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worksheets/sheet16.xml" ContentType="application/vnd.openxmlformats-officedocument.spreadsheetml.worksheet+xml"/>
  <Override PartName="/xl/chartsheets/sheet16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1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8480" yWindow="648" windowWidth="15480" windowHeight="8208" firstSheet="33" activeTab="34"/>
  </bookViews>
  <sheets>
    <sheet name="CONTROL PANEL" sheetId="2" r:id="rId1"/>
    <sheet name="30-DAY BASIS" sheetId="3" r:id="rId2"/>
    <sheet name="30-DAY FIXED" sheetId="4" r:id="rId3"/>
    <sheet name="Chart1" sheetId="5" r:id="rId4"/>
    <sheet name="monthly vol chart" sheetId="6" r:id="rId5"/>
    <sheet name="monthly core chart" sheetId="7" r:id="rId6"/>
    <sheet name="Sheet6" sheetId="8" r:id="rId7"/>
    <sheet name="basisgrid" sheetId="9" r:id="rId8"/>
    <sheet name="corre chart" sheetId="10" r:id="rId9"/>
    <sheet name="vol chart" sheetId="11" r:id="rId10"/>
    <sheet name="60 DAYS BASIS" sheetId="12" r:id="rId11"/>
    <sheet name="60 DAYS FIXED" sheetId="13" r:id="rId12"/>
    <sheet name="ONE-YR BASIS" sheetId="14" r:id="rId13"/>
    <sheet name="ONE YR FIXED" sheetId="15" r:id="rId14"/>
    <sheet name="THREE-YR BASIS" sheetId="16" r:id="rId15"/>
    <sheet name="THREE YR FIXED" sheetId="17" r:id="rId16"/>
    <sheet name="dates" sheetId="18" r:id="rId17"/>
    <sheet name="DATASWAP" sheetId="19" r:id="rId18"/>
    <sheet name="DATACASH" sheetId="20" r:id="rId19"/>
    <sheet name="Sheet3" sheetId="21" r:id="rId20"/>
    <sheet name="Sheet1" sheetId="22" r:id="rId21"/>
    <sheet name="CASH" sheetId="23" r:id="rId22"/>
    <sheet name="Sheet2" sheetId="24" r:id="rId23"/>
    <sheet name="PROMPT MONTH" sheetId="25" r:id="rId24"/>
    <sheet name="WORKSHEET" sheetId="26" r:id="rId25"/>
    <sheet name="Sheet5" sheetId="27" r:id="rId26"/>
    <sheet name="GD VOL WORKSHEET" sheetId="28" r:id="rId27"/>
    <sheet name="vol worksheet" sheetId="29" r:id="rId28"/>
    <sheet name="GD MONTHLY VOL" sheetId="30" r:id="rId29"/>
    <sheet name="GD MONTHLY CORE" sheetId="31" r:id="rId30"/>
    <sheet name="VOL CHART DATA" sheetId="32" r:id="rId31"/>
    <sheet name="Chart2" sheetId="33" r:id="rId32"/>
    <sheet name="Sheet7" sheetId="34" r:id="rId33"/>
    <sheet name="OFFSETS" sheetId="35" r:id="rId34"/>
    <sheet name="PRICES1" sheetId="36" r:id="rId35"/>
    <sheet name="PRICES2" sheetId="37" r:id="rId36"/>
    <sheet name="PRICES3" sheetId="38" r:id="rId37"/>
    <sheet name="DOWNLOAD" sheetId="39" r:id="rId38"/>
    <sheet name="Curves" sheetId="40" r:id="rId39"/>
    <sheet name="Sheet4" sheetId="41" r:id="rId40"/>
    <sheet name="GD Curves" sheetId="42" r:id="rId41"/>
  </sheets>
  <externalReferences>
    <externalReference r:id="rId42"/>
    <externalReference r:id="rId43"/>
  </externalReferences>
  <definedNames>
    <definedName name="APRVOL">#REF!</definedName>
    <definedName name="AUGVOL">#REF!</definedName>
    <definedName name="BASISYN">'CONTROL PANEL'!$D$12</definedName>
    <definedName name="_CAL6">#REF!</definedName>
    <definedName name="cash">CASH!$A$5:$CA$3000</definedName>
    <definedName name="CASHDATARNG">[2]CASHDATA!$A$1:$AE$39</definedName>
    <definedName name="cashdwnld">#REF!</definedName>
    <definedName name="CASHPRICES">CASH!$A$4:$Q$1197</definedName>
    <definedName name="CurveCode">#REF!</definedName>
    <definedName name="CurveData">'GD Curves'!$F$5</definedName>
    <definedName name="CURVENAMES">Sheet4!$Q$4:$R$26</definedName>
    <definedName name="CurveRange">Curves!$C$16</definedName>
    <definedName name="Curves">Curves!$B$16:$AL$162</definedName>
    <definedName name="CURVESLOOK">Curves!$B$14:$X$165</definedName>
    <definedName name="CurveType">#REF!</definedName>
    <definedName name="DATALOOK">#REF!</definedName>
    <definedName name="DataRange">'GD Curves'!$E$11:$IV$65536</definedName>
    <definedName name="dateconversion">dates!$A$3:$C$3000</definedName>
    <definedName name="datelook">[2]SWAPDATA!$A$8:$C$111</definedName>
    <definedName name="DATES">PRICES1!$A$9:$A$724</definedName>
    <definedName name="DBase">Curves!$B$8</definedName>
    <definedName name="DEC5VOL">#REF!</definedName>
    <definedName name="DECVOL">#REF!</definedName>
    <definedName name="Dump">#REF!</definedName>
    <definedName name="EffDt">#REF!</definedName>
    <definedName name="EffDt1">Curves!$B$10</definedName>
    <definedName name="EffectiveDate">#REF!</definedName>
    <definedName name="FEBVOL">#REF!</definedName>
    <definedName name="gddata">#REF!</definedName>
    <definedName name="GDDAYS">'GD VOL WORKSHEET'!$B$1</definedName>
    <definedName name="graphlook">WORKSHEET!$H$6:$J$672</definedName>
    <definedName name="GRAPHLOOK2">WORKSHEET!$I$6:$K$1704</definedName>
    <definedName name="hub">#REF!</definedName>
    <definedName name="hublook">#REF!</definedName>
    <definedName name="index">Sheet5!$I$7:$K$67</definedName>
    <definedName name="JANVOL">#REF!</definedName>
    <definedName name="JULVOL">#REF!</definedName>
    <definedName name="JUNVOL">#REF!</definedName>
    <definedName name="KCVOL">#REF!</definedName>
    <definedName name="ma">'CONTROL PANEL'!$D$23</definedName>
    <definedName name="MARVOL">#REF!</definedName>
    <definedName name="MAYVOL">#REF!</definedName>
    <definedName name="Month">#REF!</definedName>
    <definedName name="NAMELOOK1">WORKSHEET!$BZ$6:$CB$14</definedName>
    <definedName name="NAMELOOK2">WORKSHEET!$BZ$17:$CB$25</definedName>
    <definedName name="NOVVOL">#REF!</definedName>
    <definedName name="OCTVOL">#REF!</definedName>
    <definedName name="OFFSET">OFFSETS!$A$2:$D$506</definedName>
    <definedName name="offsets">OFFSETS!$A$2:$D$358</definedName>
    <definedName name="PARAMS">#REF!</definedName>
    <definedName name="Password">Curves!$B$7</definedName>
    <definedName name="periods">#REF!</definedName>
    <definedName name="PIPE_1">'CONTROL PANEL'!$D$8</definedName>
    <definedName name="PIPE_2">'CONTROL PANEL'!$D$10</definedName>
    <definedName name="PLOOK">DOWNLOAD!$A$1:$U$58</definedName>
    <definedName name="PRICELOOK">PRICES1!$7:$1519</definedName>
    <definedName name="PRICELOOK2">PRICES2!$A$5:$DZ$990</definedName>
    <definedName name="PRICELOOK3">PRICES3!$1:$1639</definedName>
    <definedName name="PRICEPAGE">'CONTROL PANEL'!$G$6:$H$25</definedName>
    <definedName name="_xlnm.Print_Area" localSheetId="7">basisgrid!$A$15:$A$40</definedName>
    <definedName name="_xlnm.Print_Area" localSheetId="38">Curves!$A$1:$AS$49</definedName>
    <definedName name="_xlnm.Print_Area" localSheetId="6">Sheet6!$A$2:$H$33</definedName>
    <definedName name="_xlnm.Print_Area" localSheetId="32">Sheet7!$A$4:$H$63</definedName>
    <definedName name="_xlnm.Print_Area" localSheetId="30">'VOL CHART DATA'!$L$5:$P$54</definedName>
    <definedName name="_xlnm.Print_Area" localSheetId="24">WORKSHEET!$A$1:$CP$758</definedName>
    <definedName name="PROMPTMONTH">PRICES1!$D$7:$AR$941</definedName>
    <definedName name="_Pwd1">'GD Curves'!$C$5</definedName>
    <definedName name="REGRESS1">#REF!</definedName>
    <definedName name="RiskType">#REF!</definedName>
    <definedName name="SEPVOL">#REF!</definedName>
    <definedName name="STARTDATE">'CONTROL PANEL'!$D$17</definedName>
    <definedName name="SWAPAVG">[2]SWAPDATA!$C$1:$Q$5</definedName>
    <definedName name="SWAPDATARNG">[2]SWAPDATA!$C$1:$BC$57</definedName>
    <definedName name="TERM">'CONTROL PANEL'!$D$12</definedName>
    <definedName name="TERM1">'CONTROL PANEL'!$E$8</definedName>
    <definedName name="TERM2">'CONTROL PANEL'!$E$10</definedName>
    <definedName name="UpperLeftOfCurveTable">Curves!$B$16</definedName>
    <definedName name="User1">'GD Curves'!$C$4</definedName>
    <definedName name="UserName">Curves!$B$6</definedName>
    <definedName name="VOLCURVE">#REF!</definedName>
    <definedName name="volgrange">'vol worksheet'!$C$9:$L3622</definedName>
    <definedName name="volgrangegd">'GD VOL WORKSHEET'!$C$9:$J$2157</definedName>
    <definedName name="VOLM">#REF!</definedName>
  </definedNames>
  <calcPr calcId="92512" fullCalcOnLoad="1"/>
  <customWorkbookViews>
    <customWorkbookView name="Lawrence May - Personal View" guid="{AE45B011-2060-11D3-BF3F-0008C7526F0C}" mergeInterval="0" personalView="1" maximized="1" windowWidth="636" windowHeight="341" tabRatio="599" activeSheetId="8"/>
  </customWorkbookViews>
</workbook>
</file>

<file path=xl/calcChain.xml><?xml version="1.0" encoding="utf-8"?>
<calcChain xmlns="http://schemas.openxmlformats.org/spreadsheetml/2006/main">
  <c r="A1" i="9" l="1"/>
  <c r="I1" i="9"/>
  <c r="D10" i="9"/>
  <c r="I10" i="9"/>
  <c r="L10" i="9"/>
  <c r="O10" i="9"/>
  <c r="R10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Y13" i="9"/>
  <c r="Z13" i="9"/>
  <c r="AA13" i="9"/>
  <c r="AE13" i="9"/>
  <c r="AF13" i="9"/>
  <c r="AG13" i="9"/>
  <c r="AH13" i="9"/>
  <c r="AI13" i="9"/>
  <c r="AK13" i="9"/>
  <c r="AL13" i="9"/>
  <c r="AM13" i="9"/>
  <c r="H14" i="9"/>
  <c r="K14" i="9"/>
  <c r="N14" i="9"/>
  <c r="Q14" i="9"/>
  <c r="T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Z16" i="9"/>
  <c r="AA16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Z22" i="9"/>
  <c r="AA22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Z27" i="9"/>
  <c r="AA27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Z30" i="9"/>
  <c r="AA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Z31" i="9"/>
  <c r="AA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Z32" i="9"/>
  <c r="AA32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Z34" i="9"/>
  <c r="AA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Z35" i="9"/>
  <c r="AA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Z36" i="9"/>
  <c r="AA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Z37" i="9"/>
  <c r="AA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Z38" i="9"/>
  <c r="AA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Z39" i="9"/>
  <c r="AA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D42" i="9"/>
  <c r="F42" i="9"/>
  <c r="I42" i="9"/>
  <c r="L42" i="9"/>
  <c r="O42" i="9"/>
  <c r="R42" i="9"/>
  <c r="D43" i="9"/>
  <c r="F43" i="9"/>
  <c r="I43" i="9"/>
  <c r="L43" i="9"/>
  <c r="O43" i="9"/>
  <c r="R43" i="9"/>
  <c r="D44" i="9"/>
  <c r="F44" i="9"/>
  <c r="I44" i="9"/>
  <c r="L44" i="9"/>
  <c r="O44" i="9"/>
  <c r="R44" i="9"/>
  <c r="D45" i="9"/>
  <c r="F45" i="9"/>
  <c r="I45" i="9"/>
  <c r="L45" i="9"/>
  <c r="O45" i="9"/>
  <c r="R45" i="9"/>
  <c r="D46" i="9"/>
  <c r="F46" i="9"/>
  <c r="I46" i="9"/>
  <c r="L46" i="9"/>
  <c r="O46" i="9"/>
  <c r="R46" i="9"/>
  <c r="D47" i="9"/>
  <c r="F47" i="9"/>
  <c r="I47" i="9"/>
  <c r="L47" i="9"/>
  <c r="O47" i="9"/>
  <c r="R47" i="9"/>
  <c r="D48" i="9"/>
  <c r="F48" i="9"/>
  <c r="I48" i="9"/>
  <c r="L48" i="9"/>
  <c r="O48" i="9"/>
  <c r="R48" i="9"/>
  <c r="C2" i="23"/>
  <c r="I2" i="23"/>
  <c r="J2" i="23"/>
  <c r="P2" i="23"/>
  <c r="T2" i="23"/>
  <c r="U2" i="23"/>
  <c r="W2" i="23"/>
  <c r="X2" i="23"/>
  <c r="A3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C1179" i="23"/>
  <c r="B1180" i="23"/>
  <c r="C1180" i="23"/>
  <c r="B1181" i="23"/>
  <c r="C1181" i="23"/>
  <c r="B1182" i="23"/>
  <c r="B1183" i="23"/>
  <c r="B1184" i="23"/>
  <c r="B1185" i="23"/>
  <c r="B1186" i="23"/>
  <c r="C1186" i="23"/>
  <c r="B1187" i="23"/>
  <c r="C1187" i="23"/>
  <c r="B1188" i="23"/>
  <c r="C1188" i="23"/>
  <c r="B1189" i="23"/>
  <c r="C1189" i="23"/>
  <c r="B1190" i="23"/>
  <c r="C1190" i="23"/>
  <c r="B1191" i="23"/>
  <c r="C1191" i="23"/>
  <c r="B1192" i="23"/>
  <c r="C1192" i="23"/>
  <c r="B1193" i="23"/>
  <c r="C1193" i="23"/>
  <c r="B1194" i="23"/>
  <c r="C1194" i="23"/>
  <c r="B1195" i="23"/>
  <c r="C1195" i="23"/>
  <c r="B1196" i="23"/>
  <c r="C1196" i="23"/>
  <c r="B1197" i="23"/>
  <c r="C1197" i="23"/>
  <c r="B1198" i="23"/>
  <c r="C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A1301" i="23"/>
  <c r="B1301" i="23"/>
  <c r="A1302" i="23"/>
  <c r="B1302" i="23"/>
  <c r="B1303" i="23"/>
  <c r="B1304" i="23"/>
  <c r="B1305" i="23"/>
  <c r="B1306" i="23"/>
  <c r="B1307" i="23"/>
  <c r="B1308" i="23"/>
  <c r="B1309" i="23"/>
  <c r="B1310" i="23"/>
  <c r="B1311" i="23"/>
  <c r="A1312" i="23"/>
  <c r="B1312" i="23"/>
  <c r="A1313" i="23"/>
  <c r="B1313" i="23"/>
  <c r="A1314" i="23"/>
  <c r="B1314" i="23"/>
  <c r="A1315" i="23"/>
  <c r="B1315" i="23"/>
  <c r="A1316" i="23"/>
  <c r="B1316" i="23"/>
  <c r="A1317" i="23"/>
  <c r="B1317" i="23"/>
  <c r="A1318" i="23"/>
  <c r="B1318" i="23"/>
  <c r="A1319" i="23"/>
  <c r="B1319" i="23"/>
  <c r="A1320" i="23"/>
  <c r="B1320" i="23"/>
  <c r="A1321" i="23"/>
  <c r="B1321" i="23"/>
  <c r="A1322" i="23"/>
  <c r="B1322" i="23"/>
  <c r="A1323" i="23"/>
  <c r="B1323" i="23"/>
  <c r="A1324" i="23"/>
  <c r="B1324" i="23"/>
  <c r="A1325" i="23"/>
  <c r="B1325" i="23"/>
  <c r="A1326" i="23"/>
  <c r="B1326" i="23"/>
  <c r="A1327" i="23"/>
  <c r="B1327" i="23"/>
  <c r="A1328" i="23"/>
  <c r="B1328" i="23"/>
  <c r="A1329" i="23"/>
  <c r="B1329" i="23"/>
  <c r="A1330" i="23"/>
  <c r="B1330" i="23"/>
  <c r="A1331" i="23"/>
  <c r="B1331" i="23"/>
  <c r="A1332" i="23"/>
  <c r="B1332" i="23"/>
  <c r="A1333" i="23"/>
  <c r="B1333" i="23"/>
  <c r="A1334" i="23"/>
  <c r="B1334" i="23"/>
  <c r="A1335" i="23"/>
  <c r="B1335" i="23"/>
  <c r="A1336" i="23"/>
  <c r="B1336" i="23"/>
  <c r="A1337" i="23"/>
  <c r="B1337" i="23"/>
  <c r="A1338" i="23"/>
  <c r="B1338" i="23"/>
  <c r="A1339" i="23"/>
  <c r="B1339" i="23"/>
  <c r="A1340" i="23"/>
  <c r="B1340" i="23"/>
  <c r="A1341" i="23"/>
  <c r="B1341" i="23"/>
  <c r="A1342" i="23"/>
  <c r="B1342" i="23"/>
  <c r="A1343" i="23"/>
  <c r="B1343" i="23"/>
  <c r="A1344" i="23"/>
  <c r="B1344" i="23"/>
  <c r="A1345" i="23"/>
  <c r="B1345" i="23"/>
  <c r="A1346" i="23"/>
  <c r="B1346" i="23"/>
  <c r="A1347" i="23"/>
  <c r="B1347" i="23"/>
  <c r="A1348" i="23"/>
  <c r="B1348" i="23"/>
  <c r="A1349" i="23"/>
  <c r="B1349" i="23"/>
  <c r="B1350" i="23"/>
  <c r="B1351" i="23"/>
  <c r="A1352" i="23"/>
  <c r="B1352" i="23"/>
  <c r="A1353" i="23"/>
  <c r="B1353" i="23"/>
  <c r="A1354" i="23"/>
  <c r="B1354" i="23"/>
  <c r="A1355" i="23"/>
  <c r="B1355" i="23"/>
  <c r="A1356" i="23"/>
  <c r="B1356" i="23"/>
  <c r="A1357" i="23"/>
  <c r="B1357" i="23"/>
  <c r="A1358" i="23"/>
  <c r="B1358" i="23"/>
  <c r="A1359" i="23"/>
  <c r="B1359" i="23"/>
  <c r="A1360" i="23"/>
  <c r="B1360" i="23"/>
  <c r="A1361" i="23"/>
  <c r="B1361" i="23"/>
  <c r="A1362" i="23"/>
  <c r="B1362" i="23"/>
  <c r="A1363" i="23"/>
  <c r="B1363" i="23"/>
  <c r="A1364" i="23"/>
  <c r="B1364" i="23"/>
  <c r="A1365" i="23"/>
  <c r="B1365" i="23"/>
  <c r="A1366" i="23"/>
  <c r="B1366" i="23"/>
  <c r="A1367" i="23"/>
  <c r="B1367" i="23"/>
  <c r="A1368" i="23"/>
  <c r="B1368" i="23"/>
  <c r="A1369" i="23"/>
  <c r="B1369" i="23"/>
  <c r="A1370" i="23"/>
  <c r="B1370" i="23"/>
  <c r="A1371" i="23"/>
  <c r="B1371" i="23"/>
  <c r="A1372" i="23"/>
  <c r="B1372" i="23"/>
  <c r="A1373" i="23"/>
  <c r="B1373" i="23"/>
  <c r="A1374" i="23"/>
  <c r="B1374" i="23"/>
  <c r="A1375" i="23"/>
  <c r="B1375" i="23"/>
  <c r="A1376" i="23"/>
  <c r="B1376" i="23"/>
  <c r="A1377" i="23"/>
  <c r="B1377" i="23"/>
  <c r="A1378" i="23"/>
  <c r="B1378" i="23"/>
  <c r="A1379" i="23"/>
  <c r="B1379" i="23"/>
  <c r="A1380" i="23"/>
  <c r="B1380" i="23"/>
  <c r="A1381" i="23"/>
  <c r="B1381" i="23"/>
  <c r="A1382" i="23"/>
  <c r="B1382" i="23"/>
  <c r="A1383" i="23"/>
  <c r="B1383" i="23"/>
  <c r="A1384" i="23"/>
  <c r="B1384" i="23"/>
  <c r="A1385" i="23"/>
  <c r="B1385" i="23"/>
  <c r="A1386" i="23"/>
  <c r="B1386" i="23"/>
  <c r="A1387" i="23"/>
  <c r="B1387" i="23"/>
  <c r="A1388" i="23"/>
  <c r="B1388" i="23"/>
  <c r="A1389" i="23"/>
  <c r="B1389" i="23"/>
  <c r="A1390" i="23"/>
  <c r="B1390" i="23"/>
  <c r="A1391" i="23"/>
  <c r="B1391" i="23"/>
  <c r="A1392" i="23"/>
  <c r="B1392" i="23"/>
  <c r="A1393" i="23"/>
  <c r="B1393" i="23"/>
  <c r="A1394" i="23"/>
  <c r="B1394" i="23"/>
  <c r="A1395" i="23"/>
  <c r="B1395" i="23"/>
  <c r="A1396" i="23"/>
  <c r="B1396" i="23"/>
  <c r="A1397" i="23"/>
  <c r="B1397" i="23"/>
  <c r="A1398" i="23"/>
  <c r="B1398" i="23"/>
  <c r="A1399" i="23"/>
  <c r="B1399" i="23"/>
  <c r="A1400" i="23"/>
  <c r="B1400" i="23"/>
  <c r="A1401" i="23"/>
  <c r="B1401" i="23"/>
  <c r="A1402" i="23"/>
  <c r="B1402" i="23"/>
  <c r="A1403" i="23"/>
  <c r="B1403" i="23"/>
  <c r="A1404" i="23"/>
  <c r="B1404" i="23"/>
  <c r="A1405" i="23"/>
  <c r="B1405" i="23"/>
  <c r="A1406" i="23"/>
  <c r="B1406" i="23"/>
  <c r="A1407" i="23"/>
  <c r="B1407" i="23"/>
  <c r="A1408" i="23"/>
  <c r="B1408" i="23"/>
  <c r="A1409" i="23"/>
  <c r="B1409" i="23"/>
  <c r="A1410" i="23"/>
  <c r="B1410" i="23"/>
  <c r="A1411" i="23"/>
  <c r="B1411" i="23"/>
  <c r="A1412" i="23"/>
  <c r="B1412" i="23"/>
  <c r="A1413" i="23"/>
  <c r="B1413" i="23"/>
  <c r="A1414" i="23"/>
  <c r="B1414" i="23"/>
  <c r="A1415" i="23"/>
  <c r="B1415" i="23"/>
  <c r="A1416" i="23"/>
  <c r="B1416" i="23"/>
  <c r="A1417" i="23"/>
  <c r="B1417" i="23"/>
  <c r="A1418" i="23"/>
  <c r="B1418" i="23"/>
  <c r="A1419" i="23"/>
  <c r="B1419" i="23"/>
  <c r="A1420" i="23"/>
  <c r="B1420" i="23"/>
  <c r="A1421" i="23"/>
  <c r="B1421" i="23"/>
  <c r="A1422" i="23"/>
  <c r="B1422" i="23"/>
  <c r="A1423" i="23"/>
  <c r="B1423" i="23"/>
  <c r="A1424" i="23"/>
  <c r="B1424" i="23"/>
  <c r="A1425" i="23"/>
  <c r="B1425" i="23"/>
  <c r="A1426" i="23"/>
  <c r="B1426" i="23"/>
  <c r="A1427" i="23"/>
  <c r="B1427" i="23"/>
  <c r="A1428" i="23"/>
  <c r="B1428" i="23"/>
  <c r="A1429" i="23"/>
  <c r="B1429" i="23"/>
  <c r="A1430" i="23"/>
  <c r="B1430" i="23"/>
  <c r="A1431" i="23"/>
  <c r="B1431" i="23"/>
  <c r="A1432" i="23"/>
  <c r="B1432" i="23"/>
  <c r="A1433" i="23"/>
  <c r="B1433" i="23"/>
  <c r="A1434" i="23"/>
  <c r="B1434" i="23"/>
  <c r="A1435" i="23"/>
  <c r="B1435" i="23"/>
  <c r="A1436" i="23"/>
  <c r="B1436" i="23"/>
  <c r="A1437" i="23"/>
  <c r="B1437" i="23"/>
  <c r="A1438" i="23"/>
  <c r="B1438" i="23"/>
  <c r="A1439" i="23"/>
  <c r="B1439" i="23"/>
  <c r="A1440" i="23"/>
  <c r="B1440" i="23"/>
  <c r="A1441" i="23"/>
  <c r="B1441" i="23"/>
  <c r="A1442" i="23"/>
  <c r="B1442" i="23"/>
  <c r="A1443" i="23"/>
  <c r="B1443" i="23"/>
  <c r="A1444" i="23"/>
  <c r="B1444" i="23"/>
  <c r="A1445" i="23"/>
  <c r="B1445" i="23"/>
  <c r="A1446" i="23"/>
  <c r="B1446" i="23"/>
  <c r="A1447" i="23"/>
  <c r="B1447" i="23"/>
  <c r="A1448" i="23"/>
  <c r="B1448" i="23"/>
  <c r="A1449" i="23"/>
  <c r="B1449" i="23"/>
  <c r="A1450" i="23"/>
  <c r="B1450" i="23"/>
  <c r="A1451" i="23"/>
  <c r="B1451" i="23"/>
  <c r="A1452" i="23"/>
  <c r="B1452" i="23"/>
  <c r="A1453" i="23"/>
  <c r="B1453" i="23"/>
  <c r="A1454" i="23"/>
  <c r="B1454" i="23"/>
  <c r="A1455" i="23"/>
  <c r="B1455" i="23"/>
  <c r="A1456" i="23"/>
  <c r="B1456" i="23"/>
  <c r="A1457" i="23"/>
  <c r="B1457" i="23"/>
  <c r="A1458" i="23"/>
  <c r="B1458" i="23"/>
  <c r="A1459" i="23"/>
  <c r="B1459" i="23"/>
  <c r="A1460" i="23"/>
  <c r="B1460" i="23"/>
  <c r="A1461" i="23"/>
  <c r="B1461" i="23"/>
  <c r="A1462" i="23"/>
  <c r="B1462" i="23"/>
  <c r="A1463" i="23"/>
  <c r="B1463" i="23"/>
  <c r="A1464" i="23"/>
  <c r="B1464" i="23"/>
  <c r="A1465" i="23"/>
  <c r="B1465" i="23"/>
  <c r="A1466" i="23"/>
  <c r="B1466" i="23"/>
  <c r="A1467" i="23"/>
  <c r="B1467" i="23"/>
  <c r="A1468" i="23"/>
  <c r="B1468" i="23"/>
  <c r="A1469" i="23"/>
  <c r="B1469" i="23"/>
  <c r="A1470" i="23"/>
  <c r="B1470" i="23"/>
  <c r="A1471" i="23"/>
  <c r="B1471" i="23"/>
  <c r="A1472" i="23"/>
  <c r="B1472" i="23"/>
  <c r="A1473" i="23"/>
  <c r="B1473" i="23"/>
  <c r="A1474" i="23"/>
  <c r="B1474" i="23"/>
  <c r="A1475" i="23"/>
  <c r="B1475" i="23"/>
  <c r="A1476" i="23"/>
  <c r="B1476" i="23"/>
  <c r="A1477" i="23"/>
  <c r="B1477" i="23"/>
  <c r="A1478" i="23"/>
  <c r="B1478" i="23"/>
  <c r="A1479" i="23"/>
  <c r="B1479" i="23"/>
  <c r="A1480" i="23"/>
  <c r="B1480" i="23"/>
  <c r="A1481" i="23"/>
  <c r="B1481" i="23"/>
  <c r="A1482" i="23"/>
  <c r="B1482" i="23"/>
  <c r="A1483" i="23"/>
  <c r="B1483" i="23"/>
  <c r="A1484" i="23"/>
  <c r="B1484" i="23"/>
  <c r="A1485" i="23"/>
  <c r="B1485" i="23"/>
  <c r="A1486" i="23"/>
  <c r="B1486" i="23"/>
  <c r="A1487" i="23"/>
  <c r="B1487" i="23"/>
  <c r="A1488" i="23"/>
  <c r="B1488" i="23"/>
  <c r="A1489" i="23"/>
  <c r="B1489" i="23"/>
  <c r="A1490" i="23"/>
  <c r="B1490" i="23"/>
  <c r="A1491" i="23"/>
  <c r="B1491" i="23"/>
  <c r="A1492" i="23"/>
  <c r="B1492" i="23"/>
  <c r="A1493" i="23"/>
  <c r="B1493" i="23"/>
  <c r="A1494" i="23"/>
  <c r="B1494" i="23"/>
  <c r="A1495" i="23"/>
  <c r="B1495" i="23"/>
  <c r="A1496" i="23"/>
  <c r="B1496" i="23"/>
  <c r="A1497" i="23"/>
  <c r="B1497" i="23"/>
  <c r="A1498" i="23"/>
  <c r="B1498" i="23"/>
  <c r="A1499" i="23"/>
  <c r="B1499" i="23"/>
  <c r="A1500" i="23"/>
  <c r="B1500" i="23"/>
  <c r="A1501" i="23"/>
  <c r="B1501" i="23"/>
  <c r="A1502" i="23"/>
  <c r="B1502" i="23"/>
  <c r="A1503" i="23"/>
  <c r="B1503" i="23"/>
  <c r="A1504" i="23"/>
  <c r="B1504" i="23"/>
  <c r="A1505" i="23"/>
  <c r="B1505" i="23"/>
  <c r="A1506" i="23"/>
  <c r="B1506" i="23"/>
  <c r="A1507" i="23"/>
  <c r="B1507" i="23"/>
  <c r="A1508" i="23"/>
  <c r="B1508" i="23"/>
  <c r="A1509" i="23"/>
  <c r="B1509" i="23"/>
  <c r="A1510" i="23"/>
  <c r="B1510" i="23"/>
  <c r="A1511" i="23"/>
  <c r="B1511" i="23"/>
  <c r="A1512" i="23"/>
  <c r="B1512" i="23"/>
  <c r="A1513" i="23"/>
  <c r="B1513" i="23"/>
  <c r="A1514" i="23"/>
  <c r="B1514" i="23"/>
  <c r="A1515" i="23"/>
  <c r="B1515" i="23"/>
  <c r="A1516" i="23"/>
  <c r="B1516" i="23"/>
  <c r="A1517" i="23"/>
  <c r="B1517" i="23"/>
  <c r="A1518" i="23"/>
  <c r="B1518" i="23"/>
  <c r="A1519" i="23"/>
  <c r="B1519" i="23"/>
  <c r="A1520" i="23"/>
  <c r="B1520" i="23"/>
  <c r="A1521" i="23"/>
  <c r="B1521" i="23"/>
  <c r="A1522" i="23"/>
  <c r="B1522" i="23"/>
  <c r="A1523" i="23"/>
  <c r="B1523" i="23"/>
  <c r="A1524" i="23"/>
  <c r="B1524" i="23"/>
  <c r="A1525" i="23"/>
  <c r="B1525" i="23"/>
  <c r="A1526" i="23"/>
  <c r="B1526" i="23"/>
  <c r="A1527" i="23"/>
  <c r="B1527" i="23"/>
  <c r="A1528" i="23"/>
  <c r="B1528" i="23"/>
  <c r="A1529" i="23"/>
  <c r="B1529" i="23"/>
  <c r="A1530" i="23"/>
  <c r="B1530" i="23"/>
  <c r="A1531" i="23"/>
  <c r="B1531" i="23"/>
  <c r="A1532" i="23"/>
  <c r="B1532" i="23"/>
  <c r="A1533" i="23"/>
  <c r="B1533" i="23"/>
  <c r="A1534" i="23"/>
  <c r="B1534" i="23"/>
  <c r="A1535" i="23"/>
  <c r="B1535" i="23"/>
  <c r="A1536" i="23"/>
  <c r="B1536" i="23"/>
  <c r="A1537" i="23"/>
  <c r="B1537" i="23"/>
  <c r="A1538" i="23"/>
  <c r="B1538" i="23"/>
  <c r="A1539" i="23"/>
  <c r="B1539" i="23"/>
  <c r="A1540" i="23"/>
  <c r="B1540" i="23"/>
  <c r="A1541" i="23"/>
  <c r="B1541" i="23"/>
  <c r="A1542" i="23"/>
  <c r="B1542" i="23"/>
  <c r="A1543" i="23"/>
  <c r="B1543" i="23"/>
  <c r="A1544" i="23"/>
  <c r="B1544" i="23"/>
  <c r="A1545" i="23"/>
  <c r="B1545" i="23"/>
  <c r="A1546" i="23"/>
  <c r="B1546" i="23"/>
  <c r="A1547" i="23"/>
  <c r="B1547" i="23"/>
  <c r="A1548" i="23"/>
  <c r="B1548" i="23"/>
  <c r="A1549" i="23"/>
  <c r="B1549" i="23"/>
  <c r="A1550" i="23"/>
  <c r="B1550" i="23"/>
  <c r="A1551" i="23"/>
  <c r="B1551" i="23"/>
  <c r="A1552" i="23"/>
  <c r="B1552" i="23"/>
  <c r="A1553" i="23"/>
  <c r="B1553" i="23"/>
  <c r="A1554" i="23"/>
  <c r="B1554" i="23"/>
  <c r="A1555" i="23"/>
  <c r="B1555" i="23"/>
  <c r="A1556" i="23"/>
  <c r="B1556" i="23"/>
  <c r="A1557" i="23"/>
  <c r="B1557" i="23"/>
  <c r="A1558" i="23"/>
  <c r="B1558" i="23"/>
  <c r="A1559" i="23"/>
  <c r="B1559" i="23"/>
  <c r="A1560" i="23"/>
  <c r="B1560" i="23"/>
  <c r="A1561" i="23"/>
  <c r="B1561" i="23"/>
  <c r="A1562" i="23"/>
  <c r="B1562" i="23"/>
  <c r="A1563" i="23"/>
  <c r="B1563" i="23"/>
  <c r="A1564" i="23"/>
  <c r="B1564" i="23"/>
  <c r="A1565" i="23"/>
  <c r="B1565" i="23"/>
  <c r="A1566" i="23"/>
  <c r="B1566" i="23"/>
  <c r="A1567" i="23"/>
  <c r="B1567" i="23"/>
  <c r="A1568" i="23"/>
  <c r="B1568" i="23"/>
  <c r="A1569" i="23"/>
  <c r="B1569" i="23"/>
  <c r="A1570" i="23"/>
  <c r="B1570" i="23"/>
  <c r="A1571" i="23"/>
  <c r="B1571" i="23"/>
  <c r="A1572" i="23"/>
  <c r="B1572" i="23"/>
  <c r="A1573" i="23"/>
  <c r="B1573" i="23"/>
  <c r="A1574" i="23"/>
  <c r="B1574" i="23"/>
  <c r="A1575" i="23"/>
  <c r="B1575" i="23"/>
  <c r="A1576" i="23"/>
  <c r="B1576" i="23"/>
  <c r="A1577" i="23"/>
  <c r="B1577" i="23"/>
  <c r="A1578" i="23"/>
  <c r="B1578" i="23"/>
  <c r="A1579" i="23"/>
  <c r="B1579" i="23"/>
  <c r="A1580" i="23"/>
  <c r="B1580" i="23"/>
  <c r="A1581" i="23"/>
  <c r="B1581" i="23"/>
  <c r="A1582" i="23"/>
  <c r="B1582" i="23"/>
  <c r="A1583" i="23"/>
  <c r="B1583" i="23"/>
  <c r="A1584" i="23"/>
  <c r="B1584" i="23"/>
  <c r="A1585" i="23"/>
  <c r="B1585" i="23"/>
  <c r="A1586" i="23"/>
  <c r="B1586" i="23"/>
  <c r="A1587" i="23"/>
  <c r="B1587" i="23"/>
  <c r="A1588" i="23"/>
  <c r="B1588" i="23"/>
  <c r="A1589" i="23"/>
  <c r="B1589" i="23"/>
  <c r="A1590" i="23"/>
  <c r="B1590" i="23"/>
  <c r="A1591" i="23"/>
  <c r="B1591" i="23"/>
  <c r="A1592" i="23"/>
  <c r="B1592" i="23"/>
  <c r="A1593" i="23"/>
  <c r="B1593" i="23"/>
  <c r="A1594" i="23"/>
  <c r="B1594" i="23"/>
  <c r="A1595" i="23"/>
  <c r="B1595" i="23"/>
  <c r="A1596" i="23"/>
  <c r="B1596" i="23"/>
  <c r="A1597" i="23"/>
  <c r="B1597" i="23"/>
  <c r="A1598" i="23"/>
  <c r="B1598" i="23"/>
  <c r="A1599" i="23"/>
  <c r="B1599" i="23"/>
  <c r="A1600" i="23"/>
  <c r="B1600" i="23"/>
  <c r="A1601" i="23"/>
  <c r="B1601" i="23"/>
  <c r="A1602" i="23"/>
  <c r="B1602" i="23"/>
  <c r="A1603" i="23"/>
  <c r="B1603" i="23"/>
  <c r="A1604" i="23"/>
  <c r="B1604" i="23"/>
  <c r="A1605" i="23"/>
  <c r="B1605" i="23"/>
  <c r="A1606" i="23"/>
  <c r="B1606" i="23"/>
  <c r="A1607" i="23"/>
  <c r="B1607" i="23"/>
  <c r="A1608" i="23"/>
  <c r="B1608" i="23"/>
  <c r="A1609" i="23"/>
  <c r="B1609" i="23"/>
  <c r="A1610" i="23"/>
  <c r="B1610" i="23"/>
  <c r="A1611" i="23"/>
  <c r="B1611" i="23"/>
  <c r="A1612" i="23"/>
  <c r="B1612" i="23"/>
  <c r="A1613" i="23"/>
  <c r="B1613" i="23"/>
  <c r="A1614" i="23"/>
  <c r="B1614" i="23"/>
  <c r="A1615" i="23"/>
  <c r="B1615" i="23"/>
  <c r="A1616" i="23"/>
  <c r="B1616" i="23"/>
  <c r="A1617" i="23"/>
  <c r="B1617" i="23"/>
  <c r="A1618" i="23"/>
  <c r="B1618" i="23"/>
  <c r="A1619" i="23"/>
  <c r="B1619" i="23"/>
  <c r="A1620" i="23"/>
  <c r="B1620" i="23"/>
  <c r="A1621" i="23"/>
  <c r="B1621" i="23"/>
  <c r="A1622" i="23"/>
  <c r="B1622" i="23"/>
  <c r="A1623" i="23"/>
  <c r="B1623" i="23"/>
  <c r="A1624" i="23"/>
  <c r="B1624" i="23"/>
  <c r="A1625" i="23"/>
  <c r="B1625" i="23"/>
  <c r="A1626" i="23"/>
  <c r="B1626" i="23"/>
  <c r="A1627" i="23"/>
  <c r="B1627" i="23"/>
  <c r="A1628" i="23"/>
  <c r="B1628" i="23"/>
  <c r="A1629" i="23"/>
  <c r="B1629" i="23"/>
  <c r="A1630" i="23"/>
  <c r="B1630" i="23"/>
  <c r="A1631" i="23"/>
  <c r="B1631" i="23"/>
  <c r="A1632" i="23"/>
  <c r="B1632" i="23"/>
  <c r="A1633" i="23"/>
  <c r="B1633" i="23"/>
  <c r="A1634" i="23"/>
  <c r="B1634" i="23"/>
  <c r="A1635" i="23"/>
  <c r="B1635" i="23"/>
  <c r="A1636" i="23"/>
  <c r="B1636" i="23"/>
  <c r="A1637" i="23"/>
  <c r="B1637" i="23"/>
  <c r="A1638" i="23"/>
  <c r="B1638" i="23"/>
  <c r="A1639" i="23"/>
  <c r="B1639" i="23"/>
  <c r="A1640" i="23"/>
  <c r="B1640" i="23"/>
  <c r="A1641" i="23"/>
  <c r="B1641" i="23"/>
  <c r="A1642" i="23"/>
  <c r="B1642" i="23"/>
  <c r="A1643" i="23"/>
  <c r="B1643" i="23"/>
  <c r="A1644" i="23"/>
  <c r="B1644" i="23"/>
  <c r="A1645" i="23"/>
  <c r="B1645" i="23"/>
  <c r="A1646" i="23"/>
  <c r="B1646" i="23"/>
  <c r="A1647" i="23"/>
  <c r="B1647" i="23"/>
  <c r="A1648" i="23"/>
  <c r="B1648" i="23"/>
  <c r="A1649" i="23"/>
  <c r="B1649" i="23"/>
  <c r="A1650" i="23"/>
  <c r="B1650" i="23"/>
  <c r="A1651" i="23"/>
  <c r="B1651" i="23"/>
  <c r="A1652" i="23"/>
  <c r="B1652" i="23"/>
  <c r="A1653" i="23"/>
  <c r="B1653" i="23"/>
  <c r="A1654" i="23"/>
  <c r="B1654" i="23"/>
  <c r="A1655" i="23"/>
  <c r="B1655" i="23"/>
  <c r="A1656" i="23"/>
  <c r="B1656" i="23"/>
  <c r="A1657" i="23"/>
  <c r="B1657" i="23"/>
  <c r="A1658" i="23"/>
  <c r="B1658" i="23"/>
  <c r="A1659" i="23"/>
  <c r="B1659" i="23"/>
  <c r="A1660" i="23"/>
  <c r="B1660" i="23"/>
  <c r="A1661" i="23"/>
  <c r="B1661" i="23"/>
  <c r="A1662" i="23"/>
  <c r="B1662" i="23"/>
  <c r="A1663" i="23"/>
  <c r="B1663" i="23"/>
  <c r="A1664" i="23"/>
  <c r="B1664" i="23"/>
  <c r="A1665" i="23"/>
  <c r="B1665" i="23"/>
  <c r="A1666" i="23"/>
  <c r="B1666" i="23"/>
  <c r="A1667" i="23"/>
  <c r="B1667" i="23"/>
  <c r="A1668" i="23"/>
  <c r="B1668" i="23"/>
  <c r="A1669" i="23"/>
  <c r="B1669" i="23"/>
  <c r="A1670" i="23"/>
  <c r="B1670" i="23"/>
  <c r="A1671" i="23"/>
  <c r="B1671" i="23"/>
  <c r="A1672" i="23"/>
  <c r="B1672" i="23"/>
  <c r="A1673" i="23"/>
  <c r="B1673" i="23"/>
  <c r="A1674" i="23"/>
  <c r="B1674" i="23"/>
  <c r="A1675" i="23"/>
  <c r="B1675" i="23"/>
  <c r="A1676" i="23"/>
  <c r="B1676" i="23"/>
  <c r="A1677" i="23"/>
  <c r="B1677" i="23"/>
  <c r="A1678" i="23"/>
  <c r="B1678" i="23"/>
  <c r="A1679" i="23"/>
  <c r="B1679" i="23"/>
  <c r="A1680" i="23"/>
  <c r="B1680" i="23"/>
  <c r="A1681" i="23"/>
  <c r="B1681" i="23"/>
  <c r="A1682" i="23"/>
  <c r="B1682" i="23"/>
  <c r="A1683" i="23"/>
  <c r="B1683" i="23"/>
  <c r="A1684" i="23"/>
  <c r="B1684" i="23"/>
  <c r="A1685" i="23"/>
  <c r="B1685" i="23"/>
  <c r="A1686" i="23"/>
  <c r="B1686" i="23"/>
  <c r="A1687" i="23"/>
  <c r="B1687" i="23"/>
  <c r="A1688" i="23"/>
  <c r="B1688" i="23"/>
  <c r="A1689" i="23"/>
  <c r="B1689" i="23"/>
  <c r="A1690" i="23"/>
  <c r="B1690" i="23"/>
  <c r="A1691" i="23"/>
  <c r="B1691" i="23"/>
  <c r="A1692" i="23"/>
  <c r="B1692" i="23"/>
  <c r="A1693" i="23"/>
  <c r="B1693" i="23"/>
  <c r="A1694" i="23"/>
  <c r="B1694" i="23"/>
  <c r="A1695" i="23"/>
  <c r="B1695" i="23"/>
  <c r="A1696" i="23"/>
  <c r="B1696" i="23"/>
  <c r="A1697" i="23"/>
  <c r="B1697" i="23"/>
  <c r="A1698" i="23"/>
  <c r="B1698" i="23"/>
  <c r="A1699" i="23"/>
  <c r="B1699" i="23"/>
  <c r="A1700" i="23"/>
  <c r="B1700" i="23"/>
  <c r="A1701" i="23"/>
  <c r="B1701" i="23"/>
  <c r="A1702" i="23"/>
  <c r="B1702" i="23"/>
  <c r="A1703" i="23"/>
  <c r="B1703" i="23"/>
  <c r="A1704" i="23"/>
  <c r="B1704" i="23"/>
  <c r="A1705" i="23"/>
  <c r="B1705" i="23"/>
  <c r="A1706" i="23"/>
  <c r="B1706" i="23"/>
  <c r="A1707" i="23"/>
  <c r="B1707" i="23"/>
  <c r="A1708" i="23"/>
  <c r="B1708" i="23"/>
  <c r="A1709" i="23"/>
  <c r="B1709" i="23"/>
  <c r="A1710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A1764" i="23"/>
  <c r="B1764" i="23"/>
  <c r="A1765" i="23"/>
  <c r="B1765" i="23"/>
  <c r="A1766" i="23"/>
  <c r="B1766" i="23"/>
  <c r="A1767" i="23"/>
  <c r="B1767" i="23"/>
  <c r="A1768" i="23"/>
  <c r="B1768" i="23"/>
  <c r="A1769" i="23"/>
  <c r="B1769" i="23"/>
  <c r="A1770" i="23"/>
  <c r="B1770" i="23"/>
  <c r="A1771" i="23"/>
  <c r="B1771" i="23"/>
  <c r="A1772" i="23"/>
  <c r="B1772" i="23"/>
  <c r="A1773" i="23"/>
  <c r="B1773" i="23"/>
  <c r="A1774" i="23"/>
  <c r="B1774" i="23"/>
  <c r="A1775" i="23"/>
  <c r="B1775" i="23"/>
  <c r="A1776" i="23"/>
  <c r="B1776" i="23"/>
  <c r="A1777" i="23"/>
  <c r="B1777" i="23"/>
  <c r="A1778" i="23"/>
  <c r="B1778" i="23"/>
  <c r="A1779" i="23"/>
  <c r="B1779" i="23"/>
  <c r="A1780" i="23"/>
  <c r="B1780" i="23"/>
  <c r="A1781" i="23"/>
  <c r="B1781" i="23"/>
  <c r="A1782" i="23"/>
  <c r="B1782" i="23"/>
  <c r="A1783" i="23"/>
  <c r="B1783" i="23"/>
  <c r="A1784" i="23"/>
  <c r="B1784" i="23"/>
  <c r="A1785" i="23"/>
  <c r="B1785" i="23"/>
  <c r="A1786" i="23"/>
  <c r="B1786" i="23"/>
  <c r="A1787" i="23"/>
  <c r="B1787" i="23"/>
  <c r="A1788" i="23"/>
  <c r="B1788" i="23"/>
  <c r="A1789" i="23"/>
  <c r="B1789" i="23"/>
  <c r="A1790" i="23"/>
  <c r="B1790" i="23"/>
  <c r="A1791" i="23"/>
  <c r="B1791" i="23"/>
  <c r="A1792" i="23"/>
  <c r="B1792" i="23"/>
  <c r="A1793" i="23"/>
  <c r="B1793" i="23"/>
  <c r="A1794" i="23"/>
  <c r="B1794" i="23"/>
  <c r="A1795" i="23"/>
  <c r="B1795" i="23"/>
  <c r="A1796" i="23"/>
  <c r="B1796" i="23"/>
  <c r="A1797" i="23"/>
  <c r="B1797" i="23"/>
  <c r="A1798" i="23"/>
  <c r="B1798" i="23"/>
  <c r="A1799" i="23"/>
  <c r="B1799" i="23"/>
  <c r="A1800" i="23"/>
  <c r="B1800" i="23"/>
  <c r="A1801" i="23"/>
  <c r="B1801" i="23"/>
  <c r="A1802" i="23"/>
  <c r="B1802" i="23"/>
  <c r="A1803" i="23"/>
  <c r="B1803" i="23"/>
  <c r="A1804" i="23"/>
  <c r="B1804" i="23"/>
  <c r="A1805" i="23"/>
  <c r="B1805" i="23"/>
  <c r="A1806" i="23"/>
  <c r="B1806" i="23"/>
  <c r="A1807" i="23"/>
  <c r="B1807" i="23"/>
  <c r="A1808" i="23"/>
  <c r="B1808" i="23"/>
  <c r="A1809" i="23"/>
  <c r="B1809" i="23"/>
  <c r="A1810" i="23"/>
  <c r="B1810" i="23"/>
  <c r="A1811" i="23"/>
  <c r="B1811" i="23"/>
  <c r="A1812" i="23"/>
  <c r="B1812" i="23"/>
  <c r="A1813" i="23"/>
  <c r="B1813" i="23"/>
  <c r="A1814" i="23"/>
  <c r="B1814" i="23"/>
  <c r="A1815" i="23"/>
  <c r="B1815" i="23"/>
  <c r="A1816" i="23"/>
  <c r="B1816" i="23"/>
  <c r="A1817" i="23"/>
  <c r="B1817" i="23"/>
  <c r="A1818" i="23"/>
  <c r="B1818" i="23"/>
  <c r="A1819" i="23"/>
  <c r="B1819" i="23"/>
  <c r="A1820" i="23"/>
  <c r="B1820" i="23"/>
  <c r="A1821" i="23"/>
  <c r="B1821" i="23"/>
  <c r="A1822" i="23"/>
  <c r="B1822" i="23"/>
  <c r="A1823" i="23"/>
  <c r="B1823" i="23"/>
  <c r="A1824" i="23"/>
  <c r="B1824" i="23"/>
  <c r="A1825" i="23"/>
  <c r="B1825" i="23"/>
  <c r="A1826" i="23"/>
  <c r="B1826" i="23"/>
  <c r="A1827" i="23"/>
  <c r="B1827" i="23"/>
  <c r="A1828" i="23"/>
  <c r="B1828" i="23"/>
  <c r="A1829" i="23"/>
  <c r="B1829" i="23"/>
  <c r="A1830" i="23"/>
  <c r="B1830" i="23"/>
  <c r="A1831" i="23"/>
  <c r="B1831" i="23"/>
  <c r="A1832" i="23"/>
  <c r="B1832" i="23"/>
  <c r="A1833" i="23"/>
  <c r="B1833" i="23"/>
  <c r="A1834" i="23"/>
  <c r="B1834" i="23"/>
  <c r="A1835" i="23"/>
  <c r="B1835" i="23"/>
  <c r="A1836" i="23"/>
  <c r="B1836" i="23"/>
  <c r="A1837" i="23"/>
  <c r="B1837" i="23"/>
  <c r="A1838" i="23"/>
  <c r="B1838" i="23"/>
  <c r="A1839" i="23"/>
  <c r="B1839" i="23"/>
  <c r="A1840" i="23"/>
  <c r="B1840" i="23"/>
  <c r="A1841" i="23"/>
  <c r="B1841" i="23"/>
  <c r="A1842" i="23"/>
  <c r="B1842" i="23"/>
  <c r="A1843" i="23"/>
  <c r="B1843" i="23"/>
  <c r="A1844" i="23"/>
  <c r="B1844" i="23"/>
  <c r="A1845" i="23"/>
  <c r="B1845" i="23"/>
  <c r="A1846" i="23"/>
  <c r="B1846" i="23"/>
  <c r="A1847" i="23"/>
  <c r="B1847" i="23"/>
  <c r="A1848" i="23"/>
  <c r="B1848" i="23"/>
  <c r="A1849" i="23"/>
  <c r="B1849" i="23"/>
  <c r="A1850" i="23"/>
  <c r="B1850" i="23"/>
  <c r="A1851" i="23"/>
  <c r="B1851" i="23"/>
  <c r="A1852" i="23"/>
  <c r="B1852" i="23"/>
  <c r="A1853" i="23"/>
  <c r="B1853" i="23"/>
  <c r="A1854" i="23"/>
  <c r="B1854" i="23"/>
  <c r="A1855" i="23"/>
  <c r="B1855" i="23"/>
  <c r="A1856" i="23"/>
  <c r="B1856" i="23"/>
  <c r="A1857" i="23"/>
  <c r="B1857" i="23"/>
  <c r="A1858" i="23"/>
  <c r="B1858" i="23"/>
  <c r="A1859" i="23"/>
  <c r="B1859" i="23"/>
  <c r="A1860" i="23"/>
  <c r="B1860" i="23"/>
  <c r="A1861" i="23"/>
  <c r="B1861" i="23"/>
  <c r="A1862" i="23"/>
  <c r="B1862" i="23"/>
  <c r="A1863" i="23"/>
  <c r="B1863" i="23"/>
  <c r="A1864" i="23"/>
  <c r="B1864" i="23"/>
  <c r="A1865" i="23"/>
  <c r="B1865" i="23"/>
  <c r="A1866" i="23"/>
  <c r="B1866" i="23"/>
  <c r="A1867" i="23"/>
  <c r="B1867" i="23"/>
  <c r="A1868" i="23"/>
  <c r="B1868" i="23"/>
  <c r="A1869" i="23"/>
  <c r="B1869" i="23"/>
  <c r="A1870" i="23"/>
  <c r="B1870" i="23"/>
  <c r="A1871" i="23"/>
  <c r="B1871" i="23"/>
  <c r="A1872" i="23"/>
  <c r="B1872" i="23"/>
  <c r="A1873" i="23"/>
  <c r="B1873" i="23"/>
  <c r="A1874" i="23"/>
  <c r="B1874" i="23"/>
  <c r="A1875" i="23"/>
  <c r="B1875" i="23"/>
  <c r="A1876" i="23"/>
  <c r="B1876" i="23"/>
  <c r="A1877" i="23"/>
  <c r="B1877" i="23"/>
  <c r="A1878" i="23"/>
  <c r="B1878" i="23"/>
  <c r="A1879" i="23"/>
  <c r="B1879" i="23"/>
  <c r="A1880" i="23"/>
  <c r="B1880" i="23"/>
  <c r="A1881" i="23"/>
  <c r="B1881" i="23"/>
  <c r="A1882" i="23"/>
  <c r="B1882" i="23"/>
  <c r="A1883" i="23"/>
  <c r="B1883" i="23"/>
  <c r="A1884" i="23"/>
  <c r="B1884" i="23"/>
  <c r="A1885" i="23"/>
  <c r="B1885" i="23"/>
  <c r="A1886" i="23"/>
  <c r="B1886" i="23"/>
  <c r="A1887" i="23"/>
  <c r="B1887" i="23"/>
  <c r="A1888" i="23"/>
  <c r="B1888" i="23"/>
  <c r="A1889" i="23"/>
  <c r="B1889" i="23"/>
  <c r="C1889" i="23"/>
  <c r="A1890" i="23"/>
  <c r="B1890" i="23"/>
  <c r="A1891" i="23"/>
  <c r="B1891" i="23"/>
  <c r="A1892" i="23"/>
  <c r="B1892" i="23"/>
  <c r="A1893" i="23"/>
  <c r="B1893" i="23"/>
  <c r="A1894" i="23"/>
  <c r="B1894" i="23"/>
  <c r="A1895" i="23"/>
  <c r="B1895" i="23"/>
  <c r="A1896" i="23"/>
  <c r="B1896" i="23"/>
  <c r="A1897" i="23"/>
  <c r="B1897" i="23"/>
  <c r="A1898" i="23"/>
  <c r="B1898" i="23"/>
  <c r="A1899" i="23"/>
  <c r="B1899" i="23"/>
  <c r="A1900" i="23"/>
  <c r="B1900" i="23"/>
  <c r="A1901" i="23"/>
  <c r="B1901" i="23"/>
  <c r="A1902" i="23"/>
  <c r="B1902" i="23"/>
  <c r="A1903" i="23"/>
  <c r="B1903" i="23"/>
  <c r="A1904" i="23"/>
  <c r="B1904" i="23"/>
  <c r="A1905" i="23"/>
  <c r="B1905" i="23"/>
  <c r="A1906" i="23"/>
  <c r="B1906" i="23"/>
  <c r="A1907" i="23"/>
  <c r="B1907" i="23"/>
  <c r="A1908" i="23"/>
  <c r="B1908" i="23"/>
  <c r="A1909" i="23"/>
  <c r="B1909" i="23"/>
  <c r="A1910" i="23"/>
  <c r="B1910" i="23"/>
  <c r="A1911" i="23"/>
  <c r="B1911" i="23"/>
  <c r="A1912" i="23"/>
  <c r="B1912" i="23"/>
  <c r="A1913" i="23"/>
  <c r="B1913" i="23"/>
  <c r="A1914" i="23"/>
  <c r="B1914" i="23"/>
  <c r="A1915" i="23"/>
  <c r="B1915" i="23"/>
  <c r="A1916" i="23"/>
  <c r="B1916" i="23"/>
  <c r="A1917" i="23"/>
  <c r="B1917" i="23"/>
  <c r="A1918" i="23"/>
  <c r="B1918" i="23"/>
  <c r="A1919" i="23"/>
  <c r="B1919" i="23"/>
  <c r="A1920" i="23"/>
  <c r="B1920" i="23"/>
  <c r="A1921" i="23"/>
  <c r="B1921" i="23"/>
  <c r="A1922" i="23"/>
  <c r="B1922" i="23"/>
  <c r="A1923" i="23"/>
  <c r="B1923" i="23"/>
  <c r="A1924" i="23"/>
  <c r="B1924" i="23"/>
  <c r="A1925" i="23"/>
  <c r="B1925" i="23"/>
  <c r="A1926" i="23"/>
  <c r="B1926" i="23"/>
  <c r="A1927" i="23"/>
  <c r="B1927" i="23"/>
  <c r="A1928" i="23"/>
  <c r="B1928" i="23"/>
  <c r="A1929" i="23"/>
  <c r="B1929" i="23"/>
  <c r="A1930" i="23"/>
  <c r="B1930" i="23"/>
  <c r="A1931" i="23"/>
  <c r="B1931" i="23"/>
  <c r="A1932" i="23"/>
  <c r="B1932" i="23"/>
  <c r="A1933" i="23"/>
  <c r="B1933" i="23"/>
  <c r="A1934" i="23"/>
  <c r="B1934" i="23"/>
  <c r="A1935" i="23"/>
  <c r="B1935" i="23"/>
  <c r="A1936" i="23"/>
  <c r="B1936" i="23"/>
  <c r="A1937" i="23"/>
  <c r="B1937" i="23"/>
  <c r="A1938" i="23"/>
  <c r="B1938" i="23"/>
  <c r="A1939" i="23"/>
  <c r="B1939" i="23"/>
  <c r="A1940" i="23"/>
  <c r="B1940" i="23"/>
  <c r="A1941" i="23"/>
  <c r="B1941" i="23"/>
  <c r="A1942" i="23"/>
  <c r="B1942" i="23"/>
  <c r="A1943" i="23"/>
  <c r="B1943" i="23"/>
  <c r="A1944" i="23"/>
  <c r="B1944" i="23"/>
  <c r="A1945" i="23"/>
  <c r="B1945" i="23"/>
  <c r="A1946" i="23"/>
  <c r="B1946" i="23"/>
  <c r="A1947" i="23"/>
  <c r="B1947" i="23"/>
  <c r="A1948" i="23"/>
  <c r="B1948" i="23"/>
  <c r="A1949" i="23"/>
  <c r="B1949" i="23"/>
  <c r="A1950" i="23"/>
  <c r="B1950" i="23"/>
  <c r="A1951" i="23"/>
  <c r="B1951" i="23"/>
  <c r="A1952" i="23"/>
  <c r="B1952" i="23"/>
  <c r="A1953" i="23"/>
  <c r="B1953" i="23"/>
  <c r="A1954" i="23"/>
  <c r="B1954" i="23"/>
  <c r="A1955" i="23"/>
  <c r="B1955" i="23"/>
  <c r="A1956" i="23"/>
  <c r="B1956" i="23"/>
  <c r="A1957" i="23"/>
  <c r="B1957" i="23"/>
  <c r="A1958" i="23"/>
  <c r="B1958" i="23"/>
  <c r="A1959" i="23"/>
  <c r="B1959" i="23"/>
  <c r="A1960" i="23"/>
  <c r="B1960" i="23"/>
  <c r="A1961" i="23"/>
  <c r="B1961" i="23"/>
  <c r="A1962" i="23"/>
  <c r="B1962" i="23"/>
  <c r="A1963" i="23"/>
  <c r="B1963" i="23"/>
  <c r="A1964" i="23"/>
  <c r="B1964" i="23"/>
  <c r="A1965" i="23"/>
  <c r="B1965" i="23"/>
  <c r="A1966" i="23"/>
  <c r="B1966" i="23"/>
  <c r="A1967" i="23"/>
  <c r="B1967" i="23"/>
  <c r="A1968" i="23"/>
  <c r="B1968" i="23"/>
  <c r="A1969" i="23"/>
  <c r="B1969" i="23"/>
  <c r="A1970" i="23"/>
  <c r="B1970" i="23"/>
  <c r="A1971" i="23"/>
  <c r="B1971" i="23"/>
  <c r="A1972" i="23"/>
  <c r="B1972" i="23"/>
  <c r="A1973" i="23"/>
  <c r="B1973" i="23"/>
  <c r="A1974" i="23"/>
  <c r="B1974" i="23"/>
  <c r="A1975" i="23"/>
  <c r="B1975" i="23"/>
  <c r="A1976" i="23"/>
  <c r="B1976" i="23"/>
  <c r="A1977" i="23"/>
  <c r="B1977" i="23"/>
  <c r="A1978" i="23"/>
  <c r="B1978" i="23"/>
  <c r="A1979" i="23"/>
  <c r="B1979" i="23"/>
  <c r="A1980" i="23"/>
  <c r="B1980" i="23"/>
  <c r="A1981" i="23"/>
  <c r="B1981" i="23"/>
  <c r="A1982" i="23"/>
  <c r="B1982" i="23"/>
  <c r="A1983" i="23"/>
  <c r="B1983" i="23"/>
  <c r="P3" i="2"/>
  <c r="P4" i="2"/>
  <c r="Q4" i="2"/>
  <c r="R4" i="2"/>
  <c r="S4" i="2"/>
  <c r="T4" i="2"/>
  <c r="P6" i="2"/>
  <c r="Q6" i="2"/>
  <c r="R6" i="2"/>
  <c r="S6" i="2"/>
  <c r="T6" i="2"/>
  <c r="P8" i="2"/>
  <c r="P10" i="2"/>
  <c r="Q10" i="2"/>
  <c r="R10" i="2"/>
  <c r="S10" i="2"/>
  <c r="T10" i="2"/>
  <c r="D17" i="2"/>
  <c r="C1" i="40"/>
  <c r="D1" i="40"/>
  <c r="E1" i="40"/>
  <c r="F1" i="40"/>
  <c r="G1" i="40"/>
  <c r="H1" i="40"/>
  <c r="I1" i="40"/>
  <c r="J1" i="40"/>
  <c r="K1" i="40"/>
  <c r="L1" i="40"/>
  <c r="M1" i="40"/>
  <c r="N1" i="40"/>
  <c r="O1" i="40"/>
  <c r="P1" i="40"/>
  <c r="W1" i="40"/>
  <c r="A2" i="40"/>
  <c r="C2" i="40"/>
  <c r="D2" i="40"/>
  <c r="E2" i="40"/>
  <c r="F2" i="40"/>
  <c r="G2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C5" i="40"/>
  <c r="D5" i="40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O8" i="40"/>
  <c r="Q9" i="40"/>
  <c r="R9" i="40"/>
  <c r="N10" i="40"/>
  <c r="Q10" i="40"/>
  <c r="R10" i="40"/>
  <c r="B11" i="40"/>
  <c r="C12" i="40"/>
  <c r="D12" i="40"/>
  <c r="E12" i="40"/>
  <c r="F12" i="40"/>
  <c r="G12" i="40"/>
  <c r="H12" i="40"/>
  <c r="I12" i="40"/>
  <c r="J12" i="40"/>
  <c r="K12" i="40"/>
  <c r="L12" i="40"/>
  <c r="M12" i="40"/>
  <c r="N12" i="40"/>
  <c r="O12" i="40"/>
  <c r="P12" i="40"/>
  <c r="Q12" i="40"/>
  <c r="R12" i="40"/>
  <c r="S12" i="40"/>
  <c r="T12" i="40"/>
  <c r="U12" i="40"/>
  <c r="V12" i="40"/>
  <c r="W12" i="40"/>
  <c r="X12" i="40"/>
  <c r="C13" i="40"/>
  <c r="D13" i="40"/>
  <c r="E13" i="40"/>
  <c r="F13" i="40"/>
  <c r="G13" i="40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C16" i="40"/>
  <c r="D16" i="40"/>
  <c r="E16" i="40"/>
  <c r="F16" i="40"/>
  <c r="G16" i="40"/>
  <c r="H16" i="40"/>
  <c r="I16" i="40"/>
  <c r="J16" i="40"/>
  <c r="K16" i="40"/>
  <c r="L16" i="40"/>
  <c r="M16" i="40"/>
  <c r="N16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AA16" i="40"/>
  <c r="AB16" i="40"/>
  <c r="AC16" i="40"/>
  <c r="AD16" i="40"/>
  <c r="AE16" i="40"/>
  <c r="AF16" i="40"/>
  <c r="AG16" i="40"/>
  <c r="AH16" i="40"/>
  <c r="AI16" i="40"/>
  <c r="AJ16" i="40"/>
  <c r="AK16" i="40"/>
  <c r="AL16" i="40"/>
  <c r="C17" i="40"/>
  <c r="D17" i="40"/>
  <c r="E17" i="40"/>
  <c r="F17" i="40"/>
  <c r="G17" i="40"/>
  <c r="H17" i="40"/>
  <c r="I17" i="40"/>
  <c r="J17" i="40"/>
  <c r="K17" i="40"/>
  <c r="L17" i="40"/>
  <c r="M17" i="40"/>
  <c r="N17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AA17" i="40"/>
  <c r="AB17" i="40"/>
  <c r="AC17" i="40"/>
  <c r="AD17" i="40"/>
  <c r="AE17" i="40"/>
  <c r="AF17" i="40"/>
  <c r="AG17" i="40"/>
  <c r="AH17" i="40"/>
  <c r="AI17" i="40"/>
  <c r="AJ17" i="40"/>
  <c r="AK17" i="40"/>
  <c r="AL17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A4" i="20"/>
  <c r="A5" i="20"/>
  <c r="B5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A6" i="20"/>
  <c r="B6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A7" i="20"/>
  <c r="B7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A8" i="20"/>
  <c r="B8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A9" i="20"/>
  <c r="B9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A10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A11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A12" i="20"/>
  <c r="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A13" i="20"/>
  <c r="B13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A14" i="20"/>
  <c r="B14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A15" i="20"/>
  <c r="B15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A16" i="20"/>
  <c r="B16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A17" i="20"/>
  <c r="B17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A18" i="20"/>
  <c r="B18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A19" i="20"/>
  <c r="B19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A20" i="20"/>
  <c r="B20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A21" i="20"/>
  <c r="B21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A22" i="20"/>
  <c r="B22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A23" i="20"/>
  <c r="B23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A24" i="20"/>
  <c r="B24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A25" i="20"/>
  <c r="B25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A26" i="20"/>
  <c r="B26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A27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A28" i="20"/>
  <c r="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A29" i="20"/>
  <c r="B29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A30" i="20"/>
  <c r="B30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A31" i="20"/>
  <c r="B31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A32" i="20"/>
  <c r="B32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A33" i="20"/>
  <c r="B33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A34" i="20"/>
  <c r="B34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A35" i="20"/>
  <c r="B35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C1" i="19"/>
  <c r="D1" i="19"/>
  <c r="E1" i="19"/>
  <c r="F1" i="19"/>
  <c r="G1" i="19"/>
  <c r="H1" i="19"/>
  <c r="I1" i="19"/>
  <c r="J1" i="19"/>
  <c r="K1" i="19"/>
  <c r="L1" i="19"/>
  <c r="M1" i="19"/>
  <c r="N1" i="19"/>
  <c r="O1" i="19"/>
  <c r="P1" i="19"/>
  <c r="Q1" i="19"/>
  <c r="R1" i="19"/>
  <c r="S1" i="19"/>
  <c r="T1" i="19"/>
  <c r="U1" i="19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M1" i="19"/>
  <c r="AN1" i="19"/>
  <c r="AO1" i="19"/>
  <c r="AP1" i="19"/>
  <c r="AQ1" i="19"/>
  <c r="AR1" i="19"/>
  <c r="AS1" i="19"/>
  <c r="AT1" i="19"/>
  <c r="AU1" i="19"/>
  <c r="AV1" i="19"/>
  <c r="AW1" i="19"/>
  <c r="AX1" i="19"/>
  <c r="AY1" i="19"/>
  <c r="AZ1" i="19"/>
  <c r="A4" i="19"/>
  <c r="A5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A12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A41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A42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A43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A44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A1179" i="18"/>
  <c r="B1179" i="18"/>
  <c r="A1180" i="18"/>
  <c r="B1180" i="18"/>
  <c r="A1181" i="18"/>
  <c r="B1181" i="18"/>
  <c r="A1182" i="18"/>
  <c r="B1182" i="18"/>
  <c r="A1183" i="18"/>
  <c r="B1183" i="18"/>
  <c r="A1184" i="18"/>
  <c r="B1184" i="18"/>
  <c r="A1185" i="18"/>
  <c r="B1185" i="18"/>
  <c r="A1186" i="18"/>
  <c r="B1186" i="18"/>
  <c r="A1187" i="18"/>
  <c r="B1187" i="18"/>
  <c r="A1188" i="18"/>
  <c r="B1188" i="18"/>
  <c r="A1189" i="18"/>
  <c r="B1189" i="18"/>
  <c r="A1190" i="18"/>
  <c r="B1190" i="18"/>
  <c r="A1191" i="18"/>
  <c r="B1191" i="18"/>
  <c r="A1192" i="18"/>
  <c r="B1192" i="18"/>
  <c r="A1193" i="18"/>
  <c r="B1193" i="18"/>
  <c r="A1194" i="18"/>
  <c r="B1194" i="18"/>
  <c r="A1195" i="18"/>
  <c r="B1195" i="18"/>
  <c r="A1196" i="18"/>
  <c r="B1196" i="18"/>
  <c r="A1197" i="18"/>
  <c r="B1197" i="18"/>
  <c r="A1198" i="18"/>
  <c r="B1198" i="18"/>
  <c r="A1199" i="18"/>
  <c r="B1199" i="18"/>
  <c r="A1200" i="18"/>
  <c r="B1200" i="18"/>
  <c r="A1201" i="18"/>
  <c r="B1201" i="18"/>
  <c r="A1202" i="18"/>
  <c r="B1202" i="18"/>
  <c r="A1203" i="18"/>
  <c r="B1203" i="18"/>
  <c r="A1204" i="18"/>
  <c r="B1204" i="18"/>
  <c r="A1205" i="18"/>
  <c r="B1205" i="18"/>
  <c r="A1206" i="18"/>
  <c r="B1206" i="18"/>
  <c r="A1207" i="18"/>
  <c r="B1207" i="18"/>
  <c r="A1208" i="18"/>
  <c r="B1208" i="18"/>
  <c r="A1209" i="18"/>
  <c r="B1209" i="18"/>
  <c r="A1210" i="18"/>
  <c r="B1210" i="18"/>
  <c r="A1211" i="18"/>
  <c r="B1211" i="18"/>
  <c r="A1212" i="18"/>
  <c r="B1212" i="18"/>
  <c r="A1213" i="18"/>
  <c r="B1213" i="18"/>
  <c r="A1214" i="18"/>
  <c r="B1214" i="18"/>
  <c r="A1215" i="18"/>
  <c r="B1215" i="18"/>
  <c r="A1216" i="18"/>
  <c r="B1216" i="18"/>
  <c r="A1217" i="18"/>
  <c r="B1217" i="18"/>
  <c r="A1218" i="18"/>
  <c r="B1218" i="18"/>
  <c r="A1219" i="18"/>
  <c r="B1219" i="18"/>
  <c r="A1220" i="18"/>
  <c r="B1220" i="18"/>
  <c r="A1221" i="18"/>
  <c r="B1221" i="18"/>
  <c r="A1222" i="18"/>
  <c r="B1222" i="18"/>
  <c r="A1223" i="18"/>
  <c r="B1223" i="18"/>
  <c r="A1224" i="18"/>
  <c r="B1224" i="18"/>
  <c r="A1225" i="18"/>
  <c r="B1225" i="18"/>
  <c r="A1226" i="18"/>
  <c r="B1226" i="18"/>
  <c r="A1227" i="18"/>
  <c r="B1227" i="18"/>
  <c r="A1228" i="18"/>
  <c r="B1228" i="18"/>
  <c r="A1229" i="18"/>
  <c r="B1229" i="18"/>
  <c r="A1230" i="18"/>
  <c r="B1230" i="18"/>
  <c r="A1231" i="18"/>
  <c r="B1231" i="18"/>
  <c r="A1232" i="18"/>
  <c r="B1232" i="18"/>
  <c r="A1233" i="18"/>
  <c r="B1233" i="18"/>
  <c r="A1234" i="18"/>
  <c r="B1234" i="18"/>
  <c r="A1235" i="18"/>
  <c r="B1235" i="18"/>
  <c r="A1236" i="18"/>
  <c r="B1236" i="18"/>
  <c r="A1237" i="18"/>
  <c r="B1237" i="18"/>
  <c r="A1238" i="18"/>
  <c r="B1238" i="18"/>
  <c r="A1239" i="18"/>
  <c r="B1239" i="18"/>
  <c r="A1240" i="18"/>
  <c r="B1240" i="18"/>
  <c r="A1241" i="18"/>
  <c r="B1241" i="18"/>
  <c r="A1242" i="18"/>
  <c r="B1242" i="18"/>
  <c r="A1243" i="18"/>
  <c r="B1243" i="18"/>
  <c r="A1244" i="18"/>
  <c r="B1244" i="18"/>
  <c r="A1245" i="18"/>
  <c r="B1245" i="18"/>
  <c r="A1246" i="18"/>
  <c r="B1246" i="18"/>
  <c r="A1247" i="18"/>
  <c r="B1247" i="18"/>
  <c r="A1248" i="18"/>
  <c r="B1248" i="18"/>
  <c r="A1249" i="18"/>
  <c r="B1249" i="18"/>
  <c r="A1250" i="18"/>
  <c r="B1250" i="18"/>
  <c r="A1251" i="18"/>
  <c r="B1251" i="18"/>
  <c r="A1252" i="18"/>
  <c r="B1252" i="18"/>
  <c r="A1253" i="18"/>
  <c r="B1253" i="18"/>
  <c r="A1254" i="18"/>
  <c r="B1254" i="18"/>
  <c r="A1255" i="18"/>
  <c r="B1255" i="18"/>
  <c r="A1256" i="18"/>
  <c r="B1256" i="18"/>
  <c r="A1257" i="18"/>
  <c r="B1257" i="18"/>
  <c r="A1258" i="18"/>
  <c r="B1258" i="18"/>
  <c r="A1259" i="18"/>
  <c r="B1259" i="18"/>
  <c r="A1260" i="18"/>
  <c r="B1260" i="18"/>
  <c r="A1261" i="18"/>
  <c r="B1261" i="18"/>
  <c r="A1262" i="18"/>
  <c r="B1262" i="18"/>
  <c r="A1263" i="18"/>
  <c r="B1263" i="18"/>
  <c r="A1264" i="18"/>
  <c r="B1264" i="18"/>
  <c r="A1265" i="18"/>
  <c r="B1265" i="18"/>
  <c r="A1266" i="18"/>
  <c r="B1266" i="18"/>
  <c r="A1267" i="18"/>
  <c r="B1267" i="18"/>
  <c r="A1268" i="18"/>
  <c r="B1268" i="18"/>
  <c r="A1269" i="18"/>
  <c r="B1269" i="18"/>
  <c r="A1270" i="18"/>
  <c r="B1270" i="18"/>
  <c r="A1271" i="18"/>
  <c r="B1271" i="18"/>
  <c r="A1272" i="18"/>
  <c r="B1272" i="18"/>
  <c r="A1273" i="18"/>
  <c r="B1273" i="18"/>
  <c r="A1274" i="18"/>
  <c r="B1274" i="18"/>
  <c r="A1275" i="18"/>
  <c r="B1275" i="18"/>
  <c r="A1276" i="18"/>
  <c r="B1276" i="18"/>
  <c r="A1277" i="18"/>
  <c r="B1277" i="18"/>
  <c r="A1278" i="18"/>
  <c r="B1278" i="18"/>
  <c r="A1279" i="18"/>
  <c r="B1279" i="18"/>
  <c r="A1280" i="18"/>
  <c r="B1280" i="18"/>
  <c r="A1281" i="18"/>
  <c r="B1281" i="18"/>
  <c r="A1282" i="18"/>
  <c r="B1282" i="18"/>
  <c r="A1283" i="18"/>
  <c r="B1283" i="18"/>
  <c r="A1284" i="18"/>
  <c r="B1284" i="18"/>
  <c r="A1285" i="18"/>
  <c r="B1285" i="18"/>
  <c r="A1286" i="18"/>
  <c r="B1286" i="18"/>
  <c r="A1287" i="18"/>
  <c r="B1287" i="18"/>
  <c r="A1288" i="18"/>
  <c r="B1288" i="18"/>
  <c r="A1289" i="18"/>
  <c r="B1289" i="18"/>
  <c r="A1290" i="18"/>
  <c r="B1290" i="18"/>
  <c r="A1291" i="18"/>
  <c r="B1291" i="18"/>
  <c r="A1292" i="18"/>
  <c r="B1292" i="18"/>
  <c r="A1293" i="18"/>
  <c r="B1293" i="18"/>
  <c r="A1294" i="18"/>
  <c r="B1294" i="18"/>
  <c r="A1295" i="18"/>
  <c r="B1295" i="18"/>
  <c r="A1296" i="18"/>
  <c r="B1296" i="18"/>
  <c r="A1297" i="18"/>
  <c r="B1297" i="18"/>
  <c r="A1298" i="18"/>
  <c r="B1298" i="18"/>
  <c r="A1299" i="18"/>
  <c r="B1299" i="18"/>
  <c r="A1300" i="18"/>
  <c r="B1300" i="18"/>
  <c r="A1301" i="18"/>
  <c r="B1301" i="18"/>
  <c r="A1302" i="18"/>
  <c r="B1302" i="18"/>
  <c r="A1303" i="18"/>
  <c r="B1303" i="18"/>
  <c r="A1304" i="18"/>
  <c r="B1304" i="18"/>
  <c r="A1305" i="18"/>
  <c r="B1305" i="18"/>
  <c r="A1306" i="18"/>
  <c r="B1306" i="18"/>
  <c r="A1307" i="18"/>
  <c r="B1307" i="18"/>
  <c r="A1308" i="18"/>
  <c r="B1308" i="18"/>
  <c r="A1309" i="18"/>
  <c r="B1309" i="18"/>
  <c r="A1310" i="18"/>
  <c r="B1310" i="18"/>
  <c r="A1311" i="18"/>
  <c r="B1311" i="18"/>
  <c r="A1312" i="18"/>
  <c r="B1312" i="18"/>
  <c r="A1313" i="18"/>
  <c r="B1313" i="18"/>
  <c r="A1314" i="18"/>
  <c r="B1314" i="18"/>
  <c r="A1315" i="18"/>
  <c r="B1315" i="18"/>
  <c r="A1316" i="18"/>
  <c r="B1316" i="18"/>
  <c r="A1317" i="18"/>
  <c r="B1317" i="18"/>
  <c r="A1318" i="18"/>
  <c r="B1318" i="18"/>
  <c r="A1319" i="18"/>
  <c r="B1319" i="18"/>
  <c r="A1320" i="18"/>
  <c r="B1320" i="18"/>
  <c r="A1321" i="18"/>
  <c r="B1321" i="18"/>
  <c r="A1322" i="18"/>
  <c r="B1322" i="18"/>
  <c r="A1323" i="18"/>
  <c r="B1323" i="18"/>
  <c r="A1324" i="18"/>
  <c r="B1324" i="18"/>
  <c r="A1325" i="18"/>
  <c r="B1325" i="18"/>
  <c r="A1326" i="18"/>
  <c r="B1326" i="18"/>
  <c r="A1327" i="18"/>
  <c r="B1327" i="18"/>
  <c r="A1328" i="18"/>
  <c r="B1328" i="18"/>
  <c r="A1329" i="18"/>
  <c r="B1329" i="18"/>
  <c r="A1330" i="18"/>
  <c r="B1330" i="18"/>
  <c r="A1331" i="18"/>
  <c r="B1331" i="18"/>
  <c r="A1332" i="18"/>
  <c r="B1332" i="18"/>
  <c r="A1333" i="18"/>
  <c r="B1333" i="18"/>
  <c r="A1334" i="18"/>
  <c r="B1334" i="18"/>
  <c r="A1335" i="18"/>
  <c r="B1335" i="18"/>
  <c r="A1336" i="18"/>
  <c r="B1336" i="18"/>
  <c r="A1337" i="18"/>
  <c r="B1337" i="18"/>
  <c r="A1338" i="18"/>
  <c r="B1338" i="18"/>
  <c r="A1339" i="18"/>
  <c r="B1339" i="18"/>
  <c r="A1340" i="18"/>
  <c r="B1340" i="18"/>
  <c r="A1341" i="18"/>
  <c r="B1341" i="18"/>
  <c r="A1342" i="18"/>
  <c r="B1342" i="18"/>
  <c r="A1343" i="18"/>
  <c r="B1343" i="18"/>
  <c r="A1344" i="18"/>
  <c r="B1344" i="18"/>
  <c r="A1345" i="18"/>
  <c r="B1345" i="18"/>
  <c r="A1346" i="18"/>
  <c r="B1346" i="18"/>
  <c r="A1347" i="18"/>
  <c r="B1347" i="18"/>
  <c r="A1348" i="18"/>
  <c r="B1348" i="18"/>
  <c r="A1349" i="18"/>
  <c r="B1349" i="18"/>
  <c r="A1350" i="18"/>
  <c r="B1350" i="18"/>
  <c r="A1351" i="18"/>
  <c r="B1351" i="18"/>
  <c r="A1352" i="18"/>
  <c r="B1352" i="18"/>
  <c r="A1353" i="18"/>
  <c r="B1353" i="18"/>
  <c r="A1354" i="18"/>
  <c r="B1354" i="18"/>
  <c r="A1355" i="18"/>
  <c r="B1355" i="18"/>
  <c r="A1356" i="18"/>
  <c r="B1356" i="18"/>
  <c r="A1357" i="18"/>
  <c r="B1357" i="18"/>
  <c r="A1358" i="18"/>
  <c r="B1358" i="18"/>
  <c r="A1359" i="18"/>
  <c r="B1359" i="18"/>
  <c r="A1360" i="18"/>
  <c r="B1360" i="18"/>
  <c r="A1361" i="18"/>
  <c r="B1361" i="18"/>
  <c r="A1362" i="18"/>
  <c r="B1362" i="18"/>
  <c r="A1363" i="18"/>
  <c r="B1363" i="18"/>
  <c r="A1364" i="18"/>
  <c r="B1364" i="18"/>
  <c r="A1365" i="18"/>
  <c r="B1365" i="18"/>
  <c r="A1366" i="18"/>
  <c r="B1366" i="18"/>
  <c r="A1367" i="18"/>
  <c r="B1367" i="18"/>
  <c r="A1368" i="18"/>
  <c r="B1368" i="18"/>
  <c r="A1369" i="18"/>
  <c r="B1369" i="18"/>
  <c r="A1370" i="18"/>
  <c r="B1370" i="18"/>
  <c r="A1371" i="18"/>
  <c r="B1371" i="18"/>
  <c r="A1372" i="18"/>
  <c r="B1372" i="18"/>
  <c r="A1373" i="18"/>
  <c r="B1373" i="18"/>
  <c r="A1374" i="18"/>
  <c r="B1374" i="18"/>
  <c r="A1375" i="18"/>
  <c r="B1375" i="18"/>
  <c r="A1376" i="18"/>
  <c r="B1376" i="18"/>
  <c r="A1377" i="18"/>
  <c r="B1377" i="18"/>
  <c r="A1378" i="18"/>
  <c r="B1378" i="18"/>
  <c r="A1379" i="18"/>
  <c r="B1379" i="18"/>
  <c r="A1380" i="18"/>
  <c r="B1380" i="18"/>
  <c r="A1381" i="18"/>
  <c r="B1381" i="18"/>
  <c r="A1382" i="18"/>
  <c r="B1382" i="18"/>
  <c r="A1383" i="18"/>
  <c r="B1383" i="18"/>
  <c r="A1384" i="18"/>
  <c r="B1384" i="18"/>
  <c r="A1385" i="18"/>
  <c r="B1385" i="18"/>
  <c r="A1386" i="18"/>
  <c r="B1386" i="18"/>
  <c r="A1387" i="18"/>
  <c r="B1387" i="18"/>
  <c r="A1388" i="18"/>
  <c r="B1388" i="18"/>
  <c r="A1389" i="18"/>
  <c r="B1389" i="18"/>
  <c r="A1390" i="18"/>
  <c r="B1390" i="18"/>
  <c r="A1391" i="18"/>
  <c r="B1391" i="18"/>
  <c r="A1392" i="18"/>
  <c r="B1392" i="18"/>
  <c r="A1393" i="18"/>
  <c r="B1393" i="18"/>
  <c r="A1394" i="18"/>
  <c r="B1394" i="18"/>
  <c r="A1395" i="18"/>
  <c r="B1395" i="18"/>
  <c r="A1396" i="18"/>
  <c r="B1396" i="18"/>
  <c r="A1397" i="18"/>
  <c r="B1397" i="18"/>
  <c r="A1398" i="18"/>
  <c r="B1398" i="18"/>
  <c r="A1399" i="18"/>
  <c r="B1399" i="18"/>
  <c r="A1400" i="18"/>
  <c r="B1400" i="18"/>
  <c r="A1401" i="18"/>
  <c r="B1401" i="18"/>
  <c r="A1402" i="18"/>
  <c r="B1402" i="18"/>
  <c r="A1403" i="18"/>
  <c r="B1403" i="18"/>
  <c r="A1404" i="18"/>
  <c r="B1404" i="18"/>
  <c r="A1405" i="18"/>
  <c r="B1405" i="18"/>
  <c r="A1406" i="18"/>
  <c r="B1406" i="18"/>
  <c r="A1407" i="18"/>
  <c r="B1407" i="18"/>
  <c r="A1408" i="18"/>
  <c r="B1408" i="18"/>
  <c r="A1409" i="18"/>
  <c r="B1409" i="18"/>
  <c r="A1410" i="18"/>
  <c r="B1410" i="18"/>
  <c r="A1411" i="18"/>
  <c r="B1411" i="18"/>
  <c r="A1412" i="18"/>
  <c r="B1412" i="18"/>
  <c r="A1413" i="18"/>
  <c r="B1413" i="18"/>
  <c r="A1414" i="18"/>
  <c r="B1414" i="18"/>
  <c r="A1415" i="18"/>
  <c r="B1415" i="18"/>
  <c r="A1416" i="18"/>
  <c r="B1416" i="18"/>
  <c r="A1417" i="18"/>
  <c r="B1417" i="18"/>
  <c r="A1418" i="18"/>
  <c r="B1418" i="18"/>
  <c r="A1419" i="18"/>
  <c r="B1419" i="18"/>
  <c r="A1420" i="18"/>
  <c r="B1420" i="18"/>
  <c r="A1421" i="18"/>
  <c r="B1421" i="18"/>
  <c r="A1422" i="18"/>
  <c r="B1422" i="18"/>
  <c r="A1423" i="18"/>
  <c r="B1423" i="18"/>
  <c r="A1424" i="18"/>
  <c r="B1424" i="18"/>
  <c r="A1425" i="18"/>
  <c r="B1425" i="18"/>
  <c r="A1426" i="18"/>
  <c r="B1426" i="18"/>
  <c r="A1427" i="18"/>
  <c r="B1427" i="18"/>
  <c r="A1428" i="18"/>
  <c r="B1428" i="18"/>
  <c r="A1429" i="18"/>
  <c r="B1429" i="18"/>
  <c r="A1430" i="18"/>
  <c r="B1430" i="18"/>
  <c r="A1431" i="18"/>
  <c r="B1431" i="18"/>
  <c r="A1432" i="18"/>
  <c r="B1432" i="18"/>
  <c r="A1433" i="18"/>
  <c r="B1433" i="18"/>
  <c r="A1434" i="18"/>
  <c r="B1434" i="18"/>
  <c r="A1435" i="18"/>
  <c r="B1435" i="18"/>
  <c r="A1436" i="18"/>
  <c r="B1436" i="18"/>
  <c r="A1437" i="18"/>
  <c r="B1437" i="18"/>
  <c r="A1438" i="18"/>
  <c r="B1438" i="18"/>
  <c r="A1439" i="18"/>
  <c r="B1439" i="18"/>
  <c r="A1440" i="18"/>
  <c r="B1440" i="18"/>
  <c r="A1441" i="18"/>
  <c r="B1441" i="18"/>
  <c r="A1442" i="18"/>
  <c r="B1442" i="18"/>
  <c r="A1443" i="18"/>
  <c r="B1443" i="18"/>
  <c r="A1444" i="18"/>
  <c r="B1444" i="18"/>
  <c r="A1445" i="18"/>
  <c r="B1445" i="18"/>
  <c r="A1446" i="18"/>
  <c r="B1446" i="18"/>
  <c r="A1447" i="18"/>
  <c r="B1447" i="18"/>
  <c r="A1448" i="18"/>
  <c r="B1448" i="18"/>
  <c r="A1449" i="18"/>
  <c r="B1449" i="18"/>
  <c r="A1450" i="18"/>
  <c r="B1450" i="18"/>
  <c r="A1451" i="18"/>
  <c r="B1451" i="18"/>
  <c r="A1452" i="18"/>
  <c r="B1452" i="18"/>
  <c r="A1453" i="18"/>
  <c r="B1453" i="18"/>
  <c r="A1454" i="18"/>
  <c r="B1454" i="18"/>
  <c r="A1455" i="18"/>
  <c r="B1455" i="18"/>
  <c r="A1456" i="18"/>
  <c r="B1456" i="18"/>
  <c r="A1457" i="18"/>
  <c r="B1457" i="18"/>
  <c r="A1458" i="18"/>
  <c r="B1458" i="18"/>
  <c r="A1459" i="18"/>
  <c r="B1459" i="18"/>
  <c r="A1460" i="18"/>
  <c r="B1460" i="18"/>
  <c r="A1461" i="18"/>
  <c r="B1461" i="18"/>
  <c r="A1462" i="18"/>
  <c r="B1462" i="18"/>
  <c r="A1463" i="18"/>
  <c r="B1463" i="18"/>
  <c r="A1464" i="18"/>
  <c r="B1464" i="18"/>
  <c r="A1465" i="18"/>
  <c r="B1465" i="18"/>
  <c r="A1466" i="18"/>
  <c r="B1466" i="18"/>
  <c r="A1467" i="18"/>
  <c r="B1467" i="18"/>
  <c r="A1468" i="18"/>
  <c r="B1468" i="18"/>
  <c r="A1469" i="18"/>
  <c r="B1469" i="18"/>
  <c r="A1470" i="18"/>
  <c r="B1470" i="18"/>
  <c r="A1471" i="18"/>
  <c r="B1471" i="18"/>
  <c r="A1472" i="18"/>
  <c r="B1472" i="18"/>
  <c r="A1473" i="18"/>
  <c r="B1473" i="18"/>
  <c r="A1474" i="18"/>
  <c r="B1474" i="18"/>
  <c r="A1475" i="18"/>
  <c r="B1475" i="18"/>
  <c r="A1476" i="18"/>
  <c r="B1476" i="18"/>
  <c r="A1477" i="18"/>
  <c r="B1477" i="18"/>
  <c r="A1478" i="18"/>
  <c r="B1478" i="18"/>
  <c r="A1479" i="18"/>
  <c r="B1479" i="18"/>
  <c r="A1480" i="18"/>
  <c r="B1480" i="18"/>
  <c r="A1481" i="18"/>
  <c r="B1481" i="18"/>
  <c r="A1482" i="18"/>
  <c r="B1482" i="18"/>
  <c r="A1483" i="18"/>
  <c r="B1483" i="18"/>
  <c r="A1484" i="18"/>
  <c r="B1484" i="18"/>
  <c r="A1485" i="18"/>
  <c r="B1485" i="18"/>
  <c r="A1486" i="18"/>
  <c r="B1486" i="18"/>
  <c r="A1487" i="18"/>
  <c r="B1487" i="18"/>
  <c r="A1488" i="18"/>
  <c r="B1488" i="18"/>
  <c r="A1489" i="18"/>
  <c r="B1489" i="18"/>
  <c r="A1490" i="18"/>
  <c r="B1490" i="18"/>
  <c r="A1491" i="18"/>
  <c r="B1491" i="18"/>
  <c r="A1492" i="18"/>
  <c r="B1492" i="18"/>
  <c r="A1493" i="18"/>
  <c r="B1493" i="18"/>
  <c r="A1494" i="18"/>
  <c r="B1494" i="18"/>
  <c r="A1495" i="18"/>
  <c r="B1495" i="18"/>
  <c r="A1496" i="18"/>
  <c r="B1496" i="18"/>
  <c r="A1497" i="18"/>
  <c r="B1497" i="18"/>
  <c r="A1498" i="18"/>
  <c r="B1498" i="18"/>
  <c r="A1499" i="18"/>
  <c r="B1499" i="18"/>
  <c r="A1500" i="18"/>
  <c r="B1500" i="18"/>
  <c r="A1501" i="18"/>
  <c r="B1501" i="18"/>
  <c r="A1502" i="18"/>
  <c r="B1502" i="18"/>
  <c r="A1503" i="18"/>
  <c r="B1503" i="18"/>
  <c r="A1504" i="18"/>
  <c r="B1504" i="18"/>
  <c r="A1505" i="18"/>
  <c r="B1505" i="18"/>
  <c r="A1506" i="18"/>
  <c r="B1506" i="18"/>
  <c r="A1507" i="18"/>
  <c r="B1507" i="18"/>
  <c r="A1508" i="18"/>
  <c r="B1508" i="18"/>
  <c r="A1509" i="18"/>
  <c r="B1509" i="18"/>
  <c r="A1510" i="18"/>
  <c r="B1510" i="18"/>
  <c r="A1511" i="18"/>
  <c r="B1511" i="18"/>
  <c r="A1512" i="18"/>
  <c r="B1512" i="18"/>
  <c r="A1513" i="18"/>
  <c r="B1513" i="18"/>
  <c r="A1514" i="18"/>
  <c r="B1514" i="18"/>
  <c r="A1515" i="18"/>
  <c r="B1515" i="18"/>
  <c r="A1516" i="18"/>
  <c r="B1516" i="18"/>
  <c r="A1517" i="18"/>
  <c r="B1517" i="18"/>
  <c r="A1518" i="18"/>
  <c r="B1518" i="18"/>
  <c r="A1519" i="18"/>
  <c r="B1519" i="18"/>
  <c r="A1520" i="18"/>
  <c r="B1520" i="18"/>
  <c r="A1521" i="18"/>
  <c r="B1521" i="18"/>
  <c r="A1522" i="18"/>
  <c r="B1522" i="18"/>
  <c r="A1523" i="18"/>
  <c r="B1523" i="18"/>
  <c r="A1524" i="18"/>
  <c r="B1524" i="18"/>
  <c r="A1525" i="18"/>
  <c r="B1525" i="18"/>
  <c r="A1526" i="18"/>
  <c r="B1526" i="18"/>
  <c r="A1527" i="18"/>
  <c r="B1527" i="18"/>
  <c r="A1528" i="18"/>
  <c r="B1528" i="18"/>
  <c r="A1529" i="18"/>
  <c r="B1529" i="18"/>
  <c r="A1530" i="18"/>
  <c r="B1530" i="18"/>
  <c r="A1531" i="18"/>
  <c r="B1531" i="18"/>
  <c r="A1532" i="18"/>
  <c r="B1532" i="18"/>
  <c r="A1533" i="18"/>
  <c r="B1533" i="18"/>
  <c r="A1534" i="18"/>
  <c r="B1534" i="18"/>
  <c r="A1535" i="18"/>
  <c r="B1535" i="18"/>
  <c r="A1536" i="18"/>
  <c r="B1536" i="18"/>
  <c r="A1537" i="18"/>
  <c r="B1537" i="18"/>
  <c r="A1538" i="18"/>
  <c r="B1538" i="18"/>
  <c r="A1539" i="18"/>
  <c r="B1539" i="18"/>
  <c r="A1540" i="18"/>
  <c r="B1540" i="18"/>
  <c r="A1541" i="18"/>
  <c r="B1541" i="18"/>
  <c r="A1542" i="18"/>
  <c r="B1542" i="18"/>
  <c r="A1543" i="18"/>
  <c r="B1543" i="18"/>
  <c r="A1544" i="18"/>
  <c r="B1544" i="18"/>
  <c r="A1545" i="18"/>
  <c r="B1545" i="18"/>
  <c r="A1546" i="18"/>
  <c r="B1546" i="18"/>
  <c r="A1547" i="18"/>
  <c r="B1547" i="18"/>
  <c r="A1548" i="18"/>
  <c r="B1548" i="18"/>
  <c r="A1549" i="18"/>
  <c r="B1549" i="18"/>
  <c r="A1550" i="18"/>
  <c r="B1550" i="18"/>
  <c r="A1551" i="18"/>
  <c r="B1551" i="18"/>
  <c r="A1552" i="18"/>
  <c r="B1552" i="18"/>
  <c r="A1553" i="18"/>
  <c r="B1553" i="18"/>
  <c r="A1554" i="18"/>
  <c r="B1554" i="18"/>
  <c r="A1555" i="18"/>
  <c r="B1555" i="18"/>
  <c r="A1556" i="18"/>
  <c r="B1556" i="18"/>
  <c r="A1557" i="18"/>
  <c r="B1557" i="18"/>
  <c r="A1558" i="18"/>
  <c r="B1558" i="18"/>
  <c r="A1559" i="18"/>
  <c r="B1559" i="18"/>
  <c r="A1560" i="18"/>
  <c r="B1560" i="18"/>
  <c r="A1561" i="18"/>
  <c r="B1561" i="18"/>
  <c r="A1562" i="18"/>
  <c r="B1562" i="18"/>
  <c r="A1563" i="18"/>
  <c r="B1563" i="18"/>
  <c r="A1564" i="18"/>
  <c r="B1564" i="18"/>
  <c r="A1565" i="18"/>
  <c r="B1565" i="18"/>
  <c r="A1566" i="18"/>
  <c r="B1566" i="18"/>
  <c r="A1567" i="18"/>
  <c r="B1567" i="18"/>
  <c r="A1568" i="18"/>
  <c r="B1568" i="18"/>
  <c r="A1569" i="18"/>
  <c r="B1569" i="18"/>
  <c r="A1570" i="18"/>
  <c r="B1570" i="18"/>
  <c r="A1571" i="18"/>
  <c r="B1571" i="18"/>
  <c r="A1572" i="18"/>
  <c r="B1572" i="18"/>
  <c r="A1573" i="18"/>
  <c r="B1573" i="18"/>
  <c r="A1574" i="18"/>
  <c r="B1574" i="18"/>
  <c r="A1575" i="18"/>
  <c r="B1575" i="18"/>
  <c r="A1576" i="18"/>
  <c r="B1576" i="18"/>
  <c r="A1577" i="18"/>
  <c r="B1577" i="18"/>
  <c r="A1578" i="18"/>
  <c r="B1578" i="18"/>
  <c r="A1579" i="18"/>
  <c r="B1579" i="18"/>
  <c r="A1580" i="18"/>
  <c r="B1580" i="18"/>
  <c r="A1581" i="18"/>
  <c r="B1581" i="18"/>
  <c r="A1582" i="18"/>
  <c r="B1582" i="18"/>
  <c r="A1583" i="18"/>
  <c r="B1583" i="18"/>
  <c r="A1584" i="18"/>
  <c r="B1584" i="18"/>
  <c r="A1585" i="18"/>
  <c r="B1585" i="18"/>
  <c r="A1586" i="18"/>
  <c r="B1586" i="18"/>
  <c r="A1587" i="18"/>
  <c r="B1587" i="18"/>
  <c r="A1588" i="18"/>
  <c r="B1588" i="18"/>
  <c r="A1589" i="18"/>
  <c r="B1589" i="18"/>
  <c r="A1590" i="18"/>
  <c r="B1590" i="18"/>
  <c r="A1591" i="18"/>
  <c r="B1591" i="18"/>
  <c r="A1592" i="18"/>
  <c r="B1592" i="18"/>
  <c r="A1593" i="18"/>
  <c r="B1593" i="18"/>
  <c r="A1594" i="18"/>
  <c r="B1594" i="18"/>
  <c r="A1595" i="18"/>
  <c r="B1595" i="18"/>
  <c r="A1596" i="18"/>
  <c r="B1596" i="18"/>
  <c r="A1597" i="18"/>
  <c r="B1597" i="18"/>
  <c r="A1598" i="18"/>
  <c r="B1598" i="18"/>
  <c r="A1599" i="18"/>
  <c r="B1599" i="18"/>
  <c r="A1600" i="18"/>
  <c r="B1600" i="18"/>
  <c r="A1601" i="18"/>
  <c r="B1601" i="18"/>
  <c r="A1602" i="18"/>
  <c r="B1602" i="18"/>
  <c r="A1603" i="18"/>
  <c r="B1603" i="18"/>
  <c r="A1604" i="18"/>
  <c r="B1604" i="18"/>
  <c r="A1605" i="18"/>
  <c r="B1605" i="18"/>
  <c r="A1606" i="18"/>
  <c r="B1606" i="18"/>
  <c r="A1607" i="18"/>
  <c r="B1607" i="18"/>
  <c r="A1608" i="18"/>
  <c r="B1608" i="18"/>
  <c r="A1609" i="18"/>
  <c r="B1609" i="18"/>
  <c r="A1610" i="18"/>
  <c r="B1610" i="18"/>
  <c r="A1611" i="18"/>
  <c r="B1611" i="18"/>
  <c r="A1612" i="18"/>
  <c r="B1612" i="18"/>
  <c r="A1613" i="18"/>
  <c r="B1613" i="18"/>
  <c r="A1614" i="18"/>
  <c r="B1614" i="18"/>
  <c r="A1615" i="18"/>
  <c r="B1615" i="18"/>
  <c r="A1616" i="18"/>
  <c r="B1616" i="18"/>
  <c r="A1617" i="18"/>
  <c r="B1617" i="18"/>
  <c r="A1618" i="18"/>
  <c r="B1618" i="18"/>
  <c r="A1619" i="18"/>
  <c r="B1619" i="18"/>
  <c r="A1620" i="18"/>
  <c r="B1620" i="18"/>
  <c r="A1621" i="18"/>
  <c r="B1621" i="18"/>
  <c r="A1622" i="18"/>
  <c r="B1622" i="18"/>
  <c r="A1623" i="18"/>
  <c r="B1623" i="18"/>
  <c r="A1624" i="18"/>
  <c r="B1624" i="18"/>
  <c r="A1625" i="18"/>
  <c r="B1625" i="18"/>
  <c r="A1626" i="18"/>
  <c r="B1626" i="18"/>
  <c r="A1627" i="18"/>
  <c r="B1627" i="18"/>
  <c r="A1628" i="18"/>
  <c r="B1628" i="18"/>
  <c r="A1629" i="18"/>
  <c r="B1629" i="18"/>
  <c r="A1630" i="18"/>
  <c r="B1630" i="18"/>
  <c r="A1631" i="18"/>
  <c r="B1631" i="18"/>
  <c r="A1632" i="18"/>
  <c r="B1632" i="18"/>
  <c r="A1633" i="18"/>
  <c r="B1633" i="18"/>
  <c r="A1634" i="18"/>
  <c r="B1634" i="18"/>
  <c r="A1635" i="18"/>
  <c r="B1635" i="18"/>
  <c r="A1636" i="18"/>
  <c r="B1636" i="18"/>
  <c r="A1637" i="18"/>
  <c r="B1637" i="18"/>
  <c r="A1638" i="18"/>
  <c r="B1638" i="18"/>
  <c r="A1639" i="18"/>
  <c r="B1639" i="18"/>
  <c r="A1640" i="18"/>
  <c r="B1640" i="18"/>
  <c r="A1641" i="18"/>
  <c r="B1641" i="18"/>
  <c r="A1642" i="18"/>
  <c r="B1642" i="18"/>
  <c r="A1643" i="18"/>
  <c r="B1643" i="18"/>
  <c r="A1644" i="18"/>
  <c r="B1644" i="18"/>
  <c r="A1645" i="18"/>
  <c r="B1645" i="18"/>
  <c r="A1646" i="18"/>
  <c r="B1646" i="18"/>
  <c r="A1647" i="18"/>
  <c r="B1647" i="18"/>
  <c r="A1648" i="18"/>
  <c r="B1648" i="18"/>
  <c r="A1649" i="18"/>
  <c r="B1649" i="18"/>
  <c r="A1650" i="18"/>
  <c r="B1650" i="18"/>
  <c r="A1651" i="18"/>
  <c r="B1651" i="18"/>
  <c r="A1652" i="18"/>
  <c r="B1652" i="18"/>
  <c r="A1653" i="18"/>
  <c r="B1653" i="18"/>
  <c r="A1654" i="18"/>
  <c r="B1654" i="18"/>
  <c r="A1655" i="18"/>
  <c r="B1655" i="18"/>
  <c r="A1656" i="18"/>
  <c r="B1656" i="18"/>
  <c r="A1657" i="18"/>
  <c r="B1657" i="18"/>
  <c r="A1658" i="18"/>
  <c r="B1658" i="18"/>
  <c r="A1659" i="18"/>
  <c r="B1659" i="18"/>
  <c r="A1660" i="18"/>
  <c r="B1660" i="18"/>
  <c r="A1661" i="18"/>
  <c r="B1661" i="18"/>
  <c r="A1662" i="18"/>
  <c r="B1662" i="18"/>
  <c r="A1663" i="18"/>
  <c r="B1663" i="18"/>
  <c r="A1664" i="18"/>
  <c r="B1664" i="18"/>
  <c r="A1665" i="18"/>
  <c r="B1665" i="18"/>
  <c r="A1666" i="18"/>
  <c r="B1666" i="18"/>
  <c r="A1667" i="18"/>
  <c r="B1667" i="18"/>
  <c r="A1668" i="18"/>
  <c r="B1668" i="18"/>
  <c r="A1669" i="18"/>
  <c r="B1669" i="18"/>
  <c r="A1670" i="18"/>
  <c r="B1670" i="18"/>
  <c r="A1671" i="18"/>
  <c r="B1671" i="18"/>
  <c r="A1672" i="18"/>
  <c r="B1672" i="18"/>
  <c r="A1673" i="18"/>
  <c r="B1673" i="18"/>
  <c r="A1674" i="18"/>
  <c r="B1674" i="18"/>
  <c r="A1675" i="18"/>
  <c r="B1675" i="18"/>
  <c r="A1676" i="18"/>
  <c r="B1676" i="18"/>
  <c r="A1677" i="18"/>
  <c r="B1677" i="18"/>
  <c r="A1678" i="18"/>
  <c r="B1678" i="18"/>
  <c r="A1679" i="18"/>
  <c r="B1679" i="18"/>
  <c r="A1680" i="18"/>
  <c r="B1680" i="18"/>
  <c r="A1681" i="18"/>
  <c r="B1681" i="18"/>
  <c r="A1682" i="18"/>
  <c r="B1682" i="18"/>
  <c r="A1683" i="18"/>
  <c r="B1683" i="18"/>
  <c r="A1684" i="18"/>
  <c r="B1684" i="18"/>
  <c r="A1685" i="18"/>
  <c r="B1685" i="18"/>
  <c r="A1686" i="18"/>
  <c r="B1686" i="18"/>
  <c r="A1687" i="18"/>
  <c r="B1687" i="18"/>
  <c r="A1688" i="18"/>
  <c r="B1688" i="18"/>
  <c r="A1689" i="18"/>
  <c r="B1689" i="18"/>
  <c r="A1690" i="18"/>
  <c r="B1690" i="18"/>
  <c r="A1691" i="18"/>
  <c r="B1691" i="18"/>
  <c r="A1692" i="18"/>
  <c r="B1692" i="18"/>
  <c r="A1693" i="18"/>
  <c r="B1693" i="18"/>
  <c r="A1694" i="18"/>
  <c r="B1694" i="18"/>
  <c r="A1695" i="18"/>
  <c r="B1695" i="18"/>
  <c r="A1696" i="18"/>
  <c r="B1696" i="18"/>
  <c r="A1697" i="18"/>
  <c r="B1697" i="18"/>
  <c r="A1698" i="18"/>
  <c r="B1698" i="18"/>
  <c r="A1699" i="18"/>
  <c r="B1699" i="18"/>
  <c r="A1700" i="18"/>
  <c r="B1700" i="18"/>
  <c r="A1701" i="18"/>
  <c r="B1701" i="18"/>
  <c r="A1702" i="18"/>
  <c r="B1702" i="18"/>
  <c r="A1703" i="18"/>
  <c r="B1703" i="18"/>
  <c r="A1704" i="18"/>
  <c r="B1704" i="18"/>
  <c r="A1705" i="18"/>
  <c r="B1705" i="18"/>
  <c r="A1706" i="18"/>
  <c r="B1706" i="18"/>
  <c r="A1707" i="18"/>
  <c r="B1707" i="18"/>
  <c r="A1708" i="18"/>
  <c r="B1708" i="18"/>
  <c r="A1709" i="18"/>
  <c r="B1709" i="18"/>
  <c r="A1710" i="18"/>
  <c r="B1710" i="18"/>
  <c r="A1711" i="18"/>
  <c r="B1711" i="18"/>
  <c r="A1712" i="18"/>
  <c r="B1712" i="18"/>
  <c r="A1713" i="18"/>
  <c r="B1713" i="18"/>
  <c r="A1714" i="18"/>
  <c r="B1714" i="18"/>
  <c r="A1715" i="18"/>
  <c r="B1715" i="18"/>
  <c r="A1716" i="18"/>
  <c r="B1716" i="18"/>
  <c r="A1717" i="18"/>
  <c r="B1717" i="18"/>
  <c r="A1718" i="18"/>
  <c r="B1718" i="18"/>
  <c r="A1719" i="18"/>
  <c r="B1719" i="18"/>
  <c r="A1720" i="18"/>
  <c r="B1720" i="18"/>
  <c r="A1721" i="18"/>
  <c r="B1721" i="18"/>
  <c r="A1722" i="18"/>
  <c r="B1722" i="18"/>
  <c r="A1723" i="18"/>
  <c r="B1723" i="18"/>
  <c r="A1724" i="18"/>
  <c r="B1724" i="18"/>
  <c r="A1725" i="18"/>
  <c r="B1725" i="18"/>
  <c r="A1726" i="18"/>
  <c r="B1726" i="18"/>
  <c r="A1727" i="18"/>
  <c r="B1727" i="18"/>
  <c r="A1728" i="18"/>
  <c r="B1728" i="18"/>
  <c r="A1729" i="18"/>
  <c r="B1729" i="18"/>
  <c r="A1730" i="18"/>
  <c r="B1730" i="18"/>
  <c r="A1731" i="18"/>
  <c r="B1731" i="18"/>
  <c r="A1732" i="18"/>
  <c r="B1732" i="18"/>
  <c r="A1733" i="18"/>
  <c r="B1733" i="18"/>
  <c r="A1734" i="18"/>
  <c r="B1734" i="18"/>
  <c r="A1735" i="18"/>
  <c r="B1735" i="18"/>
  <c r="A1736" i="18"/>
  <c r="B1736" i="18"/>
  <c r="A1737" i="18"/>
  <c r="B1737" i="18"/>
  <c r="A1738" i="18"/>
  <c r="B1738" i="18"/>
  <c r="A1739" i="18"/>
  <c r="B1739" i="18"/>
  <c r="A1740" i="18"/>
  <c r="B1740" i="18"/>
  <c r="A1741" i="18"/>
  <c r="B1741" i="18"/>
  <c r="A1742" i="18"/>
  <c r="B1742" i="18"/>
  <c r="A1743" i="18"/>
  <c r="B1743" i="18"/>
  <c r="A1744" i="18"/>
  <c r="B1744" i="18"/>
  <c r="A1745" i="18"/>
  <c r="B1745" i="18"/>
  <c r="A1746" i="18"/>
  <c r="B1746" i="18"/>
  <c r="A1747" i="18"/>
  <c r="B1747" i="18"/>
  <c r="A1748" i="18"/>
  <c r="B1748" i="18"/>
  <c r="A1749" i="18"/>
  <c r="B1749" i="18"/>
  <c r="A1750" i="18"/>
  <c r="B1750" i="18"/>
  <c r="A1751" i="18"/>
  <c r="B1751" i="18"/>
  <c r="A1752" i="18"/>
  <c r="B1752" i="18"/>
  <c r="A1753" i="18"/>
  <c r="B1753" i="18"/>
  <c r="A1754" i="18"/>
  <c r="B1754" i="18"/>
  <c r="A1755" i="18"/>
  <c r="B1755" i="18"/>
  <c r="A1756" i="18"/>
  <c r="B1756" i="18"/>
  <c r="A1757" i="18"/>
  <c r="B1757" i="18"/>
  <c r="A1758" i="18"/>
  <c r="B1758" i="18"/>
  <c r="A1759" i="18"/>
  <c r="B1759" i="18"/>
  <c r="A1760" i="18"/>
  <c r="B1760" i="18"/>
  <c r="A1761" i="18"/>
  <c r="B1761" i="18"/>
  <c r="A1762" i="18"/>
  <c r="B1762" i="18"/>
  <c r="A1763" i="18"/>
  <c r="B1763" i="18"/>
  <c r="A1764" i="18"/>
  <c r="B1764" i="18"/>
  <c r="A1765" i="18"/>
  <c r="B1765" i="18"/>
  <c r="A1766" i="18"/>
  <c r="B1766" i="18"/>
  <c r="A1767" i="18"/>
  <c r="B1767" i="18"/>
  <c r="A1768" i="18"/>
  <c r="B1768" i="18"/>
  <c r="A1769" i="18"/>
  <c r="B1769" i="18"/>
  <c r="A1770" i="18"/>
  <c r="B1770" i="18"/>
  <c r="A1771" i="18"/>
  <c r="B1771" i="18"/>
  <c r="A1772" i="18"/>
  <c r="B1772" i="18"/>
  <c r="A1773" i="18"/>
  <c r="B1773" i="18"/>
  <c r="A1774" i="18"/>
  <c r="B1774" i="18"/>
  <c r="A1775" i="18"/>
  <c r="B1775" i="18"/>
  <c r="A1776" i="18"/>
  <c r="B1776" i="18"/>
  <c r="A1777" i="18"/>
  <c r="B1777" i="18"/>
  <c r="A1778" i="18"/>
  <c r="B1778" i="18"/>
  <c r="A1779" i="18"/>
  <c r="B1779" i="18"/>
  <c r="A1780" i="18"/>
  <c r="B1780" i="18"/>
  <c r="A1781" i="18"/>
  <c r="B1781" i="18"/>
  <c r="A1782" i="18"/>
  <c r="B1782" i="18"/>
  <c r="A1783" i="18"/>
  <c r="B1783" i="18"/>
  <c r="A1784" i="18"/>
  <c r="B1784" i="18"/>
  <c r="A1785" i="18"/>
  <c r="B1785" i="18"/>
  <c r="A1786" i="18"/>
  <c r="B1786" i="18"/>
  <c r="A1787" i="18"/>
  <c r="B1787" i="18"/>
  <c r="A1788" i="18"/>
  <c r="B1788" i="18"/>
  <c r="A1789" i="18"/>
  <c r="B1789" i="18"/>
  <c r="A1790" i="18"/>
  <c r="B1790" i="18"/>
  <c r="A1791" i="18"/>
  <c r="B1791" i="18"/>
  <c r="A1792" i="18"/>
  <c r="B1792" i="18"/>
  <c r="A1793" i="18"/>
  <c r="B1793" i="18"/>
  <c r="A1794" i="18"/>
  <c r="B1794" i="18"/>
  <c r="A1795" i="18"/>
  <c r="B1795" i="18"/>
  <c r="A1796" i="18"/>
  <c r="B1796" i="18"/>
  <c r="A1797" i="18"/>
  <c r="B1797" i="18"/>
  <c r="A1798" i="18"/>
  <c r="B1798" i="18"/>
  <c r="A1799" i="18"/>
  <c r="B1799" i="18"/>
  <c r="A1800" i="18"/>
  <c r="B1800" i="18"/>
  <c r="A1801" i="18"/>
  <c r="B1801" i="18"/>
  <c r="A1802" i="18"/>
  <c r="B1802" i="18"/>
  <c r="A1803" i="18"/>
  <c r="B1803" i="18"/>
  <c r="A1804" i="18"/>
  <c r="B1804" i="18"/>
  <c r="A1805" i="18"/>
  <c r="B1805" i="18"/>
  <c r="A1806" i="18"/>
  <c r="B1806" i="18"/>
  <c r="A1807" i="18"/>
  <c r="B1807" i="18"/>
  <c r="A1808" i="18"/>
  <c r="B1808" i="18"/>
  <c r="A1809" i="18"/>
  <c r="B1809" i="18"/>
  <c r="A1810" i="18"/>
  <c r="B1810" i="18"/>
  <c r="A1811" i="18"/>
  <c r="B1811" i="18"/>
  <c r="A1812" i="18"/>
  <c r="B1812" i="18"/>
  <c r="A1813" i="18"/>
  <c r="B1813" i="18"/>
  <c r="A1814" i="18"/>
  <c r="B1814" i="18"/>
  <c r="A1815" i="18"/>
  <c r="B1815" i="18"/>
  <c r="A1816" i="18"/>
  <c r="B1816" i="18"/>
  <c r="A1817" i="18"/>
  <c r="B1817" i="18"/>
  <c r="A1818" i="18"/>
  <c r="B1818" i="18"/>
  <c r="A1819" i="18"/>
  <c r="B1819" i="18"/>
  <c r="A1820" i="18"/>
  <c r="B1820" i="18"/>
  <c r="A1821" i="18"/>
  <c r="B1821" i="18"/>
  <c r="A1822" i="18"/>
  <c r="B1822" i="18"/>
  <c r="A1823" i="18"/>
  <c r="B1823" i="18"/>
  <c r="A1824" i="18"/>
  <c r="B1824" i="18"/>
  <c r="A1825" i="18"/>
  <c r="B1825" i="18"/>
  <c r="A1826" i="18"/>
  <c r="B1826" i="18"/>
  <c r="A1827" i="18"/>
  <c r="B1827" i="18"/>
  <c r="A1828" i="18"/>
  <c r="B1828" i="18"/>
  <c r="A1829" i="18"/>
  <c r="B1829" i="18"/>
  <c r="A1830" i="18"/>
  <c r="B1830" i="18"/>
  <c r="A1831" i="18"/>
  <c r="B1831" i="18"/>
  <c r="A1832" i="18"/>
  <c r="B1832" i="18"/>
  <c r="A1833" i="18"/>
  <c r="B1833" i="18"/>
  <c r="A1834" i="18"/>
  <c r="B1834" i="18"/>
  <c r="A1835" i="18"/>
  <c r="B1835" i="18"/>
  <c r="A1836" i="18"/>
  <c r="B1836" i="18"/>
  <c r="A1837" i="18"/>
  <c r="B1837" i="18"/>
  <c r="A1838" i="18"/>
  <c r="B1838" i="18"/>
  <c r="A1839" i="18"/>
  <c r="B1839" i="18"/>
  <c r="A1840" i="18"/>
  <c r="B1840" i="18"/>
  <c r="A1841" i="18"/>
  <c r="B1841" i="18"/>
  <c r="A1842" i="18"/>
  <c r="B1842" i="18"/>
  <c r="A1843" i="18"/>
  <c r="B1843" i="18"/>
  <c r="A1844" i="18"/>
  <c r="B1844" i="18"/>
  <c r="A1845" i="18"/>
  <c r="B1845" i="18"/>
  <c r="A1846" i="18"/>
  <c r="B1846" i="18"/>
  <c r="A1847" i="18"/>
  <c r="B1847" i="18"/>
  <c r="A1848" i="18"/>
  <c r="B1848" i="18"/>
  <c r="A1849" i="18"/>
  <c r="B1849" i="18"/>
  <c r="A1850" i="18"/>
  <c r="B1850" i="18"/>
  <c r="A1851" i="18"/>
  <c r="B1851" i="18"/>
  <c r="A1852" i="18"/>
  <c r="B1852" i="18"/>
  <c r="A1853" i="18"/>
  <c r="B1853" i="18"/>
  <c r="A1854" i="18"/>
  <c r="B1854" i="18"/>
  <c r="A1855" i="18"/>
  <c r="B1855" i="18"/>
  <c r="A1856" i="18"/>
  <c r="B1856" i="18"/>
  <c r="A1857" i="18"/>
  <c r="B1857" i="18"/>
  <c r="A1858" i="18"/>
  <c r="B1858" i="18"/>
  <c r="A1859" i="18"/>
  <c r="B1859" i="18"/>
  <c r="A1860" i="18"/>
  <c r="B1860" i="18"/>
  <c r="A1861" i="18"/>
  <c r="B1861" i="18"/>
  <c r="A1862" i="18"/>
  <c r="B1862" i="18"/>
  <c r="A1863" i="18"/>
  <c r="B1863" i="18"/>
  <c r="A1864" i="18"/>
  <c r="B1864" i="18"/>
  <c r="A1865" i="18"/>
  <c r="B1865" i="18"/>
  <c r="A1866" i="18"/>
  <c r="B1866" i="18"/>
  <c r="A1867" i="18"/>
  <c r="B1867" i="18"/>
  <c r="A1868" i="18"/>
  <c r="B1868" i="18"/>
  <c r="A1869" i="18"/>
  <c r="B1869" i="18"/>
  <c r="A1870" i="18"/>
  <c r="B1870" i="18"/>
  <c r="A1871" i="18"/>
  <c r="B1871" i="18"/>
  <c r="A1872" i="18"/>
  <c r="B1872" i="18"/>
  <c r="A1873" i="18"/>
  <c r="B1873" i="18"/>
  <c r="A1874" i="18"/>
  <c r="B1874" i="18"/>
  <c r="A1875" i="18"/>
  <c r="B1875" i="18"/>
  <c r="A1876" i="18"/>
  <c r="B1876" i="18"/>
  <c r="A1877" i="18"/>
  <c r="B1877" i="18"/>
  <c r="A1878" i="18"/>
  <c r="B1878" i="18"/>
  <c r="A1879" i="18"/>
  <c r="B1879" i="18"/>
  <c r="A1880" i="18"/>
  <c r="B1880" i="18"/>
  <c r="A1881" i="18"/>
  <c r="B1881" i="18"/>
  <c r="A1882" i="18"/>
  <c r="B1882" i="18"/>
  <c r="A1883" i="18"/>
  <c r="B1883" i="18"/>
  <c r="A1884" i="18"/>
  <c r="B1884" i="18"/>
  <c r="A1885" i="18"/>
  <c r="B1885" i="18"/>
  <c r="A1886" i="18"/>
  <c r="B1886" i="18"/>
  <c r="A1887" i="18"/>
  <c r="B1887" i="18"/>
  <c r="A1888" i="18"/>
  <c r="B1888" i="18"/>
  <c r="A1889" i="18"/>
  <c r="B1889" i="18"/>
  <c r="A1890" i="18"/>
  <c r="B1890" i="18"/>
  <c r="A1891" i="18"/>
  <c r="B1891" i="18"/>
  <c r="A1892" i="18"/>
  <c r="B1892" i="18"/>
  <c r="A1893" i="18"/>
  <c r="B1893" i="18"/>
  <c r="A1894" i="18"/>
  <c r="B1894" i="18"/>
  <c r="A1895" i="18"/>
  <c r="B1895" i="18"/>
  <c r="A1896" i="18"/>
  <c r="B1896" i="18"/>
  <c r="A1897" i="18"/>
  <c r="B1897" i="18"/>
  <c r="A1898" i="18"/>
  <c r="B1898" i="18"/>
  <c r="A1899" i="18"/>
  <c r="B1899" i="18"/>
  <c r="A1900" i="18"/>
  <c r="B1900" i="18"/>
  <c r="A1901" i="18"/>
  <c r="B1901" i="18"/>
  <c r="A1902" i="18"/>
  <c r="B1902" i="18"/>
  <c r="A1903" i="18"/>
  <c r="B1903" i="18"/>
  <c r="A1904" i="18"/>
  <c r="B1904" i="18"/>
  <c r="A1905" i="18"/>
  <c r="B1905" i="18"/>
  <c r="A1906" i="18"/>
  <c r="B1906" i="18"/>
  <c r="A1907" i="18"/>
  <c r="B1907" i="18"/>
  <c r="A1908" i="18"/>
  <c r="B1908" i="18"/>
  <c r="A1909" i="18"/>
  <c r="B1909" i="18"/>
  <c r="A1910" i="18"/>
  <c r="B1910" i="18"/>
  <c r="A1911" i="18"/>
  <c r="B1911" i="18"/>
  <c r="A1912" i="18"/>
  <c r="B1912" i="18"/>
  <c r="A1913" i="18"/>
  <c r="B1913" i="18"/>
  <c r="A1914" i="18"/>
  <c r="B1914" i="18"/>
  <c r="A1915" i="18"/>
  <c r="B1915" i="18"/>
  <c r="A1916" i="18"/>
  <c r="B1916" i="18"/>
  <c r="A1917" i="18"/>
  <c r="B1917" i="18"/>
  <c r="A1918" i="18"/>
  <c r="B1918" i="18"/>
  <c r="A1919" i="18"/>
  <c r="B1919" i="18"/>
  <c r="A1920" i="18"/>
  <c r="B1920" i="18"/>
  <c r="A1921" i="18"/>
  <c r="B1921" i="18"/>
  <c r="A1922" i="18"/>
  <c r="B1922" i="18"/>
  <c r="A1923" i="18"/>
  <c r="B1923" i="18"/>
  <c r="A1924" i="18"/>
  <c r="B1924" i="18"/>
  <c r="A1925" i="18"/>
  <c r="B1925" i="18"/>
  <c r="A1926" i="18"/>
  <c r="B1926" i="18"/>
  <c r="A1927" i="18"/>
  <c r="B1927" i="18"/>
  <c r="A1928" i="18"/>
  <c r="B1928" i="18"/>
  <c r="A1929" i="18"/>
  <c r="B1929" i="18"/>
  <c r="A1930" i="18"/>
  <c r="B1930" i="18"/>
  <c r="A1931" i="18"/>
  <c r="B1931" i="18"/>
  <c r="A1932" i="18"/>
  <c r="B1932" i="18"/>
  <c r="A1933" i="18"/>
  <c r="B1933" i="18"/>
  <c r="A1934" i="18"/>
  <c r="B1934" i="18"/>
  <c r="A1935" i="18"/>
  <c r="B1935" i="18"/>
  <c r="A1936" i="18"/>
  <c r="B1936" i="18"/>
  <c r="A1937" i="18"/>
  <c r="B1937" i="18"/>
  <c r="A1938" i="18"/>
  <c r="B1938" i="18"/>
  <c r="A1939" i="18"/>
  <c r="B1939" i="18"/>
  <c r="A1940" i="18"/>
  <c r="B1940" i="18"/>
  <c r="A1941" i="18"/>
  <c r="B1941" i="18"/>
  <c r="A1942" i="18"/>
  <c r="B1942" i="18"/>
  <c r="A1943" i="18"/>
  <c r="B1943" i="18"/>
  <c r="A1944" i="18"/>
  <c r="B1944" i="18"/>
  <c r="A1945" i="18"/>
  <c r="B1945" i="18"/>
  <c r="A1946" i="18"/>
  <c r="B1946" i="18"/>
  <c r="A1947" i="18"/>
  <c r="B1947" i="18"/>
  <c r="A1948" i="18"/>
  <c r="B1948" i="18"/>
  <c r="A1949" i="18"/>
  <c r="B1949" i="18"/>
  <c r="A1950" i="18"/>
  <c r="B1950" i="18"/>
  <c r="A1951" i="18"/>
  <c r="B1951" i="18"/>
  <c r="A1952" i="18"/>
  <c r="B1952" i="18"/>
  <c r="A1953" i="18"/>
  <c r="B1953" i="18"/>
  <c r="A1954" i="18"/>
  <c r="B1954" i="18"/>
  <c r="A1955" i="18"/>
  <c r="B1955" i="18"/>
  <c r="A1956" i="18"/>
  <c r="B1956" i="18"/>
  <c r="A1957" i="18"/>
  <c r="B1957" i="18"/>
  <c r="A1958" i="18"/>
  <c r="B1958" i="18"/>
  <c r="A1959" i="18"/>
  <c r="B1959" i="18"/>
  <c r="A1960" i="18"/>
  <c r="B1960" i="18"/>
  <c r="A1961" i="18"/>
  <c r="B1961" i="18"/>
  <c r="A1962" i="18"/>
  <c r="B1962" i="18"/>
  <c r="A1963" i="18"/>
  <c r="B1963" i="18"/>
  <c r="A1964" i="18"/>
  <c r="B1964" i="18"/>
  <c r="A1965" i="18"/>
  <c r="B1965" i="18"/>
  <c r="A1966" i="18"/>
  <c r="B1966" i="18"/>
  <c r="A1967" i="18"/>
  <c r="B1967" i="18"/>
  <c r="A1968" i="18"/>
  <c r="B1968" i="18"/>
  <c r="A1969" i="18"/>
  <c r="B1969" i="18"/>
  <c r="A1970" i="18"/>
  <c r="B1970" i="18"/>
  <c r="A1971" i="18"/>
  <c r="B1971" i="18"/>
  <c r="A1972" i="18"/>
  <c r="B1972" i="18"/>
  <c r="A1973" i="18"/>
  <c r="B1973" i="18"/>
  <c r="A1974" i="18"/>
  <c r="B1974" i="18"/>
  <c r="A1975" i="18"/>
  <c r="B1975" i="18"/>
  <c r="A1976" i="18"/>
  <c r="B1976" i="18"/>
  <c r="A1977" i="18"/>
  <c r="B1977" i="18"/>
  <c r="A1978" i="18"/>
  <c r="B1978" i="18"/>
  <c r="A1979" i="18"/>
  <c r="B1979" i="18"/>
  <c r="A1980" i="18"/>
  <c r="B1980" i="18"/>
  <c r="A1981" i="18"/>
  <c r="B1981" i="18"/>
  <c r="A1982" i="18"/>
  <c r="B1982" i="18"/>
  <c r="A1983" i="18"/>
  <c r="B1983" i="18"/>
  <c r="A1984" i="18"/>
  <c r="B1984" i="18"/>
  <c r="A1985" i="18"/>
  <c r="B1985" i="18"/>
  <c r="A1986" i="18"/>
  <c r="B1986" i="18"/>
  <c r="A1987" i="18"/>
  <c r="B1987" i="18"/>
  <c r="A1988" i="18"/>
  <c r="B1988" i="18"/>
  <c r="A1989" i="18"/>
  <c r="B1989" i="18"/>
  <c r="A1990" i="18"/>
  <c r="B1990" i="18"/>
  <c r="A1991" i="18"/>
  <c r="B1991" i="18"/>
  <c r="A1992" i="18"/>
  <c r="B1992" i="18"/>
  <c r="A1993" i="18"/>
  <c r="B1993" i="18"/>
  <c r="A1994" i="18"/>
  <c r="B1994" i="18"/>
  <c r="A1995" i="18"/>
  <c r="B1995" i="18"/>
  <c r="A1996" i="18"/>
  <c r="B1996" i="18"/>
  <c r="A1997" i="18"/>
  <c r="B1997" i="18"/>
  <c r="A1998" i="18"/>
  <c r="B1998" i="18"/>
  <c r="A1999" i="18"/>
  <c r="B1999" i="18"/>
  <c r="A2000" i="18"/>
  <c r="B2000" i="18"/>
  <c r="A2001" i="18"/>
  <c r="B2001" i="18"/>
  <c r="A2002" i="18"/>
  <c r="B2002" i="18"/>
  <c r="A2003" i="18"/>
  <c r="B2003" i="18"/>
  <c r="A2004" i="18"/>
  <c r="B2004" i="18"/>
  <c r="A2005" i="18"/>
  <c r="B2005" i="18"/>
  <c r="A2006" i="18"/>
  <c r="B2006" i="18"/>
  <c r="A2007" i="18"/>
  <c r="B2007" i="18"/>
  <c r="A2008" i="18"/>
  <c r="B2008" i="18"/>
  <c r="A2009" i="18"/>
  <c r="B2009" i="18"/>
  <c r="A2010" i="18"/>
  <c r="B2010" i="18"/>
  <c r="A2011" i="18"/>
  <c r="B2011" i="18"/>
  <c r="A2012" i="18"/>
  <c r="B2012" i="18"/>
  <c r="A2013" i="18"/>
  <c r="B2013" i="18"/>
  <c r="A2014" i="18"/>
  <c r="B2014" i="18"/>
  <c r="A2015" i="18"/>
  <c r="B2015" i="18"/>
  <c r="A2016" i="18"/>
  <c r="B2016" i="18"/>
  <c r="A2017" i="18"/>
  <c r="B2017" i="18"/>
  <c r="A2018" i="18"/>
  <c r="B2018" i="18"/>
  <c r="A2019" i="18"/>
  <c r="B2019" i="18"/>
  <c r="A2020" i="18"/>
  <c r="B2020" i="18"/>
  <c r="A2021" i="18"/>
  <c r="B2021" i="18"/>
  <c r="A2022" i="18"/>
  <c r="B2022" i="18"/>
  <c r="A2023" i="18"/>
  <c r="B2023" i="18"/>
  <c r="A2024" i="18"/>
  <c r="B2024" i="18"/>
  <c r="A2025" i="18"/>
  <c r="B2025" i="18"/>
  <c r="A2026" i="18"/>
  <c r="B2026" i="18"/>
  <c r="A2027" i="18"/>
  <c r="B2027" i="18"/>
  <c r="A2028" i="18"/>
  <c r="B2028" i="18"/>
  <c r="A2029" i="18"/>
  <c r="B2029" i="18"/>
  <c r="A2030" i="18"/>
  <c r="B2030" i="18"/>
  <c r="A2031" i="18"/>
  <c r="B2031" i="18"/>
  <c r="A2032" i="18"/>
  <c r="B2032" i="18"/>
  <c r="A2033" i="18"/>
  <c r="B2033" i="18"/>
  <c r="A2034" i="18"/>
  <c r="B2034" i="18"/>
  <c r="A2035" i="18"/>
  <c r="B2035" i="18"/>
  <c r="A2036" i="18"/>
  <c r="B2036" i="18"/>
  <c r="A2037" i="18"/>
  <c r="B2037" i="18"/>
  <c r="A2038" i="18"/>
  <c r="B2038" i="18"/>
  <c r="A2039" i="18"/>
  <c r="B2039" i="18"/>
  <c r="A2040" i="18"/>
  <c r="B2040" i="18"/>
  <c r="A2041" i="18"/>
  <c r="B2041" i="18"/>
  <c r="A2042" i="18"/>
  <c r="B2042" i="18"/>
  <c r="A2043" i="18"/>
  <c r="B2043" i="18"/>
  <c r="A2044" i="18"/>
  <c r="B2044" i="18"/>
  <c r="A2045" i="18"/>
  <c r="B2045" i="18"/>
  <c r="A2046" i="18"/>
  <c r="B2046" i="18"/>
  <c r="A2047" i="18"/>
  <c r="B2047" i="18"/>
  <c r="A2048" i="18"/>
  <c r="B2048" i="18"/>
  <c r="A2049" i="18"/>
  <c r="B2049" i="18"/>
  <c r="A2050" i="18"/>
  <c r="B2050" i="18"/>
  <c r="A2051" i="18"/>
  <c r="B2051" i="18"/>
  <c r="A2052" i="18"/>
  <c r="B2052" i="18"/>
  <c r="A2053" i="18"/>
  <c r="B2053" i="18"/>
  <c r="A2054" i="18"/>
  <c r="B2054" i="18"/>
  <c r="A2055" i="18"/>
  <c r="B2055" i="18"/>
  <c r="A2056" i="18"/>
  <c r="B2056" i="18"/>
  <c r="A2057" i="18"/>
  <c r="B2057" i="18"/>
  <c r="A2058" i="18"/>
  <c r="B2058" i="18"/>
  <c r="A2059" i="18"/>
  <c r="B2059" i="18"/>
  <c r="A2060" i="18"/>
  <c r="B2060" i="18"/>
  <c r="A2061" i="18"/>
  <c r="B2061" i="18"/>
  <c r="A2062" i="18"/>
  <c r="B2062" i="18"/>
  <c r="A2063" i="18"/>
  <c r="B2063" i="18"/>
  <c r="A2064" i="18"/>
  <c r="B2064" i="18"/>
  <c r="A2065" i="18"/>
  <c r="B2065" i="18"/>
  <c r="A2066" i="18"/>
  <c r="B2066" i="18"/>
  <c r="A2067" i="18"/>
  <c r="B2067" i="18"/>
  <c r="A2068" i="18"/>
  <c r="B2068" i="18"/>
  <c r="A2069" i="18"/>
  <c r="B2069" i="18"/>
  <c r="A2070" i="18"/>
  <c r="B2070" i="18"/>
  <c r="A2071" i="18"/>
  <c r="B2071" i="18"/>
  <c r="A2072" i="18"/>
  <c r="B2072" i="18"/>
  <c r="A2073" i="18"/>
  <c r="B2073" i="18"/>
  <c r="A2074" i="18"/>
  <c r="B2074" i="18"/>
  <c r="A2075" i="18"/>
  <c r="B2075" i="18"/>
  <c r="A2076" i="18"/>
  <c r="B2076" i="18"/>
  <c r="A2077" i="18"/>
  <c r="B2077" i="18"/>
  <c r="A2078" i="18"/>
  <c r="B2078" i="18"/>
  <c r="A2079" i="18"/>
  <c r="B2079" i="18"/>
  <c r="A2080" i="18"/>
  <c r="B2080" i="18"/>
  <c r="A2081" i="18"/>
  <c r="B2081" i="18"/>
  <c r="A2082" i="18"/>
  <c r="B2082" i="18"/>
  <c r="A2083" i="18"/>
  <c r="B2083" i="18"/>
  <c r="A2084" i="18"/>
  <c r="B2084" i="18"/>
  <c r="A2085" i="18"/>
  <c r="B2085" i="18"/>
  <c r="A2086" i="18"/>
  <c r="B2086" i="18"/>
  <c r="A2087" i="18"/>
  <c r="B2087" i="18"/>
  <c r="A2088" i="18"/>
  <c r="B2088" i="18"/>
  <c r="A2089" i="18"/>
  <c r="B2089" i="18"/>
  <c r="A2090" i="18"/>
  <c r="B2090" i="18"/>
  <c r="A2091" i="18"/>
  <c r="B2091" i="18"/>
  <c r="A2092" i="18"/>
  <c r="B2092" i="18"/>
  <c r="A2093" i="18"/>
  <c r="B2093" i="18"/>
  <c r="A2094" i="18"/>
  <c r="B2094" i="18"/>
  <c r="A2095" i="18"/>
  <c r="B2095" i="18"/>
  <c r="A2096" i="18"/>
  <c r="B2096" i="18"/>
  <c r="A2097" i="18"/>
  <c r="B2097" i="18"/>
  <c r="A2098" i="18"/>
  <c r="B2098" i="18"/>
  <c r="A2099" i="18"/>
  <c r="B2099" i="18"/>
  <c r="A2100" i="18"/>
  <c r="B2100" i="18"/>
  <c r="A2101" i="18"/>
  <c r="B2101" i="18"/>
  <c r="A2102" i="18"/>
  <c r="B2102" i="18"/>
  <c r="A2103" i="18"/>
  <c r="B2103" i="18"/>
  <c r="A2104" i="18"/>
  <c r="B2104" i="18"/>
  <c r="A2105" i="18"/>
  <c r="B2105" i="18"/>
  <c r="A2106" i="18"/>
  <c r="B2106" i="18"/>
  <c r="A2107" i="18"/>
  <c r="B2107" i="18"/>
  <c r="A2108" i="18"/>
  <c r="B2108" i="18"/>
  <c r="A2109" i="18"/>
  <c r="B2109" i="18"/>
  <c r="A2110" i="18"/>
  <c r="B2110" i="18"/>
  <c r="A2111" i="18"/>
  <c r="B2111" i="18"/>
  <c r="A2112" i="18"/>
  <c r="B2112" i="18"/>
  <c r="A2113" i="18"/>
  <c r="B2113" i="18"/>
  <c r="A2114" i="18"/>
  <c r="B2114" i="18"/>
  <c r="A2115" i="18"/>
  <c r="B2115" i="18"/>
  <c r="A2116" i="18"/>
  <c r="B2116" i="18"/>
  <c r="A2117" i="18"/>
  <c r="B2117" i="18"/>
  <c r="A2118" i="18"/>
  <c r="B2118" i="18"/>
  <c r="A2119" i="18"/>
  <c r="B2119" i="18"/>
  <c r="A2120" i="18"/>
  <c r="B2120" i="18"/>
  <c r="A2121" i="18"/>
  <c r="B2121" i="18"/>
  <c r="A2122" i="18"/>
  <c r="B2122" i="18"/>
  <c r="A2123" i="18"/>
  <c r="B2123" i="18"/>
  <c r="A2124" i="18"/>
  <c r="B2124" i="18"/>
  <c r="A2125" i="18"/>
  <c r="B2125" i="18"/>
  <c r="A2126" i="18"/>
  <c r="B2126" i="18"/>
  <c r="A2127" i="18"/>
  <c r="B2127" i="18"/>
  <c r="A2128" i="18"/>
  <c r="B2128" i="18"/>
  <c r="A2129" i="18"/>
  <c r="B2129" i="18"/>
  <c r="A2130" i="18"/>
  <c r="B2130" i="18"/>
  <c r="A2131" i="18"/>
  <c r="B2131" i="18"/>
  <c r="A2132" i="18"/>
  <c r="B2132" i="18"/>
  <c r="A2133" i="18"/>
  <c r="B2133" i="18"/>
  <c r="A2134" i="18"/>
  <c r="B2134" i="18"/>
  <c r="A2135" i="18"/>
  <c r="B2135" i="18"/>
  <c r="A2136" i="18"/>
  <c r="B2136" i="18"/>
  <c r="A2137" i="18"/>
  <c r="B2137" i="18"/>
  <c r="A2138" i="18"/>
  <c r="B2138" i="18"/>
  <c r="A2139" i="18"/>
  <c r="B2139" i="18"/>
  <c r="A2140" i="18"/>
  <c r="B2140" i="18"/>
  <c r="A2141" i="18"/>
  <c r="B2141" i="18"/>
  <c r="A2142" i="18"/>
  <c r="B2142" i="18"/>
  <c r="A2143" i="18"/>
  <c r="B2143" i="18"/>
  <c r="A2144" i="18"/>
  <c r="B2144" i="18"/>
  <c r="A2145" i="18"/>
  <c r="B2145" i="18"/>
  <c r="A2146" i="18"/>
  <c r="B2146" i="18"/>
  <c r="A2147" i="18"/>
  <c r="B2147" i="18"/>
  <c r="A2148" i="18"/>
  <c r="B2148" i="18"/>
  <c r="A2149" i="18"/>
  <c r="B2149" i="18"/>
  <c r="A2150" i="18"/>
  <c r="B2150" i="18"/>
  <c r="A2151" i="18"/>
  <c r="B2151" i="18"/>
  <c r="A2152" i="18"/>
  <c r="B2152" i="18"/>
  <c r="A2153" i="18"/>
  <c r="B2153" i="18"/>
  <c r="A2154" i="18"/>
  <c r="B2154" i="18"/>
  <c r="A2155" i="18"/>
  <c r="B2155" i="18"/>
  <c r="A2156" i="18"/>
  <c r="B2156" i="18"/>
  <c r="A2157" i="18"/>
  <c r="B2157" i="18"/>
  <c r="A2158" i="18"/>
  <c r="B2158" i="18"/>
  <c r="A2159" i="18"/>
  <c r="B2159" i="18"/>
  <c r="A2160" i="18"/>
  <c r="B2160" i="18"/>
  <c r="A2161" i="18"/>
  <c r="B2161" i="18"/>
  <c r="A2162" i="18"/>
  <c r="B2162" i="18"/>
  <c r="A2163" i="18"/>
  <c r="B2163" i="18"/>
  <c r="A2164" i="18"/>
  <c r="B2164" i="18"/>
  <c r="A2165" i="18"/>
  <c r="B2165" i="18"/>
  <c r="A2166" i="18"/>
  <c r="B2166" i="18"/>
  <c r="A2167" i="18"/>
  <c r="B2167" i="18"/>
  <c r="A2168" i="18"/>
  <c r="B2168" i="18"/>
  <c r="A2169" i="18"/>
  <c r="B2169" i="18"/>
  <c r="A2170" i="18"/>
  <c r="B2170" i="18"/>
  <c r="A2171" i="18"/>
  <c r="B2171" i="18"/>
  <c r="A2172" i="18"/>
  <c r="B2172" i="18"/>
  <c r="A2173" i="18"/>
  <c r="B2173" i="18"/>
  <c r="A2174" i="18"/>
  <c r="B2174" i="18"/>
  <c r="A2175" i="18"/>
  <c r="B2175" i="18"/>
  <c r="A2176" i="18"/>
  <c r="B2176" i="18"/>
  <c r="A2177" i="18"/>
  <c r="B2177" i="18"/>
  <c r="A2178" i="18"/>
  <c r="B2178" i="18"/>
  <c r="A2179" i="18"/>
  <c r="B2179" i="18"/>
  <c r="A2180" i="18"/>
  <c r="B2180" i="18"/>
  <c r="A2181" i="18"/>
  <c r="B2181" i="18"/>
  <c r="A2182" i="18"/>
  <c r="B2182" i="18"/>
  <c r="A2183" i="18"/>
  <c r="B2183" i="18"/>
  <c r="A2184" i="18"/>
  <c r="B2184" i="18"/>
  <c r="A2185" i="18"/>
  <c r="B2185" i="18"/>
  <c r="A2186" i="18"/>
  <c r="B2186" i="18"/>
  <c r="A2187" i="18"/>
  <c r="B2187" i="18"/>
  <c r="A2188" i="18"/>
  <c r="B2188" i="18"/>
  <c r="A2189" i="18"/>
  <c r="B2189" i="18"/>
  <c r="A2190" i="18"/>
  <c r="B2190" i="18"/>
  <c r="A2191" i="18"/>
  <c r="B2191" i="18"/>
  <c r="A2192" i="18"/>
  <c r="B2192" i="18"/>
  <c r="A2193" i="18"/>
  <c r="B2193" i="18"/>
  <c r="A2194" i="18"/>
  <c r="B2194" i="18"/>
  <c r="A2195" i="18"/>
  <c r="B2195" i="18"/>
  <c r="A2196" i="18"/>
  <c r="B2196" i="18"/>
  <c r="A2197" i="18"/>
  <c r="B2197" i="18"/>
  <c r="A2198" i="18"/>
  <c r="B2198" i="18"/>
  <c r="A2199" i="18"/>
  <c r="B2199" i="18"/>
  <c r="A2200" i="18"/>
  <c r="B2200" i="18"/>
  <c r="A2201" i="18"/>
  <c r="B2201" i="18"/>
  <c r="A2202" i="18"/>
  <c r="B2202" i="18"/>
  <c r="A2203" i="18"/>
  <c r="B2203" i="18"/>
  <c r="A2204" i="18"/>
  <c r="B2204" i="18"/>
  <c r="A2205" i="18"/>
  <c r="B2205" i="18"/>
  <c r="A2206" i="18"/>
  <c r="B2206" i="18"/>
  <c r="A2207" i="18"/>
  <c r="B2207" i="18"/>
  <c r="A2208" i="18"/>
  <c r="B2208" i="18"/>
  <c r="A2209" i="18"/>
  <c r="B2209" i="18"/>
  <c r="A2210" i="18"/>
  <c r="B2210" i="18"/>
  <c r="A2211" i="18"/>
  <c r="B2211" i="18"/>
  <c r="A2212" i="18"/>
  <c r="B2212" i="18"/>
  <c r="A2213" i="18"/>
  <c r="B2213" i="18"/>
  <c r="A2214" i="18"/>
  <c r="B2214" i="18"/>
  <c r="A2215" i="18"/>
  <c r="B2215" i="18"/>
  <c r="A2216" i="18"/>
  <c r="B2216" i="18"/>
  <c r="A2217" i="18"/>
  <c r="B2217" i="18"/>
  <c r="A2218" i="18"/>
  <c r="B2218" i="18"/>
  <c r="A2219" i="18"/>
  <c r="B2219" i="18"/>
  <c r="A2" i="39"/>
  <c r="D4" i="39"/>
  <c r="E4" i="39"/>
  <c r="F4" i="39"/>
  <c r="G4" i="39"/>
  <c r="H4" i="39"/>
  <c r="D7" i="39"/>
  <c r="E7" i="39"/>
  <c r="F7" i="39"/>
  <c r="G7" i="39"/>
  <c r="H7" i="39"/>
  <c r="D8" i="39"/>
  <c r="E8" i="39"/>
  <c r="F8" i="39"/>
  <c r="G8" i="39"/>
  <c r="H8" i="39"/>
  <c r="D9" i="39"/>
  <c r="E9" i="39"/>
  <c r="F9" i="39"/>
  <c r="G9" i="39"/>
  <c r="H9" i="39"/>
  <c r="D10" i="39"/>
  <c r="E10" i="39"/>
  <c r="F10" i="39"/>
  <c r="G10" i="39"/>
  <c r="H10" i="39"/>
  <c r="D11" i="39"/>
  <c r="E11" i="39"/>
  <c r="F11" i="39"/>
  <c r="G11" i="39"/>
  <c r="H11" i="39"/>
  <c r="D14" i="39"/>
  <c r="E14" i="39"/>
  <c r="G14" i="39"/>
  <c r="H14" i="39"/>
  <c r="D15" i="39"/>
  <c r="E15" i="39"/>
  <c r="G15" i="39"/>
  <c r="H15" i="39"/>
  <c r="D16" i="39"/>
  <c r="E16" i="39"/>
  <c r="F16" i="39"/>
  <c r="G16" i="39"/>
  <c r="H16" i="39"/>
  <c r="D17" i="39"/>
  <c r="E17" i="39"/>
  <c r="F17" i="39"/>
  <c r="G17" i="39"/>
  <c r="H17" i="39"/>
  <c r="D18" i="39"/>
  <c r="E18" i="39"/>
  <c r="F18" i="39"/>
  <c r="G18" i="39"/>
  <c r="H18" i="39"/>
  <c r="D19" i="39"/>
  <c r="E19" i="39"/>
  <c r="F19" i="39"/>
  <c r="G19" i="39"/>
  <c r="H19" i="39"/>
  <c r="D22" i="39"/>
  <c r="E22" i="39"/>
  <c r="G22" i="39"/>
  <c r="H22" i="39"/>
  <c r="D23" i="39"/>
  <c r="E23" i="39"/>
  <c r="G23" i="39"/>
  <c r="H23" i="39"/>
  <c r="D24" i="39"/>
  <c r="E24" i="39"/>
  <c r="G24" i="39"/>
  <c r="H24" i="39"/>
  <c r="D25" i="39"/>
  <c r="E25" i="39"/>
  <c r="G25" i="39"/>
  <c r="H25" i="39"/>
  <c r="D28" i="39"/>
  <c r="E28" i="39"/>
  <c r="F28" i="39"/>
  <c r="G28" i="39"/>
  <c r="H28" i="39"/>
  <c r="D29" i="39"/>
  <c r="E29" i="39"/>
  <c r="F29" i="39"/>
  <c r="G29" i="39"/>
  <c r="H29" i="39"/>
  <c r="D30" i="39"/>
  <c r="E30" i="39"/>
  <c r="F30" i="39"/>
  <c r="G30" i="39"/>
  <c r="H30" i="39"/>
  <c r="D31" i="39"/>
  <c r="E31" i="39"/>
  <c r="G31" i="39"/>
  <c r="H31" i="39"/>
  <c r="D33" i="39"/>
  <c r="E33" i="39"/>
  <c r="F33" i="39"/>
  <c r="G33" i="39"/>
  <c r="H33" i="39"/>
  <c r="B35" i="39"/>
  <c r="E1" i="42"/>
  <c r="F1" i="42"/>
  <c r="G1" i="42"/>
  <c r="H1" i="42"/>
  <c r="I1" i="42"/>
  <c r="J1" i="42"/>
  <c r="K1" i="42"/>
  <c r="L1" i="42"/>
  <c r="M1" i="42"/>
  <c r="N1" i="42"/>
  <c r="O1" i="42"/>
  <c r="P1" i="42"/>
  <c r="Q1" i="42"/>
  <c r="R1" i="42"/>
  <c r="S1" i="42"/>
  <c r="T1" i="42"/>
  <c r="U1" i="42"/>
  <c r="V1" i="42"/>
  <c r="W1" i="42"/>
  <c r="X1" i="42"/>
  <c r="Y1" i="42"/>
  <c r="Z1" i="42"/>
  <c r="AA1" i="42"/>
  <c r="AB1" i="42"/>
  <c r="AC1" i="42"/>
  <c r="AD1" i="42"/>
  <c r="AE1" i="42"/>
  <c r="AF1" i="42"/>
  <c r="AG1" i="42"/>
  <c r="AH1" i="42"/>
  <c r="AI1" i="42"/>
  <c r="AJ1" i="42"/>
  <c r="AK1" i="42"/>
  <c r="AL1" i="42"/>
  <c r="B2" i="42"/>
  <c r="E2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Z5" i="42"/>
  <c r="AA5" i="42"/>
  <c r="AB5" i="42"/>
  <c r="AC5" i="42"/>
  <c r="AD5" i="42"/>
  <c r="AE5" i="42"/>
  <c r="AF5" i="42"/>
  <c r="AG5" i="42"/>
  <c r="AH5" i="42"/>
  <c r="AI5" i="42"/>
  <c r="AJ5" i="42"/>
  <c r="AK5" i="42"/>
  <c r="AL5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T6" i="42"/>
  <c r="U6" i="42"/>
  <c r="V6" i="42"/>
  <c r="W6" i="42"/>
  <c r="X6" i="42"/>
  <c r="Y6" i="42"/>
  <c r="Z6" i="42"/>
  <c r="AA6" i="42"/>
  <c r="AB6" i="42"/>
  <c r="AC6" i="42"/>
  <c r="AD6" i="42"/>
  <c r="AE6" i="42"/>
  <c r="AF6" i="42"/>
  <c r="AG6" i="42"/>
  <c r="AH6" i="42"/>
  <c r="AI6" i="42"/>
  <c r="AJ6" i="42"/>
  <c r="AK6" i="42"/>
  <c r="AL6" i="42"/>
  <c r="B1" i="28"/>
  <c r="D1" i="28"/>
  <c r="G1" i="28"/>
  <c r="D3" i="28"/>
  <c r="E3" i="28"/>
  <c r="D4" i="28"/>
  <c r="E4" i="28"/>
  <c r="D6" i="28"/>
  <c r="E6" i="28"/>
  <c r="D7" i="28"/>
  <c r="E7" i="28"/>
  <c r="D8" i="28"/>
  <c r="E8" i="28"/>
  <c r="G9" i="28"/>
  <c r="H9" i="28"/>
  <c r="I9" i="28"/>
  <c r="J9" i="28"/>
  <c r="K9" i="28"/>
  <c r="L9" i="28"/>
  <c r="A10" i="28"/>
  <c r="D10" i="28"/>
  <c r="E10" i="28"/>
  <c r="K10" i="28"/>
  <c r="L10" i="28"/>
  <c r="A11" i="28"/>
  <c r="D11" i="28"/>
  <c r="E11" i="28"/>
  <c r="G11" i="28"/>
  <c r="H11" i="28"/>
  <c r="A12" i="28"/>
  <c r="D12" i="28"/>
  <c r="E12" i="28"/>
  <c r="G12" i="28"/>
  <c r="H12" i="28"/>
  <c r="A13" i="28"/>
  <c r="D13" i="28"/>
  <c r="E13" i="28"/>
  <c r="G13" i="28"/>
  <c r="H13" i="28"/>
  <c r="A14" i="28"/>
  <c r="D14" i="28"/>
  <c r="E14" i="28"/>
  <c r="G14" i="28"/>
  <c r="H14" i="28"/>
  <c r="A15" i="28"/>
  <c r="D15" i="28"/>
  <c r="E15" i="28"/>
  <c r="G15" i="28"/>
  <c r="H15" i="28"/>
  <c r="A16" i="28"/>
  <c r="D16" i="28"/>
  <c r="E16" i="28"/>
  <c r="G16" i="28"/>
  <c r="H16" i="28"/>
  <c r="A17" i="28"/>
  <c r="D17" i="28"/>
  <c r="E17" i="28"/>
  <c r="G17" i="28"/>
  <c r="H17" i="28"/>
  <c r="A18" i="28"/>
  <c r="D18" i="28"/>
  <c r="E18" i="28"/>
  <c r="G18" i="28"/>
  <c r="H18" i="28"/>
  <c r="A19" i="28"/>
  <c r="D19" i="28"/>
  <c r="E19" i="28"/>
  <c r="G19" i="28"/>
  <c r="H19" i="28"/>
  <c r="A20" i="28"/>
  <c r="D20" i="28"/>
  <c r="E20" i="28"/>
  <c r="G20" i="28"/>
  <c r="H20" i="28"/>
  <c r="A21" i="28"/>
  <c r="D21" i="28"/>
  <c r="E21" i="28"/>
  <c r="G21" i="28"/>
  <c r="H21" i="28"/>
  <c r="A22" i="28"/>
  <c r="D22" i="28"/>
  <c r="E22" i="28"/>
  <c r="G22" i="28"/>
  <c r="H22" i="28"/>
  <c r="A23" i="28"/>
  <c r="D23" i="28"/>
  <c r="E23" i="28"/>
  <c r="G23" i="28"/>
  <c r="H23" i="28"/>
  <c r="A24" i="28"/>
  <c r="D24" i="28"/>
  <c r="E24" i="28"/>
  <c r="G24" i="28"/>
  <c r="H24" i="28"/>
  <c r="A25" i="28"/>
  <c r="D25" i="28"/>
  <c r="E25" i="28"/>
  <c r="G25" i="28"/>
  <c r="H25" i="28"/>
  <c r="A26" i="28"/>
  <c r="D26" i="28"/>
  <c r="E26" i="28"/>
  <c r="G26" i="28"/>
  <c r="H26" i="28"/>
  <c r="A27" i="28"/>
  <c r="D27" i="28"/>
  <c r="E27" i="28"/>
  <c r="G27" i="28"/>
  <c r="H27" i="28"/>
  <c r="A28" i="28"/>
  <c r="D28" i="28"/>
  <c r="E28" i="28"/>
  <c r="G28" i="28"/>
  <c r="H28" i="28"/>
  <c r="A29" i="28"/>
  <c r="D29" i="28"/>
  <c r="E29" i="28"/>
  <c r="G29" i="28"/>
  <c r="H29" i="28"/>
  <c r="A30" i="28"/>
  <c r="D30" i="28"/>
  <c r="E30" i="28"/>
  <c r="G30" i="28"/>
  <c r="H30" i="28"/>
  <c r="A31" i="28"/>
  <c r="D31" i="28"/>
  <c r="E31" i="28"/>
  <c r="G31" i="28"/>
  <c r="H31" i="28"/>
  <c r="A32" i="28"/>
  <c r="D32" i="28"/>
  <c r="E32" i="28"/>
  <c r="G32" i="28"/>
  <c r="H32" i="28"/>
  <c r="A33" i="28"/>
  <c r="D33" i="28"/>
  <c r="E33" i="28"/>
  <c r="G33" i="28"/>
  <c r="H33" i="28"/>
  <c r="A34" i="28"/>
  <c r="D34" i="28"/>
  <c r="E34" i="28"/>
  <c r="G34" i="28"/>
  <c r="H34" i="28"/>
  <c r="A35" i="28"/>
  <c r="D35" i="28"/>
  <c r="E35" i="28"/>
  <c r="G35" i="28"/>
  <c r="H35" i="28"/>
  <c r="A36" i="28"/>
  <c r="D36" i="28"/>
  <c r="E36" i="28"/>
  <c r="G36" i="28"/>
  <c r="H36" i="28"/>
  <c r="A37" i="28"/>
  <c r="D37" i="28"/>
  <c r="E37" i="28"/>
  <c r="G37" i="28"/>
  <c r="H37" i="28"/>
  <c r="A38" i="28"/>
  <c r="D38" i="28"/>
  <c r="E38" i="28"/>
  <c r="G38" i="28"/>
  <c r="H38" i="28"/>
  <c r="A39" i="28"/>
  <c r="D39" i="28"/>
  <c r="E39" i="28"/>
  <c r="G39" i="28"/>
  <c r="H39" i="28"/>
  <c r="A40" i="28"/>
  <c r="D40" i="28"/>
  <c r="E40" i="28"/>
  <c r="G40" i="28"/>
  <c r="H40" i="28"/>
  <c r="G42" i="28"/>
  <c r="H42" i="28"/>
  <c r="I42" i="28"/>
  <c r="J42" i="28"/>
  <c r="K42" i="28"/>
  <c r="L42" i="28"/>
  <c r="A43" i="28"/>
  <c r="D43" i="28"/>
  <c r="E43" i="28"/>
  <c r="K43" i="28"/>
  <c r="L43" i="28"/>
  <c r="A44" i="28"/>
  <c r="D44" i="28"/>
  <c r="E44" i="28"/>
  <c r="G44" i="28"/>
  <c r="H44" i="28"/>
  <c r="A45" i="28"/>
  <c r="D45" i="28"/>
  <c r="E45" i="28"/>
  <c r="G45" i="28"/>
  <c r="H45" i="28"/>
  <c r="A46" i="28"/>
  <c r="D46" i="28"/>
  <c r="E46" i="28"/>
  <c r="G46" i="28"/>
  <c r="H46" i="28"/>
  <c r="A47" i="28"/>
  <c r="D47" i="28"/>
  <c r="E47" i="28"/>
  <c r="G47" i="28"/>
  <c r="H47" i="28"/>
  <c r="A48" i="28"/>
  <c r="D48" i="28"/>
  <c r="E48" i="28"/>
  <c r="G48" i="28"/>
  <c r="H48" i="28"/>
  <c r="A49" i="28"/>
  <c r="D49" i="28"/>
  <c r="E49" i="28"/>
  <c r="G49" i="28"/>
  <c r="H49" i="28"/>
  <c r="A50" i="28"/>
  <c r="D50" i="28"/>
  <c r="E50" i="28"/>
  <c r="G50" i="28"/>
  <c r="H50" i="28"/>
  <c r="A51" i="28"/>
  <c r="D51" i="28"/>
  <c r="E51" i="28"/>
  <c r="G51" i="28"/>
  <c r="H51" i="28"/>
  <c r="A52" i="28"/>
  <c r="D52" i="28"/>
  <c r="E52" i="28"/>
  <c r="G52" i="28"/>
  <c r="H52" i="28"/>
  <c r="A53" i="28"/>
  <c r="D53" i="28"/>
  <c r="E53" i="28"/>
  <c r="G53" i="28"/>
  <c r="H53" i="28"/>
  <c r="A54" i="28"/>
  <c r="D54" i="28"/>
  <c r="E54" i="28"/>
  <c r="G54" i="28"/>
  <c r="H54" i="28"/>
  <c r="A55" i="28"/>
  <c r="D55" i="28"/>
  <c r="E55" i="28"/>
  <c r="G55" i="28"/>
  <c r="H55" i="28"/>
  <c r="A56" i="28"/>
  <c r="D56" i="28"/>
  <c r="E56" i="28"/>
  <c r="G56" i="28"/>
  <c r="H56" i="28"/>
  <c r="A57" i="28"/>
  <c r="D57" i="28"/>
  <c r="E57" i="28"/>
  <c r="G57" i="28"/>
  <c r="H57" i="28"/>
  <c r="A58" i="28"/>
  <c r="D58" i="28"/>
  <c r="E58" i="28"/>
  <c r="G58" i="28"/>
  <c r="H58" i="28"/>
  <c r="A59" i="28"/>
  <c r="D59" i="28"/>
  <c r="E59" i="28"/>
  <c r="G59" i="28"/>
  <c r="H59" i="28"/>
  <c r="A60" i="28"/>
  <c r="D60" i="28"/>
  <c r="E60" i="28"/>
  <c r="G60" i="28"/>
  <c r="H60" i="28"/>
  <c r="A61" i="28"/>
  <c r="D61" i="28"/>
  <c r="E61" i="28"/>
  <c r="G61" i="28"/>
  <c r="H61" i="28"/>
  <c r="A62" i="28"/>
  <c r="D62" i="28"/>
  <c r="E62" i="28"/>
  <c r="G62" i="28"/>
  <c r="H62" i="28"/>
  <c r="A63" i="28"/>
  <c r="D63" i="28"/>
  <c r="E63" i="28"/>
  <c r="G63" i="28"/>
  <c r="H63" i="28"/>
  <c r="A64" i="28"/>
  <c r="D64" i="28"/>
  <c r="E64" i="28"/>
  <c r="G64" i="28"/>
  <c r="H64" i="28"/>
  <c r="A65" i="28"/>
  <c r="D65" i="28"/>
  <c r="E65" i="28"/>
  <c r="G65" i="28"/>
  <c r="H65" i="28"/>
  <c r="A66" i="28"/>
  <c r="D66" i="28"/>
  <c r="E66" i="28"/>
  <c r="G66" i="28"/>
  <c r="H66" i="28"/>
  <c r="A67" i="28"/>
  <c r="D67" i="28"/>
  <c r="E67" i="28"/>
  <c r="G67" i="28"/>
  <c r="H67" i="28"/>
  <c r="A68" i="28"/>
  <c r="D68" i="28"/>
  <c r="E68" i="28"/>
  <c r="G68" i="28"/>
  <c r="H68" i="28"/>
  <c r="A69" i="28"/>
  <c r="D69" i="28"/>
  <c r="E69" i="28"/>
  <c r="G69" i="28"/>
  <c r="H69" i="28"/>
  <c r="A70" i="28"/>
  <c r="D70" i="28"/>
  <c r="E70" i="28"/>
  <c r="G70" i="28"/>
  <c r="H70" i="28"/>
  <c r="A71" i="28"/>
  <c r="D71" i="28"/>
  <c r="E71" i="28"/>
  <c r="G71" i="28"/>
  <c r="H71" i="28"/>
  <c r="A72" i="28"/>
  <c r="D72" i="28"/>
  <c r="E72" i="28"/>
  <c r="G72" i="28"/>
  <c r="H72" i="28"/>
  <c r="G74" i="28"/>
  <c r="H74" i="28"/>
  <c r="I74" i="28"/>
  <c r="J74" i="28"/>
  <c r="K74" i="28"/>
  <c r="L74" i="28"/>
  <c r="A75" i="28"/>
  <c r="D75" i="28"/>
  <c r="E75" i="28"/>
  <c r="K75" i="28"/>
  <c r="L75" i="28"/>
  <c r="A76" i="28"/>
  <c r="D76" i="28"/>
  <c r="E76" i="28"/>
  <c r="G76" i="28"/>
  <c r="H76" i="28"/>
  <c r="A77" i="28"/>
  <c r="D77" i="28"/>
  <c r="E77" i="28"/>
  <c r="G77" i="28"/>
  <c r="H77" i="28"/>
  <c r="A78" i="28"/>
  <c r="D78" i="28"/>
  <c r="E78" i="28"/>
  <c r="G78" i="28"/>
  <c r="H78" i="28"/>
  <c r="A79" i="28"/>
  <c r="D79" i="28"/>
  <c r="E79" i="28"/>
  <c r="G79" i="28"/>
  <c r="H79" i="28"/>
  <c r="A80" i="28"/>
  <c r="D80" i="28"/>
  <c r="E80" i="28"/>
  <c r="G80" i="28"/>
  <c r="H80" i="28"/>
  <c r="A81" i="28"/>
  <c r="D81" i="28"/>
  <c r="E81" i="28"/>
  <c r="G81" i="28"/>
  <c r="H81" i="28"/>
  <c r="A82" i="28"/>
  <c r="D82" i="28"/>
  <c r="E82" i="28"/>
  <c r="G82" i="28"/>
  <c r="H82" i="28"/>
  <c r="A83" i="28"/>
  <c r="D83" i="28"/>
  <c r="E83" i="28"/>
  <c r="G83" i="28"/>
  <c r="H83" i="28"/>
  <c r="A84" i="28"/>
  <c r="D84" i="28"/>
  <c r="E84" i="28"/>
  <c r="G84" i="28"/>
  <c r="H84" i="28"/>
  <c r="A85" i="28"/>
  <c r="D85" i="28"/>
  <c r="E85" i="28"/>
  <c r="G85" i="28"/>
  <c r="H85" i="28"/>
  <c r="A86" i="28"/>
  <c r="D86" i="28"/>
  <c r="E86" i="28"/>
  <c r="G86" i="28"/>
  <c r="H86" i="28"/>
  <c r="A87" i="28"/>
  <c r="D87" i="28"/>
  <c r="E87" i="28"/>
  <c r="G87" i="28"/>
  <c r="H87" i="28"/>
  <c r="A88" i="28"/>
  <c r="D88" i="28"/>
  <c r="E88" i="28"/>
  <c r="G88" i="28"/>
  <c r="H88" i="28"/>
  <c r="A89" i="28"/>
  <c r="D89" i="28"/>
  <c r="E89" i="28"/>
  <c r="G89" i="28"/>
  <c r="H89" i="28"/>
  <c r="A90" i="28"/>
  <c r="D90" i="28"/>
  <c r="E90" i="28"/>
  <c r="G90" i="28"/>
  <c r="H90" i="28"/>
  <c r="A91" i="28"/>
  <c r="D91" i="28"/>
  <c r="E91" i="28"/>
  <c r="G91" i="28"/>
  <c r="H91" i="28"/>
  <c r="A92" i="28"/>
  <c r="D92" i="28"/>
  <c r="E92" i="28"/>
  <c r="G92" i="28"/>
  <c r="H92" i="28"/>
  <c r="A93" i="28"/>
  <c r="D93" i="28"/>
  <c r="E93" i="28"/>
  <c r="G93" i="28"/>
  <c r="H93" i="28"/>
  <c r="A94" i="28"/>
  <c r="D94" i="28"/>
  <c r="E94" i="28"/>
  <c r="G94" i="28"/>
  <c r="H94" i="28"/>
  <c r="A95" i="28"/>
  <c r="D95" i="28"/>
  <c r="E95" i="28"/>
  <c r="G95" i="28"/>
  <c r="H95" i="28"/>
  <c r="A96" i="28"/>
  <c r="D96" i="28"/>
  <c r="E96" i="28"/>
  <c r="G96" i="28"/>
  <c r="H96" i="28"/>
  <c r="A97" i="28"/>
  <c r="D97" i="28"/>
  <c r="E97" i="28"/>
  <c r="G97" i="28"/>
  <c r="H97" i="28"/>
  <c r="A98" i="28"/>
  <c r="D98" i="28"/>
  <c r="E98" i="28"/>
  <c r="G98" i="28"/>
  <c r="H98" i="28"/>
  <c r="A99" i="28"/>
  <c r="D99" i="28"/>
  <c r="E99" i="28"/>
  <c r="G99" i="28"/>
  <c r="H99" i="28"/>
  <c r="A100" i="28"/>
  <c r="D100" i="28"/>
  <c r="E100" i="28"/>
  <c r="G100" i="28"/>
  <c r="H100" i="28"/>
  <c r="A101" i="28"/>
  <c r="D101" i="28"/>
  <c r="E101" i="28"/>
  <c r="G101" i="28"/>
  <c r="H101" i="28"/>
  <c r="A102" i="28"/>
  <c r="D102" i="28"/>
  <c r="E102" i="28"/>
  <c r="G102" i="28"/>
  <c r="H102" i="28"/>
  <c r="A103" i="28"/>
  <c r="D103" i="28"/>
  <c r="E103" i="28"/>
  <c r="G103" i="28"/>
  <c r="H103" i="28"/>
  <c r="A104" i="28"/>
  <c r="D104" i="28"/>
  <c r="E104" i="28"/>
  <c r="G104" i="28"/>
  <c r="H104" i="28"/>
  <c r="A105" i="28"/>
  <c r="D105" i="28"/>
  <c r="E105" i="28"/>
  <c r="G105" i="28"/>
  <c r="H105" i="28"/>
  <c r="G109" i="28"/>
  <c r="H109" i="28"/>
  <c r="I109" i="28"/>
  <c r="J109" i="28"/>
  <c r="K109" i="28"/>
  <c r="L109" i="28"/>
  <c r="A110" i="28"/>
  <c r="D110" i="28"/>
  <c r="E110" i="28"/>
  <c r="K110" i="28"/>
  <c r="L110" i="28"/>
  <c r="A111" i="28"/>
  <c r="D111" i="28"/>
  <c r="E111" i="28"/>
  <c r="G111" i="28"/>
  <c r="H111" i="28"/>
  <c r="A112" i="28"/>
  <c r="D112" i="28"/>
  <c r="E112" i="28"/>
  <c r="G112" i="28"/>
  <c r="H112" i="28"/>
  <c r="A113" i="28"/>
  <c r="D113" i="28"/>
  <c r="E113" i="28"/>
  <c r="G113" i="28"/>
  <c r="H113" i="28"/>
  <c r="A114" i="28"/>
  <c r="D114" i="28"/>
  <c r="E114" i="28"/>
  <c r="G114" i="28"/>
  <c r="H114" i="28"/>
  <c r="A115" i="28"/>
  <c r="D115" i="28"/>
  <c r="E115" i="28"/>
  <c r="G115" i="28"/>
  <c r="H115" i="28"/>
  <c r="A116" i="28"/>
  <c r="D116" i="28"/>
  <c r="E116" i="28"/>
  <c r="G116" i="28"/>
  <c r="H116" i="28"/>
  <c r="A117" i="28"/>
  <c r="D117" i="28"/>
  <c r="E117" i="28"/>
  <c r="G117" i="28"/>
  <c r="H117" i="28"/>
  <c r="A118" i="28"/>
  <c r="D118" i="28"/>
  <c r="E118" i="28"/>
  <c r="G118" i="28"/>
  <c r="H118" i="28"/>
  <c r="A119" i="28"/>
  <c r="D119" i="28"/>
  <c r="E119" i="28"/>
  <c r="G119" i="28"/>
  <c r="H119" i="28"/>
  <c r="A120" i="28"/>
  <c r="D120" i="28"/>
  <c r="E120" i="28"/>
  <c r="G120" i="28"/>
  <c r="H120" i="28"/>
  <c r="A121" i="28"/>
  <c r="D121" i="28"/>
  <c r="E121" i="28"/>
  <c r="G121" i="28"/>
  <c r="H121" i="28"/>
  <c r="A122" i="28"/>
  <c r="D122" i="28"/>
  <c r="E122" i="28"/>
  <c r="G122" i="28"/>
  <c r="H122" i="28"/>
  <c r="A123" i="28"/>
  <c r="D123" i="28"/>
  <c r="E123" i="28"/>
  <c r="G123" i="28"/>
  <c r="H123" i="28"/>
  <c r="A124" i="28"/>
  <c r="D124" i="28"/>
  <c r="E124" i="28"/>
  <c r="G124" i="28"/>
  <c r="H124" i="28"/>
  <c r="A125" i="28"/>
  <c r="D125" i="28"/>
  <c r="E125" i="28"/>
  <c r="G125" i="28"/>
  <c r="H125" i="28"/>
  <c r="A126" i="28"/>
  <c r="D126" i="28"/>
  <c r="E126" i="28"/>
  <c r="G126" i="28"/>
  <c r="H126" i="28"/>
  <c r="A127" i="28"/>
  <c r="D127" i="28"/>
  <c r="E127" i="28"/>
  <c r="G127" i="28"/>
  <c r="H127" i="28"/>
  <c r="A128" i="28"/>
  <c r="D128" i="28"/>
  <c r="E128" i="28"/>
  <c r="G128" i="28"/>
  <c r="H128" i="28"/>
  <c r="A129" i="28"/>
  <c r="D129" i="28"/>
  <c r="E129" i="28"/>
  <c r="G129" i="28"/>
  <c r="H129" i="28"/>
  <c r="A130" i="28"/>
  <c r="D130" i="28"/>
  <c r="E130" i="28"/>
  <c r="G130" i="28"/>
  <c r="H130" i="28"/>
  <c r="A131" i="28"/>
  <c r="D131" i="28"/>
  <c r="E131" i="28"/>
  <c r="G131" i="28"/>
  <c r="H131" i="28"/>
  <c r="A132" i="28"/>
  <c r="D132" i="28"/>
  <c r="E132" i="28"/>
  <c r="G132" i="28"/>
  <c r="H132" i="28"/>
  <c r="A133" i="28"/>
  <c r="D133" i="28"/>
  <c r="E133" i="28"/>
  <c r="G133" i="28"/>
  <c r="H133" i="28"/>
  <c r="A134" i="28"/>
  <c r="D134" i="28"/>
  <c r="E134" i="28"/>
  <c r="G134" i="28"/>
  <c r="H134" i="28"/>
  <c r="A135" i="28"/>
  <c r="D135" i="28"/>
  <c r="E135" i="28"/>
  <c r="G135" i="28"/>
  <c r="H135" i="28"/>
  <c r="A136" i="28"/>
  <c r="D136" i="28"/>
  <c r="E136" i="28"/>
  <c r="G136" i="28"/>
  <c r="H136" i="28"/>
  <c r="A137" i="28"/>
  <c r="D137" i="28"/>
  <c r="E137" i="28"/>
  <c r="G137" i="28"/>
  <c r="H137" i="28"/>
  <c r="A138" i="28"/>
  <c r="D138" i="28"/>
  <c r="E138" i="28"/>
  <c r="G138" i="28"/>
  <c r="H138" i="28"/>
  <c r="A139" i="28"/>
  <c r="D139" i="28"/>
  <c r="E139" i="28"/>
  <c r="G139" i="28"/>
  <c r="H139" i="28"/>
  <c r="G143" i="28"/>
  <c r="H143" i="28"/>
  <c r="I143" i="28"/>
  <c r="J143" i="28"/>
  <c r="K143" i="28"/>
  <c r="L143" i="28"/>
  <c r="A144" i="28"/>
  <c r="D144" i="28"/>
  <c r="E144" i="28"/>
  <c r="K144" i="28"/>
  <c r="L144" i="28"/>
  <c r="A145" i="28"/>
  <c r="D145" i="28"/>
  <c r="E145" i="28"/>
  <c r="G145" i="28"/>
  <c r="H145" i="28"/>
  <c r="A146" i="28"/>
  <c r="D146" i="28"/>
  <c r="E146" i="28"/>
  <c r="G146" i="28"/>
  <c r="H146" i="28"/>
  <c r="A147" i="28"/>
  <c r="D147" i="28"/>
  <c r="E147" i="28"/>
  <c r="G147" i="28"/>
  <c r="H147" i="28"/>
  <c r="A148" i="28"/>
  <c r="D148" i="28"/>
  <c r="E148" i="28"/>
  <c r="G148" i="28"/>
  <c r="H148" i="28"/>
  <c r="A149" i="28"/>
  <c r="D149" i="28"/>
  <c r="E149" i="28"/>
  <c r="G149" i="28"/>
  <c r="H149" i="28"/>
  <c r="A150" i="28"/>
  <c r="D150" i="28"/>
  <c r="E150" i="28"/>
  <c r="G150" i="28"/>
  <c r="H150" i="28"/>
  <c r="A151" i="28"/>
  <c r="D151" i="28"/>
  <c r="E151" i="28"/>
  <c r="G151" i="28"/>
  <c r="H151" i="28"/>
  <c r="A152" i="28"/>
  <c r="D152" i="28"/>
  <c r="E152" i="28"/>
  <c r="G152" i="28"/>
  <c r="H152" i="28"/>
  <c r="A153" i="28"/>
  <c r="D153" i="28"/>
  <c r="E153" i="28"/>
  <c r="G153" i="28"/>
  <c r="H153" i="28"/>
  <c r="A154" i="28"/>
  <c r="D154" i="28"/>
  <c r="E154" i="28"/>
  <c r="G154" i="28"/>
  <c r="H154" i="28"/>
  <c r="A155" i="28"/>
  <c r="D155" i="28"/>
  <c r="E155" i="28"/>
  <c r="G155" i="28"/>
  <c r="H155" i="28"/>
  <c r="A156" i="28"/>
  <c r="D156" i="28"/>
  <c r="E156" i="28"/>
  <c r="G156" i="28"/>
  <c r="H156" i="28"/>
  <c r="A157" i="28"/>
  <c r="D157" i="28"/>
  <c r="E157" i="28"/>
  <c r="G157" i="28"/>
  <c r="H157" i="28"/>
  <c r="A158" i="28"/>
  <c r="D158" i="28"/>
  <c r="E158" i="28"/>
  <c r="G158" i="28"/>
  <c r="H158" i="28"/>
  <c r="A159" i="28"/>
  <c r="D159" i="28"/>
  <c r="E159" i="28"/>
  <c r="G159" i="28"/>
  <c r="H159" i="28"/>
  <c r="A160" i="28"/>
  <c r="D160" i="28"/>
  <c r="E160" i="28"/>
  <c r="G160" i="28"/>
  <c r="H160" i="28"/>
  <c r="A161" i="28"/>
  <c r="D161" i="28"/>
  <c r="E161" i="28"/>
  <c r="G161" i="28"/>
  <c r="H161" i="28"/>
  <c r="A162" i="28"/>
  <c r="D162" i="28"/>
  <c r="E162" i="28"/>
  <c r="G162" i="28"/>
  <c r="H162" i="28"/>
  <c r="A163" i="28"/>
  <c r="D163" i="28"/>
  <c r="E163" i="28"/>
  <c r="G163" i="28"/>
  <c r="H163" i="28"/>
  <c r="A164" i="28"/>
  <c r="D164" i="28"/>
  <c r="E164" i="28"/>
  <c r="G164" i="28"/>
  <c r="H164" i="28"/>
  <c r="A165" i="28"/>
  <c r="D165" i="28"/>
  <c r="E165" i="28"/>
  <c r="G165" i="28"/>
  <c r="H165" i="28"/>
  <c r="A166" i="28"/>
  <c r="D166" i="28"/>
  <c r="E166" i="28"/>
  <c r="G166" i="28"/>
  <c r="H166" i="28"/>
  <c r="A167" i="28"/>
  <c r="D167" i="28"/>
  <c r="E167" i="28"/>
  <c r="G167" i="28"/>
  <c r="H167" i="28"/>
  <c r="A168" i="28"/>
  <c r="D168" i="28"/>
  <c r="E168" i="28"/>
  <c r="G168" i="28"/>
  <c r="H168" i="28"/>
  <c r="A169" i="28"/>
  <c r="D169" i="28"/>
  <c r="E169" i="28"/>
  <c r="G169" i="28"/>
  <c r="H169" i="28"/>
  <c r="A170" i="28"/>
  <c r="D170" i="28"/>
  <c r="E170" i="28"/>
  <c r="G170" i="28"/>
  <c r="H170" i="28"/>
  <c r="A171" i="28"/>
  <c r="D171" i="28"/>
  <c r="E171" i="28"/>
  <c r="G171" i="28"/>
  <c r="H171" i="28"/>
  <c r="A172" i="28"/>
  <c r="D172" i="28"/>
  <c r="E172" i="28"/>
  <c r="G172" i="28"/>
  <c r="H172" i="28"/>
  <c r="A173" i="28"/>
  <c r="D173" i="28"/>
  <c r="E173" i="28"/>
  <c r="G173" i="28"/>
  <c r="H173" i="28"/>
  <c r="A174" i="28"/>
  <c r="D174" i="28"/>
  <c r="E174" i="28"/>
  <c r="G174" i="28"/>
  <c r="H174" i="28"/>
  <c r="G178" i="28"/>
  <c r="H178" i="28"/>
  <c r="I178" i="28"/>
  <c r="J178" i="28"/>
  <c r="K178" i="28"/>
  <c r="L178" i="28"/>
  <c r="A179" i="28"/>
  <c r="D179" i="28"/>
  <c r="E179" i="28"/>
  <c r="K179" i="28"/>
  <c r="L179" i="28"/>
  <c r="A180" i="28"/>
  <c r="D180" i="28"/>
  <c r="E180" i="28"/>
  <c r="G180" i="28"/>
  <c r="H180" i="28"/>
  <c r="A181" i="28"/>
  <c r="D181" i="28"/>
  <c r="E181" i="28"/>
  <c r="G181" i="28"/>
  <c r="H181" i="28"/>
  <c r="A182" i="28"/>
  <c r="D182" i="28"/>
  <c r="E182" i="28"/>
  <c r="G182" i="28"/>
  <c r="H182" i="28"/>
  <c r="A183" i="28"/>
  <c r="D183" i="28"/>
  <c r="E183" i="28"/>
  <c r="G183" i="28"/>
  <c r="H183" i="28"/>
  <c r="A184" i="28"/>
  <c r="D184" i="28"/>
  <c r="E184" i="28"/>
  <c r="G184" i="28"/>
  <c r="H184" i="28"/>
  <c r="A185" i="28"/>
  <c r="D185" i="28"/>
  <c r="E185" i="28"/>
  <c r="G185" i="28"/>
  <c r="H185" i="28"/>
  <c r="A186" i="28"/>
  <c r="D186" i="28"/>
  <c r="E186" i="28"/>
  <c r="G186" i="28"/>
  <c r="H186" i="28"/>
  <c r="A187" i="28"/>
  <c r="D187" i="28"/>
  <c r="E187" i="28"/>
  <c r="G187" i="28"/>
  <c r="H187" i="28"/>
  <c r="A188" i="28"/>
  <c r="D188" i="28"/>
  <c r="E188" i="28"/>
  <c r="G188" i="28"/>
  <c r="H188" i="28"/>
  <c r="A189" i="28"/>
  <c r="D189" i="28"/>
  <c r="E189" i="28"/>
  <c r="G189" i="28"/>
  <c r="H189" i="28"/>
  <c r="A190" i="28"/>
  <c r="D190" i="28"/>
  <c r="E190" i="28"/>
  <c r="G190" i="28"/>
  <c r="H190" i="28"/>
  <c r="A191" i="28"/>
  <c r="D191" i="28"/>
  <c r="E191" i="28"/>
  <c r="G191" i="28"/>
  <c r="H191" i="28"/>
  <c r="A192" i="28"/>
  <c r="D192" i="28"/>
  <c r="E192" i="28"/>
  <c r="G192" i="28"/>
  <c r="H192" i="28"/>
  <c r="A193" i="28"/>
  <c r="D193" i="28"/>
  <c r="E193" i="28"/>
  <c r="G193" i="28"/>
  <c r="H193" i="28"/>
  <c r="A194" i="28"/>
  <c r="D194" i="28"/>
  <c r="E194" i="28"/>
  <c r="G194" i="28"/>
  <c r="H194" i="28"/>
  <c r="A195" i="28"/>
  <c r="D195" i="28"/>
  <c r="E195" i="28"/>
  <c r="G195" i="28"/>
  <c r="H195" i="28"/>
  <c r="A196" i="28"/>
  <c r="D196" i="28"/>
  <c r="E196" i="28"/>
  <c r="G196" i="28"/>
  <c r="H196" i="28"/>
  <c r="A197" i="28"/>
  <c r="D197" i="28"/>
  <c r="E197" i="28"/>
  <c r="G197" i="28"/>
  <c r="H197" i="28"/>
  <c r="A198" i="28"/>
  <c r="D198" i="28"/>
  <c r="E198" i="28"/>
  <c r="G198" i="28"/>
  <c r="H198" i="28"/>
  <c r="A199" i="28"/>
  <c r="D199" i="28"/>
  <c r="E199" i="28"/>
  <c r="G199" i="28"/>
  <c r="H199" i="28"/>
  <c r="A200" i="28"/>
  <c r="D200" i="28"/>
  <c r="E200" i="28"/>
  <c r="G200" i="28"/>
  <c r="H200" i="28"/>
  <c r="A201" i="28"/>
  <c r="D201" i="28"/>
  <c r="E201" i="28"/>
  <c r="G201" i="28"/>
  <c r="H201" i="28"/>
  <c r="A202" i="28"/>
  <c r="D202" i="28"/>
  <c r="E202" i="28"/>
  <c r="G202" i="28"/>
  <c r="H202" i="28"/>
  <c r="A203" i="28"/>
  <c r="D203" i="28"/>
  <c r="E203" i="28"/>
  <c r="G203" i="28"/>
  <c r="H203" i="28"/>
  <c r="A204" i="28"/>
  <c r="D204" i="28"/>
  <c r="E204" i="28"/>
  <c r="G204" i="28"/>
  <c r="H204" i="28"/>
  <c r="A205" i="28"/>
  <c r="D205" i="28"/>
  <c r="E205" i="28"/>
  <c r="G205" i="28"/>
  <c r="H205" i="28"/>
  <c r="A206" i="28"/>
  <c r="D206" i="28"/>
  <c r="E206" i="28"/>
  <c r="G206" i="28"/>
  <c r="H206" i="28"/>
  <c r="A207" i="28"/>
  <c r="D207" i="28"/>
  <c r="E207" i="28"/>
  <c r="G207" i="28"/>
  <c r="H207" i="28"/>
  <c r="A208" i="28"/>
  <c r="D208" i="28"/>
  <c r="E208" i="28"/>
  <c r="G208" i="28"/>
  <c r="H208" i="28"/>
  <c r="A209" i="28"/>
  <c r="D209" i="28"/>
  <c r="E209" i="28"/>
  <c r="G209" i="28"/>
  <c r="H209" i="28"/>
  <c r="G213" i="28"/>
  <c r="H213" i="28"/>
  <c r="I213" i="28"/>
  <c r="J213" i="28"/>
  <c r="K213" i="28"/>
  <c r="L213" i="28"/>
  <c r="A214" i="28"/>
  <c r="D214" i="28"/>
  <c r="E214" i="28"/>
  <c r="K214" i="28"/>
  <c r="L214" i="28"/>
  <c r="A215" i="28"/>
  <c r="D215" i="28"/>
  <c r="E215" i="28"/>
  <c r="G215" i="28"/>
  <c r="H215" i="28"/>
  <c r="A216" i="28"/>
  <c r="D216" i="28"/>
  <c r="E216" i="28"/>
  <c r="G216" i="28"/>
  <c r="H216" i="28"/>
  <c r="A217" i="28"/>
  <c r="D217" i="28"/>
  <c r="E217" i="28"/>
  <c r="G217" i="28"/>
  <c r="H217" i="28"/>
  <c r="A218" i="28"/>
  <c r="D218" i="28"/>
  <c r="E218" i="28"/>
  <c r="G218" i="28"/>
  <c r="H218" i="28"/>
  <c r="A219" i="28"/>
  <c r="D219" i="28"/>
  <c r="E219" i="28"/>
  <c r="G219" i="28"/>
  <c r="H219" i="28"/>
  <c r="A220" i="28"/>
  <c r="D220" i="28"/>
  <c r="E220" i="28"/>
  <c r="G220" i="28"/>
  <c r="H220" i="28"/>
  <c r="A221" i="28"/>
  <c r="D221" i="28"/>
  <c r="E221" i="28"/>
  <c r="G221" i="28"/>
  <c r="H221" i="28"/>
  <c r="A222" i="28"/>
  <c r="D222" i="28"/>
  <c r="E222" i="28"/>
  <c r="G222" i="28"/>
  <c r="H222" i="28"/>
  <c r="A223" i="28"/>
  <c r="D223" i="28"/>
  <c r="E223" i="28"/>
  <c r="G223" i="28"/>
  <c r="H223" i="28"/>
  <c r="A224" i="28"/>
  <c r="D224" i="28"/>
  <c r="E224" i="28"/>
  <c r="G224" i="28"/>
  <c r="H224" i="28"/>
  <c r="A225" i="28"/>
  <c r="D225" i="28"/>
  <c r="E225" i="28"/>
  <c r="G225" i="28"/>
  <c r="H225" i="28"/>
  <c r="A226" i="28"/>
  <c r="D226" i="28"/>
  <c r="E226" i="28"/>
  <c r="G226" i="28"/>
  <c r="H226" i="28"/>
  <c r="A227" i="28"/>
  <c r="D227" i="28"/>
  <c r="E227" i="28"/>
  <c r="G227" i="28"/>
  <c r="H227" i="28"/>
  <c r="A228" i="28"/>
  <c r="D228" i="28"/>
  <c r="E228" i="28"/>
  <c r="G228" i="28"/>
  <c r="H228" i="28"/>
  <c r="A229" i="28"/>
  <c r="D229" i="28"/>
  <c r="E229" i="28"/>
  <c r="G229" i="28"/>
  <c r="H229" i="28"/>
  <c r="A230" i="28"/>
  <c r="D230" i="28"/>
  <c r="E230" i="28"/>
  <c r="G230" i="28"/>
  <c r="H230" i="28"/>
  <c r="A231" i="28"/>
  <c r="D231" i="28"/>
  <c r="E231" i="28"/>
  <c r="G231" i="28"/>
  <c r="H231" i="28"/>
  <c r="A232" i="28"/>
  <c r="D232" i="28"/>
  <c r="E232" i="28"/>
  <c r="G232" i="28"/>
  <c r="H232" i="28"/>
  <c r="A233" i="28"/>
  <c r="D233" i="28"/>
  <c r="E233" i="28"/>
  <c r="G233" i="28"/>
  <c r="H233" i="28"/>
  <c r="A234" i="28"/>
  <c r="D234" i="28"/>
  <c r="E234" i="28"/>
  <c r="G234" i="28"/>
  <c r="H234" i="28"/>
  <c r="A235" i="28"/>
  <c r="D235" i="28"/>
  <c r="E235" i="28"/>
  <c r="G235" i="28"/>
  <c r="H235" i="28"/>
  <c r="A236" i="28"/>
  <c r="D236" i="28"/>
  <c r="E236" i="28"/>
  <c r="G236" i="28"/>
  <c r="H236" i="28"/>
  <c r="A237" i="28"/>
  <c r="D237" i="28"/>
  <c r="E237" i="28"/>
  <c r="G237" i="28"/>
  <c r="H237" i="28"/>
  <c r="A238" i="28"/>
  <c r="D238" i="28"/>
  <c r="E238" i="28"/>
  <c r="G238" i="28"/>
  <c r="H238" i="28"/>
  <c r="A239" i="28"/>
  <c r="D239" i="28"/>
  <c r="E239" i="28"/>
  <c r="G239" i="28"/>
  <c r="H239" i="28"/>
  <c r="A240" i="28"/>
  <c r="D240" i="28"/>
  <c r="E240" i="28"/>
  <c r="G240" i="28"/>
  <c r="H240" i="28"/>
  <c r="A241" i="28"/>
  <c r="D241" i="28"/>
  <c r="E241" i="28"/>
  <c r="G241" i="28"/>
  <c r="H241" i="28"/>
  <c r="G245" i="28"/>
  <c r="H245" i="28"/>
  <c r="I245" i="28"/>
  <c r="J245" i="28"/>
  <c r="K245" i="28"/>
  <c r="L245" i="28"/>
  <c r="A246" i="28"/>
  <c r="D246" i="28"/>
  <c r="E246" i="28"/>
  <c r="K246" i="28"/>
  <c r="L246" i="28"/>
  <c r="A247" i="28"/>
  <c r="D247" i="28"/>
  <c r="E247" i="28"/>
  <c r="G247" i="28"/>
  <c r="H247" i="28"/>
  <c r="A248" i="28"/>
  <c r="D248" i="28"/>
  <c r="E248" i="28"/>
  <c r="G248" i="28"/>
  <c r="H248" i="28"/>
  <c r="A249" i="28"/>
  <c r="D249" i="28"/>
  <c r="E249" i="28"/>
  <c r="G249" i="28"/>
  <c r="H249" i="28"/>
  <c r="A250" i="28"/>
  <c r="D250" i="28"/>
  <c r="E250" i="28"/>
  <c r="G250" i="28"/>
  <c r="H250" i="28"/>
  <c r="A251" i="28"/>
  <c r="D251" i="28"/>
  <c r="E251" i="28"/>
  <c r="G251" i="28"/>
  <c r="H251" i="28"/>
  <c r="A252" i="28"/>
  <c r="D252" i="28"/>
  <c r="E252" i="28"/>
  <c r="G252" i="28"/>
  <c r="H252" i="28"/>
  <c r="A253" i="28"/>
  <c r="D253" i="28"/>
  <c r="E253" i="28"/>
  <c r="G253" i="28"/>
  <c r="H253" i="28"/>
  <c r="A254" i="28"/>
  <c r="D254" i="28"/>
  <c r="E254" i="28"/>
  <c r="G254" i="28"/>
  <c r="H254" i="28"/>
  <c r="A255" i="28"/>
  <c r="D255" i="28"/>
  <c r="E255" i="28"/>
  <c r="G255" i="28"/>
  <c r="H255" i="28"/>
  <c r="A256" i="28"/>
  <c r="D256" i="28"/>
  <c r="E256" i="28"/>
  <c r="G256" i="28"/>
  <c r="H256" i="28"/>
  <c r="A257" i="28"/>
  <c r="D257" i="28"/>
  <c r="E257" i="28"/>
  <c r="G257" i="28"/>
  <c r="H257" i="28"/>
  <c r="A258" i="28"/>
  <c r="D258" i="28"/>
  <c r="E258" i="28"/>
  <c r="G258" i="28"/>
  <c r="H258" i="28"/>
  <c r="A259" i="28"/>
  <c r="D259" i="28"/>
  <c r="E259" i="28"/>
  <c r="G259" i="28"/>
  <c r="H259" i="28"/>
  <c r="A260" i="28"/>
  <c r="D260" i="28"/>
  <c r="E260" i="28"/>
  <c r="G260" i="28"/>
  <c r="H260" i="28"/>
  <c r="A261" i="28"/>
  <c r="D261" i="28"/>
  <c r="E261" i="28"/>
  <c r="G261" i="28"/>
  <c r="H261" i="28"/>
  <c r="A262" i="28"/>
  <c r="D262" i="28"/>
  <c r="E262" i="28"/>
  <c r="G262" i="28"/>
  <c r="H262" i="28"/>
  <c r="A263" i="28"/>
  <c r="D263" i="28"/>
  <c r="E263" i="28"/>
  <c r="G263" i="28"/>
  <c r="H263" i="28"/>
  <c r="A264" i="28"/>
  <c r="D264" i="28"/>
  <c r="E264" i="28"/>
  <c r="G264" i="28"/>
  <c r="H264" i="28"/>
  <c r="A265" i="28"/>
  <c r="D265" i="28"/>
  <c r="E265" i="28"/>
  <c r="G265" i="28"/>
  <c r="H265" i="28"/>
  <c r="A266" i="28"/>
  <c r="D266" i="28"/>
  <c r="E266" i="28"/>
  <c r="G266" i="28"/>
  <c r="H266" i="28"/>
  <c r="A267" i="28"/>
  <c r="D267" i="28"/>
  <c r="E267" i="28"/>
  <c r="G267" i="28"/>
  <c r="H267" i="28"/>
  <c r="A268" i="28"/>
  <c r="D268" i="28"/>
  <c r="E268" i="28"/>
  <c r="G268" i="28"/>
  <c r="H268" i="28"/>
  <c r="A269" i="28"/>
  <c r="D269" i="28"/>
  <c r="E269" i="28"/>
  <c r="G269" i="28"/>
  <c r="H269" i="28"/>
  <c r="A270" i="28"/>
  <c r="D270" i="28"/>
  <c r="E270" i="28"/>
  <c r="G270" i="28"/>
  <c r="H270" i="28"/>
  <c r="A271" i="28"/>
  <c r="D271" i="28"/>
  <c r="E271" i="28"/>
  <c r="G271" i="28"/>
  <c r="H271" i="28"/>
  <c r="A272" i="28"/>
  <c r="D272" i="28"/>
  <c r="E272" i="28"/>
  <c r="G272" i="28"/>
  <c r="H272" i="28"/>
  <c r="A273" i="28"/>
  <c r="D273" i="28"/>
  <c r="E273" i="28"/>
  <c r="G273" i="28"/>
  <c r="H273" i="28"/>
  <c r="A274" i="28"/>
  <c r="D274" i="28"/>
  <c r="E274" i="28"/>
  <c r="G274" i="28"/>
  <c r="H274" i="28"/>
  <c r="A275" i="28"/>
  <c r="D275" i="28"/>
  <c r="E275" i="28"/>
  <c r="G275" i="28"/>
  <c r="H275" i="28"/>
  <c r="A276" i="28"/>
  <c r="D276" i="28"/>
  <c r="E276" i="28"/>
  <c r="G276" i="28"/>
  <c r="H276" i="28"/>
  <c r="G278" i="28"/>
  <c r="H278" i="28"/>
  <c r="I278" i="28"/>
  <c r="J278" i="28"/>
  <c r="K278" i="28"/>
  <c r="L278" i="28"/>
  <c r="A279" i="28"/>
  <c r="D279" i="28"/>
  <c r="E279" i="28"/>
  <c r="K279" i="28"/>
  <c r="L279" i="28"/>
  <c r="A280" i="28"/>
  <c r="D280" i="28"/>
  <c r="E280" i="28"/>
  <c r="G280" i="28"/>
  <c r="H280" i="28"/>
  <c r="A281" i="28"/>
  <c r="D281" i="28"/>
  <c r="E281" i="28"/>
  <c r="G281" i="28"/>
  <c r="H281" i="28"/>
  <c r="A282" i="28"/>
  <c r="D282" i="28"/>
  <c r="E282" i="28"/>
  <c r="G282" i="28"/>
  <c r="H282" i="28"/>
  <c r="A283" i="28"/>
  <c r="D283" i="28"/>
  <c r="E283" i="28"/>
  <c r="G283" i="28"/>
  <c r="H283" i="28"/>
  <c r="A284" i="28"/>
  <c r="D284" i="28"/>
  <c r="E284" i="28"/>
  <c r="G284" i="28"/>
  <c r="H284" i="28"/>
  <c r="A285" i="28"/>
  <c r="D285" i="28"/>
  <c r="E285" i="28"/>
  <c r="G285" i="28"/>
  <c r="H285" i="28"/>
  <c r="A286" i="28"/>
  <c r="D286" i="28"/>
  <c r="E286" i="28"/>
  <c r="G286" i="28"/>
  <c r="H286" i="28"/>
  <c r="A287" i="28"/>
  <c r="D287" i="28"/>
  <c r="E287" i="28"/>
  <c r="G287" i="28"/>
  <c r="H287" i="28"/>
  <c r="A288" i="28"/>
  <c r="D288" i="28"/>
  <c r="E288" i="28"/>
  <c r="G288" i="28"/>
  <c r="H288" i="28"/>
  <c r="A289" i="28"/>
  <c r="D289" i="28"/>
  <c r="E289" i="28"/>
  <c r="G289" i="28"/>
  <c r="H289" i="28"/>
  <c r="A290" i="28"/>
  <c r="D290" i="28"/>
  <c r="E290" i="28"/>
  <c r="G290" i="28"/>
  <c r="H290" i="28"/>
  <c r="A291" i="28"/>
  <c r="D291" i="28"/>
  <c r="E291" i="28"/>
  <c r="G291" i="28"/>
  <c r="H291" i="28"/>
  <c r="A292" i="28"/>
  <c r="D292" i="28"/>
  <c r="E292" i="28"/>
  <c r="G292" i="28"/>
  <c r="H292" i="28"/>
  <c r="A293" i="28"/>
  <c r="D293" i="28"/>
  <c r="E293" i="28"/>
  <c r="G293" i="28"/>
  <c r="H293" i="28"/>
  <c r="A294" i="28"/>
  <c r="D294" i="28"/>
  <c r="E294" i="28"/>
  <c r="G294" i="28"/>
  <c r="H294" i="28"/>
  <c r="A295" i="28"/>
  <c r="D295" i="28"/>
  <c r="E295" i="28"/>
  <c r="G295" i="28"/>
  <c r="H295" i="28"/>
  <c r="A296" i="28"/>
  <c r="D296" i="28"/>
  <c r="E296" i="28"/>
  <c r="G296" i="28"/>
  <c r="H296" i="28"/>
  <c r="A297" i="28"/>
  <c r="D297" i="28"/>
  <c r="E297" i="28"/>
  <c r="G297" i="28"/>
  <c r="H297" i="28"/>
  <c r="A298" i="28"/>
  <c r="D298" i="28"/>
  <c r="E298" i="28"/>
  <c r="G298" i="28"/>
  <c r="H298" i="28"/>
  <c r="A299" i="28"/>
  <c r="D299" i="28"/>
  <c r="E299" i="28"/>
  <c r="G299" i="28"/>
  <c r="H299" i="28"/>
  <c r="A300" i="28"/>
  <c r="D300" i="28"/>
  <c r="E300" i="28"/>
  <c r="G300" i="28"/>
  <c r="H300" i="28"/>
  <c r="A301" i="28"/>
  <c r="D301" i="28"/>
  <c r="E301" i="28"/>
  <c r="G301" i="28"/>
  <c r="H301" i="28"/>
  <c r="A302" i="28"/>
  <c r="D302" i="28"/>
  <c r="E302" i="28"/>
  <c r="G302" i="28"/>
  <c r="H302" i="28"/>
  <c r="A303" i="28"/>
  <c r="D303" i="28"/>
  <c r="E303" i="28"/>
  <c r="G303" i="28"/>
  <c r="H303" i="28"/>
  <c r="A304" i="28"/>
  <c r="D304" i="28"/>
  <c r="E304" i="28"/>
  <c r="G304" i="28"/>
  <c r="H304" i="28"/>
  <c r="A305" i="28"/>
  <c r="D305" i="28"/>
  <c r="E305" i="28"/>
  <c r="G305" i="28"/>
  <c r="H305" i="28"/>
  <c r="A306" i="28"/>
  <c r="D306" i="28"/>
  <c r="E306" i="28"/>
  <c r="G306" i="28"/>
  <c r="H306" i="28"/>
  <c r="A307" i="28"/>
  <c r="D307" i="28"/>
  <c r="E307" i="28"/>
  <c r="G307" i="28"/>
  <c r="H307" i="28"/>
  <c r="A308" i="28"/>
  <c r="D308" i="28"/>
  <c r="E308" i="28"/>
  <c r="G308" i="28"/>
  <c r="H308" i="28"/>
  <c r="G312" i="28"/>
  <c r="H312" i="28"/>
  <c r="I312" i="28"/>
  <c r="J312" i="28"/>
  <c r="K312" i="28"/>
  <c r="L312" i="28"/>
  <c r="A313" i="28"/>
  <c r="D313" i="28"/>
  <c r="E313" i="28"/>
  <c r="K313" i="28"/>
  <c r="L313" i="28"/>
  <c r="A314" i="28"/>
  <c r="D314" i="28"/>
  <c r="E314" i="28"/>
  <c r="G314" i="28"/>
  <c r="H314" i="28"/>
  <c r="A315" i="28"/>
  <c r="D315" i="28"/>
  <c r="E315" i="28"/>
  <c r="G315" i="28"/>
  <c r="H315" i="28"/>
  <c r="A316" i="28"/>
  <c r="D316" i="28"/>
  <c r="E316" i="28"/>
  <c r="G316" i="28"/>
  <c r="H316" i="28"/>
  <c r="A317" i="28"/>
  <c r="D317" i="28"/>
  <c r="E317" i="28"/>
  <c r="G317" i="28"/>
  <c r="H317" i="28"/>
  <c r="A318" i="28"/>
  <c r="D318" i="28"/>
  <c r="E318" i="28"/>
  <c r="G318" i="28"/>
  <c r="H318" i="28"/>
  <c r="A319" i="28"/>
  <c r="D319" i="28"/>
  <c r="E319" i="28"/>
  <c r="G319" i="28"/>
  <c r="H319" i="28"/>
  <c r="A320" i="28"/>
  <c r="D320" i="28"/>
  <c r="E320" i="28"/>
  <c r="G320" i="28"/>
  <c r="H320" i="28"/>
  <c r="A321" i="28"/>
  <c r="D321" i="28"/>
  <c r="E321" i="28"/>
  <c r="G321" i="28"/>
  <c r="H321" i="28"/>
  <c r="A322" i="28"/>
  <c r="D322" i="28"/>
  <c r="E322" i="28"/>
  <c r="G322" i="28"/>
  <c r="H322" i="28"/>
  <c r="A323" i="28"/>
  <c r="D323" i="28"/>
  <c r="E323" i="28"/>
  <c r="G323" i="28"/>
  <c r="H323" i="28"/>
  <c r="A324" i="28"/>
  <c r="D324" i="28"/>
  <c r="E324" i="28"/>
  <c r="G324" i="28"/>
  <c r="H324" i="28"/>
  <c r="A325" i="28"/>
  <c r="D325" i="28"/>
  <c r="E325" i="28"/>
  <c r="G325" i="28"/>
  <c r="H325" i="28"/>
  <c r="A326" i="28"/>
  <c r="D326" i="28"/>
  <c r="E326" i="28"/>
  <c r="G326" i="28"/>
  <c r="H326" i="28"/>
  <c r="A327" i="28"/>
  <c r="D327" i="28"/>
  <c r="E327" i="28"/>
  <c r="G327" i="28"/>
  <c r="H327" i="28"/>
  <c r="A328" i="28"/>
  <c r="D328" i="28"/>
  <c r="E328" i="28"/>
  <c r="G328" i="28"/>
  <c r="H328" i="28"/>
  <c r="A329" i="28"/>
  <c r="D329" i="28"/>
  <c r="E329" i="28"/>
  <c r="G329" i="28"/>
  <c r="H329" i="28"/>
  <c r="A330" i="28"/>
  <c r="D330" i="28"/>
  <c r="E330" i="28"/>
  <c r="G330" i="28"/>
  <c r="H330" i="28"/>
  <c r="A331" i="28"/>
  <c r="D331" i="28"/>
  <c r="E331" i="28"/>
  <c r="G331" i="28"/>
  <c r="H331" i="28"/>
  <c r="A332" i="28"/>
  <c r="D332" i="28"/>
  <c r="E332" i="28"/>
  <c r="G332" i="28"/>
  <c r="H332" i="28"/>
  <c r="A333" i="28"/>
  <c r="D333" i="28"/>
  <c r="E333" i="28"/>
  <c r="G333" i="28"/>
  <c r="H333" i="28"/>
  <c r="A334" i="28"/>
  <c r="D334" i="28"/>
  <c r="E334" i="28"/>
  <c r="G334" i="28"/>
  <c r="H334" i="28"/>
  <c r="A335" i="28"/>
  <c r="D335" i="28"/>
  <c r="E335" i="28"/>
  <c r="G335" i="28"/>
  <c r="H335" i="28"/>
  <c r="A336" i="28"/>
  <c r="D336" i="28"/>
  <c r="E336" i="28"/>
  <c r="G336" i="28"/>
  <c r="H336" i="28"/>
  <c r="A337" i="28"/>
  <c r="D337" i="28"/>
  <c r="E337" i="28"/>
  <c r="G337" i="28"/>
  <c r="H337" i="28"/>
  <c r="A338" i="28"/>
  <c r="D338" i="28"/>
  <c r="E338" i="28"/>
  <c r="G338" i="28"/>
  <c r="H338" i="28"/>
  <c r="A339" i="28"/>
  <c r="D339" i="28"/>
  <c r="E339" i="28"/>
  <c r="G339" i="28"/>
  <c r="H339" i="28"/>
  <c r="A340" i="28"/>
  <c r="D340" i="28"/>
  <c r="E340" i="28"/>
  <c r="G340" i="28"/>
  <c r="H340" i="28"/>
  <c r="A341" i="28"/>
  <c r="D341" i="28"/>
  <c r="E341" i="28"/>
  <c r="G341" i="28"/>
  <c r="H341" i="28"/>
  <c r="A342" i="28"/>
  <c r="D342" i="28"/>
  <c r="E342" i="28"/>
  <c r="G342" i="28"/>
  <c r="H342" i="28"/>
  <c r="A343" i="28"/>
  <c r="D343" i="28"/>
  <c r="E343" i="28"/>
  <c r="G343" i="28"/>
  <c r="H343" i="28"/>
  <c r="G347" i="28"/>
  <c r="H347" i="28"/>
  <c r="I347" i="28"/>
  <c r="J347" i="28"/>
  <c r="K347" i="28"/>
  <c r="L347" i="28"/>
  <c r="A348" i="28"/>
  <c r="D348" i="28"/>
  <c r="E348" i="28"/>
  <c r="K348" i="28"/>
  <c r="L348" i="28"/>
  <c r="A349" i="28"/>
  <c r="D349" i="28"/>
  <c r="E349" i="28"/>
  <c r="G349" i="28"/>
  <c r="H349" i="28"/>
  <c r="A350" i="28"/>
  <c r="D350" i="28"/>
  <c r="E350" i="28"/>
  <c r="G350" i="28"/>
  <c r="H350" i="28"/>
  <c r="A351" i="28"/>
  <c r="D351" i="28"/>
  <c r="E351" i="28"/>
  <c r="G351" i="28"/>
  <c r="H351" i="28"/>
  <c r="A352" i="28"/>
  <c r="D352" i="28"/>
  <c r="E352" i="28"/>
  <c r="G352" i="28"/>
  <c r="H352" i="28"/>
  <c r="A353" i="28"/>
  <c r="D353" i="28"/>
  <c r="E353" i="28"/>
  <c r="G353" i="28"/>
  <c r="H353" i="28"/>
  <c r="A354" i="28"/>
  <c r="D354" i="28"/>
  <c r="E354" i="28"/>
  <c r="G354" i="28"/>
  <c r="H354" i="28"/>
  <c r="A355" i="28"/>
  <c r="D355" i="28"/>
  <c r="E355" i="28"/>
  <c r="G355" i="28"/>
  <c r="H355" i="28"/>
  <c r="A356" i="28"/>
  <c r="D356" i="28"/>
  <c r="E356" i="28"/>
  <c r="G356" i="28"/>
  <c r="H356" i="28"/>
  <c r="A357" i="28"/>
  <c r="D357" i="28"/>
  <c r="E357" i="28"/>
  <c r="G357" i="28"/>
  <c r="H357" i="28"/>
  <c r="A358" i="28"/>
  <c r="D358" i="28"/>
  <c r="E358" i="28"/>
  <c r="G358" i="28"/>
  <c r="H358" i="28"/>
  <c r="A359" i="28"/>
  <c r="D359" i="28"/>
  <c r="E359" i="28"/>
  <c r="G359" i="28"/>
  <c r="H359" i="28"/>
  <c r="A360" i="28"/>
  <c r="D360" i="28"/>
  <c r="E360" i="28"/>
  <c r="G360" i="28"/>
  <c r="H360" i="28"/>
  <c r="A361" i="28"/>
  <c r="D361" i="28"/>
  <c r="E361" i="28"/>
  <c r="G361" i="28"/>
  <c r="H361" i="28"/>
  <c r="A362" i="28"/>
  <c r="D362" i="28"/>
  <c r="E362" i="28"/>
  <c r="G362" i="28"/>
  <c r="H362" i="28"/>
  <c r="A363" i="28"/>
  <c r="D363" i="28"/>
  <c r="E363" i="28"/>
  <c r="G363" i="28"/>
  <c r="H363" i="28"/>
  <c r="A364" i="28"/>
  <c r="D364" i="28"/>
  <c r="E364" i="28"/>
  <c r="G364" i="28"/>
  <c r="H364" i="28"/>
  <c r="A365" i="28"/>
  <c r="D365" i="28"/>
  <c r="E365" i="28"/>
  <c r="G365" i="28"/>
  <c r="H365" i="28"/>
  <c r="A366" i="28"/>
  <c r="D366" i="28"/>
  <c r="E366" i="28"/>
  <c r="G366" i="28"/>
  <c r="H366" i="28"/>
  <c r="A367" i="28"/>
  <c r="D367" i="28"/>
  <c r="E367" i="28"/>
  <c r="G367" i="28"/>
  <c r="H367" i="28"/>
  <c r="A368" i="28"/>
  <c r="D368" i="28"/>
  <c r="E368" i="28"/>
  <c r="G368" i="28"/>
  <c r="H368" i="28"/>
  <c r="A369" i="28"/>
  <c r="D369" i="28"/>
  <c r="E369" i="28"/>
  <c r="G369" i="28"/>
  <c r="H369" i="28"/>
  <c r="A370" i="28"/>
  <c r="D370" i="28"/>
  <c r="E370" i="28"/>
  <c r="G370" i="28"/>
  <c r="H370" i="28"/>
  <c r="A371" i="28"/>
  <c r="D371" i="28"/>
  <c r="E371" i="28"/>
  <c r="G371" i="28"/>
  <c r="H371" i="28"/>
  <c r="A372" i="28"/>
  <c r="D372" i="28"/>
  <c r="E372" i="28"/>
  <c r="G372" i="28"/>
  <c r="H372" i="28"/>
  <c r="A373" i="28"/>
  <c r="D373" i="28"/>
  <c r="E373" i="28"/>
  <c r="G373" i="28"/>
  <c r="H373" i="28"/>
  <c r="A374" i="28"/>
  <c r="D374" i="28"/>
  <c r="E374" i="28"/>
  <c r="G374" i="28"/>
  <c r="H374" i="28"/>
  <c r="A375" i="28"/>
  <c r="D375" i="28"/>
  <c r="E375" i="28"/>
  <c r="G375" i="28"/>
  <c r="H375" i="28"/>
  <c r="A376" i="28"/>
  <c r="D376" i="28"/>
  <c r="E376" i="28"/>
  <c r="G376" i="28"/>
  <c r="H376" i="28"/>
  <c r="A377" i="28"/>
  <c r="D377" i="28"/>
  <c r="E377" i="28"/>
  <c r="G377" i="28"/>
  <c r="H377" i="28"/>
  <c r="G381" i="28"/>
  <c r="H381" i="28"/>
  <c r="I381" i="28"/>
  <c r="J381" i="28"/>
  <c r="K381" i="28"/>
  <c r="L381" i="28"/>
  <c r="A382" i="28"/>
  <c r="D382" i="28"/>
  <c r="E382" i="28"/>
  <c r="K382" i="28"/>
  <c r="L382" i="28"/>
  <c r="A383" i="28"/>
  <c r="D383" i="28"/>
  <c r="E383" i="28"/>
  <c r="G383" i="28"/>
  <c r="H383" i="28"/>
  <c r="A384" i="28"/>
  <c r="D384" i="28"/>
  <c r="E384" i="28"/>
  <c r="G384" i="28"/>
  <c r="H384" i="28"/>
  <c r="A385" i="28"/>
  <c r="D385" i="28"/>
  <c r="E385" i="28"/>
  <c r="G385" i="28"/>
  <c r="H385" i="28"/>
  <c r="A386" i="28"/>
  <c r="D386" i="28"/>
  <c r="E386" i="28"/>
  <c r="G386" i="28"/>
  <c r="H386" i="28"/>
  <c r="A387" i="28"/>
  <c r="D387" i="28"/>
  <c r="E387" i="28"/>
  <c r="G387" i="28"/>
  <c r="H387" i="28"/>
  <c r="A388" i="28"/>
  <c r="D388" i="28"/>
  <c r="E388" i="28"/>
  <c r="G388" i="28"/>
  <c r="H388" i="28"/>
  <c r="A389" i="28"/>
  <c r="D389" i="28"/>
  <c r="E389" i="28"/>
  <c r="G389" i="28"/>
  <c r="H389" i="28"/>
  <c r="A390" i="28"/>
  <c r="D390" i="28"/>
  <c r="E390" i="28"/>
  <c r="G390" i="28"/>
  <c r="H390" i="28"/>
  <c r="A391" i="28"/>
  <c r="D391" i="28"/>
  <c r="E391" i="28"/>
  <c r="G391" i="28"/>
  <c r="H391" i="28"/>
  <c r="A392" i="28"/>
  <c r="D392" i="28"/>
  <c r="E392" i="28"/>
  <c r="G392" i="28"/>
  <c r="H392" i="28"/>
  <c r="A393" i="28"/>
  <c r="D393" i="28"/>
  <c r="E393" i="28"/>
  <c r="G393" i="28"/>
  <c r="H393" i="28"/>
  <c r="A394" i="28"/>
  <c r="D394" i="28"/>
  <c r="E394" i="28"/>
  <c r="G394" i="28"/>
  <c r="H394" i="28"/>
  <c r="A395" i="28"/>
  <c r="D395" i="28"/>
  <c r="E395" i="28"/>
  <c r="G395" i="28"/>
  <c r="H395" i="28"/>
  <c r="A396" i="28"/>
  <c r="D396" i="28"/>
  <c r="E396" i="28"/>
  <c r="G396" i="28"/>
  <c r="H396" i="28"/>
  <c r="A397" i="28"/>
  <c r="D397" i="28"/>
  <c r="E397" i="28"/>
  <c r="G397" i="28"/>
  <c r="H397" i="28"/>
  <c r="A398" i="28"/>
  <c r="D398" i="28"/>
  <c r="E398" i="28"/>
  <c r="G398" i="28"/>
  <c r="H398" i="28"/>
  <c r="A399" i="28"/>
  <c r="D399" i="28"/>
  <c r="E399" i="28"/>
  <c r="G399" i="28"/>
  <c r="H399" i="28"/>
  <c r="A400" i="28"/>
  <c r="D400" i="28"/>
  <c r="E400" i="28"/>
  <c r="G400" i="28"/>
  <c r="H400" i="28"/>
  <c r="A401" i="28"/>
  <c r="D401" i="28"/>
  <c r="E401" i="28"/>
  <c r="G401" i="28"/>
  <c r="H401" i="28"/>
  <c r="A402" i="28"/>
  <c r="D402" i="28"/>
  <c r="E402" i="28"/>
  <c r="G402" i="28"/>
  <c r="H402" i="28"/>
  <c r="A403" i="28"/>
  <c r="D403" i="28"/>
  <c r="E403" i="28"/>
  <c r="G403" i="28"/>
  <c r="H403" i="28"/>
  <c r="A404" i="28"/>
  <c r="D404" i="28"/>
  <c r="E404" i="28"/>
  <c r="G404" i="28"/>
  <c r="H404" i="28"/>
  <c r="A405" i="28"/>
  <c r="D405" i="28"/>
  <c r="E405" i="28"/>
  <c r="G405" i="28"/>
  <c r="H405" i="28"/>
  <c r="A406" i="28"/>
  <c r="D406" i="28"/>
  <c r="E406" i="28"/>
  <c r="G406" i="28"/>
  <c r="H406" i="28"/>
  <c r="A407" i="28"/>
  <c r="D407" i="28"/>
  <c r="E407" i="28"/>
  <c r="G407" i="28"/>
  <c r="H407" i="28"/>
  <c r="A408" i="28"/>
  <c r="D408" i="28"/>
  <c r="E408" i="28"/>
  <c r="G408" i="28"/>
  <c r="H408" i="28"/>
  <c r="A409" i="28"/>
  <c r="D409" i="28"/>
  <c r="E409" i="28"/>
  <c r="G409" i="28"/>
  <c r="H409" i="28"/>
  <c r="A410" i="28"/>
  <c r="D410" i="28"/>
  <c r="E410" i="28"/>
  <c r="G410" i="28"/>
  <c r="H410" i="28"/>
  <c r="A411" i="28"/>
  <c r="D411" i="28"/>
  <c r="E411" i="28"/>
  <c r="G411" i="28"/>
  <c r="H411" i="28"/>
  <c r="A412" i="28"/>
  <c r="D412" i="28"/>
  <c r="E412" i="28"/>
  <c r="G412" i="28"/>
  <c r="H412" i="28"/>
  <c r="G416" i="28"/>
  <c r="H416" i="28"/>
  <c r="I416" i="28"/>
  <c r="J416" i="28"/>
  <c r="K416" i="28"/>
  <c r="L416" i="28"/>
  <c r="A417" i="28"/>
  <c r="D417" i="28"/>
  <c r="E417" i="28"/>
  <c r="K417" i="28"/>
  <c r="L417" i="28"/>
  <c r="A418" i="28"/>
  <c r="D418" i="28"/>
  <c r="E418" i="28"/>
  <c r="G418" i="28"/>
  <c r="H418" i="28"/>
  <c r="A419" i="28"/>
  <c r="D419" i="28"/>
  <c r="E419" i="28"/>
  <c r="G419" i="28"/>
  <c r="H419" i="28"/>
  <c r="A420" i="28"/>
  <c r="D420" i="28"/>
  <c r="E420" i="28"/>
  <c r="G420" i="28"/>
  <c r="H420" i="28"/>
  <c r="A421" i="28"/>
  <c r="D421" i="28"/>
  <c r="E421" i="28"/>
  <c r="G421" i="28"/>
  <c r="H421" i="28"/>
  <c r="A422" i="28"/>
  <c r="D422" i="28"/>
  <c r="E422" i="28"/>
  <c r="G422" i="28"/>
  <c r="H422" i="28"/>
  <c r="A423" i="28"/>
  <c r="D423" i="28"/>
  <c r="E423" i="28"/>
  <c r="G423" i="28"/>
  <c r="H423" i="28"/>
  <c r="A424" i="28"/>
  <c r="D424" i="28"/>
  <c r="E424" i="28"/>
  <c r="G424" i="28"/>
  <c r="H424" i="28"/>
  <c r="A425" i="28"/>
  <c r="D425" i="28"/>
  <c r="E425" i="28"/>
  <c r="G425" i="28"/>
  <c r="H425" i="28"/>
  <c r="A426" i="28"/>
  <c r="D426" i="28"/>
  <c r="E426" i="28"/>
  <c r="G426" i="28"/>
  <c r="H426" i="28"/>
  <c r="A427" i="28"/>
  <c r="D427" i="28"/>
  <c r="E427" i="28"/>
  <c r="G427" i="28"/>
  <c r="H427" i="28"/>
  <c r="A428" i="28"/>
  <c r="D428" i="28"/>
  <c r="E428" i="28"/>
  <c r="G428" i="28"/>
  <c r="H428" i="28"/>
  <c r="A429" i="28"/>
  <c r="D429" i="28"/>
  <c r="E429" i="28"/>
  <c r="G429" i="28"/>
  <c r="H429" i="28"/>
  <c r="A430" i="28"/>
  <c r="D430" i="28"/>
  <c r="E430" i="28"/>
  <c r="G430" i="28"/>
  <c r="H430" i="28"/>
  <c r="A431" i="28"/>
  <c r="D431" i="28"/>
  <c r="E431" i="28"/>
  <c r="G431" i="28"/>
  <c r="H431" i="28"/>
  <c r="A432" i="28"/>
  <c r="D432" i="28"/>
  <c r="E432" i="28"/>
  <c r="G432" i="28"/>
  <c r="H432" i="28"/>
  <c r="A433" i="28"/>
  <c r="D433" i="28"/>
  <c r="E433" i="28"/>
  <c r="G433" i="28"/>
  <c r="H433" i="28"/>
  <c r="A434" i="28"/>
  <c r="D434" i="28"/>
  <c r="E434" i="28"/>
  <c r="G434" i="28"/>
  <c r="H434" i="28"/>
  <c r="A435" i="28"/>
  <c r="D435" i="28"/>
  <c r="E435" i="28"/>
  <c r="G435" i="28"/>
  <c r="H435" i="28"/>
  <c r="A436" i="28"/>
  <c r="D436" i="28"/>
  <c r="E436" i="28"/>
  <c r="G436" i="28"/>
  <c r="H436" i="28"/>
  <c r="A437" i="28"/>
  <c r="D437" i="28"/>
  <c r="E437" i="28"/>
  <c r="G437" i="28"/>
  <c r="H437" i="28"/>
  <c r="A438" i="28"/>
  <c r="D438" i="28"/>
  <c r="E438" i="28"/>
  <c r="G438" i="28"/>
  <c r="H438" i="28"/>
  <c r="A439" i="28"/>
  <c r="D439" i="28"/>
  <c r="E439" i="28"/>
  <c r="G439" i="28"/>
  <c r="H439" i="28"/>
  <c r="A440" i="28"/>
  <c r="D440" i="28"/>
  <c r="E440" i="28"/>
  <c r="G440" i="28"/>
  <c r="H440" i="28"/>
  <c r="A441" i="28"/>
  <c r="D441" i="28"/>
  <c r="E441" i="28"/>
  <c r="G441" i="28"/>
  <c r="H441" i="28"/>
  <c r="A442" i="28"/>
  <c r="D442" i="28"/>
  <c r="E442" i="28"/>
  <c r="G442" i="28"/>
  <c r="H442" i="28"/>
  <c r="A443" i="28"/>
  <c r="D443" i="28"/>
  <c r="E443" i="28"/>
  <c r="G443" i="28"/>
  <c r="H443" i="28"/>
  <c r="A444" i="28"/>
  <c r="D444" i="28"/>
  <c r="E444" i="28"/>
  <c r="G444" i="28"/>
  <c r="H444" i="28"/>
  <c r="A445" i="28"/>
  <c r="D445" i="28"/>
  <c r="E445" i="28"/>
  <c r="G445" i="28"/>
  <c r="H445" i="28"/>
  <c r="A446" i="28"/>
  <c r="D446" i="28"/>
  <c r="E446" i="28"/>
  <c r="G446" i="28"/>
  <c r="H446" i="28"/>
  <c r="A447" i="28"/>
  <c r="D447" i="28"/>
  <c r="E447" i="28"/>
  <c r="G447" i="28"/>
  <c r="H447" i="28"/>
  <c r="G451" i="28"/>
  <c r="H451" i="28"/>
  <c r="I451" i="28"/>
  <c r="J451" i="28"/>
  <c r="K451" i="28"/>
  <c r="L451" i="28"/>
  <c r="A452" i="28"/>
  <c r="D452" i="28"/>
  <c r="E452" i="28"/>
  <c r="K452" i="28"/>
  <c r="L452" i="28"/>
  <c r="A453" i="28"/>
  <c r="D453" i="28"/>
  <c r="E453" i="28"/>
  <c r="G453" i="28"/>
  <c r="H453" i="28"/>
  <c r="A454" i="28"/>
  <c r="D454" i="28"/>
  <c r="E454" i="28"/>
  <c r="G454" i="28"/>
  <c r="H454" i="28"/>
  <c r="A455" i="28"/>
  <c r="D455" i="28"/>
  <c r="E455" i="28"/>
  <c r="G455" i="28"/>
  <c r="H455" i="28"/>
  <c r="A456" i="28"/>
  <c r="D456" i="28"/>
  <c r="E456" i="28"/>
  <c r="G456" i="28"/>
  <c r="H456" i="28"/>
  <c r="A457" i="28"/>
  <c r="D457" i="28"/>
  <c r="E457" i="28"/>
  <c r="G457" i="28"/>
  <c r="H457" i="28"/>
  <c r="A458" i="28"/>
  <c r="D458" i="28"/>
  <c r="E458" i="28"/>
  <c r="G458" i="28"/>
  <c r="H458" i="28"/>
  <c r="A459" i="28"/>
  <c r="D459" i="28"/>
  <c r="E459" i="28"/>
  <c r="G459" i="28"/>
  <c r="H459" i="28"/>
  <c r="A460" i="28"/>
  <c r="D460" i="28"/>
  <c r="E460" i="28"/>
  <c r="G460" i="28"/>
  <c r="H460" i="28"/>
  <c r="A461" i="28"/>
  <c r="D461" i="28"/>
  <c r="E461" i="28"/>
  <c r="G461" i="28"/>
  <c r="H461" i="28"/>
  <c r="A462" i="28"/>
  <c r="D462" i="28"/>
  <c r="E462" i="28"/>
  <c r="G462" i="28"/>
  <c r="H462" i="28"/>
  <c r="A463" i="28"/>
  <c r="D463" i="28"/>
  <c r="E463" i="28"/>
  <c r="G463" i="28"/>
  <c r="H463" i="28"/>
  <c r="A464" i="28"/>
  <c r="D464" i="28"/>
  <c r="E464" i="28"/>
  <c r="G464" i="28"/>
  <c r="H464" i="28"/>
  <c r="A465" i="28"/>
  <c r="D465" i="28"/>
  <c r="E465" i="28"/>
  <c r="G465" i="28"/>
  <c r="H465" i="28"/>
  <c r="A466" i="28"/>
  <c r="D466" i="28"/>
  <c r="E466" i="28"/>
  <c r="G466" i="28"/>
  <c r="H466" i="28"/>
  <c r="A467" i="28"/>
  <c r="D467" i="28"/>
  <c r="E467" i="28"/>
  <c r="G467" i="28"/>
  <c r="H467" i="28"/>
  <c r="A468" i="28"/>
  <c r="D468" i="28"/>
  <c r="E468" i="28"/>
  <c r="G468" i="28"/>
  <c r="H468" i="28"/>
  <c r="A469" i="28"/>
  <c r="D469" i="28"/>
  <c r="E469" i="28"/>
  <c r="G469" i="28"/>
  <c r="H469" i="28"/>
  <c r="A470" i="28"/>
  <c r="D470" i="28"/>
  <c r="E470" i="28"/>
  <c r="G470" i="28"/>
  <c r="H470" i="28"/>
  <c r="A471" i="28"/>
  <c r="D471" i="28"/>
  <c r="E471" i="28"/>
  <c r="G471" i="28"/>
  <c r="H471" i="28"/>
  <c r="A472" i="28"/>
  <c r="D472" i="28"/>
  <c r="E472" i="28"/>
  <c r="G472" i="28"/>
  <c r="H472" i="28"/>
  <c r="A473" i="28"/>
  <c r="D473" i="28"/>
  <c r="E473" i="28"/>
  <c r="G473" i="28"/>
  <c r="H473" i="28"/>
  <c r="A474" i="28"/>
  <c r="D474" i="28"/>
  <c r="E474" i="28"/>
  <c r="G474" i="28"/>
  <c r="H474" i="28"/>
  <c r="A475" i="28"/>
  <c r="D475" i="28"/>
  <c r="E475" i="28"/>
  <c r="G475" i="28"/>
  <c r="H475" i="28"/>
  <c r="A476" i="28"/>
  <c r="D476" i="28"/>
  <c r="E476" i="28"/>
  <c r="G476" i="28"/>
  <c r="H476" i="28"/>
  <c r="A477" i="28"/>
  <c r="D477" i="28"/>
  <c r="E477" i="28"/>
  <c r="G477" i="28"/>
  <c r="H477" i="28"/>
  <c r="A478" i="28"/>
  <c r="D478" i="28"/>
  <c r="E478" i="28"/>
  <c r="G478" i="28"/>
  <c r="H478" i="28"/>
  <c r="A479" i="28"/>
  <c r="D479" i="28"/>
  <c r="E479" i="28"/>
  <c r="G479" i="28"/>
  <c r="H479" i="28"/>
  <c r="A480" i="28"/>
  <c r="D480" i="28"/>
  <c r="E480" i="28"/>
  <c r="G480" i="28"/>
  <c r="H480" i="28"/>
  <c r="A481" i="28"/>
  <c r="D481" i="28"/>
  <c r="E481" i="28"/>
  <c r="G481" i="28"/>
  <c r="H481" i="28"/>
  <c r="G485" i="28"/>
  <c r="H485" i="28"/>
  <c r="I485" i="28"/>
  <c r="J485" i="28"/>
  <c r="K485" i="28"/>
  <c r="L485" i="28"/>
  <c r="A486" i="28"/>
  <c r="D486" i="28"/>
  <c r="E486" i="28"/>
  <c r="K486" i="28"/>
  <c r="L486" i="28"/>
  <c r="A487" i="28"/>
  <c r="D487" i="28"/>
  <c r="E487" i="28"/>
  <c r="G487" i="28"/>
  <c r="H487" i="28"/>
  <c r="A488" i="28"/>
  <c r="D488" i="28"/>
  <c r="E488" i="28"/>
  <c r="G488" i="28"/>
  <c r="H488" i="28"/>
  <c r="A489" i="28"/>
  <c r="D489" i="28"/>
  <c r="E489" i="28"/>
  <c r="G489" i="28"/>
  <c r="H489" i="28"/>
  <c r="A490" i="28"/>
  <c r="D490" i="28"/>
  <c r="E490" i="28"/>
  <c r="G490" i="28"/>
  <c r="H490" i="28"/>
  <c r="A491" i="28"/>
  <c r="D491" i="28"/>
  <c r="E491" i="28"/>
  <c r="G491" i="28"/>
  <c r="H491" i="28"/>
  <c r="A492" i="28"/>
  <c r="D492" i="28"/>
  <c r="E492" i="28"/>
  <c r="G492" i="28"/>
  <c r="H492" i="28"/>
  <c r="A493" i="28"/>
  <c r="D493" i="28"/>
  <c r="E493" i="28"/>
  <c r="G493" i="28"/>
  <c r="H493" i="28"/>
  <c r="A494" i="28"/>
  <c r="D494" i="28"/>
  <c r="E494" i="28"/>
  <c r="G494" i="28"/>
  <c r="H494" i="28"/>
  <c r="A495" i="28"/>
  <c r="D495" i="28"/>
  <c r="E495" i="28"/>
  <c r="G495" i="28"/>
  <c r="H495" i="28"/>
  <c r="A496" i="28"/>
  <c r="D496" i="28"/>
  <c r="E496" i="28"/>
  <c r="G496" i="28"/>
  <c r="H496" i="28"/>
  <c r="A497" i="28"/>
  <c r="D497" i="28"/>
  <c r="E497" i="28"/>
  <c r="G497" i="28"/>
  <c r="H497" i="28"/>
  <c r="A498" i="28"/>
  <c r="D498" i="28"/>
  <c r="E498" i="28"/>
  <c r="G498" i="28"/>
  <c r="H498" i="28"/>
  <c r="A499" i="28"/>
  <c r="D499" i="28"/>
  <c r="E499" i="28"/>
  <c r="G499" i="28"/>
  <c r="H499" i="28"/>
  <c r="A500" i="28"/>
  <c r="D500" i="28"/>
  <c r="E500" i="28"/>
  <c r="G500" i="28"/>
  <c r="H500" i="28"/>
  <c r="A501" i="28"/>
  <c r="D501" i="28"/>
  <c r="E501" i="28"/>
  <c r="G501" i="28"/>
  <c r="H501" i="28"/>
  <c r="A502" i="28"/>
  <c r="D502" i="28"/>
  <c r="E502" i="28"/>
  <c r="G502" i="28"/>
  <c r="H502" i="28"/>
  <c r="A503" i="28"/>
  <c r="D503" i="28"/>
  <c r="E503" i="28"/>
  <c r="G503" i="28"/>
  <c r="H503" i="28"/>
  <c r="A504" i="28"/>
  <c r="D504" i="28"/>
  <c r="E504" i="28"/>
  <c r="G504" i="28"/>
  <c r="H504" i="28"/>
  <c r="A505" i="28"/>
  <c r="D505" i="28"/>
  <c r="E505" i="28"/>
  <c r="G505" i="28"/>
  <c r="H505" i="28"/>
  <c r="A506" i="28"/>
  <c r="D506" i="28"/>
  <c r="E506" i="28"/>
  <c r="G506" i="28"/>
  <c r="H506" i="28"/>
  <c r="A507" i="28"/>
  <c r="D507" i="28"/>
  <c r="E507" i="28"/>
  <c r="G507" i="28"/>
  <c r="H507" i="28"/>
  <c r="A508" i="28"/>
  <c r="D508" i="28"/>
  <c r="E508" i="28"/>
  <c r="G508" i="28"/>
  <c r="H508" i="28"/>
  <c r="A509" i="28"/>
  <c r="D509" i="28"/>
  <c r="E509" i="28"/>
  <c r="G509" i="28"/>
  <c r="H509" i="28"/>
  <c r="A510" i="28"/>
  <c r="D510" i="28"/>
  <c r="E510" i="28"/>
  <c r="G510" i="28"/>
  <c r="H510" i="28"/>
  <c r="A511" i="28"/>
  <c r="D511" i="28"/>
  <c r="E511" i="28"/>
  <c r="G511" i="28"/>
  <c r="H511" i="28"/>
  <c r="A512" i="28"/>
  <c r="D512" i="28"/>
  <c r="E512" i="28"/>
  <c r="G512" i="28"/>
  <c r="H512" i="28"/>
  <c r="A513" i="28"/>
  <c r="D513" i="28"/>
  <c r="E513" i="28"/>
  <c r="G513" i="28"/>
  <c r="H513" i="28"/>
  <c r="A514" i="28"/>
  <c r="D514" i="28"/>
  <c r="E514" i="28"/>
  <c r="G514" i="28"/>
  <c r="H514" i="28"/>
  <c r="A515" i="28"/>
  <c r="D515" i="28"/>
  <c r="E515" i="28"/>
  <c r="G515" i="28"/>
  <c r="H515" i="28"/>
  <c r="A516" i="28"/>
  <c r="D516" i="28"/>
  <c r="E516" i="28"/>
  <c r="G516" i="28"/>
  <c r="H516" i="28"/>
  <c r="G520" i="28"/>
  <c r="H520" i="28"/>
  <c r="I520" i="28"/>
  <c r="J520" i="28"/>
  <c r="K520" i="28"/>
  <c r="L520" i="28"/>
  <c r="A521" i="28"/>
  <c r="D521" i="28"/>
  <c r="E521" i="28"/>
  <c r="K521" i="28"/>
  <c r="L521" i="28"/>
  <c r="A522" i="28"/>
  <c r="D522" i="28"/>
  <c r="E522" i="28"/>
  <c r="G522" i="28"/>
  <c r="H522" i="28"/>
  <c r="A523" i="28"/>
  <c r="D523" i="28"/>
  <c r="E523" i="28"/>
  <c r="G523" i="28"/>
  <c r="H523" i="28"/>
  <c r="A524" i="28"/>
  <c r="D524" i="28"/>
  <c r="E524" i="28"/>
  <c r="G524" i="28"/>
  <c r="H524" i="28"/>
  <c r="A525" i="28"/>
  <c r="D525" i="28"/>
  <c r="E525" i="28"/>
  <c r="G525" i="28"/>
  <c r="H525" i="28"/>
  <c r="A526" i="28"/>
  <c r="D526" i="28"/>
  <c r="E526" i="28"/>
  <c r="G526" i="28"/>
  <c r="H526" i="28"/>
  <c r="A527" i="28"/>
  <c r="D527" i="28"/>
  <c r="E527" i="28"/>
  <c r="G527" i="28"/>
  <c r="H527" i="28"/>
  <c r="A528" i="28"/>
  <c r="D528" i="28"/>
  <c r="E528" i="28"/>
  <c r="G528" i="28"/>
  <c r="H528" i="28"/>
  <c r="A529" i="28"/>
  <c r="D529" i="28"/>
  <c r="E529" i="28"/>
  <c r="G529" i="28"/>
  <c r="H529" i="28"/>
  <c r="A530" i="28"/>
  <c r="D530" i="28"/>
  <c r="E530" i="28"/>
  <c r="G530" i="28"/>
  <c r="H530" i="28"/>
  <c r="A531" i="28"/>
  <c r="D531" i="28"/>
  <c r="E531" i="28"/>
  <c r="G531" i="28"/>
  <c r="H531" i="28"/>
  <c r="A532" i="28"/>
  <c r="D532" i="28"/>
  <c r="E532" i="28"/>
  <c r="G532" i="28"/>
  <c r="H532" i="28"/>
  <c r="A533" i="28"/>
  <c r="D533" i="28"/>
  <c r="E533" i="28"/>
  <c r="G533" i="28"/>
  <c r="H533" i="28"/>
  <c r="A534" i="28"/>
  <c r="D534" i="28"/>
  <c r="E534" i="28"/>
  <c r="G534" i="28"/>
  <c r="H534" i="28"/>
  <c r="A535" i="28"/>
  <c r="D535" i="28"/>
  <c r="E535" i="28"/>
  <c r="G535" i="28"/>
  <c r="H535" i="28"/>
  <c r="A536" i="28"/>
  <c r="D536" i="28"/>
  <c r="E536" i="28"/>
  <c r="G536" i="28"/>
  <c r="H536" i="28"/>
  <c r="A537" i="28"/>
  <c r="D537" i="28"/>
  <c r="E537" i="28"/>
  <c r="G537" i="28"/>
  <c r="H537" i="28"/>
  <c r="A538" i="28"/>
  <c r="D538" i="28"/>
  <c r="E538" i="28"/>
  <c r="G538" i="28"/>
  <c r="H538" i="28"/>
  <c r="A539" i="28"/>
  <c r="D539" i="28"/>
  <c r="E539" i="28"/>
  <c r="G539" i="28"/>
  <c r="H539" i="28"/>
  <c r="A540" i="28"/>
  <c r="D540" i="28"/>
  <c r="E540" i="28"/>
  <c r="G540" i="28"/>
  <c r="H540" i="28"/>
  <c r="A541" i="28"/>
  <c r="D541" i="28"/>
  <c r="E541" i="28"/>
  <c r="G541" i="28"/>
  <c r="H541" i="28"/>
  <c r="A542" i="28"/>
  <c r="D542" i="28"/>
  <c r="E542" i="28"/>
  <c r="G542" i="28"/>
  <c r="H542" i="28"/>
  <c r="A543" i="28"/>
  <c r="D543" i="28"/>
  <c r="E543" i="28"/>
  <c r="G543" i="28"/>
  <c r="H543" i="28"/>
  <c r="A544" i="28"/>
  <c r="D544" i="28"/>
  <c r="E544" i="28"/>
  <c r="G544" i="28"/>
  <c r="H544" i="28"/>
  <c r="A545" i="28"/>
  <c r="D545" i="28"/>
  <c r="E545" i="28"/>
  <c r="G545" i="28"/>
  <c r="H545" i="28"/>
  <c r="A546" i="28"/>
  <c r="D546" i="28"/>
  <c r="E546" i="28"/>
  <c r="G546" i="28"/>
  <c r="H546" i="28"/>
  <c r="A547" i="28"/>
  <c r="D547" i="28"/>
  <c r="E547" i="28"/>
  <c r="G547" i="28"/>
  <c r="H547" i="28"/>
  <c r="A548" i="28"/>
  <c r="D548" i="28"/>
  <c r="E548" i="28"/>
  <c r="G548" i="28"/>
  <c r="H548" i="28"/>
  <c r="A549" i="28"/>
  <c r="D549" i="28"/>
  <c r="E549" i="28"/>
  <c r="G549" i="28"/>
  <c r="H549" i="28"/>
  <c r="A550" i="28"/>
  <c r="D550" i="28"/>
  <c r="E550" i="28"/>
  <c r="G550" i="28"/>
  <c r="H550" i="28"/>
  <c r="G554" i="28"/>
  <c r="H554" i="28"/>
  <c r="I554" i="28"/>
  <c r="J554" i="28"/>
  <c r="K554" i="28"/>
  <c r="L554" i="28"/>
  <c r="A555" i="28"/>
  <c r="D555" i="28"/>
  <c r="E555" i="28"/>
  <c r="K555" i="28"/>
  <c r="L555" i="28"/>
  <c r="A556" i="28"/>
  <c r="D556" i="28"/>
  <c r="E556" i="28"/>
  <c r="G556" i="28"/>
  <c r="H556" i="28"/>
  <c r="A557" i="28"/>
  <c r="D557" i="28"/>
  <c r="E557" i="28"/>
  <c r="G557" i="28"/>
  <c r="H557" i="28"/>
  <c r="A558" i="28"/>
  <c r="D558" i="28"/>
  <c r="E558" i="28"/>
  <c r="G558" i="28"/>
  <c r="H558" i="28"/>
  <c r="A559" i="28"/>
  <c r="D559" i="28"/>
  <c r="E559" i="28"/>
  <c r="G559" i="28"/>
  <c r="H559" i="28"/>
  <c r="A560" i="28"/>
  <c r="D560" i="28"/>
  <c r="E560" i="28"/>
  <c r="G560" i="28"/>
  <c r="H560" i="28"/>
  <c r="A561" i="28"/>
  <c r="D561" i="28"/>
  <c r="E561" i="28"/>
  <c r="G561" i="28"/>
  <c r="H561" i="28"/>
  <c r="A562" i="28"/>
  <c r="D562" i="28"/>
  <c r="E562" i="28"/>
  <c r="G562" i="28"/>
  <c r="H562" i="28"/>
  <c r="A563" i="28"/>
  <c r="D563" i="28"/>
  <c r="E563" i="28"/>
  <c r="G563" i="28"/>
  <c r="H563" i="28"/>
  <c r="A564" i="28"/>
  <c r="D564" i="28"/>
  <c r="E564" i="28"/>
  <c r="G564" i="28"/>
  <c r="H564" i="28"/>
  <c r="A565" i="28"/>
  <c r="D565" i="28"/>
  <c r="E565" i="28"/>
  <c r="G565" i="28"/>
  <c r="H565" i="28"/>
  <c r="A566" i="28"/>
  <c r="D566" i="28"/>
  <c r="E566" i="28"/>
  <c r="G566" i="28"/>
  <c r="H566" i="28"/>
  <c r="A567" i="28"/>
  <c r="D567" i="28"/>
  <c r="E567" i="28"/>
  <c r="G567" i="28"/>
  <c r="H567" i="28"/>
  <c r="A568" i="28"/>
  <c r="D568" i="28"/>
  <c r="E568" i="28"/>
  <c r="G568" i="28"/>
  <c r="H568" i="28"/>
  <c r="A569" i="28"/>
  <c r="D569" i="28"/>
  <c r="E569" i="28"/>
  <c r="G569" i="28"/>
  <c r="H569" i="28"/>
  <c r="A570" i="28"/>
  <c r="D570" i="28"/>
  <c r="E570" i="28"/>
  <c r="G570" i="28"/>
  <c r="H570" i="28"/>
  <c r="A571" i="28"/>
  <c r="D571" i="28"/>
  <c r="E571" i="28"/>
  <c r="G571" i="28"/>
  <c r="H571" i="28"/>
  <c r="A572" i="28"/>
  <c r="D572" i="28"/>
  <c r="E572" i="28"/>
  <c r="G572" i="28"/>
  <c r="H572" i="28"/>
  <c r="A573" i="28"/>
  <c r="D573" i="28"/>
  <c r="E573" i="28"/>
  <c r="G573" i="28"/>
  <c r="H573" i="28"/>
  <c r="A574" i="28"/>
  <c r="D574" i="28"/>
  <c r="E574" i="28"/>
  <c r="G574" i="28"/>
  <c r="H574" i="28"/>
  <c r="A575" i="28"/>
  <c r="D575" i="28"/>
  <c r="E575" i="28"/>
  <c r="G575" i="28"/>
  <c r="H575" i="28"/>
  <c r="A576" i="28"/>
  <c r="D576" i="28"/>
  <c r="E576" i="28"/>
  <c r="G576" i="28"/>
  <c r="H576" i="28"/>
  <c r="A577" i="28"/>
  <c r="D577" i="28"/>
  <c r="E577" i="28"/>
  <c r="G577" i="28"/>
  <c r="H577" i="28"/>
  <c r="A578" i="28"/>
  <c r="D578" i="28"/>
  <c r="E578" i="28"/>
  <c r="G578" i="28"/>
  <c r="H578" i="28"/>
  <c r="A579" i="28"/>
  <c r="D579" i="28"/>
  <c r="E579" i="28"/>
  <c r="G579" i="28"/>
  <c r="H579" i="28"/>
  <c r="A580" i="28"/>
  <c r="D580" i="28"/>
  <c r="E580" i="28"/>
  <c r="G580" i="28"/>
  <c r="H580" i="28"/>
  <c r="A581" i="28"/>
  <c r="D581" i="28"/>
  <c r="E581" i="28"/>
  <c r="G581" i="28"/>
  <c r="H581" i="28"/>
  <c r="A582" i="28"/>
  <c r="D582" i="28"/>
  <c r="E582" i="28"/>
  <c r="G582" i="28"/>
  <c r="H582" i="28"/>
  <c r="A583" i="28"/>
  <c r="D583" i="28"/>
  <c r="E583" i="28"/>
  <c r="G583" i="28"/>
  <c r="H583" i="28"/>
  <c r="A584" i="28"/>
  <c r="D584" i="28"/>
  <c r="E584" i="28"/>
  <c r="G584" i="28"/>
  <c r="H584" i="28"/>
  <c r="A585" i="28"/>
  <c r="D585" i="28"/>
  <c r="E585" i="28"/>
  <c r="G585" i="28"/>
  <c r="H585" i="28"/>
  <c r="G589" i="28"/>
  <c r="H589" i="28"/>
  <c r="J589" i="28"/>
  <c r="K589" i="28"/>
  <c r="L589" i="28"/>
  <c r="A590" i="28"/>
  <c r="D590" i="28"/>
  <c r="E590" i="28"/>
  <c r="J590" i="28"/>
  <c r="K590" i="28"/>
  <c r="L590" i="28"/>
  <c r="A591" i="28"/>
  <c r="D591" i="28"/>
  <c r="E591" i="28"/>
  <c r="G591" i="28"/>
  <c r="H591" i="28"/>
  <c r="A592" i="28"/>
  <c r="D592" i="28"/>
  <c r="E592" i="28"/>
  <c r="G592" i="28"/>
  <c r="H592" i="28"/>
  <c r="A593" i="28"/>
  <c r="D593" i="28"/>
  <c r="E593" i="28"/>
  <c r="G593" i="28"/>
  <c r="H593" i="28"/>
  <c r="A594" i="28"/>
  <c r="D594" i="28"/>
  <c r="E594" i="28"/>
  <c r="G594" i="28"/>
  <c r="H594" i="28"/>
  <c r="A595" i="28"/>
  <c r="D595" i="28"/>
  <c r="E595" i="28"/>
  <c r="G595" i="28"/>
  <c r="H595" i="28"/>
  <c r="A596" i="28"/>
  <c r="D596" i="28"/>
  <c r="E596" i="28"/>
  <c r="G596" i="28"/>
  <c r="H596" i="28"/>
  <c r="A597" i="28"/>
  <c r="D597" i="28"/>
  <c r="E597" i="28"/>
  <c r="G597" i="28"/>
  <c r="H597" i="28"/>
  <c r="A598" i="28"/>
  <c r="D598" i="28"/>
  <c r="E598" i="28"/>
  <c r="G598" i="28"/>
  <c r="H598" i="28"/>
  <c r="A599" i="28"/>
  <c r="D599" i="28"/>
  <c r="E599" i="28"/>
  <c r="G599" i="28"/>
  <c r="H599" i="28"/>
  <c r="A600" i="28"/>
  <c r="D600" i="28"/>
  <c r="E600" i="28"/>
  <c r="G600" i="28"/>
  <c r="H600" i="28"/>
  <c r="A601" i="28"/>
  <c r="D601" i="28"/>
  <c r="E601" i="28"/>
  <c r="G601" i="28"/>
  <c r="H601" i="28"/>
  <c r="A602" i="28"/>
  <c r="D602" i="28"/>
  <c r="E602" i="28"/>
  <c r="G602" i="28"/>
  <c r="H602" i="28"/>
  <c r="A603" i="28"/>
  <c r="D603" i="28"/>
  <c r="E603" i="28"/>
  <c r="G603" i="28"/>
  <c r="H603" i="28"/>
  <c r="A604" i="28"/>
  <c r="D604" i="28"/>
  <c r="E604" i="28"/>
  <c r="G604" i="28"/>
  <c r="H604" i="28"/>
  <c r="A605" i="28"/>
  <c r="D605" i="28"/>
  <c r="E605" i="28"/>
  <c r="G605" i="28"/>
  <c r="H605" i="28"/>
  <c r="A606" i="28"/>
  <c r="D606" i="28"/>
  <c r="E606" i="28"/>
  <c r="G606" i="28"/>
  <c r="H606" i="28"/>
  <c r="A607" i="28"/>
  <c r="D607" i="28"/>
  <c r="E607" i="28"/>
  <c r="G607" i="28"/>
  <c r="H607" i="28"/>
  <c r="A608" i="28"/>
  <c r="D608" i="28"/>
  <c r="E608" i="28"/>
  <c r="G608" i="28"/>
  <c r="H608" i="28"/>
  <c r="A609" i="28"/>
  <c r="D609" i="28"/>
  <c r="E609" i="28"/>
  <c r="G609" i="28"/>
  <c r="H609" i="28"/>
  <c r="A610" i="28"/>
  <c r="D610" i="28"/>
  <c r="E610" i="28"/>
  <c r="G610" i="28"/>
  <c r="H610" i="28"/>
  <c r="A611" i="28"/>
  <c r="D611" i="28"/>
  <c r="E611" i="28"/>
  <c r="G611" i="28"/>
  <c r="H611" i="28"/>
  <c r="A612" i="28"/>
  <c r="D612" i="28"/>
  <c r="E612" i="28"/>
  <c r="G612" i="28"/>
  <c r="H612" i="28"/>
  <c r="A613" i="28"/>
  <c r="D613" i="28"/>
  <c r="E613" i="28"/>
  <c r="G613" i="28"/>
  <c r="H613" i="28"/>
  <c r="A614" i="28"/>
  <c r="D614" i="28"/>
  <c r="E614" i="28"/>
  <c r="G614" i="28"/>
  <c r="H614" i="28"/>
  <c r="A615" i="28"/>
  <c r="D615" i="28"/>
  <c r="E615" i="28"/>
  <c r="G615" i="28"/>
  <c r="H615" i="28"/>
  <c r="A616" i="28"/>
  <c r="D616" i="28"/>
  <c r="E616" i="28"/>
  <c r="G616" i="28"/>
  <c r="H616" i="28"/>
  <c r="A617" i="28"/>
  <c r="D617" i="28"/>
  <c r="E617" i="28"/>
  <c r="G617" i="28"/>
  <c r="H617" i="28"/>
  <c r="A618" i="28"/>
  <c r="D618" i="28"/>
  <c r="E618" i="28"/>
  <c r="G618" i="28"/>
  <c r="H618" i="28"/>
  <c r="A619" i="28"/>
  <c r="D619" i="28"/>
  <c r="E619" i="28"/>
  <c r="G619" i="28"/>
  <c r="H619" i="28"/>
  <c r="A620" i="28"/>
  <c r="D620" i="28"/>
  <c r="E620" i="28"/>
  <c r="G620" i="28"/>
  <c r="H620" i="28"/>
  <c r="G624" i="28"/>
  <c r="H624" i="28"/>
  <c r="J624" i="28"/>
  <c r="K624" i="28"/>
  <c r="L624" i="28"/>
  <c r="A625" i="28"/>
  <c r="D625" i="28"/>
  <c r="E625" i="28"/>
  <c r="J625" i="28"/>
  <c r="K625" i="28"/>
  <c r="L625" i="28"/>
  <c r="A626" i="28"/>
  <c r="D626" i="28"/>
  <c r="E626" i="28"/>
  <c r="G626" i="28"/>
  <c r="H626" i="28"/>
  <c r="A627" i="28"/>
  <c r="D627" i="28"/>
  <c r="E627" i="28"/>
  <c r="G627" i="28"/>
  <c r="H627" i="28"/>
  <c r="A628" i="28"/>
  <c r="D628" i="28"/>
  <c r="E628" i="28"/>
  <c r="G628" i="28"/>
  <c r="H628" i="28"/>
  <c r="A629" i="28"/>
  <c r="D629" i="28"/>
  <c r="E629" i="28"/>
  <c r="G629" i="28"/>
  <c r="H629" i="28"/>
  <c r="A630" i="28"/>
  <c r="D630" i="28"/>
  <c r="E630" i="28"/>
  <c r="G630" i="28"/>
  <c r="H630" i="28"/>
  <c r="A631" i="28"/>
  <c r="D631" i="28"/>
  <c r="E631" i="28"/>
  <c r="G631" i="28"/>
  <c r="H631" i="28"/>
  <c r="A632" i="28"/>
  <c r="D632" i="28"/>
  <c r="E632" i="28"/>
  <c r="G632" i="28"/>
  <c r="H632" i="28"/>
  <c r="A633" i="28"/>
  <c r="D633" i="28"/>
  <c r="E633" i="28"/>
  <c r="G633" i="28"/>
  <c r="H633" i="28"/>
  <c r="A634" i="28"/>
  <c r="D634" i="28"/>
  <c r="E634" i="28"/>
  <c r="G634" i="28"/>
  <c r="H634" i="28"/>
  <c r="A635" i="28"/>
  <c r="D635" i="28"/>
  <c r="E635" i="28"/>
  <c r="G635" i="28"/>
  <c r="H635" i="28"/>
  <c r="A636" i="28"/>
  <c r="D636" i="28"/>
  <c r="E636" i="28"/>
  <c r="G636" i="28"/>
  <c r="H636" i="28"/>
  <c r="A637" i="28"/>
  <c r="D637" i="28"/>
  <c r="E637" i="28"/>
  <c r="G637" i="28"/>
  <c r="H637" i="28"/>
  <c r="A638" i="28"/>
  <c r="D638" i="28"/>
  <c r="E638" i="28"/>
  <c r="G638" i="28"/>
  <c r="H638" i="28"/>
  <c r="A639" i="28"/>
  <c r="D639" i="28"/>
  <c r="E639" i="28"/>
  <c r="G639" i="28"/>
  <c r="H639" i="28"/>
  <c r="A640" i="28"/>
  <c r="D640" i="28"/>
  <c r="E640" i="28"/>
  <c r="G640" i="28"/>
  <c r="H640" i="28"/>
  <c r="A641" i="28"/>
  <c r="D641" i="28"/>
  <c r="E641" i="28"/>
  <c r="G641" i="28"/>
  <c r="H641" i="28"/>
  <c r="A642" i="28"/>
  <c r="D642" i="28"/>
  <c r="E642" i="28"/>
  <c r="G642" i="28"/>
  <c r="H642" i="28"/>
  <c r="A643" i="28"/>
  <c r="D643" i="28"/>
  <c r="E643" i="28"/>
  <c r="G643" i="28"/>
  <c r="H643" i="28"/>
  <c r="A644" i="28"/>
  <c r="D644" i="28"/>
  <c r="E644" i="28"/>
  <c r="G644" i="28"/>
  <c r="H644" i="28"/>
  <c r="A645" i="28"/>
  <c r="D645" i="28"/>
  <c r="E645" i="28"/>
  <c r="G645" i="28"/>
  <c r="H645" i="28"/>
  <c r="A646" i="28"/>
  <c r="D646" i="28"/>
  <c r="E646" i="28"/>
  <c r="G646" i="28"/>
  <c r="H646" i="28"/>
  <c r="A647" i="28"/>
  <c r="D647" i="28"/>
  <c r="E647" i="28"/>
  <c r="G647" i="28"/>
  <c r="H647" i="28"/>
  <c r="A648" i="28"/>
  <c r="D648" i="28"/>
  <c r="E648" i="28"/>
  <c r="G648" i="28"/>
  <c r="H648" i="28"/>
  <c r="A649" i="28"/>
  <c r="D649" i="28"/>
  <c r="E649" i="28"/>
  <c r="G649" i="28"/>
  <c r="H649" i="28"/>
  <c r="A650" i="28"/>
  <c r="D650" i="28"/>
  <c r="E650" i="28"/>
  <c r="G650" i="28"/>
  <c r="H650" i="28"/>
  <c r="A651" i="28"/>
  <c r="D651" i="28"/>
  <c r="E651" i="28"/>
  <c r="G651" i="28"/>
  <c r="H651" i="28"/>
  <c r="A652" i="28"/>
  <c r="D652" i="28"/>
  <c r="E652" i="28"/>
  <c r="G652" i="28"/>
  <c r="H652" i="28"/>
  <c r="G656" i="28"/>
  <c r="H656" i="28"/>
  <c r="J656" i="28"/>
  <c r="K656" i="28"/>
  <c r="L656" i="28"/>
  <c r="A657" i="28"/>
  <c r="D657" i="28"/>
  <c r="E657" i="28"/>
  <c r="J657" i="28"/>
  <c r="K657" i="28"/>
  <c r="L657" i="28"/>
  <c r="A658" i="28"/>
  <c r="D658" i="28"/>
  <c r="E658" i="28"/>
  <c r="G658" i="28"/>
  <c r="H658" i="28"/>
  <c r="A659" i="28"/>
  <c r="D659" i="28"/>
  <c r="E659" i="28"/>
  <c r="G659" i="28"/>
  <c r="H659" i="28"/>
  <c r="A660" i="28"/>
  <c r="D660" i="28"/>
  <c r="E660" i="28"/>
  <c r="G660" i="28"/>
  <c r="H660" i="28"/>
  <c r="A661" i="28"/>
  <c r="D661" i="28"/>
  <c r="E661" i="28"/>
  <c r="G661" i="28"/>
  <c r="H661" i="28"/>
  <c r="A662" i="28"/>
  <c r="D662" i="28"/>
  <c r="E662" i="28"/>
  <c r="G662" i="28"/>
  <c r="H662" i="28"/>
  <c r="A663" i="28"/>
  <c r="D663" i="28"/>
  <c r="E663" i="28"/>
  <c r="G663" i="28"/>
  <c r="H663" i="28"/>
  <c r="A664" i="28"/>
  <c r="D664" i="28"/>
  <c r="E664" i="28"/>
  <c r="G664" i="28"/>
  <c r="H664" i="28"/>
  <c r="A665" i="28"/>
  <c r="D665" i="28"/>
  <c r="E665" i="28"/>
  <c r="G665" i="28"/>
  <c r="H665" i="28"/>
  <c r="A666" i="28"/>
  <c r="D666" i="28"/>
  <c r="E666" i="28"/>
  <c r="G666" i="28"/>
  <c r="H666" i="28"/>
  <c r="A667" i="28"/>
  <c r="D667" i="28"/>
  <c r="E667" i="28"/>
  <c r="G667" i="28"/>
  <c r="H667" i="28"/>
  <c r="A668" i="28"/>
  <c r="D668" i="28"/>
  <c r="E668" i="28"/>
  <c r="G668" i="28"/>
  <c r="H668" i="28"/>
  <c r="A669" i="28"/>
  <c r="D669" i="28"/>
  <c r="E669" i="28"/>
  <c r="G669" i="28"/>
  <c r="H669" i="28"/>
  <c r="A670" i="28"/>
  <c r="D670" i="28"/>
  <c r="E670" i="28"/>
  <c r="G670" i="28"/>
  <c r="H670" i="28"/>
  <c r="A671" i="28"/>
  <c r="D671" i="28"/>
  <c r="E671" i="28"/>
  <c r="G671" i="28"/>
  <c r="H671" i="28"/>
  <c r="A672" i="28"/>
  <c r="D672" i="28"/>
  <c r="E672" i="28"/>
  <c r="G672" i="28"/>
  <c r="H672" i="28"/>
  <c r="A673" i="28"/>
  <c r="D673" i="28"/>
  <c r="E673" i="28"/>
  <c r="G673" i="28"/>
  <c r="H673" i="28"/>
  <c r="A674" i="28"/>
  <c r="D674" i="28"/>
  <c r="E674" i="28"/>
  <c r="G674" i="28"/>
  <c r="H674" i="28"/>
  <c r="A675" i="28"/>
  <c r="D675" i="28"/>
  <c r="E675" i="28"/>
  <c r="G675" i="28"/>
  <c r="H675" i="28"/>
  <c r="A676" i="28"/>
  <c r="D676" i="28"/>
  <c r="E676" i="28"/>
  <c r="G676" i="28"/>
  <c r="H676" i="28"/>
  <c r="A677" i="28"/>
  <c r="D677" i="28"/>
  <c r="E677" i="28"/>
  <c r="G677" i="28"/>
  <c r="H677" i="28"/>
  <c r="A678" i="28"/>
  <c r="D678" i="28"/>
  <c r="E678" i="28"/>
  <c r="G678" i="28"/>
  <c r="H678" i="28"/>
  <c r="A679" i="28"/>
  <c r="D679" i="28"/>
  <c r="E679" i="28"/>
  <c r="G679" i="28"/>
  <c r="H679" i="28"/>
  <c r="A680" i="28"/>
  <c r="D680" i="28"/>
  <c r="E680" i="28"/>
  <c r="G680" i="28"/>
  <c r="H680" i="28"/>
  <c r="A681" i="28"/>
  <c r="D681" i="28"/>
  <c r="E681" i="28"/>
  <c r="G681" i="28"/>
  <c r="H681" i="28"/>
  <c r="A682" i="28"/>
  <c r="D682" i="28"/>
  <c r="E682" i="28"/>
  <c r="G682" i="28"/>
  <c r="H682" i="28"/>
  <c r="A683" i="28"/>
  <c r="D683" i="28"/>
  <c r="E683" i="28"/>
  <c r="G683" i="28"/>
  <c r="H683" i="28"/>
  <c r="A684" i="28"/>
  <c r="D684" i="28"/>
  <c r="E684" i="28"/>
  <c r="G684" i="28"/>
  <c r="H684" i="28"/>
  <c r="A685" i="28"/>
  <c r="D685" i="28"/>
  <c r="E685" i="28"/>
  <c r="G685" i="28"/>
  <c r="H685" i="28"/>
  <c r="A686" i="28"/>
  <c r="D686" i="28"/>
  <c r="E686" i="28"/>
  <c r="G686" i="28"/>
  <c r="H686" i="28"/>
  <c r="A687" i="28"/>
  <c r="D687" i="28"/>
  <c r="E687" i="28"/>
  <c r="G687" i="28"/>
  <c r="H687" i="28"/>
  <c r="G691" i="28"/>
  <c r="H691" i="28"/>
  <c r="J691" i="28"/>
  <c r="K691" i="28"/>
  <c r="L691" i="28"/>
  <c r="A692" i="28"/>
  <c r="D692" i="28"/>
  <c r="E692" i="28"/>
  <c r="J692" i="28"/>
  <c r="K692" i="28"/>
  <c r="L692" i="28"/>
  <c r="A693" i="28"/>
  <c r="D693" i="28"/>
  <c r="E693" i="28"/>
  <c r="G693" i="28"/>
  <c r="H693" i="28"/>
  <c r="A694" i="28"/>
  <c r="D694" i="28"/>
  <c r="E694" i="28"/>
  <c r="G694" i="28"/>
  <c r="H694" i="28"/>
  <c r="A695" i="28"/>
  <c r="D695" i="28"/>
  <c r="E695" i="28"/>
  <c r="G695" i="28"/>
  <c r="H695" i="28"/>
  <c r="A696" i="28"/>
  <c r="D696" i="28"/>
  <c r="E696" i="28"/>
  <c r="G696" i="28"/>
  <c r="H696" i="28"/>
  <c r="A697" i="28"/>
  <c r="D697" i="28"/>
  <c r="E697" i="28"/>
  <c r="G697" i="28"/>
  <c r="H697" i="28"/>
  <c r="A698" i="28"/>
  <c r="D698" i="28"/>
  <c r="E698" i="28"/>
  <c r="G698" i="28"/>
  <c r="H698" i="28"/>
  <c r="A699" i="28"/>
  <c r="D699" i="28"/>
  <c r="E699" i="28"/>
  <c r="G699" i="28"/>
  <c r="H699" i="28"/>
  <c r="A700" i="28"/>
  <c r="D700" i="28"/>
  <c r="E700" i="28"/>
  <c r="G700" i="28"/>
  <c r="H700" i="28"/>
  <c r="A701" i="28"/>
  <c r="D701" i="28"/>
  <c r="E701" i="28"/>
  <c r="G701" i="28"/>
  <c r="H701" i="28"/>
  <c r="A702" i="28"/>
  <c r="D702" i="28"/>
  <c r="E702" i="28"/>
  <c r="G702" i="28"/>
  <c r="H702" i="28"/>
  <c r="A703" i="28"/>
  <c r="D703" i="28"/>
  <c r="E703" i="28"/>
  <c r="G703" i="28"/>
  <c r="H703" i="28"/>
  <c r="A704" i="28"/>
  <c r="D704" i="28"/>
  <c r="E704" i="28"/>
  <c r="G704" i="28"/>
  <c r="H704" i="28"/>
  <c r="A705" i="28"/>
  <c r="D705" i="28"/>
  <c r="E705" i="28"/>
  <c r="G705" i="28"/>
  <c r="H705" i="28"/>
  <c r="A706" i="28"/>
  <c r="D706" i="28"/>
  <c r="E706" i="28"/>
  <c r="G706" i="28"/>
  <c r="H706" i="28"/>
  <c r="A707" i="28"/>
  <c r="D707" i="28"/>
  <c r="E707" i="28"/>
  <c r="G707" i="28"/>
  <c r="H707" i="28"/>
  <c r="A708" i="28"/>
  <c r="D708" i="28"/>
  <c r="E708" i="28"/>
  <c r="G708" i="28"/>
  <c r="H708" i="28"/>
  <c r="A709" i="28"/>
  <c r="D709" i="28"/>
  <c r="E709" i="28"/>
  <c r="G709" i="28"/>
  <c r="H709" i="28"/>
  <c r="A710" i="28"/>
  <c r="D710" i="28"/>
  <c r="E710" i="28"/>
  <c r="G710" i="28"/>
  <c r="H710" i="28"/>
  <c r="A711" i="28"/>
  <c r="D711" i="28"/>
  <c r="E711" i="28"/>
  <c r="G711" i="28"/>
  <c r="H711" i="28"/>
  <c r="A712" i="28"/>
  <c r="D712" i="28"/>
  <c r="E712" i="28"/>
  <c r="G712" i="28"/>
  <c r="H712" i="28"/>
  <c r="A713" i="28"/>
  <c r="D713" i="28"/>
  <c r="E713" i="28"/>
  <c r="G713" i="28"/>
  <c r="H713" i="28"/>
  <c r="A714" i="28"/>
  <c r="D714" i="28"/>
  <c r="E714" i="28"/>
  <c r="G714" i="28"/>
  <c r="H714" i="28"/>
  <c r="A715" i="28"/>
  <c r="D715" i="28"/>
  <c r="E715" i="28"/>
  <c r="G715" i="28"/>
  <c r="H715" i="28"/>
  <c r="A716" i="28"/>
  <c r="D716" i="28"/>
  <c r="E716" i="28"/>
  <c r="G716" i="28"/>
  <c r="H716" i="28"/>
  <c r="A717" i="28"/>
  <c r="D717" i="28"/>
  <c r="E717" i="28"/>
  <c r="G717" i="28"/>
  <c r="H717" i="28"/>
  <c r="A718" i="28"/>
  <c r="D718" i="28"/>
  <c r="E718" i="28"/>
  <c r="G718" i="28"/>
  <c r="H718" i="28"/>
  <c r="A719" i="28"/>
  <c r="D719" i="28"/>
  <c r="E719" i="28"/>
  <c r="G719" i="28"/>
  <c r="H719" i="28"/>
  <c r="A720" i="28"/>
  <c r="D720" i="28"/>
  <c r="E720" i="28"/>
  <c r="G720" i="28"/>
  <c r="H720" i="28"/>
  <c r="A721" i="28"/>
  <c r="D721" i="28"/>
  <c r="E721" i="28"/>
  <c r="G721" i="28"/>
  <c r="H721" i="28"/>
  <c r="G725" i="28"/>
  <c r="H725" i="28"/>
  <c r="J725" i="28"/>
  <c r="K725" i="28"/>
  <c r="L725" i="28"/>
  <c r="A726" i="28"/>
  <c r="D726" i="28"/>
  <c r="E726" i="28"/>
  <c r="J726" i="28"/>
  <c r="K726" i="28"/>
  <c r="L726" i="28"/>
  <c r="A727" i="28"/>
  <c r="D727" i="28"/>
  <c r="E727" i="28"/>
  <c r="G727" i="28"/>
  <c r="H727" i="28"/>
  <c r="A728" i="28"/>
  <c r="D728" i="28"/>
  <c r="E728" i="28"/>
  <c r="G728" i="28"/>
  <c r="H728" i="28"/>
  <c r="A729" i="28"/>
  <c r="D729" i="28"/>
  <c r="E729" i="28"/>
  <c r="G729" i="28"/>
  <c r="H729" i="28"/>
  <c r="A730" i="28"/>
  <c r="D730" i="28"/>
  <c r="E730" i="28"/>
  <c r="G730" i="28"/>
  <c r="H730" i="28"/>
  <c r="A731" i="28"/>
  <c r="D731" i="28"/>
  <c r="E731" i="28"/>
  <c r="G731" i="28"/>
  <c r="H731" i="28"/>
  <c r="A732" i="28"/>
  <c r="D732" i="28"/>
  <c r="E732" i="28"/>
  <c r="G732" i="28"/>
  <c r="H732" i="28"/>
  <c r="A733" i="28"/>
  <c r="D733" i="28"/>
  <c r="E733" i="28"/>
  <c r="G733" i="28"/>
  <c r="H733" i="28"/>
  <c r="A734" i="28"/>
  <c r="D734" i="28"/>
  <c r="E734" i="28"/>
  <c r="G734" i="28"/>
  <c r="H734" i="28"/>
  <c r="A735" i="28"/>
  <c r="D735" i="28"/>
  <c r="E735" i="28"/>
  <c r="G735" i="28"/>
  <c r="H735" i="28"/>
  <c r="A736" i="28"/>
  <c r="D736" i="28"/>
  <c r="E736" i="28"/>
  <c r="G736" i="28"/>
  <c r="H736" i="28"/>
  <c r="A737" i="28"/>
  <c r="D737" i="28"/>
  <c r="E737" i="28"/>
  <c r="G737" i="28"/>
  <c r="H737" i="28"/>
  <c r="A738" i="28"/>
  <c r="D738" i="28"/>
  <c r="E738" i="28"/>
  <c r="G738" i="28"/>
  <c r="H738" i="28"/>
  <c r="A739" i="28"/>
  <c r="D739" i="28"/>
  <c r="E739" i="28"/>
  <c r="G739" i="28"/>
  <c r="H739" i="28"/>
  <c r="A740" i="28"/>
  <c r="D740" i="28"/>
  <c r="E740" i="28"/>
  <c r="G740" i="28"/>
  <c r="H740" i="28"/>
  <c r="A741" i="28"/>
  <c r="D741" i="28"/>
  <c r="E741" i="28"/>
  <c r="G741" i="28"/>
  <c r="H741" i="28"/>
  <c r="A742" i="28"/>
  <c r="D742" i="28"/>
  <c r="E742" i="28"/>
  <c r="G742" i="28"/>
  <c r="H742" i="28"/>
  <c r="A743" i="28"/>
  <c r="D743" i="28"/>
  <c r="E743" i="28"/>
  <c r="G743" i="28"/>
  <c r="H743" i="28"/>
  <c r="A744" i="28"/>
  <c r="D744" i="28"/>
  <c r="E744" i="28"/>
  <c r="G744" i="28"/>
  <c r="H744" i="28"/>
  <c r="A745" i="28"/>
  <c r="D745" i="28"/>
  <c r="E745" i="28"/>
  <c r="G745" i="28"/>
  <c r="H745" i="28"/>
  <c r="A746" i="28"/>
  <c r="D746" i="28"/>
  <c r="E746" i="28"/>
  <c r="G746" i="28"/>
  <c r="H746" i="28"/>
  <c r="A747" i="28"/>
  <c r="D747" i="28"/>
  <c r="E747" i="28"/>
  <c r="G747" i="28"/>
  <c r="H747" i="28"/>
  <c r="A748" i="28"/>
  <c r="D748" i="28"/>
  <c r="E748" i="28"/>
  <c r="G748" i="28"/>
  <c r="H748" i="28"/>
  <c r="A749" i="28"/>
  <c r="D749" i="28"/>
  <c r="E749" i="28"/>
  <c r="G749" i="28"/>
  <c r="H749" i="28"/>
  <c r="A750" i="28"/>
  <c r="D750" i="28"/>
  <c r="E750" i="28"/>
  <c r="G750" i="28"/>
  <c r="H750" i="28"/>
  <c r="A751" i="28"/>
  <c r="D751" i="28"/>
  <c r="E751" i="28"/>
  <c r="G751" i="28"/>
  <c r="H751" i="28"/>
  <c r="A752" i="28"/>
  <c r="D752" i="28"/>
  <c r="E752" i="28"/>
  <c r="G752" i="28"/>
  <c r="H752" i="28"/>
  <c r="A753" i="28"/>
  <c r="D753" i="28"/>
  <c r="E753" i="28"/>
  <c r="G753" i="28"/>
  <c r="H753" i="28"/>
  <c r="A754" i="28"/>
  <c r="D754" i="28"/>
  <c r="E754" i="28"/>
  <c r="G754" i="28"/>
  <c r="H754" i="28"/>
  <c r="A755" i="28"/>
  <c r="D755" i="28"/>
  <c r="E755" i="28"/>
  <c r="G755" i="28"/>
  <c r="H755" i="28"/>
  <c r="A756" i="28"/>
  <c r="D756" i="28"/>
  <c r="E756" i="28"/>
  <c r="G756" i="28"/>
  <c r="H756" i="28"/>
  <c r="G760" i="28"/>
  <c r="H760" i="28"/>
  <c r="J760" i="28"/>
  <c r="K760" i="28"/>
  <c r="L760" i="28"/>
  <c r="A761" i="28"/>
  <c r="D761" i="28"/>
  <c r="E761" i="28"/>
  <c r="J761" i="28"/>
  <c r="K761" i="28"/>
  <c r="L761" i="28"/>
  <c r="A762" i="28"/>
  <c r="D762" i="28"/>
  <c r="E762" i="28"/>
  <c r="G762" i="28"/>
  <c r="H762" i="28"/>
  <c r="A763" i="28"/>
  <c r="D763" i="28"/>
  <c r="E763" i="28"/>
  <c r="G763" i="28"/>
  <c r="H763" i="28"/>
  <c r="A764" i="28"/>
  <c r="D764" i="28"/>
  <c r="E764" i="28"/>
  <c r="G764" i="28"/>
  <c r="H764" i="28"/>
  <c r="A765" i="28"/>
  <c r="D765" i="28"/>
  <c r="E765" i="28"/>
  <c r="G765" i="28"/>
  <c r="H765" i="28"/>
  <c r="A766" i="28"/>
  <c r="D766" i="28"/>
  <c r="E766" i="28"/>
  <c r="G766" i="28"/>
  <c r="H766" i="28"/>
  <c r="A767" i="28"/>
  <c r="D767" i="28"/>
  <c r="E767" i="28"/>
  <c r="G767" i="28"/>
  <c r="H767" i="28"/>
  <c r="A768" i="28"/>
  <c r="D768" i="28"/>
  <c r="E768" i="28"/>
  <c r="G768" i="28"/>
  <c r="H768" i="28"/>
  <c r="A769" i="28"/>
  <c r="D769" i="28"/>
  <c r="E769" i="28"/>
  <c r="G769" i="28"/>
  <c r="H769" i="28"/>
  <c r="A770" i="28"/>
  <c r="D770" i="28"/>
  <c r="E770" i="28"/>
  <c r="G770" i="28"/>
  <c r="H770" i="28"/>
  <c r="A771" i="28"/>
  <c r="D771" i="28"/>
  <c r="E771" i="28"/>
  <c r="G771" i="28"/>
  <c r="H771" i="28"/>
  <c r="A772" i="28"/>
  <c r="D772" i="28"/>
  <c r="E772" i="28"/>
  <c r="G772" i="28"/>
  <c r="H772" i="28"/>
  <c r="A773" i="28"/>
  <c r="D773" i="28"/>
  <c r="E773" i="28"/>
  <c r="G773" i="28"/>
  <c r="H773" i="28"/>
  <c r="A774" i="28"/>
  <c r="D774" i="28"/>
  <c r="E774" i="28"/>
  <c r="G774" i="28"/>
  <c r="H774" i="28"/>
  <c r="A775" i="28"/>
  <c r="D775" i="28"/>
  <c r="E775" i="28"/>
  <c r="G775" i="28"/>
  <c r="H775" i="28"/>
  <c r="A776" i="28"/>
  <c r="D776" i="28"/>
  <c r="E776" i="28"/>
  <c r="G776" i="28"/>
  <c r="H776" i="28"/>
  <c r="A777" i="28"/>
  <c r="D777" i="28"/>
  <c r="E777" i="28"/>
  <c r="G777" i="28"/>
  <c r="H777" i="28"/>
  <c r="A778" i="28"/>
  <c r="D778" i="28"/>
  <c r="E778" i="28"/>
  <c r="G778" i="28"/>
  <c r="H778" i="28"/>
  <c r="A779" i="28"/>
  <c r="D779" i="28"/>
  <c r="E779" i="28"/>
  <c r="G779" i="28"/>
  <c r="H779" i="28"/>
  <c r="A780" i="28"/>
  <c r="D780" i="28"/>
  <c r="E780" i="28"/>
  <c r="G780" i="28"/>
  <c r="H780" i="28"/>
  <c r="A781" i="28"/>
  <c r="D781" i="28"/>
  <c r="E781" i="28"/>
  <c r="G781" i="28"/>
  <c r="H781" i="28"/>
  <c r="A782" i="28"/>
  <c r="D782" i="28"/>
  <c r="E782" i="28"/>
  <c r="G782" i="28"/>
  <c r="H782" i="28"/>
  <c r="A783" i="28"/>
  <c r="D783" i="28"/>
  <c r="E783" i="28"/>
  <c r="G783" i="28"/>
  <c r="H783" i="28"/>
  <c r="A784" i="28"/>
  <c r="D784" i="28"/>
  <c r="E784" i="28"/>
  <c r="G784" i="28"/>
  <c r="H784" i="28"/>
  <c r="A785" i="28"/>
  <c r="D785" i="28"/>
  <c r="E785" i="28"/>
  <c r="G785" i="28"/>
  <c r="H785" i="28"/>
  <c r="A786" i="28"/>
  <c r="D786" i="28"/>
  <c r="E786" i="28"/>
  <c r="G786" i="28"/>
  <c r="H786" i="28"/>
  <c r="A787" i="28"/>
  <c r="D787" i="28"/>
  <c r="E787" i="28"/>
  <c r="G787" i="28"/>
  <c r="H787" i="28"/>
  <c r="A788" i="28"/>
  <c r="D788" i="28"/>
  <c r="E788" i="28"/>
  <c r="G788" i="28"/>
  <c r="H788" i="28"/>
  <c r="A789" i="28"/>
  <c r="D789" i="28"/>
  <c r="E789" i="28"/>
  <c r="G789" i="28"/>
  <c r="H789" i="28"/>
  <c r="A790" i="28"/>
  <c r="D790" i="28"/>
  <c r="E790" i="28"/>
  <c r="G790" i="28"/>
  <c r="H790" i="28"/>
  <c r="G794" i="28"/>
  <c r="H794" i="28"/>
  <c r="J794" i="28"/>
  <c r="K794" i="28"/>
  <c r="L794" i="28"/>
  <c r="A795" i="28"/>
  <c r="D795" i="28"/>
  <c r="E795" i="28"/>
  <c r="J795" i="28"/>
  <c r="K795" i="28"/>
  <c r="L795" i="28"/>
  <c r="A796" i="28"/>
  <c r="D796" i="28"/>
  <c r="E796" i="28"/>
  <c r="G796" i="28"/>
  <c r="H796" i="28"/>
  <c r="A797" i="28"/>
  <c r="D797" i="28"/>
  <c r="E797" i="28"/>
  <c r="G797" i="28"/>
  <c r="H797" i="28"/>
  <c r="A798" i="28"/>
  <c r="D798" i="28"/>
  <c r="E798" i="28"/>
  <c r="G798" i="28"/>
  <c r="H798" i="28"/>
  <c r="A799" i="28"/>
  <c r="D799" i="28"/>
  <c r="E799" i="28"/>
  <c r="G799" i="28"/>
  <c r="H799" i="28"/>
  <c r="A800" i="28"/>
  <c r="D800" i="28"/>
  <c r="E800" i="28"/>
  <c r="G800" i="28"/>
  <c r="H800" i="28"/>
  <c r="A801" i="28"/>
  <c r="D801" i="28"/>
  <c r="E801" i="28"/>
  <c r="G801" i="28"/>
  <c r="H801" i="28"/>
  <c r="A802" i="28"/>
  <c r="D802" i="28"/>
  <c r="E802" i="28"/>
  <c r="G802" i="28"/>
  <c r="H802" i="28"/>
  <c r="A803" i="28"/>
  <c r="D803" i="28"/>
  <c r="E803" i="28"/>
  <c r="G803" i="28"/>
  <c r="H803" i="28"/>
  <c r="A804" i="28"/>
  <c r="D804" i="28"/>
  <c r="E804" i="28"/>
  <c r="G804" i="28"/>
  <c r="H804" i="28"/>
  <c r="A805" i="28"/>
  <c r="D805" i="28"/>
  <c r="E805" i="28"/>
  <c r="G805" i="28"/>
  <c r="H805" i="28"/>
  <c r="A806" i="28"/>
  <c r="D806" i="28"/>
  <c r="E806" i="28"/>
  <c r="G806" i="28"/>
  <c r="H806" i="28"/>
  <c r="A807" i="28"/>
  <c r="D807" i="28"/>
  <c r="E807" i="28"/>
  <c r="G807" i="28"/>
  <c r="H807" i="28"/>
  <c r="A808" i="28"/>
  <c r="D808" i="28"/>
  <c r="E808" i="28"/>
  <c r="G808" i="28"/>
  <c r="H808" i="28"/>
  <c r="A809" i="28"/>
  <c r="D809" i="28"/>
  <c r="E809" i="28"/>
  <c r="G809" i="28"/>
  <c r="H809" i="28"/>
  <c r="A810" i="28"/>
  <c r="D810" i="28"/>
  <c r="E810" i="28"/>
  <c r="G810" i="28"/>
  <c r="H810" i="28"/>
  <c r="A811" i="28"/>
  <c r="D811" i="28"/>
  <c r="E811" i="28"/>
  <c r="G811" i="28"/>
  <c r="H811" i="28"/>
  <c r="A812" i="28"/>
  <c r="D812" i="28"/>
  <c r="E812" i="28"/>
  <c r="G812" i="28"/>
  <c r="H812" i="28"/>
  <c r="A813" i="28"/>
  <c r="D813" i="28"/>
  <c r="E813" i="28"/>
  <c r="G813" i="28"/>
  <c r="H813" i="28"/>
  <c r="A814" i="28"/>
  <c r="D814" i="28"/>
  <c r="E814" i="28"/>
  <c r="G814" i="28"/>
  <c r="H814" i="28"/>
  <c r="A815" i="28"/>
  <c r="D815" i="28"/>
  <c r="E815" i="28"/>
  <c r="G815" i="28"/>
  <c r="H815" i="28"/>
  <c r="A816" i="28"/>
  <c r="D816" i="28"/>
  <c r="E816" i="28"/>
  <c r="G816" i="28"/>
  <c r="H816" i="28"/>
  <c r="A817" i="28"/>
  <c r="D817" i="28"/>
  <c r="E817" i="28"/>
  <c r="G817" i="28"/>
  <c r="H817" i="28"/>
  <c r="A818" i="28"/>
  <c r="D818" i="28"/>
  <c r="E818" i="28"/>
  <c r="G818" i="28"/>
  <c r="H818" i="28"/>
  <c r="A819" i="28"/>
  <c r="D819" i="28"/>
  <c r="E819" i="28"/>
  <c r="G819" i="28"/>
  <c r="H819" i="28"/>
  <c r="A820" i="28"/>
  <c r="D820" i="28"/>
  <c r="E820" i="28"/>
  <c r="G820" i="28"/>
  <c r="H820" i="28"/>
  <c r="A821" i="28"/>
  <c r="D821" i="28"/>
  <c r="E821" i="28"/>
  <c r="G821" i="28"/>
  <c r="H821" i="28"/>
  <c r="A822" i="28"/>
  <c r="D822" i="28"/>
  <c r="E822" i="28"/>
  <c r="G822" i="28"/>
  <c r="H822" i="28"/>
  <c r="A823" i="28"/>
  <c r="D823" i="28"/>
  <c r="E823" i="28"/>
  <c r="G823" i="28"/>
  <c r="H823" i="28"/>
  <c r="A824" i="28"/>
  <c r="D824" i="28"/>
  <c r="E824" i="28"/>
  <c r="G824" i="28"/>
  <c r="H824" i="28"/>
  <c r="A825" i="28"/>
  <c r="D825" i="28"/>
  <c r="E825" i="28"/>
  <c r="G825" i="28"/>
  <c r="H825" i="28"/>
  <c r="G829" i="28"/>
  <c r="H829" i="28"/>
  <c r="J829" i="28"/>
  <c r="K829" i="28"/>
  <c r="L829" i="28"/>
  <c r="A830" i="28"/>
  <c r="D830" i="28"/>
  <c r="E830" i="28"/>
  <c r="J830" i="28"/>
  <c r="K830" i="28"/>
  <c r="L830" i="28"/>
  <c r="A831" i="28"/>
  <c r="D831" i="28"/>
  <c r="E831" i="28"/>
  <c r="G831" i="28"/>
  <c r="H831" i="28"/>
  <c r="A832" i="28"/>
  <c r="D832" i="28"/>
  <c r="E832" i="28"/>
  <c r="G832" i="28"/>
  <c r="H832" i="28"/>
  <c r="A833" i="28"/>
  <c r="D833" i="28"/>
  <c r="E833" i="28"/>
  <c r="G833" i="28"/>
  <c r="H833" i="28"/>
  <c r="A834" i="28"/>
  <c r="D834" i="28"/>
  <c r="E834" i="28"/>
  <c r="G834" i="28"/>
  <c r="H834" i="28"/>
  <c r="A835" i="28"/>
  <c r="D835" i="28"/>
  <c r="E835" i="28"/>
  <c r="G835" i="28"/>
  <c r="H835" i="28"/>
  <c r="A836" i="28"/>
  <c r="D836" i="28"/>
  <c r="E836" i="28"/>
  <c r="G836" i="28"/>
  <c r="H836" i="28"/>
  <c r="A837" i="28"/>
  <c r="D837" i="28"/>
  <c r="E837" i="28"/>
  <c r="G837" i="28"/>
  <c r="H837" i="28"/>
  <c r="A838" i="28"/>
  <c r="D838" i="28"/>
  <c r="E838" i="28"/>
  <c r="G838" i="28"/>
  <c r="H838" i="28"/>
  <c r="A839" i="28"/>
  <c r="D839" i="28"/>
  <c r="E839" i="28"/>
  <c r="G839" i="28"/>
  <c r="H839" i="28"/>
  <c r="A840" i="28"/>
  <c r="D840" i="28"/>
  <c r="E840" i="28"/>
  <c r="G840" i="28"/>
  <c r="H840" i="28"/>
  <c r="A841" i="28"/>
  <c r="D841" i="28"/>
  <c r="E841" i="28"/>
  <c r="G841" i="28"/>
  <c r="H841" i="28"/>
  <c r="A842" i="28"/>
  <c r="D842" i="28"/>
  <c r="E842" i="28"/>
  <c r="G842" i="28"/>
  <c r="H842" i="28"/>
  <c r="A843" i="28"/>
  <c r="D843" i="28"/>
  <c r="E843" i="28"/>
  <c r="G843" i="28"/>
  <c r="H843" i="28"/>
  <c r="A844" i="28"/>
  <c r="D844" i="28"/>
  <c r="E844" i="28"/>
  <c r="G844" i="28"/>
  <c r="H844" i="28"/>
  <c r="A845" i="28"/>
  <c r="D845" i="28"/>
  <c r="E845" i="28"/>
  <c r="G845" i="28"/>
  <c r="H845" i="28"/>
  <c r="A846" i="28"/>
  <c r="D846" i="28"/>
  <c r="E846" i="28"/>
  <c r="G846" i="28"/>
  <c r="H846" i="28"/>
  <c r="A847" i="28"/>
  <c r="D847" i="28"/>
  <c r="E847" i="28"/>
  <c r="G847" i="28"/>
  <c r="H847" i="28"/>
  <c r="A848" i="28"/>
  <c r="D848" i="28"/>
  <c r="E848" i="28"/>
  <c r="G848" i="28"/>
  <c r="H848" i="28"/>
  <c r="A849" i="28"/>
  <c r="D849" i="28"/>
  <c r="E849" i="28"/>
  <c r="G849" i="28"/>
  <c r="H849" i="28"/>
  <c r="A850" i="28"/>
  <c r="D850" i="28"/>
  <c r="E850" i="28"/>
  <c r="G850" i="28"/>
  <c r="H850" i="28"/>
  <c r="A851" i="28"/>
  <c r="D851" i="28"/>
  <c r="E851" i="28"/>
  <c r="G851" i="28"/>
  <c r="H851" i="28"/>
  <c r="A852" i="28"/>
  <c r="D852" i="28"/>
  <c r="E852" i="28"/>
  <c r="G852" i="28"/>
  <c r="H852" i="28"/>
  <c r="A853" i="28"/>
  <c r="D853" i="28"/>
  <c r="E853" i="28"/>
  <c r="G853" i="28"/>
  <c r="H853" i="28"/>
  <c r="A854" i="28"/>
  <c r="D854" i="28"/>
  <c r="E854" i="28"/>
  <c r="G854" i="28"/>
  <c r="H854" i="28"/>
  <c r="A855" i="28"/>
  <c r="D855" i="28"/>
  <c r="E855" i="28"/>
  <c r="G855" i="28"/>
  <c r="H855" i="28"/>
  <c r="A856" i="28"/>
  <c r="D856" i="28"/>
  <c r="E856" i="28"/>
  <c r="G856" i="28"/>
  <c r="H856" i="28"/>
  <c r="A857" i="28"/>
  <c r="D857" i="28"/>
  <c r="E857" i="28"/>
  <c r="G857" i="28"/>
  <c r="H857" i="28"/>
  <c r="A858" i="28"/>
  <c r="D858" i="28"/>
  <c r="E858" i="28"/>
  <c r="G858" i="28"/>
  <c r="H858" i="28"/>
  <c r="A859" i="28"/>
  <c r="D859" i="28"/>
  <c r="E859" i="28"/>
  <c r="G859" i="28"/>
  <c r="H859" i="28"/>
  <c r="A860" i="28"/>
  <c r="D860" i="28"/>
  <c r="E860" i="28"/>
  <c r="G860" i="28"/>
  <c r="H860" i="28"/>
  <c r="G864" i="28"/>
  <c r="H864" i="28"/>
  <c r="J864" i="28"/>
  <c r="K864" i="28"/>
  <c r="L864" i="28"/>
  <c r="A865" i="28"/>
  <c r="D865" i="28"/>
  <c r="E865" i="28"/>
  <c r="J865" i="28"/>
  <c r="K865" i="28"/>
  <c r="L865" i="28"/>
  <c r="A866" i="28"/>
  <c r="D866" i="28"/>
  <c r="E866" i="28"/>
  <c r="G866" i="28"/>
  <c r="H866" i="28"/>
  <c r="A867" i="28"/>
  <c r="D867" i="28"/>
  <c r="E867" i="28"/>
  <c r="G867" i="28"/>
  <c r="H867" i="28"/>
  <c r="A868" i="28"/>
  <c r="D868" i="28"/>
  <c r="E868" i="28"/>
  <c r="G868" i="28"/>
  <c r="H868" i="28"/>
  <c r="A869" i="28"/>
  <c r="D869" i="28"/>
  <c r="E869" i="28"/>
  <c r="G869" i="28"/>
  <c r="H869" i="28"/>
  <c r="A870" i="28"/>
  <c r="D870" i="28"/>
  <c r="E870" i="28"/>
  <c r="G870" i="28"/>
  <c r="H870" i="28"/>
  <c r="A871" i="28"/>
  <c r="D871" i="28"/>
  <c r="E871" i="28"/>
  <c r="G871" i="28"/>
  <c r="H871" i="28"/>
  <c r="A872" i="28"/>
  <c r="D872" i="28"/>
  <c r="E872" i="28"/>
  <c r="G872" i="28"/>
  <c r="H872" i="28"/>
  <c r="A873" i="28"/>
  <c r="D873" i="28"/>
  <c r="E873" i="28"/>
  <c r="G873" i="28"/>
  <c r="H873" i="28"/>
  <c r="A874" i="28"/>
  <c r="D874" i="28"/>
  <c r="E874" i="28"/>
  <c r="G874" i="28"/>
  <c r="H874" i="28"/>
  <c r="A875" i="28"/>
  <c r="D875" i="28"/>
  <c r="E875" i="28"/>
  <c r="G875" i="28"/>
  <c r="H875" i="28"/>
  <c r="A876" i="28"/>
  <c r="D876" i="28"/>
  <c r="E876" i="28"/>
  <c r="G876" i="28"/>
  <c r="H876" i="28"/>
  <c r="A877" i="28"/>
  <c r="D877" i="28"/>
  <c r="E877" i="28"/>
  <c r="G877" i="28"/>
  <c r="H877" i="28"/>
  <c r="A878" i="28"/>
  <c r="D878" i="28"/>
  <c r="E878" i="28"/>
  <c r="G878" i="28"/>
  <c r="H878" i="28"/>
  <c r="A879" i="28"/>
  <c r="D879" i="28"/>
  <c r="E879" i="28"/>
  <c r="G879" i="28"/>
  <c r="H879" i="28"/>
  <c r="A880" i="28"/>
  <c r="D880" i="28"/>
  <c r="E880" i="28"/>
  <c r="G880" i="28"/>
  <c r="H880" i="28"/>
  <c r="A881" i="28"/>
  <c r="D881" i="28"/>
  <c r="E881" i="28"/>
  <c r="G881" i="28"/>
  <c r="H881" i="28"/>
  <c r="A882" i="28"/>
  <c r="D882" i="28"/>
  <c r="E882" i="28"/>
  <c r="G882" i="28"/>
  <c r="H882" i="28"/>
  <c r="A883" i="28"/>
  <c r="D883" i="28"/>
  <c r="E883" i="28"/>
  <c r="G883" i="28"/>
  <c r="H883" i="28"/>
  <c r="A884" i="28"/>
  <c r="D884" i="28"/>
  <c r="E884" i="28"/>
  <c r="G884" i="28"/>
  <c r="H884" i="28"/>
  <c r="A885" i="28"/>
  <c r="D885" i="28"/>
  <c r="E885" i="28"/>
  <c r="G885" i="28"/>
  <c r="H885" i="28"/>
  <c r="A886" i="28"/>
  <c r="D886" i="28"/>
  <c r="E886" i="28"/>
  <c r="G886" i="28"/>
  <c r="H886" i="28"/>
  <c r="A887" i="28"/>
  <c r="D887" i="28"/>
  <c r="E887" i="28"/>
  <c r="G887" i="28"/>
  <c r="H887" i="28"/>
  <c r="A888" i="28"/>
  <c r="D888" i="28"/>
  <c r="E888" i="28"/>
  <c r="G888" i="28"/>
  <c r="H888" i="28"/>
  <c r="A889" i="28"/>
  <c r="D889" i="28"/>
  <c r="E889" i="28"/>
  <c r="G889" i="28"/>
  <c r="H889" i="28"/>
  <c r="A890" i="28"/>
  <c r="D890" i="28"/>
  <c r="E890" i="28"/>
  <c r="G890" i="28"/>
  <c r="H890" i="28"/>
  <c r="A891" i="28"/>
  <c r="D891" i="28"/>
  <c r="E891" i="28"/>
  <c r="G891" i="28"/>
  <c r="H891" i="28"/>
  <c r="A892" i="28"/>
  <c r="D892" i="28"/>
  <c r="E892" i="28"/>
  <c r="G892" i="28"/>
  <c r="H892" i="28"/>
  <c r="A893" i="28"/>
  <c r="D893" i="28"/>
  <c r="E893" i="28"/>
  <c r="G893" i="28"/>
  <c r="H893" i="28"/>
  <c r="A894" i="28"/>
  <c r="D894" i="28"/>
  <c r="E894" i="28"/>
  <c r="G894" i="28"/>
  <c r="H894" i="28"/>
  <c r="G898" i="28"/>
  <c r="H898" i="28"/>
  <c r="J898" i="28"/>
  <c r="K898" i="28"/>
  <c r="L898" i="28"/>
  <c r="A899" i="28"/>
  <c r="D899" i="28"/>
  <c r="E899" i="28"/>
  <c r="J899" i="28"/>
  <c r="K899" i="28"/>
  <c r="L899" i="28"/>
  <c r="A900" i="28"/>
  <c r="D900" i="28"/>
  <c r="E900" i="28"/>
  <c r="G900" i="28"/>
  <c r="H900" i="28"/>
  <c r="A901" i="28"/>
  <c r="D901" i="28"/>
  <c r="E901" i="28"/>
  <c r="G901" i="28"/>
  <c r="H901" i="28"/>
  <c r="A902" i="28"/>
  <c r="D902" i="28"/>
  <c r="E902" i="28"/>
  <c r="G902" i="28"/>
  <c r="H902" i="28"/>
  <c r="A903" i="28"/>
  <c r="D903" i="28"/>
  <c r="E903" i="28"/>
  <c r="G903" i="28"/>
  <c r="H903" i="28"/>
  <c r="A904" i="28"/>
  <c r="D904" i="28"/>
  <c r="E904" i="28"/>
  <c r="G904" i="28"/>
  <c r="H904" i="28"/>
  <c r="A905" i="28"/>
  <c r="D905" i="28"/>
  <c r="E905" i="28"/>
  <c r="G905" i="28"/>
  <c r="H905" i="28"/>
  <c r="A906" i="28"/>
  <c r="D906" i="28"/>
  <c r="E906" i="28"/>
  <c r="G906" i="28"/>
  <c r="H906" i="28"/>
  <c r="A907" i="28"/>
  <c r="D907" i="28"/>
  <c r="E907" i="28"/>
  <c r="G907" i="28"/>
  <c r="H907" i="28"/>
  <c r="A908" i="28"/>
  <c r="D908" i="28"/>
  <c r="E908" i="28"/>
  <c r="G908" i="28"/>
  <c r="H908" i="28"/>
  <c r="A909" i="28"/>
  <c r="D909" i="28"/>
  <c r="E909" i="28"/>
  <c r="G909" i="28"/>
  <c r="H909" i="28"/>
  <c r="A910" i="28"/>
  <c r="D910" i="28"/>
  <c r="E910" i="28"/>
  <c r="G910" i="28"/>
  <c r="H910" i="28"/>
  <c r="A911" i="28"/>
  <c r="D911" i="28"/>
  <c r="E911" i="28"/>
  <c r="G911" i="28"/>
  <c r="H911" i="28"/>
  <c r="A912" i="28"/>
  <c r="D912" i="28"/>
  <c r="E912" i="28"/>
  <c r="G912" i="28"/>
  <c r="H912" i="28"/>
  <c r="A913" i="28"/>
  <c r="D913" i="28"/>
  <c r="E913" i="28"/>
  <c r="G913" i="28"/>
  <c r="H913" i="28"/>
  <c r="A914" i="28"/>
  <c r="D914" i="28"/>
  <c r="E914" i="28"/>
  <c r="G914" i="28"/>
  <c r="H914" i="28"/>
  <c r="A915" i="28"/>
  <c r="D915" i="28"/>
  <c r="E915" i="28"/>
  <c r="G915" i="28"/>
  <c r="H915" i="28"/>
  <c r="A916" i="28"/>
  <c r="D916" i="28"/>
  <c r="E916" i="28"/>
  <c r="G916" i="28"/>
  <c r="H916" i="28"/>
  <c r="A917" i="28"/>
  <c r="D917" i="28"/>
  <c r="E917" i="28"/>
  <c r="G917" i="28"/>
  <c r="H917" i="28"/>
  <c r="A918" i="28"/>
  <c r="D918" i="28"/>
  <c r="E918" i="28"/>
  <c r="G918" i="28"/>
  <c r="H918" i="28"/>
  <c r="A919" i="28"/>
  <c r="D919" i="28"/>
  <c r="E919" i="28"/>
  <c r="G919" i="28"/>
  <c r="H919" i="28"/>
  <c r="A920" i="28"/>
  <c r="D920" i="28"/>
  <c r="E920" i="28"/>
  <c r="G920" i="28"/>
  <c r="H920" i="28"/>
  <c r="A921" i="28"/>
  <c r="D921" i="28"/>
  <c r="E921" i="28"/>
  <c r="G921" i="28"/>
  <c r="H921" i="28"/>
  <c r="A922" i="28"/>
  <c r="D922" i="28"/>
  <c r="E922" i="28"/>
  <c r="G922" i="28"/>
  <c r="H922" i="28"/>
  <c r="A923" i="28"/>
  <c r="D923" i="28"/>
  <c r="E923" i="28"/>
  <c r="G923" i="28"/>
  <c r="H923" i="28"/>
  <c r="A924" i="28"/>
  <c r="D924" i="28"/>
  <c r="E924" i="28"/>
  <c r="G924" i="28"/>
  <c r="H924" i="28"/>
  <c r="A925" i="28"/>
  <c r="D925" i="28"/>
  <c r="E925" i="28"/>
  <c r="G925" i="28"/>
  <c r="H925" i="28"/>
  <c r="A926" i="28"/>
  <c r="D926" i="28"/>
  <c r="E926" i="28"/>
  <c r="G926" i="28"/>
  <c r="H926" i="28"/>
  <c r="A927" i="28"/>
  <c r="D927" i="28"/>
  <c r="E927" i="28"/>
  <c r="G927" i="28"/>
  <c r="H927" i="28"/>
  <c r="A928" i="28"/>
  <c r="D928" i="28"/>
  <c r="E928" i="28"/>
  <c r="G928" i="28"/>
  <c r="H928" i="28"/>
  <c r="A929" i="28"/>
  <c r="D929" i="28"/>
  <c r="E929" i="28"/>
  <c r="G929" i="28"/>
  <c r="H929" i="28"/>
  <c r="G933" i="28"/>
  <c r="H933" i="28"/>
  <c r="J933" i="28"/>
  <c r="K933" i="28"/>
  <c r="L933" i="28"/>
  <c r="A934" i="28"/>
  <c r="D934" i="28"/>
  <c r="E934" i="28"/>
  <c r="J934" i="28"/>
  <c r="K934" i="28"/>
  <c r="L934" i="28"/>
  <c r="A935" i="28"/>
  <c r="D935" i="28"/>
  <c r="E935" i="28"/>
  <c r="G935" i="28"/>
  <c r="H935" i="28"/>
  <c r="A936" i="28"/>
  <c r="D936" i="28"/>
  <c r="E936" i="28"/>
  <c r="G936" i="28"/>
  <c r="H936" i="28"/>
  <c r="A937" i="28"/>
  <c r="D937" i="28"/>
  <c r="E937" i="28"/>
  <c r="G937" i="28"/>
  <c r="H937" i="28"/>
  <c r="A938" i="28"/>
  <c r="D938" i="28"/>
  <c r="E938" i="28"/>
  <c r="G938" i="28"/>
  <c r="H938" i="28"/>
  <c r="A939" i="28"/>
  <c r="D939" i="28"/>
  <c r="E939" i="28"/>
  <c r="G939" i="28"/>
  <c r="H939" i="28"/>
  <c r="A940" i="28"/>
  <c r="D940" i="28"/>
  <c r="E940" i="28"/>
  <c r="G940" i="28"/>
  <c r="H940" i="28"/>
  <c r="A941" i="28"/>
  <c r="D941" i="28"/>
  <c r="E941" i="28"/>
  <c r="G941" i="28"/>
  <c r="H941" i="28"/>
  <c r="A942" i="28"/>
  <c r="D942" i="28"/>
  <c r="E942" i="28"/>
  <c r="G942" i="28"/>
  <c r="H942" i="28"/>
  <c r="A943" i="28"/>
  <c r="D943" i="28"/>
  <c r="E943" i="28"/>
  <c r="G943" i="28"/>
  <c r="H943" i="28"/>
  <c r="A944" i="28"/>
  <c r="D944" i="28"/>
  <c r="E944" i="28"/>
  <c r="G944" i="28"/>
  <c r="H944" i="28"/>
  <c r="A945" i="28"/>
  <c r="D945" i="28"/>
  <c r="E945" i="28"/>
  <c r="G945" i="28"/>
  <c r="H945" i="28"/>
  <c r="A946" i="28"/>
  <c r="D946" i="28"/>
  <c r="E946" i="28"/>
  <c r="G946" i="28"/>
  <c r="H946" i="28"/>
  <c r="A947" i="28"/>
  <c r="D947" i="28"/>
  <c r="E947" i="28"/>
  <c r="G947" i="28"/>
  <c r="H947" i="28"/>
  <c r="A948" i="28"/>
  <c r="D948" i="28"/>
  <c r="E948" i="28"/>
  <c r="G948" i="28"/>
  <c r="H948" i="28"/>
  <c r="A949" i="28"/>
  <c r="D949" i="28"/>
  <c r="E949" i="28"/>
  <c r="G949" i="28"/>
  <c r="H949" i="28"/>
  <c r="A950" i="28"/>
  <c r="D950" i="28"/>
  <c r="E950" i="28"/>
  <c r="G950" i="28"/>
  <c r="H950" i="28"/>
  <c r="A951" i="28"/>
  <c r="D951" i="28"/>
  <c r="E951" i="28"/>
  <c r="G951" i="28"/>
  <c r="H951" i="28"/>
  <c r="A952" i="28"/>
  <c r="D952" i="28"/>
  <c r="E952" i="28"/>
  <c r="G952" i="28"/>
  <c r="H952" i="28"/>
  <c r="A953" i="28"/>
  <c r="D953" i="28"/>
  <c r="E953" i="28"/>
  <c r="G953" i="28"/>
  <c r="H953" i="28"/>
  <c r="A954" i="28"/>
  <c r="D954" i="28"/>
  <c r="E954" i="28"/>
  <c r="G954" i="28"/>
  <c r="H954" i="28"/>
  <c r="A955" i="28"/>
  <c r="D955" i="28"/>
  <c r="E955" i="28"/>
  <c r="G955" i="28"/>
  <c r="H955" i="28"/>
  <c r="A956" i="28"/>
  <c r="D956" i="28"/>
  <c r="E956" i="28"/>
  <c r="G956" i="28"/>
  <c r="H956" i="28"/>
  <c r="A957" i="28"/>
  <c r="D957" i="28"/>
  <c r="E957" i="28"/>
  <c r="G957" i="28"/>
  <c r="H957" i="28"/>
  <c r="A958" i="28"/>
  <c r="D958" i="28"/>
  <c r="E958" i="28"/>
  <c r="G958" i="28"/>
  <c r="H958" i="28"/>
  <c r="A959" i="28"/>
  <c r="D959" i="28"/>
  <c r="E959" i="28"/>
  <c r="G959" i="28"/>
  <c r="H959" i="28"/>
  <c r="A960" i="28"/>
  <c r="D960" i="28"/>
  <c r="E960" i="28"/>
  <c r="G960" i="28"/>
  <c r="H960" i="28"/>
  <c r="A961" i="28"/>
  <c r="D961" i="28"/>
  <c r="E961" i="28"/>
  <c r="G961" i="28"/>
  <c r="H961" i="28"/>
  <c r="A962" i="28"/>
  <c r="D962" i="28"/>
  <c r="E962" i="28"/>
  <c r="G962" i="28"/>
  <c r="H962" i="28"/>
  <c r="A963" i="28"/>
  <c r="D963" i="28"/>
  <c r="E963" i="28"/>
  <c r="G963" i="28"/>
  <c r="H963" i="28"/>
  <c r="G967" i="28"/>
  <c r="H967" i="28"/>
  <c r="J967" i="28"/>
  <c r="K967" i="28"/>
  <c r="L967" i="28"/>
  <c r="A968" i="28"/>
  <c r="D968" i="28"/>
  <c r="E968" i="28"/>
  <c r="J968" i="28"/>
  <c r="K968" i="28"/>
  <c r="L968" i="28"/>
  <c r="A969" i="28"/>
  <c r="D969" i="28"/>
  <c r="E969" i="28"/>
  <c r="G969" i="28"/>
  <c r="H969" i="28"/>
  <c r="A970" i="28"/>
  <c r="D970" i="28"/>
  <c r="E970" i="28"/>
  <c r="G970" i="28"/>
  <c r="H970" i="28"/>
  <c r="A971" i="28"/>
  <c r="D971" i="28"/>
  <c r="E971" i="28"/>
  <c r="G971" i="28"/>
  <c r="H971" i="28"/>
  <c r="A972" i="28"/>
  <c r="D972" i="28"/>
  <c r="E972" i="28"/>
  <c r="G972" i="28"/>
  <c r="H972" i="28"/>
  <c r="A973" i="28"/>
  <c r="D973" i="28"/>
  <c r="E973" i="28"/>
  <c r="G973" i="28"/>
  <c r="H973" i="28"/>
  <c r="A974" i="28"/>
  <c r="D974" i="28"/>
  <c r="E974" i="28"/>
  <c r="G974" i="28"/>
  <c r="H974" i="28"/>
  <c r="A975" i="28"/>
  <c r="D975" i="28"/>
  <c r="E975" i="28"/>
  <c r="G975" i="28"/>
  <c r="H975" i="28"/>
  <c r="A976" i="28"/>
  <c r="D976" i="28"/>
  <c r="E976" i="28"/>
  <c r="G976" i="28"/>
  <c r="H976" i="28"/>
  <c r="A977" i="28"/>
  <c r="D977" i="28"/>
  <c r="E977" i="28"/>
  <c r="G977" i="28"/>
  <c r="H977" i="28"/>
  <c r="A978" i="28"/>
  <c r="D978" i="28"/>
  <c r="E978" i="28"/>
  <c r="G978" i="28"/>
  <c r="H978" i="28"/>
  <c r="A979" i="28"/>
  <c r="D979" i="28"/>
  <c r="E979" i="28"/>
  <c r="G979" i="28"/>
  <c r="H979" i="28"/>
  <c r="A980" i="28"/>
  <c r="D980" i="28"/>
  <c r="E980" i="28"/>
  <c r="G980" i="28"/>
  <c r="H980" i="28"/>
  <c r="A981" i="28"/>
  <c r="D981" i="28"/>
  <c r="E981" i="28"/>
  <c r="G981" i="28"/>
  <c r="H981" i="28"/>
  <c r="A982" i="28"/>
  <c r="D982" i="28"/>
  <c r="E982" i="28"/>
  <c r="G982" i="28"/>
  <c r="H982" i="28"/>
  <c r="A983" i="28"/>
  <c r="D983" i="28"/>
  <c r="E983" i="28"/>
  <c r="G983" i="28"/>
  <c r="H983" i="28"/>
  <c r="A984" i="28"/>
  <c r="D984" i="28"/>
  <c r="E984" i="28"/>
  <c r="G984" i="28"/>
  <c r="H984" i="28"/>
  <c r="A985" i="28"/>
  <c r="D985" i="28"/>
  <c r="E985" i="28"/>
  <c r="G985" i="28"/>
  <c r="H985" i="28"/>
  <c r="A986" i="28"/>
  <c r="D986" i="28"/>
  <c r="E986" i="28"/>
  <c r="G986" i="28"/>
  <c r="H986" i="28"/>
  <c r="A987" i="28"/>
  <c r="D987" i="28"/>
  <c r="E987" i="28"/>
  <c r="G987" i="28"/>
  <c r="H987" i="28"/>
  <c r="A988" i="28"/>
  <c r="D988" i="28"/>
  <c r="E988" i="28"/>
  <c r="G988" i="28"/>
  <c r="H988" i="28"/>
  <c r="A989" i="28"/>
  <c r="D989" i="28"/>
  <c r="E989" i="28"/>
  <c r="G989" i="28"/>
  <c r="H989" i="28"/>
  <c r="A990" i="28"/>
  <c r="D990" i="28"/>
  <c r="E990" i="28"/>
  <c r="G990" i="28"/>
  <c r="H990" i="28"/>
  <c r="A991" i="28"/>
  <c r="D991" i="28"/>
  <c r="E991" i="28"/>
  <c r="G991" i="28"/>
  <c r="H991" i="28"/>
  <c r="A992" i="28"/>
  <c r="D992" i="28"/>
  <c r="E992" i="28"/>
  <c r="G992" i="28"/>
  <c r="H992" i="28"/>
  <c r="A993" i="28"/>
  <c r="D993" i="28"/>
  <c r="E993" i="28"/>
  <c r="G993" i="28"/>
  <c r="H993" i="28"/>
  <c r="A994" i="28"/>
  <c r="D994" i="28"/>
  <c r="E994" i="28"/>
  <c r="G994" i="28"/>
  <c r="H994" i="28"/>
  <c r="A995" i="28"/>
  <c r="D995" i="28"/>
  <c r="E995" i="28"/>
  <c r="G995" i="28"/>
  <c r="H995" i="28"/>
  <c r="A996" i="28"/>
  <c r="D996" i="28"/>
  <c r="E996" i="28"/>
  <c r="G996" i="28"/>
  <c r="H996" i="28"/>
  <c r="A997" i="28"/>
  <c r="D997" i="28"/>
  <c r="E997" i="28"/>
  <c r="G997" i="28"/>
  <c r="H997" i="28"/>
  <c r="A998" i="28"/>
  <c r="D998" i="28"/>
  <c r="E998" i="28"/>
  <c r="G998" i="28"/>
  <c r="H998" i="28"/>
  <c r="G1002" i="28"/>
  <c r="H1002" i="28"/>
  <c r="J1002" i="28"/>
  <c r="K1002" i="28"/>
  <c r="L1002" i="28"/>
  <c r="A1003" i="28"/>
  <c r="D1003" i="28"/>
  <c r="E1003" i="28"/>
  <c r="J1003" i="28"/>
  <c r="K1003" i="28"/>
  <c r="L1003" i="28"/>
  <c r="A1004" i="28"/>
  <c r="D1004" i="28"/>
  <c r="E1004" i="28"/>
  <c r="G1004" i="28"/>
  <c r="H1004" i="28"/>
  <c r="A1005" i="28"/>
  <c r="D1005" i="28"/>
  <c r="E1005" i="28"/>
  <c r="G1005" i="28"/>
  <c r="H1005" i="28"/>
  <c r="A1006" i="28"/>
  <c r="D1006" i="28"/>
  <c r="E1006" i="28"/>
  <c r="G1006" i="28"/>
  <c r="H1006" i="28"/>
  <c r="A1007" i="28"/>
  <c r="D1007" i="28"/>
  <c r="E1007" i="28"/>
  <c r="G1007" i="28"/>
  <c r="H1007" i="28"/>
  <c r="A1008" i="28"/>
  <c r="D1008" i="28"/>
  <c r="E1008" i="28"/>
  <c r="G1008" i="28"/>
  <c r="H1008" i="28"/>
  <c r="A1009" i="28"/>
  <c r="D1009" i="28"/>
  <c r="E1009" i="28"/>
  <c r="G1009" i="28"/>
  <c r="H1009" i="28"/>
  <c r="A1010" i="28"/>
  <c r="D1010" i="28"/>
  <c r="E1010" i="28"/>
  <c r="G1010" i="28"/>
  <c r="H1010" i="28"/>
  <c r="A1011" i="28"/>
  <c r="D1011" i="28"/>
  <c r="E1011" i="28"/>
  <c r="G1011" i="28"/>
  <c r="H1011" i="28"/>
  <c r="A1012" i="28"/>
  <c r="D1012" i="28"/>
  <c r="E1012" i="28"/>
  <c r="G1012" i="28"/>
  <c r="H1012" i="28"/>
  <c r="A1013" i="28"/>
  <c r="D1013" i="28"/>
  <c r="E1013" i="28"/>
  <c r="G1013" i="28"/>
  <c r="H1013" i="28"/>
  <c r="A1014" i="28"/>
  <c r="D1014" i="28"/>
  <c r="E1014" i="28"/>
  <c r="G1014" i="28"/>
  <c r="H1014" i="28"/>
  <c r="A1015" i="28"/>
  <c r="D1015" i="28"/>
  <c r="E1015" i="28"/>
  <c r="G1015" i="28"/>
  <c r="H1015" i="28"/>
  <c r="A1016" i="28"/>
  <c r="D1016" i="28"/>
  <c r="E1016" i="28"/>
  <c r="G1016" i="28"/>
  <c r="H1016" i="28"/>
  <c r="A1017" i="28"/>
  <c r="D1017" i="28"/>
  <c r="E1017" i="28"/>
  <c r="G1017" i="28"/>
  <c r="H1017" i="28"/>
  <c r="A1018" i="28"/>
  <c r="D1018" i="28"/>
  <c r="E1018" i="28"/>
  <c r="G1018" i="28"/>
  <c r="H1018" i="28"/>
  <c r="A1019" i="28"/>
  <c r="D1019" i="28"/>
  <c r="E1019" i="28"/>
  <c r="G1019" i="28"/>
  <c r="H1019" i="28"/>
  <c r="A1020" i="28"/>
  <c r="D1020" i="28"/>
  <c r="E1020" i="28"/>
  <c r="G1020" i="28"/>
  <c r="H1020" i="28"/>
  <c r="A1021" i="28"/>
  <c r="D1021" i="28"/>
  <c r="E1021" i="28"/>
  <c r="G1021" i="28"/>
  <c r="H1021" i="28"/>
  <c r="A1022" i="28"/>
  <c r="D1022" i="28"/>
  <c r="E1022" i="28"/>
  <c r="G1022" i="28"/>
  <c r="H1022" i="28"/>
  <c r="A1023" i="28"/>
  <c r="D1023" i="28"/>
  <c r="E1023" i="28"/>
  <c r="G1023" i="28"/>
  <c r="H1023" i="28"/>
  <c r="A1024" i="28"/>
  <c r="D1024" i="28"/>
  <c r="E1024" i="28"/>
  <c r="G1024" i="28"/>
  <c r="H1024" i="28"/>
  <c r="A1025" i="28"/>
  <c r="D1025" i="28"/>
  <c r="E1025" i="28"/>
  <c r="G1025" i="28"/>
  <c r="H1025" i="28"/>
  <c r="A1026" i="28"/>
  <c r="D1026" i="28"/>
  <c r="E1026" i="28"/>
  <c r="G1026" i="28"/>
  <c r="H1026" i="28"/>
  <c r="A1027" i="28"/>
  <c r="D1027" i="28"/>
  <c r="E1027" i="28"/>
  <c r="G1027" i="28"/>
  <c r="H1027" i="28"/>
  <c r="A1028" i="28"/>
  <c r="D1028" i="28"/>
  <c r="E1028" i="28"/>
  <c r="G1028" i="28"/>
  <c r="H1028" i="28"/>
  <c r="A1029" i="28"/>
  <c r="D1029" i="28"/>
  <c r="E1029" i="28"/>
  <c r="G1029" i="28"/>
  <c r="H1029" i="28"/>
  <c r="A1030" i="28"/>
  <c r="D1030" i="28"/>
  <c r="E1030" i="28"/>
  <c r="G1030" i="28"/>
  <c r="H1030" i="28"/>
  <c r="A1031" i="28"/>
  <c r="D1031" i="28"/>
  <c r="E1031" i="28"/>
  <c r="G1031" i="28"/>
  <c r="H1031" i="28"/>
  <c r="A1032" i="28"/>
  <c r="D1032" i="28"/>
  <c r="E1032" i="28"/>
  <c r="G1032" i="28"/>
  <c r="H1032" i="28"/>
  <c r="A1033" i="28"/>
  <c r="D1033" i="28"/>
  <c r="E1033" i="28"/>
  <c r="G1033" i="28"/>
  <c r="H1033" i="28"/>
  <c r="G1037" i="28"/>
  <c r="H1037" i="28"/>
  <c r="J1037" i="28"/>
  <c r="K1037" i="28"/>
  <c r="L1037" i="28"/>
  <c r="A1038" i="28"/>
  <c r="D1038" i="28"/>
  <c r="E1038" i="28"/>
  <c r="J1038" i="28"/>
  <c r="K1038" i="28"/>
  <c r="L1038" i="28"/>
  <c r="A1039" i="28"/>
  <c r="D1039" i="28"/>
  <c r="E1039" i="28"/>
  <c r="G1039" i="28"/>
  <c r="H1039" i="28"/>
  <c r="A1040" i="28"/>
  <c r="D1040" i="28"/>
  <c r="E1040" i="28"/>
  <c r="G1040" i="28"/>
  <c r="H1040" i="28"/>
  <c r="A1041" i="28"/>
  <c r="D1041" i="28"/>
  <c r="E1041" i="28"/>
  <c r="G1041" i="28"/>
  <c r="H1041" i="28"/>
  <c r="A1042" i="28"/>
  <c r="D1042" i="28"/>
  <c r="E1042" i="28"/>
  <c r="G1042" i="28"/>
  <c r="H1042" i="28"/>
  <c r="A1043" i="28"/>
  <c r="D1043" i="28"/>
  <c r="E1043" i="28"/>
  <c r="G1043" i="28"/>
  <c r="H1043" i="28"/>
  <c r="A1044" i="28"/>
  <c r="D1044" i="28"/>
  <c r="E1044" i="28"/>
  <c r="G1044" i="28"/>
  <c r="H1044" i="28"/>
  <c r="A1045" i="28"/>
  <c r="D1045" i="28"/>
  <c r="E1045" i="28"/>
  <c r="G1045" i="28"/>
  <c r="H1045" i="28"/>
  <c r="A1046" i="28"/>
  <c r="D1046" i="28"/>
  <c r="E1046" i="28"/>
  <c r="G1046" i="28"/>
  <c r="H1046" i="28"/>
  <c r="A1047" i="28"/>
  <c r="D1047" i="28"/>
  <c r="E1047" i="28"/>
  <c r="G1047" i="28"/>
  <c r="H1047" i="28"/>
  <c r="A1048" i="28"/>
  <c r="D1048" i="28"/>
  <c r="E1048" i="28"/>
  <c r="G1048" i="28"/>
  <c r="H1048" i="28"/>
  <c r="A1049" i="28"/>
  <c r="D1049" i="28"/>
  <c r="E1049" i="28"/>
  <c r="G1049" i="28"/>
  <c r="H1049" i="28"/>
  <c r="A1050" i="28"/>
  <c r="D1050" i="28"/>
  <c r="E1050" i="28"/>
  <c r="G1050" i="28"/>
  <c r="H1050" i="28"/>
  <c r="A1051" i="28"/>
  <c r="D1051" i="28"/>
  <c r="E1051" i="28"/>
  <c r="G1051" i="28"/>
  <c r="H1051" i="28"/>
  <c r="A1052" i="28"/>
  <c r="D1052" i="28"/>
  <c r="E1052" i="28"/>
  <c r="G1052" i="28"/>
  <c r="H1052" i="28"/>
  <c r="A1053" i="28"/>
  <c r="D1053" i="28"/>
  <c r="E1053" i="28"/>
  <c r="G1053" i="28"/>
  <c r="H1053" i="28"/>
  <c r="A1054" i="28"/>
  <c r="D1054" i="28"/>
  <c r="E1054" i="28"/>
  <c r="G1054" i="28"/>
  <c r="H1054" i="28"/>
  <c r="A1055" i="28"/>
  <c r="D1055" i="28"/>
  <c r="E1055" i="28"/>
  <c r="G1055" i="28"/>
  <c r="H1055" i="28"/>
  <c r="A1056" i="28"/>
  <c r="D1056" i="28"/>
  <c r="E1056" i="28"/>
  <c r="G1056" i="28"/>
  <c r="H1056" i="28"/>
  <c r="A1057" i="28"/>
  <c r="D1057" i="28"/>
  <c r="E1057" i="28"/>
  <c r="G1057" i="28"/>
  <c r="H1057" i="28"/>
  <c r="A1058" i="28"/>
  <c r="D1058" i="28"/>
  <c r="E1058" i="28"/>
  <c r="G1058" i="28"/>
  <c r="H1058" i="28"/>
  <c r="A1059" i="28"/>
  <c r="D1059" i="28"/>
  <c r="E1059" i="28"/>
  <c r="G1059" i="28"/>
  <c r="H1059" i="28"/>
  <c r="A1060" i="28"/>
  <c r="D1060" i="28"/>
  <c r="E1060" i="28"/>
  <c r="G1060" i="28"/>
  <c r="H1060" i="28"/>
  <c r="A1061" i="28"/>
  <c r="D1061" i="28"/>
  <c r="E1061" i="28"/>
  <c r="G1061" i="28"/>
  <c r="H1061" i="28"/>
  <c r="A1062" i="28"/>
  <c r="D1062" i="28"/>
  <c r="E1062" i="28"/>
  <c r="G1062" i="28"/>
  <c r="H1062" i="28"/>
  <c r="A1063" i="28"/>
  <c r="D1063" i="28"/>
  <c r="E1063" i="28"/>
  <c r="G1063" i="28"/>
  <c r="H1063" i="28"/>
  <c r="A1064" i="28"/>
  <c r="D1064" i="28"/>
  <c r="E1064" i="28"/>
  <c r="G1064" i="28"/>
  <c r="H1064" i="28"/>
  <c r="A1065" i="28"/>
  <c r="D1065" i="28"/>
  <c r="E1065" i="28"/>
  <c r="G1065" i="28"/>
  <c r="H1065" i="28"/>
  <c r="G1069" i="28"/>
  <c r="H1069" i="28"/>
  <c r="J1069" i="28"/>
  <c r="K1069" i="28"/>
  <c r="L1069" i="28"/>
  <c r="A1070" i="28"/>
  <c r="D1070" i="28"/>
  <c r="E1070" i="28"/>
  <c r="J1070" i="28"/>
  <c r="K1070" i="28"/>
  <c r="L1070" i="28"/>
  <c r="A1071" i="28"/>
  <c r="D1071" i="28"/>
  <c r="E1071" i="28"/>
  <c r="G1071" i="28"/>
  <c r="H1071" i="28"/>
  <c r="A1072" i="28"/>
  <c r="D1072" i="28"/>
  <c r="E1072" i="28"/>
  <c r="G1072" i="28"/>
  <c r="H1072" i="28"/>
  <c r="A1073" i="28"/>
  <c r="D1073" i="28"/>
  <c r="E1073" i="28"/>
  <c r="G1073" i="28"/>
  <c r="H1073" i="28"/>
  <c r="A1074" i="28"/>
  <c r="D1074" i="28"/>
  <c r="E1074" i="28"/>
  <c r="G1074" i="28"/>
  <c r="H1074" i="28"/>
  <c r="A1075" i="28"/>
  <c r="D1075" i="28"/>
  <c r="E1075" i="28"/>
  <c r="G1075" i="28"/>
  <c r="H1075" i="28"/>
  <c r="A1076" i="28"/>
  <c r="D1076" i="28"/>
  <c r="E1076" i="28"/>
  <c r="G1076" i="28"/>
  <c r="H1076" i="28"/>
  <c r="A1077" i="28"/>
  <c r="D1077" i="28"/>
  <c r="E1077" i="28"/>
  <c r="G1077" i="28"/>
  <c r="H1077" i="28"/>
  <c r="A1078" i="28"/>
  <c r="D1078" i="28"/>
  <c r="E1078" i="28"/>
  <c r="G1078" i="28"/>
  <c r="H1078" i="28"/>
  <c r="A1079" i="28"/>
  <c r="D1079" i="28"/>
  <c r="E1079" i="28"/>
  <c r="G1079" i="28"/>
  <c r="H1079" i="28"/>
  <c r="A1080" i="28"/>
  <c r="D1080" i="28"/>
  <c r="E1080" i="28"/>
  <c r="G1080" i="28"/>
  <c r="H1080" i="28"/>
  <c r="A1081" i="28"/>
  <c r="D1081" i="28"/>
  <c r="E1081" i="28"/>
  <c r="G1081" i="28"/>
  <c r="H1081" i="28"/>
  <c r="A1082" i="28"/>
  <c r="D1082" i="28"/>
  <c r="E1082" i="28"/>
  <c r="G1082" i="28"/>
  <c r="H1082" i="28"/>
  <c r="A1083" i="28"/>
  <c r="D1083" i="28"/>
  <c r="E1083" i="28"/>
  <c r="G1083" i="28"/>
  <c r="H1083" i="28"/>
  <c r="A1084" i="28"/>
  <c r="D1084" i="28"/>
  <c r="E1084" i="28"/>
  <c r="G1084" i="28"/>
  <c r="H1084" i="28"/>
  <c r="A1085" i="28"/>
  <c r="D1085" i="28"/>
  <c r="E1085" i="28"/>
  <c r="G1085" i="28"/>
  <c r="H1085" i="28"/>
  <c r="A1086" i="28"/>
  <c r="D1086" i="28"/>
  <c r="E1086" i="28"/>
  <c r="G1086" i="28"/>
  <c r="H1086" i="28"/>
  <c r="A1087" i="28"/>
  <c r="D1087" i="28"/>
  <c r="E1087" i="28"/>
  <c r="G1087" i="28"/>
  <c r="H1087" i="28"/>
  <c r="A1088" i="28"/>
  <c r="D1088" i="28"/>
  <c r="E1088" i="28"/>
  <c r="G1088" i="28"/>
  <c r="H1088" i="28"/>
  <c r="A1089" i="28"/>
  <c r="D1089" i="28"/>
  <c r="E1089" i="28"/>
  <c r="G1089" i="28"/>
  <c r="H1089" i="28"/>
  <c r="A1090" i="28"/>
  <c r="D1090" i="28"/>
  <c r="E1090" i="28"/>
  <c r="G1090" i="28"/>
  <c r="H1090" i="28"/>
  <c r="A1091" i="28"/>
  <c r="D1091" i="28"/>
  <c r="E1091" i="28"/>
  <c r="G1091" i="28"/>
  <c r="H1091" i="28"/>
  <c r="A1092" i="28"/>
  <c r="D1092" i="28"/>
  <c r="E1092" i="28"/>
  <c r="G1092" i="28"/>
  <c r="H1092" i="28"/>
  <c r="A1093" i="28"/>
  <c r="D1093" i="28"/>
  <c r="E1093" i="28"/>
  <c r="G1093" i="28"/>
  <c r="H1093" i="28"/>
  <c r="A1094" i="28"/>
  <c r="D1094" i="28"/>
  <c r="E1094" i="28"/>
  <c r="G1094" i="28"/>
  <c r="H1094" i="28"/>
  <c r="A1095" i="28"/>
  <c r="D1095" i="28"/>
  <c r="E1095" i="28"/>
  <c r="G1095" i="28"/>
  <c r="H1095" i="28"/>
  <c r="A1096" i="28"/>
  <c r="D1096" i="28"/>
  <c r="E1096" i="28"/>
  <c r="G1096" i="28"/>
  <c r="H1096" i="28"/>
  <c r="A1097" i="28"/>
  <c r="D1097" i="28"/>
  <c r="E1097" i="28"/>
  <c r="G1097" i="28"/>
  <c r="H1097" i="28"/>
  <c r="A1098" i="28"/>
  <c r="D1098" i="28"/>
  <c r="E1098" i="28"/>
  <c r="G1098" i="28"/>
  <c r="H1098" i="28"/>
  <c r="A1099" i="28"/>
  <c r="D1099" i="28"/>
  <c r="E1099" i="28"/>
  <c r="G1099" i="28"/>
  <c r="H1099" i="28"/>
  <c r="A1100" i="28"/>
  <c r="D1100" i="28"/>
  <c r="E1100" i="28"/>
  <c r="G1100" i="28"/>
  <c r="H1100" i="28"/>
  <c r="G1104" i="28"/>
  <c r="H1104" i="28"/>
  <c r="J1104" i="28"/>
  <c r="K1104" i="28"/>
  <c r="L1104" i="28"/>
  <c r="A1105" i="28"/>
  <c r="D1105" i="28"/>
  <c r="E1105" i="28"/>
  <c r="J1105" i="28"/>
  <c r="K1105" i="28"/>
  <c r="L1105" i="28"/>
  <c r="A1106" i="28"/>
  <c r="D1106" i="28"/>
  <c r="E1106" i="28"/>
  <c r="G1106" i="28"/>
  <c r="H1106" i="28"/>
  <c r="A1107" i="28"/>
  <c r="D1107" i="28"/>
  <c r="E1107" i="28"/>
  <c r="G1107" i="28"/>
  <c r="H1107" i="28"/>
  <c r="A1108" i="28"/>
  <c r="D1108" i="28"/>
  <c r="E1108" i="28"/>
  <c r="G1108" i="28"/>
  <c r="H1108" i="28"/>
  <c r="A1109" i="28"/>
  <c r="D1109" i="28"/>
  <c r="E1109" i="28"/>
  <c r="G1109" i="28"/>
  <c r="H1109" i="28"/>
  <c r="A1110" i="28"/>
  <c r="D1110" i="28"/>
  <c r="E1110" i="28"/>
  <c r="G1110" i="28"/>
  <c r="H1110" i="28"/>
  <c r="A1111" i="28"/>
  <c r="D1111" i="28"/>
  <c r="E1111" i="28"/>
  <c r="G1111" i="28"/>
  <c r="H1111" i="28"/>
  <c r="A1112" i="28"/>
  <c r="D1112" i="28"/>
  <c r="E1112" i="28"/>
  <c r="G1112" i="28"/>
  <c r="H1112" i="28"/>
  <c r="A1113" i="28"/>
  <c r="D1113" i="28"/>
  <c r="E1113" i="28"/>
  <c r="G1113" i="28"/>
  <c r="H1113" i="28"/>
  <c r="A1114" i="28"/>
  <c r="D1114" i="28"/>
  <c r="E1114" i="28"/>
  <c r="G1114" i="28"/>
  <c r="H1114" i="28"/>
  <c r="A1115" i="28"/>
  <c r="D1115" i="28"/>
  <c r="E1115" i="28"/>
  <c r="G1115" i="28"/>
  <c r="H1115" i="28"/>
  <c r="A1116" i="28"/>
  <c r="D1116" i="28"/>
  <c r="E1116" i="28"/>
  <c r="G1116" i="28"/>
  <c r="H1116" i="28"/>
  <c r="A1117" i="28"/>
  <c r="D1117" i="28"/>
  <c r="E1117" i="28"/>
  <c r="G1117" i="28"/>
  <c r="H1117" i="28"/>
  <c r="A1118" i="28"/>
  <c r="D1118" i="28"/>
  <c r="E1118" i="28"/>
  <c r="G1118" i="28"/>
  <c r="H1118" i="28"/>
  <c r="A1119" i="28"/>
  <c r="D1119" i="28"/>
  <c r="E1119" i="28"/>
  <c r="G1119" i="28"/>
  <c r="H1119" i="28"/>
  <c r="A1120" i="28"/>
  <c r="D1120" i="28"/>
  <c r="E1120" i="28"/>
  <c r="G1120" i="28"/>
  <c r="H1120" i="28"/>
  <c r="A1121" i="28"/>
  <c r="D1121" i="28"/>
  <c r="E1121" i="28"/>
  <c r="G1121" i="28"/>
  <c r="H1121" i="28"/>
  <c r="A1122" i="28"/>
  <c r="D1122" i="28"/>
  <c r="E1122" i="28"/>
  <c r="G1122" i="28"/>
  <c r="H1122" i="28"/>
  <c r="A1123" i="28"/>
  <c r="D1123" i="28"/>
  <c r="E1123" i="28"/>
  <c r="G1123" i="28"/>
  <c r="H1123" i="28"/>
  <c r="A1124" i="28"/>
  <c r="D1124" i="28"/>
  <c r="E1124" i="28"/>
  <c r="G1124" i="28"/>
  <c r="H1124" i="28"/>
  <c r="A1125" i="28"/>
  <c r="D1125" i="28"/>
  <c r="E1125" i="28"/>
  <c r="G1125" i="28"/>
  <c r="H1125" i="28"/>
  <c r="A1126" i="28"/>
  <c r="D1126" i="28"/>
  <c r="E1126" i="28"/>
  <c r="G1126" i="28"/>
  <c r="H1126" i="28"/>
  <c r="A1127" i="28"/>
  <c r="D1127" i="28"/>
  <c r="E1127" i="28"/>
  <c r="G1127" i="28"/>
  <c r="H1127" i="28"/>
  <c r="A1128" i="28"/>
  <c r="D1128" i="28"/>
  <c r="E1128" i="28"/>
  <c r="G1128" i="28"/>
  <c r="H1128" i="28"/>
  <c r="A1129" i="28"/>
  <c r="D1129" i="28"/>
  <c r="E1129" i="28"/>
  <c r="G1129" i="28"/>
  <c r="H1129" i="28"/>
  <c r="A1130" i="28"/>
  <c r="D1130" i="28"/>
  <c r="E1130" i="28"/>
  <c r="G1130" i="28"/>
  <c r="H1130" i="28"/>
  <c r="A1131" i="28"/>
  <c r="D1131" i="28"/>
  <c r="E1131" i="28"/>
  <c r="G1131" i="28"/>
  <c r="H1131" i="28"/>
  <c r="A1132" i="28"/>
  <c r="D1132" i="28"/>
  <c r="E1132" i="28"/>
  <c r="G1132" i="28"/>
  <c r="H1132" i="28"/>
  <c r="A1133" i="28"/>
  <c r="D1133" i="28"/>
  <c r="E1133" i="28"/>
  <c r="G1133" i="28"/>
  <c r="H1133" i="28"/>
  <c r="A1134" i="28"/>
  <c r="D1134" i="28"/>
  <c r="E1134" i="28"/>
  <c r="G1134" i="28"/>
  <c r="H1134" i="28"/>
  <c r="G1138" i="28"/>
  <c r="H1138" i="28"/>
  <c r="J1138" i="28"/>
  <c r="K1138" i="28"/>
  <c r="L1138" i="28"/>
  <c r="A1139" i="28"/>
  <c r="D1139" i="28"/>
  <c r="E1139" i="28"/>
  <c r="J1139" i="28"/>
  <c r="K1139" i="28"/>
  <c r="L1139" i="28"/>
  <c r="A1140" i="28"/>
  <c r="D1140" i="28"/>
  <c r="E1140" i="28"/>
  <c r="G1140" i="28"/>
  <c r="H1140" i="28"/>
  <c r="A1141" i="28"/>
  <c r="D1141" i="28"/>
  <c r="E1141" i="28"/>
  <c r="G1141" i="28"/>
  <c r="H1141" i="28"/>
  <c r="A1142" i="28"/>
  <c r="D1142" i="28"/>
  <c r="E1142" i="28"/>
  <c r="G1142" i="28"/>
  <c r="H1142" i="28"/>
  <c r="A1143" i="28"/>
  <c r="D1143" i="28"/>
  <c r="E1143" i="28"/>
  <c r="G1143" i="28"/>
  <c r="H1143" i="28"/>
  <c r="A1144" i="28"/>
  <c r="D1144" i="28"/>
  <c r="E1144" i="28"/>
  <c r="G1144" i="28"/>
  <c r="H1144" i="28"/>
  <c r="A1145" i="28"/>
  <c r="D1145" i="28"/>
  <c r="E1145" i="28"/>
  <c r="G1145" i="28"/>
  <c r="H1145" i="28"/>
  <c r="A1146" i="28"/>
  <c r="D1146" i="28"/>
  <c r="E1146" i="28"/>
  <c r="G1146" i="28"/>
  <c r="H1146" i="28"/>
  <c r="A1147" i="28"/>
  <c r="D1147" i="28"/>
  <c r="E1147" i="28"/>
  <c r="G1147" i="28"/>
  <c r="H1147" i="28"/>
  <c r="A1148" i="28"/>
  <c r="D1148" i="28"/>
  <c r="E1148" i="28"/>
  <c r="G1148" i="28"/>
  <c r="H1148" i="28"/>
  <c r="A1149" i="28"/>
  <c r="D1149" i="28"/>
  <c r="E1149" i="28"/>
  <c r="G1149" i="28"/>
  <c r="H1149" i="28"/>
  <c r="A1150" i="28"/>
  <c r="D1150" i="28"/>
  <c r="E1150" i="28"/>
  <c r="G1150" i="28"/>
  <c r="H1150" i="28"/>
  <c r="A1151" i="28"/>
  <c r="D1151" i="28"/>
  <c r="E1151" i="28"/>
  <c r="G1151" i="28"/>
  <c r="H1151" i="28"/>
  <c r="A1152" i="28"/>
  <c r="D1152" i="28"/>
  <c r="E1152" i="28"/>
  <c r="G1152" i="28"/>
  <c r="H1152" i="28"/>
  <c r="A1153" i="28"/>
  <c r="D1153" i="28"/>
  <c r="E1153" i="28"/>
  <c r="G1153" i="28"/>
  <c r="H1153" i="28"/>
  <c r="A1154" i="28"/>
  <c r="D1154" i="28"/>
  <c r="E1154" i="28"/>
  <c r="G1154" i="28"/>
  <c r="H1154" i="28"/>
  <c r="A1155" i="28"/>
  <c r="D1155" i="28"/>
  <c r="E1155" i="28"/>
  <c r="G1155" i="28"/>
  <c r="H1155" i="28"/>
  <c r="A1156" i="28"/>
  <c r="D1156" i="28"/>
  <c r="E1156" i="28"/>
  <c r="G1156" i="28"/>
  <c r="H1156" i="28"/>
  <c r="A1157" i="28"/>
  <c r="D1157" i="28"/>
  <c r="E1157" i="28"/>
  <c r="G1157" i="28"/>
  <c r="H1157" i="28"/>
  <c r="A1158" i="28"/>
  <c r="D1158" i="28"/>
  <c r="E1158" i="28"/>
  <c r="G1158" i="28"/>
  <c r="H1158" i="28"/>
  <c r="A1159" i="28"/>
  <c r="D1159" i="28"/>
  <c r="E1159" i="28"/>
  <c r="G1159" i="28"/>
  <c r="H1159" i="28"/>
  <c r="A1160" i="28"/>
  <c r="D1160" i="28"/>
  <c r="E1160" i="28"/>
  <c r="G1160" i="28"/>
  <c r="H1160" i="28"/>
  <c r="A1161" i="28"/>
  <c r="D1161" i="28"/>
  <c r="E1161" i="28"/>
  <c r="G1161" i="28"/>
  <c r="H1161" i="28"/>
  <c r="A1162" i="28"/>
  <c r="D1162" i="28"/>
  <c r="E1162" i="28"/>
  <c r="G1162" i="28"/>
  <c r="H1162" i="28"/>
  <c r="A1163" i="28"/>
  <c r="D1163" i="28"/>
  <c r="E1163" i="28"/>
  <c r="G1163" i="28"/>
  <c r="H1163" i="28"/>
  <c r="A1164" i="28"/>
  <c r="D1164" i="28"/>
  <c r="E1164" i="28"/>
  <c r="G1164" i="28"/>
  <c r="H1164" i="28"/>
  <c r="A1165" i="28"/>
  <c r="D1165" i="28"/>
  <c r="E1165" i="28"/>
  <c r="G1165" i="28"/>
  <c r="H1165" i="28"/>
  <c r="A1166" i="28"/>
  <c r="D1166" i="28"/>
  <c r="E1166" i="28"/>
  <c r="G1166" i="28"/>
  <c r="H1166" i="28"/>
  <c r="A1167" i="28"/>
  <c r="D1167" i="28"/>
  <c r="E1167" i="28"/>
  <c r="G1167" i="28"/>
  <c r="H1167" i="28"/>
  <c r="A1168" i="28"/>
  <c r="D1168" i="28"/>
  <c r="E1168" i="28"/>
  <c r="G1168" i="28"/>
  <c r="H1168" i="28"/>
  <c r="A1169" i="28"/>
  <c r="D1169" i="28"/>
  <c r="E1169" i="28"/>
  <c r="G1169" i="28"/>
  <c r="H1169" i="28"/>
  <c r="G1173" i="28"/>
  <c r="H1173" i="28"/>
  <c r="J1173" i="28"/>
  <c r="K1173" i="28"/>
  <c r="L1173" i="28"/>
  <c r="A1174" i="28"/>
  <c r="D1174" i="28"/>
  <c r="E1174" i="28"/>
  <c r="J1174" i="28"/>
  <c r="K1174" i="28"/>
  <c r="L1174" i="28"/>
  <c r="A1175" i="28"/>
  <c r="D1175" i="28"/>
  <c r="E1175" i="28"/>
  <c r="G1175" i="28"/>
  <c r="H1175" i="28"/>
  <c r="A1176" i="28"/>
  <c r="D1176" i="28"/>
  <c r="E1176" i="28"/>
  <c r="G1176" i="28"/>
  <c r="H1176" i="28"/>
  <c r="A1177" i="28"/>
  <c r="D1177" i="28"/>
  <c r="E1177" i="28"/>
  <c r="G1177" i="28"/>
  <c r="H1177" i="28"/>
  <c r="A1178" i="28"/>
  <c r="D1178" i="28"/>
  <c r="E1178" i="28"/>
  <c r="G1178" i="28"/>
  <c r="H1178" i="28"/>
  <c r="A1179" i="28"/>
  <c r="D1179" i="28"/>
  <c r="E1179" i="28"/>
  <c r="G1179" i="28"/>
  <c r="H1179" i="28"/>
  <c r="A1180" i="28"/>
  <c r="D1180" i="28"/>
  <c r="E1180" i="28"/>
  <c r="G1180" i="28"/>
  <c r="H1180" i="28"/>
  <c r="A1181" i="28"/>
  <c r="D1181" i="28"/>
  <c r="E1181" i="28"/>
  <c r="G1181" i="28"/>
  <c r="H1181" i="28"/>
  <c r="A1182" i="28"/>
  <c r="D1182" i="28"/>
  <c r="E1182" i="28"/>
  <c r="G1182" i="28"/>
  <c r="H1182" i="28"/>
  <c r="A1183" i="28"/>
  <c r="D1183" i="28"/>
  <c r="E1183" i="28"/>
  <c r="G1183" i="28"/>
  <c r="H1183" i="28"/>
  <c r="A1184" i="28"/>
  <c r="D1184" i="28"/>
  <c r="E1184" i="28"/>
  <c r="G1184" i="28"/>
  <c r="H1184" i="28"/>
  <c r="A1185" i="28"/>
  <c r="D1185" i="28"/>
  <c r="E1185" i="28"/>
  <c r="G1185" i="28"/>
  <c r="H1185" i="28"/>
  <c r="A1186" i="28"/>
  <c r="D1186" i="28"/>
  <c r="E1186" i="28"/>
  <c r="G1186" i="28"/>
  <c r="H1186" i="28"/>
  <c r="A1187" i="28"/>
  <c r="D1187" i="28"/>
  <c r="E1187" i="28"/>
  <c r="G1187" i="28"/>
  <c r="H1187" i="28"/>
  <c r="A1188" i="28"/>
  <c r="D1188" i="28"/>
  <c r="E1188" i="28"/>
  <c r="G1188" i="28"/>
  <c r="H1188" i="28"/>
  <c r="A1189" i="28"/>
  <c r="D1189" i="28"/>
  <c r="E1189" i="28"/>
  <c r="G1189" i="28"/>
  <c r="H1189" i="28"/>
  <c r="A1190" i="28"/>
  <c r="D1190" i="28"/>
  <c r="E1190" i="28"/>
  <c r="G1190" i="28"/>
  <c r="H1190" i="28"/>
  <c r="A1191" i="28"/>
  <c r="D1191" i="28"/>
  <c r="E1191" i="28"/>
  <c r="G1191" i="28"/>
  <c r="H1191" i="28"/>
  <c r="A1192" i="28"/>
  <c r="D1192" i="28"/>
  <c r="E1192" i="28"/>
  <c r="G1192" i="28"/>
  <c r="H1192" i="28"/>
  <c r="A1193" i="28"/>
  <c r="D1193" i="28"/>
  <c r="E1193" i="28"/>
  <c r="G1193" i="28"/>
  <c r="H1193" i="28"/>
  <c r="A1194" i="28"/>
  <c r="D1194" i="28"/>
  <c r="E1194" i="28"/>
  <c r="G1194" i="28"/>
  <c r="H1194" i="28"/>
  <c r="A1195" i="28"/>
  <c r="D1195" i="28"/>
  <c r="E1195" i="28"/>
  <c r="G1195" i="28"/>
  <c r="H1195" i="28"/>
  <c r="A1196" i="28"/>
  <c r="D1196" i="28"/>
  <c r="E1196" i="28"/>
  <c r="G1196" i="28"/>
  <c r="H1196" i="28"/>
  <c r="A1197" i="28"/>
  <c r="D1197" i="28"/>
  <c r="E1197" i="28"/>
  <c r="G1197" i="28"/>
  <c r="H1197" i="28"/>
  <c r="A1198" i="28"/>
  <c r="D1198" i="28"/>
  <c r="E1198" i="28"/>
  <c r="G1198" i="28"/>
  <c r="H1198" i="28"/>
  <c r="A1199" i="28"/>
  <c r="D1199" i="28"/>
  <c r="E1199" i="28"/>
  <c r="G1199" i="28"/>
  <c r="H1199" i="28"/>
  <c r="A1200" i="28"/>
  <c r="D1200" i="28"/>
  <c r="E1200" i="28"/>
  <c r="G1200" i="28"/>
  <c r="H1200" i="28"/>
  <c r="A1201" i="28"/>
  <c r="D1201" i="28"/>
  <c r="E1201" i="28"/>
  <c r="G1201" i="28"/>
  <c r="H1201" i="28"/>
  <c r="A1202" i="28"/>
  <c r="D1202" i="28"/>
  <c r="E1202" i="28"/>
  <c r="G1202" i="28"/>
  <c r="H1202" i="28"/>
  <c r="A1203" i="28"/>
  <c r="D1203" i="28"/>
  <c r="E1203" i="28"/>
  <c r="G1203" i="28"/>
  <c r="H1203" i="28"/>
  <c r="G1207" i="28"/>
  <c r="H1207" i="28"/>
  <c r="J1207" i="28"/>
  <c r="K1207" i="28"/>
  <c r="L1207" i="28"/>
  <c r="A1208" i="28"/>
  <c r="D1208" i="28"/>
  <c r="E1208" i="28"/>
  <c r="J1208" i="28"/>
  <c r="K1208" i="28"/>
  <c r="L1208" i="28"/>
  <c r="A1209" i="28"/>
  <c r="D1209" i="28"/>
  <c r="E1209" i="28"/>
  <c r="G1209" i="28"/>
  <c r="H1209" i="28"/>
  <c r="A1210" i="28"/>
  <c r="D1210" i="28"/>
  <c r="E1210" i="28"/>
  <c r="G1210" i="28"/>
  <c r="H1210" i="28"/>
  <c r="A1211" i="28"/>
  <c r="D1211" i="28"/>
  <c r="E1211" i="28"/>
  <c r="G1211" i="28"/>
  <c r="H1211" i="28"/>
  <c r="A1212" i="28"/>
  <c r="D1212" i="28"/>
  <c r="E1212" i="28"/>
  <c r="G1212" i="28"/>
  <c r="H1212" i="28"/>
  <c r="A1213" i="28"/>
  <c r="D1213" i="28"/>
  <c r="E1213" i="28"/>
  <c r="G1213" i="28"/>
  <c r="H1213" i="28"/>
  <c r="A1214" i="28"/>
  <c r="D1214" i="28"/>
  <c r="E1214" i="28"/>
  <c r="G1214" i="28"/>
  <c r="H1214" i="28"/>
  <c r="A1215" i="28"/>
  <c r="D1215" i="28"/>
  <c r="E1215" i="28"/>
  <c r="G1215" i="28"/>
  <c r="H1215" i="28"/>
  <c r="A1216" i="28"/>
  <c r="D1216" i="28"/>
  <c r="E1216" i="28"/>
  <c r="G1216" i="28"/>
  <c r="H1216" i="28"/>
  <c r="A1217" i="28"/>
  <c r="D1217" i="28"/>
  <c r="E1217" i="28"/>
  <c r="G1217" i="28"/>
  <c r="H1217" i="28"/>
  <c r="A1218" i="28"/>
  <c r="D1218" i="28"/>
  <c r="E1218" i="28"/>
  <c r="G1218" i="28"/>
  <c r="H1218" i="28"/>
  <c r="A1219" i="28"/>
  <c r="D1219" i="28"/>
  <c r="E1219" i="28"/>
  <c r="G1219" i="28"/>
  <c r="H1219" i="28"/>
  <c r="A1220" i="28"/>
  <c r="D1220" i="28"/>
  <c r="E1220" i="28"/>
  <c r="G1220" i="28"/>
  <c r="H1220" i="28"/>
  <c r="A1221" i="28"/>
  <c r="D1221" i="28"/>
  <c r="E1221" i="28"/>
  <c r="G1221" i="28"/>
  <c r="H1221" i="28"/>
  <c r="A1222" i="28"/>
  <c r="D1222" i="28"/>
  <c r="E1222" i="28"/>
  <c r="G1222" i="28"/>
  <c r="H1222" i="28"/>
  <c r="A1223" i="28"/>
  <c r="D1223" i="28"/>
  <c r="E1223" i="28"/>
  <c r="G1223" i="28"/>
  <c r="H1223" i="28"/>
  <c r="A1224" i="28"/>
  <c r="D1224" i="28"/>
  <c r="E1224" i="28"/>
  <c r="G1224" i="28"/>
  <c r="H1224" i="28"/>
  <c r="A1225" i="28"/>
  <c r="D1225" i="28"/>
  <c r="E1225" i="28"/>
  <c r="G1225" i="28"/>
  <c r="H1225" i="28"/>
  <c r="A1226" i="28"/>
  <c r="D1226" i="28"/>
  <c r="E1226" i="28"/>
  <c r="G1226" i="28"/>
  <c r="H1226" i="28"/>
  <c r="A1227" i="28"/>
  <c r="D1227" i="28"/>
  <c r="E1227" i="28"/>
  <c r="G1227" i="28"/>
  <c r="H1227" i="28"/>
  <c r="A1228" i="28"/>
  <c r="D1228" i="28"/>
  <c r="E1228" i="28"/>
  <c r="G1228" i="28"/>
  <c r="H1228" i="28"/>
  <c r="A1229" i="28"/>
  <c r="D1229" i="28"/>
  <c r="E1229" i="28"/>
  <c r="G1229" i="28"/>
  <c r="H1229" i="28"/>
  <c r="A1230" i="28"/>
  <c r="D1230" i="28"/>
  <c r="E1230" i="28"/>
  <c r="G1230" i="28"/>
  <c r="H1230" i="28"/>
  <c r="A1231" i="28"/>
  <c r="D1231" i="28"/>
  <c r="E1231" i="28"/>
  <c r="G1231" i="28"/>
  <c r="H1231" i="28"/>
  <c r="A1232" i="28"/>
  <c r="D1232" i="28"/>
  <c r="E1232" i="28"/>
  <c r="G1232" i="28"/>
  <c r="H1232" i="28"/>
  <c r="A1233" i="28"/>
  <c r="D1233" i="28"/>
  <c r="E1233" i="28"/>
  <c r="G1233" i="28"/>
  <c r="H1233" i="28"/>
  <c r="A1234" i="28"/>
  <c r="D1234" i="28"/>
  <c r="E1234" i="28"/>
  <c r="G1234" i="28"/>
  <c r="H1234" i="28"/>
  <c r="A1235" i="28"/>
  <c r="D1235" i="28"/>
  <c r="E1235" i="28"/>
  <c r="G1235" i="28"/>
  <c r="H1235" i="28"/>
  <c r="A1236" i="28"/>
  <c r="D1236" i="28"/>
  <c r="E1236" i="28"/>
  <c r="G1236" i="28"/>
  <c r="H1236" i="28"/>
  <c r="A1237" i="28"/>
  <c r="D1237" i="28"/>
  <c r="E1237" i="28"/>
  <c r="G1237" i="28"/>
  <c r="H1237" i="28"/>
  <c r="A1238" i="28"/>
  <c r="D1238" i="28"/>
  <c r="E1238" i="28"/>
  <c r="G1238" i="28"/>
  <c r="H1238" i="28"/>
  <c r="G1242" i="28"/>
  <c r="H1242" i="28"/>
  <c r="J1242" i="28"/>
  <c r="K1242" i="28"/>
  <c r="L1242" i="28"/>
  <c r="A1243" i="28"/>
  <c r="D1243" i="28"/>
  <c r="E1243" i="28"/>
  <c r="J1243" i="28"/>
  <c r="K1243" i="28"/>
  <c r="L1243" i="28"/>
  <c r="A1244" i="28"/>
  <c r="D1244" i="28"/>
  <c r="E1244" i="28"/>
  <c r="G1244" i="28"/>
  <c r="H1244" i="28"/>
  <c r="A1245" i="28"/>
  <c r="D1245" i="28"/>
  <c r="E1245" i="28"/>
  <c r="G1245" i="28"/>
  <c r="H1245" i="28"/>
  <c r="A1246" i="28"/>
  <c r="D1246" i="28"/>
  <c r="E1246" i="28"/>
  <c r="G1246" i="28"/>
  <c r="H1246" i="28"/>
  <c r="A1247" i="28"/>
  <c r="D1247" i="28"/>
  <c r="E1247" i="28"/>
  <c r="G1247" i="28"/>
  <c r="H1247" i="28"/>
  <c r="A1248" i="28"/>
  <c r="D1248" i="28"/>
  <c r="E1248" i="28"/>
  <c r="G1248" i="28"/>
  <c r="H1248" i="28"/>
  <c r="A1249" i="28"/>
  <c r="D1249" i="28"/>
  <c r="E1249" i="28"/>
  <c r="G1249" i="28"/>
  <c r="H1249" i="28"/>
  <c r="A1250" i="28"/>
  <c r="D1250" i="28"/>
  <c r="E1250" i="28"/>
  <c r="G1250" i="28"/>
  <c r="H1250" i="28"/>
  <c r="A1251" i="28"/>
  <c r="D1251" i="28"/>
  <c r="E1251" i="28"/>
  <c r="G1251" i="28"/>
  <c r="H1251" i="28"/>
  <c r="A1252" i="28"/>
  <c r="D1252" i="28"/>
  <c r="E1252" i="28"/>
  <c r="G1252" i="28"/>
  <c r="H1252" i="28"/>
  <c r="A1253" i="28"/>
  <c r="D1253" i="28"/>
  <c r="E1253" i="28"/>
  <c r="G1253" i="28"/>
  <c r="H1253" i="28"/>
  <c r="A1254" i="28"/>
  <c r="D1254" i="28"/>
  <c r="E1254" i="28"/>
  <c r="G1254" i="28"/>
  <c r="H1254" i="28"/>
  <c r="A1255" i="28"/>
  <c r="D1255" i="28"/>
  <c r="E1255" i="28"/>
  <c r="G1255" i="28"/>
  <c r="H1255" i="28"/>
  <c r="A1256" i="28"/>
  <c r="D1256" i="28"/>
  <c r="E1256" i="28"/>
  <c r="G1256" i="28"/>
  <c r="H1256" i="28"/>
  <c r="A1257" i="28"/>
  <c r="D1257" i="28"/>
  <c r="E1257" i="28"/>
  <c r="G1257" i="28"/>
  <c r="H1257" i="28"/>
  <c r="A1258" i="28"/>
  <c r="D1258" i="28"/>
  <c r="E1258" i="28"/>
  <c r="G1258" i="28"/>
  <c r="H1258" i="28"/>
  <c r="A1259" i="28"/>
  <c r="D1259" i="28"/>
  <c r="E1259" i="28"/>
  <c r="G1259" i="28"/>
  <c r="H1259" i="28"/>
  <c r="A1260" i="28"/>
  <c r="D1260" i="28"/>
  <c r="E1260" i="28"/>
  <c r="G1260" i="28"/>
  <c r="H1260" i="28"/>
  <c r="A1261" i="28"/>
  <c r="D1261" i="28"/>
  <c r="E1261" i="28"/>
  <c r="G1261" i="28"/>
  <c r="H1261" i="28"/>
  <c r="A1262" i="28"/>
  <c r="D1262" i="28"/>
  <c r="E1262" i="28"/>
  <c r="G1262" i="28"/>
  <c r="H1262" i="28"/>
  <c r="A1263" i="28"/>
  <c r="D1263" i="28"/>
  <c r="E1263" i="28"/>
  <c r="G1263" i="28"/>
  <c r="H1263" i="28"/>
  <c r="A1264" i="28"/>
  <c r="D1264" i="28"/>
  <c r="E1264" i="28"/>
  <c r="G1264" i="28"/>
  <c r="H1264" i="28"/>
  <c r="A1265" i="28"/>
  <c r="D1265" i="28"/>
  <c r="E1265" i="28"/>
  <c r="G1265" i="28"/>
  <c r="H1265" i="28"/>
  <c r="A1266" i="28"/>
  <c r="D1266" i="28"/>
  <c r="E1266" i="28"/>
  <c r="G1266" i="28"/>
  <c r="H1266" i="28"/>
  <c r="A1267" i="28"/>
  <c r="D1267" i="28"/>
  <c r="E1267" i="28"/>
  <c r="G1267" i="28"/>
  <c r="H1267" i="28"/>
  <c r="A1268" i="28"/>
  <c r="D1268" i="28"/>
  <c r="E1268" i="28"/>
  <c r="G1268" i="28"/>
  <c r="H1268" i="28"/>
  <c r="A1269" i="28"/>
  <c r="D1269" i="28"/>
  <c r="E1269" i="28"/>
  <c r="G1269" i="28"/>
  <c r="H1269" i="28"/>
  <c r="A1270" i="28"/>
  <c r="D1270" i="28"/>
  <c r="E1270" i="28"/>
  <c r="G1270" i="28"/>
  <c r="H1270" i="28"/>
  <c r="A1271" i="28"/>
  <c r="D1271" i="28"/>
  <c r="E1271" i="28"/>
  <c r="G1271" i="28"/>
  <c r="H1271" i="28"/>
  <c r="A1272" i="28"/>
  <c r="D1272" i="28"/>
  <c r="E1272" i="28"/>
  <c r="G1272" i="28"/>
  <c r="H1272" i="28"/>
  <c r="A1273" i="28"/>
  <c r="D1273" i="28"/>
  <c r="E1273" i="28"/>
  <c r="G1273" i="28"/>
  <c r="H1273" i="28"/>
  <c r="G1277" i="28"/>
  <c r="H1277" i="28"/>
  <c r="J1277" i="28"/>
  <c r="K1277" i="28"/>
  <c r="L1277" i="28"/>
  <c r="A1278" i="28"/>
  <c r="D1278" i="28"/>
  <c r="E1278" i="28"/>
  <c r="J1278" i="28"/>
  <c r="K1278" i="28"/>
  <c r="L1278" i="28"/>
  <c r="A1279" i="28"/>
  <c r="D1279" i="28"/>
  <c r="E1279" i="28"/>
  <c r="G1279" i="28"/>
  <c r="H1279" i="28"/>
  <c r="A1280" i="28"/>
  <c r="D1280" i="28"/>
  <c r="E1280" i="28"/>
  <c r="G1280" i="28"/>
  <c r="H1280" i="28"/>
  <c r="A1281" i="28"/>
  <c r="D1281" i="28"/>
  <c r="E1281" i="28"/>
  <c r="G1281" i="28"/>
  <c r="H1281" i="28"/>
  <c r="A1282" i="28"/>
  <c r="D1282" i="28"/>
  <c r="E1282" i="28"/>
  <c r="G1282" i="28"/>
  <c r="H1282" i="28"/>
  <c r="A1283" i="28"/>
  <c r="D1283" i="28"/>
  <c r="E1283" i="28"/>
  <c r="G1283" i="28"/>
  <c r="H1283" i="28"/>
  <c r="A1284" i="28"/>
  <c r="D1284" i="28"/>
  <c r="E1284" i="28"/>
  <c r="G1284" i="28"/>
  <c r="H1284" i="28"/>
  <c r="A1285" i="28"/>
  <c r="D1285" i="28"/>
  <c r="E1285" i="28"/>
  <c r="G1285" i="28"/>
  <c r="H1285" i="28"/>
  <c r="A1286" i="28"/>
  <c r="D1286" i="28"/>
  <c r="E1286" i="28"/>
  <c r="G1286" i="28"/>
  <c r="H1286" i="28"/>
  <c r="A1287" i="28"/>
  <c r="D1287" i="28"/>
  <c r="E1287" i="28"/>
  <c r="G1287" i="28"/>
  <c r="H1287" i="28"/>
  <c r="A1288" i="28"/>
  <c r="D1288" i="28"/>
  <c r="E1288" i="28"/>
  <c r="G1288" i="28"/>
  <c r="H1288" i="28"/>
  <c r="A1289" i="28"/>
  <c r="D1289" i="28"/>
  <c r="E1289" i="28"/>
  <c r="G1289" i="28"/>
  <c r="H1289" i="28"/>
  <c r="A1290" i="28"/>
  <c r="D1290" i="28"/>
  <c r="E1290" i="28"/>
  <c r="G1290" i="28"/>
  <c r="H1290" i="28"/>
  <c r="A1291" i="28"/>
  <c r="D1291" i="28"/>
  <c r="E1291" i="28"/>
  <c r="G1291" i="28"/>
  <c r="H1291" i="28"/>
  <c r="A1292" i="28"/>
  <c r="D1292" i="28"/>
  <c r="E1292" i="28"/>
  <c r="G1292" i="28"/>
  <c r="H1292" i="28"/>
  <c r="A1293" i="28"/>
  <c r="D1293" i="28"/>
  <c r="E1293" i="28"/>
  <c r="G1293" i="28"/>
  <c r="H1293" i="28"/>
  <c r="A1294" i="28"/>
  <c r="D1294" i="28"/>
  <c r="E1294" i="28"/>
  <c r="G1294" i="28"/>
  <c r="H1294" i="28"/>
  <c r="A1295" i="28"/>
  <c r="D1295" i="28"/>
  <c r="E1295" i="28"/>
  <c r="G1295" i="28"/>
  <c r="H1295" i="28"/>
  <c r="A1296" i="28"/>
  <c r="D1296" i="28"/>
  <c r="E1296" i="28"/>
  <c r="G1296" i="28"/>
  <c r="H1296" i="28"/>
  <c r="A1297" i="28"/>
  <c r="D1297" i="28"/>
  <c r="E1297" i="28"/>
  <c r="G1297" i="28"/>
  <c r="H1297" i="28"/>
  <c r="A1298" i="28"/>
  <c r="D1298" i="28"/>
  <c r="E1298" i="28"/>
  <c r="G1298" i="28"/>
  <c r="H1298" i="28"/>
  <c r="A1299" i="28"/>
  <c r="D1299" i="28"/>
  <c r="E1299" i="28"/>
  <c r="G1299" i="28"/>
  <c r="H1299" i="28"/>
  <c r="A1300" i="28"/>
  <c r="D1300" i="28"/>
  <c r="E1300" i="28"/>
  <c r="G1300" i="28"/>
  <c r="H1300" i="28"/>
  <c r="A1301" i="28"/>
  <c r="D1301" i="28"/>
  <c r="E1301" i="28"/>
  <c r="G1301" i="28"/>
  <c r="H1301" i="28"/>
  <c r="A1302" i="28"/>
  <c r="D1302" i="28"/>
  <c r="E1302" i="28"/>
  <c r="G1302" i="28"/>
  <c r="H1302" i="28"/>
  <c r="A1303" i="28"/>
  <c r="D1303" i="28"/>
  <c r="E1303" i="28"/>
  <c r="G1303" i="28"/>
  <c r="H1303" i="28"/>
  <c r="A1304" i="28"/>
  <c r="D1304" i="28"/>
  <c r="E1304" i="28"/>
  <c r="G1304" i="28"/>
  <c r="H1304" i="28"/>
  <c r="A1305" i="28"/>
  <c r="D1305" i="28"/>
  <c r="E1305" i="28"/>
  <c r="G1305" i="28"/>
  <c r="H1305" i="28"/>
  <c r="A1306" i="28"/>
  <c r="D1306" i="28"/>
  <c r="E1306" i="28"/>
  <c r="G1306" i="28"/>
  <c r="H1306" i="28"/>
  <c r="A1307" i="28"/>
  <c r="D1307" i="28"/>
  <c r="E1307" i="28"/>
  <c r="G1307" i="28"/>
  <c r="H1307" i="28"/>
  <c r="G1311" i="28"/>
  <c r="H1311" i="28"/>
  <c r="J1311" i="28"/>
  <c r="K1311" i="28"/>
  <c r="L1311" i="28"/>
  <c r="A1312" i="28"/>
  <c r="D1312" i="28"/>
  <c r="E1312" i="28"/>
  <c r="J1312" i="28"/>
  <c r="K1312" i="28"/>
  <c r="L1312" i="28"/>
  <c r="A1313" i="28"/>
  <c r="D1313" i="28"/>
  <c r="E1313" i="28"/>
  <c r="G1313" i="28"/>
  <c r="H1313" i="28"/>
  <c r="A1314" i="28"/>
  <c r="D1314" i="28"/>
  <c r="E1314" i="28"/>
  <c r="G1314" i="28"/>
  <c r="H1314" i="28"/>
  <c r="A1315" i="28"/>
  <c r="D1315" i="28"/>
  <c r="E1315" i="28"/>
  <c r="G1315" i="28"/>
  <c r="H1315" i="28"/>
  <c r="A1316" i="28"/>
  <c r="D1316" i="28"/>
  <c r="E1316" i="28"/>
  <c r="G1316" i="28"/>
  <c r="H1316" i="28"/>
  <c r="A1317" i="28"/>
  <c r="D1317" i="28"/>
  <c r="E1317" i="28"/>
  <c r="G1317" i="28"/>
  <c r="H1317" i="28"/>
  <c r="A1318" i="28"/>
  <c r="D1318" i="28"/>
  <c r="E1318" i="28"/>
  <c r="G1318" i="28"/>
  <c r="H1318" i="28"/>
  <c r="A1319" i="28"/>
  <c r="D1319" i="28"/>
  <c r="E1319" i="28"/>
  <c r="G1319" i="28"/>
  <c r="H1319" i="28"/>
  <c r="A1320" i="28"/>
  <c r="D1320" i="28"/>
  <c r="E1320" i="28"/>
  <c r="G1320" i="28"/>
  <c r="H1320" i="28"/>
  <c r="A1321" i="28"/>
  <c r="D1321" i="28"/>
  <c r="E1321" i="28"/>
  <c r="G1321" i="28"/>
  <c r="H1321" i="28"/>
  <c r="A1322" i="28"/>
  <c r="D1322" i="28"/>
  <c r="E1322" i="28"/>
  <c r="G1322" i="28"/>
  <c r="H1322" i="28"/>
  <c r="A1323" i="28"/>
  <c r="D1323" i="28"/>
  <c r="E1323" i="28"/>
  <c r="G1323" i="28"/>
  <c r="H1323" i="28"/>
  <c r="A1324" i="28"/>
  <c r="D1324" i="28"/>
  <c r="E1324" i="28"/>
  <c r="G1324" i="28"/>
  <c r="H1324" i="28"/>
  <c r="A1325" i="28"/>
  <c r="D1325" i="28"/>
  <c r="E1325" i="28"/>
  <c r="G1325" i="28"/>
  <c r="H1325" i="28"/>
  <c r="A1326" i="28"/>
  <c r="D1326" i="28"/>
  <c r="E1326" i="28"/>
  <c r="G1326" i="28"/>
  <c r="H1326" i="28"/>
  <c r="A1327" i="28"/>
  <c r="D1327" i="28"/>
  <c r="E1327" i="28"/>
  <c r="G1327" i="28"/>
  <c r="H1327" i="28"/>
  <c r="A1328" i="28"/>
  <c r="D1328" i="28"/>
  <c r="E1328" i="28"/>
  <c r="G1328" i="28"/>
  <c r="H1328" i="28"/>
  <c r="A1329" i="28"/>
  <c r="D1329" i="28"/>
  <c r="E1329" i="28"/>
  <c r="G1329" i="28"/>
  <c r="H1329" i="28"/>
  <c r="A1330" i="28"/>
  <c r="D1330" i="28"/>
  <c r="E1330" i="28"/>
  <c r="G1330" i="28"/>
  <c r="H1330" i="28"/>
  <c r="A1331" i="28"/>
  <c r="D1331" i="28"/>
  <c r="E1331" i="28"/>
  <c r="G1331" i="28"/>
  <c r="H1331" i="28"/>
  <c r="A1332" i="28"/>
  <c r="D1332" i="28"/>
  <c r="E1332" i="28"/>
  <c r="G1332" i="28"/>
  <c r="H1332" i="28"/>
  <c r="A1333" i="28"/>
  <c r="D1333" i="28"/>
  <c r="E1333" i="28"/>
  <c r="G1333" i="28"/>
  <c r="H1333" i="28"/>
  <c r="A1334" i="28"/>
  <c r="D1334" i="28"/>
  <c r="E1334" i="28"/>
  <c r="G1334" i="28"/>
  <c r="H1334" i="28"/>
  <c r="A1335" i="28"/>
  <c r="D1335" i="28"/>
  <c r="E1335" i="28"/>
  <c r="G1335" i="28"/>
  <c r="H1335" i="28"/>
  <c r="A1336" i="28"/>
  <c r="D1336" i="28"/>
  <c r="E1336" i="28"/>
  <c r="G1336" i="28"/>
  <c r="H1336" i="28"/>
  <c r="A1337" i="28"/>
  <c r="D1337" i="28"/>
  <c r="E1337" i="28"/>
  <c r="G1337" i="28"/>
  <c r="H1337" i="28"/>
  <c r="A1338" i="28"/>
  <c r="D1338" i="28"/>
  <c r="E1338" i="28"/>
  <c r="G1338" i="28"/>
  <c r="H1338" i="28"/>
  <c r="A1339" i="28"/>
  <c r="D1339" i="28"/>
  <c r="E1339" i="28"/>
  <c r="G1339" i="28"/>
  <c r="H1339" i="28"/>
  <c r="A1340" i="28"/>
  <c r="D1340" i="28"/>
  <c r="E1340" i="28"/>
  <c r="G1340" i="28"/>
  <c r="H1340" i="28"/>
  <c r="A1341" i="28"/>
  <c r="D1341" i="28"/>
  <c r="E1341" i="28"/>
  <c r="G1341" i="28"/>
  <c r="H1341" i="28"/>
  <c r="A1342" i="28"/>
  <c r="D1342" i="28"/>
  <c r="E1342" i="28"/>
  <c r="G1342" i="28"/>
  <c r="H1342" i="28"/>
  <c r="G1346" i="28"/>
  <c r="H1346" i="28"/>
  <c r="J1346" i="28"/>
  <c r="K1346" i="28"/>
  <c r="L1346" i="28"/>
  <c r="A1347" i="28"/>
  <c r="D1347" i="28"/>
  <c r="E1347" i="28"/>
  <c r="J1347" i="28"/>
  <c r="K1347" i="28"/>
  <c r="L1347" i="28"/>
  <c r="A1348" i="28"/>
  <c r="D1348" i="28"/>
  <c r="E1348" i="28"/>
  <c r="G1348" i="28"/>
  <c r="H1348" i="28"/>
  <c r="A1349" i="28"/>
  <c r="D1349" i="28"/>
  <c r="E1349" i="28"/>
  <c r="G1349" i="28"/>
  <c r="H1349" i="28"/>
  <c r="A1350" i="28"/>
  <c r="D1350" i="28"/>
  <c r="E1350" i="28"/>
  <c r="G1350" i="28"/>
  <c r="H1350" i="28"/>
  <c r="A1351" i="28"/>
  <c r="D1351" i="28"/>
  <c r="E1351" i="28"/>
  <c r="G1351" i="28"/>
  <c r="H1351" i="28"/>
  <c r="A1352" i="28"/>
  <c r="D1352" i="28"/>
  <c r="E1352" i="28"/>
  <c r="G1352" i="28"/>
  <c r="H1352" i="28"/>
  <c r="A1353" i="28"/>
  <c r="D1353" i="28"/>
  <c r="E1353" i="28"/>
  <c r="G1353" i="28"/>
  <c r="H1353" i="28"/>
  <c r="A1354" i="28"/>
  <c r="D1354" i="28"/>
  <c r="E1354" i="28"/>
  <c r="G1354" i="28"/>
  <c r="H1354" i="28"/>
  <c r="A1355" i="28"/>
  <c r="D1355" i="28"/>
  <c r="E1355" i="28"/>
  <c r="G1355" i="28"/>
  <c r="H1355" i="28"/>
  <c r="A1356" i="28"/>
  <c r="D1356" i="28"/>
  <c r="E1356" i="28"/>
  <c r="G1356" i="28"/>
  <c r="H1356" i="28"/>
  <c r="A1357" i="28"/>
  <c r="D1357" i="28"/>
  <c r="E1357" i="28"/>
  <c r="G1357" i="28"/>
  <c r="H1357" i="28"/>
  <c r="A1358" i="28"/>
  <c r="D1358" i="28"/>
  <c r="E1358" i="28"/>
  <c r="G1358" i="28"/>
  <c r="H1358" i="28"/>
  <c r="A1359" i="28"/>
  <c r="D1359" i="28"/>
  <c r="E1359" i="28"/>
  <c r="G1359" i="28"/>
  <c r="H1359" i="28"/>
  <c r="A1360" i="28"/>
  <c r="D1360" i="28"/>
  <c r="E1360" i="28"/>
  <c r="G1360" i="28"/>
  <c r="H1360" i="28"/>
  <c r="A1361" i="28"/>
  <c r="D1361" i="28"/>
  <c r="E1361" i="28"/>
  <c r="G1361" i="28"/>
  <c r="H1361" i="28"/>
  <c r="A1362" i="28"/>
  <c r="D1362" i="28"/>
  <c r="E1362" i="28"/>
  <c r="G1362" i="28"/>
  <c r="H1362" i="28"/>
  <c r="A1363" i="28"/>
  <c r="D1363" i="28"/>
  <c r="E1363" i="28"/>
  <c r="G1363" i="28"/>
  <c r="H1363" i="28"/>
  <c r="A1364" i="28"/>
  <c r="D1364" i="28"/>
  <c r="E1364" i="28"/>
  <c r="G1364" i="28"/>
  <c r="H1364" i="28"/>
  <c r="A1365" i="28"/>
  <c r="D1365" i="28"/>
  <c r="E1365" i="28"/>
  <c r="G1365" i="28"/>
  <c r="H1365" i="28"/>
  <c r="A1366" i="28"/>
  <c r="D1366" i="28"/>
  <c r="E1366" i="28"/>
  <c r="G1366" i="28"/>
  <c r="H1366" i="28"/>
  <c r="A1367" i="28"/>
  <c r="D1367" i="28"/>
  <c r="E1367" i="28"/>
  <c r="G1367" i="28"/>
  <c r="H1367" i="28"/>
  <c r="A1368" i="28"/>
  <c r="D1368" i="28"/>
  <c r="E1368" i="28"/>
  <c r="G1368" i="28"/>
  <c r="H1368" i="28"/>
  <c r="A1369" i="28"/>
  <c r="D1369" i="28"/>
  <c r="E1369" i="28"/>
  <c r="G1369" i="28"/>
  <c r="H1369" i="28"/>
  <c r="A1370" i="28"/>
  <c r="D1370" i="28"/>
  <c r="E1370" i="28"/>
  <c r="G1370" i="28"/>
  <c r="H1370" i="28"/>
  <c r="A1371" i="28"/>
  <c r="D1371" i="28"/>
  <c r="E1371" i="28"/>
  <c r="G1371" i="28"/>
  <c r="H1371" i="28"/>
  <c r="A1372" i="28"/>
  <c r="D1372" i="28"/>
  <c r="E1372" i="28"/>
  <c r="G1372" i="28"/>
  <c r="H1372" i="28"/>
  <c r="A1373" i="28"/>
  <c r="D1373" i="28"/>
  <c r="E1373" i="28"/>
  <c r="G1373" i="28"/>
  <c r="H1373" i="28"/>
  <c r="A1374" i="28"/>
  <c r="D1374" i="28"/>
  <c r="E1374" i="28"/>
  <c r="G1374" i="28"/>
  <c r="H1374" i="28"/>
  <c r="A1375" i="28"/>
  <c r="D1375" i="28"/>
  <c r="E1375" i="28"/>
  <c r="G1375" i="28"/>
  <c r="H1375" i="28"/>
  <c r="A1376" i="28"/>
  <c r="D1376" i="28"/>
  <c r="E1376" i="28"/>
  <c r="G1376" i="28"/>
  <c r="H1376" i="28"/>
  <c r="G1380" i="28"/>
  <c r="H1380" i="28"/>
  <c r="J1380" i="28"/>
  <c r="K1380" i="28"/>
  <c r="L1380" i="28"/>
  <c r="A1381" i="28"/>
  <c r="D1381" i="28"/>
  <c r="E1381" i="28"/>
  <c r="J1381" i="28"/>
  <c r="K1381" i="28"/>
  <c r="L1381" i="28"/>
  <c r="A1382" i="28"/>
  <c r="D1382" i="28"/>
  <c r="E1382" i="28"/>
  <c r="G1382" i="28"/>
  <c r="H1382" i="28"/>
  <c r="A1383" i="28"/>
  <c r="D1383" i="28"/>
  <c r="E1383" i="28"/>
  <c r="G1383" i="28"/>
  <c r="H1383" i="28"/>
  <c r="A1384" i="28"/>
  <c r="D1384" i="28"/>
  <c r="E1384" i="28"/>
  <c r="G1384" i="28"/>
  <c r="H1384" i="28"/>
  <c r="A1385" i="28"/>
  <c r="D1385" i="28"/>
  <c r="E1385" i="28"/>
  <c r="G1385" i="28"/>
  <c r="H1385" i="28"/>
  <c r="A1386" i="28"/>
  <c r="D1386" i="28"/>
  <c r="E1386" i="28"/>
  <c r="G1386" i="28"/>
  <c r="H1386" i="28"/>
  <c r="A1387" i="28"/>
  <c r="D1387" i="28"/>
  <c r="E1387" i="28"/>
  <c r="G1387" i="28"/>
  <c r="H1387" i="28"/>
  <c r="A1388" i="28"/>
  <c r="D1388" i="28"/>
  <c r="E1388" i="28"/>
  <c r="G1388" i="28"/>
  <c r="H1388" i="28"/>
  <c r="A1389" i="28"/>
  <c r="D1389" i="28"/>
  <c r="E1389" i="28"/>
  <c r="G1389" i="28"/>
  <c r="H1389" i="28"/>
  <c r="A1390" i="28"/>
  <c r="D1390" i="28"/>
  <c r="E1390" i="28"/>
  <c r="G1390" i="28"/>
  <c r="H1390" i="28"/>
  <c r="A1391" i="28"/>
  <c r="D1391" i="28"/>
  <c r="E1391" i="28"/>
  <c r="G1391" i="28"/>
  <c r="H1391" i="28"/>
  <c r="A1392" i="28"/>
  <c r="D1392" i="28"/>
  <c r="E1392" i="28"/>
  <c r="G1392" i="28"/>
  <c r="H1392" i="28"/>
  <c r="A1393" i="28"/>
  <c r="D1393" i="28"/>
  <c r="E1393" i="28"/>
  <c r="G1393" i="28"/>
  <c r="H1393" i="28"/>
  <c r="A1394" i="28"/>
  <c r="D1394" i="28"/>
  <c r="E1394" i="28"/>
  <c r="G1394" i="28"/>
  <c r="H1394" i="28"/>
  <c r="A1395" i="28"/>
  <c r="D1395" i="28"/>
  <c r="E1395" i="28"/>
  <c r="G1395" i="28"/>
  <c r="H1395" i="28"/>
  <c r="A1396" i="28"/>
  <c r="D1396" i="28"/>
  <c r="E1396" i="28"/>
  <c r="G1396" i="28"/>
  <c r="H1396" i="28"/>
  <c r="A1397" i="28"/>
  <c r="D1397" i="28"/>
  <c r="E1397" i="28"/>
  <c r="G1397" i="28"/>
  <c r="H1397" i="28"/>
  <c r="A1398" i="28"/>
  <c r="D1398" i="28"/>
  <c r="E1398" i="28"/>
  <c r="G1398" i="28"/>
  <c r="H1398" i="28"/>
  <c r="A1399" i="28"/>
  <c r="D1399" i="28"/>
  <c r="E1399" i="28"/>
  <c r="G1399" i="28"/>
  <c r="H1399" i="28"/>
  <c r="A1400" i="28"/>
  <c r="D1400" i="28"/>
  <c r="E1400" i="28"/>
  <c r="G1400" i="28"/>
  <c r="H1400" i="28"/>
  <c r="A1401" i="28"/>
  <c r="D1401" i="28"/>
  <c r="E1401" i="28"/>
  <c r="G1401" i="28"/>
  <c r="H1401" i="28"/>
  <c r="A1402" i="28"/>
  <c r="D1402" i="28"/>
  <c r="E1402" i="28"/>
  <c r="G1402" i="28"/>
  <c r="H1402" i="28"/>
  <c r="A1403" i="28"/>
  <c r="D1403" i="28"/>
  <c r="E1403" i="28"/>
  <c r="G1403" i="28"/>
  <c r="H1403" i="28"/>
  <c r="A1404" i="28"/>
  <c r="D1404" i="28"/>
  <c r="E1404" i="28"/>
  <c r="G1404" i="28"/>
  <c r="H1404" i="28"/>
  <c r="A1405" i="28"/>
  <c r="D1405" i="28"/>
  <c r="E1405" i="28"/>
  <c r="G1405" i="28"/>
  <c r="H1405" i="28"/>
  <c r="A1406" i="28"/>
  <c r="D1406" i="28"/>
  <c r="E1406" i="28"/>
  <c r="G1406" i="28"/>
  <c r="H1406" i="28"/>
  <c r="A1407" i="28"/>
  <c r="D1407" i="28"/>
  <c r="E1407" i="28"/>
  <c r="G1407" i="28"/>
  <c r="H1407" i="28"/>
  <c r="A1408" i="28"/>
  <c r="D1408" i="28"/>
  <c r="E1408" i="28"/>
  <c r="G1408" i="28"/>
  <c r="H1408" i="28"/>
  <c r="A1409" i="28"/>
  <c r="D1409" i="28"/>
  <c r="E1409" i="28"/>
  <c r="G1409" i="28"/>
  <c r="H1409" i="28"/>
  <c r="A1410" i="28"/>
  <c r="D1410" i="28"/>
  <c r="E1410" i="28"/>
  <c r="G1410" i="28"/>
  <c r="H1410" i="28"/>
  <c r="A1411" i="28"/>
  <c r="D1411" i="28"/>
  <c r="E1411" i="28"/>
  <c r="G1411" i="28"/>
  <c r="H1411" i="28"/>
  <c r="G1415" i="28"/>
  <c r="H1415" i="28"/>
  <c r="J1415" i="28"/>
  <c r="K1415" i="28"/>
  <c r="L1415" i="28"/>
  <c r="A1416" i="28"/>
  <c r="D1416" i="28"/>
  <c r="E1416" i="28"/>
  <c r="J1416" i="28"/>
  <c r="K1416" i="28"/>
  <c r="L1416" i="28"/>
  <c r="A1417" i="28"/>
  <c r="D1417" i="28"/>
  <c r="E1417" i="28"/>
  <c r="G1417" i="28"/>
  <c r="H1417" i="28"/>
  <c r="A1418" i="28"/>
  <c r="D1418" i="28"/>
  <c r="E1418" i="28"/>
  <c r="G1418" i="28"/>
  <c r="H1418" i="28"/>
  <c r="A1419" i="28"/>
  <c r="D1419" i="28"/>
  <c r="E1419" i="28"/>
  <c r="G1419" i="28"/>
  <c r="H1419" i="28"/>
  <c r="A1420" i="28"/>
  <c r="D1420" i="28"/>
  <c r="E1420" i="28"/>
  <c r="G1420" i="28"/>
  <c r="H1420" i="28"/>
  <c r="A1421" i="28"/>
  <c r="D1421" i="28"/>
  <c r="E1421" i="28"/>
  <c r="G1421" i="28"/>
  <c r="H1421" i="28"/>
  <c r="A1422" i="28"/>
  <c r="D1422" i="28"/>
  <c r="E1422" i="28"/>
  <c r="G1422" i="28"/>
  <c r="H1422" i="28"/>
  <c r="A1423" i="28"/>
  <c r="D1423" i="28"/>
  <c r="E1423" i="28"/>
  <c r="G1423" i="28"/>
  <c r="H1423" i="28"/>
  <c r="A1424" i="28"/>
  <c r="D1424" i="28"/>
  <c r="E1424" i="28"/>
  <c r="G1424" i="28"/>
  <c r="H1424" i="28"/>
  <c r="A1425" i="28"/>
  <c r="D1425" i="28"/>
  <c r="E1425" i="28"/>
  <c r="G1425" i="28"/>
  <c r="H1425" i="28"/>
  <c r="A1426" i="28"/>
  <c r="D1426" i="28"/>
  <c r="E1426" i="28"/>
  <c r="G1426" i="28"/>
  <c r="H1426" i="28"/>
  <c r="A1427" i="28"/>
  <c r="D1427" i="28"/>
  <c r="E1427" i="28"/>
  <c r="G1427" i="28"/>
  <c r="H1427" i="28"/>
  <c r="A1428" i="28"/>
  <c r="D1428" i="28"/>
  <c r="E1428" i="28"/>
  <c r="G1428" i="28"/>
  <c r="H1428" i="28"/>
  <c r="A1429" i="28"/>
  <c r="D1429" i="28"/>
  <c r="E1429" i="28"/>
  <c r="G1429" i="28"/>
  <c r="H1429" i="28"/>
  <c r="A1430" i="28"/>
  <c r="D1430" i="28"/>
  <c r="E1430" i="28"/>
  <c r="G1430" i="28"/>
  <c r="H1430" i="28"/>
  <c r="A1431" i="28"/>
  <c r="D1431" i="28"/>
  <c r="E1431" i="28"/>
  <c r="G1431" i="28"/>
  <c r="H1431" i="28"/>
  <c r="A1432" i="28"/>
  <c r="D1432" i="28"/>
  <c r="E1432" i="28"/>
  <c r="G1432" i="28"/>
  <c r="H1432" i="28"/>
  <c r="A1433" i="28"/>
  <c r="D1433" i="28"/>
  <c r="E1433" i="28"/>
  <c r="G1433" i="28"/>
  <c r="H1433" i="28"/>
  <c r="A1434" i="28"/>
  <c r="D1434" i="28"/>
  <c r="E1434" i="28"/>
  <c r="G1434" i="28"/>
  <c r="H1434" i="28"/>
  <c r="A1435" i="28"/>
  <c r="D1435" i="28"/>
  <c r="E1435" i="28"/>
  <c r="G1435" i="28"/>
  <c r="H1435" i="28"/>
  <c r="A1436" i="28"/>
  <c r="D1436" i="28"/>
  <c r="E1436" i="28"/>
  <c r="G1436" i="28"/>
  <c r="H1436" i="28"/>
  <c r="A1437" i="28"/>
  <c r="D1437" i="28"/>
  <c r="E1437" i="28"/>
  <c r="G1437" i="28"/>
  <c r="H1437" i="28"/>
  <c r="A1438" i="28"/>
  <c r="D1438" i="28"/>
  <c r="E1438" i="28"/>
  <c r="G1438" i="28"/>
  <c r="H1438" i="28"/>
  <c r="A1439" i="28"/>
  <c r="D1439" i="28"/>
  <c r="E1439" i="28"/>
  <c r="G1439" i="28"/>
  <c r="H1439" i="28"/>
  <c r="A1440" i="28"/>
  <c r="D1440" i="28"/>
  <c r="E1440" i="28"/>
  <c r="G1440" i="28"/>
  <c r="H1440" i="28"/>
  <c r="A1441" i="28"/>
  <c r="D1441" i="28"/>
  <c r="E1441" i="28"/>
  <c r="G1441" i="28"/>
  <c r="H1441" i="28"/>
  <c r="A1442" i="28"/>
  <c r="D1442" i="28"/>
  <c r="E1442" i="28"/>
  <c r="G1442" i="28"/>
  <c r="H1442" i="28"/>
  <c r="A1443" i="28"/>
  <c r="D1443" i="28"/>
  <c r="E1443" i="28"/>
  <c r="G1443" i="28"/>
  <c r="H1443" i="28"/>
  <c r="A1444" i="28"/>
  <c r="D1444" i="28"/>
  <c r="E1444" i="28"/>
  <c r="G1444" i="28"/>
  <c r="H1444" i="28"/>
  <c r="A1445" i="28"/>
  <c r="D1445" i="28"/>
  <c r="E1445" i="28"/>
  <c r="G1445" i="28"/>
  <c r="H1445" i="28"/>
  <c r="A1446" i="28"/>
  <c r="D1446" i="28"/>
  <c r="E1446" i="28"/>
  <c r="G1446" i="28"/>
  <c r="H1446" i="28"/>
  <c r="G1450" i="28"/>
  <c r="H1450" i="28"/>
  <c r="J1450" i="28"/>
  <c r="K1450" i="28"/>
  <c r="L1450" i="28"/>
  <c r="A1451" i="28"/>
  <c r="D1451" i="28"/>
  <c r="E1451" i="28"/>
  <c r="J1451" i="28"/>
  <c r="K1451" i="28"/>
  <c r="L1451" i="28"/>
  <c r="A1452" i="28"/>
  <c r="D1452" i="28"/>
  <c r="E1452" i="28"/>
  <c r="G1452" i="28"/>
  <c r="H1452" i="28"/>
  <c r="A1453" i="28"/>
  <c r="D1453" i="28"/>
  <c r="E1453" i="28"/>
  <c r="G1453" i="28"/>
  <c r="H1453" i="28"/>
  <c r="A1454" i="28"/>
  <c r="D1454" i="28"/>
  <c r="E1454" i="28"/>
  <c r="G1454" i="28"/>
  <c r="H1454" i="28"/>
  <c r="A1455" i="28"/>
  <c r="D1455" i="28"/>
  <c r="E1455" i="28"/>
  <c r="G1455" i="28"/>
  <c r="H1455" i="28"/>
  <c r="A1456" i="28"/>
  <c r="D1456" i="28"/>
  <c r="E1456" i="28"/>
  <c r="G1456" i="28"/>
  <c r="H1456" i="28"/>
  <c r="A1457" i="28"/>
  <c r="D1457" i="28"/>
  <c r="E1457" i="28"/>
  <c r="G1457" i="28"/>
  <c r="H1457" i="28"/>
  <c r="A1458" i="28"/>
  <c r="D1458" i="28"/>
  <c r="E1458" i="28"/>
  <c r="G1458" i="28"/>
  <c r="H1458" i="28"/>
  <c r="A1459" i="28"/>
  <c r="D1459" i="28"/>
  <c r="E1459" i="28"/>
  <c r="G1459" i="28"/>
  <c r="H1459" i="28"/>
  <c r="A1460" i="28"/>
  <c r="D1460" i="28"/>
  <c r="E1460" i="28"/>
  <c r="G1460" i="28"/>
  <c r="H1460" i="28"/>
  <c r="A1461" i="28"/>
  <c r="D1461" i="28"/>
  <c r="E1461" i="28"/>
  <c r="G1461" i="28"/>
  <c r="H1461" i="28"/>
  <c r="A1462" i="28"/>
  <c r="D1462" i="28"/>
  <c r="E1462" i="28"/>
  <c r="G1462" i="28"/>
  <c r="H1462" i="28"/>
  <c r="A1463" i="28"/>
  <c r="D1463" i="28"/>
  <c r="E1463" i="28"/>
  <c r="G1463" i="28"/>
  <c r="H1463" i="28"/>
  <c r="A1464" i="28"/>
  <c r="D1464" i="28"/>
  <c r="E1464" i="28"/>
  <c r="G1464" i="28"/>
  <c r="H1464" i="28"/>
  <c r="A1465" i="28"/>
  <c r="D1465" i="28"/>
  <c r="E1465" i="28"/>
  <c r="G1465" i="28"/>
  <c r="H1465" i="28"/>
  <c r="A1466" i="28"/>
  <c r="D1466" i="28"/>
  <c r="E1466" i="28"/>
  <c r="G1466" i="28"/>
  <c r="H1466" i="28"/>
  <c r="A1467" i="28"/>
  <c r="D1467" i="28"/>
  <c r="E1467" i="28"/>
  <c r="G1467" i="28"/>
  <c r="H1467" i="28"/>
  <c r="A1468" i="28"/>
  <c r="D1468" i="28"/>
  <c r="E1468" i="28"/>
  <c r="G1468" i="28"/>
  <c r="H1468" i="28"/>
  <c r="A1469" i="28"/>
  <c r="D1469" i="28"/>
  <c r="E1469" i="28"/>
  <c r="G1469" i="28"/>
  <c r="H1469" i="28"/>
  <c r="A1470" i="28"/>
  <c r="D1470" i="28"/>
  <c r="E1470" i="28"/>
  <c r="G1470" i="28"/>
  <c r="H1470" i="28"/>
  <c r="A1471" i="28"/>
  <c r="D1471" i="28"/>
  <c r="E1471" i="28"/>
  <c r="G1471" i="28"/>
  <c r="H1471" i="28"/>
  <c r="A1472" i="28"/>
  <c r="D1472" i="28"/>
  <c r="E1472" i="28"/>
  <c r="G1472" i="28"/>
  <c r="H1472" i="28"/>
  <c r="A1473" i="28"/>
  <c r="D1473" i="28"/>
  <c r="E1473" i="28"/>
  <c r="G1473" i="28"/>
  <c r="H1473" i="28"/>
  <c r="A1474" i="28"/>
  <c r="D1474" i="28"/>
  <c r="E1474" i="28"/>
  <c r="G1474" i="28"/>
  <c r="H1474" i="28"/>
  <c r="A1475" i="28"/>
  <c r="D1475" i="28"/>
  <c r="E1475" i="28"/>
  <c r="G1475" i="28"/>
  <c r="H1475" i="28"/>
  <c r="A1476" i="28"/>
  <c r="D1476" i="28"/>
  <c r="E1476" i="28"/>
  <c r="G1476" i="28"/>
  <c r="H1476" i="28"/>
  <c r="A1477" i="28"/>
  <c r="D1477" i="28"/>
  <c r="E1477" i="28"/>
  <c r="G1477" i="28"/>
  <c r="H1477" i="28"/>
  <c r="A1478" i="28"/>
  <c r="D1478" i="28"/>
  <c r="E1478" i="28"/>
  <c r="G1478" i="28"/>
  <c r="H1478" i="28"/>
  <c r="A1479" i="28"/>
  <c r="D1479" i="28"/>
  <c r="E1479" i="28"/>
  <c r="G1479" i="28"/>
  <c r="H1479" i="28"/>
  <c r="G1483" i="28"/>
  <c r="H1483" i="28"/>
  <c r="J1483" i="28"/>
  <c r="K1483" i="28"/>
  <c r="L1483" i="28"/>
  <c r="A1484" i="28"/>
  <c r="D1484" i="28"/>
  <c r="E1484" i="28"/>
  <c r="J1484" i="28"/>
  <c r="K1484" i="28"/>
  <c r="L1484" i="28"/>
  <c r="A1485" i="28"/>
  <c r="D1485" i="28"/>
  <c r="E1485" i="28"/>
  <c r="G1485" i="28"/>
  <c r="H1485" i="28"/>
  <c r="A1486" i="28"/>
  <c r="D1486" i="28"/>
  <c r="E1486" i="28"/>
  <c r="G1486" i="28"/>
  <c r="H1486" i="28"/>
  <c r="A1487" i="28"/>
  <c r="D1487" i="28"/>
  <c r="E1487" i="28"/>
  <c r="G1487" i="28"/>
  <c r="H1487" i="28"/>
  <c r="A1488" i="28"/>
  <c r="D1488" i="28"/>
  <c r="E1488" i="28"/>
  <c r="G1488" i="28"/>
  <c r="H1488" i="28"/>
  <c r="A1489" i="28"/>
  <c r="D1489" i="28"/>
  <c r="E1489" i="28"/>
  <c r="G1489" i="28"/>
  <c r="H1489" i="28"/>
  <c r="A1490" i="28"/>
  <c r="D1490" i="28"/>
  <c r="E1490" i="28"/>
  <c r="G1490" i="28"/>
  <c r="H1490" i="28"/>
  <c r="A1491" i="28"/>
  <c r="D1491" i="28"/>
  <c r="E1491" i="28"/>
  <c r="G1491" i="28"/>
  <c r="H1491" i="28"/>
  <c r="A1492" i="28"/>
  <c r="D1492" i="28"/>
  <c r="E1492" i="28"/>
  <c r="G1492" i="28"/>
  <c r="H1492" i="28"/>
  <c r="A1493" i="28"/>
  <c r="D1493" i="28"/>
  <c r="E1493" i="28"/>
  <c r="G1493" i="28"/>
  <c r="H1493" i="28"/>
  <c r="A1494" i="28"/>
  <c r="D1494" i="28"/>
  <c r="E1494" i="28"/>
  <c r="G1494" i="28"/>
  <c r="H1494" i="28"/>
  <c r="A1495" i="28"/>
  <c r="D1495" i="28"/>
  <c r="E1495" i="28"/>
  <c r="G1495" i="28"/>
  <c r="H1495" i="28"/>
  <c r="A1496" i="28"/>
  <c r="D1496" i="28"/>
  <c r="E1496" i="28"/>
  <c r="G1496" i="28"/>
  <c r="H1496" i="28"/>
  <c r="A1497" i="28"/>
  <c r="D1497" i="28"/>
  <c r="E1497" i="28"/>
  <c r="G1497" i="28"/>
  <c r="H1497" i="28"/>
  <c r="A1498" i="28"/>
  <c r="D1498" i="28"/>
  <c r="E1498" i="28"/>
  <c r="G1498" i="28"/>
  <c r="H1498" i="28"/>
  <c r="A1499" i="28"/>
  <c r="D1499" i="28"/>
  <c r="E1499" i="28"/>
  <c r="G1499" i="28"/>
  <c r="H1499" i="28"/>
  <c r="A1500" i="28"/>
  <c r="D1500" i="28"/>
  <c r="E1500" i="28"/>
  <c r="G1500" i="28"/>
  <c r="H1500" i="28"/>
  <c r="A1501" i="28"/>
  <c r="D1501" i="28"/>
  <c r="E1501" i="28"/>
  <c r="G1501" i="28"/>
  <c r="H1501" i="28"/>
  <c r="A1502" i="28"/>
  <c r="D1502" i="28"/>
  <c r="E1502" i="28"/>
  <c r="G1502" i="28"/>
  <c r="H1502" i="28"/>
  <c r="A1503" i="28"/>
  <c r="D1503" i="28"/>
  <c r="E1503" i="28"/>
  <c r="G1503" i="28"/>
  <c r="H1503" i="28"/>
  <c r="A1504" i="28"/>
  <c r="D1504" i="28"/>
  <c r="E1504" i="28"/>
  <c r="G1504" i="28"/>
  <c r="H1504" i="28"/>
  <c r="A1505" i="28"/>
  <c r="D1505" i="28"/>
  <c r="E1505" i="28"/>
  <c r="G1505" i="28"/>
  <c r="H1505" i="28"/>
  <c r="A1506" i="28"/>
  <c r="D1506" i="28"/>
  <c r="E1506" i="28"/>
  <c r="G1506" i="28"/>
  <c r="H1506" i="28"/>
  <c r="A1507" i="28"/>
  <c r="D1507" i="28"/>
  <c r="E1507" i="28"/>
  <c r="G1507" i="28"/>
  <c r="H1507" i="28"/>
  <c r="A1508" i="28"/>
  <c r="D1508" i="28"/>
  <c r="E1508" i="28"/>
  <c r="G1508" i="28"/>
  <c r="H1508" i="28"/>
  <c r="A1509" i="28"/>
  <c r="D1509" i="28"/>
  <c r="E1509" i="28"/>
  <c r="G1509" i="28"/>
  <c r="H1509" i="28"/>
  <c r="A1510" i="28"/>
  <c r="D1510" i="28"/>
  <c r="E1510" i="28"/>
  <c r="G1510" i="28"/>
  <c r="H1510" i="28"/>
  <c r="A1511" i="28"/>
  <c r="D1511" i="28"/>
  <c r="E1511" i="28"/>
  <c r="G1511" i="28"/>
  <c r="H1511" i="28"/>
  <c r="A1512" i="28"/>
  <c r="D1512" i="28"/>
  <c r="E1512" i="28"/>
  <c r="G1512" i="28"/>
  <c r="H1512" i="28"/>
  <c r="A1513" i="28"/>
  <c r="D1513" i="28"/>
  <c r="E1513" i="28"/>
  <c r="G1513" i="28"/>
  <c r="H1513" i="28"/>
  <c r="A1514" i="28"/>
  <c r="D1514" i="28"/>
  <c r="E1514" i="28"/>
  <c r="G1514" i="28"/>
  <c r="H1514" i="28"/>
  <c r="G1518" i="28"/>
  <c r="H1518" i="28"/>
  <c r="J1518" i="28"/>
  <c r="K1518" i="28"/>
  <c r="L1518" i="28"/>
  <c r="A1519" i="28"/>
  <c r="D1519" i="28"/>
  <c r="E1519" i="28"/>
  <c r="J1519" i="28"/>
  <c r="K1519" i="28"/>
  <c r="L1519" i="28"/>
  <c r="A1520" i="28"/>
  <c r="D1520" i="28"/>
  <c r="E1520" i="28"/>
  <c r="G1520" i="28"/>
  <c r="H1520" i="28"/>
  <c r="A1521" i="28"/>
  <c r="D1521" i="28"/>
  <c r="E1521" i="28"/>
  <c r="G1521" i="28"/>
  <c r="H1521" i="28"/>
  <c r="A1522" i="28"/>
  <c r="D1522" i="28"/>
  <c r="E1522" i="28"/>
  <c r="G1522" i="28"/>
  <c r="H1522" i="28"/>
  <c r="A1523" i="28"/>
  <c r="D1523" i="28"/>
  <c r="E1523" i="28"/>
  <c r="G1523" i="28"/>
  <c r="H1523" i="28"/>
  <c r="A1524" i="28"/>
  <c r="D1524" i="28"/>
  <c r="E1524" i="28"/>
  <c r="G1524" i="28"/>
  <c r="H1524" i="28"/>
  <c r="A1525" i="28"/>
  <c r="D1525" i="28"/>
  <c r="E1525" i="28"/>
  <c r="G1525" i="28"/>
  <c r="H1525" i="28"/>
  <c r="A1526" i="28"/>
  <c r="D1526" i="28"/>
  <c r="E1526" i="28"/>
  <c r="G1526" i="28"/>
  <c r="H1526" i="28"/>
  <c r="A1527" i="28"/>
  <c r="D1527" i="28"/>
  <c r="E1527" i="28"/>
  <c r="G1527" i="28"/>
  <c r="H1527" i="28"/>
  <c r="A1528" i="28"/>
  <c r="D1528" i="28"/>
  <c r="E1528" i="28"/>
  <c r="G1528" i="28"/>
  <c r="H1528" i="28"/>
  <c r="A1529" i="28"/>
  <c r="D1529" i="28"/>
  <c r="E1529" i="28"/>
  <c r="G1529" i="28"/>
  <c r="H1529" i="28"/>
  <c r="A1530" i="28"/>
  <c r="D1530" i="28"/>
  <c r="E1530" i="28"/>
  <c r="G1530" i="28"/>
  <c r="H1530" i="28"/>
  <c r="A1531" i="28"/>
  <c r="D1531" i="28"/>
  <c r="E1531" i="28"/>
  <c r="G1531" i="28"/>
  <c r="H1531" i="28"/>
  <c r="A1532" i="28"/>
  <c r="D1532" i="28"/>
  <c r="E1532" i="28"/>
  <c r="G1532" i="28"/>
  <c r="H1532" i="28"/>
  <c r="A1533" i="28"/>
  <c r="D1533" i="28"/>
  <c r="E1533" i="28"/>
  <c r="G1533" i="28"/>
  <c r="H1533" i="28"/>
  <c r="A1534" i="28"/>
  <c r="D1534" i="28"/>
  <c r="E1534" i="28"/>
  <c r="G1534" i="28"/>
  <c r="H1534" i="28"/>
  <c r="A1535" i="28"/>
  <c r="D1535" i="28"/>
  <c r="E1535" i="28"/>
  <c r="G1535" i="28"/>
  <c r="H1535" i="28"/>
  <c r="A1536" i="28"/>
  <c r="D1536" i="28"/>
  <c r="E1536" i="28"/>
  <c r="G1536" i="28"/>
  <c r="H1536" i="28"/>
  <c r="A1537" i="28"/>
  <c r="D1537" i="28"/>
  <c r="E1537" i="28"/>
  <c r="G1537" i="28"/>
  <c r="H1537" i="28"/>
  <c r="A1538" i="28"/>
  <c r="D1538" i="28"/>
  <c r="E1538" i="28"/>
  <c r="G1538" i="28"/>
  <c r="H1538" i="28"/>
  <c r="A1539" i="28"/>
  <c r="D1539" i="28"/>
  <c r="E1539" i="28"/>
  <c r="G1539" i="28"/>
  <c r="H1539" i="28"/>
  <c r="A1540" i="28"/>
  <c r="D1540" i="28"/>
  <c r="E1540" i="28"/>
  <c r="G1540" i="28"/>
  <c r="H1540" i="28"/>
  <c r="A1541" i="28"/>
  <c r="D1541" i="28"/>
  <c r="E1541" i="28"/>
  <c r="G1541" i="28"/>
  <c r="H1541" i="28"/>
  <c r="A1542" i="28"/>
  <c r="D1542" i="28"/>
  <c r="E1542" i="28"/>
  <c r="G1542" i="28"/>
  <c r="H1542" i="28"/>
  <c r="A1543" i="28"/>
  <c r="D1543" i="28"/>
  <c r="E1543" i="28"/>
  <c r="G1543" i="28"/>
  <c r="H1543" i="28"/>
  <c r="A1544" i="28"/>
  <c r="D1544" i="28"/>
  <c r="E1544" i="28"/>
  <c r="G1544" i="28"/>
  <c r="H1544" i="28"/>
  <c r="A1545" i="28"/>
  <c r="D1545" i="28"/>
  <c r="E1545" i="28"/>
  <c r="G1545" i="28"/>
  <c r="H1545" i="28"/>
  <c r="A1546" i="28"/>
  <c r="D1546" i="28"/>
  <c r="E1546" i="28"/>
  <c r="G1546" i="28"/>
  <c r="H1546" i="28"/>
  <c r="A1547" i="28"/>
  <c r="D1547" i="28"/>
  <c r="E1547" i="28"/>
  <c r="G1547" i="28"/>
  <c r="H1547" i="28"/>
  <c r="A1548" i="28"/>
  <c r="D1548" i="28"/>
  <c r="E1548" i="28"/>
  <c r="G1548" i="28"/>
  <c r="H1548" i="28"/>
  <c r="G1552" i="28"/>
  <c r="H1552" i="28"/>
  <c r="J1552" i="28"/>
  <c r="K1552" i="28"/>
  <c r="L1552" i="28"/>
  <c r="A1553" i="28"/>
  <c r="D1553" i="28"/>
  <c r="E1553" i="28"/>
  <c r="J1553" i="28"/>
  <c r="K1553" i="28"/>
  <c r="L1553" i="28"/>
  <c r="A1554" i="28"/>
  <c r="D1554" i="28"/>
  <c r="E1554" i="28"/>
  <c r="G1554" i="28"/>
  <c r="H1554" i="28"/>
  <c r="A1555" i="28"/>
  <c r="D1555" i="28"/>
  <c r="E1555" i="28"/>
  <c r="G1555" i="28"/>
  <c r="H1555" i="28"/>
  <c r="A1556" i="28"/>
  <c r="D1556" i="28"/>
  <c r="E1556" i="28"/>
  <c r="G1556" i="28"/>
  <c r="H1556" i="28"/>
  <c r="A1557" i="28"/>
  <c r="D1557" i="28"/>
  <c r="E1557" i="28"/>
  <c r="G1557" i="28"/>
  <c r="H1557" i="28"/>
  <c r="A1558" i="28"/>
  <c r="D1558" i="28"/>
  <c r="E1558" i="28"/>
  <c r="G1558" i="28"/>
  <c r="H1558" i="28"/>
  <c r="A1559" i="28"/>
  <c r="D1559" i="28"/>
  <c r="E1559" i="28"/>
  <c r="G1559" i="28"/>
  <c r="H1559" i="28"/>
  <c r="A1560" i="28"/>
  <c r="D1560" i="28"/>
  <c r="E1560" i="28"/>
  <c r="G1560" i="28"/>
  <c r="H1560" i="28"/>
  <c r="A1561" i="28"/>
  <c r="D1561" i="28"/>
  <c r="E1561" i="28"/>
  <c r="G1561" i="28"/>
  <c r="H1561" i="28"/>
  <c r="A1562" i="28"/>
  <c r="D1562" i="28"/>
  <c r="E1562" i="28"/>
  <c r="G1562" i="28"/>
  <c r="H1562" i="28"/>
  <c r="A1563" i="28"/>
  <c r="D1563" i="28"/>
  <c r="E1563" i="28"/>
  <c r="G1563" i="28"/>
  <c r="H1563" i="28"/>
  <c r="A1564" i="28"/>
  <c r="D1564" i="28"/>
  <c r="E1564" i="28"/>
  <c r="G1564" i="28"/>
  <c r="H1564" i="28"/>
  <c r="A1565" i="28"/>
  <c r="D1565" i="28"/>
  <c r="E1565" i="28"/>
  <c r="G1565" i="28"/>
  <c r="H1565" i="28"/>
  <c r="A1566" i="28"/>
  <c r="D1566" i="28"/>
  <c r="E1566" i="28"/>
  <c r="G1566" i="28"/>
  <c r="H1566" i="28"/>
  <c r="A1567" i="28"/>
  <c r="D1567" i="28"/>
  <c r="E1567" i="28"/>
  <c r="G1567" i="28"/>
  <c r="H1567" i="28"/>
  <c r="A1568" i="28"/>
  <c r="D1568" i="28"/>
  <c r="E1568" i="28"/>
  <c r="G1568" i="28"/>
  <c r="H1568" i="28"/>
  <c r="A1569" i="28"/>
  <c r="D1569" i="28"/>
  <c r="E1569" i="28"/>
  <c r="G1569" i="28"/>
  <c r="H1569" i="28"/>
  <c r="A1570" i="28"/>
  <c r="D1570" i="28"/>
  <c r="E1570" i="28"/>
  <c r="G1570" i="28"/>
  <c r="H1570" i="28"/>
  <c r="A1571" i="28"/>
  <c r="D1571" i="28"/>
  <c r="E1571" i="28"/>
  <c r="G1571" i="28"/>
  <c r="H1571" i="28"/>
  <c r="A1572" i="28"/>
  <c r="D1572" i="28"/>
  <c r="E1572" i="28"/>
  <c r="G1572" i="28"/>
  <c r="H1572" i="28"/>
  <c r="A1573" i="28"/>
  <c r="D1573" i="28"/>
  <c r="E1573" i="28"/>
  <c r="G1573" i="28"/>
  <c r="H1573" i="28"/>
  <c r="A1574" i="28"/>
  <c r="D1574" i="28"/>
  <c r="E1574" i="28"/>
  <c r="G1574" i="28"/>
  <c r="H1574" i="28"/>
  <c r="A1575" i="28"/>
  <c r="D1575" i="28"/>
  <c r="E1575" i="28"/>
  <c r="G1575" i="28"/>
  <c r="H1575" i="28"/>
  <c r="A1576" i="28"/>
  <c r="D1576" i="28"/>
  <c r="E1576" i="28"/>
  <c r="G1576" i="28"/>
  <c r="H1576" i="28"/>
  <c r="A1577" i="28"/>
  <c r="D1577" i="28"/>
  <c r="E1577" i="28"/>
  <c r="G1577" i="28"/>
  <c r="H1577" i="28"/>
  <c r="A1578" i="28"/>
  <c r="D1578" i="28"/>
  <c r="E1578" i="28"/>
  <c r="G1578" i="28"/>
  <c r="H1578" i="28"/>
  <c r="A1579" i="28"/>
  <c r="D1579" i="28"/>
  <c r="E1579" i="28"/>
  <c r="G1579" i="28"/>
  <c r="H1579" i="28"/>
  <c r="A1580" i="28"/>
  <c r="D1580" i="28"/>
  <c r="E1580" i="28"/>
  <c r="G1580" i="28"/>
  <c r="H1580" i="28"/>
  <c r="A1581" i="28"/>
  <c r="D1581" i="28"/>
  <c r="E1581" i="28"/>
  <c r="G1581" i="28"/>
  <c r="H1581" i="28"/>
  <c r="A1582" i="28"/>
  <c r="D1582" i="28"/>
  <c r="E1582" i="28"/>
  <c r="G1582" i="28"/>
  <c r="H1582" i="28"/>
  <c r="A1583" i="28"/>
  <c r="D1583" i="28"/>
  <c r="E1583" i="28"/>
  <c r="G1583" i="28"/>
  <c r="H1583" i="28"/>
  <c r="G1587" i="28"/>
  <c r="H1587" i="28"/>
  <c r="J1587" i="28"/>
  <c r="K1587" i="28"/>
  <c r="L1587" i="28"/>
  <c r="A1588" i="28"/>
  <c r="D1588" i="28"/>
  <c r="E1588" i="28"/>
  <c r="J1588" i="28"/>
  <c r="K1588" i="28"/>
  <c r="L1588" i="28"/>
  <c r="A1589" i="28"/>
  <c r="D1589" i="28"/>
  <c r="E1589" i="28"/>
  <c r="G1589" i="28"/>
  <c r="H1589" i="28"/>
  <c r="A1590" i="28"/>
  <c r="D1590" i="28"/>
  <c r="E1590" i="28"/>
  <c r="G1590" i="28"/>
  <c r="H1590" i="28"/>
  <c r="A1591" i="28"/>
  <c r="D1591" i="28"/>
  <c r="E1591" i="28"/>
  <c r="G1591" i="28"/>
  <c r="H1591" i="28"/>
  <c r="A1592" i="28"/>
  <c r="D1592" i="28"/>
  <c r="E1592" i="28"/>
  <c r="G1592" i="28"/>
  <c r="H1592" i="28"/>
  <c r="A1593" i="28"/>
  <c r="D1593" i="28"/>
  <c r="E1593" i="28"/>
  <c r="G1593" i="28"/>
  <c r="H1593" i="28"/>
  <c r="A1594" i="28"/>
  <c r="D1594" i="28"/>
  <c r="E1594" i="28"/>
  <c r="G1594" i="28"/>
  <c r="H1594" i="28"/>
  <c r="A1595" i="28"/>
  <c r="D1595" i="28"/>
  <c r="E1595" i="28"/>
  <c r="G1595" i="28"/>
  <c r="H1595" i="28"/>
  <c r="A1596" i="28"/>
  <c r="D1596" i="28"/>
  <c r="E1596" i="28"/>
  <c r="G1596" i="28"/>
  <c r="H1596" i="28"/>
  <c r="A1597" i="28"/>
  <c r="D1597" i="28"/>
  <c r="E1597" i="28"/>
  <c r="G1597" i="28"/>
  <c r="H1597" i="28"/>
  <c r="A1598" i="28"/>
  <c r="D1598" i="28"/>
  <c r="E1598" i="28"/>
  <c r="G1598" i="28"/>
  <c r="H1598" i="28"/>
  <c r="A1599" i="28"/>
  <c r="D1599" i="28"/>
  <c r="E1599" i="28"/>
  <c r="G1599" i="28"/>
  <c r="H1599" i="28"/>
  <c r="A1600" i="28"/>
  <c r="D1600" i="28"/>
  <c r="E1600" i="28"/>
  <c r="G1600" i="28"/>
  <c r="H1600" i="28"/>
  <c r="A1601" i="28"/>
  <c r="D1601" i="28"/>
  <c r="E1601" i="28"/>
  <c r="G1601" i="28"/>
  <c r="H1601" i="28"/>
  <c r="A1602" i="28"/>
  <c r="D1602" i="28"/>
  <c r="E1602" i="28"/>
  <c r="G1602" i="28"/>
  <c r="H1602" i="28"/>
  <c r="A1603" i="28"/>
  <c r="D1603" i="28"/>
  <c r="E1603" i="28"/>
  <c r="G1603" i="28"/>
  <c r="H1603" i="28"/>
  <c r="A1604" i="28"/>
  <c r="D1604" i="28"/>
  <c r="E1604" i="28"/>
  <c r="G1604" i="28"/>
  <c r="H1604" i="28"/>
  <c r="A1605" i="28"/>
  <c r="D1605" i="28"/>
  <c r="E1605" i="28"/>
  <c r="G1605" i="28"/>
  <c r="H1605" i="28"/>
  <c r="A1606" i="28"/>
  <c r="D1606" i="28"/>
  <c r="E1606" i="28"/>
  <c r="G1606" i="28"/>
  <c r="H1606" i="28"/>
  <c r="A1607" i="28"/>
  <c r="D1607" i="28"/>
  <c r="E1607" i="28"/>
  <c r="G1607" i="28"/>
  <c r="H1607" i="28"/>
  <c r="A1608" i="28"/>
  <c r="D1608" i="28"/>
  <c r="E1608" i="28"/>
  <c r="G1608" i="28"/>
  <c r="H1608" i="28"/>
  <c r="A1609" i="28"/>
  <c r="D1609" i="28"/>
  <c r="E1609" i="28"/>
  <c r="G1609" i="28"/>
  <c r="H1609" i="28"/>
  <c r="A1610" i="28"/>
  <c r="D1610" i="28"/>
  <c r="E1610" i="28"/>
  <c r="G1610" i="28"/>
  <c r="H1610" i="28"/>
  <c r="A1611" i="28"/>
  <c r="D1611" i="28"/>
  <c r="E1611" i="28"/>
  <c r="G1611" i="28"/>
  <c r="H1611" i="28"/>
  <c r="A1612" i="28"/>
  <c r="D1612" i="28"/>
  <c r="E1612" i="28"/>
  <c r="G1612" i="28"/>
  <c r="H1612" i="28"/>
  <c r="A1613" i="28"/>
  <c r="D1613" i="28"/>
  <c r="E1613" i="28"/>
  <c r="G1613" i="28"/>
  <c r="H1613" i="28"/>
  <c r="A1614" i="28"/>
  <c r="D1614" i="28"/>
  <c r="E1614" i="28"/>
  <c r="G1614" i="28"/>
  <c r="H1614" i="28"/>
  <c r="A1615" i="28"/>
  <c r="D1615" i="28"/>
  <c r="E1615" i="28"/>
  <c r="G1615" i="28"/>
  <c r="H1615" i="28"/>
  <c r="A1616" i="28"/>
  <c r="D1616" i="28"/>
  <c r="E1616" i="28"/>
  <c r="G1616" i="28"/>
  <c r="H1616" i="28"/>
  <c r="A1617" i="28"/>
  <c r="D1617" i="28"/>
  <c r="E1617" i="28"/>
  <c r="G1617" i="28"/>
  <c r="H1617" i="28"/>
  <c r="G1621" i="28"/>
  <c r="H1621" i="28"/>
  <c r="J1621" i="28"/>
  <c r="K1621" i="28"/>
  <c r="L1621" i="28"/>
  <c r="A1622" i="28"/>
  <c r="D1622" i="28"/>
  <c r="E1622" i="28"/>
  <c r="J1622" i="28"/>
  <c r="K1622" i="28"/>
  <c r="L1622" i="28"/>
  <c r="A1623" i="28"/>
  <c r="D1623" i="28"/>
  <c r="E1623" i="28"/>
  <c r="G1623" i="28"/>
  <c r="H1623" i="28"/>
  <c r="A1624" i="28"/>
  <c r="D1624" i="28"/>
  <c r="E1624" i="28"/>
  <c r="G1624" i="28"/>
  <c r="H1624" i="28"/>
  <c r="A1625" i="28"/>
  <c r="D1625" i="28"/>
  <c r="E1625" i="28"/>
  <c r="G1625" i="28"/>
  <c r="H1625" i="28"/>
  <c r="A1626" i="28"/>
  <c r="D1626" i="28"/>
  <c r="E1626" i="28"/>
  <c r="G1626" i="28"/>
  <c r="H1626" i="28"/>
  <c r="A1627" i="28"/>
  <c r="D1627" i="28"/>
  <c r="E1627" i="28"/>
  <c r="G1627" i="28"/>
  <c r="H1627" i="28"/>
  <c r="A1628" i="28"/>
  <c r="D1628" i="28"/>
  <c r="E1628" i="28"/>
  <c r="G1628" i="28"/>
  <c r="H1628" i="28"/>
  <c r="A1629" i="28"/>
  <c r="D1629" i="28"/>
  <c r="E1629" i="28"/>
  <c r="G1629" i="28"/>
  <c r="H1629" i="28"/>
  <c r="A1630" i="28"/>
  <c r="D1630" i="28"/>
  <c r="E1630" i="28"/>
  <c r="G1630" i="28"/>
  <c r="H1630" i="28"/>
  <c r="A1631" i="28"/>
  <c r="D1631" i="28"/>
  <c r="E1631" i="28"/>
  <c r="G1631" i="28"/>
  <c r="H1631" i="28"/>
  <c r="A1632" i="28"/>
  <c r="D1632" i="28"/>
  <c r="E1632" i="28"/>
  <c r="G1632" i="28"/>
  <c r="H1632" i="28"/>
  <c r="A1633" i="28"/>
  <c r="D1633" i="28"/>
  <c r="E1633" i="28"/>
  <c r="G1633" i="28"/>
  <c r="H1633" i="28"/>
  <c r="A1634" i="28"/>
  <c r="D1634" i="28"/>
  <c r="E1634" i="28"/>
  <c r="G1634" i="28"/>
  <c r="H1634" i="28"/>
  <c r="A1635" i="28"/>
  <c r="D1635" i="28"/>
  <c r="E1635" i="28"/>
  <c r="G1635" i="28"/>
  <c r="H1635" i="28"/>
  <c r="A1636" i="28"/>
  <c r="D1636" i="28"/>
  <c r="E1636" i="28"/>
  <c r="G1636" i="28"/>
  <c r="H1636" i="28"/>
  <c r="A1637" i="28"/>
  <c r="D1637" i="28"/>
  <c r="E1637" i="28"/>
  <c r="G1637" i="28"/>
  <c r="H1637" i="28"/>
  <c r="A1638" i="28"/>
  <c r="D1638" i="28"/>
  <c r="E1638" i="28"/>
  <c r="G1638" i="28"/>
  <c r="H1638" i="28"/>
  <c r="A1639" i="28"/>
  <c r="D1639" i="28"/>
  <c r="E1639" i="28"/>
  <c r="G1639" i="28"/>
  <c r="H1639" i="28"/>
  <c r="A1640" i="28"/>
  <c r="D1640" i="28"/>
  <c r="E1640" i="28"/>
  <c r="G1640" i="28"/>
  <c r="H1640" i="28"/>
  <c r="A1641" i="28"/>
  <c r="D1641" i="28"/>
  <c r="E1641" i="28"/>
  <c r="G1641" i="28"/>
  <c r="H1641" i="28"/>
  <c r="A1642" i="28"/>
  <c r="D1642" i="28"/>
  <c r="E1642" i="28"/>
  <c r="G1642" i="28"/>
  <c r="H1642" i="28"/>
  <c r="A1643" i="28"/>
  <c r="D1643" i="28"/>
  <c r="E1643" i="28"/>
  <c r="G1643" i="28"/>
  <c r="H1643" i="28"/>
  <c r="A1644" i="28"/>
  <c r="D1644" i="28"/>
  <c r="E1644" i="28"/>
  <c r="G1644" i="28"/>
  <c r="H1644" i="28"/>
  <c r="A1645" i="28"/>
  <c r="D1645" i="28"/>
  <c r="E1645" i="28"/>
  <c r="G1645" i="28"/>
  <c r="H1645" i="28"/>
  <c r="A1646" i="28"/>
  <c r="D1646" i="28"/>
  <c r="E1646" i="28"/>
  <c r="G1646" i="28"/>
  <c r="H1646" i="28"/>
  <c r="A1647" i="28"/>
  <c r="D1647" i="28"/>
  <c r="E1647" i="28"/>
  <c r="G1647" i="28"/>
  <c r="H1647" i="28"/>
  <c r="A1648" i="28"/>
  <c r="D1648" i="28"/>
  <c r="E1648" i="28"/>
  <c r="G1648" i="28"/>
  <c r="H1648" i="28"/>
  <c r="A1649" i="28"/>
  <c r="D1649" i="28"/>
  <c r="E1649" i="28"/>
  <c r="G1649" i="28"/>
  <c r="H1649" i="28"/>
  <c r="A1650" i="28"/>
  <c r="D1650" i="28"/>
  <c r="E1650" i="28"/>
  <c r="G1650" i="28"/>
  <c r="H1650" i="28"/>
  <c r="A1651" i="28"/>
  <c r="D1651" i="28"/>
  <c r="E1651" i="28"/>
  <c r="G1651" i="28"/>
  <c r="H1651" i="28"/>
  <c r="A1652" i="28"/>
  <c r="D1652" i="28"/>
  <c r="E1652" i="28"/>
  <c r="G1652" i="28"/>
  <c r="H1652" i="28"/>
  <c r="G1656" i="28"/>
  <c r="H1656" i="28"/>
  <c r="J1656" i="28"/>
  <c r="K1656" i="28"/>
  <c r="L1656" i="28"/>
  <c r="A1657" i="28"/>
  <c r="D1657" i="28"/>
  <c r="E1657" i="28"/>
  <c r="J1657" i="28"/>
  <c r="K1657" i="28"/>
  <c r="L1657" i="28"/>
  <c r="A1658" i="28"/>
  <c r="D1658" i="28"/>
  <c r="E1658" i="28"/>
  <c r="G1658" i="28"/>
  <c r="H1658" i="28"/>
  <c r="A1659" i="28"/>
  <c r="D1659" i="28"/>
  <c r="E1659" i="28"/>
  <c r="G1659" i="28"/>
  <c r="H1659" i="28"/>
  <c r="A1660" i="28"/>
  <c r="D1660" i="28"/>
  <c r="E1660" i="28"/>
  <c r="G1660" i="28"/>
  <c r="H1660" i="28"/>
  <c r="A1661" i="28"/>
  <c r="D1661" i="28"/>
  <c r="E1661" i="28"/>
  <c r="G1661" i="28"/>
  <c r="H1661" i="28"/>
  <c r="A1662" i="28"/>
  <c r="D1662" i="28"/>
  <c r="E1662" i="28"/>
  <c r="G1662" i="28"/>
  <c r="H1662" i="28"/>
  <c r="A1663" i="28"/>
  <c r="D1663" i="28"/>
  <c r="E1663" i="28"/>
  <c r="G1663" i="28"/>
  <c r="H1663" i="28"/>
  <c r="A1664" i="28"/>
  <c r="D1664" i="28"/>
  <c r="E1664" i="28"/>
  <c r="G1664" i="28"/>
  <c r="H1664" i="28"/>
  <c r="A1665" i="28"/>
  <c r="D1665" i="28"/>
  <c r="E1665" i="28"/>
  <c r="G1665" i="28"/>
  <c r="H1665" i="28"/>
  <c r="A1666" i="28"/>
  <c r="D1666" i="28"/>
  <c r="E1666" i="28"/>
  <c r="G1666" i="28"/>
  <c r="H1666" i="28"/>
  <c r="A1667" i="28"/>
  <c r="D1667" i="28"/>
  <c r="E1667" i="28"/>
  <c r="G1667" i="28"/>
  <c r="H1667" i="28"/>
  <c r="A1668" i="28"/>
  <c r="D1668" i="28"/>
  <c r="E1668" i="28"/>
  <c r="G1668" i="28"/>
  <c r="H1668" i="28"/>
  <c r="A1669" i="28"/>
  <c r="D1669" i="28"/>
  <c r="E1669" i="28"/>
  <c r="G1669" i="28"/>
  <c r="H1669" i="28"/>
  <c r="A1670" i="28"/>
  <c r="D1670" i="28"/>
  <c r="E1670" i="28"/>
  <c r="G1670" i="28"/>
  <c r="H1670" i="28"/>
  <c r="A1671" i="28"/>
  <c r="D1671" i="28"/>
  <c r="E1671" i="28"/>
  <c r="G1671" i="28"/>
  <c r="H1671" i="28"/>
  <c r="A1672" i="28"/>
  <c r="D1672" i="28"/>
  <c r="E1672" i="28"/>
  <c r="G1672" i="28"/>
  <c r="H1672" i="28"/>
  <c r="A1673" i="28"/>
  <c r="D1673" i="28"/>
  <c r="E1673" i="28"/>
  <c r="G1673" i="28"/>
  <c r="H1673" i="28"/>
  <c r="A1674" i="28"/>
  <c r="D1674" i="28"/>
  <c r="E1674" i="28"/>
  <c r="G1674" i="28"/>
  <c r="H1674" i="28"/>
  <c r="A1675" i="28"/>
  <c r="D1675" i="28"/>
  <c r="E1675" i="28"/>
  <c r="G1675" i="28"/>
  <c r="H1675" i="28"/>
  <c r="A1676" i="28"/>
  <c r="D1676" i="28"/>
  <c r="E1676" i="28"/>
  <c r="G1676" i="28"/>
  <c r="H1676" i="28"/>
  <c r="A1677" i="28"/>
  <c r="D1677" i="28"/>
  <c r="E1677" i="28"/>
  <c r="G1677" i="28"/>
  <c r="H1677" i="28"/>
  <c r="A1678" i="28"/>
  <c r="D1678" i="28"/>
  <c r="E1678" i="28"/>
  <c r="G1678" i="28"/>
  <c r="H1678" i="28"/>
  <c r="A1679" i="28"/>
  <c r="D1679" i="28"/>
  <c r="E1679" i="28"/>
  <c r="G1679" i="28"/>
  <c r="H1679" i="28"/>
  <c r="A1680" i="28"/>
  <c r="D1680" i="28"/>
  <c r="E1680" i="28"/>
  <c r="G1680" i="28"/>
  <c r="H1680" i="28"/>
  <c r="A1681" i="28"/>
  <c r="D1681" i="28"/>
  <c r="E1681" i="28"/>
  <c r="G1681" i="28"/>
  <c r="H1681" i="28"/>
  <c r="A1682" i="28"/>
  <c r="D1682" i="28"/>
  <c r="E1682" i="28"/>
  <c r="G1682" i="28"/>
  <c r="H1682" i="28"/>
  <c r="A1683" i="28"/>
  <c r="D1683" i="28"/>
  <c r="E1683" i="28"/>
  <c r="G1683" i="28"/>
  <c r="H1683" i="28"/>
  <c r="A1684" i="28"/>
  <c r="D1684" i="28"/>
  <c r="E1684" i="28"/>
  <c r="G1684" i="28"/>
  <c r="H1684" i="28"/>
  <c r="A1685" i="28"/>
  <c r="D1685" i="28"/>
  <c r="E1685" i="28"/>
  <c r="G1685" i="28"/>
  <c r="H1685" i="28"/>
  <c r="A1686" i="28"/>
  <c r="D1686" i="28"/>
  <c r="E1686" i="28"/>
  <c r="G1686" i="28"/>
  <c r="H1686" i="28"/>
  <c r="A1687" i="28"/>
  <c r="D1687" i="28"/>
  <c r="E1687" i="28"/>
  <c r="G1687" i="28"/>
  <c r="H1687" i="28"/>
  <c r="G1691" i="28"/>
  <c r="H1691" i="28"/>
  <c r="J1691" i="28"/>
  <c r="K1691" i="28"/>
  <c r="L1691" i="28"/>
  <c r="A1692" i="28"/>
  <c r="D1692" i="28"/>
  <c r="E1692" i="28"/>
  <c r="J1692" i="28"/>
  <c r="K1692" i="28"/>
  <c r="L1692" i="28"/>
  <c r="A1693" i="28"/>
  <c r="D1693" i="28"/>
  <c r="E1693" i="28"/>
  <c r="G1693" i="28"/>
  <c r="H1693" i="28"/>
  <c r="A1694" i="28"/>
  <c r="D1694" i="28"/>
  <c r="E1694" i="28"/>
  <c r="G1694" i="28"/>
  <c r="H1694" i="28"/>
  <c r="A1695" i="28"/>
  <c r="D1695" i="28"/>
  <c r="E1695" i="28"/>
  <c r="G1695" i="28"/>
  <c r="H1695" i="28"/>
  <c r="A1696" i="28"/>
  <c r="D1696" i="28"/>
  <c r="E1696" i="28"/>
  <c r="G1696" i="28"/>
  <c r="H1696" i="28"/>
  <c r="A1697" i="28"/>
  <c r="D1697" i="28"/>
  <c r="E1697" i="28"/>
  <c r="G1697" i="28"/>
  <c r="H1697" i="28"/>
  <c r="A1698" i="28"/>
  <c r="D1698" i="28"/>
  <c r="E1698" i="28"/>
  <c r="G1698" i="28"/>
  <c r="H1698" i="28"/>
  <c r="A1699" i="28"/>
  <c r="D1699" i="28"/>
  <c r="E1699" i="28"/>
  <c r="G1699" i="28"/>
  <c r="H1699" i="28"/>
  <c r="A1700" i="28"/>
  <c r="D1700" i="28"/>
  <c r="E1700" i="28"/>
  <c r="G1700" i="28"/>
  <c r="H1700" i="28"/>
  <c r="A1701" i="28"/>
  <c r="D1701" i="28"/>
  <c r="E1701" i="28"/>
  <c r="G1701" i="28"/>
  <c r="H1701" i="28"/>
  <c r="A1702" i="28"/>
  <c r="D1702" i="28"/>
  <c r="E1702" i="28"/>
  <c r="G1702" i="28"/>
  <c r="H1702" i="28"/>
  <c r="A1703" i="28"/>
  <c r="D1703" i="28"/>
  <c r="E1703" i="28"/>
  <c r="G1703" i="28"/>
  <c r="H1703" i="28"/>
  <c r="A1704" i="28"/>
  <c r="D1704" i="28"/>
  <c r="E1704" i="28"/>
  <c r="G1704" i="28"/>
  <c r="H1704" i="28"/>
  <c r="A1705" i="28"/>
  <c r="D1705" i="28"/>
  <c r="E1705" i="28"/>
  <c r="G1705" i="28"/>
  <c r="H1705" i="28"/>
  <c r="A1706" i="28"/>
  <c r="D1706" i="28"/>
  <c r="E1706" i="28"/>
  <c r="G1706" i="28"/>
  <c r="H1706" i="28"/>
  <c r="A1707" i="28"/>
  <c r="D1707" i="28"/>
  <c r="E1707" i="28"/>
  <c r="G1707" i="28"/>
  <c r="H1707" i="28"/>
  <c r="A1708" i="28"/>
  <c r="D1708" i="28"/>
  <c r="E1708" i="28"/>
  <c r="G1708" i="28"/>
  <c r="H1708" i="28"/>
  <c r="A1709" i="28"/>
  <c r="D1709" i="28"/>
  <c r="E1709" i="28"/>
  <c r="G1709" i="28"/>
  <c r="H1709" i="28"/>
  <c r="A1710" i="28"/>
  <c r="D1710" i="28"/>
  <c r="E1710" i="28"/>
  <c r="G1710" i="28"/>
  <c r="H1710" i="28"/>
  <c r="A1711" i="28"/>
  <c r="D1711" i="28"/>
  <c r="E1711" i="28"/>
  <c r="G1711" i="28"/>
  <c r="H1711" i="28"/>
  <c r="A1712" i="28"/>
  <c r="D1712" i="28"/>
  <c r="E1712" i="28"/>
  <c r="G1712" i="28"/>
  <c r="H1712" i="28"/>
  <c r="A1713" i="28"/>
  <c r="D1713" i="28"/>
  <c r="E1713" i="28"/>
  <c r="G1713" i="28"/>
  <c r="H1713" i="28"/>
  <c r="A1714" i="28"/>
  <c r="D1714" i="28"/>
  <c r="E1714" i="28"/>
  <c r="G1714" i="28"/>
  <c r="H1714" i="28"/>
  <c r="A1715" i="28"/>
  <c r="D1715" i="28"/>
  <c r="E1715" i="28"/>
  <c r="G1715" i="28"/>
  <c r="H1715" i="28"/>
  <c r="A1716" i="28"/>
  <c r="D1716" i="28"/>
  <c r="E1716" i="28"/>
  <c r="G1716" i="28"/>
  <c r="H1716" i="28"/>
  <c r="A1717" i="28"/>
  <c r="D1717" i="28"/>
  <c r="E1717" i="28"/>
  <c r="G1717" i="28"/>
  <c r="H1717" i="28"/>
  <c r="A1718" i="28"/>
  <c r="D1718" i="28"/>
  <c r="E1718" i="28"/>
  <c r="G1718" i="28"/>
  <c r="H1718" i="28"/>
  <c r="A1719" i="28"/>
  <c r="D1719" i="28"/>
  <c r="E1719" i="28"/>
  <c r="G1719" i="28"/>
  <c r="H1719" i="28"/>
  <c r="AS1" i="36"/>
  <c r="AT1" i="36"/>
  <c r="AU1" i="36"/>
  <c r="AV1" i="36"/>
  <c r="AW1" i="36"/>
  <c r="AX1" i="36"/>
  <c r="AY1" i="36"/>
  <c r="BS1" i="36"/>
  <c r="BT1" i="36"/>
  <c r="BU1" i="36"/>
  <c r="BV1" i="36"/>
  <c r="BW1" i="36"/>
  <c r="BX1" i="36"/>
  <c r="BY1" i="36"/>
  <c r="A4" i="36"/>
  <c r="B4" i="36"/>
  <c r="E4" i="36"/>
  <c r="F4" i="36"/>
  <c r="G4" i="36"/>
  <c r="H4" i="36"/>
  <c r="I4" i="36"/>
  <c r="J4" i="36"/>
  <c r="K4" i="36"/>
  <c r="L4" i="36"/>
  <c r="M4" i="36"/>
  <c r="N4" i="36"/>
  <c r="O4" i="36"/>
  <c r="P4" i="36"/>
  <c r="Q4" i="36"/>
  <c r="R4" i="36"/>
  <c r="S4" i="36"/>
  <c r="T4" i="36"/>
  <c r="U4" i="36"/>
  <c r="V4" i="36"/>
  <c r="W4" i="36"/>
  <c r="X4" i="36"/>
  <c r="Y4" i="36"/>
  <c r="AE4" i="36"/>
  <c r="AF4" i="36"/>
  <c r="AG4" i="36"/>
  <c r="AH4" i="36"/>
  <c r="AI4" i="36"/>
  <c r="AJ4" i="36"/>
  <c r="AK4" i="36"/>
  <c r="AL4" i="36"/>
  <c r="AM4" i="36"/>
  <c r="AN4" i="36"/>
  <c r="AO4" i="36"/>
  <c r="AP4" i="36"/>
  <c r="AQ4" i="36"/>
  <c r="AR4" i="36"/>
  <c r="AS4" i="36"/>
  <c r="AT4" i="36"/>
  <c r="AU4" i="36"/>
  <c r="AV4" i="36"/>
  <c r="AW4" i="36"/>
  <c r="AX4" i="36"/>
  <c r="AY4" i="36"/>
  <c r="BE4" i="36"/>
  <c r="BF4" i="36"/>
  <c r="BG4" i="36"/>
  <c r="BH4" i="36"/>
  <c r="BI4" i="36"/>
  <c r="BJ4" i="36"/>
  <c r="BK4" i="36"/>
  <c r="BL4" i="36"/>
  <c r="BM4" i="36"/>
  <c r="BN4" i="36"/>
  <c r="BO4" i="36"/>
  <c r="BP4" i="36"/>
  <c r="BQ4" i="36"/>
  <c r="BR4" i="36"/>
  <c r="BS4" i="36"/>
  <c r="BT4" i="36"/>
  <c r="BU4" i="36"/>
  <c r="BV4" i="36"/>
  <c r="BW4" i="36"/>
  <c r="BX4" i="36"/>
  <c r="BY4" i="36"/>
  <c r="CA4" i="36"/>
  <c r="CB4" i="36"/>
  <c r="CC4" i="36"/>
  <c r="CD4" i="36"/>
  <c r="CE4" i="36"/>
  <c r="CF4" i="36"/>
  <c r="CG4" i="36"/>
  <c r="CH4" i="36"/>
  <c r="CI4" i="36"/>
  <c r="CJ4" i="36"/>
  <c r="CK4" i="36"/>
  <c r="CL4" i="36"/>
  <c r="CM4" i="36"/>
  <c r="CN4" i="36"/>
  <c r="CO4" i="36"/>
  <c r="CP4" i="36"/>
  <c r="CQ4" i="36"/>
  <c r="CR4" i="36"/>
  <c r="CS4" i="36"/>
  <c r="CT4" i="36"/>
  <c r="CU4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AE6" i="36"/>
  <c r="AF6" i="36"/>
  <c r="AG6" i="36"/>
  <c r="AH6" i="36"/>
  <c r="AI6" i="36"/>
  <c r="AJ6" i="36"/>
  <c r="AK6" i="36"/>
  <c r="AL6" i="36"/>
  <c r="AM6" i="36"/>
  <c r="AN6" i="36"/>
  <c r="AO6" i="36"/>
  <c r="AP6" i="36"/>
  <c r="AQ6" i="36"/>
  <c r="AR6" i="36"/>
  <c r="AS6" i="36"/>
  <c r="AT6" i="36"/>
  <c r="AU6" i="36"/>
  <c r="AV6" i="36"/>
  <c r="AW6" i="36"/>
  <c r="AX6" i="36"/>
  <c r="AY6" i="36"/>
  <c r="AZ6" i="36"/>
  <c r="BA6" i="36"/>
  <c r="BB6" i="36"/>
  <c r="BC6" i="36"/>
  <c r="BD6" i="36"/>
  <c r="BE6" i="36"/>
  <c r="BF6" i="36"/>
  <c r="BG6" i="36"/>
  <c r="BH6" i="36"/>
  <c r="BI6" i="36"/>
  <c r="BJ6" i="36"/>
  <c r="BK6" i="36"/>
  <c r="BL6" i="36"/>
  <c r="BM6" i="36"/>
  <c r="BN6" i="36"/>
  <c r="BO6" i="36"/>
  <c r="BP6" i="36"/>
  <c r="BQ6" i="36"/>
  <c r="BR6" i="36"/>
  <c r="BS6" i="36"/>
  <c r="BT6" i="36"/>
  <c r="BU6" i="36"/>
  <c r="BV6" i="36"/>
  <c r="BW6" i="36"/>
  <c r="BX6" i="36"/>
  <c r="BY6" i="36"/>
  <c r="BZ6" i="36"/>
  <c r="CA6" i="36"/>
  <c r="CB6" i="36"/>
  <c r="CC6" i="36"/>
  <c r="CD6" i="36"/>
  <c r="CE6" i="36"/>
  <c r="CF6" i="36"/>
  <c r="CG6" i="36"/>
  <c r="CH6" i="36"/>
  <c r="CI6" i="36"/>
  <c r="CJ6" i="36"/>
  <c r="CK6" i="36"/>
  <c r="CL6" i="36"/>
  <c r="CM6" i="36"/>
  <c r="CN6" i="36"/>
  <c r="CO6" i="36"/>
  <c r="CP6" i="36"/>
  <c r="CQ6" i="36"/>
  <c r="CR6" i="36"/>
  <c r="CS6" i="36"/>
  <c r="CT6" i="36"/>
  <c r="CU6" i="36"/>
  <c r="CV6" i="36"/>
  <c r="CW6" i="36"/>
  <c r="CX6" i="36"/>
  <c r="CY6" i="36"/>
  <c r="CZ6" i="36"/>
  <c r="DA6" i="36"/>
  <c r="DB6" i="36"/>
  <c r="DC6" i="36"/>
  <c r="DD6" i="36"/>
  <c r="DE6" i="36"/>
  <c r="DF6" i="36"/>
  <c r="DG6" i="36"/>
  <c r="DH6" i="36"/>
  <c r="DI6" i="36"/>
  <c r="DJ6" i="36"/>
  <c r="DK6" i="36"/>
  <c r="DL6" i="36"/>
  <c r="DM6" i="36"/>
  <c r="DN6" i="36"/>
  <c r="DO6" i="36"/>
  <c r="DP6" i="36"/>
  <c r="DQ6" i="36"/>
  <c r="DR6" i="36"/>
  <c r="DS6" i="36"/>
  <c r="DT6" i="36"/>
  <c r="DU6" i="36"/>
  <c r="DV6" i="36"/>
  <c r="DW6" i="36"/>
  <c r="DX6" i="36"/>
  <c r="DY6" i="36"/>
  <c r="DZ6" i="36"/>
  <c r="EA6" i="36"/>
  <c r="EB6" i="36"/>
  <c r="EC6" i="36"/>
  <c r="ED6" i="36"/>
  <c r="EE6" i="36"/>
  <c r="EF6" i="36"/>
  <c r="EG6" i="36"/>
  <c r="EH6" i="36"/>
  <c r="EI6" i="36"/>
  <c r="EJ6" i="36"/>
  <c r="EK6" i="36"/>
  <c r="EL6" i="36"/>
  <c r="EM6" i="36"/>
  <c r="EN6" i="36"/>
  <c r="EO6" i="36"/>
  <c r="EP6" i="36"/>
  <c r="EQ6" i="36"/>
  <c r="ER6" i="36"/>
  <c r="ES6" i="36"/>
  <c r="ET6" i="36"/>
  <c r="EU6" i="36"/>
  <c r="EV6" i="36"/>
  <c r="EW6" i="36"/>
  <c r="EX6" i="36"/>
  <c r="EY6" i="36"/>
  <c r="EZ6" i="36"/>
  <c r="FA6" i="36"/>
  <c r="FB6" i="36"/>
  <c r="FC6" i="36"/>
  <c r="FD6" i="36"/>
  <c r="FE6" i="36"/>
  <c r="FF6" i="36"/>
  <c r="FG6" i="36"/>
  <c r="FH6" i="36"/>
  <c r="FI6" i="36"/>
  <c r="FJ6" i="36"/>
  <c r="FK6" i="36"/>
  <c r="FL6" i="36"/>
  <c r="FM6" i="36"/>
  <c r="FN6" i="36"/>
  <c r="FO6" i="36"/>
  <c r="FP6" i="36"/>
  <c r="FQ6" i="36"/>
  <c r="FR6" i="36"/>
  <c r="FS6" i="36"/>
  <c r="FT6" i="36"/>
  <c r="FU6" i="36"/>
  <c r="FV6" i="36"/>
  <c r="FW6" i="36"/>
  <c r="FX6" i="36"/>
  <c r="FY6" i="36"/>
  <c r="FZ6" i="36"/>
  <c r="GA6" i="36"/>
  <c r="GB6" i="36"/>
  <c r="GC6" i="36"/>
  <c r="GD6" i="36"/>
  <c r="GE6" i="36"/>
  <c r="GF6" i="36"/>
  <c r="GG6" i="36"/>
  <c r="GH6" i="36"/>
  <c r="GI6" i="36"/>
  <c r="GJ6" i="36"/>
  <c r="GK6" i="36"/>
  <c r="GL6" i="36"/>
  <c r="GM6" i="36"/>
  <c r="GN6" i="36"/>
  <c r="GO6" i="36"/>
  <c r="GP6" i="36"/>
  <c r="GQ6" i="36"/>
  <c r="GR6" i="36"/>
  <c r="GS6" i="36"/>
  <c r="GT6" i="36"/>
  <c r="GU6" i="36"/>
  <c r="GV6" i="36"/>
  <c r="GW6" i="36"/>
  <c r="GX6" i="36"/>
  <c r="GY6" i="36"/>
  <c r="GZ6" i="36"/>
  <c r="HA6" i="36"/>
  <c r="HB6" i="36"/>
  <c r="HC6" i="36"/>
  <c r="HD6" i="36"/>
  <c r="HE6" i="36"/>
  <c r="HF6" i="36"/>
  <c r="HG6" i="36"/>
  <c r="HH6" i="36"/>
  <c r="HI6" i="36"/>
  <c r="HJ6" i="36"/>
  <c r="HK6" i="36"/>
  <c r="HL6" i="36"/>
  <c r="HM6" i="36"/>
  <c r="HN6" i="36"/>
  <c r="HO6" i="36"/>
  <c r="HP6" i="36"/>
  <c r="HQ6" i="36"/>
  <c r="HR6" i="36"/>
  <c r="HS6" i="36"/>
  <c r="HT6" i="36"/>
  <c r="HU6" i="36"/>
  <c r="HV6" i="36"/>
  <c r="HW6" i="36"/>
  <c r="HX6" i="36"/>
  <c r="HY6" i="36"/>
  <c r="HZ6" i="36"/>
  <c r="IA6" i="36"/>
  <c r="IB6" i="36"/>
  <c r="IC6" i="36"/>
  <c r="ID6" i="36"/>
  <c r="IE6" i="36"/>
  <c r="IF6" i="36"/>
  <c r="IG6" i="36"/>
  <c r="IH6" i="36"/>
  <c r="B9" i="36"/>
  <c r="AC9" i="36"/>
  <c r="B10" i="36"/>
  <c r="AC10" i="36"/>
  <c r="B11" i="36"/>
  <c r="AC11" i="36"/>
  <c r="B12" i="36"/>
  <c r="AC12" i="36"/>
  <c r="B13" i="36"/>
  <c r="AC13" i="36"/>
  <c r="B14" i="36"/>
  <c r="AC14" i="36"/>
  <c r="B15" i="36"/>
  <c r="AC15" i="36"/>
  <c r="B16" i="36"/>
  <c r="AC16" i="36"/>
  <c r="B17" i="36"/>
  <c r="AC17" i="36"/>
  <c r="B18" i="36"/>
  <c r="AC18" i="36"/>
  <c r="B19" i="36"/>
  <c r="AC19" i="36"/>
  <c r="B20" i="36"/>
  <c r="AC20" i="36"/>
  <c r="B21" i="36"/>
  <c r="AC21" i="36"/>
  <c r="B22" i="36"/>
  <c r="AC22" i="36"/>
  <c r="B23" i="36"/>
  <c r="AC23" i="36"/>
  <c r="B24" i="36"/>
  <c r="AC24" i="36"/>
  <c r="B25" i="36"/>
  <c r="AC25" i="36"/>
  <c r="B26" i="36"/>
  <c r="AC26" i="36"/>
  <c r="B27" i="36"/>
  <c r="AC27" i="36"/>
  <c r="B28" i="36"/>
  <c r="AC28" i="36"/>
  <c r="B29" i="36"/>
  <c r="AC29" i="36"/>
  <c r="B30" i="36"/>
  <c r="AC30" i="36"/>
  <c r="B31" i="36"/>
  <c r="AC31" i="36"/>
  <c r="B32" i="36"/>
  <c r="AC32" i="36"/>
  <c r="B33" i="36"/>
  <c r="AC33" i="36"/>
  <c r="B34" i="36"/>
  <c r="AC34" i="36"/>
  <c r="B35" i="36"/>
  <c r="AC35" i="36"/>
  <c r="B36" i="36"/>
  <c r="AC36" i="36"/>
  <c r="B37" i="36"/>
  <c r="AC37" i="36"/>
  <c r="B38" i="36"/>
  <c r="AC38" i="36"/>
  <c r="B39" i="36"/>
  <c r="AC39" i="36"/>
  <c r="B40" i="36"/>
  <c r="AC40" i="36"/>
  <c r="B41" i="36"/>
  <c r="AC41" i="36"/>
  <c r="B42" i="36"/>
  <c r="AC42" i="36"/>
  <c r="B43" i="36"/>
  <c r="AC43" i="36"/>
  <c r="B44" i="36"/>
  <c r="AC44" i="36"/>
  <c r="B45" i="36"/>
  <c r="AC45" i="36"/>
  <c r="B46" i="36"/>
  <c r="AC46" i="36"/>
  <c r="B47" i="36"/>
  <c r="AC47" i="36"/>
  <c r="B48" i="36"/>
  <c r="AC48" i="36"/>
  <c r="B49" i="36"/>
  <c r="AC49" i="36"/>
  <c r="B50" i="36"/>
  <c r="AC50" i="36"/>
  <c r="B51" i="36"/>
  <c r="AC51" i="36"/>
  <c r="B52" i="36"/>
  <c r="AC52" i="36"/>
  <c r="B53" i="36"/>
  <c r="AC53" i="36"/>
  <c r="B54" i="36"/>
  <c r="AC54" i="36"/>
  <c r="B55" i="36"/>
  <c r="AC55" i="36"/>
  <c r="B56" i="36"/>
  <c r="AC56" i="36"/>
  <c r="B57" i="36"/>
  <c r="AC57" i="36"/>
  <c r="B58" i="36"/>
  <c r="AC58" i="36"/>
  <c r="B59" i="36"/>
  <c r="AC59" i="36"/>
  <c r="B60" i="36"/>
  <c r="AC60" i="36"/>
  <c r="B61" i="36"/>
  <c r="AC61" i="36"/>
  <c r="B62" i="36"/>
  <c r="AC62" i="36"/>
  <c r="B63" i="36"/>
  <c r="AC63" i="36"/>
  <c r="B64" i="36"/>
  <c r="AC64" i="36"/>
  <c r="B65" i="36"/>
  <c r="AC65" i="36"/>
  <c r="B66" i="36"/>
  <c r="AC66" i="36"/>
  <c r="B67" i="36"/>
  <c r="AC67" i="36"/>
  <c r="B68" i="36"/>
  <c r="AC68" i="36"/>
  <c r="B69" i="36"/>
  <c r="AC69" i="36"/>
  <c r="B70" i="36"/>
  <c r="AC70" i="36"/>
  <c r="B71" i="36"/>
  <c r="AC71" i="36"/>
  <c r="B72" i="36"/>
  <c r="AC72" i="36"/>
  <c r="B73" i="36"/>
  <c r="AC73" i="36"/>
  <c r="B74" i="36"/>
  <c r="AC74" i="36"/>
  <c r="B75" i="36"/>
  <c r="AC75" i="36"/>
  <c r="B76" i="36"/>
  <c r="AC76" i="36"/>
  <c r="B77" i="36"/>
  <c r="AC77" i="36"/>
  <c r="B78" i="36"/>
  <c r="AC78" i="36"/>
  <c r="B79" i="36"/>
  <c r="AC79" i="36"/>
  <c r="B80" i="36"/>
  <c r="AC80" i="36"/>
  <c r="B81" i="36"/>
  <c r="AC81" i="36"/>
  <c r="B82" i="36"/>
  <c r="AC82" i="36"/>
  <c r="B83" i="36"/>
  <c r="AC83" i="36"/>
  <c r="B84" i="36"/>
  <c r="AC84" i="36"/>
  <c r="B85" i="36"/>
  <c r="AC85" i="36"/>
  <c r="B86" i="36"/>
  <c r="AC86" i="36"/>
  <c r="B87" i="36"/>
  <c r="AC87" i="36"/>
  <c r="B88" i="36"/>
  <c r="AC88" i="36"/>
  <c r="B89" i="36"/>
  <c r="AC89" i="36"/>
  <c r="B90" i="36"/>
  <c r="AC90" i="36"/>
  <c r="B91" i="36"/>
  <c r="AC91" i="36"/>
  <c r="B92" i="36"/>
  <c r="AC92" i="36"/>
  <c r="B93" i="36"/>
  <c r="AC93" i="36"/>
  <c r="B94" i="36"/>
  <c r="AC94" i="36"/>
  <c r="B95" i="36"/>
  <c r="AC95" i="36"/>
  <c r="B96" i="36"/>
  <c r="AC96" i="36"/>
  <c r="B97" i="36"/>
  <c r="AC97" i="36"/>
  <c r="B98" i="36"/>
  <c r="AC98" i="36"/>
  <c r="B99" i="36"/>
  <c r="B100" i="36"/>
  <c r="AC100" i="36"/>
  <c r="B101" i="36"/>
  <c r="AC101" i="36"/>
  <c r="B102" i="36"/>
  <c r="AC102" i="36"/>
  <c r="B103" i="36"/>
  <c r="AC103" i="36"/>
  <c r="B104" i="36"/>
  <c r="AC104" i="36"/>
  <c r="B105" i="36"/>
  <c r="AC105" i="36"/>
  <c r="B106" i="36"/>
  <c r="AC106" i="36"/>
  <c r="B107" i="36"/>
  <c r="AC107" i="36"/>
  <c r="B108" i="36"/>
  <c r="AC108" i="36"/>
  <c r="B109" i="36"/>
  <c r="AC109" i="36"/>
  <c r="B110" i="36"/>
  <c r="AC110" i="36"/>
  <c r="B111" i="36"/>
  <c r="AC111" i="36"/>
  <c r="B112" i="36"/>
  <c r="AC112" i="36"/>
  <c r="B113" i="36"/>
  <c r="AC113" i="36"/>
  <c r="B114" i="36"/>
  <c r="AC114" i="36"/>
  <c r="B115" i="36"/>
  <c r="AC115" i="36"/>
  <c r="B116" i="36"/>
  <c r="AC116" i="36"/>
  <c r="B117" i="36"/>
  <c r="B118" i="36"/>
  <c r="B119" i="36"/>
  <c r="B120" i="36"/>
  <c r="AC120" i="36"/>
  <c r="B121" i="36"/>
  <c r="B122" i="36"/>
  <c r="AC122" i="36"/>
  <c r="B123" i="36"/>
  <c r="AC123" i="36"/>
  <c r="B124" i="36"/>
  <c r="AC124" i="36"/>
  <c r="B125" i="36"/>
  <c r="AC125" i="36"/>
  <c r="B126" i="36"/>
  <c r="AC126" i="36"/>
  <c r="B127" i="36"/>
  <c r="AC127" i="36"/>
  <c r="B128" i="36"/>
  <c r="AC128" i="36"/>
  <c r="B129" i="36"/>
  <c r="AC129" i="36"/>
  <c r="B130" i="36"/>
  <c r="AC130" i="36"/>
  <c r="B131" i="36"/>
  <c r="AC131" i="36"/>
  <c r="B132" i="36"/>
  <c r="AC132" i="36"/>
  <c r="B133" i="36"/>
  <c r="AC133" i="36"/>
  <c r="B134" i="36"/>
  <c r="AC134" i="36"/>
  <c r="B135" i="36"/>
  <c r="AC135" i="36"/>
  <c r="B136" i="36"/>
  <c r="AC136" i="36"/>
  <c r="B137" i="36"/>
  <c r="AC137" i="36"/>
  <c r="B138" i="36"/>
  <c r="AC138" i="36"/>
  <c r="B139" i="36"/>
  <c r="AC139" i="36"/>
  <c r="B140" i="36"/>
  <c r="AC140" i="36"/>
  <c r="B141" i="36"/>
  <c r="B142" i="36"/>
  <c r="B143" i="36"/>
  <c r="AC143" i="36"/>
  <c r="B144" i="36"/>
  <c r="AC144" i="36"/>
  <c r="B145" i="36"/>
  <c r="AC145" i="36"/>
  <c r="B146" i="36"/>
  <c r="AC146" i="36"/>
  <c r="B147" i="36"/>
  <c r="AC147" i="36"/>
  <c r="B148" i="36"/>
  <c r="AC148" i="36"/>
  <c r="B149" i="36"/>
  <c r="AC149" i="36"/>
  <c r="B150" i="36"/>
  <c r="AC150" i="36"/>
  <c r="B151" i="36"/>
  <c r="AC151" i="36"/>
  <c r="B152" i="36"/>
  <c r="AC152" i="36"/>
  <c r="B153" i="36"/>
  <c r="AC153" i="36"/>
  <c r="B154" i="36"/>
  <c r="AC154" i="36"/>
  <c r="B155" i="36"/>
  <c r="AC155" i="36"/>
  <c r="B156" i="36"/>
  <c r="AC156" i="36"/>
  <c r="B157" i="36"/>
  <c r="AC157" i="36"/>
  <c r="B158" i="36"/>
  <c r="AC158" i="36"/>
  <c r="B159" i="36"/>
  <c r="AC159" i="36"/>
  <c r="B160" i="36"/>
  <c r="AC160" i="36"/>
  <c r="B161" i="36"/>
  <c r="AC161" i="36"/>
  <c r="B162" i="36"/>
  <c r="AC162" i="36"/>
  <c r="B163" i="36"/>
  <c r="AC163" i="36"/>
  <c r="B164" i="36"/>
  <c r="AC164" i="36"/>
  <c r="B165" i="36"/>
  <c r="AC165" i="36"/>
  <c r="B166" i="36"/>
  <c r="AC166" i="36"/>
  <c r="B167" i="36"/>
  <c r="B168" i="36"/>
  <c r="AC168" i="36"/>
  <c r="B169" i="36"/>
  <c r="AC169" i="36"/>
  <c r="B170" i="36"/>
  <c r="AC170" i="36"/>
  <c r="B171" i="36"/>
  <c r="AC171" i="36"/>
  <c r="B172" i="36"/>
  <c r="AC172" i="36"/>
  <c r="B173" i="36"/>
  <c r="AC173" i="36"/>
  <c r="B174" i="36"/>
  <c r="B175" i="36"/>
  <c r="B176" i="36"/>
  <c r="B177" i="36"/>
  <c r="AC177" i="36"/>
  <c r="B178" i="36"/>
  <c r="AC178" i="36"/>
  <c r="B179" i="36"/>
  <c r="AC179" i="36"/>
  <c r="B180" i="36"/>
  <c r="AC180" i="36"/>
  <c r="B181" i="36"/>
  <c r="AC181" i="36"/>
  <c r="B182" i="36"/>
  <c r="B183" i="36"/>
  <c r="AC183" i="36"/>
  <c r="B184" i="36"/>
  <c r="AC184" i="36"/>
  <c r="B185" i="36"/>
  <c r="AC185" i="36"/>
  <c r="B186" i="36"/>
  <c r="AC186" i="36"/>
  <c r="B187" i="36"/>
  <c r="AC187" i="36"/>
  <c r="B188" i="36"/>
  <c r="AC188" i="36"/>
  <c r="B189" i="36"/>
  <c r="AC189" i="36"/>
  <c r="B190" i="36"/>
  <c r="AC190" i="36"/>
  <c r="B191" i="36"/>
  <c r="AC191" i="36"/>
  <c r="B192" i="36"/>
  <c r="AC192" i="36"/>
  <c r="B193" i="36"/>
  <c r="AC193" i="36"/>
  <c r="B194" i="36"/>
  <c r="AC194" i="36"/>
  <c r="B195" i="36"/>
  <c r="AC195" i="36"/>
  <c r="B196" i="36"/>
  <c r="AC196" i="36"/>
  <c r="B197" i="36"/>
  <c r="AC197" i="36"/>
  <c r="B198" i="36"/>
  <c r="AC198" i="36"/>
  <c r="B199" i="36"/>
  <c r="AC199" i="36"/>
  <c r="B200" i="36"/>
  <c r="AC200" i="36"/>
  <c r="B201" i="36"/>
  <c r="AC201" i="36"/>
  <c r="B202" i="36"/>
  <c r="AC202" i="36"/>
  <c r="B203" i="36"/>
  <c r="AC203" i="36"/>
  <c r="B204" i="36"/>
  <c r="AC204" i="36"/>
  <c r="B205" i="36"/>
  <c r="AC205" i="36"/>
  <c r="B206" i="36"/>
  <c r="AC206" i="36"/>
  <c r="B207" i="36"/>
  <c r="AC207" i="36"/>
  <c r="B208" i="36"/>
  <c r="AC208" i="36"/>
  <c r="B209" i="36"/>
  <c r="AC209" i="36"/>
  <c r="B210" i="36"/>
  <c r="AC210" i="36"/>
  <c r="B211" i="36"/>
  <c r="AC211" i="36"/>
  <c r="B212" i="36"/>
  <c r="AC212" i="36"/>
  <c r="B213" i="36"/>
  <c r="AC213" i="36"/>
  <c r="B214" i="36"/>
  <c r="AC214" i="36"/>
  <c r="B215" i="36"/>
  <c r="AC215" i="36"/>
  <c r="B216" i="36"/>
  <c r="AC216" i="36"/>
  <c r="B217" i="36"/>
  <c r="AC217" i="36"/>
  <c r="B218" i="36"/>
  <c r="AC218" i="36"/>
  <c r="B219" i="36"/>
  <c r="AC219" i="36"/>
  <c r="B220" i="36"/>
  <c r="AC220" i="36"/>
  <c r="B221" i="36"/>
  <c r="AC221" i="36"/>
  <c r="B222" i="36"/>
  <c r="AC222" i="36"/>
  <c r="B223" i="36"/>
  <c r="AC223" i="36"/>
  <c r="B224" i="36"/>
  <c r="AC224" i="36"/>
  <c r="B225" i="36"/>
  <c r="AC225" i="36"/>
  <c r="B226" i="36"/>
  <c r="AC226" i="36"/>
  <c r="B227" i="36"/>
  <c r="AC227" i="36"/>
  <c r="B228" i="36"/>
  <c r="AC228" i="36"/>
  <c r="B229" i="36"/>
  <c r="AC229" i="36"/>
  <c r="B230" i="36"/>
  <c r="AC230" i="36"/>
  <c r="B231" i="36"/>
  <c r="AC231" i="36"/>
  <c r="B232" i="36"/>
  <c r="AC232" i="36"/>
  <c r="B233" i="36"/>
  <c r="AC233" i="36"/>
  <c r="B234" i="36"/>
  <c r="AC234" i="36"/>
  <c r="B235" i="36"/>
  <c r="AC235" i="36"/>
  <c r="B236" i="36"/>
  <c r="AC236" i="36"/>
  <c r="B237" i="36"/>
  <c r="AC237" i="36"/>
  <c r="B238" i="36"/>
  <c r="AC238" i="36"/>
  <c r="B239" i="36"/>
  <c r="AC239" i="36"/>
  <c r="B240" i="36"/>
  <c r="AC240" i="36"/>
  <c r="B241" i="36"/>
  <c r="AC241" i="36"/>
  <c r="B242" i="36"/>
  <c r="AC242" i="36"/>
  <c r="B243" i="36"/>
  <c r="AC243" i="36"/>
  <c r="B244" i="36"/>
  <c r="AC244" i="36"/>
  <c r="B245" i="36"/>
  <c r="AC245" i="36"/>
  <c r="B246" i="36"/>
  <c r="AC246" i="36"/>
  <c r="B247" i="36"/>
  <c r="AC247" i="36"/>
  <c r="B248" i="36"/>
  <c r="AC248" i="36"/>
  <c r="B249" i="36"/>
  <c r="AC249" i="36"/>
  <c r="B250" i="36"/>
  <c r="AC250" i="36"/>
  <c r="B251" i="36"/>
  <c r="AC251" i="36"/>
  <c r="B252" i="36"/>
  <c r="AC252" i="36"/>
  <c r="B253" i="36"/>
  <c r="AC253" i="36"/>
  <c r="B254" i="36"/>
  <c r="AC254" i="36"/>
  <c r="B255" i="36"/>
  <c r="AC255" i="36"/>
  <c r="B256" i="36"/>
  <c r="AC256" i="36"/>
  <c r="B257" i="36"/>
  <c r="AC257" i="36"/>
  <c r="B258" i="36"/>
  <c r="AC258" i="36"/>
  <c r="B259" i="36"/>
  <c r="AC259" i="36"/>
  <c r="B260" i="36"/>
  <c r="AC260" i="36"/>
  <c r="B261" i="36"/>
  <c r="AC261" i="36"/>
  <c r="B262" i="36"/>
  <c r="AC262" i="36"/>
  <c r="B263" i="36"/>
  <c r="AC263" i="36"/>
  <c r="B264" i="36"/>
  <c r="AC264" i="36"/>
  <c r="B265" i="36"/>
  <c r="AC265" i="36"/>
  <c r="B266" i="36"/>
  <c r="AC266" i="36"/>
  <c r="B267" i="36"/>
  <c r="AC267" i="36"/>
  <c r="B268" i="36"/>
  <c r="AC268" i="36"/>
  <c r="B269" i="36"/>
  <c r="AC269" i="36"/>
  <c r="B270" i="36"/>
  <c r="AC270" i="36"/>
  <c r="B271" i="36"/>
  <c r="AC271" i="36"/>
  <c r="B272" i="36"/>
  <c r="AC272" i="36"/>
  <c r="B273" i="36"/>
  <c r="AC273" i="36"/>
  <c r="B274" i="36"/>
  <c r="AC274" i="36"/>
  <c r="B275" i="36"/>
  <c r="AC275" i="36"/>
  <c r="B276" i="36"/>
  <c r="AC276" i="36"/>
  <c r="B277" i="36"/>
  <c r="AC277" i="36"/>
  <c r="B278" i="36"/>
  <c r="AC278" i="36"/>
  <c r="B279" i="36"/>
  <c r="AC279" i="36"/>
  <c r="B280" i="36"/>
  <c r="AC280" i="36"/>
  <c r="B281" i="36"/>
  <c r="AC281" i="36"/>
  <c r="B282" i="36"/>
  <c r="AC282" i="36"/>
  <c r="B283" i="36"/>
  <c r="AC283" i="36"/>
  <c r="B284" i="36"/>
  <c r="AC284" i="36"/>
  <c r="B285" i="36"/>
  <c r="AC285" i="36"/>
  <c r="B286" i="36"/>
  <c r="AC286" i="36"/>
  <c r="B287" i="36"/>
  <c r="AC287" i="36"/>
  <c r="B288" i="36"/>
  <c r="AC288" i="36"/>
  <c r="B289" i="36"/>
  <c r="AC289" i="36"/>
  <c r="B290" i="36"/>
  <c r="AC290" i="36"/>
  <c r="B291" i="36"/>
  <c r="AC291" i="36"/>
  <c r="B292" i="36"/>
  <c r="AC292" i="36"/>
  <c r="B293" i="36"/>
  <c r="AC293" i="36"/>
  <c r="B294" i="36"/>
  <c r="AC294" i="36"/>
  <c r="B295" i="36"/>
  <c r="AC295" i="36"/>
  <c r="B296" i="36"/>
  <c r="AC296" i="36"/>
  <c r="B297" i="36"/>
  <c r="AC297" i="36"/>
  <c r="B298" i="36"/>
  <c r="AC298" i="36"/>
  <c r="B299" i="36"/>
  <c r="AC299" i="36"/>
  <c r="B300" i="36"/>
  <c r="AC300" i="36"/>
  <c r="B301" i="36"/>
  <c r="AC301" i="36"/>
  <c r="B302" i="36"/>
  <c r="AC302" i="36"/>
  <c r="B303" i="36"/>
  <c r="AC303" i="36"/>
  <c r="B304" i="36"/>
  <c r="AC304" i="36"/>
  <c r="B305" i="36"/>
  <c r="AC305" i="36"/>
  <c r="B306" i="36"/>
  <c r="AC306" i="36"/>
  <c r="B307" i="36"/>
  <c r="AC307" i="36"/>
  <c r="B308" i="36"/>
  <c r="AC308" i="36"/>
  <c r="B309" i="36"/>
  <c r="AC309" i="36"/>
  <c r="B310" i="36"/>
  <c r="AC310" i="36"/>
  <c r="B311" i="36"/>
  <c r="AC311" i="36"/>
  <c r="B312" i="36"/>
  <c r="AC312" i="36"/>
  <c r="B313" i="36"/>
  <c r="AC313" i="36"/>
  <c r="B314" i="36"/>
  <c r="AC314" i="36"/>
  <c r="B315" i="36"/>
  <c r="AC315" i="36"/>
  <c r="B316" i="36"/>
  <c r="AC316" i="36"/>
  <c r="B317" i="36"/>
  <c r="AC317" i="36"/>
  <c r="B318" i="36"/>
  <c r="AC318" i="36"/>
  <c r="B319" i="36"/>
  <c r="AC319" i="36"/>
  <c r="B320" i="36"/>
  <c r="AC320" i="36"/>
  <c r="B321" i="36"/>
  <c r="AC321" i="36"/>
  <c r="B322" i="36"/>
  <c r="AC322" i="36"/>
  <c r="B323" i="36"/>
  <c r="AC323" i="36"/>
  <c r="B324" i="36"/>
  <c r="AC324" i="36"/>
  <c r="B325" i="36"/>
  <c r="AC325" i="36"/>
  <c r="B326" i="36"/>
  <c r="AC326" i="36"/>
  <c r="B327" i="36"/>
  <c r="AC327" i="36"/>
  <c r="B328" i="36"/>
  <c r="AC328" i="36"/>
  <c r="B329" i="36"/>
  <c r="AC329" i="36"/>
  <c r="B330" i="36"/>
  <c r="AC330" i="36"/>
  <c r="B331" i="36"/>
  <c r="AC331" i="36"/>
  <c r="B332" i="36"/>
  <c r="AC332" i="36"/>
  <c r="B333" i="36"/>
  <c r="AC333" i="36"/>
  <c r="B334" i="36"/>
  <c r="AC334" i="36"/>
  <c r="B335" i="36"/>
  <c r="AC335" i="36"/>
  <c r="B336" i="36"/>
  <c r="AC336" i="36"/>
  <c r="B337" i="36"/>
  <c r="AC337" i="36"/>
  <c r="B338" i="36"/>
  <c r="AC338" i="36"/>
  <c r="B339" i="36"/>
  <c r="AC339" i="36"/>
  <c r="B340" i="36"/>
  <c r="AC340" i="36"/>
  <c r="B341" i="36"/>
  <c r="AC341" i="36"/>
  <c r="B342" i="36"/>
  <c r="B343" i="36"/>
  <c r="AC343" i="36"/>
  <c r="B344" i="36"/>
  <c r="AC344" i="36"/>
  <c r="B345" i="36"/>
  <c r="AC345" i="36"/>
  <c r="B346" i="36"/>
  <c r="AC346" i="36"/>
  <c r="B347" i="36"/>
  <c r="AC347" i="36"/>
  <c r="B348" i="36"/>
  <c r="AC348" i="36"/>
  <c r="B349" i="36"/>
  <c r="AC349" i="36"/>
  <c r="B350" i="36"/>
  <c r="B351" i="36"/>
  <c r="AC351" i="36"/>
  <c r="B352" i="36"/>
  <c r="AC352" i="36"/>
  <c r="B353" i="36"/>
  <c r="AC353" i="36"/>
  <c r="B354" i="36"/>
  <c r="AC354" i="36"/>
  <c r="B355" i="36"/>
  <c r="AC355" i="36"/>
  <c r="B356" i="36"/>
  <c r="AC356" i="36"/>
  <c r="B357" i="36"/>
  <c r="AC357" i="36"/>
  <c r="B358" i="36"/>
  <c r="AC358" i="36"/>
  <c r="B359" i="36"/>
  <c r="AC359" i="36"/>
  <c r="B360" i="36"/>
  <c r="AC360" i="36"/>
  <c r="B361" i="36"/>
  <c r="AC361" i="36"/>
  <c r="B362" i="36"/>
  <c r="AC362" i="36"/>
  <c r="B363" i="36"/>
  <c r="AC363" i="36"/>
  <c r="B364" i="36"/>
  <c r="AC364" i="36"/>
  <c r="B365" i="36"/>
  <c r="B366" i="36"/>
  <c r="AC366" i="36"/>
  <c r="B367" i="36"/>
  <c r="AC367" i="36"/>
  <c r="B368" i="36"/>
  <c r="B369" i="36"/>
  <c r="AC369" i="36"/>
  <c r="B370" i="36"/>
  <c r="AC370" i="36"/>
  <c r="B371" i="36"/>
  <c r="AC371" i="36"/>
  <c r="B372" i="36"/>
  <c r="AC372" i="36"/>
  <c r="B373" i="36"/>
  <c r="B374" i="36"/>
  <c r="AC374" i="36"/>
  <c r="B375" i="36"/>
  <c r="AC375" i="36"/>
  <c r="B376" i="36"/>
  <c r="AC376" i="36"/>
  <c r="B377" i="36"/>
  <c r="AC377" i="36"/>
  <c r="B378" i="36"/>
  <c r="AC378" i="36"/>
  <c r="B379" i="36"/>
  <c r="AC379" i="36"/>
  <c r="B380" i="36"/>
  <c r="AC380" i="36"/>
  <c r="B381" i="36"/>
  <c r="AC381" i="36"/>
  <c r="B382" i="36"/>
  <c r="AC382" i="36"/>
  <c r="B383" i="36"/>
  <c r="AC383" i="36"/>
  <c r="B384" i="36"/>
  <c r="AC384" i="36"/>
  <c r="B385" i="36"/>
  <c r="AC385" i="36"/>
  <c r="B386" i="36"/>
  <c r="AC386" i="36"/>
  <c r="B387" i="36"/>
  <c r="AC387" i="36"/>
  <c r="B388" i="36"/>
  <c r="AC388" i="36"/>
  <c r="B389" i="36"/>
  <c r="AC389" i="36"/>
  <c r="B390" i="36"/>
  <c r="AC390" i="36"/>
  <c r="B391" i="36"/>
  <c r="AC391" i="36"/>
  <c r="B392" i="36"/>
  <c r="AC392" i="36"/>
  <c r="B393" i="36"/>
  <c r="AC393" i="36"/>
  <c r="B394" i="36"/>
  <c r="AC394" i="36"/>
  <c r="B395" i="36"/>
  <c r="AC395" i="36"/>
  <c r="B396" i="36"/>
  <c r="AC396" i="36"/>
  <c r="B397" i="36"/>
  <c r="AC397" i="36"/>
  <c r="B398" i="36"/>
  <c r="AC398" i="36"/>
  <c r="B399" i="36"/>
  <c r="AC399" i="36"/>
  <c r="B400" i="36"/>
  <c r="AC400" i="36"/>
  <c r="B401" i="36"/>
  <c r="AC401" i="36"/>
  <c r="B402" i="36"/>
  <c r="AC402" i="36"/>
  <c r="B403" i="36"/>
  <c r="AC403" i="36"/>
  <c r="B404" i="36"/>
  <c r="AC404" i="36"/>
  <c r="B405" i="36"/>
  <c r="AC405" i="36"/>
  <c r="B406" i="36"/>
  <c r="AC406" i="36"/>
  <c r="B407" i="36"/>
  <c r="AC407" i="36"/>
  <c r="B408" i="36"/>
  <c r="AC408" i="36"/>
  <c r="B409" i="36"/>
  <c r="AC409" i="36"/>
  <c r="B410" i="36"/>
  <c r="AC410" i="36"/>
  <c r="B411" i="36"/>
  <c r="AC411" i="36"/>
  <c r="B412" i="36"/>
  <c r="AC412" i="36"/>
  <c r="B413" i="36"/>
  <c r="AC413" i="36"/>
  <c r="B414" i="36"/>
  <c r="AC414" i="36"/>
  <c r="B415" i="36"/>
  <c r="AC415" i="36"/>
  <c r="B416" i="36"/>
  <c r="AC416" i="36"/>
  <c r="B417" i="36"/>
  <c r="AC417" i="36"/>
  <c r="B418" i="36"/>
  <c r="AC418" i="36"/>
  <c r="B419" i="36"/>
  <c r="AC419" i="36"/>
  <c r="B420" i="36"/>
  <c r="AC420" i="36"/>
  <c r="B421" i="36"/>
  <c r="AC421" i="36"/>
  <c r="B422" i="36"/>
  <c r="AC422" i="36"/>
  <c r="B423" i="36"/>
  <c r="AC423" i="36"/>
  <c r="B424" i="36"/>
  <c r="AC424" i="36"/>
  <c r="B425" i="36"/>
  <c r="AC425" i="36"/>
  <c r="B426" i="36"/>
  <c r="AC426" i="36"/>
  <c r="B427" i="36"/>
  <c r="AC427" i="36"/>
  <c r="B428" i="36"/>
  <c r="AC428" i="36"/>
  <c r="B429" i="36"/>
  <c r="AC429" i="36"/>
  <c r="B430" i="36"/>
  <c r="AC430" i="36"/>
  <c r="B431" i="36"/>
  <c r="AC431" i="36"/>
  <c r="B432" i="36"/>
  <c r="AC432" i="36"/>
  <c r="B433" i="36"/>
  <c r="AC433" i="36"/>
  <c r="B434" i="36"/>
  <c r="AC434" i="36"/>
  <c r="B435" i="36"/>
  <c r="AC435" i="36"/>
  <c r="B436" i="36"/>
  <c r="AC436" i="36"/>
  <c r="B437" i="36"/>
  <c r="AC437" i="36"/>
  <c r="B438" i="36"/>
  <c r="AC438" i="36"/>
  <c r="B439" i="36"/>
  <c r="AC439" i="36"/>
  <c r="B440" i="36"/>
  <c r="AC440" i="36"/>
  <c r="B441" i="36"/>
  <c r="AC441" i="36"/>
  <c r="B442" i="36"/>
  <c r="AC442" i="36"/>
  <c r="B443" i="36"/>
  <c r="AC443" i="36"/>
  <c r="B444" i="36"/>
  <c r="AC444" i="36"/>
  <c r="B445" i="36"/>
  <c r="AC445" i="36"/>
  <c r="B446" i="36"/>
  <c r="AC446" i="36"/>
  <c r="B447" i="36"/>
  <c r="AC447" i="36"/>
  <c r="B448" i="36"/>
  <c r="AC448" i="36"/>
  <c r="B449" i="36"/>
  <c r="AC449" i="36"/>
  <c r="B450" i="36"/>
  <c r="AC450" i="36"/>
  <c r="B451" i="36"/>
  <c r="AC451" i="36"/>
  <c r="B452" i="36"/>
  <c r="AC452" i="36"/>
  <c r="B453" i="36"/>
  <c r="AC453" i="36"/>
  <c r="B454" i="36"/>
  <c r="AC454" i="36"/>
  <c r="B455" i="36"/>
  <c r="AC455" i="36"/>
  <c r="B456" i="36"/>
  <c r="AC456" i="36"/>
  <c r="B457" i="36"/>
  <c r="AC457" i="36"/>
  <c r="B458" i="36"/>
  <c r="AC458" i="36"/>
  <c r="B459" i="36"/>
  <c r="AC459" i="36"/>
  <c r="B460" i="36"/>
  <c r="AC460" i="36"/>
  <c r="B461" i="36"/>
  <c r="AC461" i="36"/>
  <c r="B462" i="36"/>
  <c r="AC462" i="36"/>
  <c r="B463" i="36"/>
  <c r="AC463" i="36"/>
  <c r="B464" i="36"/>
  <c r="AC464" i="36"/>
  <c r="B465" i="36"/>
  <c r="AC465" i="36"/>
  <c r="B466" i="36"/>
  <c r="AC466" i="36"/>
  <c r="B467" i="36"/>
  <c r="AC467" i="36"/>
  <c r="B468" i="36"/>
  <c r="AC468" i="36"/>
  <c r="B469" i="36"/>
  <c r="AC469" i="36"/>
  <c r="B470" i="36"/>
  <c r="AC470" i="36"/>
  <c r="B471" i="36"/>
  <c r="AC471" i="36"/>
  <c r="B472" i="36"/>
  <c r="AC472" i="36"/>
  <c r="B473" i="36"/>
  <c r="AC473" i="36"/>
  <c r="B474" i="36"/>
  <c r="AC474" i="36"/>
  <c r="B475" i="36"/>
  <c r="AC475" i="36"/>
  <c r="B476" i="36"/>
  <c r="AC476" i="36"/>
  <c r="B477" i="36"/>
  <c r="AC477" i="36"/>
  <c r="B478" i="36"/>
  <c r="AC478" i="36"/>
  <c r="B479" i="36"/>
  <c r="AC479" i="36"/>
  <c r="B480" i="36"/>
  <c r="AC480" i="36"/>
  <c r="B481" i="36"/>
  <c r="AC481" i="36"/>
  <c r="B482" i="36"/>
  <c r="AC482" i="36"/>
  <c r="B483" i="36"/>
  <c r="AC483" i="36"/>
  <c r="B484" i="36"/>
  <c r="AC484" i="36"/>
  <c r="B485" i="36"/>
  <c r="AC485" i="36"/>
  <c r="B486" i="36"/>
  <c r="AC486" i="36"/>
  <c r="B487" i="36"/>
  <c r="AC487" i="36"/>
  <c r="B488" i="36"/>
  <c r="AC488" i="36"/>
  <c r="B489" i="36"/>
  <c r="AC489" i="36"/>
  <c r="B490" i="36"/>
  <c r="AC490" i="36"/>
  <c r="B491" i="36"/>
  <c r="AC491" i="36"/>
  <c r="B492" i="36"/>
  <c r="AC492" i="36"/>
  <c r="B493" i="36"/>
  <c r="AC493" i="36"/>
  <c r="B494" i="36"/>
  <c r="AC494" i="36"/>
  <c r="B495" i="36"/>
  <c r="AC495" i="36"/>
  <c r="B496" i="36"/>
  <c r="AC496" i="36"/>
  <c r="B497" i="36"/>
  <c r="AC497" i="36"/>
  <c r="B498" i="36"/>
  <c r="AC498" i="36"/>
  <c r="B499" i="36"/>
  <c r="AC499" i="36"/>
  <c r="B500" i="36"/>
  <c r="AC500" i="36"/>
  <c r="B501" i="36"/>
  <c r="AC501" i="36"/>
  <c r="B502" i="36"/>
  <c r="AC502" i="36"/>
  <c r="B503" i="36"/>
  <c r="AC503" i="36"/>
  <c r="B504" i="36"/>
  <c r="AC504" i="36"/>
  <c r="B505" i="36"/>
  <c r="AC505" i="36"/>
  <c r="B506" i="36"/>
  <c r="AC506" i="36"/>
  <c r="B507" i="36"/>
  <c r="AC507" i="36"/>
  <c r="B508" i="36"/>
  <c r="AC508" i="36"/>
  <c r="B509" i="36"/>
  <c r="AC509" i="36"/>
  <c r="B510" i="36"/>
  <c r="AC510" i="36"/>
  <c r="B511" i="36"/>
  <c r="AC511" i="36"/>
  <c r="B512" i="36"/>
  <c r="AC512" i="36"/>
  <c r="B513" i="36"/>
  <c r="AC513" i="36"/>
  <c r="B514" i="36"/>
  <c r="AC514" i="36"/>
  <c r="B515" i="36"/>
  <c r="AC515" i="36"/>
  <c r="B516" i="36"/>
  <c r="AC516" i="36"/>
  <c r="B517" i="36"/>
  <c r="AC517" i="36"/>
  <c r="B518" i="36"/>
  <c r="AC518" i="36"/>
  <c r="B519" i="36"/>
  <c r="AC519" i="36"/>
  <c r="B520" i="36"/>
  <c r="AC520" i="36"/>
  <c r="B521" i="36"/>
  <c r="AC521" i="36"/>
  <c r="B522" i="36"/>
  <c r="AC522" i="36"/>
  <c r="B523" i="36"/>
  <c r="AC523" i="36"/>
  <c r="B524" i="36"/>
  <c r="AC524" i="36"/>
  <c r="B525" i="36"/>
  <c r="AC525" i="36"/>
  <c r="B526" i="36"/>
  <c r="AC526" i="36"/>
  <c r="B527" i="36"/>
  <c r="AC527" i="36"/>
  <c r="B528" i="36"/>
  <c r="AC528" i="36"/>
  <c r="B529" i="36"/>
  <c r="AC529" i="36"/>
  <c r="B530" i="36"/>
  <c r="AC530" i="36"/>
  <c r="B531" i="36"/>
  <c r="AC531" i="36"/>
  <c r="B532" i="36"/>
  <c r="AC532" i="36"/>
  <c r="B533" i="36"/>
  <c r="AC533" i="36"/>
  <c r="B534" i="36"/>
  <c r="AC534" i="36"/>
  <c r="B535" i="36"/>
  <c r="AC535" i="36"/>
  <c r="B536" i="36"/>
  <c r="AC536" i="36"/>
  <c r="B537" i="36"/>
  <c r="AC537" i="36"/>
  <c r="B538" i="36"/>
  <c r="AC538" i="36"/>
  <c r="B539" i="36"/>
  <c r="AC539" i="36"/>
  <c r="B540" i="36"/>
  <c r="AC540" i="36"/>
  <c r="B541" i="36"/>
  <c r="AC541" i="36"/>
  <c r="B542" i="36"/>
  <c r="AC542" i="36"/>
  <c r="B543" i="36"/>
  <c r="AC543" i="36"/>
  <c r="B544" i="36"/>
  <c r="AC544" i="36"/>
  <c r="B545" i="36"/>
  <c r="AC545" i="36"/>
  <c r="B546" i="36"/>
  <c r="AC546" i="36"/>
  <c r="B547" i="36"/>
  <c r="B548" i="36"/>
  <c r="AC548" i="36"/>
  <c r="B549" i="36"/>
  <c r="AC549" i="36"/>
  <c r="B550" i="36"/>
  <c r="AC550" i="36"/>
  <c r="B551" i="36"/>
  <c r="AC551" i="36"/>
  <c r="B552" i="36"/>
  <c r="AC552" i="36"/>
  <c r="B553" i="36"/>
  <c r="AC553" i="36"/>
  <c r="B554" i="36"/>
  <c r="AC554" i="36"/>
  <c r="B555" i="36"/>
  <c r="AC555" i="36"/>
  <c r="B556" i="36"/>
  <c r="AC556" i="36"/>
  <c r="B557" i="36"/>
  <c r="AC557" i="36"/>
  <c r="B558" i="36"/>
  <c r="AC558" i="36"/>
  <c r="B559" i="36"/>
  <c r="AC559" i="36"/>
  <c r="B560" i="36"/>
  <c r="AC560" i="36"/>
  <c r="B561" i="36"/>
  <c r="AC561" i="36"/>
  <c r="B562" i="36"/>
  <c r="AC562" i="36"/>
  <c r="B563" i="36"/>
  <c r="B564" i="36"/>
  <c r="AC564" i="36"/>
  <c r="B565" i="36"/>
  <c r="AC565" i="36"/>
  <c r="B566" i="36"/>
  <c r="AC566" i="36"/>
  <c r="B567" i="36"/>
  <c r="AC567" i="36"/>
  <c r="B568" i="36"/>
  <c r="AC568" i="36"/>
  <c r="B569" i="36"/>
  <c r="AC569" i="36"/>
  <c r="B570" i="36"/>
  <c r="AC570" i="36"/>
  <c r="B571" i="36"/>
  <c r="AC571" i="36"/>
  <c r="B572" i="36"/>
  <c r="AC572" i="36"/>
  <c r="B573" i="36"/>
  <c r="AC573" i="36"/>
  <c r="B574" i="36"/>
  <c r="AC574" i="36"/>
  <c r="B575" i="36"/>
  <c r="AC575" i="36"/>
  <c r="B576" i="36"/>
  <c r="AC576" i="36"/>
  <c r="B577" i="36"/>
  <c r="AC577" i="36"/>
  <c r="B578" i="36"/>
  <c r="AC578" i="36"/>
  <c r="B579" i="36"/>
  <c r="AC579" i="36"/>
  <c r="B580" i="36"/>
  <c r="AC580" i="36"/>
  <c r="B581" i="36"/>
  <c r="AC581" i="36"/>
  <c r="B582" i="36"/>
  <c r="AC582" i="36"/>
  <c r="B583" i="36"/>
  <c r="AC583" i="36"/>
  <c r="B584" i="36"/>
  <c r="AC584" i="36"/>
  <c r="B585" i="36"/>
  <c r="AC585" i="36"/>
  <c r="B586" i="36"/>
  <c r="AC586" i="36"/>
  <c r="B587" i="36"/>
  <c r="AC587" i="36"/>
  <c r="B588" i="36"/>
  <c r="AC588" i="36"/>
  <c r="B589" i="36"/>
  <c r="B590" i="36"/>
  <c r="AC590" i="36"/>
  <c r="B591" i="36"/>
  <c r="AC591" i="36"/>
  <c r="B592" i="36"/>
  <c r="AC592" i="36"/>
  <c r="B593" i="36"/>
  <c r="AC593" i="36"/>
  <c r="B594" i="36"/>
  <c r="AC594" i="36"/>
  <c r="B595" i="36"/>
  <c r="AC595" i="36"/>
  <c r="B596" i="36"/>
  <c r="AC596" i="36"/>
  <c r="B597" i="36"/>
  <c r="AC597" i="36"/>
  <c r="B598" i="36"/>
  <c r="AC598" i="36"/>
  <c r="B599" i="36"/>
  <c r="AC599" i="36"/>
  <c r="B600" i="36"/>
  <c r="B601" i="36"/>
  <c r="AC601" i="36"/>
  <c r="B602" i="36"/>
  <c r="AC602" i="36"/>
  <c r="B603" i="36"/>
  <c r="AC603" i="36"/>
  <c r="B604" i="36"/>
  <c r="AC604" i="36"/>
  <c r="B605" i="36"/>
  <c r="AC605" i="36"/>
  <c r="B606" i="36"/>
  <c r="AC606" i="36"/>
  <c r="B607" i="36"/>
  <c r="AC607" i="36"/>
  <c r="B608" i="36"/>
  <c r="AC608" i="36"/>
  <c r="B609" i="36"/>
  <c r="AC609" i="36"/>
  <c r="B610" i="36"/>
  <c r="B611" i="36"/>
  <c r="AC611" i="36"/>
  <c r="B612" i="36"/>
  <c r="AC612" i="36"/>
  <c r="B613" i="36"/>
  <c r="AC613" i="36"/>
  <c r="B614" i="36"/>
  <c r="AC614" i="36"/>
  <c r="B615" i="36"/>
  <c r="AC615" i="36"/>
  <c r="B616" i="36"/>
  <c r="AC616" i="36"/>
  <c r="B617" i="36"/>
  <c r="AC617" i="36"/>
  <c r="B618" i="36"/>
  <c r="AC618" i="36"/>
  <c r="B619" i="36"/>
  <c r="AC619" i="36"/>
  <c r="B620" i="36"/>
  <c r="AC620" i="36"/>
  <c r="B621" i="36"/>
  <c r="AC621" i="36"/>
  <c r="B622" i="36"/>
  <c r="AC622" i="36"/>
  <c r="B623" i="36"/>
  <c r="B624" i="36"/>
  <c r="AC624" i="36"/>
  <c r="B625" i="36"/>
  <c r="AC625" i="36"/>
  <c r="B626" i="36"/>
  <c r="AC626" i="36"/>
  <c r="B627" i="36"/>
  <c r="AC627" i="36"/>
  <c r="B628" i="36"/>
  <c r="AC628" i="36"/>
  <c r="B629" i="36"/>
  <c r="AC629" i="36"/>
  <c r="B630" i="36"/>
  <c r="AC630" i="36"/>
  <c r="B631" i="36"/>
  <c r="AC631" i="36"/>
  <c r="B632" i="36"/>
  <c r="AC632" i="36"/>
  <c r="B633" i="36"/>
  <c r="AC633" i="36"/>
  <c r="B634" i="36"/>
  <c r="AC634" i="36"/>
  <c r="B635" i="36"/>
  <c r="AC635" i="36"/>
  <c r="B636" i="36"/>
  <c r="AC636" i="36"/>
  <c r="B637" i="36"/>
  <c r="AC637" i="36"/>
  <c r="B638" i="36"/>
  <c r="AC638" i="36"/>
  <c r="B639" i="36"/>
  <c r="AC639" i="36"/>
  <c r="B640" i="36"/>
  <c r="AC640" i="36"/>
  <c r="B641" i="36"/>
  <c r="AC641" i="36"/>
  <c r="B642" i="36"/>
  <c r="AC642" i="36"/>
  <c r="B643" i="36"/>
  <c r="AC643" i="36"/>
  <c r="B644" i="36"/>
  <c r="AC644" i="36"/>
  <c r="B645" i="36"/>
  <c r="AC645" i="36"/>
  <c r="B646" i="36"/>
  <c r="AC646" i="36"/>
  <c r="B647" i="36"/>
  <c r="AC647" i="36"/>
  <c r="B648" i="36"/>
  <c r="AC648" i="36"/>
  <c r="B649" i="36"/>
  <c r="AC649" i="36"/>
  <c r="B650" i="36"/>
  <c r="AC650" i="36"/>
  <c r="B651" i="36"/>
  <c r="AC651" i="36"/>
  <c r="B652" i="36"/>
  <c r="AC652" i="36"/>
  <c r="B653" i="36"/>
  <c r="AC653" i="36"/>
  <c r="B654" i="36"/>
  <c r="AC654" i="36"/>
  <c r="B655" i="36"/>
  <c r="AC655" i="36"/>
  <c r="B656" i="36"/>
  <c r="AC656" i="36"/>
  <c r="B657" i="36"/>
  <c r="AC657" i="36"/>
  <c r="B658" i="36"/>
  <c r="AC658" i="36"/>
  <c r="B659" i="36"/>
  <c r="AC659" i="36"/>
  <c r="B660" i="36"/>
  <c r="AC660" i="36"/>
  <c r="B661" i="36"/>
  <c r="AC661" i="36"/>
  <c r="B662" i="36"/>
  <c r="AC662" i="36"/>
  <c r="B663" i="36"/>
  <c r="AC663" i="36"/>
  <c r="B664" i="36"/>
  <c r="AC664" i="36"/>
  <c r="B665" i="36"/>
  <c r="AC665" i="36"/>
  <c r="B666" i="36"/>
  <c r="AC666" i="36"/>
  <c r="B667" i="36"/>
  <c r="AC667" i="36"/>
  <c r="B668" i="36"/>
  <c r="AC668" i="36"/>
  <c r="B669" i="36"/>
  <c r="AC669" i="36"/>
  <c r="B670" i="36"/>
  <c r="AC670" i="36"/>
  <c r="B671" i="36"/>
  <c r="AC671" i="36"/>
  <c r="B672" i="36"/>
  <c r="AC672" i="36"/>
  <c r="B673" i="36"/>
  <c r="AC673" i="36"/>
  <c r="B674" i="36"/>
  <c r="AC674" i="36"/>
  <c r="B675" i="36"/>
  <c r="AC675" i="36"/>
  <c r="B676" i="36"/>
  <c r="AC676" i="36"/>
  <c r="B677" i="36"/>
  <c r="AC677" i="36"/>
  <c r="B678" i="36"/>
  <c r="AC678" i="36"/>
  <c r="B679" i="36"/>
  <c r="AC679" i="36"/>
  <c r="B680" i="36"/>
  <c r="AC680" i="36"/>
  <c r="B681" i="36"/>
  <c r="AC681" i="36"/>
  <c r="B682" i="36"/>
  <c r="AC682" i="36"/>
  <c r="B683" i="36"/>
  <c r="AC683" i="36"/>
  <c r="B684" i="36"/>
  <c r="AC684" i="36"/>
  <c r="B685" i="36"/>
  <c r="AC685" i="36"/>
  <c r="B686" i="36"/>
  <c r="AC686" i="36"/>
  <c r="B687" i="36"/>
  <c r="AC687" i="36"/>
  <c r="B688" i="36"/>
  <c r="AC688" i="36"/>
  <c r="B689" i="36"/>
  <c r="AC689" i="36"/>
  <c r="B690" i="36"/>
  <c r="B691" i="36"/>
  <c r="AC691" i="36"/>
  <c r="B692" i="36"/>
  <c r="AC692" i="36"/>
  <c r="B693" i="36"/>
  <c r="AC693" i="36"/>
  <c r="B694" i="36"/>
  <c r="AC694" i="36"/>
  <c r="B695" i="36"/>
  <c r="AC695" i="36"/>
  <c r="B696" i="36"/>
  <c r="AC696" i="36"/>
  <c r="B697" i="36"/>
  <c r="AC697" i="36"/>
  <c r="B698" i="36"/>
  <c r="AC698" i="36"/>
  <c r="B699" i="36"/>
  <c r="AC699" i="36"/>
  <c r="B700" i="36"/>
  <c r="AC700" i="36"/>
  <c r="B701" i="36"/>
  <c r="AC701" i="36"/>
  <c r="B702" i="36"/>
  <c r="AC702" i="36"/>
  <c r="B703" i="36"/>
  <c r="AC703" i="36"/>
  <c r="B704" i="36"/>
  <c r="AC704" i="36"/>
  <c r="B705" i="36"/>
  <c r="AC705" i="36"/>
  <c r="B706" i="36"/>
  <c r="AC706" i="36"/>
  <c r="B707" i="36"/>
  <c r="AC707" i="36"/>
  <c r="B708" i="36"/>
  <c r="AC708" i="36"/>
  <c r="B709" i="36"/>
  <c r="AC709" i="36"/>
  <c r="B710" i="36"/>
  <c r="AC710" i="36"/>
  <c r="B711" i="36"/>
  <c r="AC711" i="36"/>
  <c r="B712" i="36"/>
  <c r="AC712" i="36"/>
  <c r="B713" i="36"/>
  <c r="AC713" i="36"/>
  <c r="B714" i="36"/>
  <c r="AC714" i="36"/>
  <c r="B715" i="36"/>
  <c r="AC715" i="36"/>
  <c r="B716" i="36"/>
  <c r="AC716" i="36"/>
  <c r="B717" i="36"/>
  <c r="AC717" i="36"/>
  <c r="B718" i="36"/>
  <c r="AC718" i="36"/>
  <c r="B719" i="36"/>
  <c r="AC719" i="36"/>
  <c r="B720" i="36"/>
  <c r="AC720" i="36"/>
  <c r="B721" i="36"/>
  <c r="AC721" i="36"/>
  <c r="B722" i="36"/>
  <c r="AC722" i="36"/>
  <c r="B723" i="36"/>
  <c r="AC723" i="36"/>
  <c r="B724" i="36"/>
  <c r="AC724" i="36"/>
  <c r="B725" i="36"/>
  <c r="AC725" i="36"/>
  <c r="B726" i="36"/>
  <c r="AC726" i="36"/>
  <c r="B727" i="36"/>
  <c r="AC727" i="36"/>
  <c r="B728" i="36"/>
  <c r="AC728" i="36"/>
  <c r="B729" i="36"/>
  <c r="AC729" i="36"/>
  <c r="B730" i="36"/>
  <c r="AC730" i="36"/>
  <c r="B731" i="36"/>
  <c r="AC731" i="36"/>
  <c r="B732" i="36"/>
  <c r="AC732" i="36"/>
  <c r="B733" i="36"/>
  <c r="AC733" i="36"/>
  <c r="B734" i="36"/>
  <c r="AC734" i="36"/>
  <c r="B735" i="36"/>
  <c r="AC735" i="36"/>
  <c r="B736" i="36"/>
  <c r="AC736" i="36"/>
  <c r="B737" i="36"/>
  <c r="AC737" i="36"/>
  <c r="B738" i="36"/>
  <c r="AC738" i="36"/>
  <c r="B739" i="36"/>
  <c r="AC739" i="36"/>
  <c r="B740" i="36"/>
  <c r="AC740" i="36"/>
  <c r="B741" i="36"/>
  <c r="AC741" i="36"/>
  <c r="B742" i="36"/>
  <c r="AC742" i="36"/>
  <c r="B743" i="36"/>
  <c r="AC743" i="36"/>
  <c r="B744" i="36"/>
  <c r="AC744" i="36"/>
  <c r="B745" i="36"/>
  <c r="AC745" i="36"/>
  <c r="B746" i="36"/>
  <c r="AC746" i="36"/>
  <c r="B747" i="36"/>
  <c r="AC747" i="36"/>
  <c r="B748" i="36"/>
  <c r="AC748" i="36"/>
  <c r="B749" i="36"/>
  <c r="AC749" i="36"/>
  <c r="B750" i="36"/>
  <c r="AC750" i="36"/>
  <c r="B751" i="36"/>
  <c r="AC751" i="36"/>
  <c r="B752" i="36"/>
  <c r="AC752" i="36"/>
  <c r="B753" i="36"/>
  <c r="AC753" i="36"/>
  <c r="B754" i="36"/>
  <c r="AC754" i="36"/>
  <c r="B755" i="36"/>
  <c r="AC755" i="36"/>
  <c r="B756" i="36"/>
  <c r="AC756" i="36"/>
  <c r="B757" i="36"/>
  <c r="AC757" i="36"/>
  <c r="B758" i="36"/>
  <c r="AC758" i="36"/>
  <c r="B759" i="36"/>
  <c r="AC759" i="36"/>
  <c r="B760" i="36"/>
  <c r="AC760" i="36"/>
  <c r="B761" i="36"/>
  <c r="AC761" i="36"/>
  <c r="B762" i="36"/>
  <c r="AC762" i="36"/>
  <c r="B763" i="36"/>
  <c r="AC763" i="36"/>
  <c r="B764" i="36"/>
  <c r="AC764" i="36"/>
  <c r="B765" i="36"/>
  <c r="AC765" i="36"/>
  <c r="B766" i="36"/>
  <c r="AC766" i="36"/>
  <c r="B767" i="36"/>
  <c r="AC767" i="36"/>
  <c r="B768" i="36"/>
  <c r="AC768" i="36"/>
  <c r="B769" i="36"/>
  <c r="AC769" i="36"/>
  <c r="B770" i="36"/>
  <c r="AC770" i="36"/>
  <c r="B771" i="36"/>
  <c r="AC771" i="36"/>
  <c r="B772" i="36"/>
  <c r="AC772" i="36"/>
  <c r="B773" i="36"/>
  <c r="AC773" i="36"/>
  <c r="B774" i="36"/>
  <c r="AC774" i="36"/>
  <c r="B775" i="36"/>
  <c r="AC775" i="36"/>
  <c r="B776" i="36"/>
  <c r="AC776" i="36"/>
  <c r="B777" i="36"/>
  <c r="AC777" i="36"/>
  <c r="B778" i="36"/>
  <c r="AC778" i="36"/>
  <c r="B779" i="36"/>
  <c r="AC779" i="36"/>
  <c r="B780" i="36"/>
  <c r="AC780" i="36"/>
  <c r="B781" i="36"/>
  <c r="AC781" i="36"/>
  <c r="B782" i="36"/>
  <c r="AC782" i="36"/>
  <c r="B783" i="36"/>
  <c r="AC783" i="36"/>
  <c r="B784" i="36"/>
  <c r="AC784" i="36"/>
  <c r="B785" i="36"/>
  <c r="AC785" i="36"/>
  <c r="B786" i="36"/>
  <c r="AC786" i="36"/>
  <c r="B787" i="36"/>
  <c r="AC787" i="36"/>
  <c r="B788" i="36"/>
  <c r="AC788" i="36"/>
  <c r="B789" i="36"/>
  <c r="AC789" i="36"/>
  <c r="B790" i="36"/>
  <c r="AC790" i="36"/>
  <c r="B791" i="36"/>
  <c r="AC791" i="36"/>
  <c r="B792" i="36"/>
  <c r="AC792" i="36"/>
  <c r="B793" i="36"/>
  <c r="AC793" i="36"/>
  <c r="B794" i="36"/>
  <c r="AC794" i="36"/>
  <c r="B795" i="36"/>
  <c r="AC795" i="36"/>
  <c r="B796" i="36"/>
  <c r="AC796" i="36"/>
  <c r="B797" i="36"/>
  <c r="AC797" i="36"/>
  <c r="B798" i="36"/>
  <c r="AC798" i="36"/>
  <c r="B799" i="36"/>
  <c r="AC799" i="36"/>
  <c r="B800" i="36"/>
  <c r="AC800" i="36"/>
  <c r="B801" i="36"/>
  <c r="AC801" i="36"/>
  <c r="B802" i="36"/>
  <c r="AC802" i="36"/>
  <c r="B803" i="36"/>
  <c r="AC803" i="36"/>
  <c r="B804" i="36"/>
  <c r="AC804" i="36"/>
  <c r="B805" i="36"/>
  <c r="AC805" i="36"/>
  <c r="B806" i="36"/>
  <c r="AC806" i="36"/>
  <c r="B807" i="36"/>
  <c r="AC807" i="36"/>
  <c r="B808" i="36"/>
  <c r="AC808" i="36"/>
  <c r="B809" i="36"/>
  <c r="AC809" i="36"/>
  <c r="B810" i="36"/>
  <c r="AC810" i="36"/>
  <c r="B811" i="36"/>
  <c r="AC811" i="36"/>
  <c r="B812" i="36"/>
  <c r="AC812" i="36"/>
  <c r="B813" i="36"/>
  <c r="AC813" i="36"/>
  <c r="B814" i="36"/>
  <c r="AC814" i="36"/>
  <c r="B815" i="36"/>
  <c r="AC815" i="36"/>
  <c r="B816" i="36"/>
  <c r="AC816" i="36"/>
  <c r="B817" i="36"/>
  <c r="AC817" i="36"/>
  <c r="B818" i="36"/>
  <c r="AC818" i="36"/>
  <c r="B819" i="36"/>
  <c r="AC819" i="36"/>
  <c r="B820" i="36"/>
  <c r="AC820" i="36"/>
  <c r="B821" i="36"/>
  <c r="AC821" i="36"/>
  <c r="B822" i="36"/>
  <c r="AC822" i="36"/>
  <c r="B823" i="36"/>
  <c r="AC823" i="36"/>
  <c r="B824" i="36"/>
  <c r="AC824" i="36"/>
  <c r="B825" i="36"/>
  <c r="AC825" i="36"/>
  <c r="B826" i="36"/>
  <c r="AC826" i="36"/>
  <c r="B827" i="36"/>
  <c r="AC827" i="36"/>
  <c r="B828" i="36"/>
  <c r="AC828" i="36"/>
  <c r="B829" i="36"/>
  <c r="AC829" i="36"/>
  <c r="B830" i="36"/>
  <c r="AC830" i="36"/>
  <c r="B831" i="36"/>
  <c r="AC831" i="36"/>
  <c r="B832" i="36"/>
  <c r="AC832" i="36"/>
  <c r="B833" i="36"/>
  <c r="AC833" i="36"/>
  <c r="B834" i="36"/>
  <c r="AC834" i="36"/>
  <c r="B835" i="36"/>
  <c r="AC835" i="36"/>
  <c r="B836" i="36"/>
  <c r="AC836" i="36"/>
  <c r="B837" i="36"/>
  <c r="AC837" i="36"/>
  <c r="B838" i="36"/>
  <c r="AC838" i="36"/>
  <c r="B839" i="36"/>
  <c r="AC839" i="36"/>
  <c r="B840" i="36"/>
  <c r="AC840" i="36"/>
  <c r="B841" i="36"/>
  <c r="AC841" i="36"/>
  <c r="B842" i="36"/>
  <c r="AC842" i="36"/>
  <c r="B843" i="36"/>
  <c r="AC843" i="36"/>
  <c r="B844" i="36"/>
  <c r="AC844" i="36"/>
  <c r="B845" i="36"/>
  <c r="AC845" i="36"/>
  <c r="B846" i="36"/>
  <c r="AC846" i="36"/>
  <c r="B847" i="36"/>
  <c r="AC847" i="36"/>
  <c r="B848" i="36"/>
  <c r="AC848" i="36"/>
  <c r="B849" i="36"/>
  <c r="AC849" i="36"/>
  <c r="B850" i="36"/>
  <c r="AC850" i="36"/>
  <c r="B851" i="36"/>
  <c r="AC851" i="36"/>
  <c r="B852" i="36"/>
  <c r="AC852" i="36"/>
  <c r="B853" i="36"/>
  <c r="AC853" i="36"/>
  <c r="B854" i="36"/>
  <c r="AC854" i="36"/>
  <c r="B855" i="36"/>
  <c r="AC855" i="36"/>
  <c r="B856" i="36"/>
  <c r="AC856" i="36"/>
  <c r="B857" i="36"/>
  <c r="AC857" i="36"/>
  <c r="B858" i="36"/>
  <c r="AC858" i="36"/>
  <c r="B859" i="36"/>
  <c r="AC859" i="36"/>
  <c r="B860" i="36"/>
  <c r="AC860" i="36"/>
  <c r="B861" i="36"/>
  <c r="AC861" i="36"/>
  <c r="B862" i="36"/>
  <c r="AC862" i="36"/>
  <c r="B863" i="36"/>
  <c r="AC863" i="36"/>
  <c r="B864" i="36"/>
  <c r="AC864" i="36"/>
  <c r="B865" i="36"/>
  <c r="AC865" i="36"/>
  <c r="B866" i="36"/>
  <c r="AC866" i="36"/>
  <c r="B867" i="36"/>
  <c r="AC867" i="36"/>
  <c r="B868" i="36"/>
  <c r="AC868" i="36"/>
  <c r="B869" i="36"/>
  <c r="AC869" i="36"/>
  <c r="B870" i="36"/>
  <c r="AC870" i="36"/>
  <c r="B871" i="36"/>
  <c r="AC871" i="36"/>
  <c r="B872" i="36"/>
  <c r="AC872" i="36"/>
  <c r="B873" i="36"/>
  <c r="AC873" i="36"/>
  <c r="B874" i="36"/>
  <c r="AC874" i="36"/>
  <c r="B875" i="36"/>
  <c r="AC875" i="36"/>
  <c r="B876" i="36"/>
  <c r="AC876" i="36"/>
  <c r="B877" i="36"/>
  <c r="AC877" i="36"/>
  <c r="B878" i="36"/>
  <c r="AC878" i="36"/>
  <c r="B879" i="36"/>
  <c r="AC879" i="36"/>
  <c r="B880" i="36"/>
  <c r="AC880" i="36"/>
  <c r="B881" i="36"/>
  <c r="AC881" i="36"/>
  <c r="B882" i="36"/>
  <c r="AC882" i="36"/>
  <c r="B883" i="36"/>
  <c r="AC883" i="36"/>
  <c r="B884" i="36"/>
  <c r="AC884" i="36"/>
  <c r="B885" i="36"/>
  <c r="AC885" i="36"/>
  <c r="B886" i="36"/>
  <c r="AC886" i="36"/>
  <c r="B887" i="36"/>
  <c r="AC887" i="36"/>
  <c r="B888" i="36"/>
  <c r="AC888" i="36"/>
  <c r="B889" i="36"/>
  <c r="AC889" i="36"/>
  <c r="B890" i="36"/>
  <c r="AC890" i="36"/>
  <c r="B891" i="36"/>
  <c r="AC891" i="36"/>
  <c r="B892" i="36"/>
  <c r="AC892" i="36"/>
  <c r="B893" i="36"/>
  <c r="AC893" i="36"/>
  <c r="B894" i="36"/>
  <c r="AC894" i="36"/>
  <c r="B895" i="36"/>
  <c r="AC895" i="36"/>
  <c r="B896" i="36"/>
  <c r="AC896" i="36"/>
  <c r="B897" i="36"/>
  <c r="AC897" i="36"/>
  <c r="B898" i="36"/>
  <c r="AC898" i="36"/>
  <c r="B899" i="36"/>
  <c r="AC899" i="36"/>
  <c r="B900" i="36"/>
  <c r="AC900" i="36"/>
  <c r="B901" i="36"/>
  <c r="AC901" i="36"/>
  <c r="B902" i="36"/>
  <c r="AC902" i="36"/>
  <c r="B903" i="36"/>
  <c r="AC903" i="36"/>
  <c r="B904" i="36"/>
  <c r="AC904" i="36"/>
  <c r="B905" i="36"/>
  <c r="AC905" i="36"/>
  <c r="B906" i="36"/>
  <c r="AC906" i="36"/>
  <c r="B907" i="36"/>
  <c r="AC907" i="36"/>
  <c r="B908" i="36"/>
  <c r="AC908" i="36"/>
  <c r="B909" i="36"/>
  <c r="AC909" i="36"/>
  <c r="B910" i="36"/>
  <c r="AC910" i="36"/>
  <c r="B911" i="36"/>
  <c r="AC911" i="36"/>
  <c r="B912" i="36"/>
  <c r="AC912" i="36"/>
  <c r="B913" i="36"/>
  <c r="AC913" i="36"/>
  <c r="B914" i="36"/>
  <c r="AC914" i="36"/>
  <c r="B915" i="36"/>
  <c r="AC915" i="36"/>
  <c r="B916" i="36"/>
  <c r="AC916" i="36"/>
  <c r="B917" i="36"/>
  <c r="AC917" i="36"/>
  <c r="B918" i="36"/>
  <c r="AC918" i="36"/>
  <c r="B919" i="36"/>
  <c r="AC919" i="36"/>
  <c r="B920" i="36"/>
  <c r="AC920" i="36"/>
  <c r="B921" i="36"/>
  <c r="AC921" i="36"/>
  <c r="B922" i="36"/>
  <c r="AC922" i="36"/>
  <c r="B923" i="36"/>
  <c r="AC923" i="36"/>
  <c r="B924" i="36"/>
  <c r="AC924" i="36"/>
  <c r="B925" i="36"/>
  <c r="AC925" i="36"/>
  <c r="B926" i="36"/>
  <c r="AC926" i="36"/>
  <c r="B927" i="36"/>
  <c r="AC927" i="36"/>
  <c r="B928" i="36"/>
  <c r="AC928" i="36"/>
  <c r="B929" i="36"/>
  <c r="AC929" i="36"/>
  <c r="B930" i="36"/>
  <c r="AC930" i="36"/>
  <c r="B931" i="36"/>
  <c r="AC931" i="36"/>
  <c r="B932" i="36"/>
  <c r="AC932" i="36"/>
  <c r="B933" i="36"/>
  <c r="AC933" i="36"/>
  <c r="B934" i="36"/>
  <c r="AC934" i="36"/>
  <c r="B935" i="36"/>
  <c r="AC935" i="36"/>
  <c r="B936" i="36"/>
  <c r="AC936" i="36"/>
  <c r="B937" i="36"/>
  <c r="AC937" i="36"/>
  <c r="B938" i="36"/>
  <c r="AC938" i="36"/>
  <c r="B939" i="36"/>
  <c r="AC939" i="36"/>
  <c r="B940" i="36"/>
  <c r="AC940" i="36"/>
  <c r="B941" i="36"/>
  <c r="AC941" i="36"/>
  <c r="B942" i="36"/>
  <c r="AC942" i="36"/>
  <c r="B943" i="36"/>
  <c r="AC943" i="36"/>
  <c r="B944" i="36"/>
  <c r="AC944" i="36"/>
  <c r="B945" i="36"/>
  <c r="AC945" i="36"/>
  <c r="B946" i="36"/>
  <c r="AC946" i="36"/>
  <c r="B947" i="36"/>
  <c r="AC947" i="36"/>
  <c r="B948" i="36"/>
  <c r="AC948" i="36"/>
  <c r="B949" i="36"/>
  <c r="AC949" i="36"/>
  <c r="B950" i="36"/>
  <c r="AC950" i="36"/>
  <c r="B951" i="36"/>
  <c r="AC951" i="36"/>
  <c r="B952" i="36"/>
  <c r="AC952" i="36"/>
  <c r="B953" i="36"/>
  <c r="AC953" i="36"/>
  <c r="B954" i="36"/>
  <c r="AC954" i="36"/>
  <c r="B955" i="36"/>
  <c r="AC955" i="36"/>
  <c r="B956" i="36"/>
  <c r="AC956" i="36"/>
  <c r="B957" i="36"/>
  <c r="AC957" i="36"/>
  <c r="B958" i="36"/>
  <c r="AC958" i="36"/>
  <c r="B959" i="36"/>
  <c r="AC959" i="36"/>
  <c r="B960" i="36"/>
  <c r="AC960" i="36"/>
  <c r="B961" i="36"/>
  <c r="AC961" i="36"/>
  <c r="B962" i="36"/>
  <c r="AC962" i="36"/>
  <c r="B963" i="36"/>
  <c r="AC963" i="36"/>
  <c r="B964" i="36"/>
  <c r="AC964" i="36"/>
  <c r="B965" i="36"/>
  <c r="AC965" i="36"/>
  <c r="B966" i="36"/>
  <c r="AC966" i="36"/>
  <c r="B967" i="36"/>
  <c r="AC967" i="36"/>
  <c r="B968" i="36"/>
  <c r="AC968" i="36"/>
  <c r="B969" i="36"/>
  <c r="AC969" i="36"/>
  <c r="B970" i="36"/>
  <c r="AC970" i="36"/>
  <c r="B971" i="36"/>
  <c r="AC971" i="36"/>
  <c r="B972" i="36"/>
  <c r="AC972" i="36"/>
  <c r="B973" i="36"/>
  <c r="AC973" i="36"/>
  <c r="B974" i="36"/>
  <c r="AC974" i="36"/>
  <c r="B975" i="36"/>
  <c r="AC975" i="36"/>
  <c r="B976" i="36"/>
  <c r="AC976" i="36"/>
  <c r="B977" i="36"/>
  <c r="AC977" i="36"/>
  <c r="B978" i="36"/>
  <c r="AC978" i="36"/>
  <c r="B979" i="36"/>
  <c r="AC979" i="36"/>
  <c r="B980" i="36"/>
  <c r="AC980" i="36"/>
  <c r="B981" i="36"/>
  <c r="AC981" i="36"/>
  <c r="B982" i="36"/>
  <c r="AC982" i="36"/>
  <c r="B983" i="36"/>
  <c r="AC983" i="36"/>
  <c r="B984" i="36"/>
  <c r="AC984" i="36"/>
  <c r="B985" i="36"/>
  <c r="AC985" i="36"/>
  <c r="B986" i="36"/>
  <c r="AC986" i="36"/>
  <c r="B987" i="36"/>
  <c r="AC987" i="36"/>
  <c r="B988" i="36"/>
  <c r="AC988" i="36"/>
  <c r="B989" i="36"/>
  <c r="AC989" i="36"/>
  <c r="B990" i="36"/>
  <c r="AC990" i="36"/>
  <c r="B991" i="36"/>
  <c r="AC991" i="36"/>
  <c r="B992" i="36"/>
  <c r="AC992" i="36"/>
  <c r="B993" i="36"/>
  <c r="AC993" i="36"/>
  <c r="B994" i="36"/>
  <c r="AC994" i="36"/>
  <c r="B995" i="36"/>
  <c r="AC995" i="36"/>
  <c r="B996" i="36"/>
  <c r="AC996" i="36"/>
  <c r="B997" i="36"/>
  <c r="AC997" i="36"/>
  <c r="B998" i="36"/>
  <c r="AC998" i="36"/>
  <c r="B999" i="36"/>
  <c r="AC999" i="36"/>
  <c r="B1000" i="36"/>
  <c r="AC1000" i="36"/>
  <c r="B1001" i="36"/>
  <c r="AC1001" i="36"/>
  <c r="B1002" i="36"/>
  <c r="AC1002" i="36"/>
  <c r="B1003" i="36"/>
  <c r="AC1003" i="36"/>
  <c r="B1004" i="36"/>
  <c r="AC1004" i="36"/>
  <c r="B1005" i="36"/>
  <c r="AC1005" i="36"/>
  <c r="B1006" i="36"/>
  <c r="AC1006" i="36"/>
  <c r="B1007" i="36"/>
  <c r="AC1007" i="36"/>
  <c r="B1008" i="36"/>
  <c r="AC1008" i="36"/>
  <c r="B1009" i="36"/>
  <c r="AC1009" i="36"/>
  <c r="B1010" i="36"/>
  <c r="AC1010" i="36"/>
  <c r="B1011" i="36"/>
  <c r="AC1011" i="36"/>
  <c r="B1012" i="36"/>
  <c r="AC1012" i="36"/>
  <c r="B1013" i="36"/>
  <c r="AC1013" i="36"/>
  <c r="B1014" i="36"/>
  <c r="AC1014" i="36"/>
  <c r="B1015" i="36"/>
  <c r="AC1015" i="36"/>
  <c r="B1016" i="36"/>
  <c r="AC1016" i="36"/>
  <c r="B1017" i="36"/>
  <c r="AC1017" i="36"/>
  <c r="B1018" i="36"/>
  <c r="AC1018" i="36"/>
  <c r="B1019" i="36"/>
  <c r="AC1019" i="36"/>
  <c r="B1020" i="36"/>
  <c r="AC1020" i="36"/>
  <c r="B1021" i="36"/>
  <c r="AC1021" i="36"/>
  <c r="B1022" i="36"/>
  <c r="AC1022" i="36"/>
  <c r="B1023" i="36"/>
  <c r="AC1023" i="36"/>
  <c r="B1024" i="36"/>
  <c r="AC1024" i="36"/>
  <c r="B1025" i="36"/>
  <c r="AC1025" i="36"/>
  <c r="B1026" i="36"/>
  <c r="AC1026" i="36"/>
  <c r="B1027" i="36"/>
  <c r="AC1027" i="36"/>
  <c r="B1028" i="36"/>
  <c r="AC1028" i="36"/>
  <c r="B1029" i="36"/>
  <c r="AC1029" i="36"/>
  <c r="B1030" i="36"/>
  <c r="AC1030" i="36"/>
  <c r="B1031" i="36"/>
  <c r="AC1031" i="36"/>
  <c r="B1032" i="36"/>
  <c r="AC1032" i="36"/>
  <c r="B1033" i="36"/>
  <c r="AC1033" i="36"/>
  <c r="B1034" i="36"/>
  <c r="AC1034" i="36"/>
  <c r="B1035" i="36"/>
  <c r="AC1035" i="36"/>
  <c r="B1036" i="36"/>
  <c r="AC1036" i="36"/>
  <c r="B1037" i="36"/>
  <c r="AC1037" i="36"/>
  <c r="B1038" i="36"/>
  <c r="AC1038" i="36"/>
  <c r="B1039" i="36"/>
  <c r="AC1039" i="36"/>
  <c r="B1040" i="36"/>
  <c r="AC1040" i="36"/>
  <c r="B1041" i="36"/>
  <c r="AC1041" i="36"/>
  <c r="B1042" i="36"/>
  <c r="AC1042" i="36"/>
  <c r="B1043" i="36"/>
  <c r="AC1043" i="36"/>
  <c r="B1044" i="36"/>
  <c r="AC1044" i="36"/>
  <c r="B1045" i="36"/>
  <c r="AC1045" i="36"/>
  <c r="B1046" i="36"/>
  <c r="AC1046" i="36"/>
  <c r="B1047" i="36"/>
  <c r="AC1047" i="36"/>
  <c r="B1048" i="36"/>
  <c r="AC1048" i="36"/>
  <c r="B1049" i="36"/>
  <c r="AC1049" i="36"/>
  <c r="B1050" i="36"/>
  <c r="AC1050" i="36"/>
  <c r="B1051" i="36"/>
  <c r="AC1051" i="36"/>
  <c r="B1052" i="36"/>
  <c r="AC1052" i="36"/>
  <c r="B1053" i="36"/>
  <c r="AC1053" i="36"/>
  <c r="B1054" i="36"/>
  <c r="AC1054" i="36"/>
  <c r="B1055" i="36"/>
  <c r="AC1055" i="36"/>
  <c r="B1056" i="36"/>
  <c r="AC1056" i="36"/>
  <c r="B1057" i="36"/>
  <c r="AC1057" i="36"/>
  <c r="B1058" i="36"/>
  <c r="AC1058" i="36"/>
  <c r="B1059" i="36"/>
  <c r="AC1059" i="36"/>
  <c r="B1060" i="36"/>
  <c r="AC1060" i="36"/>
  <c r="B1061" i="36"/>
  <c r="AC1061" i="36"/>
  <c r="B1062" i="36"/>
  <c r="AC1062" i="36"/>
  <c r="B1063" i="36"/>
  <c r="AC1063" i="36"/>
  <c r="B1064" i="36"/>
  <c r="AC1064" i="36"/>
  <c r="B1065" i="36"/>
  <c r="AC1065" i="36"/>
  <c r="B1066" i="36"/>
  <c r="AC1066" i="36"/>
  <c r="B1067" i="36"/>
  <c r="AC1067" i="36"/>
  <c r="B1068" i="36"/>
  <c r="AC1068" i="36"/>
  <c r="B1069" i="36"/>
  <c r="AC1069" i="36"/>
  <c r="B1070" i="36"/>
  <c r="AC1070" i="36"/>
  <c r="B1071" i="36"/>
  <c r="AC1071" i="36"/>
  <c r="B1072" i="36"/>
  <c r="AC1072" i="36"/>
  <c r="B1073" i="36"/>
  <c r="AC1073" i="36"/>
  <c r="B1074" i="36"/>
  <c r="AC1074" i="36"/>
  <c r="B1075" i="36"/>
  <c r="AC1075" i="36"/>
  <c r="B1076" i="36"/>
  <c r="AC1076" i="36"/>
  <c r="B1077" i="36"/>
  <c r="AC1077" i="36"/>
  <c r="B1078" i="36"/>
  <c r="AC1078" i="36"/>
  <c r="B1079" i="36"/>
  <c r="AC1079" i="36"/>
  <c r="B1080" i="36"/>
  <c r="AC1080" i="36"/>
  <c r="B1081" i="36"/>
  <c r="AC1081" i="36"/>
  <c r="B1082" i="36"/>
  <c r="AC1082" i="36"/>
  <c r="B1083" i="36"/>
  <c r="AC1083" i="36"/>
  <c r="B1084" i="36"/>
  <c r="AC1084" i="36"/>
  <c r="B1085" i="36"/>
  <c r="AC1085" i="36"/>
  <c r="B1086" i="36"/>
  <c r="AC1086" i="36"/>
  <c r="B1087" i="36"/>
  <c r="AC1087" i="36"/>
  <c r="B1088" i="36"/>
  <c r="AC1088" i="36"/>
  <c r="B1089" i="36"/>
  <c r="AC1089" i="36"/>
  <c r="B1090" i="36"/>
  <c r="AC1090" i="36"/>
  <c r="B1091" i="36"/>
  <c r="AC1091" i="36"/>
  <c r="B1092" i="36"/>
  <c r="AC1092" i="36"/>
  <c r="B1093" i="36"/>
  <c r="AC1093" i="36"/>
  <c r="B1094" i="36"/>
  <c r="AC1094" i="36"/>
  <c r="B1095" i="36"/>
  <c r="AC1095" i="36"/>
  <c r="B1096" i="36"/>
  <c r="AC1096" i="36"/>
  <c r="B1097" i="36"/>
  <c r="AC1097" i="36"/>
  <c r="B1098" i="36"/>
  <c r="AC1098" i="36"/>
  <c r="B1099" i="36"/>
  <c r="AC1099" i="36"/>
  <c r="B1100" i="36"/>
  <c r="AC1100" i="36"/>
  <c r="B1101" i="36"/>
  <c r="AC1101" i="36"/>
  <c r="B1102" i="36"/>
  <c r="AC1102" i="36"/>
  <c r="B1103" i="36"/>
  <c r="AC1103" i="36"/>
  <c r="B1104" i="36"/>
  <c r="AC1104" i="36"/>
  <c r="B1105" i="36"/>
  <c r="AC1105" i="36"/>
  <c r="B1106" i="36"/>
  <c r="AC1106" i="36"/>
  <c r="B1107" i="36"/>
  <c r="AC1107" i="36"/>
  <c r="B1108" i="36"/>
  <c r="AC1108" i="36"/>
  <c r="B1109" i="36"/>
  <c r="AC1109" i="36"/>
  <c r="B1110" i="36"/>
  <c r="AC1110" i="36"/>
  <c r="B1111" i="36"/>
  <c r="AC1111" i="36"/>
  <c r="B1112" i="36"/>
  <c r="AC1112" i="36"/>
  <c r="B1113" i="36"/>
  <c r="AC1113" i="36"/>
  <c r="B1114" i="36"/>
  <c r="AC1114" i="36"/>
  <c r="B1115" i="36"/>
  <c r="AC1115" i="36"/>
  <c r="B1116" i="36"/>
  <c r="AC1116" i="36"/>
  <c r="B1117" i="36"/>
  <c r="AC1117" i="36"/>
  <c r="B1118" i="36"/>
  <c r="AC1118" i="36"/>
  <c r="B1119" i="36"/>
  <c r="AC1119" i="36"/>
  <c r="B1120" i="36"/>
  <c r="AC1120" i="36"/>
  <c r="B1121" i="36"/>
  <c r="AC1121" i="36"/>
  <c r="B1122" i="36"/>
  <c r="AC1122" i="36"/>
  <c r="B1123" i="36"/>
  <c r="AC1123" i="36"/>
  <c r="B1124" i="36"/>
  <c r="AC1124" i="36"/>
  <c r="B1125" i="36"/>
  <c r="AC1125" i="36"/>
  <c r="B1126" i="36"/>
  <c r="AC1126" i="36"/>
  <c r="B1127" i="36"/>
  <c r="AC1127" i="36"/>
  <c r="B1128" i="36"/>
  <c r="AC1128" i="36"/>
  <c r="B1129" i="36"/>
  <c r="AC1129" i="36"/>
  <c r="B1130" i="36"/>
  <c r="AC1130" i="36"/>
  <c r="B1131" i="36"/>
  <c r="AC1131" i="36"/>
  <c r="B1132" i="36"/>
  <c r="AC1132" i="36"/>
  <c r="B1133" i="36"/>
  <c r="AC1133" i="36"/>
  <c r="B1134" i="36"/>
  <c r="AC1134" i="36"/>
  <c r="B1135" i="36"/>
  <c r="AC1135" i="36"/>
  <c r="B1136" i="36"/>
  <c r="AC1136" i="36"/>
  <c r="B1137" i="36"/>
  <c r="AC1137" i="36"/>
  <c r="B1138" i="36"/>
  <c r="AC1138" i="36"/>
  <c r="B1139" i="36"/>
  <c r="AC1139" i="36"/>
  <c r="B1140" i="36"/>
  <c r="AC1140" i="36"/>
  <c r="B1141" i="36"/>
  <c r="AC1141" i="36"/>
  <c r="B1142" i="36"/>
  <c r="AC1142" i="36"/>
  <c r="B1143" i="36"/>
  <c r="AC1143" i="36"/>
  <c r="B1144" i="36"/>
  <c r="AC1144" i="36"/>
  <c r="B1145" i="36"/>
  <c r="AC1145" i="36"/>
  <c r="B1146" i="36"/>
  <c r="AC1146" i="36"/>
  <c r="B1147" i="36"/>
  <c r="AC1147" i="36"/>
  <c r="B1148" i="36"/>
  <c r="AC1148" i="36"/>
  <c r="B1149" i="36"/>
  <c r="AC1149" i="36"/>
  <c r="B1150" i="36"/>
  <c r="AC1150" i="36"/>
  <c r="B1151" i="36"/>
  <c r="AC1151" i="36"/>
  <c r="B1152" i="36"/>
  <c r="AC1152" i="36"/>
  <c r="B1153" i="36"/>
  <c r="AC1153" i="36"/>
  <c r="B1154" i="36"/>
  <c r="AC1154" i="36"/>
  <c r="B1155" i="36"/>
  <c r="AC1155" i="36"/>
  <c r="B1156" i="36"/>
  <c r="AC1156" i="36"/>
  <c r="B1157" i="36"/>
  <c r="AC1157" i="36"/>
  <c r="B1158" i="36"/>
  <c r="AC1158" i="36"/>
  <c r="B1159" i="36"/>
  <c r="AC1159" i="36"/>
  <c r="B1160" i="36"/>
  <c r="AC1160" i="36"/>
  <c r="B1161" i="36"/>
  <c r="AC1161" i="36"/>
  <c r="B1162" i="36"/>
  <c r="AC1162" i="36"/>
  <c r="B1163" i="36"/>
  <c r="AC1163" i="36"/>
  <c r="B1164" i="36"/>
  <c r="AC1164" i="36"/>
  <c r="B1165" i="36"/>
  <c r="AC1165" i="36"/>
  <c r="B1166" i="36"/>
  <c r="AC1166" i="36"/>
  <c r="B1167" i="36"/>
  <c r="AC1167" i="36"/>
  <c r="B1168" i="36"/>
  <c r="AC1168" i="36"/>
  <c r="B1169" i="36"/>
  <c r="AC1169" i="36"/>
  <c r="B1170" i="36"/>
  <c r="AC1170" i="36"/>
  <c r="B1171" i="36"/>
  <c r="AC1171" i="36"/>
  <c r="B1172" i="36"/>
  <c r="AC1172" i="36"/>
  <c r="B1173" i="36"/>
  <c r="AC1173" i="36"/>
  <c r="B1174" i="36"/>
  <c r="AC1174" i="36"/>
  <c r="B1175" i="36"/>
  <c r="AC1175" i="36"/>
  <c r="B1176" i="36"/>
  <c r="AC1176" i="36"/>
  <c r="B1177" i="36"/>
  <c r="AC1177" i="36"/>
  <c r="B1178" i="36"/>
  <c r="AC1178" i="36"/>
  <c r="B1179" i="36"/>
  <c r="AC1179" i="36"/>
  <c r="B1180" i="36"/>
  <c r="AC1180" i="36"/>
  <c r="B1181" i="36"/>
  <c r="AC1181" i="36"/>
  <c r="B1182" i="36"/>
  <c r="AC1182" i="36"/>
  <c r="B1183" i="36"/>
  <c r="AC1183" i="36"/>
  <c r="B1184" i="36"/>
  <c r="AC1184" i="36"/>
  <c r="B1185" i="36"/>
  <c r="AC1185" i="36"/>
  <c r="B1186" i="36"/>
  <c r="AC1186" i="36"/>
  <c r="B1187" i="36"/>
  <c r="AC1187" i="36"/>
  <c r="B1188" i="36"/>
  <c r="AC1188" i="36"/>
  <c r="B1189" i="36"/>
  <c r="AC1189" i="36"/>
  <c r="B1190" i="36"/>
  <c r="AC1190" i="36"/>
  <c r="B1191" i="36"/>
  <c r="AC1191" i="36"/>
  <c r="B1192" i="36"/>
  <c r="AC1192" i="36"/>
  <c r="B1193" i="36"/>
  <c r="AC1193" i="36"/>
  <c r="B1194" i="36"/>
  <c r="AC1194" i="36"/>
  <c r="B1195" i="36"/>
  <c r="AC1195" i="36"/>
  <c r="B1196" i="36"/>
  <c r="AC1196" i="36"/>
  <c r="B1197" i="36"/>
  <c r="AC1197" i="36"/>
  <c r="B1198" i="36"/>
  <c r="AC1198" i="36"/>
  <c r="B1199" i="36"/>
  <c r="AC1199" i="36"/>
  <c r="B1200" i="36"/>
  <c r="AC1200" i="36"/>
  <c r="B1201" i="36"/>
  <c r="AC1201" i="36"/>
  <c r="B1202" i="36"/>
  <c r="AC1202" i="36"/>
  <c r="B1203" i="36"/>
  <c r="AC1203" i="36"/>
  <c r="B1204" i="36"/>
  <c r="AC1204" i="36"/>
  <c r="B1205" i="36"/>
  <c r="AC1205" i="36"/>
  <c r="B1206" i="36"/>
  <c r="AC1206" i="36"/>
  <c r="B1207" i="36"/>
  <c r="AC1207" i="36"/>
  <c r="B1208" i="36"/>
  <c r="AC1208" i="36"/>
  <c r="B1209" i="36"/>
  <c r="AC1209" i="36"/>
  <c r="B1210" i="36"/>
  <c r="AC1210" i="36"/>
  <c r="B1211" i="36"/>
  <c r="AC1211" i="36"/>
  <c r="B1212" i="36"/>
  <c r="AC1212" i="36"/>
  <c r="B1213" i="36"/>
  <c r="AC1213" i="36"/>
  <c r="B1214" i="36"/>
  <c r="AC1214" i="36"/>
  <c r="B1215" i="36"/>
  <c r="AC1215" i="36"/>
  <c r="B1216" i="36"/>
  <c r="AC1216" i="36"/>
  <c r="B1217" i="36"/>
  <c r="AC1217" i="36"/>
  <c r="B1218" i="36"/>
  <c r="AC1218" i="36"/>
  <c r="B1219" i="36"/>
  <c r="AC1219" i="36"/>
  <c r="B1220" i="36"/>
  <c r="AC1220" i="36"/>
  <c r="B1221" i="36"/>
  <c r="AC1221" i="36"/>
  <c r="B1222" i="36"/>
  <c r="AC1222" i="36"/>
  <c r="B1223" i="36"/>
  <c r="AC1223" i="36"/>
  <c r="B1224" i="36"/>
  <c r="AC1224" i="36"/>
  <c r="B1225" i="36"/>
  <c r="AC1225" i="36"/>
  <c r="B1226" i="36"/>
  <c r="AC1226" i="36"/>
  <c r="B1227" i="36"/>
  <c r="AC1227" i="36"/>
  <c r="B1228" i="36"/>
  <c r="AC1228" i="36"/>
  <c r="B1229" i="36"/>
  <c r="AC1229" i="36"/>
  <c r="B1230" i="36"/>
  <c r="AC1230" i="36"/>
  <c r="B1231" i="36"/>
  <c r="AC1231" i="36"/>
  <c r="B1232" i="36"/>
  <c r="AC1232" i="36"/>
  <c r="B1233" i="36"/>
  <c r="AC1233" i="36"/>
  <c r="B1234" i="36"/>
  <c r="AC1234" i="36"/>
  <c r="B1235" i="36"/>
  <c r="AC1235" i="36"/>
  <c r="B1236" i="36"/>
  <c r="AC1236" i="36"/>
  <c r="B1237" i="36"/>
  <c r="AC1237" i="36"/>
  <c r="B1238" i="36"/>
  <c r="AC1238" i="36"/>
  <c r="B1239" i="36"/>
  <c r="AC1239" i="36"/>
  <c r="B1240" i="36"/>
  <c r="AC1240" i="36"/>
  <c r="B1241" i="36"/>
  <c r="AC1241" i="36"/>
  <c r="B1242" i="36"/>
  <c r="AC1242" i="36"/>
  <c r="B1243" i="36"/>
  <c r="AC1243" i="36"/>
  <c r="B1244" i="36"/>
  <c r="AC1244" i="36"/>
  <c r="B1245" i="36"/>
  <c r="AC1245" i="36"/>
  <c r="B1246" i="36"/>
  <c r="AC1246" i="36"/>
  <c r="B1247" i="36"/>
  <c r="AC1247" i="36"/>
  <c r="B1248" i="36"/>
  <c r="AC1248" i="36"/>
  <c r="AF1248" i="36"/>
  <c r="AG1248" i="36"/>
  <c r="AH1248" i="36"/>
  <c r="AI1248" i="36"/>
  <c r="AJ1248" i="36"/>
  <c r="AK1248" i="36"/>
  <c r="AL1248" i="36"/>
  <c r="AM1248" i="36"/>
  <c r="AN1248" i="36"/>
  <c r="AO1248" i="36"/>
  <c r="AP1248" i="36"/>
  <c r="AQ1248" i="36"/>
  <c r="AR1248" i="36"/>
  <c r="AS1248" i="36"/>
  <c r="AT1248" i="36"/>
  <c r="AU1248" i="36"/>
  <c r="AV1248" i="36"/>
  <c r="AW1248" i="36"/>
  <c r="AX1248" i="36"/>
  <c r="AY1248" i="36"/>
  <c r="B1249" i="36"/>
  <c r="AC1249" i="36"/>
  <c r="B1250" i="36"/>
  <c r="AC1250" i="36"/>
  <c r="B1251" i="36"/>
  <c r="AC1251" i="36"/>
  <c r="B1252" i="36"/>
  <c r="AC1252" i="36"/>
  <c r="B1253" i="36"/>
  <c r="AC1253" i="36"/>
  <c r="B1254" i="36"/>
  <c r="AC1254" i="36"/>
  <c r="B1255" i="36"/>
  <c r="AC1255" i="36"/>
  <c r="B1256" i="36"/>
  <c r="AC1256" i="36"/>
  <c r="B1257" i="36"/>
  <c r="AC1257" i="36"/>
  <c r="B1258" i="36"/>
  <c r="AC1258" i="36"/>
  <c r="B1259" i="36"/>
  <c r="AC1259" i="36"/>
  <c r="B1260" i="36"/>
  <c r="AC1260" i="36"/>
  <c r="B1261" i="36"/>
  <c r="AC1261" i="36"/>
  <c r="B1262" i="36"/>
  <c r="AC1262" i="36"/>
  <c r="B1263" i="36"/>
  <c r="AC1263" i="36"/>
  <c r="B1264" i="36"/>
  <c r="AC1264" i="36"/>
  <c r="B1265" i="36"/>
  <c r="AC1265" i="36"/>
  <c r="B1266" i="36"/>
  <c r="AC1266" i="36"/>
  <c r="B1267" i="36"/>
  <c r="AC1267" i="36"/>
  <c r="B1268" i="36"/>
  <c r="E1268" i="36"/>
  <c r="F1268" i="36"/>
  <c r="G1268" i="36"/>
  <c r="H1268" i="36"/>
  <c r="I1268" i="36"/>
  <c r="J1268" i="36"/>
  <c r="K1268" i="36"/>
  <c r="L1268" i="36"/>
  <c r="M1268" i="36"/>
  <c r="N1268" i="36"/>
  <c r="O1268" i="36"/>
  <c r="P1268" i="36"/>
  <c r="Q1268" i="36"/>
  <c r="R1268" i="36"/>
  <c r="S1268" i="36"/>
  <c r="T1268" i="36"/>
  <c r="U1268" i="36"/>
  <c r="V1268" i="36"/>
  <c r="W1268" i="36"/>
  <c r="X1268" i="36"/>
  <c r="Y1268" i="36"/>
  <c r="AC1268" i="36"/>
  <c r="AE1268" i="36"/>
  <c r="AF1268" i="36"/>
  <c r="AG1268" i="36"/>
  <c r="AH1268" i="36"/>
  <c r="AI1268" i="36"/>
  <c r="AJ1268" i="36"/>
  <c r="AK1268" i="36"/>
  <c r="AL1268" i="36"/>
  <c r="AM1268" i="36"/>
  <c r="AN1268" i="36"/>
  <c r="AO1268" i="36"/>
  <c r="AP1268" i="36"/>
  <c r="AQ1268" i="36"/>
  <c r="AR1268" i="36"/>
  <c r="AS1268" i="36"/>
  <c r="AT1268" i="36"/>
  <c r="AU1268" i="36"/>
  <c r="AV1268" i="36"/>
  <c r="AW1268" i="36"/>
  <c r="AX1268" i="36"/>
  <c r="AY1268" i="36"/>
  <c r="BE1268" i="36"/>
  <c r="BF1268" i="36"/>
  <c r="BG1268" i="36"/>
  <c r="BH1268" i="36"/>
  <c r="BI1268" i="36"/>
  <c r="BJ1268" i="36"/>
  <c r="BK1268" i="36"/>
  <c r="BL1268" i="36"/>
  <c r="BM1268" i="36"/>
  <c r="BN1268" i="36"/>
  <c r="BO1268" i="36"/>
  <c r="BP1268" i="36"/>
  <c r="BQ1268" i="36"/>
  <c r="BR1268" i="36"/>
  <c r="BS1268" i="36"/>
  <c r="BT1268" i="36"/>
  <c r="BU1268" i="36"/>
  <c r="BV1268" i="36"/>
  <c r="BW1268" i="36"/>
  <c r="BX1268" i="36"/>
  <c r="BY1268" i="36"/>
  <c r="CA1268" i="36"/>
  <c r="CB1268" i="36"/>
  <c r="CC1268" i="36"/>
  <c r="CD1268" i="36"/>
  <c r="CE1268" i="36"/>
  <c r="CF1268" i="36"/>
  <c r="CG1268" i="36"/>
  <c r="CH1268" i="36"/>
  <c r="CI1268" i="36"/>
  <c r="CJ1268" i="36"/>
  <c r="CK1268" i="36"/>
  <c r="CL1268" i="36"/>
  <c r="CM1268" i="36"/>
  <c r="CN1268" i="36"/>
  <c r="CO1268" i="36"/>
  <c r="CP1268" i="36"/>
  <c r="CQ1268" i="36"/>
  <c r="CR1268" i="36"/>
  <c r="CS1268" i="36"/>
  <c r="CT1268" i="36"/>
  <c r="CU1268" i="36"/>
  <c r="B1269" i="36"/>
  <c r="AC1269" i="36"/>
  <c r="B1270" i="36"/>
  <c r="AC1270" i="36"/>
  <c r="B1271" i="36"/>
  <c r="AC1271" i="36"/>
  <c r="B1272" i="36"/>
  <c r="AC1272" i="36"/>
  <c r="B1273" i="36"/>
  <c r="AC1273" i="36"/>
  <c r="B1274" i="36"/>
  <c r="AC1274" i="36"/>
  <c r="B1275" i="36"/>
  <c r="AC1275" i="36"/>
  <c r="B1276" i="36"/>
  <c r="AC1276" i="36"/>
  <c r="B1277" i="36"/>
  <c r="AC1277" i="36"/>
  <c r="B1278" i="36"/>
  <c r="AC1278" i="36"/>
  <c r="B1279" i="36"/>
  <c r="AC1279" i="36"/>
  <c r="B1280" i="36"/>
  <c r="AC1280" i="36"/>
  <c r="B1281" i="36"/>
  <c r="AC1281" i="36"/>
  <c r="B1282" i="36"/>
  <c r="AC1282" i="36"/>
  <c r="B1283" i="36"/>
  <c r="AC1283" i="36"/>
  <c r="B1284" i="36"/>
  <c r="AC1284" i="36"/>
  <c r="B1285" i="36"/>
  <c r="AC1285" i="36"/>
  <c r="B1286" i="36"/>
  <c r="AC1286" i="36"/>
  <c r="B1287" i="36"/>
  <c r="AC1287" i="36"/>
  <c r="B1288" i="36"/>
  <c r="B1289" i="36"/>
  <c r="B1290" i="36"/>
  <c r="B1291" i="36"/>
  <c r="B1292" i="36"/>
  <c r="B1293" i="36"/>
  <c r="B1294" i="36"/>
  <c r="B1295" i="36"/>
  <c r="B1296" i="36"/>
  <c r="B1297" i="36"/>
  <c r="B1298" i="36"/>
  <c r="B1299" i="36"/>
  <c r="B1300" i="36"/>
  <c r="B1301" i="36"/>
  <c r="B1302" i="36"/>
  <c r="B1303" i="36"/>
  <c r="B1304" i="36"/>
  <c r="B1305" i="36"/>
  <c r="B1306" i="36"/>
  <c r="B1307" i="36"/>
  <c r="B1308" i="36"/>
  <c r="B1309" i="36"/>
  <c r="B1310" i="36"/>
  <c r="B1311" i="36"/>
  <c r="B1312" i="36"/>
  <c r="B1313" i="36"/>
  <c r="B1314" i="36"/>
  <c r="B1315" i="36"/>
  <c r="B1316" i="36"/>
  <c r="B1317" i="36"/>
  <c r="B1318" i="36"/>
  <c r="B1319" i="36"/>
  <c r="B1320" i="36"/>
  <c r="B1321" i="36"/>
  <c r="B1322" i="36"/>
  <c r="B1323" i="36"/>
  <c r="B1324" i="36"/>
  <c r="B1325" i="36"/>
  <c r="B1326" i="36"/>
  <c r="B1327" i="36"/>
  <c r="B1328" i="36"/>
  <c r="B1329" i="36"/>
  <c r="B1330" i="36"/>
  <c r="B1331" i="36"/>
  <c r="B1332" i="36"/>
  <c r="B1333" i="36"/>
  <c r="B1334" i="36"/>
  <c r="B1335" i="36"/>
  <c r="B1336" i="36"/>
  <c r="B1337" i="36"/>
  <c r="B1338" i="36"/>
  <c r="B1339" i="36"/>
  <c r="B1340" i="36"/>
  <c r="B1341" i="36"/>
  <c r="B1342" i="36"/>
  <c r="B1343" i="36"/>
  <c r="B1344" i="36"/>
  <c r="B1345" i="36"/>
  <c r="B1346" i="36"/>
  <c r="B1347" i="36"/>
  <c r="B1348" i="36"/>
  <c r="B1349" i="36"/>
  <c r="B1350" i="36"/>
  <c r="B1351" i="36"/>
  <c r="B1352" i="36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AO3" i="37"/>
  <c r="AP3" i="37"/>
  <c r="AQ3" i="37"/>
  <c r="AR3" i="37"/>
  <c r="AS3" i="37"/>
  <c r="AT3" i="37"/>
  <c r="AU3" i="37"/>
  <c r="AV3" i="37"/>
  <c r="AW3" i="37"/>
  <c r="AX3" i="37"/>
  <c r="AY3" i="37"/>
  <c r="AZ3" i="37"/>
  <c r="BA3" i="37"/>
  <c r="BB3" i="37"/>
  <c r="BC3" i="37"/>
  <c r="BD3" i="37"/>
  <c r="BE3" i="37"/>
  <c r="BF3" i="37"/>
  <c r="BG3" i="37"/>
  <c r="BH3" i="37"/>
  <c r="BI3" i="37"/>
  <c r="BJ3" i="37"/>
  <c r="BK3" i="37"/>
  <c r="BL3" i="37"/>
  <c r="BM3" i="37"/>
  <c r="BN3" i="37"/>
  <c r="BO3" i="37"/>
  <c r="BP3" i="37"/>
  <c r="BQ3" i="37"/>
  <c r="BR3" i="37"/>
  <c r="BS3" i="37"/>
  <c r="BT3" i="37"/>
  <c r="BU3" i="37"/>
  <c r="BV3" i="37"/>
  <c r="BW3" i="37"/>
  <c r="BX3" i="37"/>
  <c r="BY3" i="37"/>
  <c r="BZ3" i="37"/>
  <c r="CA3" i="37"/>
  <c r="CB3" i="37"/>
  <c r="CC3" i="37"/>
  <c r="CD3" i="37"/>
  <c r="CE3" i="37"/>
  <c r="CF3" i="37"/>
  <c r="CG3" i="37"/>
  <c r="CH3" i="37"/>
  <c r="CI3" i="37"/>
  <c r="CJ3" i="37"/>
  <c r="CK3" i="37"/>
  <c r="CL3" i="37"/>
  <c r="CM3" i="37"/>
  <c r="CN3" i="37"/>
  <c r="CO3" i="37"/>
  <c r="CP3" i="37"/>
  <c r="CQ3" i="37"/>
  <c r="CR3" i="37"/>
  <c r="CS3" i="37"/>
  <c r="CT3" i="37"/>
  <c r="CU3" i="37"/>
  <c r="CV3" i="37"/>
  <c r="CW3" i="37"/>
  <c r="CX3" i="37"/>
  <c r="CY3" i="37"/>
  <c r="CZ3" i="37"/>
  <c r="DA3" i="37"/>
  <c r="DB3" i="37"/>
  <c r="DC3" i="37"/>
  <c r="DD3" i="37"/>
  <c r="DE3" i="37"/>
  <c r="DF3" i="37"/>
  <c r="B113" i="37"/>
  <c r="D113" i="37"/>
  <c r="E113" i="37"/>
  <c r="F113" i="37"/>
  <c r="G113" i="37"/>
  <c r="H113" i="37"/>
  <c r="I113" i="37"/>
  <c r="N113" i="37"/>
  <c r="Z286" i="37"/>
  <c r="BF286" i="37"/>
  <c r="Z287" i="37"/>
  <c r="BF287" i="37"/>
  <c r="Z288" i="37"/>
  <c r="BF288" i="37"/>
  <c r="Z290" i="37"/>
  <c r="BF290" i="37"/>
  <c r="Z292" i="37"/>
  <c r="BF292" i="37"/>
  <c r="Z294" i="37"/>
  <c r="BF294" i="37"/>
  <c r="Z403" i="37"/>
  <c r="BV403" i="37"/>
  <c r="Z404" i="37"/>
  <c r="BV404" i="37"/>
  <c r="AE731" i="37"/>
  <c r="AG731" i="37"/>
  <c r="CA731" i="37"/>
  <c r="Q4" i="38"/>
  <c r="R4" i="38"/>
  <c r="S4" i="38"/>
  <c r="T4" i="38"/>
  <c r="U4" i="38"/>
  <c r="V4" i="38"/>
  <c r="W4" i="38"/>
  <c r="X4" i="38"/>
  <c r="Y4" i="38"/>
  <c r="Z4" i="38"/>
  <c r="AA4" i="38"/>
  <c r="AB4" i="38"/>
  <c r="AC4" i="38"/>
  <c r="AD4" i="38"/>
  <c r="C6" i="38"/>
  <c r="D6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Q1040" i="38"/>
  <c r="R1040" i="38"/>
  <c r="S1040" i="38"/>
  <c r="T1040" i="38"/>
  <c r="U1040" i="38"/>
  <c r="V1040" i="38"/>
  <c r="W1040" i="38"/>
  <c r="X1040" i="38"/>
  <c r="Y1040" i="38"/>
  <c r="Z1040" i="38"/>
  <c r="AA1040" i="38"/>
  <c r="AB1040" i="38"/>
  <c r="AC1040" i="38"/>
  <c r="AD1040" i="38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D1" i="41"/>
  <c r="E1" i="41"/>
  <c r="K1" i="41"/>
  <c r="L1" i="41"/>
  <c r="D2" i="41"/>
  <c r="E2" i="41"/>
  <c r="D4" i="41"/>
  <c r="E4" i="41"/>
  <c r="A5" i="41"/>
  <c r="C5" i="41"/>
  <c r="D5" i="41"/>
  <c r="E5" i="41"/>
  <c r="K5" i="41"/>
  <c r="L5" i="41"/>
  <c r="N5" i="41"/>
  <c r="C6" i="41"/>
  <c r="D6" i="41"/>
  <c r="E6" i="41"/>
  <c r="F6" i="41"/>
  <c r="G6" i="41"/>
  <c r="H6" i="41"/>
  <c r="I6" i="41"/>
  <c r="K6" i="41"/>
  <c r="L6" i="41"/>
  <c r="N6" i="41"/>
  <c r="D7" i="41"/>
  <c r="E7" i="41"/>
  <c r="K7" i="41"/>
  <c r="L7" i="41"/>
  <c r="N7" i="41"/>
  <c r="D8" i="41"/>
  <c r="E8" i="41"/>
  <c r="K8" i="41"/>
  <c r="L8" i="41"/>
  <c r="N8" i="41"/>
  <c r="D9" i="41"/>
  <c r="E9" i="41"/>
  <c r="K9" i="41"/>
  <c r="L9" i="41"/>
  <c r="N9" i="41"/>
  <c r="D10" i="41"/>
  <c r="E10" i="41"/>
  <c r="K10" i="41"/>
  <c r="L10" i="41"/>
  <c r="N10" i="41"/>
  <c r="D11" i="41"/>
  <c r="E11" i="41"/>
  <c r="K11" i="41"/>
  <c r="L11" i="41"/>
  <c r="N11" i="41"/>
  <c r="D12" i="41"/>
  <c r="E12" i="41"/>
  <c r="K12" i="41"/>
  <c r="L12" i="41"/>
  <c r="N12" i="41"/>
  <c r="D13" i="41"/>
  <c r="E13" i="41"/>
  <c r="K13" i="41"/>
  <c r="L13" i="41"/>
  <c r="N13" i="41"/>
  <c r="D14" i="41"/>
  <c r="E14" i="41"/>
  <c r="K14" i="41"/>
  <c r="L14" i="41"/>
  <c r="N14" i="41"/>
  <c r="D15" i="41"/>
  <c r="E15" i="41"/>
  <c r="K15" i="41"/>
  <c r="L15" i="41"/>
  <c r="N15" i="41"/>
  <c r="D16" i="41"/>
  <c r="E16" i="41"/>
  <c r="K16" i="41"/>
  <c r="L16" i="41"/>
  <c r="N16" i="41"/>
  <c r="D17" i="41"/>
  <c r="E17" i="41"/>
  <c r="K17" i="41"/>
  <c r="L17" i="41"/>
  <c r="N17" i="41"/>
  <c r="D18" i="41"/>
  <c r="E18" i="41"/>
  <c r="K18" i="41"/>
  <c r="L18" i="41"/>
  <c r="N18" i="41"/>
  <c r="D19" i="41"/>
  <c r="E19" i="41"/>
  <c r="D20" i="41"/>
  <c r="E20" i="41"/>
  <c r="B1" i="27"/>
  <c r="F1" i="27"/>
  <c r="D3" i="27"/>
  <c r="D4" i="27"/>
  <c r="D6" i="27"/>
  <c r="D7" i="27"/>
  <c r="D8" i="27"/>
  <c r="F9" i="27"/>
  <c r="A10" i="27"/>
  <c r="D10" i="27"/>
  <c r="F10" i="27"/>
  <c r="G10" i="27"/>
  <c r="A11" i="27"/>
  <c r="D11" i="27"/>
  <c r="F11" i="27"/>
  <c r="G11" i="27"/>
  <c r="A12" i="27"/>
  <c r="D12" i="27"/>
  <c r="F12" i="27"/>
  <c r="G12" i="27"/>
  <c r="A13" i="27"/>
  <c r="D13" i="27"/>
  <c r="F13" i="27"/>
  <c r="G13" i="27"/>
  <c r="A14" i="27"/>
  <c r="D14" i="27"/>
  <c r="F14" i="27"/>
  <c r="G14" i="27"/>
  <c r="A15" i="27"/>
  <c r="D15" i="27"/>
  <c r="F15" i="27"/>
  <c r="G15" i="27"/>
  <c r="A16" i="27"/>
  <c r="D16" i="27"/>
  <c r="F16" i="27"/>
  <c r="G16" i="27"/>
  <c r="A17" i="27"/>
  <c r="D17" i="27"/>
  <c r="F17" i="27"/>
  <c r="G17" i="27"/>
  <c r="A18" i="27"/>
  <c r="D18" i="27"/>
  <c r="F18" i="27"/>
  <c r="G18" i="27"/>
  <c r="A19" i="27"/>
  <c r="D19" i="27"/>
  <c r="F19" i="27"/>
  <c r="G19" i="27"/>
  <c r="A20" i="27"/>
  <c r="D20" i="27"/>
  <c r="F20" i="27"/>
  <c r="G20" i="27"/>
  <c r="A21" i="27"/>
  <c r="D21" i="27"/>
  <c r="F21" i="27"/>
  <c r="G21" i="27"/>
  <c r="A22" i="27"/>
  <c r="D22" i="27"/>
  <c r="F22" i="27"/>
  <c r="G22" i="27"/>
  <c r="A23" i="27"/>
  <c r="D23" i="27"/>
  <c r="F23" i="27"/>
  <c r="G23" i="27"/>
  <c r="A24" i="27"/>
  <c r="D24" i="27"/>
  <c r="F24" i="27"/>
  <c r="G24" i="27"/>
  <c r="A25" i="27"/>
  <c r="D25" i="27"/>
  <c r="F25" i="27"/>
  <c r="G25" i="27"/>
  <c r="A26" i="27"/>
  <c r="D26" i="27"/>
  <c r="F26" i="27"/>
  <c r="G26" i="27"/>
  <c r="A27" i="27"/>
  <c r="D27" i="27"/>
  <c r="F27" i="27"/>
  <c r="G27" i="27"/>
  <c r="A28" i="27"/>
  <c r="D28" i="27"/>
  <c r="F28" i="27"/>
  <c r="G28" i="27"/>
  <c r="A29" i="27"/>
  <c r="D29" i="27"/>
  <c r="F29" i="27"/>
  <c r="G29" i="27"/>
  <c r="A30" i="27"/>
  <c r="D30" i="27"/>
  <c r="F30" i="27"/>
  <c r="G30" i="27"/>
  <c r="A31" i="27"/>
  <c r="D31" i="27"/>
  <c r="F31" i="27"/>
  <c r="G31" i="27"/>
  <c r="A32" i="27"/>
  <c r="D32" i="27"/>
  <c r="F32" i="27"/>
  <c r="G32" i="27"/>
  <c r="A33" i="27"/>
  <c r="D33" i="27"/>
  <c r="F33" i="27"/>
  <c r="G33" i="27"/>
  <c r="A34" i="27"/>
  <c r="D34" i="27"/>
  <c r="F34" i="27"/>
  <c r="G34" i="27"/>
  <c r="A35" i="27"/>
  <c r="D35" i="27"/>
  <c r="F35" i="27"/>
  <c r="G35" i="27"/>
  <c r="A36" i="27"/>
  <c r="D36" i="27"/>
  <c r="F36" i="27"/>
  <c r="G36" i="27"/>
  <c r="A37" i="27"/>
  <c r="D37" i="27"/>
  <c r="F37" i="27"/>
  <c r="G37" i="27"/>
  <c r="A38" i="27"/>
  <c r="D38" i="27"/>
  <c r="F38" i="27"/>
  <c r="G38" i="27"/>
  <c r="A39" i="27"/>
  <c r="D39" i="27"/>
  <c r="F39" i="27"/>
  <c r="G39" i="27"/>
  <c r="A40" i="27"/>
  <c r="D40" i="27"/>
  <c r="F40" i="27"/>
  <c r="G40" i="27"/>
  <c r="F41" i="27"/>
  <c r="G41" i="27"/>
  <c r="F44" i="27"/>
  <c r="A45" i="27"/>
  <c r="D45" i="27"/>
  <c r="F45" i="27"/>
  <c r="G45" i="27"/>
  <c r="A46" i="27"/>
  <c r="D46" i="27"/>
  <c r="F46" i="27"/>
  <c r="G46" i="27"/>
  <c r="A47" i="27"/>
  <c r="D47" i="27"/>
  <c r="F47" i="27"/>
  <c r="G47" i="27"/>
  <c r="A48" i="27"/>
  <c r="D48" i="27"/>
  <c r="F48" i="27"/>
  <c r="G48" i="27"/>
  <c r="A49" i="27"/>
  <c r="D49" i="27"/>
  <c r="F49" i="27"/>
  <c r="G49" i="27"/>
  <c r="A50" i="27"/>
  <c r="D50" i="27"/>
  <c r="F50" i="27"/>
  <c r="G50" i="27"/>
  <c r="A51" i="27"/>
  <c r="D51" i="27"/>
  <c r="F51" i="27"/>
  <c r="G51" i="27"/>
  <c r="A52" i="27"/>
  <c r="D52" i="27"/>
  <c r="F52" i="27"/>
  <c r="G52" i="27"/>
  <c r="A53" i="27"/>
  <c r="D53" i="27"/>
  <c r="F53" i="27"/>
  <c r="G53" i="27"/>
  <c r="A54" i="27"/>
  <c r="D54" i="27"/>
  <c r="F54" i="27"/>
  <c r="G54" i="27"/>
  <c r="A55" i="27"/>
  <c r="D55" i="27"/>
  <c r="F55" i="27"/>
  <c r="G55" i="27"/>
  <c r="A56" i="27"/>
  <c r="D56" i="27"/>
  <c r="F56" i="27"/>
  <c r="G56" i="27"/>
  <c r="A57" i="27"/>
  <c r="D57" i="27"/>
  <c r="F57" i="27"/>
  <c r="G57" i="27"/>
  <c r="A58" i="27"/>
  <c r="D58" i="27"/>
  <c r="F58" i="27"/>
  <c r="G58" i="27"/>
  <c r="A59" i="27"/>
  <c r="D59" i="27"/>
  <c r="F59" i="27"/>
  <c r="G59" i="27"/>
  <c r="A60" i="27"/>
  <c r="D60" i="27"/>
  <c r="F60" i="27"/>
  <c r="G60" i="27"/>
  <c r="A61" i="27"/>
  <c r="D61" i="27"/>
  <c r="F61" i="27"/>
  <c r="G61" i="27"/>
  <c r="A62" i="27"/>
  <c r="D62" i="27"/>
  <c r="F62" i="27"/>
  <c r="G62" i="27"/>
  <c r="A63" i="27"/>
  <c r="D63" i="27"/>
  <c r="F63" i="27"/>
  <c r="G63" i="27"/>
  <c r="A64" i="27"/>
  <c r="D64" i="27"/>
  <c r="F64" i="27"/>
  <c r="G64" i="27"/>
  <c r="A65" i="27"/>
  <c r="D65" i="27"/>
  <c r="F65" i="27"/>
  <c r="G65" i="27"/>
  <c r="A66" i="27"/>
  <c r="D66" i="27"/>
  <c r="F66" i="27"/>
  <c r="G66" i="27"/>
  <c r="A67" i="27"/>
  <c r="D67" i="27"/>
  <c r="F67" i="27"/>
  <c r="G67" i="27"/>
  <c r="A68" i="27"/>
  <c r="D68" i="27"/>
  <c r="F68" i="27"/>
  <c r="G68" i="27"/>
  <c r="A69" i="27"/>
  <c r="D69" i="27"/>
  <c r="F69" i="27"/>
  <c r="G69" i="27"/>
  <c r="A70" i="27"/>
  <c r="D70" i="27"/>
  <c r="F70" i="27"/>
  <c r="G70" i="27"/>
  <c r="A71" i="27"/>
  <c r="D71" i="27"/>
  <c r="F71" i="27"/>
  <c r="G71" i="27"/>
  <c r="A72" i="27"/>
  <c r="D72" i="27"/>
  <c r="F72" i="27"/>
  <c r="G72" i="27"/>
  <c r="A73" i="27"/>
  <c r="D73" i="27"/>
  <c r="F73" i="27"/>
  <c r="G73" i="27"/>
  <c r="A74" i="27"/>
  <c r="D74" i="27"/>
  <c r="F74" i="27"/>
  <c r="G74" i="27"/>
  <c r="F76" i="27"/>
  <c r="G76" i="27"/>
  <c r="F78" i="27"/>
  <c r="A79" i="27"/>
  <c r="D79" i="27"/>
  <c r="F79" i="27"/>
  <c r="G79" i="27"/>
  <c r="A80" i="27"/>
  <c r="D80" i="27"/>
  <c r="F80" i="27"/>
  <c r="G80" i="27"/>
  <c r="A81" i="27"/>
  <c r="D81" i="27"/>
  <c r="F81" i="27"/>
  <c r="G81" i="27"/>
  <c r="A82" i="27"/>
  <c r="D82" i="27"/>
  <c r="F82" i="27"/>
  <c r="G82" i="27"/>
  <c r="A83" i="27"/>
  <c r="D83" i="27"/>
  <c r="F83" i="27"/>
  <c r="G83" i="27"/>
  <c r="A84" i="27"/>
  <c r="D84" i="27"/>
  <c r="F84" i="27"/>
  <c r="G84" i="27"/>
  <c r="A85" i="27"/>
  <c r="D85" i="27"/>
  <c r="F85" i="27"/>
  <c r="G85" i="27"/>
  <c r="A86" i="27"/>
  <c r="D86" i="27"/>
  <c r="F86" i="27"/>
  <c r="G86" i="27"/>
  <c r="A87" i="27"/>
  <c r="D87" i="27"/>
  <c r="F87" i="27"/>
  <c r="G87" i="27"/>
  <c r="A88" i="27"/>
  <c r="D88" i="27"/>
  <c r="F88" i="27"/>
  <c r="G88" i="27"/>
  <c r="A89" i="27"/>
  <c r="D89" i="27"/>
  <c r="F89" i="27"/>
  <c r="G89" i="27"/>
  <c r="A90" i="27"/>
  <c r="D90" i="27"/>
  <c r="F90" i="27"/>
  <c r="G90" i="27"/>
  <c r="A91" i="27"/>
  <c r="D91" i="27"/>
  <c r="F91" i="27"/>
  <c r="G91" i="27"/>
  <c r="A92" i="27"/>
  <c r="D92" i="27"/>
  <c r="F92" i="27"/>
  <c r="G92" i="27"/>
  <c r="A93" i="27"/>
  <c r="D93" i="27"/>
  <c r="F93" i="27"/>
  <c r="G93" i="27"/>
  <c r="A94" i="27"/>
  <c r="D94" i="27"/>
  <c r="F94" i="27"/>
  <c r="G94" i="27"/>
  <c r="A95" i="27"/>
  <c r="D95" i="27"/>
  <c r="F95" i="27"/>
  <c r="G95" i="27"/>
  <c r="A96" i="27"/>
  <c r="D96" i="27"/>
  <c r="F96" i="27"/>
  <c r="G96" i="27"/>
  <c r="A97" i="27"/>
  <c r="D97" i="27"/>
  <c r="F97" i="27"/>
  <c r="G97" i="27"/>
  <c r="A98" i="27"/>
  <c r="D98" i="27"/>
  <c r="F98" i="27"/>
  <c r="G98" i="27"/>
  <c r="A99" i="27"/>
  <c r="D99" i="27"/>
  <c r="F99" i="27"/>
  <c r="G99" i="27"/>
  <c r="A100" i="27"/>
  <c r="D100" i="27"/>
  <c r="F100" i="27"/>
  <c r="G100" i="27"/>
  <c r="A101" i="27"/>
  <c r="D101" i="27"/>
  <c r="F101" i="27"/>
  <c r="G101" i="27"/>
  <c r="A102" i="27"/>
  <c r="D102" i="27"/>
  <c r="F102" i="27"/>
  <c r="G102" i="27"/>
  <c r="A103" i="27"/>
  <c r="D103" i="27"/>
  <c r="F103" i="27"/>
  <c r="G103" i="27"/>
  <c r="A104" i="27"/>
  <c r="D104" i="27"/>
  <c r="F104" i="27"/>
  <c r="G104" i="27"/>
  <c r="A105" i="27"/>
  <c r="D105" i="27"/>
  <c r="F105" i="27"/>
  <c r="G105" i="27"/>
  <c r="A106" i="27"/>
  <c r="D106" i="27"/>
  <c r="F106" i="27"/>
  <c r="G106" i="27"/>
  <c r="A107" i="27"/>
  <c r="D107" i="27"/>
  <c r="F107" i="27"/>
  <c r="G107" i="27"/>
  <c r="A108" i="27"/>
  <c r="D108" i="27"/>
  <c r="F108" i="27"/>
  <c r="G108" i="27"/>
  <c r="A109" i="27"/>
  <c r="D109" i="27"/>
  <c r="F109" i="27"/>
  <c r="G109" i="27"/>
  <c r="F110" i="27"/>
  <c r="G110" i="27"/>
  <c r="A114" i="27"/>
  <c r="D114" i="27"/>
  <c r="A115" i="27"/>
  <c r="D115" i="27"/>
  <c r="A116" i="27"/>
  <c r="D116" i="27"/>
  <c r="A117" i="27"/>
  <c r="D117" i="27"/>
  <c r="A118" i="27"/>
  <c r="D118" i="27"/>
  <c r="A119" i="27"/>
  <c r="D119" i="27"/>
  <c r="A120" i="27"/>
  <c r="D120" i="27"/>
  <c r="A121" i="27"/>
  <c r="D121" i="27"/>
  <c r="A122" i="27"/>
  <c r="D122" i="27"/>
  <c r="A123" i="27"/>
  <c r="D123" i="27"/>
  <c r="A124" i="27"/>
  <c r="D124" i="27"/>
  <c r="A125" i="27"/>
  <c r="D125" i="27"/>
  <c r="A126" i="27"/>
  <c r="D126" i="27"/>
  <c r="A127" i="27"/>
  <c r="D127" i="27"/>
  <c r="A128" i="27"/>
  <c r="D128" i="27"/>
  <c r="A129" i="27"/>
  <c r="D129" i="27"/>
  <c r="A130" i="27"/>
  <c r="D130" i="27"/>
  <c r="A131" i="27"/>
  <c r="D131" i="27"/>
  <c r="A132" i="27"/>
  <c r="D132" i="27"/>
  <c r="A133" i="27"/>
  <c r="D133" i="27"/>
  <c r="A134" i="27"/>
  <c r="D134" i="27"/>
  <c r="A135" i="27"/>
  <c r="D135" i="27"/>
  <c r="A136" i="27"/>
  <c r="D136" i="27"/>
  <c r="A137" i="27"/>
  <c r="D137" i="27"/>
  <c r="A138" i="27"/>
  <c r="D138" i="27"/>
  <c r="A139" i="27"/>
  <c r="D139" i="27"/>
  <c r="A140" i="27"/>
  <c r="D140" i="27"/>
  <c r="A141" i="27"/>
  <c r="D141" i="27"/>
  <c r="A142" i="27"/>
  <c r="D142" i="27"/>
  <c r="A143" i="27"/>
  <c r="D143" i="27"/>
  <c r="F147" i="27"/>
  <c r="A148" i="27"/>
  <c r="D148" i="27"/>
  <c r="F148" i="27"/>
  <c r="G148" i="27"/>
  <c r="A149" i="27"/>
  <c r="D149" i="27"/>
  <c r="F149" i="27"/>
  <c r="G149" i="27"/>
  <c r="A150" i="27"/>
  <c r="D150" i="27"/>
  <c r="F150" i="27"/>
  <c r="G150" i="27"/>
  <c r="A151" i="27"/>
  <c r="D151" i="27"/>
  <c r="F151" i="27"/>
  <c r="G151" i="27"/>
  <c r="A152" i="27"/>
  <c r="D152" i="27"/>
  <c r="F152" i="27"/>
  <c r="G152" i="27"/>
  <c r="A153" i="27"/>
  <c r="D153" i="27"/>
  <c r="F153" i="27"/>
  <c r="G153" i="27"/>
  <c r="A154" i="27"/>
  <c r="D154" i="27"/>
  <c r="F154" i="27"/>
  <c r="G154" i="27"/>
  <c r="A155" i="27"/>
  <c r="D155" i="27"/>
  <c r="F155" i="27"/>
  <c r="G155" i="27"/>
  <c r="A156" i="27"/>
  <c r="D156" i="27"/>
  <c r="F156" i="27"/>
  <c r="G156" i="27"/>
  <c r="A157" i="27"/>
  <c r="D157" i="27"/>
  <c r="F157" i="27"/>
  <c r="G157" i="27"/>
  <c r="A158" i="27"/>
  <c r="D158" i="27"/>
  <c r="F158" i="27"/>
  <c r="G158" i="27"/>
  <c r="A159" i="27"/>
  <c r="D159" i="27"/>
  <c r="F159" i="27"/>
  <c r="G159" i="27"/>
  <c r="A160" i="27"/>
  <c r="D160" i="27"/>
  <c r="F160" i="27"/>
  <c r="G160" i="27"/>
  <c r="A161" i="27"/>
  <c r="D161" i="27"/>
  <c r="F161" i="27"/>
  <c r="G161" i="27"/>
  <c r="A162" i="27"/>
  <c r="D162" i="27"/>
  <c r="F162" i="27"/>
  <c r="G162" i="27"/>
  <c r="A163" i="27"/>
  <c r="D163" i="27"/>
  <c r="F163" i="27"/>
  <c r="G163" i="27"/>
  <c r="A164" i="27"/>
  <c r="D164" i="27"/>
  <c r="F164" i="27"/>
  <c r="G164" i="27"/>
  <c r="A165" i="27"/>
  <c r="D165" i="27"/>
  <c r="F165" i="27"/>
  <c r="G165" i="27"/>
  <c r="A166" i="27"/>
  <c r="D166" i="27"/>
  <c r="F166" i="27"/>
  <c r="G166" i="27"/>
  <c r="A167" i="27"/>
  <c r="D167" i="27"/>
  <c r="F167" i="27"/>
  <c r="G167" i="27"/>
  <c r="A168" i="27"/>
  <c r="D168" i="27"/>
  <c r="F168" i="27"/>
  <c r="G168" i="27"/>
  <c r="A169" i="27"/>
  <c r="D169" i="27"/>
  <c r="F169" i="27"/>
  <c r="G169" i="27"/>
  <c r="A170" i="27"/>
  <c r="D170" i="27"/>
  <c r="F170" i="27"/>
  <c r="G170" i="27"/>
  <c r="A171" i="27"/>
  <c r="D171" i="27"/>
  <c r="F171" i="27"/>
  <c r="G171" i="27"/>
  <c r="A172" i="27"/>
  <c r="D172" i="27"/>
  <c r="F172" i="27"/>
  <c r="G172" i="27"/>
  <c r="A173" i="27"/>
  <c r="D173" i="27"/>
  <c r="F173" i="27"/>
  <c r="G173" i="27"/>
  <c r="A174" i="27"/>
  <c r="D174" i="27"/>
  <c r="F174" i="27"/>
  <c r="G174" i="27"/>
  <c r="A175" i="27"/>
  <c r="D175" i="27"/>
  <c r="F175" i="27"/>
  <c r="G175" i="27"/>
  <c r="A176" i="27"/>
  <c r="D176" i="27"/>
  <c r="F176" i="27"/>
  <c r="G176" i="27"/>
  <c r="A177" i="27"/>
  <c r="D177" i="27"/>
  <c r="F177" i="27"/>
  <c r="G177" i="27"/>
  <c r="A178" i="27"/>
  <c r="D178" i="27"/>
  <c r="F178" i="27"/>
  <c r="G178" i="27"/>
  <c r="F179" i="27"/>
  <c r="G179" i="27"/>
  <c r="F182" i="27"/>
  <c r="A183" i="27"/>
  <c r="D183" i="27"/>
  <c r="F183" i="27"/>
  <c r="G183" i="27"/>
  <c r="A184" i="27"/>
  <c r="D184" i="27"/>
  <c r="F184" i="27"/>
  <c r="G184" i="27"/>
  <c r="A185" i="27"/>
  <c r="D185" i="27"/>
  <c r="F185" i="27"/>
  <c r="G185" i="27"/>
  <c r="A186" i="27"/>
  <c r="D186" i="27"/>
  <c r="F186" i="27"/>
  <c r="G186" i="27"/>
  <c r="A187" i="27"/>
  <c r="D187" i="27"/>
  <c r="F187" i="27"/>
  <c r="G187" i="27"/>
  <c r="A188" i="27"/>
  <c r="D188" i="27"/>
  <c r="F188" i="27"/>
  <c r="G188" i="27"/>
  <c r="A189" i="27"/>
  <c r="D189" i="27"/>
  <c r="F189" i="27"/>
  <c r="G189" i="27"/>
  <c r="A190" i="27"/>
  <c r="D190" i="27"/>
  <c r="F190" i="27"/>
  <c r="G190" i="27"/>
  <c r="A191" i="27"/>
  <c r="D191" i="27"/>
  <c r="F191" i="27"/>
  <c r="G191" i="27"/>
  <c r="A192" i="27"/>
  <c r="D192" i="27"/>
  <c r="F192" i="27"/>
  <c r="G192" i="27"/>
  <c r="A193" i="27"/>
  <c r="D193" i="27"/>
  <c r="F193" i="27"/>
  <c r="G193" i="27"/>
  <c r="A194" i="27"/>
  <c r="D194" i="27"/>
  <c r="F194" i="27"/>
  <c r="G194" i="27"/>
  <c r="A195" i="27"/>
  <c r="D195" i="27"/>
  <c r="F195" i="27"/>
  <c r="G195" i="27"/>
  <c r="A196" i="27"/>
  <c r="D196" i="27"/>
  <c r="F196" i="27"/>
  <c r="G196" i="27"/>
  <c r="A197" i="27"/>
  <c r="D197" i="27"/>
  <c r="F197" i="27"/>
  <c r="G197" i="27"/>
  <c r="A198" i="27"/>
  <c r="D198" i="27"/>
  <c r="F198" i="27"/>
  <c r="G198" i="27"/>
  <c r="A199" i="27"/>
  <c r="D199" i="27"/>
  <c r="F199" i="27"/>
  <c r="G199" i="27"/>
  <c r="A200" i="27"/>
  <c r="D200" i="27"/>
  <c r="F200" i="27"/>
  <c r="G200" i="27"/>
  <c r="A201" i="27"/>
  <c r="D201" i="27"/>
  <c r="F201" i="27"/>
  <c r="G201" i="27"/>
  <c r="A202" i="27"/>
  <c r="D202" i="27"/>
  <c r="F202" i="27"/>
  <c r="G202" i="27"/>
  <c r="A203" i="27"/>
  <c r="D203" i="27"/>
  <c r="F203" i="27"/>
  <c r="G203" i="27"/>
  <c r="A204" i="27"/>
  <c r="D204" i="27"/>
  <c r="F204" i="27"/>
  <c r="G204" i="27"/>
  <c r="A205" i="27"/>
  <c r="D205" i="27"/>
  <c r="F205" i="27"/>
  <c r="G205" i="27"/>
  <c r="A206" i="27"/>
  <c r="D206" i="27"/>
  <c r="F206" i="27"/>
  <c r="G206" i="27"/>
  <c r="A207" i="27"/>
  <c r="D207" i="27"/>
  <c r="F207" i="27"/>
  <c r="G207" i="27"/>
  <c r="A208" i="27"/>
  <c r="D208" i="27"/>
  <c r="F208" i="27"/>
  <c r="G208" i="27"/>
  <c r="A209" i="27"/>
  <c r="D209" i="27"/>
  <c r="F209" i="27"/>
  <c r="G209" i="27"/>
  <c r="A210" i="27"/>
  <c r="D210" i="27"/>
  <c r="F210" i="27"/>
  <c r="G210" i="27"/>
  <c r="A211" i="27"/>
  <c r="D211" i="27"/>
  <c r="F211" i="27"/>
  <c r="G211" i="27"/>
  <c r="A212" i="27"/>
  <c r="D212" i="27"/>
  <c r="F212" i="27"/>
  <c r="G212" i="27"/>
  <c r="A213" i="27"/>
  <c r="D213" i="27"/>
  <c r="F213" i="27"/>
  <c r="G213" i="27"/>
  <c r="F214" i="27"/>
  <c r="G214" i="27"/>
  <c r="A218" i="27"/>
  <c r="D218" i="27"/>
  <c r="A219" i="27"/>
  <c r="D219" i="27"/>
  <c r="A220" i="27"/>
  <c r="D220" i="27"/>
  <c r="A221" i="27"/>
  <c r="D221" i="27"/>
  <c r="A222" i="27"/>
  <c r="D222" i="27"/>
  <c r="A223" i="27"/>
  <c r="D223" i="27"/>
  <c r="A224" i="27"/>
  <c r="D224" i="27"/>
  <c r="A225" i="27"/>
  <c r="D225" i="27"/>
  <c r="A226" i="27"/>
  <c r="D226" i="27"/>
  <c r="A227" i="27"/>
  <c r="D227" i="27"/>
  <c r="A228" i="27"/>
  <c r="D228" i="27"/>
  <c r="A229" i="27"/>
  <c r="D229" i="27"/>
  <c r="A230" i="27"/>
  <c r="D230" i="27"/>
  <c r="A231" i="27"/>
  <c r="D231" i="27"/>
  <c r="A232" i="27"/>
  <c r="D232" i="27"/>
  <c r="A233" i="27"/>
  <c r="D233" i="27"/>
  <c r="A234" i="27"/>
  <c r="D234" i="27"/>
  <c r="A235" i="27"/>
  <c r="D235" i="27"/>
  <c r="A236" i="27"/>
  <c r="D236" i="27"/>
  <c r="A237" i="27"/>
  <c r="D237" i="27"/>
  <c r="A238" i="27"/>
  <c r="D238" i="27"/>
  <c r="A239" i="27"/>
  <c r="D239" i="27"/>
  <c r="A240" i="27"/>
  <c r="D240" i="27"/>
  <c r="A241" i="27"/>
  <c r="D241" i="27"/>
  <c r="A242" i="27"/>
  <c r="D242" i="27"/>
  <c r="A243" i="27"/>
  <c r="D243" i="27"/>
  <c r="A244" i="27"/>
  <c r="D244" i="27"/>
  <c r="A245" i="27"/>
  <c r="D245" i="27"/>
  <c r="F249" i="27"/>
  <c r="A250" i="27"/>
  <c r="D250" i="27"/>
  <c r="F250" i="27"/>
  <c r="G250" i="27"/>
  <c r="A251" i="27"/>
  <c r="D251" i="27"/>
  <c r="F251" i="27"/>
  <c r="G251" i="27"/>
  <c r="A252" i="27"/>
  <c r="D252" i="27"/>
  <c r="F252" i="27"/>
  <c r="G252" i="27"/>
  <c r="A253" i="27"/>
  <c r="D253" i="27"/>
  <c r="F253" i="27"/>
  <c r="G253" i="27"/>
  <c r="A254" i="27"/>
  <c r="D254" i="27"/>
  <c r="F254" i="27"/>
  <c r="G254" i="27"/>
  <c r="A255" i="27"/>
  <c r="D255" i="27"/>
  <c r="F255" i="27"/>
  <c r="G255" i="27"/>
  <c r="A256" i="27"/>
  <c r="D256" i="27"/>
  <c r="F256" i="27"/>
  <c r="G256" i="27"/>
  <c r="A257" i="27"/>
  <c r="D257" i="27"/>
  <c r="F257" i="27"/>
  <c r="G257" i="27"/>
  <c r="A258" i="27"/>
  <c r="D258" i="27"/>
  <c r="F258" i="27"/>
  <c r="G258" i="27"/>
  <c r="A259" i="27"/>
  <c r="D259" i="27"/>
  <c r="F259" i="27"/>
  <c r="G259" i="27"/>
  <c r="A260" i="27"/>
  <c r="D260" i="27"/>
  <c r="F260" i="27"/>
  <c r="G260" i="27"/>
  <c r="A261" i="27"/>
  <c r="D261" i="27"/>
  <c r="F261" i="27"/>
  <c r="G261" i="27"/>
  <c r="A262" i="27"/>
  <c r="D262" i="27"/>
  <c r="F262" i="27"/>
  <c r="G262" i="27"/>
  <c r="A263" i="27"/>
  <c r="D263" i="27"/>
  <c r="F263" i="27"/>
  <c r="G263" i="27"/>
  <c r="A264" i="27"/>
  <c r="D264" i="27"/>
  <c r="F264" i="27"/>
  <c r="G264" i="27"/>
  <c r="A265" i="27"/>
  <c r="D265" i="27"/>
  <c r="F265" i="27"/>
  <c r="G265" i="27"/>
  <c r="A266" i="27"/>
  <c r="D266" i="27"/>
  <c r="F266" i="27"/>
  <c r="G266" i="27"/>
  <c r="A267" i="27"/>
  <c r="D267" i="27"/>
  <c r="F267" i="27"/>
  <c r="G267" i="27"/>
  <c r="A268" i="27"/>
  <c r="D268" i="27"/>
  <c r="F268" i="27"/>
  <c r="G268" i="27"/>
  <c r="A269" i="27"/>
  <c r="D269" i="27"/>
  <c r="F269" i="27"/>
  <c r="G269" i="27"/>
  <c r="A270" i="27"/>
  <c r="D270" i="27"/>
  <c r="F270" i="27"/>
  <c r="G270" i="27"/>
  <c r="A271" i="27"/>
  <c r="D271" i="27"/>
  <c r="F271" i="27"/>
  <c r="G271" i="27"/>
  <c r="A272" i="27"/>
  <c r="D272" i="27"/>
  <c r="F272" i="27"/>
  <c r="G272" i="27"/>
  <c r="A273" i="27"/>
  <c r="D273" i="27"/>
  <c r="F273" i="27"/>
  <c r="G273" i="27"/>
  <c r="A274" i="27"/>
  <c r="D274" i="27"/>
  <c r="F274" i="27"/>
  <c r="G274" i="27"/>
  <c r="A275" i="27"/>
  <c r="D275" i="27"/>
  <c r="F275" i="27"/>
  <c r="G275" i="27"/>
  <c r="A276" i="27"/>
  <c r="D276" i="27"/>
  <c r="F276" i="27"/>
  <c r="G276" i="27"/>
  <c r="A277" i="27"/>
  <c r="D277" i="27"/>
  <c r="F277" i="27"/>
  <c r="G277" i="27"/>
  <c r="A278" i="27"/>
  <c r="D278" i="27"/>
  <c r="F278" i="27"/>
  <c r="G278" i="27"/>
  <c r="A279" i="27"/>
  <c r="D279" i="27"/>
  <c r="F279" i="27"/>
  <c r="G279" i="27"/>
  <c r="A280" i="27"/>
  <c r="D280" i="27"/>
  <c r="F280" i="27"/>
  <c r="G280" i="27"/>
  <c r="F281" i="27"/>
  <c r="G281" i="27"/>
  <c r="A283" i="27"/>
  <c r="D283" i="27"/>
  <c r="A284" i="27"/>
  <c r="D284" i="27"/>
  <c r="A285" i="27"/>
  <c r="D285" i="27"/>
  <c r="A286" i="27"/>
  <c r="D286" i="27"/>
  <c r="A287" i="27"/>
  <c r="D287" i="27"/>
  <c r="A288" i="27"/>
  <c r="D288" i="27"/>
  <c r="A289" i="27"/>
  <c r="D289" i="27"/>
  <c r="A290" i="27"/>
  <c r="D290" i="27"/>
  <c r="A291" i="27"/>
  <c r="D291" i="27"/>
  <c r="A292" i="27"/>
  <c r="D292" i="27"/>
  <c r="A293" i="27"/>
  <c r="D293" i="27"/>
  <c r="A294" i="27"/>
  <c r="D294" i="27"/>
  <c r="A295" i="27"/>
  <c r="D295" i="27"/>
  <c r="A296" i="27"/>
  <c r="D296" i="27"/>
  <c r="A297" i="27"/>
  <c r="D297" i="27"/>
  <c r="A298" i="27"/>
  <c r="D298" i="27"/>
  <c r="A299" i="27"/>
  <c r="D299" i="27"/>
  <c r="A300" i="27"/>
  <c r="D300" i="27"/>
  <c r="A301" i="27"/>
  <c r="D301" i="27"/>
  <c r="A302" i="27"/>
  <c r="D302" i="27"/>
  <c r="A303" i="27"/>
  <c r="D303" i="27"/>
  <c r="A304" i="27"/>
  <c r="D304" i="27"/>
  <c r="A305" i="27"/>
  <c r="D305" i="27"/>
  <c r="A306" i="27"/>
  <c r="D306" i="27"/>
  <c r="A307" i="27"/>
  <c r="D307" i="27"/>
  <c r="A308" i="27"/>
  <c r="D308" i="27"/>
  <c r="A309" i="27"/>
  <c r="D309" i="27"/>
  <c r="A310" i="27"/>
  <c r="D310" i="27"/>
  <c r="A311" i="27"/>
  <c r="D311" i="27"/>
  <c r="A312" i="27"/>
  <c r="D312" i="27"/>
  <c r="F316" i="27"/>
  <c r="A317" i="27"/>
  <c r="D317" i="27"/>
  <c r="F317" i="27"/>
  <c r="G317" i="27"/>
  <c r="A318" i="27"/>
  <c r="D318" i="27"/>
  <c r="F318" i="27"/>
  <c r="G318" i="27"/>
  <c r="A319" i="27"/>
  <c r="D319" i="27"/>
  <c r="F319" i="27"/>
  <c r="G319" i="27"/>
  <c r="A320" i="27"/>
  <c r="D320" i="27"/>
  <c r="F320" i="27"/>
  <c r="G320" i="27"/>
  <c r="A321" i="27"/>
  <c r="D321" i="27"/>
  <c r="F321" i="27"/>
  <c r="G321" i="27"/>
  <c r="A322" i="27"/>
  <c r="D322" i="27"/>
  <c r="F322" i="27"/>
  <c r="G322" i="27"/>
  <c r="A323" i="27"/>
  <c r="D323" i="27"/>
  <c r="F323" i="27"/>
  <c r="G323" i="27"/>
  <c r="A324" i="27"/>
  <c r="D324" i="27"/>
  <c r="F324" i="27"/>
  <c r="G324" i="27"/>
  <c r="A325" i="27"/>
  <c r="D325" i="27"/>
  <c r="F325" i="27"/>
  <c r="G325" i="27"/>
  <c r="A326" i="27"/>
  <c r="D326" i="27"/>
  <c r="F326" i="27"/>
  <c r="G326" i="27"/>
  <c r="A327" i="27"/>
  <c r="D327" i="27"/>
  <c r="F327" i="27"/>
  <c r="G327" i="27"/>
  <c r="A328" i="27"/>
  <c r="D328" i="27"/>
  <c r="F328" i="27"/>
  <c r="G328" i="27"/>
  <c r="A329" i="27"/>
  <c r="D329" i="27"/>
  <c r="F329" i="27"/>
  <c r="G329" i="27"/>
  <c r="A330" i="27"/>
  <c r="D330" i="27"/>
  <c r="F330" i="27"/>
  <c r="G330" i="27"/>
  <c r="A331" i="27"/>
  <c r="D331" i="27"/>
  <c r="F331" i="27"/>
  <c r="G331" i="27"/>
  <c r="A332" i="27"/>
  <c r="D332" i="27"/>
  <c r="F332" i="27"/>
  <c r="G332" i="27"/>
  <c r="A333" i="27"/>
  <c r="D333" i="27"/>
  <c r="F333" i="27"/>
  <c r="G333" i="27"/>
  <c r="A334" i="27"/>
  <c r="D334" i="27"/>
  <c r="F334" i="27"/>
  <c r="G334" i="27"/>
  <c r="A335" i="27"/>
  <c r="D335" i="27"/>
  <c r="F335" i="27"/>
  <c r="G335" i="27"/>
  <c r="A336" i="27"/>
  <c r="D336" i="27"/>
  <c r="F336" i="27"/>
  <c r="G336" i="27"/>
  <c r="A337" i="27"/>
  <c r="D337" i="27"/>
  <c r="F337" i="27"/>
  <c r="G337" i="27"/>
  <c r="A338" i="27"/>
  <c r="D338" i="27"/>
  <c r="F338" i="27"/>
  <c r="G338" i="27"/>
  <c r="A339" i="27"/>
  <c r="D339" i="27"/>
  <c r="F339" i="27"/>
  <c r="G339" i="27"/>
  <c r="A340" i="27"/>
  <c r="D340" i="27"/>
  <c r="F340" i="27"/>
  <c r="G340" i="27"/>
  <c r="A341" i="27"/>
  <c r="D341" i="27"/>
  <c r="F341" i="27"/>
  <c r="G341" i="27"/>
  <c r="A342" i="27"/>
  <c r="D342" i="27"/>
  <c r="F342" i="27"/>
  <c r="G342" i="27"/>
  <c r="A343" i="27"/>
  <c r="D343" i="27"/>
  <c r="F343" i="27"/>
  <c r="G343" i="27"/>
  <c r="A344" i="27"/>
  <c r="D344" i="27"/>
  <c r="F344" i="27"/>
  <c r="G344" i="27"/>
  <c r="A345" i="27"/>
  <c r="D345" i="27"/>
  <c r="F345" i="27"/>
  <c r="G345" i="27"/>
  <c r="A346" i="27"/>
  <c r="D346" i="27"/>
  <c r="F346" i="27"/>
  <c r="G346" i="27"/>
  <c r="A347" i="27"/>
  <c r="D347" i="27"/>
  <c r="F347" i="27"/>
  <c r="G347" i="27"/>
  <c r="F348" i="27"/>
  <c r="G348" i="27"/>
  <c r="F351" i="27"/>
  <c r="A352" i="27"/>
  <c r="D352" i="27"/>
  <c r="F352" i="27"/>
  <c r="G352" i="27"/>
  <c r="A353" i="27"/>
  <c r="D353" i="27"/>
  <c r="F353" i="27"/>
  <c r="G353" i="27"/>
  <c r="A354" i="27"/>
  <c r="D354" i="27"/>
  <c r="F354" i="27"/>
  <c r="G354" i="27"/>
  <c r="A355" i="27"/>
  <c r="D355" i="27"/>
  <c r="F355" i="27"/>
  <c r="G355" i="27"/>
  <c r="A356" i="27"/>
  <c r="D356" i="27"/>
  <c r="F356" i="27"/>
  <c r="G356" i="27"/>
  <c r="A357" i="27"/>
  <c r="D357" i="27"/>
  <c r="F357" i="27"/>
  <c r="G357" i="27"/>
  <c r="A358" i="27"/>
  <c r="D358" i="27"/>
  <c r="F358" i="27"/>
  <c r="G358" i="27"/>
  <c r="A359" i="27"/>
  <c r="D359" i="27"/>
  <c r="F359" i="27"/>
  <c r="G359" i="27"/>
  <c r="A360" i="27"/>
  <c r="D360" i="27"/>
  <c r="F360" i="27"/>
  <c r="G360" i="27"/>
  <c r="A361" i="27"/>
  <c r="D361" i="27"/>
  <c r="F361" i="27"/>
  <c r="G361" i="27"/>
  <c r="A362" i="27"/>
  <c r="D362" i="27"/>
  <c r="F362" i="27"/>
  <c r="G362" i="27"/>
  <c r="A363" i="27"/>
  <c r="D363" i="27"/>
  <c r="F363" i="27"/>
  <c r="G363" i="27"/>
  <c r="A364" i="27"/>
  <c r="D364" i="27"/>
  <c r="F364" i="27"/>
  <c r="G364" i="27"/>
  <c r="A365" i="27"/>
  <c r="D365" i="27"/>
  <c r="F365" i="27"/>
  <c r="G365" i="27"/>
  <c r="A366" i="27"/>
  <c r="D366" i="27"/>
  <c r="F366" i="27"/>
  <c r="G366" i="27"/>
  <c r="A367" i="27"/>
  <c r="D367" i="27"/>
  <c r="F367" i="27"/>
  <c r="G367" i="27"/>
  <c r="A368" i="27"/>
  <c r="D368" i="27"/>
  <c r="F368" i="27"/>
  <c r="G368" i="27"/>
  <c r="A369" i="27"/>
  <c r="D369" i="27"/>
  <c r="F369" i="27"/>
  <c r="G369" i="27"/>
  <c r="A370" i="27"/>
  <c r="D370" i="27"/>
  <c r="F370" i="27"/>
  <c r="G370" i="27"/>
  <c r="A371" i="27"/>
  <c r="D371" i="27"/>
  <c r="F371" i="27"/>
  <c r="G371" i="27"/>
  <c r="A372" i="27"/>
  <c r="D372" i="27"/>
  <c r="F372" i="27"/>
  <c r="G372" i="27"/>
  <c r="A373" i="27"/>
  <c r="D373" i="27"/>
  <c r="F373" i="27"/>
  <c r="G373" i="27"/>
  <c r="A374" i="27"/>
  <c r="D374" i="27"/>
  <c r="F374" i="27"/>
  <c r="G374" i="27"/>
  <c r="A375" i="27"/>
  <c r="D375" i="27"/>
  <c r="F375" i="27"/>
  <c r="G375" i="27"/>
  <c r="A376" i="27"/>
  <c r="D376" i="27"/>
  <c r="F376" i="27"/>
  <c r="G376" i="27"/>
  <c r="A377" i="27"/>
  <c r="D377" i="27"/>
  <c r="F377" i="27"/>
  <c r="G377" i="27"/>
  <c r="A378" i="27"/>
  <c r="D378" i="27"/>
  <c r="F378" i="27"/>
  <c r="G378" i="27"/>
  <c r="A379" i="27"/>
  <c r="D379" i="27"/>
  <c r="F379" i="27"/>
  <c r="G379" i="27"/>
  <c r="A380" i="27"/>
  <c r="D380" i="27"/>
  <c r="F380" i="27"/>
  <c r="G380" i="27"/>
  <c r="A381" i="27"/>
  <c r="D381" i="27"/>
  <c r="F381" i="27"/>
  <c r="G381" i="27"/>
  <c r="F382" i="27"/>
  <c r="G382" i="27"/>
  <c r="F383" i="27"/>
  <c r="G383" i="27"/>
  <c r="F385" i="27"/>
  <c r="A386" i="27"/>
  <c r="D386" i="27"/>
  <c r="F386" i="27"/>
  <c r="G386" i="27"/>
  <c r="A387" i="27"/>
  <c r="D387" i="27"/>
  <c r="F387" i="27"/>
  <c r="G387" i="27"/>
  <c r="A388" i="27"/>
  <c r="D388" i="27"/>
  <c r="F388" i="27"/>
  <c r="G388" i="27"/>
  <c r="A389" i="27"/>
  <c r="D389" i="27"/>
  <c r="F389" i="27"/>
  <c r="G389" i="27"/>
  <c r="A390" i="27"/>
  <c r="D390" i="27"/>
  <c r="F390" i="27"/>
  <c r="G390" i="27"/>
  <c r="A391" i="27"/>
  <c r="D391" i="27"/>
  <c r="F391" i="27"/>
  <c r="G391" i="27"/>
  <c r="A392" i="27"/>
  <c r="D392" i="27"/>
  <c r="F392" i="27"/>
  <c r="G392" i="27"/>
  <c r="A393" i="27"/>
  <c r="D393" i="27"/>
  <c r="F393" i="27"/>
  <c r="G393" i="27"/>
  <c r="A394" i="27"/>
  <c r="D394" i="27"/>
  <c r="F394" i="27"/>
  <c r="G394" i="27"/>
  <c r="A395" i="27"/>
  <c r="D395" i="27"/>
  <c r="F395" i="27"/>
  <c r="G395" i="27"/>
  <c r="A396" i="27"/>
  <c r="D396" i="27"/>
  <c r="F396" i="27"/>
  <c r="G396" i="27"/>
  <c r="A397" i="27"/>
  <c r="D397" i="27"/>
  <c r="F397" i="27"/>
  <c r="G397" i="27"/>
  <c r="A398" i="27"/>
  <c r="D398" i="27"/>
  <c r="F398" i="27"/>
  <c r="G398" i="27"/>
  <c r="A399" i="27"/>
  <c r="D399" i="27"/>
  <c r="F399" i="27"/>
  <c r="G399" i="27"/>
  <c r="A400" i="27"/>
  <c r="D400" i="27"/>
  <c r="F400" i="27"/>
  <c r="G400" i="27"/>
  <c r="A401" i="27"/>
  <c r="D401" i="27"/>
  <c r="F401" i="27"/>
  <c r="G401" i="27"/>
  <c r="A402" i="27"/>
  <c r="D402" i="27"/>
  <c r="F402" i="27"/>
  <c r="G402" i="27"/>
  <c r="A403" i="27"/>
  <c r="D403" i="27"/>
  <c r="F403" i="27"/>
  <c r="G403" i="27"/>
  <c r="A404" i="27"/>
  <c r="D404" i="27"/>
  <c r="F404" i="27"/>
  <c r="G404" i="27"/>
  <c r="A405" i="27"/>
  <c r="D405" i="27"/>
  <c r="F405" i="27"/>
  <c r="G405" i="27"/>
  <c r="A406" i="27"/>
  <c r="D406" i="27"/>
  <c r="F406" i="27"/>
  <c r="G406" i="27"/>
  <c r="A407" i="27"/>
  <c r="D407" i="27"/>
  <c r="F407" i="27"/>
  <c r="G407" i="27"/>
  <c r="A408" i="27"/>
  <c r="D408" i="27"/>
  <c r="F408" i="27"/>
  <c r="G408" i="27"/>
  <c r="A409" i="27"/>
  <c r="D409" i="27"/>
  <c r="F409" i="27"/>
  <c r="G409" i="27"/>
  <c r="A410" i="27"/>
  <c r="D410" i="27"/>
  <c r="F410" i="27"/>
  <c r="G410" i="27"/>
  <c r="A411" i="27"/>
  <c r="D411" i="27"/>
  <c r="F411" i="27"/>
  <c r="G411" i="27"/>
  <c r="A412" i="27"/>
  <c r="D412" i="27"/>
  <c r="F412" i="27"/>
  <c r="G412" i="27"/>
  <c r="A413" i="27"/>
  <c r="D413" i="27"/>
  <c r="F413" i="27"/>
  <c r="G413" i="27"/>
  <c r="A414" i="27"/>
  <c r="D414" i="27"/>
  <c r="F414" i="27"/>
  <c r="G414" i="27"/>
  <c r="A415" i="27"/>
  <c r="D415" i="27"/>
  <c r="F415" i="27"/>
  <c r="G415" i="27"/>
  <c r="A416" i="27"/>
  <c r="D416" i="27"/>
  <c r="F416" i="27"/>
  <c r="G416" i="27"/>
  <c r="F417" i="27"/>
  <c r="G417" i="27"/>
  <c r="A421" i="27"/>
  <c r="D421" i="27"/>
  <c r="F421" i="27"/>
  <c r="A422" i="27"/>
  <c r="D422" i="27"/>
  <c r="F422" i="27"/>
  <c r="G422" i="27"/>
  <c r="A423" i="27"/>
  <c r="D423" i="27"/>
  <c r="F423" i="27"/>
  <c r="G423" i="27"/>
  <c r="A424" i="27"/>
  <c r="D424" i="27"/>
  <c r="F424" i="27"/>
  <c r="G424" i="27"/>
  <c r="A425" i="27"/>
  <c r="D425" i="27"/>
  <c r="F425" i="27"/>
  <c r="G425" i="27"/>
  <c r="A426" i="27"/>
  <c r="D426" i="27"/>
  <c r="F426" i="27"/>
  <c r="G426" i="27"/>
  <c r="A427" i="27"/>
  <c r="D427" i="27"/>
  <c r="F427" i="27"/>
  <c r="G427" i="27"/>
  <c r="A428" i="27"/>
  <c r="D428" i="27"/>
  <c r="F428" i="27"/>
  <c r="G428" i="27"/>
  <c r="A429" i="27"/>
  <c r="D429" i="27"/>
  <c r="F429" i="27"/>
  <c r="G429" i="27"/>
  <c r="A430" i="27"/>
  <c r="D430" i="27"/>
  <c r="F430" i="27"/>
  <c r="G430" i="27"/>
  <c r="A431" i="27"/>
  <c r="D431" i="27"/>
  <c r="F431" i="27"/>
  <c r="G431" i="27"/>
  <c r="A432" i="27"/>
  <c r="D432" i="27"/>
  <c r="F432" i="27"/>
  <c r="G432" i="27"/>
  <c r="A433" i="27"/>
  <c r="D433" i="27"/>
  <c r="F433" i="27"/>
  <c r="G433" i="27"/>
  <c r="A434" i="27"/>
  <c r="D434" i="27"/>
  <c r="F434" i="27"/>
  <c r="G434" i="27"/>
  <c r="A435" i="27"/>
  <c r="D435" i="27"/>
  <c r="F435" i="27"/>
  <c r="G435" i="27"/>
  <c r="A436" i="27"/>
  <c r="D436" i="27"/>
  <c r="F436" i="27"/>
  <c r="G436" i="27"/>
  <c r="A437" i="27"/>
  <c r="D437" i="27"/>
  <c r="F437" i="27"/>
  <c r="G437" i="27"/>
  <c r="A438" i="27"/>
  <c r="D438" i="27"/>
  <c r="F438" i="27"/>
  <c r="G438" i="27"/>
  <c r="A439" i="27"/>
  <c r="D439" i="27"/>
  <c r="F439" i="27"/>
  <c r="G439" i="27"/>
  <c r="A440" i="27"/>
  <c r="D440" i="27"/>
  <c r="F440" i="27"/>
  <c r="G440" i="27"/>
  <c r="A441" i="27"/>
  <c r="D441" i="27"/>
  <c r="F441" i="27"/>
  <c r="G441" i="27"/>
  <c r="A442" i="27"/>
  <c r="D442" i="27"/>
  <c r="F442" i="27"/>
  <c r="G442" i="27"/>
  <c r="A443" i="27"/>
  <c r="D443" i="27"/>
  <c r="F443" i="27"/>
  <c r="G443" i="27"/>
  <c r="A444" i="27"/>
  <c r="D444" i="27"/>
  <c r="F444" i="27"/>
  <c r="G444" i="27"/>
  <c r="A445" i="27"/>
  <c r="D445" i="27"/>
  <c r="F445" i="27"/>
  <c r="G445" i="27"/>
  <c r="A446" i="27"/>
  <c r="D446" i="27"/>
  <c r="F446" i="27"/>
  <c r="G446" i="27"/>
  <c r="A447" i="27"/>
  <c r="D447" i="27"/>
  <c r="F447" i="27"/>
  <c r="G447" i="27"/>
  <c r="A448" i="27"/>
  <c r="D448" i="27"/>
  <c r="F448" i="27"/>
  <c r="G448" i="27"/>
  <c r="A449" i="27"/>
  <c r="D449" i="27"/>
  <c r="F449" i="27"/>
  <c r="G449" i="27"/>
  <c r="A450" i="27"/>
  <c r="D450" i="27"/>
  <c r="F450" i="27"/>
  <c r="G450" i="27"/>
  <c r="A451" i="27"/>
  <c r="D451" i="27"/>
  <c r="F451" i="27"/>
  <c r="G451" i="27"/>
  <c r="F452" i="27"/>
  <c r="G452" i="27"/>
  <c r="F453" i="27"/>
  <c r="G453" i="27"/>
  <c r="A456" i="27"/>
  <c r="D456" i="27"/>
  <c r="A457" i="27"/>
  <c r="D457" i="27"/>
  <c r="A458" i="27"/>
  <c r="D458" i="27"/>
  <c r="A459" i="27"/>
  <c r="D459" i="27"/>
  <c r="A460" i="27"/>
  <c r="D460" i="27"/>
  <c r="A461" i="27"/>
  <c r="D461" i="27"/>
  <c r="A462" i="27"/>
  <c r="D462" i="27"/>
  <c r="A463" i="27"/>
  <c r="D463" i="27"/>
  <c r="A464" i="27"/>
  <c r="D464" i="27"/>
  <c r="A465" i="27"/>
  <c r="D465" i="27"/>
  <c r="A466" i="27"/>
  <c r="D466" i="27"/>
  <c r="A467" i="27"/>
  <c r="D467" i="27"/>
  <c r="A468" i="27"/>
  <c r="D468" i="27"/>
  <c r="A469" i="27"/>
  <c r="D469" i="27"/>
  <c r="A470" i="27"/>
  <c r="D470" i="27"/>
  <c r="A471" i="27"/>
  <c r="D471" i="27"/>
  <c r="A472" i="27"/>
  <c r="D472" i="27"/>
  <c r="A473" i="27"/>
  <c r="D473" i="27"/>
  <c r="A474" i="27"/>
  <c r="D474" i="27"/>
  <c r="A475" i="27"/>
  <c r="D475" i="27"/>
  <c r="A476" i="27"/>
  <c r="D476" i="27"/>
  <c r="A477" i="27"/>
  <c r="D477" i="27"/>
  <c r="A478" i="27"/>
  <c r="D478" i="27"/>
  <c r="A479" i="27"/>
  <c r="D479" i="27"/>
  <c r="A480" i="27"/>
  <c r="D480" i="27"/>
  <c r="A481" i="27"/>
  <c r="D481" i="27"/>
  <c r="A482" i="27"/>
  <c r="D482" i="27"/>
  <c r="A483" i="27"/>
  <c r="D483" i="27"/>
  <c r="A484" i="27"/>
  <c r="D484" i="27"/>
  <c r="A485" i="27"/>
  <c r="D485" i="27"/>
  <c r="F489" i="27"/>
  <c r="A490" i="27"/>
  <c r="D490" i="27"/>
  <c r="F490" i="27"/>
  <c r="G490" i="27"/>
  <c r="A491" i="27"/>
  <c r="D491" i="27"/>
  <c r="F491" i="27"/>
  <c r="G491" i="27"/>
  <c r="A492" i="27"/>
  <c r="D492" i="27"/>
  <c r="F492" i="27"/>
  <c r="G492" i="27"/>
  <c r="A493" i="27"/>
  <c r="D493" i="27"/>
  <c r="F493" i="27"/>
  <c r="G493" i="27"/>
  <c r="A494" i="27"/>
  <c r="D494" i="27"/>
  <c r="F494" i="27"/>
  <c r="G494" i="27"/>
  <c r="A495" i="27"/>
  <c r="D495" i="27"/>
  <c r="F495" i="27"/>
  <c r="G495" i="27"/>
  <c r="A496" i="27"/>
  <c r="D496" i="27"/>
  <c r="F496" i="27"/>
  <c r="G496" i="27"/>
  <c r="A497" i="27"/>
  <c r="D497" i="27"/>
  <c r="F497" i="27"/>
  <c r="G497" i="27"/>
  <c r="A498" i="27"/>
  <c r="D498" i="27"/>
  <c r="F498" i="27"/>
  <c r="G498" i="27"/>
  <c r="A499" i="27"/>
  <c r="D499" i="27"/>
  <c r="F499" i="27"/>
  <c r="G499" i="27"/>
  <c r="A500" i="27"/>
  <c r="D500" i="27"/>
  <c r="F500" i="27"/>
  <c r="G500" i="27"/>
  <c r="A501" i="27"/>
  <c r="D501" i="27"/>
  <c r="F501" i="27"/>
  <c r="G501" i="27"/>
  <c r="A502" i="27"/>
  <c r="D502" i="27"/>
  <c r="F502" i="27"/>
  <c r="G502" i="27"/>
  <c r="A503" i="27"/>
  <c r="D503" i="27"/>
  <c r="F503" i="27"/>
  <c r="G503" i="27"/>
  <c r="A504" i="27"/>
  <c r="D504" i="27"/>
  <c r="F504" i="27"/>
  <c r="G504" i="27"/>
  <c r="A505" i="27"/>
  <c r="D505" i="27"/>
  <c r="F505" i="27"/>
  <c r="G505" i="27"/>
  <c r="A506" i="27"/>
  <c r="D506" i="27"/>
  <c r="F506" i="27"/>
  <c r="G506" i="27"/>
  <c r="A507" i="27"/>
  <c r="D507" i="27"/>
  <c r="F507" i="27"/>
  <c r="G507" i="27"/>
  <c r="A508" i="27"/>
  <c r="D508" i="27"/>
  <c r="F508" i="27"/>
  <c r="G508" i="27"/>
  <c r="A509" i="27"/>
  <c r="D509" i="27"/>
  <c r="F509" i="27"/>
  <c r="G509" i="27"/>
  <c r="A510" i="27"/>
  <c r="D510" i="27"/>
  <c r="F510" i="27"/>
  <c r="G510" i="27"/>
  <c r="A511" i="27"/>
  <c r="D511" i="27"/>
  <c r="F511" i="27"/>
  <c r="G511" i="27"/>
  <c r="A512" i="27"/>
  <c r="D512" i="27"/>
  <c r="F512" i="27"/>
  <c r="G512" i="27"/>
  <c r="A513" i="27"/>
  <c r="D513" i="27"/>
  <c r="F513" i="27"/>
  <c r="G513" i="27"/>
  <c r="A514" i="27"/>
  <c r="D514" i="27"/>
  <c r="F514" i="27"/>
  <c r="G514" i="27"/>
  <c r="A515" i="27"/>
  <c r="D515" i="27"/>
  <c r="F515" i="27"/>
  <c r="G515" i="27"/>
  <c r="A516" i="27"/>
  <c r="D516" i="27"/>
  <c r="F516" i="27"/>
  <c r="G516" i="27"/>
  <c r="A517" i="27"/>
  <c r="D517" i="27"/>
  <c r="F517" i="27"/>
  <c r="G517" i="27"/>
  <c r="A518" i="27"/>
  <c r="D518" i="27"/>
  <c r="F518" i="27"/>
  <c r="G518" i="27"/>
  <c r="A519" i="27"/>
  <c r="D519" i="27"/>
  <c r="F519" i="27"/>
  <c r="G519" i="27"/>
  <c r="A520" i="27"/>
  <c r="D520" i="27"/>
  <c r="F520" i="27"/>
  <c r="G520" i="27"/>
  <c r="F521" i="27"/>
  <c r="G521" i="27"/>
  <c r="A525" i="27"/>
  <c r="D525" i="27"/>
  <c r="A526" i="27"/>
  <c r="D526" i="27"/>
  <c r="A527" i="27"/>
  <c r="D527" i="27"/>
  <c r="A528" i="27"/>
  <c r="D528" i="27"/>
  <c r="A529" i="27"/>
  <c r="D529" i="27"/>
  <c r="A530" i="27"/>
  <c r="D530" i="27"/>
  <c r="A531" i="27"/>
  <c r="D531" i="27"/>
  <c r="A532" i="27"/>
  <c r="D532" i="27"/>
  <c r="A533" i="27"/>
  <c r="D533" i="27"/>
  <c r="A534" i="27"/>
  <c r="D534" i="27"/>
  <c r="A535" i="27"/>
  <c r="D535" i="27"/>
  <c r="A536" i="27"/>
  <c r="D536" i="27"/>
  <c r="A537" i="27"/>
  <c r="D537" i="27"/>
  <c r="A538" i="27"/>
  <c r="D538" i="27"/>
  <c r="A539" i="27"/>
  <c r="D539" i="27"/>
  <c r="A540" i="27"/>
  <c r="D540" i="27"/>
  <c r="A541" i="27"/>
  <c r="D541" i="27"/>
  <c r="A542" i="27"/>
  <c r="D542" i="27"/>
  <c r="A543" i="27"/>
  <c r="D543" i="27"/>
  <c r="A544" i="27"/>
  <c r="D544" i="27"/>
  <c r="A545" i="27"/>
  <c r="D545" i="27"/>
  <c r="A546" i="27"/>
  <c r="D546" i="27"/>
  <c r="A547" i="27"/>
  <c r="D547" i="27"/>
  <c r="A548" i="27"/>
  <c r="D548" i="27"/>
  <c r="A549" i="27"/>
  <c r="D549" i="27"/>
  <c r="A550" i="27"/>
  <c r="D550" i="27"/>
  <c r="A551" i="27"/>
  <c r="D551" i="27"/>
  <c r="A552" i="27"/>
  <c r="D552" i="27"/>
  <c r="A553" i="27"/>
  <c r="D553" i="27"/>
  <c r="A554" i="27"/>
  <c r="D554" i="27"/>
  <c r="F558" i="27"/>
  <c r="A559" i="27"/>
  <c r="D559" i="27"/>
  <c r="F559" i="27"/>
  <c r="G559" i="27"/>
  <c r="A560" i="27"/>
  <c r="D560" i="27"/>
  <c r="F560" i="27"/>
  <c r="G560" i="27"/>
  <c r="A561" i="27"/>
  <c r="D561" i="27"/>
  <c r="F561" i="27"/>
  <c r="G561" i="27"/>
  <c r="A562" i="27"/>
  <c r="D562" i="27"/>
  <c r="F562" i="27"/>
  <c r="G562" i="27"/>
  <c r="A563" i="27"/>
  <c r="D563" i="27"/>
  <c r="F563" i="27"/>
  <c r="G563" i="27"/>
  <c r="A564" i="27"/>
  <c r="D564" i="27"/>
  <c r="F564" i="27"/>
  <c r="G564" i="27"/>
  <c r="A565" i="27"/>
  <c r="D565" i="27"/>
  <c r="F565" i="27"/>
  <c r="G565" i="27"/>
  <c r="A566" i="27"/>
  <c r="D566" i="27"/>
  <c r="F566" i="27"/>
  <c r="G566" i="27"/>
  <c r="A567" i="27"/>
  <c r="D567" i="27"/>
  <c r="F567" i="27"/>
  <c r="G567" i="27"/>
  <c r="A568" i="27"/>
  <c r="D568" i="27"/>
  <c r="F568" i="27"/>
  <c r="G568" i="27"/>
  <c r="A569" i="27"/>
  <c r="D569" i="27"/>
  <c r="F569" i="27"/>
  <c r="G569" i="27"/>
  <c r="A570" i="27"/>
  <c r="D570" i="27"/>
  <c r="F570" i="27"/>
  <c r="G570" i="27"/>
  <c r="A571" i="27"/>
  <c r="D571" i="27"/>
  <c r="F571" i="27"/>
  <c r="G571" i="27"/>
  <c r="A572" i="27"/>
  <c r="D572" i="27"/>
  <c r="F572" i="27"/>
  <c r="G572" i="27"/>
  <c r="A573" i="27"/>
  <c r="D573" i="27"/>
  <c r="F573" i="27"/>
  <c r="G573" i="27"/>
  <c r="A574" i="27"/>
  <c r="D574" i="27"/>
  <c r="F574" i="27"/>
  <c r="G574" i="27"/>
  <c r="A575" i="27"/>
  <c r="D575" i="27"/>
  <c r="F575" i="27"/>
  <c r="G575" i="27"/>
  <c r="A576" i="27"/>
  <c r="D576" i="27"/>
  <c r="F576" i="27"/>
  <c r="G576" i="27"/>
  <c r="A577" i="27"/>
  <c r="D577" i="27"/>
  <c r="F577" i="27"/>
  <c r="G577" i="27"/>
  <c r="A578" i="27"/>
  <c r="D578" i="27"/>
  <c r="F578" i="27"/>
  <c r="G578" i="27"/>
  <c r="A579" i="27"/>
  <c r="D579" i="27"/>
  <c r="F579" i="27"/>
  <c r="G579" i="27"/>
  <c r="A580" i="27"/>
  <c r="D580" i="27"/>
  <c r="F580" i="27"/>
  <c r="G580" i="27"/>
  <c r="A581" i="27"/>
  <c r="D581" i="27"/>
  <c r="F581" i="27"/>
  <c r="G581" i="27"/>
  <c r="A582" i="27"/>
  <c r="D582" i="27"/>
  <c r="F582" i="27"/>
  <c r="G582" i="27"/>
  <c r="A583" i="27"/>
  <c r="D583" i="27"/>
  <c r="F583" i="27"/>
  <c r="G583" i="27"/>
  <c r="A584" i="27"/>
  <c r="D584" i="27"/>
  <c r="F584" i="27"/>
  <c r="G584" i="27"/>
  <c r="A585" i="27"/>
  <c r="D585" i="27"/>
  <c r="F585" i="27"/>
  <c r="G585" i="27"/>
  <c r="A586" i="27"/>
  <c r="D586" i="27"/>
  <c r="F586" i="27"/>
  <c r="G586" i="27"/>
  <c r="A587" i="27"/>
  <c r="D587" i="27"/>
  <c r="F587" i="27"/>
  <c r="G587" i="27"/>
  <c r="A588" i="27"/>
  <c r="D588" i="27"/>
  <c r="F588" i="27"/>
  <c r="G588" i="27"/>
  <c r="A589" i="27"/>
  <c r="D589" i="27"/>
  <c r="F589" i="27"/>
  <c r="G589" i="27"/>
  <c r="F590" i="27"/>
  <c r="G590" i="27"/>
  <c r="F593" i="27"/>
  <c r="A594" i="27"/>
  <c r="D594" i="27"/>
  <c r="F594" i="27"/>
  <c r="G594" i="27"/>
  <c r="A595" i="27"/>
  <c r="D595" i="27"/>
  <c r="F595" i="27"/>
  <c r="G595" i="27"/>
  <c r="A596" i="27"/>
  <c r="D596" i="27"/>
  <c r="F596" i="27"/>
  <c r="G596" i="27"/>
  <c r="A597" i="27"/>
  <c r="D597" i="27"/>
  <c r="F597" i="27"/>
  <c r="G597" i="27"/>
  <c r="A598" i="27"/>
  <c r="D598" i="27"/>
  <c r="F598" i="27"/>
  <c r="G598" i="27"/>
  <c r="A599" i="27"/>
  <c r="D599" i="27"/>
  <c r="F599" i="27"/>
  <c r="G599" i="27"/>
  <c r="A600" i="27"/>
  <c r="D600" i="27"/>
  <c r="F600" i="27"/>
  <c r="G600" i="27"/>
  <c r="A601" i="27"/>
  <c r="D601" i="27"/>
  <c r="F601" i="27"/>
  <c r="G601" i="27"/>
  <c r="A602" i="27"/>
  <c r="D602" i="27"/>
  <c r="F602" i="27"/>
  <c r="G602" i="27"/>
  <c r="A603" i="27"/>
  <c r="D603" i="27"/>
  <c r="F603" i="27"/>
  <c r="G603" i="27"/>
  <c r="A604" i="27"/>
  <c r="D604" i="27"/>
  <c r="F604" i="27"/>
  <c r="G604" i="27"/>
  <c r="A605" i="27"/>
  <c r="D605" i="27"/>
  <c r="F605" i="27"/>
  <c r="G605" i="27"/>
  <c r="A606" i="27"/>
  <c r="D606" i="27"/>
  <c r="F606" i="27"/>
  <c r="G606" i="27"/>
  <c r="A607" i="27"/>
  <c r="D607" i="27"/>
  <c r="F607" i="27"/>
  <c r="G607" i="27"/>
  <c r="A608" i="27"/>
  <c r="D608" i="27"/>
  <c r="F608" i="27"/>
  <c r="G608" i="27"/>
  <c r="A609" i="27"/>
  <c r="D609" i="27"/>
  <c r="F609" i="27"/>
  <c r="G609" i="27"/>
  <c r="A610" i="27"/>
  <c r="D610" i="27"/>
  <c r="F610" i="27"/>
  <c r="G610" i="27"/>
  <c r="A611" i="27"/>
  <c r="D611" i="27"/>
  <c r="F611" i="27"/>
  <c r="G611" i="27"/>
  <c r="A612" i="27"/>
  <c r="D612" i="27"/>
  <c r="F612" i="27"/>
  <c r="G612" i="27"/>
  <c r="A613" i="27"/>
  <c r="D613" i="27"/>
  <c r="F613" i="27"/>
  <c r="G613" i="27"/>
  <c r="A614" i="27"/>
  <c r="D614" i="27"/>
  <c r="F614" i="27"/>
  <c r="G614" i="27"/>
  <c r="A615" i="27"/>
  <c r="D615" i="27"/>
  <c r="F615" i="27"/>
  <c r="G615" i="27"/>
  <c r="A616" i="27"/>
  <c r="D616" i="27"/>
  <c r="F616" i="27"/>
  <c r="G616" i="27"/>
  <c r="A617" i="27"/>
  <c r="D617" i="27"/>
  <c r="F617" i="27"/>
  <c r="G617" i="27"/>
  <c r="A618" i="27"/>
  <c r="D618" i="27"/>
  <c r="F618" i="27"/>
  <c r="G618" i="27"/>
  <c r="A619" i="27"/>
  <c r="D619" i="27"/>
  <c r="F619" i="27"/>
  <c r="G619" i="27"/>
  <c r="A620" i="27"/>
  <c r="D620" i="27"/>
  <c r="F620" i="27"/>
  <c r="G620" i="27"/>
  <c r="A621" i="27"/>
  <c r="D621" i="27"/>
  <c r="F621" i="27"/>
  <c r="G621" i="27"/>
  <c r="A622" i="27"/>
  <c r="D622" i="27"/>
  <c r="F622" i="27"/>
  <c r="G622" i="27"/>
  <c r="A623" i="27"/>
  <c r="D623" i="27"/>
  <c r="F623" i="27"/>
  <c r="G623" i="27"/>
  <c r="A624" i="27"/>
  <c r="D624" i="27"/>
  <c r="F624" i="27"/>
  <c r="G624" i="27"/>
  <c r="F625" i="27"/>
  <c r="G625" i="27"/>
  <c r="A629" i="27"/>
  <c r="D629" i="27"/>
  <c r="A630" i="27"/>
  <c r="D630" i="27"/>
  <c r="A631" i="27"/>
  <c r="D631" i="27"/>
  <c r="A632" i="27"/>
  <c r="D632" i="27"/>
  <c r="A633" i="27"/>
  <c r="D633" i="27"/>
  <c r="A634" i="27"/>
  <c r="D634" i="27"/>
  <c r="A635" i="27"/>
  <c r="D635" i="27"/>
  <c r="A636" i="27"/>
  <c r="D636" i="27"/>
  <c r="A637" i="27"/>
  <c r="D637" i="27"/>
  <c r="A638" i="27"/>
  <c r="D638" i="27"/>
  <c r="A639" i="27"/>
  <c r="D639" i="27"/>
  <c r="A640" i="27"/>
  <c r="D640" i="27"/>
  <c r="A641" i="27"/>
  <c r="D641" i="27"/>
  <c r="A642" i="27"/>
  <c r="D642" i="27"/>
  <c r="A643" i="27"/>
  <c r="D643" i="27"/>
  <c r="A644" i="27"/>
  <c r="D644" i="27"/>
  <c r="A645" i="27"/>
  <c r="D645" i="27"/>
  <c r="A646" i="27"/>
  <c r="D646" i="27"/>
  <c r="A647" i="27"/>
  <c r="D647" i="27"/>
  <c r="A648" i="27"/>
  <c r="D648" i="27"/>
  <c r="A649" i="27"/>
  <c r="D649" i="27"/>
  <c r="A650" i="27"/>
  <c r="D650" i="27"/>
  <c r="A651" i="27"/>
  <c r="D651" i="27"/>
  <c r="A652" i="27"/>
  <c r="D652" i="27"/>
  <c r="A653" i="27"/>
  <c r="D653" i="27"/>
  <c r="A654" i="27"/>
  <c r="D654" i="27"/>
  <c r="A655" i="27"/>
  <c r="D655" i="27"/>
  <c r="A656" i="27"/>
  <c r="D656" i="27"/>
  <c r="F660" i="27"/>
  <c r="A661" i="27"/>
  <c r="D661" i="27"/>
  <c r="F661" i="27"/>
  <c r="G661" i="27"/>
  <c r="A662" i="27"/>
  <c r="D662" i="27"/>
  <c r="F662" i="27"/>
  <c r="G662" i="27"/>
  <c r="A663" i="27"/>
  <c r="D663" i="27"/>
  <c r="F663" i="27"/>
  <c r="G663" i="27"/>
  <c r="A664" i="27"/>
  <c r="D664" i="27"/>
  <c r="F664" i="27"/>
  <c r="G664" i="27"/>
  <c r="A665" i="27"/>
  <c r="D665" i="27"/>
  <c r="F665" i="27"/>
  <c r="G665" i="27"/>
  <c r="A666" i="27"/>
  <c r="D666" i="27"/>
  <c r="F666" i="27"/>
  <c r="G666" i="27"/>
  <c r="A667" i="27"/>
  <c r="D667" i="27"/>
  <c r="F667" i="27"/>
  <c r="G667" i="27"/>
  <c r="A668" i="27"/>
  <c r="D668" i="27"/>
  <c r="F668" i="27"/>
  <c r="G668" i="27"/>
  <c r="A669" i="27"/>
  <c r="D669" i="27"/>
  <c r="F669" i="27"/>
  <c r="G669" i="27"/>
  <c r="A670" i="27"/>
  <c r="D670" i="27"/>
  <c r="F670" i="27"/>
  <c r="G670" i="27"/>
  <c r="A671" i="27"/>
  <c r="D671" i="27"/>
  <c r="F671" i="27"/>
  <c r="G671" i="27"/>
  <c r="A672" i="27"/>
  <c r="D672" i="27"/>
  <c r="F672" i="27"/>
  <c r="G672" i="27"/>
  <c r="A673" i="27"/>
  <c r="D673" i="27"/>
  <c r="F673" i="27"/>
  <c r="G673" i="27"/>
  <c r="A674" i="27"/>
  <c r="D674" i="27"/>
  <c r="F674" i="27"/>
  <c r="G674" i="27"/>
  <c r="A675" i="27"/>
  <c r="D675" i="27"/>
  <c r="F675" i="27"/>
  <c r="G675" i="27"/>
  <c r="A676" i="27"/>
  <c r="D676" i="27"/>
  <c r="F676" i="27"/>
  <c r="G676" i="27"/>
  <c r="A677" i="27"/>
  <c r="D677" i="27"/>
  <c r="F677" i="27"/>
  <c r="G677" i="27"/>
  <c r="A678" i="27"/>
  <c r="D678" i="27"/>
  <c r="F678" i="27"/>
  <c r="G678" i="27"/>
  <c r="A679" i="27"/>
  <c r="D679" i="27"/>
  <c r="F679" i="27"/>
  <c r="G679" i="27"/>
  <c r="A680" i="27"/>
  <c r="D680" i="27"/>
  <c r="F680" i="27"/>
  <c r="G680" i="27"/>
  <c r="A681" i="27"/>
  <c r="D681" i="27"/>
  <c r="F681" i="27"/>
  <c r="G681" i="27"/>
  <c r="A682" i="27"/>
  <c r="D682" i="27"/>
  <c r="F682" i="27"/>
  <c r="G682" i="27"/>
  <c r="A683" i="27"/>
  <c r="D683" i="27"/>
  <c r="F683" i="27"/>
  <c r="G683" i="27"/>
  <c r="A684" i="27"/>
  <c r="D684" i="27"/>
  <c r="F684" i="27"/>
  <c r="G684" i="27"/>
  <c r="A685" i="27"/>
  <c r="D685" i="27"/>
  <c r="F685" i="27"/>
  <c r="G685" i="27"/>
  <c r="A686" i="27"/>
  <c r="D686" i="27"/>
  <c r="F686" i="27"/>
  <c r="G686" i="27"/>
  <c r="A687" i="27"/>
  <c r="D687" i="27"/>
  <c r="F687" i="27"/>
  <c r="G687" i="27"/>
  <c r="A688" i="27"/>
  <c r="D688" i="27"/>
  <c r="F688" i="27"/>
  <c r="G688" i="27"/>
  <c r="A689" i="27"/>
  <c r="D689" i="27"/>
  <c r="F689" i="27"/>
  <c r="G689" i="27"/>
  <c r="A690" i="27"/>
  <c r="D690" i="27"/>
  <c r="F690" i="27"/>
  <c r="G690" i="27"/>
  <c r="A691" i="27"/>
  <c r="D691" i="27"/>
  <c r="F691" i="27"/>
  <c r="G691" i="27"/>
  <c r="F692" i="27"/>
  <c r="G692" i="27"/>
  <c r="A696" i="27"/>
  <c r="D696" i="27"/>
  <c r="A697" i="27"/>
  <c r="D697" i="27"/>
  <c r="A698" i="27"/>
  <c r="D698" i="27"/>
  <c r="A699" i="27"/>
  <c r="D699" i="27"/>
  <c r="A700" i="27"/>
  <c r="D700" i="27"/>
  <c r="A701" i="27"/>
  <c r="D701" i="27"/>
  <c r="A702" i="27"/>
  <c r="D702" i="27"/>
  <c r="A703" i="27"/>
  <c r="D703" i="27"/>
  <c r="A704" i="27"/>
  <c r="D704" i="27"/>
  <c r="A705" i="27"/>
  <c r="D705" i="27"/>
  <c r="A706" i="27"/>
  <c r="D706" i="27"/>
  <c r="A707" i="27"/>
  <c r="D707" i="27"/>
  <c r="A708" i="27"/>
  <c r="D708" i="27"/>
  <c r="A709" i="27"/>
  <c r="D709" i="27"/>
  <c r="A710" i="27"/>
  <c r="D710" i="27"/>
  <c r="A711" i="27"/>
  <c r="D711" i="27"/>
  <c r="A712" i="27"/>
  <c r="D712" i="27"/>
  <c r="A713" i="27"/>
  <c r="D713" i="27"/>
  <c r="A714" i="27"/>
  <c r="D714" i="27"/>
  <c r="A715" i="27"/>
  <c r="D715" i="27"/>
  <c r="A716" i="27"/>
  <c r="D716" i="27"/>
  <c r="A717" i="27"/>
  <c r="D717" i="27"/>
  <c r="A718" i="27"/>
  <c r="D718" i="27"/>
  <c r="A719" i="27"/>
  <c r="D719" i="27"/>
  <c r="A720" i="27"/>
  <c r="D720" i="27"/>
  <c r="A721" i="27"/>
  <c r="D721" i="27"/>
  <c r="A722" i="27"/>
  <c r="D722" i="27"/>
  <c r="A723" i="27"/>
  <c r="D723" i="27"/>
  <c r="A724" i="27"/>
  <c r="D724" i="27"/>
  <c r="A725" i="27"/>
  <c r="D725" i="27"/>
  <c r="F729" i="27"/>
  <c r="A730" i="27"/>
  <c r="D730" i="27"/>
  <c r="F730" i="27"/>
  <c r="G730" i="27"/>
  <c r="A731" i="27"/>
  <c r="D731" i="27"/>
  <c r="F731" i="27"/>
  <c r="G731" i="27"/>
  <c r="A732" i="27"/>
  <c r="D732" i="27"/>
  <c r="F732" i="27"/>
  <c r="G732" i="27"/>
  <c r="A733" i="27"/>
  <c r="D733" i="27"/>
  <c r="F733" i="27"/>
  <c r="G733" i="27"/>
  <c r="A734" i="27"/>
  <c r="D734" i="27"/>
  <c r="F734" i="27"/>
  <c r="G734" i="27"/>
  <c r="A735" i="27"/>
  <c r="D735" i="27"/>
  <c r="F735" i="27"/>
  <c r="G735" i="27"/>
  <c r="A736" i="27"/>
  <c r="D736" i="27"/>
  <c r="F736" i="27"/>
  <c r="G736" i="27"/>
  <c r="A737" i="27"/>
  <c r="D737" i="27"/>
  <c r="F737" i="27"/>
  <c r="G737" i="27"/>
  <c r="A738" i="27"/>
  <c r="D738" i="27"/>
  <c r="F738" i="27"/>
  <c r="G738" i="27"/>
  <c r="A739" i="27"/>
  <c r="D739" i="27"/>
  <c r="F739" i="27"/>
  <c r="G739" i="27"/>
  <c r="A740" i="27"/>
  <c r="D740" i="27"/>
  <c r="F740" i="27"/>
  <c r="G740" i="27"/>
  <c r="A741" i="27"/>
  <c r="D741" i="27"/>
  <c r="F741" i="27"/>
  <c r="G741" i="27"/>
  <c r="A742" i="27"/>
  <c r="D742" i="27"/>
  <c r="F742" i="27"/>
  <c r="G742" i="27"/>
  <c r="A743" i="27"/>
  <c r="D743" i="27"/>
  <c r="F743" i="27"/>
  <c r="G743" i="27"/>
  <c r="A744" i="27"/>
  <c r="D744" i="27"/>
  <c r="F744" i="27"/>
  <c r="G744" i="27"/>
  <c r="A745" i="27"/>
  <c r="D745" i="27"/>
  <c r="F745" i="27"/>
  <c r="G745" i="27"/>
  <c r="A746" i="27"/>
  <c r="D746" i="27"/>
  <c r="F746" i="27"/>
  <c r="G746" i="27"/>
  <c r="A747" i="27"/>
  <c r="D747" i="27"/>
  <c r="F747" i="27"/>
  <c r="G747" i="27"/>
  <c r="A748" i="27"/>
  <c r="D748" i="27"/>
  <c r="F748" i="27"/>
  <c r="G748" i="27"/>
  <c r="A749" i="27"/>
  <c r="D749" i="27"/>
  <c r="F749" i="27"/>
  <c r="G749" i="27"/>
  <c r="A750" i="27"/>
  <c r="D750" i="27"/>
  <c r="F750" i="27"/>
  <c r="G750" i="27"/>
  <c r="A751" i="27"/>
  <c r="D751" i="27"/>
  <c r="F751" i="27"/>
  <c r="G751" i="27"/>
  <c r="A752" i="27"/>
  <c r="D752" i="27"/>
  <c r="F752" i="27"/>
  <c r="G752" i="27"/>
  <c r="A753" i="27"/>
  <c r="D753" i="27"/>
  <c r="F753" i="27"/>
  <c r="G753" i="27"/>
  <c r="A754" i="27"/>
  <c r="D754" i="27"/>
  <c r="F754" i="27"/>
  <c r="G754" i="27"/>
  <c r="A755" i="27"/>
  <c r="D755" i="27"/>
  <c r="F755" i="27"/>
  <c r="G755" i="27"/>
  <c r="A756" i="27"/>
  <c r="D756" i="27"/>
  <c r="F756" i="27"/>
  <c r="G756" i="27"/>
  <c r="A757" i="27"/>
  <c r="D757" i="27"/>
  <c r="F757" i="27"/>
  <c r="G757" i="27"/>
  <c r="A758" i="27"/>
  <c r="D758" i="27"/>
  <c r="F758" i="27"/>
  <c r="G758" i="27"/>
  <c r="A759" i="27"/>
  <c r="D759" i="27"/>
  <c r="F759" i="27"/>
  <c r="G759" i="27"/>
  <c r="A760" i="27"/>
  <c r="D760" i="27"/>
  <c r="F760" i="27"/>
  <c r="G760" i="27"/>
  <c r="F761" i="27"/>
  <c r="G761" i="27"/>
  <c r="A765" i="27"/>
  <c r="D765" i="27"/>
  <c r="A766" i="27"/>
  <c r="D766" i="27"/>
  <c r="A767" i="27"/>
  <c r="D767" i="27"/>
  <c r="A768" i="27"/>
  <c r="D768" i="27"/>
  <c r="A769" i="27"/>
  <c r="D769" i="27"/>
  <c r="A770" i="27"/>
  <c r="D770" i="27"/>
  <c r="A771" i="27"/>
  <c r="D771" i="27"/>
  <c r="A772" i="27"/>
  <c r="D772" i="27"/>
  <c r="A773" i="27"/>
  <c r="D773" i="27"/>
  <c r="A774" i="27"/>
  <c r="D774" i="27"/>
  <c r="A775" i="27"/>
  <c r="D775" i="27"/>
  <c r="A776" i="27"/>
  <c r="D776" i="27"/>
  <c r="A777" i="27"/>
  <c r="D777" i="27"/>
  <c r="A778" i="27"/>
  <c r="D778" i="27"/>
  <c r="A779" i="27"/>
  <c r="D779" i="27"/>
  <c r="A780" i="27"/>
  <c r="D780" i="27"/>
  <c r="A781" i="27"/>
  <c r="D781" i="27"/>
  <c r="A782" i="27"/>
  <c r="D782" i="27"/>
  <c r="A783" i="27"/>
  <c r="D783" i="27"/>
  <c r="A784" i="27"/>
  <c r="D784" i="27"/>
  <c r="A785" i="27"/>
  <c r="D785" i="27"/>
  <c r="A786" i="27"/>
  <c r="D786" i="27"/>
  <c r="A787" i="27"/>
  <c r="D787" i="27"/>
  <c r="A788" i="27"/>
  <c r="D788" i="27"/>
  <c r="A789" i="27"/>
  <c r="D789" i="27"/>
  <c r="A790" i="27"/>
  <c r="D790" i="27"/>
  <c r="A791" i="27"/>
  <c r="D791" i="27"/>
  <c r="A792" i="27"/>
  <c r="D792" i="27"/>
  <c r="A793" i="27"/>
  <c r="D793" i="27"/>
  <c r="A794" i="27"/>
  <c r="D794" i="27"/>
  <c r="F798" i="27"/>
  <c r="A799" i="27"/>
  <c r="D799" i="27"/>
  <c r="F799" i="27"/>
  <c r="G799" i="27"/>
  <c r="A800" i="27"/>
  <c r="D800" i="27"/>
  <c r="F800" i="27"/>
  <c r="G800" i="27"/>
  <c r="A801" i="27"/>
  <c r="D801" i="27"/>
  <c r="F801" i="27"/>
  <c r="G801" i="27"/>
  <c r="A802" i="27"/>
  <c r="D802" i="27"/>
  <c r="F802" i="27"/>
  <c r="G802" i="27"/>
  <c r="A803" i="27"/>
  <c r="D803" i="27"/>
  <c r="F803" i="27"/>
  <c r="G803" i="27"/>
  <c r="A804" i="27"/>
  <c r="D804" i="27"/>
  <c r="F804" i="27"/>
  <c r="G804" i="27"/>
  <c r="A805" i="27"/>
  <c r="D805" i="27"/>
  <c r="F805" i="27"/>
  <c r="G805" i="27"/>
  <c r="A806" i="27"/>
  <c r="D806" i="27"/>
  <c r="F806" i="27"/>
  <c r="G806" i="27"/>
  <c r="A807" i="27"/>
  <c r="D807" i="27"/>
  <c r="F807" i="27"/>
  <c r="G807" i="27"/>
  <c r="A808" i="27"/>
  <c r="D808" i="27"/>
  <c r="F808" i="27"/>
  <c r="G808" i="27"/>
  <c r="A809" i="27"/>
  <c r="D809" i="27"/>
  <c r="F809" i="27"/>
  <c r="G809" i="27"/>
  <c r="A810" i="27"/>
  <c r="D810" i="27"/>
  <c r="F810" i="27"/>
  <c r="G810" i="27"/>
  <c r="A811" i="27"/>
  <c r="D811" i="27"/>
  <c r="F811" i="27"/>
  <c r="G811" i="27"/>
  <c r="A812" i="27"/>
  <c r="D812" i="27"/>
  <c r="F812" i="27"/>
  <c r="G812" i="27"/>
  <c r="A813" i="27"/>
  <c r="D813" i="27"/>
  <c r="F813" i="27"/>
  <c r="G813" i="27"/>
  <c r="A814" i="27"/>
  <c r="D814" i="27"/>
  <c r="F814" i="27"/>
  <c r="G814" i="27"/>
  <c r="A815" i="27"/>
  <c r="D815" i="27"/>
  <c r="F815" i="27"/>
  <c r="G815" i="27"/>
  <c r="A816" i="27"/>
  <c r="D816" i="27"/>
  <c r="F816" i="27"/>
  <c r="G816" i="27"/>
  <c r="A817" i="27"/>
  <c r="D817" i="27"/>
  <c r="F817" i="27"/>
  <c r="G817" i="27"/>
  <c r="A818" i="27"/>
  <c r="D818" i="27"/>
  <c r="F818" i="27"/>
  <c r="G818" i="27"/>
  <c r="A819" i="27"/>
  <c r="D819" i="27"/>
  <c r="F819" i="27"/>
  <c r="G819" i="27"/>
  <c r="A820" i="27"/>
  <c r="D820" i="27"/>
  <c r="F820" i="27"/>
  <c r="G820" i="27"/>
  <c r="A821" i="27"/>
  <c r="D821" i="27"/>
  <c r="F821" i="27"/>
  <c r="G821" i="27"/>
  <c r="A822" i="27"/>
  <c r="D822" i="27"/>
  <c r="F822" i="27"/>
  <c r="G822" i="27"/>
  <c r="A823" i="27"/>
  <c r="D823" i="27"/>
  <c r="F823" i="27"/>
  <c r="G823" i="27"/>
  <c r="A824" i="27"/>
  <c r="D824" i="27"/>
  <c r="F824" i="27"/>
  <c r="G824" i="27"/>
  <c r="A825" i="27"/>
  <c r="D825" i="27"/>
  <c r="F825" i="27"/>
  <c r="G825" i="27"/>
  <c r="A826" i="27"/>
  <c r="D826" i="27"/>
  <c r="F826" i="27"/>
  <c r="G826" i="27"/>
  <c r="A827" i="27"/>
  <c r="D827" i="27"/>
  <c r="F827" i="27"/>
  <c r="G827" i="27"/>
  <c r="A828" i="27"/>
  <c r="D828" i="27"/>
  <c r="F828" i="27"/>
  <c r="G828" i="27"/>
  <c r="A829" i="27"/>
  <c r="D829" i="27"/>
  <c r="F829" i="27"/>
  <c r="G829" i="27"/>
  <c r="F830" i="27"/>
  <c r="G830" i="27"/>
  <c r="F833" i="27"/>
  <c r="A834" i="27"/>
  <c r="D834" i="27"/>
  <c r="F834" i="27"/>
  <c r="G834" i="27"/>
  <c r="A835" i="27"/>
  <c r="D835" i="27"/>
  <c r="F835" i="27"/>
  <c r="G835" i="27"/>
  <c r="A836" i="27"/>
  <c r="D836" i="27"/>
  <c r="F836" i="27"/>
  <c r="G836" i="27"/>
  <c r="A837" i="27"/>
  <c r="D837" i="27"/>
  <c r="F837" i="27"/>
  <c r="G837" i="27"/>
  <c r="A838" i="27"/>
  <c r="D838" i="27"/>
  <c r="F838" i="27"/>
  <c r="G838" i="27"/>
  <c r="A839" i="27"/>
  <c r="D839" i="27"/>
  <c r="F839" i="27"/>
  <c r="G839" i="27"/>
  <c r="A840" i="27"/>
  <c r="D840" i="27"/>
  <c r="F840" i="27"/>
  <c r="G840" i="27"/>
  <c r="A841" i="27"/>
  <c r="D841" i="27"/>
  <c r="F841" i="27"/>
  <c r="G841" i="27"/>
  <c r="A842" i="27"/>
  <c r="D842" i="27"/>
  <c r="F842" i="27"/>
  <c r="G842" i="27"/>
  <c r="A843" i="27"/>
  <c r="D843" i="27"/>
  <c r="F843" i="27"/>
  <c r="G843" i="27"/>
  <c r="A844" i="27"/>
  <c r="D844" i="27"/>
  <c r="F844" i="27"/>
  <c r="G844" i="27"/>
  <c r="A845" i="27"/>
  <c r="D845" i="27"/>
  <c r="F845" i="27"/>
  <c r="G845" i="27"/>
  <c r="A846" i="27"/>
  <c r="D846" i="27"/>
  <c r="F846" i="27"/>
  <c r="G846" i="27"/>
  <c r="A847" i="27"/>
  <c r="D847" i="27"/>
  <c r="F847" i="27"/>
  <c r="G847" i="27"/>
  <c r="A848" i="27"/>
  <c r="D848" i="27"/>
  <c r="F848" i="27"/>
  <c r="G848" i="27"/>
  <c r="A849" i="27"/>
  <c r="D849" i="27"/>
  <c r="F849" i="27"/>
  <c r="G849" i="27"/>
  <c r="A850" i="27"/>
  <c r="D850" i="27"/>
  <c r="F850" i="27"/>
  <c r="G850" i="27"/>
  <c r="A851" i="27"/>
  <c r="D851" i="27"/>
  <c r="F851" i="27"/>
  <c r="G851" i="27"/>
  <c r="A852" i="27"/>
  <c r="D852" i="27"/>
  <c r="F852" i="27"/>
  <c r="G852" i="27"/>
  <c r="A853" i="27"/>
  <c r="D853" i="27"/>
  <c r="F853" i="27"/>
  <c r="G853" i="27"/>
  <c r="A854" i="27"/>
  <c r="D854" i="27"/>
  <c r="F854" i="27"/>
  <c r="G854" i="27"/>
  <c r="A855" i="27"/>
  <c r="D855" i="27"/>
  <c r="F855" i="27"/>
  <c r="G855" i="27"/>
  <c r="A856" i="27"/>
  <c r="D856" i="27"/>
  <c r="F856" i="27"/>
  <c r="G856" i="27"/>
  <c r="A857" i="27"/>
  <c r="D857" i="27"/>
  <c r="F857" i="27"/>
  <c r="G857" i="27"/>
  <c r="A858" i="27"/>
  <c r="D858" i="27"/>
  <c r="F858" i="27"/>
  <c r="G858" i="27"/>
  <c r="A859" i="27"/>
  <c r="D859" i="27"/>
  <c r="F859" i="27"/>
  <c r="G859" i="27"/>
  <c r="A860" i="27"/>
  <c r="D860" i="27"/>
  <c r="F860" i="27"/>
  <c r="G860" i="27"/>
  <c r="A861" i="27"/>
  <c r="D861" i="27"/>
  <c r="F861" i="27"/>
  <c r="G861" i="27"/>
  <c r="A862" i="27"/>
  <c r="D862" i="27"/>
  <c r="F862" i="27"/>
  <c r="G862" i="27"/>
  <c r="A863" i="27"/>
  <c r="D863" i="27"/>
  <c r="F863" i="27"/>
  <c r="G863" i="27"/>
  <c r="A864" i="27"/>
  <c r="D864" i="27"/>
  <c r="F864" i="27"/>
  <c r="G864" i="27"/>
  <c r="F865" i="27"/>
  <c r="G865" i="27"/>
  <c r="A869" i="27"/>
  <c r="D869" i="27"/>
  <c r="A870" i="27"/>
  <c r="D870" i="27"/>
  <c r="A871" i="27"/>
  <c r="D871" i="27"/>
  <c r="A872" i="27"/>
  <c r="D872" i="27"/>
  <c r="A873" i="27"/>
  <c r="D873" i="27"/>
  <c r="A874" i="27"/>
  <c r="D874" i="27"/>
  <c r="A875" i="27"/>
  <c r="D875" i="27"/>
  <c r="A876" i="27"/>
  <c r="D876" i="27"/>
  <c r="A877" i="27"/>
  <c r="D877" i="27"/>
  <c r="A878" i="27"/>
  <c r="D878" i="27"/>
  <c r="A879" i="27"/>
  <c r="D879" i="27"/>
  <c r="A880" i="27"/>
  <c r="D880" i="27"/>
  <c r="A881" i="27"/>
  <c r="D881" i="27"/>
  <c r="A882" i="27"/>
  <c r="D882" i="27"/>
  <c r="A883" i="27"/>
  <c r="D883" i="27"/>
  <c r="A884" i="27"/>
  <c r="D884" i="27"/>
  <c r="A885" i="27"/>
  <c r="D885" i="27"/>
  <c r="A886" i="27"/>
  <c r="D886" i="27"/>
  <c r="A887" i="27"/>
  <c r="D887" i="27"/>
  <c r="A888" i="27"/>
  <c r="D888" i="27"/>
  <c r="A889" i="27"/>
  <c r="D889" i="27"/>
  <c r="A890" i="27"/>
  <c r="D890" i="27"/>
  <c r="A891" i="27"/>
  <c r="D891" i="27"/>
  <c r="A892" i="27"/>
  <c r="D892" i="27"/>
  <c r="A893" i="27"/>
  <c r="D893" i="27"/>
  <c r="A894" i="27"/>
  <c r="D894" i="27"/>
  <c r="A895" i="27"/>
  <c r="D895" i="27"/>
  <c r="A896" i="27"/>
  <c r="D896" i="27"/>
  <c r="A897" i="27"/>
  <c r="D897" i="27"/>
  <c r="A898" i="27"/>
  <c r="D898" i="27"/>
  <c r="F902" i="27"/>
  <c r="A903" i="27"/>
  <c r="D903" i="27"/>
  <c r="F903" i="27"/>
  <c r="G903" i="27"/>
  <c r="A904" i="27"/>
  <c r="D904" i="27"/>
  <c r="F904" i="27"/>
  <c r="G904" i="27"/>
  <c r="A905" i="27"/>
  <c r="D905" i="27"/>
  <c r="F905" i="27"/>
  <c r="G905" i="27"/>
  <c r="A906" i="27"/>
  <c r="D906" i="27"/>
  <c r="F906" i="27"/>
  <c r="G906" i="27"/>
  <c r="A907" i="27"/>
  <c r="D907" i="27"/>
  <c r="F907" i="27"/>
  <c r="G907" i="27"/>
  <c r="A908" i="27"/>
  <c r="D908" i="27"/>
  <c r="F908" i="27"/>
  <c r="G908" i="27"/>
  <c r="A909" i="27"/>
  <c r="D909" i="27"/>
  <c r="F909" i="27"/>
  <c r="G909" i="27"/>
  <c r="A910" i="27"/>
  <c r="D910" i="27"/>
  <c r="F910" i="27"/>
  <c r="G910" i="27"/>
  <c r="A911" i="27"/>
  <c r="D911" i="27"/>
  <c r="F911" i="27"/>
  <c r="G911" i="27"/>
  <c r="A912" i="27"/>
  <c r="D912" i="27"/>
  <c r="F912" i="27"/>
  <c r="G912" i="27"/>
  <c r="A913" i="27"/>
  <c r="D913" i="27"/>
  <c r="F913" i="27"/>
  <c r="G913" i="27"/>
  <c r="A914" i="27"/>
  <c r="D914" i="27"/>
  <c r="F914" i="27"/>
  <c r="G914" i="27"/>
  <c r="A915" i="27"/>
  <c r="D915" i="27"/>
  <c r="F915" i="27"/>
  <c r="G915" i="27"/>
  <c r="A916" i="27"/>
  <c r="D916" i="27"/>
  <c r="F916" i="27"/>
  <c r="G916" i="27"/>
  <c r="A917" i="27"/>
  <c r="D917" i="27"/>
  <c r="F917" i="27"/>
  <c r="G917" i="27"/>
  <c r="A918" i="27"/>
  <c r="D918" i="27"/>
  <c r="F918" i="27"/>
  <c r="G918" i="27"/>
  <c r="A919" i="27"/>
  <c r="D919" i="27"/>
  <c r="F919" i="27"/>
  <c r="G919" i="27"/>
  <c r="A920" i="27"/>
  <c r="D920" i="27"/>
  <c r="F920" i="27"/>
  <c r="G920" i="27"/>
  <c r="A921" i="27"/>
  <c r="D921" i="27"/>
  <c r="F921" i="27"/>
  <c r="G921" i="27"/>
  <c r="A922" i="27"/>
  <c r="D922" i="27"/>
  <c r="F922" i="27"/>
  <c r="G922" i="27"/>
  <c r="A923" i="27"/>
  <c r="D923" i="27"/>
  <c r="F923" i="27"/>
  <c r="G923" i="27"/>
  <c r="A924" i="27"/>
  <c r="D924" i="27"/>
  <c r="F924" i="27"/>
  <c r="G924" i="27"/>
  <c r="A925" i="27"/>
  <c r="D925" i="27"/>
  <c r="F925" i="27"/>
  <c r="G925" i="27"/>
  <c r="A926" i="27"/>
  <c r="D926" i="27"/>
  <c r="F926" i="27"/>
  <c r="G926" i="27"/>
  <c r="A927" i="27"/>
  <c r="D927" i="27"/>
  <c r="F927" i="27"/>
  <c r="G927" i="27"/>
  <c r="A928" i="27"/>
  <c r="D928" i="27"/>
  <c r="F928" i="27"/>
  <c r="G928" i="27"/>
  <c r="A929" i="27"/>
  <c r="D929" i="27"/>
  <c r="F929" i="27"/>
  <c r="G929" i="27"/>
  <c r="A930" i="27"/>
  <c r="D930" i="27"/>
  <c r="F930" i="27"/>
  <c r="G930" i="27"/>
  <c r="A931" i="27"/>
  <c r="D931" i="27"/>
  <c r="F931" i="27"/>
  <c r="G931" i="27"/>
  <c r="A932" i="27"/>
  <c r="D932" i="27"/>
  <c r="F932" i="27"/>
  <c r="G932" i="27"/>
  <c r="A933" i="27"/>
  <c r="D933" i="27"/>
  <c r="F933" i="27"/>
  <c r="G933" i="27"/>
  <c r="F934" i="27"/>
  <c r="G934" i="27"/>
  <c r="A938" i="27"/>
  <c r="D938" i="27"/>
  <c r="A939" i="27"/>
  <c r="D939" i="27"/>
  <c r="A940" i="27"/>
  <c r="D940" i="27"/>
  <c r="A941" i="27"/>
  <c r="D941" i="27"/>
  <c r="A942" i="27"/>
  <c r="D942" i="27"/>
  <c r="A943" i="27"/>
  <c r="D943" i="27"/>
  <c r="A944" i="27"/>
  <c r="D944" i="27"/>
  <c r="A945" i="27"/>
  <c r="D945" i="27"/>
  <c r="A946" i="27"/>
  <c r="D946" i="27"/>
  <c r="A947" i="27"/>
  <c r="D947" i="27"/>
  <c r="A948" i="27"/>
  <c r="D948" i="27"/>
  <c r="A949" i="27"/>
  <c r="D949" i="27"/>
  <c r="A950" i="27"/>
  <c r="D950" i="27"/>
  <c r="A951" i="27"/>
  <c r="D951" i="27"/>
  <c r="A952" i="27"/>
  <c r="D952" i="27"/>
  <c r="A953" i="27"/>
  <c r="D953" i="27"/>
  <c r="A954" i="27"/>
  <c r="D954" i="27"/>
  <c r="A955" i="27"/>
  <c r="D955" i="27"/>
  <c r="A956" i="27"/>
  <c r="D956" i="27"/>
  <c r="A957" i="27"/>
  <c r="D957" i="27"/>
  <c r="A958" i="27"/>
  <c r="D958" i="27"/>
  <c r="A959" i="27"/>
  <c r="D959" i="27"/>
  <c r="A960" i="27"/>
  <c r="D960" i="27"/>
  <c r="A961" i="27"/>
  <c r="D961" i="27"/>
  <c r="A962" i="27"/>
  <c r="D962" i="27"/>
  <c r="A963" i="27"/>
  <c r="D963" i="27"/>
  <c r="A964" i="27"/>
  <c r="D964" i="27"/>
  <c r="A965" i="27"/>
  <c r="D965" i="27"/>
  <c r="A966" i="27"/>
  <c r="D966" i="27"/>
  <c r="A967" i="27"/>
  <c r="D967" i="27"/>
  <c r="F971" i="27"/>
  <c r="A972" i="27"/>
  <c r="D972" i="27"/>
  <c r="F972" i="27"/>
  <c r="G972" i="27"/>
  <c r="A973" i="27"/>
  <c r="D973" i="27"/>
  <c r="F973" i="27"/>
  <c r="G973" i="27"/>
  <c r="A974" i="27"/>
  <c r="D974" i="27"/>
  <c r="F974" i="27"/>
  <c r="G974" i="27"/>
  <c r="A975" i="27"/>
  <c r="D975" i="27"/>
  <c r="F975" i="27"/>
  <c r="G975" i="27"/>
  <c r="A976" i="27"/>
  <c r="D976" i="27"/>
  <c r="F976" i="27"/>
  <c r="G976" i="27"/>
  <c r="A977" i="27"/>
  <c r="D977" i="27"/>
  <c r="F977" i="27"/>
  <c r="G977" i="27"/>
  <c r="A978" i="27"/>
  <c r="D978" i="27"/>
  <c r="F978" i="27"/>
  <c r="G978" i="27"/>
  <c r="A979" i="27"/>
  <c r="D979" i="27"/>
  <c r="F979" i="27"/>
  <c r="G979" i="27"/>
  <c r="A980" i="27"/>
  <c r="D980" i="27"/>
  <c r="F980" i="27"/>
  <c r="G980" i="27"/>
  <c r="A981" i="27"/>
  <c r="D981" i="27"/>
  <c r="F981" i="27"/>
  <c r="G981" i="27"/>
  <c r="A982" i="27"/>
  <c r="D982" i="27"/>
  <c r="F982" i="27"/>
  <c r="G982" i="27"/>
  <c r="A983" i="27"/>
  <c r="D983" i="27"/>
  <c r="F983" i="27"/>
  <c r="G983" i="27"/>
  <c r="A984" i="27"/>
  <c r="D984" i="27"/>
  <c r="F984" i="27"/>
  <c r="G984" i="27"/>
  <c r="A985" i="27"/>
  <c r="D985" i="27"/>
  <c r="F985" i="27"/>
  <c r="G985" i="27"/>
  <c r="A986" i="27"/>
  <c r="D986" i="27"/>
  <c r="F986" i="27"/>
  <c r="G986" i="27"/>
  <c r="A987" i="27"/>
  <c r="D987" i="27"/>
  <c r="F987" i="27"/>
  <c r="G987" i="27"/>
  <c r="A988" i="27"/>
  <c r="D988" i="27"/>
  <c r="F988" i="27"/>
  <c r="G988" i="27"/>
  <c r="A989" i="27"/>
  <c r="D989" i="27"/>
  <c r="F989" i="27"/>
  <c r="G989" i="27"/>
  <c r="A990" i="27"/>
  <c r="D990" i="27"/>
  <c r="F990" i="27"/>
  <c r="G990" i="27"/>
  <c r="A991" i="27"/>
  <c r="D991" i="27"/>
  <c r="F991" i="27"/>
  <c r="G991" i="27"/>
  <c r="A992" i="27"/>
  <c r="D992" i="27"/>
  <c r="F992" i="27"/>
  <c r="G992" i="27"/>
  <c r="A993" i="27"/>
  <c r="D993" i="27"/>
  <c r="F993" i="27"/>
  <c r="G993" i="27"/>
  <c r="A994" i="27"/>
  <c r="D994" i="27"/>
  <c r="F994" i="27"/>
  <c r="G994" i="27"/>
  <c r="A995" i="27"/>
  <c r="D995" i="27"/>
  <c r="F995" i="27"/>
  <c r="G995" i="27"/>
  <c r="A996" i="27"/>
  <c r="D996" i="27"/>
  <c r="F996" i="27"/>
  <c r="G996" i="27"/>
  <c r="A997" i="27"/>
  <c r="D997" i="27"/>
  <c r="F997" i="27"/>
  <c r="G997" i="27"/>
  <c r="A998" i="27"/>
  <c r="D998" i="27"/>
  <c r="F998" i="27"/>
  <c r="G998" i="27"/>
  <c r="A999" i="27"/>
  <c r="D999" i="27"/>
  <c r="F999" i="27"/>
  <c r="G999" i="27"/>
  <c r="A1000" i="27"/>
  <c r="D1000" i="27"/>
  <c r="F1000" i="27"/>
  <c r="G1000" i="27"/>
  <c r="A1001" i="27"/>
  <c r="D1001" i="27"/>
  <c r="F1001" i="27"/>
  <c r="G1001" i="27"/>
  <c r="A1002" i="27"/>
  <c r="D1002" i="27"/>
  <c r="F1002" i="27"/>
  <c r="G1002" i="27"/>
  <c r="F1003" i="27"/>
  <c r="G1003" i="27"/>
  <c r="F1006" i="27"/>
  <c r="A1007" i="27"/>
  <c r="D1007" i="27"/>
  <c r="F1007" i="27"/>
  <c r="G1007" i="27"/>
  <c r="A1008" i="27"/>
  <c r="D1008" i="27"/>
  <c r="F1008" i="27"/>
  <c r="G1008" i="27"/>
  <c r="A1009" i="27"/>
  <c r="D1009" i="27"/>
  <c r="F1009" i="27"/>
  <c r="G1009" i="27"/>
  <c r="A1010" i="27"/>
  <c r="D1010" i="27"/>
  <c r="F1010" i="27"/>
  <c r="G1010" i="27"/>
  <c r="A1011" i="27"/>
  <c r="D1011" i="27"/>
  <c r="F1011" i="27"/>
  <c r="G1011" i="27"/>
  <c r="A1012" i="27"/>
  <c r="D1012" i="27"/>
  <c r="F1012" i="27"/>
  <c r="G1012" i="27"/>
  <c r="A1013" i="27"/>
  <c r="D1013" i="27"/>
  <c r="F1013" i="27"/>
  <c r="G1013" i="27"/>
  <c r="A1014" i="27"/>
  <c r="D1014" i="27"/>
  <c r="F1014" i="27"/>
  <c r="G1014" i="27"/>
  <c r="A1015" i="27"/>
  <c r="D1015" i="27"/>
  <c r="F1015" i="27"/>
  <c r="G1015" i="27"/>
  <c r="A1016" i="27"/>
  <c r="D1016" i="27"/>
  <c r="F1016" i="27"/>
  <c r="G1016" i="27"/>
  <c r="A1017" i="27"/>
  <c r="D1017" i="27"/>
  <c r="F1017" i="27"/>
  <c r="G1017" i="27"/>
  <c r="A1018" i="27"/>
  <c r="D1018" i="27"/>
  <c r="F1018" i="27"/>
  <c r="G1018" i="27"/>
  <c r="A1019" i="27"/>
  <c r="D1019" i="27"/>
  <c r="F1019" i="27"/>
  <c r="G1019" i="27"/>
  <c r="A1020" i="27"/>
  <c r="D1020" i="27"/>
  <c r="F1020" i="27"/>
  <c r="G1020" i="27"/>
  <c r="A1021" i="27"/>
  <c r="D1021" i="27"/>
  <c r="F1021" i="27"/>
  <c r="G1021" i="27"/>
  <c r="A1022" i="27"/>
  <c r="D1022" i="27"/>
  <c r="F1022" i="27"/>
  <c r="G1022" i="27"/>
  <c r="A1023" i="27"/>
  <c r="D1023" i="27"/>
  <c r="F1023" i="27"/>
  <c r="G1023" i="27"/>
  <c r="A1024" i="27"/>
  <c r="D1024" i="27"/>
  <c r="F1024" i="27"/>
  <c r="G1024" i="27"/>
  <c r="A1025" i="27"/>
  <c r="D1025" i="27"/>
  <c r="F1025" i="27"/>
  <c r="G1025" i="27"/>
  <c r="A1026" i="27"/>
  <c r="D1026" i="27"/>
  <c r="F1026" i="27"/>
  <c r="G1026" i="27"/>
  <c r="A1027" i="27"/>
  <c r="D1027" i="27"/>
  <c r="F1027" i="27"/>
  <c r="G1027" i="27"/>
  <c r="A1028" i="27"/>
  <c r="D1028" i="27"/>
  <c r="F1028" i="27"/>
  <c r="G1028" i="27"/>
  <c r="A1029" i="27"/>
  <c r="D1029" i="27"/>
  <c r="F1029" i="27"/>
  <c r="G1029" i="27"/>
  <c r="A1030" i="27"/>
  <c r="D1030" i="27"/>
  <c r="F1030" i="27"/>
  <c r="G1030" i="27"/>
  <c r="A1031" i="27"/>
  <c r="D1031" i="27"/>
  <c r="F1031" i="27"/>
  <c r="G1031" i="27"/>
  <c r="A1032" i="27"/>
  <c r="D1032" i="27"/>
  <c r="F1032" i="27"/>
  <c r="G1032" i="27"/>
  <c r="A1033" i="27"/>
  <c r="D1033" i="27"/>
  <c r="F1033" i="27"/>
  <c r="G1033" i="27"/>
  <c r="A1034" i="27"/>
  <c r="D1034" i="27"/>
  <c r="F1034" i="27"/>
  <c r="G1034" i="27"/>
  <c r="A1035" i="27"/>
  <c r="D1035" i="27"/>
  <c r="F1035" i="27"/>
  <c r="G1035" i="27"/>
  <c r="A1036" i="27"/>
  <c r="D1036" i="27"/>
  <c r="F1036" i="27"/>
  <c r="G1036" i="27"/>
  <c r="A1037" i="27"/>
  <c r="D1037" i="27"/>
  <c r="F1037" i="27"/>
  <c r="G1037" i="27"/>
  <c r="F1038" i="27"/>
  <c r="G1038" i="27"/>
  <c r="A1042" i="27"/>
  <c r="D1042" i="27"/>
  <c r="A1043" i="27"/>
  <c r="D1043" i="27"/>
  <c r="A1044" i="27"/>
  <c r="D1044" i="27"/>
  <c r="A1045" i="27"/>
  <c r="D1045" i="27"/>
  <c r="A1046" i="27"/>
  <c r="D1046" i="27"/>
  <c r="A1047" i="27"/>
  <c r="D1047" i="27"/>
  <c r="A1048" i="27"/>
  <c r="D1048" i="27"/>
  <c r="A1049" i="27"/>
  <c r="D1049" i="27"/>
  <c r="A1050" i="27"/>
  <c r="D1050" i="27"/>
  <c r="A1051" i="27"/>
  <c r="D1051" i="27"/>
  <c r="A1052" i="27"/>
  <c r="D1052" i="27"/>
  <c r="A1053" i="27"/>
  <c r="D1053" i="27"/>
  <c r="A1054" i="27"/>
  <c r="D1054" i="27"/>
  <c r="A1055" i="27"/>
  <c r="D1055" i="27"/>
  <c r="A1056" i="27"/>
  <c r="D1056" i="27"/>
  <c r="A1057" i="27"/>
  <c r="D1057" i="27"/>
  <c r="A1058" i="27"/>
  <c r="D1058" i="27"/>
  <c r="A1059" i="27"/>
  <c r="D1059" i="27"/>
  <c r="A1060" i="27"/>
  <c r="D1060" i="27"/>
  <c r="A1061" i="27"/>
  <c r="D1061" i="27"/>
  <c r="A1062" i="27"/>
  <c r="D1062" i="27"/>
  <c r="A1063" i="27"/>
  <c r="D1063" i="27"/>
  <c r="A1064" i="27"/>
  <c r="D1064" i="27"/>
  <c r="A1065" i="27"/>
  <c r="D1065" i="27"/>
  <c r="A1066" i="27"/>
  <c r="D1066" i="27"/>
  <c r="A1067" i="27"/>
  <c r="D1067" i="27"/>
  <c r="A1068" i="27"/>
  <c r="D1068" i="27"/>
  <c r="A1069" i="27"/>
  <c r="D1069" i="27"/>
  <c r="F1073" i="27"/>
  <c r="A1074" i="27"/>
  <c r="D1074" i="27"/>
  <c r="F1074" i="27"/>
  <c r="G1074" i="27"/>
  <c r="A1075" i="27"/>
  <c r="D1075" i="27"/>
  <c r="F1075" i="27"/>
  <c r="G1075" i="27"/>
  <c r="A1076" i="27"/>
  <c r="D1076" i="27"/>
  <c r="F1076" i="27"/>
  <c r="G1076" i="27"/>
  <c r="A1077" i="27"/>
  <c r="D1077" i="27"/>
  <c r="F1077" i="27"/>
  <c r="G1077" i="27"/>
  <c r="A1078" i="27"/>
  <c r="D1078" i="27"/>
  <c r="F1078" i="27"/>
  <c r="G1078" i="27"/>
  <c r="A1079" i="27"/>
  <c r="D1079" i="27"/>
  <c r="F1079" i="27"/>
  <c r="G1079" i="27"/>
  <c r="A1080" i="27"/>
  <c r="D1080" i="27"/>
  <c r="F1080" i="27"/>
  <c r="G1080" i="27"/>
  <c r="A1081" i="27"/>
  <c r="D1081" i="27"/>
  <c r="F1081" i="27"/>
  <c r="G1081" i="27"/>
  <c r="A1082" i="27"/>
  <c r="D1082" i="27"/>
  <c r="F1082" i="27"/>
  <c r="G1082" i="27"/>
  <c r="A1083" i="27"/>
  <c r="D1083" i="27"/>
  <c r="F1083" i="27"/>
  <c r="G1083" i="27"/>
  <c r="A1084" i="27"/>
  <c r="D1084" i="27"/>
  <c r="F1084" i="27"/>
  <c r="G1084" i="27"/>
  <c r="A1085" i="27"/>
  <c r="D1085" i="27"/>
  <c r="F1085" i="27"/>
  <c r="G1085" i="27"/>
  <c r="A1086" i="27"/>
  <c r="D1086" i="27"/>
  <c r="F1086" i="27"/>
  <c r="G1086" i="27"/>
  <c r="A1087" i="27"/>
  <c r="D1087" i="27"/>
  <c r="F1087" i="27"/>
  <c r="G1087" i="27"/>
  <c r="A1088" i="27"/>
  <c r="D1088" i="27"/>
  <c r="F1088" i="27"/>
  <c r="G1088" i="27"/>
  <c r="A1089" i="27"/>
  <c r="D1089" i="27"/>
  <c r="F1089" i="27"/>
  <c r="G1089" i="27"/>
  <c r="A1090" i="27"/>
  <c r="D1090" i="27"/>
  <c r="F1090" i="27"/>
  <c r="G1090" i="27"/>
  <c r="A1091" i="27"/>
  <c r="D1091" i="27"/>
  <c r="F1091" i="27"/>
  <c r="G1091" i="27"/>
  <c r="A1092" i="27"/>
  <c r="D1092" i="27"/>
  <c r="F1092" i="27"/>
  <c r="G1092" i="27"/>
  <c r="A1093" i="27"/>
  <c r="D1093" i="27"/>
  <c r="F1093" i="27"/>
  <c r="G1093" i="27"/>
  <c r="A1094" i="27"/>
  <c r="D1094" i="27"/>
  <c r="F1094" i="27"/>
  <c r="G1094" i="27"/>
  <c r="A1095" i="27"/>
  <c r="D1095" i="27"/>
  <c r="F1095" i="27"/>
  <c r="G1095" i="27"/>
  <c r="A1096" i="27"/>
  <c r="D1096" i="27"/>
  <c r="F1096" i="27"/>
  <c r="G1096" i="27"/>
  <c r="A1097" i="27"/>
  <c r="D1097" i="27"/>
  <c r="F1097" i="27"/>
  <c r="G1097" i="27"/>
  <c r="A1098" i="27"/>
  <c r="D1098" i="27"/>
  <c r="F1098" i="27"/>
  <c r="G1098" i="27"/>
  <c r="A1099" i="27"/>
  <c r="D1099" i="27"/>
  <c r="F1099" i="27"/>
  <c r="G1099" i="27"/>
  <c r="A1100" i="27"/>
  <c r="D1100" i="27"/>
  <c r="F1100" i="27"/>
  <c r="G1100" i="27"/>
  <c r="A1101" i="27"/>
  <c r="D1101" i="27"/>
  <c r="F1101" i="27"/>
  <c r="G1101" i="27"/>
  <c r="A1102" i="27"/>
  <c r="D1102" i="27"/>
  <c r="F1102" i="27"/>
  <c r="G1102" i="27"/>
  <c r="A1103" i="27"/>
  <c r="D1103" i="27"/>
  <c r="F1103" i="27"/>
  <c r="G1103" i="27"/>
  <c r="A1104" i="27"/>
  <c r="D1104" i="27"/>
  <c r="F1104" i="27"/>
  <c r="G1104" i="27"/>
  <c r="F1105" i="27"/>
  <c r="G1105" i="27"/>
  <c r="A1109" i="27"/>
  <c r="D1109" i="27"/>
  <c r="A1110" i="27"/>
  <c r="D1110" i="27"/>
  <c r="A1111" i="27"/>
  <c r="D1111" i="27"/>
  <c r="A1112" i="27"/>
  <c r="D1112" i="27"/>
  <c r="A1113" i="27"/>
  <c r="D1113" i="27"/>
  <c r="A1114" i="27"/>
  <c r="D1114" i="27"/>
  <c r="A1115" i="27"/>
  <c r="D1115" i="27"/>
  <c r="A1116" i="27"/>
  <c r="D1116" i="27"/>
  <c r="A1117" i="27"/>
  <c r="D1117" i="27"/>
  <c r="A1118" i="27"/>
  <c r="D1118" i="27"/>
  <c r="A1119" i="27"/>
  <c r="D1119" i="27"/>
  <c r="A1120" i="27"/>
  <c r="D1120" i="27"/>
  <c r="A1121" i="27"/>
  <c r="D1121" i="27"/>
  <c r="A1122" i="27"/>
  <c r="D1122" i="27"/>
  <c r="A1123" i="27"/>
  <c r="D1123" i="27"/>
  <c r="A1124" i="27"/>
  <c r="D1124" i="27"/>
  <c r="A1125" i="27"/>
  <c r="D1125" i="27"/>
  <c r="A1126" i="27"/>
  <c r="D1126" i="27"/>
  <c r="A1127" i="27"/>
  <c r="D1127" i="27"/>
  <c r="A1128" i="27"/>
  <c r="D1128" i="27"/>
  <c r="A1129" i="27"/>
  <c r="D1129" i="27"/>
  <c r="A1130" i="27"/>
  <c r="D1130" i="27"/>
  <c r="A1131" i="27"/>
  <c r="D1131" i="27"/>
  <c r="A1132" i="27"/>
  <c r="D1132" i="27"/>
  <c r="A1133" i="27"/>
  <c r="D1133" i="27"/>
  <c r="A1134" i="27"/>
  <c r="D1134" i="27"/>
  <c r="A1135" i="27"/>
  <c r="D1135" i="27"/>
  <c r="A1136" i="27"/>
  <c r="D1136" i="27"/>
  <c r="A1137" i="27"/>
  <c r="D1137" i="27"/>
  <c r="A1138" i="27"/>
  <c r="D1138" i="27"/>
  <c r="F1142" i="27"/>
  <c r="A1143" i="27"/>
  <c r="D1143" i="27"/>
  <c r="F1143" i="27"/>
  <c r="G1143" i="27"/>
  <c r="A1144" i="27"/>
  <c r="D1144" i="27"/>
  <c r="F1144" i="27"/>
  <c r="G1144" i="27"/>
  <c r="A1145" i="27"/>
  <c r="D1145" i="27"/>
  <c r="F1145" i="27"/>
  <c r="G1145" i="27"/>
  <c r="A1146" i="27"/>
  <c r="D1146" i="27"/>
  <c r="F1146" i="27"/>
  <c r="G1146" i="27"/>
  <c r="A1147" i="27"/>
  <c r="D1147" i="27"/>
  <c r="F1147" i="27"/>
  <c r="G1147" i="27"/>
  <c r="A1148" i="27"/>
  <c r="D1148" i="27"/>
  <c r="F1148" i="27"/>
  <c r="G1148" i="27"/>
  <c r="A1149" i="27"/>
  <c r="D1149" i="27"/>
  <c r="F1149" i="27"/>
  <c r="G1149" i="27"/>
  <c r="A1150" i="27"/>
  <c r="D1150" i="27"/>
  <c r="F1150" i="27"/>
  <c r="G1150" i="27"/>
  <c r="A1151" i="27"/>
  <c r="D1151" i="27"/>
  <c r="F1151" i="27"/>
  <c r="G1151" i="27"/>
  <c r="A1152" i="27"/>
  <c r="D1152" i="27"/>
  <c r="F1152" i="27"/>
  <c r="G1152" i="27"/>
  <c r="A1153" i="27"/>
  <c r="D1153" i="27"/>
  <c r="F1153" i="27"/>
  <c r="G1153" i="27"/>
  <c r="A1154" i="27"/>
  <c r="D1154" i="27"/>
  <c r="F1154" i="27"/>
  <c r="G1154" i="27"/>
  <c r="A1155" i="27"/>
  <c r="D1155" i="27"/>
  <c r="F1155" i="27"/>
  <c r="G1155" i="27"/>
  <c r="A1156" i="27"/>
  <c r="D1156" i="27"/>
  <c r="F1156" i="27"/>
  <c r="G1156" i="27"/>
  <c r="A1157" i="27"/>
  <c r="D1157" i="27"/>
  <c r="F1157" i="27"/>
  <c r="G1157" i="27"/>
  <c r="A1158" i="27"/>
  <c r="D1158" i="27"/>
  <c r="F1158" i="27"/>
  <c r="G1158" i="27"/>
  <c r="A1159" i="27"/>
  <c r="D1159" i="27"/>
  <c r="F1159" i="27"/>
  <c r="G1159" i="27"/>
  <c r="A1160" i="27"/>
  <c r="D1160" i="27"/>
  <c r="F1160" i="27"/>
  <c r="G1160" i="27"/>
  <c r="A1161" i="27"/>
  <c r="D1161" i="27"/>
  <c r="F1161" i="27"/>
  <c r="G1161" i="27"/>
  <c r="A1162" i="27"/>
  <c r="D1162" i="27"/>
  <c r="F1162" i="27"/>
  <c r="G1162" i="27"/>
  <c r="A1163" i="27"/>
  <c r="D1163" i="27"/>
  <c r="F1163" i="27"/>
  <c r="G1163" i="27"/>
  <c r="A1164" i="27"/>
  <c r="D1164" i="27"/>
  <c r="F1164" i="27"/>
  <c r="G1164" i="27"/>
  <c r="A1165" i="27"/>
  <c r="D1165" i="27"/>
  <c r="F1165" i="27"/>
  <c r="G1165" i="27"/>
  <c r="A1166" i="27"/>
  <c r="D1166" i="27"/>
  <c r="F1166" i="27"/>
  <c r="G1166" i="27"/>
  <c r="A1167" i="27"/>
  <c r="D1167" i="27"/>
  <c r="F1167" i="27"/>
  <c r="G1167" i="27"/>
  <c r="A1168" i="27"/>
  <c r="D1168" i="27"/>
  <c r="F1168" i="27"/>
  <c r="G1168" i="27"/>
  <c r="A1169" i="27"/>
  <c r="D1169" i="27"/>
  <c r="F1169" i="27"/>
  <c r="G1169" i="27"/>
  <c r="A1170" i="27"/>
  <c r="D1170" i="27"/>
  <c r="F1170" i="27"/>
  <c r="G1170" i="27"/>
  <c r="A1171" i="27"/>
  <c r="D1171" i="27"/>
  <c r="F1171" i="27"/>
  <c r="G1171" i="27"/>
  <c r="A1172" i="27"/>
  <c r="D1172" i="27"/>
  <c r="F1172" i="27"/>
  <c r="G1172" i="27"/>
  <c r="A1173" i="27"/>
  <c r="D1173" i="27"/>
  <c r="F1173" i="27"/>
  <c r="G1173" i="27"/>
  <c r="F1174" i="27"/>
  <c r="G1174" i="27"/>
  <c r="A1178" i="27"/>
  <c r="D1178" i="27"/>
  <c r="A1179" i="27"/>
  <c r="D1179" i="27"/>
  <c r="A1180" i="27"/>
  <c r="D1180" i="27"/>
  <c r="A1181" i="27"/>
  <c r="D1181" i="27"/>
  <c r="A1182" i="27"/>
  <c r="D1182" i="27"/>
  <c r="A1183" i="27"/>
  <c r="D1183" i="27"/>
  <c r="A1184" i="27"/>
  <c r="D1184" i="27"/>
  <c r="A1185" i="27"/>
  <c r="D1185" i="27"/>
  <c r="A1186" i="27"/>
  <c r="D1186" i="27"/>
  <c r="A1187" i="27"/>
  <c r="D1187" i="27"/>
  <c r="A1188" i="27"/>
  <c r="D1188" i="27"/>
  <c r="A1189" i="27"/>
  <c r="D1189" i="27"/>
  <c r="A1190" i="27"/>
  <c r="D1190" i="27"/>
  <c r="A1191" i="27"/>
  <c r="D1191" i="27"/>
  <c r="A1192" i="27"/>
  <c r="D1192" i="27"/>
  <c r="A1193" i="27"/>
  <c r="D1193" i="27"/>
  <c r="A1194" i="27"/>
  <c r="D1194" i="27"/>
  <c r="A1195" i="27"/>
  <c r="D1195" i="27"/>
  <c r="A1196" i="27"/>
  <c r="D1196" i="27"/>
  <c r="A1197" i="27"/>
  <c r="D1197" i="27"/>
  <c r="A1198" i="27"/>
  <c r="D1198" i="27"/>
  <c r="A1199" i="27"/>
  <c r="D1199" i="27"/>
  <c r="A1200" i="27"/>
  <c r="D1200" i="27"/>
  <c r="A1201" i="27"/>
  <c r="D1201" i="27"/>
  <c r="A1202" i="27"/>
  <c r="D1202" i="27"/>
  <c r="A1203" i="27"/>
  <c r="D1203" i="27"/>
  <c r="A1204" i="27"/>
  <c r="D1204" i="27"/>
  <c r="A1205" i="27"/>
  <c r="D1205" i="27"/>
  <c r="A1206" i="27"/>
  <c r="D1206" i="27"/>
  <c r="A1207" i="27"/>
  <c r="D1207" i="27"/>
  <c r="F1211" i="27"/>
  <c r="A1212" i="27"/>
  <c r="D1212" i="27"/>
  <c r="F1212" i="27"/>
  <c r="G1212" i="27"/>
  <c r="A1213" i="27"/>
  <c r="D1213" i="27"/>
  <c r="F1213" i="27"/>
  <c r="G1213" i="27"/>
  <c r="A1214" i="27"/>
  <c r="D1214" i="27"/>
  <c r="F1214" i="27"/>
  <c r="G1214" i="27"/>
  <c r="A1215" i="27"/>
  <c r="D1215" i="27"/>
  <c r="F1215" i="27"/>
  <c r="G1215" i="27"/>
  <c r="A1216" i="27"/>
  <c r="D1216" i="27"/>
  <c r="F1216" i="27"/>
  <c r="G1216" i="27"/>
  <c r="A1217" i="27"/>
  <c r="D1217" i="27"/>
  <c r="F1217" i="27"/>
  <c r="G1217" i="27"/>
  <c r="A1218" i="27"/>
  <c r="D1218" i="27"/>
  <c r="F1218" i="27"/>
  <c r="G1218" i="27"/>
  <c r="A1219" i="27"/>
  <c r="D1219" i="27"/>
  <c r="F1219" i="27"/>
  <c r="G1219" i="27"/>
  <c r="A1220" i="27"/>
  <c r="D1220" i="27"/>
  <c r="F1220" i="27"/>
  <c r="G1220" i="27"/>
  <c r="A1221" i="27"/>
  <c r="D1221" i="27"/>
  <c r="F1221" i="27"/>
  <c r="G1221" i="27"/>
  <c r="A1222" i="27"/>
  <c r="D1222" i="27"/>
  <c r="F1222" i="27"/>
  <c r="G1222" i="27"/>
  <c r="A1223" i="27"/>
  <c r="D1223" i="27"/>
  <c r="F1223" i="27"/>
  <c r="G1223" i="27"/>
  <c r="A1224" i="27"/>
  <c r="D1224" i="27"/>
  <c r="F1224" i="27"/>
  <c r="G1224" i="27"/>
  <c r="A1225" i="27"/>
  <c r="D1225" i="27"/>
  <c r="F1225" i="27"/>
  <c r="G1225" i="27"/>
  <c r="A1226" i="27"/>
  <c r="D1226" i="27"/>
  <c r="F1226" i="27"/>
  <c r="G1226" i="27"/>
  <c r="A1227" i="27"/>
  <c r="D1227" i="27"/>
  <c r="F1227" i="27"/>
  <c r="G1227" i="27"/>
  <c r="A1228" i="27"/>
  <c r="D1228" i="27"/>
  <c r="F1228" i="27"/>
  <c r="G1228" i="27"/>
  <c r="A1229" i="27"/>
  <c r="D1229" i="27"/>
  <c r="F1229" i="27"/>
  <c r="G1229" i="27"/>
  <c r="A1230" i="27"/>
  <c r="D1230" i="27"/>
  <c r="F1230" i="27"/>
  <c r="G1230" i="27"/>
  <c r="A1231" i="27"/>
  <c r="D1231" i="27"/>
  <c r="F1231" i="27"/>
  <c r="G1231" i="27"/>
  <c r="A1232" i="27"/>
  <c r="D1232" i="27"/>
  <c r="F1232" i="27"/>
  <c r="G1232" i="27"/>
  <c r="A1233" i="27"/>
  <c r="D1233" i="27"/>
  <c r="F1233" i="27"/>
  <c r="G1233" i="27"/>
  <c r="A1234" i="27"/>
  <c r="D1234" i="27"/>
  <c r="F1234" i="27"/>
  <c r="G1234" i="27"/>
  <c r="A1235" i="27"/>
  <c r="D1235" i="27"/>
  <c r="F1235" i="27"/>
  <c r="G1235" i="27"/>
  <c r="A1236" i="27"/>
  <c r="D1236" i="27"/>
  <c r="F1236" i="27"/>
  <c r="G1236" i="27"/>
  <c r="A1237" i="27"/>
  <c r="D1237" i="27"/>
  <c r="F1237" i="27"/>
  <c r="G1237" i="27"/>
  <c r="A1238" i="27"/>
  <c r="D1238" i="27"/>
  <c r="F1238" i="27"/>
  <c r="G1238" i="27"/>
  <c r="A1239" i="27"/>
  <c r="D1239" i="27"/>
  <c r="F1239" i="27"/>
  <c r="G1239" i="27"/>
  <c r="A1240" i="27"/>
  <c r="D1240" i="27"/>
  <c r="F1240" i="27"/>
  <c r="G1240" i="27"/>
  <c r="A1241" i="27"/>
  <c r="D1241" i="27"/>
  <c r="F1241" i="27"/>
  <c r="G1241" i="27"/>
  <c r="A1242" i="27"/>
  <c r="D1242" i="27"/>
  <c r="F1242" i="27"/>
  <c r="G1242" i="27"/>
  <c r="F1243" i="27"/>
  <c r="G1243" i="27"/>
  <c r="F1246" i="27"/>
  <c r="A1247" i="27"/>
  <c r="D1247" i="27"/>
  <c r="F1247" i="27"/>
  <c r="G1247" i="27"/>
  <c r="A1248" i="27"/>
  <c r="D1248" i="27"/>
  <c r="F1248" i="27"/>
  <c r="G1248" i="27"/>
  <c r="A1249" i="27"/>
  <c r="D1249" i="27"/>
  <c r="F1249" i="27"/>
  <c r="G1249" i="27"/>
  <c r="A1250" i="27"/>
  <c r="D1250" i="27"/>
  <c r="F1250" i="27"/>
  <c r="G1250" i="27"/>
  <c r="A1251" i="27"/>
  <c r="D1251" i="27"/>
  <c r="F1251" i="27"/>
  <c r="G1251" i="27"/>
  <c r="A1252" i="27"/>
  <c r="D1252" i="27"/>
  <c r="F1252" i="27"/>
  <c r="G1252" i="27"/>
  <c r="A1253" i="27"/>
  <c r="D1253" i="27"/>
  <c r="F1253" i="27"/>
  <c r="G1253" i="27"/>
  <c r="A1254" i="27"/>
  <c r="D1254" i="27"/>
  <c r="F1254" i="27"/>
  <c r="G1254" i="27"/>
  <c r="A1255" i="27"/>
  <c r="D1255" i="27"/>
  <c r="F1255" i="27"/>
  <c r="G1255" i="27"/>
  <c r="A1256" i="27"/>
  <c r="D1256" i="27"/>
  <c r="F1256" i="27"/>
  <c r="G1256" i="27"/>
  <c r="A1257" i="27"/>
  <c r="D1257" i="27"/>
  <c r="F1257" i="27"/>
  <c r="G1257" i="27"/>
  <c r="A1258" i="27"/>
  <c r="D1258" i="27"/>
  <c r="F1258" i="27"/>
  <c r="G1258" i="27"/>
  <c r="A1259" i="27"/>
  <c r="D1259" i="27"/>
  <c r="F1259" i="27"/>
  <c r="G1259" i="27"/>
  <c r="A1260" i="27"/>
  <c r="D1260" i="27"/>
  <c r="F1260" i="27"/>
  <c r="G1260" i="27"/>
  <c r="A1261" i="27"/>
  <c r="D1261" i="27"/>
  <c r="F1261" i="27"/>
  <c r="G1261" i="27"/>
  <c r="A1262" i="27"/>
  <c r="D1262" i="27"/>
  <c r="F1262" i="27"/>
  <c r="G1262" i="27"/>
  <c r="A1263" i="27"/>
  <c r="D1263" i="27"/>
  <c r="F1263" i="27"/>
  <c r="G1263" i="27"/>
  <c r="A1264" i="27"/>
  <c r="D1264" i="27"/>
  <c r="F1264" i="27"/>
  <c r="G1264" i="27"/>
  <c r="A1265" i="27"/>
  <c r="D1265" i="27"/>
  <c r="F1265" i="27"/>
  <c r="G1265" i="27"/>
  <c r="A1266" i="27"/>
  <c r="D1266" i="27"/>
  <c r="F1266" i="27"/>
  <c r="G1266" i="27"/>
  <c r="A1267" i="27"/>
  <c r="D1267" i="27"/>
  <c r="F1267" i="27"/>
  <c r="G1267" i="27"/>
  <c r="A1268" i="27"/>
  <c r="D1268" i="27"/>
  <c r="F1268" i="27"/>
  <c r="G1268" i="27"/>
  <c r="A1269" i="27"/>
  <c r="D1269" i="27"/>
  <c r="F1269" i="27"/>
  <c r="G1269" i="27"/>
  <c r="A1270" i="27"/>
  <c r="D1270" i="27"/>
  <c r="F1270" i="27"/>
  <c r="G1270" i="27"/>
  <c r="A1271" i="27"/>
  <c r="D1271" i="27"/>
  <c r="F1271" i="27"/>
  <c r="G1271" i="27"/>
  <c r="A1272" i="27"/>
  <c r="D1272" i="27"/>
  <c r="F1272" i="27"/>
  <c r="G1272" i="27"/>
  <c r="A1273" i="27"/>
  <c r="D1273" i="27"/>
  <c r="F1273" i="27"/>
  <c r="G1273" i="27"/>
  <c r="A1274" i="27"/>
  <c r="D1274" i="27"/>
  <c r="F1274" i="27"/>
  <c r="G1274" i="27"/>
  <c r="A1275" i="27"/>
  <c r="D1275" i="27"/>
  <c r="F1275" i="27"/>
  <c r="G1275" i="27"/>
  <c r="A1276" i="27"/>
  <c r="D1276" i="27"/>
  <c r="F1276" i="27"/>
  <c r="G1276" i="27"/>
  <c r="A1277" i="27"/>
  <c r="D1277" i="27"/>
  <c r="F1277" i="27"/>
  <c r="G1277" i="27"/>
  <c r="F1278" i="27"/>
  <c r="G1278" i="27"/>
  <c r="A1282" i="27"/>
  <c r="D1282" i="27"/>
  <c r="A1283" i="27"/>
  <c r="D1283" i="27"/>
  <c r="A1284" i="27"/>
  <c r="D1284" i="27"/>
  <c r="A1285" i="27"/>
  <c r="D1285" i="27"/>
  <c r="A1286" i="27"/>
  <c r="D1286" i="27"/>
  <c r="A1287" i="27"/>
  <c r="D1287" i="27"/>
  <c r="A1288" i="27"/>
  <c r="D1288" i="27"/>
  <c r="A1289" i="27"/>
  <c r="D1289" i="27"/>
  <c r="A1290" i="27"/>
  <c r="D1290" i="27"/>
  <c r="A1291" i="27"/>
  <c r="D1291" i="27"/>
  <c r="A1292" i="27"/>
  <c r="D1292" i="27"/>
  <c r="A1293" i="27"/>
  <c r="D1293" i="27"/>
  <c r="A1294" i="27"/>
  <c r="D1294" i="27"/>
  <c r="A1295" i="27"/>
  <c r="D1295" i="27"/>
  <c r="A1296" i="27"/>
  <c r="D1296" i="27"/>
  <c r="A1297" i="27"/>
  <c r="D1297" i="27"/>
  <c r="A1298" i="27"/>
  <c r="D1298" i="27"/>
  <c r="A1299" i="27"/>
  <c r="D1299" i="27"/>
  <c r="A1300" i="27"/>
  <c r="D1300" i="27"/>
  <c r="A1301" i="27"/>
  <c r="D1301" i="27"/>
  <c r="A1302" i="27"/>
  <c r="D1302" i="27"/>
  <c r="A1303" i="27"/>
  <c r="D1303" i="27"/>
  <c r="A1304" i="27"/>
  <c r="D1304" i="27"/>
  <c r="A1305" i="27"/>
  <c r="D1305" i="27"/>
  <c r="A1306" i="27"/>
  <c r="D1306" i="27"/>
  <c r="A1307" i="27"/>
  <c r="D1307" i="27"/>
  <c r="A1308" i="27"/>
  <c r="D1308" i="27"/>
  <c r="A1309" i="27"/>
  <c r="D1309" i="27"/>
  <c r="A1310" i="27"/>
  <c r="D1310" i="27"/>
  <c r="A1311" i="27"/>
  <c r="D1311" i="27"/>
  <c r="F1315" i="27"/>
  <c r="A1316" i="27"/>
  <c r="D1316" i="27"/>
  <c r="F1316" i="27"/>
  <c r="G1316" i="27"/>
  <c r="A1317" i="27"/>
  <c r="D1317" i="27"/>
  <c r="F1317" i="27"/>
  <c r="G1317" i="27"/>
  <c r="A1318" i="27"/>
  <c r="D1318" i="27"/>
  <c r="F1318" i="27"/>
  <c r="G1318" i="27"/>
  <c r="A1319" i="27"/>
  <c r="D1319" i="27"/>
  <c r="F1319" i="27"/>
  <c r="G1319" i="27"/>
  <c r="A1320" i="27"/>
  <c r="D1320" i="27"/>
  <c r="F1320" i="27"/>
  <c r="G1320" i="27"/>
  <c r="A1321" i="27"/>
  <c r="D1321" i="27"/>
  <c r="F1321" i="27"/>
  <c r="G1321" i="27"/>
  <c r="A1322" i="27"/>
  <c r="D1322" i="27"/>
  <c r="F1322" i="27"/>
  <c r="G1322" i="27"/>
  <c r="A1323" i="27"/>
  <c r="D1323" i="27"/>
  <c r="F1323" i="27"/>
  <c r="G1323" i="27"/>
  <c r="A1324" i="27"/>
  <c r="D1324" i="27"/>
  <c r="F1324" i="27"/>
  <c r="G1324" i="27"/>
  <c r="A1325" i="27"/>
  <c r="D1325" i="27"/>
  <c r="F1325" i="27"/>
  <c r="G1325" i="27"/>
  <c r="A1326" i="27"/>
  <c r="D1326" i="27"/>
  <c r="F1326" i="27"/>
  <c r="G1326" i="27"/>
  <c r="A1327" i="27"/>
  <c r="D1327" i="27"/>
  <c r="F1327" i="27"/>
  <c r="G1327" i="27"/>
  <c r="A1328" i="27"/>
  <c r="D1328" i="27"/>
  <c r="F1328" i="27"/>
  <c r="G1328" i="27"/>
  <c r="A1329" i="27"/>
  <c r="D1329" i="27"/>
  <c r="F1329" i="27"/>
  <c r="G1329" i="27"/>
  <c r="A1330" i="27"/>
  <c r="D1330" i="27"/>
  <c r="F1330" i="27"/>
  <c r="G1330" i="27"/>
  <c r="A1331" i="27"/>
  <c r="D1331" i="27"/>
  <c r="F1331" i="27"/>
  <c r="G1331" i="27"/>
  <c r="A1332" i="27"/>
  <c r="D1332" i="27"/>
  <c r="F1332" i="27"/>
  <c r="G1332" i="27"/>
  <c r="A1333" i="27"/>
  <c r="D1333" i="27"/>
  <c r="F1333" i="27"/>
  <c r="G1333" i="27"/>
  <c r="A1334" i="27"/>
  <c r="D1334" i="27"/>
  <c r="F1334" i="27"/>
  <c r="G1334" i="27"/>
  <c r="A1335" i="27"/>
  <c r="D1335" i="27"/>
  <c r="F1335" i="27"/>
  <c r="G1335" i="27"/>
  <c r="A1336" i="27"/>
  <c r="D1336" i="27"/>
  <c r="F1336" i="27"/>
  <c r="G1336" i="27"/>
  <c r="A1337" i="27"/>
  <c r="D1337" i="27"/>
  <c r="F1337" i="27"/>
  <c r="G1337" i="27"/>
  <c r="A1338" i="27"/>
  <c r="D1338" i="27"/>
  <c r="F1338" i="27"/>
  <c r="G1338" i="27"/>
  <c r="A1339" i="27"/>
  <c r="D1339" i="27"/>
  <c r="F1339" i="27"/>
  <c r="G1339" i="27"/>
  <c r="A1340" i="27"/>
  <c r="D1340" i="27"/>
  <c r="F1340" i="27"/>
  <c r="G1340" i="27"/>
  <c r="A1341" i="27"/>
  <c r="D1341" i="27"/>
  <c r="F1341" i="27"/>
  <c r="G1341" i="27"/>
  <c r="A1342" i="27"/>
  <c r="D1342" i="27"/>
  <c r="F1342" i="27"/>
  <c r="G1342" i="27"/>
  <c r="A1343" i="27"/>
  <c r="D1343" i="27"/>
  <c r="F1343" i="27"/>
  <c r="G1343" i="27"/>
  <c r="A1344" i="27"/>
  <c r="D1344" i="27"/>
  <c r="F1344" i="27"/>
  <c r="G1344" i="27"/>
  <c r="A1345" i="27"/>
  <c r="D1345" i="27"/>
  <c r="F1345" i="27"/>
  <c r="G1345" i="27"/>
  <c r="A1346" i="27"/>
  <c r="D1346" i="27"/>
  <c r="F1346" i="27"/>
  <c r="G1346" i="27"/>
  <c r="F1347" i="27"/>
  <c r="G1347" i="27"/>
  <c r="A1351" i="27"/>
  <c r="D1351" i="27"/>
  <c r="A1352" i="27"/>
  <c r="D1352" i="27"/>
  <c r="A1353" i="27"/>
  <c r="D1353" i="27"/>
  <c r="A1354" i="27"/>
  <c r="D1354" i="27"/>
  <c r="A1355" i="27"/>
  <c r="D1355" i="27"/>
  <c r="A1356" i="27"/>
  <c r="D1356" i="27"/>
  <c r="A1357" i="27"/>
  <c r="D1357" i="27"/>
  <c r="A1358" i="27"/>
  <c r="D1358" i="27"/>
  <c r="A1359" i="27"/>
  <c r="D1359" i="27"/>
  <c r="A1360" i="27"/>
  <c r="D1360" i="27"/>
  <c r="A1361" i="27"/>
  <c r="D1361" i="27"/>
  <c r="A1362" i="27"/>
  <c r="D1362" i="27"/>
  <c r="A1363" i="27"/>
  <c r="D1363" i="27"/>
  <c r="A1364" i="27"/>
  <c r="D1364" i="27"/>
  <c r="A1365" i="27"/>
  <c r="D1365" i="27"/>
  <c r="A1366" i="27"/>
  <c r="D1366" i="27"/>
  <c r="A1367" i="27"/>
  <c r="D1367" i="27"/>
  <c r="A1368" i="27"/>
  <c r="D1368" i="27"/>
  <c r="A1369" i="27"/>
  <c r="D1369" i="27"/>
  <c r="A1370" i="27"/>
  <c r="D1370" i="27"/>
  <c r="A1371" i="27"/>
  <c r="D1371" i="27"/>
  <c r="A1372" i="27"/>
  <c r="D1372" i="27"/>
  <c r="A1373" i="27"/>
  <c r="D1373" i="27"/>
  <c r="A1374" i="27"/>
  <c r="D1374" i="27"/>
  <c r="A1375" i="27"/>
  <c r="D1375" i="27"/>
  <c r="A1376" i="27"/>
  <c r="D1376" i="27"/>
  <c r="A1377" i="27"/>
  <c r="D1377" i="27"/>
  <c r="A1378" i="27"/>
  <c r="D1378" i="27"/>
  <c r="A1379" i="27"/>
  <c r="D1379" i="27"/>
  <c r="A1380" i="27"/>
  <c r="D1380" i="27"/>
  <c r="F1384" i="27"/>
  <c r="A1385" i="27"/>
  <c r="D1385" i="27"/>
  <c r="F1385" i="27"/>
  <c r="G1385" i="27"/>
  <c r="A1386" i="27"/>
  <c r="D1386" i="27"/>
  <c r="F1386" i="27"/>
  <c r="G1386" i="27"/>
  <c r="A1387" i="27"/>
  <c r="D1387" i="27"/>
  <c r="F1387" i="27"/>
  <c r="G1387" i="27"/>
  <c r="A1388" i="27"/>
  <c r="D1388" i="27"/>
  <c r="F1388" i="27"/>
  <c r="G1388" i="27"/>
  <c r="A1389" i="27"/>
  <c r="D1389" i="27"/>
  <c r="F1389" i="27"/>
  <c r="G1389" i="27"/>
  <c r="A1390" i="27"/>
  <c r="D1390" i="27"/>
  <c r="F1390" i="27"/>
  <c r="G1390" i="27"/>
  <c r="A1391" i="27"/>
  <c r="D1391" i="27"/>
  <c r="F1391" i="27"/>
  <c r="G1391" i="27"/>
  <c r="A1392" i="27"/>
  <c r="D1392" i="27"/>
  <c r="F1392" i="27"/>
  <c r="G1392" i="27"/>
  <c r="A1393" i="27"/>
  <c r="D1393" i="27"/>
  <c r="F1393" i="27"/>
  <c r="G1393" i="27"/>
  <c r="A1394" i="27"/>
  <c r="D1394" i="27"/>
  <c r="F1394" i="27"/>
  <c r="G1394" i="27"/>
  <c r="A1395" i="27"/>
  <c r="D1395" i="27"/>
  <c r="F1395" i="27"/>
  <c r="G1395" i="27"/>
  <c r="A1396" i="27"/>
  <c r="D1396" i="27"/>
  <c r="F1396" i="27"/>
  <c r="G1396" i="27"/>
  <c r="A1397" i="27"/>
  <c r="D1397" i="27"/>
  <c r="F1397" i="27"/>
  <c r="G1397" i="27"/>
  <c r="A1398" i="27"/>
  <c r="D1398" i="27"/>
  <c r="F1398" i="27"/>
  <c r="G1398" i="27"/>
  <c r="A1399" i="27"/>
  <c r="D1399" i="27"/>
  <c r="F1399" i="27"/>
  <c r="G1399" i="27"/>
  <c r="A1400" i="27"/>
  <c r="D1400" i="27"/>
  <c r="F1400" i="27"/>
  <c r="G1400" i="27"/>
  <c r="A1401" i="27"/>
  <c r="D1401" i="27"/>
  <c r="F1401" i="27"/>
  <c r="G1401" i="27"/>
  <c r="A1402" i="27"/>
  <c r="D1402" i="27"/>
  <c r="F1402" i="27"/>
  <c r="G1402" i="27"/>
  <c r="A1403" i="27"/>
  <c r="D1403" i="27"/>
  <c r="F1403" i="27"/>
  <c r="G1403" i="27"/>
  <c r="A1404" i="27"/>
  <c r="D1404" i="27"/>
  <c r="F1404" i="27"/>
  <c r="G1404" i="27"/>
  <c r="A1405" i="27"/>
  <c r="D1405" i="27"/>
  <c r="F1405" i="27"/>
  <c r="G1405" i="27"/>
  <c r="A1406" i="27"/>
  <c r="D1406" i="27"/>
  <c r="F1406" i="27"/>
  <c r="G1406" i="27"/>
  <c r="A1407" i="27"/>
  <c r="D1407" i="27"/>
  <c r="F1407" i="27"/>
  <c r="G1407" i="27"/>
  <c r="A1408" i="27"/>
  <c r="D1408" i="27"/>
  <c r="F1408" i="27"/>
  <c r="G1408" i="27"/>
  <c r="A1409" i="27"/>
  <c r="D1409" i="27"/>
  <c r="F1409" i="27"/>
  <c r="G1409" i="27"/>
  <c r="A1410" i="27"/>
  <c r="D1410" i="27"/>
  <c r="F1410" i="27"/>
  <c r="G1410" i="27"/>
  <c r="A1411" i="27"/>
  <c r="D1411" i="27"/>
  <c r="F1411" i="27"/>
  <c r="G1411" i="27"/>
  <c r="A1412" i="27"/>
  <c r="D1412" i="27"/>
  <c r="F1412" i="27"/>
  <c r="G1412" i="27"/>
  <c r="A1413" i="27"/>
  <c r="D1413" i="27"/>
  <c r="F1413" i="27"/>
  <c r="G1413" i="27"/>
  <c r="A1414" i="27"/>
  <c r="D1414" i="27"/>
  <c r="F1414" i="27"/>
  <c r="G1414" i="27"/>
  <c r="A1415" i="27"/>
  <c r="D1415" i="27"/>
  <c r="F1415" i="27"/>
  <c r="G1415" i="27"/>
  <c r="F1416" i="27"/>
  <c r="G1416" i="27"/>
  <c r="F1419" i="27"/>
  <c r="A1420" i="27"/>
  <c r="D1420" i="27"/>
  <c r="F1420" i="27"/>
  <c r="G1420" i="27"/>
  <c r="A1421" i="27"/>
  <c r="D1421" i="27"/>
  <c r="F1421" i="27"/>
  <c r="G1421" i="27"/>
  <c r="A1422" i="27"/>
  <c r="D1422" i="27"/>
  <c r="F1422" i="27"/>
  <c r="G1422" i="27"/>
  <c r="A1423" i="27"/>
  <c r="D1423" i="27"/>
  <c r="F1423" i="27"/>
  <c r="G1423" i="27"/>
  <c r="A1424" i="27"/>
  <c r="D1424" i="27"/>
  <c r="F1424" i="27"/>
  <c r="G1424" i="27"/>
  <c r="A1425" i="27"/>
  <c r="D1425" i="27"/>
  <c r="F1425" i="27"/>
  <c r="G1425" i="27"/>
  <c r="A1426" i="27"/>
  <c r="D1426" i="27"/>
  <c r="F1426" i="27"/>
  <c r="G1426" i="27"/>
  <c r="A1427" i="27"/>
  <c r="D1427" i="27"/>
  <c r="F1427" i="27"/>
  <c r="G1427" i="27"/>
  <c r="A1428" i="27"/>
  <c r="D1428" i="27"/>
  <c r="F1428" i="27"/>
  <c r="G1428" i="27"/>
  <c r="A1429" i="27"/>
  <c r="D1429" i="27"/>
  <c r="F1429" i="27"/>
  <c r="G1429" i="27"/>
  <c r="A1430" i="27"/>
  <c r="D1430" i="27"/>
  <c r="F1430" i="27"/>
  <c r="G1430" i="27"/>
  <c r="A1431" i="27"/>
  <c r="D1431" i="27"/>
  <c r="F1431" i="27"/>
  <c r="G1431" i="27"/>
  <c r="A1432" i="27"/>
  <c r="D1432" i="27"/>
  <c r="F1432" i="27"/>
  <c r="G1432" i="27"/>
  <c r="A1433" i="27"/>
  <c r="D1433" i="27"/>
  <c r="F1433" i="27"/>
  <c r="G1433" i="27"/>
  <c r="A1434" i="27"/>
  <c r="D1434" i="27"/>
  <c r="F1434" i="27"/>
  <c r="G1434" i="27"/>
  <c r="A1435" i="27"/>
  <c r="D1435" i="27"/>
  <c r="F1435" i="27"/>
  <c r="G1435" i="27"/>
  <c r="A1436" i="27"/>
  <c r="D1436" i="27"/>
  <c r="F1436" i="27"/>
  <c r="G1436" i="27"/>
  <c r="A1437" i="27"/>
  <c r="D1437" i="27"/>
  <c r="F1437" i="27"/>
  <c r="G1437" i="27"/>
  <c r="A1438" i="27"/>
  <c r="D1438" i="27"/>
  <c r="F1438" i="27"/>
  <c r="G1438" i="27"/>
  <c r="A1439" i="27"/>
  <c r="D1439" i="27"/>
  <c r="F1439" i="27"/>
  <c r="G1439" i="27"/>
  <c r="A1440" i="27"/>
  <c r="D1440" i="27"/>
  <c r="F1440" i="27"/>
  <c r="G1440" i="27"/>
  <c r="A1441" i="27"/>
  <c r="D1441" i="27"/>
  <c r="F1441" i="27"/>
  <c r="G1441" i="27"/>
  <c r="A1442" i="27"/>
  <c r="D1442" i="27"/>
  <c r="F1442" i="27"/>
  <c r="G1442" i="27"/>
  <c r="A1443" i="27"/>
  <c r="D1443" i="27"/>
  <c r="F1443" i="27"/>
  <c r="G1443" i="27"/>
  <c r="A1444" i="27"/>
  <c r="D1444" i="27"/>
  <c r="F1444" i="27"/>
  <c r="G1444" i="27"/>
  <c r="A1445" i="27"/>
  <c r="D1445" i="27"/>
  <c r="F1445" i="27"/>
  <c r="G1445" i="27"/>
  <c r="A1446" i="27"/>
  <c r="D1446" i="27"/>
  <c r="F1446" i="27"/>
  <c r="G1446" i="27"/>
  <c r="A1447" i="27"/>
  <c r="D1447" i="27"/>
  <c r="F1447" i="27"/>
  <c r="G1447" i="27"/>
  <c r="A1448" i="27"/>
  <c r="D1448" i="27"/>
  <c r="F1448" i="27"/>
  <c r="G1448" i="27"/>
  <c r="A1449" i="27"/>
  <c r="D1449" i="27"/>
  <c r="F1449" i="27"/>
  <c r="G1449" i="27"/>
  <c r="A1450" i="27"/>
  <c r="D1450" i="27"/>
  <c r="F1450" i="27"/>
  <c r="G1450" i="27"/>
  <c r="F1451" i="27"/>
  <c r="G1451" i="27"/>
  <c r="A1455" i="27"/>
  <c r="D1455" i="27"/>
  <c r="A1456" i="27"/>
  <c r="D1456" i="27"/>
  <c r="A1457" i="27"/>
  <c r="D1457" i="27"/>
  <c r="A1458" i="27"/>
  <c r="D1458" i="27"/>
  <c r="A1459" i="27"/>
  <c r="D1459" i="27"/>
  <c r="A1460" i="27"/>
  <c r="D1460" i="27"/>
  <c r="A1461" i="27"/>
  <c r="D1461" i="27"/>
  <c r="A1462" i="27"/>
  <c r="D1462" i="27"/>
  <c r="A1463" i="27"/>
  <c r="D1463" i="27"/>
  <c r="A1464" i="27"/>
  <c r="D1464" i="27"/>
  <c r="A1465" i="27"/>
  <c r="D1465" i="27"/>
  <c r="A1466" i="27"/>
  <c r="D1466" i="27"/>
  <c r="A1467" i="27"/>
  <c r="D1467" i="27"/>
  <c r="A1468" i="27"/>
  <c r="D1468" i="27"/>
  <c r="A1469" i="27"/>
  <c r="D1469" i="27"/>
  <c r="A1470" i="27"/>
  <c r="D1470" i="27"/>
  <c r="A1471" i="27"/>
  <c r="D1471" i="27"/>
  <c r="A1472" i="27"/>
  <c r="D1472" i="27"/>
  <c r="A1473" i="27"/>
  <c r="D1473" i="27"/>
  <c r="A1474" i="27"/>
  <c r="D1474" i="27"/>
  <c r="A1475" i="27"/>
  <c r="D1475" i="27"/>
  <c r="A1476" i="27"/>
  <c r="D1476" i="27"/>
  <c r="A1477" i="27"/>
  <c r="D1477" i="27"/>
  <c r="A1478" i="27"/>
  <c r="D1478" i="27"/>
  <c r="A1479" i="27"/>
  <c r="D1479" i="27"/>
  <c r="A1480" i="27"/>
  <c r="D1480" i="27"/>
  <c r="A1481" i="27"/>
  <c r="D1481" i="27"/>
  <c r="A1482" i="27"/>
  <c r="D1482" i="27"/>
  <c r="A1483" i="27"/>
  <c r="D1483" i="27"/>
  <c r="F1487" i="27"/>
  <c r="A1488" i="27"/>
  <c r="D1488" i="27"/>
  <c r="F1488" i="27"/>
  <c r="G1488" i="27"/>
  <c r="A1489" i="27"/>
  <c r="D1489" i="27"/>
  <c r="F1489" i="27"/>
  <c r="G1489" i="27"/>
  <c r="A1490" i="27"/>
  <c r="D1490" i="27"/>
  <c r="F1490" i="27"/>
  <c r="G1490" i="27"/>
  <c r="A1491" i="27"/>
  <c r="D1491" i="27"/>
  <c r="F1491" i="27"/>
  <c r="G1491" i="27"/>
  <c r="A1492" i="27"/>
  <c r="D1492" i="27"/>
  <c r="F1492" i="27"/>
  <c r="G1492" i="27"/>
  <c r="A1493" i="27"/>
  <c r="D1493" i="27"/>
  <c r="F1493" i="27"/>
  <c r="G1493" i="27"/>
  <c r="A1494" i="27"/>
  <c r="D1494" i="27"/>
  <c r="F1494" i="27"/>
  <c r="G1494" i="27"/>
  <c r="A1495" i="27"/>
  <c r="D1495" i="27"/>
  <c r="F1495" i="27"/>
  <c r="G1495" i="27"/>
  <c r="A1496" i="27"/>
  <c r="D1496" i="27"/>
  <c r="F1496" i="27"/>
  <c r="G1496" i="27"/>
  <c r="A1497" i="27"/>
  <c r="D1497" i="27"/>
  <c r="F1497" i="27"/>
  <c r="G1497" i="27"/>
  <c r="A1498" i="27"/>
  <c r="D1498" i="27"/>
  <c r="F1498" i="27"/>
  <c r="G1498" i="27"/>
  <c r="A1499" i="27"/>
  <c r="D1499" i="27"/>
  <c r="F1499" i="27"/>
  <c r="G1499" i="27"/>
  <c r="A1500" i="27"/>
  <c r="D1500" i="27"/>
  <c r="F1500" i="27"/>
  <c r="G1500" i="27"/>
  <c r="A1501" i="27"/>
  <c r="D1501" i="27"/>
  <c r="F1501" i="27"/>
  <c r="G1501" i="27"/>
  <c r="A1502" i="27"/>
  <c r="D1502" i="27"/>
  <c r="F1502" i="27"/>
  <c r="G1502" i="27"/>
  <c r="A1503" i="27"/>
  <c r="D1503" i="27"/>
  <c r="F1503" i="27"/>
  <c r="G1503" i="27"/>
  <c r="A1504" i="27"/>
  <c r="D1504" i="27"/>
  <c r="F1504" i="27"/>
  <c r="G1504" i="27"/>
  <c r="A1505" i="27"/>
  <c r="D1505" i="27"/>
  <c r="F1505" i="27"/>
  <c r="G1505" i="27"/>
  <c r="A1506" i="27"/>
  <c r="D1506" i="27"/>
  <c r="F1506" i="27"/>
  <c r="G1506" i="27"/>
  <c r="A1507" i="27"/>
  <c r="D1507" i="27"/>
  <c r="F1507" i="27"/>
  <c r="G1507" i="27"/>
  <c r="A1508" i="27"/>
  <c r="D1508" i="27"/>
  <c r="F1508" i="27"/>
  <c r="G1508" i="27"/>
  <c r="A1509" i="27"/>
  <c r="D1509" i="27"/>
  <c r="F1509" i="27"/>
  <c r="G1509" i="27"/>
  <c r="A1510" i="27"/>
  <c r="D1510" i="27"/>
  <c r="F1510" i="27"/>
  <c r="G1510" i="27"/>
  <c r="A1511" i="27"/>
  <c r="D1511" i="27"/>
  <c r="F1511" i="27"/>
  <c r="G1511" i="27"/>
  <c r="A1512" i="27"/>
  <c r="D1512" i="27"/>
  <c r="F1512" i="27"/>
  <c r="G1512" i="27"/>
  <c r="A1513" i="27"/>
  <c r="D1513" i="27"/>
  <c r="F1513" i="27"/>
  <c r="G1513" i="27"/>
  <c r="A1514" i="27"/>
  <c r="D1514" i="27"/>
  <c r="F1514" i="27"/>
  <c r="G1514" i="27"/>
  <c r="A1515" i="27"/>
  <c r="D1515" i="27"/>
  <c r="F1515" i="27"/>
  <c r="G1515" i="27"/>
  <c r="A1516" i="27"/>
  <c r="D1516" i="27"/>
  <c r="F1516" i="27"/>
  <c r="G1516" i="27"/>
  <c r="A1517" i="27"/>
  <c r="D1517" i="27"/>
  <c r="F1517" i="27"/>
  <c r="G1517" i="27"/>
  <c r="A1518" i="27"/>
  <c r="D1518" i="27"/>
  <c r="F1518" i="27"/>
  <c r="G1518" i="27"/>
  <c r="F1519" i="27"/>
  <c r="G1519" i="27"/>
  <c r="A1523" i="27"/>
  <c r="D1523" i="27"/>
  <c r="A1524" i="27"/>
  <c r="D1524" i="27"/>
  <c r="A1525" i="27"/>
  <c r="D1525" i="27"/>
  <c r="A1526" i="27"/>
  <c r="D1526" i="27"/>
  <c r="A1527" i="27"/>
  <c r="D1527" i="27"/>
  <c r="A1528" i="27"/>
  <c r="D1528" i="27"/>
  <c r="A1529" i="27"/>
  <c r="D1529" i="27"/>
  <c r="A1530" i="27"/>
  <c r="D1530" i="27"/>
  <c r="A1531" i="27"/>
  <c r="D1531" i="27"/>
  <c r="A1532" i="27"/>
  <c r="D1532" i="27"/>
  <c r="A1533" i="27"/>
  <c r="D1533" i="27"/>
  <c r="A1534" i="27"/>
  <c r="D1534" i="27"/>
  <c r="A1535" i="27"/>
  <c r="D1535" i="27"/>
  <c r="A1536" i="27"/>
  <c r="D1536" i="27"/>
  <c r="A1537" i="27"/>
  <c r="D1537" i="27"/>
  <c r="A1538" i="27"/>
  <c r="D1538" i="27"/>
  <c r="A1539" i="27"/>
  <c r="D1539" i="27"/>
  <c r="A1540" i="27"/>
  <c r="D1540" i="27"/>
  <c r="A1541" i="27"/>
  <c r="D1541" i="27"/>
  <c r="A1542" i="27"/>
  <c r="D1542" i="27"/>
  <c r="A1543" i="27"/>
  <c r="D1543" i="27"/>
  <c r="A1544" i="27"/>
  <c r="D1544" i="27"/>
  <c r="A1545" i="27"/>
  <c r="D1545" i="27"/>
  <c r="A1546" i="27"/>
  <c r="D1546" i="27"/>
  <c r="A1547" i="27"/>
  <c r="D1547" i="27"/>
  <c r="A1548" i="27"/>
  <c r="D1548" i="27"/>
  <c r="A1549" i="27"/>
  <c r="D1549" i="27"/>
  <c r="A1550" i="27"/>
  <c r="D1550" i="27"/>
  <c r="A1551" i="27"/>
  <c r="D1551" i="27"/>
  <c r="A1552" i="27"/>
  <c r="D1552" i="27"/>
  <c r="F1556" i="27"/>
  <c r="A1557" i="27"/>
  <c r="D1557" i="27"/>
  <c r="F1557" i="27"/>
  <c r="G1557" i="27"/>
  <c r="A1558" i="27"/>
  <c r="D1558" i="27"/>
  <c r="F1558" i="27"/>
  <c r="G1558" i="27"/>
  <c r="A1559" i="27"/>
  <c r="D1559" i="27"/>
  <c r="F1559" i="27"/>
  <c r="G1559" i="27"/>
  <c r="A1560" i="27"/>
  <c r="D1560" i="27"/>
  <c r="F1560" i="27"/>
  <c r="G1560" i="27"/>
  <c r="A1561" i="27"/>
  <c r="D1561" i="27"/>
  <c r="F1561" i="27"/>
  <c r="G1561" i="27"/>
  <c r="A1562" i="27"/>
  <c r="D1562" i="27"/>
  <c r="F1562" i="27"/>
  <c r="G1562" i="27"/>
  <c r="A1563" i="27"/>
  <c r="D1563" i="27"/>
  <c r="F1563" i="27"/>
  <c r="G1563" i="27"/>
  <c r="A1564" i="27"/>
  <c r="D1564" i="27"/>
  <c r="F1564" i="27"/>
  <c r="G1564" i="27"/>
  <c r="A1565" i="27"/>
  <c r="D1565" i="27"/>
  <c r="F1565" i="27"/>
  <c r="G1565" i="27"/>
  <c r="A1566" i="27"/>
  <c r="D1566" i="27"/>
  <c r="F1566" i="27"/>
  <c r="G1566" i="27"/>
  <c r="A1567" i="27"/>
  <c r="D1567" i="27"/>
  <c r="F1567" i="27"/>
  <c r="G1567" i="27"/>
  <c r="A1568" i="27"/>
  <c r="D1568" i="27"/>
  <c r="F1568" i="27"/>
  <c r="G1568" i="27"/>
  <c r="A1569" i="27"/>
  <c r="D1569" i="27"/>
  <c r="F1569" i="27"/>
  <c r="G1569" i="27"/>
  <c r="A1570" i="27"/>
  <c r="D1570" i="27"/>
  <c r="F1570" i="27"/>
  <c r="G1570" i="27"/>
  <c r="A1571" i="27"/>
  <c r="D1571" i="27"/>
  <c r="F1571" i="27"/>
  <c r="G1571" i="27"/>
  <c r="A1572" i="27"/>
  <c r="D1572" i="27"/>
  <c r="F1572" i="27"/>
  <c r="G1572" i="27"/>
  <c r="A1573" i="27"/>
  <c r="D1573" i="27"/>
  <c r="F1573" i="27"/>
  <c r="G1573" i="27"/>
  <c r="A1574" i="27"/>
  <c r="D1574" i="27"/>
  <c r="F1574" i="27"/>
  <c r="G1574" i="27"/>
  <c r="A1575" i="27"/>
  <c r="D1575" i="27"/>
  <c r="F1575" i="27"/>
  <c r="G1575" i="27"/>
  <c r="A1576" i="27"/>
  <c r="D1576" i="27"/>
  <c r="F1576" i="27"/>
  <c r="G1576" i="27"/>
  <c r="A1577" i="27"/>
  <c r="D1577" i="27"/>
  <c r="F1577" i="27"/>
  <c r="G1577" i="27"/>
  <c r="A1578" i="27"/>
  <c r="D1578" i="27"/>
  <c r="F1578" i="27"/>
  <c r="G1578" i="27"/>
  <c r="A1579" i="27"/>
  <c r="D1579" i="27"/>
  <c r="F1579" i="27"/>
  <c r="G1579" i="27"/>
  <c r="A1580" i="27"/>
  <c r="D1580" i="27"/>
  <c r="F1580" i="27"/>
  <c r="G1580" i="27"/>
  <c r="A1581" i="27"/>
  <c r="D1581" i="27"/>
  <c r="F1581" i="27"/>
  <c r="G1581" i="27"/>
  <c r="A1582" i="27"/>
  <c r="D1582" i="27"/>
  <c r="F1582" i="27"/>
  <c r="G1582" i="27"/>
  <c r="A1583" i="27"/>
  <c r="D1583" i="27"/>
  <c r="F1583" i="27"/>
  <c r="G1583" i="27"/>
  <c r="A1584" i="27"/>
  <c r="D1584" i="27"/>
  <c r="F1584" i="27"/>
  <c r="G1584" i="27"/>
  <c r="A1585" i="27"/>
  <c r="D1585" i="27"/>
  <c r="F1585" i="27"/>
  <c r="G1585" i="27"/>
  <c r="A1586" i="27"/>
  <c r="D1586" i="27"/>
  <c r="F1586" i="27"/>
  <c r="G1586" i="27"/>
  <c r="A1587" i="27"/>
  <c r="D1587" i="27"/>
  <c r="F1587" i="27"/>
  <c r="G1587" i="27"/>
  <c r="F1588" i="27"/>
  <c r="G1588" i="27"/>
  <c r="A1592" i="27"/>
  <c r="D1592" i="27"/>
  <c r="A1593" i="27"/>
  <c r="D1593" i="27"/>
  <c r="A1594" i="27"/>
  <c r="D1594" i="27"/>
  <c r="A1595" i="27"/>
  <c r="D1595" i="27"/>
  <c r="A1596" i="27"/>
  <c r="D1596" i="27"/>
  <c r="A1597" i="27"/>
  <c r="D1597" i="27"/>
  <c r="A1598" i="27"/>
  <c r="D1598" i="27"/>
  <c r="A1599" i="27"/>
  <c r="D1599" i="27"/>
  <c r="A1600" i="27"/>
  <c r="D1600" i="27"/>
  <c r="A1601" i="27"/>
  <c r="D1601" i="27"/>
  <c r="A1602" i="27"/>
  <c r="D1602" i="27"/>
  <c r="A1603" i="27"/>
  <c r="D1603" i="27"/>
  <c r="A1604" i="27"/>
  <c r="D1604" i="27"/>
  <c r="A1605" i="27"/>
  <c r="D1605" i="27"/>
  <c r="A1606" i="27"/>
  <c r="D1606" i="27"/>
  <c r="A1607" i="27"/>
  <c r="D1607" i="27"/>
  <c r="A1608" i="27"/>
  <c r="D1608" i="27"/>
  <c r="A1609" i="27"/>
  <c r="D1609" i="27"/>
  <c r="A1610" i="27"/>
  <c r="D1610" i="27"/>
  <c r="A1611" i="27"/>
  <c r="D1611" i="27"/>
  <c r="A1612" i="27"/>
  <c r="D1612" i="27"/>
  <c r="A1613" i="27"/>
  <c r="D1613" i="27"/>
  <c r="A1614" i="27"/>
  <c r="D1614" i="27"/>
  <c r="A1615" i="27"/>
  <c r="D1615" i="27"/>
  <c r="A1616" i="27"/>
  <c r="D1616" i="27"/>
  <c r="A1617" i="27"/>
  <c r="D1617" i="27"/>
  <c r="A1618" i="27"/>
  <c r="D1618" i="27"/>
  <c r="A1619" i="27"/>
  <c r="D1619" i="27"/>
  <c r="A1620" i="27"/>
  <c r="D1620" i="27"/>
  <c r="A1621" i="27"/>
  <c r="D1621" i="27"/>
  <c r="F1625" i="27"/>
  <c r="A1626" i="27"/>
  <c r="D1626" i="27"/>
  <c r="F1626" i="27"/>
  <c r="G1626" i="27"/>
  <c r="A1627" i="27"/>
  <c r="D1627" i="27"/>
  <c r="F1627" i="27"/>
  <c r="G1627" i="27"/>
  <c r="A1628" i="27"/>
  <c r="D1628" i="27"/>
  <c r="F1628" i="27"/>
  <c r="G1628" i="27"/>
  <c r="A1629" i="27"/>
  <c r="D1629" i="27"/>
  <c r="F1629" i="27"/>
  <c r="G1629" i="27"/>
  <c r="A1630" i="27"/>
  <c r="D1630" i="27"/>
  <c r="F1630" i="27"/>
  <c r="G1630" i="27"/>
  <c r="A1631" i="27"/>
  <c r="D1631" i="27"/>
  <c r="F1631" i="27"/>
  <c r="G1631" i="27"/>
  <c r="A1632" i="27"/>
  <c r="D1632" i="27"/>
  <c r="F1632" i="27"/>
  <c r="G1632" i="27"/>
  <c r="A1633" i="27"/>
  <c r="D1633" i="27"/>
  <c r="F1633" i="27"/>
  <c r="G1633" i="27"/>
  <c r="A1634" i="27"/>
  <c r="D1634" i="27"/>
  <c r="F1634" i="27"/>
  <c r="G1634" i="27"/>
  <c r="A1635" i="27"/>
  <c r="D1635" i="27"/>
  <c r="F1635" i="27"/>
  <c r="G1635" i="27"/>
  <c r="A1636" i="27"/>
  <c r="D1636" i="27"/>
  <c r="F1636" i="27"/>
  <c r="G1636" i="27"/>
  <c r="A1637" i="27"/>
  <c r="D1637" i="27"/>
  <c r="F1637" i="27"/>
  <c r="G1637" i="27"/>
  <c r="A1638" i="27"/>
  <c r="D1638" i="27"/>
  <c r="F1638" i="27"/>
  <c r="G1638" i="27"/>
  <c r="A1639" i="27"/>
  <c r="D1639" i="27"/>
  <c r="F1639" i="27"/>
  <c r="G1639" i="27"/>
  <c r="A1640" i="27"/>
  <c r="D1640" i="27"/>
  <c r="F1640" i="27"/>
  <c r="G1640" i="27"/>
  <c r="A1641" i="27"/>
  <c r="D1641" i="27"/>
  <c r="F1641" i="27"/>
  <c r="G1641" i="27"/>
  <c r="A1642" i="27"/>
  <c r="D1642" i="27"/>
  <c r="F1642" i="27"/>
  <c r="G1642" i="27"/>
  <c r="A1643" i="27"/>
  <c r="D1643" i="27"/>
  <c r="F1643" i="27"/>
  <c r="G1643" i="27"/>
  <c r="A1644" i="27"/>
  <c r="D1644" i="27"/>
  <c r="F1644" i="27"/>
  <c r="G1644" i="27"/>
  <c r="A1645" i="27"/>
  <c r="D1645" i="27"/>
  <c r="F1645" i="27"/>
  <c r="G1645" i="27"/>
  <c r="A1646" i="27"/>
  <c r="D1646" i="27"/>
  <c r="F1646" i="27"/>
  <c r="G1646" i="27"/>
  <c r="A1647" i="27"/>
  <c r="D1647" i="27"/>
  <c r="F1647" i="27"/>
  <c r="G1647" i="27"/>
  <c r="A1648" i="27"/>
  <c r="D1648" i="27"/>
  <c r="F1648" i="27"/>
  <c r="G1648" i="27"/>
  <c r="A1649" i="27"/>
  <c r="D1649" i="27"/>
  <c r="F1649" i="27"/>
  <c r="G1649" i="27"/>
  <c r="A1650" i="27"/>
  <c r="D1650" i="27"/>
  <c r="F1650" i="27"/>
  <c r="G1650" i="27"/>
  <c r="A1651" i="27"/>
  <c r="D1651" i="27"/>
  <c r="F1651" i="27"/>
  <c r="G1651" i="27"/>
  <c r="A1652" i="27"/>
  <c r="D1652" i="27"/>
  <c r="F1652" i="27"/>
  <c r="G1652" i="27"/>
  <c r="A1653" i="27"/>
  <c r="D1653" i="27"/>
  <c r="F1653" i="27"/>
  <c r="G1653" i="27"/>
  <c r="A1654" i="27"/>
  <c r="D1654" i="27"/>
  <c r="F1654" i="27"/>
  <c r="G1654" i="27"/>
  <c r="A1655" i="27"/>
  <c r="D1655" i="27"/>
  <c r="F1655" i="27"/>
  <c r="G1655" i="27"/>
  <c r="A1656" i="27"/>
  <c r="D1656" i="27"/>
  <c r="F1656" i="27"/>
  <c r="G1656" i="27"/>
  <c r="F1657" i="27"/>
  <c r="G1657" i="27"/>
  <c r="F1660" i="27"/>
  <c r="A1661" i="27"/>
  <c r="D1661" i="27"/>
  <c r="F1661" i="27"/>
  <c r="G1661" i="27"/>
  <c r="A1662" i="27"/>
  <c r="D1662" i="27"/>
  <c r="F1662" i="27"/>
  <c r="G1662" i="27"/>
  <c r="A1663" i="27"/>
  <c r="D1663" i="27"/>
  <c r="F1663" i="27"/>
  <c r="G1663" i="27"/>
  <c r="A1664" i="27"/>
  <c r="D1664" i="27"/>
  <c r="F1664" i="27"/>
  <c r="G1664" i="27"/>
  <c r="A1665" i="27"/>
  <c r="D1665" i="27"/>
  <c r="F1665" i="27"/>
  <c r="G1665" i="27"/>
  <c r="A1666" i="27"/>
  <c r="D1666" i="27"/>
  <c r="F1666" i="27"/>
  <c r="G1666" i="27"/>
  <c r="A1667" i="27"/>
  <c r="D1667" i="27"/>
  <c r="F1667" i="27"/>
  <c r="G1667" i="27"/>
  <c r="A1668" i="27"/>
  <c r="D1668" i="27"/>
  <c r="F1668" i="27"/>
  <c r="G1668" i="27"/>
  <c r="A1669" i="27"/>
  <c r="D1669" i="27"/>
  <c r="F1669" i="27"/>
  <c r="G1669" i="27"/>
  <c r="A1670" i="27"/>
  <c r="D1670" i="27"/>
  <c r="F1670" i="27"/>
  <c r="G1670" i="27"/>
  <c r="A1671" i="27"/>
  <c r="D1671" i="27"/>
  <c r="F1671" i="27"/>
  <c r="G1671" i="27"/>
  <c r="A1672" i="27"/>
  <c r="D1672" i="27"/>
  <c r="F1672" i="27"/>
  <c r="G1672" i="27"/>
  <c r="A1673" i="27"/>
  <c r="D1673" i="27"/>
  <c r="F1673" i="27"/>
  <c r="G1673" i="27"/>
  <c r="A1674" i="27"/>
  <c r="D1674" i="27"/>
  <c r="F1674" i="27"/>
  <c r="G1674" i="27"/>
  <c r="A1675" i="27"/>
  <c r="D1675" i="27"/>
  <c r="F1675" i="27"/>
  <c r="G1675" i="27"/>
  <c r="A1676" i="27"/>
  <c r="D1676" i="27"/>
  <c r="F1676" i="27"/>
  <c r="G1676" i="27"/>
  <c r="A1677" i="27"/>
  <c r="D1677" i="27"/>
  <c r="F1677" i="27"/>
  <c r="G1677" i="27"/>
  <c r="A1678" i="27"/>
  <c r="D1678" i="27"/>
  <c r="F1678" i="27"/>
  <c r="G1678" i="27"/>
  <c r="A1679" i="27"/>
  <c r="D1679" i="27"/>
  <c r="F1679" i="27"/>
  <c r="G1679" i="27"/>
  <c r="A1680" i="27"/>
  <c r="D1680" i="27"/>
  <c r="F1680" i="27"/>
  <c r="G1680" i="27"/>
  <c r="A1681" i="27"/>
  <c r="D1681" i="27"/>
  <c r="F1681" i="27"/>
  <c r="G1681" i="27"/>
  <c r="A1682" i="27"/>
  <c r="D1682" i="27"/>
  <c r="F1682" i="27"/>
  <c r="G1682" i="27"/>
  <c r="A1683" i="27"/>
  <c r="D1683" i="27"/>
  <c r="F1683" i="27"/>
  <c r="G1683" i="27"/>
  <c r="A1684" i="27"/>
  <c r="D1684" i="27"/>
  <c r="F1684" i="27"/>
  <c r="G1684" i="27"/>
  <c r="A1685" i="27"/>
  <c r="D1685" i="27"/>
  <c r="F1685" i="27"/>
  <c r="G1685" i="27"/>
  <c r="A1686" i="27"/>
  <c r="D1686" i="27"/>
  <c r="F1686" i="27"/>
  <c r="G1686" i="27"/>
  <c r="A1687" i="27"/>
  <c r="D1687" i="27"/>
  <c r="F1687" i="27"/>
  <c r="G1687" i="27"/>
  <c r="A1688" i="27"/>
  <c r="D1688" i="27"/>
  <c r="F1688" i="27"/>
  <c r="G1688" i="27"/>
  <c r="A1689" i="27"/>
  <c r="D1689" i="27"/>
  <c r="F1689" i="27"/>
  <c r="G1689" i="27"/>
  <c r="A1690" i="27"/>
  <c r="D1690" i="27"/>
  <c r="F1690" i="27"/>
  <c r="G1690" i="27"/>
  <c r="A1691" i="27"/>
  <c r="D1691" i="27"/>
  <c r="F1691" i="27"/>
  <c r="G1691" i="27"/>
  <c r="F1692" i="27"/>
  <c r="G1692" i="27"/>
  <c r="A1696" i="27"/>
  <c r="D1696" i="27"/>
  <c r="A1697" i="27"/>
  <c r="D1697" i="27"/>
  <c r="A1698" i="27"/>
  <c r="D1698" i="27"/>
  <c r="A1699" i="27"/>
  <c r="D1699" i="27"/>
  <c r="A1700" i="27"/>
  <c r="D1700" i="27"/>
  <c r="A1701" i="27"/>
  <c r="D1701" i="27"/>
  <c r="A1702" i="27"/>
  <c r="D1702" i="27"/>
  <c r="A1703" i="27"/>
  <c r="D1703" i="27"/>
  <c r="A1704" i="27"/>
  <c r="D1704" i="27"/>
  <c r="A1705" i="27"/>
  <c r="D1705" i="27"/>
  <c r="A1706" i="27"/>
  <c r="D1706" i="27"/>
  <c r="A1707" i="27"/>
  <c r="D1707" i="27"/>
  <c r="A1708" i="27"/>
  <c r="D1708" i="27"/>
  <c r="A1709" i="27"/>
  <c r="D1709" i="27"/>
  <c r="A1710" i="27"/>
  <c r="D1710" i="27"/>
  <c r="A1711" i="27"/>
  <c r="D1711" i="27"/>
  <c r="A1712" i="27"/>
  <c r="D1712" i="27"/>
  <c r="A1713" i="27"/>
  <c r="D1713" i="27"/>
  <c r="A1714" i="27"/>
  <c r="D1714" i="27"/>
  <c r="A1715" i="27"/>
  <c r="D1715" i="27"/>
  <c r="A1716" i="27"/>
  <c r="D1716" i="27"/>
  <c r="A1717" i="27"/>
  <c r="D1717" i="27"/>
  <c r="A1718" i="27"/>
  <c r="D1718" i="27"/>
  <c r="A1719" i="27"/>
  <c r="D1719" i="27"/>
  <c r="A1720" i="27"/>
  <c r="D1720" i="27"/>
  <c r="A1721" i="27"/>
  <c r="D1721" i="27"/>
  <c r="A1722" i="27"/>
  <c r="D1722" i="27"/>
  <c r="A1723" i="27"/>
  <c r="D1723" i="27"/>
  <c r="G6" i="34"/>
  <c r="H6" i="34"/>
  <c r="G7" i="34"/>
  <c r="H7" i="34"/>
  <c r="G8" i="34"/>
  <c r="H8" i="34"/>
  <c r="G9" i="34"/>
  <c r="H9" i="34"/>
  <c r="G10" i="34"/>
  <c r="H10" i="34"/>
  <c r="G11" i="34"/>
  <c r="H11" i="34"/>
  <c r="G12" i="34"/>
  <c r="H12" i="34"/>
  <c r="G13" i="34"/>
  <c r="H13" i="34"/>
  <c r="G14" i="34"/>
  <c r="H14" i="34"/>
  <c r="G15" i="34"/>
  <c r="H15" i="34"/>
  <c r="H2" i="32"/>
  <c r="I2" i="32"/>
  <c r="S2" i="32"/>
  <c r="T2" i="32"/>
  <c r="B5" i="32"/>
  <c r="C5" i="32"/>
  <c r="H5" i="32"/>
  <c r="M5" i="32"/>
  <c r="N5" i="32"/>
  <c r="O5" i="32"/>
  <c r="S5" i="32"/>
  <c r="B6" i="32"/>
  <c r="C6" i="32"/>
  <c r="D6" i="32"/>
  <c r="H6" i="32"/>
  <c r="M6" i="32"/>
  <c r="N6" i="32"/>
  <c r="O6" i="32"/>
  <c r="S6" i="32"/>
  <c r="B7" i="32"/>
  <c r="C7" i="32"/>
  <c r="D7" i="32"/>
  <c r="H7" i="32"/>
  <c r="M7" i="32"/>
  <c r="N7" i="32"/>
  <c r="O7" i="32"/>
  <c r="S7" i="32"/>
  <c r="B8" i="32"/>
  <c r="C8" i="32"/>
  <c r="D8" i="32"/>
  <c r="H8" i="32"/>
  <c r="M8" i="32"/>
  <c r="N8" i="32"/>
  <c r="O8" i="32"/>
  <c r="S8" i="32"/>
  <c r="B9" i="32"/>
  <c r="C9" i="32"/>
  <c r="D9" i="32"/>
  <c r="H9" i="32"/>
  <c r="M9" i="32"/>
  <c r="N9" i="32"/>
  <c r="O9" i="32"/>
  <c r="S9" i="32"/>
  <c r="B10" i="32"/>
  <c r="C10" i="32"/>
  <c r="D10" i="32"/>
  <c r="H10" i="32"/>
  <c r="J10" i="32"/>
  <c r="M10" i="32"/>
  <c r="N10" i="32"/>
  <c r="O10" i="32"/>
  <c r="S10" i="32"/>
  <c r="B11" i="32"/>
  <c r="C11" i="32"/>
  <c r="D11" i="32"/>
  <c r="H11" i="32"/>
  <c r="M11" i="32"/>
  <c r="N11" i="32"/>
  <c r="O11" i="32"/>
  <c r="S11" i="32"/>
  <c r="B12" i="32"/>
  <c r="C12" i="32"/>
  <c r="D12" i="32"/>
  <c r="H12" i="32"/>
  <c r="M12" i="32"/>
  <c r="N12" i="32"/>
  <c r="O12" i="32"/>
  <c r="S12" i="32"/>
  <c r="B13" i="32"/>
  <c r="C13" i="32"/>
  <c r="D13" i="32"/>
  <c r="H13" i="32"/>
  <c r="M13" i="32"/>
  <c r="N13" i="32"/>
  <c r="O13" i="32"/>
  <c r="S13" i="32"/>
  <c r="B14" i="32"/>
  <c r="C14" i="32"/>
  <c r="D14" i="32"/>
  <c r="H14" i="32"/>
  <c r="M14" i="32"/>
  <c r="N14" i="32"/>
  <c r="O14" i="32"/>
  <c r="S14" i="32"/>
  <c r="B15" i="32"/>
  <c r="C15" i="32"/>
  <c r="D15" i="32"/>
  <c r="H15" i="32"/>
  <c r="M15" i="32"/>
  <c r="N15" i="32"/>
  <c r="O15" i="32"/>
  <c r="S15" i="32"/>
  <c r="B16" i="32"/>
  <c r="C16" i="32"/>
  <c r="D16" i="32"/>
  <c r="H16" i="32"/>
  <c r="M16" i="32"/>
  <c r="N16" i="32"/>
  <c r="O16" i="32"/>
  <c r="S16" i="32"/>
  <c r="B17" i="32"/>
  <c r="C17" i="32"/>
  <c r="D17" i="32"/>
  <c r="H17" i="32"/>
  <c r="M17" i="32"/>
  <c r="N17" i="32"/>
  <c r="O17" i="32"/>
  <c r="S17" i="32"/>
  <c r="B18" i="32"/>
  <c r="C18" i="32"/>
  <c r="D18" i="32"/>
  <c r="H18" i="32"/>
  <c r="M18" i="32"/>
  <c r="N18" i="32"/>
  <c r="O18" i="32"/>
  <c r="S18" i="32"/>
  <c r="B19" i="32"/>
  <c r="C19" i="32"/>
  <c r="D19" i="32"/>
  <c r="H19" i="32"/>
  <c r="M19" i="32"/>
  <c r="N19" i="32"/>
  <c r="O19" i="32"/>
  <c r="S19" i="32"/>
  <c r="B20" i="32"/>
  <c r="C20" i="32"/>
  <c r="D20" i="32"/>
  <c r="H20" i="32"/>
  <c r="M20" i="32"/>
  <c r="N20" i="32"/>
  <c r="O20" i="32"/>
  <c r="S20" i="32"/>
  <c r="B21" i="32"/>
  <c r="C21" i="32"/>
  <c r="D21" i="32"/>
  <c r="H21" i="32"/>
  <c r="M21" i="32"/>
  <c r="N21" i="32"/>
  <c r="O21" i="32"/>
  <c r="S21" i="32"/>
  <c r="B22" i="32"/>
  <c r="C22" i="32"/>
  <c r="D22" i="32"/>
  <c r="H22" i="32"/>
  <c r="M22" i="32"/>
  <c r="N22" i="32"/>
  <c r="O22" i="32"/>
  <c r="S22" i="32"/>
  <c r="B23" i="32"/>
  <c r="C23" i="32"/>
  <c r="D23" i="32"/>
  <c r="H23" i="32"/>
  <c r="M23" i="32"/>
  <c r="N23" i="32"/>
  <c r="O23" i="32"/>
  <c r="S23" i="32"/>
  <c r="B24" i="32"/>
  <c r="C24" i="32"/>
  <c r="D24" i="32"/>
  <c r="H24" i="32"/>
  <c r="M24" i="32"/>
  <c r="N24" i="32"/>
  <c r="O24" i="32"/>
  <c r="S24" i="32"/>
  <c r="B25" i="32"/>
  <c r="C25" i="32"/>
  <c r="D25" i="32"/>
  <c r="H25" i="32"/>
  <c r="M25" i="32"/>
  <c r="N25" i="32"/>
  <c r="O25" i="32"/>
  <c r="S25" i="32"/>
  <c r="B26" i="32"/>
  <c r="C26" i="32"/>
  <c r="D26" i="32"/>
  <c r="H26" i="32"/>
  <c r="M26" i="32"/>
  <c r="N26" i="32"/>
  <c r="O26" i="32"/>
  <c r="S26" i="32"/>
  <c r="B27" i="32"/>
  <c r="C27" i="32"/>
  <c r="D27" i="32"/>
  <c r="H27" i="32"/>
  <c r="M27" i="32"/>
  <c r="N27" i="32"/>
  <c r="O27" i="32"/>
  <c r="S27" i="32"/>
  <c r="B28" i="32"/>
  <c r="C28" i="32"/>
  <c r="D28" i="32"/>
  <c r="H28" i="32"/>
  <c r="M28" i="32"/>
  <c r="N28" i="32"/>
  <c r="O28" i="32"/>
  <c r="S28" i="32"/>
  <c r="B29" i="32"/>
  <c r="C29" i="32"/>
  <c r="D29" i="32"/>
  <c r="H29" i="32"/>
  <c r="M29" i="32"/>
  <c r="N29" i="32"/>
  <c r="O29" i="32"/>
  <c r="S29" i="32"/>
  <c r="B30" i="32"/>
  <c r="C30" i="32"/>
  <c r="D30" i="32"/>
  <c r="H30" i="32"/>
  <c r="M30" i="32"/>
  <c r="N30" i="32"/>
  <c r="O30" i="32"/>
  <c r="S30" i="32"/>
  <c r="B31" i="32"/>
  <c r="C31" i="32"/>
  <c r="D31" i="32"/>
  <c r="H31" i="32"/>
  <c r="M31" i="32"/>
  <c r="N31" i="32"/>
  <c r="O31" i="32"/>
  <c r="S31" i="32"/>
  <c r="B32" i="32"/>
  <c r="C32" i="32"/>
  <c r="D32" i="32"/>
  <c r="H32" i="32"/>
  <c r="M32" i="32"/>
  <c r="N32" i="32"/>
  <c r="O32" i="32"/>
  <c r="S32" i="32"/>
  <c r="B33" i="32"/>
  <c r="C33" i="32"/>
  <c r="D33" i="32"/>
  <c r="H33" i="32"/>
  <c r="M33" i="32"/>
  <c r="N33" i="32"/>
  <c r="O33" i="32"/>
  <c r="S33" i="32"/>
  <c r="B34" i="32"/>
  <c r="C34" i="32"/>
  <c r="D34" i="32"/>
  <c r="H34" i="32"/>
  <c r="M34" i="32"/>
  <c r="N34" i="32"/>
  <c r="O34" i="32"/>
  <c r="S34" i="32"/>
  <c r="B35" i="32"/>
  <c r="C35" i="32"/>
  <c r="D35" i="32"/>
  <c r="H35" i="32"/>
  <c r="M35" i="32"/>
  <c r="N35" i="32"/>
  <c r="O35" i="32"/>
  <c r="S35" i="32"/>
  <c r="B36" i="32"/>
  <c r="C36" i="32"/>
  <c r="D36" i="32"/>
  <c r="H36" i="32"/>
  <c r="M36" i="32"/>
  <c r="N36" i="32"/>
  <c r="O36" i="32"/>
  <c r="S36" i="32"/>
  <c r="B37" i="32"/>
  <c r="C37" i="32"/>
  <c r="D37" i="32"/>
  <c r="H37" i="32"/>
  <c r="M37" i="32"/>
  <c r="N37" i="32"/>
  <c r="O37" i="32"/>
  <c r="S37" i="32"/>
  <c r="B38" i="32"/>
  <c r="C38" i="32"/>
  <c r="D38" i="32"/>
  <c r="H38" i="32"/>
  <c r="M38" i="32"/>
  <c r="N38" i="32"/>
  <c r="O38" i="32"/>
  <c r="S38" i="32"/>
  <c r="B39" i="32"/>
  <c r="C39" i="32"/>
  <c r="D39" i="32"/>
  <c r="H39" i="32"/>
  <c r="M39" i="32"/>
  <c r="N39" i="32"/>
  <c r="O39" i="32"/>
  <c r="S39" i="32"/>
  <c r="B40" i="32"/>
  <c r="C40" i="32"/>
  <c r="D40" i="32"/>
  <c r="H40" i="32"/>
  <c r="M40" i="32"/>
  <c r="N40" i="32"/>
  <c r="O40" i="32"/>
  <c r="S40" i="32"/>
  <c r="B41" i="32"/>
  <c r="C41" i="32"/>
  <c r="D41" i="32"/>
  <c r="H41" i="32"/>
  <c r="M41" i="32"/>
  <c r="N41" i="32"/>
  <c r="O41" i="32"/>
  <c r="S41" i="32"/>
  <c r="B42" i="32"/>
  <c r="C42" i="32"/>
  <c r="D42" i="32"/>
  <c r="H42" i="32"/>
  <c r="M42" i="32"/>
  <c r="N42" i="32"/>
  <c r="O42" i="32"/>
  <c r="S42" i="32"/>
  <c r="B43" i="32"/>
  <c r="C43" i="32"/>
  <c r="D43" i="32"/>
  <c r="H43" i="32"/>
  <c r="M43" i="32"/>
  <c r="N43" i="32"/>
  <c r="O43" i="32"/>
  <c r="S43" i="32"/>
  <c r="B44" i="32"/>
  <c r="C44" i="32"/>
  <c r="D44" i="32"/>
  <c r="H44" i="32"/>
  <c r="M44" i="32"/>
  <c r="N44" i="32"/>
  <c r="O44" i="32"/>
  <c r="S44" i="32"/>
  <c r="B45" i="32"/>
  <c r="C45" i="32"/>
  <c r="D45" i="32"/>
  <c r="H45" i="32"/>
  <c r="M45" i="32"/>
  <c r="N45" i="32"/>
  <c r="O45" i="32"/>
  <c r="S45" i="32"/>
  <c r="B46" i="32"/>
  <c r="C46" i="32"/>
  <c r="D46" i="32"/>
  <c r="H46" i="32"/>
  <c r="M46" i="32"/>
  <c r="N46" i="32"/>
  <c r="O46" i="32"/>
  <c r="S46" i="32"/>
  <c r="B47" i="32"/>
  <c r="C47" i="32"/>
  <c r="D47" i="32"/>
  <c r="H47" i="32"/>
  <c r="M47" i="32"/>
  <c r="N47" i="32"/>
  <c r="O47" i="32"/>
  <c r="S47" i="32"/>
  <c r="B48" i="32"/>
  <c r="C48" i="32"/>
  <c r="D48" i="32"/>
  <c r="H48" i="32"/>
  <c r="M48" i="32"/>
  <c r="N48" i="32"/>
  <c r="O48" i="32"/>
  <c r="S48" i="32"/>
  <c r="B49" i="32"/>
  <c r="C49" i="32"/>
  <c r="D49" i="32"/>
  <c r="H49" i="32"/>
  <c r="M49" i="32"/>
  <c r="N49" i="32"/>
  <c r="O49" i="32"/>
  <c r="S49" i="32"/>
  <c r="B50" i="32"/>
  <c r="C50" i="32"/>
  <c r="D50" i="32"/>
  <c r="H50" i="32"/>
  <c r="M50" i="32"/>
  <c r="N50" i="32"/>
  <c r="O50" i="32"/>
  <c r="S50" i="32"/>
  <c r="B51" i="32"/>
  <c r="C51" i="32"/>
  <c r="D51" i="32"/>
  <c r="H51" i="32"/>
  <c r="M51" i="32"/>
  <c r="N51" i="32"/>
  <c r="O51" i="32"/>
  <c r="S51" i="32"/>
  <c r="B52" i="32"/>
  <c r="C52" i="32"/>
  <c r="D52" i="32"/>
  <c r="H52" i="32"/>
  <c r="M52" i="32"/>
  <c r="N52" i="32"/>
  <c r="O52" i="32"/>
  <c r="S52" i="32"/>
  <c r="B53" i="32"/>
  <c r="C53" i="32"/>
  <c r="D53" i="32"/>
  <c r="H53" i="32"/>
  <c r="M53" i="32"/>
  <c r="N53" i="32"/>
  <c r="O53" i="32"/>
  <c r="S53" i="32"/>
  <c r="B54" i="32"/>
  <c r="C54" i="32"/>
  <c r="D54" i="32"/>
  <c r="H54" i="32"/>
  <c r="M54" i="32"/>
  <c r="N54" i="32"/>
  <c r="O54" i="32"/>
  <c r="S54" i="32"/>
  <c r="B55" i="32"/>
  <c r="C55" i="32"/>
  <c r="D55" i="32"/>
  <c r="H55" i="32"/>
  <c r="M55" i="32"/>
  <c r="N55" i="32"/>
  <c r="O55" i="32"/>
  <c r="S55" i="32"/>
  <c r="B56" i="32"/>
  <c r="C56" i="32"/>
  <c r="D56" i="32"/>
  <c r="H56" i="32"/>
  <c r="M56" i="32"/>
  <c r="N56" i="32"/>
  <c r="O56" i="32"/>
  <c r="S56" i="32"/>
  <c r="B57" i="32"/>
  <c r="C57" i="32"/>
  <c r="D57" i="32"/>
  <c r="H57" i="32"/>
  <c r="B58" i="32"/>
  <c r="C58" i="32"/>
  <c r="D58" i="32"/>
  <c r="H58" i="32"/>
  <c r="B59" i="32"/>
  <c r="C59" i="32"/>
  <c r="D59" i="32"/>
  <c r="H59" i="32"/>
  <c r="B60" i="32"/>
  <c r="C60" i="32"/>
  <c r="D60" i="32"/>
  <c r="H60" i="32"/>
  <c r="B61" i="32"/>
  <c r="C61" i="32"/>
  <c r="D61" i="32"/>
  <c r="H61" i="32"/>
  <c r="B62" i="32"/>
  <c r="C62" i="32"/>
  <c r="D62" i="32"/>
  <c r="H62" i="32"/>
  <c r="B63" i="32"/>
  <c r="C63" i="32"/>
  <c r="D63" i="32"/>
  <c r="H63" i="32"/>
  <c r="B64" i="32"/>
  <c r="C64" i="32"/>
  <c r="D64" i="32"/>
  <c r="H64" i="32"/>
  <c r="B65" i="32"/>
  <c r="C65" i="32"/>
  <c r="D65" i="32"/>
  <c r="H65" i="32"/>
  <c r="B1" i="29"/>
  <c r="D1" i="29"/>
  <c r="G1" i="29"/>
  <c r="D3" i="29"/>
  <c r="E3" i="29"/>
  <c r="D4" i="29"/>
  <c r="E4" i="29"/>
  <c r="D6" i="29"/>
  <c r="E6" i="29"/>
  <c r="D7" i="29"/>
  <c r="E7" i="29"/>
  <c r="D8" i="29"/>
  <c r="E8" i="29"/>
  <c r="G9" i="29"/>
  <c r="H9" i="29"/>
  <c r="I9" i="29"/>
  <c r="J9" i="29"/>
  <c r="K9" i="29"/>
  <c r="L9" i="29"/>
  <c r="D10" i="29"/>
  <c r="E10" i="29"/>
  <c r="K10" i="29"/>
  <c r="L10" i="29"/>
  <c r="O10" i="29"/>
  <c r="D11" i="29"/>
  <c r="E11" i="29"/>
  <c r="G11" i="29"/>
  <c r="H11" i="29"/>
  <c r="O11" i="29"/>
  <c r="D12" i="29"/>
  <c r="E12" i="29"/>
  <c r="G12" i="29"/>
  <c r="H12" i="29"/>
  <c r="O12" i="29"/>
  <c r="D13" i="29"/>
  <c r="E13" i="29"/>
  <c r="G13" i="29"/>
  <c r="H13" i="29"/>
  <c r="O13" i="29"/>
  <c r="D14" i="29"/>
  <c r="E14" i="29"/>
  <c r="G14" i="29"/>
  <c r="H14" i="29"/>
  <c r="O14" i="29"/>
  <c r="D15" i="29"/>
  <c r="E15" i="29"/>
  <c r="G15" i="29"/>
  <c r="H15" i="29"/>
  <c r="O15" i="29"/>
  <c r="D16" i="29"/>
  <c r="E16" i="29"/>
  <c r="G16" i="29"/>
  <c r="H16" i="29"/>
  <c r="O16" i="29"/>
  <c r="D17" i="29"/>
  <c r="E17" i="29"/>
  <c r="G17" i="29"/>
  <c r="H17" i="29"/>
  <c r="O17" i="29"/>
  <c r="D18" i="29"/>
  <c r="E18" i="29"/>
  <c r="G18" i="29"/>
  <c r="H18" i="29"/>
  <c r="O18" i="29"/>
  <c r="D19" i="29"/>
  <c r="E19" i="29"/>
  <c r="G19" i="29"/>
  <c r="H19" i="29"/>
  <c r="O19" i="29"/>
  <c r="D20" i="29"/>
  <c r="E20" i="29"/>
  <c r="G20" i="29"/>
  <c r="H20" i="29"/>
  <c r="O20" i="29"/>
  <c r="D21" i="29"/>
  <c r="E21" i="29"/>
  <c r="G21" i="29"/>
  <c r="H21" i="29"/>
  <c r="O21" i="29"/>
  <c r="D22" i="29"/>
  <c r="E22" i="29"/>
  <c r="G22" i="29"/>
  <c r="H22" i="29"/>
  <c r="O22" i="29"/>
  <c r="D23" i="29"/>
  <c r="E23" i="29"/>
  <c r="G23" i="29"/>
  <c r="H23" i="29"/>
  <c r="O23" i="29"/>
  <c r="D24" i="29"/>
  <c r="E24" i="29"/>
  <c r="G24" i="29"/>
  <c r="H24" i="29"/>
  <c r="O24" i="29"/>
  <c r="D25" i="29"/>
  <c r="E25" i="29"/>
  <c r="G25" i="29"/>
  <c r="H25" i="29"/>
  <c r="O25" i="29"/>
  <c r="D26" i="29"/>
  <c r="E26" i="29"/>
  <c r="G26" i="29"/>
  <c r="H26" i="29"/>
  <c r="O26" i="29"/>
  <c r="D27" i="29"/>
  <c r="E27" i="29"/>
  <c r="G27" i="29"/>
  <c r="H27" i="29"/>
  <c r="O27" i="29"/>
  <c r="D28" i="29"/>
  <c r="E28" i="29"/>
  <c r="G28" i="29"/>
  <c r="H28" i="29"/>
  <c r="O28" i="29"/>
  <c r="D29" i="29"/>
  <c r="E29" i="29"/>
  <c r="G29" i="29"/>
  <c r="H29" i="29"/>
  <c r="O29" i="29"/>
  <c r="D30" i="29"/>
  <c r="E30" i="29"/>
  <c r="G30" i="29"/>
  <c r="H30" i="29"/>
  <c r="O30" i="29"/>
  <c r="D31" i="29"/>
  <c r="E31" i="29"/>
  <c r="G31" i="29"/>
  <c r="H31" i="29"/>
  <c r="O31" i="29"/>
  <c r="G33" i="29"/>
  <c r="H33" i="29"/>
  <c r="I33" i="29"/>
  <c r="J33" i="29"/>
  <c r="K33" i="29"/>
  <c r="L33" i="29"/>
  <c r="D34" i="29"/>
  <c r="E34" i="29"/>
  <c r="K34" i="29"/>
  <c r="L34" i="29"/>
  <c r="O34" i="29"/>
  <c r="D35" i="29"/>
  <c r="E35" i="29"/>
  <c r="G35" i="29"/>
  <c r="H35" i="29"/>
  <c r="O35" i="29"/>
  <c r="D36" i="29"/>
  <c r="E36" i="29"/>
  <c r="G36" i="29"/>
  <c r="H36" i="29"/>
  <c r="O36" i="29"/>
  <c r="D37" i="29"/>
  <c r="E37" i="29"/>
  <c r="G37" i="29"/>
  <c r="H37" i="29"/>
  <c r="O37" i="29"/>
  <c r="D38" i="29"/>
  <c r="E38" i="29"/>
  <c r="G38" i="29"/>
  <c r="H38" i="29"/>
  <c r="O38" i="29"/>
  <c r="D39" i="29"/>
  <c r="E39" i="29"/>
  <c r="G39" i="29"/>
  <c r="H39" i="29"/>
  <c r="O39" i="29"/>
  <c r="D40" i="29"/>
  <c r="E40" i="29"/>
  <c r="G40" i="29"/>
  <c r="H40" i="29"/>
  <c r="O40" i="29"/>
  <c r="D41" i="29"/>
  <c r="E41" i="29"/>
  <c r="G41" i="29"/>
  <c r="H41" i="29"/>
  <c r="O41" i="29"/>
  <c r="D42" i="29"/>
  <c r="E42" i="29"/>
  <c r="G42" i="29"/>
  <c r="H42" i="29"/>
  <c r="O42" i="29"/>
  <c r="D43" i="29"/>
  <c r="E43" i="29"/>
  <c r="G43" i="29"/>
  <c r="H43" i="29"/>
  <c r="O43" i="29"/>
  <c r="D44" i="29"/>
  <c r="E44" i="29"/>
  <c r="G44" i="29"/>
  <c r="H44" i="29"/>
  <c r="O44" i="29"/>
  <c r="D45" i="29"/>
  <c r="E45" i="29"/>
  <c r="G45" i="29"/>
  <c r="H45" i="29"/>
  <c r="O45" i="29"/>
  <c r="D46" i="29"/>
  <c r="E46" i="29"/>
  <c r="G46" i="29"/>
  <c r="H46" i="29"/>
  <c r="O46" i="29"/>
  <c r="D47" i="29"/>
  <c r="E47" i="29"/>
  <c r="G47" i="29"/>
  <c r="H47" i="29"/>
  <c r="O47" i="29"/>
  <c r="D48" i="29"/>
  <c r="E48" i="29"/>
  <c r="G48" i="29"/>
  <c r="H48" i="29"/>
  <c r="O48" i="29"/>
  <c r="D49" i="29"/>
  <c r="E49" i="29"/>
  <c r="G49" i="29"/>
  <c r="H49" i="29"/>
  <c r="O49" i="29"/>
  <c r="D50" i="29"/>
  <c r="E50" i="29"/>
  <c r="G50" i="29"/>
  <c r="H50" i="29"/>
  <c r="O50" i="29"/>
  <c r="D51" i="29"/>
  <c r="E51" i="29"/>
  <c r="G51" i="29"/>
  <c r="H51" i="29"/>
  <c r="O51" i="29"/>
  <c r="D52" i="29"/>
  <c r="E52" i="29"/>
  <c r="G52" i="29"/>
  <c r="H52" i="29"/>
  <c r="O52" i="29"/>
  <c r="D53" i="29"/>
  <c r="E53" i="29"/>
  <c r="G53" i="29"/>
  <c r="H53" i="29"/>
  <c r="O53" i="29"/>
  <c r="G55" i="29"/>
  <c r="H55" i="29"/>
  <c r="I55" i="29"/>
  <c r="J55" i="29"/>
  <c r="K55" i="29"/>
  <c r="L55" i="29"/>
  <c r="D56" i="29"/>
  <c r="E56" i="29"/>
  <c r="K56" i="29"/>
  <c r="L56" i="29"/>
  <c r="D57" i="29"/>
  <c r="E57" i="29"/>
  <c r="G57" i="29"/>
  <c r="H57" i="29"/>
  <c r="D58" i="29"/>
  <c r="E58" i="29"/>
  <c r="G58" i="29"/>
  <c r="H58" i="29"/>
  <c r="D59" i="29"/>
  <c r="E59" i="29"/>
  <c r="G59" i="29"/>
  <c r="H59" i="29"/>
  <c r="D60" i="29"/>
  <c r="E60" i="29"/>
  <c r="G60" i="29"/>
  <c r="H60" i="29"/>
  <c r="D61" i="29"/>
  <c r="E61" i="29"/>
  <c r="G61" i="29"/>
  <c r="H61" i="29"/>
  <c r="D62" i="29"/>
  <c r="E62" i="29"/>
  <c r="G62" i="29"/>
  <c r="H62" i="29"/>
  <c r="D63" i="29"/>
  <c r="E63" i="29"/>
  <c r="G63" i="29"/>
  <c r="H63" i="29"/>
  <c r="D64" i="29"/>
  <c r="E64" i="29"/>
  <c r="G64" i="29"/>
  <c r="H64" i="29"/>
  <c r="D65" i="29"/>
  <c r="E65" i="29"/>
  <c r="G65" i="29"/>
  <c r="H65" i="29"/>
  <c r="D66" i="29"/>
  <c r="E66" i="29"/>
  <c r="G66" i="29"/>
  <c r="H66" i="29"/>
  <c r="D67" i="29"/>
  <c r="E67" i="29"/>
  <c r="G67" i="29"/>
  <c r="H67" i="29"/>
  <c r="D68" i="29"/>
  <c r="E68" i="29"/>
  <c r="G68" i="29"/>
  <c r="H68" i="29"/>
  <c r="D69" i="29"/>
  <c r="E69" i="29"/>
  <c r="G69" i="29"/>
  <c r="H69" i="29"/>
  <c r="D70" i="29"/>
  <c r="E70" i="29"/>
  <c r="G70" i="29"/>
  <c r="H70" i="29"/>
  <c r="D71" i="29"/>
  <c r="E71" i="29"/>
  <c r="G71" i="29"/>
  <c r="H71" i="29"/>
  <c r="D72" i="29"/>
  <c r="E72" i="29"/>
  <c r="G72" i="29"/>
  <c r="H72" i="29"/>
  <c r="D73" i="29"/>
  <c r="E73" i="29"/>
  <c r="G73" i="29"/>
  <c r="H73" i="29"/>
  <c r="D74" i="29"/>
  <c r="E74" i="29"/>
  <c r="G74" i="29"/>
  <c r="H74" i="29"/>
  <c r="D75" i="29"/>
  <c r="E75" i="29"/>
  <c r="G75" i="29"/>
  <c r="H75" i="29"/>
  <c r="D76" i="29"/>
  <c r="E76" i="29"/>
  <c r="G76" i="29"/>
  <c r="H76" i="29"/>
  <c r="D77" i="29"/>
  <c r="E77" i="29"/>
  <c r="G77" i="29"/>
  <c r="H77" i="29"/>
  <c r="D78" i="29"/>
  <c r="E78" i="29"/>
  <c r="G78" i="29"/>
  <c r="H78" i="29"/>
  <c r="G82" i="29"/>
  <c r="H82" i="29"/>
  <c r="I82" i="29"/>
  <c r="J82" i="29"/>
  <c r="K82" i="29"/>
  <c r="L82" i="29"/>
  <c r="D83" i="29"/>
  <c r="E83" i="29"/>
  <c r="K83" i="29"/>
  <c r="L83" i="29"/>
  <c r="D84" i="29"/>
  <c r="E84" i="29"/>
  <c r="G84" i="29"/>
  <c r="H84" i="29"/>
  <c r="D85" i="29"/>
  <c r="E85" i="29"/>
  <c r="G85" i="29"/>
  <c r="H85" i="29"/>
  <c r="D86" i="29"/>
  <c r="E86" i="29"/>
  <c r="G86" i="29"/>
  <c r="H86" i="29"/>
  <c r="D87" i="29"/>
  <c r="E87" i="29"/>
  <c r="G87" i="29"/>
  <c r="H87" i="29"/>
  <c r="D88" i="29"/>
  <c r="E88" i="29"/>
  <c r="G88" i="29"/>
  <c r="H88" i="29"/>
  <c r="D89" i="29"/>
  <c r="E89" i="29"/>
  <c r="G89" i="29"/>
  <c r="H89" i="29"/>
  <c r="D90" i="29"/>
  <c r="E90" i="29"/>
  <c r="G90" i="29"/>
  <c r="H90" i="29"/>
  <c r="D91" i="29"/>
  <c r="E91" i="29"/>
  <c r="G91" i="29"/>
  <c r="H91" i="29"/>
  <c r="D92" i="29"/>
  <c r="E92" i="29"/>
  <c r="G92" i="29"/>
  <c r="H92" i="29"/>
  <c r="D93" i="29"/>
  <c r="E93" i="29"/>
  <c r="G93" i="29"/>
  <c r="H93" i="29"/>
  <c r="D94" i="29"/>
  <c r="E94" i="29"/>
  <c r="G94" i="29"/>
  <c r="H94" i="29"/>
  <c r="D95" i="29"/>
  <c r="E95" i="29"/>
  <c r="G95" i="29"/>
  <c r="H95" i="29"/>
  <c r="D96" i="29"/>
  <c r="E96" i="29"/>
  <c r="G96" i="29"/>
  <c r="H96" i="29"/>
  <c r="D97" i="29"/>
  <c r="E97" i="29"/>
  <c r="G97" i="29"/>
  <c r="H97" i="29"/>
  <c r="D98" i="29"/>
  <c r="E98" i="29"/>
  <c r="G98" i="29"/>
  <c r="H98" i="29"/>
  <c r="D99" i="29"/>
  <c r="E99" i="29"/>
  <c r="G99" i="29"/>
  <c r="H99" i="29"/>
  <c r="D100" i="29"/>
  <c r="E100" i="29"/>
  <c r="G100" i="29"/>
  <c r="H100" i="29"/>
  <c r="D101" i="29"/>
  <c r="E101" i="29"/>
  <c r="G101" i="29"/>
  <c r="H101" i="29"/>
  <c r="G105" i="29"/>
  <c r="H105" i="29"/>
  <c r="I105" i="29"/>
  <c r="J105" i="29"/>
  <c r="K105" i="29"/>
  <c r="L105" i="29"/>
  <c r="D106" i="29"/>
  <c r="E106" i="29"/>
  <c r="K106" i="29"/>
  <c r="L106" i="29"/>
  <c r="D107" i="29"/>
  <c r="E107" i="29"/>
  <c r="G107" i="29"/>
  <c r="H107" i="29"/>
  <c r="D108" i="29"/>
  <c r="E108" i="29"/>
  <c r="G108" i="29"/>
  <c r="H108" i="29"/>
  <c r="D109" i="29"/>
  <c r="E109" i="29"/>
  <c r="G109" i="29"/>
  <c r="H109" i="29"/>
  <c r="D110" i="29"/>
  <c r="E110" i="29"/>
  <c r="G110" i="29"/>
  <c r="H110" i="29"/>
  <c r="D111" i="29"/>
  <c r="E111" i="29"/>
  <c r="G111" i="29"/>
  <c r="H111" i="29"/>
  <c r="D112" i="29"/>
  <c r="E112" i="29"/>
  <c r="G112" i="29"/>
  <c r="H112" i="29"/>
  <c r="D113" i="29"/>
  <c r="E113" i="29"/>
  <c r="G113" i="29"/>
  <c r="H113" i="29"/>
  <c r="D114" i="29"/>
  <c r="E114" i="29"/>
  <c r="G114" i="29"/>
  <c r="H114" i="29"/>
  <c r="D115" i="29"/>
  <c r="E115" i="29"/>
  <c r="G115" i="29"/>
  <c r="H115" i="29"/>
  <c r="D116" i="29"/>
  <c r="E116" i="29"/>
  <c r="G116" i="29"/>
  <c r="H116" i="29"/>
  <c r="D117" i="29"/>
  <c r="E117" i="29"/>
  <c r="G117" i="29"/>
  <c r="H117" i="29"/>
  <c r="D118" i="29"/>
  <c r="E118" i="29"/>
  <c r="G118" i="29"/>
  <c r="H118" i="29"/>
  <c r="D119" i="29"/>
  <c r="E119" i="29"/>
  <c r="G119" i="29"/>
  <c r="H119" i="29"/>
  <c r="D120" i="29"/>
  <c r="E120" i="29"/>
  <c r="G120" i="29"/>
  <c r="H120" i="29"/>
  <c r="D121" i="29"/>
  <c r="E121" i="29"/>
  <c r="G121" i="29"/>
  <c r="H121" i="29"/>
  <c r="D122" i="29"/>
  <c r="E122" i="29"/>
  <c r="G122" i="29"/>
  <c r="H122" i="29"/>
  <c r="D123" i="29"/>
  <c r="E123" i="29"/>
  <c r="G123" i="29"/>
  <c r="H123" i="29"/>
  <c r="D124" i="29"/>
  <c r="E124" i="29"/>
  <c r="G124" i="29"/>
  <c r="H124" i="29"/>
  <c r="D125" i="29"/>
  <c r="E125" i="29"/>
  <c r="G125" i="29"/>
  <c r="H125" i="29"/>
  <c r="G129" i="29"/>
  <c r="H129" i="29"/>
  <c r="I129" i="29"/>
  <c r="J129" i="29"/>
  <c r="K129" i="29"/>
  <c r="L129" i="29"/>
  <c r="D130" i="29"/>
  <c r="E130" i="29"/>
  <c r="K130" i="29"/>
  <c r="L130" i="29"/>
  <c r="D131" i="29"/>
  <c r="E131" i="29"/>
  <c r="G131" i="29"/>
  <c r="H131" i="29"/>
  <c r="D132" i="29"/>
  <c r="E132" i="29"/>
  <c r="G132" i="29"/>
  <c r="H132" i="29"/>
  <c r="D133" i="29"/>
  <c r="E133" i="29"/>
  <c r="G133" i="29"/>
  <c r="H133" i="29"/>
  <c r="D134" i="29"/>
  <c r="E134" i="29"/>
  <c r="G134" i="29"/>
  <c r="H134" i="29"/>
  <c r="D135" i="29"/>
  <c r="E135" i="29"/>
  <c r="G135" i="29"/>
  <c r="H135" i="29"/>
  <c r="D136" i="29"/>
  <c r="E136" i="29"/>
  <c r="G136" i="29"/>
  <c r="H136" i="29"/>
  <c r="D137" i="29"/>
  <c r="E137" i="29"/>
  <c r="G137" i="29"/>
  <c r="H137" i="29"/>
  <c r="D138" i="29"/>
  <c r="E138" i="29"/>
  <c r="G138" i="29"/>
  <c r="H138" i="29"/>
  <c r="D139" i="29"/>
  <c r="E139" i="29"/>
  <c r="G139" i="29"/>
  <c r="H139" i="29"/>
  <c r="D140" i="29"/>
  <c r="E140" i="29"/>
  <c r="G140" i="29"/>
  <c r="H140" i="29"/>
  <c r="D141" i="29"/>
  <c r="E141" i="29"/>
  <c r="G141" i="29"/>
  <c r="H141" i="29"/>
  <c r="D142" i="29"/>
  <c r="E142" i="29"/>
  <c r="G142" i="29"/>
  <c r="H142" i="29"/>
  <c r="D143" i="29"/>
  <c r="E143" i="29"/>
  <c r="G143" i="29"/>
  <c r="H143" i="29"/>
  <c r="D144" i="29"/>
  <c r="E144" i="29"/>
  <c r="G144" i="29"/>
  <c r="H144" i="29"/>
  <c r="D145" i="29"/>
  <c r="E145" i="29"/>
  <c r="G145" i="29"/>
  <c r="H145" i="29"/>
  <c r="D146" i="29"/>
  <c r="E146" i="29"/>
  <c r="G146" i="29"/>
  <c r="H146" i="29"/>
  <c r="D147" i="29"/>
  <c r="E147" i="29"/>
  <c r="G147" i="29"/>
  <c r="H147" i="29"/>
  <c r="G151" i="29"/>
  <c r="H151" i="29"/>
  <c r="I151" i="29"/>
  <c r="J151" i="29"/>
  <c r="K151" i="29"/>
  <c r="L151" i="29"/>
  <c r="D152" i="29"/>
  <c r="E152" i="29"/>
  <c r="K152" i="29"/>
  <c r="L152" i="29"/>
  <c r="D153" i="29"/>
  <c r="E153" i="29"/>
  <c r="G153" i="29"/>
  <c r="H153" i="29"/>
  <c r="D154" i="29"/>
  <c r="E154" i="29"/>
  <c r="G154" i="29"/>
  <c r="H154" i="29"/>
  <c r="D155" i="29"/>
  <c r="E155" i="29"/>
  <c r="G155" i="29"/>
  <c r="H155" i="29"/>
  <c r="D156" i="29"/>
  <c r="E156" i="29"/>
  <c r="G156" i="29"/>
  <c r="H156" i="29"/>
  <c r="D157" i="29"/>
  <c r="E157" i="29"/>
  <c r="G157" i="29"/>
  <c r="H157" i="29"/>
  <c r="D158" i="29"/>
  <c r="E158" i="29"/>
  <c r="G158" i="29"/>
  <c r="H158" i="29"/>
  <c r="D159" i="29"/>
  <c r="E159" i="29"/>
  <c r="G159" i="29"/>
  <c r="H159" i="29"/>
  <c r="D160" i="29"/>
  <c r="E160" i="29"/>
  <c r="G160" i="29"/>
  <c r="H160" i="29"/>
  <c r="D161" i="29"/>
  <c r="E161" i="29"/>
  <c r="G161" i="29"/>
  <c r="H161" i="29"/>
  <c r="D162" i="29"/>
  <c r="E162" i="29"/>
  <c r="G162" i="29"/>
  <c r="H162" i="29"/>
  <c r="D163" i="29"/>
  <c r="E163" i="29"/>
  <c r="G163" i="29"/>
  <c r="H163" i="29"/>
  <c r="D164" i="29"/>
  <c r="E164" i="29"/>
  <c r="G164" i="29"/>
  <c r="H164" i="29"/>
  <c r="D165" i="29"/>
  <c r="E165" i="29"/>
  <c r="G165" i="29"/>
  <c r="H165" i="29"/>
  <c r="D166" i="29"/>
  <c r="E166" i="29"/>
  <c r="G166" i="29"/>
  <c r="H166" i="29"/>
  <c r="D167" i="29"/>
  <c r="E167" i="29"/>
  <c r="G167" i="29"/>
  <c r="H167" i="29"/>
  <c r="D168" i="29"/>
  <c r="E168" i="29"/>
  <c r="G168" i="29"/>
  <c r="H168" i="29"/>
  <c r="G172" i="29"/>
  <c r="H172" i="29"/>
  <c r="I172" i="29"/>
  <c r="J172" i="29"/>
  <c r="K172" i="29"/>
  <c r="L172" i="29"/>
  <c r="D173" i="29"/>
  <c r="E173" i="29"/>
  <c r="K173" i="29"/>
  <c r="L173" i="29"/>
  <c r="D174" i="29"/>
  <c r="E174" i="29"/>
  <c r="G174" i="29"/>
  <c r="H174" i="29"/>
  <c r="D175" i="29"/>
  <c r="E175" i="29"/>
  <c r="G175" i="29"/>
  <c r="H175" i="29"/>
  <c r="D176" i="29"/>
  <c r="E176" i="29"/>
  <c r="G176" i="29"/>
  <c r="H176" i="29"/>
  <c r="D177" i="29"/>
  <c r="E177" i="29"/>
  <c r="G177" i="29"/>
  <c r="H177" i="29"/>
  <c r="D178" i="29"/>
  <c r="E178" i="29"/>
  <c r="G178" i="29"/>
  <c r="H178" i="29"/>
  <c r="D179" i="29"/>
  <c r="E179" i="29"/>
  <c r="G179" i="29"/>
  <c r="H179" i="29"/>
  <c r="D180" i="29"/>
  <c r="E180" i="29"/>
  <c r="G180" i="29"/>
  <c r="H180" i="29"/>
  <c r="D181" i="29"/>
  <c r="E181" i="29"/>
  <c r="G181" i="29"/>
  <c r="H181" i="29"/>
  <c r="D182" i="29"/>
  <c r="E182" i="29"/>
  <c r="G182" i="29"/>
  <c r="H182" i="29"/>
  <c r="D183" i="29"/>
  <c r="E183" i="29"/>
  <c r="G183" i="29"/>
  <c r="H183" i="29"/>
  <c r="D184" i="29"/>
  <c r="E184" i="29"/>
  <c r="G184" i="29"/>
  <c r="H184" i="29"/>
  <c r="D185" i="29"/>
  <c r="E185" i="29"/>
  <c r="G185" i="29"/>
  <c r="H185" i="29"/>
  <c r="D186" i="29"/>
  <c r="E186" i="29"/>
  <c r="G186" i="29"/>
  <c r="H186" i="29"/>
  <c r="D187" i="29"/>
  <c r="E187" i="29"/>
  <c r="G187" i="29"/>
  <c r="H187" i="29"/>
  <c r="D188" i="29"/>
  <c r="E188" i="29"/>
  <c r="G188" i="29"/>
  <c r="H188" i="29"/>
  <c r="G192" i="29"/>
  <c r="H192" i="29"/>
  <c r="I192" i="29"/>
  <c r="J192" i="29"/>
  <c r="K192" i="29"/>
  <c r="L192" i="29"/>
  <c r="D193" i="29"/>
  <c r="E193" i="29"/>
  <c r="K193" i="29"/>
  <c r="L193" i="29"/>
  <c r="D194" i="29"/>
  <c r="E194" i="29"/>
  <c r="G194" i="29"/>
  <c r="H194" i="29"/>
  <c r="D195" i="29"/>
  <c r="E195" i="29"/>
  <c r="G195" i="29"/>
  <c r="H195" i="29"/>
  <c r="D196" i="29"/>
  <c r="E196" i="29"/>
  <c r="G196" i="29"/>
  <c r="H196" i="29"/>
  <c r="D197" i="29"/>
  <c r="E197" i="29"/>
  <c r="G197" i="29"/>
  <c r="H197" i="29"/>
  <c r="D198" i="29"/>
  <c r="E198" i="29"/>
  <c r="G198" i="29"/>
  <c r="H198" i="29"/>
  <c r="D199" i="29"/>
  <c r="E199" i="29"/>
  <c r="G199" i="29"/>
  <c r="H199" i="29"/>
  <c r="D200" i="29"/>
  <c r="E200" i="29"/>
  <c r="G200" i="29"/>
  <c r="H200" i="29"/>
  <c r="D201" i="29"/>
  <c r="E201" i="29"/>
  <c r="G201" i="29"/>
  <c r="H201" i="29"/>
  <c r="D202" i="29"/>
  <c r="E202" i="29"/>
  <c r="G202" i="29"/>
  <c r="H202" i="29"/>
  <c r="D203" i="29"/>
  <c r="E203" i="29"/>
  <c r="G203" i="29"/>
  <c r="H203" i="29"/>
  <c r="D204" i="29"/>
  <c r="E204" i="29"/>
  <c r="G204" i="29"/>
  <c r="H204" i="29"/>
  <c r="D205" i="29"/>
  <c r="E205" i="29"/>
  <c r="G205" i="29"/>
  <c r="H205" i="29"/>
  <c r="D206" i="29"/>
  <c r="E206" i="29"/>
  <c r="G206" i="29"/>
  <c r="H206" i="29"/>
  <c r="D207" i="29"/>
  <c r="E207" i="29"/>
  <c r="G207" i="29"/>
  <c r="H207" i="29"/>
  <c r="D208" i="29"/>
  <c r="E208" i="29"/>
  <c r="G208" i="29"/>
  <c r="H208" i="29"/>
  <c r="D209" i="29"/>
  <c r="E209" i="29"/>
  <c r="G209" i="29"/>
  <c r="H209" i="29"/>
  <c r="D210" i="29"/>
  <c r="E210" i="29"/>
  <c r="G210" i="29"/>
  <c r="H210" i="29"/>
  <c r="D211" i="29"/>
  <c r="E211" i="29"/>
  <c r="G211" i="29"/>
  <c r="H211" i="29"/>
  <c r="D212" i="29"/>
  <c r="E212" i="29"/>
  <c r="G212" i="29"/>
  <c r="H212" i="29"/>
  <c r="D213" i="29"/>
  <c r="E213" i="29"/>
  <c r="G213" i="29"/>
  <c r="H213" i="29"/>
  <c r="G217" i="29"/>
  <c r="H217" i="29"/>
  <c r="I217" i="29"/>
  <c r="J217" i="29"/>
  <c r="K217" i="29"/>
  <c r="L217" i="29"/>
  <c r="D218" i="29"/>
  <c r="E218" i="29"/>
  <c r="K218" i="29"/>
  <c r="L218" i="29"/>
  <c r="D219" i="29"/>
  <c r="E219" i="29"/>
  <c r="G219" i="29"/>
  <c r="H219" i="29"/>
  <c r="D220" i="29"/>
  <c r="E220" i="29"/>
  <c r="G220" i="29"/>
  <c r="H220" i="29"/>
  <c r="D221" i="29"/>
  <c r="E221" i="29"/>
  <c r="G221" i="29"/>
  <c r="H221" i="29"/>
  <c r="D222" i="29"/>
  <c r="E222" i="29"/>
  <c r="G222" i="29"/>
  <c r="H222" i="29"/>
  <c r="D223" i="29"/>
  <c r="E223" i="29"/>
  <c r="G223" i="29"/>
  <c r="H223" i="29"/>
  <c r="D224" i="29"/>
  <c r="E224" i="29"/>
  <c r="G224" i="29"/>
  <c r="H224" i="29"/>
  <c r="D225" i="29"/>
  <c r="E225" i="29"/>
  <c r="G225" i="29"/>
  <c r="H225" i="29"/>
  <c r="D226" i="29"/>
  <c r="E226" i="29"/>
  <c r="G226" i="29"/>
  <c r="H226" i="29"/>
  <c r="D227" i="29"/>
  <c r="E227" i="29"/>
  <c r="G227" i="29"/>
  <c r="H227" i="29"/>
  <c r="D228" i="29"/>
  <c r="E228" i="29"/>
  <c r="G228" i="29"/>
  <c r="H228" i="29"/>
  <c r="D229" i="29"/>
  <c r="E229" i="29"/>
  <c r="G229" i="29"/>
  <c r="H229" i="29"/>
  <c r="D230" i="29"/>
  <c r="E230" i="29"/>
  <c r="G230" i="29"/>
  <c r="H230" i="29"/>
  <c r="D231" i="29"/>
  <c r="E231" i="29"/>
  <c r="G231" i="29"/>
  <c r="H231" i="29"/>
  <c r="D232" i="29"/>
  <c r="E232" i="29"/>
  <c r="G232" i="29"/>
  <c r="H232" i="29"/>
  <c r="D233" i="29"/>
  <c r="E233" i="29"/>
  <c r="G233" i="29"/>
  <c r="H233" i="29"/>
  <c r="D234" i="29"/>
  <c r="E234" i="29"/>
  <c r="G234" i="29"/>
  <c r="H234" i="29"/>
  <c r="D235" i="29"/>
  <c r="E235" i="29"/>
  <c r="G235" i="29"/>
  <c r="H235" i="29"/>
  <c r="D236" i="29"/>
  <c r="E236" i="29"/>
  <c r="G236" i="29"/>
  <c r="H236" i="29"/>
  <c r="D237" i="29"/>
  <c r="E237" i="29"/>
  <c r="G237" i="29"/>
  <c r="H237" i="29"/>
  <c r="D238" i="29"/>
  <c r="E238" i="29"/>
  <c r="G238" i="29"/>
  <c r="H238" i="29"/>
  <c r="D239" i="29"/>
  <c r="E239" i="29"/>
  <c r="G239" i="29"/>
  <c r="H239" i="29"/>
  <c r="D240" i="29"/>
  <c r="E240" i="29"/>
  <c r="G240" i="29"/>
  <c r="H240" i="29"/>
  <c r="G244" i="29"/>
  <c r="H244" i="29"/>
  <c r="I244" i="29"/>
  <c r="J244" i="29"/>
  <c r="K244" i="29"/>
  <c r="L244" i="29"/>
  <c r="D245" i="29"/>
  <c r="E245" i="29"/>
  <c r="K245" i="29"/>
  <c r="L245" i="29"/>
  <c r="D246" i="29"/>
  <c r="E246" i="29"/>
  <c r="G246" i="29"/>
  <c r="H246" i="29"/>
  <c r="D247" i="29"/>
  <c r="E247" i="29"/>
  <c r="G247" i="29"/>
  <c r="H247" i="29"/>
  <c r="D248" i="29"/>
  <c r="E248" i="29"/>
  <c r="G248" i="29"/>
  <c r="H248" i="29"/>
  <c r="D249" i="29"/>
  <c r="E249" i="29"/>
  <c r="G249" i="29"/>
  <c r="H249" i="29"/>
  <c r="D250" i="29"/>
  <c r="E250" i="29"/>
  <c r="G250" i="29"/>
  <c r="H250" i="29"/>
  <c r="D251" i="29"/>
  <c r="E251" i="29"/>
  <c r="G251" i="29"/>
  <c r="H251" i="29"/>
  <c r="D252" i="29"/>
  <c r="E252" i="29"/>
  <c r="G252" i="29"/>
  <c r="H252" i="29"/>
  <c r="D253" i="29"/>
  <c r="E253" i="29"/>
  <c r="G253" i="29"/>
  <c r="H253" i="29"/>
  <c r="D254" i="29"/>
  <c r="E254" i="29"/>
  <c r="G254" i="29"/>
  <c r="H254" i="29"/>
  <c r="D255" i="29"/>
  <c r="E255" i="29"/>
  <c r="G255" i="29"/>
  <c r="H255" i="29"/>
  <c r="D256" i="29"/>
  <c r="E256" i="29"/>
  <c r="G256" i="29"/>
  <c r="H256" i="29"/>
  <c r="D257" i="29"/>
  <c r="E257" i="29"/>
  <c r="G257" i="29"/>
  <c r="H257" i="29"/>
  <c r="D258" i="29"/>
  <c r="E258" i="29"/>
  <c r="G258" i="29"/>
  <c r="H258" i="29"/>
  <c r="D259" i="29"/>
  <c r="E259" i="29"/>
  <c r="G259" i="29"/>
  <c r="H259" i="29"/>
  <c r="D260" i="29"/>
  <c r="E260" i="29"/>
  <c r="G260" i="29"/>
  <c r="H260" i="29"/>
  <c r="D261" i="29"/>
  <c r="E261" i="29"/>
  <c r="G261" i="29"/>
  <c r="H261" i="29"/>
  <c r="D262" i="29"/>
  <c r="E262" i="29"/>
  <c r="G262" i="29"/>
  <c r="H262" i="29"/>
  <c r="D263" i="29"/>
  <c r="E263" i="29"/>
  <c r="G263" i="29"/>
  <c r="H263" i="29"/>
  <c r="D264" i="29"/>
  <c r="E264" i="29"/>
  <c r="G264" i="29"/>
  <c r="H264" i="29"/>
  <c r="D265" i="29"/>
  <c r="E265" i="29"/>
  <c r="G265" i="29"/>
  <c r="H265" i="29"/>
  <c r="G269" i="29"/>
  <c r="H269" i="29"/>
  <c r="I269" i="29"/>
  <c r="J269" i="29"/>
  <c r="K269" i="29"/>
  <c r="L269" i="29"/>
  <c r="D270" i="29"/>
  <c r="E270" i="29"/>
  <c r="K270" i="29"/>
  <c r="L270" i="29"/>
  <c r="D271" i="29"/>
  <c r="E271" i="29"/>
  <c r="G271" i="29"/>
  <c r="H271" i="29"/>
  <c r="D272" i="29"/>
  <c r="E272" i="29"/>
  <c r="G272" i="29"/>
  <c r="H272" i="29"/>
  <c r="D273" i="29"/>
  <c r="E273" i="29"/>
  <c r="G273" i="29"/>
  <c r="H273" i="29"/>
  <c r="D274" i="29"/>
  <c r="E274" i="29"/>
  <c r="G274" i="29"/>
  <c r="H274" i="29"/>
  <c r="D275" i="29"/>
  <c r="E275" i="29"/>
  <c r="G275" i="29"/>
  <c r="H275" i="29"/>
  <c r="D276" i="29"/>
  <c r="E276" i="29"/>
  <c r="G276" i="29"/>
  <c r="H276" i="29"/>
  <c r="D277" i="29"/>
  <c r="E277" i="29"/>
  <c r="G277" i="29"/>
  <c r="H277" i="29"/>
  <c r="D278" i="29"/>
  <c r="E278" i="29"/>
  <c r="G278" i="29"/>
  <c r="H278" i="29"/>
  <c r="D279" i="29"/>
  <c r="E279" i="29"/>
  <c r="G279" i="29"/>
  <c r="H279" i="29"/>
  <c r="D280" i="29"/>
  <c r="E280" i="29"/>
  <c r="G280" i="29"/>
  <c r="H280" i="29"/>
  <c r="D281" i="29"/>
  <c r="E281" i="29"/>
  <c r="G281" i="29"/>
  <c r="H281" i="29"/>
  <c r="D282" i="29"/>
  <c r="E282" i="29"/>
  <c r="G282" i="29"/>
  <c r="H282" i="29"/>
  <c r="D283" i="29"/>
  <c r="E283" i="29"/>
  <c r="G283" i="29"/>
  <c r="H283" i="29"/>
  <c r="D284" i="29"/>
  <c r="E284" i="29"/>
  <c r="G284" i="29"/>
  <c r="H284" i="29"/>
  <c r="D285" i="29"/>
  <c r="E285" i="29"/>
  <c r="G285" i="29"/>
  <c r="H285" i="29"/>
  <c r="D286" i="29"/>
  <c r="E286" i="29"/>
  <c r="G286" i="29"/>
  <c r="H286" i="29"/>
  <c r="D287" i="29"/>
  <c r="E287" i="29"/>
  <c r="G287" i="29"/>
  <c r="H287" i="29"/>
  <c r="D288" i="29"/>
  <c r="E288" i="29"/>
  <c r="G288" i="29"/>
  <c r="H288" i="29"/>
  <c r="D289" i="29"/>
  <c r="E289" i="29"/>
  <c r="G289" i="29"/>
  <c r="H289" i="29"/>
  <c r="D290" i="29"/>
  <c r="E290" i="29"/>
  <c r="G290" i="29"/>
  <c r="H290" i="29"/>
  <c r="D291" i="29"/>
  <c r="E291" i="29"/>
  <c r="G291" i="29"/>
  <c r="H291" i="29"/>
  <c r="G295" i="29"/>
  <c r="H295" i="29"/>
  <c r="I295" i="29"/>
  <c r="J295" i="29"/>
  <c r="K295" i="29"/>
  <c r="L295" i="29"/>
  <c r="D296" i="29"/>
  <c r="E296" i="29"/>
  <c r="K296" i="29"/>
  <c r="L296" i="29"/>
  <c r="D297" i="29"/>
  <c r="E297" i="29"/>
  <c r="G297" i="29"/>
  <c r="H297" i="29"/>
  <c r="D298" i="29"/>
  <c r="E298" i="29"/>
  <c r="G298" i="29"/>
  <c r="H298" i="29"/>
  <c r="D299" i="29"/>
  <c r="E299" i="29"/>
  <c r="G299" i="29"/>
  <c r="H299" i="29"/>
  <c r="D300" i="29"/>
  <c r="E300" i="29"/>
  <c r="G300" i="29"/>
  <c r="H300" i="29"/>
  <c r="D301" i="29"/>
  <c r="E301" i="29"/>
  <c r="G301" i="29"/>
  <c r="H301" i="29"/>
  <c r="D302" i="29"/>
  <c r="E302" i="29"/>
  <c r="G302" i="29"/>
  <c r="H302" i="29"/>
  <c r="D303" i="29"/>
  <c r="E303" i="29"/>
  <c r="G303" i="29"/>
  <c r="H303" i="29"/>
  <c r="D304" i="29"/>
  <c r="E304" i="29"/>
  <c r="G304" i="29"/>
  <c r="H304" i="29"/>
  <c r="D305" i="29"/>
  <c r="E305" i="29"/>
  <c r="G305" i="29"/>
  <c r="H305" i="29"/>
  <c r="D306" i="29"/>
  <c r="E306" i="29"/>
  <c r="G306" i="29"/>
  <c r="H306" i="29"/>
  <c r="D307" i="29"/>
  <c r="E307" i="29"/>
  <c r="G307" i="29"/>
  <c r="H307" i="29"/>
  <c r="D308" i="29"/>
  <c r="E308" i="29"/>
  <c r="G308" i="29"/>
  <c r="H308" i="29"/>
  <c r="D309" i="29"/>
  <c r="E309" i="29"/>
  <c r="G309" i="29"/>
  <c r="H309" i="29"/>
  <c r="D310" i="29"/>
  <c r="E310" i="29"/>
  <c r="G310" i="29"/>
  <c r="H310" i="29"/>
  <c r="D311" i="29"/>
  <c r="E311" i="29"/>
  <c r="G311" i="29"/>
  <c r="H311" i="29"/>
  <c r="D312" i="29"/>
  <c r="E312" i="29"/>
  <c r="G312" i="29"/>
  <c r="H312" i="29"/>
  <c r="D313" i="29"/>
  <c r="E313" i="29"/>
  <c r="G313" i="29"/>
  <c r="H313" i="29"/>
  <c r="D314" i="29"/>
  <c r="E314" i="29"/>
  <c r="G314" i="29"/>
  <c r="H314" i="29"/>
  <c r="D315" i="29"/>
  <c r="E315" i="29"/>
  <c r="G315" i="29"/>
  <c r="H315" i="29"/>
  <c r="D316" i="29"/>
  <c r="E316" i="29"/>
  <c r="G316" i="29"/>
  <c r="H316" i="29"/>
  <c r="G320" i="29"/>
  <c r="H320" i="29"/>
  <c r="I320" i="29"/>
  <c r="J320" i="29"/>
  <c r="K320" i="29"/>
  <c r="L320" i="29"/>
  <c r="D321" i="29"/>
  <c r="E321" i="29"/>
  <c r="K321" i="29"/>
  <c r="L321" i="29"/>
  <c r="D322" i="29"/>
  <c r="E322" i="29"/>
  <c r="G322" i="29"/>
  <c r="H322" i="29"/>
  <c r="D323" i="29"/>
  <c r="E323" i="29"/>
  <c r="G323" i="29"/>
  <c r="H323" i="29"/>
  <c r="D324" i="29"/>
  <c r="E324" i="29"/>
  <c r="G324" i="29"/>
  <c r="H324" i="29"/>
  <c r="D325" i="29"/>
  <c r="E325" i="29"/>
  <c r="G325" i="29"/>
  <c r="H325" i="29"/>
  <c r="D326" i="29"/>
  <c r="E326" i="29"/>
  <c r="G326" i="29"/>
  <c r="H326" i="29"/>
  <c r="D327" i="29"/>
  <c r="E327" i="29"/>
  <c r="G327" i="29"/>
  <c r="H327" i="29"/>
  <c r="D328" i="29"/>
  <c r="E328" i="29"/>
  <c r="G328" i="29"/>
  <c r="H328" i="29"/>
  <c r="D329" i="29"/>
  <c r="E329" i="29"/>
  <c r="G329" i="29"/>
  <c r="H329" i="29"/>
  <c r="D330" i="29"/>
  <c r="E330" i="29"/>
  <c r="G330" i="29"/>
  <c r="H330" i="29"/>
  <c r="D331" i="29"/>
  <c r="E331" i="29"/>
  <c r="G331" i="29"/>
  <c r="H331" i="29"/>
  <c r="D332" i="29"/>
  <c r="E332" i="29"/>
  <c r="G332" i="29"/>
  <c r="H332" i="29"/>
  <c r="D333" i="29"/>
  <c r="E333" i="29"/>
  <c r="G333" i="29"/>
  <c r="H333" i="29"/>
  <c r="D334" i="29"/>
  <c r="E334" i="29"/>
  <c r="G334" i="29"/>
  <c r="H334" i="29"/>
  <c r="D335" i="29"/>
  <c r="E335" i="29"/>
  <c r="G335" i="29"/>
  <c r="H335" i="29"/>
  <c r="D336" i="29"/>
  <c r="E336" i="29"/>
  <c r="G336" i="29"/>
  <c r="H336" i="29"/>
  <c r="D337" i="29"/>
  <c r="E337" i="29"/>
  <c r="G337" i="29"/>
  <c r="H337" i="29"/>
  <c r="D338" i="29"/>
  <c r="E338" i="29"/>
  <c r="G338" i="29"/>
  <c r="H338" i="29"/>
  <c r="D339" i="29"/>
  <c r="E339" i="29"/>
  <c r="G339" i="29"/>
  <c r="H339" i="29"/>
  <c r="D340" i="29"/>
  <c r="E340" i="29"/>
  <c r="G340" i="29"/>
  <c r="H340" i="29"/>
  <c r="D341" i="29"/>
  <c r="E341" i="29"/>
  <c r="G341" i="29"/>
  <c r="H341" i="29"/>
  <c r="G345" i="29"/>
  <c r="H345" i="29"/>
  <c r="I345" i="29"/>
  <c r="J345" i="29"/>
  <c r="K345" i="29"/>
  <c r="L345" i="29"/>
  <c r="D346" i="29"/>
  <c r="E346" i="29"/>
  <c r="K346" i="29"/>
  <c r="L346" i="29"/>
  <c r="D347" i="29"/>
  <c r="E347" i="29"/>
  <c r="G347" i="29"/>
  <c r="H347" i="29"/>
  <c r="D348" i="29"/>
  <c r="E348" i="29"/>
  <c r="G348" i="29"/>
  <c r="H348" i="29"/>
  <c r="D349" i="29"/>
  <c r="E349" i="29"/>
  <c r="G349" i="29"/>
  <c r="H349" i="29"/>
  <c r="D350" i="29"/>
  <c r="E350" i="29"/>
  <c r="G350" i="29"/>
  <c r="H350" i="29"/>
  <c r="D351" i="29"/>
  <c r="E351" i="29"/>
  <c r="G351" i="29"/>
  <c r="H351" i="29"/>
  <c r="D352" i="29"/>
  <c r="E352" i="29"/>
  <c r="G352" i="29"/>
  <c r="H352" i="29"/>
  <c r="D353" i="29"/>
  <c r="E353" i="29"/>
  <c r="G353" i="29"/>
  <c r="H353" i="29"/>
  <c r="D354" i="29"/>
  <c r="E354" i="29"/>
  <c r="G354" i="29"/>
  <c r="H354" i="29"/>
  <c r="D355" i="29"/>
  <c r="E355" i="29"/>
  <c r="G355" i="29"/>
  <c r="H355" i="29"/>
  <c r="D356" i="29"/>
  <c r="E356" i="29"/>
  <c r="G356" i="29"/>
  <c r="H356" i="29"/>
  <c r="D357" i="29"/>
  <c r="E357" i="29"/>
  <c r="G357" i="29"/>
  <c r="H357" i="29"/>
  <c r="D358" i="29"/>
  <c r="E358" i="29"/>
  <c r="G358" i="29"/>
  <c r="H358" i="29"/>
  <c r="D359" i="29"/>
  <c r="E359" i="29"/>
  <c r="G359" i="29"/>
  <c r="H359" i="29"/>
  <c r="D360" i="29"/>
  <c r="E360" i="29"/>
  <c r="G360" i="29"/>
  <c r="H360" i="29"/>
  <c r="D361" i="29"/>
  <c r="E361" i="29"/>
  <c r="G361" i="29"/>
  <c r="H361" i="29"/>
  <c r="D362" i="29"/>
  <c r="E362" i="29"/>
  <c r="G362" i="29"/>
  <c r="H362" i="29"/>
  <c r="D363" i="29"/>
  <c r="E363" i="29"/>
  <c r="G363" i="29"/>
  <c r="H363" i="29"/>
  <c r="D364" i="29"/>
  <c r="E364" i="29"/>
  <c r="G364" i="29"/>
  <c r="H364" i="29"/>
  <c r="D365" i="29"/>
  <c r="E365" i="29"/>
  <c r="G365" i="29"/>
  <c r="H365" i="29"/>
  <c r="D366" i="29"/>
  <c r="E366" i="29"/>
  <c r="G366" i="29"/>
  <c r="H366" i="29"/>
  <c r="D367" i="29"/>
  <c r="E367" i="29"/>
  <c r="G367" i="29"/>
  <c r="H367" i="29"/>
  <c r="D368" i="29"/>
  <c r="E368" i="29"/>
  <c r="G368" i="29"/>
  <c r="H368" i="29"/>
  <c r="G372" i="29"/>
  <c r="H372" i="29"/>
  <c r="I372" i="29"/>
  <c r="J372" i="29"/>
  <c r="K372" i="29"/>
  <c r="L372" i="29"/>
  <c r="D373" i="29"/>
  <c r="E373" i="29"/>
  <c r="K373" i="29"/>
  <c r="L373" i="29"/>
  <c r="D374" i="29"/>
  <c r="E374" i="29"/>
  <c r="G374" i="29"/>
  <c r="H374" i="29"/>
  <c r="D375" i="29"/>
  <c r="E375" i="29"/>
  <c r="G375" i="29"/>
  <c r="H375" i="29"/>
  <c r="D376" i="29"/>
  <c r="E376" i="29"/>
  <c r="G376" i="29"/>
  <c r="H376" i="29"/>
  <c r="D377" i="29"/>
  <c r="E377" i="29"/>
  <c r="G377" i="29"/>
  <c r="H377" i="29"/>
  <c r="D378" i="29"/>
  <c r="E378" i="29"/>
  <c r="G378" i="29"/>
  <c r="H378" i="29"/>
  <c r="D379" i="29"/>
  <c r="E379" i="29"/>
  <c r="G379" i="29"/>
  <c r="H379" i="29"/>
  <c r="D380" i="29"/>
  <c r="E380" i="29"/>
  <c r="G380" i="29"/>
  <c r="H380" i="29"/>
  <c r="D381" i="29"/>
  <c r="E381" i="29"/>
  <c r="G381" i="29"/>
  <c r="H381" i="29"/>
  <c r="D382" i="29"/>
  <c r="E382" i="29"/>
  <c r="G382" i="29"/>
  <c r="H382" i="29"/>
  <c r="D383" i="29"/>
  <c r="E383" i="29"/>
  <c r="G383" i="29"/>
  <c r="H383" i="29"/>
  <c r="D384" i="29"/>
  <c r="E384" i="29"/>
  <c r="G384" i="29"/>
  <c r="H384" i="29"/>
  <c r="D385" i="29"/>
  <c r="E385" i="29"/>
  <c r="G385" i="29"/>
  <c r="H385" i="29"/>
  <c r="D386" i="29"/>
  <c r="E386" i="29"/>
  <c r="G386" i="29"/>
  <c r="H386" i="29"/>
  <c r="D387" i="29"/>
  <c r="E387" i="29"/>
  <c r="G387" i="29"/>
  <c r="H387" i="29"/>
  <c r="D388" i="29"/>
  <c r="E388" i="29"/>
  <c r="G388" i="29"/>
  <c r="H388" i="29"/>
  <c r="D389" i="29"/>
  <c r="E389" i="29"/>
  <c r="G389" i="29"/>
  <c r="H389" i="29"/>
  <c r="G393" i="29"/>
  <c r="H393" i="29"/>
  <c r="I393" i="29"/>
  <c r="J393" i="29"/>
  <c r="K393" i="29"/>
  <c r="L393" i="29"/>
  <c r="D394" i="29"/>
  <c r="E394" i="29"/>
  <c r="K394" i="29"/>
  <c r="L394" i="29"/>
  <c r="D395" i="29"/>
  <c r="E395" i="29"/>
  <c r="G395" i="29"/>
  <c r="H395" i="29"/>
  <c r="D396" i="29"/>
  <c r="E396" i="29"/>
  <c r="G396" i="29"/>
  <c r="H396" i="29"/>
  <c r="D397" i="29"/>
  <c r="E397" i="29"/>
  <c r="G397" i="29"/>
  <c r="H397" i="29"/>
  <c r="D398" i="29"/>
  <c r="E398" i="29"/>
  <c r="G398" i="29"/>
  <c r="H398" i="29"/>
  <c r="D399" i="29"/>
  <c r="E399" i="29"/>
  <c r="G399" i="29"/>
  <c r="H399" i="29"/>
  <c r="D400" i="29"/>
  <c r="E400" i="29"/>
  <c r="G400" i="29"/>
  <c r="H400" i="29"/>
  <c r="D401" i="29"/>
  <c r="E401" i="29"/>
  <c r="G401" i="29"/>
  <c r="H401" i="29"/>
  <c r="D402" i="29"/>
  <c r="E402" i="29"/>
  <c r="G402" i="29"/>
  <c r="H402" i="29"/>
  <c r="D403" i="29"/>
  <c r="E403" i="29"/>
  <c r="G403" i="29"/>
  <c r="H403" i="29"/>
  <c r="D404" i="29"/>
  <c r="E404" i="29"/>
  <c r="G404" i="29"/>
  <c r="H404" i="29"/>
  <c r="D405" i="29"/>
  <c r="E405" i="29"/>
  <c r="G405" i="29"/>
  <c r="H405" i="29"/>
  <c r="D406" i="29"/>
  <c r="E406" i="29"/>
  <c r="G406" i="29"/>
  <c r="H406" i="29"/>
  <c r="D407" i="29"/>
  <c r="E407" i="29"/>
  <c r="G407" i="29"/>
  <c r="H407" i="29"/>
  <c r="D408" i="29"/>
  <c r="E408" i="29"/>
  <c r="G408" i="29"/>
  <c r="H408" i="29"/>
  <c r="D409" i="29"/>
  <c r="E409" i="29"/>
  <c r="G409" i="29"/>
  <c r="H409" i="29"/>
  <c r="D410" i="29"/>
  <c r="E410" i="29"/>
  <c r="G410" i="29"/>
  <c r="H410" i="29"/>
  <c r="D411" i="29"/>
  <c r="E411" i="29"/>
  <c r="G411" i="29"/>
  <c r="H411" i="29"/>
  <c r="D412" i="29"/>
  <c r="E412" i="29"/>
  <c r="G412" i="29"/>
  <c r="H412" i="29"/>
  <c r="G416" i="29"/>
  <c r="H416" i="29"/>
  <c r="J416" i="29"/>
  <c r="K416" i="29"/>
  <c r="L416" i="29"/>
  <c r="D417" i="29"/>
  <c r="E417" i="29"/>
  <c r="J417" i="29"/>
  <c r="K417" i="29"/>
  <c r="L417" i="29"/>
  <c r="D418" i="29"/>
  <c r="E418" i="29"/>
  <c r="G418" i="29"/>
  <c r="H418" i="29"/>
  <c r="D419" i="29"/>
  <c r="E419" i="29"/>
  <c r="G419" i="29"/>
  <c r="H419" i="29"/>
  <c r="D420" i="29"/>
  <c r="E420" i="29"/>
  <c r="G420" i="29"/>
  <c r="H420" i="29"/>
  <c r="D421" i="29"/>
  <c r="E421" i="29"/>
  <c r="G421" i="29"/>
  <c r="H421" i="29"/>
  <c r="D422" i="29"/>
  <c r="E422" i="29"/>
  <c r="G422" i="29"/>
  <c r="H422" i="29"/>
  <c r="D423" i="29"/>
  <c r="E423" i="29"/>
  <c r="G423" i="29"/>
  <c r="H423" i="29"/>
  <c r="D424" i="29"/>
  <c r="E424" i="29"/>
  <c r="G424" i="29"/>
  <c r="H424" i="29"/>
  <c r="D425" i="29"/>
  <c r="E425" i="29"/>
  <c r="G425" i="29"/>
  <c r="H425" i="29"/>
  <c r="D426" i="29"/>
  <c r="E426" i="29"/>
  <c r="G426" i="29"/>
  <c r="H426" i="29"/>
  <c r="D427" i="29"/>
  <c r="E427" i="29"/>
  <c r="G427" i="29"/>
  <c r="H427" i="29"/>
  <c r="D428" i="29"/>
  <c r="E428" i="29"/>
  <c r="G428" i="29"/>
  <c r="H428" i="29"/>
  <c r="D429" i="29"/>
  <c r="E429" i="29"/>
  <c r="G429" i="29"/>
  <c r="H429" i="29"/>
  <c r="D430" i="29"/>
  <c r="E430" i="29"/>
  <c r="G430" i="29"/>
  <c r="H430" i="29"/>
  <c r="D431" i="29"/>
  <c r="E431" i="29"/>
  <c r="G431" i="29"/>
  <c r="H431" i="29"/>
  <c r="D432" i="29"/>
  <c r="E432" i="29"/>
  <c r="G432" i="29"/>
  <c r="H432" i="29"/>
  <c r="D433" i="29"/>
  <c r="E433" i="29"/>
  <c r="G433" i="29"/>
  <c r="H433" i="29"/>
  <c r="D434" i="29"/>
  <c r="E434" i="29"/>
  <c r="G434" i="29"/>
  <c r="H434" i="29"/>
  <c r="D435" i="29"/>
  <c r="E435" i="29"/>
  <c r="G435" i="29"/>
  <c r="H435" i="29"/>
  <c r="G439" i="29"/>
  <c r="H439" i="29"/>
  <c r="J439" i="29"/>
  <c r="K439" i="29"/>
  <c r="L439" i="29"/>
  <c r="D440" i="29"/>
  <c r="E440" i="29"/>
  <c r="J440" i="29"/>
  <c r="K440" i="29"/>
  <c r="L440" i="29"/>
  <c r="D441" i="29"/>
  <c r="E441" i="29"/>
  <c r="G441" i="29"/>
  <c r="H441" i="29"/>
  <c r="D442" i="29"/>
  <c r="E442" i="29"/>
  <c r="G442" i="29"/>
  <c r="H442" i="29"/>
  <c r="D443" i="29"/>
  <c r="E443" i="29"/>
  <c r="G443" i="29"/>
  <c r="H443" i="29"/>
  <c r="D444" i="29"/>
  <c r="E444" i="29"/>
  <c r="G444" i="29"/>
  <c r="H444" i="29"/>
  <c r="D445" i="29"/>
  <c r="E445" i="29"/>
  <c r="G445" i="29"/>
  <c r="H445" i="29"/>
  <c r="D446" i="29"/>
  <c r="E446" i="29"/>
  <c r="G446" i="29"/>
  <c r="H446" i="29"/>
  <c r="D447" i="29"/>
  <c r="E447" i="29"/>
  <c r="G447" i="29"/>
  <c r="H447" i="29"/>
  <c r="D448" i="29"/>
  <c r="E448" i="29"/>
  <c r="G448" i="29"/>
  <c r="H448" i="29"/>
  <c r="D449" i="29"/>
  <c r="E449" i="29"/>
  <c r="G449" i="29"/>
  <c r="H449" i="29"/>
  <c r="D450" i="29"/>
  <c r="E450" i="29"/>
  <c r="G450" i="29"/>
  <c r="H450" i="29"/>
  <c r="D451" i="29"/>
  <c r="E451" i="29"/>
  <c r="G451" i="29"/>
  <c r="H451" i="29"/>
  <c r="D452" i="29"/>
  <c r="E452" i="29"/>
  <c r="G452" i="29"/>
  <c r="H452" i="29"/>
  <c r="D453" i="29"/>
  <c r="E453" i="29"/>
  <c r="G453" i="29"/>
  <c r="H453" i="29"/>
  <c r="D454" i="29"/>
  <c r="E454" i="29"/>
  <c r="G454" i="29"/>
  <c r="H454" i="29"/>
  <c r="D455" i="29"/>
  <c r="E455" i="29"/>
  <c r="G455" i="29"/>
  <c r="H455" i="29"/>
  <c r="D456" i="29"/>
  <c r="E456" i="29"/>
  <c r="G456" i="29"/>
  <c r="H456" i="29"/>
  <c r="D457" i="29"/>
  <c r="E457" i="29"/>
  <c r="G457" i="29"/>
  <c r="H457" i="29"/>
  <c r="D458" i="29"/>
  <c r="E458" i="29"/>
  <c r="G458" i="29"/>
  <c r="H458" i="29"/>
  <c r="G462" i="29"/>
  <c r="H462" i="29"/>
  <c r="J462" i="29"/>
  <c r="K462" i="29"/>
  <c r="L462" i="29"/>
  <c r="D463" i="29"/>
  <c r="E463" i="29"/>
  <c r="J463" i="29"/>
  <c r="K463" i="29"/>
  <c r="L463" i="29"/>
  <c r="D464" i="29"/>
  <c r="E464" i="29"/>
  <c r="G464" i="29"/>
  <c r="H464" i="29"/>
  <c r="D465" i="29"/>
  <c r="E465" i="29"/>
  <c r="G465" i="29"/>
  <c r="H465" i="29"/>
  <c r="D466" i="29"/>
  <c r="E466" i="29"/>
  <c r="G466" i="29"/>
  <c r="H466" i="29"/>
  <c r="D467" i="29"/>
  <c r="E467" i="29"/>
  <c r="G467" i="29"/>
  <c r="H467" i="29"/>
  <c r="D468" i="29"/>
  <c r="E468" i="29"/>
  <c r="G468" i="29"/>
  <c r="H468" i="29"/>
  <c r="D469" i="29"/>
  <c r="E469" i="29"/>
  <c r="G469" i="29"/>
  <c r="H469" i="29"/>
  <c r="D470" i="29"/>
  <c r="E470" i="29"/>
  <c r="G470" i="29"/>
  <c r="H470" i="29"/>
  <c r="D471" i="29"/>
  <c r="E471" i="29"/>
  <c r="G471" i="29"/>
  <c r="H471" i="29"/>
  <c r="D472" i="29"/>
  <c r="E472" i="29"/>
  <c r="G472" i="29"/>
  <c r="H472" i="29"/>
  <c r="D473" i="29"/>
  <c r="E473" i="29"/>
  <c r="G473" i="29"/>
  <c r="H473" i="29"/>
  <c r="D474" i="29"/>
  <c r="E474" i="29"/>
  <c r="G474" i="29"/>
  <c r="H474" i="29"/>
  <c r="D475" i="29"/>
  <c r="E475" i="29"/>
  <c r="G475" i="29"/>
  <c r="H475" i="29"/>
  <c r="D476" i="29"/>
  <c r="E476" i="29"/>
  <c r="G476" i="29"/>
  <c r="H476" i="29"/>
  <c r="D477" i="29"/>
  <c r="E477" i="29"/>
  <c r="G477" i="29"/>
  <c r="H477" i="29"/>
  <c r="D478" i="29"/>
  <c r="E478" i="29"/>
  <c r="G478" i="29"/>
  <c r="H478" i="29"/>
  <c r="D479" i="29"/>
  <c r="E479" i="29"/>
  <c r="G479" i="29"/>
  <c r="H479" i="29"/>
  <c r="D480" i="29"/>
  <c r="E480" i="29"/>
  <c r="G480" i="29"/>
  <c r="H480" i="29"/>
  <c r="D481" i="29"/>
  <c r="E481" i="29"/>
  <c r="G481" i="29"/>
  <c r="H481" i="29"/>
  <c r="D482" i="29"/>
  <c r="E482" i="29"/>
  <c r="G482" i="29"/>
  <c r="H482" i="29"/>
  <c r="D483" i="29"/>
  <c r="E483" i="29"/>
  <c r="G483" i="29"/>
  <c r="H483" i="29"/>
  <c r="D484" i="29"/>
  <c r="E484" i="29"/>
  <c r="G484" i="29"/>
  <c r="H484" i="29"/>
  <c r="G488" i="29"/>
  <c r="H488" i="29"/>
  <c r="J488" i="29"/>
  <c r="K488" i="29"/>
  <c r="L488" i="29"/>
  <c r="D489" i="29"/>
  <c r="E489" i="29"/>
  <c r="J489" i="29"/>
  <c r="K489" i="29"/>
  <c r="L489" i="29"/>
  <c r="D490" i="29"/>
  <c r="E490" i="29"/>
  <c r="G490" i="29"/>
  <c r="H490" i="29"/>
  <c r="D491" i="29"/>
  <c r="E491" i="29"/>
  <c r="G491" i="29"/>
  <c r="H491" i="29"/>
  <c r="D492" i="29"/>
  <c r="E492" i="29"/>
  <c r="G492" i="29"/>
  <c r="H492" i="29"/>
  <c r="D493" i="29"/>
  <c r="E493" i="29"/>
  <c r="G493" i="29"/>
  <c r="H493" i="29"/>
  <c r="D494" i="29"/>
  <c r="E494" i="29"/>
  <c r="G494" i="29"/>
  <c r="H494" i="29"/>
  <c r="D495" i="29"/>
  <c r="E495" i="29"/>
  <c r="G495" i="29"/>
  <c r="H495" i="29"/>
  <c r="D496" i="29"/>
  <c r="E496" i="29"/>
  <c r="G496" i="29"/>
  <c r="H496" i="29"/>
  <c r="D497" i="29"/>
  <c r="E497" i="29"/>
  <c r="G497" i="29"/>
  <c r="H497" i="29"/>
  <c r="D498" i="29"/>
  <c r="E498" i="29"/>
  <c r="G498" i="29"/>
  <c r="H498" i="29"/>
  <c r="D499" i="29"/>
  <c r="E499" i="29"/>
  <c r="G499" i="29"/>
  <c r="H499" i="29"/>
  <c r="D500" i="29"/>
  <c r="E500" i="29"/>
  <c r="G500" i="29"/>
  <c r="H500" i="29"/>
  <c r="D501" i="29"/>
  <c r="E501" i="29"/>
  <c r="G501" i="29"/>
  <c r="H501" i="29"/>
  <c r="D502" i="29"/>
  <c r="E502" i="29"/>
  <c r="G502" i="29"/>
  <c r="H502" i="29"/>
  <c r="D503" i="29"/>
  <c r="E503" i="29"/>
  <c r="G503" i="29"/>
  <c r="H503" i="29"/>
  <c r="D504" i="29"/>
  <c r="E504" i="29"/>
  <c r="G504" i="29"/>
  <c r="H504" i="29"/>
  <c r="D505" i="29"/>
  <c r="E505" i="29"/>
  <c r="G505" i="29"/>
  <c r="H505" i="29"/>
  <c r="D506" i="29"/>
  <c r="E506" i="29"/>
  <c r="G506" i="29"/>
  <c r="H506" i="29"/>
  <c r="D507" i="29"/>
  <c r="E507" i="29"/>
  <c r="G507" i="29"/>
  <c r="H507" i="29"/>
  <c r="D508" i="29"/>
  <c r="E508" i="29"/>
  <c r="G508" i="29"/>
  <c r="H508" i="29"/>
  <c r="D509" i="29"/>
  <c r="E509" i="29"/>
  <c r="G509" i="29"/>
  <c r="H509" i="29"/>
  <c r="D510" i="29"/>
  <c r="E510" i="29"/>
  <c r="G510" i="29"/>
  <c r="H510" i="29"/>
  <c r="G514" i="29"/>
  <c r="H514" i="29"/>
  <c r="J514" i="29"/>
  <c r="K514" i="29"/>
  <c r="L514" i="29"/>
  <c r="D515" i="29"/>
  <c r="E515" i="29"/>
  <c r="J515" i="29"/>
  <c r="K515" i="29"/>
  <c r="L515" i="29"/>
  <c r="D516" i="29"/>
  <c r="E516" i="29"/>
  <c r="G516" i="29"/>
  <c r="H516" i="29"/>
  <c r="D517" i="29"/>
  <c r="E517" i="29"/>
  <c r="G517" i="29"/>
  <c r="H517" i="29"/>
  <c r="D518" i="29"/>
  <c r="E518" i="29"/>
  <c r="G518" i="29"/>
  <c r="H518" i="29"/>
  <c r="D519" i="29"/>
  <c r="E519" i="29"/>
  <c r="G519" i="29"/>
  <c r="H519" i="29"/>
  <c r="D520" i="29"/>
  <c r="E520" i="29"/>
  <c r="G520" i="29"/>
  <c r="H520" i="29"/>
  <c r="D521" i="29"/>
  <c r="E521" i="29"/>
  <c r="G521" i="29"/>
  <c r="H521" i="29"/>
  <c r="D522" i="29"/>
  <c r="E522" i="29"/>
  <c r="G522" i="29"/>
  <c r="H522" i="29"/>
  <c r="D523" i="29"/>
  <c r="E523" i="29"/>
  <c r="G523" i="29"/>
  <c r="H523" i="29"/>
  <c r="D524" i="29"/>
  <c r="E524" i="29"/>
  <c r="G524" i="29"/>
  <c r="H524" i="29"/>
  <c r="D525" i="29"/>
  <c r="E525" i="29"/>
  <c r="G525" i="29"/>
  <c r="H525" i="29"/>
  <c r="D526" i="29"/>
  <c r="E526" i="29"/>
  <c r="G526" i="29"/>
  <c r="H526" i="29"/>
  <c r="D527" i="29"/>
  <c r="E527" i="29"/>
  <c r="G527" i="29"/>
  <c r="H527" i="29"/>
  <c r="D528" i="29"/>
  <c r="E528" i="29"/>
  <c r="G528" i="29"/>
  <c r="H528" i="29"/>
  <c r="D529" i="29"/>
  <c r="E529" i="29"/>
  <c r="G529" i="29"/>
  <c r="H529" i="29"/>
  <c r="D530" i="29"/>
  <c r="E530" i="29"/>
  <c r="G530" i="29"/>
  <c r="H530" i="29"/>
  <c r="D531" i="29"/>
  <c r="E531" i="29"/>
  <c r="G531" i="29"/>
  <c r="H531" i="29"/>
  <c r="D532" i="29"/>
  <c r="E532" i="29"/>
  <c r="G532" i="29"/>
  <c r="H532" i="29"/>
  <c r="D533" i="29"/>
  <c r="E533" i="29"/>
  <c r="G533" i="29"/>
  <c r="H533" i="29"/>
  <c r="D534" i="29"/>
  <c r="E534" i="29"/>
  <c r="G534" i="29"/>
  <c r="H534" i="29"/>
  <c r="G538" i="29"/>
  <c r="H538" i="29"/>
  <c r="J538" i="29"/>
  <c r="K538" i="29"/>
  <c r="L538" i="29"/>
  <c r="D539" i="29"/>
  <c r="E539" i="29"/>
  <c r="J539" i="29"/>
  <c r="K539" i="29"/>
  <c r="L539" i="29"/>
  <c r="D540" i="29"/>
  <c r="E540" i="29"/>
  <c r="G540" i="29"/>
  <c r="H540" i="29"/>
  <c r="D541" i="29"/>
  <c r="E541" i="29"/>
  <c r="G541" i="29"/>
  <c r="H541" i="29"/>
  <c r="D542" i="29"/>
  <c r="E542" i="29"/>
  <c r="G542" i="29"/>
  <c r="H542" i="29"/>
  <c r="D543" i="29"/>
  <c r="E543" i="29"/>
  <c r="G543" i="29"/>
  <c r="H543" i="29"/>
  <c r="D544" i="29"/>
  <c r="E544" i="29"/>
  <c r="G544" i="29"/>
  <c r="H544" i="29"/>
  <c r="D545" i="29"/>
  <c r="E545" i="29"/>
  <c r="G545" i="29"/>
  <c r="H545" i="29"/>
  <c r="D546" i="29"/>
  <c r="E546" i="29"/>
  <c r="G546" i="29"/>
  <c r="H546" i="29"/>
  <c r="D547" i="29"/>
  <c r="E547" i="29"/>
  <c r="G547" i="29"/>
  <c r="H547" i="29"/>
  <c r="D548" i="29"/>
  <c r="E548" i="29"/>
  <c r="G548" i="29"/>
  <c r="H548" i="29"/>
  <c r="D549" i="29"/>
  <c r="E549" i="29"/>
  <c r="G549" i="29"/>
  <c r="H549" i="29"/>
  <c r="D550" i="29"/>
  <c r="E550" i="29"/>
  <c r="G550" i="29"/>
  <c r="H550" i="29"/>
  <c r="D551" i="29"/>
  <c r="E551" i="29"/>
  <c r="G551" i="29"/>
  <c r="H551" i="29"/>
  <c r="D552" i="29"/>
  <c r="E552" i="29"/>
  <c r="G552" i="29"/>
  <c r="H552" i="29"/>
  <c r="D553" i="29"/>
  <c r="E553" i="29"/>
  <c r="G553" i="29"/>
  <c r="H553" i="29"/>
  <c r="D554" i="29"/>
  <c r="E554" i="29"/>
  <c r="G554" i="29"/>
  <c r="H554" i="29"/>
  <c r="D555" i="29"/>
  <c r="E555" i="29"/>
  <c r="G555" i="29"/>
  <c r="H555" i="29"/>
  <c r="D556" i="29"/>
  <c r="E556" i="29"/>
  <c r="G556" i="29"/>
  <c r="H556" i="29"/>
  <c r="D557" i="29"/>
  <c r="E557" i="29"/>
  <c r="G557" i="29"/>
  <c r="H557" i="29"/>
  <c r="D558" i="29"/>
  <c r="E558" i="29"/>
  <c r="G558" i="29"/>
  <c r="H558" i="29"/>
  <c r="D559" i="29"/>
  <c r="E559" i="29"/>
  <c r="G559" i="29"/>
  <c r="H559" i="29"/>
  <c r="D560" i="29"/>
  <c r="E560" i="29"/>
  <c r="G560" i="29"/>
  <c r="H560" i="29"/>
  <c r="G564" i="29"/>
  <c r="H564" i="29"/>
  <c r="J564" i="29"/>
  <c r="K564" i="29"/>
  <c r="L564" i="29"/>
  <c r="D565" i="29"/>
  <c r="E565" i="29"/>
  <c r="J565" i="29"/>
  <c r="K565" i="29"/>
  <c r="L565" i="29"/>
  <c r="D566" i="29"/>
  <c r="E566" i="29"/>
  <c r="G566" i="29"/>
  <c r="H566" i="29"/>
  <c r="D567" i="29"/>
  <c r="E567" i="29"/>
  <c r="G567" i="29"/>
  <c r="H567" i="29"/>
  <c r="D568" i="29"/>
  <c r="E568" i="29"/>
  <c r="G568" i="29"/>
  <c r="H568" i="29"/>
  <c r="D569" i="29"/>
  <c r="E569" i="29"/>
  <c r="G569" i="29"/>
  <c r="H569" i="29"/>
  <c r="D570" i="29"/>
  <c r="E570" i="29"/>
  <c r="G570" i="29"/>
  <c r="H570" i="29"/>
  <c r="D571" i="29"/>
  <c r="E571" i="29"/>
  <c r="G571" i="29"/>
  <c r="H571" i="29"/>
  <c r="D572" i="29"/>
  <c r="E572" i="29"/>
  <c r="G572" i="29"/>
  <c r="H572" i="29"/>
  <c r="D573" i="29"/>
  <c r="E573" i="29"/>
  <c r="G573" i="29"/>
  <c r="H573" i="29"/>
  <c r="D574" i="29"/>
  <c r="E574" i="29"/>
  <c r="G574" i="29"/>
  <c r="H574" i="29"/>
  <c r="D575" i="29"/>
  <c r="E575" i="29"/>
  <c r="G575" i="29"/>
  <c r="H575" i="29"/>
  <c r="D576" i="29"/>
  <c r="E576" i="29"/>
  <c r="G576" i="29"/>
  <c r="H576" i="29"/>
  <c r="D577" i="29"/>
  <c r="E577" i="29"/>
  <c r="G577" i="29"/>
  <c r="H577" i="29"/>
  <c r="D578" i="29"/>
  <c r="E578" i="29"/>
  <c r="G578" i="29"/>
  <c r="H578" i="29"/>
  <c r="D579" i="29"/>
  <c r="E579" i="29"/>
  <c r="G579" i="29"/>
  <c r="H579" i="29"/>
  <c r="D580" i="29"/>
  <c r="E580" i="29"/>
  <c r="G580" i="29"/>
  <c r="H580" i="29"/>
  <c r="D581" i="29"/>
  <c r="E581" i="29"/>
  <c r="G581" i="29"/>
  <c r="H581" i="29"/>
  <c r="D582" i="29"/>
  <c r="E582" i="29"/>
  <c r="G582" i="29"/>
  <c r="H582" i="29"/>
  <c r="D583" i="29"/>
  <c r="E583" i="29"/>
  <c r="G583" i="29"/>
  <c r="H583" i="29"/>
  <c r="D584" i="29"/>
  <c r="E584" i="29"/>
  <c r="G584" i="29"/>
  <c r="H584" i="29"/>
  <c r="D585" i="29"/>
  <c r="E585" i="29"/>
  <c r="G585" i="29"/>
  <c r="H585" i="29"/>
  <c r="D586" i="29"/>
  <c r="E586" i="29"/>
  <c r="G586" i="29"/>
  <c r="H586" i="29"/>
  <c r="G590" i="29"/>
  <c r="H590" i="29"/>
  <c r="J590" i="29"/>
  <c r="K590" i="29"/>
  <c r="L590" i="29"/>
  <c r="D591" i="29"/>
  <c r="E591" i="29"/>
  <c r="J591" i="29"/>
  <c r="K591" i="29"/>
  <c r="L591" i="29"/>
  <c r="D592" i="29"/>
  <c r="E592" i="29"/>
  <c r="G592" i="29"/>
  <c r="H592" i="29"/>
  <c r="D593" i="29"/>
  <c r="E593" i="29"/>
  <c r="G593" i="29"/>
  <c r="H593" i="29"/>
  <c r="D594" i="29"/>
  <c r="E594" i="29"/>
  <c r="G594" i="29"/>
  <c r="H594" i="29"/>
  <c r="D595" i="29"/>
  <c r="E595" i="29"/>
  <c r="G595" i="29"/>
  <c r="H595" i="29"/>
  <c r="D596" i="29"/>
  <c r="E596" i="29"/>
  <c r="G596" i="29"/>
  <c r="H596" i="29"/>
  <c r="D597" i="29"/>
  <c r="E597" i="29"/>
  <c r="G597" i="29"/>
  <c r="H597" i="29"/>
  <c r="D598" i="29"/>
  <c r="E598" i="29"/>
  <c r="G598" i="29"/>
  <c r="H598" i="29"/>
  <c r="D599" i="29"/>
  <c r="E599" i="29"/>
  <c r="G599" i="29"/>
  <c r="H599" i="29"/>
  <c r="D600" i="29"/>
  <c r="E600" i="29"/>
  <c r="G600" i="29"/>
  <c r="H600" i="29"/>
  <c r="D601" i="29"/>
  <c r="E601" i="29"/>
  <c r="G601" i="29"/>
  <c r="H601" i="29"/>
  <c r="D602" i="29"/>
  <c r="E602" i="29"/>
  <c r="G602" i="29"/>
  <c r="H602" i="29"/>
  <c r="D603" i="29"/>
  <c r="E603" i="29"/>
  <c r="G603" i="29"/>
  <c r="H603" i="29"/>
  <c r="D604" i="29"/>
  <c r="E604" i="29"/>
  <c r="G604" i="29"/>
  <c r="H604" i="29"/>
  <c r="D605" i="29"/>
  <c r="E605" i="29"/>
  <c r="G605" i="29"/>
  <c r="H605" i="29"/>
  <c r="D606" i="29"/>
  <c r="E606" i="29"/>
  <c r="G606" i="29"/>
  <c r="H606" i="29"/>
  <c r="D607" i="29"/>
  <c r="E607" i="29"/>
  <c r="G607" i="29"/>
  <c r="H607" i="29"/>
  <c r="D608" i="29"/>
  <c r="E608" i="29"/>
  <c r="G608" i="29"/>
  <c r="H608" i="29"/>
  <c r="D609" i="29"/>
  <c r="E609" i="29"/>
  <c r="G609" i="29"/>
  <c r="H609" i="29"/>
  <c r="D610" i="29"/>
  <c r="E610" i="29"/>
  <c r="G610" i="29"/>
  <c r="H610" i="29"/>
  <c r="D611" i="29"/>
  <c r="E611" i="29"/>
  <c r="G611" i="29"/>
  <c r="H611" i="29"/>
  <c r="G615" i="29"/>
  <c r="H615" i="29"/>
  <c r="J615" i="29"/>
  <c r="K615" i="29"/>
  <c r="L615" i="29"/>
  <c r="D616" i="29"/>
  <c r="E616" i="29"/>
  <c r="J616" i="29"/>
  <c r="K616" i="29"/>
  <c r="L616" i="29"/>
  <c r="D617" i="29"/>
  <c r="E617" i="29"/>
  <c r="G617" i="29"/>
  <c r="H617" i="29"/>
  <c r="D618" i="29"/>
  <c r="E618" i="29"/>
  <c r="G618" i="29"/>
  <c r="H618" i="29"/>
  <c r="D619" i="29"/>
  <c r="E619" i="29"/>
  <c r="G619" i="29"/>
  <c r="H619" i="29"/>
  <c r="D620" i="29"/>
  <c r="E620" i="29"/>
  <c r="G620" i="29"/>
  <c r="H620" i="29"/>
  <c r="D621" i="29"/>
  <c r="E621" i="29"/>
  <c r="G621" i="29"/>
  <c r="H621" i="29"/>
  <c r="D622" i="29"/>
  <c r="E622" i="29"/>
  <c r="G622" i="29"/>
  <c r="H622" i="29"/>
  <c r="D623" i="29"/>
  <c r="E623" i="29"/>
  <c r="G623" i="29"/>
  <c r="H623" i="29"/>
  <c r="D624" i="29"/>
  <c r="E624" i="29"/>
  <c r="G624" i="29"/>
  <c r="H624" i="29"/>
  <c r="D625" i="29"/>
  <c r="E625" i="29"/>
  <c r="G625" i="29"/>
  <c r="H625" i="29"/>
  <c r="D626" i="29"/>
  <c r="E626" i="29"/>
  <c r="G626" i="29"/>
  <c r="H626" i="29"/>
  <c r="D627" i="29"/>
  <c r="E627" i="29"/>
  <c r="G627" i="29"/>
  <c r="H627" i="29"/>
  <c r="D628" i="29"/>
  <c r="E628" i="29"/>
  <c r="G628" i="29"/>
  <c r="H628" i="29"/>
  <c r="D629" i="29"/>
  <c r="E629" i="29"/>
  <c r="G629" i="29"/>
  <c r="H629" i="29"/>
  <c r="D630" i="29"/>
  <c r="E630" i="29"/>
  <c r="G630" i="29"/>
  <c r="H630" i="29"/>
  <c r="D631" i="29"/>
  <c r="E631" i="29"/>
  <c r="G631" i="29"/>
  <c r="H631" i="29"/>
  <c r="D632" i="29"/>
  <c r="E632" i="29"/>
  <c r="G632" i="29"/>
  <c r="H632" i="29"/>
  <c r="D633" i="29"/>
  <c r="E633" i="29"/>
  <c r="G633" i="29"/>
  <c r="H633" i="29"/>
  <c r="D634" i="29"/>
  <c r="E634" i="29"/>
  <c r="G634" i="29"/>
  <c r="H634" i="29"/>
  <c r="D635" i="29"/>
  <c r="E635" i="29"/>
  <c r="G635" i="29"/>
  <c r="H635" i="29"/>
  <c r="G639" i="29"/>
  <c r="H639" i="29"/>
  <c r="J639" i="29"/>
  <c r="K639" i="29"/>
  <c r="L639" i="29"/>
  <c r="D640" i="29"/>
  <c r="E640" i="29"/>
  <c r="J640" i="29"/>
  <c r="K640" i="29"/>
  <c r="L640" i="29"/>
  <c r="D641" i="29"/>
  <c r="E641" i="29"/>
  <c r="G641" i="29"/>
  <c r="H641" i="29"/>
  <c r="D642" i="29"/>
  <c r="E642" i="29"/>
  <c r="G642" i="29"/>
  <c r="H642" i="29"/>
  <c r="D643" i="29"/>
  <c r="E643" i="29"/>
  <c r="G643" i="29"/>
  <c r="H643" i="29"/>
  <c r="D644" i="29"/>
  <c r="E644" i="29"/>
  <c r="G644" i="29"/>
  <c r="H644" i="29"/>
  <c r="D645" i="29"/>
  <c r="E645" i="29"/>
  <c r="G645" i="29"/>
  <c r="H645" i="29"/>
  <c r="D646" i="29"/>
  <c r="E646" i="29"/>
  <c r="G646" i="29"/>
  <c r="H646" i="29"/>
  <c r="D647" i="29"/>
  <c r="E647" i="29"/>
  <c r="G647" i="29"/>
  <c r="H647" i="29"/>
  <c r="D648" i="29"/>
  <c r="E648" i="29"/>
  <c r="G648" i="29"/>
  <c r="H648" i="29"/>
  <c r="D649" i="29"/>
  <c r="E649" i="29"/>
  <c r="G649" i="29"/>
  <c r="H649" i="29"/>
  <c r="D650" i="29"/>
  <c r="E650" i="29"/>
  <c r="G650" i="29"/>
  <c r="H650" i="29"/>
  <c r="D651" i="29"/>
  <c r="E651" i="29"/>
  <c r="G651" i="29"/>
  <c r="H651" i="29"/>
  <c r="D652" i="29"/>
  <c r="E652" i="29"/>
  <c r="G652" i="29"/>
  <c r="H652" i="29"/>
  <c r="D653" i="29"/>
  <c r="E653" i="29"/>
  <c r="G653" i="29"/>
  <c r="H653" i="29"/>
  <c r="D654" i="29"/>
  <c r="E654" i="29"/>
  <c r="G654" i="29"/>
  <c r="H654" i="29"/>
  <c r="D655" i="29"/>
  <c r="E655" i="29"/>
  <c r="G655" i="29"/>
  <c r="H655" i="29"/>
  <c r="D656" i="29"/>
  <c r="E656" i="29"/>
  <c r="G656" i="29"/>
  <c r="H656" i="29"/>
  <c r="D657" i="29"/>
  <c r="E657" i="29"/>
  <c r="G657" i="29"/>
  <c r="H657" i="29"/>
  <c r="D658" i="29"/>
  <c r="E658" i="29"/>
  <c r="G658" i="29"/>
  <c r="H658" i="29"/>
  <c r="D659" i="29"/>
  <c r="E659" i="29"/>
  <c r="G659" i="29"/>
  <c r="H659" i="29"/>
  <c r="D660" i="29"/>
  <c r="E660" i="29"/>
  <c r="G660" i="29"/>
  <c r="H660" i="29"/>
  <c r="G664" i="29"/>
  <c r="H664" i="29"/>
  <c r="J664" i="29"/>
  <c r="K664" i="29"/>
  <c r="L664" i="29"/>
  <c r="D665" i="29"/>
  <c r="E665" i="29"/>
  <c r="J665" i="29"/>
  <c r="K665" i="29"/>
  <c r="L665" i="29"/>
  <c r="D666" i="29"/>
  <c r="E666" i="29"/>
  <c r="G666" i="29"/>
  <c r="H666" i="29"/>
  <c r="D667" i="29"/>
  <c r="E667" i="29"/>
  <c r="G667" i="29"/>
  <c r="H667" i="29"/>
  <c r="D668" i="29"/>
  <c r="E668" i="29"/>
  <c r="G668" i="29"/>
  <c r="H668" i="29"/>
  <c r="D669" i="29"/>
  <c r="E669" i="29"/>
  <c r="G669" i="29"/>
  <c r="H669" i="29"/>
  <c r="D670" i="29"/>
  <c r="E670" i="29"/>
  <c r="G670" i="29"/>
  <c r="H670" i="29"/>
  <c r="D671" i="29"/>
  <c r="E671" i="29"/>
  <c r="G671" i="29"/>
  <c r="H671" i="29"/>
  <c r="D672" i="29"/>
  <c r="E672" i="29"/>
  <c r="G672" i="29"/>
  <c r="H672" i="29"/>
  <c r="D673" i="29"/>
  <c r="E673" i="29"/>
  <c r="G673" i="29"/>
  <c r="H673" i="29"/>
  <c r="D674" i="29"/>
  <c r="E674" i="29"/>
  <c r="G674" i="29"/>
  <c r="H674" i="29"/>
  <c r="D675" i="29"/>
  <c r="E675" i="29"/>
  <c r="G675" i="29"/>
  <c r="H675" i="29"/>
  <c r="D676" i="29"/>
  <c r="E676" i="29"/>
  <c r="G676" i="29"/>
  <c r="H676" i="29"/>
  <c r="D677" i="29"/>
  <c r="E677" i="29"/>
  <c r="G677" i="29"/>
  <c r="H677" i="29"/>
  <c r="D678" i="29"/>
  <c r="E678" i="29"/>
  <c r="G678" i="29"/>
  <c r="H678" i="29"/>
  <c r="D679" i="29"/>
  <c r="E679" i="29"/>
  <c r="G679" i="29"/>
  <c r="H679" i="29"/>
  <c r="D680" i="29"/>
  <c r="E680" i="29"/>
  <c r="G680" i="29"/>
  <c r="H680" i="29"/>
  <c r="D681" i="29"/>
  <c r="E681" i="29"/>
  <c r="G681" i="29"/>
  <c r="H681" i="29"/>
  <c r="D682" i="29"/>
  <c r="E682" i="29"/>
  <c r="G682" i="29"/>
  <c r="H682" i="29"/>
  <c r="G686" i="29"/>
  <c r="H686" i="29"/>
  <c r="J686" i="29"/>
  <c r="K686" i="29"/>
  <c r="L686" i="29"/>
  <c r="D687" i="29"/>
  <c r="E687" i="29"/>
  <c r="J687" i="29"/>
  <c r="K687" i="29"/>
  <c r="L687" i="29"/>
  <c r="D688" i="29"/>
  <c r="E688" i="29"/>
  <c r="G688" i="29"/>
  <c r="H688" i="29"/>
  <c r="D689" i="29"/>
  <c r="E689" i="29"/>
  <c r="G689" i="29"/>
  <c r="H689" i="29"/>
  <c r="D690" i="29"/>
  <c r="E690" i="29"/>
  <c r="G690" i="29"/>
  <c r="H690" i="29"/>
  <c r="D691" i="29"/>
  <c r="E691" i="29"/>
  <c r="G691" i="29"/>
  <c r="H691" i="29"/>
  <c r="D692" i="29"/>
  <c r="E692" i="29"/>
  <c r="G692" i="29"/>
  <c r="H692" i="29"/>
  <c r="D693" i="29"/>
  <c r="E693" i="29"/>
  <c r="G693" i="29"/>
  <c r="H693" i="29"/>
  <c r="D694" i="29"/>
  <c r="E694" i="29"/>
  <c r="G694" i="29"/>
  <c r="H694" i="29"/>
  <c r="D695" i="29"/>
  <c r="E695" i="29"/>
  <c r="G695" i="29"/>
  <c r="H695" i="29"/>
  <c r="D696" i="29"/>
  <c r="E696" i="29"/>
  <c r="G696" i="29"/>
  <c r="H696" i="29"/>
  <c r="D697" i="29"/>
  <c r="E697" i="29"/>
  <c r="G697" i="29"/>
  <c r="H697" i="29"/>
  <c r="D698" i="29"/>
  <c r="E698" i="29"/>
  <c r="G698" i="29"/>
  <c r="H698" i="29"/>
  <c r="D699" i="29"/>
  <c r="E699" i="29"/>
  <c r="G699" i="29"/>
  <c r="H699" i="29"/>
  <c r="D700" i="29"/>
  <c r="E700" i="29"/>
  <c r="G700" i="29"/>
  <c r="H700" i="29"/>
  <c r="D701" i="29"/>
  <c r="E701" i="29"/>
  <c r="G701" i="29"/>
  <c r="H701" i="29"/>
  <c r="D702" i="29"/>
  <c r="E702" i="29"/>
  <c r="G702" i="29"/>
  <c r="H702" i="29"/>
  <c r="D703" i="29"/>
  <c r="E703" i="29"/>
  <c r="G703" i="29"/>
  <c r="H703" i="29"/>
  <c r="D704" i="29"/>
  <c r="E704" i="29"/>
  <c r="G704" i="29"/>
  <c r="H704" i="29"/>
  <c r="D705" i="29"/>
  <c r="E705" i="29"/>
  <c r="G705" i="29"/>
  <c r="H705" i="29"/>
  <c r="D706" i="29"/>
  <c r="E706" i="29"/>
  <c r="G706" i="29"/>
  <c r="H706" i="29"/>
  <c r="G710" i="29"/>
  <c r="H710" i="29"/>
  <c r="J710" i="29"/>
  <c r="K710" i="29"/>
  <c r="L710" i="29"/>
  <c r="D711" i="29"/>
  <c r="E711" i="29"/>
  <c r="J711" i="29"/>
  <c r="K711" i="29"/>
  <c r="L711" i="29"/>
  <c r="D712" i="29"/>
  <c r="E712" i="29"/>
  <c r="G712" i="29"/>
  <c r="H712" i="29"/>
  <c r="D713" i="29"/>
  <c r="E713" i="29"/>
  <c r="G713" i="29"/>
  <c r="H713" i="29"/>
  <c r="D714" i="29"/>
  <c r="E714" i="29"/>
  <c r="G714" i="29"/>
  <c r="H714" i="29"/>
  <c r="D715" i="29"/>
  <c r="E715" i="29"/>
  <c r="G715" i="29"/>
  <c r="H715" i="29"/>
  <c r="D716" i="29"/>
  <c r="E716" i="29"/>
  <c r="G716" i="29"/>
  <c r="H716" i="29"/>
  <c r="D717" i="29"/>
  <c r="E717" i="29"/>
  <c r="G717" i="29"/>
  <c r="H717" i="29"/>
  <c r="D718" i="29"/>
  <c r="E718" i="29"/>
  <c r="G718" i="29"/>
  <c r="H718" i="29"/>
  <c r="D719" i="29"/>
  <c r="E719" i="29"/>
  <c r="G719" i="29"/>
  <c r="H719" i="29"/>
  <c r="D720" i="29"/>
  <c r="E720" i="29"/>
  <c r="G720" i="29"/>
  <c r="H720" i="29"/>
  <c r="D721" i="29"/>
  <c r="E721" i="29"/>
  <c r="G721" i="29"/>
  <c r="H721" i="29"/>
  <c r="D722" i="29"/>
  <c r="E722" i="29"/>
  <c r="G722" i="29"/>
  <c r="H722" i="29"/>
  <c r="D723" i="29"/>
  <c r="E723" i="29"/>
  <c r="G723" i="29"/>
  <c r="H723" i="29"/>
  <c r="D724" i="29"/>
  <c r="E724" i="29"/>
  <c r="G724" i="29"/>
  <c r="H724" i="29"/>
  <c r="D725" i="29"/>
  <c r="E725" i="29"/>
  <c r="G725" i="29"/>
  <c r="H725" i="29"/>
  <c r="D726" i="29"/>
  <c r="E726" i="29"/>
  <c r="G726" i="29"/>
  <c r="H726" i="29"/>
  <c r="D727" i="29"/>
  <c r="E727" i="29"/>
  <c r="G727" i="29"/>
  <c r="H727" i="29"/>
  <c r="D728" i="29"/>
  <c r="E728" i="29"/>
  <c r="G728" i="29"/>
  <c r="H728" i="29"/>
  <c r="G732" i="29"/>
  <c r="H732" i="29"/>
  <c r="J732" i="29"/>
  <c r="K732" i="29"/>
  <c r="L732" i="29"/>
  <c r="D733" i="29"/>
  <c r="E733" i="29"/>
  <c r="J733" i="29"/>
  <c r="K733" i="29"/>
  <c r="L733" i="29"/>
  <c r="D734" i="29"/>
  <c r="E734" i="29"/>
  <c r="G734" i="29"/>
  <c r="H734" i="29"/>
  <c r="D735" i="29"/>
  <c r="E735" i="29"/>
  <c r="G735" i="29"/>
  <c r="H735" i="29"/>
  <c r="D736" i="29"/>
  <c r="E736" i="29"/>
  <c r="G736" i="29"/>
  <c r="H736" i="29"/>
  <c r="D737" i="29"/>
  <c r="E737" i="29"/>
  <c r="G737" i="29"/>
  <c r="H737" i="29"/>
  <c r="D738" i="29"/>
  <c r="E738" i="29"/>
  <c r="G738" i="29"/>
  <c r="H738" i="29"/>
  <c r="D739" i="29"/>
  <c r="E739" i="29"/>
  <c r="G739" i="29"/>
  <c r="H739" i="29"/>
  <c r="D740" i="29"/>
  <c r="E740" i="29"/>
  <c r="G740" i="29"/>
  <c r="H740" i="29"/>
  <c r="D741" i="29"/>
  <c r="E741" i="29"/>
  <c r="G741" i="29"/>
  <c r="H741" i="29"/>
  <c r="D742" i="29"/>
  <c r="E742" i="29"/>
  <c r="G742" i="29"/>
  <c r="H742" i="29"/>
  <c r="D743" i="29"/>
  <c r="E743" i="29"/>
  <c r="G743" i="29"/>
  <c r="H743" i="29"/>
  <c r="D744" i="29"/>
  <c r="E744" i="29"/>
  <c r="G744" i="29"/>
  <c r="H744" i="29"/>
  <c r="D745" i="29"/>
  <c r="E745" i="29"/>
  <c r="G745" i="29"/>
  <c r="H745" i="29"/>
  <c r="D746" i="29"/>
  <c r="E746" i="29"/>
  <c r="G746" i="29"/>
  <c r="H746" i="29"/>
  <c r="D747" i="29"/>
  <c r="E747" i="29"/>
  <c r="G747" i="29"/>
  <c r="H747" i="29"/>
  <c r="D748" i="29"/>
  <c r="E748" i="29"/>
  <c r="G748" i="29"/>
  <c r="H748" i="29"/>
  <c r="D749" i="29"/>
  <c r="E749" i="29"/>
  <c r="G749" i="29"/>
  <c r="H749" i="29"/>
  <c r="D750" i="29"/>
  <c r="E750" i="29"/>
  <c r="G750" i="29"/>
  <c r="H750" i="29"/>
  <c r="D751" i="29"/>
  <c r="E751" i="29"/>
  <c r="G751" i="29"/>
  <c r="H751" i="29"/>
  <c r="G755" i="29"/>
  <c r="H755" i="29"/>
  <c r="J755" i="29"/>
  <c r="K755" i="29"/>
  <c r="L755" i="29"/>
  <c r="D756" i="29"/>
  <c r="E756" i="29"/>
  <c r="J756" i="29"/>
  <c r="K756" i="29"/>
  <c r="L756" i="29"/>
  <c r="D757" i="29"/>
  <c r="E757" i="29"/>
  <c r="G757" i="29"/>
  <c r="H757" i="29"/>
  <c r="D758" i="29"/>
  <c r="E758" i="29"/>
  <c r="G758" i="29"/>
  <c r="H758" i="29"/>
  <c r="D759" i="29"/>
  <c r="E759" i="29"/>
  <c r="G759" i="29"/>
  <c r="H759" i="29"/>
  <c r="D760" i="29"/>
  <c r="E760" i="29"/>
  <c r="G760" i="29"/>
  <c r="H760" i="29"/>
  <c r="D761" i="29"/>
  <c r="E761" i="29"/>
  <c r="G761" i="29"/>
  <c r="H761" i="29"/>
  <c r="D762" i="29"/>
  <c r="E762" i="29"/>
  <c r="G762" i="29"/>
  <c r="H762" i="29"/>
  <c r="D763" i="29"/>
  <c r="E763" i="29"/>
  <c r="G763" i="29"/>
  <c r="H763" i="29"/>
  <c r="D764" i="29"/>
  <c r="E764" i="29"/>
  <c r="G764" i="29"/>
  <c r="H764" i="29"/>
  <c r="D765" i="29"/>
  <c r="E765" i="29"/>
  <c r="G765" i="29"/>
  <c r="H765" i="29"/>
  <c r="D766" i="29"/>
  <c r="E766" i="29"/>
  <c r="G766" i="29"/>
  <c r="H766" i="29"/>
  <c r="D767" i="29"/>
  <c r="E767" i="29"/>
  <c r="G767" i="29"/>
  <c r="H767" i="29"/>
  <c r="D768" i="29"/>
  <c r="E768" i="29"/>
  <c r="G768" i="29"/>
  <c r="H768" i="29"/>
  <c r="D769" i="29"/>
  <c r="E769" i="29"/>
  <c r="G769" i="29"/>
  <c r="H769" i="29"/>
  <c r="D770" i="29"/>
  <c r="E770" i="29"/>
  <c r="G770" i="29"/>
  <c r="H770" i="29"/>
  <c r="D771" i="29"/>
  <c r="E771" i="29"/>
  <c r="G771" i="29"/>
  <c r="H771" i="29"/>
  <c r="D772" i="29"/>
  <c r="E772" i="29"/>
  <c r="G772" i="29"/>
  <c r="H772" i="29"/>
  <c r="D773" i="29"/>
  <c r="E773" i="29"/>
  <c r="G773" i="29"/>
  <c r="H773" i="29"/>
  <c r="D774" i="29"/>
  <c r="E774" i="29"/>
  <c r="G774" i="29"/>
  <c r="H774" i="29"/>
  <c r="D775" i="29"/>
  <c r="E775" i="29"/>
  <c r="G775" i="29"/>
  <c r="H775" i="29"/>
  <c r="D776" i="29"/>
  <c r="E776" i="29"/>
  <c r="G776" i="29"/>
  <c r="H776" i="29"/>
  <c r="D777" i="29"/>
  <c r="E777" i="29"/>
  <c r="G777" i="29"/>
  <c r="H777" i="29"/>
  <c r="D778" i="29"/>
  <c r="E778" i="29"/>
  <c r="G778" i="29"/>
  <c r="H778" i="29"/>
  <c r="G782" i="29"/>
  <c r="H782" i="29"/>
  <c r="J782" i="29"/>
  <c r="K782" i="29"/>
  <c r="L782" i="29"/>
  <c r="D783" i="29"/>
  <c r="E783" i="29"/>
  <c r="J783" i="29"/>
  <c r="K783" i="29"/>
  <c r="L783" i="29"/>
  <c r="D784" i="29"/>
  <c r="E784" i="29"/>
  <c r="G784" i="29"/>
  <c r="H784" i="29"/>
  <c r="D785" i="29"/>
  <c r="E785" i="29"/>
  <c r="G785" i="29"/>
  <c r="H785" i="29"/>
  <c r="D786" i="29"/>
  <c r="E786" i="29"/>
  <c r="G786" i="29"/>
  <c r="H786" i="29"/>
  <c r="D787" i="29"/>
  <c r="E787" i="29"/>
  <c r="G787" i="29"/>
  <c r="H787" i="29"/>
  <c r="D788" i="29"/>
  <c r="E788" i="29"/>
  <c r="G788" i="29"/>
  <c r="H788" i="29"/>
  <c r="D789" i="29"/>
  <c r="E789" i="29"/>
  <c r="G789" i="29"/>
  <c r="H789" i="29"/>
  <c r="D790" i="29"/>
  <c r="E790" i="29"/>
  <c r="G790" i="29"/>
  <c r="H790" i="29"/>
  <c r="D791" i="29"/>
  <c r="E791" i="29"/>
  <c r="G791" i="29"/>
  <c r="H791" i="29"/>
  <c r="D792" i="29"/>
  <c r="E792" i="29"/>
  <c r="G792" i="29"/>
  <c r="H792" i="29"/>
  <c r="D793" i="29"/>
  <c r="E793" i="29"/>
  <c r="G793" i="29"/>
  <c r="H793" i="29"/>
  <c r="D794" i="29"/>
  <c r="E794" i="29"/>
  <c r="G794" i="29"/>
  <c r="H794" i="29"/>
  <c r="D795" i="29"/>
  <c r="E795" i="29"/>
  <c r="G795" i="29"/>
  <c r="H795" i="29"/>
  <c r="D796" i="29"/>
  <c r="E796" i="29"/>
  <c r="G796" i="29"/>
  <c r="H796" i="29"/>
  <c r="D797" i="29"/>
  <c r="E797" i="29"/>
  <c r="G797" i="29"/>
  <c r="H797" i="29"/>
  <c r="D798" i="29"/>
  <c r="E798" i="29"/>
  <c r="G798" i="29"/>
  <c r="H798" i="29"/>
  <c r="D799" i="29"/>
  <c r="E799" i="29"/>
  <c r="G799" i="29"/>
  <c r="H799" i="29"/>
  <c r="D800" i="29"/>
  <c r="E800" i="29"/>
  <c r="G800" i="29"/>
  <c r="H800" i="29"/>
  <c r="D801" i="29"/>
  <c r="E801" i="29"/>
  <c r="G801" i="29"/>
  <c r="H801" i="29"/>
  <c r="D802" i="29"/>
  <c r="E802" i="29"/>
  <c r="G802" i="29"/>
  <c r="H802" i="29"/>
  <c r="G806" i="29"/>
  <c r="H806" i="29"/>
  <c r="J806" i="29"/>
  <c r="K806" i="29"/>
  <c r="L806" i="29"/>
  <c r="D807" i="29"/>
  <c r="E807" i="29"/>
  <c r="J807" i="29"/>
  <c r="K807" i="29"/>
  <c r="L807" i="29"/>
  <c r="D808" i="29"/>
  <c r="E808" i="29"/>
  <c r="G808" i="29"/>
  <c r="H808" i="29"/>
  <c r="D809" i="29"/>
  <c r="E809" i="29"/>
  <c r="G809" i="29"/>
  <c r="H809" i="29"/>
  <c r="D810" i="29"/>
  <c r="E810" i="29"/>
  <c r="G810" i="29"/>
  <c r="H810" i="29"/>
  <c r="D811" i="29"/>
  <c r="E811" i="29"/>
  <c r="G811" i="29"/>
  <c r="H811" i="29"/>
  <c r="D812" i="29"/>
  <c r="E812" i="29"/>
  <c r="G812" i="29"/>
  <c r="H812" i="29"/>
  <c r="D813" i="29"/>
  <c r="E813" i="29"/>
  <c r="G813" i="29"/>
  <c r="H813" i="29"/>
  <c r="D814" i="29"/>
  <c r="E814" i="29"/>
  <c r="G814" i="29"/>
  <c r="H814" i="29"/>
  <c r="D815" i="29"/>
  <c r="E815" i="29"/>
  <c r="G815" i="29"/>
  <c r="H815" i="29"/>
  <c r="D816" i="29"/>
  <c r="E816" i="29"/>
  <c r="G816" i="29"/>
  <c r="H816" i="29"/>
  <c r="D817" i="29"/>
  <c r="E817" i="29"/>
  <c r="G817" i="29"/>
  <c r="H817" i="29"/>
  <c r="D818" i="29"/>
  <c r="E818" i="29"/>
  <c r="G818" i="29"/>
  <c r="H818" i="29"/>
  <c r="D819" i="29"/>
  <c r="E819" i="29"/>
  <c r="G819" i="29"/>
  <c r="H819" i="29"/>
  <c r="D820" i="29"/>
  <c r="E820" i="29"/>
  <c r="G820" i="29"/>
  <c r="H820" i="29"/>
  <c r="D821" i="29"/>
  <c r="E821" i="29"/>
  <c r="G821" i="29"/>
  <c r="H821" i="29"/>
  <c r="D822" i="29"/>
  <c r="E822" i="29"/>
  <c r="G822" i="29"/>
  <c r="H822" i="29"/>
  <c r="D823" i="29"/>
  <c r="E823" i="29"/>
  <c r="G823" i="29"/>
  <c r="H823" i="29"/>
  <c r="D824" i="29"/>
  <c r="E824" i="29"/>
  <c r="G824" i="29"/>
  <c r="H824" i="29"/>
  <c r="D825" i="29"/>
  <c r="E825" i="29"/>
  <c r="G825" i="29"/>
  <c r="H825" i="29"/>
  <c r="D826" i="29"/>
  <c r="E826" i="29"/>
  <c r="G826" i="29"/>
  <c r="H826" i="29"/>
  <c r="G830" i="29"/>
  <c r="H830" i="29"/>
  <c r="J830" i="29"/>
  <c r="K830" i="29"/>
  <c r="L830" i="29"/>
  <c r="D831" i="29"/>
  <c r="E831" i="29"/>
  <c r="J831" i="29"/>
  <c r="K831" i="29"/>
  <c r="L831" i="29"/>
  <c r="D832" i="29"/>
  <c r="E832" i="29"/>
  <c r="G832" i="29"/>
  <c r="H832" i="29"/>
  <c r="D833" i="29"/>
  <c r="E833" i="29"/>
  <c r="G833" i="29"/>
  <c r="H833" i="29"/>
  <c r="D834" i="29"/>
  <c r="E834" i="29"/>
  <c r="G834" i="29"/>
  <c r="H834" i="29"/>
  <c r="D835" i="29"/>
  <c r="E835" i="29"/>
  <c r="G835" i="29"/>
  <c r="H835" i="29"/>
  <c r="D836" i="29"/>
  <c r="E836" i="29"/>
  <c r="G836" i="29"/>
  <c r="H836" i="29"/>
  <c r="D837" i="29"/>
  <c r="E837" i="29"/>
  <c r="G837" i="29"/>
  <c r="H837" i="29"/>
  <c r="D838" i="29"/>
  <c r="E838" i="29"/>
  <c r="G838" i="29"/>
  <c r="H838" i="29"/>
  <c r="D839" i="29"/>
  <c r="E839" i="29"/>
  <c r="G839" i="29"/>
  <c r="H839" i="29"/>
  <c r="D840" i="29"/>
  <c r="E840" i="29"/>
  <c r="G840" i="29"/>
  <c r="H840" i="29"/>
  <c r="D841" i="29"/>
  <c r="E841" i="29"/>
  <c r="G841" i="29"/>
  <c r="H841" i="29"/>
  <c r="D842" i="29"/>
  <c r="E842" i="29"/>
  <c r="G842" i="29"/>
  <c r="H842" i="29"/>
  <c r="D843" i="29"/>
  <c r="E843" i="29"/>
  <c r="G843" i="29"/>
  <c r="H843" i="29"/>
  <c r="D844" i="29"/>
  <c r="E844" i="29"/>
  <c r="G844" i="29"/>
  <c r="H844" i="29"/>
  <c r="D845" i="29"/>
  <c r="E845" i="29"/>
  <c r="G845" i="29"/>
  <c r="H845" i="29"/>
  <c r="D846" i="29"/>
  <c r="E846" i="29"/>
  <c r="G846" i="29"/>
  <c r="H846" i="29"/>
  <c r="D847" i="29"/>
  <c r="E847" i="29"/>
  <c r="G847" i="29"/>
  <c r="H847" i="29"/>
  <c r="D848" i="29"/>
  <c r="E848" i="29"/>
  <c r="G848" i="29"/>
  <c r="H848" i="29"/>
  <c r="D849" i="29"/>
  <c r="E849" i="29"/>
  <c r="G849" i="29"/>
  <c r="H849" i="29"/>
  <c r="D850" i="29"/>
  <c r="E850" i="29"/>
  <c r="G850" i="29"/>
  <c r="H850" i="29"/>
  <c r="D851" i="29"/>
  <c r="E851" i="29"/>
  <c r="G851" i="29"/>
  <c r="H851" i="29"/>
  <c r="D852" i="29"/>
  <c r="E852" i="29"/>
  <c r="G852" i="29"/>
  <c r="H852" i="29"/>
  <c r="G856" i="29"/>
  <c r="H856" i="29"/>
  <c r="J856" i="29"/>
  <c r="K856" i="29"/>
  <c r="L856" i="29"/>
  <c r="D857" i="29"/>
  <c r="E857" i="29"/>
  <c r="J857" i="29"/>
  <c r="K857" i="29"/>
  <c r="L857" i="29"/>
  <c r="D858" i="29"/>
  <c r="E858" i="29"/>
  <c r="G858" i="29"/>
  <c r="H858" i="29"/>
  <c r="D859" i="29"/>
  <c r="E859" i="29"/>
  <c r="G859" i="29"/>
  <c r="H859" i="29"/>
  <c r="D860" i="29"/>
  <c r="E860" i="29"/>
  <c r="G860" i="29"/>
  <c r="H860" i="29"/>
  <c r="D861" i="29"/>
  <c r="E861" i="29"/>
  <c r="G861" i="29"/>
  <c r="H861" i="29"/>
  <c r="D862" i="29"/>
  <c r="E862" i="29"/>
  <c r="G862" i="29"/>
  <c r="H862" i="29"/>
  <c r="D863" i="29"/>
  <c r="E863" i="29"/>
  <c r="G863" i="29"/>
  <c r="H863" i="29"/>
  <c r="D864" i="29"/>
  <c r="E864" i="29"/>
  <c r="G864" i="29"/>
  <c r="H864" i="29"/>
  <c r="D865" i="29"/>
  <c r="E865" i="29"/>
  <c r="G865" i="29"/>
  <c r="H865" i="29"/>
  <c r="D866" i="29"/>
  <c r="E866" i="29"/>
  <c r="G866" i="29"/>
  <c r="H866" i="29"/>
  <c r="D867" i="29"/>
  <c r="E867" i="29"/>
  <c r="G867" i="29"/>
  <c r="H867" i="29"/>
  <c r="D868" i="29"/>
  <c r="E868" i="29"/>
  <c r="G868" i="29"/>
  <c r="H868" i="29"/>
  <c r="D869" i="29"/>
  <c r="E869" i="29"/>
  <c r="G869" i="29"/>
  <c r="H869" i="29"/>
  <c r="D870" i="29"/>
  <c r="E870" i="29"/>
  <c r="G870" i="29"/>
  <c r="H870" i="29"/>
  <c r="D871" i="29"/>
  <c r="E871" i="29"/>
  <c r="G871" i="29"/>
  <c r="H871" i="29"/>
  <c r="D872" i="29"/>
  <c r="E872" i="29"/>
  <c r="G872" i="29"/>
  <c r="H872" i="29"/>
  <c r="D873" i="29"/>
  <c r="E873" i="29"/>
  <c r="G873" i="29"/>
  <c r="H873" i="29"/>
  <c r="D874" i="29"/>
  <c r="E874" i="29"/>
  <c r="G874" i="29"/>
  <c r="H874" i="29"/>
  <c r="D875" i="29"/>
  <c r="E875" i="29"/>
  <c r="G875" i="29"/>
  <c r="H875" i="29"/>
  <c r="D876" i="29"/>
  <c r="E876" i="29"/>
  <c r="G876" i="29"/>
  <c r="H876" i="29"/>
  <c r="D877" i="29"/>
  <c r="E877" i="29"/>
  <c r="G877" i="29"/>
  <c r="H877" i="29"/>
  <c r="G881" i="29"/>
  <c r="H881" i="29"/>
  <c r="J881" i="29"/>
  <c r="K881" i="29"/>
  <c r="L881" i="29"/>
  <c r="D882" i="29"/>
  <c r="E882" i="29"/>
  <c r="J882" i="29"/>
  <c r="K882" i="29"/>
  <c r="L882" i="29"/>
  <c r="D883" i="29"/>
  <c r="E883" i="29"/>
  <c r="G883" i="29"/>
  <c r="H883" i="29"/>
  <c r="D884" i="29"/>
  <c r="E884" i="29"/>
  <c r="G884" i="29"/>
  <c r="H884" i="29"/>
  <c r="D885" i="29"/>
  <c r="E885" i="29"/>
  <c r="G885" i="29"/>
  <c r="H885" i="29"/>
  <c r="D886" i="29"/>
  <c r="E886" i="29"/>
  <c r="G886" i="29"/>
  <c r="H886" i="29"/>
  <c r="D887" i="29"/>
  <c r="E887" i="29"/>
  <c r="G887" i="29"/>
  <c r="H887" i="29"/>
  <c r="D888" i="29"/>
  <c r="E888" i="29"/>
  <c r="G888" i="29"/>
  <c r="H888" i="29"/>
  <c r="D889" i="29"/>
  <c r="E889" i="29"/>
  <c r="G889" i="29"/>
  <c r="H889" i="29"/>
  <c r="D890" i="29"/>
  <c r="E890" i="29"/>
  <c r="G890" i="29"/>
  <c r="H890" i="29"/>
  <c r="D891" i="29"/>
  <c r="E891" i="29"/>
  <c r="G891" i="29"/>
  <c r="H891" i="29"/>
  <c r="D892" i="29"/>
  <c r="E892" i="29"/>
  <c r="G892" i="29"/>
  <c r="H892" i="29"/>
  <c r="D893" i="29"/>
  <c r="E893" i="29"/>
  <c r="G893" i="29"/>
  <c r="H893" i="29"/>
  <c r="D894" i="29"/>
  <c r="E894" i="29"/>
  <c r="G894" i="29"/>
  <c r="H894" i="29"/>
  <c r="D895" i="29"/>
  <c r="E895" i="29"/>
  <c r="G895" i="29"/>
  <c r="H895" i="29"/>
  <c r="D896" i="29"/>
  <c r="E896" i="29"/>
  <c r="G896" i="29"/>
  <c r="H896" i="29"/>
  <c r="D897" i="29"/>
  <c r="E897" i="29"/>
  <c r="G897" i="29"/>
  <c r="H897" i="29"/>
  <c r="D898" i="29"/>
  <c r="E898" i="29"/>
  <c r="G898" i="29"/>
  <c r="H898" i="29"/>
  <c r="D899" i="29"/>
  <c r="E899" i="29"/>
  <c r="G899" i="29"/>
  <c r="H899" i="29"/>
  <c r="D900" i="29"/>
  <c r="E900" i="29"/>
  <c r="G900" i="29"/>
  <c r="H900" i="29"/>
  <c r="D901" i="29"/>
  <c r="E901" i="29"/>
  <c r="G901" i="29"/>
  <c r="H901" i="29"/>
  <c r="D902" i="29"/>
  <c r="E902" i="29"/>
  <c r="G902" i="29"/>
  <c r="H902" i="29"/>
  <c r="D903" i="29"/>
  <c r="E903" i="29"/>
  <c r="G903" i="29"/>
  <c r="H903" i="29"/>
  <c r="G907" i="29"/>
  <c r="H907" i="29"/>
  <c r="J907" i="29"/>
  <c r="K907" i="29"/>
  <c r="L907" i="29"/>
  <c r="D908" i="29"/>
  <c r="E908" i="29"/>
  <c r="J908" i="29"/>
  <c r="K908" i="29"/>
  <c r="L908" i="29"/>
  <c r="D909" i="29"/>
  <c r="E909" i="29"/>
  <c r="G909" i="29"/>
  <c r="H909" i="29"/>
  <c r="D910" i="29"/>
  <c r="E910" i="29"/>
  <c r="G910" i="29"/>
  <c r="H910" i="29"/>
  <c r="D911" i="29"/>
  <c r="E911" i="29"/>
  <c r="G911" i="29"/>
  <c r="H911" i="29"/>
  <c r="D912" i="29"/>
  <c r="E912" i="29"/>
  <c r="G912" i="29"/>
  <c r="H912" i="29"/>
  <c r="D913" i="29"/>
  <c r="E913" i="29"/>
  <c r="G913" i="29"/>
  <c r="H913" i="29"/>
  <c r="D914" i="29"/>
  <c r="E914" i="29"/>
  <c r="G914" i="29"/>
  <c r="H914" i="29"/>
  <c r="D915" i="29"/>
  <c r="E915" i="29"/>
  <c r="G915" i="29"/>
  <c r="H915" i="29"/>
  <c r="D916" i="29"/>
  <c r="E916" i="29"/>
  <c r="G916" i="29"/>
  <c r="H916" i="29"/>
  <c r="D917" i="29"/>
  <c r="E917" i="29"/>
  <c r="G917" i="29"/>
  <c r="H917" i="29"/>
  <c r="D918" i="29"/>
  <c r="E918" i="29"/>
  <c r="G918" i="29"/>
  <c r="H918" i="29"/>
  <c r="D919" i="29"/>
  <c r="E919" i="29"/>
  <c r="G919" i="29"/>
  <c r="H919" i="29"/>
  <c r="D920" i="29"/>
  <c r="E920" i="29"/>
  <c r="G920" i="29"/>
  <c r="H920" i="29"/>
  <c r="D921" i="29"/>
  <c r="E921" i="29"/>
  <c r="G921" i="29"/>
  <c r="H921" i="29"/>
  <c r="D922" i="29"/>
  <c r="E922" i="29"/>
  <c r="G922" i="29"/>
  <c r="H922" i="29"/>
  <c r="D923" i="29"/>
  <c r="E923" i="29"/>
  <c r="G923" i="29"/>
  <c r="H923" i="29"/>
  <c r="D924" i="29"/>
  <c r="E924" i="29"/>
  <c r="G924" i="29"/>
  <c r="H924" i="29"/>
  <c r="D925" i="29"/>
  <c r="E925" i="29"/>
  <c r="G925" i="29"/>
  <c r="H925" i="29"/>
  <c r="D926" i="29"/>
  <c r="E926" i="29"/>
  <c r="G926" i="29"/>
  <c r="H926" i="29"/>
  <c r="D927" i="29"/>
  <c r="E927" i="29"/>
  <c r="G927" i="29"/>
  <c r="H927" i="29"/>
  <c r="D928" i="29"/>
  <c r="E928" i="29"/>
  <c r="G928" i="29"/>
  <c r="H928" i="29"/>
  <c r="G932" i="29"/>
  <c r="H932" i="29"/>
  <c r="J932" i="29"/>
  <c r="K932" i="29"/>
  <c r="L932" i="29"/>
  <c r="D933" i="29"/>
  <c r="E933" i="29"/>
  <c r="J933" i="29"/>
  <c r="K933" i="29"/>
  <c r="L933" i="29"/>
  <c r="D934" i="29"/>
  <c r="E934" i="29"/>
  <c r="G934" i="29"/>
  <c r="H934" i="29"/>
  <c r="D935" i="29"/>
  <c r="E935" i="29"/>
  <c r="G935" i="29"/>
  <c r="H935" i="29"/>
  <c r="D936" i="29"/>
  <c r="E936" i="29"/>
  <c r="G936" i="29"/>
  <c r="H936" i="29"/>
  <c r="D937" i="29"/>
  <c r="E937" i="29"/>
  <c r="G937" i="29"/>
  <c r="H937" i="29"/>
  <c r="D938" i="29"/>
  <c r="E938" i="29"/>
  <c r="G938" i="29"/>
  <c r="H938" i="29"/>
  <c r="D939" i="29"/>
  <c r="E939" i="29"/>
  <c r="G939" i="29"/>
  <c r="H939" i="29"/>
  <c r="D940" i="29"/>
  <c r="E940" i="29"/>
  <c r="G940" i="29"/>
  <c r="H940" i="29"/>
  <c r="D941" i="29"/>
  <c r="E941" i="29"/>
  <c r="G941" i="29"/>
  <c r="H941" i="29"/>
  <c r="D942" i="29"/>
  <c r="E942" i="29"/>
  <c r="G942" i="29"/>
  <c r="H942" i="29"/>
  <c r="D943" i="29"/>
  <c r="E943" i="29"/>
  <c r="G943" i="29"/>
  <c r="H943" i="29"/>
  <c r="D944" i="29"/>
  <c r="E944" i="29"/>
  <c r="G944" i="29"/>
  <c r="H944" i="29"/>
  <c r="D945" i="29"/>
  <c r="E945" i="29"/>
  <c r="G945" i="29"/>
  <c r="H945" i="29"/>
  <c r="D946" i="29"/>
  <c r="E946" i="29"/>
  <c r="G946" i="29"/>
  <c r="H946" i="29"/>
  <c r="D947" i="29"/>
  <c r="E947" i="29"/>
  <c r="G947" i="29"/>
  <c r="H947" i="29"/>
  <c r="D948" i="29"/>
  <c r="E948" i="29"/>
  <c r="G948" i="29"/>
  <c r="H948" i="29"/>
  <c r="D949" i="29"/>
  <c r="E949" i="29"/>
  <c r="G949" i="29"/>
  <c r="H949" i="29"/>
  <c r="D950" i="29"/>
  <c r="E950" i="29"/>
  <c r="G950" i="29"/>
  <c r="H950" i="29"/>
  <c r="D951" i="29"/>
  <c r="E951" i="29"/>
  <c r="G951" i="29"/>
  <c r="H951" i="29"/>
  <c r="D952" i="29"/>
  <c r="E952" i="29"/>
  <c r="G952" i="29"/>
  <c r="H952" i="29"/>
  <c r="D953" i="29"/>
  <c r="E953" i="29"/>
  <c r="G953" i="29"/>
  <c r="H953" i="29"/>
  <c r="G957" i="29"/>
  <c r="H957" i="29"/>
  <c r="J957" i="29"/>
  <c r="K957" i="29"/>
  <c r="L957" i="29"/>
  <c r="D958" i="29"/>
  <c r="E958" i="29"/>
  <c r="J958" i="29"/>
  <c r="K958" i="29"/>
  <c r="L958" i="29"/>
  <c r="D959" i="29"/>
  <c r="E959" i="29"/>
  <c r="G959" i="29"/>
  <c r="H959" i="29"/>
  <c r="D960" i="29"/>
  <c r="E960" i="29"/>
  <c r="G960" i="29"/>
  <c r="H960" i="29"/>
  <c r="D961" i="29"/>
  <c r="E961" i="29"/>
  <c r="G961" i="29"/>
  <c r="H961" i="29"/>
  <c r="D962" i="29"/>
  <c r="E962" i="29"/>
  <c r="G962" i="29"/>
  <c r="H962" i="29"/>
  <c r="D963" i="29"/>
  <c r="E963" i="29"/>
  <c r="G963" i="29"/>
  <c r="H963" i="29"/>
  <c r="D964" i="29"/>
  <c r="E964" i="29"/>
  <c r="G964" i="29"/>
  <c r="H964" i="29"/>
  <c r="D965" i="29"/>
  <c r="E965" i="29"/>
  <c r="G965" i="29"/>
  <c r="H965" i="29"/>
  <c r="D966" i="29"/>
  <c r="E966" i="29"/>
  <c r="G966" i="29"/>
  <c r="H966" i="29"/>
  <c r="D967" i="29"/>
  <c r="E967" i="29"/>
  <c r="G967" i="29"/>
  <c r="H967" i="29"/>
  <c r="D968" i="29"/>
  <c r="E968" i="29"/>
  <c r="G968" i="29"/>
  <c r="H968" i="29"/>
  <c r="D969" i="29"/>
  <c r="E969" i="29"/>
  <c r="G969" i="29"/>
  <c r="H969" i="29"/>
  <c r="D970" i="29"/>
  <c r="E970" i="29"/>
  <c r="G970" i="29"/>
  <c r="H970" i="29"/>
  <c r="D971" i="29"/>
  <c r="E971" i="29"/>
  <c r="G971" i="29"/>
  <c r="H971" i="29"/>
  <c r="D972" i="29"/>
  <c r="E972" i="29"/>
  <c r="G972" i="29"/>
  <c r="H972" i="29"/>
  <c r="D973" i="29"/>
  <c r="E973" i="29"/>
  <c r="G973" i="29"/>
  <c r="H973" i="29"/>
  <c r="D974" i="29"/>
  <c r="E974" i="29"/>
  <c r="G974" i="29"/>
  <c r="H974" i="29"/>
  <c r="D975" i="29"/>
  <c r="E975" i="29"/>
  <c r="G975" i="29"/>
  <c r="H975" i="29"/>
  <c r="D976" i="29"/>
  <c r="E976" i="29"/>
  <c r="G976" i="29"/>
  <c r="H976" i="29"/>
  <c r="D977" i="29"/>
  <c r="E977" i="29"/>
  <c r="G977" i="29"/>
  <c r="H977" i="29"/>
  <c r="G981" i="29"/>
  <c r="H981" i="29"/>
  <c r="J981" i="29"/>
  <c r="K981" i="29"/>
  <c r="L981" i="29"/>
  <c r="D982" i="29"/>
  <c r="E982" i="29"/>
  <c r="J982" i="29"/>
  <c r="K982" i="29"/>
  <c r="L982" i="29"/>
  <c r="D983" i="29"/>
  <c r="E983" i="29"/>
  <c r="G983" i="29"/>
  <c r="H983" i="29"/>
  <c r="D984" i="29"/>
  <c r="E984" i="29"/>
  <c r="G984" i="29"/>
  <c r="H984" i="29"/>
  <c r="D985" i="29"/>
  <c r="E985" i="29"/>
  <c r="G985" i="29"/>
  <c r="H985" i="29"/>
  <c r="D986" i="29"/>
  <c r="E986" i="29"/>
  <c r="G986" i="29"/>
  <c r="H986" i="29"/>
  <c r="D987" i="29"/>
  <c r="E987" i="29"/>
  <c r="G987" i="29"/>
  <c r="H987" i="29"/>
  <c r="D988" i="29"/>
  <c r="E988" i="29"/>
  <c r="G988" i="29"/>
  <c r="H988" i="29"/>
  <c r="D989" i="29"/>
  <c r="E989" i="29"/>
  <c r="G989" i="29"/>
  <c r="H989" i="29"/>
  <c r="D990" i="29"/>
  <c r="E990" i="29"/>
  <c r="G990" i="29"/>
  <c r="H990" i="29"/>
  <c r="D991" i="29"/>
  <c r="E991" i="29"/>
  <c r="G991" i="29"/>
  <c r="H991" i="29"/>
  <c r="D992" i="29"/>
  <c r="E992" i="29"/>
  <c r="G992" i="29"/>
  <c r="H992" i="29"/>
  <c r="D993" i="29"/>
  <c r="E993" i="29"/>
  <c r="G993" i="29"/>
  <c r="H993" i="29"/>
  <c r="D994" i="29"/>
  <c r="E994" i="29"/>
  <c r="G994" i="29"/>
  <c r="H994" i="29"/>
  <c r="D995" i="29"/>
  <c r="E995" i="29"/>
  <c r="G995" i="29"/>
  <c r="H995" i="29"/>
  <c r="D996" i="29"/>
  <c r="E996" i="29"/>
  <c r="G996" i="29"/>
  <c r="H996" i="29"/>
  <c r="D997" i="29"/>
  <c r="E997" i="29"/>
  <c r="G997" i="29"/>
  <c r="H997" i="29"/>
  <c r="D998" i="29"/>
  <c r="E998" i="29"/>
  <c r="G998" i="29"/>
  <c r="H998" i="29"/>
  <c r="D999" i="29"/>
  <c r="E999" i="29"/>
  <c r="G999" i="29"/>
  <c r="H999" i="29"/>
  <c r="D1000" i="29"/>
  <c r="E1000" i="29"/>
  <c r="G1000" i="29"/>
  <c r="H1000" i="29"/>
  <c r="D1001" i="29"/>
  <c r="E1001" i="29"/>
  <c r="G1001" i="29"/>
  <c r="H1001" i="29"/>
  <c r="D1002" i="29"/>
  <c r="E1002" i="29"/>
  <c r="G1002" i="29"/>
  <c r="H1002" i="29"/>
  <c r="G1006" i="29"/>
  <c r="H1006" i="29"/>
  <c r="J1006" i="29"/>
  <c r="K1006" i="29"/>
  <c r="L1006" i="29"/>
  <c r="D1007" i="29"/>
  <c r="E1007" i="29"/>
  <c r="J1007" i="29"/>
  <c r="K1007" i="29"/>
  <c r="L1007" i="29"/>
  <c r="D1008" i="29"/>
  <c r="E1008" i="29"/>
  <c r="G1008" i="29"/>
  <c r="H1008" i="29"/>
  <c r="D1009" i="29"/>
  <c r="E1009" i="29"/>
  <c r="G1009" i="29"/>
  <c r="H1009" i="29"/>
  <c r="D1010" i="29"/>
  <c r="E1010" i="29"/>
  <c r="G1010" i="29"/>
  <c r="H1010" i="29"/>
  <c r="D1011" i="29"/>
  <c r="E1011" i="29"/>
  <c r="G1011" i="29"/>
  <c r="H1011" i="29"/>
  <c r="D1012" i="29"/>
  <c r="E1012" i="29"/>
  <c r="G1012" i="29"/>
  <c r="H1012" i="29"/>
  <c r="D1013" i="29"/>
  <c r="E1013" i="29"/>
  <c r="G1013" i="29"/>
  <c r="H1013" i="29"/>
  <c r="D1014" i="29"/>
  <c r="E1014" i="29"/>
  <c r="G1014" i="29"/>
  <c r="H1014" i="29"/>
  <c r="D1015" i="29"/>
  <c r="E1015" i="29"/>
  <c r="G1015" i="29"/>
  <c r="H1015" i="29"/>
  <c r="D1016" i="29"/>
  <c r="E1016" i="29"/>
  <c r="G1016" i="29"/>
  <c r="H1016" i="29"/>
  <c r="D1017" i="29"/>
  <c r="E1017" i="29"/>
  <c r="G1017" i="29"/>
  <c r="H1017" i="29"/>
  <c r="D1018" i="29"/>
  <c r="E1018" i="29"/>
  <c r="G1018" i="29"/>
  <c r="H1018" i="29"/>
  <c r="D1019" i="29"/>
  <c r="E1019" i="29"/>
  <c r="G1019" i="29"/>
  <c r="H1019" i="29"/>
  <c r="D1020" i="29"/>
  <c r="E1020" i="29"/>
  <c r="G1020" i="29"/>
  <c r="H1020" i="29"/>
  <c r="D1021" i="29"/>
  <c r="E1021" i="29"/>
  <c r="G1021" i="29"/>
  <c r="H1021" i="29"/>
  <c r="D1022" i="29"/>
  <c r="E1022" i="29"/>
  <c r="G1022" i="29"/>
  <c r="H1022" i="29"/>
  <c r="D1023" i="29"/>
  <c r="E1023" i="29"/>
  <c r="G1023" i="29"/>
  <c r="H1023" i="29"/>
  <c r="D1024" i="29"/>
  <c r="E1024" i="29"/>
  <c r="G1024" i="29"/>
  <c r="H1024" i="29"/>
  <c r="D1025" i="29"/>
  <c r="E1025" i="29"/>
  <c r="G1025" i="29"/>
  <c r="H1025" i="29"/>
  <c r="G1029" i="29"/>
  <c r="H1029" i="29"/>
  <c r="J1029" i="29"/>
  <c r="K1029" i="29"/>
  <c r="L1029" i="29"/>
  <c r="D1030" i="29"/>
  <c r="E1030" i="29"/>
  <c r="J1030" i="29"/>
  <c r="K1030" i="29"/>
  <c r="L1030" i="29"/>
  <c r="D1031" i="29"/>
  <c r="E1031" i="29"/>
  <c r="G1031" i="29"/>
  <c r="H1031" i="29"/>
  <c r="D1032" i="29"/>
  <c r="E1032" i="29"/>
  <c r="G1032" i="29"/>
  <c r="H1032" i="29"/>
  <c r="D1033" i="29"/>
  <c r="E1033" i="29"/>
  <c r="G1033" i="29"/>
  <c r="H1033" i="29"/>
  <c r="D1034" i="29"/>
  <c r="E1034" i="29"/>
  <c r="G1034" i="29"/>
  <c r="H1034" i="29"/>
  <c r="D1035" i="29"/>
  <c r="E1035" i="29"/>
  <c r="G1035" i="29"/>
  <c r="H1035" i="29"/>
  <c r="D1036" i="29"/>
  <c r="E1036" i="29"/>
  <c r="G1036" i="29"/>
  <c r="H1036" i="29"/>
  <c r="D1037" i="29"/>
  <c r="E1037" i="29"/>
  <c r="G1037" i="29"/>
  <c r="H1037" i="29"/>
  <c r="D1038" i="29"/>
  <c r="E1038" i="29"/>
  <c r="G1038" i="29"/>
  <c r="H1038" i="29"/>
  <c r="D1039" i="29"/>
  <c r="E1039" i="29"/>
  <c r="G1039" i="29"/>
  <c r="H1039" i="29"/>
  <c r="D1040" i="29"/>
  <c r="E1040" i="29"/>
  <c r="G1040" i="29"/>
  <c r="H1040" i="29"/>
  <c r="D1041" i="29"/>
  <c r="E1041" i="29"/>
  <c r="G1041" i="29"/>
  <c r="H1041" i="29"/>
  <c r="D1042" i="29"/>
  <c r="E1042" i="29"/>
  <c r="G1042" i="29"/>
  <c r="H1042" i="29"/>
  <c r="D1043" i="29"/>
  <c r="E1043" i="29"/>
  <c r="G1043" i="29"/>
  <c r="H1043" i="29"/>
  <c r="D1044" i="29"/>
  <c r="E1044" i="29"/>
  <c r="G1044" i="29"/>
  <c r="H1044" i="29"/>
  <c r="D1045" i="29"/>
  <c r="E1045" i="29"/>
  <c r="G1045" i="29"/>
  <c r="H1045" i="29"/>
  <c r="D1046" i="29"/>
  <c r="E1046" i="29"/>
  <c r="G1046" i="29"/>
  <c r="H1046" i="29"/>
  <c r="D1047" i="29"/>
  <c r="E1047" i="29"/>
  <c r="G1047" i="29"/>
  <c r="H1047" i="29"/>
  <c r="D1048" i="29"/>
  <c r="E1048" i="29"/>
  <c r="G1048" i="29"/>
  <c r="H1048" i="29"/>
  <c r="D1049" i="29"/>
  <c r="E1049" i="29"/>
  <c r="G1049" i="29"/>
  <c r="H1049" i="29"/>
  <c r="G1053" i="29"/>
  <c r="H1053" i="29"/>
  <c r="J1053" i="29"/>
  <c r="K1053" i="29"/>
  <c r="L1053" i="29"/>
  <c r="D1054" i="29"/>
  <c r="E1054" i="29"/>
  <c r="J1054" i="29"/>
  <c r="K1054" i="29"/>
  <c r="L1054" i="29"/>
  <c r="D1055" i="29"/>
  <c r="E1055" i="29"/>
  <c r="G1055" i="29"/>
  <c r="H1055" i="29"/>
  <c r="D1056" i="29"/>
  <c r="E1056" i="29"/>
  <c r="G1056" i="29"/>
  <c r="H1056" i="29"/>
  <c r="D1057" i="29"/>
  <c r="E1057" i="29"/>
  <c r="G1057" i="29"/>
  <c r="H1057" i="29"/>
  <c r="D1058" i="29"/>
  <c r="E1058" i="29"/>
  <c r="G1058" i="29"/>
  <c r="H1058" i="29"/>
  <c r="D1059" i="29"/>
  <c r="E1059" i="29"/>
  <c r="G1059" i="29"/>
  <c r="H1059" i="29"/>
  <c r="D1060" i="29"/>
  <c r="E1060" i="29"/>
  <c r="G1060" i="29"/>
  <c r="H1060" i="29"/>
  <c r="D1061" i="29"/>
  <c r="E1061" i="29"/>
  <c r="G1061" i="29"/>
  <c r="H1061" i="29"/>
  <c r="D1062" i="29"/>
  <c r="E1062" i="29"/>
  <c r="G1062" i="29"/>
  <c r="H1062" i="29"/>
  <c r="D1063" i="29"/>
  <c r="E1063" i="29"/>
  <c r="G1063" i="29"/>
  <c r="H1063" i="29"/>
  <c r="D1064" i="29"/>
  <c r="E1064" i="29"/>
  <c r="G1064" i="29"/>
  <c r="H1064" i="29"/>
  <c r="D1065" i="29"/>
  <c r="E1065" i="29"/>
  <c r="G1065" i="29"/>
  <c r="H1065" i="29"/>
  <c r="D1066" i="29"/>
  <c r="E1066" i="29"/>
  <c r="G1066" i="29"/>
  <c r="H1066" i="29"/>
  <c r="D1067" i="29"/>
  <c r="E1067" i="29"/>
  <c r="G1067" i="29"/>
  <c r="H1067" i="29"/>
  <c r="D1068" i="29"/>
  <c r="E1068" i="29"/>
  <c r="G1068" i="29"/>
  <c r="H1068" i="29"/>
  <c r="D1069" i="29"/>
  <c r="E1069" i="29"/>
  <c r="G1069" i="29"/>
  <c r="H1069" i="29"/>
  <c r="D1070" i="29"/>
  <c r="E1070" i="29"/>
  <c r="G1070" i="29"/>
  <c r="H1070" i="29"/>
  <c r="D1071" i="29"/>
  <c r="E1071" i="29"/>
  <c r="G1071" i="29"/>
  <c r="H1071" i="29"/>
  <c r="D1072" i="29"/>
  <c r="E1072" i="29"/>
  <c r="G1072" i="29"/>
  <c r="H1072" i="29"/>
  <c r="D1073" i="29"/>
  <c r="E1073" i="29"/>
  <c r="G1073" i="29"/>
  <c r="H1073" i="29"/>
  <c r="D1074" i="29"/>
  <c r="E1074" i="29"/>
  <c r="G1074" i="29"/>
  <c r="H1074" i="29"/>
  <c r="D1075" i="29"/>
  <c r="E1075" i="29"/>
  <c r="G1075" i="29"/>
  <c r="H1075" i="29"/>
  <c r="D1076" i="29"/>
  <c r="E1076" i="29"/>
  <c r="G1076" i="29"/>
  <c r="H1076" i="29"/>
  <c r="G1080" i="29"/>
  <c r="H1080" i="29"/>
  <c r="J1080" i="29"/>
  <c r="K1080" i="29"/>
  <c r="L1080" i="29"/>
  <c r="D1081" i="29"/>
  <c r="E1081" i="29"/>
  <c r="J1081" i="29"/>
  <c r="K1081" i="29"/>
  <c r="L1081" i="29"/>
  <c r="D1082" i="29"/>
  <c r="E1082" i="29"/>
  <c r="G1082" i="29"/>
  <c r="H1082" i="29"/>
  <c r="D1083" i="29"/>
  <c r="E1083" i="29"/>
  <c r="G1083" i="29"/>
  <c r="H1083" i="29"/>
  <c r="D1084" i="29"/>
  <c r="E1084" i="29"/>
  <c r="G1084" i="29"/>
  <c r="H1084" i="29"/>
  <c r="D1085" i="29"/>
  <c r="E1085" i="29"/>
  <c r="G1085" i="29"/>
  <c r="H1085" i="29"/>
  <c r="D1086" i="29"/>
  <c r="E1086" i="29"/>
  <c r="G1086" i="29"/>
  <c r="H1086" i="29"/>
  <c r="D1087" i="29"/>
  <c r="E1087" i="29"/>
  <c r="G1087" i="29"/>
  <c r="H1087" i="29"/>
  <c r="D1088" i="29"/>
  <c r="E1088" i="29"/>
  <c r="G1088" i="29"/>
  <c r="H1088" i="29"/>
  <c r="D1089" i="29"/>
  <c r="E1089" i="29"/>
  <c r="G1089" i="29"/>
  <c r="H1089" i="29"/>
  <c r="D1090" i="29"/>
  <c r="E1090" i="29"/>
  <c r="G1090" i="29"/>
  <c r="H1090" i="29"/>
  <c r="D1091" i="29"/>
  <c r="E1091" i="29"/>
  <c r="G1091" i="29"/>
  <c r="H1091" i="29"/>
  <c r="D1092" i="29"/>
  <c r="E1092" i="29"/>
  <c r="G1092" i="29"/>
  <c r="H1092" i="29"/>
  <c r="D1093" i="29"/>
  <c r="E1093" i="29"/>
  <c r="G1093" i="29"/>
  <c r="H1093" i="29"/>
  <c r="D1094" i="29"/>
  <c r="E1094" i="29"/>
  <c r="G1094" i="29"/>
  <c r="H1094" i="29"/>
  <c r="D1095" i="29"/>
  <c r="E1095" i="29"/>
  <c r="G1095" i="29"/>
  <c r="H1095" i="29"/>
  <c r="D1096" i="29"/>
  <c r="E1096" i="29"/>
  <c r="G1096" i="29"/>
  <c r="H1096" i="29"/>
  <c r="D1097" i="29"/>
  <c r="E1097" i="29"/>
  <c r="G1097" i="29"/>
  <c r="H1097" i="29"/>
  <c r="D1098" i="29"/>
  <c r="E1098" i="29"/>
  <c r="G1098" i="29"/>
  <c r="H1098" i="29"/>
  <c r="D1099" i="29"/>
  <c r="E1099" i="29"/>
  <c r="G1099" i="29"/>
  <c r="H1099" i="29"/>
  <c r="G1103" i="29"/>
  <c r="H1103" i="29"/>
  <c r="J1103" i="29"/>
  <c r="K1103" i="29"/>
  <c r="L1103" i="29"/>
  <c r="D1104" i="29"/>
  <c r="E1104" i="29"/>
  <c r="J1104" i="29"/>
  <c r="K1104" i="29"/>
  <c r="L1104" i="29"/>
  <c r="D1105" i="29"/>
  <c r="E1105" i="29"/>
  <c r="G1105" i="29"/>
  <c r="H1105" i="29"/>
  <c r="D1106" i="29"/>
  <c r="E1106" i="29"/>
  <c r="G1106" i="29"/>
  <c r="H1106" i="29"/>
  <c r="D1107" i="29"/>
  <c r="E1107" i="29"/>
  <c r="G1107" i="29"/>
  <c r="H1107" i="29"/>
  <c r="D1108" i="29"/>
  <c r="E1108" i="29"/>
  <c r="G1108" i="29"/>
  <c r="H1108" i="29"/>
  <c r="D1109" i="29"/>
  <c r="E1109" i="29"/>
  <c r="G1109" i="29"/>
  <c r="H1109" i="29"/>
  <c r="D1110" i="29"/>
  <c r="E1110" i="29"/>
  <c r="G1110" i="29"/>
  <c r="H1110" i="29"/>
  <c r="D1111" i="29"/>
  <c r="E1111" i="29"/>
  <c r="G1111" i="29"/>
  <c r="H1111" i="29"/>
  <c r="D1112" i="29"/>
  <c r="E1112" i="29"/>
  <c r="G1112" i="29"/>
  <c r="H1112" i="29"/>
  <c r="D1113" i="29"/>
  <c r="E1113" i="29"/>
  <c r="G1113" i="29"/>
  <c r="H1113" i="29"/>
  <c r="D1114" i="29"/>
  <c r="E1114" i="29"/>
  <c r="G1114" i="29"/>
  <c r="H1114" i="29"/>
  <c r="D1115" i="29"/>
  <c r="E1115" i="29"/>
  <c r="G1115" i="29"/>
  <c r="H1115" i="29"/>
  <c r="D1116" i="29"/>
  <c r="E1116" i="29"/>
  <c r="G1116" i="29"/>
  <c r="H1116" i="29"/>
  <c r="D1117" i="29"/>
  <c r="E1117" i="29"/>
  <c r="G1117" i="29"/>
  <c r="H1117" i="29"/>
  <c r="D1118" i="29"/>
  <c r="E1118" i="29"/>
  <c r="G1118" i="29"/>
  <c r="H1118" i="29"/>
  <c r="D1119" i="29"/>
  <c r="E1119" i="29"/>
  <c r="G1119" i="29"/>
  <c r="H1119" i="29"/>
  <c r="D1120" i="29"/>
  <c r="E1120" i="29"/>
  <c r="G1120" i="29"/>
  <c r="H1120" i="29"/>
  <c r="D1121" i="29"/>
  <c r="E1121" i="29"/>
  <c r="G1121" i="29"/>
  <c r="H1121" i="29"/>
  <c r="D1122" i="29"/>
  <c r="E1122" i="29"/>
  <c r="G1122" i="29"/>
  <c r="H1122" i="29"/>
  <c r="D1123" i="29"/>
  <c r="E1123" i="29"/>
  <c r="G1123" i="29"/>
  <c r="H1123" i="29"/>
  <c r="D1124" i="29"/>
  <c r="E1124" i="29"/>
  <c r="G1124" i="29"/>
  <c r="H1124" i="29"/>
  <c r="D1125" i="29"/>
  <c r="E1125" i="29"/>
  <c r="G1125" i="29"/>
  <c r="H1125" i="29"/>
  <c r="G1129" i="29"/>
  <c r="H1129" i="29"/>
  <c r="J1129" i="29"/>
  <c r="K1129" i="29"/>
  <c r="L1129" i="29"/>
  <c r="D1130" i="29"/>
  <c r="E1130" i="29"/>
  <c r="J1130" i="29"/>
  <c r="K1130" i="29"/>
  <c r="L1130" i="29"/>
  <c r="D1131" i="29"/>
  <c r="E1131" i="29"/>
  <c r="G1131" i="29"/>
  <c r="H1131" i="29"/>
  <c r="D1132" i="29"/>
  <c r="E1132" i="29"/>
  <c r="G1132" i="29"/>
  <c r="H1132" i="29"/>
  <c r="D1133" i="29"/>
  <c r="E1133" i="29"/>
  <c r="G1133" i="29"/>
  <c r="H1133" i="29"/>
  <c r="D1134" i="29"/>
  <c r="E1134" i="29"/>
  <c r="G1134" i="29"/>
  <c r="H1134" i="29"/>
  <c r="D1135" i="29"/>
  <c r="E1135" i="29"/>
  <c r="G1135" i="29"/>
  <c r="H1135" i="29"/>
  <c r="D1136" i="29"/>
  <c r="E1136" i="29"/>
  <c r="G1136" i="29"/>
  <c r="H1136" i="29"/>
  <c r="D1137" i="29"/>
  <c r="E1137" i="29"/>
  <c r="G1137" i="29"/>
  <c r="H1137" i="29"/>
  <c r="D1138" i="29"/>
  <c r="E1138" i="29"/>
  <c r="G1138" i="29"/>
  <c r="H1138" i="29"/>
  <c r="D1139" i="29"/>
  <c r="E1139" i="29"/>
  <c r="G1139" i="29"/>
  <c r="H1139" i="29"/>
  <c r="D1140" i="29"/>
  <c r="E1140" i="29"/>
  <c r="G1140" i="29"/>
  <c r="H1140" i="29"/>
  <c r="D1141" i="29"/>
  <c r="E1141" i="29"/>
  <c r="G1141" i="29"/>
  <c r="H1141" i="29"/>
  <c r="D1142" i="29"/>
  <c r="E1142" i="29"/>
  <c r="G1142" i="29"/>
  <c r="H1142" i="29"/>
  <c r="D1143" i="29"/>
  <c r="E1143" i="29"/>
  <c r="G1143" i="29"/>
  <c r="H1143" i="29"/>
  <c r="D1144" i="29"/>
  <c r="E1144" i="29"/>
  <c r="G1144" i="29"/>
  <c r="H1144" i="29"/>
  <c r="D1145" i="29"/>
  <c r="E1145" i="29"/>
  <c r="G1145" i="29"/>
  <c r="H1145" i="29"/>
  <c r="D1146" i="29"/>
  <c r="E1146" i="29"/>
  <c r="G1146" i="29"/>
  <c r="H1146" i="29"/>
  <c r="D1147" i="29"/>
  <c r="E1147" i="29"/>
  <c r="G1147" i="29"/>
  <c r="H1147" i="29"/>
  <c r="D1148" i="29"/>
  <c r="E1148" i="29"/>
  <c r="G1148" i="29"/>
  <c r="H1148" i="29"/>
  <c r="D1149" i="29"/>
  <c r="E1149" i="29"/>
  <c r="G1149" i="29"/>
  <c r="H1149" i="29"/>
  <c r="D1150" i="29"/>
  <c r="E1150" i="29"/>
  <c r="G1150" i="29"/>
  <c r="H1150" i="29"/>
  <c r="D1151" i="29"/>
  <c r="E1151" i="29"/>
  <c r="G1151" i="29"/>
  <c r="H1151" i="29"/>
  <c r="G1155" i="29"/>
  <c r="H1155" i="29"/>
  <c r="J1155" i="29"/>
  <c r="K1155" i="29"/>
  <c r="L1155" i="29"/>
  <c r="D1156" i="29"/>
  <c r="E1156" i="29"/>
  <c r="J1156" i="29"/>
  <c r="K1156" i="29"/>
  <c r="L1156" i="29"/>
  <c r="D1157" i="29"/>
  <c r="E1157" i="29"/>
  <c r="G1157" i="29"/>
  <c r="H1157" i="29"/>
  <c r="D1158" i="29"/>
  <c r="E1158" i="29"/>
  <c r="G1158" i="29"/>
  <c r="H1158" i="29"/>
  <c r="D1159" i="29"/>
  <c r="E1159" i="29"/>
  <c r="G1159" i="29"/>
  <c r="H1159" i="29"/>
  <c r="D1160" i="29"/>
  <c r="E1160" i="29"/>
  <c r="G1160" i="29"/>
  <c r="H1160" i="29"/>
  <c r="D1161" i="29"/>
  <c r="E1161" i="29"/>
  <c r="G1161" i="29"/>
  <c r="H1161" i="29"/>
  <c r="D1162" i="29"/>
  <c r="E1162" i="29"/>
  <c r="G1162" i="29"/>
  <c r="H1162" i="29"/>
  <c r="D1163" i="29"/>
  <c r="E1163" i="29"/>
  <c r="G1163" i="29"/>
  <c r="H1163" i="29"/>
  <c r="D1164" i="29"/>
  <c r="E1164" i="29"/>
  <c r="G1164" i="29"/>
  <c r="H1164" i="29"/>
  <c r="D1165" i="29"/>
  <c r="E1165" i="29"/>
  <c r="G1165" i="29"/>
  <c r="H1165" i="29"/>
  <c r="D1166" i="29"/>
  <c r="E1166" i="29"/>
  <c r="G1166" i="29"/>
  <c r="H1166" i="29"/>
  <c r="D1167" i="29"/>
  <c r="E1167" i="29"/>
  <c r="G1167" i="29"/>
  <c r="H1167" i="29"/>
  <c r="D1168" i="29"/>
  <c r="E1168" i="29"/>
  <c r="G1168" i="29"/>
  <c r="H1168" i="29"/>
  <c r="D1169" i="29"/>
  <c r="E1169" i="29"/>
  <c r="G1169" i="29"/>
  <c r="H1169" i="29"/>
  <c r="D1170" i="29"/>
  <c r="E1170" i="29"/>
  <c r="G1170" i="29"/>
  <c r="H1170" i="29"/>
  <c r="D1171" i="29"/>
  <c r="E1171" i="29"/>
  <c r="G1171" i="29"/>
  <c r="H1171" i="29"/>
  <c r="D1172" i="29"/>
  <c r="E1172" i="29"/>
  <c r="G1172" i="29"/>
  <c r="H1172" i="29"/>
  <c r="D1173" i="29"/>
  <c r="E1173" i="29"/>
  <c r="G1173" i="29"/>
  <c r="H1173" i="29"/>
  <c r="D1174" i="29"/>
  <c r="E1174" i="29"/>
  <c r="G1174" i="29"/>
  <c r="H1174" i="29"/>
  <c r="G1178" i="29"/>
  <c r="H1178" i="29"/>
  <c r="J1178" i="29"/>
  <c r="K1178" i="29"/>
  <c r="L1178" i="29"/>
  <c r="D1179" i="29"/>
  <c r="E1179" i="29"/>
  <c r="J1179" i="29"/>
  <c r="K1179" i="29"/>
  <c r="L1179" i="29"/>
  <c r="D1180" i="29"/>
  <c r="E1180" i="29"/>
  <c r="G1180" i="29"/>
  <c r="H1180" i="29"/>
  <c r="D1181" i="29"/>
  <c r="E1181" i="29"/>
  <c r="G1181" i="29"/>
  <c r="H1181" i="29"/>
  <c r="D1182" i="29"/>
  <c r="E1182" i="29"/>
  <c r="G1182" i="29"/>
  <c r="H1182" i="29"/>
  <c r="D1183" i="29"/>
  <c r="E1183" i="29"/>
  <c r="G1183" i="29"/>
  <c r="H1183" i="29"/>
  <c r="D1184" i="29"/>
  <c r="E1184" i="29"/>
  <c r="G1184" i="29"/>
  <c r="H1184" i="29"/>
  <c r="D1185" i="29"/>
  <c r="E1185" i="29"/>
  <c r="G1185" i="29"/>
  <c r="H1185" i="29"/>
  <c r="D1186" i="29"/>
  <c r="E1186" i="29"/>
  <c r="G1186" i="29"/>
  <c r="H1186" i="29"/>
  <c r="D1187" i="29"/>
  <c r="E1187" i="29"/>
  <c r="G1187" i="29"/>
  <c r="H1187" i="29"/>
  <c r="D1188" i="29"/>
  <c r="E1188" i="29"/>
  <c r="G1188" i="29"/>
  <c r="H1188" i="29"/>
  <c r="D1189" i="29"/>
  <c r="E1189" i="29"/>
  <c r="G1189" i="29"/>
  <c r="H1189" i="29"/>
  <c r="D1190" i="29"/>
  <c r="E1190" i="29"/>
  <c r="G1190" i="29"/>
  <c r="H1190" i="29"/>
  <c r="D1191" i="29"/>
  <c r="E1191" i="29"/>
  <c r="G1191" i="29"/>
  <c r="H1191" i="29"/>
  <c r="D1192" i="29"/>
  <c r="E1192" i="29"/>
  <c r="G1192" i="29"/>
  <c r="H1192" i="29"/>
  <c r="D1193" i="29"/>
  <c r="E1193" i="29"/>
  <c r="G1193" i="29"/>
  <c r="H1193" i="29"/>
  <c r="D1194" i="29"/>
  <c r="E1194" i="29"/>
  <c r="G1194" i="29"/>
  <c r="H1194" i="29"/>
  <c r="D1195" i="29"/>
  <c r="E1195" i="29"/>
  <c r="G1195" i="29"/>
  <c r="H1195" i="29"/>
  <c r="D1196" i="29"/>
  <c r="E1196" i="29"/>
  <c r="G1196" i="29"/>
  <c r="H1196" i="29"/>
  <c r="D1197" i="29"/>
  <c r="E1197" i="29"/>
  <c r="G1197" i="29"/>
  <c r="H1197" i="29"/>
  <c r="D1198" i="29"/>
  <c r="E1198" i="29"/>
  <c r="G1198" i="29"/>
  <c r="H1198" i="29"/>
  <c r="D1199" i="29"/>
  <c r="E1199" i="29"/>
  <c r="G1199" i="29"/>
  <c r="H1199" i="29"/>
  <c r="D1200" i="29"/>
  <c r="E1200" i="29"/>
  <c r="G1200" i="29"/>
  <c r="H1200" i="29"/>
  <c r="D1201" i="29"/>
  <c r="E1201" i="29"/>
  <c r="G1201" i="29"/>
  <c r="H1201" i="29"/>
  <c r="G1205" i="29"/>
  <c r="H1205" i="29"/>
  <c r="J1205" i="29"/>
  <c r="K1205" i="29"/>
  <c r="L1205" i="29"/>
  <c r="D1206" i="29"/>
  <c r="E1206" i="29"/>
  <c r="J1206" i="29"/>
  <c r="K1206" i="29"/>
  <c r="L1206" i="29"/>
  <c r="D1207" i="29"/>
  <c r="E1207" i="29"/>
  <c r="G1207" i="29"/>
  <c r="H1207" i="29"/>
  <c r="D1208" i="29"/>
  <c r="E1208" i="29"/>
  <c r="G1208" i="29"/>
  <c r="H1208" i="29"/>
  <c r="D1209" i="29"/>
  <c r="E1209" i="29"/>
  <c r="G1209" i="29"/>
  <c r="H1209" i="29"/>
  <c r="D1210" i="29"/>
  <c r="E1210" i="29"/>
  <c r="G1210" i="29"/>
  <c r="H1210" i="29"/>
  <c r="D1211" i="29"/>
  <c r="E1211" i="29"/>
  <c r="G1211" i="29"/>
  <c r="H1211" i="29"/>
  <c r="D1212" i="29"/>
  <c r="E1212" i="29"/>
  <c r="G1212" i="29"/>
  <c r="H1212" i="29"/>
  <c r="D1213" i="29"/>
  <c r="E1213" i="29"/>
  <c r="G1213" i="29"/>
  <c r="H1213" i="29"/>
  <c r="D1214" i="29"/>
  <c r="E1214" i="29"/>
  <c r="G1214" i="29"/>
  <c r="H1214" i="29"/>
  <c r="D1215" i="29"/>
  <c r="E1215" i="29"/>
  <c r="G1215" i="29"/>
  <c r="H1215" i="29"/>
  <c r="D1216" i="29"/>
  <c r="E1216" i="29"/>
  <c r="G1216" i="29"/>
  <c r="H1216" i="29"/>
  <c r="D1217" i="29"/>
  <c r="E1217" i="29"/>
  <c r="G1217" i="29"/>
  <c r="H1217" i="29"/>
  <c r="D1218" i="29"/>
  <c r="E1218" i="29"/>
  <c r="G1218" i="29"/>
  <c r="H1218" i="29"/>
  <c r="D1219" i="29"/>
  <c r="E1219" i="29"/>
  <c r="G1219" i="29"/>
  <c r="H1219" i="29"/>
  <c r="D1220" i="29"/>
  <c r="E1220" i="29"/>
  <c r="G1220" i="29"/>
  <c r="H1220" i="29"/>
  <c r="D1221" i="29"/>
  <c r="E1221" i="29"/>
  <c r="G1221" i="29"/>
  <c r="H1221" i="29"/>
  <c r="D1222" i="29"/>
  <c r="E1222" i="29"/>
  <c r="G1222" i="29"/>
  <c r="H1222" i="29"/>
  <c r="D1223" i="29"/>
  <c r="E1223" i="29"/>
  <c r="G1223" i="29"/>
  <c r="H1223" i="29"/>
  <c r="D1224" i="29"/>
  <c r="E1224" i="29"/>
  <c r="G1224" i="29"/>
  <c r="H1224" i="29"/>
  <c r="D1225" i="29"/>
  <c r="E1225" i="29"/>
  <c r="G1225" i="29"/>
  <c r="H1225" i="29"/>
  <c r="G1229" i="29"/>
  <c r="H1229" i="29"/>
  <c r="J1229" i="29"/>
  <c r="K1229" i="29"/>
  <c r="L1229" i="29"/>
  <c r="D1230" i="29"/>
  <c r="E1230" i="29"/>
  <c r="J1230" i="29"/>
  <c r="K1230" i="29"/>
  <c r="L1230" i="29"/>
  <c r="D1231" i="29"/>
  <c r="E1231" i="29"/>
  <c r="G1231" i="29"/>
  <c r="H1231" i="29"/>
  <c r="D1232" i="29"/>
  <c r="E1232" i="29"/>
  <c r="G1232" i="29"/>
  <c r="H1232" i="29"/>
  <c r="D1233" i="29"/>
  <c r="E1233" i="29"/>
  <c r="G1233" i="29"/>
  <c r="H1233" i="29"/>
  <c r="D1234" i="29"/>
  <c r="E1234" i="29"/>
  <c r="G1234" i="29"/>
  <c r="H1234" i="29"/>
  <c r="D1235" i="29"/>
  <c r="E1235" i="29"/>
  <c r="G1235" i="29"/>
  <c r="H1235" i="29"/>
  <c r="D1236" i="29"/>
  <c r="E1236" i="29"/>
  <c r="G1236" i="29"/>
  <c r="H1236" i="29"/>
  <c r="D1237" i="29"/>
  <c r="E1237" i="29"/>
  <c r="G1237" i="29"/>
  <c r="H1237" i="29"/>
  <c r="D1238" i="29"/>
  <c r="E1238" i="29"/>
  <c r="G1238" i="29"/>
  <c r="H1238" i="29"/>
  <c r="D1239" i="29"/>
  <c r="E1239" i="29"/>
  <c r="G1239" i="29"/>
  <c r="H1239" i="29"/>
  <c r="D1240" i="29"/>
  <c r="E1240" i="29"/>
  <c r="G1240" i="29"/>
  <c r="H1240" i="29"/>
  <c r="D1241" i="29"/>
  <c r="E1241" i="29"/>
  <c r="G1241" i="29"/>
  <c r="H1241" i="29"/>
  <c r="D1242" i="29"/>
  <c r="E1242" i="29"/>
  <c r="G1242" i="29"/>
  <c r="H1242" i="29"/>
  <c r="D1243" i="29"/>
  <c r="E1243" i="29"/>
  <c r="G1243" i="29"/>
  <c r="H1243" i="29"/>
  <c r="D1244" i="29"/>
  <c r="E1244" i="29"/>
  <c r="G1244" i="29"/>
  <c r="H1244" i="29"/>
  <c r="D1245" i="29"/>
  <c r="E1245" i="29"/>
  <c r="G1245" i="29"/>
  <c r="H1245" i="29"/>
  <c r="D1246" i="29"/>
  <c r="E1246" i="29"/>
  <c r="G1246" i="29"/>
  <c r="H1246" i="29"/>
  <c r="D1247" i="29"/>
  <c r="E1247" i="29"/>
  <c r="G1247" i="29"/>
  <c r="H1247" i="29"/>
  <c r="D1248" i="29"/>
  <c r="E1248" i="29"/>
  <c r="G1248" i="29"/>
  <c r="H1248" i="29"/>
  <c r="D1249" i="29"/>
  <c r="E1249" i="29"/>
  <c r="G1249" i="29"/>
  <c r="H1249" i="29"/>
  <c r="D1250" i="29"/>
  <c r="E1250" i="29"/>
  <c r="G1250" i="29"/>
  <c r="H1250" i="29"/>
  <c r="D1251" i="29"/>
  <c r="E1251" i="29"/>
  <c r="G1251" i="29"/>
  <c r="H1251" i="29"/>
  <c r="G1255" i="29"/>
  <c r="H1255" i="29"/>
  <c r="J1255" i="29"/>
  <c r="K1255" i="29"/>
  <c r="L1255" i="29"/>
  <c r="D1256" i="29"/>
  <c r="E1256" i="29"/>
  <c r="J1256" i="29"/>
  <c r="K1256" i="29"/>
  <c r="L1256" i="29"/>
  <c r="D1257" i="29"/>
  <c r="E1257" i="29"/>
  <c r="G1257" i="29"/>
  <c r="H1257" i="29"/>
  <c r="D1258" i="29"/>
  <c r="E1258" i="29"/>
  <c r="G1258" i="29"/>
  <c r="H1258" i="29"/>
  <c r="D1259" i="29"/>
  <c r="E1259" i="29"/>
  <c r="G1259" i="29"/>
  <c r="H1259" i="29"/>
  <c r="D1260" i="29"/>
  <c r="E1260" i="29"/>
  <c r="G1260" i="29"/>
  <c r="H1260" i="29"/>
  <c r="D1261" i="29"/>
  <c r="E1261" i="29"/>
  <c r="G1261" i="29"/>
  <c r="H1261" i="29"/>
  <c r="D1262" i="29"/>
  <c r="E1262" i="29"/>
  <c r="G1262" i="29"/>
  <c r="H1262" i="29"/>
  <c r="D1263" i="29"/>
  <c r="E1263" i="29"/>
  <c r="G1263" i="29"/>
  <c r="H1263" i="29"/>
  <c r="D1264" i="29"/>
  <c r="E1264" i="29"/>
  <c r="G1264" i="29"/>
  <c r="H1264" i="29"/>
  <c r="D1265" i="29"/>
  <c r="E1265" i="29"/>
  <c r="G1265" i="29"/>
  <c r="H1265" i="29"/>
  <c r="D1266" i="29"/>
  <c r="E1266" i="29"/>
  <c r="G1266" i="29"/>
  <c r="H1266" i="29"/>
  <c r="D1267" i="29"/>
  <c r="E1267" i="29"/>
  <c r="G1267" i="29"/>
  <c r="H1267" i="29"/>
  <c r="D1268" i="29"/>
  <c r="E1268" i="29"/>
  <c r="G1268" i="29"/>
  <c r="H1268" i="29"/>
  <c r="D1269" i="29"/>
  <c r="E1269" i="29"/>
  <c r="G1269" i="29"/>
  <c r="H1269" i="29"/>
  <c r="D1270" i="29"/>
  <c r="E1270" i="29"/>
  <c r="G1270" i="29"/>
  <c r="H1270" i="29"/>
  <c r="D1271" i="29"/>
  <c r="E1271" i="29"/>
  <c r="G1271" i="29"/>
  <c r="H1271" i="29"/>
  <c r="D1272" i="29"/>
  <c r="E1272" i="29"/>
  <c r="G1272" i="29"/>
  <c r="H1272" i="29"/>
  <c r="D1273" i="29"/>
  <c r="E1273" i="29"/>
  <c r="G1273" i="29"/>
  <c r="H1273" i="29"/>
  <c r="D1274" i="29"/>
  <c r="E1274" i="29"/>
  <c r="G1274" i="29"/>
  <c r="H1274" i="29"/>
  <c r="D1275" i="29"/>
  <c r="E1275" i="29"/>
  <c r="G1275" i="29"/>
  <c r="H1275" i="29"/>
  <c r="G1279" i="29"/>
  <c r="H1279" i="29"/>
  <c r="J1279" i="29"/>
  <c r="K1279" i="29"/>
  <c r="L1279" i="29"/>
  <c r="D1280" i="29"/>
  <c r="E1280" i="29"/>
  <c r="J1280" i="29"/>
  <c r="K1280" i="29"/>
  <c r="L1280" i="29"/>
  <c r="D1281" i="29"/>
  <c r="E1281" i="29"/>
  <c r="G1281" i="29"/>
  <c r="H1281" i="29"/>
  <c r="D1282" i="29"/>
  <c r="E1282" i="29"/>
  <c r="G1282" i="29"/>
  <c r="H1282" i="29"/>
  <c r="D1283" i="29"/>
  <c r="E1283" i="29"/>
  <c r="G1283" i="29"/>
  <c r="H1283" i="29"/>
  <c r="D1284" i="29"/>
  <c r="E1284" i="29"/>
  <c r="G1284" i="29"/>
  <c r="H1284" i="29"/>
  <c r="D1285" i="29"/>
  <c r="E1285" i="29"/>
  <c r="G1285" i="29"/>
  <c r="H1285" i="29"/>
  <c r="D1286" i="29"/>
  <c r="E1286" i="29"/>
  <c r="G1286" i="29"/>
  <c r="H1286" i="29"/>
  <c r="D1287" i="29"/>
  <c r="E1287" i="29"/>
  <c r="G1287" i="29"/>
  <c r="H1287" i="29"/>
  <c r="D1288" i="29"/>
  <c r="E1288" i="29"/>
  <c r="G1288" i="29"/>
  <c r="H1288" i="29"/>
  <c r="D1289" i="29"/>
  <c r="E1289" i="29"/>
  <c r="G1289" i="29"/>
  <c r="H1289" i="29"/>
  <c r="D1290" i="29"/>
  <c r="E1290" i="29"/>
  <c r="G1290" i="29"/>
  <c r="H1290" i="29"/>
  <c r="D1291" i="29"/>
  <c r="E1291" i="29"/>
  <c r="G1291" i="29"/>
  <c r="H1291" i="29"/>
  <c r="D1292" i="29"/>
  <c r="E1292" i="29"/>
  <c r="G1292" i="29"/>
  <c r="H1292" i="29"/>
  <c r="D1293" i="29"/>
  <c r="E1293" i="29"/>
  <c r="G1293" i="29"/>
  <c r="H1293" i="29"/>
  <c r="D1294" i="29"/>
  <c r="E1294" i="29"/>
  <c r="G1294" i="29"/>
  <c r="H1294" i="29"/>
  <c r="D1295" i="29"/>
  <c r="E1295" i="29"/>
  <c r="G1295" i="29"/>
  <c r="H1295" i="29"/>
  <c r="D1296" i="29"/>
  <c r="E1296" i="29"/>
  <c r="G1296" i="29"/>
  <c r="H1296" i="29"/>
  <c r="D1297" i="29"/>
  <c r="E1297" i="29"/>
  <c r="G1297" i="29"/>
  <c r="H1297" i="29"/>
  <c r="D1298" i="29"/>
  <c r="E1298" i="29"/>
  <c r="G1298" i="29"/>
  <c r="H1298" i="29"/>
  <c r="D1299" i="29"/>
  <c r="E1299" i="29"/>
  <c r="G1299" i="29"/>
  <c r="H1299" i="29"/>
  <c r="G1303" i="29"/>
  <c r="H1303" i="29"/>
  <c r="J1303" i="29"/>
  <c r="K1303" i="29"/>
  <c r="L1303" i="29"/>
  <c r="D1304" i="29"/>
  <c r="E1304" i="29"/>
  <c r="J1304" i="29"/>
  <c r="K1304" i="29"/>
  <c r="L1304" i="29"/>
  <c r="D1305" i="29"/>
  <c r="E1305" i="29"/>
  <c r="G1305" i="29"/>
  <c r="H1305" i="29"/>
  <c r="D1306" i="29"/>
  <c r="E1306" i="29"/>
  <c r="G1306" i="29"/>
  <c r="H1306" i="29"/>
  <c r="D1307" i="29"/>
  <c r="E1307" i="29"/>
  <c r="G1307" i="29"/>
  <c r="H1307" i="29"/>
  <c r="D1308" i="29"/>
  <c r="E1308" i="29"/>
  <c r="G1308" i="29"/>
  <c r="H1308" i="29"/>
  <c r="D1309" i="29"/>
  <c r="E1309" i="29"/>
  <c r="G1309" i="29"/>
  <c r="H1309" i="29"/>
  <c r="D1310" i="29"/>
  <c r="E1310" i="29"/>
  <c r="G1310" i="29"/>
  <c r="H1310" i="29"/>
  <c r="D1311" i="29"/>
  <c r="E1311" i="29"/>
  <c r="G1311" i="29"/>
  <c r="H1311" i="29"/>
  <c r="D1312" i="29"/>
  <c r="E1312" i="29"/>
  <c r="G1312" i="29"/>
  <c r="H1312" i="29"/>
  <c r="D1313" i="29"/>
  <c r="E1313" i="29"/>
  <c r="G1313" i="29"/>
  <c r="H1313" i="29"/>
  <c r="D1314" i="29"/>
  <c r="E1314" i="29"/>
  <c r="G1314" i="29"/>
  <c r="H1314" i="29"/>
  <c r="D1315" i="29"/>
  <c r="E1315" i="29"/>
  <c r="G1315" i="29"/>
  <c r="H1315" i="29"/>
  <c r="D1316" i="29"/>
  <c r="E1316" i="29"/>
  <c r="G1316" i="29"/>
  <c r="H1316" i="29"/>
  <c r="D1317" i="29"/>
  <c r="E1317" i="29"/>
  <c r="G1317" i="29"/>
  <c r="H1317" i="29"/>
  <c r="D1318" i="29"/>
  <c r="E1318" i="29"/>
  <c r="G1318" i="29"/>
  <c r="H1318" i="29"/>
  <c r="D1319" i="29"/>
  <c r="E1319" i="29"/>
  <c r="G1319" i="29"/>
  <c r="H1319" i="29"/>
  <c r="D1320" i="29"/>
  <c r="E1320" i="29"/>
  <c r="G1320" i="29"/>
  <c r="H1320" i="29"/>
  <c r="D1321" i="29"/>
  <c r="E1321" i="29"/>
  <c r="G1321" i="29"/>
  <c r="H1321" i="29"/>
  <c r="D1322" i="29"/>
  <c r="E1322" i="29"/>
  <c r="G1322" i="29"/>
  <c r="H1322" i="29"/>
  <c r="D1323" i="29"/>
  <c r="E1323" i="29"/>
  <c r="G1323" i="29"/>
  <c r="H1323" i="29"/>
  <c r="D1324" i="29"/>
  <c r="E1324" i="29"/>
  <c r="G1324" i="29"/>
  <c r="H1324" i="29"/>
  <c r="G1328" i="29"/>
  <c r="H1328" i="29"/>
  <c r="J1328" i="29"/>
  <c r="K1328" i="29"/>
  <c r="L1328" i="29"/>
  <c r="Q1328" i="29"/>
  <c r="D1329" i="29"/>
  <c r="E1329" i="29"/>
  <c r="J1329" i="29"/>
  <c r="K1329" i="29"/>
  <c r="L1329" i="29"/>
  <c r="O1329" i="29"/>
  <c r="D1330" i="29"/>
  <c r="E1330" i="29"/>
  <c r="G1330" i="29"/>
  <c r="H1330" i="29"/>
  <c r="O1330" i="29"/>
  <c r="Q1330" i="29"/>
  <c r="D1331" i="29"/>
  <c r="E1331" i="29"/>
  <c r="G1331" i="29"/>
  <c r="H1331" i="29"/>
  <c r="O1331" i="29"/>
  <c r="Q1331" i="29"/>
  <c r="D1332" i="29"/>
  <c r="E1332" i="29"/>
  <c r="G1332" i="29"/>
  <c r="H1332" i="29"/>
  <c r="O1332" i="29"/>
  <c r="Q1332" i="29"/>
  <c r="D1333" i="29"/>
  <c r="E1333" i="29"/>
  <c r="G1333" i="29"/>
  <c r="H1333" i="29"/>
  <c r="O1333" i="29"/>
  <c r="Q1333" i="29"/>
  <c r="D1334" i="29"/>
  <c r="E1334" i="29"/>
  <c r="G1334" i="29"/>
  <c r="H1334" i="29"/>
  <c r="O1334" i="29"/>
  <c r="Q1334" i="29"/>
  <c r="D1335" i="29"/>
  <c r="E1335" i="29"/>
  <c r="G1335" i="29"/>
  <c r="H1335" i="29"/>
  <c r="O1335" i="29"/>
  <c r="Q1335" i="29"/>
  <c r="D1336" i="29"/>
  <c r="E1336" i="29"/>
  <c r="G1336" i="29"/>
  <c r="H1336" i="29"/>
  <c r="O1336" i="29"/>
  <c r="Q1336" i="29"/>
  <c r="D1337" i="29"/>
  <c r="E1337" i="29"/>
  <c r="G1337" i="29"/>
  <c r="H1337" i="29"/>
  <c r="O1337" i="29"/>
  <c r="Q1337" i="29"/>
  <c r="D1338" i="29"/>
  <c r="E1338" i="29"/>
  <c r="G1338" i="29"/>
  <c r="H1338" i="29"/>
  <c r="O1338" i="29"/>
  <c r="Q1338" i="29"/>
  <c r="D1339" i="29"/>
  <c r="E1339" i="29"/>
  <c r="G1339" i="29"/>
  <c r="H1339" i="29"/>
  <c r="O1339" i="29"/>
  <c r="Q1339" i="29"/>
  <c r="D1340" i="29"/>
  <c r="E1340" i="29"/>
  <c r="G1340" i="29"/>
  <c r="H1340" i="29"/>
  <c r="O1340" i="29"/>
  <c r="Q1340" i="29"/>
  <c r="D1341" i="29"/>
  <c r="E1341" i="29"/>
  <c r="G1341" i="29"/>
  <c r="H1341" i="29"/>
  <c r="O1341" i="29"/>
  <c r="Q1341" i="29"/>
  <c r="D1342" i="29"/>
  <c r="E1342" i="29"/>
  <c r="G1342" i="29"/>
  <c r="H1342" i="29"/>
  <c r="O1342" i="29"/>
  <c r="Q1342" i="29"/>
  <c r="D1343" i="29"/>
  <c r="E1343" i="29"/>
  <c r="G1343" i="29"/>
  <c r="H1343" i="29"/>
  <c r="O1343" i="29"/>
  <c r="Q1343" i="29"/>
  <c r="D1344" i="29"/>
  <c r="E1344" i="29"/>
  <c r="G1344" i="29"/>
  <c r="H1344" i="29"/>
  <c r="O1344" i="29"/>
  <c r="Q1344" i="29"/>
  <c r="D1345" i="29"/>
  <c r="E1345" i="29"/>
  <c r="G1345" i="29"/>
  <c r="H1345" i="29"/>
  <c r="O1345" i="29"/>
  <c r="Q1345" i="29"/>
  <c r="D1346" i="29"/>
  <c r="E1346" i="29"/>
  <c r="G1346" i="29"/>
  <c r="H1346" i="29"/>
  <c r="O1346" i="29"/>
  <c r="Q1346" i="29"/>
  <c r="D1347" i="29"/>
  <c r="E1347" i="29"/>
  <c r="G1347" i="29"/>
  <c r="H1347" i="29"/>
  <c r="O1347" i="29"/>
  <c r="Q1347" i="29"/>
  <c r="G1351" i="29"/>
  <c r="H1351" i="29"/>
  <c r="J1351" i="29"/>
  <c r="K1351" i="29"/>
  <c r="L1351" i="29"/>
  <c r="Q1351" i="29"/>
  <c r="D1352" i="29"/>
  <c r="E1352" i="29"/>
  <c r="J1352" i="29"/>
  <c r="K1352" i="29"/>
  <c r="L1352" i="29"/>
  <c r="O1352" i="29"/>
  <c r="D1353" i="29"/>
  <c r="E1353" i="29"/>
  <c r="G1353" i="29"/>
  <c r="H1353" i="29"/>
  <c r="O1353" i="29"/>
  <c r="Q1353" i="29"/>
  <c r="D1354" i="29"/>
  <c r="E1354" i="29"/>
  <c r="G1354" i="29"/>
  <c r="H1354" i="29"/>
  <c r="O1354" i="29"/>
  <c r="Q1354" i="29"/>
  <c r="D1355" i="29"/>
  <c r="E1355" i="29"/>
  <c r="G1355" i="29"/>
  <c r="H1355" i="29"/>
  <c r="O1355" i="29"/>
  <c r="Q1355" i="29"/>
  <c r="D1356" i="29"/>
  <c r="E1356" i="29"/>
  <c r="G1356" i="29"/>
  <c r="H1356" i="29"/>
  <c r="O1356" i="29"/>
  <c r="Q1356" i="29"/>
  <c r="D1357" i="29"/>
  <c r="E1357" i="29"/>
  <c r="G1357" i="29"/>
  <c r="H1357" i="29"/>
  <c r="O1357" i="29"/>
  <c r="Q1357" i="29"/>
  <c r="D1358" i="29"/>
  <c r="E1358" i="29"/>
  <c r="G1358" i="29"/>
  <c r="H1358" i="29"/>
  <c r="O1358" i="29"/>
  <c r="Q1358" i="29"/>
  <c r="D1359" i="29"/>
  <c r="E1359" i="29"/>
  <c r="G1359" i="29"/>
  <c r="H1359" i="29"/>
  <c r="O1359" i="29"/>
  <c r="Q1359" i="29"/>
  <c r="D1360" i="29"/>
  <c r="E1360" i="29"/>
  <c r="G1360" i="29"/>
  <c r="H1360" i="29"/>
  <c r="O1360" i="29"/>
  <c r="Q1360" i="29"/>
  <c r="D1361" i="29"/>
  <c r="E1361" i="29"/>
  <c r="G1361" i="29"/>
  <c r="H1361" i="29"/>
  <c r="O1361" i="29"/>
  <c r="Q1361" i="29"/>
  <c r="D1362" i="29"/>
  <c r="E1362" i="29"/>
  <c r="G1362" i="29"/>
  <c r="H1362" i="29"/>
  <c r="O1362" i="29"/>
  <c r="Q1362" i="29"/>
  <c r="D1363" i="29"/>
  <c r="E1363" i="29"/>
  <c r="G1363" i="29"/>
  <c r="H1363" i="29"/>
  <c r="O1363" i="29"/>
  <c r="Q1363" i="29"/>
  <c r="D1364" i="29"/>
  <c r="E1364" i="29"/>
  <c r="G1364" i="29"/>
  <c r="H1364" i="29"/>
  <c r="O1364" i="29"/>
  <c r="Q1364" i="29"/>
  <c r="D1365" i="29"/>
  <c r="E1365" i="29"/>
  <c r="G1365" i="29"/>
  <c r="H1365" i="29"/>
  <c r="O1365" i="29"/>
  <c r="Q1365" i="29"/>
  <c r="D1366" i="29"/>
  <c r="E1366" i="29"/>
  <c r="G1366" i="29"/>
  <c r="H1366" i="29"/>
  <c r="O1366" i="29"/>
  <c r="Q1366" i="29"/>
  <c r="D1367" i="29"/>
  <c r="E1367" i="29"/>
  <c r="G1367" i="29"/>
  <c r="H1367" i="29"/>
  <c r="O1367" i="29"/>
  <c r="Q1367" i="29"/>
  <c r="D1368" i="29"/>
  <c r="E1368" i="29"/>
  <c r="G1368" i="29"/>
  <c r="H1368" i="29"/>
  <c r="O1368" i="29"/>
  <c r="Q1368" i="29"/>
  <c r="D1369" i="29"/>
  <c r="E1369" i="29"/>
  <c r="G1369" i="29"/>
  <c r="H1369" i="29"/>
  <c r="O1369" i="29"/>
  <c r="Q1369" i="29"/>
  <c r="D1370" i="29"/>
  <c r="E1370" i="29"/>
  <c r="G1370" i="29"/>
  <c r="H1370" i="29"/>
  <c r="O1370" i="29"/>
  <c r="Q1370" i="29"/>
  <c r="D1371" i="29"/>
  <c r="E1371" i="29"/>
  <c r="G1371" i="29"/>
  <c r="H1371" i="29"/>
  <c r="O1371" i="29"/>
  <c r="Q1371" i="29"/>
  <c r="D1372" i="29"/>
  <c r="E1372" i="29"/>
  <c r="G1372" i="29"/>
  <c r="H1372" i="29"/>
  <c r="O1372" i="29"/>
  <c r="Q1372" i="29"/>
  <c r="D1373" i="29"/>
  <c r="E1373" i="29"/>
  <c r="G1373" i="29"/>
  <c r="H1373" i="29"/>
  <c r="O1373" i="29"/>
  <c r="Q1373" i="29"/>
  <c r="G1377" i="29"/>
  <c r="H1377" i="29"/>
  <c r="J1377" i="29"/>
  <c r="K1377" i="29"/>
  <c r="L1377" i="29"/>
  <c r="Q1377" i="29"/>
  <c r="D1378" i="29"/>
  <c r="E1378" i="29"/>
  <c r="J1378" i="29"/>
  <c r="K1378" i="29"/>
  <c r="L1378" i="29"/>
  <c r="O1378" i="29"/>
  <c r="D1379" i="29"/>
  <c r="E1379" i="29"/>
  <c r="G1379" i="29"/>
  <c r="H1379" i="29"/>
  <c r="O1379" i="29"/>
  <c r="Q1379" i="29"/>
  <c r="D1380" i="29"/>
  <c r="E1380" i="29"/>
  <c r="G1380" i="29"/>
  <c r="H1380" i="29"/>
  <c r="O1380" i="29"/>
  <c r="Q1380" i="29"/>
  <c r="D1381" i="29"/>
  <c r="E1381" i="29"/>
  <c r="G1381" i="29"/>
  <c r="H1381" i="29"/>
  <c r="O1381" i="29"/>
  <c r="Q1381" i="29"/>
  <c r="D1382" i="29"/>
  <c r="E1382" i="29"/>
  <c r="G1382" i="29"/>
  <c r="H1382" i="29"/>
  <c r="O1382" i="29"/>
  <c r="Q1382" i="29"/>
  <c r="D1383" i="29"/>
  <c r="E1383" i="29"/>
  <c r="G1383" i="29"/>
  <c r="H1383" i="29"/>
  <c r="O1383" i="29"/>
  <c r="Q1383" i="29"/>
  <c r="D1384" i="29"/>
  <c r="E1384" i="29"/>
  <c r="G1384" i="29"/>
  <c r="H1384" i="29"/>
  <c r="O1384" i="29"/>
  <c r="Q1384" i="29"/>
  <c r="D1385" i="29"/>
  <c r="E1385" i="29"/>
  <c r="G1385" i="29"/>
  <c r="H1385" i="29"/>
  <c r="O1385" i="29"/>
  <c r="Q1385" i="29"/>
  <c r="D1386" i="29"/>
  <c r="E1386" i="29"/>
  <c r="G1386" i="29"/>
  <c r="H1386" i="29"/>
  <c r="O1386" i="29"/>
  <c r="Q1386" i="29"/>
  <c r="D1387" i="29"/>
  <c r="E1387" i="29"/>
  <c r="G1387" i="29"/>
  <c r="H1387" i="29"/>
  <c r="O1387" i="29"/>
  <c r="Q1387" i="29"/>
  <c r="D1388" i="29"/>
  <c r="E1388" i="29"/>
  <c r="G1388" i="29"/>
  <c r="H1388" i="29"/>
  <c r="O1388" i="29"/>
  <c r="Q1388" i="29"/>
  <c r="D1389" i="29"/>
  <c r="E1389" i="29"/>
  <c r="G1389" i="29"/>
  <c r="H1389" i="29"/>
  <c r="O1389" i="29"/>
  <c r="Q1389" i="29"/>
  <c r="D1390" i="29"/>
  <c r="E1390" i="29"/>
  <c r="G1390" i="29"/>
  <c r="H1390" i="29"/>
  <c r="O1390" i="29"/>
  <c r="Q1390" i="29"/>
  <c r="D1391" i="29"/>
  <c r="E1391" i="29"/>
  <c r="G1391" i="29"/>
  <c r="H1391" i="29"/>
  <c r="O1391" i="29"/>
  <c r="Q1391" i="29"/>
  <c r="D1392" i="29"/>
  <c r="E1392" i="29"/>
  <c r="G1392" i="29"/>
  <c r="H1392" i="29"/>
  <c r="O1392" i="29"/>
  <c r="Q1392" i="29"/>
  <c r="D1393" i="29"/>
  <c r="E1393" i="29"/>
  <c r="G1393" i="29"/>
  <c r="H1393" i="29"/>
  <c r="O1393" i="29"/>
  <c r="Q1393" i="29"/>
  <c r="D1394" i="29"/>
  <c r="E1394" i="29"/>
  <c r="G1394" i="29"/>
  <c r="H1394" i="29"/>
  <c r="O1394" i="29"/>
  <c r="Q1394" i="29"/>
  <c r="D1395" i="29"/>
  <c r="E1395" i="29"/>
  <c r="G1395" i="29"/>
  <c r="H1395" i="29"/>
  <c r="O1395" i="29"/>
  <c r="Q1395" i="29"/>
  <c r="D1396" i="29"/>
  <c r="E1396" i="29"/>
  <c r="G1396" i="29"/>
  <c r="H1396" i="29"/>
  <c r="O1396" i="29"/>
  <c r="Q1396" i="29"/>
  <c r="D1397" i="29"/>
  <c r="E1397" i="29"/>
  <c r="G1397" i="29"/>
  <c r="H1397" i="29"/>
  <c r="O1397" i="29"/>
  <c r="Q1397" i="29"/>
  <c r="G1401" i="29"/>
  <c r="H1401" i="29"/>
  <c r="J1401" i="29"/>
  <c r="K1401" i="29"/>
  <c r="L1401" i="29"/>
  <c r="Q1401" i="29"/>
  <c r="D1402" i="29"/>
  <c r="E1402" i="29"/>
  <c r="J1402" i="29"/>
  <c r="K1402" i="29"/>
  <c r="L1402" i="29"/>
  <c r="O1402" i="29"/>
  <c r="D1403" i="29"/>
  <c r="E1403" i="29"/>
  <c r="G1403" i="29"/>
  <c r="H1403" i="29"/>
  <c r="O1403" i="29"/>
  <c r="Q1403" i="29"/>
  <c r="D1404" i="29"/>
  <c r="E1404" i="29"/>
  <c r="G1404" i="29"/>
  <c r="H1404" i="29"/>
  <c r="O1404" i="29"/>
  <c r="Q1404" i="29"/>
  <c r="D1405" i="29"/>
  <c r="E1405" i="29"/>
  <c r="G1405" i="29"/>
  <c r="H1405" i="29"/>
  <c r="O1405" i="29"/>
  <c r="Q1405" i="29"/>
  <c r="D1406" i="29"/>
  <c r="E1406" i="29"/>
  <c r="G1406" i="29"/>
  <c r="H1406" i="29"/>
  <c r="O1406" i="29"/>
  <c r="Q1406" i="29"/>
  <c r="D1407" i="29"/>
  <c r="E1407" i="29"/>
  <c r="G1407" i="29"/>
  <c r="H1407" i="29"/>
  <c r="O1407" i="29"/>
  <c r="Q1407" i="29"/>
  <c r="D1408" i="29"/>
  <c r="E1408" i="29"/>
  <c r="G1408" i="29"/>
  <c r="H1408" i="29"/>
  <c r="O1408" i="29"/>
  <c r="Q1408" i="29"/>
  <c r="D1409" i="29"/>
  <c r="E1409" i="29"/>
  <c r="G1409" i="29"/>
  <c r="H1409" i="29"/>
  <c r="O1409" i="29"/>
  <c r="Q1409" i="29"/>
  <c r="D1410" i="29"/>
  <c r="E1410" i="29"/>
  <c r="G1410" i="29"/>
  <c r="H1410" i="29"/>
  <c r="O1410" i="29"/>
  <c r="Q1410" i="29"/>
  <c r="D1411" i="29"/>
  <c r="E1411" i="29"/>
  <c r="G1411" i="29"/>
  <c r="H1411" i="29"/>
  <c r="O1411" i="29"/>
  <c r="Q1411" i="29"/>
  <c r="D1412" i="29"/>
  <c r="E1412" i="29"/>
  <c r="G1412" i="29"/>
  <c r="H1412" i="29"/>
  <c r="D1413" i="29"/>
  <c r="E1413" i="29"/>
  <c r="G1413" i="29"/>
  <c r="H1413" i="29"/>
  <c r="D1414" i="29"/>
  <c r="E1414" i="29"/>
  <c r="G1414" i="29"/>
  <c r="H1414" i="29"/>
  <c r="D1415" i="29"/>
  <c r="E1415" i="29"/>
  <c r="G1415" i="29"/>
  <c r="H1415" i="29"/>
  <c r="D1416" i="29"/>
  <c r="E1416" i="29"/>
  <c r="G1416" i="29"/>
  <c r="H1416" i="29"/>
  <c r="D1417" i="29"/>
  <c r="E1417" i="29"/>
  <c r="G1417" i="29"/>
  <c r="H1417" i="29"/>
  <c r="D1418" i="29"/>
  <c r="E1418" i="29"/>
  <c r="G1418" i="29"/>
  <c r="H1418" i="29"/>
  <c r="D1419" i="29"/>
  <c r="E1419" i="29"/>
  <c r="G1419" i="29"/>
  <c r="H1419" i="29"/>
  <c r="D1420" i="29"/>
  <c r="E1420" i="29"/>
  <c r="G1420" i="29"/>
  <c r="H1420" i="29"/>
  <c r="D1421" i="29"/>
  <c r="E1421" i="29"/>
  <c r="G1421" i="29"/>
  <c r="H1421" i="29"/>
  <c r="D1422" i="29"/>
  <c r="E1422" i="29"/>
  <c r="G1422" i="29"/>
  <c r="H1422" i="29"/>
  <c r="D1423" i="29"/>
  <c r="E1423" i="29"/>
  <c r="G1423" i="29"/>
  <c r="H1423" i="29"/>
  <c r="O1424" i="29"/>
  <c r="Q1424" i="29"/>
  <c r="O1425" i="29"/>
  <c r="Q1425" i="29"/>
  <c r="O1426" i="29"/>
  <c r="Q1426" i="29"/>
  <c r="G1427" i="29"/>
  <c r="H1427" i="29"/>
  <c r="J1427" i="29"/>
  <c r="K1427" i="29"/>
  <c r="L1427" i="29"/>
  <c r="Q1427" i="29"/>
  <c r="D1428" i="29"/>
  <c r="E1428" i="29"/>
  <c r="J1428" i="29"/>
  <c r="K1428" i="29"/>
  <c r="L1428" i="29"/>
  <c r="O1428" i="29"/>
  <c r="D1429" i="29"/>
  <c r="E1429" i="29"/>
  <c r="G1429" i="29"/>
  <c r="H1429" i="29"/>
  <c r="O1429" i="29"/>
  <c r="Q1429" i="29"/>
  <c r="D1430" i="29"/>
  <c r="E1430" i="29"/>
  <c r="G1430" i="29"/>
  <c r="H1430" i="29"/>
  <c r="O1430" i="29"/>
  <c r="Q1430" i="29"/>
  <c r="D1431" i="29"/>
  <c r="E1431" i="29"/>
  <c r="G1431" i="29"/>
  <c r="H1431" i="29"/>
  <c r="O1431" i="29"/>
  <c r="Q1431" i="29"/>
  <c r="D1432" i="29"/>
  <c r="E1432" i="29"/>
  <c r="G1432" i="29"/>
  <c r="H1432" i="29"/>
  <c r="O1432" i="29"/>
  <c r="Q1432" i="29"/>
  <c r="D1433" i="29"/>
  <c r="E1433" i="29"/>
  <c r="G1433" i="29"/>
  <c r="H1433" i="29"/>
  <c r="O1433" i="29"/>
  <c r="Q1433" i="29"/>
  <c r="D1434" i="29"/>
  <c r="E1434" i="29"/>
  <c r="G1434" i="29"/>
  <c r="H1434" i="29"/>
  <c r="O1434" i="29"/>
  <c r="Q1434" i="29"/>
  <c r="D1435" i="29"/>
  <c r="E1435" i="29"/>
  <c r="G1435" i="29"/>
  <c r="H1435" i="29"/>
  <c r="O1435" i="29"/>
  <c r="Q1435" i="29"/>
  <c r="D1436" i="29"/>
  <c r="E1436" i="29"/>
  <c r="G1436" i="29"/>
  <c r="H1436" i="29"/>
  <c r="O1436" i="29"/>
  <c r="Q1436" i="29"/>
  <c r="D1437" i="29"/>
  <c r="E1437" i="29"/>
  <c r="G1437" i="29"/>
  <c r="H1437" i="29"/>
  <c r="O1437" i="29"/>
  <c r="Q1437" i="29"/>
  <c r="D1438" i="29"/>
  <c r="E1438" i="29"/>
  <c r="G1438" i="29"/>
  <c r="H1438" i="29"/>
  <c r="D1439" i="29"/>
  <c r="E1439" i="29"/>
  <c r="G1439" i="29"/>
  <c r="H1439" i="29"/>
  <c r="D1440" i="29"/>
  <c r="E1440" i="29"/>
  <c r="G1440" i="29"/>
  <c r="H1440" i="29"/>
  <c r="D1441" i="29"/>
  <c r="E1441" i="29"/>
  <c r="G1441" i="29"/>
  <c r="H1441" i="29"/>
  <c r="D1442" i="29"/>
  <c r="E1442" i="29"/>
  <c r="G1442" i="29"/>
  <c r="H1442" i="29"/>
  <c r="D1443" i="29"/>
  <c r="E1443" i="29"/>
  <c r="G1443" i="29"/>
  <c r="H1443" i="29"/>
  <c r="D1444" i="29"/>
  <c r="E1444" i="29"/>
  <c r="G1444" i="29"/>
  <c r="H1444" i="29"/>
  <c r="D1445" i="29"/>
  <c r="E1445" i="29"/>
  <c r="G1445" i="29"/>
  <c r="H1445" i="29"/>
  <c r="D1446" i="29"/>
  <c r="E1446" i="29"/>
  <c r="G1446" i="29"/>
  <c r="H1446" i="29"/>
  <c r="D1447" i="29"/>
  <c r="E1447" i="29"/>
  <c r="G1447" i="29"/>
  <c r="H1447" i="29"/>
  <c r="D1448" i="29"/>
  <c r="E1448" i="29"/>
  <c r="G1448" i="29"/>
  <c r="H1448" i="29"/>
  <c r="G1452" i="29"/>
  <c r="H1452" i="29"/>
  <c r="J1452" i="29"/>
  <c r="K1452" i="29"/>
  <c r="L1452" i="29"/>
  <c r="Q1452" i="29"/>
  <c r="D1453" i="29"/>
  <c r="E1453" i="29"/>
  <c r="J1453" i="29"/>
  <c r="K1453" i="29"/>
  <c r="L1453" i="29"/>
  <c r="O1453" i="29"/>
  <c r="D1454" i="29"/>
  <c r="E1454" i="29"/>
  <c r="G1454" i="29"/>
  <c r="H1454" i="29"/>
  <c r="O1454" i="29"/>
  <c r="Q1454" i="29"/>
  <c r="D1455" i="29"/>
  <c r="E1455" i="29"/>
  <c r="G1455" i="29"/>
  <c r="H1455" i="29"/>
  <c r="O1455" i="29"/>
  <c r="Q1455" i="29"/>
  <c r="D1456" i="29"/>
  <c r="E1456" i="29"/>
  <c r="G1456" i="29"/>
  <c r="H1456" i="29"/>
  <c r="O1456" i="29"/>
  <c r="Q1456" i="29"/>
  <c r="D1457" i="29"/>
  <c r="E1457" i="29"/>
  <c r="G1457" i="29"/>
  <c r="H1457" i="29"/>
  <c r="O1457" i="29"/>
  <c r="Q1457" i="29"/>
  <c r="D1458" i="29"/>
  <c r="E1458" i="29"/>
  <c r="G1458" i="29"/>
  <c r="H1458" i="29"/>
  <c r="O1458" i="29"/>
  <c r="Q1458" i="29"/>
  <c r="D1459" i="29"/>
  <c r="E1459" i="29"/>
  <c r="G1459" i="29"/>
  <c r="H1459" i="29"/>
  <c r="O1459" i="29"/>
  <c r="Q1459" i="29"/>
  <c r="D1460" i="29"/>
  <c r="E1460" i="29"/>
  <c r="G1460" i="29"/>
  <c r="H1460" i="29"/>
  <c r="O1460" i="29"/>
  <c r="Q1460" i="29"/>
  <c r="D1461" i="29"/>
  <c r="E1461" i="29"/>
  <c r="G1461" i="29"/>
  <c r="H1461" i="29"/>
  <c r="O1461" i="29"/>
  <c r="Q1461" i="29"/>
  <c r="D1462" i="29"/>
  <c r="E1462" i="29"/>
  <c r="G1462" i="29"/>
  <c r="H1462" i="29"/>
  <c r="O1462" i="29"/>
  <c r="Q1462" i="29"/>
  <c r="D1463" i="29"/>
  <c r="E1463" i="29"/>
  <c r="G1463" i="29"/>
  <c r="H1463" i="29"/>
  <c r="D1464" i="29"/>
  <c r="E1464" i="29"/>
  <c r="G1464" i="29"/>
  <c r="H1464" i="29"/>
  <c r="D1465" i="29"/>
  <c r="E1465" i="29"/>
  <c r="G1465" i="29"/>
  <c r="H1465" i="29"/>
  <c r="D1466" i="29"/>
  <c r="E1466" i="29"/>
  <c r="G1466" i="29"/>
  <c r="H1466" i="29"/>
  <c r="D1467" i="29"/>
  <c r="E1467" i="29"/>
  <c r="G1467" i="29"/>
  <c r="H1467" i="29"/>
  <c r="D1468" i="29"/>
  <c r="E1468" i="29"/>
  <c r="G1468" i="29"/>
  <c r="H1468" i="29"/>
  <c r="D1469" i="29"/>
  <c r="E1469" i="29"/>
  <c r="G1469" i="29"/>
  <c r="H1469" i="29"/>
  <c r="D1470" i="29"/>
  <c r="E1470" i="29"/>
  <c r="G1470" i="29"/>
  <c r="H1470" i="29"/>
  <c r="D1471" i="29"/>
  <c r="E1471" i="29"/>
  <c r="G1471" i="29"/>
  <c r="H1471" i="29"/>
  <c r="D1472" i="29"/>
  <c r="E1472" i="29"/>
  <c r="G1472" i="29"/>
  <c r="H1472" i="29"/>
  <c r="D1473" i="29"/>
  <c r="E1473" i="29"/>
  <c r="G1473" i="29"/>
  <c r="H1473" i="29"/>
  <c r="G1477" i="29"/>
  <c r="H1477" i="29"/>
  <c r="J1477" i="29"/>
  <c r="K1477" i="29"/>
  <c r="L1477" i="29"/>
  <c r="Q1477" i="29"/>
  <c r="D1478" i="29"/>
  <c r="E1478" i="29"/>
  <c r="J1478" i="29"/>
  <c r="K1478" i="29"/>
  <c r="L1478" i="29"/>
  <c r="O1478" i="29"/>
  <c r="D1479" i="29"/>
  <c r="E1479" i="29"/>
  <c r="G1479" i="29"/>
  <c r="H1479" i="29"/>
  <c r="O1479" i="29"/>
  <c r="Q1479" i="29"/>
  <c r="D1480" i="29"/>
  <c r="E1480" i="29"/>
  <c r="G1480" i="29"/>
  <c r="H1480" i="29"/>
  <c r="O1480" i="29"/>
  <c r="Q1480" i="29"/>
  <c r="D1481" i="29"/>
  <c r="E1481" i="29"/>
  <c r="G1481" i="29"/>
  <c r="H1481" i="29"/>
  <c r="O1481" i="29"/>
  <c r="Q1481" i="29"/>
  <c r="D1482" i="29"/>
  <c r="E1482" i="29"/>
  <c r="G1482" i="29"/>
  <c r="H1482" i="29"/>
  <c r="O1482" i="29"/>
  <c r="Q1482" i="29"/>
  <c r="D1483" i="29"/>
  <c r="E1483" i="29"/>
  <c r="G1483" i="29"/>
  <c r="H1483" i="29"/>
  <c r="O1483" i="29"/>
  <c r="Q1483" i="29"/>
  <c r="D1484" i="29"/>
  <c r="E1484" i="29"/>
  <c r="G1484" i="29"/>
  <c r="H1484" i="29"/>
  <c r="O1484" i="29"/>
  <c r="Q1484" i="29"/>
  <c r="D1485" i="29"/>
  <c r="E1485" i="29"/>
  <c r="G1485" i="29"/>
  <c r="H1485" i="29"/>
  <c r="O1485" i="29"/>
  <c r="Q1485" i="29"/>
  <c r="D1486" i="29"/>
  <c r="E1486" i="29"/>
  <c r="G1486" i="29"/>
  <c r="H1486" i="29"/>
  <c r="O1486" i="29"/>
  <c r="Q1486" i="29"/>
  <c r="D1487" i="29"/>
  <c r="E1487" i="29"/>
  <c r="G1487" i="29"/>
  <c r="H1487" i="29"/>
  <c r="O1487" i="29"/>
  <c r="Q1487" i="29"/>
  <c r="D1488" i="29"/>
  <c r="E1488" i="29"/>
  <c r="G1488" i="29"/>
  <c r="H1488" i="29"/>
  <c r="D1489" i="29"/>
  <c r="E1489" i="29"/>
  <c r="G1489" i="29"/>
  <c r="H1489" i="29"/>
  <c r="D1490" i="29"/>
  <c r="E1490" i="29"/>
  <c r="G1490" i="29"/>
  <c r="H1490" i="29"/>
  <c r="D1491" i="29"/>
  <c r="E1491" i="29"/>
  <c r="G1491" i="29"/>
  <c r="H1491" i="29"/>
  <c r="D1492" i="29"/>
  <c r="E1492" i="29"/>
  <c r="G1492" i="29"/>
  <c r="H1492" i="29"/>
  <c r="D1493" i="29"/>
  <c r="E1493" i="29"/>
  <c r="G1493" i="29"/>
  <c r="H1493" i="29"/>
  <c r="D1494" i="29"/>
  <c r="E1494" i="29"/>
  <c r="G1494" i="29"/>
  <c r="H1494" i="29"/>
  <c r="D1495" i="29"/>
  <c r="E1495" i="29"/>
  <c r="G1495" i="29"/>
  <c r="H1495" i="29"/>
  <c r="D1496" i="29"/>
  <c r="E1496" i="29"/>
  <c r="G1496" i="29"/>
  <c r="H1496" i="29"/>
  <c r="D1497" i="29"/>
  <c r="E1497" i="29"/>
  <c r="G1497" i="29"/>
  <c r="H1497" i="29"/>
  <c r="D1498" i="29"/>
  <c r="E1498" i="29"/>
  <c r="G1498" i="29"/>
  <c r="H1498" i="29"/>
  <c r="D1499" i="29"/>
  <c r="E1499" i="29"/>
  <c r="G1499" i="29"/>
  <c r="H1499" i="29"/>
  <c r="D1500" i="29"/>
  <c r="E1500" i="29"/>
  <c r="G1500" i="29"/>
  <c r="H1500" i="29"/>
  <c r="D1501" i="29"/>
  <c r="E1501" i="29"/>
  <c r="G1501" i="29"/>
  <c r="H1501" i="29"/>
  <c r="D1502" i="29"/>
  <c r="E1502" i="29"/>
  <c r="G1502" i="29"/>
  <c r="H1502" i="29"/>
  <c r="A1" i="26"/>
  <c r="C1" i="26"/>
  <c r="J1" i="26"/>
  <c r="V1" i="26"/>
  <c r="W1" i="26"/>
  <c r="X1" i="26"/>
  <c r="Y1" i="26"/>
  <c r="AY1" i="26"/>
  <c r="AZ1" i="26"/>
  <c r="C2" i="26"/>
  <c r="H2" i="26"/>
  <c r="J2" i="26"/>
  <c r="N2" i="26"/>
  <c r="V2" i="26"/>
  <c r="W2" i="26"/>
  <c r="X2" i="26"/>
  <c r="Y2" i="26"/>
  <c r="AY2" i="26"/>
  <c r="C3" i="26"/>
  <c r="F3" i="26"/>
  <c r="J3" i="26"/>
  <c r="AY3" i="26"/>
  <c r="J4" i="26"/>
  <c r="Q4" i="26"/>
  <c r="R4" i="26"/>
  <c r="S4" i="26"/>
  <c r="T4" i="26"/>
  <c r="V4" i="26"/>
  <c r="W4" i="26"/>
  <c r="X4" i="26"/>
  <c r="Y4" i="26"/>
  <c r="AY4" i="26"/>
  <c r="C5" i="26"/>
  <c r="D5" i="26"/>
  <c r="E5" i="26"/>
  <c r="F5" i="26"/>
  <c r="K5" i="26"/>
  <c r="N5" i="26"/>
  <c r="O5" i="26"/>
  <c r="A6" i="26"/>
  <c r="B6" i="26"/>
  <c r="C6" i="26"/>
  <c r="E6" i="26"/>
  <c r="I6" i="26"/>
  <c r="J6" i="26"/>
  <c r="N6" i="26"/>
  <c r="O6" i="26"/>
  <c r="Q6" i="26"/>
  <c r="R6" i="26"/>
  <c r="S6" i="26"/>
  <c r="T6" i="26"/>
  <c r="V6" i="26"/>
  <c r="W6" i="26"/>
  <c r="X6" i="26"/>
  <c r="Y6" i="26"/>
  <c r="A7" i="26"/>
  <c r="B7" i="26"/>
  <c r="C7" i="26"/>
  <c r="E7" i="26"/>
  <c r="I7" i="26"/>
  <c r="J7" i="26"/>
  <c r="N7" i="26"/>
  <c r="O7" i="26"/>
  <c r="Q7" i="26"/>
  <c r="R7" i="26"/>
  <c r="S7" i="26"/>
  <c r="T7" i="26"/>
  <c r="V7" i="26"/>
  <c r="W7" i="26"/>
  <c r="X7" i="26"/>
  <c r="Y7" i="26"/>
  <c r="CO7" i="26"/>
  <c r="CP7" i="26"/>
  <c r="A8" i="26"/>
  <c r="B8" i="26"/>
  <c r="C8" i="26"/>
  <c r="E8" i="26"/>
  <c r="I8" i="26"/>
  <c r="J8" i="26"/>
  <c r="N8" i="26"/>
  <c r="O8" i="26"/>
  <c r="Q8" i="26"/>
  <c r="R8" i="26"/>
  <c r="S8" i="26"/>
  <c r="T8" i="26"/>
  <c r="V8" i="26"/>
  <c r="W8" i="26"/>
  <c r="X8" i="26"/>
  <c r="Y8" i="26"/>
  <c r="CO8" i="26"/>
  <c r="CP8" i="26"/>
  <c r="A9" i="26"/>
  <c r="B9" i="26"/>
  <c r="C9" i="26"/>
  <c r="D9" i="26"/>
  <c r="E9" i="26"/>
  <c r="I9" i="26"/>
  <c r="J9" i="26"/>
  <c r="K9" i="26"/>
  <c r="N9" i="26"/>
  <c r="O9" i="26"/>
  <c r="Q9" i="26"/>
  <c r="R9" i="26"/>
  <c r="S9" i="26"/>
  <c r="T9" i="26"/>
  <c r="V9" i="26"/>
  <c r="W9" i="26"/>
  <c r="X9" i="26"/>
  <c r="Y9" i="26"/>
  <c r="CO9" i="26"/>
  <c r="CP9" i="26"/>
  <c r="A10" i="26"/>
  <c r="B10" i="26"/>
  <c r="C10" i="26"/>
  <c r="D10" i="26"/>
  <c r="E10" i="26"/>
  <c r="I10" i="26"/>
  <c r="J10" i="26"/>
  <c r="K10" i="26"/>
  <c r="N10" i="26"/>
  <c r="O10" i="26"/>
  <c r="Q10" i="26"/>
  <c r="R10" i="26"/>
  <c r="S10" i="26"/>
  <c r="T10" i="26"/>
  <c r="V10" i="26"/>
  <c r="W10" i="26"/>
  <c r="X10" i="26"/>
  <c r="Y10" i="26"/>
  <c r="CO10" i="26"/>
  <c r="CP10" i="26"/>
  <c r="A11" i="26"/>
  <c r="B11" i="26"/>
  <c r="C11" i="26"/>
  <c r="D11" i="26"/>
  <c r="E11" i="26"/>
  <c r="H11" i="26"/>
  <c r="I11" i="26"/>
  <c r="J11" i="26"/>
  <c r="K11" i="26"/>
  <c r="N11" i="26"/>
  <c r="O11" i="26"/>
  <c r="Q11" i="26"/>
  <c r="R11" i="26"/>
  <c r="S11" i="26"/>
  <c r="T11" i="26"/>
  <c r="V11" i="26"/>
  <c r="W11" i="26"/>
  <c r="X11" i="26"/>
  <c r="Y11" i="26"/>
  <c r="CO11" i="26"/>
  <c r="CP11" i="26"/>
  <c r="A12" i="26"/>
  <c r="B12" i="26"/>
  <c r="C12" i="26"/>
  <c r="D12" i="26"/>
  <c r="E12" i="26"/>
  <c r="I12" i="26"/>
  <c r="J12" i="26"/>
  <c r="K12" i="26"/>
  <c r="N12" i="26"/>
  <c r="O12" i="26"/>
  <c r="Q12" i="26"/>
  <c r="R12" i="26"/>
  <c r="S12" i="26"/>
  <c r="T12" i="26"/>
  <c r="V12" i="26"/>
  <c r="W12" i="26"/>
  <c r="X12" i="26"/>
  <c r="Y12" i="26"/>
  <c r="CO12" i="26"/>
  <c r="CP12" i="26"/>
  <c r="A13" i="26"/>
  <c r="B13" i="26"/>
  <c r="C13" i="26"/>
  <c r="D13" i="26"/>
  <c r="E13" i="26"/>
  <c r="I13" i="26"/>
  <c r="J13" i="26"/>
  <c r="K13" i="26"/>
  <c r="N13" i="26"/>
  <c r="O13" i="26"/>
  <c r="Q13" i="26"/>
  <c r="R13" i="26"/>
  <c r="S13" i="26"/>
  <c r="T13" i="26"/>
  <c r="V13" i="26"/>
  <c r="W13" i="26"/>
  <c r="X13" i="26"/>
  <c r="Y13" i="26"/>
  <c r="CO13" i="26"/>
  <c r="CP13" i="26"/>
  <c r="A14" i="26"/>
  <c r="B14" i="26"/>
  <c r="C14" i="26"/>
  <c r="D14" i="26"/>
  <c r="E14" i="26"/>
  <c r="I14" i="26"/>
  <c r="J14" i="26"/>
  <c r="K14" i="26"/>
  <c r="N14" i="26"/>
  <c r="O14" i="26"/>
  <c r="Q14" i="26"/>
  <c r="R14" i="26"/>
  <c r="S14" i="26"/>
  <c r="T14" i="26"/>
  <c r="V14" i="26"/>
  <c r="W14" i="26"/>
  <c r="X14" i="26"/>
  <c r="Y14" i="26"/>
  <c r="CO14" i="26"/>
  <c r="CP14" i="26"/>
  <c r="A15" i="26"/>
  <c r="B15" i="26"/>
  <c r="C15" i="26"/>
  <c r="D15" i="26"/>
  <c r="E15" i="26"/>
  <c r="I15" i="26"/>
  <c r="J15" i="26"/>
  <c r="K15" i="26"/>
  <c r="N15" i="26"/>
  <c r="O15" i="26"/>
  <c r="Q15" i="26"/>
  <c r="R15" i="26"/>
  <c r="S15" i="26"/>
  <c r="T15" i="26"/>
  <c r="V15" i="26"/>
  <c r="W15" i="26"/>
  <c r="X15" i="26"/>
  <c r="Y15" i="26"/>
  <c r="CO15" i="26"/>
  <c r="CP15" i="26"/>
  <c r="A16" i="26"/>
  <c r="B16" i="26"/>
  <c r="C16" i="26"/>
  <c r="D16" i="26"/>
  <c r="E16" i="26"/>
  <c r="I16" i="26"/>
  <c r="J16" i="26"/>
  <c r="K16" i="26"/>
  <c r="N16" i="26"/>
  <c r="O16" i="26"/>
  <c r="Q16" i="26"/>
  <c r="R16" i="26"/>
  <c r="S16" i="26"/>
  <c r="T16" i="26"/>
  <c r="V16" i="26"/>
  <c r="W16" i="26"/>
  <c r="X16" i="26"/>
  <c r="Y16" i="26"/>
  <c r="CO16" i="26"/>
  <c r="CP16" i="26"/>
  <c r="A17" i="26"/>
  <c r="B17" i="26"/>
  <c r="C17" i="26"/>
  <c r="D17" i="26"/>
  <c r="E17" i="26"/>
  <c r="I17" i="26"/>
  <c r="J17" i="26"/>
  <c r="K17" i="26"/>
  <c r="N17" i="26"/>
  <c r="O17" i="26"/>
  <c r="Q17" i="26"/>
  <c r="R17" i="26"/>
  <c r="S17" i="26"/>
  <c r="T17" i="26"/>
  <c r="V17" i="26"/>
  <c r="W17" i="26"/>
  <c r="X17" i="26"/>
  <c r="Y17" i="26"/>
  <c r="CO17" i="26"/>
  <c r="CP17" i="26"/>
  <c r="A18" i="26"/>
  <c r="B18" i="26"/>
  <c r="C18" i="26"/>
  <c r="D18" i="26"/>
  <c r="E18" i="26"/>
  <c r="I18" i="26"/>
  <c r="J18" i="26"/>
  <c r="K18" i="26"/>
  <c r="N18" i="26"/>
  <c r="O18" i="26"/>
  <c r="Q18" i="26"/>
  <c r="R18" i="26"/>
  <c r="S18" i="26"/>
  <c r="T18" i="26"/>
  <c r="V18" i="26"/>
  <c r="W18" i="26"/>
  <c r="X18" i="26"/>
  <c r="Y18" i="26"/>
  <c r="CO18" i="26"/>
  <c r="CP18" i="26"/>
  <c r="A19" i="26"/>
  <c r="B19" i="26"/>
  <c r="C19" i="26"/>
  <c r="D19" i="26"/>
  <c r="E19" i="26"/>
  <c r="I19" i="26"/>
  <c r="J19" i="26"/>
  <c r="K19" i="26"/>
  <c r="N19" i="26"/>
  <c r="O19" i="26"/>
  <c r="Q19" i="26"/>
  <c r="R19" i="26"/>
  <c r="S19" i="26"/>
  <c r="T19" i="26"/>
  <c r="V19" i="26"/>
  <c r="W19" i="26"/>
  <c r="X19" i="26"/>
  <c r="Y19" i="26"/>
  <c r="CO19" i="26"/>
  <c r="CP19" i="26"/>
  <c r="A20" i="26"/>
  <c r="B20" i="26"/>
  <c r="C20" i="26"/>
  <c r="D20" i="26"/>
  <c r="E20" i="26"/>
  <c r="I20" i="26"/>
  <c r="J20" i="26"/>
  <c r="K20" i="26"/>
  <c r="N20" i="26"/>
  <c r="O20" i="26"/>
  <c r="Q20" i="26"/>
  <c r="R20" i="26"/>
  <c r="S20" i="26"/>
  <c r="T20" i="26"/>
  <c r="V20" i="26"/>
  <c r="W20" i="26"/>
  <c r="X20" i="26"/>
  <c r="Y20" i="26"/>
  <c r="CO20" i="26"/>
  <c r="CP20" i="26"/>
  <c r="A21" i="26"/>
  <c r="B21" i="26"/>
  <c r="C21" i="26"/>
  <c r="D21" i="26"/>
  <c r="E21" i="26"/>
  <c r="I21" i="26"/>
  <c r="J21" i="26"/>
  <c r="K21" i="26"/>
  <c r="N21" i="26"/>
  <c r="O21" i="26"/>
  <c r="Q21" i="26"/>
  <c r="R21" i="26"/>
  <c r="S21" i="26"/>
  <c r="T21" i="26"/>
  <c r="V21" i="26"/>
  <c r="W21" i="26"/>
  <c r="X21" i="26"/>
  <c r="Y21" i="26"/>
  <c r="CO21" i="26"/>
  <c r="CP21" i="26"/>
  <c r="A22" i="26"/>
  <c r="B22" i="26"/>
  <c r="C22" i="26"/>
  <c r="D22" i="26"/>
  <c r="E22" i="26"/>
  <c r="I22" i="26"/>
  <c r="J22" i="26"/>
  <c r="K22" i="26"/>
  <c r="N22" i="26"/>
  <c r="O22" i="26"/>
  <c r="Q22" i="26"/>
  <c r="R22" i="26"/>
  <c r="S22" i="26"/>
  <c r="T22" i="26"/>
  <c r="V22" i="26"/>
  <c r="W22" i="26"/>
  <c r="X22" i="26"/>
  <c r="Y22" i="26"/>
  <c r="CO22" i="26"/>
  <c r="CP22" i="26"/>
  <c r="A23" i="26"/>
  <c r="B23" i="26"/>
  <c r="C23" i="26"/>
  <c r="D23" i="26"/>
  <c r="E23" i="26"/>
  <c r="I23" i="26"/>
  <c r="J23" i="26"/>
  <c r="K23" i="26"/>
  <c r="N23" i="26"/>
  <c r="O23" i="26"/>
  <c r="Q23" i="26"/>
  <c r="R23" i="26"/>
  <c r="S23" i="26"/>
  <c r="T23" i="26"/>
  <c r="V23" i="26"/>
  <c r="W23" i="26"/>
  <c r="X23" i="26"/>
  <c r="Y23" i="26"/>
  <c r="CO23" i="26"/>
  <c r="CP23" i="26"/>
  <c r="A24" i="26"/>
  <c r="B24" i="26"/>
  <c r="C24" i="26"/>
  <c r="D24" i="26"/>
  <c r="E24" i="26"/>
  <c r="I24" i="26"/>
  <c r="J24" i="26"/>
  <c r="K24" i="26"/>
  <c r="N24" i="26"/>
  <c r="O24" i="26"/>
  <c r="Q24" i="26"/>
  <c r="R24" i="26"/>
  <c r="S24" i="26"/>
  <c r="T24" i="26"/>
  <c r="V24" i="26"/>
  <c r="W24" i="26"/>
  <c r="X24" i="26"/>
  <c r="Y24" i="26"/>
  <c r="CJ24" i="26"/>
  <c r="CK24" i="26"/>
  <c r="CO24" i="26"/>
  <c r="CP24" i="26"/>
  <c r="A25" i="26"/>
  <c r="B25" i="26"/>
  <c r="C25" i="26"/>
  <c r="D25" i="26"/>
  <c r="E25" i="26"/>
  <c r="I25" i="26"/>
  <c r="J25" i="26"/>
  <c r="K25" i="26"/>
  <c r="N25" i="26"/>
  <c r="O25" i="26"/>
  <c r="Q25" i="26"/>
  <c r="R25" i="26"/>
  <c r="S25" i="26"/>
  <c r="T25" i="26"/>
  <c r="V25" i="26"/>
  <c r="W25" i="26"/>
  <c r="X25" i="26"/>
  <c r="Y25" i="26"/>
  <c r="CO25" i="26"/>
  <c r="CP25" i="26"/>
  <c r="A26" i="26"/>
  <c r="B26" i="26"/>
  <c r="C26" i="26"/>
  <c r="D26" i="26"/>
  <c r="E26" i="26"/>
  <c r="I26" i="26"/>
  <c r="J26" i="26"/>
  <c r="K26" i="26"/>
  <c r="N26" i="26"/>
  <c r="O26" i="26"/>
  <c r="Q26" i="26"/>
  <c r="R26" i="26"/>
  <c r="S26" i="26"/>
  <c r="T26" i="26"/>
  <c r="V26" i="26"/>
  <c r="W26" i="26"/>
  <c r="X26" i="26"/>
  <c r="Y26" i="26"/>
  <c r="CJ26" i="26"/>
  <c r="CK26" i="26"/>
  <c r="CO26" i="26"/>
  <c r="CP26" i="26"/>
  <c r="A27" i="26"/>
  <c r="B27" i="26"/>
  <c r="C27" i="26"/>
  <c r="D27" i="26"/>
  <c r="E27" i="26"/>
  <c r="I27" i="26"/>
  <c r="J27" i="26"/>
  <c r="K27" i="26"/>
  <c r="N27" i="26"/>
  <c r="O27" i="26"/>
  <c r="Q27" i="26"/>
  <c r="R27" i="26"/>
  <c r="S27" i="26"/>
  <c r="T27" i="26"/>
  <c r="V27" i="26"/>
  <c r="W27" i="26"/>
  <c r="X27" i="26"/>
  <c r="Y27" i="26"/>
  <c r="CG27" i="26"/>
  <c r="CI27" i="26"/>
  <c r="CJ27" i="26"/>
  <c r="CK27" i="26"/>
  <c r="CO27" i="26"/>
  <c r="CP27" i="26"/>
  <c r="A28" i="26"/>
  <c r="B28" i="26"/>
  <c r="C28" i="26"/>
  <c r="D28" i="26"/>
  <c r="E28" i="26"/>
  <c r="I28" i="26"/>
  <c r="J28" i="26"/>
  <c r="K28" i="26"/>
  <c r="N28" i="26"/>
  <c r="O28" i="26"/>
  <c r="Q28" i="26"/>
  <c r="R28" i="26"/>
  <c r="S28" i="26"/>
  <c r="T28" i="26"/>
  <c r="V28" i="26"/>
  <c r="W28" i="26"/>
  <c r="X28" i="26"/>
  <c r="Y28" i="26"/>
  <c r="CG28" i="26"/>
  <c r="CI28" i="26"/>
  <c r="CJ28" i="26"/>
  <c r="CK28" i="26"/>
  <c r="CO28" i="26"/>
  <c r="CP28" i="26"/>
  <c r="A29" i="26"/>
  <c r="B29" i="26"/>
  <c r="C29" i="26"/>
  <c r="D29" i="26"/>
  <c r="E29" i="26"/>
  <c r="I29" i="26"/>
  <c r="J29" i="26"/>
  <c r="K29" i="26"/>
  <c r="N29" i="26"/>
  <c r="O29" i="26"/>
  <c r="Q29" i="26"/>
  <c r="R29" i="26"/>
  <c r="S29" i="26"/>
  <c r="T29" i="26"/>
  <c r="V29" i="26"/>
  <c r="W29" i="26"/>
  <c r="X29" i="26"/>
  <c r="Y29" i="26"/>
  <c r="CG29" i="26"/>
  <c r="CI29" i="26"/>
  <c r="CJ29" i="26"/>
  <c r="CK29" i="26"/>
  <c r="CO29" i="26"/>
  <c r="CP29" i="26"/>
  <c r="A30" i="26"/>
  <c r="B30" i="26"/>
  <c r="C30" i="26"/>
  <c r="D30" i="26"/>
  <c r="E30" i="26"/>
  <c r="I30" i="26"/>
  <c r="J30" i="26"/>
  <c r="K30" i="26"/>
  <c r="N30" i="26"/>
  <c r="O30" i="26"/>
  <c r="Q30" i="26"/>
  <c r="R30" i="26"/>
  <c r="S30" i="26"/>
  <c r="T30" i="26"/>
  <c r="V30" i="26"/>
  <c r="W30" i="26"/>
  <c r="X30" i="26"/>
  <c r="Y30" i="26"/>
  <c r="CG30" i="26"/>
  <c r="CI30" i="26"/>
  <c r="CJ30" i="26"/>
  <c r="CK30" i="26"/>
  <c r="CO30" i="26"/>
  <c r="CP30" i="26"/>
  <c r="A31" i="26"/>
  <c r="B31" i="26"/>
  <c r="C31" i="26"/>
  <c r="D31" i="26"/>
  <c r="E31" i="26"/>
  <c r="I31" i="26"/>
  <c r="J31" i="26"/>
  <c r="K31" i="26"/>
  <c r="N31" i="26"/>
  <c r="O31" i="26"/>
  <c r="Q31" i="26"/>
  <c r="R31" i="26"/>
  <c r="S31" i="26"/>
  <c r="T31" i="26"/>
  <c r="V31" i="26"/>
  <c r="W31" i="26"/>
  <c r="X31" i="26"/>
  <c r="Y31" i="26"/>
  <c r="CG31" i="26"/>
  <c r="CI31" i="26"/>
  <c r="CJ31" i="26"/>
  <c r="CK31" i="26"/>
  <c r="CO31" i="26"/>
  <c r="CP31" i="26"/>
  <c r="A32" i="26"/>
  <c r="B32" i="26"/>
  <c r="C32" i="26"/>
  <c r="D32" i="26"/>
  <c r="E32" i="26"/>
  <c r="I32" i="26"/>
  <c r="J32" i="26"/>
  <c r="K32" i="26"/>
  <c r="N32" i="26"/>
  <c r="O32" i="26"/>
  <c r="Q32" i="26"/>
  <c r="R32" i="26"/>
  <c r="S32" i="26"/>
  <c r="T32" i="26"/>
  <c r="V32" i="26"/>
  <c r="W32" i="26"/>
  <c r="X32" i="26"/>
  <c r="Y32" i="26"/>
  <c r="CG32" i="26"/>
  <c r="CI32" i="26"/>
  <c r="CJ32" i="26"/>
  <c r="CK32" i="26"/>
  <c r="CO32" i="26"/>
  <c r="CP32" i="26"/>
  <c r="A33" i="26"/>
  <c r="B33" i="26"/>
  <c r="C33" i="26"/>
  <c r="D33" i="26"/>
  <c r="E33" i="26"/>
  <c r="I33" i="26"/>
  <c r="J33" i="26"/>
  <c r="K33" i="26"/>
  <c r="N33" i="26"/>
  <c r="O33" i="26"/>
  <c r="Q33" i="26"/>
  <c r="R33" i="26"/>
  <c r="S33" i="26"/>
  <c r="T33" i="26"/>
  <c r="V33" i="26"/>
  <c r="W33" i="26"/>
  <c r="X33" i="26"/>
  <c r="Y33" i="26"/>
  <c r="CG33" i="26"/>
  <c r="CI33" i="26"/>
  <c r="CJ33" i="26"/>
  <c r="CK33" i="26"/>
  <c r="CO33" i="26"/>
  <c r="CP33" i="26"/>
  <c r="A34" i="26"/>
  <c r="B34" i="26"/>
  <c r="C34" i="26"/>
  <c r="D34" i="26"/>
  <c r="E34" i="26"/>
  <c r="I34" i="26"/>
  <c r="J34" i="26"/>
  <c r="K34" i="26"/>
  <c r="N34" i="26"/>
  <c r="O34" i="26"/>
  <c r="Q34" i="26"/>
  <c r="R34" i="26"/>
  <c r="S34" i="26"/>
  <c r="T34" i="26"/>
  <c r="V34" i="26"/>
  <c r="W34" i="26"/>
  <c r="X34" i="26"/>
  <c r="Y34" i="26"/>
  <c r="CF34" i="26"/>
  <c r="CG34" i="26"/>
  <c r="CI34" i="26"/>
  <c r="CJ34" i="26"/>
  <c r="CK34" i="26"/>
  <c r="CO34" i="26"/>
  <c r="CP34" i="26"/>
  <c r="A35" i="26"/>
  <c r="B35" i="26"/>
  <c r="C35" i="26"/>
  <c r="D35" i="26"/>
  <c r="E35" i="26"/>
  <c r="I35" i="26"/>
  <c r="J35" i="26"/>
  <c r="K35" i="26"/>
  <c r="N35" i="26"/>
  <c r="O35" i="26"/>
  <c r="Q35" i="26"/>
  <c r="R35" i="26"/>
  <c r="S35" i="26"/>
  <c r="T35" i="26"/>
  <c r="V35" i="26"/>
  <c r="W35" i="26"/>
  <c r="X35" i="26"/>
  <c r="Y35" i="26"/>
  <c r="CF35" i="26"/>
  <c r="CG35" i="26"/>
  <c r="CI35" i="26"/>
  <c r="CJ35" i="26"/>
  <c r="CK35" i="26"/>
  <c r="CO35" i="26"/>
  <c r="CP35" i="26"/>
  <c r="A36" i="26"/>
  <c r="B36" i="26"/>
  <c r="C36" i="26"/>
  <c r="D36" i="26"/>
  <c r="E36" i="26"/>
  <c r="I36" i="26"/>
  <c r="J36" i="26"/>
  <c r="K36" i="26"/>
  <c r="N36" i="26"/>
  <c r="O36" i="26"/>
  <c r="Q36" i="26"/>
  <c r="R36" i="26"/>
  <c r="S36" i="26"/>
  <c r="T36" i="26"/>
  <c r="V36" i="26"/>
  <c r="W36" i="26"/>
  <c r="X36" i="26"/>
  <c r="Y36" i="26"/>
  <c r="CF36" i="26"/>
  <c r="CG36" i="26"/>
  <c r="CI36" i="26"/>
  <c r="CJ36" i="26"/>
  <c r="CK36" i="26"/>
  <c r="CO36" i="26"/>
  <c r="CP36" i="26"/>
  <c r="A37" i="26"/>
  <c r="B37" i="26"/>
  <c r="C37" i="26"/>
  <c r="D37" i="26"/>
  <c r="E37" i="26"/>
  <c r="I37" i="26"/>
  <c r="J37" i="26"/>
  <c r="K37" i="26"/>
  <c r="N37" i="26"/>
  <c r="O37" i="26"/>
  <c r="Q37" i="26"/>
  <c r="R37" i="26"/>
  <c r="S37" i="26"/>
  <c r="T37" i="26"/>
  <c r="V37" i="26"/>
  <c r="W37" i="26"/>
  <c r="X37" i="26"/>
  <c r="Y37" i="26"/>
  <c r="CF37" i="26"/>
  <c r="CG37" i="26"/>
  <c r="CI37" i="26"/>
  <c r="CJ37" i="26"/>
  <c r="CK37" i="26"/>
  <c r="CO37" i="26"/>
  <c r="CP37" i="26"/>
  <c r="A38" i="26"/>
  <c r="B38" i="26"/>
  <c r="C38" i="26"/>
  <c r="D38" i="26"/>
  <c r="E38" i="26"/>
  <c r="I38" i="26"/>
  <c r="J38" i="26"/>
  <c r="K38" i="26"/>
  <c r="N38" i="26"/>
  <c r="O38" i="26"/>
  <c r="Q38" i="26"/>
  <c r="R38" i="26"/>
  <c r="S38" i="26"/>
  <c r="T38" i="26"/>
  <c r="V38" i="26"/>
  <c r="W38" i="26"/>
  <c r="X38" i="26"/>
  <c r="Y38" i="26"/>
  <c r="CF38" i="26"/>
  <c r="CG38" i="26"/>
  <c r="CI38" i="26"/>
  <c r="CJ38" i="26"/>
  <c r="CK38" i="26"/>
  <c r="CO38" i="26"/>
  <c r="CP38" i="26"/>
  <c r="A39" i="26"/>
  <c r="B39" i="26"/>
  <c r="C39" i="26"/>
  <c r="D39" i="26"/>
  <c r="E39" i="26"/>
  <c r="I39" i="26"/>
  <c r="J39" i="26"/>
  <c r="K39" i="26"/>
  <c r="N39" i="26"/>
  <c r="O39" i="26"/>
  <c r="Q39" i="26"/>
  <c r="R39" i="26"/>
  <c r="S39" i="26"/>
  <c r="T39" i="26"/>
  <c r="V39" i="26"/>
  <c r="W39" i="26"/>
  <c r="X39" i="26"/>
  <c r="Y39" i="26"/>
  <c r="CF39" i="26"/>
  <c r="CG39" i="26"/>
  <c r="CI39" i="26"/>
  <c r="CJ39" i="26"/>
  <c r="CK39" i="26"/>
  <c r="CO39" i="26"/>
  <c r="CP39" i="26"/>
  <c r="A40" i="26"/>
  <c r="B40" i="26"/>
  <c r="C40" i="26"/>
  <c r="D40" i="26"/>
  <c r="E40" i="26"/>
  <c r="I40" i="26"/>
  <c r="J40" i="26"/>
  <c r="K40" i="26"/>
  <c r="N40" i="26"/>
  <c r="O40" i="26"/>
  <c r="Q40" i="26"/>
  <c r="R40" i="26"/>
  <c r="S40" i="26"/>
  <c r="T40" i="26"/>
  <c r="V40" i="26"/>
  <c r="W40" i="26"/>
  <c r="X40" i="26"/>
  <c r="Y40" i="26"/>
  <c r="CF40" i="26"/>
  <c r="CG40" i="26"/>
  <c r="CI40" i="26"/>
  <c r="CJ40" i="26"/>
  <c r="CK40" i="26"/>
  <c r="CO40" i="26"/>
  <c r="CP40" i="26"/>
  <c r="A41" i="26"/>
  <c r="B41" i="26"/>
  <c r="C41" i="26"/>
  <c r="D41" i="26"/>
  <c r="E41" i="26"/>
  <c r="I41" i="26"/>
  <c r="J41" i="26"/>
  <c r="K41" i="26"/>
  <c r="N41" i="26"/>
  <c r="O41" i="26"/>
  <c r="Q41" i="26"/>
  <c r="R41" i="26"/>
  <c r="S41" i="26"/>
  <c r="T41" i="26"/>
  <c r="V41" i="26"/>
  <c r="W41" i="26"/>
  <c r="X41" i="26"/>
  <c r="Y41" i="26"/>
  <c r="CF41" i="26"/>
  <c r="CG41" i="26"/>
  <c r="CI41" i="26"/>
  <c r="CJ41" i="26"/>
  <c r="CK41" i="26"/>
  <c r="CO41" i="26"/>
  <c r="CP41" i="26"/>
  <c r="A42" i="26"/>
  <c r="B42" i="26"/>
  <c r="C42" i="26"/>
  <c r="D42" i="26"/>
  <c r="E42" i="26"/>
  <c r="I42" i="26"/>
  <c r="J42" i="26"/>
  <c r="K42" i="26"/>
  <c r="N42" i="26"/>
  <c r="O42" i="26"/>
  <c r="Q42" i="26"/>
  <c r="R42" i="26"/>
  <c r="S42" i="26"/>
  <c r="T42" i="26"/>
  <c r="V42" i="26"/>
  <c r="W42" i="26"/>
  <c r="X42" i="26"/>
  <c r="Y42" i="26"/>
  <c r="CF42" i="26"/>
  <c r="CG42" i="26"/>
  <c r="CI42" i="26"/>
  <c r="CJ42" i="26"/>
  <c r="CK42" i="26"/>
  <c r="CO42" i="26"/>
  <c r="CP42" i="26"/>
  <c r="A43" i="26"/>
  <c r="B43" i="26"/>
  <c r="C43" i="26"/>
  <c r="D43" i="26"/>
  <c r="E43" i="26"/>
  <c r="I43" i="26"/>
  <c r="J43" i="26"/>
  <c r="K43" i="26"/>
  <c r="N43" i="26"/>
  <c r="O43" i="26"/>
  <c r="Q43" i="26"/>
  <c r="R43" i="26"/>
  <c r="S43" i="26"/>
  <c r="T43" i="26"/>
  <c r="V43" i="26"/>
  <c r="W43" i="26"/>
  <c r="X43" i="26"/>
  <c r="Y43" i="26"/>
  <c r="CF43" i="26"/>
  <c r="CG43" i="26"/>
  <c r="CI43" i="26"/>
  <c r="CJ43" i="26"/>
  <c r="CK43" i="26"/>
  <c r="CO43" i="26"/>
  <c r="CP43" i="26"/>
  <c r="A44" i="26"/>
  <c r="B44" i="26"/>
  <c r="C44" i="26"/>
  <c r="D44" i="26"/>
  <c r="E44" i="26"/>
  <c r="I44" i="26"/>
  <c r="J44" i="26"/>
  <c r="K44" i="26"/>
  <c r="N44" i="26"/>
  <c r="O44" i="26"/>
  <c r="Q44" i="26"/>
  <c r="R44" i="26"/>
  <c r="S44" i="26"/>
  <c r="T44" i="26"/>
  <c r="V44" i="26"/>
  <c r="W44" i="26"/>
  <c r="X44" i="26"/>
  <c r="Y44" i="26"/>
  <c r="CF44" i="26"/>
  <c r="CG44" i="26"/>
  <c r="CI44" i="26"/>
  <c r="CJ44" i="26"/>
  <c r="CK44" i="26"/>
  <c r="CO44" i="26"/>
  <c r="CP44" i="26"/>
  <c r="A45" i="26"/>
  <c r="B45" i="26"/>
  <c r="C45" i="26"/>
  <c r="D45" i="26"/>
  <c r="E45" i="26"/>
  <c r="I45" i="26"/>
  <c r="J45" i="26"/>
  <c r="K45" i="26"/>
  <c r="N45" i="26"/>
  <c r="O45" i="26"/>
  <c r="Q45" i="26"/>
  <c r="R45" i="26"/>
  <c r="S45" i="26"/>
  <c r="T45" i="26"/>
  <c r="V45" i="26"/>
  <c r="W45" i="26"/>
  <c r="X45" i="26"/>
  <c r="Y45" i="26"/>
  <c r="CF45" i="26"/>
  <c r="CG45" i="26"/>
  <c r="CI45" i="26"/>
  <c r="CJ45" i="26"/>
  <c r="CK45" i="26"/>
  <c r="CO45" i="26"/>
  <c r="CP45" i="26"/>
  <c r="A46" i="26"/>
  <c r="B46" i="26"/>
  <c r="C46" i="26"/>
  <c r="D46" i="26"/>
  <c r="E46" i="26"/>
  <c r="I46" i="26"/>
  <c r="J46" i="26"/>
  <c r="K46" i="26"/>
  <c r="N46" i="26"/>
  <c r="O46" i="26"/>
  <c r="Q46" i="26"/>
  <c r="R46" i="26"/>
  <c r="S46" i="26"/>
  <c r="T46" i="26"/>
  <c r="V46" i="26"/>
  <c r="W46" i="26"/>
  <c r="X46" i="26"/>
  <c r="Y46" i="26"/>
  <c r="CF46" i="26"/>
  <c r="CG46" i="26"/>
  <c r="CI46" i="26"/>
  <c r="CJ46" i="26"/>
  <c r="CK46" i="26"/>
  <c r="CO46" i="26"/>
  <c r="CP46" i="26"/>
  <c r="A47" i="26"/>
  <c r="B47" i="26"/>
  <c r="C47" i="26"/>
  <c r="D47" i="26"/>
  <c r="E47" i="26"/>
  <c r="I47" i="26"/>
  <c r="J47" i="26"/>
  <c r="K47" i="26"/>
  <c r="N47" i="26"/>
  <c r="O47" i="26"/>
  <c r="Q47" i="26"/>
  <c r="R47" i="26"/>
  <c r="S47" i="26"/>
  <c r="T47" i="26"/>
  <c r="V47" i="26"/>
  <c r="W47" i="26"/>
  <c r="X47" i="26"/>
  <c r="Y47" i="26"/>
  <c r="CF47" i="26"/>
  <c r="CG47" i="26"/>
  <c r="CI47" i="26"/>
  <c r="CJ47" i="26"/>
  <c r="CK47" i="26"/>
  <c r="CO47" i="26"/>
  <c r="CP47" i="26"/>
  <c r="A48" i="26"/>
  <c r="B48" i="26"/>
  <c r="C48" i="26"/>
  <c r="D48" i="26"/>
  <c r="E48" i="26"/>
  <c r="I48" i="26"/>
  <c r="J48" i="26"/>
  <c r="K48" i="26"/>
  <c r="N48" i="26"/>
  <c r="O48" i="26"/>
  <c r="Q48" i="26"/>
  <c r="R48" i="26"/>
  <c r="S48" i="26"/>
  <c r="T48" i="26"/>
  <c r="V48" i="26"/>
  <c r="W48" i="26"/>
  <c r="X48" i="26"/>
  <c r="Y48" i="26"/>
  <c r="CF48" i="26"/>
  <c r="CG48" i="26"/>
  <c r="CI48" i="26"/>
  <c r="CJ48" i="26"/>
  <c r="CK48" i="26"/>
  <c r="CO48" i="26"/>
  <c r="CP48" i="26"/>
  <c r="A49" i="26"/>
  <c r="B49" i="26"/>
  <c r="C49" i="26"/>
  <c r="D49" i="26"/>
  <c r="E49" i="26"/>
  <c r="I49" i="26"/>
  <c r="J49" i="26"/>
  <c r="K49" i="26"/>
  <c r="N49" i="26"/>
  <c r="O49" i="26"/>
  <c r="Q49" i="26"/>
  <c r="R49" i="26"/>
  <c r="S49" i="26"/>
  <c r="T49" i="26"/>
  <c r="V49" i="26"/>
  <c r="W49" i="26"/>
  <c r="X49" i="26"/>
  <c r="Y49" i="26"/>
  <c r="CF49" i="26"/>
  <c r="CG49" i="26"/>
  <c r="CI49" i="26"/>
  <c r="CJ49" i="26"/>
  <c r="CK49" i="26"/>
  <c r="CO49" i="26"/>
  <c r="CP49" i="26"/>
  <c r="A50" i="26"/>
  <c r="B50" i="26"/>
  <c r="C50" i="26"/>
  <c r="D50" i="26"/>
  <c r="E50" i="26"/>
  <c r="I50" i="26"/>
  <c r="J50" i="26"/>
  <c r="K50" i="26"/>
  <c r="N50" i="26"/>
  <c r="O50" i="26"/>
  <c r="Q50" i="26"/>
  <c r="R50" i="26"/>
  <c r="S50" i="26"/>
  <c r="T50" i="26"/>
  <c r="V50" i="26"/>
  <c r="W50" i="26"/>
  <c r="X50" i="26"/>
  <c r="Y50" i="26"/>
  <c r="CF50" i="26"/>
  <c r="CG50" i="26"/>
  <c r="CI50" i="26"/>
  <c r="CJ50" i="26"/>
  <c r="CK50" i="26"/>
  <c r="CO50" i="26"/>
  <c r="CP50" i="26"/>
  <c r="A51" i="26"/>
  <c r="B51" i="26"/>
  <c r="C51" i="26"/>
  <c r="D51" i="26"/>
  <c r="E51" i="26"/>
  <c r="I51" i="26"/>
  <c r="J51" i="26"/>
  <c r="K51" i="26"/>
  <c r="N51" i="26"/>
  <c r="O51" i="26"/>
  <c r="Q51" i="26"/>
  <c r="R51" i="26"/>
  <c r="S51" i="26"/>
  <c r="T51" i="26"/>
  <c r="V51" i="26"/>
  <c r="W51" i="26"/>
  <c r="X51" i="26"/>
  <c r="Y51" i="26"/>
  <c r="CF51" i="26"/>
  <c r="CG51" i="26"/>
  <c r="CI51" i="26"/>
  <c r="CJ51" i="26"/>
  <c r="CK51" i="26"/>
  <c r="CO51" i="26"/>
  <c r="CP51" i="26"/>
  <c r="A52" i="26"/>
  <c r="B52" i="26"/>
  <c r="C52" i="26"/>
  <c r="D52" i="26"/>
  <c r="E52" i="26"/>
  <c r="I52" i="26"/>
  <c r="J52" i="26"/>
  <c r="K52" i="26"/>
  <c r="N52" i="26"/>
  <c r="O52" i="26"/>
  <c r="Q52" i="26"/>
  <c r="R52" i="26"/>
  <c r="S52" i="26"/>
  <c r="T52" i="26"/>
  <c r="V52" i="26"/>
  <c r="W52" i="26"/>
  <c r="X52" i="26"/>
  <c r="Y52" i="26"/>
  <c r="CF52" i="26"/>
  <c r="CG52" i="26"/>
  <c r="CI52" i="26"/>
  <c r="CJ52" i="26"/>
  <c r="CK52" i="26"/>
  <c r="CO52" i="26"/>
  <c r="CP52" i="26"/>
  <c r="A53" i="26"/>
  <c r="B53" i="26"/>
  <c r="C53" i="26"/>
  <c r="D53" i="26"/>
  <c r="E53" i="26"/>
  <c r="I53" i="26"/>
  <c r="J53" i="26"/>
  <c r="K53" i="26"/>
  <c r="N53" i="26"/>
  <c r="O53" i="26"/>
  <c r="Q53" i="26"/>
  <c r="R53" i="26"/>
  <c r="S53" i="26"/>
  <c r="T53" i="26"/>
  <c r="V53" i="26"/>
  <c r="W53" i="26"/>
  <c r="X53" i="26"/>
  <c r="Y53" i="26"/>
  <c r="CF53" i="26"/>
  <c r="CG53" i="26"/>
  <c r="CI53" i="26"/>
  <c r="CJ53" i="26"/>
  <c r="CK53" i="26"/>
  <c r="CO53" i="26"/>
  <c r="CP53" i="26"/>
  <c r="A54" i="26"/>
  <c r="B54" i="26"/>
  <c r="C54" i="26"/>
  <c r="D54" i="26"/>
  <c r="E54" i="26"/>
  <c r="I54" i="26"/>
  <c r="J54" i="26"/>
  <c r="K54" i="26"/>
  <c r="N54" i="26"/>
  <c r="O54" i="26"/>
  <c r="Q54" i="26"/>
  <c r="R54" i="26"/>
  <c r="S54" i="26"/>
  <c r="T54" i="26"/>
  <c r="V54" i="26"/>
  <c r="W54" i="26"/>
  <c r="X54" i="26"/>
  <c r="Y54" i="26"/>
  <c r="CF54" i="26"/>
  <c r="CG54" i="26"/>
  <c r="CI54" i="26"/>
  <c r="CJ54" i="26"/>
  <c r="CK54" i="26"/>
  <c r="CO54" i="26"/>
  <c r="CP54" i="26"/>
  <c r="A55" i="26"/>
  <c r="B55" i="26"/>
  <c r="C55" i="26"/>
  <c r="D55" i="26"/>
  <c r="E55" i="26"/>
  <c r="I55" i="26"/>
  <c r="J55" i="26"/>
  <c r="K55" i="26"/>
  <c r="N55" i="26"/>
  <c r="O55" i="26"/>
  <c r="Q55" i="26"/>
  <c r="R55" i="26"/>
  <c r="S55" i="26"/>
  <c r="T55" i="26"/>
  <c r="V55" i="26"/>
  <c r="W55" i="26"/>
  <c r="X55" i="26"/>
  <c r="Y55" i="26"/>
  <c r="CF55" i="26"/>
  <c r="CG55" i="26"/>
  <c r="CI55" i="26"/>
  <c r="CJ55" i="26"/>
  <c r="CK55" i="26"/>
  <c r="CO55" i="26"/>
  <c r="CP55" i="26"/>
  <c r="A56" i="26"/>
  <c r="B56" i="26"/>
  <c r="C56" i="26"/>
  <c r="D56" i="26"/>
  <c r="E56" i="26"/>
  <c r="I56" i="26"/>
  <c r="J56" i="26"/>
  <c r="K56" i="26"/>
  <c r="N56" i="26"/>
  <c r="O56" i="26"/>
  <c r="Q56" i="26"/>
  <c r="R56" i="26"/>
  <c r="S56" i="26"/>
  <c r="T56" i="26"/>
  <c r="V56" i="26"/>
  <c r="W56" i="26"/>
  <c r="X56" i="26"/>
  <c r="Y56" i="26"/>
  <c r="CF56" i="26"/>
  <c r="CG56" i="26"/>
  <c r="CI56" i="26"/>
  <c r="CJ56" i="26"/>
  <c r="CK56" i="26"/>
  <c r="CO56" i="26"/>
  <c r="CP56" i="26"/>
  <c r="A57" i="26"/>
  <c r="B57" i="26"/>
  <c r="C57" i="26"/>
  <c r="D57" i="26"/>
  <c r="E57" i="26"/>
  <c r="I57" i="26"/>
  <c r="J57" i="26"/>
  <c r="K57" i="26"/>
  <c r="N57" i="26"/>
  <c r="O57" i="26"/>
  <c r="Q57" i="26"/>
  <c r="R57" i="26"/>
  <c r="S57" i="26"/>
  <c r="T57" i="26"/>
  <c r="V57" i="26"/>
  <c r="W57" i="26"/>
  <c r="X57" i="26"/>
  <c r="Y57" i="26"/>
  <c r="CF57" i="26"/>
  <c r="CG57" i="26"/>
  <c r="CI57" i="26"/>
  <c r="CJ57" i="26"/>
  <c r="CK57" i="26"/>
  <c r="CO57" i="26"/>
  <c r="CP57" i="26"/>
  <c r="A58" i="26"/>
  <c r="B58" i="26"/>
  <c r="C58" i="26"/>
  <c r="D58" i="26"/>
  <c r="E58" i="26"/>
  <c r="I58" i="26"/>
  <c r="J58" i="26"/>
  <c r="K58" i="26"/>
  <c r="N58" i="26"/>
  <c r="O58" i="26"/>
  <c r="Q58" i="26"/>
  <c r="R58" i="26"/>
  <c r="S58" i="26"/>
  <c r="T58" i="26"/>
  <c r="V58" i="26"/>
  <c r="W58" i="26"/>
  <c r="X58" i="26"/>
  <c r="Y58" i="26"/>
  <c r="CF58" i="26"/>
  <c r="CG58" i="26"/>
  <c r="CI58" i="26"/>
  <c r="CJ58" i="26"/>
  <c r="CK58" i="26"/>
  <c r="CO58" i="26"/>
  <c r="CP58" i="26"/>
  <c r="A59" i="26"/>
  <c r="B59" i="26"/>
  <c r="C59" i="26"/>
  <c r="D59" i="26"/>
  <c r="E59" i="26"/>
  <c r="I59" i="26"/>
  <c r="J59" i="26"/>
  <c r="K59" i="26"/>
  <c r="N59" i="26"/>
  <c r="O59" i="26"/>
  <c r="Q59" i="26"/>
  <c r="R59" i="26"/>
  <c r="S59" i="26"/>
  <c r="T59" i="26"/>
  <c r="V59" i="26"/>
  <c r="W59" i="26"/>
  <c r="X59" i="26"/>
  <c r="Y59" i="26"/>
  <c r="CF59" i="26"/>
  <c r="CG59" i="26"/>
  <c r="CI59" i="26"/>
  <c r="CJ59" i="26"/>
  <c r="CK59" i="26"/>
  <c r="CO59" i="26"/>
  <c r="CP59" i="26"/>
  <c r="A60" i="26"/>
  <c r="B60" i="26"/>
  <c r="C60" i="26"/>
  <c r="D60" i="26"/>
  <c r="E60" i="26"/>
  <c r="I60" i="26"/>
  <c r="J60" i="26"/>
  <c r="K60" i="26"/>
  <c r="N60" i="26"/>
  <c r="O60" i="26"/>
  <c r="Q60" i="26"/>
  <c r="R60" i="26"/>
  <c r="S60" i="26"/>
  <c r="T60" i="26"/>
  <c r="V60" i="26"/>
  <c r="W60" i="26"/>
  <c r="X60" i="26"/>
  <c r="Y60" i="26"/>
  <c r="CF60" i="26"/>
  <c r="CG60" i="26"/>
  <c r="CI60" i="26"/>
  <c r="CJ60" i="26"/>
  <c r="CK60" i="26"/>
  <c r="CO60" i="26"/>
  <c r="CP60" i="26"/>
  <c r="A61" i="26"/>
  <c r="B61" i="26"/>
  <c r="C61" i="26"/>
  <c r="D61" i="26"/>
  <c r="E61" i="26"/>
  <c r="I61" i="26"/>
  <c r="J61" i="26"/>
  <c r="K61" i="26"/>
  <c r="N61" i="26"/>
  <c r="O61" i="26"/>
  <c r="Q61" i="26"/>
  <c r="R61" i="26"/>
  <c r="S61" i="26"/>
  <c r="T61" i="26"/>
  <c r="V61" i="26"/>
  <c r="W61" i="26"/>
  <c r="X61" i="26"/>
  <c r="Y61" i="26"/>
  <c r="CF61" i="26"/>
  <c r="CG61" i="26"/>
  <c r="CI61" i="26"/>
  <c r="CJ61" i="26"/>
  <c r="CK61" i="26"/>
  <c r="CO61" i="26"/>
  <c r="CP61" i="26"/>
  <c r="A62" i="26"/>
  <c r="B62" i="26"/>
  <c r="C62" i="26"/>
  <c r="D62" i="26"/>
  <c r="E62" i="26"/>
  <c r="I62" i="26"/>
  <c r="J62" i="26"/>
  <c r="K62" i="26"/>
  <c r="N62" i="26"/>
  <c r="O62" i="26"/>
  <c r="Q62" i="26"/>
  <c r="R62" i="26"/>
  <c r="S62" i="26"/>
  <c r="T62" i="26"/>
  <c r="V62" i="26"/>
  <c r="W62" i="26"/>
  <c r="X62" i="26"/>
  <c r="Y62" i="26"/>
  <c r="CF62" i="26"/>
  <c r="CG62" i="26"/>
  <c r="CI62" i="26"/>
  <c r="CJ62" i="26"/>
  <c r="CK62" i="26"/>
  <c r="CO62" i="26"/>
  <c r="CP62" i="26"/>
  <c r="A63" i="26"/>
  <c r="B63" i="26"/>
  <c r="C63" i="26"/>
  <c r="D63" i="26"/>
  <c r="E63" i="26"/>
  <c r="I63" i="26"/>
  <c r="J63" i="26"/>
  <c r="K63" i="26"/>
  <c r="N63" i="26"/>
  <c r="O63" i="26"/>
  <c r="Q63" i="26"/>
  <c r="R63" i="26"/>
  <c r="S63" i="26"/>
  <c r="T63" i="26"/>
  <c r="V63" i="26"/>
  <c r="W63" i="26"/>
  <c r="X63" i="26"/>
  <c r="Y63" i="26"/>
  <c r="CF63" i="26"/>
  <c r="CG63" i="26"/>
  <c r="CI63" i="26"/>
  <c r="CJ63" i="26"/>
  <c r="CK63" i="26"/>
  <c r="CO63" i="26"/>
  <c r="CP63" i="26"/>
  <c r="A64" i="26"/>
  <c r="B64" i="26"/>
  <c r="C64" i="26"/>
  <c r="D64" i="26"/>
  <c r="E64" i="26"/>
  <c r="I64" i="26"/>
  <c r="J64" i="26"/>
  <c r="K64" i="26"/>
  <c r="N64" i="26"/>
  <c r="O64" i="26"/>
  <c r="Q64" i="26"/>
  <c r="R64" i="26"/>
  <c r="S64" i="26"/>
  <c r="T64" i="26"/>
  <c r="V64" i="26"/>
  <c r="W64" i="26"/>
  <c r="X64" i="26"/>
  <c r="Y64" i="26"/>
  <c r="CF64" i="26"/>
  <c r="CG64" i="26"/>
  <c r="CI64" i="26"/>
  <c r="CJ64" i="26"/>
  <c r="CK64" i="26"/>
  <c r="CO64" i="26"/>
  <c r="CP64" i="26"/>
  <c r="A65" i="26"/>
  <c r="B65" i="26"/>
  <c r="C65" i="26"/>
  <c r="D65" i="26"/>
  <c r="E65" i="26"/>
  <c r="I65" i="26"/>
  <c r="J65" i="26"/>
  <c r="K65" i="26"/>
  <c r="N65" i="26"/>
  <c r="O65" i="26"/>
  <c r="Q65" i="26"/>
  <c r="R65" i="26"/>
  <c r="S65" i="26"/>
  <c r="T65" i="26"/>
  <c r="V65" i="26"/>
  <c r="W65" i="26"/>
  <c r="X65" i="26"/>
  <c r="Y65" i="26"/>
  <c r="CF65" i="26"/>
  <c r="CG65" i="26"/>
  <c r="CI65" i="26"/>
  <c r="CJ65" i="26"/>
  <c r="CK65" i="26"/>
  <c r="CO65" i="26"/>
  <c r="CP65" i="26"/>
  <c r="A66" i="26"/>
  <c r="B66" i="26"/>
  <c r="C66" i="26"/>
  <c r="D66" i="26"/>
  <c r="E66" i="26"/>
  <c r="I66" i="26"/>
  <c r="J66" i="26"/>
  <c r="K66" i="26"/>
  <c r="N66" i="26"/>
  <c r="O66" i="26"/>
  <c r="Q66" i="26"/>
  <c r="R66" i="26"/>
  <c r="S66" i="26"/>
  <c r="T66" i="26"/>
  <c r="V66" i="26"/>
  <c r="W66" i="26"/>
  <c r="X66" i="26"/>
  <c r="Y66" i="26"/>
  <c r="CF66" i="26"/>
  <c r="CG66" i="26"/>
  <c r="CI66" i="26"/>
  <c r="CJ66" i="26"/>
  <c r="CK66" i="26"/>
  <c r="CO66" i="26"/>
  <c r="CP66" i="26"/>
  <c r="A67" i="26"/>
  <c r="B67" i="26"/>
  <c r="C67" i="26"/>
  <c r="D67" i="26"/>
  <c r="E67" i="26"/>
  <c r="I67" i="26"/>
  <c r="J67" i="26"/>
  <c r="K67" i="26"/>
  <c r="N67" i="26"/>
  <c r="O67" i="26"/>
  <c r="Q67" i="26"/>
  <c r="R67" i="26"/>
  <c r="S67" i="26"/>
  <c r="T67" i="26"/>
  <c r="V67" i="26"/>
  <c r="W67" i="26"/>
  <c r="X67" i="26"/>
  <c r="Y67" i="26"/>
  <c r="CF67" i="26"/>
  <c r="CG67" i="26"/>
  <c r="CI67" i="26"/>
  <c r="CJ67" i="26"/>
  <c r="CK67" i="26"/>
  <c r="CO67" i="26"/>
  <c r="CP67" i="26"/>
  <c r="A68" i="26"/>
  <c r="B68" i="26"/>
  <c r="C68" i="26"/>
  <c r="D68" i="26"/>
  <c r="E68" i="26"/>
  <c r="I68" i="26"/>
  <c r="J68" i="26"/>
  <c r="K68" i="26"/>
  <c r="N68" i="26"/>
  <c r="O68" i="26"/>
  <c r="Q68" i="26"/>
  <c r="R68" i="26"/>
  <c r="S68" i="26"/>
  <c r="T68" i="26"/>
  <c r="V68" i="26"/>
  <c r="W68" i="26"/>
  <c r="X68" i="26"/>
  <c r="Y68" i="26"/>
  <c r="CF68" i="26"/>
  <c r="CG68" i="26"/>
  <c r="CI68" i="26"/>
  <c r="CJ68" i="26"/>
  <c r="CK68" i="26"/>
  <c r="CO68" i="26"/>
  <c r="CP68" i="26"/>
  <c r="A69" i="26"/>
  <c r="B69" i="26"/>
  <c r="C69" i="26"/>
  <c r="D69" i="26"/>
  <c r="E69" i="26"/>
  <c r="I69" i="26"/>
  <c r="J69" i="26"/>
  <c r="K69" i="26"/>
  <c r="N69" i="26"/>
  <c r="O69" i="26"/>
  <c r="Q69" i="26"/>
  <c r="R69" i="26"/>
  <c r="S69" i="26"/>
  <c r="T69" i="26"/>
  <c r="V69" i="26"/>
  <c r="W69" i="26"/>
  <c r="X69" i="26"/>
  <c r="Y69" i="26"/>
  <c r="CF69" i="26"/>
  <c r="CG69" i="26"/>
  <c r="CI69" i="26"/>
  <c r="CJ69" i="26"/>
  <c r="CK69" i="26"/>
  <c r="CO69" i="26"/>
  <c r="CP69" i="26"/>
  <c r="A70" i="26"/>
  <c r="B70" i="26"/>
  <c r="C70" i="26"/>
  <c r="D70" i="26"/>
  <c r="E70" i="26"/>
  <c r="I70" i="26"/>
  <c r="J70" i="26"/>
  <c r="K70" i="26"/>
  <c r="N70" i="26"/>
  <c r="O70" i="26"/>
  <c r="Q70" i="26"/>
  <c r="R70" i="26"/>
  <c r="S70" i="26"/>
  <c r="T70" i="26"/>
  <c r="V70" i="26"/>
  <c r="W70" i="26"/>
  <c r="X70" i="26"/>
  <c r="Y70" i="26"/>
  <c r="CF70" i="26"/>
  <c r="CG70" i="26"/>
  <c r="CI70" i="26"/>
  <c r="CJ70" i="26"/>
  <c r="CK70" i="26"/>
  <c r="CO70" i="26"/>
  <c r="CP70" i="26"/>
  <c r="A71" i="26"/>
  <c r="B71" i="26"/>
  <c r="C71" i="26"/>
  <c r="D71" i="26"/>
  <c r="E71" i="26"/>
  <c r="I71" i="26"/>
  <c r="J71" i="26"/>
  <c r="K71" i="26"/>
  <c r="N71" i="26"/>
  <c r="O71" i="26"/>
  <c r="Q71" i="26"/>
  <c r="R71" i="26"/>
  <c r="S71" i="26"/>
  <c r="T71" i="26"/>
  <c r="V71" i="26"/>
  <c r="W71" i="26"/>
  <c r="X71" i="26"/>
  <c r="Y71" i="26"/>
  <c r="CF71" i="26"/>
  <c r="CG71" i="26"/>
  <c r="CI71" i="26"/>
  <c r="CJ71" i="26"/>
  <c r="CK71" i="26"/>
  <c r="CO71" i="26"/>
  <c r="CP71" i="26"/>
  <c r="A72" i="26"/>
  <c r="B72" i="26"/>
  <c r="C72" i="26"/>
  <c r="D72" i="26"/>
  <c r="E72" i="26"/>
  <c r="I72" i="26"/>
  <c r="J72" i="26"/>
  <c r="K72" i="26"/>
  <c r="N72" i="26"/>
  <c r="O72" i="26"/>
  <c r="Q72" i="26"/>
  <c r="R72" i="26"/>
  <c r="S72" i="26"/>
  <c r="T72" i="26"/>
  <c r="V72" i="26"/>
  <c r="W72" i="26"/>
  <c r="X72" i="26"/>
  <c r="Y72" i="26"/>
  <c r="CF72" i="26"/>
  <c r="CG72" i="26"/>
  <c r="CI72" i="26"/>
  <c r="CJ72" i="26"/>
  <c r="CK72" i="26"/>
  <c r="CO72" i="26"/>
  <c r="CP72" i="26"/>
  <c r="A73" i="26"/>
  <c r="B73" i="26"/>
  <c r="C73" i="26"/>
  <c r="D73" i="26"/>
  <c r="E73" i="26"/>
  <c r="I73" i="26"/>
  <c r="J73" i="26"/>
  <c r="K73" i="26"/>
  <c r="N73" i="26"/>
  <c r="O73" i="26"/>
  <c r="Q73" i="26"/>
  <c r="R73" i="26"/>
  <c r="S73" i="26"/>
  <c r="T73" i="26"/>
  <c r="V73" i="26"/>
  <c r="W73" i="26"/>
  <c r="X73" i="26"/>
  <c r="Y73" i="26"/>
  <c r="CF73" i="26"/>
  <c r="CG73" i="26"/>
  <c r="CI73" i="26"/>
  <c r="CJ73" i="26"/>
  <c r="CK73" i="26"/>
  <c r="CO73" i="26"/>
  <c r="CP73" i="26"/>
  <c r="A74" i="26"/>
  <c r="B74" i="26"/>
  <c r="C74" i="26"/>
  <c r="D74" i="26"/>
  <c r="E74" i="26"/>
  <c r="I74" i="26"/>
  <c r="J74" i="26"/>
  <c r="K74" i="26"/>
  <c r="N74" i="26"/>
  <c r="O74" i="26"/>
  <c r="Q74" i="26"/>
  <c r="R74" i="26"/>
  <c r="S74" i="26"/>
  <c r="T74" i="26"/>
  <c r="V74" i="26"/>
  <c r="W74" i="26"/>
  <c r="X74" i="26"/>
  <c r="Y74" i="26"/>
  <c r="CF74" i="26"/>
  <c r="CG74" i="26"/>
  <c r="CI74" i="26"/>
  <c r="CJ74" i="26"/>
  <c r="CK74" i="26"/>
  <c r="CO74" i="26"/>
  <c r="CP74" i="26"/>
  <c r="A75" i="26"/>
  <c r="B75" i="26"/>
  <c r="C75" i="26"/>
  <c r="D75" i="26"/>
  <c r="E75" i="26"/>
  <c r="I75" i="26"/>
  <c r="J75" i="26"/>
  <c r="K75" i="26"/>
  <c r="N75" i="26"/>
  <c r="O75" i="26"/>
  <c r="Q75" i="26"/>
  <c r="R75" i="26"/>
  <c r="S75" i="26"/>
  <c r="T75" i="26"/>
  <c r="V75" i="26"/>
  <c r="W75" i="26"/>
  <c r="X75" i="26"/>
  <c r="Y75" i="26"/>
  <c r="CF75" i="26"/>
  <c r="CG75" i="26"/>
  <c r="CI75" i="26"/>
  <c r="CJ75" i="26"/>
  <c r="CK75" i="26"/>
  <c r="CO75" i="26"/>
  <c r="CP75" i="26"/>
  <c r="A76" i="26"/>
  <c r="B76" i="26"/>
  <c r="C76" i="26"/>
  <c r="D76" i="26"/>
  <c r="E76" i="26"/>
  <c r="I76" i="26"/>
  <c r="J76" i="26"/>
  <c r="K76" i="26"/>
  <c r="N76" i="26"/>
  <c r="O76" i="26"/>
  <c r="Q76" i="26"/>
  <c r="R76" i="26"/>
  <c r="S76" i="26"/>
  <c r="T76" i="26"/>
  <c r="V76" i="26"/>
  <c r="W76" i="26"/>
  <c r="X76" i="26"/>
  <c r="Y76" i="26"/>
  <c r="CF76" i="26"/>
  <c r="CG76" i="26"/>
  <c r="CI76" i="26"/>
  <c r="CJ76" i="26"/>
  <c r="CK76" i="26"/>
  <c r="CO76" i="26"/>
  <c r="CP76" i="26"/>
  <c r="A77" i="26"/>
  <c r="B77" i="26"/>
  <c r="C77" i="26"/>
  <c r="D77" i="26"/>
  <c r="E77" i="26"/>
  <c r="I77" i="26"/>
  <c r="J77" i="26"/>
  <c r="K77" i="26"/>
  <c r="N77" i="26"/>
  <c r="O77" i="26"/>
  <c r="Q77" i="26"/>
  <c r="R77" i="26"/>
  <c r="S77" i="26"/>
  <c r="T77" i="26"/>
  <c r="V77" i="26"/>
  <c r="W77" i="26"/>
  <c r="X77" i="26"/>
  <c r="Y77" i="26"/>
  <c r="CF77" i="26"/>
  <c r="CG77" i="26"/>
  <c r="CI77" i="26"/>
  <c r="CJ77" i="26"/>
  <c r="CK77" i="26"/>
  <c r="CO77" i="26"/>
  <c r="CP77" i="26"/>
  <c r="A78" i="26"/>
  <c r="B78" i="26"/>
  <c r="C78" i="26"/>
  <c r="D78" i="26"/>
  <c r="E78" i="26"/>
  <c r="I78" i="26"/>
  <c r="J78" i="26"/>
  <c r="K78" i="26"/>
  <c r="N78" i="26"/>
  <c r="O78" i="26"/>
  <c r="Q78" i="26"/>
  <c r="R78" i="26"/>
  <c r="S78" i="26"/>
  <c r="T78" i="26"/>
  <c r="V78" i="26"/>
  <c r="W78" i="26"/>
  <c r="X78" i="26"/>
  <c r="Y78" i="26"/>
  <c r="CF78" i="26"/>
  <c r="CG78" i="26"/>
  <c r="CI78" i="26"/>
  <c r="CJ78" i="26"/>
  <c r="CK78" i="26"/>
  <c r="CO78" i="26"/>
  <c r="CP78" i="26"/>
  <c r="A79" i="26"/>
  <c r="B79" i="26"/>
  <c r="C79" i="26"/>
  <c r="D79" i="26"/>
  <c r="E79" i="26"/>
  <c r="I79" i="26"/>
  <c r="J79" i="26"/>
  <c r="K79" i="26"/>
  <c r="N79" i="26"/>
  <c r="O79" i="26"/>
  <c r="Q79" i="26"/>
  <c r="R79" i="26"/>
  <c r="S79" i="26"/>
  <c r="T79" i="26"/>
  <c r="V79" i="26"/>
  <c r="W79" i="26"/>
  <c r="X79" i="26"/>
  <c r="Y79" i="26"/>
  <c r="CF79" i="26"/>
  <c r="CG79" i="26"/>
  <c r="CI79" i="26"/>
  <c r="CJ79" i="26"/>
  <c r="CK79" i="26"/>
  <c r="CO79" i="26"/>
  <c r="CP79" i="26"/>
  <c r="A80" i="26"/>
  <c r="B80" i="26"/>
  <c r="C80" i="26"/>
  <c r="D80" i="26"/>
  <c r="E80" i="26"/>
  <c r="I80" i="26"/>
  <c r="J80" i="26"/>
  <c r="K80" i="26"/>
  <c r="N80" i="26"/>
  <c r="O80" i="26"/>
  <c r="Q80" i="26"/>
  <c r="R80" i="26"/>
  <c r="S80" i="26"/>
  <c r="T80" i="26"/>
  <c r="V80" i="26"/>
  <c r="W80" i="26"/>
  <c r="X80" i="26"/>
  <c r="Y80" i="26"/>
  <c r="CF80" i="26"/>
  <c r="CG80" i="26"/>
  <c r="CI80" i="26"/>
  <c r="CJ80" i="26"/>
  <c r="CK80" i="26"/>
  <c r="CO80" i="26"/>
  <c r="CP80" i="26"/>
  <c r="A81" i="26"/>
  <c r="B81" i="26"/>
  <c r="C81" i="26"/>
  <c r="D81" i="26"/>
  <c r="E81" i="26"/>
  <c r="I81" i="26"/>
  <c r="J81" i="26"/>
  <c r="K81" i="26"/>
  <c r="N81" i="26"/>
  <c r="O81" i="26"/>
  <c r="Q81" i="26"/>
  <c r="R81" i="26"/>
  <c r="S81" i="26"/>
  <c r="T81" i="26"/>
  <c r="V81" i="26"/>
  <c r="W81" i="26"/>
  <c r="X81" i="26"/>
  <c r="Y81" i="26"/>
  <c r="CF81" i="26"/>
  <c r="CG81" i="26"/>
  <c r="CI81" i="26"/>
  <c r="CJ81" i="26"/>
  <c r="CK81" i="26"/>
  <c r="CO81" i="26"/>
  <c r="CP81" i="26"/>
  <c r="A82" i="26"/>
  <c r="B82" i="26"/>
  <c r="C82" i="26"/>
  <c r="D82" i="26"/>
  <c r="E82" i="26"/>
  <c r="I82" i="26"/>
  <c r="J82" i="26"/>
  <c r="K82" i="26"/>
  <c r="N82" i="26"/>
  <c r="O82" i="26"/>
  <c r="Q82" i="26"/>
  <c r="R82" i="26"/>
  <c r="S82" i="26"/>
  <c r="T82" i="26"/>
  <c r="V82" i="26"/>
  <c r="W82" i="26"/>
  <c r="X82" i="26"/>
  <c r="Y82" i="26"/>
  <c r="CF82" i="26"/>
  <c r="CG82" i="26"/>
  <c r="CI82" i="26"/>
  <c r="CJ82" i="26"/>
  <c r="CK82" i="26"/>
  <c r="CO82" i="26"/>
  <c r="CP82" i="26"/>
  <c r="A83" i="26"/>
  <c r="B83" i="26"/>
  <c r="C83" i="26"/>
  <c r="D83" i="26"/>
  <c r="E83" i="26"/>
  <c r="I83" i="26"/>
  <c r="J83" i="26"/>
  <c r="K83" i="26"/>
  <c r="N83" i="26"/>
  <c r="O83" i="26"/>
  <c r="Q83" i="26"/>
  <c r="R83" i="26"/>
  <c r="S83" i="26"/>
  <c r="T83" i="26"/>
  <c r="V83" i="26"/>
  <c r="W83" i="26"/>
  <c r="X83" i="26"/>
  <c r="Y83" i="26"/>
  <c r="CF83" i="26"/>
  <c r="CG83" i="26"/>
  <c r="CI83" i="26"/>
  <c r="CJ83" i="26"/>
  <c r="CK83" i="26"/>
  <c r="CO83" i="26"/>
  <c r="CP83" i="26"/>
  <c r="A84" i="26"/>
  <c r="B84" i="26"/>
  <c r="C84" i="26"/>
  <c r="D84" i="26"/>
  <c r="E84" i="26"/>
  <c r="I84" i="26"/>
  <c r="J84" i="26"/>
  <c r="K84" i="26"/>
  <c r="N84" i="26"/>
  <c r="O84" i="26"/>
  <c r="Q84" i="26"/>
  <c r="R84" i="26"/>
  <c r="S84" i="26"/>
  <c r="T84" i="26"/>
  <c r="V84" i="26"/>
  <c r="W84" i="26"/>
  <c r="X84" i="26"/>
  <c r="Y84" i="26"/>
  <c r="CF84" i="26"/>
  <c r="CG84" i="26"/>
  <c r="CI84" i="26"/>
  <c r="CJ84" i="26"/>
  <c r="CK84" i="26"/>
  <c r="CO84" i="26"/>
  <c r="CP84" i="26"/>
  <c r="A85" i="26"/>
  <c r="B85" i="26"/>
  <c r="C85" i="26"/>
  <c r="D85" i="26"/>
  <c r="E85" i="26"/>
  <c r="I85" i="26"/>
  <c r="J85" i="26"/>
  <c r="K85" i="26"/>
  <c r="N85" i="26"/>
  <c r="O85" i="26"/>
  <c r="Q85" i="26"/>
  <c r="R85" i="26"/>
  <c r="S85" i="26"/>
  <c r="T85" i="26"/>
  <c r="V85" i="26"/>
  <c r="W85" i="26"/>
  <c r="X85" i="26"/>
  <c r="Y85" i="26"/>
  <c r="CF85" i="26"/>
  <c r="CG85" i="26"/>
  <c r="CI85" i="26"/>
  <c r="CJ85" i="26"/>
  <c r="CK85" i="26"/>
  <c r="CO85" i="26"/>
  <c r="CP85" i="26"/>
  <c r="A86" i="26"/>
  <c r="B86" i="26"/>
  <c r="C86" i="26"/>
  <c r="D86" i="26"/>
  <c r="E86" i="26"/>
  <c r="I86" i="26"/>
  <c r="J86" i="26"/>
  <c r="K86" i="26"/>
  <c r="N86" i="26"/>
  <c r="O86" i="26"/>
  <c r="Q86" i="26"/>
  <c r="R86" i="26"/>
  <c r="S86" i="26"/>
  <c r="T86" i="26"/>
  <c r="V86" i="26"/>
  <c r="W86" i="26"/>
  <c r="X86" i="26"/>
  <c r="Y86" i="26"/>
  <c r="CF86" i="26"/>
  <c r="CG86" i="26"/>
  <c r="CI86" i="26"/>
  <c r="CJ86" i="26"/>
  <c r="CK86" i="26"/>
  <c r="CO86" i="26"/>
  <c r="CP86" i="26"/>
  <c r="A87" i="26"/>
  <c r="B87" i="26"/>
  <c r="C87" i="26"/>
  <c r="D87" i="26"/>
  <c r="E87" i="26"/>
  <c r="I87" i="26"/>
  <c r="J87" i="26"/>
  <c r="K87" i="26"/>
  <c r="N87" i="26"/>
  <c r="O87" i="26"/>
  <c r="Q87" i="26"/>
  <c r="R87" i="26"/>
  <c r="S87" i="26"/>
  <c r="T87" i="26"/>
  <c r="V87" i="26"/>
  <c r="W87" i="26"/>
  <c r="X87" i="26"/>
  <c r="Y87" i="26"/>
  <c r="CF87" i="26"/>
  <c r="CG87" i="26"/>
  <c r="CI87" i="26"/>
  <c r="CJ87" i="26"/>
  <c r="CK87" i="26"/>
  <c r="CO87" i="26"/>
  <c r="CP87" i="26"/>
  <c r="A88" i="26"/>
  <c r="B88" i="26"/>
  <c r="C88" i="26"/>
  <c r="D88" i="26"/>
  <c r="E88" i="26"/>
  <c r="I88" i="26"/>
  <c r="J88" i="26"/>
  <c r="K88" i="26"/>
  <c r="N88" i="26"/>
  <c r="O88" i="26"/>
  <c r="Q88" i="26"/>
  <c r="R88" i="26"/>
  <c r="S88" i="26"/>
  <c r="T88" i="26"/>
  <c r="V88" i="26"/>
  <c r="W88" i="26"/>
  <c r="X88" i="26"/>
  <c r="Y88" i="26"/>
  <c r="CF88" i="26"/>
  <c r="CG88" i="26"/>
  <c r="CI88" i="26"/>
  <c r="CJ88" i="26"/>
  <c r="CK88" i="26"/>
  <c r="CO88" i="26"/>
  <c r="CP88" i="26"/>
  <c r="A89" i="26"/>
  <c r="B89" i="26"/>
  <c r="C89" i="26"/>
  <c r="D89" i="26"/>
  <c r="E89" i="26"/>
  <c r="I89" i="26"/>
  <c r="J89" i="26"/>
  <c r="K89" i="26"/>
  <c r="N89" i="26"/>
  <c r="O89" i="26"/>
  <c r="Q89" i="26"/>
  <c r="R89" i="26"/>
  <c r="S89" i="26"/>
  <c r="T89" i="26"/>
  <c r="V89" i="26"/>
  <c r="W89" i="26"/>
  <c r="X89" i="26"/>
  <c r="Y89" i="26"/>
  <c r="CF89" i="26"/>
  <c r="CG89" i="26"/>
  <c r="CI89" i="26"/>
  <c r="CJ89" i="26"/>
  <c r="CK89" i="26"/>
  <c r="CO89" i="26"/>
  <c r="CP89" i="26"/>
  <c r="A90" i="26"/>
  <c r="B90" i="26"/>
  <c r="C90" i="26"/>
  <c r="D90" i="26"/>
  <c r="E90" i="26"/>
  <c r="I90" i="26"/>
  <c r="J90" i="26"/>
  <c r="K90" i="26"/>
  <c r="N90" i="26"/>
  <c r="O90" i="26"/>
  <c r="Q90" i="26"/>
  <c r="R90" i="26"/>
  <c r="S90" i="26"/>
  <c r="T90" i="26"/>
  <c r="V90" i="26"/>
  <c r="W90" i="26"/>
  <c r="X90" i="26"/>
  <c r="Y90" i="26"/>
  <c r="CF90" i="26"/>
  <c r="CG90" i="26"/>
  <c r="CI90" i="26"/>
  <c r="CJ90" i="26"/>
  <c r="CK90" i="26"/>
  <c r="CO90" i="26"/>
  <c r="CP90" i="26"/>
  <c r="A91" i="26"/>
  <c r="B91" i="26"/>
  <c r="C91" i="26"/>
  <c r="D91" i="26"/>
  <c r="E91" i="26"/>
  <c r="I91" i="26"/>
  <c r="J91" i="26"/>
  <c r="K91" i="26"/>
  <c r="N91" i="26"/>
  <c r="O91" i="26"/>
  <c r="Q91" i="26"/>
  <c r="R91" i="26"/>
  <c r="S91" i="26"/>
  <c r="T91" i="26"/>
  <c r="V91" i="26"/>
  <c r="W91" i="26"/>
  <c r="X91" i="26"/>
  <c r="Y91" i="26"/>
  <c r="CF91" i="26"/>
  <c r="CG91" i="26"/>
  <c r="CI91" i="26"/>
  <c r="CJ91" i="26"/>
  <c r="CK91" i="26"/>
  <c r="CO91" i="26"/>
  <c r="CP91" i="26"/>
  <c r="A92" i="26"/>
  <c r="B92" i="26"/>
  <c r="C92" i="26"/>
  <c r="D92" i="26"/>
  <c r="E92" i="26"/>
  <c r="I92" i="26"/>
  <c r="J92" i="26"/>
  <c r="K92" i="26"/>
  <c r="N92" i="26"/>
  <c r="O92" i="26"/>
  <c r="Q92" i="26"/>
  <c r="R92" i="26"/>
  <c r="S92" i="26"/>
  <c r="T92" i="26"/>
  <c r="V92" i="26"/>
  <c r="W92" i="26"/>
  <c r="X92" i="26"/>
  <c r="Y92" i="26"/>
  <c r="CF92" i="26"/>
  <c r="CG92" i="26"/>
  <c r="CI92" i="26"/>
  <c r="CJ92" i="26"/>
  <c r="CK92" i="26"/>
  <c r="CO92" i="26"/>
  <c r="CP92" i="26"/>
  <c r="A93" i="26"/>
  <c r="B93" i="26"/>
  <c r="C93" i="26"/>
  <c r="D93" i="26"/>
  <c r="E93" i="26"/>
  <c r="I93" i="26"/>
  <c r="J93" i="26"/>
  <c r="K93" i="26"/>
  <c r="N93" i="26"/>
  <c r="O93" i="26"/>
  <c r="Q93" i="26"/>
  <c r="R93" i="26"/>
  <c r="S93" i="26"/>
  <c r="T93" i="26"/>
  <c r="V93" i="26"/>
  <c r="W93" i="26"/>
  <c r="X93" i="26"/>
  <c r="Y93" i="26"/>
  <c r="CF93" i="26"/>
  <c r="CG93" i="26"/>
  <c r="CI93" i="26"/>
  <c r="CJ93" i="26"/>
  <c r="CK93" i="26"/>
  <c r="CO93" i="26"/>
  <c r="CP93" i="26"/>
  <c r="A94" i="26"/>
  <c r="B94" i="26"/>
  <c r="C94" i="26"/>
  <c r="D94" i="26"/>
  <c r="E94" i="26"/>
  <c r="I94" i="26"/>
  <c r="J94" i="26"/>
  <c r="K94" i="26"/>
  <c r="N94" i="26"/>
  <c r="O94" i="26"/>
  <c r="Q94" i="26"/>
  <c r="R94" i="26"/>
  <c r="S94" i="26"/>
  <c r="T94" i="26"/>
  <c r="V94" i="26"/>
  <c r="W94" i="26"/>
  <c r="X94" i="26"/>
  <c r="Y94" i="26"/>
  <c r="CF94" i="26"/>
  <c r="CG94" i="26"/>
  <c r="CI94" i="26"/>
  <c r="CJ94" i="26"/>
  <c r="CK94" i="26"/>
  <c r="CO94" i="26"/>
  <c r="CP94" i="26"/>
  <c r="A95" i="26"/>
  <c r="B95" i="26"/>
  <c r="C95" i="26"/>
  <c r="D95" i="26"/>
  <c r="E95" i="26"/>
  <c r="I95" i="26"/>
  <c r="J95" i="26"/>
  <c r="K95" i="26"/>
  <c r="N95" i="26"/>
  <c r="O95" i="26"/>
  <c r="Q95" i="26"/>
  <c r="R95" i="26"/>
  <c r="S95" i="26"/>
  <c r="T95" i="26"/>
  <c r="V95" i="26"/>
  <c r="W95" i="26"/>
  <c r="X95" i="26"/>
  <c r="Y95" i="26"/>
  <c r="CF95" i="26"/>
  <c r="CG95" i="26"/>
  <c r="CI95" i="26"/>
  <c r="CJ95" i="26"/>
  <c r="CK95" i="26"/>
  <c r="CO95" i="26"/>
  <c r="CP95" i="26"/>
  <c r="A96" i="26"/>
  <c r="B96" i="26"/>
  <c r="C96" i="26"/>
  <c r="D96" i="26"/>
  <c r="E96" i="26"/>
  <c r="I96" i="26"/>
  <c r="J96" i="26"/>
  <c r="K96" i="26"/>
  <c r="N96" i="26"/>
  <c r="O96" i="26"/>
  <c r="Q96" i="26"/>
  <c r="R96" i="26"/>
  <c r="S96" i="26"/>
  <c r="T96" i="26"/>
  <c r="V96" i="26"/>
  <c r="W96" i="26"/>
  <c r="X96" i="26"/>
  <c r="Y96" i="26"/>
  <c r="CF96" i="26"/>
  <c r="CG96" i="26"/>
  <c r="CI96" i="26"/>
  <c r="CJ96" i="26"/>
  <c r="CK96" i="26"/>
  <c r="CO96" i="26"/>
  <c r="CP96" i="26"/>
  <c r="A97" i="26"/>
  <c r="B97" i="26"/>
  <c r="C97" i="26"/>
  <c r="D97" i="26"/>
  <c r="E97" i="26"/>
  <c r="I97" i="26"/>
  <c r="J97" i="26"/>
  <c r="K97" i="26"/>
  <c r="N97" i="26"/>
  <c r="O97" i="26"/>
  <c r="Q97" i="26"/>
  <c r="R97" i="26"/>
  <c r="S97" i="26"/>
  <c r="T97" i="26"/>
  <c r="V97" i="26"/>
  <c r="W97" i="26"/>
  <c r="X97" i="26"/>
  <c r="Y97" i="26"/>
  <c r="CF97" i="26"/>
  <c r="CG97" i="26"/>
  <c r="CI97" i="26"/>
  <c r="CJ97" i="26"/>
  <c r="CK97" i="26"/>
  <c r="CO97" i="26"/>
  <c r="CP97" i="26"/>
  <c r="A98" i="26"/>
  <c r="B98" i="26"/>
  <c r="C98" i="26"/>
  <c r="D98" i="26"/>
  <c r="E98" i="26"/>
  <c r="I98" i="26"/>
  <c r="J98" i="26"/>
  <c r="K98" i="26"/>
  <c r="N98" i="26"/>
  <c r="O98" i="26"/>
  <c r="Q98" i="26"/>
  <c r="R98" i="26"/>
  <c r="S98" i="26"/>
  <c r="T98" i="26"/>
  <c r="V98" i="26"/>
  <c r="W98" i="26"/>
  <c r="X98" i="26"/>
  <c r="Y98" i="26"/>
  <c r="CF98" i="26"/>
  <c r="CG98" i="26"/>
  <c r="CI98" i="26"/>
  <c r="CJ98" i="26"/>
  <c r="CK98" i="26"/>
  <c r="CO98" i="26"/>
  <c r="CP98" i="26"/>
  <c r="A99" i="26"/>
  <c r="B99" i="26"/>
  <c r="C99" i="26"/>
  <c r="D99" i="26"/>
  <c r="E99" i="26"/>
  <c r="I99" i="26"/>
  <c r="J99" i="26"/>
  <c r="K99" i="26"/>
  <c r="N99" i="26"/>
  <c r="O99" i="26"/>
  <c r="Q99" i="26"/>
  <c r="R99" i="26"/>
  <c r="S99" i="26"/>
  <c r="T99" i="26"/>
  <c r="V99" i="26"/>
  <c r="W99" i="26"/>
  <c r="X99" i="26"/>
  <c r="Y99" i="26"/>
  <c r="CF99" i="26"/>
  <c r="CG99" i="26"/>
  <c r="CI99" i="26"/>
  <c r="CJ99" i="26"/>
  <c r="CK99" i="26"/>
  <c r="CO99" i="26"/>
  <c r="CP99" i="26"/>
  <c r="A100" i="26"/>
  <c r="B100" i="26"/>
  <c r="C100" i="26"/>
  <c r="D100" i="26"/>
  <c r="E100" i="26"/>
  <c r="I100" i="26"/>
  <c r="J100" i="26"/>
  <c r="K100" i="26"/>
  <c r="N100" i="26"/>
  <c r="O100" i="26"/>
  <c r="Q100" i="26"/>
  <c r="R100" i="26"/>
  <c r="S100" i="26"/>
  <c r="T100" i="26"/>
  <c r="V100" i="26"/>
  <c r="W100" i="26"/>
  <c r="X100" i="26"/>
  <c r="Y100" i="26"/>
  <c r="CF100" i="26"/>
  <c r="CG100" i="26"/>
  <c r="CI100" i="26"/>
  <c r="CJ100" i="26"/>
  <c r="CK100" i="26"/>
  <c r="CO100" i="26"/>
  <c r="CP100" i="26"/>
  <c r="A101" i="26"/>
  <c r="B101" i="26"/>
  <c r="C101" i="26"/>
  <c r="D101" i="26"/>
  <c r="E101" i="26"/>
  <c r="I101" i="26"/>
  <c r="J101" i="26"/>
  <c r="K101" i="26"/>
  <c r="N101" i="26"/>
  <c r="O101" i="26"/>
  <c r="Q101" i="26"/>
  <c r="R101" i="26"/>
  <c r="S101" i="26"/>
  <c r="T101" i="26"/>
  <c r="V101" i="26"/>
  <c r="W101" i="26"/>
  <c r="X101" i="26"/>
  <c r="Y101" i="26"/>
  <c r="CF101" i="26"/>
  <c r="CG101" i="26"/>
  <c r="CI101" i="26"/>
  <c r="CJ101" i="26"/>
  <c r="CK101" i="26"/>
  <c r="CO101" i="26"/>
  <c r="CP101" i="26"/>
  <c r="A102" i="26"/>
  <c r="B102" i="26"/>
  <c r="C102" i="26"/>
  <c r="D102" i="26"/>
  <c r="E102" i="26"/>
  <c r="I102" i="26"/>
  <c r="J102" i="26"/>
  <c r="K102" i="26"/>
  <c r="N102" i="26"/>
  <c r="O102" i="26"/>
  <c r="Q102" i="26"/>
  <c r="R102" i="26"/>
  <c r="S102" i="26"/>
  <c r="T102" i="26"/>
  <c r="V102" i="26"/>
  <c r="W102" i="26"/>
  <c r="X102" i="26"/>
  <c r="Y102" i="26"/>
  <c r="CF102" i="26"/>
  <c r="CG102" i="26"/>
  <c r="CI102" i="26"/>
  <c r="CJ102" i="26"/>
  <c r="CK102" i="26"/>
  <c r="CO102" i="26"/>
  <c r="CP102" i="26"/>
  <c r="A103" i="26"/>
  <c r="B103" i="26"/>
  <c r="C103" i="26"/>
  <c r="D103" i="26"/>
  <c r="E103" i="26"/>
  <c r="I103" i="26"/>
  <c r="J103" i="26"/>
  <c r="K103" i="26"/>
  <c r="N103" i="26"/>
  <c r="O103" i="26"/>
  <c r="Q103" i="26"/>
  <c r="R103" i="26"/>
  <c r="S103" i="26"/>
  <c r="T103" i="26"/>
  <c r="V103" i="26"/>
  <c r="W103" i="26"/>
  <c r="X103" i="26"/>
  <c r="Y103" i="26"/>
  <c r="CF103" i="26"/>
  <c r="CG103" i="26"/>
  <c r="CI103" i="26"/>
  <c r="CJ103" i="26"/>
  <c r="CK103" i="26"/>
  <c r="CO103" i="26"/>
  <c r="CP103" i="26"/>
  <c r="A104" i="26"/>
  <c r="B104" i="26"/>
  <c r="C104" i="26"/>
  <c r="D104" i="26"/>
  <c r="E104" i="26"/>
  <c r="I104" i="26"/>
  <c r="J104" i="26"/>
  <c r="K104" i="26"/>
  <c r="N104" i="26"/>
  <c r="O104" i="26"/>
  <c r="Q104" i="26"/>
  <c r="R104" i="26"/>
  <c r="S104" i="26"/>
  <c r="T104" i="26"/>
  <c r="V104" i="26"/>
  <c r="W104" i="26"/>
  <c r="X104" i="26"/>
  <c r="Y104" i="26"/>
  <c r="CF104" i="26"/>
  <c r="CG104" i="26"/>
  <c r="CI104" i="26"/>
  <c r="CJ104" i="26"/>
  <c r="CK104" i="26"/>
  <c r="CO104" i="26"/>
  <c r="CP104" i="26"/>
  <c r="A105" i="26"/>
  <c r="B105" i="26"/>
  <c r="C105" i="26"/>
  <c r="D105" i="26"/>
  <c r="E105" i="26"/>
  <c r="I105" i="26"/>
  <c r="J105" i="26"/>
  <c r="K105" i="26"/>
  <c r="N105" i="26"/>
  <c r="O105" i="26"/>
  <c r="Q105" i="26"/>
  <c r="R105" i="26"/>
  <c r="S105" i="26"/>
  <c r="T105" i="26"/>
  <c r="V105" i="26"/>
  <c r="W105" i="26"/>
  <c r="X105" i="26"/>
  <c r="Y105" i="26"/>
  <c r="CF105" i="26"/>
  <c r="CG105" i="26"/>
  <c r="CI105" i="26"/>
  <c r="CJ105" i="26"/>
  <c r="CK105" i="26"/>
  <c r="CO105" i="26"/>
  <c r="CP105" i="26"/>
  <c r="A106" i="26"/>
  <c r="B106" i="26"/>
  <c r="C106" i="26"/>
  <c r="D106" i="26"/>
  <c r="E106" i="26"/>
  <c r="I106" i="26"/>
  <c r="J106" i="26"/>
  <c r="K106" i="26"/>
  <c r="N106" i="26"/>
  <c r="O106" i="26"/>
  <c r="Q106" i="26"/>
  <c r="R106" i="26"/>
  <c r="S106" i="26"/>
  <c r="T106" i="26"/>
  <c r="V106" i="26"/>
  <c r="W106" i="26"/>
  <c r="X106" i="26"/>
  <c r="Y106" i="26"/>
  <c r="CF106" i="26"/>
  <c r="CG106" i="26"/>
  <c r="CI106" i="26"/>
  <c r="CJ106" i="26"/>
  <c r="CK106" i="26"/>
  <c r="CO106" i="26"/>
  <c r="CP106" i="26"/>
  <c r="A107" i="26"/>
  <c r="B107" i="26"/>
  <c r="C107" i="26"/>
  <c r="D107" i="26"/>
  <c r="E107" i="26"/>
  <c r="I107" i="26"/>
  <c r="J107" i="26"/>
  <c r="K107" i="26"/>
  <c r="N107" i="26"/>
  <c r="O107" i="26"/>
  <c r="Q107" i="26"/>
  <c r="R107" i="26"/>
  <c r="S107" i="26"/>
  <c r="T107" i="26"/>
  <c r="V107" i="26"/>
  <c r="W107" i="26"/>
  <c r="X107" i="26"/>
  <c r="Y107" i="26"/>
  <c r="CF107" i="26"/>
  <c r="CG107" i="26"/>
  <c r="CI107" i="26"/>
  <c r="CJ107" i="26"/>
  <c r="CK107" i="26"/>
  <c r="CO107" i="26"/>
  <c r="CP107" i="26"/>
  <c r="A108" i="26"/>
  <c r="B108" i="26"/>
  <c r="C108" i="26"/>
  <c r="D108" i="26"/>
  <c r="E108" i="26"/>
  <c r="I108" i="26"/>
  <c r="J108" i="26"/>
  <c r="K108" i="26"/>
  <c r="N108" i="26"/>
  <c r="O108" i="26"/>
  <c r="Q108" i="26"/>
  <c r="R108" i="26"/>
  <c r="S108" i="26"/>
  <c r="T108" i="26"/>
  <c r="V108" i="26"/>
  <c r="W108" i="26"/>
  <c r="X108" i="26"/>
  <c r="Y108" i="26"/>
  <c r="CF108" i="26"/>
  <c r="CG108" i="26"/>
  <c r="CI108" i="26"/>
  <c r="CJ108" i="26"/>
  <c r="CK108" i="26"/>
  <c r="CO108" i="26"/>
  <c r="CP108" i="26"/>
  <c r="A109" i="26"/>
  <c r="B109" i="26"/>
  <c r="C109" i="26"/>
  <c r="D109" i="26"/>
  <c r="E109" i="26"/>
  <c r="I109" i="26"/>
  <c r="J109" i="26"/>
  <c r="K109" i="26"/>
  <c r="N109" i="26"/>
  <c r="O109" i="26"/>
  <c r="Q109" i="26"/>
  <c r="R109" i="26"/>
  <c r="S109" i="26"/>
  <c r="T109" i="26"/>
  <c r="V109" i="26"/>
  <c r="W109" i="26"/>
  <c r="X109" i="26"/>
  <c r="Y109" i="26"/>
  <c r="CF109" i="26"/>
  <c r="CG109" i="26"/>
  <c r="CI109" i="26"/>
  <c r="CJ109" i="26"/>
  <c r="CK109" i="26"/>
  <c r="CO109" i="26"/>
  <c r="CP109" i="26"/>
  <c r="A110" i="26"/>
  <c r="B110" i="26"/>
  <c r="C110" i="26"/>
  <c r="D110" i="26"/>
  <c r="E110" i="26"/>
  <c r="I110" i="26"/>
  <c r="J110" i="26"/>
  <c r="K110" i="26"/>
  <c r="N110" i="26"/>
  <c r="O110" i="26"/>
  <c r="Q110" i="26"/>
  <c r="R110" i="26"/>
  <c r="S110" i="26"/>
  <c r="T110" i="26"/>
  <c r="V110" i="26"/>
  <c r="W110" i="26"/>
  <c r="X110" i="26"/>
  <c r="Y110" i="26"/>
  <c r="CF110" i="26"/>
  <c r="CG110" i="26"/>
  <c r="CI110" i="26"/>
  <c r="CJ110" i="26"/>
  <c r="CK110" i="26"/>
  <c r="CO110" i="26"/>
  <c r="CP110" i="26"/>
  <c r="A111" i="26"/>
  <c r="B111" i="26"/>
  <c r="C111" i="26"/>
  <c r="D111" i="26"/>
  <c r="E111" i="26"/>
  <c r="I111" i="26"/>
  <c r="J111" i="26"/>
  <c r="K111" i="26"/>
  <c r="N111" i="26"/>
  <c r="O111" i="26"/>
  <c r="Q111" i="26"/>
  <c r="R111" i="26"/>
  <c r="S111" i="26"/>
  <c r="T111" i="26"/>
  <c r="V111" i="26"/>
  <c r="W111" i="26"/>
  <c r="X111" i="26"/>
  <c r="Y111" i="26"/>
  <c r="CF111" i="26"/>
  <c r="CG111" i="26"/>
  <c r="CI111" i="26"/>
  <c r="CJ111" i="26"/>
  <c r="CK111" i="26"/>
  <c r="CO111" i="26"/>
  <c r="CP111" i="26"/>
  <c r="A112" i="26"/>
  <c r="B112" i="26"/>
  <c r="C112" i="26"/>
  <c r="D112" i="26"/>
  <c r="E112" i="26"/>
  <c r="I112" i="26"/>
  <c r="J112" i="26"/>
  <c r="K112" i="26"/>
  <c r="N112" i="26"/>
  <c r="O112" i="26"/>
  <c r="Q112" i="26"/>
  <c r="R112" i="26"/>
  <c r="S112" i="26"/>
  <c r="T112" i="26"/>
  <c r="V112" i="26"/>
  <c r="W112" i="26"/>
  <c r="X112" i="26"/>
  <c r="Y112" i="26"/>
  <c r="CF112" i="26"/>
  <c r="CG112" i="26"/>
  <c r="CI112" i="26"/>
  <c r="CJ112" i="26"/>
  <c r="CK112" i="26"/>
  <c r="CO112" i="26"/>
  <c r="CP112" i="26"/>
  <c r="A113" i="26"/>
  <c r="B113" i="26"/>
  <c r="C113" i="26"/>
  <c r="D113" i="26"/>
  <c r="E113" i="26"/>
  <c r="I113" i="26"/>
  <c r="J113" i="26"/>
  <c r="K113" i="26"/>
  <c r="N113" i="26"/>
  <c r="O113" i="26"/>
  <c r="Q113" i="26"/>
  <c r="R113" i="26"/>
  <c r="S113" i="26"/>
  <c r="T113" i="26"/>
  <c r="V113" i="26"/>
  <c r="W113" i="26"/>
  <c r="X113" i="26"/>
  <c r="Y113" i="26"/>
  <c r="CF113" i="26"/>
  <c r="CG113" i="26"/>
  <c r="CI113" i="26"/>
  <c r="CJ113" i="26"/>
  <c r="CK113" i="26"/>
  <c r="CO113" i="26"/>
  <c r="CP113" i="26"/>
  <c r="A114" i="26"/>
  <c r="B114" i="26"/>
  <c r="C114" i="26"/>
  <c r="D114" i="26"/>
  <c r="E114" i="26"/>
  <c r="I114" i="26"/>
  <c r="J114" i="26"/>
  <c r="K114" i="26"/>
  <c r="N114" i="26"/>
  <c r="O114" i="26"/>
  <c r="Q114" i="26"/>
  <c r="R114" i="26"/>
  <c r="S114" i="26"/>
  <c r="T114" i="26"/>
  <c r="V114" i="26"/>
  <c r="W114" i="26"/>
  <c r="X114" i="26"/>
  <c r="Y114" i="26"/>
  <c r="CF114" i="26"/>
  <c r="CG114" i="26"/>
  <c r="CI114" i="26"/>
  <c r="CJ114" i="26"/>
  <c r="CK114" i="26"/>
  <c r="CO114" i="26"/>
  <c r="CP114" i="26"/>
  <c r="A115" i="26"/>
  <c r="B115" i="26"/>
  <c r="C115" i="26"/>
  <c r="D115" i="26"/>
  <c r="E115" i="26"/>
  <c r="I115" i="26"/>
  <c r="J115" i="26"/>
  <c r="K115" i="26"/>
  <c r="N115" i="26"/>
  <c r="O115" i="26"/>
  <c r="Q115" i="26"/>
  <c r="R115" i="26"/>
  <c r="S115" i="26"/>
  <c r="T115" i="26"/>
  <c r="V115" i="26"/>
  <c r="W115" i="26"/>
  <c r="X115" i="26"/>
  <c r="Y115" i="26"/>
  <c r="CF115" i="26"/>
  <c r="CG115" i="26"/>
  <c r="CI115" i="26"/>
  <c r="CJ115" i="26"/>
  <c r="CK115" i="26"/>
  <c r="CO115" i="26"/>
  <c r="CP115" i="26"/>
  <c r="A116" i="26"/>
  <c r="B116" i="26"/>
  <c r="C116" i="26"/>
  <c r="D116" i="26"/>
  <c r="E116" i="26"/>
  <c r="I116" i="26"/>
  <c r="J116" i="26"/>
  <c r="K116" i="26"/>
  <c r="N116" i="26"/>
  <c r="O116" i="26"/>
  <c r="Q116" i="26"/>
  <c r="R116" i="26"/>
  <c r="S116" i="26"/>
  <c r="T116" i="26"/>
  <c r="V116" i="26"/>
  <c r="W116" i="26"/>
  <c r="X116" i="26"/>
  <c r="Y116" i="26"/>
  <c r="CF116" i="26"/>
  <c r="CG116" i="26"/>
  <c r="CI116" i="26"/>
  <c r="CJ116" i="26"/>
  <c r="CK116" i="26"/>
  <c r="CO116" i="26"/>
  <c r="CP116" i="26"/>
  <c r="A117" i="26"/>
  <c r="B117" i="26"/>
  <c r="C117" i="26"/>
  <c r="D117" i="26"/>
  <c r="E117" i="26"/>
  <c r="I117" i="26"/>
  <c r="J117" i="26"/>
  <c r="K117" i="26"/>
  <c r="N117" i="26"/>
  <c r="O117" i="26"/>
  <c r="Q117" i="26"/>
  <c r="R117" i="26"/>
  <c r="S117" i="26"/>
  <c r="T117" i="26"/>
  <c r="V117" i="26"/>
  <c r="W117" i="26"/>
  <c r="X117" i="26"/>
  <c r="Y117" i="26"/>
  <c r="CF117" i="26"/>
  <c r="CG117" i="26"/>
  <c r="CI117" i="26"/>
  <c r="CJ117" i="26"/>
  <c r="CK117" i="26"/>
  <c r="CO117" i="26"/>
  <c r="CP117" i="26"/>
  <c r="A118" i="26"/>
  <c r="B118" i="26"/>
  <c r="C118" i="26"/>
  <c r="D118" i="26"/>
  <c r="E118" i="26"/>
  <c r="I118" i="26"/>
  <c r="J118" i="26"/>
  <c r="K118" i="26"/>
  <c r="N118" i="26"/>
  <c r="O118" i="26"/>
  <c r="Q118" i="26"/>
  <c r="R118" i="26"/>
  <c r="S118" i="26"/>
  <c r="T118" i="26"/>
  <c r="V118" i="26"/>
  <c r="W118" i="26"/>
  <c r="X118" i="26"/>
  <c r="Y118" i="26"/>
  <c r="CF118" i="26"/>
  <c r="CG118" i="26"/>
  <c r="CI118" i="26"/>
  <c r="CJ118" i="26"/>
  <c r="CK118" i="26"/>
  <c r="CO118" i="26"/>
  <c r="CP118" i="26"/>
  <c r="A119" i="26"/>
  <c r="B119" i="26"/>
  <c r="C119" i="26"/>
  <c r="D119" i="26"/>
  <c r="E119" i="26"/>
  <c r="I119" i="26"/>
  <c r="J119" i="26"/>
  <c r="K119" i="26"/>
  <c r="N119" i="26"/>
  <c r="O119" i="26"/>
  <c r="Q119" i="26"/>
  <c r="R119" i="26"/>
  <c r="S119" i="26"/>
  <c r="T119" i="26"/>
  <c r="V119" i="26"/>
  <c r="W119" i="26"/>
  <c r="X119" i="26"/>
  <c r="Y119" i="26"/>
  <c r="CF119" i="26"/>
  <c r="CG119" i="26"/>
  <c r="CI119" i="26"/>
  <c r="CJ119" i="26"/>
  <c r="CK119" i="26"/>
  <c r="CO119" i="26"/>
  <c r="CP119" i="26"/>
  <c r="A120" i="26"/>
  <c r="B120" i="26"/>
  <c r="C120" i="26"/>
  <c r="D120" i="26"/>
  <c r="E120" i="26"/>
  <c r="I120" i="26"/>
  <c r="J120" i="26"/>
  <c r="K120" i="26"/>
  <c r="N120" i="26"/>
  <c r="O120" i="26"/>
  <c r="Q120" i="26"/>
  <c r="R120" i="26"/>
  <c r="S120" i="26"/>
  <c r="T120" i="26"/>
  <c r="V120" i="26"/>
  <c r="W120" i="26"/>
  <c r="X120" i="26"/>
  <c r="Y120" i="26"/>
  <c r="CF120" i="26"/>
  <c r="CG120" i="26"/>
  <c r="CI120" i="26"/>
  <c r="CJ120" i="26"/>
  <c r="CK120" i="26"/>
  <c r="CO120" i="26"/>
  <c r="CP120" i="26"/>
  <c r="A121" i="26"/>
  <c r="B121" i="26"/>
  <c r="C121" i="26"/>
  <c r="D121" i="26"/>
  <c r="E121" i="26"/>
  <c r="I121" i="26"/>
  <c r="J121" i="26"/>
  <c r="K121" i="26"/>
  <c r="N121" i="26"/>
  <c r="O121" i="26"/>
  <c r="Q121" i="26"/>
  <c r="R121" i="26"/>
  <c r="S121" i="26"/>
  <c r="T121" i="26"/>
  <c r="V121" i="26"/>
  <c r="W121" i="26"/>
  <c r="X121" i="26"/>
  <c r="Y121" i="26"/>
  <c r="CF121" i="26"/>
  <c r="CG121" i="26"/>
  <c r="CI121" i="26"/>
  <c r="CJ121" i="26"/>
  <c r="CK121" i="26"/>
  <c r="CO121" i="26"/>
  <c r="CP121" i="26"/>
  <c r="A122" i="26"/>
  <c r="B122" i="26"/>
  <c r="C122" i="26"/>
  <c r="D122" i="26"/>
  <c r="E122" i="26"/>
  <c r="I122" i="26"/>
  <c r="J122" i="26"/>
  <c r="K122" i="26"/>
  <c r="N122" i="26"/>
  <c r="O122" i="26"/>
  <c r="Q122" i="26"/>
  <c r="R122" i="26"/>
  <c r="S122" i="26"/>
  <c r="T122" i="26"/>
  <c r="V122" i="26"/>
  <c r="W122" i="26"/>
  <c r="X122" i="26"/>
  <c r="Y122" i="26"/>
  <c r="CF122" i="26"/>
  <c r="CG122" i="26"/>
  <c r="CI122" i="26"/>
  <c r="CJ122" i="26"/>
  <c r="CK122" i="26"/>
  <c r="CO122" i="26"/>
  <c r="CP122" i="26"/>
  <c r="A123" i="26"/>
  <c r="B123" i="26"/>
  <c r="C123" i="26"/>
  <c r="D123" i="26"/>
  <c r="E123" i="26"/>
  <c r="I123" i="26"/>
  <c r="J123" i="26"/>
  <c r="K123" i="26"/>
  <c r="N123" i="26"/>
  <c r="O123" i="26"/>
  <c r="Q123" i="26"/>
  <c r="R123" i="26"/>
  <c r="S123" i="26"/>
  <c r="T123" i="26"/>
  <c r="V123" i="26"/>
  <c r="W123" i="26"/>
  <c r="X123" i="26"/>
  <c r="Y123" i="26"/>
  <c r="CF123" i="26"/>
  <c r="CG123" i="26"/>
  <c r="CI123" i="26"/>
  <c r="CJ123" i="26"/>
  <c r="CK123" i="26"/>
  <c r="CO123" i="26"/>
  <c r="CP123" i="26"/>
  <c r="A124" i="26"/>
  <c r="B124" i="26"/>
  <c r="C124" i="26"/>
  <c r="D124" i="26"/>
  <c r="E124" i="26"/>
  <c r="I124" i="26"/>
  <c r="J124" i="26"/>
  <c r="K124" i="26"/>
  <c r="N124" i="26"/>
  <c r="O124" i="26"/>
  <c r="Q124" i="26"/>
  <c r="R124" i="26"/>
  <c r="S124" i="26"/>
  <c r="T124" i="26"/>
  <c r="V124" i="26"/>
  <c r="W124" i="26"/>
  <c r="X124" i="26"/>
  <c r="Y124" i="26"/>
  <c r="CF124" i="26"/>
  <c r="CG124" i="26"/>
  <c r="CI124" i="26"/>
  <c r="CJ124" i="26"/>
  <c r="CK124" i="26"/>
  <c r="CO124" i="26"/>
  <c r="CP124" i="26"/>
  <c r="A125" i="26"/>
  <c r="B125" i="26"/>
  <c r="C125" i="26"/>
  <c r="D125" i="26"/>
  <c r="E125" i="26"/>
  <c r="I125" i="26"/>
  <c r="J125" i="26"/>
  <c r="K125" i="26"/>
  <c r="N125" i="26"/>
  <c r="O125" i="26"/>
  <c r="Q125" i="26"/>
  <c r="R125" i="26"/>
  <c r="S125" i="26"/>
  <c r="T125" i="26"/>
  <c r="V125" i="26"/>
  <c r="W125" i="26"/>
  <c r="X125" i="26"/>
  <c r="Y125" i="26"/>
  <c r="CF125" i="26"/>
  <c r="CG125" i="26"/>
  <c r="CI125" i="26"/>
  <c r="CJ125" i="26"/>
  <c r="CK125" i="26"/>
  <c r="CO125" i="26"/>
  <c r="CP125" i="26"/>
  <c r="A126" i="26"/>
  <c r="B126" i="26"/>
  <c r="C126" i="26"/>
  <c r="D126" i="26"/>
  <c r="E126" i="26"/>
  <c r="I126" i="26"/>
  <c r="J126" i="26"/>
  <c r="K126" i="26"/>
  <c r="N126" i="26"/>
  <c r="O126" i="26"/>
  <c r="Q126" i="26"/>
  <c r="R126" i="26"/>
  <c r="S126" i="26"/>
  <c r="T126" i="26"/>
  <c r="V126" i="26"/>
  <c r="W126" i="26"/>
  <c r="X126" i="26"/>
  <c r="Y126" i="26"/>
  <c r="CF126" i="26"/>
  <c r="CG126" i="26"/>
  <c r="CI126" i="26"/>
  <c r="CJ126" i="26"/>
  <c r="CK126" i="26"/>
  <c r="CO126" i="26"/>
  <c r="CP126" i="26"/>
  <c r="A127" i="26"/>
  <c r="B127" i="26"/>
  <c r="C127" i="26"/>
  <c r="D127" i="26"/>
  <c r="E127" i="26"/>
  <c r="I127" i="26"/>
  <c r="J127" i="26"/>
  <c r="K127" i="26"/>
  <c r="N127" i="26"/>
  <c r="O127" i="26"/>
  <c r="Q127" i="26"/>
  <c r="R127" i="26"/>
  <c r="S127" i="26"/>
  <c r="T127" i="26"/>
  <c r="V127" i="26"/>
  <c r="W127" i="26"/>
  <c r="X127" i="26"/>
  <c r="Y127" i="26"/>
  <c r="CF127" i="26"/>
  <c r="CG127" i="26"/>
  <c r="CI127" i="26"/>
  <c r="CJ127" i="26"/>
  <c r="CK127" i="26"/>
  <c r="CO127" i="26"/>
  <c r="CP127" i="26"/>
  <c r="A128" i="26"/>
  <c r="B128" i="26"/>
  <c r="C128" i="26"/>
  <c r="D128" i="26"/>
  <c r="E128" i="26"/>
  <c r="I128" i="26"/>
  <c r="J128" i="26"/>
  <c r="K128" i="26"/>
  <c r="N128" i="26"/>
  <c r="O128" i="26"/>
  <c r="Q128" i="26"/>
  <c r="R128" i="26"/>
  <c r="S128" i="26"/>
  <c r="T128" i="26"/>
  <c r="V128" i="26"/>
  <c r="W128" i="26"/>
  <c r="X128" i="26"/>
  <c r="Y128" i="26"/>
  <c r="CF128" i="26"/>
  <c r="CG128" i="26"/>
  <c r="CI128" i="26"/>
  <c r="CJ128" i="26"/>
  <c r="CK128" i="26"/>
  <c r="CO128" i="26"/>
  <c r="CP128" i="26"/>
  <c r="A129" i="26"/>
  <c r="B129" i="26"/>
  <c r="C129" i="26"/>
  <c r="D129" i="26"/>
  <c r="E129" i="26"/>
  <c r="I129" i="26"/>
  <c r="J129" i="26"/>
  <c r="K129" i="26"/>
  <c r="N129" i="26"/>
  <c r="O129" i="26"/>
  <c r="Q129" i="26"/>
  <c r="R129" i="26"/>
  <c r="S129" i="26"/>
  <c r="T129" i="26"/>
  <c r="V129" i="26"/>
  <c r="W129" i="26"/>
  <c r="X129" i="26"/>
  <c r="Y129" i="26"/>
  <c r="CF129" i="26"/>
  <c r="CG129" i="26"/>
  <c r="CI129" i="26"/>
  <c r="CJ129" i="26"/>
  <c r="CK129" i="26"/>
  <c r="CO129" i="26"/>
  <c r="CP129" i="26"/>
  <c r="A130" i="26"/>
  <c r="B130" i="26"/>
  <c r="C130" i="26"/>
  <c r="D130" i="26"/>
  <c r="E130" i="26"/>
  <c r="I130" i="26"/>
  <c r="J130" i="26"/>
  <c r="K130" i="26"/>
  <c r="N130" i="26"/>
  <c r="O130" i="26"/>
  <c r="Q130" i="26"/>
  <c r="R130" i="26"/>
  <c r="S130" i="26"/>
  <c r="T130" i="26"/>
  <c r="V130" i="26"/>
  <c r="W130" i="26"/>
  <c r="X130" i="26"/>
  <c r="Y130" i="26"/>
  <c r="CF130" i="26"/>
  <c r="CG130" i="26"/>
  <c r="CI130" i="26"/>
  <c r="CJ130" i="26"/>
  <c r="CK130" i="26"/>
  <c r="CO130" i="26"/>
  <c r="CP130" i="26"/>
  <c r="A131" i="26"/>
  <c r="B131" i="26"/>
  <c r="C131" i="26"/>
  <c r="D131" i="26"/>
  <c r="E131" i="26"/>
  <c r="I131" i="26"/>
  <c r="J131" i="26"/>
  <c r="K131" i="26"/>
  <c r="N131" i="26"/>
  <c r="O131" i="26"/>
  <c r="Q131" i="26"/>
  <c r="R131" i="26"/>
  <c r="S131" i="26"/>
  <c r="T131" i="26"/>
  <c r="V131" i="26"/>
  <c r="W131" i="26"/>
  <c r="X131" i="26"/>
  <c r="Y131" i="26"/>
  <c r="CF131" i="26"/>
  <c r="CG131" i="26"/>
  <c r="CI131" i="26"/>
  <c r="CJ131" i="26"/>
  <c r="CK131" i="26"/>
  <c r="CO131" i="26"/>
  <c r="CP131" i="26"/>
  <c r="A132" i="26"/>
  <c r="B132" i="26"/>
  <c r="C132" i="26"/>
  <c r="D132" i="26"/>
  <c r="E132" i="26"/>
  <c r="I132" i="26"/>
  <c r="J132" i="26"/>
  <c r="K132" i="26"/>
  <c r="N132" i="26"/>
  <c r="O132" i="26"/>
  <c r="Q132" i="26"/>
  <c r="R132" i="26"/>
  <c r="S132" i="26"/>
  <c r="T132" i="26"/>
  <c r="V132" i="26"/>
  <c r="W132" i="26"/>
  <c r="X132" i="26"/>
  <c r="Y132" i="26"/>
  <c r="CF132" i="26"/>
  <c r="CG132" i="26"/>
  <c r="CI132" i="26"/>
  <c r="CJ132" i="26"/>
  <c r="CK132" i="26"/>
  <c r="CO132" i="26"/>
  <c r="CP132" i="26"/>
  <c r="A133" i="26"/>
  <c r="B133" i="26"/>
  <c r="C133" i="26"/>
  <c r="D133" i="26"/>
  <c r="E133" i="26"/>
  <c r="I133" i="26"/>
  <c r="J133" i="26"/>
  <c r="K133" i="26"/>
  <c r="N133" i="26"/>
  <c r="O133" i="26"/>
  <c r="Q133" i="26"/>
  <c r="R133" i="26"/>
  <c r="S133" i="26"/>
  <c r="T133" i="26"/>
  <c r="V133" i="26"/>
  <c r="W133" i="26"/>
  <c r="X133" i="26"/>
  <c r="Y133" i="26"/>
  <c r="CF133" i="26"/>
  <c r="CG133" i="26"/>
  <c r="CI133" i="26"/>
  <c r="CJ133" i="26"/>
  <c r="CK133" i="26"/>
  <c r="CO133" i="26"/>
  <c r="CP133" i="26"/>
  <c r="A134" i="26"/>
  <c r="B134" i="26"/>
  <c r="C134" i="26"/>
  <c r="D134" i="26"/>
  <c r="E134" i="26"/>
  <c r="I134" i="26"/>
  <c r="J134" i="26"/>
  <c r="K134" i="26"/>
  <c r="N134" i="26"/>
  <c r="O134" i="26"/>
  <c r="Q134" i="26"/>
  <c r="R134" i="26"/>
  <c r="S134" i="26"/>
  <c r="T134" i="26"/>
  <c r="V134" i="26"/>
  <c r="W134" i="26"/>
  <c r="X134" i="26"/>
  <c r="Y134" i="26"/>
  <c r="CF134" i="26"/>
  <c r="CG134" i="26"/>
  <c r="CI134" i="26"/>
  <c r="CJ134" i="26"/>
  <c r="CK134" i="26"/>
  <c r="CO134" i="26"/>
  <c r="CP134" i="26"/>
  <c r="A135" i="26"/>
  <c r="B135" i="26"/>
  <c r="C135" i="26"/>
  <c r="D135" i="26"/>
  <c r="E135" i="26"/>
  <c r="I135" i="26"/>
  <c r="J135" i="26"/>
  <c r="K135" i="26"/>
  <c r="N135" i="26"/>
  <c r="O135" i="26"/>
  <c r="Q135" i="26"/>
  <c r="R135" i="26"/>
  <c r="S135" i="26"/>
  <c r="T135" i="26"/>
  <c r="V135" i="26"/>
  <c r="W135" i="26"/>
  <c r="X135" i="26"/>
  <c r="Y135" i="26"/>
  <c r="CF135" i="26"/>
  <c r="CG135" i="26"/>
  <c r="CI135" i="26"/>
  <c r="CJ135" i="26"/>
  <c r="CK135" i="26"/>
  <c r="CO135" i="26"/>
  <c r="CP135" i="26"/>
  <c r="A136" i="26"/>
  <c r="B136" i="26"/>
  <c r="C136" i="26"/>
  <c r="D136" i="26"/>
  <c r="E136" i="26"/>
  <c r="I136" i="26"/>
  <c r="J136" i="26"/>
  <c r="K136" i="26"/>
  <c r="N136" i="26"/>
  <c r="O136" i="26"/>
  <c r="Q136" i="26"/>
  <c r="R136" i="26"/>
  <c r="S136" i="26"/>
  <c r="T136" i="26"/>
  <c r="V136" i="26"/>
  <c r="W136" i="26"/>
  <c r="X136" i="26"/>
  <c r="Y136" i="26"/>
  <c r="CF136" i="26"/>
  <c r="CG136" i="26"/>
  <c r="CI136" i="26"/>
  <c r="CJ136" i="26"/>
  <c r="CK136" i="26"/>
  <c r="CO136" i="26"/>
  <c r="CP136" i="26"/>
  <c r="A137" i="26"/>
  <c r="B137" i="26"/>
  <c r="C137" i="26"/>
  <c r="D137" i="26"/>
  <c r="E137" i="26"/>
  <c r="I137" i="26"/>
  <c r="J137" i="26"/>
  <c r="K137" i="26"/>
  <c r="N137" i="26"/>
  <c r="O137" i="26"/>
  <c r="Q137" i="26"/>
  <c r="R137" i="26"/>
  <c r="S137" i="26"/>
  <c r="T137" i="26"/>
  <c r="V137" i="26"/>
  <c r="W137" i="26"/>
  <c r="X137" i="26"/>
  <c r="Y137" i="26"/>
  <c r="CF137" i="26"/>
  <c r="CG137" i="26"/>
  <c r="CI137" i="26"/>
  <c r="CJ137" i="26"/>
  <c r="CK137" i="26"/>
  <c r="CO137" i="26"/>
  <c r="CP137" i="26"/>
  <c r="A138" i="26"/>
  <c r="B138" i="26"/>
  <c r="C138" i="26"/>
  <c r="D138" i="26"/>
  <c r="E138" i="26"/>
  <c r="I138" i="26"/>
  <c r="J138" i="26"/>
  <c r="K138" i="26"/>
  <c r="N138" i="26"/>
  <c r="O138" i="26"/>
  <c r="Q138" i="26"/>
  <c r="R138" i="26"/>
  <c r="S138" i="26"/>
  <c r="T138" i="26"/>
  <c r="V138" i="26"/>
  <c r="W138" i="26"/>
  <c r="X138" i="26"/>
  <c r="Y138" i="26"/>
  <c r="CF138" i="26"/>
  <c r="CG138" i="26"/>
  <c r="CI138" i="26"/>
  <c r="CJ138" i="26"/>
  <c r="CK138" i="26"/>
  <c r="CO138" i="26"/>
  <c r="CP138" i="26"/>
  <c r="A139" i="26"/>
  <c r="B139" i="26"/>
  <c r="C139" i="26"/>
  <c r="D139" i="26"/>
  <c r="E139" i="26"/>
  <c r="I139" i="26"/>
  <c r="J139" i="26"/>
  <c r="K139" i="26"/>
  <c r="N139" i="26"/>
  <c r="O139" i="26"/>
  <c r="Q139" i="26"/>
  <c r="R139" i="26"/>
  <c r="S139" i="26"/>
  <c r="T139" i="26"/>
  <c r="V139" i="26"/>
  <c r="W139" i="26"/>
  <c r="X139" i="26"/>
  <c r="Y139" i="26"/>
  <c r="CF139" i="26"/>
  <c r="CG139" i="26"/>
  <c r="CI139" i="26"/>
  <c r="CJ139" i="26"/>
  <c r="CK139" i="26"/>
  <c r="CO139" i="26"/>
  <c r="CP139" i="26"/>
  <c r="A140" i="26"/>
  <c r="B140" i="26"/>
  <c r="C140" i="26"/>
  <c r="D140" i="26"/>
  <c r="E140" i="26"/>
  <c r="I140" i="26"/>
  <c r="J140" i="26"/>
  <c r="K140" i="26"/>
  <c r="N140" i="26"/>
  <c r="O140" i="26"/>
  <c r="Q140" i="26"/>
  <c r="R140" i="26"/>
  <c r="S140" i="26"/>
  <c r="T140" i="26"/>
  <c r="V140" i="26"/>
  <c r="W140" i="26"/>
  <c r="X140" i="26"/>
  <c r="Y140" i="26"/>
  <c r="CF140" i="26"/>
  <c r="CG140" i="26"/>
  <c r="CI140" i="26"/>
  <c r="CJ140" i="26"/>
  <c r="CK140" i="26"/>
  <c r="CO140" i="26"/>
  <c r="CP140" i="26"/>
  <c r="A141" i="26"/>
  <c r="B141" i="26"/>
  <c r="C141" i="26"/>
  <c r="D141" i="26"/>
  <c r="E141" i="26"/>
  <c r="I141" i="26"/>
  <c r="J141" i="26"/>
  <c r="K141" i="26"/>
  <c r="N141" i="26"/>
  <c r="O141" i="26"/>
  <c r="Q141" i="26"/>
  <c r="R141" i="26"/>
  <c r="S141" i="26"/>
  <c r="T141" i="26"/>
  <c r="V141" i="26"/>
  <c r="W141" i="26"/>
  <c r="X141" i="26"/>
  <c r="Y141" i="26"/>
  <c r="CF141" i="26"/>
  <c r="CG141" i="26"/>
  <c r="CI141" i="26"/>
  <c r="CJ141" i="26"/>
  <c r="CK141" i="26"/>
  <c r="CO141" i="26"/>
  <c r="CP141" i="26"/>
  <c r="A142" i="26"/>
  <c r="B142" i="26"/>
  <c r="C142" i="26"/>
  <c r="D142" i="26"/>
  <c r="E142" i="26"/>
  <c r="I142" i="26"/>
  <c r="J142" i="26"/>
  <c r="K142" i="26"/>
  <c r="N142" i="26"/>
  <c r="O142" i="26"/>
  <c r="Q142" i="26"/>
  <c r="R142" i="26"/>
  <c r="S142" i="26"/>
  <c r="T142" i="26"/>
  <c r="V142" i="26"/>
  <c r="W142" i="26"/>
  <c r="X142" i="26"/>
  <c r="Y142" i="26"/>
  <c r="CF142" i="26"/>
  <c r="CG142" i="26"/>
  <c r="CI142" i="26"/>
  <c r="CJ142" i="26"/>
  <c r="CK142" i="26"/>
  <c r="CO142" i="26"/>
  <c r="CP142" i="26"/>
  <c r="A143" i="26"/>
  <c r="B143" i="26"/>
  <c r="C143" i="26"/>
  <c r="D143" i="26"/>
  <c r="E143" i="26"/>
  <c r="I143" i="26"/>
  <c r="J143" i="26"/>
  <c r="K143" i="26"/>
  <c r="N143" i="26"/>
  <c r="O143" i="26"/>
  <c r="Q143" i="26"/>
  <c r="R143" i="26"/>
  <c r="S143" i="26"/>
  <c r="T143" i="26"/>
  <c r="V143" i="26"/>
  <c r="W143" i="26"/>
  <c r="X143" i="26"/>
  <c r="Y143" i="26"/>
  <c r="CF143" i="26"/>
  <c r="CG143" i="26"/>
  <c r="CI143" i="26"/>
  <c r="CJ143" i="26"/>
  <c r="CK143" i="26"/>
  <c r="CO143" i="26"/>
  <c r="CP143" i="26"/>
  <c r="A144" i="26"/>
  <c r="B144" i="26"/>
  <c r="C144" i="26"/>
  <c r="D144" i="26"/>
  <c r="E144" i="26"/>
  <c r="I144" i="26"/>
  <c r="J144" i="26"/>
  <c r="K144" i="26"/>
  <c r="N144" i="26"/>
  <c r="O144" i="26"/>
  <c r="Q144" i="26"/>
  <c r="R144" i="26"/>
  <c r="S144" i="26"/>
  <c r="T144" i="26"/>
  <c r="V144" i="26"/>
  <c r="W144" i="26"/>
  <c r="X144" i="26"/>
  <c r="Y144" i="26"/>
  <c r="CF144" i="26"/>
  <c r="CG144" i="26"/>
  <c r="CI144" i="26"/>
  <c r="CJ144" i="26"/>
  <c r="CK144" i="26"/>
  <c r="CO144" i="26"/>
  <c r="CP144" i="26"/>
  <c r="A145" i="26"/>
  <c r="B145" i="26"/>
  <c r="C145" i="26"/>
  <c r="D145" i="26"/>
  <c r="E145" i="26"/>
  <c r="I145" i="26"/>
  <c r="J145" i="26"/>
  <c r="K145" i="26"/>
  <c r="N145" i="26"/>
  <c r="O145" i="26"/>
  <c r="Q145" i="26"/>
  <c r="R145" i="26"/>
  <c r="S145" i="26"/>
  <c r="T145" i="26"/>
  <c r="V145" i="26"/>
  <c r="W145" i="26"/>
  <c r="X145" i="26"/>
  <c r="Y145" i="26"/>
  <c r="CF145" i="26"/>
  <c r="CG145" i="26"/>
  <c r="CI145" i="26"/>
  <c r="CJ145" i="26"/>
  <c r="CK145" i="26"/>
  <c r="CO145" i="26"/>
  <c r="CP145" i="26"/>
  <c r="A146" i="26"/>
  <c r="B146" i="26"/>
  <c r="C146" i="26"/>
  <c r="D146" i="26"/>
  <c r="E146" i="26"/>
  <c r="I146" i="26"/>
  <c r="J146" i="26"/>
  <c r="K146" i="26"/>
  <c r="N146" i="26"/>
  <c r="O146" i="26"/>
  <c r="Q146" i="26"/>
  <c r="R146" i="26"/>
  <c r="S146" i="26"/>
  <c r="T146" i="26"/>
  <c r="V146" i="26"/>
  <c r="W146" i="26"/>
  <c r="X146" i="26"/>
  <c r="Y146" i="26"/>
  <c r="CF146" i="26"/>
  <c r="CG146" i="26"/>
  <c r="CI146" i="26"/>
  <c r="CJ146" i="26"/>
  <c r="CK146" i="26"/>
  <c r="CO146" i="26"/>
  <c r="CP146" i="26"/>
  <c r="A147" i="26"/>
  <c r="B147" i="26"/>
  <c r="C147" i="26"/>
  <c r="D147" i="26"/>
  <c r="E147" i="26"/>
  <c r="I147" i="26"/>
  <c r="J147" i="26"/>
  <c r="K147" i="26"/>
  <c r="N147" i="26"/>
  <c r="O147" i="26"/>
  <c r="Q147" i="26"/>
  <c r="R147" i="26"/>
  <c r="S147" i="26"/>
  <c r="T147" i="26"/>
  <c r="V147" i="26"/>
  <c r="W147" i="26"/>
  <c r="X147" i="26"/>
  <c r="Y147" i="26"/>
  <c r="CF147" i="26"/>
  <c r="CG147" i="26"/>
  <c r="CI147" i="26"/>
  <c r="CJ147" i="26"/>
  <c r="CK147" i="26"/>
  <c r="CO147" i="26"/>
  <c r="CP147" i="26"/>
  <c r="A148" i="26"/>
  <c r="B148" i="26"/>
  <c r="C148" i="26"/>
  <c r="D148" i="26"/>
  <c r="E148" i="26"/>
  <c r="I148" i="26"/>
  <c r="J148" i="26"/>
  <c r="K148" i="26"/>
  <c r="N148" i="26"/>
  <c r="O148" i="26"/>
  <c r="Q148" i="26"/>
  <c r="R148" i="26"/>
  <c r="S148" i="26"/>
  <c r="T148" i="26"/>
  <c r="V148" i="26"/>
  <c r="W148" i="26"/>
  <c r="X148" i="26"/>
  <c r="Y148" i="26"/>
  <c r="CF148" i="26"/>
  <c r="CG148" i="26"/>
  <c r="CI148" i="26"/>
  <c r="CJ148" i="26"/>
  <c r="CK148" i="26"/>
  <c r="CO148" i="26"/>
  <c r="CP148" i="26"/>
  <c r="A149" i="26"/>
  <c r="B149" i="26"/>
  <c r="C149" i="26"/>
  <c r="D149" i="26"/>
  <c r="E149" i="26"/>
  <c r="I149" i="26"/>
  <c r="J149" i="26"/>
  <c r="K149" i="26"/>
  <c r="N149" i="26"/>
  <c r="O149" i="26"/>
  <c r="Q149" i="26"/>
  <c r="R149" i="26"/>
  <c r="S149" i="26"/>
  <c r="T149" i="26"/>
  <c r="V149" i="26"/>
  <c r="W149" i="26"/>
  <c r="X149" i="26"/>
  <c r="Y149" i="26"/>
  <c r="CF149" i="26"/>
  <c r="CG149" i="26"/>
  <c r="CI149" i="26"/>
  <c r="CJ149" i="26"/>
  <c r="CK149" i="26"/>
  <c r="CO149" i="26"/>
  <c r="CP149" i="26"/>
  <c r="A150" i="26"/>
  <c r="B150" i="26"/>
  <c r="C150" i="26"/>
  <c r="D150" i="26"/>
  <c r="E150" i="26"/>
  <c r="I150" i="26"/>
  <c r="J150" i="26"/>
  <c r="K150" i="26"/>
  <c r="N150" i="26"/>
  <c r="O150" i="26"/>
  <c r="Q150" i="26"/>
  <c r="R150" i="26"/>
  <c r="S150" i="26"/>
  <c r="T150" i="26"/>
  <c r="V150" i="26"/>
  <c r="W150" i="26"/>
  <c r="X150" i="26"/>
  <c r="Y150" i="26"/>
  <c r="CF150" i="26"/>
  <c r="CG150" i="26"/>
  <c r="CI150" i="26"/>
  <c r="CJ150" i="26"/>
  <c r="CK150" i="26"/>
  <c r="CO150" i="26"/>
  <c r="CP150" i="26"/>
  <c r="A151" i="26"/>
  <c r="B151" i="26"/>
  <c r="C151" i="26"/>
  <c r="D151" i="26"/>
  <c r="E151" i="26"/>
  <c r="I151" i="26"/>
  <c r="J151" i="26"/>
  <c r="K151" i="26"/>
  <c r="N151" i="26"/>
  <c r="O151" i="26"/>
  <c r="Q151" i="26"/>
  <c r="R151" i="26"/>
  <c r="S151" i="26"/>
  <c r="T151" i="26"/>
  <c r="V151" i="26"/>
  <c r="W151" i="26"/>
  <c r="X151" i="26"/>
  <c r="Y151" i="26"/>
  <c r="CF151" i="26"/>
  <c r="CG151" i="26"/>
  <c r="CI151" i="26"/>
  <c r="CJ151" i="26"/>
  <c r="CK151" i="26"/>
  <c r="CO151" i="26"/>
  <c r="CP151" i="26"/>
  <c r="A152" i="26"/>
  <c r="B152" i="26"/>
  <c r="C152" i="26"/>
  <c r="D152" i="26"/>
  <c r="E152" i="26"/>
  <c r="I152" i="26"/>
  <c r="J152" i="26"/>
  <c r="K152" i="26"/>
  <c r="N152" i="26"/>
  <c r="O152" i="26"/>
  <c r="Q152" i="26"/>
  <c r="R152" i="26"/>
  <c r="S152" i="26"/>
  <c r="T152" i="26"/>
  <c r="V152" i="26"/>
  <c r="W152" i="26"/>
  <c r="X152" i="26"/>
  <c r="Y152" i="26"/>
  <c r="CF152" i="26"/>
  <c r="CG152" i="26"/>
  <c r="CI152" i="26"/>
  <c r="CJ152" i="26"/>
  <c r="CK152" i="26"/>
  <c r="CO152" i="26"/>
  <c r="CP152" i="26"/>
  <c r="A153" i="26"/>
  <c r="B153" i="26"/>
  <c r="C153" i="26"/>
  <c r="D153" i="26"/>
  <c r="E153" i="26"/>
  <c r="I153" i="26"/>
  <c r="J153" i="26"/>
  <c r="K153" i="26"/>
  <c r="N153" i="26"/>
  <c r="O153" i="26"/>
  <c r="Q153" i="26"/>
  <c r="R153" i="26"/>
  <c r="S153" i="26"/>
  <c r="T153" i="26"/>
  <c r="V153" i="26"/>
  <c r="W153" i="26"/>
  <c r="X153" i="26"/>
  <c r="Y153" i="26"/>
  <c r="CF153" i="26"/>
  <c r="CG153" i="26"/>
  <c r="CI153" i="26"/>
  <c r="CJ153" i="26"/>
  <c r="CK153" i="26"/>
  <c r="CO153" i="26"/>
  <c r="CP153" i="26"/>
  <c r="A154" i="26"/>
  <c r="B154" i="26"/>
  <c r="C154" i="26"/>
  <c r="D154" i="26"/>
  <c r="E154" i="26"/>
  <c r="I154" i="26"/>
  <c r="J154" i="26"/>
  <c r="K154" i="26"/>
  <c r="N154" i="26"/>
  <c r="O154" i="26"/>
  <c r="Q154" i="26"/>
  <c r="R154" i="26"/>
  <c r="S154" i="26"/>
  <c r="T154" i="26"/>
  <c r="V154" i="26"/>
  <c r="W154" i="26"/>
  <c r="X154" i="26"/>
  <c r="Y154" i="26"/>
  <c r="CF154" i="26"/>
  <c r="CG154" i="26"/>
  <c r="CI154" i="26"/>
  <c r="CJ154" i="26"/>
  <c r="CK154" i="26"/>
  <c r="CO154" i="26"/>
  <c r="CP154" i="26"/>
  <c r="A155" i="26"/>
  <c r="B155" i="26"/>
  <c r="C155" i="26"/>
  <c r="D155" i="26"/>
  <c r="E155" i="26"/>
  <c r="I155" i="26"/>
  <c r="J155" i="26"/>
  <c r="K155" i="26"/>
  <c r="N155" i="26"/>
  <c r="O155" i="26"/>
  <c r="Q155" i="26"/>
  <c r="R155" i="26"/>
  <c r="S155" i="26"/>
  <c r="T155" i="26"/>
  <c r="V155" i="26"/>
  <c r="W155" i="26"/>
  <c r="X155" i="26"/>
  <c r="Y155" i="26"/>
  <c r="CF155" i="26"/>
  <c r="CG155" i="26"/>
  <c r="CI155" i="26"/>
  <c r="CJ155" i="26"/>
  <c r="CK155" i="26"/>
  <c r="CO155" i="26"/>
  <c r="CP155" i="26"/>
  <c r="A156" i="26"/>
  <c r="B156" i="26"/>
  <c r="C156" i="26"/>
  <c r="D156" i="26"/>
  <c r="E156" i="26"/>
  <c r="I156" i="26"/>
  <c r="J156" i="26"/>
  <c r="K156" i="26"/>
  <c r="N156" i="26"/>
  <c r="O156" i="26"/>
  <c r="Q156" i="26"/>
  <c r="R156" i="26"/>
  <c r="S156" i="26"/>
  <c r="T156" i="26"/>
  <c r="V156" i="26"/>
  <c r="W156" i="26"/>
  <c r="X156" i="26"/>
  <c r="Y156" i="26"/>
  <c r="CF156" i="26"/>
  <c r="CG156" i="26"/>
  <c r="CI156" i="26"/>
  <c r="CJ156" i="26"/>
  <c r="CK156" i="26"/>
  <c r="CO156" i="26"/>
  <c r="CP156" i="26"/>
  <c r="A157" i="26"/>
  <c r="B157" i="26"/>
  <c r="C157" i="26"/>
  <c r="D157" i="26"/>
  <c r="E157" i="26"/>
  <c r="I157" i="26"/>
  <c r="J157" i="26"/>
  <c r="K157" i="26"/>
  <c r="N157" i="26"/>
  <c r="O157" i="26"/>
  <c r="Q157" i="26"/>
  <c r="R157" i="26"/>
  <c r="S157" i="26"/>
  <c r="T157" i="26"/>
  <c r="V157" i="26"/>
  <c r="W157" i="26"/>
  <c r="X157" i="26"/>
  <c r="Y157" i="26"/>
  <c r="CF157" i="26"/>
  <c r="CG157" i="26"/>
  <c r="CI157" i="26"/>
  <c r="CJ157" i="26"/>
  <c r="CK157" i="26"/>
  <c r="CO157" i="26"/>
  <c r="CP157" i="26"/>
  <c r="A158" i="26"/>
  <c r="B158" i="26"/>
  <c r="C158" i="26"/>
  <c r="D158" i="26"/>
  <c r="E158" i="26"/>
  <c r="I158" i="26"/>
  <c r="J158" i="26"/>
  <c r="K158" i="26"/>
  <c r="N158" i="26"/>
  <c r="O158" i="26"/>
  <c r="Q158" i="26"/>
  <c r="R158" i="26"/>
  <c r="S158" i="26"/>
  <c r="T158" i="26"/>
  <c r="V158" i="26"/>
  <c r="W158" i="26"/>
  <c r="X158" i="26"/>
  <c r="Y158" i="26"/>
  <c r="CF158" i="26"/>
  <c r="CG158" i="26"/>
  <c r="CI158" i="26"/>
  <c r="CJ158" i="26"/>
  <c r="CK158" i="26"/>
  <c r="CO158" i="26"/>
  <c r="CP158" i="26"/>
  <c r="A159" i="26"/>
  <c r="B159" i="26"/>
  <c r="C159" i="26"/>
  <c r="D159" i="26"/>
  <c r="E159" i="26"/>
  <c r="I159" i="26"/>
  <c r="J159" i="26"/>
  <c r="K159" i="26"/>
  <c r="N159" i="26"/>
  <c r="O159" i="26"/>
  <c r="Q159" i="26"/>
  <c r="R159" i="26"/>
  <c r="S159" i="26"/>
  <c r="T159" i="26"/>
  <c r="V159" i="26"/>
  <c r="W159" i="26"/>
  <c r="X159" i="26"/>
  <c r="Y159" i="26"/>
  <c r="CF159" i="26"/>
  <c r="CG159" i="26"/>
  <c r="CI159" i="26"/>
  <c r="CJ159" i="26"/>
  <c r="CK159" i="26"/>
  <c r="CO159" i="26"/>
  <c r="CP159" i="26"/>
  <c r="A160" i="26"/>
  <c r="B160" i="26"/>
  <c r="C160" i="26"/>
  <c r="D160" i="26"/>
  <c r="E160" i="26"/>
  <c r="I160" i="26"/>
  <c r="J160" i="26"/>
  <c r="K160" i="26"/>
  <c r="N160" i="26"/>
  <c r="O160" i="26"/>
  <c r="Q160" i="26"/>
  <c r="R160" i="26"/>
  <c r="S160" i="26"/>
  <c r="T160" i="26"/>
  <c r="V160" i="26"/>
  <c r="W160" i="26"/>
  <c r="X160" i="26"/>
  <c r="Y160" i="26"/>
  <c r="CF160" i="26"/>
  <c r="CG160" i="26"/>
  <c r="CI160" i="26"/>
  <c r="CJ160" i="26"/>
  <c r="CK160" i="26"/>
  <c r="CO160" i="26"/>
  <c r="CP160" i="26"/>
  <c r="A161" i="26"/>
  <c r="B161" i="26"/>
  <c r="C161" i="26"/>
  <c r="D161" i="26"/>
  <c r="E161" i="26"/>
  <c r="I161" i="26"/>
  <c r="J161" i="26"/>
  <c r="K161" i="26"/>
  <c r="N161" i="26"/>
  <c r="O161" i="26"/>
  <c r="Q161" i="26"/>
  <c r="R161" i="26"/>
  <c r="S161" i="26"/>
  <c r="T161" i="26"/>
  <c r="V161" i="26"/>
  <c r="W161" i="26"/>
  <c r="X161" i="26"/>
  <c r="Y161" i="26"/>
  <c r="CF161" i="26"/>
  <c r="CG161" i="26"/>
  <c r="CI161" i="26"/>
  <c r="CJ161" i="26"/>
  <c r="CK161" i="26"/>
  <c r="CO161" i="26"/>
  <c r="CP161" i="26"/>
  <c r="A162" i="26"/>
  <c r="B162" i="26"/>
  <c r="C162" i="26"/>
  <c r="D162" i="26"/>
  <c r="E162" i="26"/>
  <c r="I162" i="26"/>
  <c r="J162" i="26"/>
  <c r="K162" i="26"/>
  <c r="N162" i="26"/>
  <c r="O162" i="26"/>
  <c r="Q162" i="26"/>
  <c r="R162" i="26"/>
  <c r="S162" i="26"/>
  <c r="T162" i="26"/>
  <c r="V162" i="26"/>
  <c r="W162" i="26"/>
  <c r="X162" i="26"/>
  <c r="Y162" i="26"/>
  <c r="CF162" i="26"/>
  <c r="CG162" i="26"/>
  <c r="CI162" i="26"/>
  <c r="CJ162" i="26"/>
  <c r="CK162" i="26"/>
  <c r="CO162" i="26"/>
  <c r="CP162" i="26"/>
  <c r="A163" i="26"/>
  <c r="B163" i="26"/>
  <c r="C163" i="26"/>
  <c r="D163" i="26"/>
  <c r="E163" i="26"/>
  <c r="I163" i="26"/>
  <c r="J163" i="26"/>
  <c r="K163" i="26"/>
  <c r="N163" i="26"/>
  <c r="O163" i="26"/>
  <c r="Q163" i="26"/>
  <c r="R163" i="26"/>
  <c r="S163" i="26"/>
  <c r="T163" i="26"/>
  <c r="V163" i="26"/>
  <c r="W163" i="26"/>
  <c r="X163" i="26"/>
  <c r="Y163" i="26"/>
  <c r="CF163" i="26"/>
  <c r="CG163" i="26"/>
  <c r="CI163" i="26"/>
  <c r="CJ163" i="26"/>
  <c r="CK163" i="26"/>
  <c r="CO163" i="26"/>
  <c r="CP163" i="26"/>
  <c r="A164" i="26"/>
  <c r="B164" i="26"/>
  <c r="C164" i="26"/>
  <c r="D164" i="26"/>
  <c r="E164" i="26"/>
  <c r="I164" i="26"/>
  <c r="J164" i="26"/>
  <c r="K164" i="26"/>
  <c r="N164" i="26"/>
  <c r="O164" i="26"/>
  <c r="Q164" i="26"/>
  <c r="R164" i="26"/>
  <c r="S164" i="26"/>
  <c r="T164" i="26"/>
  <c r="V164" i="26"/>
  <c r="W164" i="26"/>
  <c r="X164" i="26"/>
  <c r="Y164" i="26"/>
  <c r="CF164" i="26"/>
  <c r="CG164" i="26"/>
  <c r="CI164" i="26"/>
  <c r="CJ164" i="26"/>
  <c r="CK164" i="26"/>
  <c r="CO164" i="26"/>
  <c r="CP164" i="26"/>
  <c r="A165" i="26"/>
  <c r="B165" i="26"/>
  <c r="C165" i="26"/>
  <c r="D165" i="26"/>
  <c r="E165" i="26"/>
  <c r="I165" i="26"/>
  <c r="J165" i="26"/>
  <c r="K165" i="26"/>
  <c r="N165" i="26"/>
  <c r="O165" i="26"/>
  <c r="Q165" i="26"/>
  <c r="R165" i="26"/>
  <c r="S165" i="26"/>
  <c r="T165" i="26"/>
  <c r="V165" i="26"/>
  <c r="W165" i="26"/>
  <c r="X165" i="26"/>
  <c r="Y165" i="26"/>
  <c r="CF165" i="26"/>
  <c r="CG165" i="26"/>
  <c r="CI165" i="26"/>
  <c r="CJ165" i="26"/>
  <c r="CK165" i="26"/>
  <c r="CO165" i="26"/>
  <c r="CP165" i="26"/>
  <c r="A166" i="26"/>
  <c r="B166" i="26"/>
  <c r="C166" i="26"/>
  <c r="D166" i="26"/>
  <c r="E166" i="26"/>
  <c r="I166" i="26"/>
  <c r="J166" i="26"/>
  <c r="K166" i="26"/>
  <c r="N166" i="26"/>
  <c r="O166" i="26"/>
  <c r="Q166" i="26"/>
  <c r="R166" i="26"/>
  <c r="S166" i="26"/>
  <c r="T166" i="26"/>
  <c r="V166" i="26"/>
  <c r="W166" i="26"/>
  <c r="X166" i="26"/>
  <c r="Y166" i="26"/>
  <c r="CF166" i="26"/>
  <c r="CG166" i="26"/>
  <c r="CI166" i="26"/>
  <c r="CJ166" i="26"/>
  <c r="CK166" i="26"/>
  <c r="CO166" i="26"/>
  <c r="CP166" i="26"/>
  <c r="A167" i="26"/>
  <c r="B167" i="26"/>
  <c r="C167" i="26"/>
  <c r="D167" i="26"/>
  <c r="E167" i="26"/>
  <c r="I167" i="26"/>
  <c r="J167" i="26"/>
  <c r="K167" i="26"/>
  <c r="N167" i="26"/>
  <c r="O167" i="26"/>
  <c r="Q167" i="26"/>
  <c r="R167" i="26"/>
  <c r="S167" i="26"/>
  <c r="T167" i="26"/>
  <c r="V167" i="26"/>
  <c r="W167" i="26"/>
  <c r="X167" i="26"/>
  <c r="Y167" i="26"/>
  <c r="CF167" i="26"/>
  <c r="CG167" i="26"/>
  <c r="CI167" i="26"/>
  <c r="CJ167" i="26"/>
  <c r="CK167" i="26"/>
  <c r="CO167" i="26"/>
  <c r="CP167" i="26"/>
  <c r="A168" i="26"/>
  <c r="B168" i="26"/>
  <c r="C168" i="26"/>
  <c r="D168" i="26"/>
  <c r="E168" i="26"/>
  <c r="I168" i="26"/>
  <c r="J168" i="26"/>
  <c r="K168" i="26"/>
  <c r="N168" i="26"/>
  <c r="O168" i="26"/>
  <c r="Q168" i="26"/>
  <c r="R168" i="26"/>
  <c r="S168" i="26"/>
  <c r="T168" i="26"/>
  <c r="V168" i="26"/>
  <c r="W168" i="26"/>
  <c r="X168" i="26"/>
  <c r="Y168" i="26"/>
  <c r="CF168" i="26"/>
  <c r="CG168" i="26"/>
  <c r="CI168" i="26"/>
  <c r="CJ168" i="26"/>
  <c r="CK168" i="26"/>
  <c r="CO168" i="26"/>
  <c r="CP168" i="26"/>
  <c r="A169" i="26"/>
  <c r="B169" i="26"/>
  <c r="C169" i="26"/>
  <c r="D169" i="26"/>
  <c r="E169" i="26"/>
  <c r="I169" i="26"/>
  <c r="J169" i="26"/>
  <c r="K169" i="26"/>
  <c r="N169" i="26"/>
  <c r="O169" i="26"/>
  <c r="Q169" i="26"/>
  <c r="R169" i="26"/>
  <c r="S169" i="26"/>
  <c r="T169" i="26"/>
  <c r="V169" i="26"/>
  <c r="W169" i="26"/>
  <c r="X169" i="26"/>
  <c r="Y169" i="26"/>
  <c r="CF169" i="26"/>
  <c r="CG169" i="26"/>
  <c r="CI169" i="26"/>
  <c r="CJ169" i="26"/>
  <c r="CK169" i="26"/>
  <c r="CO169" i="26"/>
  <c r="CP169" i="26"/>
  <c r="A170" i="26"/>
  <c r="B170" i="26"/>
  <c r="C170" i="26"/>
  <c r="D170" i="26"/>
  <c r="E170" i="26"/>
  <c r="I170" i="26"/>
  <c r="J170" i="26"/>
  <c r="K170" i="26"/>
  <c r="N170" i="26"/>
  <c r="O170" i="26"/>
  <c r="Q170" i="26"/>
  <c r="R170" i="26"/>
  <c r="S170" i="26"/>
  <c r="T170" i="26"/>
  <c r="V170" i="26"/>
  <c r="W170" i="26"/>
  <c r="X170" i="26"/>
  <c r="Y170" i="26"/>
  <c r="CF170" i="26"/>
  <c r="CG170" i="26"/>
  <c r="CI170" i="26"/>
  <c r="CJ170" i="26"/>
  <c r="CK170" i="26"/>
  <c r="CO170" i="26"/>
  <c r="CP170" i="26"/>
  <c r="A171" i="26"/>
  <c r="B171" i="26"/>
  <c r="C171" i="26"/>
  <c r="D171" i="26"/>
  <c r="E171" i="26"/>
  <c r="I171" i="26"/>
  <c r="J171" i="26"/>
  <c r="K171" i="26"/>
  <c r="N171" i="26"/>
  <c r="O171" i="26"/>
  <c r="Q171" i="26"/>
  <c r="R171" i="26"/>
  <c r="S171" i="26"/>
  <c r="T171" i="26"/>
  <c r="V171" i="26"/>
  <c r="W171" i="26"/>
  <c r="X171" i="26"/>
  <c r="Y171" i="26"/>
  <c r="CF171" i="26"/>
  <c r="CG171" i="26"/>
  <c r="CI171" i="26"/>
  <c r="CJ171" i="26"/>
  <c r="CK171" i="26"/>
  <c r="CO171" i="26"/>
  <c r="CP171" i="26"/>
  <c r="A172" i="26"/>
  <c r="B172" i="26"/>
  <c r="C172" i="26"/>
  <c r="D172" i="26"/>
  <c r="E172" i="26"/>
  <c r="I172" i="26"/>
  <c r="J172" i="26"/>
  <c r="K172" i="26"/>
  <c r="N172" i="26"/>
  <c r="O172" i="26"/>
  <c r="Q172" i="26"/>
  <c r="R172" i="26"/>
  <c r="S172" i="26"/>
  <c r="T172" i="26"/>
  <c r="V172" i="26"/>
  <c r="W172" i="26"/>
  <c r="X172" i="26"/>
  <c r="Y172" i="26"/>
  <c r="CF172" i="26"/>
  <c r="CG172" i="26"/>
  <c r="CI172" i="26"/>
  <c r="CJ172" i="26"/>
  <c r="CK172" i="26"/>
  <c r="CO172" i="26"/>
  <c r="CP172" i="26"/>
  <c r="A173" i="26"/>
  <c r="B173" i="26"/>
  <c r="C173" i="26"/>
  <c r="D173" i="26"/>
  <c r="E173" i="26"/>
  <c r="I173" i="26"/>
  <c r="J173" i="26"/>
  <c r="K173" i="26"/>
  <c r="N173" i="26"/>
  <c r="O173" i="26"/>
  <c r="Q173" i="26"/>
  <c r="R173" i="26"/>
  <c r="S173" i="26"/>
  <c r="T173" i="26"/>
  <c r="V173" i="26"/>
  <c r="W173" i="26"/>
  <c r="X173" i="26"/>
  <c r="Y173" i="26"/>
  <c r="CF173" i="26"/>
  <c r="CG173" i="26"/>
  <c r="CI173" i="26"/>
  <c r="CJ173" i="26"/>
  <c r="CK173" i="26"/>
  <c r="CO173" i="26"/>
  <c r="CP173" i="26"/>
  <c r="A174" i="26"/>
  <c r="B174" i="26"/>
  <c r="C174" i="26"/>
  <c r="D174" i="26"/>
  <c r="E174" i="26"/>
  <c r="I174" i="26"/>
  <c r="J174" i="26"/>
  <c r="K174" i="26"/>
  <c r="N174" i="26"/>
  <c r="O174" i="26"/>
  <c r="Q174" i="26"/>
  <c r="R174" i="26"/>
  <c r="S174" i="26"/>
  <c r="T174" i="26"/>
  <c r="V174" i="26"/>
  <c r="W174" i="26"/>
  <c r="X174" i="26"/>
  <c r="Y174" i="26"/>
  <c r="CF174" i="26"/>
  <c r="CG174" i="26"/>
  <c r="CI174" i="26"/>
  <c r="CJ174" i="26"/>
  <c r="CK174" i="26"/>
  <c r="CO174" i="26"/>
  <c r="CP174" i="26"/>
  <c r="A175" i="26"/>
  <c r="B175" i="26"/>
  <c r="C175" i="26"/>
  <c r="D175" i="26"/>
  <c r="E175" i="26"/>
  <c r="I175" i="26"/>
  <c r="J175" i="26"/>
  <c r="K175" i="26"/>
  <c r="N175" i="26"/>
  <c r="O175" i="26"/>
  <c r="Q175" i="26"/>
  <c r="R175" i="26"/>
  <c r="S175" i="26"/>
  <c r="T175" i="26"/>
  <c r="V175" i="26"/>
  <c r="W175" i="26"/>
  <c r="X175" i="26"/>
  <c r="Y175" i="26"/>
  <c r="CF175" i="26"/>
  <c r="CG175" i="26"/>
  <c r="CI175" i="26"/>
  <c r="CJ175" i="26"/>
  <c r="CK175" i="26"/>
  <c r="CO175" i="26"/>
  <c r="CP175" i="26"/>
  <c r="A176" i="26"/>
  <c r="B176" i="26"/>
  <c r="C176" i="26"/>
  <c r="D176" i="26"/>
  <c r="E176" i="26"/>
  <c r="I176" i="26"/>
  <c r="J176" i="26"/>
  <c r="K176" i="26"/>
  <c r="N176" i="26"/>
  <c r="O176" i="26"/>
  <c r="Q176" i="26"/>
  <c r="R176" i="26"/>
  <c r="S176" i="26"/>
  <c r="T176" i="26"/>
  <c r="V176" i="26"/>
  <c r="W176" i="26"/>
  <c r="X176" i="26"/>
  <c r="Y176" i="26"/>
  <c r="CF176" i="26"/>
  <c r="CG176" i="26"/>
  <c r="CI176" i="26"/>
  <c r="CJ176" i="26"/>
  <c r="CK176" i="26"/>
  <c r="CO176" i="26"/>
  <c r="CP176" i="26"/>
  <c r="A177" i="26"/>
  <c r="B177" i="26"/>
  <c r="C177" i="26"/>
  <c r="D177" i="26"/>
  <c r="E177" i="26"/>
  <c r="I177" i="26"/>
  <c r="J177" i="26"/>
  <c r="K177" i="26"/>
  <c r="N177" i="26"/>
  <c r="O177" i="26"/>
  <c r="Q177" i="26"/>
  <c r="R177" i="26"/>
  <c r="S177" i="26"/>
  <c r="T177" i="26"/>
  <c r="V177" i="26"/>
  <c r="W177" i="26"/>
  <c r="X177" i="26"/>
  <c r="Y177" i="26"/>
  <c r="CF177" i="26"/>
  <c r="CG177" i="26"/>
  <c r="CI177" i="26"/>
  <c r="CJ177" i="26"/>
  <c r="CK177" i="26"/>
  <c r="CO177" i="26"/>
  <c r="CP177" i="26"/>
  <c r="A178" i="26"/>
  <c r="B178" i="26"/>
  <c r="C178" i="26"/>
  <c r="D178" i="26"/>
  <c r="E178" i="26"/>
  <c r="I178" i="26"/>
  <c r="J178" i="26"/>
  <c r="K178" i="26"/>
  <c r="N178" i="26"/>
  <c r="O178" i="26"/>
  <c r="Q178" i="26"/>
  <c r="R178" i="26"/>
  <c r="S178" i="26"/>
  <c r="T178" i="26"/>
  <c r="V178" i="26"/>
  <c r="W178" i="26"/>
  <c r="X178" i="26"/>
  <c r="Y178" i="26"/>
  <c r="CF178" i="26"/>
  <c r="CG178" i="26"/>
  <c r="CI178" i="26"/>
  <c r="CJ178" i="26"/>
  <c r="CK178" i="26"/>
  <c r="CO178" i="26"/>
  <c r="CP178" i="26"/>
  <c r="A179" i="26"/>
  <c r="B179" i="26"/>
  <c r="C179" i="26"/>
  <c r="D179" i="26"/>
  <c r="E179" i="26"/>
  <c r="I179" i="26"/>
  <c r="J179" i="26"/>
  <c r="K179" i="26"/>
  <c r="N179" i="26"/>
  <c r="O179" i="26"/>
  <c r="Q179" i="26"/>
  <c r="R179" i="26"/>
  <c r="S179" i="26"/>
  <c r="T179" i="26"/>
  <c r="V179" i="26"/>
  <c r="W179" i="26"/>
  <c r="X179" i="26"/>
  <c r="Y179" i="26"/>
  <c r="CF179" i="26"/>
  <c r="CG179" i="26"/>
  <c r="CI179" i="26"/>
  <c r="CJ179" i="26"/>
  <c r="CK179" i="26"/>
  <c r="CO179" i="26"/>
  <c r="CP179" i="26"/>
  <c r="A180" i="26"/>
  <c r="B180" i="26"/>
  <c r="C180" i="26"/>
  <c r="D180" i="26"/>
  <c r="E180" i="26"/>
  <c r="I180" i="26"/>
  <c r="J180" i="26"/>
  <c r="K180" i="26"/>
  <c r="N180" i="26"/>
  <c r="O180" i="26"/>
  <c r="Q180" i="26"/>
  <c r="R180" i="26"/>
  <c r="S180" i="26"/>
  <c r="T180" i="26"/>
  <c r="V180" i="26"/>
  <c r="W180" i="26"/>
  <c r="X180" i="26"/>
  <c r="Y180" i="26"/>
  <c r="CF180" i="26"/>
  <c r="CG180" i="26"/>
  <c r="CI180" i="26"/>
  <c r="CJ180" i="26"/>
  <c r="CK180" i="26"/>
  <c r="CO180" i="26"/>
  <c r="CP180" i="26"/>
  <c r="A181" i="26"/>
  <c r="B181" i="26"/>
  <c r="C181" i="26"/>
  <c r="D181" i="26"/>
  <c r="E181" i="26"/>
  <c r="I181" i="26"/>
  <c r="J181" i="26"/>
  <c r="K181" i="26"/>
  <c r="N181" i="26"/>
  <c r="O181" i="26"/>
  <c r="Q181" i="26"/>
  <c r="R181" i="26"/>
  <c r="S181" i="26"/>
  <c r="T181" i="26"/>
  <c r="V181" i="26"/>
  <c r="W181" i="26"/>
  <c r="X181" i="26"/>
  <c r="Y181" i="26"/>
  <c r="CF181" i="26"/>
  <c r="CG181" i="26"/>
  <c r="CI181" i="26"/>
  <c r="CJ181" i="26"/>
  <c r="CK181" i="26"/>
  <c r="CO181" i="26"/>
  <c r="CP181" i="26"/>
  <c r="A182" i="26"/>
  <c r="B182" i="26"/>
  <c r="C182" i="26"/>
  <c r="D182" i="26"/>
  <c r="E182" i="26"/>
  <c r="I182" i="26"/>
  <c r="J182" i="26"/>
  <c r="K182" i="26"/>
  <c r="N182" i="26"/>
  <c r="O182" i="26"/>
  <c r="Q182" i="26"/>
  <c r="R182" i="26"/>
  <c r="S182" i="26"/>
  <c r="T182" i="26"/>
  <c r="V182" i="26"/>
  <c r="W182" i="26"/>
  <c r="X182" i="26"/>
  <c r="Y182" i="26"/>
  <c r="CF182" i="26"/>
  <c r="CG182" i="26"/>
  <c r="CI182" i="26"/>
  <c r="CJ182" i="26"/>
  <c r="CK182" i="26"/>
  <c r="CO182" i="26"/>
  <c r="CP182" i="26"/>
  <c r="A183" i="26"/>
  <c r="B183" i="26"/>
  <c r="C183" i="26"/>
  <c r="D183" i="26"/>
  <c r="E183" i="26"/>
  <c r="I183" i="26"/>
  <c r="J183" i="26"/>
  <c r="K183" i="26"/>
  <c r="N183" i="26"/>
  <c r="O183" i="26"/>
  <c r="Q183" i="26"/>
  <c r="R183" i="26"/>
  <c r="S183" i="26"/>
  <c r="T183" i="26"/>
  <c r="V183" i="26"/>
  <c r="W183" i="26"/>
  <c r="X183" i="26"/>
  <c r="Y183" i="26"/>
  <c r="CF183" i="26"/>
  <c r="CG183" i="26"/>
  <c r="CI183" i="26"/>
  <c r="CJ183" i="26"/>
  <c r="CK183" i="26"/>
  <c r="CO183" i="26"/>
  <c r="CP183" i="26"/>
  <c r="A184" i="26"/>
  <c r="B184" i="26"/>
  <c r="C184" i="26"/>
  <c r="D184" i="26"/>
  <c r="E184" i="26"/>
  <c r="I184" i="26"/>
  <c r="J184" i="26"/>
  <c r="K184" i="26"/>
  <c r="N184" i="26"/>
  <c r="O184" i="26"/>
  <c r="Q184" i="26"/>
  <c r="R184" i="26"/>
  <c r="S184" i="26"/>
  <c r="T184" i="26"/>
  <c r="V184" i="26"/>
  <c r="W184" i="26"/>
  <c r="X184" i="26"/>
  <c r="Y184" i="26"/>
  <c r="CF184" i="26"/>
  <c r="CG184" i="26"/>
  <c r="CI184" i="26"/>
  <c r="CJ184" i="26"/>
  <c r="CK184" i="26"/>
  <c r="CO184" i="26"/>
  <c r="CP184" i="26"/>
  <c r="A185" i="26"/>
  <c r="B185" i="26"/>
  <c r="C185" i="26"/>
  <c r="D185" i="26"/>
  <c r="E185" i="26"/>
  <c r="I185" i="26"/>
  <c r="J185" i="26"/>
  <c r="K185" i="26"/>
  <c r="N185" i="26"/>
  <c r="O185" i="26"/>
  <c r="Q185" i="26"/>
  <c r="R185" i="26"/>
  <c r="S185" i="26"/>
  <c r="T185" i="26"/>
  <c r="V185" i="26"/>
  <c r="W185" i="26"/>
  <c r="X185" i="26"/>
  <c r="Y185" i="26"/>
  <c r="CF185" i="26"/>
  <c r="CG185" i="26"/>
  <c r="CI185" i="26"/>
  <c r="CJ185" i="26"/>
  <c r="CK185" i="26"/>
  <c r="CO185" i="26"/>
  <c r="CP185" i="26"/>
  <c r="A186" i="26"/>
  <c r="B186" i="26"/>
  <c r="C186" i="26"/>
  <c r="D186" i="26"/>
  <c r="E186" i="26"/>
  <c r="I186" i="26"/>
  <c r="J186" i="26"/>
  <c r="K186" i="26"/>
  <c r="N186" i="26"/>
  <c r="O186" i="26"/>
  <c r="Q186" i="26"/>
  <c r="R186" i="26"/>
  <c r="S186" i="26"/>
  <c r="T186" i="26"/>
  <c r="V186" i="26"/>
  <c r="W186" i="26"/>
  <c r="X186" i="26"/>
  <c r="Y186" i="26"/>
  <c r="CF186" i="26"/>
  <c r="CG186" i="26"/>
  <c r="CI186" i="26"/>
  <c r="CJ186" i="26"/>
  <c r="CK186" i="26"/>
  <c r="CO186" i="26"/>
  <c r="CP186" i="26"/>
  <c r="A187" i="26"/>
  <c r="B187" i="26"/>
  <c r="C187" i="26"/>
  <c r="D187" i="26"/>
  <c r="E187" i="26"/>
  <c r="I187" i="26"/>
  <c r="J187" i="26"/>
  <c r="K187" i="26"/>
  <c r="N187" i="26"/>
  <c r="O187" i="26"/>
  <c r="Q187" i="26"/>
  <c r="R187" i="26"/>
  <c r="S187" i="26"/>
  <c r="T187" i="26"/>
  <c r="V187" i="26"/>
  <c r="W187" i="26"/>
  <c r="X187" i="26"/>
  <c r="Y187" i="26"/>
  <c r="CF187" i="26"/>
  <c r="CG187" i="26"/>
  <c r="CI187" i="26"/>
  <c r="CJ187" i="26"/>
  <c r="CK187" i="26"/>
  <c r="CO187" i="26"/>
  <c r="CP187" i="26"/>
  <c r="A188" i="26"/>
  <c r="B188" i="26"/>
  <c r="C188" i="26"/>
  <c r="D188" i="26"/>
  <c r="E188" i="26"/>
  <c r="I188" i="26"/>
  <c r="J188" i="26"/>
  <c r="K188" i="26"/>
  <c r="N188" i="26"/>
  <c r="O188" i="26"/>
  <c r="Q188" i="26"/>
  <c r="R188" i="26"/>
  <c r="S188" i="26"/>
  <c r="T188" i="26"/>
  <c r="V188" i="26"/>
  <c r="W188" i="26"/>
  <c r="X188" i="26"/>
  <c r="Y188" i="26"/>
  <c r="CF188" i="26"/>
  <c r="CG188" i="26"/>
  <c r="CI188" i="26"/>
  <c r="CJ188" i="26"/>
  <c r="CK188" i="26"/>
  <c r="CO188" i="26"/>
  <c r="CP188" i="26"/>
  <c r="A189" i="26"/>
  <c r="B189" i="26"/>
  <c r="C189" i="26"/>
  <c r="D189" i="26"/>
  <c r="E189" i="26"/>
  <c r="I189" i="26"/>
  <c r="J189" i="26"/>
  <c r="K189" i="26"/>
  <c r="N189" i="26"/>
  <c r="O189" i="26"/>
  <c r="Q189" i="26"/>
  <c r="R189" i="26"/>
  <c r="S189" i="26"/>
  <c r="T189" i="26"/>
  <c r="V189" i="26"/>
  <c r="W189" i="26"/>
  <c r="X189" i="26"/>
  <c r="Y189" i="26"/>
  <c r="CF189" i="26"/>
  <c r="CG189" i="26"/>
  <c r="CI189" i="26"/>
  <c r="CJ189" i="26"/>
  <c r="CK189" i="26"/>
  <c r="CO189" i="26"/>
  <c r="CP189" i="26"/>
  <c r="A190" i="26"/>
  <c r="B190" i="26"/>
  <c r="C190" i="26"/>
  <c r="D190" i="26"/>
  <c r="E190" i="26"/>
  <c r="I190" i="26"/>
  <c r="J190" i="26"/>
  <c r="K190" i="26"/>
  <c r="N190" i="26"/>
  <c r="O190" i="26"/>
  <c r="Q190" i="26"/>
  <c r="R190" i="26"/>
  <c r="S190" i="26"/>
  <c r="T190" i="26"/>
  <c r="V190" i="26"/>
  <c r="W190" i="26"/>
  <c r="X190" i="26"/>
  <c r="Y190" i="26"/>
  <c r="CF190" i="26"/>
  <c r="CG190" i="26"/>
  <c r="CI190" i="26"/>
  <c r="CJ190" i="26"/>
  <c r="CK190" i="26"/>
  <c r="CO190" i="26"/>
  <c r="CP190" i="26"/>
  <c r="A191" i="26"/>
  <c r="B191" i="26"/>
  <c r="C191" i="26"/>
  <c r="D191" i="26"/>
  <c r="E191" i="26"/>
  <c r="I191" i="26"/>
  <c r="J191" i="26"/>
  <c r="K191" i="26"/>
  <c r="N191" i="26"/>
  <c r="O191" i="26"/>
  <c r="Q191" i="26"/>
  <c r="R191" i="26"/>
  <c r="S191" i="26"/>
  <c r="T191" i="26"/>
  <c r="V191" i="26"/>
  <c r="W191" i="26"/>
  <c r="X191" i="26"/>
  <c r="Y191" i="26"/>
  <c r="CF191" i="26"/>
  <c r="CG191" i="26"/>
  <c r="CI191" i="26"/>
  <c r="CJ191" i="26"/>
  <c r="CK191" i="26"/>
  <c r="CO191" i="26"/>
  <c r="CP191" i="26"/>
  <c r="A192" i="26"/>
  <c r="B192" i="26"/>
  <c r="C192" i="26"/>
  <c r="D192" i="26"/>
  <c r="E192" i="26"/>
  <c r="I192" i="26"/>
  <c r="J192" i="26"/>
  <c r="K192" i="26"/>
  <c r="N192" i="26"/>
  <c r="O192" i="26"/>
  <c r="Q192" i="26"/>
  <c r="R192" i="26"/>
  <c r="S192" i="26"/>
  <c r="T192" i="26"/>
  <c r="V192" i="26"/>
  <c r="W192" i="26"/>
  <c r="X192" i="26"/>
  <c r="Y192" i="26"/>
  <c r="CF192" i="26"/>
  <c r="CG192" i="26"/>
  <c r="CI192" i="26"/>
  <c r="CJ192" i="26"/>
  <c r="CK192" i="26"/>
  <c r="CO192" i="26"/>
  <c r="CP192" i="26"/>
  <c r="A193" i="26"/>
  <c r="B193" i="26"/>
  <c r="C193" i="26"/>
  <c r="D193" i="26"/>
  <c r="E193" i="26"/>
  <c r="I193" i="26"/>
  <c r="J193" i="26"/>
  <c r="K193" i="26"/>
  <c r="N193" i="26"/>
  <c r="O193" i="26"/>
  <c r="Q193" i="26"/>
  <c r="R193" i="26"/>
  <c r="S193" i="26"/>
  <c r="T193" i="26"/>
  <c r="V193" i="26"/>
  <c r="W193" i="26"/>
  <c r="X193" i="26"/>
  <c r="Y193" i="26"/>
  <c r="CF193" i="26"/>
  <c r="CG193" i="26"/>
  <c r="CI193" i="26"/>
  <c r="CJ193" i="26"/>
  <c r="CK193" i="26"/>
  <c r="CO193" i="26"/>
  <c r="CP193" i="26"/>
  <c r="A194" i="26"/>
  <c r="B194" i="26"/>
  <c r="C194" i="26"/>
  <c r="D194" i="26"/>
  <c r="E194" i="26"/>
  <c r="I194" i="26"/>
  <c r="J194" i="26"/>
  <c r="K194" i="26"/>
  <c r="N194" i="26"/>
  <c r="O194" i="26"/>
  <c r="Q194" i="26"/>
  <c r="R194" i="26"/>
  <c r="S194" i="26"/>
  <c r="T194" i="26"/>
  <c r="V194" i="26"/>
  <c r="W194" i="26"/>
  <c r="X194" i="26"/>
  <c r="Y194" i="26"/>
  <c r="CF194" i="26"/>
  <c r="CG194" i="26"/>
  <c r="CI194" i="26"/>
  <c r="CJ194" i="26"/>
  <c r="CK194" i="26"/>
  <c r="CO194" i="26"/>
  <c r="CP194" i="26"/>
  <c r="A195" i="26"/>
  <c r="B195" i="26"/>
  <c r="C195" i="26"/>
  <c r="D195" i="26"/>
  <c r="E195" i="26"/>
  <c r="I195" i="26"/>
  <c r="J195" i="26"/>
  <c r="K195" i="26"/>
  <c r="N195" i="26"/>
  <c r="O195" i="26"/>
  <c r="Q195" i="26"/>
  <c r="R195" i="26"/>
  <c r="S195" i="26"/>
  <c r="T195" i="26"/>
  <c r="V195" i="26"/>
  <c r="W195" i="26"/>
  <c r="X195" i="26"/>
  <c r="Y195" i="26"/>
  <c r="CF195" i="26"/>
  <c r="CG195" i="26"/>
  <c r="CI195" i="26"/>
  <c r="CJ195" i="26"/>
  <c r="CK195" i="26"/>
  <c r="CO195" i="26"/>
  <c r="CP195" i="26"/>
  <c r="A196" i="26"/>
  <c r="B196" i="26"/>
  <c r="C196" i="26"/>
  <c r="D196" i="26"/>
  <c r="E196" i="26"/>
  <c r="I196" i="26"/>
  <c r="J196" i="26"/>
  <c r="K196" i="26"/>
  <c r="N196" i="26"/>
  <c r="O196" i="26"/>
  <c r="Q196" i="26"/>
  <c r="R196" i="26"/>
  <c r="S196" i="26"/>
  <c r="T196" i="26"/>
  <c r="V196" i="26"/>
  <c r="W196" i="26"/>
  <c r="X196" i="26"/>
  <c r="Y196" i="26"/>
  <c r="CF196" i="26"/>
  <c r="CG196" i="26"/>
  <c r="CI196" i="26"/>
  <c r="CJ196" i="26"/>
  <c r="CK196" i="26"/>
  <c r="CO196" i="26"/>
  <c r="CP196" i="26"/>
  <c r="A197" i="26"/>
  <c r="B197" i="26"/>
  <c r="C197" i="26"/>
  <c r="D197" i="26"/>
  <c r="E197" i="26"/>
  <c r="I197" i="26"/>
  <c r="J197" i="26"/>
  <c r="K197" i="26"/>
  <c r="N197" i="26"/>
  <c r="O197" i="26"/>
  <c r="Q197" i="26"/>
  <c r="R197" i="26"/>
  <c r="S197" i="26"/>
  <c r="T197" i="26"/>
  <c r="V197" i="26"/>
  <c r="W197" i="26"/>
  <c r="X197" i="26"/>
  <c r="Y197" i="26"/>
  <c r="CF197" i="26"/>
  <c r="CG197" i="26"/>
  <c r="CI197" i="26"/>
  <c r="CJ197" i="26"/>
  <c r="CK197" i="26"/>
  <c r="CO197" i="26"/>
  <c r="CP197" i="26"/>
  <c r="A198" i="26"/>
  <c r="B198" i="26"/>
  <c r="C198" i="26"/>
  <c r="D198" i="26"/>
  <c r="E198" i="26"/>
  <c r="I198" i="26"/>
  <c r="J198" i="26"/>
  <c r="K198" i="26"/>
  <c r="N198" i="26"/>
  <c r="O198" i="26"/>
  <c r="Q198" i="26"/>
  <c r="R198" i="26"/>
  <c r="S198" i="26"/>
  <c r="T198" i="26"/>
  <c r="V198" i="26"/>
  <c r="W198" i="26"/>
  <c r="X198" i="26"/>
  <c r="Y198" i="26"/>
  <c r="CF198" i="26"/>
  <c r="CG198" i="26"/>
  <c r="CI198" i="26"/>
  <c r="CJ198" i="26"/>
  <c r="CK198" i="26"/>
  <c r="CO198" i="26"/>
  <c r="CP198" i="26"/>
  <c r="A199" i="26"/>
  <c r="B199" i="26"/>
  <c r="C199" i="26"/>
  <c r="D199" i="26"/>
  <c r="E199" i="26"/>
  <c r="I199" i="26"/>
  <c r="J199" i="26"/>
  <c r="K199" i="26"/>
  <c r="N199" i="26"/>
  <c r="O199" i="26"/>
  <c r="Q199" i="26"/>
  <c r="R199" i="26"/>
  <c r="S199" i="26"/>
  <c r="T199" i="26"/>
  <c r="V199" i="26"/>
  <c r="W199" i="26"/>
  <c r="X199" i="26"/>
  <c r="Y199" i="26"/>
  <c r="CF199" i="26"/>
  <c r="CG199" i="26"/>
  <c r="CI199" i="26"/>
  <c r="CJ199" i="26"/>
  <c r="CK199" i="26"/>
  <c r="CO199" i="26"/>
  <c r="CP199" i="26"/>
  <c r="A200" i="26"/>
  <c r="B200" i="26"/>
  <c r="C200" i="26"/>
  <c r="D200" i="26"/>
  <c r="E200" i="26"/>
  <c r="I200" i="26"/>
  <c r="J200" i="26"/>
  <c r="K200" i="26"/>
  <c r="N200" i="26"/>
  <c r="O200" i="26"/>
  <c r="Q200" i="26"/>
  <c r="R200" i="26"/>
  <c r="S200" i="26"/>
  <c r="T200" i="26"/>
  <c r="V200" i="26"/>
  <c r="W200" i="26"/>
  <c r="X200" i="26"/>
  <c r="Y200" i="26"/>
  <c r="CF200" i="26"/>
  <c r="CG200" i="26"/>
  <c r="CI200" i="26"/>
  <c r="CJ200" i="26"/>
  <c r="CK200" i="26"/>
  <c r="CO200" i="26"/>
  <c r="CP200" i="26"/>
  <c r="A201" i="26"/>
  <c r="B201" i="26"/>
  <c r="C201" i="26"/>
  <c r="D201" i="26"/>
  <c r="E201" i="26"/>
  <c r="I201" i="26"/>
  <c r="J201" i="26"/>
  <c r="K201" i="26"/>
  <c r="N201" i="26"/>
  <c r="O201" i="26"/>
  <c r="Q201" i="26"/>
  <c r="R201" i="26"/>
  <c r="S201" i="26"/>
  <c r="T201" i="26"/>
  <c r="V201" i="26"/>
  <c r="W201" i="26"/>
  <c r="X201" i="26"/>
  <c r="Y201" i="26"/>
  <c r="CF201" i="26"/>
  <c r="CG201" i="26"/>
  <c r="CI201" i="26"/>
  <c r="CJ201" i="26"/>
  <c r="CK201" i="26"/>
  <c r="CO201" i="26"/>
  <c r="CP201" i="26"/>
  <c r="A202" i="26"/>
  <c r="B202" i="26"/>
  <c r="C202" i="26"/>
  <c r="D202" i="26"/>
  <c r="E202" i="26"/>
  <c r="I202" i="26"/>
  <c r="J202" i="26"/>
  <c r="K202" i="26"/>
  <c r="N202" i="26"/>
  <c r="O202" i="26"/>
  <c r="Q202" i="26"/>
  <c r="R202" i="26"/>
  <c r="S202" i="26"/>
  <c r="T202" i="26"/>
  <c r="V202" i="26"/>
  <c r="W202" i="26"/>
  <c r="X202" i="26"/>
  <c r="Y202" i="26"/>
  <c r="CF202" i="26"/>
  <c r="CG202" i="26"/>
  <c r="CI202" i="26"/>
  <c r="CJ202" i="26"/>
  <c r="CK202" i="26"/>
  <c r="CO202" i="26"/>
  <c r="CP202" i="26"/>
  <c r="A203" i="26"/>
  <c r="B203" i="26"/>
  <c r="C203" i="26"/>
  <c r="D203" i="26"/>
  <c r="E203" i="26"/>
  <c r="I203" i="26"/>
  <c r="J203" i="26"/>
  <c r="K203" i="26"/>
  <c r="N203" i="26"/>
  <c r="O203" i="26"/>
  <c r="Q203" i="26"/>
  <c r="R203" i="26"/>
  <c r="S203" i="26"/>
  <c r="T203" i="26"/>
  <c r="V203" i="26"/>
  <c r="W203" i="26"/>
  <c r="X203" i="26"/>
  <c r="Y203" i="26"/>
  <c r="CF203" i="26"/>
  <c r="CG203" i="26"/>
  <c r="CI203" i="26"/>
  <c r="CJ203" i="26"/>
  <c r="CK203" i="26"/>
  <c r="CO203" i="26"/>
  <c r="CP203" i="26"/>
  <c r="A204" i="26"/>
  <c r="B204" i="26"/>
  <c r="C204" i="26"/>
  <c r="D204" i="26"/>
  <c r="E204" i="26"/>
  <c r="I204" i="26"/>
  <c r="J204" i="26"/>
  <c r="K204" i="26"/>
  <c r="N204" i="26"/>
  <c r="O204" i="26"/>
  <c r="Q204" i="26"/>
  <c r="R204" i="26"/>
  <c r="S204" i="26"/>
  <c r="T204" i="26"/>
  <c r="V204" i="26"/>
  <c r="W204" i="26"/>
  <c r="X204" i="26"/>
  <c r="Y204" i="26"/>
  <c r="CF204" i="26"/>
  <c r="CG204" i="26"/>
  <c r="CI204" i="26"/>
  <c r="CJ204" i="26"/>
  <c r="CK204" i="26"/>
  <c r="CO204" i="26"/>
  <c r="CP204" i="26"/>
  <c r="A205" i="26"/>
  <c r="B205" i="26"/>
  <c r="C205" i="26"/>
  <c r="D205" i="26"/>
  <c r="E205" i="26"/>
  <c r="I205" i="26"/>
  <c r="J205" i="26"/>
  <c r="K205" i="26"/>
  <c r="N205" i="26"/>
  <c r="O205" i="26"/>
  <c r="Q205" i="26"/>
  <c r="R205" i="26"/>
  <c r="S205" i="26"/>
  <c r="T205" i="26"/>
  <c r="V205" i="26"/>
  <c r="W205" i="26"/>
  <c r="X205" i="26"/>
  <c r="Y205" i="26"/>
  <c r="CF205" i="26"/>
  <c r="CG205" i="26"/>
  <c r="CI205" i="26"/>
  <c r="CJ205" i="26"/>
  <c r="CK205" i="26"/>
  <c r="CO205" i="26"/>
  <c r="CP205" i="26"/>
  <c r="A206" i="26"/>
  <c r="B206" i="26"/>
  <c r="C206" i="26"/>
  <c r="D206" i="26"/>
  <c r="E206" i="26"/>
  <c r="I206" i="26"/>
  <c r="J206" i="26"/>
  <c r="K206" i="26"/>
  <c r="N206" i="26"/>
  <c r="O206" i="26"/>
  <c r="Q206" i="26"/>
  <c r="R206" i="26"/>
  <c r="S206" i="26"/>
  <c r="T206" i="26"/>
  <c r="V206" i="26"/>
  <c r="W206" i="26"/>
  <c r="X206" i="26"/>
  <c r="Y206" i="26"/>
  <c r="CF206" i="26"/>
  <c r="CG206" i="26"/>
  <c r="CI206" i="26"/>
  <c r="CJ206" i="26"/>
  <c r="CK206" i="26"/>
  <c r="CO206" i="26"/>
  <c r="CP206" i="26"/>
  <c r="A207" i="26"/>
  <c r="B207" i="26"/>
  <c r="C207" i="26"/>
  <c r="D207" i="26"/>
  <c r="E207" i="26"/>
  <c r="I207" i="26"/>
  <c r="J207" i="26"/>
  <c r="K207" i="26"/>
  <c r="N207" i="26"/>
  <c r="O207" i="26"/>
  <c r="Q207" i="26"/>
  <c r="R207" i="26"/>
  <c r="S207" i="26"/>
  <c r="T207" i="26"/>
  <c r="V207" i="26"/>
  <c r="W207" i="26"/>
  <c r="X207" i="26"/>
  <c r="Y207" i="26"/>
  <c r="CF207" i="26"/>
  <c r="CG207" i="26"/>
  <c r="CI207" i="26"/>
  <c r="CJ207" i="26"/>
  <c r="CK207" i="26"/>
  <c r="CO207" i="26"/>
  <c r="CP207" i="26"/>
  <c r="A208" i="26"/>
  <c r="B208" i="26"/>
  <c r="C208" i="26"/>
  <c r="D208" i="26"/>
  <c r="E208" i="26"/>
  <c r="I208" i="26"/>
  <c r="J208" i="26"/>
  <c r="K208" i="26"/>
  <c r="N208" i="26"/>
  <c r="O208" i="26"/>
  <c r="Q208" i="26"/>
  <c r="R208" i="26"/>
  <c r="S208" i="26"/>
  <c r="T208" i="26"/>
  <c r="V208" i="26"/>
  <c r="W208" i="26"/>
  <c r="X208" i="26"/>
  <c r="Y208" i="26"/>
  <c r="CF208" i="26"/>
  <c r="CG208" i="26"/>
  <c r="CI208" i="26"/>
  <c r="CJ208" i="26"/>
  <c r="CK208" i="26"/>
  <c r="CO208" i="26"/>
  <c r="CP208" i="26"/>
  <c r="A209" i="26"/>
  <c r="B209" i="26"/>
  <c r="C209" i="26"/>
  <c r="D209" i="26"/>
  <c r="E209" i="26"/>
  <c r="I209" i="26"/>
  <c r="J209" i="26"/>
  <c r="K209" i="26"/>
  <c r="N209" i="26"/>
  <c r="O209" i="26"/>
  <c r="Q209" i="26"/>
  <c r="R209" i="26"/>
  <c r="S209" i="26"/>
  <c r="T209" i="26"/>
  <c r="V209" i="26"/>
  <c r="W209" i="26"/>
  <c r="X209" i="26"/>
  <c r="Y209" i="26"/>
  <c r="CF209" i="26"/>
  <c r="CG209" i="26"/>
  <c r="CI209" i="26"/>
  <c r="CJ209" i="26"/>
  <c r="CK209" i="26"/>
  <c r="CO209" i="26"/>
  <c r="CP209" i="26"/>
  <c r="A210" i="26"/>
  <c r="B210" i="26"/>
  <c r="C210" i="26"/>
  <c r="D210" i="26"/>
  <c r="E210" i="26"/>
  <c r="I210" i="26"/>
  <c r="J210" i="26"/>
  <c r="K210" i="26"/>
  <c r="N210" i="26"/>
  <c r="O210" i="26"/>
  <c r="Q210" i="26"/>
  <c r="R210" i="26"/>
  <c r="S210" i="26"/>
  <c r="T210" i="26"/>
  <c r="V210" i="26"/>
  <c r="W210" i="26"/>
  <c r="X210" i="26"/>
  <c r="Y210" i="26"/>
  <c r="CF210" i="26"/>
  <c r="CG210" i="26"/>
  <c r="CI210" i="26"/>
  <c r="CJ210" i="26"/>
  <c r="CK210" i="26"/>
  <c r="CO210" i="26"/>
  <c r="CP210" i="26"/>
  <c r="A211" i="26"/>
  <c r="B211" i="26"/>
  <c r="C211" i="26"/>
  <c r="D211" i="26"/>
  <c r="E211" i="26"/>
  <c r="I211" i="26"/>
  <c r="J211" i="26"/>
  <c r="K211" i="26"/>
  <c r="N211" i="26"/>
  <c r="O211" i="26"/>
  <c r="Q211" i="26"/>
  <c r="R211" i="26"/>
  <c r="S211" i="26"/>
  <c r="T211" i="26"/>
  <c r="V211" i="26"/>
  <c r="W211" i="26"/>
  <c r="X211" i="26"/>
  <c r="Y211" i="26"/>
  <c r="CF211" i="26"/>
  <c r="CG211" i="26"/>
  <c r="CI211" i="26"/>
  <c r="CJ211" i="26"/>
  <c r="CK211" i="26"/>
  <c r="CO211" i="26"/>
  <c r="CP211" i="26"/>
  <c r="A212" i="26"/>
  <c r="B212" i="26"/>
  <c r="C212" i="26"/>
  <c r="D212" i="26"/>
  <c r="E212" i="26"/>
  <c r="I212" i="26"/>
  <c r="J212" i="26"/>
  <c r="K212" i="26"/>
  <c r="N212" i="26"/>
  <c r="O212" i="26"/>
  <c r="Q212" i="26"/>
  <c r="R212" i="26"/>
  <c r="S212" i="26"/>
  <c r="T212" i="26"/>
  <c r="V212" i="26"/>
  <c r="W212" i="26"/>
  <c r="X212" i="26"/>
  <c r="Y212" i="26"/>
  <c r="CF212" i="26"/>
  <c r="CG212" i="26"/>
  <c r="CI212" i="26"/>
  <c r="CJ212" i="26"/>
  <c r="CK212" i="26"/>
  <c r="CO212" i="26"/>
  <c r="CP212" i="26"/>
  <c r="A213" i="26"/>
  <c r="B213" i="26"/>
  <c r="C213" i="26"/>
  <c r="D213" i="26"/>
  <c r="E213" i="26"/>
  <c r="I213" i="26"/>
  <c r="J213" i="26"/>
  <c r="K213" i="26"/>
  <c r="N213" i="26"/>
  <c r="O213" i="26"/>
  <c r="Q213" i="26"/>
  <c r="R213" i="26"/>
  <c r="S213" i="26"/>
  <c r="T213" i="26"/>
  <c r="V213" i="26"/>
  <c r="W213" i="26"/>
  <c r="X213" i="26"/>
  <c r="Y213" i="26"/>
  <c r="CF213" i="26"/>
  <c r="CG213" i="26"/>
  <c r="CI213" i="26"/>
  <c r="CJ213" i="26"/>
  <c r="CK213" i="26"/>
  <c r="CO213" i="26"/>
  <c r="CP213" i="26"/>
  <c r="A214" i="26"/>
  <c r="B214" i="26"/>
  <c r="C214" i="26"/>
  <c r="D214" i="26"/>
  <c r="E214" i="26"/>
  <c r="I214" i="26"/>
  <c r="J214" i="26"/>
  <c r="K214" i="26"/>
  <c r="N214" i="26"/>
  <c r="O214" i="26"/>
  <c r="Q214" i="26"/>
  <c r="R214" i="26"/>
  <c r="S214" i="26"/>
  <c r="T214" i="26"/>
  <c r="V214" i="26"/>
  <c r="W214" i="26"/>
  <c r="X214" i="26"/>
  <c r="Y214" i="26"/>
  <c r="CF214" i="26"/>
  <c r="CG214" i="26"/>
  <c r="CI214" i="26"/>
  <c r="CJ214" i="26"/>
  <c r="CK214" i="26"/>
  <c r="CO214" i="26"/>
  <c r="CP214" i="26"/>
  <c r="A215" i="26"/>
  <c r="B215" i="26"/>
  <c r="C215" i="26"/>
  <c r="D215" i="26"/>
  <c r="E215" i="26"/>
  <c r="I215" i="26"/>
  <c r="J215" i="26"/>
  <c r="K215" i="26"/>
  <c r="N215" i="26"/>
  <c r="O215" i="26"/>
  <c r="Q215" i="26"/>
  <c r="R215" i="26"/>
  <c r="S215" i="26"/>
  <c r="T215" i="26"/>
  <c r="V215" i="26"/>
  <c r="W215" i="26"/>
  <c r="X215" i="26"/>
  <c r="Y215" i="26"/>
  <c r="CF215" i="26"/>
  <c r="CG215" i="26"/>
  <c r="CI215" i="26"/>
  <c r="CJ215" i="26"/>
  <c r="CK215" i="26"/>
  <c r="CO215" i="26"/>
  <c r="CP215" i="26"/>
  <c r="A216" i="26"/>
  <c r="B216" i="26"/>
  <c r="C216" i="26"/>
  <c r="D216" i="26"/>
  <c r="E216" i="26"/>
  <c r="I216" i="26"/>
  <c r="J216" i="26"/>
  <c r="K216" i="26"/>
  <c r="N216" i="26"/>
  <c r="O216" i="26"/>
  <c r="Q216" i="26"/>
  <c r="R216" i="26"/>
  <c r="S216" i="26"/>
  <c r="T216" i="26"/>
  <c r="V216" i="26"/>
  <c r="W216" i="26"/>
  <c r="X216" i="26"/>
  <c r="Y216" i="26"/>
  <c r="CF216" i="26"/>
  <c r="CG216" i="26"/>
  <c r="CI216" i="26"/>
  <c r="CJ216" i="26"/>
  <c r="CK216" i="26"/>
  <c r="CO216" i="26"/>
  <c r="CP216" i="26"/>
  <c r="A217" i="26"/>
  <c r="B217" i="26"/>
  <c r="C217" i="26"/>
  <c r="D217" i="26"/>
  <c r="E217" i="26"/>
  <c r="I217" i="26"/>
  <c r="J217" i="26"/>
  <c r="K217" i="26"/>
  <c r="N217" i="26"/>
  <c r="O217" i="26"/>
  <c r="Q217" i="26"/>
  <c r="R217" i="26"/>
  <c r="S217" i="26"/>
  <c r="T217" i="26"/>
  <c r="V217" i="26"/>
  <c r="W217" i="26"/>
  <c r="X217" i="26"/>
  <c r="Y217" i="26"/>
  <c r="CF217" i="26"/>
  <c r="CG217" i="26"/>
  <c r="CI217" i="26"/>
  <c r="CJ217" i="26"/>
  <c r="CK217" i="26"/>
  <c r="CO217" i="26"/>
  <c r="CP217" i="26"/>
  <c r="A218" i="26"/>
  <c r="B218" i="26"/>
  <c r="C218" i="26"/>
  <c r="D218" i="26"/>
  <c r="E218" i="26"/>
  <c r="I218" i="26"/>
  <c r="J218" i="26"/>
  <c r="K218" i="26"/>
  <c r="N218" i="26"/>
  <c r="O218" i="26"/>
  <c r="Q218" i="26"/>
  <c r="R218" i="26"/>
  <c r="S218" i="26"/>
  <c r="T218" i="26"/>
  <c r="V218" i="26"/>
  <c r="W218" i="26"/>
  <c r="X218" i="26"/>
  <c r="Y218" i="26"/>
  <c r="CF218" i="26"/>
  <c r="CG218" i="26"/>
  <c r="CI218" i="26"/>
  <c r="CJ218" i="26"/>
  <c r="CK218" i="26"/>
  <c r="CO218" i="26"/>
  <c r="CP218" i="26"/>
  <c r="A219" i="26"/>
  <c r="B219" i="26"/>
  <c r="C219" i="26"/>
  <c r="D219" i="26"/>
  <c r="E219" i="26"/>
  <c r="I219" i="26"/>
  <c r="J219" i="26"/>
  <c r="K219" i="26"/>
  <c r="N219" i="26"/>
  <c r="O219" i="26"/>
  <c r="Q219" i="26"/>
  <c r="R219" i="26"/>
  <c r="S219" i="26"/>
  <c r="T219" i="26"/>
  <c r="V219" i="26"/>
  <c r="W219" i="26"/>
  <c r="X219" i="26"/>
  <c r="Y219" i="26"/>
  <c r="CF219" i="26"/>
  <c r="CG219" i="26"/>
  <c r="CI219" i="26"/>
  <c r="CJ219" i="26"/>
  <c r="CK219" i="26"/>
  <c r="CO219" i="26"/>
  <c r="CP219" i="26"/>
  <c r="A220" i="26"/>
  <c r="B220" i="26"/>
  <c r="C220" i="26"/>
  <c r="D220" i="26"/>
  <c r="E220" i="26"/>
  <c r="I220" i="26"/>
  <c r="J220" i="26"/>
  <c r="K220" i="26"/>
  <c r="N220" i="26"/>
  <c r="O220" i="26"/>
  <c r="Q220" i="26"/>
  <c r="R220" i="26"/>
  <c r="S220" i="26"/>
  <c r="T220" i="26"/>
  <c r="V220" i="26"/>
  <c r="W220" i="26"/>
  <c r="X220" i="26"/>
  <c r="Y220" i="26"/>
  <c r="CF220" i="26"/>
  <c r="CG220" i="26"/>
  <c r="CI220" i="26"/>
  <c r="CJ220" i="26"/>
  <c r="CK220" i="26"/>
  <c r="CO220" i="26"/>
  <c r="CP220" i="26"/>
  <c r="A221" i="26"/>
  <c r="B221" i="26"/>
  <c r="C221" i="26"/>
  <c r="D221" i="26"/>
  <c r="E221" i="26"/>
  <c r="I221" i="26"/>
  <c r="J221" i="26"/>
  <c r="K221" i="26"/>
  <c r="N221" i="26"/>
  <c r="O221" i="26"/>
  <c r="Q221" i="26"/>
  <c r="R221" i="26"/>
  <c r="S221" i="26"/>
  <c r="T221" i="26"/>
  <c r="V221" i="26"/>
  <c r="W221" i="26"/>
  <c r="X221" i="26"/>
  <c r="Y221" i="26"/>
  <c r="CF221" i="26"/>
  <c r="CG221" i="26"/>
  <c r="CI221" i="26"/>
  <c r="CJ221" i="26"/>
  <c r="CK221" i="26"/>
  <c r="CO221" i="26"/>
  <c r="CP221" i="26"/>
  <c r="A222" i="26"/>
  <c r="B222" i="26"/>
  <c r="C222" i="26"/>
  <c r="D222" i="26"/>
  <c r="E222" i="26"/>
  <c r="I222" i="26"/>
  <c r="J222" i="26"/>
  <c r="K222" i="26"/>
  <c r="N222" i="26"/>
  <c r="O222" i="26"/>
  <c r="Q222" i="26"/>
  <c r="R222" i="26"/>
  <c r="S222" i="26"/>
  <c r="T222" i="26"/>
  <c r="V222" i="26"/>
  <c r="W222" i="26"/>
  <c r="X222" i="26"/>
  <c r="Y222" i="26"/>
  <c r="CF222" i="26"/>
  <c r="CG222" i="26"/>
  <c r="CI222" i="26"/>
  <c r="CJ222" i="26"/>
  <c r="CK222" i="26"/>
  <c r="CO222" i="26"/>
  <c r="CP222" i="26"/>
  <c r="A223" i="26"/>
  <c r="B223" i="26"/>
  <c r="C223" i="26"/>
  <c r="D223" i="26"/>
  <c r="E223" i="26"/>
  <c r="I223" i="26"/>
  <c r="J223" i="26"/>
  <c r="K223" i="26"/>
  <c r="N223" i="26"/>
  <c r="O223" i="26"/>
  <c r="Q223" i="26"/>
  <c r="R223" i="26"/>
  <c r="S223" i="26"/>
  <c r="T223" i="26"/>
  <c r="V223" i="26"/>
  <c r="W223" i="26"/>
  <c r="X223" i="26"/>
  <c r="Y223" i="26"/>
  <c r="CF223" i="26"/>
  <c r="CG223" i="26"/>
  <c r="CI223" i="26"/>
  <c r="CJ223" i="26"/>
  <c r="CK223" i="26"/>
  <c r="CO223" i="26"/>
  <c r="CP223" i="26"/>
  <c r="A224" i="26"/>
  <c r="B224" i="26"/>
  <c r="C224" i="26"/>
  <c r="D224" i="26"/>
  <c r="E224" i="26"/>
  <c r="I224" i="26"/>
  <c r="J224" i="26"/>
  <c r="K224" i="26"/>
  <c r="N224" i="26"/>
  <c r="O224" i="26"/>
  <c r="Q224" i="26"/>
  <c r="R224" i="26"/>
  <c r="S224" i="26"/>
  <c r="T224" i="26"/>
  <c r="V224" i="26"/>
  <c r="W224" i="26"/>
  <c r="X224" i="26"/>
  <c r="Y224" i="26"/>
  <c r="CF224" i="26"/>
  <c r="CG224" i="26"/>
  <c r="CI224" i="26"/>
  <c r="CJ224" i="26"/>
  <c r="CK224" i="26"/>
  <c r="CO224" i="26"/>
  <c r="CP224" i="26"/>
  <c r="A225" i="26"/>
  <c r="B225" i="26"/>
  <c r="C225" i="26"/>
  <c r="D225" i="26"/>
  <c r="E225" i="26"/>
  <c r="I225" i="26"/>
  <c r="J225" i="26"/>
  <c r="K225" i="26"/>
  <c r="N225" i="26"/>
  <c r="O225" i="26"/>
  <c r="Q225" i="26"/>
  <c r="R225" i="26"/>
  <c r="S225" i="26"/>
  <c r="T225" i="26"/>
  <c r="V225" i="26"/>
  <c r="W225" i="26"/>
  <c r="X225" i="26"/>
  <c r="Y225" i="26"/>
  <c r="CF225" i="26"/>
  <c r="CG225" i="26"/>
  <c r="CI225" i="26"/>
  <c r="CJ225" i="26"/>
  <c r="CK225" i="26"/>
  <c r="CO225" i="26"/>
  <c r="CP225" i="26"/>
  <c r="A226" i="26"/>
  <c r="B226" i="26"/>
  <c r="C226" i="26"/>
  <c r="D226" i="26"/>
  <c r="E226" i="26"/>
  <c r="I226" i="26"/>
  <c r="J226" i="26"/>
  <c r="K226" i="26"/>
  <c r="N226" i="26"/>
  <c r="O226" i="26"/>
  <c r="Q226" i="26"/>
  <c r="R226" i="26"/>
  <c r="S226" i="26"/>
  <c r="T226" i="26"/>
  <c r="V226" i="26"/>
  <c r="W226" i="26"/>
  <c r="X226" i="26"/>
  <c r="Y226" i="26"/>
  <c r="BP226" i="26"/>
  <c r="CF226" i="26"/>
  <c r="CG226" i="26"/>
  <c r="CI226" i="26"/>
  <c r="CJ226" i="26"/>
  <c r="CK226" i="26"/>
  <c r="CO226" i="26"/>
  <c r="CP226" i="26"/>
  <c r="A227" i="26"/>
  <c r="B227" i="26"/>
  <c r="C227" i="26"/>
  <c r="D227" i="26"/>
  <c r="E227" i="26"/>
  <c r="I227" i="26"/>
  <c r="J227" i="26"/>
  <c r="K227" i="26"/>
  <c r="N227" i="26"/>
  <c r="O227" i="26"/>
  <c r="Q227" i="26"/>
  <c r="R227" i="26"/>
  <c r="S227" i="26"/>
  <c r="T227" i="26"/>
  <c r="V227" i="26"/>
  <c r="W227" i="26"/>
  <c r="X227" i="26"/>
  <c r="Y227" i="26"/>
  <c r="BP227" i="26"/>
  <c r="CF227" i="26"/>
  <c r="CG227" i="26"/>
  <c r="CI227" i="26"/>
  <c r="CJ227" i="26"/>
  <c r="CK227" i="26"/>
  <c r="CO227" i="26"/>
  <c r="CP227" i="26"/>
  <c r="A228" i="26"/>
  <c r="B228" i="26"/>
  <c r="C228" i="26"/>
  <c r="D228" i="26"/>
  <c r="E228" i="26"/>
  <c r="I228" i="26"/>
  <c r="J228" i="26"/>
  <c r="K228" i="26"/>
  <c r="N228" i="26"/>
  <c r="O228" i="26"/>
  <c r="Q228" i="26"/>
  <c r="R228" i="26"/>
  <c r="S228" i="26"/>
  <c r="T228" i="26"/>
  <c r="V228" i="26"/>
  <c r="W228" i="26"/>
  <c r="X228" i="26"/>
  <c r="Y228" i="26"/>
  <c r="BP228" i="26"/>
  <c r="CF228" i="26"/>
  <c r="CG228" i="26"/>
  <c r="CI228" i="26"/>
  <c r="CJ228" i="26"/>
  <c r="CK228" i="26"/>
  <c r="CO228" i="26"/>
  <c r="CP228" i="26"/>
  <c r="A229" i="26"/>
  <c r="B229" i="26"/>
  <c r="C229" i="26"/>
  <c r="D229" i="26"/>
  <c r="E229" i="26"/>
  <c r="I229" i="26"/>
  <c r="J229" i="26"/>
  <c r="K229" i="26"/>
  <c r="N229" i="26"/>
  <c r="O229" i="26"/>
  <c r="Q229" i="26"/>
  <c r="R229" i="26"/>
  <c r="S229" i="26"/>
  <c r="T229" i="26"/>
  <c r="V229" i="26"/>
  <c r="W229" i="26"/>
  <c r="X229" i="26"/>
  <c r="Y229" i="26"/>
  <c r="CF229" i="26"/>
  <c r="CG229" i="26"/>
  <c r="CI229" i="26"/>
  <c r="CJ229" i="26"/>
  <c r="CK229" i="26"/>
  <c r="CO229" i="26"/>
  <c r="CP229" i="26"/>
  <c r="A230" i="26"/>
  <c r="B230" i="26"/>
  <c r="C230" i="26"/>
  <c r="D230" i="26"/>
  <c r="E230" i="26"/>
  <c r="I230" i="26"/>
  <c r="J230" i="26"/>
  <c r="K230" i="26"/>
  <c r="N230" i="26"/>
  <c r="O230" i="26"/>
  <c r="Q230" i="26"/>
  <c r="R230" i="26"/>
  <c r="S230" i="26"/>
  <c r="T230" i="26"/>
  <c r="V230" i="26"/>
  <c r="W230" i="26"/>
  <c r="X230" i="26"/>
  <c r="Y230" i="26"/>
  <c r="BK230" i="26"/>
  <c r="BL230" i="26"/>
  <c r="BM230" i="26"/>
  <c r="BN230" i="26"/>
  <c r="BV230" i="26"/>
  <c r="BW230" i="26"/>
  <c r="BX230" i="26"/>
  <c r="CF230" i="26"/>
  <c r="CG230" i="26"/>
  <c r="CI230" i="26"/>
  <c r="CJ230" i="26"/>
  <c r="CK230" i="26"/>
  <c r="CO230" i="26"/>
  <c r="CP230" i="26"/>
  <c r="A231" i="26"/>
  <c r="B231" i="26"/>
  <c r="C231" i="26"/>
  <c r="D231" i="26"/>
  <c r="E231" i="26"/>
  <c r="I231" i="26"/>
  <c r="J231" i="26"/>
  <c r="K231" i="26"/>
  <c r="N231" i="26"/>
  <c r="O231" i="26"/>
  <c r="Q231" i="26"/>
  <c r="R231" i="26"/>
  <c r="S231" i="26"/>
  <c r="T231" i="26"/>
  <c r="V231" i="26"/>
  <c r="W231" i="26"/>
  <c r="X231" i="26"/>
  <c r="Y231" i="26"/>
  <c r="BK231" i="26"/>
  <c r="BL231" i="26"/>
  <c r="BM231" i="26"/>
  <c r="BN231" i="26"/>
  <c r="BV231" i="26"/>
  <c r="BW231" i="26"/>
  <c r="BX231" i="26"/>
  <c r="BY231" i="26"/>
  <c r="BZ231" i="26"/>
  <c r="CB231" i="26"/>
  <c r="CC231" i="26"/>
  <c r="CF231" i="26"/>
  <c r="CG231" i="26"/>
  <c r="CI231" i="26"/>
  <c r="CJ231" i="26"/>
  <c r="CK231" i="26"/>
  <c r="CO231" i="26"/>
  <c r="CP231" i="26"/>
  <c r="A232" i="26"/>
  <c r="B232" i="26"/>
  <c r="C232" i="26"/>
  <c r="D232" i="26"/>
  <c r="E232" i="26"/>
  <c r="I232" i="26"/>
  <c r="J232" i="26"/>
  <c r="K232" i="26"/>
  <c r="N232" i="26"/>
  <c r="O232" i="26"/>
  <c r="Q232" i="26"/>
  <c r="R232" i="26"/>
  <c r="S232" i="26"/>
  <c r="T232" i="26"/>
  <c r="V232" i="26"/>
  <c r="W232" i="26"/>
  <c r="X232" i="26"/>
  <c r="Y232" i="26"/>
  <c r="BK232" i="26"/>
  <c r="BL232" i="26"/>
  <c r="BM232" i="26"/>
  <c r="BN232" i="26"/>
  <c r="BV232" i="26"/>
  <c r="BW232" i="26"/>
  <c r="BX232" i="26"/>
  <c r="BY232" i="26"/>
  <c r="BZ232" i="26"/>
  <c r="CB232" i="26"/>
  <c r="CC232" i="26"/>
  <c r="CF232" i="26"/>
  <c r="CG232" i="26"/>
  <c r="CI232" i="26"/>
  <c r="CJ232" i="26"/>
  <c r="CK232" i="26"/>
  <c r="CO232" i="26"/>
  <c r="CP232" i="26"/>
  <c r="A233" i="26"/>
  <c r="B233" i="26"/>
  <c r="C233" i="26"/>
  <c r="D233" i="26"/>
  <c r="E233" i="26"/>
  <c r="I233" i="26"/>
  <c r="J233" i="26"/>
  <c r="K233" i="26"/>
  <c r="N233" i="26"/>
  <c r="O233" i="26"/>
  <c r="Q233" i="26"/>
  <c r="R233" i="26"/>
  <c r="S233" i="26"/>
  <c r="T233" i="26"/>
  <c r="V233" i="26"/>
  <c r="W233" i="26"/>
  <c r="X233" i="26"/>
  <c r="Y233" i="26"/>
  <c r="BK233" i="26"/>
  <c r="BL233" i="26"/>
  <c r="BM233" i="26"/>
  <c r="BN233" i="26"/>
  <c r="BV233" i="26"/>
  <c r="BW233" i="26"/>
  <c r="BX233" i="26"/>
  <c r="BY233" i="26"/>
  <c r="BZ233" i="26"/>
  <c r="CB233" i="26"/>
  <c r="CC233" i="26"/>
  <c r="CF233" i="26"/>
  <c r="CG233" i="26"/>
  <c r="CI233" i="26"/>
  <c r="CJ233" i="26"/>
  <c r="CK233" i="26"/>
  <c r="CO233" i="26"/>
  <c r="CP233" i="26"/>
  <c r="A234" i="26"/>
  <c r="B234" i="26"/>
  <c r="C234" i="26"/>
  <c r="D234" i="26"/>
  <c r="E234" i="26"/>
  <c r="I234" i="26"/>
  <c r="J234" i="26"/>
  <c r="K234" i="26"/>
  <c r="N234" i="26"/>
  <c r="O234" i="26"/>
  <c r="Q234" i="26"/>
  <c r="R234" i="26"/>
  <c r="S234" i="26"/>
  <c r="T234" i="26"/>
  <c r="V234" i="26"/>
  <c r="W234" i="26"/>
  <c r="X234" i="26"/>
  <c r="Y234" i="26"/>
  <c r="BK234" i="26"/>
  <c r="BL234" i="26"/>
  <c r="BM234" i="26"/>
  <c r="BN234" i="26"/>
  <c r="BV234" i="26"/>
  <c r="BW234" i="26"/>
  <c r="BX234" i="26"/>
  <c r="BY234" i="26"/>
  <c r="BZ234" i="26"/>
  <c r="CB234" i="26"/>
  <c r="CC234" i="26"/>
  <c r="CF234" i="26"/>
  <c r="CG234" i="26"/>
  <c r="CI234" i="26"/>
  <c r="CJ234" i="26"/>
  <c r="CK234" i="26"/>
  <c r="CO234" i="26"/>
  <c r="CP234" i="26"/>
  <c r="A235" i="26"/>
  <c r="B235" i="26"/>
  <c r="C235" i="26"/>
  <c r="D235" i="26"/>
  <c r="E235" i="26"/>
  <c r="I235" i="26"/>
  <c r="J235" i="26"/>
  <c r="K235" i="26"/>
  <c r="N235" i="26"/>
  <c r="O235" i="26"/>
  <c r="Q235" i="26"/>
  <c r="R235" i="26"/>
  <c r="S235" i="26"/>
  <c r="T235" i="26"/>
  <c r="V235" i="26"/>
  <c r="W235" i="26"/>
  <c r="X235" i="26"/>
  <c r="Y235" i="26"/>
  <c r="BK235" i="26"/>
  <c r="BL235" i="26"/>
  <c r="BM235" i="26"/>
  <c r="BN235" i="26"/>
  <c r="BV235" i="26"/>
  <c r="BW235" i="26"/>
  <c r="BX235" i="26"/>
  <c r="BY235" i="26"/>
  <c r="BZ235" i="26"/>
  <c r="CB235" i="26"/>
  <c r="CC235" i="26"/>
  <c r="CF235" i="26"/>
  <c r="CG235" i="26"/>
  <c r="CI235" i="26"/>
  <c r="CJ235" i="26"/>
  <c r="CK235" i="26"/>
  <c r="CO235" i="26"/>
  <c r="CP235" i="26"/>
  <c r="A236" i="26"/>
  <c r="B236" i="26"/>
  <c r="C236" i="26"/>
  <c r="D236" i="26"/>
  <c r="E236" i="26"/>
  <c r="I236" i="26"/>
  <c r="J236" i="26"/>
  <c r="K236" i="26"/>
  <c r="N236" i="26"/>
  <c r="O236" i="26"/>
  <c r="Q236" i="26"/>
  <c r="R236" i="26"/>
  <c r="S236" i="26"/>
  <c r="T236" i="26"/>
  <c r="V236" i="26"/>
  <c r="W236" i="26"/>
  <c r="X236" i="26"/>
  <c r="Y236" i="26"/>
  <c r="BK236" i="26"/>
  <c r="BL236" i="26"/>
  <c r="BM236" i="26"/>
  <c r="BN236" i="26"/>
  <c r="BV236" i="26"/>
  <c r="BW236" i="26"/>
  <c r="BX236" i="26"/>
  <c r="BY236" i="26"/>
  <c r="BZ236" i="26"/>
  <c r="CB236" i="26"/>
  <c r="CC236" i="26"/>
  <c r="CF236" i="26"/>
  <c r="CG236" i="26"/>
  <c r="CI236" i="26"/>
  <c r="CJ236" i="26"/>
  <c r="CK236" i="26"/>
  <c r="CO236" i="26"/>
  <c r="CP236" i="26"/>
  <c r="A237" i="26"/>
  <c r="B237" i="26"/>
  <c r="C237" i="26"/>
  <c r="D237" i="26"/>
  <c r="E237" i="26"/>
  <c r="I237" i="26"/>
  <c r="J237" i="26"/>
  <c r="K237" i="26"/>
  <c r="N237" i="26"/>
  <c r="O237" i="26"/>
  <c r="Q237" i="26"/>
  <c r="R237" i="26"/>
  <c r="S237" i="26"/>
  <c r="T237" i="26"/>
  <c r="V237" i="26"/>
  <c r="W237" i="26"/>
  <c r="X237" i="26"/>
  <c r="Y237" i="26"/>
  <c r="BK237" i="26"/>
  <c r="BL237" i="26"/>
  <c r="BM237" i="26"/>
  <c r="BN237" i="26"/>
  <c r="BV237" i="26"/>
  <c r="BW237" i="26"/>
  <c r="BX237" i="26"/>
  <c r="BY237" i="26"/>
  <c r="BZ237" i="26"/>
  <c r="CB237" i="26"/>
  <c r="CC237" i="26"/>
  <c r="CF237" i="26"/>
  <c r="CG237" i="26"/>
  <c r="CI237" i="26"/>
  <c r="CJ237" i="26"/>
  <c r="CK237" i="26"/>
  <c r="CO237" i="26"/>
  <c r="CP237" i="26"/>
  <c r="A238" i="26"/>
  <c r="B238" i="26"/>
  <c r="C238" i="26"/>
  <c r="D238" i="26"/>
  <c r="E238" i="26"/>
  <c r="I238" i="26"/>
  <c r="J238" i="26"/>
  <c r="K238" i="26"/>
  <c r="N238" i="26"/>
  <c r="O238" i="26"/>
  <c r="Q238" i="26"/>
  <c r="R238" i="26"/>
  <c r="S238" i="26"/>
  <c r="T238" i="26"/>
  <c r="V238" i="26"/>
  <c r="W238" i="26"/>
  <c r="X238" i="26"/>
  <c r="Y238" i="26"/>
  <c r="BK238" i="26"/>
  <c r="BL238" i="26"/>
  <c r="BM238" i="26"/>
  <c r="BN238" i="26"/>
  <c r="BV238" i="26"/>
  <c r="BW238" i="26"/>
  <c r="BX238" i="26"/>
  <c r="BY238" i="26"/>
  <c r="BZ238" i="26"/>
  <c r="CB238" i="26"/>
  <c r="CC238" i="26"/>
  <c r="CF238" i="26"/>
  <c r="CG238" i="26"/>
  <c r="CI238" i="26"/>
  <c r="CJ238" i="26"/>
  <c r="CK238" i="26"/>
  <c r="CO238" i="26"/>
  <c r="CP238" i="26"/>
  <c r="A239" i="26"/>
  <c r="B239" i="26"/>
  <c r="C239" i="26"/>
  <c r="D239" i="26"/>
  <c r="E239" i="26"/>
  <c r="I239" i="26"/>
  <c r="J239" i="26"/>
  <c r="K239" i="26"/>
  <c r="N239" i="26"/>
  <c r="O239" i="26"/>
  <c r="Q239" i="26"/>
  <c r="R239" i="26"/>
  <c r="S239" i="26"/>
  <c r="T239" i="26"/>
  <c r="V239" i="26"/>
  <c r="W239" i="26"/>
  <c r="X239" i="26"/>
  <c r="Y239" i="26"/>
  <c r="BK239" i="26"/>
  <c r="BL239" i="26"/>
  <c r="BM239" i="26"/>
  <c r="BN239" i="26"/>
  <c r="BV239" i="26"/>
  <c r="BW239" i="26"/>
  <c r="BX239" i="26"/>
  <c r="BY239" i="26"/>
  <c r="BZ239" i="26"/>
  <c r="CB239" i="26"/>
  <c r="CC239" i="26"/>
  <c r="CF239" i="26"/>
  <c r="CG239" i="26"/>
  <c r="CI239" i="26"/>
  <c r="CJ239" i="26"/>
  <c r="CK239" i="26"/>
  <c r="CO239" i="26"/>
  <c r="CP239" i="26"/>
  <c r="A240" i="26"/>
  <c r="B240" i="26"/>
  <c r="C240" i="26"/>
  <c r="D240" i="26"/>
  <c r="E240" i="26"/>
  <c r="I240" i="26"/>
  <c r="J240" i="26"/>
  <c r="K240" i="26"/>
  <c r="N240" i="26"/>
  <c r="O240" i="26"/>
  <c r="Q240" i="26"/>
  <c r="R240" i="26"/>
  <c r="S240" i="26"/>
  <c r="T240" i="26"/>
  <c r="V240" i="26"/>
  <c r="W240" i="26"/>
  <c r="X240" i="26"/>
  <c r="Y240" i="26"/>
  <c r="BK240" i="26"/>
  <c r="BL240" i="26"/>
  <c r="BM240" i="26"/>
  <c r="BN240" i="26"/>
  <c r="BV240" i="26"/>
  <c r="BW240" i="26"/>
  <c r="BX240" i="26"/>
  <c r="BY240" i="26"/>
  <c r="BZ240" i="26"/>
  <c r="CB240" i="26"/>
  <c r="CC240" i="26"/>
  <c r="CF240" i="26"/>
  <c r="CG240" i="26"/>
  <c r="CI240" i="26"/>
  <c r="CJ240" i="26"/>
  <c r="CK240" i="26"/>
  <c r="CO240" i="26"/>
  <c r="CP240" i="26"/>
  <c r="A241" i="26"/>
  <c r="B241" i="26"/>
  <c r="C241" i="26"/>
  <c r="D241" i="26"/>
  <c r="E241" i="26"/>
  <c r="I241" i="26"/>
  <c r="J241" i="26"/>
  <c r="K241" i="26"/>
  <c r="N241" i="26"/>
  <c r="O241" i="26"/>
  <c r="Q241" i="26"/>
  <c r="R241" i="26"/>
  <c r="S241" i="26"/>
  <c r="T241" i="26"/>
  <c r="V241" i="26"/>
  <c r="W241" i="26"/>
  <c r="X241" i="26"/>
  <c r="Y241" i="26"/>
  <c r="BK241" i="26"/>
  <c r="BL241" i="26"/>
  <c r="BM241" i="26"/>
  <c r="BN241" i="26"/>
  <c r="BV241" i="26"/>
  <c r="BW241" i="26"/>
  <c r="BX241" i="26"/>
  <c r="BY241" i="26"/>
  <c r="BZ241" i="26"/>
  <c r="CB241" i="26"/>
  <c r="CC241" i="26"/>
  <c r="CF241" i="26"/>
  <c r="CG241" i="26"/>
  <c r="CI241" i="26"/>
  <c r="CJ241" i="26"/>
  <c r="CK241" i="26"/>
  <c r="CO241" i="26"/>
  <c r="CP241" i="26"/>
  <c r="A242" i="26"/>
  <c r="B242" i="26"/>
  <c r="C242" i="26"/>
  <c r="D242" i="26"/>
  <c r="E242" i="26"/>
  <c r="I242" i="26"/>
  <c r="J242" i="26"/>
  <c r="K242" i="26"/>
  <c r="N242" i="26"/>
  <c r="O242" i="26"/>
  <c r="Q242" i="26"/>
  <c r="R242" i="26"/>
  <c r="S242" i="26"/>
  <c r="T242" i="26"/>
  <c r="V242" i="26"/>
  <c r="W242" i="26"/>
  <c r="X242" i="26"/>
  <c r="Y242" i="26"/>
  <c r="BK242" i="26"/>
  <c r="BL242" i="26"/>
  <c r="BM242" i="26"/>
  <c r="BN242" i="26"/>
  <c r="BV242" i="26"/>
  <c r="BW242" i="26"/>
  <c r="BX242" i="26"/>
  <c r="BY242" i="26"/>
  <c r="BZ242" i="26"/>
  <c r="CB242" i="26"/>
  <c r="CC242" i="26"/>
  <c r="CF242" i="26"/>
  <c r="CG242" i="26"/>
  <c r="CI242" i="26"/>
  <c r="CJ242" i="26"/>
  <c r="CK242" i="26"/>
  <c r="CO242" i="26"/>
  <c r="CP242" i="26"/>
  <c r="A243" i="26"/>
  <c r="B243" i="26"/>
  <c r="C243" i="26"/>
  <c r="D243" i="26"/>
  <c r="E243" i="26"/>
  <c r="I243" i="26"/>
  <c r="J243" i="26"/>
  <c r="K243" i="26"/>
  <c r="N243" i="26"/>
  <c r="O243" i="26"/>
  <c r="Q243" i="26"/>
  <c r="R243" i="26"/>
  <c r="S243" i="26"/>
  <c r="T243" i="26"/>
  <c r="V243" i="26"/>
  <c r="W243" i="26"/>
  <c r="X243" i="26"/>
  <c r="Y243" i="26"/>
  <c r="BK243" i="26"/>
  <c r="BL243" i="26"/>
  <c r="BM243" i="26"/>
  <c r="BN243" i="26"/>
  <c r="BV243" i="26"/>
  <c r="BW243" i="26"/>
  <c r="BX243" i="26"/>
  <c r="BY243" i="26"/>
  <c r="BZ243" i="26"/>
  <c r="CB243" i="26"/>
  <c r="CC243" i="26"/>
  <c r="CF243" i="26"/>
  <c r="CG243" i="26"/>
  <c r="CI243" i="26"/>
  <c r="CJ243" i="26"/>
  <c r="CK243" i="26"/>
  <c r="CO243" i="26"/>
  <c r="CP243" i="26"/>
  <c r="A244" i="26"/>
  <c r="B244" i="26"/>
  <c r="C244" i="26"/>
  <c r="D244" i="26"/>
  <c r="E244" i="26"/>
  <c r="I244" i="26"/>
  <c r="J244" i="26"/>
  <c r="K244" i="26"/>
  <c r="N244" i="26"/>
  <c r="O244" i="26"/>
  <c r="Q244" i="26"/>
  <c r="R244" i="26"/>
  <c r="S244" i="26"/>
  <c r="T244" i="26"/>
  <c r="V244" i="26"/>
  <c r="W244" i="26"/>
  <c r="X244" i="26"/>
  <c r="Y244" i="26"/>
  <c r="BK244" i="26"/>
  <c r="BL244" i="26"/>
  <c r="BM244" i="26"/>
  <c r="BN244" i="26"/>
  <c r="BV244" i="26"/>
  <c r="BW244" i="26"/>
  <c r="BX244" i="26"/>
  <c r="BY244" i="26"/>
  <c r="BZ244" i="26"/>
  <c r="CB244" i="26"/>
  <c r="CC244" i="26"/>
  <c r="CF244" i="26"/>
  <c r="CG244" i="26"/>
  <c r="CI244" i="26"/>
  <c r="CJ244" i="26"/>
  <c r="CK244" i="26"/>
  <c r="CO244" i="26"/>
  <c r="CP244" i="26"/>
  <c r="A245" i="26"/>
  <c r="B245" i="26"/>
  <c r="C245" i="26"/>
  <c r="D245" i="26"/>
  <c r="E245" i="26"/>
  <c r="I245" i="26"/>
  <c r="J245" i="26"/>
  <c r="K245" i="26"/>
  <c r="N245" i="26"/>
  <c r="O245" i="26"/>
  <c r="Q245" i="26"/>
  <c r="R245" i="26"/>
  <c r="S245" i="26"/>
  <c r="T245" i="26"/>
  <c r="V245" i="26"/>
  <c r="W245" i="26"/>
  <c r="X245" i="26"/>
  <c r="Y245" i="26"/>
  <c r="BK245" i="26"/>
  <c r="BL245" i="26"/>
  <c r="BM245" i="26"/>
  <c r="BN245" i="26"/>
  <c r="BV245" i="26"/>
  <c r="BW245" i="26"/>
  <c r="BX245" i="26"/>
  <c r="BY245" i="26"/>
  <c r="BZ245" i="26"/>
  <c r="CB245" i="26"/>
  <c r="CC245" i="26"/>
  <c r="CF245" i="26"/>
  <c r="CG245" i="26"/>
  <c r="CI245" i="26"/>
  <c r="CJ245" i="26"/>
  <c r="CK245" i="26"/>
  <c r="CO245" i="26"/>
  <c r="CP245" i="26"/>
  <c r="A246" i="26"/>
  <c r="B246" i="26"/>
  <c r="C246" i="26"/>
  <c r="D246" i="26"/>
  <c r="E246" i="26"/>
  <c r="I246" i="26"/>
  <c r="J246" i="26"/>
  <c r="K246" i="26"/>
  <c r="N246" i="26"/>
  <c r="O246" i="26"/>
  <c r="Q246" i="26"/>
  <c r="R246" i="26"/>
  <c r="S246" i="26"/>
  <c r="T246" i="26"/>
  <c r="V246" i="26"/>
  <c r="W246" i="26"/>
  <c r="X246" i="26"/>
  <c r="Y246" i="26"/>
  <c r="BK246" i="26"/>
  <c r="BL246" i="26"/>
  <c r="BM246" i="26"/>
  <c r="BN246" i="26"/>
  <c r="BV246" i="26"/>
  <c r="BW246" i="26"/>
  <c r="BX246" i="26"/>
  <c r="BY246" i="26"/>
  <c r="BZ246" i="26"/>
  <c r="CB246" i="26"/>
  <c r="CC246" i="26"/>
  <c r="CF246" i="26"/>
  <c r="CG246" i="26"/>
  <c r="CI246" i="26"/>
  <c r="CJ246" i="26"/>
  <c r="CK246" i="26"/>
  <c r="CO246" i="26"/>
  <c r="CP246" i="26"/>
  <c r="A247" i="26"/>
  <c r="B247" i="26"/>
  <c r="C247" i="26"/>
  <c r="D247" i="26"/>
  <c r="E247" i="26"/>
  <c r="I247" i="26"/>
  <c r="J247" i="26"/>
  <c r="K247" i="26"/>
  <c r="N247" i="26"/>
  <c r="O247" i="26"/>
  <c r="Q247" i="26"/>
  <c r="R247" i="26"/>
  <c r="S247" i="26"/>
  <c r="T247" i="26"/>
  <c r="V247" i="26"/>
  <c r="W247" i="26"/>
  <c r="X247" i="26"/>
  <c r="Y247" i="26"/>
  <c r="BK247" i="26"/>
  <c r="BL247" i="26"/>
  <c r="BM247" i="26"/>
  <c r="BN247" i="26"/>
  <c r="BV247" i="26"/>
  <c r="BW247" i="26"/>
  <c r="BX247" i="26"/>
  <c r="BY247" i="26"/>
  <c r="BZ247" i="26"/>
  <c r="CB247" i="26"/>
  <c r="CC247" i="26"/>
  <c r="CF247" i="26"/>
  <c r="CG247" i="26"/>
  <c r="CI247" i="26"/>
  <c r="CJ247" i="26"/>
  <c r="CK247" i="26"/>
  <c r="CO247" i="26"/>
  <c r="CP247" i="26"/>
  <c r="A248" i="26"/>
  <c r="B248" i="26"/>
  <c r="C248" i="26"/>
  <c r="D248" i="26"/>
  <c r="E248" i="26"/>
  <c r="I248" i="26"/>
  <c r="J248" i="26"/>
  <c r="K248" i="26"/>
  <c r="N248" i="26"/>
  <c r="O248" i="26"/>
  <c r="Q248" i="26"/>
  <c r="R248" i="26"/>
  <c r="S248" i="26"/>
  <c r="T248" i="26"/>
  <c r="V248" i="26"/>
  <c r="W248" i="26"/>
  <c r="X248" i="26"/>
  <c r="Y248" i="26"/>
  <c r="BK248" i="26"/>
  <c r="BL248" i="26"/>
  <c r="BM248" i="26"/>
  <c r="BN248" i="26"/>
  <c r="BV248" i="26"/>
  <c r="BW248" i="26"/>
  <c r="BX248" i="26"/>
  <c r="BY248" i="26"/>
  <c r="BZ248" i="26"/>
  <c r="CB248" i="26"/>
  <c r="CC248" i="26"/>
  <c r="CF248" i="26"/>
  <c r="CG248" i="26"/>
  <c r="CI248" i="26"/>
  <c r="CJ248" i="26"/>
  <c r="CK248" i="26"/>
  <c r="CO248" i="26"/>
  <c r="CP248" i="26"/>
  <c r="A249" i="26"/>
  <c r="B249" i="26"/>
  <c r="C249" i="26"/>
  <c r="D249" i="26"/>
  <c r="E249" i="26"/>
  <c r="I249" i="26"/>
  <c r="J249" i="26"/>
  <c r="K249" i="26"/>
  <c r="N249" i="26"/>
  <c r="O249" i="26"/>
  <c r="Q249" i="26"/>
  <c r="R249" i="26"/>
  <c r="S249" i="26"/>
  <c r="T249" i="26"/>
  <c r="V249" i="26"/>
  <c r="W249" i="26"/>
  <c r="X249" i="26"/>
  <c r="Y249" i="26"/>
  <c r="BK249" i="26"/>
  <c r="BL249" i="26"/>
  <c r="BM249" i="26"/>
  <c r="BN249" i="26"/>
  <c r="BV249" i="26"/>
  <c r="BW249" i="26"/>
  <c r="BX249" i="26"/>
  <c r="BY249" i="26"/>
  <c r="BZ249" i="26"/>
  <c r="CB249" i="26"/>
  <c r="CC249" i="26"/>
  <c r="CF249" i="26"/>
  <c r="CG249" i="26"/>
  <c r="CI249" i="26"/>
  <c r="CJ249" i="26"/>
  <c r="CK249" i="26"/>
  <c r="CO249" i="26"/>
  <c r="CP249" i="26"/>
  <c r="A250" i="26"/>
  <c r="B250" i="26"/>
  <c r="C250" i="26"/>
  <c r="D250" i="26"/>
  <c r="E250" i="26"/>
  <c r="I250" i="26"/>
  <c r="J250" i="26"/>
  <c r="K250" i="26"/>
  <c r="N250" i="26"/>
  <c r="O250" i="26"/>
  <c r="Q250" i="26"/>
  <c r="R250" i="26"/>
  <c r="S250" i="26"/>
  <c r="T250" i="26"/>
  <c r="V250" i="26"/>
  <c r="W250" i="26"/>
  <c r="X250" i="26"/>
  <c r="Y250" i="26"/>
  <c r="BK250" i="26"/>
  <c r="BL250" i="26"/>
  <c r="BM250" i="26"/>
  <c r="BN250" i="26"/>
  <c r="BO250" i="26"/>
  <c r="BP250" i="26"/>
  <c r="BQ250" i="26"/>
  <c r="BV250" i="26"/>
  <c r="BW250" i="26"/>
  <c r="BX250" i="26"/>
  <c r="BY250" i="26"/>
  <c r="BZ250" i="26"/>
  <c r="CB250" i="26"/>
  <c r="CC250" i="26"/>
  <c r="CF250" i="26"/>
  <c r="CG250" i="26"/>
  <c r="CI250" i="26"/>
  <c r="CJ250" i="26"/>
  <c r="CK250" i="26"/>
  <c r="CO250" i="26"/>
  <c r="CP250" i="26"/>
  <c r="A251" i="26"/>
  <c r="B251" i="26"/>
  <c r="C251" i="26"/>
  <c r="D251" i="26"/>
  <c r="E251" i="26"/>
  <c r="I251" i="26"/>
  <c r="J251" i="26"/>
  <c r="K251" i="26"/>
  <c r="N251" i="26"/>
  <c r="O251" i="26"/>
  <c r="Q251" i="26"/>
  <c r="R251" i="26"/>
  <c r="S251" i="26"/>
  <c r="T251" i="26"/>
  <c r="V251" i="26"/>
  <c r="W251" i="26"/>
  <c r="X251" i="26"/>
  <c r="Y251" i="26"/>
  <c r="BK251" i="26"/>
  <c r="BL251" i="26"/>
  <c r="BM251" i="26"/>
  <c r="BN251" i="26"/>
  <c r="BO251" i="26"/>
  <c r="BP251" i="26"/>
  <c r="BV251" i="26"/>
  <c r="BW251" i="26"/>
  <c r="BX251" i="26"/>
  <c r="BY251" i="26"/>
  <c r="BZ251" i="26"/>
  <c r="CB251" i="26"/>
  <c r="CC251" i="26"/>
  <c r="CF251" i="26"/>
  <c r="CG251" i="26"/>
  <c r="CI251" i="26"/>
  <c r="CJ251" i="26"/>
  <c r="CK251" i="26"/>
  <c r="CO251" i="26"/>
  <c r="CP251" i="26"/>
  <c r="A252" i="26"/>
  <c r="B252" i="26"/>
  <c r="C252" i="26"/>
  <c r="D252" i="26"/>
  <c r="E252" i="26"/>
  <c r="I252" i="26"/>
  <c r="J252" i="26"/>
  <c r="K252" i="26"/>
  <c r="N252" i="26"/>
  <c r="O252" i="26"/>
  <c r="Q252" i="26"/>
  <c r="R252" i="26"/>
  <c r="S252" i="26"/>
  <c r="T252" i="26"/>
  <c r="V252" i="26"/>
  <c r="W252" i="26"/>
  <c r="X252" i="26"/>
  <c r="Y252" i="26"/>
  <c r="BK252" i="26"/>
  <c r="BL252" i="26"/>
  <c r="BM252" i="26"/>
  <c r="BN252" i="26"/>
  <c r="BO252" i="26"/>
  <c r="BP252" i="26"/>
  <c r="BV252" i="26"/>
  <c r="BW252" i="26"/>
  <c r="BX252" i="26"/>
  <c r="BY252" i="26"/>
  <c r="BZ252" i="26"/>
  <c r="CA252" i="26"/>
  <c r="CB252" i="26"/>
  <c r="CC252" i="26"/>
  <c r="CF252" i="26"/>
  <c r="CG252" i="26"/>
  <c r="CI252" i="26"/>
  <c r="CJ252" i="26"/>
  <c r="CK252" i="26"/>
  <c r="CO252" i="26"/>
  <c r="CP252" i="26"/>
  <c r="A253" i="26"/>
  <c r="B253" i="26"/>
  <c r="C253" i="26"/>
  <c r="D253" i="26"/>
  <c r="E253" i="26"/>
  <c r="I253" i="26"/>
  <c r="J253" i="26"/>
  <c r="K253" i="26"/>
  <c r="N253" i="26"/>
  <c r="O253" i="26"/>
  <c r="Q253" i="26"/>
  <c r="R253" i="26"/>
  <c r="S253" i="26"/>
  <c r="T253" i="26"/>
  <c r="V253" i="26"/>
  <c r="W253" i="26"/>
  <c r="X253" i="26"/>
  <c r="Y253" i="26"/>
  <c r="BK253" i="26"/>
  <c r="BL253" i="26"/>
  <c r="BM253" i="26"/>
  <c r="BN253" i="26"/>
  <c r="BO253" i="26"/>
  <c r="BP253" i="26"/>
  <c r="BV253" i="26"/>
  <c r="BW253" i="26"/>
  <c r="BX253" i="26"/>
  <c r="BY253" i="26"/>
  <c r="BZ253" i="26"/>
  <c r="CA253" i="26"/>
  <c r="CB253" i="26"/>
  <c r="CC253" i="26"/>
  <c r="CF253" i="26"/>
  <c r="CG253" i="26"/>
  <c r="CI253" i="26"/>
  <c r="CJ253" i="26"/>
  <c r="CK253" i="26"/>
  <c r="CO253" i="26"/>
  <c r="CP253" i="26"/>
  <c r="A254" i="26"/>
  <c r="B254" i="26"/>
  <c r="C254" i="26"/>
  <c r="D254" i="26"/>
  <c r="E254" i="26"/>
  <c r="I254" i="26"/>
  <c r="J254" i="26"/>
  <c r="K254" i="26"/>
  <c r="N254" i="26"/>
  <c r="O254" i="26"/>
  <c r="Q254" i="26"/>
  <c r="R254" i="26"/>
  <c r="S254" i="26"/>
  <c r="T254" i="26"/>
  <c r="V254" i="26"/>
  <c r="W254" i="26"/>
  <c r="X254" i="26"/>
  <c r="Y254" i="26"/>
  <c r="BK254" i="26"/>
  <c r="BL254" i="26"/>
  <c r="BM254" i="26"/>
  <c r="BN254" i="26"/>
  <c r="BO254" i="26"/>
  <c r="BP254" i="26"/>
  <c r="BV254" i="26"/>
  <c r="BW254" i="26"/>
  <c r="BX254" i="26"/>
  <c r="BY254" i="26"/>
  <c r="BZ254" i="26"/>
  <c r="CA254" i="26"/>
  <c r="CB254" i="26"/>
  <c r="CC254" i="26"/>
  <c r="CF254" i="26"/>
  <c r="CG254" i="26"/>
  <c r="CI254" i="26"/>
  <c r="CJ254" i="26"/>
  <c r="CK254" i="26"/>
  <c r="CO254" i="26"/>
  <c r="CP254" i="26"/>
  <c r="A255" i="26"/>
  <c r="B255" i="26"/>
  <c r="C255" i="26"/>
  <c r="D255" i="26"/>
  <c r="E255" i="26"/>
  <c r="I255" i="26"/>
  <c r="J255" i="26"/>
  <c r="K255" i="26"/>
  <c r="N255" i="26"/>
  <c r="O255" i="26"/>
  <c r="Q255" i="26"/>
  <c r="R255" i="26"/>
  <c r="S255" i="26"/>
  <c r="T255" i="26"/>
  <c r="V255" i="26"/>
  <c r="W255" i="26"/>
  <c r="X255" i="26"/>
  <c r="Y255" i="26"/>
  <c r="BK255" i="26"/>
  <c r="BL255" i="26"/>
  <c r="BM255" i="26"/>
  <c r="BN255" i="26"/>
  <c r="BO255" i="26"/>
  <c r="BP255" i="26"/>
  <c r="BV255" i="26"/>
  <c r="BW255" i="26"/>
  <c r="BX255" i="26"/>
  <c r="BY255" i="26"/>
  <c r="BZ255" i="26"/>
  <c r="CA255" i="26"/>
  <c r="CB255" i="26"/>
  <c r="CC255" i="26"/>
  <c r="CF255" i="26"/>
  <c r="CG255" i="26"/>
  <c r="CI255" i="26"/>
  <c r="CJ255" i="26"/>
  <c r="CK255" i="26"/>
  <c r="CO255" i="26"/>
  <c r="CP255" i="26"/>
  <c r="A256" i="26"/>
  <c r="B256" i="26"/>
  <c r="C256" i="26"/>
  <c r="D256" i="26"/>
  <c r="E256" i="26"/>
  <c r="I256" i="26"/>
  <c r="J256" i="26"/>
  <c r="K256" i="26"/>
  <c r="N256" i="26"/>
  <c r="O256" i="26"/>
  <c r="Q256" i="26"/>
  <c r="R256" i="26"/>
  <c r="S256" i="26"/>
  <c r="T256" i="26"/>
  <c r="V256" i="26"/>
  <c r="W256" i="26"/>
  <c r="X256" i="26"/>
  <c r="Y256" i="26"/>
  <c r="BK256" i="26"/>
  <c r="BL256" i="26"/>
  <c r="BM256" i="26"/>
  <c r="BN256" i="26"/>
  <c r="BO256" i="26"/>
  <c r="BP256" i="26"/>
  <c r="BV256" i="26"/>
  <c r="BW256" i="26"/>
  <c r="BX256" i="26"/>
  <c r="BY256" i="26"/>
  <c r="BZ256" i="26"/>
  <c r="CA256" i="26"/>
  <c r="CB256" i="26"/>
  <c r="CC256" i="26"/>
  <c r="CF256" i="26"/>
  <c r="CG256" i="26"/>
  <c r="CI256" i="26"/>
  <c r="CJ256" i="26"/>
  <c r="CK256" i="26"/>
  <c r="CO256" i="26"/>
  <c r="CP256" i="26"/>
  <c r="A257" i="26"/>
  <c r="B257" i="26"/>
  <c r="C257" i="26"/>
  <c r="D257" i="26"/>
  <c r="E257" i="26"/>
  <c r="I257" i="26"/>
  <c r="J257" i="26"/>
  <c r="K257" i="26"/>
  <c r="N257" i="26"/>
  <c r="O257" i="26"/>
  <c r="Q257" i="26"/>
  <c r="R257" i="26"/>
  <c r="S257" i="26"/>
  <c r="T257" i="26"/>
  <c r="V257" i="26"/>
  <c r="W257" i="26"/>
  <c r="X257" i="26"/>
  <c r="Y257" i="26"/>
  <c r="BK257" i="26"/>
  <c r="BL257" i="26"/>
  <c r="BM257" i="26"/>
  <c r="BN257" i="26"/>
  <c r="BO257" i="26"/>
  <c r="BP257" i="26"/>
  <c r="BV257" i="26"/>
  <c r="BW257" i="26"/>
  <c r="BX257" i="26"/>
  <c r="BY257" i="26"/>
  <c r="BZ257" i="26"/>
  <c r="CA257" i="26"/>
  <c r="CB257" i="26"/>
  <c r="CC257" i="26"/>
  <c r="CF257" i="26"/>
  <c r="CG257" i="26"/>
  <c r="CI257" i="26"/>
  <c r="CJ257" i="26"/>
  <c r="CK257" i="26"/>
  <c r="CO257" i="26"/>
  <c r="CP257" i="26"/>
  <c r="A258" i="26"/>
  <c r="B258" i="26"/>
  <c r="C258" i="26"/>
  <c r="D258" i="26"/>
  <c r="E258" i="26"/>
  <c r="I258" i="26"/>
  <c r="J258" i="26"/>
  <c r="K258" i="26"/>
  <c r="N258" i="26"/>
  <c r="O258" i="26"/>
  <c r="Q258" i="26"/>
  <c r="R258" i="26"/>
  <c r="S258" i="26"/>
  <c r="T258" i="26"/>
  <c r="V258" i="26"/>
  <c r="W258" i="26"/>
  <c r="X258" i="26"/>
  <c r="Y258" i="26"/>
  <c r="BK258" i="26"/>
  <c r="BL258" i="26"/>
  <c r="BM258" i="26"/>
  <c r="BN258" i="26"/>
  <c r="BO258" i="26"/>
  <c r="BP258" i="26"/>
  <c r="BV258" i="26"/>
  <c r="BW258" i="26"/>
  <c r="BX258" i="26"/>
  <c r="BY258" i="26"/>
  <c r="BZ258" i="26"/>
  <c r="CA258" i="26"/>
  <c r="CB258" i="26"/>
  <c r="CC258" i="26"/>
  <c r="CF258" i="26"/>
  <c r="CG258" i="26"/>
  <c r="CI258" i="26"/>
  <c r="CJ258" i="26"/>
  <c r="CK258" i="26"/>
  <c r="CO258" i="26"/>
  <c r="CP258" i="26"/>
  <c r="A259" i="26"/>
  <c r="B259" i="26"/>
  <c r="C259" i="26"/>
  <c r="D259" i="26"/>
  <c r="E259" i="26"/>
  <c r="I259" i="26"/>
  <c r="J259" i="26"/>
  <c r="K259" i="26"/>
  <c r="N259" i="26"/>
  <c r="O259" i="26"/>
  <c r="Q259" i="26"/>
  <c r="R259" i="26"/>
  <c r="S259" i="26"/>
  <c r="T259" i="26"/>
  <c r="V259" i="26"/>
  <c r="W259" i="26"/>
  <c r="X259" i="26"/>
  <c r="Y259" i="26"/>
  <c r="BK259" i="26"/>
  <c r="BL259" i="26"/>
  <c r="BM259" i="26"/>
  <c r="BN259" i="26"/>
  <c r="BO259" i="26"/>
  <c r="BP259" i="26"/>
  <c r="BV259" i="26"/>
  <c r="BW259" i="26"/>
  <c r="BX259" i="26"/>
  <c r="BY259" i="26"/>
  <c r="BZ259" i="26"/>
  <c r="CA259" i="26"/>
  <c r="CB259" i="26"/>
  <c r="CC259" i="26"/>
  <c r="CF259" i="26"/>
  <c r="CG259" i="26"/>
  <c r="CI259" i="26"/>
  <c r="CJ259" i="26"/>
  <c r="CK259" i="26"/>
  <c r="CO259" i="26"/>
  <c r="CP259" i="26"/>
  <c r="A260" i="26"/>
  <c r="B260" i="26"/>
  <c r="C260" i="26"/>
  <c r="D260" i="26"/>
  <c r="E260" i="26"/>
  <c r="I260" i="26"/>
  <c r="J260" i="26"/>
  <c r="K260" i="26"/>
  <c r="N260" i="26"/>
  <c r="O260" i="26"/>
  <c r="Q260" i="26"/>
  <c r="R260" i="26"/>
  <c r="S260" i="26"/>
  <c r="T260" i="26"/>
  <c r="V260" i="26"/>
  <c r="W260" i="26"/>
  <c r="X260" i="26"/>
  <c r="Y260" i="26"/>
  <c r="BK260" i="26"/>
  <c r="BL260" i="26"/>
  <c r="BM260" i="26"/>
  <c r="BN260" i="26"/>
  <c r="BO260" i="26"/>
  <c r="BP260" i="26"/>
  <c r="BV260" i="26"/>
  <c r="BW260" i="26"/>
  <c r="BX260" i="26"/>
  <c r="BY260" i="26"/>
  <c r="BZ260" i="26"/>
  <c r="CA260" i="26"/>
  <c r="CB260" i="26"/>
  <c r="CC260" i="26"/>
  <c r="CF260" i="26"/>
  <c r="CG260" i="26"/>
  <c r="CI260" i="26"/>
  <c r="CJ260" i="26"/>
  <c r="CK260" i="26"/>
  <c r="CO260" i="26"/>
  <c r="CP260" i="26"/>
  <c r="A261" i="26"/>
  <c r="B261" i="26"/>
  <c r="C261" i="26"/>
  <c r="D261" i="26"/>
  <c r="E261" i="26"/>
  <c r="I261" i="26"/>
  <c r="J261" i="26"/>
  <c r="K261" i="26"/>
  <c r="N261" i="26"/>
  <c r="O261" i="26"/>
  <c r="Q261" i="26"/>
  <c r="R261" i="26"/>
  <c r="S261" i="26"/>
  <c r="T261" i="26"/>
  <c r="V261" i="26"/>
  <c r="W261" i="26"/>
  <c r="X261" i="26"/>
  <c r="Y261" i="26"/>
  <c r="BK261" i="26"/>
  <c r="BL261" i="26"/>
  <c r="BM261" i="26"/>
  <c r="BN261" i="26"/>
  <c r="BO261" i="26"/>
  <c r="BP261" i="26"/>
  <c r="BV261" i="26"/>
  <c r="BW261" i="26"/>
  <c r="BX261" i="26"/>
  <c r="BY261" i="26"/>
  <c r="BZ261" i="26"/>
  <c r="CA261" i="26"/>
  <c r="CB261" i="26"/>
  <c r="CC261" i="26"/>
  <c r="CF261" i="26"/>
  <c r="CG261" i="26"/>
  <c r="CI261" i="26"/>
  <c r="CJ261" i="26"/>
  <c r="CK261" i="26"/>
  <c r="CO261" i="26"/>
  <c r="CP261" i="26"/>
  <c r="A262" i="26"/>
  <c r="B262" i="26"/>
  <c r="C262" i="26"/>
  <c r="D262" i="26"/>
  <c r="E262" i="26"/>
  <c r="I262" i="26"/>
  <c r="J262" i="26"/>
  <c r="K262" i="26"/>
  <c r="N262" i="26"/>
  <c r="O262" i="26"/>
  <c r="Q262" i="26"/>
  <c r="R262" i="26"/>
  <c r="S262" i="26"/>
  <c r="T262" i="26"/>
  <c r="V262" i="26"/>
  <c r="W262" i="26"/>
  <c r="X262" i="26"/>
  <c r="Y262" i="26"/>
  <c r="BK262" i="26"/>
  <c r="BL262" i="26"/>
  <c r="BM262" i="26"/>
  <c r="BN262" i="26"/>
  <c r="BO262" i="26"/>
  <c r="BP262" i="26"/>
  <c r="BV262" i="26"/>
  <c r="BW262" i="26"/>
  <c r="BX262" i="26"/>
  <c r="BY262" i="26"/>
  <c r="BZ262" i="26"/>
  <c r="CA262" i="26"/>
  <c r="CB262" i="26"/>
  <c r="CC262" i="26"/>
  <c r="CF262" i="26"/>
  <c r="CG262" i="26"/>
  <c r="CI262" i="26"/>
  <c r="CJ262" i="26"/>
  <c r="CK262" i="26"/>
  <c r="CO262" i="26"/>
  <c r="CP262" i="26"/>
  <c r="A263" i="26"/>
  <c r="B263" i="26"/>
  <c r="C263" i="26"/>
  <c r="D263" i="26"/>
  <c r="E263" i="26"/>
  <c r="I263" i="26"/>
  <c r="J263" i="26"/>
  <c r="K263" i="26"/>
  <c r="N263" i="26"/>
  <c r="O263" i="26"/>
  <c r="Q263" i="26"/>
  <c r="R263" i="26"/>
  <c r="S263" i="26"/>
  <c r="T263" i="26"/>
  <c r="V263" i="26"/>
  <c r="W263" i="26"/>
  <c r="X263" i="26"/>
  <c r="Y263" i="26"/>
  <c r="BK263" i="26"/>
  <c r="BL263" i="26"/>
  <c r="BM263" i="26"/>
  <c r="BN263" i="26"/>
  <c r="BO263" i="26"/>
  <c r="BP263" i="26"/>
  <c r="BV263" i="26"/>
  <c r="BW263" i="26"/>
  <c r="BX263" i="26"/>
  <c r="BY263" i="26"/>
  <c r="BZ263" i="26"/>
  <c r="CA263" i="26"/>
  <c r="CB263" i="26"/>
  <c r="CC263" i="26"/>
  <c r="CF263" i="26"/>
  <c r="CG263" i="26"/>
  <c r="CI263" i="26"/>
  <c r="CJ263" i="26"/>
  <c r="CK263" i="26"/>
  <c r="CO263" i="26"/>
  <c r="CP263" i="26"/>
  <c r="A264" i="26"/>
  <c r="B264" i="26"/>
  <c r="C264" i="26"/>
  <c r="D264" i="26"/>
  <c r="E264" i="26"/>
  <c r="I264" i="26"/>
  <c r="J264" i="26"/>
  <c r="K264" i="26"/>
  <c r="N264" i="26"/>
  <c r="O264" i="26"/>
  <c r="Q264" i="26"/>
  <c r="R264" i="26"/>
  <c r="S264" i="26"/>
  <c r="T264" i="26"/>
  <c r="V264" i="26"/>
  <c r="W264" i="26"/>
  <c r="X264" i="26"/>
  <c r="Y264" i="26"/>
  <c r="BK264" i="26"/>
  <c r="BL264" i="26"/>
  <c r="BM264" i="26"/>
  <c r="BN264" i="26"/>
  <c r="BO264" i="26"/>
  <c r="BP264" i="26"/>
  <c r="BV264" i="26"/>
  <c r="BW264" i="26"/>
  <c r="BX264" i="26"/>
  <c r="BY264" i="26"/>
  <c r="BZ264" i="26"/>
  <c r="CA264" i="26"/>
  <c r="CB264" i="26"/>
  <c r="CC264" i="26"/>
  <c r="CF264" i="26"/>
  <c r="CG264" i="26"/>
  <c r="CI264" i="26"/>
  <c r="CJ264" i="26"/>
  <c r="CK264" i="26"/>
  <c r="CO264" i="26"/>
  <c r="CP264" i="26"/>
  <c r="A265" i="26"/>
  <c r="B265" i="26"/>
  <c r="C265" i="26"/>
  <c r="D265" i="26"/>
  <c r="E265" i="26"/>
  <c r="I265" i="26"/>
  <c r="J265" i="26"/>
  <c r="K265" i="26"/>
  <c r="N265" i="26"/>
  <c r="O265" i="26"/>
  <c r="Q265" i="26"/>
  <c r="R265" i="26"/>
  <c r="S265" i="26"/>
  <c r="T265" i="26"/>
  <c r="V265" i="26"/>
  <c r="W265" i="26"/>
  <c r="X265" i="26"/>
  <c r="Y265" i="26"/>
  <c r="BK265" i="26"/>
  <c r="BL265" i="26"/>
  <c r="BM265" i="26"/>
  <c r="BN265" i="26"/>
  <c r="BO265" i="26"/>
  <c r="BP265" i="26"/>
  <c r="BV265" i="26"/>
  <c r="BW265" i="26"/>
  <c r="BX265" i="26"/>
  <c r="BY265" i="26"/>
  <c r="BZ265" i="26"/>
  <c r="CA265" i="26"/>
  <c r="CB265" i="26"/>
  <c r="CC265" i="26"/>
  <c r="CF265" i="26"/>
  <c r="CG265" i="26"/>
  <c r="CI265" i="26"/>
  <c r="CJ265" i="26"/>
  <c r="CK265" i="26"/>
  <c r="CO265" i="26"/>
  <c r="CP265" i="26"/>
  <c r="A266" i="26"/>
  <c r="B266" i="26"/>
  <c r="C266" i="26"/>
  <c r="D266" i="26"/>
  <c r="E266" i="26"/>
  <c r="I266" i="26"/>
  <c r="J266" i="26"/>
  <c r="K266" i="26"/>
  <c r="N266" i="26"/>
  <c r="O266" i="26"/>
  <c r="Q266" i="26"/>
  <c r="R266" i="26"/>
  <c r="S266" i="26"/>
  <c r="T266" i="26"/>
  <c r="V266" i="26"/>
  <c r="W266" i="26"/>
  <c r="X266" i="26"/>
  <c r="Y266" i="26"/>
  <c r="BK266" i="26"/>
  <c r="BL266" i="26"/>
  <c r="BM266" i="26"/>
  <c r="BN266" i="26"/>
  <c r="BO266" i="26"/>
  <c r="BP266" i="26"/>
  <c r="BV266" i="26"/>
  <c r="BW266" i="26"/>
  <c r="BX266" i="26"/>
  <c r="BY266" i="26"/>
  <c r="BZ266" i="26"/>
  <c r="CA266" i="26"/>
  <c r="CB266" i="26"/>
  <c r="CC266" i="26"/>
  <c r="CF266" i="26"/>
  <c r="CG266" i="26"/>
  <c r="CI266" i="26"/>
  <c r="CJ266" i="26"/>
  <c r="CK266" i="26"/>
  <c r="CO266" i="26"/>
  <c r="CP266" i="26"/>
  <c r="A267" i="26"/>
  <c r="B267" i="26"/>
  <c r="C267" i="26"/>
  <c r="D267" i="26"/>
  <c r="E267" i="26"/>
  <c r="I267" i="26"/>
  <c r="J267" i="26"/>
  <c r="K267" i="26"/>
  <c r="N267" i="26"/>
  <c r="O267" i="26"/>
  <c r="Q267" i="26"/>
  <c r="R267" i="26"/>
  <c r="S267" i="26"/>
  <c r="T267" i="26"/>
  <c r="V267" i="26"/>
  <c r="W267" i="26"/>
  <c r="X267" i="26"/>
  <c r="Y267" i="26"/>
  <c r="BK267" i="26"/>
  <c r="BL267" i="26"/>
  <c r="BM267" i="26"/>
  <c r="BN267" i="26"/>
  <c r="BO267" i="26"/>
  <c r="BP267" i="26"/>
  <c r="BV267" i="26"/>
  <c r="BW267" i="26"/>
  <c r="BX267" i="26"/>
  <c r="BY267" i="26"/>
  <c r="BZ267" i="26"/>
  <c r="CA267" i="26"/>
  <c r="CB267" i="26"/>
  <c r="CC267" i="26"/>
  <c r="CF267" i="26"/>
  <c r="CG267" i="26"/>
  <c r="CI267" i="26"/>
  <c r="CJ267" i="26"/>
  <c r="CK267" i="26"/>
  <c r="CO267" i="26"/>
  <c r="CP267" i="26"/>
  <c r="A268" i="26"/>
  <c r="B268" i="26"/>
  <c r="C268" i="26"/>
  <c r="D268" i="26"/>
  <c r="E268" i="26"/>
  <c r="I268" i="26"/>
  <c r="J268" i="26"/>
  <c r="K268" i="26"/>
  <c r="N268" i="26"/>
  <c r="O268" i="26"/>
  <c r="Q268" i="26"/>
  <c r="R268" i="26"/>
  <c r="S268" i="26"/>
  <c r="T268" i="26"/>
  <c r="V268" i="26"/>
  <c r="W268" i="26"/>
  <c r="X268" i="26"/>
  <c r="Y268" i="26"/>
  <c r="BK268" i="26"/>
  <c r="BL268" i="26"/>
  <c r="BM268" i="26"/>
  <c r="BN268" i="26"/>
  <c r="BO268" i="26"/>
  <c r="BP268" i="26"/>
  <c r="BV268" i="26"/>
  <c r="BW268" i="26"/>
  <c r="BX268" i="26"/>
  <c r="BY268" i="26"/>
  <c r="BZ268" i="26"/>
  <c r="CA268" i="26"/>
  <c r="CB268" i="26"/>
  <c r="CC268" i="26"/>
  <c r="CF268" i="26"/>
  <c r="CG268" i="26"/>
  <c r="CI268" i="26"/>
  <c r="CJ268" i="26"/>
  <c r="CK268" i="26"/>
  <c r="CO268" i="26"/>
  <c r="CP268" i="26"/>
  <c r="A269" i="26"/>
  <c r="B269" i="26"/>
  <c r="C269" i="26"/>
  <c r="D269" i="26"/>
  <c r="E269" i="26"/>
  <c r="I269" i="26"/>
  <c r="J269" i="26"/>
  <c r="K269" i="26"/>
  <c r="N269" i="26"/>
  <c r="O269" i="26"/>
  <c r="Q269" i="26"/>
  <c r="R269" i="26"/>
  <c r="S269" i="26"/>
  <c r="T269" i="26"/>
  <c r="V269" i="26"/>
  <c r="W269" i="26"/>
  <c r="X269" i="26"/>
  <c r="Y269" i="26"/>
  <c r="BK269" i="26"/>
  <c r="BL269" i="26"/>
  <c r="BM269" i="26"/>
  <c r="BN269" i="26"/>
  <c r="BO269" i="26"/>
  <c r="BP269" i="26"/>
  <c r="BV269" i="26"/>
  <c r="BW269" i="26"/>
  <c r="BX269" i="26"/>
  <c r="BY269" i="26"/>
  <c r="BZ269" i="26"/>
  <c r="CA269" i="26"/>
  <c r="CB269" i="26"/>
  <c r="CC269" i="26"/>
  <c r="CF269" i="26"/>
  <c r="CG269" i="26"/>
  <c r="CI269" i="26"/>
  <c r="CJ269" i="26"/>
  <c r="CK269" i="26"/>
  <c r="CO269" i="26"/>
  <c r="CP269" i="26"/>
  <c r="A270" i="26"/>
  <c r="B270" i="26"/>
  <c r="C270" i="26"/>
  <c r="D270" i="26"/>
  <c r="E270" i="26"/>
  <c r="I270" i="26"/>
  <c r="J270" i="26"/>
  <c r="K270" i="26"/>
  <c r="N270" i="26"/>
  <c r="O270" i="26"/>
  <c r="Q270" i="26"/>
  <c r="R270" i="26"/>
  <c r="S270" i="26"/>
  <c r="T270" i="26"/>
  <c r="V270" i="26"/>
  <c r="W270" i="26"/>
  <c r="X270" i="26"/>
  <c r="Y270" i="26"/>
  <c r="BK270" i="26"/>
  <c r="BL270" i="26"/>
  <c r="BM270" i="26"/>
  <c r="BN270" i="26"/>
  <c r="BO270" i="26"/>
  <c r="BP270" i="26"/>
  <c r="BV270" i="26"/>
  <c r="BW270" i="26"/>
  <c r="BX270" i="26"/>
  <c r="BY270" i="26"/>
  <c r="BZ270" i="26"/>
  <c r="CA270" i="26"/>
  <c r="CB270" i="26"/>
  <c r="CC270" i="26"/>
  <c r="CF270" i="26"/>
  <c r="CG270" i="26"/>
  <c r="CI270" i="26"/>
  <c r="CJ270" i="26"/>
  <c r="CK270" i="26"/>
  <c r="CO270" i="26"/>
  <c r="CP270" i="26"/>
  <c r="A271" i="26"/>
  <c r="B271" i="26"/>
  <c r="C271" i="26"/>
  <c r="D271" i="26"/>
  <c r="E271" i="26"/>
  <c r="I271" i="26"/>
  <c r="J271" i="26"/>
  <c r="K271" i="26"/>
  <c r="N271" i="26"/>
  <c r="O271" i="26"/>
  <c r="Q271" i="26"/>
  <c r="R271" i="26"/>
  <c r="S271" i="26"/>
  <c r="T271" i="26"/>
  <c r="V271" i="26"/>
  <c r="W271" i="26"/>
  <c r="X271" i="26"/>
  <c r="Y271" i="26"/>
  <c r="BK271" i="26"/>
  <c r="BL271" i="26"/>
  <c r="BM271" i="26"/>
  <c r="BN271" i="26"/>
  <c r="BO271" i="26"/>
  <c r="BP271" i="26"/>
  <c r="BV271" i="26"/>
  <c r="BW271" i="26"/>
  <c r="BX271" i="26"/>
  <c r="BY271" i="26"/>
  <c r="BZ271" i="26"/>
  <c r="CA271" i="26"/>
  <c r="CB271" i="26"/>
  <c r="CC271" i="26"/>
  <c r="CF271" i="26"/>
  <c r="CG271" i="26"/>
  <c r="CI271" i="26"/>
  <c r="CJ271" i="26"/>
  <c r="CK271" i="26"/>
  <c r="CO271" i="26"/>
  <c r="CP271" i="26"/>
  <c r="A272" i="26"/>
  <c r="B272" i="26"/>
  <c r="C272" i="26"/>
  <c r="D272" i="26"/>
  <c r="E272" i="26"/>
  <c r="I272" i="26"/>
  <c r="J272" i="26"/>
  <c r="K272" i="26"/>
  <c r="N272" i="26"/>
  <c r="O272" i="26"/>
  <c r="Q272" i="26"/>
  <c r="R272" i="26"/>
  <c r="S272" i="26"/>
  <c r="T272" i="26"/>
  <c r="V272" i="26"/>
  <c r="W272" i="26"/>
  <c r="X272" i="26"/>
  <c r="Y272" i="26"/>
  <c r="BK272" i="26"/>
  <c r="BL272" i="26"/>
  <c r="BM272" i="26"/>
  <c r="BN272" i="26"/>
  <c r="BO272" i="26"/>
  <c r="BP272" i="26"/>
  <c r="BV272" i="26"/>
  <c r="BW272" i="26"/>
  <c r="BX272" i="26"/>
  <c r="BY272" i="26"/>
  <c r="BZ272" i="26"/>
  <c r="CA272" i="26"/>
  <c r="CB272" i="26"/>
  <c r="CC272" i="26"/>
  <c r="CF272" i="26"/>
  <c r="CG272" i="26"/>
  <c r="CI272" i="26"/>
  <c r="CJ272" i="26"/>
  <c r="CK272" i="26"/>
  <c r="CO272" i="26"/>
  <c r="CP272" i="26"/>
  <c r="A273" i="26"/>
  <c r="B273" i="26"/>
  <c r="C273" i="26"/>
  <c r="D273" i="26"/>
  <c r="E273" i="26"/>
  <c r="I273" i="26"/>
  <c r="J273" i="26"/>
  <c r="K273" i="26"/>
  <c r="N273" i="26"/>
  <c r="O273" i="26"/>
  <c r="Q273" i="26"/>
  <c r="R273" i="26"/>
  <c r="S273" i="26"/>
  <c r="T273" i="26"/>
  <c r="V273" i="26"/>
  <c r="W273" i="26"/>
  <c r="X273" i="26"/>
  <c r="Y273" i="26"/>
  <c r="BK273" i="26"/>
  <c r="BL273" i="26"/>
  <c r="BM273" i="26"/>
  <c r="BN273" i="26"/>
  <c r="BO273" i="26"/>
  <c r="BP273" i="26"/>
  <c r="BV273" i="26"/>
  <c r="BW273" i="26"/>
  <c r="BX273" i="26"/>
  <c r="BY273" i="26"/>
  <c r="BZ273" i="26"/>
  <c r="CA273" i="26"/>
  <c r="CB273" i="26"/>
  <c r="CC273" i="26"/>
  <c r="CF273" i="26"/>
  <c r="CG273" i="26"/>
  <c r="CI273" i="26"/>
  <c r="CJ273" i="26"/>
  <c r="CK273" i="26"/>
  <c r="CO273" i="26"/>
  <c r="CP273" i="26"/>
  <c r="A274" i="26"/>
  <c r="B274" i="26"/>
  <c r="C274" i="26"/>
  <c r="D274" i="26"/>
  <c r="E274" i="26"/>
  <c r="I274" i="26"/>
  <c r="J274" i="26"/>
  <c r="K274" i="26"/>
  <c r="N274" i="26"/>
  <c r="O274" i="26"/>
  <c r="Q274" i="26"/>
  <c r="R274" i="26"/>
  <c r="S274" i="26"/>
  <c r="T274" i="26"/>
  <c r="V274" i="26"/>
  <c r="W274" i="26"/>
  <c r="X274" i="26"/>
  <c r="Y274" i="26"/>
  <c r="BK274" i="26"/>
  <c r="BL274" i="26"/>
  <c r="BM274" i="26"/>
  <c r="BN274" i="26"/>
  <c r="BO274" i="26"/>
  <c r="BP274" i="26"/>
  <c r="BV274" i="26"/>
  <c r="BW274" i="26"/>
  <c r="BX274" i="26"/>
  <c r="BY274" i="26"/>
  <c r="BZ274" i="26"/>
  <c r="CA274" i="26"/>
  <c r="CB274" i="26"/>
  <c r="CC274" i="26"/>
  <c r="CF274" i="26"/>
  <c r="CG274" i="26"/>
  <c r="CI274" i="26"/>
  <c r="CJ274" i="26"/>
  <c r="CK274" i="26"/>
  <c r="CO274" i="26"/>
  <c r="CP274" i="26"/>
  <c r="A275" i="26"/>
  <c r="B275" i="26"/>
  <c r="C275" i="26"/>
  <c r="D275" i="26"/>
  <c r="E275" i="26"/>
  <c r="I275" i="26"/>
  <c r="J275" i="26"/>
  <c r="K275" i="26"/>
  <c r="N275" i="26"/>
  <c r="O275" i="26"/>
  <c r="Q275" i="26"/>
  <c r="R275" i="26"/>
  <c r="S275" i="26"/>
  <c r="T275" i="26"/>
  <c r="V275" i="26"/>
  <c r="W275" i="26"/>
  <c r="X275" i="26"/>
  <c r="Y275" i="26"/>
  <c r="BK275" i="26"/>
  <c r="BL275" i="26"/>
  <c r="BM275" i="26"/>
  <c r="BN275" i="26"/>
  <c r="BO275" i="26"/>
  <c r="BP275" i="26"/>
  <c r="BV275" i="26"/>
  <c r="BW275" i="26"/>
  <c r="BX275" i="26"/>
  <c r="BY275" i="26"/>
  <c r="BZ275" i="26"/>
  <c r="CA275" i="26"/>
  <c r="CB275" i="26"/>
  <c r="CC275" i="26"/>
  <c r="CF275" i="26"/>
  <c r="CG275" i="26"/>
  <c r="CI275" i="26"/>
  <c r="CJ275" i="26"/>
  <c r="CK275" i="26"/>
  <c r="CO275" i="26"/>
  <c r="CP275" i="26"/>
  <c r="A276" i="26"/>
  <c r="B276" i="26"/>
  <c r="C276" i="26"/>
  <c r="D276" i="26"/>
  <c r="E276" i="26"/>
  <c r="I276" i="26"/>
  <c r="J276" i="26"/>
  <c r="K276" i="26"/>
  <c r="N276" i="26"/>
  <c r="O276" i="26"/>
  <c r="Q276" i="26"/>
  <c r="R276" i="26"/>
  <c r="S276" i="26"/>
  <c r="T276" i="26"/>
  <c r="V276" i="26"/>
  <c r="W276" i="26"/>
  <c r="X276" i="26"/>
  <c r="Y276" i="26"/>
  <c r="BK276" i="26"/>
  <c r="BL276" i="26"/>
  <c r="BM276" i="26"/>
  <c r="BN276" i="26"/>
  <c r="BO276" i="26"/>
  <c r="BP276" i="26"/>
  <c r="BV276" i="26"/>
  <c r="BW276" i="26"/>
  <c r="BX276" i="26"/>
  <c r="BY276" i="26"/>
  <c r="BZ276" i="26"/>
  <c r="CA276" i="26"/>
  <c r="CB276" i="26"/>
  <c r="CC276" i="26"/>
  <c r="CF276" i="26"/>
  <c r="CG276" i="26"/>
  <c r="CI276" i="26"/>
  <c r="CJ276" i="26"/>
  <c r="CK276" i="26"/>
  <c r="CO276" i="26"/>
  <c r="CP276" i="26"/>
  <c r="A277" i="26"/>
  <c r="B277" i="26"/>
  <c r="C277" i="26"/>
  <c r="D277" i="26"/>
  <c r="E277" i="26"/>
  <c r="I277" i="26"/>
  <c r="J277" i="26"/>
  <c r="K277" i="26"/>
  <c r="N277" i="26"/>
  <c r="O277" i="26"/>
  <c r="Q277" i="26"/>
  <c r="R277" i="26"/>
  <c r="S277" i="26"/>
  <c r="T277" i="26"/>
  <c r="V277" i="26"/>
  <c r="W277" i="26"/>
  <c r="X277" i="26"/>
  <c r="Y277" i="26"/>
  <c r="BK277" i="26"/>
  <c r="BL277" i="26"/>
  <c r="BM277" i="26"/>
  <c r="BN277" i="26"/>
  <c r="BO277" i="26"/>
  <c r="BP277" i="26"/>
  <c r="BV277" i="26"/>
  <c r="BW277" i="26"/>
  <c r="BX277" i="26"/>
  <c r="BY277" i="26"/>
  <c r="BZ277" i="26"/>
  <c r="CA277" i="26"/>
  <c r="CB277" i="26"/>
  <c r="CC277" i="26"/>
  <c r="CF277" i="26"/>
  <c r="CG277" i="26"/>
  <c r="CI277" i="26"/>
  <c r="CJ277" i="26"/>
  <c r="CK277" i="26"/>
  <c r="CO277" i="26"/>
  <c r="CP277" i="26"/>
  <c r="A278" i="26"/>
  <c r="B278" i="26"/>
  <c r="C278" i="26"/>
  <c r="D278" i="26"/>
  <c r="E278" i="26"/>
  <c r="I278" i="26"/>
  <c r="J278" i="26"/>
  <c r="K278" i="26"/>
  <c r="N278" i="26"/>
  <c r="O278" i="26"/>
  <c r="Q278" i="26"/>
  <c r="R278" i="26"/>
  <c r="S278" i="26"/>
  <c r="T278" i="26"/>
  <c r="V278" i="26"/>
  <c r="W278" i="26"/>
  <c r="X278" i="26"/>
  <c r="Y278" i="26"/>
  <c r="BK278" i="26"/>
  <c r="BL278" i="26"/>
  <c r="BM278" i="26"/>
  <c r="BN278" i="26"/>
  <c r="BO278" i="26"/>
  <c r="BP278" i="26"/>
  <c r="BV278" i="26"/>
  <c r="BW278" i="26"/>
  <c r="BX278" i="26"/>
  <c r="BY278" i="26"/>
  <c r="BZ278" i="26"/>
  <c r="CA278" i="26"/>
  <c r="CB278" i="26"/>
  <c r="CC278" i="26"/>
  <c r="CF278" i="26"/>
  <c r="CG278" i="26"/>
  <c r="CI278" i="26"/>
  <c r="CJ278" i="26"/>
  <c r="CK278" i="26"/>
  <c r="CO278" i="26"/>
  <c r="CP278" i="26"/>
  <c r="A279" i="26"/>
  <c r="B279" i="26"/>
  <c r="C279" i="26"/>
  <c r="D279" i="26"/>
  <c r="E279" i="26"/>
  <c r="I279" i="26"/>
  <c r="J279" i="26"/>
  <c r="K279" i="26"/>
  <c r="N279" i="26"/>
  <c r="O279" i="26"/>
  <c r="Q279" i="26"/>
  <c r="R279" i="26"/>
  <c r="S279" i="26"/>
  <c r="T279" i="26"/>
  <c r="V279" i="26"/>
  <c r="W279" i="26"/>
  <c r="X279" i="26"/>
  <c r="Y279" i="26"/>
  <c r="BK279" i="26"/>
  <c r="BL279" i="26"/>
  <c r="BM279" i="26"/>
  <c r="BN279" i="26"/>
  <c r="BO279" i="26"/>
  <c r="BP279" i="26"/>
  <c r="BV279" i="26"/>
  <c r="BW279" i="26"/>
  <c r="BX279" i="26"/>
  <c r="BY279" i="26"/>
  <c r="BZ279" i="26"/>
  <c r="CA279" i="26"/>
  <c r="CB279" i="26"/>
  <c r="CC279" i="26"/>
  <c r="CF279" i="26"/>
  <c r="CG279" i="26"/>
  <c r="CI279" i="26"/>
  <c r="CJ279" i="26"/>
  <c r="CK279" i="26"/>
  <c r="CO279" i="26"/>
  <c r="CP279" i="26"/>
  <c r="A280" i="26"/>
  <c r="B280" i="26"/>
  <c r="C280" i="26"/>
  <c r="D280" i="26"/>
  <c r="E280" i="26"/>
  <c r="I280" i="26"/>
  <c r="J280" i="26"/>
  <c r="K280" i="26"/>
  <c r="N280" i="26"/>
  <c r="O280" i="26"/>
  <c r="Q280" i="26"/>
  <c r="R280" i="26"/>
  <c r="S280" i="26"/>
  <c r="T280" i="26"/>
  <c r="V280" i="26"/>
  <c r="W280" i="26"/>
  <c r="X280" i="26"/>
  <c r="Y280" i="26"/>
  <c r="BK280" i="26"/>
  <c r="BL280" i="26"/>
  <c r="BM280" i="26"/>
  <c r="BN280" i="26"/>
  <c r="BO280" i="26"/>
  <c r="BP280" i="26"/>
  <c r="BV280" i="26"/>
  <c r="BW280" i="26"/>
  <c r="BX280" i="26"/>
  <c r="BY280" i="26"/>
  <c r="BZ280" i="26"/>
  <c r="CA280" i="26"/>
  <c r="CB280" i="26"/>
  <c r="CC280" i="26"/>
  <c r="CF280" i="26"/>
  <c r="CG280" i="26"/>
  <c r="CI280" i="26"/>
  <c r="CJ280" i="26"/>
  <c r="CK280" i="26"/>
  <c r="CO280" i="26"/>
  <c r="CP280" i="26"/>
  <c r="A281" i="26"/>
  <c r="B281" i="26"/>
  <c r="C281" i="26"/>
  <c r="D281" i="26"/>
  <c r="E281" i="26"/>
  <c r="I281" i="26"/>
  <c r="J281" i="26"/>
  <c r="K281" i="26"/>
  <c r="N281" i="26"/>
  <c r="O281" i="26"/>
  <c r="Q281" i="26"/>
  <c r="R281" i="26"/>
  <c r="S281" i="26"/>
  <c r="T281" i="26"/>
  <c r="V281" i="26"/>
  <c r="W281" i="26"/>
  <c r="X281" i="26"/>
  <c r="Y281" i="26"/>
  <c r="BK281" i="26"/>
  <c r="BL281" i="26"/>
  <c r="BM281" i="26"/>
  <c r="BN281" i="26"/>
  <c r="BO281" i="26"/>
  <c r="BP281" i="26"/>
  <c r="BV281" i="26"/>
  <c r="BW281" i="26"/>
  <c r="BX281" i="26"/>
  <c r="BY281" i="26"/>
  <c r="BZ281" i="26"/>
  <c r="CA281" i="26"/>
  <c r="CB281" i="26"/>
  <c r="CC281" i="26"/>
  <c r="CF281" i="26"/>
  <c r="CG281" i="26"/>
  <c r="CI281" i="26"/>
  <c r="CJ281" i="26"/>
  <c r="CK281" i="26"/>
  <c r="CO281" i="26"/>
  <c r="CP281" i="26"/>
  <c r="A282" i="26"/>
  <c r="B282" i="26"/>
  <c r="C282" i="26"/>
  <c r="D282" i="26"/>
  <c r="E282" i="26"/>
  <c r="I282" i="26"/>
  <c r="J282" i="26"/>
  <c r="K282" i="26"/>
  <c r="N282" i="26"/>
  <c r="O282" i="26"/>
  <c r="Q282" i="26"/>
  <c r="R282" i="26"/>
  <c r="S282" i="26"/>
  <c r="T282" i="26"/>
  <c r="V282" i="26"/>
  <c r="W282" i="26"/>
  <c r="X282" i="26"/>
  <c r="Y282" i="26"/>
  <c r="BK282" i="26"/>
  <c r="BL282" i="26"/>
  <c r="BM282" i="26"/>
  <c r="BN282" i="26"/>
  <c r="BO282" i="26"/>
  <c r="BP282" i="26"/>
  <c r="BV282" i="26"/>
  <c r="BW282" i="26"/>
  <c r="BX282" i="26"/>
  <c r="BY282" i="26"/>
  <c r="BZ282" i="26"/>
  <c r="CA282" i="26"/>
  <c r="CB282" i="26"/>
  <c r="CC282" i="26"/>
  <c r="CF282" i="26"/>
  <c r="CG282" i="26"/>
  <c r="CI282" i="26"/>
  <c r="CJ282" i="26"/>
  <c r="CK282" i="26"/>
  <c r="CO282" i="26"/>
  <c r="CP282" i="26"/>
  <c r="A283" i="26"/>
  <c r="B283" i="26"/>
  <c r="C283" i="26"/>
  <c r="D283" i="26"/>
  <c r="E283" i="26"/>
  <c r="I283" i="26"/>
  <c r="J283" i="26"/>
  <c r="K283" i="26"/>
  <c r="N283" i="26"/>
  <c r="O283" i="26"/>
  <c r="Q283" i="26"/>
  <c r="R283" i="26"/>
  <c r="S283" i="26"/>
  <c r="T283" i="26"/>
  <c r="V283" i="26"/>
  <c r="W283" i="26"/>
  <c r="X283" i="26"/>
  <c r="Y283" i="26"/>
  <c r="BK283" i="26"/>
  <c r="BL283" i="26"/>
  <c r="BM283" i="26"/>
  <c r="BN283" i="26"/>
  <c r="BO283" i="26"/>
  <c r="BP283" i="26"/>
  <c r="BV283" i="26"/>
  <c r="BW283" i="26"/>
  <c r="BX283" i="26"/>
  <c r="BY283" i="26"/>
  <c r="BZ283" i="26"/>
  <c r="CA283" i="26"/>
  <c r="CB283" i="26"/>
  <c r="CC283" i="26"/>
  <c r="CF283" i="26"/>
  <c r="CG283" i="26"/>
  <c r="CI283" i="26"/>
  <c r="CJ283" i="26"/>
  <c r="CK283" i="26"/>
  <c r="CO283" i="26"/>
  <c r="CP283" i="26"/>
  <c r="A284" i="26"/>
  <c r="B284" i="26"/>
  <c r="C284" i="26"/>
  <c r="D284" i="26"/>
  <c r="E284" i="26"/>
  <c r="I284" i="26"/>
  <c r="J284" i="26"/>
  <c r="K284" i="26"/>
  <c r="N284" i="26"/>
  <c r="O284" i="26"/>
  <c r="Q284" i="26"/>
  <c r="R284" i="26"/>
  <c r="S284" i="26"/>
  <c r="T284" i="26"/>
  <c r="V284" i="26"/>
  <c r="W284" i="26"/>
  <c r="X284" i="26"/>
  <c r="Y284" i="26"/>
  <c r="BK284" i="26"/>
  <c r="BL284" i="26"/>
  <c r="BM284" i="26"/>
  <c r="BN284" i="26"/>
  <c r="BO284" i="26"/>
  <c r="BP284" i="26"/>
  <c r="BV284" i="26"/>
  <c r="BW284" i="26"/>
  <c r="BX284" i="26"/>
  <c r="BY284" i="26"/>
  <c r="BZ284" i="26"/>
  <c r="CA284" i="26"/>
  <c r="CB284" i="26"/>
  <c r="CC284" i="26"/>
  <c r="CF284" i="26"/>
  <c r="CG284" i="26"/>
  <c r="CI284" i="26"/>
  <c r="CJ284" i="26"/>
  <c r="CK284" i="26"/>
  <c r="CO284" i="26"/>
  <c r="CP284" i="26"/>
  <c r="A285" i="26"/>
  <c r="B285" i="26"/>
  <c r="C285" i="26"/>
  <c r="D285" i="26"/>
  <c r="E285" i="26"/>
  <c r="I285" i="26"/>
  <c r="J285" i="26"/>
  <c r="K285" i="26"/>
  <c r="N285" i="26"/>
  <c r="O285" i="26"/>
  <c r="Q285" i="26"/>
  <c r="R285" i="26"/>
  <c r="S285" i="26"/>
  <c r="T285" i="26"/>
  <c r="V285" i="26"/>
  <c r="W285" i="26"/>
  <c r="X285" i="26"/>
  <c r="Y285" i="26"/>
  <c r="BK285" i="26"/>
  <c r="BL285" i="26"/>
  <c r="BM285" i="26"/>
  <c r="BN285" i="26"/>
  <c r="BO285" i="26"/>
  <c r="BP285" i="26"/>
  <c r="BV285" i="26"/>
  <c r="BW285" i="26"/>
  <c r="BX285" i="26"/>
  <c r="BY285" i="26"/>
  <c r="BZ285" i="26"/>
  <c r="CA285" i="26"/>
  <c r="CB285" i="26"/>
  <c r="CC285" i="26"/>
  <c r="CF285" i="26"/>
  <c r="CG285" i="26"/>
  <c r="CI285" i="26"/>
  <c r="CJ285" i="26"/>
  <c r="CK285" i="26"/>
  <c r="CO285" i="26"/>
  <c r="CP285" i="26"/>
  <c r="A286" i="26"/>
  <c r="B286" i="26"/>
  <c r="C286" i="26"/>
  <c r="D286" i="26"/>
  <c r="E286" i="26"/>
  <c r="I286" i="26"/>
  <c r="J286" i="26"/>
  <c r="K286" i="26"/>
  <c r="N286" i="26"/>
  <c r="O286" i="26"/>
  <c r="Q286" i="26"/>
  <c r="R286" i="26"/>
  <c r="S286" i="26"/>
  <c r="T286" i="26"/>
  <c r="V286" i="26"/>
  <c r="W286" i="26"/>
  <c r="X286" i="26"/>
  <c r="Y286" i="26"/>
  <c r="BK286" i="26"/>
  <c r="BL286" i="26"/>
  <c r="BM286" i="26"/>
  <c r="BN286" i="26"/>
  <c r="BO286" i="26"/>
  <c r="BP286" i="26"/>
  <c r="BV286" i="26"/>
  <c r="BW286" i="26"/>
  <c r="BX286" i="26"/>
  <c r="BY286" i="26"/>
  <c r="BZ286" i="26"/>
  <c r="CA286" i="26"/>
  <c r="CB286" i="26"/>
  <c r="CC286" i="26"/>
  <c r="CF286" i="26"/>
  <c r="CG286" i="26"/>
  <c r="CI286" i="26"/>
  <c r="CJ286" i="26"/>
  <c r="CK286" i="26"/>
  <c r="CO286" i="26"/>
  <c r="CP286" i="26"/>
  <c r="A287" i="26"/>
  <c r="B287" i="26"/>
  <c r="C287" i="26"/>
  <c r="D287" i="26"/>
  <c r="E287" i="26"/>
  <c r="I287" i="26"/>
  <c r="J287" i="26"/>
  <c r="K287" i="26"/>
  <c r="N287" i="26"/>
  <c r="O287" i="26"/>
  <c r="Q287" i="26"/>
  <c r="R287" i="26"/>
  <c r="S287" i="26"/>
  <c r="T287" i="26"/>
  <c r="V287" i="26"/>
  <c r="W287" i="26"/>
  <c r="X287" i="26"/>
  <c r="Y287" i="26"/>
  <c r="BK287" i="26"/>
  <c r="BL287" i="26"/>
  <c r="BM287" i="26"/>
  <c r="BN287" i="26"/>
  <c r="BO287" i="26"/>
  <c r="BP287" i="26"/>
  <c r="BV287" i="26"/>
  <c r="BW287" i="26"/>
  <c r="BX287" i="26"/>
  <c r="BY287" i="26"/>
  <c r="BZ287" i="26"/>
  <c r="CA287" i="26"/>
  <c r="CB287" i="26"/>
  <c r="CC287" i="26"/>
  <c r="CF287" i="26"/>
  <c r="CG287" i="26"/>
  <c r="CI287" i="26"/>
  <c r="CJ287" i="26"/>
  <c r="CK287" i="26"/>
  <c r="CO287" i="26"/>
  <c r="CP287" i="26"/>
  <c r="A288" i="26"/>
  <c r="B288" i="26"/>
  <c r="C288" i="26"/>
  <c r="D288" i="26"/>
  <c r="E288" i="26"/>
  <c r="I288" i="26"/>
  <c r="J288" i="26"/>
  <c r="K288" i="26"/>
  <c r="N288" i="26"/>
  <c r="O288" i="26"/>
  <c r="Q288" i="26"/>
  <c r="R288" i="26"/>
  <c r="S288" i="26"/>
  <c r="T288" i="26"/>
  <c r="V288" i="26"/>
  <c r="W288" i="26"/>
  <c r="X288" i="26"/>
  <c r="Y288" i="26"/>
  <c r="BK288" i="26"/>
  <c r="BL288" i="26"/>
  <c r="BM288" i="26"/>
  <c r="BN288" i="26"/>
  <c r="BO288" i="26"/>
  <c r="BP288" i="26"/>
  <c r="BV288" i="26"/>
  <c r="BW288" i="26"/>
  <c r="BX288" i="26"/>
  <c r="BY288" i="26"/>
  <c r="BZ288" i="26"/>
  <c r="CA288" i="26"/>
  <c r="CB288" i="26"/>
  <c r="CC288" i="26"/>
  <c r="CF288" i="26"/>
  <c r="CG288" i="26"/>
  <c r="CI288" i="26"/>
  <c r="CJ288" i="26"/>
  <c r="CK288" i="26"/>
  <c r="CO288" i="26"/>
  <c r="CP288" i="26"/>
  <c r="A289" i="26"/>
  <c r="B289" i="26"/>
  <c r="C289" i="26"/>
  <c r="D289" i="26"/>
  <c r="E289" i="26"/>
  <c r="I289" i="26"/>
  <c r="J289" i="26"/>
  <c r="K289" i="26"/>
  <c r="N289" i="26"/>
  <c r="O289" i="26"/>
  <c r="Q289" i="26"/>
  <c r="R289" i="26"/>
  <c r="S289" i="26"/>
  <c r="T289" i="26"/>
  <c r="V289" i="26"/>
  <c r="W289" i="26"/>
  <c r="X289" i="26"/>
  <c r="Y289" i="26"/>
  <c r="BK289" i="26"/>
  <c r="BL289" i="26"/>
  <c r="BM289" i="26"/>
  <c r="BN289" i="26"/>
  <c r="BO289" i="26"/>
  <c r="BP289" i="26"/>
  <c r="BV289" i="26"/>
  <c r="BW289" i="26"/>
  <c r="BX289" i="26"/>
  <c r="BY289" i="26"/>
  <c r="BZ289" i="26"/>
  <c r="CA289" i="26"/>
  <c r="CB289" i="26"/>
  <c r="CC289" i="26"/>
  <c r="CF289" i="26"/>
  <c r="CG289" i="26"/>
  <c r="CI289" i="26"/>
  <c r="CJ289" i="26"/>
  <c r="CK289" i="26"/>
  <c r="CO289" i="26"/>
  <c r="CP289" i="26"/>
  <c r="A290" i="26"/>
  <c r="B290" i="26"/>
  <c r="C290" i="26"/>
  <c r="D290" i="26"/>
  <c r="E290" i="26"/>
  <c r="I290" i="26"/>
  <c r="J290" i="26"/>
  <c r="K290" i="26"/>
  <c r="N290" i="26"/>
  <c r="O290" i="26"/>
  <c r="Q290" i="26"/>
  <c r="R290" i="26"/>
  <c r="S290" i="26"/>
  <c r="T290" i="26"/>
  <c r="V290" i="26"/>
  <c r="W290" i="26"/>
  <c r="X290" i="26"/>
  <c r="Y290" i="26"/>
  <c r="BK290" i="26"/>
  <c r="BL290" i="26"/>
  <c r="BM290" i="26"/>
  <c r="BN290" i="26"/>
  <c r="BO290" i="26"/>
  <c r="BP290" i="26"/>
  <c r="BV290" i="26"/>
  <c r="BW290" i="26"/>
  <c r="BX290" i="26"/>
  <c r="BY290" i="26"/>
  <c r="BZ290" i="26"/>
  <c r="CA290" i="26"/>
  <c r="CB290" i="26"/>
  <c r="CC290" i="26"/>
  <c r="CF290" i="26"/>
  <c r="CG290" i="26"/>
  <c r="CI290" i="26"/>
  <c r="CJ290" i="26"/>
  <c r="CK290" i="26"/>
  <c r="CO290" i="26"/>
  <c r="CP290" i="26"/>
  <c r="A291" i="26"/>
  <c r="B291" i="26"/>
  <c r="C291" i="26"/>
  <c r="D291" i="26"/>
  <c r="E291" i="26"/>
  <c r="I291" i="26"/>
  <c r="J291" i="26"/>
  <c r="K291" i="26"/>
  <c r="N291" i="26"/>
  <c r="O291" i="26"/>
  <c r="Q291" i="26"/>
  <c r="R291" i="26"/>
  <c r="S291" i="26"/>
  <c r="T291" i="26"/>
  <c r="V291" i="26"/>
  <c r="W291" i="26"/>
  <c r="X291" i="26"/>
  <c r="Y291" i="26"/>
  <c r="BK291" i="26"/>
  <c r="BL291" i="26"/>
  <c r="BM291" i="26"/>
  <c r="BN291" i="26"/>
  <c r="BO291" i="26"/>
  <c r="BP291" i="26"/>
  <c r="BV291" i="26"/>
  <c r="BW291" i="26"/>
  <c r="BX291" i="26"/>
  <c r="BY291" i="26"/>
  <c r="BZ291" i="26"/>
  <c r="CA291" i="26"/>
  <c r="CB291" i="26"/>
  <c r="CC291" i="26"/>
  <c r="CF291" i="26"/>
  <c r="CG291" i="26"/>
  <c r="CI291" i="26"/>
  <c r="CJ291" i="26"/>
  <c r="CK291" i="26"/>
  <c r="CO291" i="26"/>
  <c r="CP291" i="26"/>
  <c r="A292" i="26"/>
  <c r="B292" i="26"/>
  <c r="C292" i="26"/>
  <c r="D292" i="26"/>
  <c r="E292" i="26"/>
  <c r="I292" i="26"/>
  <c r="J292" i="26"/>
  <c r="K292" i="26"/>
  <c r="N292" i="26"/>
  <c r="O292" i="26"/>
  <c r="Q292" i="26"/>
  <c r="R292" i="26"/>
  <c r="S292" i="26"/>
  <c r="T292" i="26"/>
  <c r="V292" i="26"/>
  <c r="W292" i="26"/>
  <c r="X292" i="26"/>
  <c r="Y292" i="26"/>
  <c r="BK292" i="26"/>
  <c r="BL292" i="26"/>
  <c r="BM292" i="26"/>
  <c r="BN292" i="26"/>
  <c r="BO292" i="26"/>
  <c r="BP292" i="26"/>
  <c r="BV292" i="26"/>
  <c r="BW292" i="26"/>
  <c r="BX292" i="26"/>
  <c r="BY292" i="26"/>
  <c r="BZ292" i="26"/>
  <c r="CA292" i="26"/>
  <c r="CB292" i="26"/>
  <c r="CC292" i="26"/>
  <c r="CF292" i="26"/>
  <c r="CG292" i="26"/>
  <c r="CI292" i="26"/>
  <c r="CJ292" i="26"/>
  <c r="CK292" i="26"/>
  <c r="CO292" i="26"/>
  <c r="CP292" i="26"/>
  <c r="A293" i="26"/>
  <c r="B293" i="26"/>
  <c r="C293" i="26"/>
  <c r="D293" i="26"/>
  <c r="E293" i="26"/>
  <c r="I293" i="26"/>
  <c r="J293" i="26"/>
  <c r="K293" i="26"/>
  <c r="N293" i="26"/>
  <c r="O293" i="26"/>
  <c r="Q293" i="26"/>
  <c r="R293" i="26"/>
  <c r="S293" i="26"/>
  <c r="T293" i="26"/>
  <c r="V293" i="26"/>
  <c r="W293" i="26"/>
  <c r="X293" i="26"/>
  <c r="Y293" i="26"/>
  <c r="BK293" i="26"/>
  <c r="BL293" i="26"/>
  <c r="BM293" i="26"/>
  <c r="BN293" i="26"/>
  <c r="BO293" i="26"/>
  <c r="BP293" i="26"/>
  <c r="BV293" i="26"/>
  <c r="BW293" i="26"/>
  <c r="BX293" i="26"/>
  <c r="BY293" i="26"/>
  <c r="BZ293" i="26"/>
  <c r="CA293" i="26"/>
  <c r="CB293" i="26"/>
  <c r="CC293" i="26"/>
  <c r="CF293" i="26"/>
  <c r="CG293" i="26"/>
  <c r="CI293" i="26"/>
  <c r="CJ293" i="26"/>
  <c r="CK293" i="26"/>
  <c r="CO293" i="26"/>
  <c r="CP293" i="26"/>
  <c r="A294" i="26"/>
  <c r="B294" i="26"/>
  <c r="C294" i="26"/>
  <c r="D294" i="26"/>
  <c r="E294" i="26"/>
  <c r="I294" i="26"/>
  <c r="J294" i="26"/>
  <c r="K294" i="26"/>
  <c r="N294" i="26"/>
  <c r="O294" i="26"/>
  <c r="Q294" i="26"/>
  <c r="R294" i="26"/>
  <c r="S294" i="26"/>
  <c r="T294" i="26"/>
  <c r="V294" i="26"/>
  <c r="W294" i="26"/>
  <c r="X294" i="26"/>
  <c r="Y294" i="26"/>
  <c r="BK294" i="26"/>
  <c r="BL294" i="26"/>
  <c r="BM294" i="26"/>
  <c r="BN294" i="26"/>
  <c r="BO294" i="26"/>
  <c r="BP294" i="26"/>
  <c r="BV294" i="26"/>
  <c r="BW294" i="26"/>
  <c r="BX294" i="26"/>
  <c r="BY294" i="26"/>
  <c r="BZ294" i="26"/>
  <c r="CA294" i="26"/>
  <c r="CB294" i="26"/>
  <c r="CC294" i="26"/>
  <c r="CF294" i="26"/>
  <c r="CG294" i="26"/>
  <c r="CI294" i="26"/>
  <c r="CJ294" i="26"/>
  <c r="CK294" i="26"/>
  <c r="CO294" i="26"/>
  <c r="CP294" i="26"/>
  <c r="A295" i="26"/>
  <c r="B295" i="26"/>
  <c r="C295" i="26"/>
  <c r="D295" i="26"/>
  <c r="E295" i="26"/>
  <c r="I295" i="26"/>
  <c r="J295" i="26"/>
  <c r="K295" i="26"/>
  <c r="N295" i="26"/>
  <c r="O295" i="26"/>
  <c r="Q295" i="26"/>
  <c r="R295" i="26"/>
  <c r="S295" i="26"/>
  <c r="T295" i="26"/>
  <c r="V295" i="26"/>
  <c r="W295" i="26"/>
  <c r="X295" i="26"/>
  <c r="Y295" i="26"/>
  <c r="BK295" i="26"/>
  <c r="BL295" i="26"/>
  <c r="BM295" i="26"/>
  <c r="BN295" i="26"/>
  <c r="BO295" i="26"/>
  <c r="BP295" i="26"/>
  <c r="BV295" i="26"/>
  <c r="BW295" i="26"/>
  <c r="BX295" i="26"/>
  <c r="BY295" i="26"/>
  <c r="BZ295" i="26"/>
  <c r="CA295" i="26"/>
  <c r="CB295" i="26"/>
  <c r="CC295" i="26"/>
  <c r="CF295" i="26"/>
  <c r="CG295" i="26"/>
  <c r="CI295" i="26"/>
  <c r="CJ295" i="26"/>
  <c r="CK295" i="26"/>
  <c r="CO295" i="26"/>
  <c r="CP295" i="26"/>
  <c r="A296" i="26"/>
  <c r="B296" i="26"/>
  <c r="C296" i="26"/>
  <c r="D296" i="26"/>
  <c r="E296" i="26"/>
  <c r="I296" i="26"/>
  <c r="J296" i="26"/>
  <c r="K296" i="26"/>
  <c r="N296" i="26"/>
  <c r="O296" i="26"/>
  <c r="Q296" i="26"/>
  <c r="R296" i="26"/>
  <c r="S296" i="26"/>
  <c r="T296" i="26"/>
  <c r="V296" i="26"/>
  <c r="W296" i="26"/>
  <c r="X296" i="26"/>
  <c r="Y296" i="26"/>
  <c r="BK296" i="26"/>
  <c r="BL296" i="26"/>
  <c r="BM296" i="26"/>
  <c r="BN296" i="26"/>
  <c r="BO296" i="26"/>
  <c r="BP296" i="26"/>
  <c r="BV296" i="26"/>
  <c r="BW296" i="26"/>
  <c r="BX296" i="26"/>
  <c r="BY296" i="26"/>
  <c r="BZ296" i="26"/>
  <c r="CA296" i="26"/>
  <c r="CB296" i="26"/>
  <c r="CC296" i="26"/>
  <c r="CF296" i="26"/>
  <c r="CG296" i="26"/>
  <c r="CI296" i="26"/>
  <c r="CJ296" i="26"/>
  <c r="CK296" i="26"/>
  <c r="CO296" i="26"/>
  <c r="CP296" i="26"/>
  <c r="A297" i="26"/>
  <c r="B297" i="26"/>
  <c r="C297" i="26"/>
  <c r="D297" i="26"/>
  <c r="E297" i="26"/>
  <c r="I297" i="26"/>
  <c r="J297" i="26"/>
  <c r="K297" i="26"/>
  <c r="N297" i="26"/>
  <c r="O297" i="26"/>
  <c r="Q297" i="26"/>
  <c r="R297" i="26"/>
  <c r="S297" i="26"/>
  <c r="T297" i="26"/>
  <c r="V297" i="26"/>
  <c r="W297" i="26"/>
  <c r="X297" i="26"/>
  <c r="Y297" i="26"/>
  <c r="BK297" i="26"/>
  <c r="BL297" i="26"/>
  <c r="BM297" i="26"/>
  <c r="BN297" i="26"/>
  <c r="BO297" i="26"/>
  <c r="BP297" i="26"/>
  <c r="BV297" i="26"/>
  <c r="BW297" i="26"/>
  <c r="BX297" i="26"/>
  <c r="BY297" i="26"/>
  <c r="BZ297" i="26"/>
  <c r="CA297" i="26"/>
  <c r="CB297" i="26"/>
  <c r="CC297" i="26"/>
  <c r="CF297" i="26"/>
  <c r="CG297" i="26"/>
  <c r="CI297" i="26"/>
  <c r="CJ297" i="26"/>
  <c r="CK297" i="26"/>
  <c r="CO297" i="26"/>
  <c r="CP297" i="26"/>
  <c r="A298" i="26"/>
  <c r="B298" i="26"/>
  <c r="C298" i="26"/>
  <c r="D298" i="26"/>
  <c r="E298" i="26"/>
  <c r="I298" i="26"/>
  <c r="J298" i="26"/>
  <c r="K298" i="26"/>
  <c r="N298" i="26"/>
  <c r="O298" i="26"/>
  <c r="Q298" i="26"/>
  <c r="R298" i="26"/>
  <c r="S298" i="26"/>
  <c r="T298" i="26"/>
  <c r="V298" i="26"/>
  <c r="W298" i="26"/>
  <c r="X298" i="26"/>
  <c r="Y298" i="26"/>
  <c r="BK298" i="26"/>
  <c r="BL298" i="26"/>
  <c r="BM298" i="26"/>
  <c r="BN298" i="26"/>
  <c r="BO298" i="26"/>
  <c r="BP298" i="26"/>
  <c r="BV298" i="26"/>
  <c r="BW298" i="26"/>
  <c r="BX298" i="26"/>
  <c r="BY298" i="26"/>
  <c r="BZ298" i="26"/>
  <c r="CA298" i="26"/>
  <c r="CB298" i="26"/>
  <c r="CC298" i="26"/>
  <c r="CF298" i="26"/>
  <c r="CG298" i="26"/>
  <c r="CI298" i="26"/>
  <c r="CJ298" i="26"/>
  <c r="CK298" i="26"/>
  <c r="CO298" i="26"/>
  <c r="CP298" i="26"/>
  <c r="A299" i="26"/>
  <c r="B299" i="26"/>
  <c r="C299" i="26"/>
  <c r="D299" i="26"/>
  <c r="E299" i="26"/>
  <c r="I299" i="26"/>
  <c r="J299" i="26"/>
  <c r="K299" i="26"/>
  <c r="N299" i="26"/>
  <c r="O299" i="26"/>
  <c r="Q299" i="26"/>
  <c r="R299" i="26"/>
  <c r="S299" i="26"/>
  <c r="T299" i="26"/>
  <c r="V299" i="26"/>
  <c r="W299" i="26"/>
  <c r="X299" i="26"/>
  <c r="Y299" i="26"/>
  <c r="BK299" i="26"/>
  <c r="BL299" i="26"/>
  <c r="BM299" i="26"/>
  <c r="BN299" i="26"/>
  <c r="BO299" i="26"/>
  <c r="BP299" i="26"/>
  <c r="BV299" i="26"/>
  <c r="BW299" i="26"/>
  <c r="BX299" i="26"/>
  <c r="BY299" i="26"/>
  <c r="BZ299" i="26"/>
  <c r="CA299" i="26"/>
  <c r="CB299" i="26"/>
  <c r="CC299" i="26"/>
  <c r="CF299" i="26"/>
  <c r="CG299" i="26"/>
  <c r="CI299" i="26"/>
  <c r="CJ299" i="26"/>
  <c r="CK299" i="26"/>
  <c r="CO299" i="26"/>
  <c r="CP299" i="26"/>
  <c r="A300" i="26"/>
  <c r="B300" i="26"/>
  <c r="C300" i="26"/>
  <c r="D300" i="26"/>
  <c r="E300" i="26"/>
  <c r="I300" i="26"/>
  <c r="J300" i="26"/>
  <c r="K300" i="26"/>
  <c r="N300" i="26"/>
  <c r="O300" i="26"/>
  <c r="Q300" i="26"/>
  <c r="R300" i="26"/>
  <c r="S300" i="26"/>
  <c r="T300" i="26"/>
  <c r="V300" i="26"/>
  <c r="W300" i="26"/>
  <c r="X300" i="26"/>
  <c r="Y300" i="26"/>
  <c r="BK300" i="26"/>
  <c r="BL300" i="26"/>
  <c r="BM300" i="26"/>
  <c r="BN300" i="26"/>
  <c r="BO300" i="26"/>
  <c r="BP300" i="26"/>
  <c r="BV300" i="26"/>
  <c r="BW300" i="26"/>
  <c r="BX300" i="26"/>
  <c r="BY300" i="26"/>
  <c r="BZ300" i="26"/>
  <c r="CA300" i="26"/>
  <c r="CB300" i="26"/>
  <c r="CC300" i="26"/>
  <c r="CF300" i="26"/>
  <c r="CG300" i="26"/>
  <c r="CI300" i="26"/>
  <c r="CJ300" i="26"/>
  <c r="CK300" i="26"/>
  <c r="CO300" i="26"/>
  <c r="CP300" i="26"/>
  <c r="A301" i="26"/>
  <c r="B301" i="26"/>
  <c r="C301" i="26"/>
  <c r="D301" i="26"/>
  <c r="E301" i="26"/>
  <c r="I301" i="26"/>
  <c r="J301" i="26"/>
  <c r="K301" i="26"/>
  <c r="N301" i="26"/>
  <c r="O301" i="26"/>
  <c r="Q301" i="26"/>
  <c r="R301" i="26"/>
  <c r="S301" i="26"/>
  <c r="T301" i="26"/>
  <c r="V301" i="26"/>
  <c r="W301" i="26"/>
  <c r="X301" i="26"/>
  <c r="Y301" i="26"/>
  <c r="BK301" i="26"/>
  <c r="BL301" i="26"/>
  <c r="BM301" i="26"/>
  <c r="BN301" i="26"/>
  <c r="BO301" i="26"/>
  <c r="BP301" i="26"/>
  <c r="BV301" i="26"/>
  <c r="BW301" i="26"/>
  <c r="BX301" i="26"/>
  <c r="BY301" i="26"/>
  <c r="BZ301" i="26"/>
  <c r="CA301" i="26"/>
  <c r="CB301" i="26"/>
  <c r="CC301" i="26"/>
  <c r="CF301" i="26"/>
  <c r="CG301" i="26"/>
  <c r="CI301" i="26"/>
  <c r="CJ301" i="26"/>
  <c r="CK301" i="26"/>
  <c r="CO301" i="26"/>
  <c r="CP301" i="26"/>
  <c r="A302" i="26"/>
  <c r="B302" i="26"/>
  <c r="C302" i="26"/>
  <c r="D302" i="26"/>
  <c r="E302" i="26"/>
  <c r="I302" i="26"/>
  <c r="J302" i="26"/>
  <c r="K302" i="26"/>
  <c r="N302" i="26"/>
  <c r="O302" i="26"/>
  <c r="Q302" i="26"/>
  <c r="R302" i="26"/>
  <c r="S302" i="26"/>
  <c r="T302" i="26"/>
  <c r="V302" i="26"/>
  <c r="W302" i="26"/>
  <c r="X302" i="26"/>
  <c r="Y302" i="26"/>
  <c r="BK302" i="26"/>
  <c r="BL302" i="26"/>
  <c r="BM302" i="26"/>
  <c r="BN302" i="26"/>
  <c r="BO302" i="26"/>
  <c r="BP302" i="26"/>
  <c r="BV302" i="26"/>
  <c r="BW302" i="26"/>
  <c r="BX302" i="26"/>
  <c r="BY302" i="26"/>
  <c r="BZ302" i="26"/>
  <c r="CA302" i="26"/>
  <c r="CB302" i="26"/>
  <c r="CC302" i="26"/>
  <c r="CF302" i="26"/>
  <c r="CG302" i="26"/>
  <c r="CI302" i="26"/>
  <c r="CJ302" i="26"/>
  <c r="CK302" i="26"/>
  <c r="CO302" i="26"/>
  <c r="CP302" i="26"/>
  <c r="A303" i="26"/>
  <c r="B303" i="26"/>
  <c r="C303" i="26"/>
  <c r="D303" i="26"/>
  <c r="E303" i="26"/>
  <c r="I303" i="26"/>
  <c r="J303" i="26"/>
  <c r="K303" i="26"/>
  <c r="N303" i="26"/>
  <c r="O303" i="26"/>
  <c r="Q303" i="26"/>
  <c r="R303" i="26"/>
  <c r="S303" i="26"/>
  <c r="T303" i="26"/>
  <c r="V303" i="26"/>
  <c r="W303" i="26"/>
  <c r="X303" i="26"/>
  <c r="Y303" i="26"/>
  <c r="BK303" i="26"/>
  <c r="BL303" i="26"/>
  <c r="BM303" i="26"/>
  <c r="BN303" i="26"/>
  <c r="BO303" i="26"/>
  <c r="BP303" i="26"/>
  <c r="BV303" i="26"/>
  <c r="BW303" i="26"/>
  <c r="BX303" i="26"/>
  <c r="BY303" i="26"/>
  <c r="BZ303" i="26"/>
  <c r="CA303" i="26"/>
  <c r="CB303" i="26"/>
  <c r="CC303" i="26"/>
  <c r="CF303" i="26"/>
  <c r="CG303" i="26"/>
  <c r="CI303" i="26"/>
  <c r="CJ303" i="26"/>
  <c r="CK303" i="26"/>
  <c r="CO303" i="26"/>
  <c r="CP303" i="26"/>
  <c r="A304" i="26"/>
  <c r="B304" i="26"/>
  <c r="C304" i="26"/>
  <c r="D304" i="26"/>
  <c r="E304" i="26"/>
  <c r="I304" i="26"/>
  <c r="J304" i="26"/>
  <c r="K304" i="26"/>
  <c r="N304" i="26"/>
  <c r="O304" i="26"/>
  <c r="Q304" i="26"/>
  <c r="R304" i="26"/>
  <c r="S304" i="26"/>
  <c r="T304" i="26"/>
  <c r="V304" i="26"/>
  <c r="W304" i="26"/>
  <c r="X304" i="26"/>
  <c r="Y304" i="26"/>
  <c r="BK304" i="26"/>
  <c r="BL304" i="26"/>
  <c r="BM304" i="26"/>
  <c r="BN304" i="26"/>
  <c r="BO304" i="26"/>
  <c r="BP304" i="26"/>
  <c r="BV304" i="26"/>
  <c r="BW304" i="26"/>
  <c r="BX304" i="26"/>
  <c r="BY304" i="26"/>
  <c r="BZ304" i="26"/>
  <c r="CA304" i="26"/>
  <c r="CB304" i="26"/>
  <c r="CC304" i="26"/>
  <c r="CF304" i="26"/>
  <c r="CG304" i="26"/>
  <c r="CI304" i="26"/>
  <c r="CJ304" i="26"/>
  <c r="CK304" i="26"/>
  <c r="CO304" i="26"/>
  <c r="CP304" i="26"/>
  <c r="A305" i="26"/>
  <c r="B305" i="26"/>
  <c r="C305" i="26"/>
  <c r="D305" i="26"/>
  <c r="E305" i="26"/>
  <c r="I305" i="26"/>
  <c r="J305" i="26"/>
  <c r="K305" i="26"/>
  <c r="N305" i="26"/>
  <c r="O305" i="26"/>
  <c r="Q305" i="26"/>
  <c r="R305" i="26"/>
  <c r="S305" i="26"/>
  <c r="T305" i="26"/>
  <c r="V305" i="26"/>
  <c r="W305" i="26"/>
  <c r="X305" i="26"/>
  <c r="Y305" i="26"/>
  <c r="BK305" i="26"/>
  <c r="BL305" i="26"/>
  <c r="BM305" i="26"/>
  <c r="BN305" i="26"/>
  <c r="BO305" i="26"/>
  <c r="BP305" i="26"/>
  <c r="BV305" i="26"/>
  <c r="BW305" i="26"/>
  <c r="BX305" i="26"/>
  <c r="BY305" i="26"/>
  <c r="BZ305" i="26"/>
  <c r="CA305" i="26"/>
  <c r="CB305" i="26"/>
  <c r="CC305" i="26"/>
  <c r="CF305" i="26"/>
  <c r="CG305" i="26"/>
  <c r="CI305" i="26"/>
  <c r="CJ305" i="26"/>
  <c r="CK305" i="26"/>
  <c r="CO305" i="26"/>
  <c r="CP305" i="26"/>
  <c r="A306" i="26"/>
  <c r="B306" i="26"/>
  <c r="C306" i="26"/>
  <c r="D306" i="26"/>
  <c r="E306" i="26"/>
  <c r="I306" i="26"/>
  <c r="J306" i="26"/>
  <c r="K306" i="26"/>
  <c r="N306" i="26"/>
  <c r="O306" i="26"/>
  <c r="Q306" i="26"/>
  <c r="R306" i="26"/>
  <c r="S306" i="26"/>
  <c r="T306" i="26"/>
  <c r="V306" i="26"/>
  <c r="W306" i="26"/>
  <c r="X306" i="26"/>
  <c r="Y306" i="26"/>
  <c r="BK306" i="26"/>
  <c r="BL306" i="26"/>
  <c r="BM306" i="26"/>
  <c r="BN306" i="26"/>
  <c r="BO306" i="26"/>
  <c r="BP306" i="26"/>
  <c r="BV306" i="26"/>
  <c r="BW306" i="26"/>
  <c r="BX306" i="26"/>
  <c r="BY306" i="26"/>
  <c r="BZ306" i="26"/>
  <c r="CA306" i="26"/>
  <c r="CB306" i="26"/>
  <c r="CC306" i="26"/>
  <c r="CF306" i="26"/>
  <c r="CG306" i="26"/>
  <c r="CI306" i="26"/>
  <c r="CJ306" i="26"/>
  <c r="CK306" i="26"/>
  <c r="CO306" i="26"/>
  <c r="CP306" i="26"/>
  <c r="A307" i="26"/>
  <c r="B307" i="26"/>
  <c r="C307" i="26"/>
  <c r="D307" i="26"/>
  <c r="E307" i="26"/>
  <c r="I307" i="26"/>
  <c r="J307" i="26"/>
  <c r="K307" i="26"/>
  <c r="N307" i="26"/>
  <c r="O307" i="26"/>
  <c r="Q307" i="26"/>
  <c r="R307" i="26"/>
  <c r="S307" i="26"/>
  <c r="T307" i="26"/>
  <c r="V307" i="26"/>
  <c r="W307" i="26"/>
  <c r="X307" i="26"/>
  <c r="Y307" i="26"/>
  <c r="BK307" i="26"/>
  <c r="BL307" i="26"/>
  <c r="BM307" i="26"/>
  <c r="BN307" i="26"/>
  <c r="BO307" i="26"/>
  <c r="BP307" i="26"/>
  <c r="BV307" i="26"/>
  <c r="BW307" i="26"/>
  <c r="BX307" i="26"/>
  <c r="BY307" i="26"/>
  <c r="BZ307" i="26"/>
  <c r="CA307" i="26"/>
  <c r="CB307" i="26"/>
  <c r="CC307" i="26"/>
  <c r="CF307" i="26"/>
  <c r="CG307" i="26"/>
  <c r="CI307" i="26"/>
  <c r="CJ307" i="26"/>
  <c r="CK307" i="26"/>
  <c r="CO307" i="26"/>
  <c r="CP307" i="26"/>
  <c r="A308" i="26"/>
  <c r="B308" i="26"/>
  <c r="C308" i="26"/>
  <c r="D308" i="26"/>
  <c r="E308" i="26"/>
  <c r="I308" i="26"/>
  <c r="J308" i="26"/>
  <c r="K308" i="26"/>
  <c r="N308" i="26"/>
  <c r="O308" i="26"/>
  <c r="Q308" i="26"/>
  <c r="R308" i="26"/>
  <c r="S308" i="26"/>
  <c r="T308" i="26"/>
  <c r="V308" i="26"/>
  <c r="W308" i="26"/>
  <c r="X308" i="26"/>
  <c r="Y308" i="26"/>
  <c r="BK308" i="26"/>
  <c r="BL308" i="26"/>
  <c r="BM308" i="26"/>
  <c r="BN308" i="26"/>
  <c r="BO308" i="26"/>
  <c r="BP308" i="26"/>
  <c r="BV308" i="26"/>
  <c r="BW308" i="26"/>
  <c r="BX308" i="26"/>
  <c r="BY308" i="26"/>
  <c r="BZ308" i="26"/>
  <c r="CA308" i="26"/>
  <c r="CB308" i="26"/>
  <c r="CC308" i="26"/>
  <c r="CF308" i="26"/>
  <c r="CG308" i="26"/>
  <c r="CI308" i="26"/>
  <c r="CJ308" i="26"/>
  <c r="CK308" i="26"/>
  <c r="CO308" i="26"/>
  <c r="CP308" i="26"/>
  <c r="A309" i="26"/>
  <c r="B309" i="26"/>
  <c r="C309" i="26"/>
  <c r="D309" i="26"/>
  <c r="E309" i="26"/>
  <c r="I309" i="26"/>
  <c r="J309" i="26"/>
  <c r="K309" i="26"/>
  <c r="N309" i="26"/>
  <c r="O309" i="26"/>
  <c r="Q309" i="26"/>
  <c r="R309" i="26"/>
  <c r="S309" i="26"/>
  <c r="T309" i="26"/>
  <c r="V309" i="26"/>
  <c r="W309" i="26"/>
  <c r="X309" i="26"/>
  <c r="Y309" i="26"/>
  <c r="BK309" i="26"/>
  <c r="BL309" i="26"/>
  <c r="BM309" i="26"/>
  <c r="BN309" i="26"/>
  <c r="BO309" i="26"/>
  <c r="BP309" i="26"/>
  <c r="BV309" i="26"/>
  <c r="BW309" i="26"/>
  <c r="BX309" i="26"/>
  <c r="BY309" i="26"/>
  <c r="BZ309" i="26"/>
  <c r="CA309" i="26"/>
  <c r="CB309" i="26"/>
  <c r="CC309" i="26"/>
  <c r="CF309" i="26"/>
  <c r="CG309" i="26"/>
  <c r="CI309" i="26"/>
  <c r="CJ309" i="26"/>
  <c r="CK309" i="26"/>
  <c r="CO309" i="26"/>
  <c r="CP309" i="26"/>
  <c r="A310" i="26"/>
  <c r="B310" i="26"/>
  <c r="C310" i="26"/>
  <c r="D310" i="26"/>
  <c r="E310" i="26"/>
  <c r="I310" i="26"/>
  <c r="J310" i="26"/>
  <c r="K310" i="26"/>
  <c r="N310" i="26"/>
  <c r="O310" i="26"/>
  <c r="Q310" i="26"/>
  <c r="R310" i="26"/>
  <c r="S310" i="26"/>
  <c r="T310" i="26"/>
  <c r="V310" i="26"/>
  <c r="W310" i="26"/>
  <c r="X310" i="26"/>
  <c r="Y310" i="26"/>
  <c r="BK310" i="26"/>
  <c r="BL310" i="26"/>
  <c r="BM310" i="26"/>
  <c r="BN310" i="26"/>
  <c r="BO310" i="26"/>
  <c r="BP310" i="26"/>
  <c r="BV310" i="26"/>
  <c r="BW310" i="26"/>
  <c r="BX310" i="26"/>
  <c r="BY310" i="26"/>
  <c r="BZ310" i="26"/>
  <c r="CA310" i="26"/>
  <c r="CB310" i="26"/>
  <c r="CC310" i="26"/>
  <c r="CF310" i="26"/>
  <c r="CG310" i="26"/>
  <c r="CI310" i="26"/>
  <c r="CJ310" i="26"/>
  <c r="CK310" i="26"/>
  <c r="CO310" i="26"/>
  <c r="CP310" i="26"/>
  <c r="A311" i="26"/>
  <c r="B311" i="26"/>
  <c r="C311" i="26"/>
  <c r="D311" i="26"/>
  <c r="E311" i="26"/>
  <c r="I311" i="26"/>
  <c r="J311" i="26"/>
  <c r="K311" i="26"/>
  <c r="N311" i="26"/>
  <c r="O311" i="26"/>
  <c r="Q311" i="26"/>
  <c r="R311" i="26"/>
  <c r="S311" i="26"/>
  <c r="T311" i="26"/>
  <c r="V311" i="26"/>
  <c r="W311" i="26"/>
  <c r="X311" i="26"/>
  <c r="Y311" i="26"/>
  <c r="BK311" i="26"/>
  <c r="BL311" i="26"/>
  <c r="BM311" i="26"/>
  <c r="BN311" i="26"/>
  <c r="BO311" i="26"/>
  <c r="BP311" i="26"/>
  <c r="BV311" i="26"/>
  <c r="BW311" i="26"/>
  <c r="BX311" i="26"/>
  <c r="BY311" i="26"/>
  <c r="BZ311" i="26"/>
  <c r="CA311" i="26"/>
  <c r="CB311" i="26"/>
  <c r="CC311" i="26"/>
  <c r="CF311" i="26"/>
  <c r="CG311" i="26"/>
  <c r="CI311" i="26"/>
  <c r="CJ311" i="26"/>
  <c r="CK311" i="26"/>
  <c r="CO311" i="26"/>
  <c r="CP311" i="26"/>
  <c r="A312" i="26"/>
  <c r="B312" i="26"/>
  <c r="C312" i="26"/>
  <c r="D312" i="26"/>
  <c r="E312" i="26"/>
  <c r="I312" i="26"/>
  <c r="J312" i="26"/>
  <c r="K312" i="26"/>
  <c r="N312" i="26"/>
  <c r="O312" i="26"/>
  <c r="Q312" i="26"/>
  <c r="R312" i="26"/>
  <c r="S312" i="26"/>
  <c r="T312" i="26"/>
  <c r="V312" i="26"/>
  <c r="W312" i="26"/>
  <c r="X312" i="26"/>
  <c r="Y312" i="26"/>
  <c r="BK312" i="26"/>
  <c r="BL312" i="26"/>
  <c r="BM312" i="26"/>
  <c r="BN312" i="26"/>
  <c r="BO312" i="26"/>
  <c r="BP312" i="26"/>
  <c r="BV312" i="26"/>
  <c r="BW312" i="26"/>
  <c r="BX312" i="26"/>
  <c r="BY312" i="26"/>
  <c r="BZ312" i="26"/>
  <c r="CA312" i="26"/>
  <c r="CB312" i="26"/>
  <c r="CC312" i="26"/>
  <c r="CF312" i="26"/>
  <c r="CG312" i="26"/>
  <c r="CI312" i="26"/>
  <c r="CJ312" i="26"/>
  <c r="CK312" i="26"/>
  <c r="CO312" i="26"/>
  <c r="CP312" i="26"/>
  <c r="A313" i="26"/>
  <c r="B313" i="26"/>
  <c r="C313" i="26"/>
  <c r="D313" i="26"/>
  <c r="E313" i="26"/>
  <c r="I313" i="26"/>
  <c r="J313" i="26"/>
  <c r="K313" i="26"/>
  <c r="N313" i="26"/>
  <c r="O313" i="26"/>
  <c r="Q313" i="26"/>
  <c r="R313" i="26"/>
  <c r="S313" i="26"/>
  <c r="T313" i="26"/>
  <c r="V313" i="26"/>
  <c r="W313" i="26"/>
  <c r="X313" i="26"/>
  <c r="Y313" i="26"/>
  <c r="BK313" i="26"/>
  <c r="BL313" i="26"/>
  <c r="BM313" i="26"/>
  <c r="BN313" i="26"/>
  <c r="BO313" i="26"/>
  <c r="BP313" i="26"/>
  <c r="BV313" i="26"/>
  <c r="BW313" i="26"/>
  <c r="BX313" i="26"/>
  <c r="BY313" i="26"/>
  <c r="BZ313" i="26"/>
  <c r="CA313" i="26"/>
  <c r="CB313" i="26"/>
  <c r="CC313" i="26"/>
  <c r="CF313" i="26"/>
  <c r="CG313" i="26"/>
  <c r="CI313" i="26"/>
  <c r="CJ313" i="26"/>
  <c r="CK313" i="26"/>
  <c r="CO313" i="26"/>
  <c r="CP313" i="26"/>
  <c r="A314" i="26"/>
  <c r="B314" i="26"/>
  <c r="C314" i="26"/>
  <c r="D314" i="26"/>
  <c r="E314" i="26"/>
  <c r="I314" i="26"/>
  <c r="J314" i="26"/>
  <c r="K314" i="26"/>
  <c r="N314" i="26"/>
  <c r="O314" i="26"/>
  <c r="Q314" i="26"/>
  <c r="R314" i="26"/>
  <c r="S314" i="26"/>
  <c r="T314" i="26"/>
  <c r="V314" i="26"/>
  <c r="W314" i="26"/>
  <c r="X314" i="26"/>
  <c r="Y314" i="26"/>
  <c r="BK314" i="26"/>
  <c r="BL314" i="26"/>
  <c r="BM314" i="26"/>
  <c r="BN314" i="26"/>
  <c r="BO314" i="26"/>
  <c r="BP314" i="26"/>
  <c r="BV314" i="26"/>
  <c r="BW314" i="26"/>
  <c r="BX314" i="26"/>
  <c r="BY314" i="26"/>
  <c r="BZ314" i="26"/>
  <c r="CA314" i="26"/>
  <c r="CB314" i="26"/>
  <c r="CC314" i="26"/>
  <c r="CF314" i="26"/>
  <c r="CG314" i="26"/>
  <c r="CI314" i="26"/>
  <c r="CJ314" i="26"/>
  <c r="CK314" i="26"/>
  <c r="CO314" i="26"/>
  <c r="CP314" i="26"/>
  <c r="A315" i="26"/>
  <c r="B315" i="26"/>
  <c r="C315" i="26"/>
  <c r="D315" i="26"/>
  <c r="E315" i="26"/>
  <c r="I315" i="26"/>
  <c r="J315" i="26"/>
  <c r="K315" i="26"/>
  <c r="N315" i="26"/>
  <c r="O315" i="26"/>
  <c r="Q315" i="26"/>
  <c r="R315" i="26"/>
  <c r="S315" i="26"/>
  <c r="T315" i="26"/>
  <c r="V315" i="26"/>
  <c r="W315" i="26"/>
  <c r="X315" i="26"/>
  <c r="Y315" i="26"/>
  <c r="BK315" i="26"/>
  <c r="BL315" i="26"/>
  <c r="BM315" i="26"/>
  <c r="BN315" i="26"/>
  <c r="BO315" i="26"/>
  <c r="BP315" i="26"/>
  <c r="BV315" i="26"/>
  <c r="BW315" i="26"/>
  <c r="BX315" i="26"/>
  <c r="BY315" i="26"/>
  <c r="BZ315" i="26"/>
  <c r="CA315" i="26"/>
  <c r="CB315" i="26"/>
  <c r="CC315" i="26"/>
  <c r="CF315" i="26"/>
  <c r="CG315" i="26"/>
  <c r="CI315" i="26"/>
  <c r="CJ315" i="26"/>
  <c r="CK315" i="26"/>
  <c r="CO315" i="26"/>
  <c r="CP315" i="26"/>
  <c r="A316" i="26"/>
  <c r="B316" i="26"/>
  <c r="C316" i="26"/>
  <c r="D316" i="26"/>
  <c r="E316" i="26"/>
  <c r="I316" i="26"/>
  <c r="J316" i="26"/>
  <c r="K316" i="26"/>
  <c r="N316" i="26"/>
  <c r="O316" i="26"/>
  <c r="Q316" i="26"/>
  <c r="R316" i="26"/>
  <c r="S316" i="26"/>
  <c r="T316" i="26"/>
  <c r="V316" i="26"/>
  <c r="W316" i="26"/>
  <c r="X316" i="26"/>
  <c r="Y316" i="26"/>
  <c r="BK316" i="26"/>
  <c r="BL316" i="26"/>
  <c r="BM316" i="26"/>
  <c r="BN316" i="26"/>
  <c r="BO316" i="26"/>
  <c r="BP316" i="26"/>
  <c r="BV316" i="26"/>
  <c r="BW316" i="26"/>
  <c r="BX316" i="26"/>
  <c r="BY316" i="26"/>
  <c r="BZ316" i="26"/>
  <c r="CA316" i="26"/>
  <c r="CB316" i="26"/>
  <c r="CC316" i="26"/>
  <c r="CF316" i="26"/>
  <c r="CG316" i="26"/>
  <c r="CI316" i="26"/>
  <c r="CJ316" i="26"/>
  <c r="CK316" i="26"/>
  <c r="CO316" i="26"/>
  <c r="CP316" i="26"/>
  <c r="A317" i="26"/>
  <c r="B317" i="26"/>
  <c r="C317" i="26"/>
  <c r="D317" i="26"/>
  <c r="E317" i="26"/>
  <c r="I317" i="26"/>
  <c r="J317" i="26"/>
  <c r="K317" i="26"/>
  <c r="N317" i="26"/>
  <c r="O317" i="26"/>
  <c r="Q317" i="26"/>
  <c r="R317" i="26"/>
  <c r="S317" i="26"/>
  <c r="T317" i="26"/>
  <c r="V317" i="26"/>
  <c r="W317" i="26"/>
  <c r="X317" i="26"/>
  <c r="Y317" i="26"/>
  <c r="BK317" i="26"/>
  <c r="BL317" i="26"/>
  <c r="BM317" i="26"/>
  <c r="BN317" i="26"/>
  <c r="BO317" i="26"/>
  <c r="BP317" i="26"/>
  <c r="BV317" i="26"/>
  <c r="BW317" i="26"/>
  <c r="BX317" i="26"/>
  <c r="BY317" i="26"/>
  <c r="BZ317" i="26"/>
  <c r="CA317" i="26"/>
  <c r="CB317" i="26"/>
  <c r="CC317" i="26"/>
  <c r="CF317" i="26"/>
  <c r="CG317" i="26"/>
  <c r="CI317" i="26"/>
  <c r="CJ317" i="26"/>
  <c r="CK317" i="26"/>
  <c r="CO317" i="26"/>
  <c r="CP317" i="26"/>
  <c r="A318" i="26"/>
  <c r="B318" i="26"/>
  <c r="C318" i="26"/>
  <c r="D318" i="26"/>
  <c r="E318" i="26"/>
  <c r="I318" i="26"/>
  <c r="J318" i="26"/>
  <c r="K318" i="26"/>
  <c r="N318" i="26"/>
  <c r="O318" i="26"/>
  <c r="Q318" i="26"/>
  <c r="R318" i="26"/>
  <c r="S318" i="26"/>
  <c r="T318" i="26"/>
  <c r="V318" i="26"/>
  <c r="W318" i="26"/>
  <c r="X318" i="26"/>
  <c r="Y318" i="26"/>
  <c r="BK318" i="26"/>
  <c r="BL318" i="26"/>
  <c r="BM318" i="26"/>
  <c r="BN318" i="26"/>
  <c r="BO318" i="26"/>
  <c r="BP318" i="26"/>
  <c r="BV318" i="26"/>
  <c r="BW318" i="26"/>
  <c r="BX318" i="26"/>
  <c r="BY318" i="26"/>
  <c r="BZ318" i="26"/>
  <c r="CA318" i="26"/>
  <c r="CB318" i="26"/>
  <c r="CC318" i="26"/>
  <c r="CF318" i="26"/>
  <c r="CG318" i="26"/>
  <c r="CI318" i="26"/>
  <c r="CJ318" i="26"/>
  <c r="CK318" i="26"/>
  <c r="CO318" i="26"/>
  <c r="CP318" i="26"/>
  <c r="A319" i="26"/>
  <c r="B319" i="26"/>
  <c r="C319" i="26"/>
  <c r="D319" i="26"/>
  <c r="E319" i="26"/>
  <c r="I319" i="26"/>
  <c r="J319" i="26"/>
  <c r="K319" i="26"/>
  <c r="N319" i="26"/>
  <c r="O319" i="26"/>
  <c r="Q319" i="26"/>
  <c r="R319" i="26"/>
  <c r="S319" i="26"/>
  <c r="T319" i="26"/>
  <c r="V319" i="26"/>
  <c r="W319" i="26"/>
  <c r="X319" i="26"/>
  <c r="Y319" i="26"/>
  <c r="BK319" i="26"/>
  <c r="BL319" i="26"/>
  <c r="BM319" i="26"/>
  <c r="BN319" i="26"/>
  <c r="BO319" i="26"/>
  <c r="BP319" i="26"/>
  <c r="BV319" i="26"/>
  <c r="BW319" i="26"/>
  <c r="BX319" i="26"/>
  <c r="BY319" i="26"/>
  <c r="BZ319" i="26"/>
  <c r="CA319" i="26"/>
  <c r="CB319" i="26"/>
  <c r="CC319" i="26"/>
  <c r="CF319" i="26"/>
  <c r="CG319" i="26"/>
  <c r="CI319" i="26"/>
  <c r="CJ319" i="26"/>
  <c r="CK319" i="26"/>
  <c r="CO319" i="26"/>
  <c r="CP319" i="26"/>
  <c r="A320" i="26"/>
  <c r="B320" i="26"/>
  <c r="C320" i="26"/>
  <c r="D320" i="26"/>
  <c r="E320" i="26"/>
  <c r="I320" i="26"/>
  <c r="J320" i="26"/>
  <c r="K320" i="26"/>
  <c r="N320" i="26"/>
  <c r="O320" i="26"/>
  <c r="Q320" i="26"/>
  <c r="R320" i="26"/>
  <c r="S320" i="26"/>
  <c r="T320" i="26"/>
  <c r="V320" i="26"/>
  <c r="W320" i="26"/>
  <c r="X320" i="26"/>
  <c r="Y320" i="26"/>
  <c r="BK320" i="26"/>
  <c r="BL320" i="26"/>
  <c r="BM320" i="26"/>
  <c r="BN320" i="26"/>
  <c r="BO320" i="26"/>
  <c r="BP320" i="26"/>
  <c r="BV320" i="26"/>
  <c r="BW320" i="26"/>
  <c r="BX320" i="26"/>
  <c r="BY320" i="26"/>
  <c r="BZ320" i="26"/>
  <c r="CA320" i="26"/>
  <c r="CB320" i="26"/>
  <c r="CC320" i="26"/>
  <c r="CF320" i="26"/>
  <c r="CG320" i="26"/>
  <c r="CI320" i="26"/>
  <c r="CJ320" i="26"/>
  <c r="CK320" i="26"/>
  <c r="CO320" i="26"/>
  <c r="CP320" i="26"/>
  <c r="A321" i="26"/>
  <c r="B321" i="26"/>
  <c r="C321" i="26"/>
  <c r="D321" i="26"/>
  <c r="E321" i="26"/>
  <c r="I321" i="26"/>
  <c r="J321" i="26"/>
  <c r="K321" i="26"/>
  <c r="N321" i="26"/>
  <c r="O321" i="26"/>
  <c r="Q321" i="26"/>
  <c r="R321" i="26"/>
  <c r="S321" i="26"/>
  <c r="T321" i="26"/>
  <c r="V321" i="26"/>
  <c r="W321" i="26"/>
  <c r="X321" i="26"/>
  <c r="Y321" i="26"/>
  <c r="BK321" i="26"/>
  <c r="BL321" i="26"/>
  <c r="BM321" i="26"/>
  <c r="BN321" i="26"/>
  <c r="BO321" i="26"/>
  <c r="BP321" i="26"/>
  <c r="BV321" i="26"/>
  <c r="BW321" i="26"/>
  <c r="BX321" i="26"/>
  <c r="BY321" i="26"/>
  <c r="BZ321" i="26"/>
  <c r="CA321" i="26"/>
  <c r="CB321" i="26"/>
  <c r="CC321" i="26"/>
  <c r="CF321" i="26"/>
  <c r="CG321" i="26"/>
  <c r="CI321" i="26"/>
  <c r="CJ321" i="26"/>
  <c r="CK321" i="26"/>
  <c r="CO321" i="26"/>
  <c r="CP321" i="26"/>
  <c r="A322" i="26"/>
  <c r="B322" i="26"/>
  <c r="C322" i="26"/>
  <c r="D322" i="26"/>
  <c r="E322" i="26"/>
  <c r="I322" i="26"/>
  <c r="J322" i="26"/>
  <c r="K322" i="26"/>
  <c r="N322" i="26"/>
  <c r="O322" i="26"/>
  <c r="Q322" i="26"/>
  <c r="R322" i="26"/>
  <c r="S322" i="26"/>
  <c r="T322" i="26"/>
  <c r="V322" i="26"/>
  <c r="W322" i="26"/>
  <c r="X322" i="26"/>
  <c r="Y322" i="26"/>
  <c r="BK322" i="26"/>
  <c r="BL322" i="26"/>
  <c r="BM322" i="26"/>
  <c r="BN322" i="26"/>
  <c r="BO322" i="26"/>
  <c r="BP322" i="26"/>
  <c r="BV322" i="26"/>
  <c r="BW322" i="26"/>
  <c r="BX322" i="26"/>
  <c r="BY322" i="26"/>
  <c r="BZ322" i="26"/>
  <c r="CA322" i="26"/>
  <c r="CB322" i="26"/>
  <c r="CC322" i="26"/>
  <c r="CF322" i="26"/>
  <c r="CG322" i="26"/>
  <c r="CI322" i="26"/>
  <c r="CJ322" i="26"/>
  <c r="CK322" i="26"/>
  <c r="CO322" i="26"/>
  <c r="CP322" i="26"/>
  <c r="A323" i="26"/>
  <c r="B323" i="26"/>
  <c r="C323" i="26"/>
  <c r="D323" i="26"/>
  <c r="E323" i="26"/>
  <c r="I323" i="26"/>
  <c r="J323" i="26"/>
  <c r="K323" i="26"/>
  <c r="N323" i="26"/>
  <c r="O323" i="26"/>
  <c r="Q323" i="26"/>
  <c r="R323" i="26"/>
  <c r="S323" i="26"/>
  <c r="T323" i="26"/>
  <c r="V323" i="26"/>
  <c r="W323" i="26"/>
  <c r="X323" i="26"/>
  <c r="Y323" i="26"/>
  <c r="BK323" i="26"/>
  <c r="BL323" i="26"/>
  <c r="BM323" i="26"/>
  <c r="BN323" i="26"/>
  <c r="BO323" i="26"/>
  <c r="BP323" i="26"/>
  <c r="BV323" i="26"/>
  <c r="BW323" i="26"/>
  <c r="BX323" i="26"/>
  <c r="BY323" i="26"/>
  <c r="BZ323" i="26"/>
  <c r="CA323" i="26"/>
  <c r="CB323" i="26"/>
  <c r="CC323" i="26"/>
  <c r="CF323" i="26"/>
  <c r="CG323" i="26"/>
  <c r="CI323" i="26"/>
  <c r="CJ323" i="26"/>
  <c r="CK323" i="26"/>
  <c r="CO323" i="26"/>
  <c r="CP323" i="26"/>
  <c r="A324" i="26"/>
  <c r="B324" i="26"/>
  <c r="C324" i="26"/>
  <c r="D324" i="26"/>
  <c r="E324" i="26"/>
  <c r="I324" i="26"/>
  <c r="J324" i="26"/>
  <c r="K324" i="26"/>
  <c r="N324" i="26"/>
  <c r="O324" i="26"/>
  <c r="Q324" i="26"/>
  <c r="R324" i="26"/>
  <c r="S324" i="26"/>
  <c r="T324" i="26"/>
  <c r="V324" i="26"/>
  <c r="W324" i="26"/>
  <c r="X324" i="26"/>
  <c r="Y324" i="26"/>
  <c r="BK324" i="26"/>
  <c r="BL324" i="26"/>
  <c r="BM324" i="26"/>
  <c r="BN324" i="26"/>
  <c r="BO324" i="26"/>
  <c r="BP324" i="26"/>
  <c r="BV324" i="26"/>
  <c r="BW324" i="26"/>
  <c r="BX324" i="26"/>
  <c r="BY324" i="26"/>
  <c r="BZ324" i="26"/>
  <c r="CA324" i="26"/>
  <c r="CB324" i="26"/>
  <c r="CC324" i="26"/>
  <c r="CF324" i="26"/>
  <c r="CG324" i="26"/>
  <c r="CI324" i="26"/>
  <c r="CJ324" i="26"/>
  <c r="CK324" i="26"/>
  <c r="CO324" i="26"/>
  <c r="CP324" i="26"/>
  <c r="A325" i="26"/>
  <c r="B325" i="26"/>
  <c r="C325" i="26"/>
  <c r="D325" i="26"/>
  <c r="E325" i="26"/>
  <c r="I325" i="26"/>
  <c r="J325" i="26"/>
  <c r="K325" i="26"/>
  <c r="N325" i="26"/>
  <c r="O325" i="26"/>
  <c r="Q325" i="26"/>
  <c r="R325" i="26"/>
  <c r="S325" i="26"/>
  <c r="T325" i="26"/>
  <c r="V325" i="26"/>
  <c r="W325" i="26"/>
  <c r="X325" i="26"/>
  <c r="Y325" i="26"/>
  <c r="BK325" i="26"/>
  <c r="BL325" i="26"/>
  <c r="BM325" i="26"/>
  <c r="BN325" i="26"/>
  <c r="BO325" i="26"/>
  <c r="BP325" i="26"/>
  <c r="BV325" i="26"/>
  <c r="BW325" i="26"/>
  <c r="BX325" i="26"/>
  <c r="BY325" i="26"/>
  <c r="BZ325" i="26"/>
  <c r="CA325" i="26"/>
  <c r="CB325" i="26"/>
  <c r="CC325" i="26"/>
  <c r="CF325" i="26"/>
  <c r="CG325" i="26"/>
  <c r="CI325" i="26"/>
  <c r="CJ325" i="26"/>
  <c r="CK325" i="26"/>
  <c r="CO325" i="26"/>
  <c r="CP325" i="26"/>
  <c r="A326" i="26"/>
  <c r="B326" i="26"/>
  <c r="C326" i="26"/>
  <c r="D326" i="26"/>
  <c r="E326" i="26"/>
  <c r="I326" i="26"/>
  <c r="J326" i="26"/>
  <c r="K326" i="26"/>
  <c r="N326" i="26"/>
  <c r="O326" i="26"/>
  <c r="Q326" i="26"/>
  <c r="R326" i="26"/>
  <c r="S326" i="26"/>
  <c r="T326" i="26"/>
  <c r="V326" i="26"/>
  <c r="W326" i="26"/>
  <c r="X326" i="26"/>
  <c r="Y326" i="26"/>
  <c r="BK326" i="26"/>
  <c r="BL326" i="26"/>
  <c r="BM326" i="26"/>
  <c r="BN326" i="26"/>
  <c r="BO326" i="26"/>
  <c r="BP326" i="26"/>
  <c r="BV326" i="26"/>
  <c r="BW326" i="26"/>
  <c r="BX326" i="26"/>
  <c r="BY326" i="26"/>
  <c r="BZ326" i="26"/>
  <c r="CA326" i="26"/>
  <c r="CB326" i="26"/>
  <c r="CC326" i="26"/>
  <c r="CF326" i="26"/>
  <c r="CG326" i="26"/>
  <c r="CI326" i="26"/>
  <c r="CJ326" i="26"/>
  <c r="CK326" i="26"/>
  <c r="CO326" i="26"/>
  <c r="CP326" i="26"/>
  <c r="A327" i="26"/>
  <c r="B327" i="26"/>
  <c r="C327" i="26"/>
  <c r="D327" i="26"/>
  <c r="E327" i="26"/>
  <c r="I327" i="26"/>
  <c r="J327" i="26"/>
  <c r="K327" i="26"/>
  <c r="N327" i="26"/>
  <c r="O327" i="26"/>
  <c r="Q327" i="26"/>
  <c r="R327" i="26"/>
  <c r="S327" i="26"/>
  <c r="T327" i="26"/>
  <c r="V327" i="26"/>
  <c r="W327" i="26"/>
  <c r="X327" i="26"/>
  <c r="Y327" i="26"/>
  <c r="BK327" i="26"/>
  <c r="BL327" i="26"/>
  <c r="BM327" i="26"/>
  <c r="BN327" i="26"/>
  <c r="BO327" i="26"/>
  <c r="BP327" i="26"/>
  <c r="BV327" i="26"/>
  <c r="BW327" i="26"/>
  <c r="BX327" i="26"/>
  <c r="BY327" i="26"/>
  <c r="BZ327" i="26"/>
  <c r="CA327" i="26"/>
  <c r="CB327" i="26"/>
  <c r="CC327" i="26"/>
  <c r="CF327" i="26"/>
  <c r="CG327" i="26"/>
  <c r="CI327" i="26"/>
  <c r="CJ327" i="26"/>
  <c r="CK327" i="26"/>
  <c r="CO327" i="26"/>
  <c r="CP327" i="26"/>
  <c r="A328" i="26"/>
  <c r="B328" i="26"/>
  <c r="C328" i="26"/>
  <c r="D328" i="26"/>
  <c r="E328" i="26"/>
  <c r="I328" i="26"/>
  <c r="J328" i="26"/>
  <c r="K328" i="26"/>
  <c r="N328" i="26"/>
  <c r="O328" i="26"/>
  <c r="Q328" i="26"/>
  <c r="R328" i="26"/>
  <c r="S328" i="26"/>
  <c r="T328" i="26"/>
  <c r="V328" i="26"/>
  <c r="W328" i="26"/>
  <c r="X328" i="26"/>
  <c r="Y328" i="26"/>
  <c r="BK328" i="26"/>
  <c r="BL328" i="26"/>
  <c r="BM328" i="26"/>
  <c r="BN328" i="26"/>
  <c r="BO328" i="26"/>
  <c r="BP328" i="26"/>
  <c r="BV328" i="26"/>
  <c r="BW328" i="26"/>
  <c r="BX328" i="26"/>
  <c r="BY328" i="26"/>
  <c r="BZ328" i="26"/>
  <c r="CA328" i="26"/>
  <c r="CB328" i="26"/>
  <c r="CC328" i="26"/>
  <c r="CF328" i="26"/>
  <c r="CG328" i="26"/>
  <c r="CI328" i="26"/>
  <c r="CJ328" i="26"/>
  <c r="CK328" i="26"/>
  <c r="CO328" i="26"/>
  <c r="CP328" i="26"/>
  <c r="A329" i="26"/>
  <c r="B329" i="26"/>
  <c r="C329" i="26"/>
  <c r="D329" i="26"/>
  <c r="E329" i="26"/>
  <c r="I329" i="26"/>
  <c r="J329" i="26"/>
  <c r="K329" i="26"/>
  <c r="N329" i="26"/>
  <c r="O329" i="26"/>
  <c r="Q329" i="26"/>
  <c r="R329" i="26"/>
  <c r="S329" i="26"/>
  <c r="T329" i="26"/>
  <c r="V329" i="26"/>
  <c r="W329" i="26"/>
  <c r="X329" i="26"/>
  <c r="Y329" i="26"/>
  <c r="BK329" i="26"/>
  <c r="BL329" i="26"/>
  <c r="BM329" i="26"/>
  <c r="BN329" i="26"/>
  <c r="BO329" i="26"/>
  <c r="BP329" i="26"/>
  <c r="BV329" i="26"/>
  <c r="BW329" i="26"/>
  <c r="BX329" i="26"/>
  <c r="BY329" i="26"/>
  <c r="BZ329" i="26"/>
  <c r="CA329" i="26"/>
  <c r="CB329" i="26"/>
  <c r="CC329" i="26"/>
  <c r="CF329" i="26"/>
  <c r="CG329" i="26"/>
  <c r="CI329" i="26"/>
  <c r="CJ329" i="26"/>
  <c r="CK329" i="26"/>
  <c r="CO329" i="26"/>
  <c r="CP329" i="26"/>
  <c r="A330" i="26"/>
  <c r="B330" i="26"/>
  <c r="C330" i="26"/>
  <c r="D330" i="26"/>
  <c r="E330" i="26"/>
  <c r="I330" i="26"/>
  <c r="J330" i="26"/>
  <c r="K330" i="26"/>
  <c r="N330" i="26"/>
  <c r="O330" i="26"/>
  <c r="Q330" i="26"/>
  <c r="R330" i="26"/>
  <c r="S330" i="26"/>
  <c r="T330" i="26"/>
  <c r="V330" i="26"/>
  <c r="W330" i="26"/>
  <c r="X330" i="26"/>
  <c r="Y330" i="26"/>
  <c r="BK330" i="26"/>
  <c r="BL330" i="26"/>
  <c r="BM330" i="26"/>
  <c r="BN330" i="26"/>
  <c r="BO330" i="26"/>
  <c r="BP330" i="26"/>
  <c r="BV330" i="26"/>
  <c r="BW330" i="26"/>
  <c r="BX330" i="26"/>
  <c r="BY330" i="26"/>
  <c r="BZ330" i="26"/>
  <c r="CA330" i="26"/>
  <c r="CB330" i="26"/>
  <c r="CC330" i="26"/>
  <c r="CF330" i="26"/>
  <c r="CG330" i="26"/>
  <c r="CI330" i="26"/>
  <c r="CJ330" i="26"/>
  <c r="CK330" i="26"/>
  <c r="CO330" i="26"/>
  <c r="CP330" i="26"/>
  <c r="A331" i="26"/>
  <c r="B331" i="26"/>
  <c r="C331" i="26"/>
  <c r="D331" i="26"/>
  <c r="E331" i="26"/>
  <c r="I331" i="26"/>
  <c r="J331" i="26"/>
  <c r="K331" i="26"/>
  <c r="N331" i="26"/>
  <c r="O331" i="26"/>
  <c r="Q331" i="26"/>
  <c r="R331" i="26"/>
  <c r="S331" i="26"/>
  <c r="T331" i="26"/>
  <c r="V331" i="26"/>
  <c r="W331" i="26"/>
  <c r="X331" i="26"/>
  <c r="Y331" i="26"/>
  <c r="BK331" i="26"/>
  <c r="BL331" i="26"/>
  <c r="BM331" i="26"/>
  <c r="BN331" i="26"/>
  <c r="BO331" i="26"/>
  <c r="BP331" i="26"/>
  <c r="BV331" i="26"/>
  <c r="BW331" i="26"/>
  <c r="BX331" i="26"/>
  <c r="BY331" i="26"/>
  <c r="BZ331" i="26"/>
  <c r="CA331" i="26"/>
  <c r="CB331" i="26"/>
  <c r="CC331" i="26"/>
  <c r="CF331" i="26"/>
  <c r="CG331" i="26"/>
  <c r="CI331" i="26"/>
  <c r="CJ331" i="26"/>
  <c r="CK331" i="26"/>
  <c r="CO331" i="26"/>
  <c r="CP331" i="26"/>
  <c r="A332" i="26"/>
  <c r="B332" i="26"/>
  <c r="C332" i="26"/>
  <c r="D332" i="26"/>
  <c r="E332" i="26"/>
  <c r="I332" i="26"/>
  <c r="J332" i="26"/>
  <c r="K332" i="26"/>
  <c r="N332" i="26"/>
  <c r="O332" i="26"/>
  <c r="Q332" i="26"/>
  <c r="R332" i="26"/>
  <c r="S332" i="26"/>
  <c r="T332" i="26"/>
  <c r="V332" i="26"/>
  <c r="W332" i="26"/>
  <c r="X332" i="26"/>
  <c r="Y332" i="26"/>
  <c r="BK332" i="26"/>
  <c r="BL332" i="26"/>
  <c r="BM332" i="26"/>
  <c r="BN332" i="26"/>
  <c r="BO332" i="26"/>
  <c r="BP332" i="26"/>
  <c r="BV332" i="26"/>
  <c r="BW332" i="26"/>
  <c r="BX332" i="26"/>
  <c r="BY332" i="26"/>
  <c r="BZ332" i="26"/>
  <c r="CA332" i="26"/>
  <c r="CB332" i="26"/>
  <c r="CC332" i="26"/>
  <c r="CF332" i="26"/>
  <c r="CG332" i="26"/>
  <c r="CI332" i="26"/>
  <c r="CJ332" i="26"/>
  <c r="CK332" i="26"/>
  <c r="CO332" i="26"/>
  <c r="CP332" i="26"/>
  <c r="A333" i="26"/>
  <c r="B333" i="26"/>
  <c r="C333" i="26"/>
  <c r="D333" i="26"/>
  <c r="E333" i="26"/>
  <c r="I333" i="26"/>
  <c r="J333" i="26"/>
  <c r="K333" i="26"/>
  <c r="N333" i="26"/>
  <c r="O333" i="26"/>
  <c r="Q333" i="26"/>
  <c r="R333" i="26"/>
  <c r="S333" i="26"/>
  <c r="T333" i="26"/>
  <c r="V333" i="26"/>
  <c r="W333" i="26"/>
  <c r="X333" i="26"/>
  <c r="Y333" i="26"/>
  <c r="BK333" i="26"/>
  <c r="BL333" i="26"/>
  <c r="BM333" i="26"/>
  <c r="BN333" i="26"/>
  <c r="BO333" i="26"/>
  <c r="BP333" i="26"/>
  <c r="BV333" i="26"/>
  <c r="BW333" i="26"/>
  <c r="BX333" i="26"/>
  <c r="BY333" i="26"/>
  <c r="BZ333" i="26"/>
  <c r="CA333" i="26"/>
  <c r="CB333" i="26"/>
  <c r="CC333" i="26"/>
  <c r="CF333" i="26"/>
  <c r="CG333" i="26"/>
  <c r="CI333" i="26"/>
  <c r="CJ333" i="26"/>
  <c r="CK333" i="26"/>
  <c r="CO333" i="26"/>
  <c r="CP333" i="26"/>
  <c r="A334" i="26"/>
  <c r="B334" i="26"/>
  <c r="C334" i="26"/>
  <c r="D334" i="26"/>
  <c r="E334" i="26"/>
  <c r="I334" i="26"/>
  <c r="J334" i="26"/>
  <c r="K334" i="26"/>
  <c r="N334" i="26"/>
  <c r="O334" i="26"/>
  <c r="Q334" i="26"/>
  <c r="R334" i="26"/>
  <c r="S334" i="26"/>
  <c r="T334" i="26"/>
  <c r="V334" i="26"/>
  <c r="W334" i="26"/>
  <c r="X334" i="26"/>
  <c r="Y334" i="26"/>
  <c r="BK334" i="26"/>
  <c r="BL334" i="26"/>
  <c r="BM334" i="26"/>
  <c r="BN334" i="26"/>
  <c r="BO334" i="26"/>
  <c r="BP334" i="26"/>
  <c r="BV334" i="26"/>
  <c r="BW334" i="26"/>
  <c r="BX334" i="26"/>
  <c r="BY334" i="26"/>
  <c r="BZ334" i="26"/>
  <c r="CA334" i="26"/>
  <c r="CB334" i="26"/>
  <c r="CC334" i="26"/>
  <c r="CF334" i="26"/>
  <c r="CG334" i="26"/>
  <c r="CI334" i="26"/>
  <c r="CJ334" i="26"/>
  <c r="CK334" i="26"/>
  <c r="CO334" i="26"/>
  <c r="CP334" i="26"/>
  <c r="A335" i="26"/>
  <c r="B335" i="26"/>
  <c r="C335" i="26"/>
  <c r="D335" i="26"/>
  <c r="E335" i="26"/>
  <c r="I335" i="26"/>
  <c r="J335" i="26"/>
  <c r="K335" i="26"/>
  <c r="N335" i="26"/>
  <c r="O335" i="26"/>
  <c r="Q335" i="26"/>
  <c r="R335" i="26"/>
  <c r="S335" i="26"/>
  <c r="T335" i="26"/>
  <c r="V335" i="26"/>
  <c r="W335" i="26"/>
  <c r="X335" i="26"/>
  <c r="Y335" i="26"/>
  <c r="BK335" i="26"/>
  <c r="BL335" i="26"/>
  <c r="BM335" i="26"/>
  <c r="BN335" i="26"/>
  <c r="BO335" i="26"/>
  <c r="BP335" i="26"/>
  <c r="BV335" i="26"/>
  <c r="BW335" i="26"/>
  <c r="BX335" i="26"/>
  <c r="BY335" i="26"/>
  <c r="BZ335" i="26"/>
  <c r="CA335" i="26"/>
  <c r="CB335" i="26"/>
  <c r="CC335" i="26"/>
  <c r="CF335" i="26"/>
  <c r="CG335" i="26"/>
  <c r="CI335" i="26"/>
  <c r="CJ335" i="26"/>
  <c r="CK335" i="26"/>
  <c r="CO335" i="26"/>
  <c r="CP335" i="26"/>
  <c r="A336" i="26"/>
  <c r="B336" i="26"/>
  <c r="C336" i="26"/>
  <c r="D336" i="26"/>
  <c r="E336" i="26"/>
  <c r="I336" i="26"/>
  <c r="J336" i="26"/>
  <c r="K336" i="26"/>
  <c r="N336" i="26"/>
  <c r="O336" i="26"/>
  <c r="Q336" i="26"/>
  <c r="R336" i="26"/>
  <c r="S336" i="26"/>
  <c r="T336" i="26"/>
  <c r="V336" i="26"/>
  <c r="W336" i="26"/>
  <c r="X336" i="26"/>
  <c r="Y336" i="26"/>
  <c r="BK336" i="26"/>
  <c r="BL336" i="26"/>
  <c r="BM336" i="26"/>
  <c r="BN336" i="26"/>
  <c r="BO336" i="26"/>
  <c r="BP336" i="26"/>
  <c r="BV336" i="26"/>
  <c r="BW336" i="26"/>
  <c r="BX336" i="26"/>
  <c r="BY336" i="26"/>
  <c r="BZ336" i="26"/>
  <c r="CA336" i="26"/>
  <c r="CB336" i="26"/>
  <c r="CC336" i="26"/>
  <c r="CF336" i="26"/>
  <c r="CG336" i="26"/>
  <c r="CI336" i="26"/>
  <c r="CJ336" i="26"/>
  <c r="CK336" i="26"/>
  <c r="CO336" i="26"/>
  <c r="CP336" i="26"/>
  <c r="A337" i="26"/>
  <c r="B337" i="26"/>
  <c r="C337" i="26"/>
  <c r="D337" i="26"/>
  <c r="E337" i="26"/>
  <c r="I337" i="26"/>
  <c r="J337" i="26"/>
  <c r="K337" i="26"/>
  <c r="N337" i="26"/>
  <c r="O337" i="26"/>
  <c r="Q337" i="26"/>
  <c r="R337" i="26"/>
  <c r="S337" i="26"/>
  <c r="T337" i="26"/>
  <c r="V337" i="26"/>
  <c r="W337" i="26"/>
  <c r="X337" i="26"/>
  <c r="Y337" i="26"/>
  <c r="BK337" i="26"/>
  <c r="BL337" i="26"/>
  <c r="BM337" i="26"/>
  <c r="BN337" i="26"/>
  <c r="BO337" i="26"/>
  <c r="BP337" i="26"/>
  <c r="BV337" i="26"/>
  <c r="BW337" i="26"/>
  <c r="BX337" i="26"/>
  <c r="BY337" i="26"/>
  <c r="BZ337" i="26"/>
  <c r="CA337" i="26"/>
  <c r="CB337" i="26"/>
  <c r="CC337" i="26"/>
  <c r="CF337" i="26"/>
  <c r="CG337" i="26"/>
  <c r="CI337" i="26"/>
  <c r="CJ337" i="26"/>
  <c r="CK337" i="26"/>
  <c r="CO337" i="26"/>
  <c r="CP337" i="26"/>
  <c r="A338" i="26"/>
  <c r="B338" i="26"/>
  <c r="C338" i="26"/>
  <c r="D338" i="26"/>
  <c r="E338" i="26"/>
  <c r="I338" i="26"/>
  <c r="J338" i="26"/>
  <c r="K338" i="26"/>
  <c r="N338" i="26"/>
  <c r="O338" i="26"/>
  <c r="Q338" i="26"/>
  <c r="R338" i="26"/>
  <c r="S338" i="26"/>
  <c r="T338" i="26"/>
  <c r="V338" i="26"/>
  <c r="W338" i="26"/>
  <c r="X338" i="26"/>
  <c r="Y338" i="26"/>
  <c r="BK338" i="26"/>
  <c r="BL338" i="26"/>
  <c r="BM338" i="26"/>
  <c r="BN338" i="26"/>
  <c r="BO338" i="26"/>
  <c r="BP338" i="26"/>
  <c r="BV338" i="26"/>
  <c r="BW338" i="26"/>
  <c r="BX338" i="26"/>
  <c r="BY338" i="26"/>
  <c r="BZ338" i="26"/>
  <c r="CA338" i="26"/>
  <c r="CB338" i="26"/>
  <c r="CC338" i="26"/>
  <c r="CF338" i="26"/>
  <c r="CG338" i="26"/>
  <c r="CI338" i="26"/>
  <c r="CJ338" i="26"/>
  <c r="CK338" i="26"/>
  <c r="CO338" i="26"/>
  <c r="CP338" i="26"/>
  <c r="A339" i="26"/>
  <c r="B339" i="26"/>
  <c r="C339" i="26"/>
  <c r="D339" i="26"/>
  <c r="E339" i="26"/>
  <c r="I339" i="26"/>
  <c r="J339" i="26"/>
  <c r="K339" i="26"/>
  <c r="N339" i="26"/>
  <c r="O339" i="26"/>
  <c r="Q339" i="26"/>
  <c r="R339" i="26"/>
  <c r="S339" i="26"/>
  <c r="T339" i="26"/>
  <c r="V339" i="26"/>
  <c r="W339" i="26"/>
  <c r="X339" i="26"/>
  <c r="Y339" i="26"/>
  <c r="BK339" i="26"/>
  <c r="BL339" i="26"/>
  <c r="BM339" i="26"/>
  <c r="BN339" i="26"/>
  <c r="BO339" i="26"/>
  <c r="BP339" i="26"/>
  <c r="BV339" i="26"/>
  <c r="BW339" i="26"/>
  <c r="BX339" i="26"/>
  <c r="BY339" i="26"/>
  <c r="BZ339" i="26"/>
  <c r="CA339" i="26"/>
  <c r="CB339" i="26"/>
  <c r="CC339" i="26"/>
  <c r="CF339" i="26"/>
  <c r="CG339" i="26"/>
  <c r="CI339" i="26"/>
  <c r="CJ339" i="26"/>
  <c r="CK339" i="26"/>
  <c r="CO339" i="26"/>
  <c r="CP339" i="26"/>
  <c r="A340" i="26"/>
  <c r="B340" i="26"/>
  <c r="C340" i="26"/>
  <c r="D340" i="26"/>
  <c r="E340" i="26"/>
  <c r="I340" i="26"/>
  <c r="J340" i="26"/>
  <c r="K340" i="26"/>
  <c r="N340" i="26"/>
  <c r="O340" i="26"/>
  <c r="Q340" i="26"/>
  <c r="R340" i="26"/>
  <c r="S340" i="26"/>
  <c r="T340" i="26"/>
  <c r="V340" i="26"/>
  <c r="W340" i="26"/>
  <c r="X340" i="26"/>
  <c r="Y340" i="26"/>
  <c r="BK340" i="26"/>
  <c r="BL340" i="26"/>
  <c r="BM340" i="26"/>
  <c r="BN340" i="26"/>
  <c r="BO340" i="26"/>
  <c r="BP340" i="26"/>
  <c r="BV340" i="26"/>
  <c r="BW340" i="26"/>
  <c r="BX340" i="26"/>
  <c r="BY340" i="26"/>
  <c r="BZ340" i="26"/>
  <c r="CA340" i="26"/>
  <c r="CB340" i="26"/>
  <c r="CC340" i="26"/>
  <c r="CF340" i="26"/>
  <c r="CG340" i="26"/>
  <c r="CI340" i="26"/>
  <c r="CJ340" i="26"/>
  <c r="CK340" i="26"/>
  <c r="CO340" i="26"/>
  <c r="CP340" i="26"/>
  <c r="A341" i="26"/>
  <c r="B341" i="26"/>
  <c r="C341" i="26"/>
  <c r="D341" i="26"/>
  <c r="E341" i="26"/>
  <c r="I341" i="26"/>
  <c r="J341" i="26"/>
  <c r="K341" i="26"/>
  <c r="N341" i="26"/>
  <c r="O341" i="26"/>
  <c r="Q341" i="26"/>
  <c r="R341" i="26"/>
  <c r="S341" i="26"/>
  <c r="T341" i="26"/>
  <c r="V341" i="26"/>
  <c r="W341" i="26"/>
  <c r="X341" i="26"/>
  <c r="Y341" i="26"/>
  <c r="BK341" i="26"/>
  <c r="BL341" i="26"/>
  <c r="BM341" i="26"/>
  <c r="BN341" i="26"/>
  <c r="BO341" i="26"/>
  <c r="BP341" i="26"/>
  <c r="BV341" i="26"/>
  <c r="BW341" i="26"/>
  <c r="BX341" i="26"/>
  <c r="BY341" i="26"/>
  <c r="BZ341" i="26"/>
  <c r="CA341" i="26"/>
  <c r="CB341" i="26"/>
  <c r="CC341" i="26"/>
  <c r="CF341" i="26"/>
  <c r="CG341" i="26"/>
  <c r="CI341" i="26"/>
  <c r="CJ341" i="26"/>
  <c r="CK341" i="26"/>
  <c r="CO341" i="26"/>
  <c r="CP341" i="26"/>
  <c r="A342" i="26"/>
  <c r="B342" i="26"/>
  <c r="C342" i="26"/>
  <c r="D342" i="26"/>
  <c r="E342" i="26"/>
  <c r="I342" i="26"/>
  <c r="J342" i="26"/>
  <c r="K342" i="26"/>
  <c r="N342" i="26"/>
  <c r="O342" i="26"/>
  <c r="Q342" i="26"/>
  <c r="R342" i="26"/>
  <c r="S342" i="26"/>
  <c r="T342" i="26"/>
  <c r="V342" i="26"/>
  <c r="W342" i="26"/>
  <c r="X342" i="26"/>
  <c r="Y342" i="26"/>
  <c r="BK342" i="26"/>
  <c r="BL342" i="26"/>
  <c r="BM342" i="26"/>
  <c r="BN342" i="26"/>
  <c r="BO342" i="26"/>
  <c r="BP342" i="26"/>
  <c r="BV342" i="26"/>
  <c r="BW342" i="26"/>
  <c r="BX342" i="26"/>
  <c r="BY342" i="26"/>
  <c r="BZ342" i="26"/>
  <c r="CA342" i="26"/>
  <c r="CB342" i="26"/>
  <c r="CC342" i="26"/>
  <c r="CF342" i="26"/>
  <c r="CG342" i="26"/>
  <c r="CI342" i="26"/>
  <c r="CJ342" i="26"/>
  <c r="CK342" i="26"/>
  <c r="CO342" i="26"/>
  <c r="CP342" i="26"/>
  <c r="A343" i="26"/>
  <c r="B343" i="26"/>
  <c r="C343" i="26"/>
  <c r="D343" i="26"/>
  <c r="E343" i="26"/>
  <c r="I343" i="26"/>
  <c r="J343" i="26"/>
  <c r="K343" i="26"/>
  <c r="N343" i="26"/>
  <c r="O343" i="26"/>
  <c r="Q343" i="26"/>
  <c r="R343" i="26"/>
  <c r="S343" i="26"/>
  <c r="T343" i="26"/>
  <c r="V343" i="26"/>
  <c r="W343" i="26"/>
  <c r="X343" i="26"/>
  <c r="Y343" i="26"/>
  <c r="BK343" i="26"/>
  <c r="BL343" i="26"/>
  <c r="BM343" i="26"/>
  <c r="BN343" i="26"/>
  <c r="BO343" i="26"/>
  <c r="BP343" i="26"/>
  <c r="BV343" i="26"/>
  <c r="BW343" i="26"/>
  <c r="BX343" i="26"/>
  <c r="BY343" i="26"/>
  <c r="BZ343" i="26"/>
  <c r="CA343" i="26"/>
  <c r="CB343" i="26"/>
  <c r="CC343" i="26"/>
  <c r="CF343" i="26"/>
  <c r="CG343" i="26"/>
  <c r="CI343" i="26"/>
  <c r="CJ343" i="26"/>
  <c r="CK343" i="26"/>
  <c r="CO343" i="26"/>
  <c r="CP343" i="26"/>
  <c r="A344" i="26"/>
  <c r="B344" i="26"/>
  <c r="C344" i="26"/>
  <c r="D344" i="26"/>
  <c r="E344" i="26"/>
  <c r="I344" i="26"/>
  <c r="J344" i="26"/>
  <c r="K344" i="26"/>
  <c r="N344" i="26"/>
  <c r="O344" i="26"/>
  <c r="Q344" i="26"/>
  <c r="R344" i="26"/>
  <c r="S344" i="26"/>
  <c r="T344" i="26"/>
  <c r="V344" i="26"/>
  <c r="W344" i="26"/>
  <c r="X344" i="26"/>
  <c r="Y344" i="26"/>
  <c r="BK344" i="26"/>
  <c r="BL344" i="26"/>
  <c r="BM344" i="26"/>
  <c r="BN344" i="26"/>
  <c r="BO344" i="26"/>
  <c r="BP344" i="26"/>
  <c r="BV344" i="26"/>
  <c r="BW344" i="26"/>
  <c r="BX344" i="26"/>
  <c r="BY344" i="26"/>
  <c r="BZ344" i="26"/>
  <c r="CA344" i="26"/>
  <c r="CB344" i="26"/>
  <c r="CC344" i="26"/>
  <c r="CF344" i="26"/>
  <c r="CG344" i="26"/>
  <c r="CI344" i="26"/>
  <c r="CJ344" i="26"/>
  <c r="CK344" i="26"/>
  <c r="CO344" i="26"/>
  <c r="CP344" i="26"/>
  <c r="A345" i="26"/>
  <c r="B345" i="26"/>
  <c r="C345" i="26"/>
  <c r="D345" i="26"/>
  <c r="E345" i="26"/>
  <c r="I345" i="26"/>
  <c r="J345" i="26"/>
  <c r="K345" i="26"/>
  <c r="N345" i="26"/>
  <c r="O345" i="26"/>
  <c r="Q345" i="26"/>
  <c r="R345" i="26"/>
  <c r="S345" i="26"/>
  <c r="T345" i="26"/>
  <c r="V345" i="26"/>
  <c r="W345" i="26"/>
  <c r="X345" i="26"/>
  <c r="Y345" i="26"/>
  <c r="BK345" i="26"/>
  <c r="BL345" i="26"/>
  <c r="BM345" i="26"/>
  <c r="BN345" i="26"/>
  <c r="BO345" i="26"/>
  <c r="BP345" i="26"/>
  <c r="BV345" i="26"/>
  <c r="BW345" i="26"/>
  <c r="BX345" i="26"/>
  <c r="BY345" i="26"/>
  <c r="BZ345" i="26"/>
  <c r="CA345" i="26"/>
  <c r="CB345" i="26"/>
  <c r="CC345" i="26"/>
  <c r="CF345" i="26"/>
  <c r="CG345" i="26"/>
  <c r="CI345" i="26"/>
  <c r="CJ345" i="26"/>
  <c r="CK345" i="26"/>
  <c r="CO345" i="26"/>
  <c r="CP345" i="26"/>
  <c r="A346" i="26"/>
  <c r="B346" i="26"/>
  <c r="C346" i="26"/>
  <c r="D346" i="26"/>
  <c r="E346" i="26"/>
  <c r="I346" i="26"/>
  <c r="J346" i="26"/>
  <c r="K346" i="26"/>
  <c r="N346" i="26"/>
  <c r="O346" i="26"/>
  <c r="Q346" i="26"/>
  <c r="R346" i="26"/>
  <c r="S346" i="26"/>
  <c r="T346" i="26"/>
  <c r="V346" i="26"/>
  <c r="W346" i="26"/>
  <c r="X346" i="26"/>
  <c r="Y346" i="26"/>
  <c r="BK346" i="26"/>
  <c r="BL346" i="26"/>
  <c r="BM346" i="26"/>
  <c r="BN346" i="26"/>
  <c r="BO346" i="26"/>
  <c r="BP346" i="26"/>
  <c r="BV346" i="26"/>
  <c r="BW346" i="26"/>
  <c r="BX346" i="26"/>
  <c r="BY346" i="26"/>
  <c r="BZ346" i="26"/>
  <c r="CA346" i="26"/>
  <c r="CB346" i="26"/>
  <c r="CC346" i="26"/>
  <c r="CF346" i="26"/>
  <c r="CG346" i="26"/>
  <c r="CI346" i="26"/>
  <c r="CJ346" i="26"/>
  <c r="CK346" i="26"/>
  <c r="CO346" i="26"/>
  <c r="CP346" i="26"/>
  <c r="A347" i="26"/>
  <c r="B347" i="26"/>
  <c r="C347" i="26"/>
  <c r="D347" i="26"/>
  <c r="E347" i="26"/>
  <c r="I347" i="26"/>
  <c r="J347" i="26"/>
  <c r="K347" i="26"/>
  <c r="N347" i="26"/>
  <c r="O347" i="26"/>
  <c r="Q347" i="26"/>
  <c r="R347" i="26"/>
  <c r="S347" i="26"/>
  <c r="T347" i="26"/>
  <c r="V347" i="26"/>
  <c r="W347" i="26"/>
  <c r="X347" i="26"/>
  <c r="Y347" i="26"/>
  <c r="BK347" i="26"/>
  <c r="BL347" i="26"/>
  <c r="BM347" i="26"/>
  <c r="BN347" i="26"/>
  <c r="BO347" i="26"/>
  <c r="BP347" i="26"/>
  <c r="BV347" i="26"/>
  <c r="BW347" i="26"/>
  <c r="BX347" i="26"/>
  <c r="BY347" i="26"/>
  <c r="BZ347" i="26"/>
  <c r="CA347" i="26"/>
  <c r="CB347" i="26"/>
  <c r="CC347" i="26"/>
  <c r="CF347" i="26"/>
  <c r="CG347" i="26"/>
  <c r="CI347" i="26"/>
  <c r="CJ347" i="26"/>
  <c r="CK347" i="26"/>
  <c r="CO347" i="26"/>
  <c r="CP347" i="26"/>
  <c r="A348" i="26"/>
  <c r="B348" i="26"/>
  <c r="C348" i="26"/>
  <c r="D348" i="26"/>
  <c r="E348" i="26"/>
  <c r="I348" i="26"/>
  <c r="J348" i="26"/>
  <c r="K348" i="26"/>
  <c r="N348" i="26"/>
  <c r="O348" i="26"/>
  <c r="Q348" i="26"/>
  <c r="R348" i="26"/>
  <c r="S348" i="26"/>
  <c r="T348" i="26"/>
  <c r="V348" i="26"/>
  <c r="W348" i="26"/>
  <c r="X348" i="26"/>
  <c r="Y348" i="26"/>
  <c r="BK348" i="26"/>
  <c r="BL348" i="26"/>
  <c r="BM348" i="26"/>
  <c r="BN348" i="26"/>
  <c r="BO348" i="26"/>
  <c r="BP348" i="26"/>
  <c r="BV348" i="26"/>
  <c r="BW348" i="26"/>
  <c r="BX348" i="26"/>
  <c r="BY348" i="26"/>
  <c r="BZ348" i="26"/>
  <c r="CA348" i="26"/>
  <c r="CB348" i="26"/>
  <c r="CC348" i="26"/>
  <c r="CF348" i="26"/>
  <c r="CG348" i="26"/>
  <c r="CI348" i="26"/>
  <c r="CJ348" i="26"/>
  <c r="CK348" i="26"/>
  <c r="CO348" i="26"/>
  <c r="CP348" i="26"/>
  <c r="A349" i="26"/>
  <c r="B349" i="26"/>
  <c r="C349" i="26"/>
  <c r="D349" i="26"/>
  <c r="E349" i="26"/>
  <c r="I349" i="26"/>
  <c r="J349" i="26"/>
  <c r="K349" i="26"/>
  <c r="N349" i="26"/>
  <c r="O349" i="26"/>
  <c r="Q349" i="26"/>
  <c r="R349" i="26"/>
  <c r="S349" i="26"/>
  <c r="T349" i="26"/>
  <c r="V349" i="26"/>
  <c r="W349" i="26"/>
  <c r="X349" i="26"/>
  <c r="Y349" i="26"/>
  <c r="BK349" i="26"/>
  <c r="BL349" i="26"/>
  <c r="BM349" i="26"/>
  <c r="BN349" i="26"/>
  <c r="BO349" i="26"/>
  <c r="BP349" i="26"/>
  <c r="BV349" i="26"/>
  <c r="BW349" i="26"/>
  <c r="BX349" i="26"/>
  <c r="BY349" i="26"/>
  <c r="BZ349" i="26"/>
  <c r="CA349" i="26"/>
  <c r="CB349" i="26"/>
  <c r="CC349" i="26"/>
  <c r="CF349" i="26"/>
  <c r="CG349" i="26"/>
  <c r="CI349" i="26"/>
  <c r="CJ349" i="26"/>
  <c r="CK349" i="26"/>
  <c r="CO349" i="26"/>
  <c r="CP349" i="26"/>
  <c r="A350" i="26"/>
  <c r="B350" i="26"/>
  <c r="C350" i="26"/>
  <c r="D350" i="26"/>
  <c r="E350" i="26"/>
  <c r="I350" i="26"/>
  <c r="J350" i="26"/>
  <c r="K350" i="26"/>
  <c r="N350" i="26"/>
  <c r="O350" i="26"/>
  <c r="Q350" i="26"/>
  <c r="R350" i="26"/>
  <c r="S350" i="26"/>
  <c r="T350" i="26"/>
  <c r="V350" i="26"/>
  <c r="W350" i="26"/>
  <c r="X350" i="26"/>
  <c r="Y350" i="26"/>
  <c r="BK350" i="26"/>
  <c r="BL350" i="26"/>
  <c r="BM350" i="26"/>
  <c r="BN350" i="26"/>
  <c r="BO350" i="26"/>
  <c r="BP350" i="26"/>
  <c r="BV350" i="26"/>
  <c r="BW350" i="26"/>
  <c r="BX350" i="26"/>
  <c r="BY350" i="26"/>
  <c r="BZ350" i="26"/>
  <c r="CA350" i="26"/>
  <c r="CB350" i="26"/>
  <c r="CC350" i="26"/>
  <c r="CF350" i="26"/>
  <c r="CG350" i="26"/>
  <c r="CI350" i="26"/>
  <c r="CJ350" i="26"/>
  <c r="CK350" i="26"/>
  <c r="CO350" i="26"/>
  <c r="CP350" i="26"/>
  <c r="A351" i="26"/>
  <c r="B351" i="26"/>
  <c r="C351" i="26"/>
  <c r="D351" i="26"/>
  <c r="E351" i="26"/>
  <c r="I351" i="26"/>
  <c r="J351" i="26"/>
  <c r="K351" i="26"/>
  <c r="N351" i="26"/>
  <c r="O351" i="26"/>
  <c r="Q351" i="26"/>
  <c r="R351" i="26"/>
  <c r="S351" i="26"/>
  <c r="T351" i="26"/>
  <c r="V351" i="26"/>
  <c r="W351" i="26"/>
  <c r="X351" i="26"/>
  <c r="Y351" i="26"/>
  <c r="BK351" i="26"/>
  <c r="BL351" i="26"/>
  <c r="BM351" i="26"/>
  <c r="BN351" i="26"/>
  <c r="BO351" i="26"/>
  <c r="BP351" i="26"/>
  <c r="BV351" i="26"/>
  <c r="BW351" i="26"/>
  <c r="BX351" i="26"/>
  <c r="BY351" i="26"/>
  <c r="BZ351" i="26"/>
  <c r="CA351" i="26"/>
  <c r="CB351" i="26"/>
  <c r="CC351" i="26"/>
  <c r="CF351" i="26"/>
  <c r="CG351" i="26"/>
  <c r="CI351" i="26"/>
  <c r="CJ351" i="26"/>
  <c r="CK351" i="26"/>
  <c r="CO351" i="26"/>
  <c r="CP351" i="26"/>
  <c r="A352" i="26"/>
  <c r="B352" i="26"/>
  <c r="C352" i="26"/>
  <c r="D352" i="26"/>
  <c r="E352" i="26"/>
  <c r="I352" i="26"/>
  <c r="J352" i="26"/>
  <c r="K352" i="26"/>
  <c r="N352" i="26"/>
  <c r="O352" i="26"/>
  <c r="Q352" i="26"/>
  <c r="R352" i="26"/>
  <c r="S352" i="26"/>
  <c r="T352" i="26"/>
  <c r="V352" i="26"/>
  <c r="W352" i="26"/>
  <c r="X352" i="26"/>
  <c r="Y352" i="26"/>
  <c r="BK352" i="26"/>
  <c r="BL352" i="26"/>
  <c r="BM352" i="26"/>
  <c r="BN352" i="26"/>
  <c r="BO352" i="26"/>
  <c r="BP352" i="26"/>
  <c r="BV352" i="26"/>
  <c r="BW352" i="26"/>
  <c r="BX352" i="26"/>
  <c r="BY352" i="26"/>
  <c r="BZ352" i="26"/>
  <c r="CA352" i="26"/>
  <c r="CB352" i="26"/>
  <c r="CC352" i="26"/>
  <c r="CF352" i="26"/>
  <c r="CG352" i="26"/>
  <c r="CI352" i="26"/>
  <c r="CJ352" i="26"/>
  <c r="CK352" i="26"/>
  <c r="CO352" i="26"/>
  <c r="CP352" i="26"/>
  <c r="A353" i="26"/>
  <c r="B353" i="26"/>
  <c r="C353" i="26"/>
  <c r="D353" i="26"/>
  <c r="E353" i="26"/>
  <c r="I353" i="26"/>
  <c r="J353" i="26"/>
  <c r="K353" i="26"/>
  <c r="N353" i="26"/>
  <c r="O353" i="26"/>
  <c r="Q353" i="26"/>
  <c r="R353" i="26"/>
  <c r="S353" i="26"/>
  <c r="T353" i="26"/>
  <c r="V353" i="26"/>
  <c r="W353" i="26"/>
  <c r="X353" i="26"/>
  <c r="Y353" i="26"/>
  <c r="BK353" i="26"/>
  <c r="BL353" i="26"/>
  <c r="BM353" i="26"/>
  <c r="BN353" i="26"/>
  <c r="BO353" i="26"/>
  <c r="BP353" i="26"/>
  <c r="BV353" i="26"/>
  <c r="BW353" i="26"/>
  <c r="BX353" i="26"/>
  <c r="BY353" i="26"/>
  <c r="BZ353" i="26"/>
  <c r="CA353" i="26"/>
  <c r="CB353" i="26"/>
  <c r="CC353" i="26"/>
  <c r="CF353" i="26"/>
  <c r="CG353" i="26"/>
  <c r="CI353" i="26"/>
  <c r="CJ353" i="26"/>
  <c r="CK353" i="26"/>
  <c r="CO353" i="26"/>
  <c r="CP353" i="26"/>
  <c r="A354" i="26"/>
  <c r="B354" i="26"/>
  <c r="C354" i="26"/>
  <c r="D354" i="26"/>
  <c r="E354" i="26"/>
  <c r="I354" i="26"/>
  <c r="J354" i="26"/>
  <c r="K354" i="26"/>
  <c r="N354" i="26"/>
  <c r="O354" i="26"/>
  <c r="Q354" i="26"/>
  <c r="R354" i="26"/>
  <c r="S354" i="26"/>
  <c r="T354" i="26"/>
  <c r="V354" i="26"/>
  <c r="W354" i="26"/>
  <c r="X354" i="26"/>
  <c r="Y354" i="26"/>
  <c r="BK354" i="26"/>
  <c r="BL354" i="26"/>
  <c r="BM354" i="26"/>
  <c r="BN354" i="26"/>
  <c r="BO354" i="26"/>
  <c r="BP354" i="26"/>
  <c r="BV354" i="26"/>
  <c r="BW354" i="26"/>
  <c r="BX354" i="26"/>
  <c r="BY354" i="26"/>
  <c r="BZ354" i="26"/>
  <c r="CA354" i="26"/>
  <c r="CB354" i="26"/>
  <c r="CC354" i="26"/>
  <c r="CF354" i="26"/>
  <c r="CG354" i="26"/>
  <c r="CI354" i="26"/>
  <c r="CJ354" i="26"/>
  <c r="CK354" i="26"/>
  <c r="CO354" i="26"/>
  <c r="CP354" i="26"/>
  <c r="A355" i="26"/>
  <c r="B355" i="26"/>
  <c r="C355" i="26"/>
  <c r="D355" i="26"/>
  <c r="E355" i="26"/>
  <c r="I355" i="26"/>
  <c r="J355" i="26"/>
  <c r="K355" i="26"/>
  <c r="N355" i="26"/>
  <c r="O355" i="26"/>
  <c r="Q355" i="26"/>
  <c r="R355" i="26"/>
  <c r="S355" i="26"/>
  <c r="T355" i="26"/>
  <c r="V355" i="26"/>
  <c r="W355" i="26"/>
  <c r="X355" i="26"/>
  <c r="Y355" i="26"/>
  <c r="BK355" i="26"/>
  <c r="BL355" i="26"/>
  <c r="BM355" i="26"/>
  <c r="BN355" i="26"/>
  <c r="BO355" i="26"/>
  <c r="BP355" i="26"/>
  <c r="BV355" i="26"/>
  <c r="BW355" i="26"/>
  <c r="BX355" i="26"/>
  <c r="BY355" i="26"/>
  <c r="BZ355" i="26"/>
  <c r="CA355" i="26"/>
  <c r="CB355" i="26"/>
  <c r="CC355" i="26"/>
  <c r="CF355" i="26"/>
  <c r="CG355" i="26"/>
  <c r="CI355" i="26"/>
  <c r="CJ355" i="26"/>
  <c r="CK355" i="26"/>
  <c r="CO355" i="26"/>
  <c r="CP355" i="26"/>
  <c r="A356" i="26"/>
  <c r="B356" i="26"/>
  <c r="C356" i="26"/>
  <c r="D356" i="26"/>
  <c r="E356" i="26"/>
  <c r="I356" i="26"/>
  <c r="J356" i="26"/>
  <c r="K356" i="26"/>
  <c r="N356" i="26"/>
  <c r="O356" i="26"/>
  <c r="Q356" i="26"/>
  <c r="R356" i="26"/>
  <c r="S356" i="26"/>
  <c r="T356" i="26"/>
  <c r="V356" i="26"/>
  <c r="W356" i="26"/>
  <c r="X356" i="26"/>
  <c r="Y356" i="26"/>
  <c r="BK356" i="26"/>
  <c r="BL356" i="26"/>
  <c r="BM356" i="26"/>
  <c r="BN356" i="26"/>
  <c r="BO356" i="26"/>
  <c r="BP356" i="26"/>
  <c r="BV356" i="26"/>
  <c r="BW356" i="26"/>
  <c r="BX356" i="26"/>
  <c r="BY356" i="26"/>
  <c r="BZ356" i="26"/>
  <c r="CA356" i="26"/>
  <c r="CB356" i="26"/>
  <c r="CC356" i="26"/>
  <c r="CF356" i="26"/>
  <c r="CG356" i="26"/>
  <c r="CI356" i="26"/>
  <c r="CJ356" i="26"/>
  <c r="CK356" i="26"/>
  <c r="CO356" i="26"/>
  <c r="CP356" i="26"/>
  <c r="A357" i="26"/>
  <c r="B357" i="26"/>
  <c r="C357" i="26"/>
  <c r="D357" i="26"/>
  <c r="E357" i="26"/>
  <c r="I357" i="26"/>
  <c r="J357" i="26"/>
  <c r="K357" i="26"/>
  <c r="N357" i="26"/>
  <c r="O357" i="26"/>
  <c r="Q357" i="26"/>
  <c r="R357" i="26"/>
  <c r="S357" i="26"/>
  <c r="T357" i="26"/>
  <c r="V357" i="26"/>
  <c r="W357" i="26"/>
  <c r="X357" i="26"/>
  <c r="Y357" i="26"/>
  <c r="BK357" i="26"/>
  <c r="BL357" i="26"/>
  <c r="BM357" i="26"/>
  <c r="BN357" i="26"/>
  <c r="BO357" i="26"/>
  <c r="BP357" i="26"/>
  <c r="BV357" i="26"/>
  <c r="BW357" i="26"/>
  <c r="BX357" i="26"/>
  <c r="BY357" i="26"/>
  <c r="BZ357" i="26"/>
  <c r="CA357" i="26"/>
  <c r="CB357" i="26"/>
  <c r="CC357" i="26"/>
  <c r="CF357" i="26"/>
  <c r="CG357" i="26"/>
  <c r="CI357" i="26"/>
  <c r="CJ357" i="26"/>
  <c r="CK357" i="26"/>
  <c r="CO357" i="26"/>
  <c r="CP357" i="26"/>
  <c r="A358" i="26"/>
  <c r="B358" i="26"/>
  <c r="C358" i="26"/>
  <c r="D358" i="26"/>
  <c r="E358" i="26"/>
  <c r="I358" i="26"/>
  <c r="J358" i="26"/>
  <c r="K358" i="26"/>
  <c r="N358" i="26"/>
  <c r="O358" i="26"/>
  <c r="Q358" i="26"/>
  <c r="R358" i="26"/>
  <c r="S358" i="26"/>
  <c r="T358" i="26"/>
  <c r="V358" i="26"/>
  <c r="W358" i="26"/>
  <c r="X358" i="26"/>
  <c r="Y358" i="26"/>
  <c r="BK358" i="26"/>
  <c r="BL358" i="26"/>
  <c r="BM358" i="26"/>
  <c r="BN358" i="26"/>
  <c r="BO358" i="26"/>
  <c r="BP358" i="26"/>
  <c r="BV358" i="26"/>
  <c r="BW358" i="26"/>
  <c r="BX358" i="26"/>
  <c r="BY358" i="26"/>
  <c r="BZ358" i="26"/>
  <c r="CA358" i="26"/>
  <c r="CB358" i="26"/>
  <c r="CC358" i="26"/>
  <c r="CF358" i="26"/>
  <c r="CG358" i="26"/>
  <c r="CI358" i="26"/>
  <c r="CJ358" i="26"/>
  <c r="CK358" i="26"/>
  <c r="CO358" i="26"/>
  <c r="CP358" i="26"/>
  <c r="A359" i="26"/>
  <c r="B359" i="26"/>
  <c r="C359" i="26"/>
  <c r="D359" i="26"/>
  <c r="E359" i="26"/>
  <c r="I359" i="26"/>
  <c r="J359" i="26"/>
  <c r="K359" i="26"/>
  <c r="N359" i="26"/>
  <c r="O359" i="26"/>
  <c r="Q359" i="26"/>
  <c r="R359" i="26"/>
  <c r="S359" i="26"/>
  <c r="T359" i="26"/>
  <c r="V359" i="26"/>
  <c r="W359" i="26"/>
  <c r="X359" i="26"/>
  <c r="Y359" i="26"/>
  <c r="BK359" i="26"/>
  <c r="BL359" i="26"/>
  <c r="BM359" i="26"/>
  <c r="BN359" i="26"/>
  <c r="BO359" i="26"/>
  <c r="BP359" i="26"/>
  <c r="BV359" i="26"/>
  <c r="BW359" i="26"/>
  <c r="BX359" i="26"/>
  <c r="BY359" i="26"/>
  <c r="BZ359" i="26"/>
  <c r="CA359" i="26"/>
  <c r="CB359" i="26"/>
  <c r="CC359" i="26"/>
  <c r="CF359" i="26"/>
  <c r="CG359" i="26"/>
  <c r="CI359" i="26"/>
  <c r="CJ359" i="26"/>
  <c r="CK359" i="26"/>
  <c r="CO359" i="26"/>
  <c r="CP359" i="26"/>
  <c r="A360" i="26"/>
  <c r="B360" i="26"/>
  <c r="C360" i="26"/>
  <c r="D360" i="26"/>
  <c r="E360" i="26"/>
  <c r="I360" i="26"/>
  <c r="J360" i="26"/>
  <c r="K360" i="26"/>
  <c r="N360" i="26"/>
  <c r="O360" i="26"/>
  <c r="Q360" i="26"/>
  <c r="R360" i="26"/>
  <c r="S360" i="26"/>
  <c r="T360" i="26"/>
  <c r="V360" i="26"/>
  <c r="W360" i="26"/>
  <c r="X360" i="26"/>
  <c r="Y360" i="26"/>
  <c r="BK360" i="26"/>
  <c r="BL360" i="26"/>
  <c r="BM360" i="26"/>
  <c r="BN360" i="26"/>
  <c r="BO360" i="26"/>
  <c r="BP360" i="26"/>
  <c r="BV360" i="26"/>
  <c r="BW360" i="26"/>
  <c r="BX360" i="26"/>
  <c r="BY360" i="26"/>
  <c r="BZ360" i="26"/>
  <c r="CA360" i="26"/>
  <c r="CB360" i="26"/>
  <c r="CC360" i="26"/>
  <c r="CF360" i="26"/>
  <c r="CG360" i="26"/>
  <c r="CI360" i="26"/>
  <c r="CJ360" i="26"/>
  <c r="CK360" i="26"/>
  <c r="CO360" i="26"/>
  <c r="CP360" i="26"/>
  <c r="A361" i="26"/>
  <c r="B361" i="26"/>
  <c r="C361" i="26"/>
  <c r="D361" i="26"/>
  <c r="E361" i="26"/>
  <c r="I361" i="26"/>
  <c r="J361" i="26"/>
  <c r="K361" i="26"/>
  <c r="N361" i="26"/>
  <c r="O361" i="26"/>
  <c r="Q361" i="26"/>
  <c r="R361" i="26"/>
  <c r="S361" i="26"/>
  <c r="T361" i="26"/>
  <c r="V361" i="26"/>
  <c r="W361" i="26"/>
  <c r="X361" i="26"/>
  <c r="Y361" i="26"/>
  <c r="BK361" i="26"/>
  <c r="BL361" i="26"/>
  <c r="BM361" i="26"/>
  <c r="BN361" i="26"/>
  <c r="BO361" i="26"/>
  <c r="BP361" i="26"/>
  <c r="BV361" i="26"/>
  <c r="BW361" i="26"/>
  <c r="BX361" i="26"/>
  <c r="BY361" i="26"/>
  <c r="BZ361" i="26"/>
  <c r="CA361" i="26"/>
  <c r="CB361" i="26"/>
  <c r="CC361" i="26"/>
  <c r="CF361" i="26"/>
  <c r="CG361" i="26"/>
  <c r="CI361" i="26"/>
  <c r="CJ361" i="26"/>
  <c r="CK361" i="26"/>
  <c r="CO361" i="26"/>
  <c r="CP361" i="26"/>
  <c r="A362" i="26"/>
  <c r="B362" i="26"/>
  <c r="C362" i="26"/>
  <c r="D362" i="26"/>
  <c r="E362" i="26"/>
  <c r="I362" i="26"/>
  <c r="J362" i="26"/>
  <c r="K362" i="26"/>
  <c r="N362" i="26"/>
  <c r="O362" i="26"/>
  <c r="Q362" i="26"/>
  <c r="R362" i="26"/>
  <c r="S362" i="26"/>
  <c r="T362" i="26"/>
  <c r="V362" i="26"/>
  <c r="W362" i="26"/>
  <c r="X362" i="26"/>
  <c r="Y362" i="26"/>
  <c r="BK362" i="26"/>
  <c r="BL362" i="26"/>
  <c r="BM362" i="26"/>
  <c r="BN362" i="26"/>
  <c r="BO362" i="26"/>
  <c r="BP362" i="26"/>
  <c r="BV362" i="26"/>
  <c r="BW362" i="26"/>
  <c r="BX362" i="26"/>
  <c r="BY362" i="26"/>
  <c r="BZ362" i="26"/>
  <c r="CA362" i="26"/>
  <c r="CB362" i="26"/>
  <c r="CC362" i="26"/>
  <c r="CF362" i="26"/>
  <c r="CG362" i="26"/>
  <c r="CI362" i="26"/>
  <c r="CJ362" i="26"/>
  <c r="CK362" i="26"/>
  <c r="CO362" i="26"/>
  <c r="CP362" i="26"/>
  <c r="A363" i="26"/>
  <c r="B363" i="26"/>
  <c r="C363" i="26"/>
  <c r="D363" i="26"/>
  <c r="E363" i="26"/>
  <c r="I363" i="26"/>
  <c r="J363" i="26"/>
  <c r="K363" i="26"/>
  <c r="N363" i="26"/>
  <c r="O363" i="26"/>
  <c r="Q363" i="26"/>
  <c r="R363" i="26"/>
  <c r="S363" i="26"/>
  <c r="T363" i="26"/>
  <c r="V363" i="26"/>
  <c r="W363" i="26"/>
  <c r="X363" i="26"/>
  <c r="Y363" i="26"/>
  <c r="BK363" i="26"/>
  <c r="BL363" i="26"/>
  <c r="BM363" i="26"/>
  <c r="BN363" i="26"/>
  <c r="BO363" i="26"/>
  <c r="BP363" i="26"/>
  <c r="BV363" i="26"/>
  <c r="BW363" i="26"/>
  <c r="BX363" i="26"/>
  <c r="BY363" i="26"/>
  <c r="BZ363" i="26"/>
  <c r="CA363" i="26"/>
  <c r="CB363" i="26"/>
  <c r="CC363" i="26"/>
  <c r="CF363" i="26"/>
  <c r="CG363" i="26"/>
  <c r="CI363" i="26"/>
  <c r="CJ363" i="26"/>
  <c r="CK363" i="26"/>
  <c r="CO363" i="26"/>
  <c r="CP363" i="26"/>
  <c r="A364" i="26"/>
  <c r="B364" i="26"/>
  <c r="C364" i="26"/>
  <c r="D364" i="26"/>
  <c r="E364" i="26"/>
  <c r="I364" i="26"/>
  <c r="J364" i="26"/>
  <c r="K364" i="26"/>
  <c r="N364" i="26"/>
  <c r="O364" i="26"/>
  <c r="Q364" i="26"/>
  <c r="R364" i="26"/>
  <c r="S364" i="26"/>
  <c r="T364" i="26"/>
  <c r="V364" i="26"/>
  <c r="W364" i="26"/>
  <c r="X364" i="26"/>
  <c r="Y364" i="26"/>
  <c r="BK364" i="26"/>
  <c r="BL364" i="26"/>
  <c r="BM364" i="26"/>
  <c r="BN364" i="26"/>
  <c r="BO364" i="26"/>
  <c r="BP364" i="26"/>
  <c r="BV364" i="26"/>
  <c r="BW364" i="26"/>
  <c r="BX364" i="26"/>
  <c r="BY364" i="26"/>
  <c r="BZ364" i="26"/>
  <c r="CA364" i="26"/>
  <c r="CB364" i="26"/>
  <c r="CC364" i="26"/>
  <c r="CF364" i="26"/>
  <c r="CG364" i="26"/>
  <c r="CI364" i="26"/>
  <c r="CJ364" i="26"/>
  <c r="CK364" i="26"/>
  <c r="CO364" i="26"/>
  <c r="CP364" i="26"/>
  <c r="A365" i="26"/>
  <c r="B365" i="26"/>
  <c r="C365" i="26"/>
  <c r="D365" i="26"/>
  <c r="E365" i="26"/>
  <c r="I365" i="26"/>
  <c r="J365" i="26"/>
  <c r="K365" i="26"/>
  <c r="N365" i="26"/>
  <c r="O365" i="26"/>
  <c r="Q365" i="26"/>
  <c r="R365" i="26"/>
  <c r="S365" i="26"/>
  <c r="T365" i="26"/>
  <c r="V365" i="26"/>
  <c r="W365" i="26"/>
  <c r="X365" i="26"/>
  <c r="Y365" i="26"/>
  <c r="BK365" i="26"/>
  <c r="BL365" i="26"/>
  <c r="BM365" i="26"/>
  <c r="BN365" i="26"/>
  <c r="BO365" i="26"/>
  <c r="BP365" i="26"/>
  <c r="BV365" i="26"/>
  <c r="BW365" i="26"/>
  <c r="BX365" i="26"/>
  <c r="BY365" i="26"/>
  <c r="BZ365" i="26"/>
  <c r="CA365" i="26"/>
  <c r="CB365" i="26"/>
  <c r="CC365" i="26"/>
  <c r="CF365" i="26"/>
  <c r="CG365" i="26"/>
  <c r="CI365" i="26"/>
  <c r="CJ365" i="26"/>
  <c r="CK365" i="26"/>
  <c r="CO365" i="26"/>
  <c r="CP365" i="26"/>
  <c r="A366" i="26"/>
  <c r="B366" i="26"/>
  <c r="C366" i="26"/>
  <c r="D366" i="26"/>
  <c r="E366" i="26"/>
  <c r="I366" i="26"/>
  <c r="J366" i="26"/>
  <c r="K366" i="26"/>
  <c r="N366" i="26"/>
  <c r="O366" i="26"/>
  <c r="Q366" i="26"/>
  <c r="R366" i="26"/>
  <c r="S366" i="26"/>
  <c r="T366" i="26"/>
  <c r="V366" i="26"/>
  <c r="W366" i="26"/>
  <c r="X366" i="26"/>
  <c r="Y366" i="26"/>
  <c r="BK366" i="26"/>
  <c r="BL366" i="26"/>
  <c r="BM366" i="26"/>
  <c r="BN366" i="26"/>
  <c r="BO366" i="26"/>
  <c r="BP366" i="26"/>
  <c r="BV366" i="26"/>
  <c r="BW366" i="26"/>
  <c r="BX366" i="26"/>
  <c r="BY366" i="26"/>
  <c r="BZ366" i="26"/>
  <c r="CA366" i="26"/>
  <c r="CB366" i="26"/>
  <c r="CC366" i="26"/>
  <c r="CF366" i="26"/>
  <c r="CG366" i="26"/>
  <c r="CI366" i="26"/>
  <c r="CJ366" i="26"/>
  <c r="CK366" i="26"/>
  <c r="CO366" i="26"/>
  <c r="CP366" i="26"/>
  <c r="A367" i="26"/>
  <c r="B367" i="26"/>
  <c r="C367" i="26"/>
  <c r="D367" i="26"/>
  <c r="E367" i="26"/>
  <c r="I367" i="26"/>
  <c r="J367" i="26"/>
  <c r="K367" i="26"/>
  <c r="N367" i="26"/>
  <c r="O367" i="26"/>
  <c r="Q367" i="26"/>
  <c r="R367" i="26"/>
  <c r="S367" i="26"/>
  <c r="T367" i="26"/>
  <c r="V367" i="26"/>
  <c r="W367" i="26"/>
  <c r="X367" i="26"/>
  <c r="Y367" i="26"/>
  <c r="BK367" i="26"/>
  <c r="BL367" i="26"/>
  <c r="BM367" i="26"/>
  <c r="BN367" i="26"/>
  <c r="BO367" i="26"/>
  <c r="BP367" i="26"/>
  <c r="BV367" i="26"/>
  <c r="BW367" i="26"/>
  <c r="BX367" i="26"/>
  <c r="BY367" i="26"/>
  <c r="BZ367" i="26"/>
  <c r="CA367" i="26"/>
  <c r="CB367" i="26"/>
  <c r="CC367" i="26"/>
  <c r="CF367" i="26"/>
  <c r="CG367" i="26"/>
  <c r="CI367" i="26"/>
  <c r="CJ367" i="26"/>
  <c r="CK367" i="26"/>
  <c r="CO367" i="26"/>
  <c r="CP367" i="26"/>
  <c r="A368" i="26"/>
  <c r="B368" i="26"/>
  <c r="C368" i="26"/>
  <c r="D368" i="26"/>
  <c r="E368" i="26"/>
  <c r="I368" i="26"/>
  <c r="J368" i="26"/>
  <c r="K368" i="26"/>
  <c r="N368" i="26"/>
  <c r="O368" i="26"/>
  <c r="Q368" i="26"/>
  <c r="R368" i="26"/>
  <c r="S368" i="26"/>
  <c r="T368" i="26"/>
  <c r="V368" i="26"/>
  <c r="W368" i="26"/>
  <c r="X368" i="26"/>
  <c r="Y368" i="26"/>
  <c r="BK368" i="26"/>
  <c r="BL368" i="26"/>
  <c r="BM368" i="26"/>
  <c r="BN368" i="26"/>
  <c r="BO368" i="26"/>
  <c r="BP368" i="26"/>
  <c r="BV368" i="26"/>
  <c r="BW368" i="26"/>
  <c r="BX368" i="26"/>
  <c r="BY368" i="26"/>
  <c r="BZ368" i="26"/>
  <c r="CA368" i="26"/>
  <c r="CB368" i="26"/>
  <c r="CC368" i="26"/>
  <c r="CF368" i="26"/>
  <c r="CG368" i="26"/>
  <c r="CI368" i="26"/>
  <c r="CJ368" i="26"/>
  <c r="CK368" i="26"/>
  <c r="CO368" i="26"/>
  <c r="CP368" i="26"/>
  <c r="A369" i="26"/>
  <c r="B369" i="26"/>
  <c r="C369" i="26"/>
  <c r="D369" i="26"/>
  <c r="E369" i="26"/>
  <c r="I369" i="26"/>
  <c r="J369" i="26"/>
  <c r="K369" i="26"/>
  <c r="N369" i="26"/>
  <c r="O369" i="26"/>
  <c r="Q369" i="26"/>
  <c r="R369" i="26"/>
  <c r="S369" i="26"/>
  <c r="T369" i="26"/>
  <c r="V369" i="26"/>
  <c r="W369" i="26"/>
  <c r="X369" i="26"/>
  <c r="Y369" i="26"/>
  <c r="BK369" i="26"/>
  <c r="BL369" i="26"/>
  <c r="BM369" i="26"/>
  <c r="BN369" i="26"/>
  <c r="BO369" i="26"/>
  <c r="BP369" i="26"/>
  <c r="BV369" i="26"/>
  <c r="BW369" i="26"/>
  <c r="BX369" i="26"/>
  <c r="BY369" i="26"/>
  <c r="BZ369" i="26"/>
  <c r="CA369" i="26"/>
  <c r="CB369" i="26"/>
  <c r="CC369" i="26"/>
  <c r="CF369" i="26"/>
  <c r="CG369" i="26"/>
  <c r="CI369" i="26"/>
  <c r="CJ369" i="26"/>
  <c r="CK369" i="26"/>
  <c r="CO369" i="26"/>
  <c r="CP369" i="26"/>
  <c r="A370" i="26"/>
  <c r="B370" i="26"/>
  <c r="C370" i="26"/>
  <c r="D370" i="26"/>
  <c r="E370" i="26"/>
  <c r="I370" i="26"/>
  <c r="J370" i="26"/>
  <c r="K370" i="26"/>
  <c r="N370" i="26"/>
  <c r="O370" i="26"/>
  <c r="Q370" i="26"/>
  <c r="R370" i="26"/>
  <c r="S370" i="26"/>
  <c r="T370" i="26"/>
  <c r="V370" i="26"/>
  <c r="W370" i="26"/>
  <c r="X370" i="26"/>
  <c r="Y370" i="26"/>
  <c r="BK370" i="26"/>
  <c r="BL370" i="26"/>
  <c r="BM370" i="26"/>
  <c r="BN370" i="26"/>
  <c r="BO370" i="26"/>
  <c r="BP370" i="26"/>
  <c r="BV370" i="26"/>
  <c r="BW370" i="26"/>
  <c r="BX370" i="26"/>
  <c r="BY370" i="26"/>
  <c r="BZ370" i="26"/>
  <c r="CA370" i="26"/>
  <c r="CB370" i="26"/>
  <c r="CC370" i="26"/>
  <c r="CF370" i="26"/>
  <c r="CG370" i="26"/>
  <c r="CI370" i="26"/>
  <c r="CJ370" i="26"/>
  <c r="CK370" i="26"/>
  <c r="CO370" i="26"/>
  <c r="CP370" i="26"/>
  <c r="A371" i="26"/>
  <c r="B371" i="26"/>
  <c r="C371" i="26"/>
  <c r="D371" i="26"/>
  <c r="E371" i="26"/>
  <c r="I371" i="26"/>
  <c r="J371" i="26"/>
  <c r="K371" i="26"/>
  <c r="N371" i="26"/>
  <c r="O371" i="26"/>
  <c r="Q371" i="26"/>
  <c r="R371" i="26"/>
  <c r="S371" i="26"/>
  <c r="T371" i="26"/>
  <c r="V371" i="26"/>
  <c r="W371" i="26"/>
  <c r="X371" i="26"/>
  <c r="Y371" i="26"/>
  <c r="BK371" i="26"/>
  <c r="BL371" i="26"/>
  <c r="BM371" i="26"/>
  <c r="BN371" i="26"/>
  <c r="BO371" i="26"/>
  <c r="BP371" i="26"/>
  <c r="BV371" i="26"/>
  <c r="BW371" i="26"/>
  <c r="BX371" i="26"/>
  <c r="BY371" i="26"/>
  <c r="BZ371" i="26"/>
  <c r="CA371" i="26"/>
  <c r="CB371" i="26"/>
  <c r="CC371" i="26"/>
  <c r="CF371" i="26"/>
  <c r="CG371" i="26"/>
  <c r="CI371" i="26"/>
  <c r="CJ371" i="26"/>
  <c r="CK371" i="26"/>
  <c r="CO371" i="26"/>
  <c r="CP371" i="26"/>
  <c r="A372" i="26"/>
  <c r="B372" i="26"/>
  <c r="C372" i="26"/>
  <c r="D372" i="26"/>
  <c r="E372" i="26"/>
  <c r="I372" i="26"/>
  <c r="J372" i="26"/>
  <c r="K372" i="26"/>
  <c r="N372" i="26"/>
  <c r="O372" i="26"/>
  <c r="Q372" i="26"/>
  <c r="R372" i="26"/>
  <c r="S372" i="26"/>
  <c r="T372" i="26"/>
  <c r="V372" i="26"/>
  <c r="W372" i="26"/>
  <c r="X372" i="26"/>
  <c r="Y372" i="26"/>
  <c r="BK372" i="26"/>
  <c r="BL372" i="26"/>
  <c r="BM372" i="26"/>
  <c r="BN372" i="26"/>
  <c r="BO372" i="26"/>
  <c r="BP372" i="26"/>
  <c r="BV372" i="26"/>
  <c r="BW372" i="26"/>
  <c r="BX372" i="26"/>
  <c r="BY372" i="26"/>
  <c r="BZ372" i="26"/>
  <c r="CA372" i="26"/>
  <c r="CB372" i="26"/>
  <c r="CC372" i="26"/>
  <c r="CF372" i="26"/>
  <c r="CG372" i="26"/>
  <c r="CI372" i="26"/>
  <c r="CJ372" i="26"/>
  <c r="CK372" i="26"/>
  <c r="CO372" i="26"/>
  <c r="CP372" i="26"/>
  <c r="A373" i="26"/>
  <c r="B373" i="26"/>
  <c r="C373" i="26"/>
  <c r="D373" i="26"/>
  <c r="E373" i="26"/>
  <c r="I373" i="26"/>
  <c r="J373" i="26"/>
  <c r="K373" i="26"/>
  <c r="N373" i="26"/>
  <c r="O373" i="26"/>
  <c r="Q373" i="26"/>
  <c r="R373" i="26"/>
  <c r="S373" i="26"/>
  <c r="T373" i="26"/>
  <c r="V373" i="26"/>
  <c r="W373" i="26"/>
  <c r="X373" i="26"/>
  <c r="Y373" i="26"/>
  <c r="BK373" i="26"/>
  <c r="BL373" i="26"/>
  <c r="BM373" i="26"/>
  <c r="BN373" i="26"/>
  <c r="BO373" i="26"/>
  <c r="BP373" i="26"/>
  <c r="BV373" i="26"/>
  <c r="BW373" i="26"/>
  <c r="BX373" i="26"/>
  <c r="BY373" i="26"/>
  <c r="BZ373" i="26"/>
  <c r="CA373" i="26"/>
  <c r="CB373" i="26"/>
  <c r="CC373" i="26"/>
  <c r="CF373" i="26"/>
  <c r="CG373" i="26"/>
  <c r="CI373" i="26"/>
  <c r="CJ373" i="26"/>
  <c r="CK373" i="26"/>
  <c r="CO373" i="26"/>
  <c r="CP373" i="26"/>
  <c r="A374" i="26"/>
  <c r="B374" i="26"/>
  <c r="C374" i="26"/>
  <c r="D374" i="26"/>
  <c r="E374" i="26"/>
  <c r="I374" i="26"/>
  <c r="J374" i="26"/>
  <c r="K374" i="26"/>
  <c r="N374" i="26"/>
  <c r="O374" i="26"/>
  <c r="Q374" i="26"/>
  <c r="R374" i="26"/>
  <c r="S374" i="26"/>
  <c r="T374" i="26"/>
  <c r="V374" i="26"/>
  <c r="W374" i="26"/>
  <c r="X374" i="26"/>
  <c r="Y374" i="26"/>
  <c r="BK374" i="26"/>
  <c r="BL374" i="26"/>
  <c r="BM374" i="26"/>
  <c r="BN374" i="26"/>
  <c r="BO374" i="26"/>
  <c r="BP374" i="26"/>
  <c r="BV374" i="26"/>
  <c r="BW374" i="26"/>
  <c r="BX374" i="26"/>
  <c r="BY374" i="26"/>
  <c r="BZ374" i="26"/>
  <c r="CA374" i="26"/>
  <c r="CB374" i="26"/>
  <c r="CC374" i="26"/>
  <c r="CF374" i="26"/>
  <c r="CG374" i="26"/>
  <c r="CI374" i="26"/>
  <c r="CJ374" i="26"/>
  <c r="CK374" i="26"/>
  <c r="CO374" i="26"/>
  <c r="CP374" i="26"/>
  <c r="A375" i="26"/>
  <c r="B375" i="26"/>
  <c r="C375" i="26"/>
  <c r="D375" i="26"/>
  <c r="E375" i="26"/>
  <c r="I375" i="26"/>
  <c r="J375" i="26"/>
  <c r="K375" i="26"/>
  <c r="N375" i="26"/>
  <c r="O375" i="26"/>
  <c r="Q375" i="26"/>
  <c r="R375" i="26"/>
  <c r="S375" i="26"/>
  <c r="T375" i="26"/>
  <c r="V375" i="26"/>
  <c r="W375" i="26"/>
  <c r="X375" i="26"/>
  <c r="Y375" i="26"/>
  <c r="BK375" i="26"/>
  <c r="BL375" i="26"/>
  <c r="BM375" i="26"/>
  <c r="BN375" i="26"/>
  <c r="BO375" i="26"/>
  <c r="BP375" i="26"/>
  <c r="BV375" i="26"/>
  <c r="BW375" i="26"/>
  <c r="BX375" i="26"/>
  <c r="BY375" i="26"/>
  <c r="BZ375" i="26"/>
  <c r="CA375" i="26"/>
  <c r="CB375" i="26"/>
  <c r="CC375" i="26"/>
  <c r="CF375" i="26"/>
  <c r="CG375" i="26"/>
  <c r="CI375" i="26"/>
  <c r="CJ375" i="26"/>
  <c r="CK375" i="26"/>
  <c r="CO375" i="26"/>
  <c r="CP375" i="26"/>
  <c r="A376" i="26"/>
  <c r="B376" i="26"/>
  <c r="C376" i="26"/>
  <c r="D376" i="26"/>
  <c r="E376" i="26"/>
  <c r="I376" i="26"/>
  <c r="J376" i="26"/>
  <c r="K376" i="26"/>
  <c r="N376" i="26"/>
  <c r="O376" i="26"/>
  <c r="Q376" i="26"/>
  <c r="R376" i="26"/>
  <c r="S376" i="26"/>
  <c r="T376" i="26"/>
  <c r="V376" i="26"/>
  <c r="W376" i="26"/>
  <c r="X376" i="26"/>
  <c r="Y376" i="26"/>
  <c r="BK376" i="26"/>
  <c r="BL376" i="26"/>
  <c r="BM376" i="26"/>
  <c r="BN376" i="26"/>
  <c r="BO376" i="26"/>
  <c r="BP376" i="26"/>
  <c r="BV376" i="26"/>
  <c r="BW376" i="26"/>
  <c r="BX376" i="26"/>
  <c r="BY376" i="26"/>
  <c r="BZ376" i="26"/>
  <c r="CA376" i="26"/>
  <c r="CB376" i="26"/>
  <c r="CC376" i="26"/>
  <c r="CF376" i="26"/>
  <c r="CG376" i="26"/>
  <c r="CI376" i="26"/>
  <c r="CJ376" i="26"/>
  <c r="CK376" i="26"/>
  <c r="CO376" i="26"/>
  <c r="CP376" i="26"/>
  <c r="A377" i="26"/>
  <c r="B377" i="26"/>
  <c r="C377" i="26"/>
  <c r="D377" i="26"/>
  <c r="E377" i="26"/>
  <c r="I377" i="26"/>
  <c r="J377" i="26"/>
  <c r="K377" i="26"/>
  <c r="N377" i="26"/>
  <c r="O377" i="26"/>
  <c r="Q377" i="26"/>
  <c r="R377" i="26"/>
  <c r="S377" i="26"/>
  <c r="T377" i="26"/>
  <c r="V377" i="26"/>
  <c r="W377" i="26"/>
  <c r="X377" i="26"/>
  <c r="Y377" i="26"/>
  <c r="BK377" i="26"/>
  <c r="BL377" i="26"/>
  <c r="BM377" i="26"/>
  <c r="BN377" i="26"/>
  <c r="BO377" i="26"/>
  <c r="BP377" i="26"/>
  <c r="BV377" i="26"/>
  <c r="BW377" i="26"/>
  <c r="BX377" i="26"/>
  <c r="BY377" i="26"/>
  <c r="BZ377" i="26"/>
  <c r="CA377" i="26"/>
  <c r="CB377" i="26"/>
  <c r="CC377" i="26"/>
  <c r="CF377" i="26"/>
  <c r="CG377" i="26"/>
  <c r="CI377" i="26"/>
  <c r="CJ377" i="26"/>
  <c r="CK377" i="26"/>
  <c r="CO377" i="26"/>
  <c r="CP377" i="26"/>
  <c r="A378" i="26"/>
  <c r="B378" i="26"/>
  <c r="C378" i="26"/>
  <c r="D378" i="26"/>
  <c r="E378" i="26"/>
  <c r="I378" i="26"/>
  <c r="J378" i="26"/>
  <c r="K378" i="26"/>
  <c r="N378" i="26"/>
  <c r="O378" i="26"/>
  <c r="Q378" i="26"/>
  <c r="R378" i="26"/>
  <c r="S378" i="26"/>
  <c r="T378" i="26"/>
  <c r="V378" i="26"/>
  <c r="W378" i="26"/>
  <c r="X378" i="26"/>
  <c r="Y378" i="26"/>
  <c r="BK378" i="26"/>
  <c r="BL378" i="26"/>
  <c r="BM378" i="26"/>
  <c r="BN378" i="26"/>
  <c r="BO378" i="26"/>
  <c r="BP378" i="26"/>
  <c r="BV378" i="26"/>
  <c r="BW378" i="26"/>
  <c r="BX378" i="26"/>
  <c r="BY378" i="26"/>
  <c r="BZ378" i="26"/>
  <c r="CA378" i="26"/>
  <c r="CB378" i="26"/>
  <c r="CC378" i="26"/>
  <c r="CF378" i="26"/>
  <c r="CG378" i="26"/>
  <c r="CI378" i="26"/>
  <c r="CJ378" i="26"/>
  <c r="CK378" i="26"/>
  <c r="CO378" i="26"/>
  <c r="CP378" i="26"/>
  <c r="A379" i="26"/>
  <c r="B379" i="26"/>
  <c r="C379" i="26"/>
  <c r="D379" i="26"/>
  <c r="E379" i="26"/>
  <c r="I379" i="26"/>
  <c r="J379" i="26"/>
  <c r="K379" i="26"/>
  <c r="N379" i="26"/>
  <c r="O379" i="26"/>
  <c r="Q379" i="26"/>
  <c r="R379" i="26"/>
  <c r="S379" i="26"/>
  <c r="T379" i="26"/>
  <c r="V379" i="26"/>
  <c r="W379" i="26"/>
  <c r="X379" i="26"/>
  <c r="Y379" i="26"/>
  <c r="BK379" i="26"/>
  <c r="BL379" i="26"/>
  <c r="BM379" i="26"/>
  <c r="BN379" i="26"/>
  <c r="BO379" i="26"/>
  <c r="BP379" i="26"/>
  <c r="BV379" i="26"/>
  <c r="BW379" i="26"/>
  <c r="BX379" i="26"/>
  <c r="BY379" i="26"/>
  <c r="BZ379" i="26"/>
  <c r="CA379" i="26"/>
  <c r="CB379" i="26"/>
  <c r="CC379" i="26"/>
  <c r="CF379" i="26"/>
  <c r="CG379" i="26"/>
  <c r="CI379" i="26"/>
  <c r="CJ379" i="26"/>
  <c r="CK379" i="26"/>
  <c r="CO379" i="26"/>
  <c r="CP379" i="26"/>
  <c r="A380" i="26"/>
  <c r="B380" i="26"/>
  <c r="C380" i="26"/>
  <c r="D380" i="26"/>
  <c r="E380" i="26"/>
  <c r="I380" i="26"/>
  <c r="J380" i="26"/>
  <c r="K380" i="26"/>
  <c r="N380" i="26"/>
  <c r="O380" i="26"/>
  <c r="Q380" i="26"/>
  <c r="R380" i="26"/>
  <c r="S380" i="26"/>
  <c r="T380" i="26"/>
  <c r="V380" i="26"/>
  <c r="W380" i="26"/>
  <c r="X380" i="26"/>
  <c r="Y380" i="26"/>
  <c r="BK380" i="26"/>
  <c r="BL380" i="26"/>
  <c r="BM380" i="26"/>
  <c r="BN380" i="26"/>
  <c r="BO380" i="26"/>
  <c r="BP380" i="26"/>
  <c r="BV380" i="26"/>
  <c r="BW380" i="26"/>
  <c r="BX380" i="26"/>
  <c r="BY380" i="26"/>
  <c r="BZ380" i="26"/>
  <c r="CA380" i="26"/>
  <c r="CB380" i="26"/>
  <c r="CC380" i="26"/>
  <c r="CF380" i="26"/>
  <c r="CG380" i="26"/>
  <c r="CI380" i="26"/>
  <c r="CJ380" i="26"/>
  <c r="CK380" i="26"/>
  <c r="CO380" i="26"/>
  <c r="CP380" i="26"/>
  <c r="A381" i="26"/>
  <c r="B381" i="26"/>
  <c r="C381" i="26"/>
  <c r="D381" i="26"/>
  <c r="E381" i="26"/>
  <c r="I381" i="26"/>
  <c r="J381" i="26"/>
  <c r="K381" i="26"/>
  <c r="N381" i="26"/>
  <c r="O381" i="26"/>
  <c r="Q381" i="26"/>
  <c r="R381" i="26"/>
  <c r="S381" i="26"/>
  <c r="T381" i="26"/>
  <c r="V381" i="26"/>
  <c r="W381" i="26"/>
  <c r="X381" i="26"/>
  <c r="Y381" i="26"/>
  <c r="BK381" i="26"/>
  <c r="BL381" i="26"/>
  <c r="BM381" i="26"/>
  <c r="BN381" i="26"/>
  <c r="BO381" i="26"/>
  <c r="BP381" i="26"/>
  <c r="BV381" i="26"/>
  <c r="BW381" i="26"/>
  <c r="BX381" i="26"/>
  <c r="BY381" i="26"/>
  <c r="BZ381" i="26"/>
  <c r="CA381" i="26"/>
  <c r="CB381" i="26"/>
  <c r="CC381" i="26"/>
  <c r="CF381" i="26"/>
  <c r="CG381" i="26"/>
  <c r="CI381" i="26"/>
  <c r="CJ381" i="26"/>
  <c r="CK381" i="26"/>
  <c r="CO381" i="26"/>
  <c r="CP381" i="26"/>
  <c r="A382" i="26"/>
  <c r="B382" i="26"/>
  <c r="C382" i="26"/>
  <c r="D382" i="26"/>
  <c r="E382" i="26"/>
  <c r="I382" i="26"/>
  <c r="J382" i="26"/>
  <c r="K382" i="26"/>
  <c r="N382" i="26"/>
  <c r="O382" i="26"/>
  <c r="Q382" i="26"/>
  <c r="R382" i="26"/>
  <c r="S382" i="26"/>
  <c r="T382" i="26"/>
  <c r="V382" i="26"/>
  <c r="W382" i="26"/>
  <c r="X382" i="26"/>
  <c r="Y382" i="26"/>
  <c r="BK382" i="26"/>
  <c r="BL382" i="26"/>
  <c r="BM382" i="26"/>
  <c r="BN382" i="26"/>
  <c r="BO382" i="26"/>
  <c r="BP382" i="26"/>
  <c r="BV382" i="26"/>
  <c r="BW382" i="26"/>
  <c r="BX382" i="26"/>
  <c r="BY382" i="26"/>
  <c r="BZ382" i="26"/>
  <c r="CA382" i="26"/>
  <c r="CB382" i="26"/>
  <c r="CC382" i="26"/>
  <c r="CF382" i="26"/>
  <c r="CG382" i="26"/>
  <c r="CI382" i="26"/>
  <c r="CJ382" i="26"/>
  <c r="CK382" i="26"/>
  <c r="CO382" i="26"/>
  <c r="CP382" i="26"/>
  <c r="A383" i="26"/>
  <c r="B383" i="26"/>
  <c r="C383" i="26"/>
  <c r="D383" i="26"/>
  <c r="E383" i="26"/>
  <c r="I383" i="26"/>
  <c r="J383" i="26"/>
  <c r="K383" i="26"/>
  <c r="N383" i="26"/>
  <c r="O383" i="26"/>
  <c r="Q383" i="26"/>
  <c r="R383" i="26"/>
  <c r="S383" i="26"/>
  <c r="T383" i="26"/>
  <c r="V383" i="26"/>
  <c r="W383" i="26"/>
  <c r="X383" i="26"/>
  <c r="Y383" i="26"/>
  <c r="BK383" i="26"/>
  <c r="BL383" i="26"/>
  <c r="BM383" i="26"/>
  <c r="BN383" i="26"/>
  <c r="BO383" i="26"/>
  <c r="BP383" i="26"/>
  <c r="BV383" i="26"/>
  <c r="BW383" i="26"/>
  <c r="BX383" i="26"/>
  <c r="BY383" i="26"/>
  <c r="BZ383" i="26"/>
  <c r="CA383" i="26"/>
  <c r="CB383" i="26"/>
  <c r="CC383" i="26"/>
  <c r="CF383" i="26"/>
  <c r="CG383" i="26"/>
  <c r="CI383" i="26"/>
  <c r="CJ383" i="26"/>
  <c r="CK383" i="26"/>
  <c r="CO383" i="26"/>
  <c r="CP383" i="26"/>
  <c r="A384" i="26"/>
  <c r="B384" i="26"/>
  <c r="C384" i="26"/>
  <c r="D384" i="26"/>
  <c r="E384" i="26"/>
  <c r="I384" i="26"/>
  <c r="J384" i="26"/>
  <c r="K384" i="26"/>
  <c r="N384" i="26"/>
  <c r="O384" i="26"/>
  <c r="Q384" i="26"/>
  <c r="R384" i="26"/>
  <c r="S384" i="26"/>
  <c r="T384" i="26"/>
  <c r="V384" i="26"/>
  <c r="W384" i="26"/>
  <c r="X384" i="26"/>
  <c r="Y384" i="26"/>
  <c r="BK384" i="26"/>
  <c r="BL384" i="26"/>
  <c r="BM384" i="26"/>
  <c r="BN384" i="26"/>
  <c r="BO384" i="26"/>
  <c r="BP384" i="26"/>
  <c r="BV384" i="26"/>
  <c r="BW384" i="26"/>
  <c r="BX384" i="26"/>
  <c r="BY384" i="26"/>
  <c r="BZ384" i="26"/>
  <c r="CA384" i="26"/>
  <c r="CB384" i="26"/>
  <c r="CC384" i="26"/>
  <c r="CF384" i="26"/>
  <c r="CG384" i="26"/>
  <c r="CI384" i="26"/>
  <c r="CJ384" i="26"/>
  <c r="CK384" i="26"/>
  <c r="CO384" i="26"/>
  <c r="CP384" i="26"/>
  <c r="A385" i="26"/>
  <c r="B385" i="26"/>
  <c r="C385" i="26"/>
  <c r="D385" i="26"/>
  <c r="E385" i="26"/>
  <c r="I385" i="26"/>
  <c r="J385" i="26"/>
  <c r="K385" i="26"/>
  <c r="N385" i="26"/>
  <c r="O385" i="26"/>
  <c r="Q385" i="26"/>
  <c r="R385" i="26"/>
  <c r="S385" i="26"/>
  <c r="T385" i="26"/>
  <c r="V385" i="26"/>
  <c r="W385" i="26"/>
  <c r="X385" i="26"/>
  <c r="Y385" i="26"/>
  <c r="BK385" i="26"/>
  <c r="BL385" i="26"/>
  <c r="BM385" i="26"/>
  <c r="BN385" i="26"/>
  <c r="BO385" i="26"/>
  <c r="BP385" i="26"/>
  <c r="BV385" i="26"/>
  <c r="BW385" i="26"/>
  <c r="BX385" i="26"/>
  <c r="BY385" i="26"/>
  <c r="BZ385" i="26"/>
  <c r="CA385" i="26"/>
  <c r="CB385" i="26"/>
  <c r="CC385" i="26"/>
  <c r="CF385" i="26"/>
  <c r="CG385" i="26"/>
  <c r="CI385" i="26"/>
  <c r="CJ385" i="26"/>
  <c r="CK385" i="26"/>
  <c r="CO385" i="26"/>
  <c r="CP385" i="26"/>
  <c r="A386" i="26"/>
  <c r="B386" i="26"/>
  <c r="C386" i="26"/>
  <c r="D386" i="26"/>
  <c r="E386" i="26"/>
  <c r="I386" i="26"/>
  <c r="J386" i="26"/>
  <c r="K386" i="26"/>
  <c r="N386" i="26"/>
  <c r="O386" i="26"/>
  <c r="Q386" i="26"/>
  <c r="R386" i="26"/>
  <c r="S386" i="26"/>
  <c r="T386" i="26"/>
  <c r="V386" i="26"/>
  <c r="W386" i="26"/>
  <c r="X386" i="26"/>
  <c r="Y386" i="26"/>
  <c r="BK386" i="26"/>
  <c r="BL386" i="26"/>
  <c r="BM386" i="26"/>
  <c r="BN386" i="26"/>
  <c r="BO386" i="26"/>
  <c r="BP386" i="26"/>
  <c r="BV386" i="26"/>
  <c r="BW386" i="26"/>
  <c r="BX386" i="26"/>
  <c r="BY386" i="26"/>
  <c r="BZ386" i="26"/>
  <c r="CA386" i="26"/>
  <c r="CB386" i="26"/>
  <c r="CC386" i="26"/>
  <c r="CF386" i="26"/>
  <c r="CG386" i="26"/>
  <c r="CI386" i="26"/>
  <c r="CJ386" i="26"/>
  <c r="CK386" i="26"/>
  <c r="CO386" i="26"/>
  <c r="CP386" i="26"/>
  <c r="A387" i="26"/>
  <c r="B387" i="26"/>
  <c r="C387" i="26"/>
  <c r="D387" i="26"/>
  <c r="E387" i="26"/>
  <c r="I387" i="26"/>
  <c r="J387" i="26"/>
  <c r="K387" i="26"/>
  <c r="N387" i="26"/>
  <c r="O387" i="26"/>
  <c r="Q387" i="26"/>
  <c r="R387" i="26"/>
  <c r="S387" i="26"/>
  <c r="T387" i="26"/>
  <c r="V387" i="26"/>
  <c r="W387" i="26"/>
  <c r="X387" i="26"/>
  <c r="Y387" i="26"/>
  <c r="BK387" i="26"/>
  <c r="BL387" i="26"/>
  <c r="BM387" i="26"/>
  <c r="BN387" i="26"/>
  <c r="BO387" i="26"/>
  <c r="BP387" i="26"/>
  <c r="BV387" i="26"/>
  <c r="BW387" i="26"/>
  <c r="BX387" i="26"/>
  <c r="BY387" i="26"/>
  <c r="BZ387" i="26"/>
  <c r="CA387" i="26"/>
  <c r="CB387" i="26"/>
  <c r="CC387" i="26"/>
  <c r="CF387" i="26"/>
  <c r="CG387" i="26"/>
  <c r="CI387" i="26"/>
  <c r="CJ387" i="26"/>
  <c r="CK387" i="26"/>
  <c r="CO387" i="26"/>
  <c r="CP387" i="26"/>
  <c r="A388" i="26"/>
  <c r="B388" i="26"/>
  <c r="C388" i="26"/>
  <c r="D388" i="26"/>
  <c r="E388" i="26"/>
  <c r="I388" i="26"/>
  <c r="J388" i="26"/>
  <c r="K388" i="26"/>
  <c r="N388" i="26"/>
  <c r="O388" i="26"/>
  <c r="Q388" i="26"/>
  <c r="R388" i="26"/>
  <c r="S388" i="26"/>
  <c r="T388" i="26"/>
  <c r="V388" i="26"/>
  <c r="W388" i="26"/>
  <c r="X388" i="26"/>
  <c r="Y388" i="26"/>
  <c r="BK388" i="26"/>
  <c r="BL388" i="26"/>
  <c r="BM388" i="26"/>
  <c r="BN388" i="26"/>
  <c r="BO388" i="26"/>
  <c r="BP388" i="26"/>
  <c r="BV388" i="26"/>
  <c r="BW388" i="26"/>
  <c r="BX388" i="26"/>
  <c r="BY388" i="26"/>
  <c r="BZ388" i="26"/>
  <c r="CA388" i="26"/>
  <c r="CB388" i="26"/>
  <c r="CC388" i="26"/>
  <c r="CF388" i="26"/>
  <c r="CG388" i="26"/>
  <c r="CI388" i="26"/>
  <c r="CJ388" i="26"/>
  <c r="CK388" i="26"/>
  <c r="CO388" i="26"/>
  <c r="CP388" i="26"/>
  <c r="A389" i="26"/>
  <c r="B389" i="26"/>
  <c r="C389" i="26"/>
  <c r="D389" i="26"/>
  <c r="E389" i="26"/>
  <c r="I389" i="26"/>
  <c r="J389" i="26"/>
  <c r="K389" i="26"/>
  <c r="N389" i="26"/>
  <c r="O389" i="26"/>
  <c r="Q389" i="26"/>
  <c r="R389" i="26"/>
  <c r="S389" i="26"/>
  <c r="T389" i="26"/>
  <c r="V389" i="26"/>
  <c r="W389" i="26"/>
  <c r="X389" i="26"/>
  <c r="Y389" i="26"/>
  <c r="BK389" i="26"/>
  <c r="BL389" i="26"/>
  <c r="BM389" i="26"/>
  <c r="BN389" i="26"/>
  <c r="BO389" i="26"/>
  <c r="BP389" i="26"/>
  <c r="BV389" i="26"/>
  <c r="BW389" i="26"/>
  <c r="BX389" i="26"/>
  <c r="BY389" i="26"/>
  <c r="BZ389" i="26"/>
  <c r="CA389" i="26"/>
  <c r="CB389" i="26"/>
  <c r="CC389" i="26"/>
  <c r="CF389" i="26"/>
  <c r="CG389" i="26"/>
  <c r="CI389" i="26"/>
  <c r="CJ389" i="26"/>
  <c r="CK389" i="26"/>
  <c r="CO389" i="26"/>
  <c r="CP389" i="26"/>
  <c r="A390" i="26"/>
  <c r="B390" i="26"/>
  <c r="C390" i="26"/>
  <c r="D390" i="26"/>
  <c r="E390" i="26"/>
  <c r="I390" i="26"/>
  <c r="J390" i="26"/>
  <c r="K390" i="26"/>
  <c r="N390" i="26"/>
  <c r="O390" i="26"/>
  <c r="Q390" i="26"/>
  <c r="R390" i="26"/>
  <c r="S390" i="26"/>
  <c r="T390" i="26"/>
  <c r="V390" i="26"/>
  <c r="W390" i="26"/>
  <c r="X390" i="26"/>
  <c r="Y390" i="26"/>
  <c r="BK390" i="26"/>
  <c r="BL390" i="26"/>
  <c r="BM390" i="26"/>
  <c r="BN390" i="26"/>
  <c r="BO390" i="26"/>
  <c r="BP390" i="26"/>
  <c r="BV390" i="26"/>
  <c r="BW390" i="26"/>
  <c r="BX390" i="26"/>
  <c r="BY390" i="26"/>
  <c r="BZ390" i="26"/>
  <c r="CA390" i="26"/>
  <c r="CB390" i="26"/>
  <c r="CC390" i="26"/>
  <c r="CF390" i="26"/>
  <c r="CG390" i="26"/>
  <c r="CI390" i="26"/>
  <c r="CJ390" i="26"/>
  <c r="CK390" i="26"/>
  <c r="CO390" i="26"/>
  <c r="CP390" i="26"/>
  <c r="A391" i="26"/>
  <c r="B391" i="26"/>
  <c r="C391" i="26"/>
  <c r="D391" i="26"/>
  <c r="E391" i="26"/>
  <c r="I391" i="26"/>
  <c r="J391" i="26"/>
  <c r="K391" i="26"/>
  <c r="N391" i="26"/>
  <c r="O391" i="26"/>
  <c r="Q391" i="26"/>
  <c r="R391" i="26"/>
  <c r="S391" i="26"/>
  <c r="T391" i="26"/>
  <c r="V391" i="26"/>
  <c r="W391" i="26"/>
  <c r="X391" i="26"/>
  <c r="Y391" i="26"/>
  <c r="BK391" i="26"/>
  <c r="BL391" i="26"/>
  <c r="BM391" i="26"/>
  <c r="BN391" i="26"/>
  <c r="BO391" i="26"/>
  <c r="BP391" i="26"/>
  <c r="BV391" i="26"/>
  <c r="BW391" i="26"/>
  <c r="BX391" i="26"/>
  <c r="BY391" i="26"/>
  <c r="BZ391" i="26"/>
  <c r="CA391" i="26"/>
  <c r="CB391" i="26"/>
  <c r="CC391" i="26"/>
  <c r="CF391" i="26"/>
  <c r="CG391" i="26"/>
  <c r="CI391" i="26"/>
  <c r="CJ391" i="26"/>
  <c r="CK391" i="26"/>
  <c r="CO391" i="26"/>
  <c r="CP391" i="26"/>
  <c r="A392" i="26"/>
  <c r="B392" i="26"/>
  <c r="C392" i="26"/>
  <c r="D392" i="26"/>
  <c r="E392" i="26"/>
  <c r="I392" i="26"/>
  <c r="J392" i="26"/>
  <c r="K392" i="26"/>
  <c r="N392" i="26"/>
  <c r="O392" i="26"/>
  <c r="Q392" i="26"/>
  <c r="R392" i="26"/>
  <c r="S392" i="26"/>
  <c r="T392" i="26"/>
  <c r="V392" i="26"/>
  <c r="W392" i="26"/>
  <c r="X392" i="26"/>
  <c r="Y392" i="26"/>
  <c r="BK392" i="26"/>
  <c r="BL392" i="26"/>
  <c r="BM392" i="26"/>
  <c r="BN392" i="26"/>
  <c r="BO392" i="26"/>
  <c r="BP392" i="26"/>
  <c r="BV392" i="26"/>
  <c r="BW392" i="26"/>
  <c r="BX392" i="26"/>
  <c r="BY392" i="26"/>
  <c r="BZ392" i="26"/>
  <c r="CA392" i="26"/>
  <c r="CB392" i="26"/>
  <c r="CC392" i="26"/>
  <c r="CF392" i="26"/>
  <c r="CG392" i="26"/>
  <c r="CI392" i="26"/>
  <c r="CJ392" i="26"/>
  <c r="CK392" i="26"/>
  <c r="CO392" i="26"/>
  <c r="CP392" i="26"/>
  <c r="A393" i="26"/>
  <c r="B393" i="26"/>
  <c r="C393" i="26"/>
  <c r="D393" i="26"/>
  <c r="E393" i="26"/>
  <c r="I393" i="26"/>
  <c r="J393" i="26"/>
  <c r="K393" i="26"/>
  <c r="N393" i="26"/>
  <c r="O393" i="26"/>
  <c r="Q393" i="26"/>
  <c r="R393" i="26"/>
  <c r="S393" i="26"/>
  <c r="T393" i="26"/>
  <c r="V393" i="26"/>
  <c r="W393" i="26"/>
  <c r="X393" i="26"/>
  <c r="Y393" i="26"/>
  <c r="BK393" i="26"/>
  <c r="BL393" i="26"/>
  <c r="BM393" i="26"/>
  <c r="BN393" i="26"/>
  <c r="BO393" i="26"/>
  <c r="BP393" i="26"/>
  <c r="BV393" i="26"/>
  <c r="BW393" i="26"/>
  <c r="BX393" i="26"/>
  <c r="BY393" i="26"/>
  <c r="BZ393" i="26"/>
  <c r="CA393" i="26"/>
  <c r="CB393" i="26"/>
  <c r="CC393" i="26"/>
  <c r="CF393" i="26"/>
  <c r="CG393" i="26"/>
  <c r="CI393" i="26"/>
  <c r="CJ393" i="26"/>
  <c r="CK393" i="26"/>
  <c r="CO393" i="26"/>
  <c r="CP393" i="26"/>
  <c r="A394" i="26"/>
  <c r="B394" i="26"/>
  <c r="C394" i="26"/>
  <c r="D394" i="26"/>
  <c r="E394" i="26"/>
  <c r="I394" i="26"/>
  <c r="J394" i="26"/>
  <c r="K394" i="26"/>
  <c r="N394" i="26"/>
  <c r="O394" i="26"/>
  <c r="Q394" i="26"/>
  <c r="R394" i="26"/>
  <c r="S394" i="26"/>
  <c r="T394" i="26"/>
  <c r="V394" i="26"/>
  <c r="W394" i="26"/>
  <c r="X394" i="26"/>
  <c r="Y394" i="26"/>
  <c r="BK394" i="26"/>
  <c r="BL394" i="26"/>
  <c r="BM394" i="26"/>
  <c r="BN394" i="26"/>
  <c r="BO394" i="26"/>
  <c r="BP394" i="26"/>
  <c r="BV394" i="26"/>
  <c r="BW394" i="26"/>
  <c r="BX394" i="26"/>
  <c r="BY394" i="26"/>
  <c r="BZ394" i="26"/>
  <c r="CA394" i="26"/>
  <c r="CB394" i="26"/>
  <c r="CC394" i="26"/>
  <c r="CF394" i="26"/>
  <c r="CG394" i="26"/>
  <c r="CI394" i="26"/>
  <c r="CJ394" i="26"/>
  <c r="CK394" i="26"/>
  <c r="CO394" i="26"/>
  <c r="CP394" i="26"/>
  <c r="A395" i="26"/>
  <c r="B395" i="26"/>
  <c r="C395" i="26"/>
  <c r="D395" i="26"/>
  <c r="E395" i="26"/>
  <c r="I395" i="26"/>
  <c r="J395" i="26"/>
  <c r="K395" i="26"/>
  <c r="N395" i="26"/>
  <c r="O395" i="26"/>
  <c r="Q395" i="26"/>
  <c r="R395" i="26"/>
  <c r="S395" i="26"/>
  <c r="T395" i="26"/>
  <c r="V395" i="26"/>
  <c r="W395" i="26"/>
  <c r="X395" i="26"/>
  <c r="Y395" i="26"/>
  <c r="BK395" i="26"/>
  <c r="BL395" i="26"/>
  <c r="BM395" i="26"/>
  <c r="BN395" i="26"/>
  <c r="BO395" i="26"/>
  <c r="BP395" i="26"/>
  <c r="BV395" i="26"/>
  <c r="BW395" i="26"/>
  <c r="BX395" i="26"/>
  <c r="BY395" i="26"/>
  <c r="BZ395" i="26"/>
  <c r="CA395" i="26"/>
  <c r="CB395" i="26"/>
  <c r="CC395" i="26"/>
  <c r="CF395" i="26"/>
  <c r="CG395" i="26"/>
  <c r="CI395" i="26"/>
  <c r="CJ395" i="26"/>
  <c r="CK395" i="26"/>
  <c r="CO395" i="26"/>
  <c r="CP395" i="26"/>
  <c r="A396" i="26"/>
  <c r="B396" i="26"/>
  <c r="C396" i="26"/>
  <c r="D396" i="26"/>
  <c r="E396" i="26"/>
  <c r="I396" i="26"/>
  <c r="J396" i="26"/>
  <c r="K396" i="26"/>
  <c r="N396" i="26"/>
  <c r="O396" i="26"/>
  <c r="Q396" i="26"/>
  <c r="R396" i="26"/>
  <c r="S396" i="26"/>
  <c r="T396" i="26"/>
  <c r="V396" i="26"/>
  <c r="W396" i="26"/>
  <c r="X396" i="26"/>
  <c r="Y396" i="26"/>
  <c r="BK396" i="26"/>
  <c r="BL396" i="26"/>
  <c r="BM396" i="26"/>
  <c r="BN396" i="26"/>
  <c r="BO396" i="26"/>
  <c r="BP396" i="26"/>
  <c r="BV396" i="26"/>
  <c r="BW396" i="26"/>
  <c r="BX396" i="26"/>
  <c r="BY396" i="26"/>
  <c r="BZ396" i="26"/>
  <c r="CA396" i="26"/>
  <c r="CB396" i="26"/>
  <c r="CC396" i="26"/>
  <c r="CF396" i="26"/>
  <c r="CG396" i="26"/>
  <c r="CI396" i="26"/>
  <c r="CJ396" i="26"/>
  <c r="CK396" i="26"/>
  <c r="CO396" i="26"/>
  <c r="CP396" i="26"/>
  <c r="A397" i="26"/>
  <c r="B397" i="26"/>
  <c r="C397" i="26"/>
  <c r="D397" i="26"/>
  <c r="E397" i="26"/>
  <c r="I397" i="26"/>
  <c r="J397" i="26"/>
  <c r="K397" i="26"/>
  <c r="N397" i="26"/>
  <c r="O397" i="26"/>
  <c r="Q397" i="26"/>
  <c r="R397" i="26"/>
  <c r="S397" i="26"/>
  <c r="T397" i="26"/>
  <c r="V397" i="26"/>
  <c r="W397" i="26"/>
  <c r="X397" i="26"/>
  <c r="Y397" i="26"/>
  <c r="BK397" i="26"/>
  <c r="BL397" i="26"/>
  <c r="BM397" i="26"/>
  <c r="BN397" i="26"/>
  <c r="BO397" i="26"/>
  <c r="BP397" i="26"/>
  <c r="BV397" i="26"/>
  <c r="BW397" i="26"/>
  <c r="BX397" i="26"/>
  <c r="BY397" i="26"/>
  <c r="BZ397" i="26"/>
  <c r="CA397" i="26"/>
  <c r="CB397" i="26"/>
  <c r="CC397" i="26"/>
  <c r="CF397" i="26"/>
  <c r="CG397" i="26"/>
  <c r="CI397" i="26"/>
  <c r="CJ397" i="26"/>
  <c r="CK397" i="26"/>
  <c r="CO397" i="26"/>
  <c r="CP397" i="26"/>
  <c r="A398" i="26"/>
  <c r="B398" i="26"/>
  <c r="C398" i="26"/>
  <c r="D398" i="26"/>
  <c r="E398" i="26"/>
  <c r="I398" i="26"/>
  <c r="J398" i="26"/>
  <c r="K398" i="26"/>
  <c r="N398" i="26"/>
  <c r="O398" i="26"/>
  <c r="Q398" i="26"/>
  <c r="R398" i="26"/>
  <c r="S398" i="26"/>
  <c r="T398" i="26"/>
  <c r="V398" i="26"/>
  <c r="W398" i="26"/>
  <c r="X398" i="26"/>
  <c r="Y398" i="26"/>
  <c r="BK398" i="26"/>
  <c r="BL398" i="26"/>
  <c r="BM398" i="26"/>
  <c r="BN398" i="26"/>
  <c r="BO398" i="26"/>
  <c r="BP398" i="26"/>
  <c r="BV398" i="26"/>
  <c r="BW398" i="26"/>
  <c r="BX398" i="26"/>
  <c r="BY398" i="26"/>
  <c r="BZ398" i="26"/>
  <c r="CA398" i="26"/>
  <c r="CB398" i="26"/>
  <c r="CC398" i="26"/>
  <c r="CF398" i="26"/>
  <c r="CG398" i="26"/>
  <c r="CI398" i="26"/>
  <c r="CJ398" i="26"/>
  <c r="CK398" i="26"/>
  <c r="CO398" i="26"/>
  <c r="CP398" i="26"/>
  <c r="A399" i="26"/>
  <c r="B399" i="26"/>
  <c r="C399" i="26"/>
  <c r="D399" i="26"/>
  <c r="E399" i="26"/>
  <c r="I399" i="26"/>
  <c r="J399" i="26"/>
  <c r="K399" i="26"/>
  <c r="N399" i="26"/>
  <c r="O399" i="26"/>
  <c r="Q399" i="26"/>
  <c r="R399" i="26"/>
  <c r="S399" i="26"/>
  <c r="T399" i="26"/>
  <c r="V399" i="26"/>
  <c r="W399" i="26"/>
  <c r="X399" i="26"/>
  <c r="Y399" i="26"/>
  <c r="BK399" i="26"/>
  <c r="BL399" i="26"/>
  <c r="BM399" i="26"/>
  <c r="BN399" i="26"/>
  <c r="BO399" i="26"/>
  <c r="BP399" i="26"/>
  <c r="BV399" i="26"/>
  <c r="BW399" i="26"/>
  <c r="BX399" i="26"/>
  <c r="BY399" i="26"/>
  <c r="BZ399" i="26"/>
  <c r="CA399" i="26"/>
  <c r="CB399" i="26"/>
  <c r="CC399" i="26"/>
  <c r="CF399" i="26"/>
  <c r="CG399" i="26"/>
  <c r="CI399" i="26"/>
  <c r="CJ399" i="26"/>
  <c r="CK399" i="26"/>
  <c r="CO399" i="26"/>
  <c r="CP399" i="26"/>
  <c r="A400" i="26"/>
  <c r="B400" i="26"/>
  <c r="C400" i="26"/>
  <c r="D400" i="26"/>
  <c r="E400" i="26"/>
  <c r="I400" i="26"/>
  <c r="J400" i="26"/>
  <c r="K400" i="26"/>
  <c r="N400" i="26"/>
  <c r="O400" i="26"/>
  <c r="Q400" i="26"/>
  <c r="R400" i="26"/>
  <c r="S400" i="26"/>
  <c r="T400" i="26"/>
  <c r="V400" i="26"/>
  <c r="W400" i="26"/>
  <c r="X400" i="26"/>
  <c r="Y400" i="26"/>
  <c r="BK400" i="26"/>
  <c r="BL400" i="26"/>
  <c r="BM400" i="26"/>
  <c r="BN400" i="26"/>
  <c r="BO400" i="26"/>
  <c r="BP400" i="26"/>
  <c r="BV400" i="26"/>
  <c r="BW400" i="26"/>
  <c r="BX400" i="26"/>
  <c r="BY400" i="26"/>
  <c r="BZ400" i="26"/>
  <c r="CA400" i="26"/>
  <c r="CB400" i="26"/>
  <c r="CC400" i="26"/>
  <c r="CF400" i="26"/>
  <c r="CG400" i="26"/>
  <c r="CI400" i="26"/>
  <c r="CJ400" i="26"/>
  <c r="CK400" i="26"/>
  <c r="CO400" i="26"/>
  <c r="CP400" i="26"/>
  <c r="A401" i="26"/>
  <c r="B401" i="26"/>
  <c r="C401" i="26"/>
  <c r="D401" i="26"/>
  <c r="E401" i="26"/>
  <c r="I401" i="26"/>
  <c r="J401" i="26"/>
  <c r="K401" i="26"/>
  <c r="N401" i="26"/>
  <c r="O401" i="26"/>
  <c r="Q401" i="26"/>
  <c r="R401" i="26"/>
  <c r="S401" i="26"/>
  <c r="T401" i="26"/>
  <c r="V401" i="26"/>
  <c r="W401" i="26"/>
  <c r="X401" i="26"/>
  <c r="Y401" i="26"/>
  <c r="BK401" i="26"/>
  <c r="BL401" i="26"/>
  <c r="BM401" i="26"/>
  <c r="BN401" i="26"/>
  <c r="BO401" i="26"/>
  <c r="BP401" i="26"/>
  <c r="BV401" i="26"/>
  <c r="BW401" i="26"/>
  <c r="BX401" i="26"/>
  <c r="BY401" i="26"/>
  <c r="BZ401" i="26"/>
  <c r="CA401" i="26"/>
  <c r="CB401" i="26"/>
  <c r="CC401" i="26"/>
  <c r="CF401" i="26"/>
  <c r="CG401" i="26"/>
  <c r="CI401" i="26"/>
  <c r="CJ401" i="26"/>
  <c r="CK401" i="26"/>
  <c r="CO401" i="26"/>
  <c r="CP401" i="26"/>
  <c r="A402" i="26"/>
  <c r="B402" i="26"/>
  <c r="C402" i="26"/>
  <c r="D402" i="26"/>
  <c r="E402" i="26"/>
  <c r="I402" i="26"/>
  <c r="J402" i="26"/>
  <c r="K402" i="26"/>
  <c r="N402" i="26"/>
  <c r="O402" i="26"/>
  <c r="Q402" i="26"/>
  <c r="R402" i="26"/>
  <c r="S402" i="26"/>
  <c r="T402" i="26"/>
  <c r="V402" i="26"/>
  <c r="W402" i="26"/>
  <c r="X402" i="26"/>
  <c r="Y402" i="26"/>
  <c r="BK402" i="26"/>
  <c r="BL402" i="26"/>
  <c r="BM402" i="26"/>
  <c r="BN402" i="26"/>
  <c r="BO402" i="26"/>
  <c r="BP402" i="26"/>
  <c r="BV402" i="26"/>
  <c r="BW402" i="26"/>
  <c r="BX402" i="26"/>
  <c r="BY402" i="26"/>
  <c r="BZ402" i="26"/>
  <c r="CA402" i="26"/>
  <c r="CB402" i="26"/>
  <c r="CC402" i="26"/>
  <c r="CF402" i="26"/>
  <c r="CG402" i="26"/>
  <c r="CI402" i="26"/>
  <c r="CJ402" i="26"/>
  <c r="CK402" i="26"/>
  <c r="CO402" i="26"/>
  <c r="CP402" i="26"/>
  <c r="A403" i="26"/>
  <c r="B403" i="26"/>
  <c r="C403" i="26"/>
  <c r="D403" i="26"/>
  <c r="E403" i="26"/>
  <c r="I403" i="26"/>
  <c r="J403" i="26"/>
  <c r="K403" i="26"/>
  <c r="N403" i="26"/>
  <c r="O403" i="26"/>
  <c r="Q403" i="26"/>
  <c r="R403" i="26"/>
  <c r="S403" i="26"/>
  <c r="T403" i="26"/>
  <c r="V403" i="26"/>
  <c r="W403" i="26"/>
  <c r="X403" i="26"/>
  <c r="Y403" i="26"/>
  <c r="BK403" i="26"/>
  <c r="BL403" i="26"/>
  <c r="BM403" i="26"/>
  <c r="BN403" i="26"/>
  <c r="BO403" i="26"/>
  <c r="BP403" i="26"/>
  <c r="BV403" i="26"/>
  <c r="BW403" i="26"/>
  <c r="BX403" i="26"/>
  <c r="BY403" i="26"/>
  <c r="BZ403" i="26"/>
  <c r="CA403" i="26"/>
  <c r="CB403" i="26"/>
  <c r="CC403" i="26"/>
  <c r="CF403" i="26"/>
  <c r="CG403" i="26"/>
  <c r="CI403" i="26"/>
  <c r="CJ403" i="26"/>
  <c r="CK403" i="26"/>
  <c r="CO403" i="26"/>
  <c r="CP403" i="26"/>
  <c r="A404" i="26"/>
  <c r="B404" i="26"/>
  <c r="C404" i="26"/>
  <c r="D404" i="26"/>
  <c r="E404" i="26"/>
  <c r="I404" i="26"/>
  <c r="J404" i="26"/>
  <c r="K404" i="26"/>
  <c r="N404" i="26"/>
  <c r="O404" i="26"/>
  <c r="Q404" i="26"/>
  <c r="R404" i="26"/>
  <c r="S404" i="26"/>
  <c r="T404" i="26"/>
  <c r="V404" i="26"/>
  <c r="W404" i="26"/>
  <c r="X404" i="26"/>
  <c r="Y404" i="26"/>
  <c r="BK404" i="26"/>
  <c r="BL404" i="26"/>
  <c r="BM404" i="26"/>
  <c r="BN404" i="26"/>
  <c r="BO404" i="26"/>
  <c r="BP404" i="26"/>
  <c r="BV404" i="26"/>
  <c r="BW404" i="26"/>
  <c r="BX404" i="26"/>
  <c r="BY404" i="26"/>
  <c r="BZ404" i="26"/>
  <c r="CA404" i="26"/>
  <c r="CB404" i="26"/>
  <c r="CC404" i="26"/>
  <c r="CF404" i="26"/>
  <c r="CG404" i="26"/>
  <c r="CI404" i="26"/>
  <c r="CJ404" i="26"/>
  <c r="CK404" i="26"/>
  <c r="CO404" i="26"/>
  <c r="CP404" i="26"/>
  <c r="A405" i="26"/>
  <c r="B405" i="26"/>
  <c r="C405" i="26"/>
  <c r="D405" i="26"/>
  <c r="E405" i="26"/>
  <c r="I405" i="26"/>
  <c r="J405" i="26"/>
  <c r="K405" i="26"/>
  <c r="N405" i="26"/>
  <c r="O405" i="26"/>
  <c r="Q405" i="26"/>
  <c r="R405" i="26"/>
  <c r="S405" i="26"/>
  <c r="T405" i="26"/>
  <c r="V405" i="26"/>
  <c r="W405" i="26"/>
  <c r="X405" i="26"/>
  <c r="Y405" i="26"/>
  <c r="BK405" i="26"/>
  <c r="BL405" i="26"/>
  <c r="BM405" i="26"/>
  <c r="BN405" i="26"/>
  <c r="BO405" i="26"/>
  <c r="BP405" i="26"/>
  <c r="BV405" i="26"/>
  <c r="BW405" i="26"/>
  <c r="BX405" i="26"/>
  <c r="BY405" i="26"/>
  <c r="BZ405" i="26"/>
  <c r="CA405" i="26"/>
  <c r="CB405" i="26"/>
  <c r="CC405" i="26"/>
  <c r="CF405" i="26"/>
  <c r="CG405" i="26"/>
  <c r="CI405" i="26"/>
  <c r="CJ405" i="26"/>
  <c r="CK405" i="26"/>
  <c r="CO405" i="26"/>
  <c r="CP405" i="26"/>
  <c r="A406" i="26"/>
  <c r="B406" i="26"/>
  <c r="C406" i="26"/>
  <c r="D406" i="26"/>
  <c r="E406" i="26"/>
  <c r="I406" i="26"/>
  <c r="J406" i="26"/>
  <c r="K406" i="26"/>
  <c r="N406" i="26"/>
  <c r="O406" i="26"/>
  <c r="Q406" i="26"/>
  <c r="R406" i="26"/>
  <c r="S406" i="26"/>
  <c r="T406" i="26"/>
  <c r="V406" i="26"/>
  <c r="W406" i="26"/>
  <c r="X406" i="26"/>
  <c r="Y406" i="26"/>
  <c r="BK406" i="26"/>
  <c r="BL406" i="26"/>
  <c r="BM406" i="26"/>
  <c r="BN406" i="26"/>
  <c r="BO406" i="26"/>
  <c r="BP406" i="26"/>
  <c r="BV406" i="26"/>
  <c r="BW406" i="26"/>
  <c r="BX406" i="26"/>
  <c r="BY406" i="26"/>
  <c r="BZ406" i="26"/>
  <c r="CA406" i="26"/>
  <c r="CB406" i="26"/>
  <c r="CC406" i="26"/>
  <c r="CF406" i="26"/>
  <c r="CG406" i="26"/>
  <c r="CI406" i="26"/>
  <c r="CJ406" i="26"/>
  <c r="CK406" i="26"/>
  <c r="CO406" i="26"/>
  <c r="CP406" i="26"/>
  <c r="A407" i="26"/>
  <c r="B407" i="26"/>
  <c r="C407" i="26"/>
  <c r="D407" i="26"/>
  <c r="E407" i="26"/>
  <c r="I407" i="26"/>
  <c r="J407" i="26"/>
  <c r="K407" i="26"/>
  <c r="N407" i="26"/>
  <c r="O407" i="26"/>
  <c r="Q407" i="26"/>
  <c r="R407" i="26"/>
  <c r="S407" i="26"/>
  <c r="T407" i="26"/>
  <c r="V407" i="26"/>
  <c r="W407" i="26"/>
  <c r="X407" i="26"/>
  <c r="Y407" i="26"/>
  <c r="BK407" i="26"/>
  <c r="BL407" i="26"/>
  <c r="BM407" i="26"/>
  <c r="BN407" i="26"/>
  <c r="BO407" i="26"/>
  <c r="BP407" i="26"/>
  <c r="BV407" i="26"/>
  <c r="BW407" i="26"/>
  <c r="BX407" i="26"/>
  <c r="BY407" i="26"/>
  <c r="BZ407" i="26"/>
  <c r="CA407" i="26"/>
  <c r="CB407" i="26"/>
  <c r="CC407" i="26"/>
  <c r="CF407" i="26"/>
  <c r="CG407" i="26"/>
  <c r="CI407" i="26"/>
  <c r="CJ407" i="26"/>
  <c r="CK407" i="26"/>
  <c r="CO407" i="26"/>
  <c r="CP407" i="26"/>
  <c r="A408" i="26"/>
  <c r="B408" i="26"/>
  <c r="C408" i="26"/>
  <c r="D408" i="26"/>
  <c r="E408" i="26"/>
  <c r="I408" i="26"/>
  <c r="J408" i="26"/>
  <c r="K408" i="26"/>
  <c r="N408" i="26"/>
  <c r="O408" i="26"/>
  <c r="Q408" i="26"/>
  <c r="R408" i="26"/>
  <c r="S408" i="26"/>
  <c r="T408" i="26"/>
  <c r="V408" i="26"/>
  <c r="W408" i="26"/>
  <c r="X408" i="26"/>
  <c r="Y408" i="26"/>
  <c r="BK408" i="26"/>
  <c r="BL408" i="26"/>
  <c r="BM408" i="26"/>
  <c r="BN408" i="26"/>
  <c r="BO408" i="26"/>
  <c r="BP408" i="26"/>
  <c r="BV408" i="26"/>
  <c r="BW408" i="26"/>
  <c r="BX408" i="26"/>
  <c r="BY408" i="26"/>
  <c r="BZ408" i="26"/>
  <c r="CA408" i="26"/>
  <c r="CB408" i="26"/>
  <c r="CC408" i="26"/>
  <c r="CF408" i="26"/>
  <c r="CG408" i="26"/>
  <c r="CI408" i="26"/>
  <c r="CJ408" i="26"/>
  <c r="CK408" i="26"/>
  <c r="CO408" i="26"/>
  <c r="CP408" i="26"/>
  <c r="A409" i="26"/>
  <c r="B409" i="26"/>
  <c r="C409" i="26"/>
  <c r="D409" i="26"/>
  <c r="E409" i="26"/>
  <c r="I409" i="26"/>
  <c r="J409" i="26"/>
  <c r="K409" i="26"/>
  <c r="N409" i="26"/>
  <c r="O409" i="26"/>
  <c r="Q409" i="26"/>
  <c r="R409" i="26"/>
  <c r="S409" i="26"/>
  <c r="T409" i="26"/>
  <c r="V409" i="26"/>
  <c r="W409" i="26"/>
  <c r="X409" i="26"/>
  <c r="Y409" i="26"/>
  <c r="BK409" i="26"/>
  <c r="BL409" i="26"/>
  <c r="BM409" i="26"/>
  <c r="BN409" i="26"/>
  <c r="BO409" i="26"/>
  <c r="BP409" i="26"/>
  <c r="BV409" i="26"/>
  <c r="BW409" i="26"/>
  <c r="BX409" i="26"/>
  <c r="BY409" i="26"/>
  <c r="BZ409" i="26"/>
  <c r="CA409" i="26"/>
  <c r="CB409" i="26"/>
  <c r="CC409" i="26"/>
  <c r="CF409" i="26"/>
  <c r="CG409" i="26"/>
  <c r="CI409" i="26"/>
  <c r="CJ409" i="26"/>
  <c r="CK409" i="26"/>
  <c r="CO409" i="26"/>
  <c r="CP409" i="26"/>
  <c r="A410" i="26"/>
  <c r="B410" i="26"/>
  <c r="C410" i="26"/>
  <c r="D410" i="26"/>
  <c r="E410" i="26"/>
  <c r="I410" i="26"/>
  <c r="J410" i="26"/>
  <c r="K410" i="26"/>
  <c r="N410" i="26"/>
  <c r="O410" i="26"/>
  <c r="Q410" i="26"/>
  <c r="R410" i="26"/>
  <c r="S410" i="26"/>
  <c r="T410" i="26"/>
  <c r="V410" i="26"/>
  <c r="W410" i="26"/>
  <c r="X410" i="26"/>
  <c r="Y410" i="26"/>
  <c r="BK410" i="26"/>
  <c r="BL410" i="26"/>
  <c r="BM410" i="26"/>
  <c r="BN410" i="26"/>
  <c r="BO410" i="26"/>
  <c r="BP410" i="26"/>
  <c r="BV410" i="26"/>
  <c r="BW410" i="26"/>
  <c r="BX410" i="26"/>
  <c r="BY410" i="26"/>
  <c r="BZ410" i="26"/>
  <c r="CA410" i="26"/>
  <c r="CB410" i="26"/>
  <c r="CC410" i="26"/>
  <c r="CF410" i="26"/>
  <c r="CG410" i="26"/>
  <c r="CI410" i="26"/>
  <c r="CJ410" i="26"/>
  <c r="CK410" i="26"/>
  <c r="CO410" i="26"/>
  <c r="CP410" i="26"/>
  <c r="A411" i="26"/>
  <c r="B411" i="26"/>
  <c r="C411" i="26"/>
  <c r="D411" i="26"/>
  <c r="E411" i="26"/>
  <c r="I411" i="26"/>
  <c r="J411" i="26"/>
  <c r="K411" i="26"/>
  <c r="N411" i="26"/>
  <c r="O411" i="26"/>
  <c r="Q411" i="26"/>
  <c r="R411" i="26"/>
  <c r="S411" i="26"/>
  <c r="T411" i="26"/>
  <c r="V411" i="26"/>
  <c r="W411" i="26"/>
  <c r="X411" i="26"/>
  <c r="Y411" i="26"/>
  <c r="BK411" i="26"/>
  <c r="BL411" i="26"/>
  <c r="BM411" i="26"/>
  <c r="BN411" i="26"/>
  <c r="BO411" i="26"/>
  <c r="BP411" i="26"/>
  <c r="BV411" i="26"/>
  <c r="BW411" i="26"/>
  <c r="BX411" i="26"/>
  <c r="BY411" i="26"/>
  <c r="BZ411" i="26"/>
  <c r="CA411" i="26"/>
  <c r="CB411" i="26"/>
  <c r="CC411" i="26"/>
  <c r="CF411" i="26"/>
  <c r="CG411" i="26"/>
  <c r="CI411" i="26"/>
  <c r="CJ411" i="26"/>
  <c r="CK411" i="26"/>
  <c r="CO411" i="26"/>
  <c r="CP411" i="26"/>
  <c r="A412" i="26"/>
  <c r="B412" i="26"/>
  <c r="C412" i="26"/>
  <c r="D412" i="26"/>
  <c r="E412" i="26"/>
  <c r="I412" i="26"/>
  <c r="J412" i="26"/>
  <c r="K412" i="26"/>
  <c r="N412" i="26"/>
  <c r="O412" i="26"/>
  <c r="Q412" i="26"/>
  <c r="R412" i="26"/>
  <c r="S412" i="26"/>
  <c r="T412" i="26"/>
  <c r="V412" i="26"/>
  <c r="W412" i="26"/>
  <c r="X412" i="26"/>
  <c r="Y412" i="26"/>
  <c r="BK412" i="26"/>
  <c r="BL412" i="26"/>
  <c r="BM412" i="26"/>
  <c r="BN412" i="26"/>
  <c r="BO412" i="26"/>
  <c r="BP412" i="26"/>
  <c r="BV412" i="26"/>
  <c r="BW412" i="26"/>
  <c r="BX412" i="26"/>
  <c r="BY412" i="26"/>
  <c r="BZ412" i="26"/>
  <c r="CA412" i="26"/>
  <c r="CB412" i="26"/>
  <c r="CC412" i="26"/>
  <c r="CF412" i="26"/>
  <c r="CG412" i="26"/>
  <c r="CI412" i="26"/>
  <c r="CJ412" i="26"/>
  <c r="CK412" i="26"/>
  <c r="CO412" i="26"/>
  <c r="CP412" i="26"/>
  <c r="A413" i="26"/>
  <c r="B413" i="26"/>
  <c r="C413" i="26"/>
  <c r="D413" i="26"/>
  <c r="E413" i="26"/>
  <c r="I413" i="26"/>
  <c r="J413" i="26"/>
  <c r="K413" i="26"/>
  <c r="N413" i="26"/>
  <c r="O413" i="26"/>
  <c r="Q413" i="26"/>
  <c r="R413" i="26"/>
  <c r="S413" i="26"/>
  <c r="T413" i="26"/>
  <c r="V413" i="26"/>
  <c r="W413" i="26"/>
  <c r="X413" i="26"/>
  <c r="Y413" i="26"/>
  <c r="BK413" i="26"/>
  <c r="BL413" i="26"/>
  <c r="BM413" i="26"/>
  <c r="BN413" i="26"/>
  <c r="BO413" i="26"/>
  <c r="BP413" i="26"/>
  <c r="BV413" i="26"/>
  <c r="BW413" i="26"/>
  <c r="BX413" i="26"/>
  <c r="BY413" i="26"/>
  <c r="BZ413" i="26"/>
  <c r="CA413" i="26"/>
  <c r="CB413" i="26"/>
  <c r="CC413" i="26"/>
  <c r="CF413" i="26"/>
  <c r="CG413" i="26"/>
  <c r="CI413" i="26"/>
  <c r="CJ413" i="26"/>
  <c r="CK413" i="26"/>
  <c r="CO413" i="26"/>
  <c r="CP413" i="26"/>
  <c r="A414" i="26"/>
  <c r="B414" i="26"/>
  <c r="C414" i="26"/>
  <c r="D414" i="26"/>
  <c r="E414" i="26"/>
  <c r="I414" i="26"/>
  <c r="J414" i="26"/>
  <c r="K414" i="26"/>
  <c r="N414" i="26"/>
  <c r="O414" i="26"/>
  <c r="Q414" i="26"/>
  <c r="R414" i="26"/>
  <c r="S414" i="26"/>
  <c r="T414" i="26"/>
  <c r="V414" i="26"/>
  <c r="W414" i="26"/>
  <c r="X414" i="26"/>
  <c r="Y414" i="26"/>
  <c r="BK414" i="26"/>
  <c r="BL414" i="26"/>
  <c r="BM414" i="26"/>
  <c r="BN414" i="26"/>
  <c r="BO414" i="26"/>
  <c r="BP414" i="26"/>
  <c r="BV414" i="26"/>
  <c r="BW414" i="26"/>
  <c r="BX414" i="26"/>
  <c r="BY414" i="26"/>
  <c r="BZ414" i="26"/>
  <c r="CA414" i="26"/>
  <c r="CB414" i="26"/>
  <c r="CC414" i="26"/>
  <c r="CF414" i="26"/>
  <c r="CG414" i="26"/>
  <c r="CI414" i="26"/>
  <c r="CJ414" i="26"/>
  <c r="CK414" i="26"/>
  <c r="CO414" i="26"/>
  <c r="CP414" i="26"/>
  <c r="A415" i="26"/>
  <c r="B415" i="26"/>
  <c r="C415" i="26"/>
  <c r="D415" i="26"/>
  <c r="E415" i="26"/>
  <c r="I415" i="26"/>
  <c r="J415" i="26"/>
  <c r="K415" i="26"/>
  <c r="N415" i="26"/>
  <c r="O415" i="26"/>
  <c r="Q415" i="26"/>
  <c r="R415" i="26"/>
  <c r="S415" i="26"/>
  <c r="T415" i="26"/>
  <c r="V415" i="26"/>
  <c r="W415" i="26"/>
  <c r="X415" i="26"/>
  <c r="Y415" i="26"/>
  <c r="BK415" i="26"/>
  <c r="BL415" i="26"/>
  <c r="BM415" i="26"/>
  <c r="BN415" i="26"/>
  <c r="BO415" i="26"/>
  <c r="BP415" i="26"/>
  <c r="BV415" i="26"/>
  <c r="BW415" i="26"/>
  <c r="BX415" i="26"/>
  <c r="BY415" i="26"/>
  <c r="BZ415" i="26"/>
  <c r="CA415" i="26"/>
  <c r="CB415" i="26"/>
  <c r="CC415" i="26"/>
  <c r="CF415" i="26"/>
  <c r="CG415" i="26"/>
  <c r="CI415" i="26"/>
  <c r="CJ415" i="26"/>
  <c r="CK415" i="26"/>
  <c r="CO415" i="26"/>
  <c r="CP415" i="26"/>
  <c r="A416" i="26"/>
  <c r="B416" i="26"/>
  <c r="C416" i="26"/>
  <c r="D416" i="26"/>
  <c r="E416" i="26"/>
  <c r="I416" i="26"/>
  <c r="J416" i="26"/>
  <c r="K416" i="26"/>
  <c r="N416" i="26"/>
  <c r="O416" i="26"/>
  <c r="Q416" i="26"/>
  <c r="R416" i="26"/>
  <c r="S416" i="26"/>
  <c r="T416" i="26"/>
  <c r="V416" i="26"/>
  <c r="W416" i="26"/>
  <c r="X416" i="26"/>
  <c r="Y416" i="26"/>
  <c r="BK416" i="26"/>
  <c r="BL416" i="26"/>
  <c r="BM416" i="26"/>
  <c r="BN416" i="26"/>
  <c r="BO416" i="26"/>
  <c r="BP416" i="26"/>
  <c r="BV416" i="26"/>
  <c r="BW416" i="26"/>
  <c r="BX416" i="26"/>
  <c r="BY416" i="26"/>
  <c r="BZ416" i="26"/>
  <c r="CA416" i="26"/>
  <c r="CB416" i="26"/>
  <c r="CC416" i="26"/>
  <c r="CF416" i="26"/>
  <c r="CG416" i="26"/>
  <c r="CI416" i="26"/>
  <c r="CJ416" i="26"/>
  <c r="CK416" i="26"/>
  <c r="CO416" i="26"/>
  <c r="CP416" i="26"/>
  <c r="A417" i="26"/>
  <c r="B417" i="26"/>
  <c r="C417" i="26"/>
  <c r="D417" i="26"/>
  <c r="E417" i="26"/>
  <c r="I417" i="26"/>
  <c r="J417" i="26"/>
  <c r="K417" i="26"/>
  <c r="N417" i="26"/>
  <c r="O417" i="26"/>
  <c r="Q417" i="26"/>
  <c r="R417" i="26"/>
  <c r="S417" i="26"/>
  <c r="T417" i="26"/>
  <c r="V417" i="26"/>
  <c r="W417" i="26"/>
  <c r="X417" i="26"/>
  <c r="Y417" i="26"/>
  <c r="BK417" i="26"/>
  <c r="BL417" i="26"/>
  <c r="BM417" i="26"/>
  <c r="BN417" i="26"/>
  <c r="BO417" i="26"/>
  <c r="BP417" i="26"/>
  <c r="BV417" i="26"/>
  <c r="BW417" i="26"/>
  <c r="BX417" i="26"/>
  <c r="BY417" i="26"/>
  <c r="BZ417" i="26"/>
  <c r="CA417" i="26"/>
  <c r="CB417" i="26"/>
  <c r="CC417" i="26"/>
  <c r="CF417" i="26"/>
  <c r="CG417" i="26"/>
  <c r="CI417" i="26"/>
  <c r="CJ417" i="26"/>
  <c r="CK417" i="26"/>
  <c r="CO417" i="26"/>
  <c r="CP417" i="26"/>
  <c r="A418" i="26"/>
  <c r="B418" i="26"/>
  <c r="C418" i="26"/>
  <c r="D418" i="26"/>
  <c r="E418" i="26"/>
  <c r="I418" i="26"/>
  <c r="J418" i="26"/>
  <c r="K418" i="26"/>
  <c r="N418" i="26"/>
  <c r="O418" i="26"/>
  <c r="Q418" i="26"/>
  <c r="R418" i="26"/>
  <c r="S418" i="26"/>
  <c r="T418" i="26"/>
  <c r="V418" i="26"/>
  <c r="W418" i="26"/>
  <c r="X418" i="26"/>
  <c r="Y418" i="26"/>
  <c r="BK418" i="26"/>
  <c r="BL418" i="26"/>
  <c r="BM418" i="26"/>
  <c r="BN418" i="26"/>
  <c r="BO418" i="26"/>
  <c r="BP418" i="26"/>
  <c r="BV418" i="26"/>
  <c r="BW418" i="26"/>
  <c r="BX418" i="26"/>
  <c r="BY418" i="26"/>
  <c r="BZ418" i="26"/>
  <c r="CA418" i="26"/>
  <c r="CB418" i="26"/>
  <c r="CC418" i="26"/>
  <c r="CG418" i="26"/>
  <c r="CJ418" i="26"/>
  <c r="CK418" i="26"/>
  <c r="CO418" i="26"/>
  <c r="CP418" i="26"/>
  <c r="A419" i="26"/>
  <c r="B419" i="26"/>
  <c r="C419" i="26"/>
  <c r="D419" i="26"/>
  <c r="E419" i="26"/>
  <c r="I419" i="26"/>
  <c r="J419" i="26"/>
  <c r="K419" i="26"/>
  <c r="N419" i="26"/>
  <c r="O419" i="26"/>
  <c r="Q419" i="26"/>
  <c r="R419" i="26"/>
  <c r="S419" i="26"/>
  <c r="T419" i="26"/>
  <c r="V419" i="26"/>
  <c r="W419" i="26"/>
  <c r="X419" i="26"/>
  <c r="Y419" i="26"/>
  <c r="BK419" i="26"/>
  <c r="BL419" i="26"/>
  <c r="BM419" i="26"/>
  <c r="BN419" i="26"/>
  <c r="BO419" i="26"/>
  <c r="BP419" i="26"/>
  <c r="BV419" i="26"/>
  <c r="BW419" i="26"/>
  <c r="BX419" i="26"/>
  <c r="BY419" i="26"/>
  <c r="BZ419" i="26"/>
  <c r="CA419" i="26"/>
  <c r="CB419" i="26"/>
  <c r="CC419" i="26"/>
  <c r="CG419" i="26"/>
  <c r="CJ419" i="26"/>
  <c r="CK419" i="26"/>
  <c r="CO419" i="26"/>
  <c r="CP419" i="26"/>
  <c r="A420" i="26"/>
  <c r="B420" i="26"/>
  <c r="C420" i="26"/>
  <c r="D420" i="26"/>
  <c r="E420" i="26"/>
  <c r="I420" i="26"/>
  <c r="J420" i="26"/>
  <c r="K420" i="26"/>
  <c r="N420" i="26"/>
  <c r="O420" i="26"/>
  <c r="Q420" i="26"/>
  <c r="R420" i="26"/>
  <c r="S420" i="26"/>
  <c r="T420" i="26"/>
  <c r="V420" i="26"/>
  <c r="W420" i="26"/>
  <c r="X420" i="26"/>
  <c r="Y420" i="26"/>
  <c r="BK420" i="26"/>
  <c r="BL420" i="26"/>
  <c r="BM420" i="26"/>
  <c r="BN420" i="26"/>
  <c r="BO420" i="26"/>
  <c r="BP420" i="26"/>
  <c r="BV420" i="26"/>
  <c r="BW420" i="26"/>
  <c r="BX420" i="26"/>
  <c r="BY420" i="26"/>
  <c r="BZ420" i="26"/>
  <c r="CA420" i="26"/>
  <c r="CB420" i="26"/>
  <c r="CC420" i="26"/>
  <c r="CG420" i="26"/>
  <c r="CJ420" i="26"/>
  <c r="CK420" i="26"/>
  <c r="CO420" i="26"/>
  <c r="CP420" i="26"/>
  <c r="A421" i="26"/>
  <c r="B421" i="26"/>
  <c r="C421" i="26"/>
  <c r="D421" i="26"/>
  <c r="E421" i="26"/>
  <c r="I421" i="26"/>
  <c r="J421" i="26"/>
  <c r="K421" i="26"/>
  <c r="N421" i="26"/>
  <c r="O421" i="26"/>
  <c r="Q421" i="26"/>
  <c r="R421" i="26"/>
  <c r="S421" i="26"/>
  <c r="T421" i="26"/>
  <c r="V421" i="26"/>
  <c r="W421" i="26"/>
  <c r="X421" i="26"/>
  <c r="Y421" i="26"/>
  <c r="BK421" i="26"/>
  <c r="BL421" i="26"/>
  <c r="BM421" i="26"/>
  <c r="BN421" i="26"/>
  <c r="BO421" i="26"/>
  <c r="BP421" i="26"/>
  <c r="BV421" i="26"/>
  <c r="BW421" i="26"/>
  <c r="BX421" i="26"/>
  <c r="BY421" i="26"/>
  <c r="BZ421" i="26"/>
  <c r="CA421" i="26"/>
  <c r="CB421" i="26"/>
  <c r="CC421" i="26"/>
  <c r="CG421" i="26"/>
  <c r="CJ421" i="26"/>
  <c r="CK421" i="26"/>
  <c r="CO421" i="26"/>
  <c r="CP421" i="26"/>
  <c r="A422" i="26"/>
  <c r="B422" i="26"/>
  <c r="C422" i="26"/>
  <c r="D422" i="26"/>
  <c r="E422" i="26"/>
  <c r="I422" i="26"/>
  <c r="J422" i="26"/>
  <c r="K422" i="26"/>
  <c r="N422" i="26"/>
  <c r="O422" i="26"/>
  <c r="Q422" i="26"/>
  <c r="R422" i="26"/>
  <c r="S422" i="26"/>
  <c r="T422" i="26"/>
  <c r="V422" i="26"/>
  <c r="W422" i="26"/>
  <c r="X422" i="26"/>
  <c r="Y422" i="26"/>
  <c r="BK422" i="26"/>
  <c r="BL422" i="26"/>
  <c r="BM422" i="26"/>
  <c r="BN422" i="26"/>
  <c r="BO422" i="26"/>
  <c r="BP422" i="26"/>
  <c r="BV422" i="26"/>
  <c r="BW422" i="26"/>
  <c r="BX422" i="26"/>
  <c r="BY422" i="26"/>
  <c r="BZ422" i="26"/>
  <c r="CA422" i="26"/>
  <c r="CB422" i="26"/>
  <c r="CC422" i="26"/>
  <c r="CG422" i="26"/>
  <c r="CJ422" i="26"/>
  <c r="CK422" i="26"/>
  <c r="CO422" i="26"/>
  <c r="CP422" i="26"/>
  <c r="A423" i="26"/>
  <c r="B423" i="26"/>
  <c r="C423" i="26"/>
  <c r="D423" i="26"/>
  <c r="E423" i="26"/>
  <c r="I423" i="26"/>
  <c r="J423" i="26"/>
  <c r="K423" i="26"/>
  <c r="N423" i="26"/>
  <c r="O423" i="26"/>
  <c r="Q423" i="26"/>
  <c r="R423" i="26"/>
  <c r="S423" i="26"/>
  <c r="T423" i="26"/>
  <c r="V423" i="26"/>
  <c r="W423" i="26"/>
  <c r="X423" i="26"/>
  <c r="Y423" i="26"/>
  <c r="BK423" i="26"/>
  <c r="BL423" i="26"/>
  <c r="BM423" i="26"/>
  <c r="BN423" i="26"/>
  <c r="BO423" i="26"/>
  <c r="BP423" i="26"/>
  <c r="BV423" i="26"/>
  <c r="BW423" i="26"/>
  <c r="BX423" i="26"/>
  <c r="BY423" i="26"/>
  <c r="BZ423" i="26"/>
  <c r="CA423" i="26"/>
  <c r="CB423" i="26"/>
  <c r="CC423" i="26"/>
  <c r="CG423" i="26"/>
  <c r="CJ423" i="26"/>
  <c r="CK423" i="26"/>
  <c r="CO423" i="26"/>
  <c r="CP423" i="26"/>
  <c r="A424" i="26"/>
  <c r="B424" i="26"/>
  <c r="C424" i="26"/>
  <c r="D424" i="26"/>
  <c r="E424" i="26"/>
  <c r="I424" i="26"/>
  <c r="J424" i="26"/>
  <c r="K424" i="26"/>
  <c r="N424" i="26"/>
  <c r="O424" i="26"/>
  <c r="Q424" i="26"/>
  <c r="R424" i="26"/>
  <c r="S424" i="26"/>
  <c r="T424" i="26"/>
  <c r="V424" i="26"/>
  <c r="W424" i="26"/>
  <c r="X424" i="26"/>
  <c r="Y424" i="26"/>
  <c r="BK424" i="26"/>
  <c r="BL424" i="26"/>
  <c r="BM424" i="26"/>
  <c r="BN424" i="26"/>
  <c r="BO424" i="26"/>
  <c r="BP424" i="26"/>
  <c r="BV424" i="26"/>
  <c r="BW424" i="26"/>
  <c r="BX424" i="26"/>
  <c r="BY424" i="26"/>
  <c r="BZ424" i="26"/>
  <c r="CA424" i="26"/>
  <c r="CB424" i="26"/>
  <c r="CC424" i="26"/>
  <c r="CG424" i="26"/>
  <c r="CJ424" i="26"/>
  <c r="CK424" i="26"/>
  <c r="CO424" i="26"/>
  <c r="CP424" i="26"/>
  <c r="A425" i="26"/>
  <c r="B425" i="26"/>
  <c r="C425" i="26"/>
  <c r="D425" i="26"/>
  <c r="E425" i="26"/>
  <c r="I425" i="26"/>
  <c r="J425" i="26"/>
  <c r="K425" i="26"/>
  <c r="N425" i="26"/>
  <c r="O425" i="26"/>
  <c r="Q425" i="26"/>
  <c r="R425" i="26"/>
  <c r="S425" i="26"/>
  <c r="T425" i="26"/>
  <c r="V425" i="26"/>
  <c r="W425" i="26"/>
  <c r="X425" i="26"/>
  <c r="Y425" i="26"/>
  <c r="BK425" i="26"/>
  <c r="BL425" i="26"/>
  <c r="BM425" i="26"/>
  <c r="BN425" i="26"/>
  <c r="BO425" i="26"/>
  <c r="BP425" i="26"/>
  <c r="BV425" i="26"/>
  <c r="BW425" i="26"/>
  <c r="BX425" i="26"/>
  <c r="BY425" i="26"/>
  <c r="BZ425" i="26"/>
  <c r="CA425" i="26"/>
  <c r="CB425" i="26"/>
  <c r="CC425" i="26"/>
  <c r="CG425" i="26"/>
  <c r="CJ425" i="26"/>
  <c r="CK425" i="26"/>
  <c r="CO425" i="26"/>
  <c r="CP425" i="26"/>
  <c r="A426" i="26"/>
  <c r="B426" i="26"/>
  <c r="C426" i="26"/>
  <c r="D426" i="26"/>
  <c r="E426" i="26"/>
  <c r="I426" i="26"/>
  <c r="J426" i="26"/>
  <c r="K426" i="26"/>
  <c r="N426" i="26"/>
  <c r="O426" i="26"/>
  <c r="Q426" i="26"/>
  <c r="R426" i="26"/>
  <c r="S426" i="26"/>
  <c r="T426" i="26"/>
  <c r="V426" i="26"/>
  <c r="W426" i="26"/>
  <c r="X426" i="26"/>
  <c r="Y426" i="26"/>
  <c r="BK426" i="26"/>
  <c r="BL426" i="26"/>
  <c r="BM426" i="26"/>
  <c r="BN426" i="26"/>
  <c r="BO426" i="26"/>
  <c r="BP426" i="26"/>
  <c r="BV426" i="26"/>
  <c r="BW426" i="26"/>
  <c r="BX426" i="26"/>
  <c r="BY426" i="26"/>
  <c r="BZ426" i="26"/>
  <c r="CA426" i="26"/>
  <c r="CB426" i="26"/>
  <c r="CC426" i="26"/>
  <c r="CG426" i="26"/>
  <c r="CJ426" i="26"/>
  <c r="CK426" i="26"/>
  <c r="CO426" i="26"/>
  <c r="CP426" i="26"/>
  <c r="A427" i="26"/>
  <c r="B427" i="26"/>
  <c r="C427" i="26"/>
  <c r="D427" i="26"/>
  <c r="E427" i="26"/>
  <c r="I427" i="26"/>
  <c r="J427" i="26"/>
  <c r="K427" i="26"/>
  <c r="N427" i="26"/>
  <c r="O427" i="26"/>
  <c r="Q427" i="26"/>
  <c r="R427" i="26"/>
  <c r="S427" i="26"/>
  <c r="T427" i="26"/>
  <c r="V427" i="26"/>
  <c r="W427" i="26"/>
  <c r="X427" i="26"/>
  <c r="Y427" i="26"/>
  <c r="BK427" i="26"/>
  <c r="BL427" i="26"/>
  <c r="BM427" i="26"/>
  <c r="BN427" i="26"/>
  <c r="BO427" i="26"/>
  <c r="BP427" i="26"/>
  <c r="BV427" i="26"/>
  <c r="BW427" i="26"/>
  <c r="BX427" i="26"/>
  <c r="BY427" i="26"/>
  <c r="BZ427" i="26"/>
  <c r="CA427" i="26"/>
  <c r="CB427" i="26"/>
  <c r="CC427" i="26"/>
  <c r="CG427" i="26"/>
  <c r="CJ427" i="26"/>
  <c r="CK427" i="26"/>
  <c r="CO427" i="26"/>
  <c r="CP427" i="26"/>
  <c r="A428" i="26"/>
  <c r="B428" i="26"/>
  <c r="C428" i="26"/>
  <c r="D428" i="26"/>
  <c r="E428" i="26"/>
  <c r="I428" i="26"/>
  <c r="J428" i="26"/>
  <c r="K428" i="26"/>
  <c r="N428" i="26"/>
  <c r="O428" i="26"/>
  <c r="Q428" i="26"/>
  <c r="R428" i="26"/>
  <c r="S428" i="26"/>
  <c r="T428" i="26"/>
  <c r="V428" i="26"/>
  <c r="W428" i="26"/>
  <c r="X428" i="26"/>
  <c r="Y428" i="26"/>
  <c r="BK428" i="26"/>
  <c r="BL428" i="26"/>
  <c r="BM428" i="26"/>
  <c r="BN428" i="26"/>
  <c r="BO428" i="26"/>
  <c r="BP428" i="26"/>
  <c r="BV428" i="26"/>
  <c r="BW428" i="26"/>
  <c r="BX428" i="26"/>
  <c r="BY428" i="26"/>
  <c r="BZ428" i="26"/>
  <c r="CA428" i="26"/>
  <c r="CB428" i="26"/>
  <c r="CC428" i="26"/>
  <c r="CG428" i="26"/>
  <c r="CJ428" i="26"/>
  <c r="CK428" i="26"/>
  <c r="CO428" i="26"/>
  <c r="CP428" i="26"/>
  <c r="A429" i="26"/>
  <c r="B429" i="26"/>
  <c r="C429" i="26"/>
  <c r="D429" i="26"/>
  <c r="E429" i="26"/>
  <c r="I429" i="26"/>
  <c r="J429" i="26"/>
  <c r="K429" i="26"/>
  <c r="N429" i="26"/>
  <c r="O429" i="26"/>
  <c r="Q429" i="26"/>
  <c r="R429" i="26"/>
  <c r="S429" i="26"/>
  <c r="T429" i="26"/>
  <c r="V429" i="26"/>
  <c r="W429" i="26"/>
  <c r="X429" i="26"/>
  <c r="Y429" i="26"/>
  <c r="BK429" i="26"/>
  <c r="BL429" i="26"/>
  <c r="BM429" i="26"/>
  <c r="BN429" i="26"/>
  <c r="BO429" i="26"/>
  <c r="BP429" i="26"/>
  <c r="BV429" i="26"/>
  <c r="BW429" i="26"/>
  <c r="BX429" i="26"/>
  <c r="BY429" i="26"/>
  <c r="BZ429" i="26"/>
  <c r="CA429" i="26"/>
  <c r="CB429" i="26"/>
  <c r="CC429" i="26"/>
  <c r="CG429" i="26"/>
  <c r="CJ429" i="26"/>
  <c r="CK429" i="26"/>
  <c r="CO429" i="26"/>
  <c r="CP429" i="26"/>
  <c r="A430" i="26"/>
  <c r="B430" i="26"/>
  <c r="C430" i="26"/>
  <c r="D430" i="26"/>
  <c r="E430" i="26"/>
  <c r="I430" i="26"/>
  <c r="J430" i="26"/>
  <c r="K430" i="26"/>
  <c r="N430" i="26"/>
  <c r="O430" i="26"/>
  <c r="Q430" i="26"/>
  <c r="R430" i="26"/>
  <c r="S430" i="26"/>
  <c r="T430" i="26"/>
  <c r="V430" i="26"/>
  <c r="W430" i="26"/>
  <c r="X430" i="26"/>
  <c r="Y430" i="26"/>
  <c r="BK430" i="26"/>
  <c r="BL430" i="26"/>
  <c r="BM430" i="26"/>
  <c r="BN430" i="26"/>
  <c r="BO430" i="26"/>
  <c r="BP430" i="26"/>
  <c r="BV430" i="26"/>
  <c r="BW430" i="26"/>
  <c r="BX430" i="26"/>
  <c r="BY430" i="26"/>
  <c r="BZ430" i="26"/>
  <c r="CA430" i="26"/>
  <c r="CB430" i="26"/>
  <c r="CC430" i="26"/>
  <c r="CG430" i="26"/>
  <c r="CJ430" i="26"/>
  <c r="CK430" i="26"/>
  <c r="CO430" i="26"/>
  <c r="CP430" i="26"/>
  <c r="A431" i="26"/>
  <c r="B431" i="26"/>
  <c r="C431" i="26"/>
  <c r="D431" i="26"/>
  <c r="E431" i="26"/>
  <c r="I431" i="26"/>
  <c r="J431" i="26"/>
  <c r="K431" i="26"/>
  <c r="N431" i="26"/>
  <c r="O431" i="26"/>
  <c r="Q431" i="26"/>
  <c r="R431" i="26"/>
  <c r="S431" i="26"/>
  <c r="T431" i="26"/>
  <c r="V431" i="26"/>
  <c r="W431" i="26"/>
  <c r="X431" i="26"/>
  <c r="Y431" i="26"/>
  <c r="BK431" i="26"/>
  <c r="BL431" i="26"/>
  <c r="BM431" i="26"/>
  <c r="BN431" i="26"/>
  <c r="BO431" i="26"/>
  <c r="BP431" i="26"/>
  <c r="BV431" i="26"/>
  <c r="BW431" i="26"/>
  <c r="BX431" i="26"/>
  <c r="BY431" i="26"/>
  <c r="BZ431" i="26"/>
  <c r="CA431" i="26"/>
  <c r="CB431" i="26"/>
  <c r="CC431" i="26"/>
  <c r="CG431" i="26"/>
  <c r="CJ431" i="26"/>
  <c r="CK431" i="26"/>
  <c r="CO431" i="26"/>
  <c r="CP431" i="26"/>
  <c r="A432" i="26"/>
  <c r="B432" i="26"/>
  <c r="C432" i="26"/>
  <c r="D432" i="26"/>
  <c r="E432" i="26"/>
  <c r="I432" i="26"/>
  <c r="J432" i="26"/>
  <c r="K432" i="26"/>
  <c r="N432" i="26"/>
  <c r="O432" i="26"/>
  <c r="Q432" i="26"/>
  <c r="R432" i="26"/>
  <c r="S432" i="26"/>
  <c r="T432" i="26"/>
  <c r="V432" i="26"/>
  <c r="W432" i="26"/>
  <c r="X432" i="26"/>
  <c r="Y432" i="26"/>
  <c r="BK432" i="26"/>
  <c r="BL432" i="26"/>
  <c r="BM432" i="26"/>
  <c r="BN432" i="26"/>
  <c r="BO432" i="26"/>
  <c r="BP432" i="26"/>
  <c r="BV432" i="26"/>
  <c r="BW432" i="26"/>
  <c r="BX432" i="26"/>
  <c r="BY432" i="26"/>
  <c r="BZ432" i="26"/>
  <c r="CA432" i="26"/>
  <c r="CB432" i="26"/>
  <c r="CC432" i="26"/>
  <c r="CG432" i="26"/>
  <c r="CJ432" i="26"/>
  <c r="CK432" i="26"/>
  <c r="CO432" i="26"/>
  <c r="CP432" i="26"/>
  <c r="A433" i="26"/>
  <c r="B433" i="26"/>
  <c r="C433" i="26"/>
  <c r="D433" i="26"/>
  <c r="E433" i="26"/>
  <c r="I433" i="26"/>
  <c r="J433" i="26"/>
  <c r="K433" i="26"/>
  <c r="N433" i="26"/>
  <c r="O433" i="26"/>
  <c r="Q433" i="26"/>
  <c r="R433" i="26"/>
  <c r="S433" i="26"/>
  <c r="T433" i="26"/>
  <c r="V433" i="26"/>
  <c r="W433" i="26"/>
  <c r="X433" i="26"/>
  <c r="Y433" i="26"/>
  <c r="BK433" i="26"/>
  <c r="BL433" i="26"/>
  <c r="BM433" i="26"/>
  <c r="BN433" i="26"/>
  <c r="BO433" i="26"/>
  <c r="BP433" i="26"/>
  <c r="BV433" i="26"/>
  <c r="BW433" i="26"/>
  <c r="BX433" i="26"/>
  <c r="BY433" i="26"/>
  <c r="BZ433" i="26"/>
  <c r="CA433" i="26"/>
  <c r="CB433" i="26"/>
  <c r="CC433" i="26"/>
  <c r="CG433" i="26"/>
  <c r="CJ433" i="26"/>
  <c r="CK433" i="26"/>
  <c r="CO433" i="26"/>
  <c r="CP433" i="26"/>
  <c r="A434" i="26"/>
  <c r="B434" i="26"/>
  <c r="C434" i="26"/>
  <c r="D434" i="26"/>
  <c r="E434" i="26"/>
  <c r="I434" i="26"/>
  <c r="J434" i="26"/>
  <c r="K434" i="26"/>
  <c r="N434" i="26"/>
  <c r="O434" i="26"/>
  <c r="Q434" i="26"/>
  <c r="R434" i="26"/>
  <c r="S434" i="26"/>
  <c r="T434" i="26"/>
  <c r="V434" i="26"/>
  <c r="W434" i="26"/>
  <c r="X434" i="26"/>
  <c r="Y434" i="26"/>
  <c r="BK434" i="26"/>
  <c r="BL434" i="26"/>
  <c r="BM434" i="26"/>
  <c r="BN434" i="26"/>
  <c r="BO434" i="26"/>
  <c r="BP434" i="26"/>
  <c r="BV434" i="26"/>
  <c r="BW434" i="26"/>
  <c r="BX434" i="26"/>
  <c r="BY434" i="26"/>
  <c r="BZ434" i="26"/>
  <c r="CA434" i="26"/>
  <c r="CB434" i="26"/>
  <c r="CC434" i="26"/>
  <c r="CG434" i="26"/>
  <c r="CJ434" i="26"/>
  <c r="CK434" i="26"/>
  <c r="CO434" i="26"/>
  <c r="CP434" i="26"/>
  <c r="A435" i="26"/>
  <c r="B435" i="26"/>
  <c r="C435" i="26"/>
  <c r="D435" i="26"/>
  <c r="E435" i="26"/>
  <c r="I435" i="26"/>
  <c r="J435" i="26"/>
  <c r="K435" i="26"/>
  <c r="N435" i="26"/>
  <c r="O435" i="26"/>
  <c r="Q435" i="26"/>
  <c r="R435" i="26"/>
  <c r="S435" i="26"/>
  <c r="T435" i="26"/>
  <c r="V435" i="26"/>
  <c r="W435" i="26"/>
  <c r="X435" i="26"/>
  <c r="Y435" i="26"/>
  <c r="BK435" i="26"/>
  <c r="BL435" i="26"/>
  <c r="BM435" i="26"/>
  <c r="BN435" i="26"/>
  <c r="BO435" i="26"/>
  <c r="BP435" i="26"/>
  <c r="BV435" i="26"/>
  <c r="BW435" i="26"/>
  <c r="BX435" i="26"/>
  <c r="BY435" i="26"/>
  <c r="BZ435" i="26"/>
  <c r="CA435" i="26"/>
  <c r="CB435" i="26"/>
  <c r="CC435" i="26"/>
  <c r="CG435" i="26"/>
  <c r="CJ435" i="26"/>
  <c r="CK435" i="26"/>
  <c r="CO435" i="26"/>
  <c r="CP435" i="26"/>
  <c r="A436" i="26"/>
  <c r="B436" i="26"/>
  <c r="C436" i="26"/>
  <c r="D436" i="26"/>
  <c r="E436" i="26"/>
  <c r="I436" i="26"/>
  <c r="J436" i="26"/>
  <c r="K436" i="26"/>
  <c r="N436" i="26"/>
  <c r="O436" i="26"/>
  <c r="Q436" i="26"/>
  <c r="R436" i="26"/>
  <c r="S436" i="26"/>
  <c r="T436" i="26"/>
  <c r="V436" i="26"/>
  <c r="W436" i="26"/>
  <c r="X436" i="26"/>
  <c r="Y436" i="26"/>
  <c r="BK436" i="26"/>
  <c r="BL436" i="26"/>
  <c r="BM436" i="26"/>
  <c r="BN436" i="26"/>
  <c r="BO436" i="26"/>
  <c r="BP436" i="26"/>
  <c r="BV436" i="26"/>
  <c r="BW436" i="26"/>
  <c r="BX436" i="26"/>
  <c r="BY436" i="26"/>
  <c r="BZ436" i="26"/>
  <c r="CA436" i="26"/>
  <c r="CB436" i="26"/>
  <c r="CC436" i="26"/>
  <c r="CG436" i="26"/>
  <c r="CJ436" i="26"/>
  <c r="CK436" i="26"/>
  <c r="CO436" i="26"/>
  <c r="CP436" i="26"/>
  <c r="A437" i="26"/>
  <c r="B437" i="26"/>
  <c r="C437" i="26"/>
  <c r="D437" i="26"/>
  <c r="E437" i="26"/>
  <c r="I437" i="26"/>
  <c r="J437" i="26"/>
  <c r="K437" i="26"/>
  <c r="N437" i="26"/>
  <c r="O437" i="26"/>
  <c r="Q437" i="26"/>
  <c r="R437" i="26"/>
  <c r="S437" i="26"/>
  <c r="T437" i="26"/>
  <c r="V437" i="26"/>
  <c r="W437" i="26"/>
  <c r="X437" i="26"/>
  <c r="Y437" i="26"/>
  <c r="BK437" i="26"/>
  <c r="BL437" i="26"/>
  <c r="BM437" i="26"/>
  <c r="BN437" i="26"/>
  <c r="BO437" i="26"/>
  <c r="BP437" i="26"/>
  <c r="BV437" i="26"/>
  <c r="BW437" i="26"/>
  <c r="BX437" i="26"/>
  <c r="BY437" i="26"/>
  <c r="BZ437" i="26"/>
  <c r="CA437" i="26"/>
  <c r="CB437" i="26"/>
  <c r="CC437" i="26"/>
  <c r="CG437" i="26"/>
  <c r="CJ437" i="26"/>
  <c r="CK437" i="26"/>
  <c r="CO437" i="26"/>
  <c r="CP437" i="26"/>
  <c r="A438" i="26"/>
  <c r="B438" i="26"/>
  <c r="C438" i="26"/>
  <c r="D438" i="26"/>
  <c r="E438" i="26"/>
  <c r="I438" i="26"/>
  <c r="J438" i="26"/>
  <c r="K438" i="26"/>
  <c r="N438" i="26"/>
  <c r="O438" i="26"/>
  <c r="Q438" i="26"/>
  <c r="R438" i="26"/>
  <c r="S438" i="26"/>
  <c r="T438" i="26"/>
  <c r="V438" i="26"/>
  <c r="W438" i="26"/>
  <c r="X438" i="26"/>
  <c r="Y438" i="26"/>
  <c r="BK438" i="26"/>
  <c r="BL438" i="26"/>
  <c r="BM438" i="26"/>
  <c r="BN438" i="26"/>
  <c r="BO438" i="26"/>
  <c r="BP438" i="26"/>
  <c r="BV438" i="26"/>
  <c r="BW438" i="26"/>
  <c r="BX438" i="26"/>
  <c r="BY438" i="26"/>
  <c r="BZ438" i="26"/>
  <c r="CA438" i="26"/>
  <c r="CB438" i="26"/>
  <c r="CC438" i="26"/>
  <c r="CG438" i="26"/>
  <c r="CJ438" i="26"/>
  <c r="CK438" i="26"/>
  <c r="CO438" i="26"/>
  <c r="CP438" i="26"/>
  <c r="A439" i="26"/>
  <c r="B439" i="26"/>
  <c r="C439" i="26"/>
  <c r="D439" i="26"/>
  <c r="E439" i="26"/>
  <c r="I439" i="26"/>
  <c r="J439" i="26"/>
  <c r="K439" i="26"/>
  <c r="N439" i="26"/>
  <c r="O439" i="26"/>
  <c r="Q439" i="26"/>
  <c r="R439" i="26"/>
  <c r="S439" i="26"/>
  <c r="T439" i="26"/>
  <c r="V439" i="26"/>
  <c r="W439" i="26"/>
  <c r="X439" i="26"/>
  <c r="Y439" i="26"/>
  <c r="BK439" i="26"/>
  <c r="BL439" i="26"/>
  <c r="BM439" i="26"/>
  <c r="BN439" i="26"/>
  <c r="BO439" i="26"/>
  <c r="BP439" i="26"/>
  <c r="BV439" i="26"/>
  <c r="BW439" i="26"/>
  <c r="BX439" i="26"/>
  <c r="BY439" i="26"/>
  <c r="BZ439" i="26"/>
  <c r="CA439" i="26"/>
  <c r="CB439" i="26"/>
  <c r="CC439" i="26"/>
  <c r="CG439" i="26"/>
  <c r="CJ439" i="26"/>
  <c r="CK439" i="26"/>
  <c r="CO439" i="26"/>
  <c r="CP439" i="26"/>
  <c r="A440" i="26"/>
  <c r="B440" i="26"/>
  <c r="C440" i="26"/>
  <c r="D440" i="26"/>
  <c r="E440" i="26"/>
  <c r="I440" i="26"/>
  <c r="J440" i="26"/>
  <c r="K440" i="26"/>
  <c r="N440" i="26"/>
  <c r="O440" i="26"/>
  <c r="Q440" i="26"/>
  <c r="R440" i="26"/>
  <c r="S440" i="26"/>
  <c r="T440" i="26"/>
  <c r="V440" i="26"/>
  <c r="W440" i="26"/>
  <c r="X440" i="26"/>
  <c r="Y440" i="26"/>
  <c r="BK440" i="26"/>
  <c r="BL440" i="26"/>
  <c r="BM440" i="26"/>
  <c r="BN440" i="26"/>
  <c r="BO440" i="26"/>
  <c r="BP440" i="26"/>
  <c r="BV440" i="26"/>
  <c r="BW440" i="26"/>
  <c r="BX440" i="26"/>
  <c r="BY440" i="26"/>
  <c r="BZ440" i="26"/>
  <c r="CA440" i="26"/>
  <c r="CB440" i="26"/>
  <c r="CC440" i="26"/>
  <c r="CG440" i="26"/>
  <c r="CJ440" i="26"/>
  <c r="CK440" i="26"/>
  <c r="CO440" i="26"/>
  <c r="CP440" i="26"/>
  <c r="A441" i="26"/>
  <c r="B441" i="26"/>
  <c r="C441" i="26"/>
  <c r="D441" i="26"/>
  <c r="E441" i="26"/>
  <c r="I441" i="26"/>
  <c r="J441" i="26"/>
  <c r="K441" i="26"/>
  <c r="N441" i="26"/>
  <c r="O441" i="26"/>
  <c r="Q441" i="26"/>
  <c r="R441" i="26"/>
  <c r="S441" i="26"/>
  <c r="T441" i="26"/>
  <c r="V441" i="26"/>
  <c r="W441" i="26"/>
  <c r="X441" i="26"/>
  <c r="Y441" i="26"/>
  <c r="BK441" i="26"/>
  <c r="BL441" i="26"/>
  <c r="BM441" i="26"/>
  <c r="BN441" i="26"/>
  <c r="BO441" i="26"/>
  <c r="BP441" i="26"/>
  <c r="BV441" i="26"/>
  <c r="BW441" i="26"/>
  <c r="BX441" i="26"/>
  <c r="BY441" i="26"/>
  <c r="BZ441" i="26"/>
  <c r="CA441" i="26"/>
  <c r="CB441" i="26"/>
  <c r="CC441" i="26"/>
  <c r="CG441" i="26"/>
  <c r="CJ441" i="26"/>
  <c r="CK441" i="26"/>
  <c r="CO441" i="26"/>
  <c r="CP441" i="26"/>
  <c r="A442" i="26"/>
  <c r="B442" i="26"/>
  <c r="C442" i="26"/>
  <c r="D442" i="26"/>
  <c r="E442" i="26"/>
  <c r="I442" i="26"/>
  <c r="J442" i="26"/>
  <c r="K442" i="26"/>
  <c r="N442" i="26"/>
  <c r="O442" i="26"/>
  <c r="Q442" i="26"/>
  <c r="R442" i="26"/>
  <c r="S442" i="26"/>
  <c r="T442" i="26"/>
  <c r="V442" i="26"/>
  <c r="W442" i="26"/>
  <c r="X442" i="26"/>
  <c r="Y442" i="26"/>
  <c r="BK442" i="26"/>
  <c r="BL442" i="26"/>
  <c r="BM442" i="26"/>
  <c r="BN442" i="26"/>
  <c r="BO442" i="26"/>
  <c r="BP442" i="26"/>
  <c r="BV442" i="26"/>
  <c r="BW442" i="26"/>
  <c r="BX442" i="26"/>
  <c r="BY442" i="26"/>
  <c r="BZ442" i="26"/>
  <c r="CA442" i="26"/>
  <c r="CB442" i="26"/>
  <c r="CC442" i="26"/>
  <c r="CG442" i="26"/>
  <c r="CJ442" i="26"/>
  <c r="CK442" i="26"/>
  <c r="CO442" i="26"/>
  <c r="CP442" i="26"/>
  <c r="A443" i="26"/>
  <c r="B443" i="26"/>
  <c r="C443" i="26"/>
  <c r="D443" i="26"/>
  <c r="E443" i="26"/>
  <c r="I443" i="26"/>
  <c r="J443" i="26"/>
  <c r="K443" i="26"/>
  <c r="N443" i="26"/>
  <c r="O443" i="26"/>
  <c r="Q443" i="26"/>
  <c r="R443" i="26"/>
  <c r="S443" i="26"/>
  <c r="T443" i="26"/>
  <c r="V443" i="26"/>
  <c r="W443" i="26"/>
  <c r="X443" i="26"/>
  <c r="Y443" i="26"/>
  <c r="BK443" i="26"/>
  <c r="BL443" i="26"/>
  <c r="BM443" i="26"/>
  <c r="BN443" i="26"/>
  <c r="BO443" i="26"/>
  <c r="BP443" i="26"/>
  <c r="BV443" i="26"/>
  <c r="BW443" i="26"/>
  <c r="BX443" i="26"/>
  <c r="BY443" i="26"/>
  <c r="BZ443" i="26"/>
  <c r="CA443" i="26"/>
  <c r="CB443" i="26"/>
  <c r="CC443" i="26"/>
  <c r="CG443" i="26"/>
  <c r="CJ443" i="26"/>
  <c r="CK443" i="26"/>
  <c r="CO443" i="26"/>
  <c r="CP443" i="26"/>
  <c r="A444" i="26"/>
  <c r="B444" i="26"/>
  <c r="C444" i="26"/>
  <c r="D444" i="26"/>
  <c r="E444" i="26"/>
  <c r="I444" i="26"/>
  <c r="J444" i="26"/>
  <c r="K444" i="26"/>
  <c r="N444" i="26"/>
  <c r="O444" i="26"/>
  <c r="Q444" i="26"/>
  <c r="R444" i="26"/>
  <c r="S444" i="26"/>
  <c r="T444" i="26"/>
  <c r="V444" i="26"/>
  <c r="W444" i="26"/>
  <c r="X444" i="26"/>
  <c r="Y444" i="26"/>
  <c r="BK444" i="26"/>
  <c r="BL444" i="26"/>
  <c r="BM444" i="26"/>
  <c r="BN444" i="26"/>
  <c r="BO444" i="26"/>
  <c r="BP444" i="26"/>
  <c r="BV444" i="26"/>
  <c r="BW444" i="26"/>
  <c r="BX444" i="26"/>
  <c r="BY444" i="26"/>
  <c r="BZ444" i="26"/>
  <c r="CA444" i="26"/>
  <c r="CB444" i="26"/>
  <c r="CC444" i="26"/>
  <c r="CG444" i="26"/>
  <c r="CJ444" i="26"/>
  <c r="CK444" i="26"/>
  <c r="CO444" i="26"/>
  <c r="CP444" i="26"/>
  <c r="A445" i="26"/>
  <c r="B445" i="26"/>
  <c r="C445" i="26"/>
  <c r="D445" i="26"/>
  <c r="E445" i="26"/>
  <c r="I445" i="26"/>
  <c r="J445" i="26"/>
  <c r="K445" i="26"/>
  <c r="N445" i="26"/>
  <c r="O445" i="26"/>
  <c r="Q445" i="26"/>
  <c r="R445" i="26"/>
  <c r="S445" i="26"/>
  <c r="T445" i="26"/>
  <c r="V445" i="26"/>
  <c r="W445" i="26"/>
  <c r="X445" i="26"/>
  <c r="Y445" i="26"/>
  <c r="BK445" i="26"/>
  <c r="BL445" i="26"/>
  <c r="BM445" i="26"/>
  <c r="BN445" i="26"/>
  <c r="BO445" i="26"/>
  <c r="BP445" i="26"/>
  <c r="BV445" i="26"/>
  <c r="BW445" i="26"/>
  <c r="BX445" i="26"/>
  <c r="BY445" i="26"/>
  <c r="BZ445" i="26"/>
  <c r="CA445" i="26"/>
  <c r="CB445" i="26"/>
  <c r="CC445" i="26"/>
  <c r="CG445" i="26"/>
  <c r="CJ445" i="26"/>
  <c r="CK445" i="26"/>
  <c r="CO445" i="26"/>
  <c r="CP445" i="26"/>
  <c r="A446" i="26"/>
  <c r="B446" i="26"/>
  <c r="C446" i="26"/>
  <c r="D446" i="26"/>
  <c r="E446" i="26"/>
  <c r="I446" i="26"/>
  <c r="J446" i="26"/>
  <c r="K446" i="26"/>
  <c r="N446" i="26"/>
  <c r="O446" i="26"/>
  <c r="Q446" i="26"/>
  <c r="R446" i="26"/>
  <c r="S446" i="26"/>
  <c r="T446" i="26"/>
  <c r="V446" i="26"/>
  <c r="W446" i="26"/>
  <c r="X446" i="26"/>
  <c r="Y446" i="26"/>
  <c r="BK446" i="26"/>
  <c r="BL446" i="26"/>
  <c r="BM446" i="26"/>
  <c r="BN446" i="26"/>
  <c r="BO446" i="26"/>
  <c r="BP446" i="26"/>
  <c r="BV446" i="26"/>
  <c r="BW446" i="26"/>
  <c r="BX446" i="26"/>
  <c r="BY446" i="26"/>
  <c r="BZ446" i="26"/>
  <c r="CA446" i="26"/>
  <c r="CB446" i="26"/>
  <c r="CC446" i="26"/>
  <c r="CG446" i="26"/>
  <c r="CJ446" i="26"/>
  <c r="CK446" i="26"/>
  <c r="CO446" i="26"/>
  <c r="CP446" i="26"/>
  <c r="A447" i="26"/>
  <c r="B447" i="26"/>
  <c r="C447" i="26"/>
  <c r="D447" i="26"/>
  <c r="E447" i="26"/>
  <c r="I447" i="26"/>
  <c r="J447" i="26"/>
  <c r="K447" i="26"/>
  <c r="N447" i="26"/>
  <c r="O447" i="26"/>
  <c r="Q447" i="26"/>
  <c r="R447" i="26"/>
  <c r="S447" i="26"/>
  <c r="T447" i="26"/>
  <c r="V447" i="26"/>
  <c r="W447" i="26"/>
  <c r="X447" i="26"/>
  <c r="Y447" i="26"/>
  <c r="BK447" i="26"/>
  <c r="BL447" i="26"/>
  <c r="BM447" i="26"/>
  <c r="BN447" i="26"/>
  <c r="BO447" i="26"/>
  <c r="BP447" i="26"/>
  <c r="BV447" i="26"/>
  <c r="BW447" i="26"/>
  <c r="BX447" i="26"/>
  <c r="BY447" i="26"/>
  <c r="BZ447" i="26"/>
  <c r="CA447" i="26"/>
  <c r="CB447" i="26"/>
  <c r="CC447" i="26"/>
  <c r="CG447" i="26"/>
  <c r="CJ447" i="26"/>
  <c r="CK447" i="26"/>
  <c r="CO447" i="26"/>
  <c r="CP447" i="26"/>
  <c r="A448" i="26"/>
  <c r="B448" i="26"/>
  <c r="C448" i="26"/>
  <c r="D448" i="26"/>
  <c r="E448" i="26"/>
  <c r="I448" i="26"/>
  <c r="J448" i="26"/>
  <c r="K448" i="26"/>
  <c r="N448" i="26"/>
  <c r="O448" i="26"/>
  <c r="Q448" i="26"/>
  <c r="R448" i="26"/>
  <c r="S448" i="26"/>
  <c r="T448" i="26"/>
  <c r="V448" i="26"/>
  <c r="W448" i="26"/>
  <c r="X448" i="26"/>
  <c r="Y448" i="26"/>
  <c r="BK448" i="26"/>
  <c r="BL448" i="26"/>
  <c r="BM448" i="26"/>
  <c r="BN448" i="26"/>
  <c r="BO448" i="26"/>
  <c r="BP448" i="26"/>
  <c r="BV448" i="26"/>
  <c r="BW448" i="26"/>
  <c r="BX448" i="26"/>
  <c r="BY448" i="26"/>
  <c r="BZ448" i="26"/>
  <c r="CA448" i="26"/>
  <c r="CB448" i="26"/>
  <c r="CC448" i="26"/>
  <c r="CG448" i="26"/>
  <c r="CJ448" i="26"/>
  <c r="CK448" i="26"/>
  <c r="CO448" i="26"/>
  <c r="CP448" i="26"/>
  <c r="A449" i="26"/>
  <c r="B449" i="26"/>
  <c r="C449" i="26"/>
  <c r="D449" i="26"/>
  <c r="E449" i="26"/>
  <c r="I449" i="26"/>
  <c r="J449" i="26"/>
  <c r="K449" i="26"/>
  <c r="N449" i="26"/>
  <c r="O449" i="26"/>
  <c r="Q449" i="26"/>
  <c r="R449" i="26"/>
  <c r="S449" i="26"/>
  <c r="T449" i="26"/>
  <c r="V449" i="26"/>
  <c r="W449" i="26"/>
  <c r="X449" i="26"/>
  <c r="Y449" i="26"/>
  <c r="BK449" i="26"/>
  <c r="BL449" i="26"/>
  <c r="BM449" i="26"/>
  <c r="BN449" i="26"/>
  <c r="BO449" i="26"/>
  <c r="BP449" i="26"/>
  <c r="BV449" i="26"/>
  <c r="BW449" i="26"/>
  <c r="BX449" i="26"/>
  <c r="BY449" i="26"/>
  <c r="BZ449" i="26"/>
  <c r="CA449" i="26"/>
  <c r="CB449" i="26"/>
  <c r="CC449" i="26"/>
  <c r="CG449" i="26"/>
  <c r="CJ449" i="26"/>
  <c r="CK449" i="26"/>
  <c r="CO449" i="26"/>
  <c r="CP449" i="26"/>
  <c r="A450" i="26"/>
  <c r="B450" i="26"/>
  <c r="C450" i="26"/>
  <c r="D450" i="26"/>
  <c r="E450" i="26"/>
  <c r="I450" i="26"/>
  <c r="J450" i="26"/>
  <c r="K450" i="26"/>
  <c r="N450" i="26"/>
  <c r="O450" i="26"/>
  <c r="Q450" i="26"/>
  <c r="R450" i="26"/>
  <c r="S450" i="26"/>
  <c r="T450" i="26"/>
  <c r="V450" i="26"/>
  <c r="W450" i="26"/>
  <c r="X450" i="26"/>
  <c r="Y450" i="26"/>
  <c r="BK450" i="26"/>
  <c r="BL450" i="26"/>
  <c r="BM450" i="26"/>
  <c r="BN450" i="26"/>
  <c r="BO450" i="26"/>
  <c r="BP450" i="26"/>
  <c r="BV450" i="26"/>
  <c r="BW450" i="26"/>
  <c r="BX450" i="26"/>
  <c r="BY450" i="26"/>
  <c r="BZ450" i="26"/>
  <c r="CA450" i="26"/>
  <c r="CB450" i="26"/>
  <c r="CC450" i="26"/>
  <c r="CG450" i="26"/>
  <c r="CJ450" i="26"/>
  <c r="CK450" i="26"/>
  <c r="CO450" i="26"/>
  <c r="CP450" i="26"/>
  <c r="A451" i="26"/>
  <c r="B451" i="26"/>
  <c r="C451" i="26"/>
  <c r="D451" i="26"/>
  <c r="E451" i="26"/>
  <c r="I451" i="26"/>
  <c r="J451" i="26"/>
  <c r="K451" i="26"/>
  <c r="N451" i="26"/>
  <c r="O451" i="26"/>
  <c r="Q451" i="26"/>
  <c r="R451" i="26"/>
  <c r="S451" i="26"/>
  <c r="T451" i="26"/>
  <c r="V451" i="26"/>
  <c r="W451" i="26"/>
  <c r="X451" i="26"/>
  <c r="Y451" i="26"/>
  <c r="BK451" i="26"/>
  <c r="BL451" i="26"/>
  <c r="BM451" i="26"/>
  <c r="BN451" i="26"/>
  <c r="BO451" i="26"/>
  <c r="BP451" i="26"/>
  <c r="BV451" i="26"/>
  <c r="BW451" i="26"/>
  <c r="BX451" i="26"/>
  <c r="BY451" i="26"/>
  <c r="BZ451" i="26"/>
  <c r="CA451" i="26"/>
  <c r="CB451" i="26"/>
  <c r="CC451" i="26"/>
  <c r="CG451" i="26"/>
  <c r="CJ451" i="26"/>
  <c r="CK451" i="26"/>
  <c r="CO451" i="26"/>
  <c r="CP451" i="26"/>
  <c r="A452" i="26"/>
  <c r="B452" i="26"/>
  <c r="C452" i="26"/>
  <c r="D452" i="26"/>
  <c r="E452" i="26"/>
  <c r="I452" i="26"/>
  <c r="J452" i="26"/>
  <c r="K452" i="26"/>
  <c r="N452" i="26"/>
  <c r="O452" i="26"/>
  <c r="Q452" i="26"/>
  <c r="R452" i="26"/>
  <c r="S452" i="26"/>
  <c r="T452" i="26"/>
  <c r="V452" i="26"/>
  <c r="W452" i="26"/>
  <c r="X452" i="26"/>
  <c r="Y452" i="26"/>
  <c r="BK452" i="26"/>
  <c r="BL452" i="26"/>
  <c r="BM452" i="26"/>
  <c r="BN452" i="26"/>
  <c r="BO452" i="26"/>
  <c r="BP452" i="26"/>
  <c r="BV452" i="26"/>
  <c r="BW452" i="26"/>
  <c r="BX452" i="26"/>
  <c r="BY452" i="26"/>
  <c r="BZ452" i="26"/>
  <c r="CA452" i="26"/>
  <c r="CB452" i="26"/>
  <c r="CC452" i="26"/>
  <c r="CG452" i="26"/>
  <c r="CJ452" i="26"/>
  <c r="CK452" i="26"/>
  <c r="CO452" i="26"/>
  <c r="CP452" i="26"/>
  <c r="A453" i="26"/>
  <c r="B453" i="26"/>
  <c r="C453" i="26"/>
  <c r="D453" i="26"/>
  <c r="E453" i="26"/>
  <c r="I453" i="26"/>
  <c r="J453" i="26"/>
  <c r="K453" i="26"/>
  <c r="N453" i="26"/>
  <c r="O453" i="26"/>
  <c r="Q453" i="26"/>
  <c r="R453" i="26"/>
  <c r="S453" i="26"/>
  <c r="T453" i="26"/>
  <c r="V453" i="26"/>
  <c r="W453" i="26"/>
  <c r="X453" i="26"/>
  <c r="Y453" i="26"/>
  <c r="BK453" i="26"/>
  <c r="BL453" i="26"/>
  <c r="BM453" i="26"/>
  <c r="BN453" i="26"/>
  <c r="BO453" i="26"/>
  <c r="BP453" i="26"/>
  <c r="BV453" i="26"/>
  <c r="BW453" i="26"/>
  <c r="BX453" i="26"/>
  <c r="BY453" i="26"/>
  <c r="BZ453" i="26"/>
  <c r="CA453" i="26"/>
  <c r="CB453" i="26"/>
  <c r="CC453" i="26"/>
  <c r="CG453" i="26"/>
  <c r="CJ453" i="26"/>
  <c r="CK453" i="26"/>
  <c r="CO453" i="26"/>
  <c r="CP453" i="26"/>
  <c r="A454" i="26"/>
  <c r="B454" i="26"/>
  <c r="C454" i="26"/>
  <c r="D454" i="26"/>
  <c r="E454" i="26"/>
  <c r="I454" i="26"/>
  <c r="J454" i="26"/>
  <c r="K454" i="26"/>
  <c r="N454" i="26"/>
  <c r="O454" i="26"/>
  <c r="Q454" i="26"/>
  <c r="R454" i="26"/>
  <c r="S454" i="26"/>
  <c r="T454" i="26"/>
  <c r="V454" i="26"/>
  <c r="W454" i="26"/>
  <c r="X454" i="26"/>
  <c r="Y454" i="26"/>
  <c r="BK454" i="26"/>
  <c r="BL454" i="26"/>
  <c r="BM454" i="26"/>
  <c r="BN454" i="26"/>
  <c r="BO454" i="26"/>
  <c r="BP454" i="26"/>
  <c r="BV454" i="26"/>
  <c r="BW454" i="26"/>
  <c r="BX454" i="26"/>
  <c r="BY454" i="26"/>
  <c r="BZ454" i="26"/>
  <c r="CA454" i="26"/>
  <c r="CB454" i="26"/>
  <c r="CC454" i="26"/>
  <c r="CG454" i="26"/>
  <c r="CJ454" i="26"/>
  <c r="CK454" i="26"/>
  <c r="CO454" i="26"/>
  <c r="CP454" i="26"/>
  <c r="A455" i="26"/>
  <c r="B455" i="26"/>
  <c r="C455" i="26"/>
  <c r="D455" i="26"/>
  <c r="E455" i="26"/>
  <c r="I455" i="26"/>
  <c r="J455" i="26"/>
  <c r="K455" i="26"/>
  <c r="N455" i="26"/>
  <c r="O455" i="26"/>
  <c r="Q455" i="26"/>
  <c r="R455" i="26"/>
  <c r="S455" i="26"/>
  <c r="T455" i="26"/>
  <c r="V455" i="26"/>
  <c r="W455" i="26"/>
  <c r="X455" i="26"/>
  <c r="Y455" i="26"/>
  <c r="BK455" i="26"/>
  <c r="BL455" i="26"/>
  <c r="BM455" i="26"/>
  <c r="BN455" i="26"/>
  <c r="BO455" i="26"/>
  <c r="BP455" i="26"/>
  <c r="BV455" i="26"/>
  <c r="BW455" i="26"/>
  <c r="BX455" i="26"/>
  <c r="BY455" i="26"/>
  <c r="BZ455" i="26"/>
  <c r="CA455" i="26"/>
  <c r="CB455" i="26"/>
  <c r="CC455" i="26"/>
  <c r="CG455" i="26"/>
  <c r="CJ455" i="26"/>
  <c r="CK455" i="26"/>
  <c r="CO455" i="26"/>
  <c r="CP455" i="26"/>
  <c r="A456" i="26"/>
  <c r="B456" i="26"/>
  <c r="C456" i="26"/>
  <c r="D456" i="26"/>
  <c r="E456" i="26"/>
  <c r="I456" i="26"/>
  <c r="J456" i="26"/>
  <c r="K456" i="26"/>
  <c r="N456" i="26"/>
  <c r="O456" i="26"/>
  <c r="Q456" i="26"/>
  <c r="R456" i="26"/>
  <c r="S456" i="26"/>
  <c r="T456" i="26"/>
  <c r="V456" i="26"/>
  <c r="W456" i="26"/>
  <c r="X456" i="26"/>
  <c r="Y456" i="26"/>
  <c r="BK456" i="26"/>
  <c r="BL456" i="26"/>
  <c r="BM456" i="26"/>
  <c r="BN456" i="26"/>
  <c r="BO456" i="26"/>
  <c r="BP456" i="26"/>
  <c r="BV456" i="26"/>
  <c r="BW456" i="26"/>
  <c r="BX456" i="26"/>
  <c r="BY456" i="26"/>
  <c r="BZ456" i="26"/>
  <c r="CA456" i="26"/>
  <c r="CB456" i="26"/>
  <c r="CC456" i="26"/>
  <c r="CG456" i="26"/>
  <c r="CJ456" i="26"/>
  <c r="CK456" i="26"/>
  <c r="CO456" i="26"/>
  <c r="CP456" i="26"/>
  <c r="A457" i="26"/>
  <c r="B457" i="26"/>
  <c r="C457" i="26"/>
  <c r="D457" i="26"/>
  <c r="E457" i="26"/>
  <c r="I457" i="26"/>
  <c r="J457" i="26"/>
  <c r="K457" i="26"/>
  <c r="N457" i="26"/>
  <c r="O457" i="26"/>
  <c r="Q457" i="26"/>
  <c r="R457" i="26"/>
  <c r="S457" i="26"/>
  <c r="T457" i="26"/>
  <c r="V457" i="26"/>
  <c r="W457" i="26"/>
  <c r="X457" i="26"/>
  <c r="Y457" i="26"/>
  <c r="BK457" i="26"/>
  <c r="BL457" i="26"/>
  <c r="BM457" i="26"/>
  <c r="BN457" i="26"/>
  <c r="BO457" i="26"/>
  <c r="BP457" i="26"/>
  <c r="BV457" i="26"/>
  <c r="BW457" i="26"/>
  <c r="BX457" i="26"/>
  <c r="BY457" i="26"/>
  <c r="BZ457" i="26"/>
  <c r="CA457" i="26"/>
  <c r="CB457" i="26"/>
  <c r="CC457" i="26"/>
  <c r="CG457" i="26"/>
  <c r="CJ457" i="26"/>
  <c r="CK457" i="26"/>
  <c r="CO457" i="26"/>
  <c r="CP457" i="26"/>
  <c r="A458" i="26"/>
  <c r="B458" i="26"/>
  <c r="C458" i="26"/>
  <c r="D458" i="26"/>
  <c r="E458" i="26"/>
  <c r="I458" i="26"/>
  <c r="J458" i="26"/>
  <c r="K458" i="26"/>
  <c r="N458" i="26"/>
  <c r="O458" i="26"/>
  <c r="Q458" i="26"/>
  <c r="R458" i="26"/>
  <c r="S458" i="26"/>
  <c r="T458" i="26"/>
  <c r="V458" i="26"/>
  <c r="W458" i="26"/>
  <c r="X458" i="26"/>
  <c r="Y458" i="26"/>
  <c r="BK458" i="26"/>
  <c r="BL458" i="26"/>
  <c r="BM458" i="26"/>
  <c r="BN458" i="26"/>
  <c r="BO458" i="26"/>
  <c r="BP458" i="26"/>
  <c r="BV458" i="26"/>
  <c r="BW458" i="26"/>
  <c r="BX458" i="26"/>
  <c r="BY458" i="26"/>
  <c r="BZ458" i="26"/>
  <c r="CA458" i="26"/>
  <c r="CB458" i="26"/>
  <c r="CC458" i="26"/>
  <c r="CG458" i="26"/>
  <c r="CJ458" i="26"/>
  <c r="CK458" i="26"/>
  <c r="CO458" i="26"/>
  <c r="CP458" i="26"/>
  <c r="A459" i="26"/>
  <c r="B459" i="26"/>
  <c r="C459" i="26"/>
  <c r="D459" i="26"/>
  <c r="E459" i="26"/>
  <c r="I459" i="26"/>
  <c r="J459" i="26"/>
  <c r="K459" i="26"/>
  <c r="N459" i="26"/>
  <c r="O459" i="26"/>
  <c r="Q459" i="26"/>
  <c r="R459" i="26"/>
  <c r="S459" i="26"/>
  <c r="T459" i="26"/>
  <c r="V459" i="26"/>
  <c r="W459" i="26"/>
  <c r="X459" i="26"/>
  <c r="Y459" i="26"/>
  <c r="BK459" i="26"/>
  <c r="BL459" i="26"/>
  <c r="BM459" i="26"/>
  <c r="BN459" i="26"/>
  <c r="BO459" i="26"/>
  <c r="BP459" i="26"/>
  <c r="BV459" i="26"/>
  <c r="BW459" i="26"/>
  <c r="BX459" i="26"/>
  <c r="BY459" i="26"/>
  <c r="BZ459" i="26"/>
  <c r="CA459" i="26"/>
  <c r="CB459" i="26"/>
  <c r="CC459" i="26"/>
  <c r="CG459" i="26"/>
  <c r="CJ459" i="26"/>
  <c r="CK459" i="26"/>
  <c r="CO459" i="26"/>
  <c r="CP459" i="26"/>
  <c r="A460" i="26"/>
  <c r="B460" i="26"/>
  <c r="C460" i="26"/>
  <c r="D460" i="26"/>
  <c r="E460" i="26"/>
  <c r="I460" i="26"/>
  <c r="J460" i="26"/>
  <c r="K460" i="26"/>
  <c r="N460" i="26"/>
  <c r="O460" i="26"/>
  <c r="Q460" i="26"/>
  <c r="R460" i="26"/>
  <c r="S460" i="26"/>
  <c r="T460" i="26"/>
  <c r="V460" i="26"/>
  <c r="W460" i="26"/>
  <c r="X460" i="26"/>
  <c r="Y460" i="26"/>
  <c r="BK460" i="26"/>
  <c r="BL460" i="26"/>
  <c r="BM460" i="26"/>
  <c r="BN460" i="26"/>
  <c r="BO460" i="26"/>
  <c r="BP460" i="26"/>
  <c r="BV460" i="26"/>
  <c r="BW460" i="26"/>
  <c r="BX460" i="26"/>
  <c r="BY460" i="26"/>
  <c r="BZ460" i="26"/>
  <c r="CA460" i="26"/>
  <c r="CB460" i="26"/>
  <c r="CC460" i="26"/>
  <c r="CG460" i="26"/>
  <c r="CJ460" i="26"/>
  <c r="CK460" i="26"/>
  <c r="CO460" i="26"/>
  <c r="CP460" i="26"/>
  <c r="A461" i="26"/>
  <c r="B461" i="26"/>
  <c r="C461" i="26"/>
  <c r="D461" i="26"/>
  <c r="E461" i="26"/>
  <c r="I461" i="26"/>
  <c r="J461" i="26"/>
  <c r="K461" i="26"/>
  <c r="N461" i="26"/>
  <c r="O461" i="26"/>
  <c r="Q461" i="26"/>
  <c r="R461" i="26"/>
  <c r="S461" i="26"/>
  <c r="T461" i="26"/>
  <c r="V461" i="26"/>
  <c r="W461" i="26"/>
  <c r="X461" i="26"/>
  <c r="Y461" i="26"/>
  <c r="BK461" i="26"/>
  <c r="BL461" i="26"/>
  <c r="BM461" i="26"/>
  <c r="BN461" i="26"/>
  <c r="BO461" i="26"/>
  <c r="BP461" i="26"/>
  <c r="BV461" i="26"/>
  <c r="BW461" i="26"/>
  <c r="BX461" i="26"/>
  <c r="BY461" i="26"/>
  <c r="BZ461" i="26"/>
  <c r="CA461" i="26"/>
  <c r="CB461" i="26"/>
  <c r="CC461" i="26"/>
  <c r="CG461" i="26"/>
  <c r="CJ461" i="26"/>
  <c r="CK461" i="26"/>
  <c r="CO461" i="26"/>
  <c r="CP461" i="26"/>
  <c r="A462" i="26"/>
  <c r="B462" i="26"/>
  <c r="C462" i="26"/>
  <c r="D462" i="26"/>
  <c r="E462" i="26"/>
  <c r="I462" i="26"/>
  <c r="J462" i="26"/>
  <c r="K462" i="26"/>
  <c r="N462" i="26"/>
  <c r="O462" i="26"/>
  <c r="Q462" i="26"/>
  <c r="R462" i="26"/>
  <c r="S462" i="26"/>
  <c r="T462" i="26"/>
  <c r="V462" i="26"/>
  <c r="W462" i="26"/>
  <c r="X462" i="26"/>
  <c r="Y462" i="26"/>
  <c r="BK462" i="26"/>
  <c r="BL462" i="26"/>
  <c r="BM462" i="26"/>
  <c r="BN462" i="26"/>
  <c r="BO462" i="26"/>
  <c r="BP462" i="26"/>
  <c r="BV462" i="26"/>
  <c r="BW462" i="26"/>
  <c r="BX462" i="26"/>
  <c r="BY462" i="26"/>
  <c r="BZ462" i="26"/>
  <c r="CA462" i="26"/>
  <c r="CB462" i="26"/>
  <c r="CC462" i="26"/>
  <c r="CG462" i="26"/>
  <c r="CJ462" i="26"/>
  <c r="CK462" i="26"/>
  <c r="CO462" i="26"/>
  <c r="CP462" i="26"/>
  <c r="A463" i="26"/>
  <c r="B463" i="26"/>
  <c r="C463" i="26"/>
  <c r="D463" i="26"/>
  <c r="E463" i="26"/>
  <c r="I463" i="26"/>
  <c r="J463" i="26"/>
  <c r="K463" i="26"/>
  <c r="N463" i="26"/>
  <c r="O463" i="26"/>
  <c r="Q463" i="26"/>
  <c r="R463" i="26"/>
  <c r="S463" i="26"/>
  <c r="T463" i="26"/>
  <c r="V463" i="26"/>
  <c r="W463" i="26"/>
  <c r="X463" i="26"/>
  <c r="Y463" i="26"/>
  <c r="BK463" i="26"/>
  <c r="BL463" i="26"/>
  <c r="BM463" i="26"/>
  <c r="BN463" i="26"/>
  <c r="BO463" i="26"/>
  <c r="BP463" i="26"/>
  <c r="BV463" i="26"/>
  <c r="BW463" i="26"/>
  <c r="BX463" i="26"/>
  <c r="BY463" i="26"/>
  <c r="BZ463" i="26"/>
  <c r="CA463" i="26"/>
  <c r="CB463" i="26"/>
  <c r="CC463" i="26"/>
  <c r="CG463" i="26"/>
  <c r="CJ463" i="26"/>
  <c r="CK463" i="26"/>
  <c r="CO463" i="26"/>
  <c r="CP463" i="26"/>
  <c r="A464" i="26"/>
  <c r="B464" i="26"/>
  <c r="C464" i="26"/>
  <c r="D464" i="26"/>
  <c r="E464" i="26"/>
  <c r="I464" i="26"/>
  <c r="J464" i="26"/>
  <c r="K464" i="26"/>
  <c r="N464" i="26"/>
  <c r="O464" i="26"/>
  <c r="Q464" i="26"/>
  <c r="R464" i="26"/>
  <c r="S464" i="26"/>
  <c r="T464" i="26"/>
  <c r="V464" i="26"/>
  <c r="W464" i="26"/>
  <c r="X464" i="26"/>
  <c r="Y464" i="26"/>
  <c r="BK464" i="26"/>
  <c r="BL464" i="26"/>
  <c r="BM464" i="26"/>
  <c r="BN464" i="26"/>
  <c r="BO464" i="26"/>
  <c r="BP464" i="26"/>
  <c r="BV464" i="26"/>
  <c r="BW464" i="26"/>
  <c r="BX464" i="26"/>
  <c r="BY464" i="26"/>
  <c r="BZ464" i="26"/>
  <c r="CA464" i="26"/>
  <c r="CB464" i="26"/>
  <c r="CC464" i="26"/>
  <c r="CG464" i="26"/>
  <c r="CJ464" i="26"/>
  <c r="CK464" i="26"/>
  <c r="CO464" i="26"/>
  <c r="CP464" i="26"/>
  <c r="A465" i="26"/>
  <c r="B465" i="26"/>
  <c r="C465" i="26"/>
  <c r="D465" i="26"/>
  <c r="E465" i="26"/>
  <c r="I465" i="26"/>
  <c r="J465" i="26"/>
  <c r="K465" i="26"/>
  <c r="N465" i="26"/>
  <c r="O465" i="26"/>
  <c r="Q465" i="26"/>
  <c r="R465" i="26"/>
  <c r="S465" i="26"/>
  <c r="T465" i="26"/>
  <c r="V465" i="26"/>
  <c r="W465" i="26"/>
  <c r="X465" i="26"/>
  <c r="Y465" i="26"/>
  <c r="BK465" i="26"/>
  <c r="BL465" i="26"/>
  <c r="BM465" i="26"/>
  <c r="BN465" i="26"/>
  <c r="BO465" i="26"/>
  <c r="BP465" i="26"/>
  <c r="BV465" i="26"/>
  <c r="BW465" i="26"/>
  <c r="BX465" i="26"/>
  <c r="BY465" i="26"/>
  <c r="BZ465" i="26"/>
  <c r="CA465" i="26"/>
  <c r="CB465" i="26"/>
  <c r="CC465" i="26"/>
  <c r="CG465" i="26"/>
  <c r="CJ465" i="26"/>
  <c r="CK465" i="26"/>
  <c r="CO465" i="26"/>
  <c r="CP465" i="26"/>
  <c r="A466" i="26"/>
  <c r="B466" i="26"/>
  <c r="C466" i="26"/>
  <c r="D466" i="26"/>
  <c r="E466" i="26"/>
  <c r="I466" i="26"/>
  <c r="J466" i="26"/>
  <c r="K466" i="26"/>
  <c r="N466" i="26"/>
  <c r="O466" i="26"/>
  <c r="Q466" i="26"/>
  <c r="R466" i="26"/>
  <c r="S466" i="26"/>
  <c r="T466" i="26"/>
  <c r="V466" i="26"/>
  <c r="W466" i="26"/>
  <c r="X466" i="26"/>
  <c r="Y466" i="26"/>
  <c r="BK466" i="26"/>
  <c r="BL466" i="26"/>
  <c r="BM466" i="26"/>
  <c r="BN466" i="26"/>
  <c r="BO466" i="26"/>
  <c r="BP466" i="26"/>
  <c r="BV466" i="26"/>
  <c r="BW466" i="26"/>
  <c r="BX466" i="26"/>
  <c r="BY466" i="26"/>
  <c r="BZ466" i="26"/>
  <c r="CA466" i="26"/>
  <c r="CB466" i="26"/>
  <c r="CC466" i="26"/>
  <c r="CG466" i="26"/>
  <c r="CJ466" i="26"/>
  <c r="CK466" i="26"/>
  <c r="CO466" i="26"/>
  <c r="CP466" i="26"/>
  <c r="A467" i="26"/>
  <c r="B467" i="26"/>
  <c r="C467" i="26"/>
  <c r="D467" i="26"/>
  <c r="E467" i="26"/>
  <c r="I467" i="26"/>
  <c r="J467" i="26"/>
  <c r="K467" i="26"/>
  <c r="N467" i="26"/>
  <c r="O467" i="26"/>
  <c r="Q467" i="26"/>
  <c r="R467" i="26"/>
  <c r="S467" i="26"/>
  <c r="T467" i="26"/>
  <c r="V467" i="26"/>
  <c r="W467" i="26"/>
  <c r="X467" i="26"/>
  <c r="Y467" i="26"/>
  <c r="BK467" i="26"/>
  <c r="BL467" i="26"/>
  <c r="BM467" i="26"/>
  <c r="BN467" i="26"/>
  <c r="BO467" i="26"/>
  <c r="BP467" i="26"/>
  <c r="BV467" i="26"/>
  <c r="BW467" i="26"/>
  <c r="BX467" i="26"/>
  <c r="BY467" i="26"/>
  <c r="BZ467" i="26"/>
  <c r="CA467" i="26"/>
  <c r="CB467" i="26"/>
  <c r="CC467" i="26"/>
  <c r="CG467" i="26"/>
  <c r="CJ467" i="26"/>
  <c r="CK467" i="26"/>
  <c r="CO467" i="26"/>
  <c r="CP467" i="26"/>
  <c r="A468" i="26"/>
  <c r="B468" i="26"/>
  <c r="C468" i="26"/>
  <c r="D468" i="26"/>
  <c r="E468" i="26"/>
  <c r="I468" i="26"/>
  <c r="J468" i="26"/>
  <c r="K468" i="26"/>
  <c r="N468" i="26"/>
  <c r="O468" i="26"/>
  <c r="Q468" i="26"/>
  <c r="R468" i="26"/>
  <c r="S468" i="26"/>
  <c r="T468" i="26"/>
  <c r="V468" i="26"/>
  <c r="W468" i="26"/>
  <c r="X468" i="26"/>
  <c r="Y468" i="26"/>
  <c r="BK468" i="26"/>
  <c r="BL468" i="26"/>
  <c r="BM468" i="26"/>
  <c r="BN468" i="26"/>
  <c r="BO468" i="26"/>
  <c r="BP468" i="26"/>
  <c r="BV468" i="26"/>
  <c r="BW468" i="26"/>
  <c r="BX468" i="26"/>
  <c r="BY468" i="26"/>
  <c r="BZ468" i="26"/>
  <c r="CA468" i="26"/>
  <c r="CB468" i="26"/>
  <c r="CC468" i="26"/>
  <c r="CG468" i="26"/>
  <c r="CJ468" i="26"/>
  <c r="CK468" i="26"/>
  <c r="CO468" i="26"/>
  <c r="CP468" i="26"/>
  <c r="A469" i="26"/>
  <c r="B469" i="26"/>
  <c r="C469" i="26"/>
  <c r="D469" i="26"/>
  <c r="E469" i="26"/>
  <c r="I469" i="26"/>
  <c r="J469" i="26"/>
  <c r="K469" i="26"/>
  <c r="N469" i="26"/>
  <c r="O469" i="26"/>
  <c r="Q469" i="26"/>
  <c r="R469" i="26"/>
  <c r="S469" i="26"/>
  <c r="T469" i="26"/>
  <c r="V469" i="26"/>
  <c r="W469" i="26"/>
  <c r="X469" i="26"/>
  <c r="Y469" i="26"/>
  <c r="BK469" i="26"/>
  <c r="BL469" i="26"/>
  <c r="BM469" i="26"/>
  <c r="BN469" i="26"/>
  <c r="BO469" i="26"/>
  <c r="BP469" i="26"/>
  <c r="BV469" i="26"/>
  <c r="BW469" i="26"/>
  <c r="BX469" i="26"/>
  <c r="BY469" i="26"/>
  <c r="BZ469" i="26"/>
  <c r="CA469" i="26"/>
  <c r="CB469" i="26"/>
  <c r="CC469" i="26"/>
  <c r="CG469" i="26"/>
  <c r="CJ469" i="26"/>
  <c r="CK469" i="26"/>
  <c r="CO469" i="26"/>
  <c r="CP469" i="26"/>
  <c r="A470" i="26"/>
  <c r="B470" i="26"/>
  <c r="C470" i="26"/>
  <c r="D470" i="26"/>
  <c r="E470" i="26"/>
  <c r="I470" i="26"/>
  <c r="J470" i="26"/>
  <c r="K470" i="26"/>
  <c r="N470" i="26"/>
  <c r="O470" i="26"/>
  <c r="Q470" i="26"/>
  <c r="R470" i="26"/>
  <c r="S470" i="26"/>
  <c r="T470" i="26"/>
  <c r="V470" i="26"/>
  <c r="W470" i="26"/>
  <c r="X470" i="26"/>
  <c r="Y470" i="26"/>
  <c r="BK470" i="26"/>
  <c r="BL470" i="26"/>
  <c r="BM470" i="26"/>
  <c r="BN470" i="26"/>
  <c r="BO470" i="26"/>
  <c r="BP470" i="26"/>
  <c r="BV470" i="26"/>
  <c r="BW470" i="26"/>
  <c r="BX470" i="26"/>
  <c r="BY470" i="26"/>
  <c r="BZ470" i="26"/>
  <c r="CA470" i="26"/>
  <c r="CB470" i="26"/>
  <c r="CC470" i="26"/>
  <c r="CG470" i="26"/>
  <c r="CJ470" i="26"/>
  <c r="CK470" i="26"/>
  <c r="CO470" i="26"/>
  <c r="CP470" i="26"/>
  <c r="A471" i="26"/>
  <c r="B471" i="26"/>
  <c r="C471" i="26"/>
  <c r="D471" i="26"/>
  <c r="E471" i="26"/>
  <c r="I471" i="26"/>
  <c r="J471" i="26"/>
  <c r="K471" i="26"/>
  <c r="N471" i="26"/>
  <c r="O471" i="26"/>
  <c r="Q471" i="26"/>
  <c r="R471" i="26"/>
  <c r="S471" i="26"/>
  <c r="T471" i="26"/>
  <c r="V471" i="26"/>
  <c r="W471" i="26"/>
  <c r="X471" i="26"/>
  <c r="Y471" i="26"/>
  <c r="BK471" i="26"/>
  <c r="BL471" i="26"/>
  <c r="BM471" i="26"/>
  <c r="BN471" i="26"/>
  <c r="BO471" i="26"/>
  <c r="BP471" i="26"/>
  <c r="BV471" i="26"/>
  <c r="BW471" i="26"/>
  <c r="BX471" i="26"/>
  <c r="BY471" i="26"/>
  <c r="BZ471" i="26"/>
  <c r="CA471" i="26"/>
  <c r="CB471" i="26"/>
  <c r="CC471" i="26"/>
  <c r="CG471" i="26"/>
  <c r="CJ471" i="26"/>
  <c r="CK471" i="26"/>
  <c r="CO471" i="26"/>
  <c r="CP471" i="26"/>
  <c r="A472" i="26"/>
  <c r="B472" i="26"/>
  <c r="C472" i="26"/>
  <c r="D472" i="26"/>
  <c r="E472" i="26"/>
  <c r="I472" i="26"/>
  <c r="J472" i="26"/>
  <c r="K472" i="26"/>
  <c r="N472" i="26"/>
  <c r="O472" i="26"/>
  <c r="Q472" i="26"/>
  <c r="R472" i="26"/>
  <c r="S472" i="26"/>
  <c r="T472" i="26"/>
  <c r="V472" i="26"/>
  <c r="W472" i="26"/>
  <c r="X472" i="26"/>
  <c r="Y472" i="26"/>
  <c r="BK472" i="26"/>
  <c r="BL472" i="26"/>
  <c r="BM472" i="26"/>
  <c r="BN472" i="26"/>
  <c r="BO472" i="26"/>
  <c r="BP472" i="26"/>
  <c r="BV472" i="26"/>
  <c r="BW472" i="26"/>
  <c r="BX472" i="26"/>
  <c r="BY472" i="26"/>
  <c r="BZ472" i="26"/>
  <c r="CA472" i="26"/>
  <c r="CB472" i="26"/>
  <c r="CC472" i="26"/>
  <c r="CG472" i="26"/>
  <c r="CJ472" i="26"/>
  <c r="CK472" i="26"/>
  <c r="CO472" i="26"/>
  <c r="CP472" i="26"/>
  <c r="A473" i="26"/>
  <c r="B473" i="26"/>
  <c r="C473" i="26"/>
  <c r="D473" i="26"/>
  <c r="E473" i="26"/>
  <c r="I473" i="26"/>
  <c r="J473" i="26"/>
  <c r="K473" i="26"/>
  <c r="N473" i="26"/>
  <c r="O473" i="26"/>
  <c r="Q473" i="26"/>
  <c r="R473" i="26"/>
  <c r="S473" i="26"/>
  <c r="T473" i="26"/>
  <c r="V473" i="26"/>
  <c r="W473" i="26"/>
  <c r="X473" i="26"/>
  <c r="Y473" i="26"/>
  <c r="BK473" i="26"/>
  <c r="BL473" i="26"/>
  <c r="BM473" i="26"/>
  <c r="BN473" i="26"/>
  <c r="BO473" i="26"/>
  <c r="BP473" i="26"/>
  <c r="BV473" i="26"/>
  <c r="BW473" i="26"/>
  <c r="BX473" i="26"/>
  <c r="BY473" i="26"/>
  <c r="BZ473" i="26"/>
  <c r="CA473" i="26"/>
  <c r="CB473" i="26"/>
  <c r="CC473" i="26"/>
  <c r="CG473" i="26"/>
  <c r="CJ473" i="26"/>
  <c r="CK473" i="26"/>
  <c r="CO473" i="26"/>
  <c r="CP473" i="26"/>
  <c r="A474" i="26"/>
  <c r="B474" i="26"/>
  <c r="C474" i="26"/>
  <c r="D474" i="26"/>
  <c r="E474" i="26"/>
  <c r="I474" i="26"/>
  <c r="J474" i="26"/>
  <c r="K474" i="26"/>
  <c r="N474" i="26"/>
  <c r="O474" i="26"/>
  <c r="Q474" i="26"/>
  <c r="R474" i="26"/>
  <c r="S474" i="26"/>
  <c r="T474" i="26"/>
  <c r="V474" i="26"/>
  <c r="W474" i="26"/>
  <c r="X474" i="26"/>
  <c r="Y474" i="26"/>
  <c r="BK474" i="26"/>
  <c r="BL474" i="26"/>
  <c r="BM474" i="26"/>
  <c r="BN474" i="26"/>
  <c r="BO474" i="26"/>
  <c r="BP474" i="26"/>
  <c r="BV474" i="26"/>
  <c r="BW474" i="26"/>
  <c r="BX474" i="26"/>
  <c r="BY474" i="26"/>
  <c r="BZ474" i="26"/>
  <c r="CA474" i="26"/>
  <c r="CB474" i="26"/>
  <c r="CC474" i="26"/>
  <c r="CG474" i="26"/>
  <c r="CJ474" i="26"/>
  <c r="CK474" i="26"/>
  <c r="CO474" i="26"/>
  <c r="CP474" i="26"/>
  <c r="A475" i="26"/>
  <c r="B475" i="26"/>
  <c r="C475" i="26"/>
  <c r="D475" i="26"/>
  <c r="E475" i="26"/>
  <c r="I475" i="26"/>
  <c r="J475" i="26"/>
  <c r="K475" i="26"/>
  <c r="N475" i="26"/>
  <c r="O475" i="26"/>
  <c r="Q475" i="26"/>
  <c r="R475" i="26"/>
  <c r="S475" i="26"/>
  <c r="T475" i="26"/>
  <c r="V475" i="26"/>
  <c r="W475" i="26"/>
  <c r="X475" i="26"/>
  <c r="Y475" i="26"/>
  <c r="BK475" i="26"/>
  <c r="BL475" i="26"/>
  <c r="BM475" i="26"/>
  <c r="BN475" i="26"/>
  <c r="BO475" i="26"/>
  <c r="BP475" i="26"/>
  <c r="BV475" i="26"/>
  <c r="BW475" i="26"/>
  <c r="BX475" i="26"/>
  <c r="BY475" i="26"/>
  <c r="BZ475" i="26"/>
  <c r="CA475" i="26"/>
  <c r="CB475" i="26"/>
  <c r="CC475" i="26"/>
  <c r="CG475" i="26"/>
  <c r="CJ475" i="26"/>
  <c r="CK475" i="26"/>
  <c r="CO475" i="26"/>
  <c r="CP475" i="26"/>
  <c r="A476" i="26"/>
  <c r="B476" i="26"/>
  <c r="C476" i="26"/>
  <c r="D476" i="26"/>
  <c r="E476" i="26"/>
  <c r="I476" i="26"/>
  <c r="J476" i="26"/>
  <c r="K476" i="26"/>
  <c r="N476" i="26"/>
  <c r="O476" i="26"/>
  <c r="Q476" i="26"/>
  <c r="R476" i="26"/>
  <c r="S476" i="26"/>
  <c r="T476" i="26"/>
  <c r="V476" i="26"/>
  <c r="W476" i="26"/>
  <c r="X476" i="26"/>
  <c r="Y476" i="26"/>
  <c r="BK476" i="26"/>
  <c r="BL476" i="26"/>
  <c r="BM476" i="26"/>
  <c r="BN476" i="26"/>
  <c r="BO476" i="26"/>
  <c r="BP476" i="26"/>
  <c r="BV476" i="26"/>
  <c r="BW476" i="26"/>
  <c r="BX476" i="26"/>
  <c r="BY476" i="26"/>
  <c r="BZ476" i="26"/>
  <c r="CA476" i="26"/>
  <c r="CB476" i="26"/>
  <c r="CC476" i="26"/>
  <c r="CG476" i="26"/>
  <c r="CJ476" i="26"/>
  <c r="CK476" i="26"/>
  <c r="CO476" i="26"/>
  <c r="CP476" i="26"/>
  <c r="A477" i="26"/>
  <c r="B477" i="26"/>
  <c r="C477" i="26"/>
  <c r="D477" i="26"/>
  <c r="E477" i="26"/>
  <c r="I477" i="26"/>
  <c r="J477" i="26"/>
  <c r="K477" i="26"/>
  <c r="N477" i="26"/>
  <c r="O477" i="26"/>
  <c r="Q477" i="26"/>
  <c r="R477" i="26"/>
  <c r="S477" i="26"/>
  <c r="T477" i="26"/>
  <c r="V477" i="26"/>
  <c r="W477" i="26"/>
  <c r="X477" i="26"/>
  <c r="Y477" i="26"/>
  <c r="BK477" i="26"/>
  <c r="BL477" i="26"/>
  <c r="BM477" i="26"/>
  <c r="BN477" i="26"/>
  <c r="BO477" i="26"/>
  <c r="BP477" i="26"/>
  <c r="BV477" i="26"/>
  <c r="BW477" i="26"/>
  <c r="BX477" i="26"/>
  <c r="BY477" i="26"/>
  <c r="BZ477" i="26"/>
  <c r="CA477" i="26"/>
  <c r="CB477" i="26"/>
  <c r="CC477" i="26"/>
  <c r="CG477" i="26"/>
  <c r="CJ477" i="26"/>
  <c r="CK477" i="26"/>
  <c r="CO477" i="26"/>
  <c r="CP477" i="26"/>
  <c r="A478" i="26"/>
  <c r="B478" i="26"/>
  <c r="C478" i="26"/>
  <c r="D478" i="26"/>
  <c r="E478" i="26"/>
  <c r="I478" i="26"/>
  <c r="J478" i="26"/>
  <c r="K478" i="26"/>
  <c r="N478" i="26"/>
  <c r="O478" i="26"/>
  <c r="Q478" i="26"/>
  <c r="R478" i="26"/>
  <c r="S478" i="26"/>
  <c r="T478" i="26"/>
  <c r="V478" i="26"/>
  <c r="W478" i="26"/>
  <c r="X478" i="26"/>
  <c r="Y478" i="26"/>
  <c r="BK478" i="26"/>
  <c r="BL478" i="26"/>
  <c r="BM478" i="26"/>
  <c r="BN478" i="26"/>
  <c r="BO478" i="26"/>
  <c r="BP478" i="26"/>
  <c r="BV478" i="26"/>
  <c r="BW478" i="26"/>
  <c r="BX478" i="26"/>
  <c r="BY478" i="26"/>
  <c r="BZ478" i="26"/>
  <c r="CA478" i="26"/>
  <c r="CB478" i="26"/>
  <c r="CC478" i="26"/>
  <c r="CG478" i="26"/>
  <c r="CJ478" i="26"/>
  <c r="CK478" i="26"/>
  <c r="CO478" i="26"/>
  <c r="CP478" i="26"/>
  <c r="A479" i="26"/>
  <c r="B479" i="26"/>
  <c r="C479" i="26"/>
  <c r="D479" i="26"/>
  <c r="E479" i="26"/>
  <c r="I479" i="26"/>
  <c r="J479" i="26"/>
  <c r="K479" i="26"/>
  <c r="N479" i="26"/>
  <c r="O479" i="26"/>
  <c r="Q479" i="26"/>
  <c r="R479" i="26"/>
  <c r="S479" i="26"/>
  <c r="T479" i="26"/>
  <c r="V479" i="26"/>
  <c r="W479" i="26"/>
  <c r="X479" i="26"/>
  <c r="Y479" i="26"/>
  <c r="BK479" i="26"/>
  <c r="BL479" i="26"/>
  <c r="BM479" i="26"/>
  <c r="BN479" i="26"/>
  <c r="BO479" i="26"/>
  <c r="BP479" i="26"/>
  <c r="BV479" i="26"/>
  <c r="BW479" i="26"/>
  <c r="BX479" i="26"/>
  <c r="BY479" i="26"/>
  <c r="BZ479" i="26"/>
  <c r="CA479" i="26"/>
  <c r="CB479" i="26"/>
  <c r="CC479" i="26"/>
  <c r="CG479" i="26"/>
  <c r="CJ479" i="26"/>
  <c r="CK479" i="26"/>
  <c r="CO479" i="26"/>
  <c r="CP479" i="26"/>
  <c r="A480" i="26"/>
  <c r="B480" i="26"/>
  <c r="C480" i="26"/>
  <c r="D480" i="26"/>
  <c r="E480" i="26"/>
  <c r="I480" i="26"/>
  <c r="J480" i="26"/>
  <c r="K480" i="26"/>
  <c r="N480" i="26"/>
  <c r="O480" i="26"/>
  <c r="Q480" i="26"/>
  <c r="R480" i="26"/>
  <c r="S480" i="26"/>
  <c r="T480" i="26"/>
  <c r="V480" i="26"/>
  <c r="W480" i="26"/>
  <c r="X480" i="26"/>
  <c r="Y480" i="26"/>
  <c r="BK480" i="26"/>
  <c r="BL480" i="26"/>
  <c r="BM480" i="26"/>
  <c r="BN480" i="26"/>
  <c r="BO480" i="26"/>
  <c r="BP480" i="26"/>
  <c r="BV480" i="26"/>
  <c r="BW480" i="26"/>
  <c r="BX480" i="26"/>
  <c r="BY480" i="26"/>
  <c r="BZ480" i="26"/>
  <c r="CA480" i="26"/>
  <c r="CB480" i="26"/>
  <c r="CC480" i="26"/>
  <c r="CG480" i="26"/>
  <c r="CJ480" i="26"/>
  <c r="CK480" i="26"/>
  <c r="CO480" i="26"/>
  <c r="CP480" i="26"/>
  <c r="A481" i="26"/>
  <c r="B481" i="26"/>
  <c r="C481" i="26"/>
  <c r="D481" i="26"/>
  <c r="E481" i="26"/>
  <c r="I481" i="26"/>
  <c r="J481" i="26"/>
  <c r="K481" i="26"/>
  <c r="N481" i="26"/>
  <c r="O481" i="26"/>
  <c r="Q481" i="26"/>
  <c r="R481" i="26"/>
  <c r="S481" i="26"/>
  <c r="T481" i="26"/>
  <c r="V481" i="26"/>
  <c r="W481" i="26"/>
  <c r="X481" i="26"/>
  <c r="Y481" i="26"/>
  <c r="BK481" i="26"/>
  <c r="BL481" i="26"/>
  <c r="BM481" i="26"/>
  <c r="BN481" i="26"/>
  <c r="BO481" i="26"/>
  <c r="BP481" i="26"/>
  <c r="BV481" i="26"/>
  <c r="BW481" i="26"/>
  <c r="BX481" i="26"/>
  <c r="BY481" i="26"/>
  <c r="BZ481" i="26"/>
  <c r="CA481" i="26"/>
  <c r="CB481" i="26"/>
  <c r="CC481" i="26"/>
  <c r="CG481" i="26"/>
  <c r="CJ481" i="26"/>
  <c r="CK481" i="26"/>
  <c r="CO481" i="26"/>
  <c r="CP481" i="26"/>
  <c r="A482" i="26"/>
  <c r="B482" i="26"/>
  <c r="C482" i="26"/>
  <c r="D482" i="26"/>
  <c r="E482" i="26"/>
  <c r="I482" i="26"/>
  <c r="J482" i="26"/>
  <c r="K482" i="26"/>
  <c r="N482" i="26"/>
  <c r="O482" i="26"/>
  <c r="Q482" i="26"/>
  <c r="R482" i="26"/>
  <c r="S482" i="26"/>
  <c r="T482" i="26"/>
  <c r="V482" i="26"/>
  <c r="W482" i="26"/>
  <c r="X482" i="26"/>
  <c r="Y482" i="26"/>
  <c r="BK482" i="26"/>
  <c r="BL482" i="26"/>
  <c r="BM482" i="26"/>
  <c r="BN482" i="26"/>
  <c r="BO482" i="26"/>
  <c r="BP482" i="26"/>
  <c r="BV482" i="26"/>
  <c r="BW482" i="26"/>
  <c r="BX482" i="26"/>
  <c r="BY482" i="26"/>
  <c r="BZ482" i="26"/>
  <c r="CA482" i="26"/>
  <c r="CB482" i="26"/>
  <c r="CC482" i="26"/>
  <c r="CG482" i="26"/>
  <c r="CJ482" i="26"/>
  <c r="CK482" i="26"/>
  <c r="CO482" i="26"/>
  <c r="CP482" i="26"/>
  <c r="A483" i="26"/>
  <c r="B483" i="26"/>
  <c r="C483" i="26"/>
  <c r="D483" i="26"/>
  <c r="E483" i="26"/>
  <c r="I483" i="26"/>
  <c r="J483" i="26"/>
  <c r="K483" i="26"/>
  <c r="N483" i="26"/>
  <c r="O483" i="26"/>
  <c r="Q483" i="26"/>
  <c r="R483" i="26"/>
  <c r="S483" i="26"/>
  <c r="T483" i="26"/>
  <c r="V483" i="26"/>
  <c r="W483" i="26"/>
  <c r="X483" i="26"/>
  <c r="Y483" i="26"/>
  <c r="BK483" i="26"/>
  <c r="BL483" i="26"/>
  <c r="BM483" i="26"/>
  <c r="BN483" i="26"/>
  <c r="BO483" i="26"/>
  <c r="BP483" i="26"/>
  <c r="BV483" i="26"/>
  <c r="BW483" i="26"/>
  <c r="BX483" i="26"/>
  <c r="BY483" i="26"/>
  <c r="BZ483" i="26"/>
  <c r="CA483" i="26"/>
  <c r="CB483" i="26"/>
  <c r="CC483" i="26"/>
  <c r="CG483" i="26"/>
  <c r="CJ483" i="26"/>
  <c r="CK483" i="26"/>
  <c r="CO483" i="26"/>
  <c r="CP483" i="26"/>
  <c r="A484" i="26"/>
  <c r="B484" i="26"/>
  <c r="C484" i="26"/>
  <c r="D484" i="26"/>
  <c r="E484" i="26"/>
  <c r="I484" i="26"/>
  <c r="J484" i="26"/>
  <c r="K484" i="26"/>
  <c r="N484" i="26"/>
  <c r="O484" i="26"/>
  <c r="Q484" i="26"/>
  <c r="R484" i="26"/>
  <c r="S484" i="26"/>
  <c r="T484" i="26"/>
  <c r="V484" i="26"/>
  <c r="W484" i="26"/>
  <c r="X484" i="26"/>
  <c r="Y484" i="26"/>
  <c r="BK484" i="26"/>
  <c r="BL484" i="26"/>
  <c r="BM484" i="26"/>
  <c r="BN484" i="26"/>
  <c r="BO484" i="26"/>
  <c r="BP484" i="26"/>
  <c r="BV484" i="26"/>
  <c r="BW484" i="26"/>
  <c r="BX484" i="26"/>
  <c r="BY484" i="26"/>
  <c r="BZ484" i="26"/>
  <c r="CA484" i="26"/>
  <c r="CB484" i="26"/>
  <c r="CC484" i="26"/>
  <c r="CG484" i="26"/>
  <c r="CJ484" i="26"/>
  <c r="CK484" i="26"/>
  <c r="CO484" i="26"/>
  <c r="CP484" i="26"/>
  <c r="A485" i="26"/>
  <c r="B485" i="26"/>
  <c r="C485" i="26"/>
  <c r="D485" i="26"/>
  <c r="E485" i="26"/>
  <c r="I485" i="26"/>
  <c r="J485" i="26"/>
  <c r="K485" i="26"/>
  <c r="N485" i="26"/>
  <c r="O485" i="26"/>
  <c r="Q485" i="26"/>
  <c r="R485" i="26"/>
  <c r="S485" i="26"/>
  <c r="T485" i="26"/>
  <c r="V485" i="26"/>
  <c r="W485" i="26"/>
  <c r="X485" i="26"/>
  <c r="Y485" i="26"/>
  <c r="BK485" i="26"/>
  <c r="BL485" i="26"/>
  <c r="BM485" i="26"/>
  <c r="BN485" i="26"/>
  <c r="BO485" i="26"/>
  <c r="BP485" i="26"/>
  <c r="BV485" i="26"/>
  <c r="BW485" i="26"/>
  <c r="BX485" i="26"/>
  <c r="BY485" i="26"/>
  <c r="BZ485" i="26"/>
  <c r="CA485" i="26"/>
  <c r="CB485" i="26"/>
  <c r="CC485" i="26"/>
  <c r="CG485" i="26"/>
  <c r="CJ485" i="26"/>
  <c r="CK485" i="26"/>
  <c r="CO485" i="26"/>
  <c r="CP485" i="26"/>
  <c r="A486" i="26"/>
  <c r="B486" i="26"/>
  <c r="C486" i="26"/>
  <c r="D486" i="26"/>
  <c r="E486" i="26"/>
  <c r="I486" i="26"/>
  <c r="J486" i="26"/>
  <c r="K486" i="26"/>
  <c r="N486" i="26"/>
  <c r="O486" i="26"/>
  <c r="Q486" i="26"/>
  <c r="R486" i="26"/>
  <c r="S486" i="26"/>
  <c r="T486" i="26"/>
  <c r="V486" i="26"/>
  <c r="W486" i="26"/>
  <c r="X486" i="26"/>
  <c r="Y486" i="26"/>
  <c r="BK486" i="26"/>
  <c r="BL486" i="26"/>
  <c r="BM486" i="26"/>
  <c r="BN486" i="26"/>
  <c r="BO486" i="26"/>
  <c r="BP486" i="26"/>
  <c r="BV486" i="26"/>
  <c r="BW486" i="26"/>
  <c r="BX486" i="26"/>
  <c r="BY486" i="26"/>
  <c r="BZ486" i="26"/>
  <c r="CA486" i="26"/>
  <c r="CB486" i="26"/>
  <c r="CC486" i="26"/>
  <c r="CG486" i="26"/>
  <c r="CJ486" i="26"/>
  <c r="CK486" i="26"/>
  <c r="CO486" i="26"/>
  <c r="CP486" i="26"/>
  <c r="A487" i="26"/>
  <c r="B487" i="26"/>
  <c r="C487" i="26"/>
  <c r="D487" i="26"/>
  <c r="E487" i="26"/>
  <c r="I487" i="26"/>
  <c r="J487" i="26"/>
  <c r="K487" i="26"/>
  <c r="N487" i="26"/>
  <c r="O487" i="26"/>
  <c r="Q487" i="26"/>
  <c r="R487" i="26"/>
  <c r="S487" i="26"/>
  <c r="T487" i="26"/>
  <c r="V487" i="26"/>
  <c r="W487" i="26"/>
  <c r="X487" i="26"/>
  <c r="Y487" i="26"/>
  <c r="BK487" i="26"/>
  <c r="BL487" i="26"/>
  <c r="BM487" i="26"/>
  <c r="BN487" i="26"/>
  <c r="BO487" i="26"/>
  <c r="BP487" i="26"/>
  <c r="BV487" i="26"/>
  <c r="BW487" i="26"/>
  <c r="BX487" i="26"/>
  <c r="BY487" i="26"/>
  <c r="BZ487" i="26"/>
  <c r="CA487" i="26"/>
  <c r="CB487" i="26"/>
  <c r="CC487" i="26"/>
  <c r="CG487" i="26"/>
  <c r="CJ487" i="26"/>
  <c r="CK487" i="26"/>
  <c r="CO487" i="26"/>
  <c r="CP487" i="26"/>
  <c r="A488" i="26"/>
  <c r="B488" i="26"/>
  <c r="C488" i="26"/>
  <c r="D488" i="26"/>
  <c r="E488" i="26"/>
  <c r="I488" i="26"/>
  <c r="J488" i="26"/>
  <c r="K488" i="26"/>
  <c r="N488" i="26"/>
  <c r="O488" i="26"/>
  <c r="Q488" i="26"/>
  <c r="R488" i="26"/>
  <c r="S488" i="26"/>
  <c r="T488" i="26"/>
  <c r="V488" i="26"/>
  <c r="W488" i="26"/>
  <c r="X488" i="26"/>
  <c r="Y488" i="26"/>
  <c r="BK488" i="26"/>
  <c r="BL488" i="26"/>
  <c r="BM488" i="26"/>
  <c r="BN488" i="26"/>
  <c r="BO488" i="26"/>
  <c r="BP488" i="26"/>
  <c r="BV488" i="26"/>
  <c r="BW488" i="26"/>
  <c r="BX488" i="26"/>
  <c r="BY488" i="26"/>
  <c r="BZ488" i="26"/>
  <c r="CA488" i="26"/>
  <c r="CB488" i="26"/>
  <c r="CC488" i="26"/>
  <c r="CG488" i="26"/>
  <c r="CJ488" i="26"/>
  <c r="CK488" i="26"/>
  <c r="CO488" i="26"/>
  <c r="CP488" i="26"/>
  <c r="A489" i="26"/>
  <c r="B489" i="26"/>
  <c r="C489" i="26"/>
  <c r="D489" i="26"/>
  <c r="E489" i="26"/>
  <c r="I489" i="26"/>
  <c r="J489" i="26"/>
  <c r="K489" i="26"/>
  <c r="N489" i="26"/>
  <c r="O489" i="26"/>
  <c r="Q489" i="26"/>
  <c r="R489" i="26"/>
  <c r="S489" i="26"/>
  <c r="T489" i="26"/>
  <c r="V489" i="26"/>
  <c r="W489" i="26"/>
  <c r="X489" i="26"/>
  <c r="Y489" i="26"/>
  <c r="BK489" i="26"/>
  <c r="BL489" i="26"/>
  <c r="BM489" i="26"/>
  <c r="BN489" i="26"/>
  <c r="BO489" i="26"/>
  <c r="BP489" i="26"/>
  <c r="BV489" i="26"/>
  <c r="BW489" i="26"/>
  <c r="BX489" i="26"/>
  <c r="BY489" i="26"/>
  <c r="BZ489" i="26"/>
  <c r="CA489" i="26"/>
  <c r="CB489" i="26"/>
  <c r="CC489" i="26"/>
  <c r="CG489" i="26"/>
  <c r="CJ489" i="26"/>
  <c r="CK489" i="26"/>
  <c r="CO489" i="26"/>
  <c r="CP489" i="26"/>
  <c r="A490" i="26"/>
  <c r="B490" i="26"/>
  <c r="C490" i="26"/>
  <c r="D490" i="26"/>
  <c r="E490" i="26"/>
  <c r="I490" i="26"/>
  <c r="J490" i="26"/>
  <c r="K490" i="26"/>
  <c r="N490" i="26"/>
  <c r="O490" i="26"/>
  <c r="Q490" i="26"/>
  <c r="R490" i="26"/>
  <c r="S490" i="26"/>
  <c r="T490" i="26"/>
  <c r="V490" i="26"/>
  <c r="W490" i="26"/>
  <c r="X490" i="26"/>
  <c r="Y490" i="26"/>
  <c r="BK490" i="26"/>
  <c r="BL490" i="26"/>
  <c r="BM490" i="26"/>
  <c r="BN490" i="26"/>
  <c r="BO490" i="26"/>
  <c r="BP490" i="26"/>
  <c r="BV490" i="26"/>
  <c r="BW490" i="26"/>
  <c r="BX490" i="26"/>
  <c r="BY490" i="26"/>
  <c r="BZ490" i="26"/>
  <c r="CA490" i="26"/>
  <c r="CB490" i="26"/>
  <c r="CC490" i="26"/>
  <c r="CG490" i="26"/>
  <c r="CJ490" i="26"/>
  <c r="CK490" i="26"/>
  <c r="CO490" i="26"/>
  <c r="CP490" i="26"/>
  <c r="A491" i="26"/>
  <c r="B491" i="26"/>
  <c r="C491" i="26"/>
  <c r="D491" i="26"/>
  <c r="E491" i="26"/>
  <c r="I491" i="26"/>
  <c r="J491" i="26"/>
  <c r="K491" i="26"/>
  <c r="N491" i="26"/>
  <c r="O491" i="26"/>
  <c r="Q491" i="26"/>
  <c r="R491" i="26"/>
  <c r="S491" i="26"/>
  <c r="T491" i="26"/>
  <c r="V491" i="26"/>
  <c r="W491" i="26"/>
  <c r="X491" i="26"/>
  <c r="Y491" i="26"/>
  <c r="BK491" i="26"/>
  <c r="BL491" i="26"/>
  <c r="BM491" i="26"/>
  <c r="BN491" i="26"/>
  <c r="BO491" i="26"/>
  <c r="BP491" i="26"/>
  <c r="BV491" i="26"/>
  <c r="BW491" i="26"/>
  <c r="BX491" i="26"/>
  <c r="BY491" i="26"/>
  <c r="BZ491" i="26"/>
  <c r="CA491" i="26"/>
  <c r="CB491" i="26"/>
  <c r="CC491" i="26"/>
  <c r="CG491" i="26"/>
  <c r="CJ491" i="26"/>
  <c r="CK491" i="26"/>
  <c r="CO491" i="26"/>
  <c r="CP491" i="26"/>
  <c r="A492" i="26"/>
  <c r="B492" i="26"/>
  <c r="C492" i="26"/>
  <c r="D492" i="26"/>
  <c r="E492" i="26"/>
  <c r="I492" i="26"/>
  <c r="J492" i="26"/>
  <c r="K492" i="26"/>
  <c r="N492" i="26"/>
  <c r="O492" i="26"/>
  <c r="Q492" i="26"/>
  <c r="R492" i="26"/>
  <c r="S492" i="26"/>
  <c r="T492" i="26"/>
  <c r="V492" i="26"/>
  <c r="W492" i="26"/>
  <c r="X492" i="26"/>
  <c r="Y492" i="26"/>
  <c r="BK492" i="26"/>
  <c r="BL492" i="26"/>
  <c r="BM492" i="26"/>
  <c r="BN492" i="26"/>
  <c r="BO492" i="26"/>
  <c r="BP492" i="26"/>
  <c r="BV492" i="26"/>
  <c r="BW492" i="26"/>
  <c r="BX492" i="26"/>
  <c r="BY492" i="26"/>
  <c r="BZ492" i="26"/>
  <c r="CA492" i="26"/>
  <c r="CB492" i="26"/>
  <c r="CC492" i="26"/>
  <c r="CG492" i="26"/>
  <c r="CJ492" i="26"/>
  <c r="CK492" i="26"/>
  <c r="CO492" i="26"/>
  <c r="CP492" i="26"/>
  <c r="A493" i="26"/>
  <c r="B493" i="26"/>
  <c r="C493" i="26"/>
  <c r="D493" i="26"/>
  <c r="E493" i="26"/>
  <c r="I493" i="26"/>
  <c r="J493" i="26"/>
  <c r="K493" i="26"/>
  <c r="N493" i="26"/>
  <c r="O493" i="26"/>
  <c r="Q493" i="26"/>
  <c r="R493" i="26"/>
  <c r="S493" i="26"/>
  <c r="T493" i="26"/>
  <c r="V493" i="26"/>
  <c r="W493" i="26"/>
  <c r="X493" i="26"/>
  <c r="Y493" i="26"/>
  <c r="BK493" i="26"/>
  <c r="BL493" i="26"/>
  <c r="BM493" i="26"/>
  <c r="BN493" i="26"/>
  <c r="BO493" i="26"/>
  <c r="BP493" i="26"/>
  <c r="BV493" i="26"/>
  <c r="BW493" i="26"/>
  <c r="BX493" i="26"/>
  <c r="BY493" i="26"/>
  <c r="BZ493" i="26"/>
  <c r="CA493" i="26"/>
  <c r="CB493" i="26"/>
  <c r="CC493" i="26"/>
  <c r="CG493" i="26"/>
  <c r="CJ493" i="26"/>
  <c r="CK493" i="26"/>
  <c r="CO493" i="26"/>
  <c r="CP493" i="26"/>
  <c r="A494" i="26"/>
  <c r="B494" i="26"/>
  <c r="C494" i="26"/>
  <c r="D494" i="26"/>
  <c r="E494" i="26"/>
  <c r="I494" i="26"/>
  <c r="J494" i="26"/>
  <c r="K494" i="26"/>
  <c r="N494" i="26"/>
  <c r="O494" i="26"/>
  <c r="Q494" i="26"/>
  <c r="R494" i="26"/>
  <c r="S494" i="26"/>
  <c r="T494" i="26"/>
  <c r="V494" i="26"/>
  <c r="W494" i="26"/>
  <c r="X494" i="26"/>
  <c r="Y494" i="26"/>
  <c r="BK494" i="26"/>
  <c r="BL494" i="26"/>
  <c r="BM494" i="26"/>
  <c r="BN494" i="26"/>
  <c r="BO494" i="26"/>
  <c r="BP494" i="26"/>
  <c r="BV494" i="26"/>
  <c r="BW494" i="26"/>
  <c r="BX494" i="26"/>
  <c r="BY494" i="26"/>
  <c r="BZ494" i="26"/>
  <c r="CA494" i="26"/>
  <c r="CB494" i="26"/>
  <c r="CC494" i="26"/>
  <c r="CG494" i="26"/>
  <c r="CJ494" i="26"/>
  <c r="CK494" i="26"/>
  <c r="CO494" i="26"/>
  <c r="CP494" i="26"/>
  <c r="A495" i="26"/>
  <c r="B495" i="26"/>
  <c r="C495" i="26"/>
  <c r="D495" i="26"/>
  <c r="E495" i="26"/>
  <c r="I495" i="26"/>
  <c r="J495" i="26"/>
  <c r="K495" i="26"/>
  <c r="N495" i="26"/>
  <c r="O495" i="26"/>
  <c r="Q495" i="26"/>
  <c r="R495" i="26"/>
  <c r="S495" i="26"/>
  <c r="T495" i="26"/>
  <c r="V495" i="26"/>
  <c r="W495" i="26"/>
  <c r="X495" i="26"/>
  <c r="Y495" i="26"/>
  <c r="BK495" i="26"/>
  <c r="BL495" i="26"/>
  <c r="BM495" i="26"/>
  <c r="BN495" i="26"/>
  <c r="BO495" i="26"/>
  <c r="BP495" i="26"/>
  <c r="BV495" i="26"/>
  <c r="BW495" i="26"/>
  <c r="BX495" i="26"/>
  <c r="BY495" i="26"/>
  <c r="BZ495" i="26"/>
  <c r="CA495" i="26"/>
  <c r="CB495" i="26"/>
  <c r="CC495" i="26"/>
  <c r="CG495" i="26"/>
  <c r="CJ495" i="26"/>
  <c r="CK495" i="26"/>
  <c r="CO495" i="26"/>
  <c r="CP495" i="26"/>
  <c r="A496" i="26"/>
  <c r="B496" i="26"/>
  <c r="C496" i="26"/>
  <c r="D496" i="26"/>
  <c r="E496" i="26"/>
  <c r="I496" i="26"/>
  <c r="J496" i="26"/>
  <c r="K496" i="26"/>
  <c r="N496" i="26"/>
  <c r="O496" i="26"/>
  <c r="Q496" i="26"/>
  <c r="R496" i="26"/>
  <c r="S496" i="26"/>
  <c r="T496" i="26"/>
  <c r="V496" i="26"/>
  <c r="W496" i="26"/>
  <c r="X496" i="26"/>
  <c r="Y496" i="26"/>
  <c r="BK496" i="26"/>
  <c r="BL496" i="26"/>
  <c r="BM496" i="26"/>
  <c r="BN496" i="26"/>
  <c r="BO496" i="26"/>
  <c r="BP496" i="26"/>
  <c r="BV496" i="26"/>
  <c r="BW496" i="26"/>
  <c r="BX496" i="26"/>
  <c r="BY496" i="26"/>
  <c r="BZ496" i="26"/>
  <c r="CA496" i="26"/>
  <c r="CB496" i="26"/>
  <c r="CC496" i="26"/>
  <c r="CG496" i="26"/>
  <c r="CJ496" i="26"/>
  <c r="CK496" i="26"/>
  <c r="CO496" i="26"/>
  <c r="CP496" i="26"/>
  <c r="A497" i="26"/>
  <c r="B497" i="26"/>
  <c r="C497" i="26"/>
  <c r="D497" i="26"/>
  <c r="E497" i="26"/>
  <c r="I497" i="26"/>
  <c r="J497" i="26"/>
  <c r="K497" i="26"/>
  <c r="N497" i="26"/>
  <c r="O497" i="26"/>
  <c r="Q497" i="26"/>
  <c r="R497" i="26"/>
  <c r="S497" i="26"/>
  <c r="T497" i="26"/>
  <c r="V497" i="26"/>
  <c r="W497" i="26"/>
  <c r="X497" i="26"/>
  <c r="Y497" i="26"/>
  <c r="BK497" i="26"/>
  <c r="BL497" i="26"/>
  <c r="BM497" i="26"/>
  <c r="BN497" i="26"/>
  <c r="BO497" i="26"/>
  <c r="BP497" i="26"/>
  <c r="BV497" i="26"/>
  <c r="BW497" i="26"/>
  <c r="BX497" i="26"/>
  <c r="BY497" i="26"/>
  <c r="BZ497" i="26"/>
  <c r="CA497" i="26"/>
  <c r="CB497" i="26"/>
  <c r="CC497" i="26"/>
  <c r="CG497" i="26"/>
  <c r="CJ497" i="26"/>
  <c r="CK497" i="26"/>
  <c r="CO497" i="26"/>
  <c r="CP497" i="26"/>
  <c r="A498" i="26"/>
  <c r="B498" i="26"/>
  <c r="C498" i="26"/>
  <c r="D498" i="26"/>
  <c r="E498" i="26"/>
  <c r="I498" i="26"/>
  <c r="J498" i="26"/>
  <c r="K498" i="26"/>
  <c r="N498" i="26"/>
  <c r="O498" i="26"/>
  <c r="Q498" i="26"/>
  <c r="R498" i="26"/>
  <c r="S498" i="26"/>
  <c r="T498" i="26"/>
  <c r="V498" i="26"/>
  <c r="W498" i="26"/>
  <c r="X498" i="26"/>
  <c r="Y498" i="26"/>
  <c r="BK498" i="26"/>
  <c r="BL498" i="26"/>
  <c r="BM498" i="26"/>
  <c r="BN498" i="26"/>
  <c r="BO498" i="26"/>
  <c r="BP498" i="26"/>
  <c r="BV498" i="26"/>
  <c r="BW498" i="26"/>
  <c r="BX498" i="26"/>
  <c r="BY498" i="26"/>
  <c r="BZ498" i="26"/>
  <c r="CA498" i="26"/>
  <c r="CB498" i="26"/>
  <c r="CC498" i="26"/>
  <c r="CG498" i="26"/>
  <c r="CJ498" i="26"/>
  <c r="CK498" i="26"/>
  <c r="CO498" i="26"/>
  <c r="CP498" i="26"/>
  <c r="A499" i="26"/>
  <c r="B499" i="26"/>
  <c r="C499" i="26"/>
  <c r="D499" i="26"/>
  <c r="E499" i="26"/>
  <c r="I499" i="26"/>
  <c r="J499" i="26"/>
  <c r="K499" i="26"/>
  <c r="N499" i="26"/>
  <c r="O499" i="26"/>
  <c r="Q499" i="26"/>
  <c r="R499" i="26"/>
  <c r="S499" i="26"/>
  <c r="T499" i="26"/>
  <c r="V499" i="26"/>
  <c r="W499" i="26"/>
  <c r="X499" i="26"/>
  <c r="Y499" i="26"/>
  <c r="BK499" i="26"/>
  <c r="BL499" i="26"/>
  <c r="BM499" i="26"/>
  <c r="BN499" i="26"/>
  <c r="BO499" i="26"/>
  <c r="BP499" i="26"/>
  <c r="BV499" i="26"/>
  <c r="BW499" i="26"/>
  <c r="BX499" i="26"/>
  <c r="BY499" i="26"/>
  <c r="BZ499" i="26"/>
  <c r="CA499" i="26"/>
  <c r="CB499" i="26"/>
  <c r="CC499" i="26"/>
  <c r="CG499" i="26"/>
  <c r="CJ499" i="26"/>
  <c r="CK499" i="26"/>
  <c r="CO499" i="26"/>
  <c r="CP499" i="26"/>
  <c r="A500" i="26"/>
  <c r="B500" i="26"/>
  <c r="C500" i="26"/>
  <c r="D500" i="26"/>
  <c r="E500" i="26"/>
  <c r="I500" i="26"/>
  <c r="J500" i="26"/>
  <c r="K500" i="26"/>
  <c r="N500" i="26"/>
  <c r="O500" i="26"/>
  <c r="Q500" i="26"/>
  <c r="R500" i="26"/>
  <c r="S500" i="26"/>
  <c r="T500" i="26"/>
  <c r="V500" i="26"/>
  <c r="W500" i="26"/>
  <c r="X500" i="26"/>
  <c r="Y500" i="26"/>
  <c r="BK500" i="26"/>
  <c r="BL500" i="26"/>
  <c r="BM500" i="26"/>
  <c r="BN500" i="26"/>
  <c r="BO500" i="26"/>
  <c r="BP500" i="26"/>
  <c r="BV500" i="26"/>
  <c r="BW500" i="26"/>
  <c r="BX500" i="26"/>
  <c r="BY500" i="26"/>
  <c r="BZ500" i="26"/>
  <c r="CA500" i="26"/>
  <c r="CB500" i="26"/>
  <c r="CC500" i="26"/>
  <c r="CG500" i="26"/>
  <c r="CJ500" i="26"/>
  <c r="CK500" i="26"/>
  <c r="A501" i="26"/>
  <c r="B501" i="26"/>
  <c r="C501" i="26"/>
  <c r="D501" i="26"/>
  <c r="E501" i="26"/>
  <c r="I501" i="26"/>
  <c r="J501" i="26"/>
  <c r="K501" i="26"/>
  <c r="N501" i="26"/>
  <c r="O501" i="26"/>
  <c r="Q501" i="26"/>
  <c r="R501" i="26"/>
  <c r="S501" i="26"/>
  <c r="T501" i="26"/>
  <c r="V501" i="26"/>
  <c r="W501" i="26"/>
  <c r="X501" i="26"/>
  <c r="Y501" i="26"/>
  <c r="BK501" i="26"/>
  <c r="BL501" i="26"/>
  <c r="BM501" i="26"/>
  <c r="BN501" i="26"/>
  <c r="BO501" i="26"/>
  <c r="BP501" i="26"/>
  <c r="BV501" i="26"/>
  <c r="BW501" i="26"/>
  <c r="BX501" i="26"/>
  <c r="BY501" i="26"/>
  <c r="BZ501" i="26"/>
  <c r="CA501" i="26"/>
  <c r="CB501" i="26"/>
  <c r="CC501" i="26"/>
  <c r="CG501" i="26"/>
  <c r="CJ501" i="26"/>
  <c r="CK501" i="26"/>
  <c r="A502" i="26"/>
  <c r="B502" i="26"/>
  <c r="C502" i="26"/>
  <c r="D502" i="26"/>
  <c r="E502" i="26"/>
  <c r="I502" i="26"/>
  <c r="J502" i="26"/>
  <c r="K502" i="26"/>
  <c r="N502" i="26"/>
  <c r="O502" i="26"/>
  <c r="Q502" i="26"/>
  <c r="R502" i="26"/>
  <c r="S502" i="26"/>
  <c r="T502" i="26"/>
  <c r="V502" i="26"/>
  <c r="W502" i="26"/>
  <c r="X502" i="26"/>
  <c r="Y502" i="26"/>
  <c r="BK502" i="26"/>
  <c r="BL502" i="26"/>
  <c r="BM502" i="26"/>
  <c r="BN502" i="26"/>
  <c r="BO502" i="26"/>
  <c r="BP502" i="26"/>
  <c r="BV502" i="26"/>
  <c r="BW502" i="26"/>
  <c r="BX502" i="26"/>
  <c r="BY502" i="26"/>
  <c r="BZ502" i="26"/>
  <c r="CA502" i="26"/>
  <c r="CB502" i="26"/>
  <c r="CC502" i="26"/>
  <c r="CG502" i="26"/>
  <c r="CJ502" i="26"/>
  <c r="CK502" i="26"/>
  <c r="A503" i="26"/>
  <c r="B503" i="26"/>
  <c r="C503" i="26"/>
  <c r="D503" i="26"/>
  <c r="E503" i="26"/>
  <c r="I503" i="26"/>
  <c r="J503" i="26"/>
  <c r="K503" i="26"/>
  <c r="N503" i="26"/>
  <c r="O503" i="26"/>
  <c r="Q503" i="26"/>
  <c r="R503" i="26"/>
  <c r="S503" i="26"/>
  <c r="T503" i="26"/>
  <c r="V503" i="26"/>
  <c r="W503" i="26"/>
  <c r="X503" i="26"/>
  <c r="Y503" i="26"/>
  <c r="BK503" i="26"/>
  <c r="BL503" i="26"/>
  <c r="BM503" i="26"/>
  <c r="BN503" i="26"/>
  <c r="BO503" i="26"/>
  <c r="BP503" i="26"/>
  <c r="BV503" i="26"/>
  <c r="BW503" i="26"/>
  <c r="BX503" i="26"/>
  <c r="BY503" i="26"/>
  <c r="BZ503" i="26"/>
  <c r="CA503" i="26"/>
  <c r="CB503" i="26"/>
  <c r="CC503" i="26"/>
  <c r="CG503" i="26"/>
  <c r="CJ503" i="26"/>
  <c r="CK503" i="26"/>
  <c r="A504" i="26"/>
  <c r="B504" i="26"/>
  <c r="C504" i="26"/>
  <c r="D504" i="26"/>
  <c r="E504" i="26"/>
  <c r="I504" i="26"/>
  <c r="J504" i="26"/>
  <c r="K504" i="26"/>
  <c r="N504" i="26"/>
  <c r="O504" i="26"/>
  <c r="Q504" i="26"/>
  <c r="R504" i="26"/>
  <c r="S504" i="26"/>
  <c r="T504" i="26"/>
  <c r="V504" i="26"/>
  <c r="W504" i="26"/>
  <c r="X504" i="26"/>
  <c r="Y504" i="26"/>
  <c r="BK504" i="26"/>
  <c r="BL504" i="26"/>
  <c r="BM504" i="26"/>
  <c r="BN504" i="26"/>
  <c r="BO504" i="26"/>
  <c r="BP504" i="26"/>
  <c r="BV504" i="26"/>
  <c r="BW504" i="26"/>
  <c r="BX504" i="26"/>
  <c r="BY504" i="26"/>
  <c r="BZ504" i="26"/>
  <c r="CA504" i="26"/>
  <c r="CB504" i="26"/>
  <c r="CC504" i="26"/>
  <c r="CG504" i="26"/>
  <c r="CJ504" i="26"/>
  <c r="CK504" i="26"/>
  <c r="A505" i="26"/>
  <c r="B505" i="26"/>
  <c r="C505" i="26"/>
  <c r="D505" i="26"/>
  <c r="E505" i="26"/>
  <c r="I505" i="26"/>
  <c r="J505" i="26"/>
  <c r="K505" i="26"/>
  <c r="N505" i="26"/>
  <c r="O505" i="26"/>
  <c r="Q505" i="26"/>
  <c r="R505" i="26"/>
  <c r="S505" i="26"/>
  <c r="T505" i="26"/>
  <c r="V505" i="26"/>
  <c r="W505" i="26"/>
  <c r="X505" i="26"/>
  <c r="Y505" i="26"/>
  <c r="BK505" i="26"/>
  <c r="BL505" i="26"/>
  <c r="BM505" i="26"/>
  <c r="BN505" i="26"/>
  <c r="BO505" i="26"/>
  <c r="BP505" i="26"/>
  <c r="BV505" i="26"/>
  <c r="BW505" i="26"/>
  <c r="BX505" i="26"/>
  <c r="BY505" i="26"/>
  <c r="BZ505" i="26"/>
  <c r="CA505" i="26"/>
  <c r="CB505" i="26"/>
  <c r="CC505" i="26"/>
  <c r="CG505" i="26"/>
  <c r="CJ505" i="26"/>
  <c r="CK505" i="26"/>
  <c r="A506" i="26"/>
  <c r="B506" i="26"/>
  <c r="C506" i="26"/>
  <c r="D506" i="26"/>
  <c r="E506" i="26"/>
  <c r="I506" i="26"/>
  <c r="J506" i="26"/>
  <c r="K506" i="26"/>
  <c r="N506" i="26"/>
  <c r="O506" i="26"/>
  <c r="Q506" i="26"/>
  <c r="R506" i="26"/>
  <c r="S506" i="26"/>
  <c r="T506" i="26"/>
  <c r="V506" i="26"/>
  <c r="W506" i="26"/>
  <c r="X506" i="26"/>
  <c r="Y506" i="26"/>
  <c r="BK506" i="26"/>
  <c r="BL506" i="26"/>
  <c r="BM506" i="26"/>
  <c r="BN506" i="26"/>
  <c r="BO506" i="26"/>
  <c r="BP506" i="26"/>
  <c r="BV506" i="26"/>
  <c r="BW506" i="26"/>
  <c r="BX506" i="26"/>
  <c r="BY506" i="26"/>
  <c r="BZ506" i="26"/>
  <c r="CA506" i="26"/>
  <c r="CB506" i="26"/>
  <c r="CC506" i="26"/>
  <c r="CG506" i="26"/>
  <c r="CJ506" i="26"/>
  <c r="CK506" i="26"/>
  <c r="A507" i="26"/>
  <c r="B507" i="26"/>
  <c r="C507" i="26"/>
  <c r="D507" i="26"/>
  <c r="E507" i="26"/>
  <c r="I507" i="26"/>
  <c r="J507" i="26"/>
  <c r="K507" i="26"/>
  <c r="N507" i="26"/>
  <c r="O507" i="26"/>
  <c r="Q507" i="26"/>
  <c r="R507" i="26"/>
  <c r="S507" i="26"/>
  <c r="T507" i="26"/>
  <c r="V507" i="26"/>
  <c r="W507" i="26"/>
  <c r="X507" i="26"/>
  <c r="Y507" i="26"/>
  <c r="BK507" i="26"/>
  <c r="BL507" i="26"/>
  <c r="BM507" i="26"/>
  <c r="BN507" i="26"/>
  <c r="BO507" i="26"/>
  <c r="BP507" i="26"/>
  <c r="BV507" i="26"/>
  <c r="BW507" i="26"/>
  <c r="BX507" i="26"/>
  <c r="BY507" i="26"/>
  <c r="BZ507" i="26"/>
  <c r="CA507" i="26"/>
  <c r="CB507" i="26"/>
  <c r="CC507" i="26"/>
  <c r="CG507" i="26"/>
  <c r="CJ507" i="26"/>
  <c r="CK507" i="26"/>
  <c r="A508" i="26"/>
  <c r="B508" i="26"/>
  <c r="C508" i="26"/>
  <c r="D508" i="26"/>
  <c r="E508" i="26"/>
  <c r="I508" i="26"/>
  <c r="J508" i="26"/>
  <c r="K508" i="26"/>
  <c r="N508" i="26"/>
  <c r="O508" i="26"/>
  <c r="Q508" i="26"/>
  <c r="R508" i="26"/>
  <c r="S508" i="26"/>
  <c r="T508" i="26"/>
  <c r="V508" i="26"/>
  <c r="W508" i="26"/>
  <c r="X508" i="26"/>
  <c r="Y508" i="26"/>
  <c r="BK508" i="26"/>
  <c r="BL508" i="26"/>
  <c r="BM508" i="26"/>
  <c r="BN508" i="26"/>
  <c r="BO508" i="26"/>
  <c r="BP508" i="26"/>
  <c r="BV508" i="26"/>
  <c r="BW508" i="26"/>
  <c r="BX508" i="26"/>
  <c r="BY508" i="26"/>
  <c r="BZ508" i="26"/>
  <c r="CA508" i="26"/>
  <c r="CB508" i="26"/>
  <c r="CC508" i="26"/>
  <c r="CG508" i="26"/>
  <c r="CJ508" i="26"/>
  <c r="CK508" i="26"/>
  <c r="A509" i="26"/>
  <c r="B509" i="26"/>
  <c r="C509" i="26"/>
  <c r="D509" i="26"/>
  <c r="E509" i="26"/>
  <c r="I509" i="26"/>
  <c r="J509" i="26"/>
  <c r="K509" i="26"/>
  <c r="N509" i="26"/>
  <c r="O509" i="26"/>
  <c r="Q509" i="26"/>
  <c r="R509" i="26"/>
  <c r="S509" i="26"/>
  <c r="T509" i="26"/>
  <c r="V509" i="26"/>
  <c r="W509" i="26"/>
  <c r="X509" i="26"/>
  <c r="Y509" i="26"/>
  <c r="BK509" i="26"/>
  <c r="BL509" i="26"/>
  <c r="BM509" i="26"/>
  <c r="BN509" i="26"/>
  <c r="BO509" i="26"/>
  <c r="BP509" i="26"/>
  <c r="BV509" i="26"/>
  <c r="BW509" i="26"/>
  <c r="BX509" i="26"/>
  <c r="BY509" i="26"/>
  <c r="BZ509" i="26"/>
  <c r="CA509" i="26"/>
  <c r="CB509" i="26"/>
  <c r="CC509" i="26"/>
  <c r="CG509" i="26"/>
  <c r="CJ509" i="26"/>
  <c r="CK509" i="26"/>
  <c r="A510" i="26"/>
  <c r="B510" i="26"/>
  <c r="C510" i="26"/>
  <c r="D510" i="26"/>
  <c r="E510" i="26"/>
  <c r="I510" i="26"/>
  <c r="J510" i="26"/>
  <c r="K510" i="26"/>
  <c r="N510" i="26"/>
  <c r="O510" i="26"/>
  <c r="Q510" i="26"/>
  <c r="R510" i="26"/>
  <c r="S510" i="26"/>
  <c r="T510" i="26"/>
  <c r="V510" i="26"/>
  <c r="W510" i="26"/>
  <c r="X510" i="26"/>
  <c r="Y510" i="26"/>
  <c r="BK510" i="26"/>
  <c r="BL510" i="26"/>
  <c r="BM510" i="26"/>
  <c r="BN510" i="26"/>
  <c r="BO510" i="26"/>
  <c r="BP510" i="26"/>
  <c r="BV510" i="26"/>
  <c r="BW510" i="26"/>
  <c r="BX510" i="26"/>
  <c r="BY510" i="26"/>
  <c r="BZ510" i="26"/>
  <c r="CA510" i="26"/>
  <c r="CB510" i="26"/>
  <c r="CC510" i="26"/>
  <c r="CG510" i="26"/>
  <c r="CJ510" i="26"/>
  <c r="CK510" i="26"/>
  <c r="A511" i="26"/>
  <c r="B511" i="26"/>
  <c r="C511" i="26"/>
  <c r="D511" i="26"/>
  <c r="E511" i="26"/>
  <c r="I511" i="26"/>
  <c r="J511" i="26"/>
  <c r="K511" i="26"/>
  <c r="N511" i="26"/>
  <c r="O511" i="26"/>
  <c r="Q511" i="26"/>
  <c r="R511" i="26"/>
  <c r="S511" i="26"/>
  <c r="T511" i="26"/>
  <c r="V511" i="26"/>
  <c r="W511" i="26"/>
  <c r="X511" i="26"/>
  <c r="Y511" i="26"/>
  <c r="BK511" i="26"/>
  <c r="BL511" i="26"/>
  <c r="BM511" i="26"/>
  <c r="BN511" i="26"/>
  <c r="BO511" i="26"/>
  <c r="BP511" i="26"/>
  <c r="BV511" i="26"/>
  <c r="BW511" i="26"/>
  <c r="BX511" i="26"/>
  <c r="BY511" i="26"/>
  <c r="BZ511" i="26"/>
  <c r="CA511" i="26"/>
  <c r="CB511" i="26"/>
  <c r="CC511" i="26"/>
  <c r="CG511" i="26"/>
  <c r="CJ511" i="26"/>
  <c r="CK511" i="26"/>
  <c r="A512" i="26"/>
  <c r="B512" i="26"/>
  <c r="C512" i="26"/>
  <c r="D512" i="26"/>
  <c r="E512" i="26"/>
  <c r="I512" i="26"/>
  <c r="J512" i="26"/>
  <c r="K512" i="26"/>
  <c r="N512" i="26"/>
  <c r="O512" i="26"/>
  <c r="Q512" i="26"/>
  <c r="R512" i="26"/>
  <c r="S512" i="26"/>
  <c r="T512" i="26"/>
  <c r="V512" i="26"/>
  <c r="W512" i="26"/>
  <c r="X512" i="26"/>
  <c r="Y512" i="26"/>
  <c r="BK512" i="26"/>
  <c r="BL512" i="26"/>
  <c r="BM512" i="26"/>
  <c r="BN512" i="26"/>
  <c r="BO512" i="26"/>
  <c r="BP512" i="26"/>
  <c r="BV512" i="26"/>
  <c r="BW512" i="26"/>
  <c r="BX512" i="26"/>
  <c r="BY512" i="26"/>
  <c r="BZ512" i="26"/>
  <c r="CA512" i="26"/>
  <c r="CB512" i="26"/>
  <c r="CC512" i="26"/>
  <c r="CG512" i="26"/>
  <c r="CJ512" i="26"/>
  <c r="CK512" i="26"/>
  <c r="A513" i="26"/>
  <c r="B513" i="26"/>
  <c r="C513" i="26"/>
  <c r="D513" i="26"/>
  <c r="E513" i="26"/>
  <c r="I513" i="26"/>
  <c r="J513" i="26"/>
  <c r="K513" i="26"/>
  <c r="N513" i="26"/>
  <c r="O513" i="26"/>
  <c r="Q513" i="26"/>
  <c r="R513" i="26"/>
  <c r="S513" i="26"/>
  <c r="T513" i="26"/>
  <c r="V513" i="26"/>
  <c r="W513" i="26"/>
  <c r="X513" i="26"/>
  <c r="Y513" i="26"/>
  <c r="BK513" i="26"/>
  <c r="BL513" i="26"/>
  <c r="BM513" i="26"/>
  <c r="BN513" i="26"/>
  <c r="BO513" i="26"/>
  <c r="BP513" i="26"/>
  <c r="BV513" i="26"/>
  <c r="BW513" i="26"/>
  <c r="BX513" i="26"/>
  <c r="BY513" i="26"/>
  <c r="BZ513" i="26"/>
  <c r="CA513" i="26"/>
  <c r="CB513" i="26"/>
  <c r="CC513" i="26"/>
  <c r="CG513" i="26"/>
  <c r="CJ513" i="26"/>
  <c r="CK513" i="26"/>
  <c r="A514" i="26"/>
  <c r="B514" i="26"/>
  <c r="C514" i="26"/>
  <c r="D514" i="26"/>
  <c r="E514" i="26"/>
  <c r="I514" i="26"/>
  <c r="J514" i="26"/>
  <c r="K514" i="26"/>
  <c r="N514" i="26"/>
  <c r="O514" i="26"/>
  <c r="Q514" i="26"/>
  <c r="R514" i="26"/>
  <c r="S514" i="26"/>
  <c r="T514" i="26"/>
  <c r="V514" i="26"/>
  <c r="W514" i="26"/>
  <c r="X514" i="26"/>
  <c r="Y514" i="26"/>
  <c r="BK514" i="26"/>
  <c r="BL514" i="26"/>
  <c r="BM514" i="26"/>
  <c r="BN514" i="26"/>
  <c r="BO514" i="26"/>
  <c r="BP514" i="26"/>
  <c r="BV514" i="26"/>
  <c r="BW514" i="26"/>
  <c r="BX514" i="26"/>
  <c r="BY514" i="26"/>
  <c r="BZ514" i="26"/>
  <c r="CA514" i="26"/>
  <c r="CB514" i="26"/>
  <c r="CC514" i="26"/>
  <c r="CG514" i="26"/>
  <c r="CJ514" i="26"/>
  <c r="CK514" i="26"/>
  <c r="A515" i="26"/>
  <c r="B515" i="26"/>
  <c r="C515" i="26"/>
  <c r="D515" i="26"/>
  <c r="E515" i="26"/>
  <c r="I515" i="26"/>
  <c r="J515" i="26"/>
  <c r="K515" i="26"/>
  <c r="N515" i="26"/>
  <c r="O515" i="26"/>
  <c r="Q515" i="26"/>
  <c r="R515" i="26"/>
  <c r="S515" i="26"/>
  <c r="T515" i="26"/>
  <c r="V515" i="26"/>
  <c r="W515" i="26"/>
  <c r="X515" i="26"/>
  <c r="Y515" i="26"/>
  <c r="BK515" i="26"/>
  <c r="BL515" i="26"/>
  <c r="BM515" i="26"/>
  <c r="BN515" i="26"/>
  <c r="BO515" i="26"/>
  <c r="BP515" i="26"/>
  <c r="BV515" i="26"/>
  <c r="BW515" i="26"/>
  <c r="BX515" i="26"/>
  <c r="BY515" i="26"/>
  <c r="BZ515" i="26"/>
  <c r="CA515" i="26"/>
  <c r="CB515" i="26"/>
  <c r="CC515" i="26"/>
  <c r="CG515" i="26"/>
  <c r="CJ515" i="26"/>
  <c r="CK515" i="26"/>
  <c r="A516" i="26"/>
  <c r="B516" i="26"/>
  <c r="C516" i="26"/>
  <c r="D516" i="26"/>
  <c r="E516" i="26"/>
  <c r="I516" i="26"/>
  <c r="J516" i="26"/>
  <c r="K516" i="26"/>
  <c r="N516" i="26"/>
  <c r="O516" i="26"/>
  <c r="Q516" i="26"/>
  <c r="R516" i="26"/>
  <c r="S516" i="26"/>
  <c r="T516" i="26"/>
  <c r="V516" i="26"/>
  <c r="W516" i="26"/>
  <c r="X516" i="26"/>
  <c r="Y516" i="26"/>
  <c r="BK516" i="26"/>
  <c r="BL516" i="26"/>
  <c r="BM516" i="26"/>
  <c r="BN516" i="26"/>
  <c r="BO516" i="26"/>
  <c r="BP516" i="26"/>
  <c r="BV516" i="26"/>
  <c r="BW516" i="26"/>
  <c r="BX516" i="26"/>
  <c r="BY516" i="26"/>
  <c r="BZ516" i="26"/>
  <c r="CA516" i="26"/>
  <c r="CB516" i="26"/>
  <c r="CC516" i="26"/>
  <c r="CG516" i="26"/>
  <c r="CJ516" i="26"/>
  <c r="CK516" i="26"/>
  <c r="A517" i="26"/>
  <c r="B517" i="26"/>
  <c r="C517" i="26"/>
  <c r="D517" i="26"/>
  <c r="E517" i="26"/>
  <c r="I517" i="26"/>
  <c r="J517" i="26"/>
  <c r="K517" i="26"/>
  <c r="N517" i="26"/>
  <c r="O517" i="26"/>
  <c r="Q517" i="26"/>
  <c r="R517" i="26"/>
  <c r="S517" i="26"/>
  <c r="T517" i="26"/>
  <c r="V517" i="26"/>
  <c r="W517" i="26"/>
  <c r="X517" i="26"/>
  <c r="Y517" i="26"/>
  <c r="BK517" i="26"/>
  <c r="BL517" i="26"/>
  <c r="BM517" i="26"/>
  <c r="BN517" i="26"/>
  <c r="BO517" i="26"/>
  <c r="BP517" i="26"/>
  <c r="BV517" i="26"/>
  <c r="BW517" i="26"/>
  <c r="BX517" i="26"/>
  <c r="BY517" i="26"/>
  <c r="BZ517" i="26"/>
  <c r="CA517" i="26"/>
  <c r="CB517" i="26"/>
  <c r="CC517" i="26"/>
  <c r="CG517" i="26"/>
  <c r="CJ517" i="26"/>
  <c r="CK517" i="26"/>
  <c r="A518" i="26"/>
  <c r="B518" i="26"/>
  <c r="C518" i="26"/>
  <c r="D518" i="26"/>
  <c r="E518" i="26"/>
  <c r="I518" i="26"/>
  <c r="J518" i="26"/>
  <c r="K518" i="26"/>
  <c r="N518" i="26"/>
  <c r="O518" i="26"/>
  <c r="Q518" i="26"/>
  <c r="R518" i="26"/>
  <c r="S518" i="26"/>
  <c r="T518" i="26"/>
  <c r="V518" i="26"/>
  <c r="W518" i="26"/>
  <c r="X518" i="26"/>
  <c r="Y518" i="26"/>
  <c r="BK518" i="26"/>
  <c r="BL518" i="26"/>
  <c r="BM518" i="26"/>
  <c r="BN518" i="26"/>
  <c r="BO518" i="26"/>
  <c r="BP518" i="26"/>
  <c r="BV518" i="26"/>
  <c r="BW518" i="26"/>
  <c r="BX518" i="26"/>
  <c r="BY518" i="26"/>
  <c r="BZ518" i="26"/>
  <c r="CA518" i="26"/>
  <c r="CB518" i="26"/>
  <c r="CC518" i="26"/>
  <c r="CG518" i="26"/>
  <c r="CJ518" i="26"/>
  <c r="CK518" i="26"/>
  <c r="A519" i="26"/>
  <c r="B519" i="26"/>
  <c r="C519" i="26"/>
  <c r="D519" i="26"/>
  <c r="E519" i="26"/>
  <c r="I519" i="26"/>
  <c r="J519" i="26"/>
  <c r="K519" i="26"/>
  <c r="N519" i="26"/>
  <c r="O519" i="26"/>
  <c r="Q519" i="26"/>
  <c r="R519" i="26"/>
  <c r="S519" i="26"/>
  <c r="T519" i="26"/>
  <c r="V519" i="26"/>
  <c r="W519" i="26"/>
  <c r="X519" i="26"/>
  <c r="Y519" i="26"/>
  <c r="BK519" i="26"/>
  <c r="BL519" i="26"/>
  <c r="BM519" i="26"/>
  <c r="BN519" i="26"/>
  <c r="BO519" i="26"/>
  <c r="BP519" i="26"/>
  <c r="BV519" i="26"/>
  <c r="BW519" i="26"/>
  <c r="BX519" i="26"/>
  <c r="BY519" i="26"/>
  <c r="BZ519" i="26"/>
  <c r="CA519" i="26"/>
  <c r="CB519" i="26"/>
  <c r="CC519" i="26"/>
  <c r="CG519" i="26"/>
  <c r="CJ519" i="26"/>
  <c r="CK519" i="26"/>
  <c r="A520" i="26"/>
  <c r="B520" i="26"/>
  <c r="C520" i="26"/>
  <c r="D520" i="26"/>
  <c r="E520" i="26"/>
  <c r="I520" i="26"/>
  <c r="J520" i="26"/>
  <c r="K520" i="26"/>
  <c r="N520" i="26"/>
  <c r="O520" i="26"/>
  <c r="Q520" i="26"/>
  <c r="R520" i="26"/>
  <c r="S520" i="26"/>
  <c r="T520" i="26"/>
  <c r="V520" i="26"/>
  <c r="W520" i="26"/>
  <c r="X520" i="26"/>
  <c r="Y520" i="26"/>
  <c r="BK520" i="26"/>
  <c r="BL520" i="26"/>
  <c r="BM520" i="26"/>
  <c r="BN520" i="26"/>
  <c r="BO520" i="26"/>
  <c r="BP520" i="26"/>
  <c r="BV520" i="26"/>
  <c r="BW520" i="26"/>
  <c r="BX520" i="26"/>
  <c r="BY520" i="26"/>
  <c r="BZ520" i="26"/>
  <c r="CA520" i="26"/>
  <c r="CB520" i="26"/>
  <c r="CC520" i="26"/>
  <c r="CG520" i="26"/>
  <c r="CJ520" i="26"/>
  <c r="CK520" i="26"/>
  <c r="A521" i="26"/>
  <c r="B521" i="26"/>
  <c r="C521" i="26"/>
  <c r="D521" i="26"/>
  <c r="E521" i="26"/>
  <c r="I521" i="26"/>
  <c r="J521" i="26"/>
  <c r="K521" i="26"/>
  <c r="N521" i="26"/>
  <c r="O521" i="26"/>
  <c r="Q521" i="26"/>
  <c r="R521" i="26"/>
  <c r="S521" i="26"/>
  <c r="T521" i="26"/>
  <c r="V521" i="26"/>
  <c r="W521" i="26"/>
  <c r="X521" i="26"/>
  <c r="Y521" i="26"/>
  <c r="BK521" i="26"/>
  <c r="BL521" i="26"/>
  <c r="BM521" i="26"/>
  <c r="BN521" i="26"/>
  <c r="BO521" i="26"/>
  <c r="BP521" i="26"/>
  <c r="BV521" i="26"/>
  <c r="BW521" i="26"/>
  <c r="BX521" i="26"/>
  <c r="BY521" i="26"/>
  <c r="BZ521" i="26"/>
  <c r="CA521" i="26"/>
  <c r="CB521" i="26"/>
  <c r="CC521" i="26"/>
  <c r="CG521" i="26"/>
  <c r="CJ521" i="26"/>
  <c r="CK521" i="26"/>
  <c r="A522" i="26"/>
  <c r="B522" i="26"/>
  <c r="C522" i="26"/>
  <c r="D522" i="26"/>
  <c r="E522" i="26"/>
  <c r="I522" i="26"/>
  <c r="J522" i="26"/>
  <c r="K522" i="26"/>
  <c r="N522" i="26"/>
  <c r="O522" i="26"/>
  <c r="Q522" i="26"/>
  <c r="R522" i="26"/>
  <c r="S522" i="26"/>
  <c r="T522" i="26"/>
  <c r="V522" i="26"/>
  <c r="W522" i="26"/>
  <c r="X522" i="26"/>
  <c r="Y522" i="26"/>
  <c r="BK522" i="26"/>
  <c r="BL522" i="26"/>
  <c r="BM522" i="26"/>
  <c r="BN522" i="26"/>
  <c r="BO522" i="26"/>
  <c r="BP522" i="26"/>
  <c r="BV522" i="26"/>
  <c r="BW522" i="26"/>
  <c r="BX522" i="26"/>
  <c r="BY522" i="26"/>
  <c r="BZ522" i="26"/>
  <c r="CA522" i="26"/>
  <c r="CB522" i="26"/>
  <c r="CC522" i="26"/>
  <c r="CG522" i="26"/>
  <c r="CJ522" i="26"/>
  <c r="CK522" i="26"/>
  <c r="A523" i="26"/>
  <c r="B523" i="26"/>
  <c r="C523" i="26"/>
  <c r="D523" i="26"/>
  <c r="E523" i="26"/>
  <c r="I523" i="26"/>
  <c r="J523" i="26"/>
  <c r="K523" i="26"/>
  <c r="N523" i="26"/>
  <c r="O523" i="26"/>
  <c r="Q523" i="26"/>
  <c r="R523" i="26"/>
  <c r="S523" i="26"/>
  <c r="T523" i="26"/>
  <c r="V523" i="26"/>
  <c r="W523" i="26"/>
  <c r="X523" i="26"/>
  <c r="Y523" i="26"/>
  <c r="BK523" i="26"/>
  <c r="BL523" i="26"/>
  <c r="BM523" i="26"/>
  <c r="BN523" i="26"/>
  <c r="BO523" i="26"/>
  <c r="BP523" i="26"/>
  <c r="BV523" i="26"/>
  <c r="BW523" i="26"/>
  <c r="BX523" i="26"/>
  <c r="BY523" i="26"/>
  <c r="BZ523" i="26"/>
  <c r="CA523" i="26"/>
  <c r="CB523" i="26"/>
  <c r="CC523" i="26"/>
  <c r="CG523" i="26"/>
  <c r="CJ523" i="26"/>
  <c r="CK523" i="26"/>
  <c r="A524" i="26"/>
  <c r="B524" i="26"/>
  <c r="C524" i="26"/>
  <c r="D524" i="26"/>
  <c r="E524" i="26"/>
  <c r="I524" i="26"/>
  <c r="J524" i="26"/>
  <c r="K524" i="26"/>
  <c r="N524" i="26"/>
  <c r="O524" i="26"/>
  <c r="Q524" i="26"/>
  <c r="R524" i="26"/>
  <c r="S524" i="26"/>
  <c r="T524" i="26"/>
  <c r="V524" i="26"/>
  <c r="W524" i="26"/>
  <c r="X524" i="26"/>
  <c r="Y524" i="26"/>
  <c r="BK524" i="26"/>
  <c r="BL524" i="26"/>
  <c r="BM524" i="26"/>
  <c r="BN524" i="26"/>
  <c r="BO524" i="26"/>
  <c r="BP524" i="26"/>
  <c r="BV524" i="26"/>
  <c r="BW524" i="26"/>
  <c r="BX524" i="26"/>
  <c r="BY524" i="26"/>
  <c r="BZ524" i="26"/>
  <c r="CA524" i="26"/>
  <c r="CB524" i="26"/>
  <c r="CC524" i="26"/>
  <c r="CG524" i="26"/>
  <c r="CJ524" i="26"/>
  <c r="CK524" i="26"/>
  <c r="A525" i="26"/>
  <c r="B525" i="26"/>
  <c r="C525" i="26"/>
  <c r="D525" i="26"/>
  <c r="E525" i="26"/>
  <c r="I525" i="26"/>
  <c r="J525" i="26"/>
  <c r="K525" i="26"/>
  <c r="N525" i="26"/>
  <c r="O525" i="26"/>
  <c r="Q525" i="26"/>
  <c r="R525" i="26"/>
  <c r="S525" i="26"/>
  <c r="T525" i="26"/>
  <c r="V525" i="26"/>
  <c r="W525" i="26"/>
  <c r="X525" i="26"/>
  <c r="Y525" i="26"/>
  <c r="BK525" i="26"/>
  <c r="BL525" i="26"/>
  <c r="BM525" i="26"/>
  <c r="BN525" i="26"/>
  <c r="BO525" i="26"/>
  <c r="BP525" i="26"/>
  <c r="BV525" i="26"/>
  <c r="BW525" i="26"/>
  <c r="BX525" i="26"/>
  <c r="BY525" i="26"/>
  <c r="BZ525" i="26"/>
  <c r="CA525" i="26"/>
  <c r="CB525" i="26"/>
  <c r="CC525" i="26"/>
  <c r="CG525" i="26"/>
  <c r="CJ525" i="26"/>
  <c r="CK525" i="26"/>
  <c r="A526" i="26"/>
  <c r="B526" i="26"/>
  <c r="C526" i="26"/>
  <c r="D526" i="26"/>
  <c r="E526" i="26"/>
  <c r="I526" i="26"/>
  <c r="J526" i="26"/>
  <c r="K526" i="26"/>
  <c r="N526" i="26"/>
  <c r="O526" i="26"/>
  <c r="Q526" i="26"/>
  <c r="R526" i="26"/>
  <c r="S526" i="26"/>
  <c r="T526" i="26"/>
  <c r="V526" i="26"/>
  <c r="W526" i="26"/>
  <c r="X526" i="26"/>
  <c r="Y526" i="26"/>
  <c r="BK526" i="26"/>
  <c r="BL526" i="26"/>
  <c r="BM526" i="26"/>
  <c r="BN526" i="26"/>
  <c r="BO526" i="26"/>
  <c r="BP526" i="26"/>
  <c r="BV526" i="26"/>
  <c r="BW526" i="26"/>
  <c r="BX526" i="26"/>
  <c r="BY526" i="26"/>
  <c r="BZ526" i="26"/>
  <c r="CA526" i="26"/>
  <c r="CB526" i="26"/>
  <c r="CC526" i="26"/>
  <c r="CG526" i="26"/>
  <c r="CJ526" i="26"/>
  <c r="CK526" i="26"/>
  <c r="A527" i="26"/>
  <c r="B527" i="26"/>
  <c r="C527" i="26"/>
  <c r="D527" i="26"/>
  <c r="E527" i="26"/>
  <c r="I527" i="26"/>
  <c r="J527" i="26"/>
  <c r="K527" i="26"/>
  <c r="N527" i="26"/>
  <c r="O527" i="26"/>
  <c r="Q527" i="26"/>
  <c r="R527" i="26"/>
  <c r="S527" i="26"/>
  <c r="T527" i="26"/>
  <c r="V527" i="26"/>
  <c r="W527" i="26"/>
  <c r="X527" i="26"/>
  <c r="Y527" i="26"/>
  <c r="BK527" i="26"/>
  <c r="BL527" i="26"/>
  <c r="BM527" i="26"/>
  <c r="BN527" i="26"/>
  <c r="BO527" i="26"/>
  <c r="BP527" i="26"/>
  <c r="BV527" i="26"/>
  <c r="BW527" i="26"/>
  <c r="BX527" i="26"/>
  <c r="BY527" i="26"/>
  <c r="BZ527" i="26"/>
  <c r="CA527" i="26"/>
  <c r="CB527" i="26"/>
  <c r="CC527" i="26"/>
  <c r="CG527" i="26"/>
  <c r="CJ527" i="26"/>
  <c r="CK527" i="26"/>
  <c r="A528" i="26"/>
  <c r="B528" i="26"/>
  <c r="C528" i="26"/>
  <c r="D528" i="26"/>
  <c r="E528" i="26"/>
  <c r="I528" i="26"/>
  <c r="J528" i="26"/>
  <c r="K528" i="26"/>
  <c r="N528" i="26"/>
  <c r="O528" i="26"/>
  <c r="Q528" i="26"/>
  <c r="R528" i="26"/>
  <c r="S528" i="26"/>
  <c r="T528" i="26"/>
  <c r="V528" i="26"/>
  <c r="W528" i="26"/>
  <c r="X528" i="26"/>
  <c r="Y528" i="26"/>
  <c r="BK528" i="26"/>
  <c r="BL528" i="26"/>
  <c r="BM528" i="26"/>
  <c r="BN528" i="26"/>
  <c r="BO528" i="26"/>
  <c r="BP528" i="26"/>
  <c r="BV528" i="26"/>
  <c r="BW528" i="26"/>
  <c r="BX528" i="26"/>
  <c r="BY528" i="26"/>
  <c r="BZ528" i="26"/>
  <c r="CA528" i="26"/>
  <c r="CB528" i="26"/>
  <c r="CC528" i="26"/>
  <c r="CG528" i="26"/>
  <c r="CJ528" i="26"/>
  <c r="CK528" i="26"/>
  <c r="A529" i="26"/>
  <c r="B529" i="26"/>
  <c r="C529" i="26"/>
  <c r="D529" i="26"/>
  <c r="E529" i="26"/>
  <c r="I529" i="26"/>
  <c r="J529" i="26"/>
  <c r="K529" i="26"/>
  <c r="N529" i="26"/>
  <c r="O529" i="26"/>
  <c r="Q529" i="26"/>
  <c r="R529" i="26"/>
  <c r="S529" i="26"/>
  <c r="T529" i="26"/>
  <c r="V529" i="26"/>
  <c r="W529" i="26"/>
  <c r="X529" i="26"/>
  <c r="Y529" i="26"/>
  <c r="BK529" i="26"/>
  <c r="BL529" i="26"/>
  <c r="BM529" i="26"/>
  <c r="BN529" i="26"/>
  <c r="BO529" i="26"/>
  <c r="BP529" i="26"/>
  <c r="BV529" i="26"/>
  <c r="BW529" i="26"/>
  <c r="BX529" i="26"/>
  <c r="BY529" i="26"/>
  <c r="BZ529" i="26"/>
  <c r="CA529" i="26"/>
  <c r="CB529" i="26"/>
  <c r="CC529" i="26"/>
  <c r="CG529" i="26"/>
  <c r="CJ529" i="26"/>
  <c r="CK529" i="26"/>
  <c r="A530" i="26"/>
  <c r="B530" i="26"/>
  <c r="C530" i="26"/>
  <c r="D530" i="26"/>
  <c r="E530" i="26"/>
  <c r="I530" i="26"/>
  <c r="J530" i="26"/>
  <c r="K530" i="26"/>
  <c r="N530" i="26"/>
  <c r="O530" i="26"/>
  <c r="Q530" i="26"/>
  <c r="R530" i="26"/>
  <c r="S530" i="26"/>
  <c r="T530" i="26"/>
  <c r="V530" i="26"/>
  <c r="W530" i="26"/>
  <c r="X530" i="26"/>
  <c r="Y530" i="26"/>
  <c r="BK530" i="26"/>
  <c r="BL530" i="26"/>
  <c r="BM530" i="26"/>
  <c r="BN530" i="26"/>
  <c r="BO530" i="26"/>
  <c r="BP530" i="26"/>
  <c r="BV530" i="26"/>
  <c r="BW530" i="26"/>
  <c r="BX530" i="26"/>
  <c r="BY530" i="26"/>
  <c r="BZ530" i="26"/>
  <c r="CA530" i="26"/>
  <c r="CB530" i="26"/>
  <c r="CC530" i="26"/>
  <c r="CG530" i="26"/>
  <c r="CJ530" i="26"/>
  <c r="CK530" i="26"/>
  <c r="A531" i="26"/>
  <c r="B531" i="26"/>
  <c r="C531" i="26"/>
  <c r="D531" i="26"/>
  <c r="E531" i="26"/>
  <c r="I531" i="26"/>
  <c r="J531" i="26"/>
  <c r="K531" i="26"/>
  <c r="N531" i="26"/>
  <c r="O531" i="26"/>
  <c r="Q531" i="26"/>
  <c r="R531" i="26"/>
  <c r="S531" i="26"/>
  <c r="T531" i="26"/>
  <c r="V531" i="26"/>
  <c r="W531" i="26"/>
  <c r="X531" i="26"/>
  <c r="Y531" i="26"/>
  <c r="BK531" i="26"/>
  <c r="BL531" i="26"/>
  <c r="BM531" i="26"/>
  <c r="BN531" i="26"/>
  <c r="BO531" i="26"/>
  <c r="BP531" i="26"/>
  <c r="BV531" i="26"/>
  <c r="BW531" i="26"/>
  <c r="BX531" i="26"/>
  <c r="BY531" i="26"/>
  <c r="BZ531" i="26"/>
  <c r="CA531" i="26"/>
  <c r="CB531" i="26"/>
  <c r="CC531" i="26"/>
  <c r="CG531" i="26"/>
  <c r="CJ531" i="26"/>
  <c r="CK531" i="26"/>
  <c r="A532" i="26"/>
  <c r="B532" i="26"/>
  <c r="C532" i="26"/>
  <c r="D532" i="26"/>
  <c r="E532" i="26"/>
  <c r="I532" i="26"/>
  <c r="J532" i="26"/>
  <c r="K532" i="26"/>
  <c r="N532" i="26"/>
  <c r="O532" i="26"/>
  <c r="Q532" i="26"/>
  <c r="R532" i="26"/>
  <c r="S532" i="26"/>
  <c r="T532" i="26"/>
  <c r="V532" i="26"/>
  <c r="W532" i="26"/>
  <c r="X532" i="26"/>
  <c r="Y532" i="26"/>
  <c r="BK532" i="26"/>
  <c r="BL532" i="26"/>
  <c r="BM532" i="26"/>
  <c r="BN532" i="26"/>
  <c r="BO532" i="26"/>
  <c r="BP532" i="26"/>
  <c r="BV532" i="26"/>
  <c r="BW532" i="26"/>
  <c r="BX532" i="26"/>
  <c r="BY532" i="26"/>
  <c r="BZ532" i="26"/>
  <c r="CA532" i="26"/>
  <c r="CB532" i="26"/>
  <c r="CC532" i="26"/>
  <c r="CG532" i="26"/>
  <c r="CJ532" i="26"/>
  <c r="CK532" i="26"/>
  <c r="A533" i="26"/>
  <c r="B533" i="26"/>
  <c r="C533" i="26"/>
  <c r="D533" i="26"/>
  <c r="E533" i="26"/>
  <c r="I533" i="26"/>
  <c r="J533" i="26"/>
  <c r="K533" i="26"/>
  <c r="N533" i="26"/>
  <c r="O533" i="26"/>
  <c r="Q533" i="26"/>
  <c r="R533" i="26"/>
  <c r="S533" i="26"/>
  <c r="T533" i="26"/>
  <c r="V533" i="26"/>
  <c r="W533" i="26"/>
  <c r="X533" i="26"/>
  <c r="Y533" i="26"/>
  <c r="BK533" i="26"/>
  <c r="BL533" i="26"/>
  <c r="BM533" i="26"/>
  <c r="BN533" i="26"/>
  <c r="BO533" i="26"/>
  <c r="BP533" i="26"/>
  <c r="BV533" i="26"/>
  <c r="BW533" i="26"/>
  <c r="BX533" i="26"/>
  <c r="BY533" i="26"/>
  <c r="BZ533" i="26"/>
  <c r="CA533" i="26"/>
  <c r="CB533" i="26"/>
  <c r="CC533" i="26"/>
  <c r="CG533" i="26"/>
  <c r="CJ533" i="26"/>
  <c r="CK533" i="26"/>
  <c r="A534" i="26"/>
  <c r="B534" i="26"/>
  <c r="C534" i="26"/>
  <c r="D534" i="26"/>
  <c r="E534" i="26"/>
  <c r="I534" i="26"/>
  <c r="J534" i="26"/>
  <c r="K534" i="26"/>
  <c r="N534" i="26"/>
  <c r="O534" i="26"/>
  <c r="Q534" i="26"/>
  <c r="R534" i="26"/>
  <c r="S534" i="26"/>
  <c r="T534" i="26"/>
  <c r="V534" i="26"/>
  <c r="W534" i="26"/>
  <c r="X534" i="26"/>
  <c r="Y534" i="26"/>
  <c r="BK534" i="26"/>
  <c r="BL534" i="26"/>
  <c r="BM534" i="26"/>
  <c r="BN534" i="26"/>
  <c r="BO534" i="26"/>
  <c r="BP534" i="26"/>
  <c r="BV534" i="26"/>
  <c r="BW534" i="26"/>
  <c r="BX534" i="26"/>
  <c r="BY534" i="26"/>
  <c r="BZ534" i="26"/>
  <c r="CA534" i="26"/>
  <c r="CB534" i="26"/>
  <c r="CC534" i="26"/>
  <c r="CG534" i="26"/>
  <c r="CJ534" i="26"/>
  <c r="CK534" i="26"/>
  <c r="A535" i="26"/>
  <c r="B535" i="26"/>
  <c r="C535" i="26"/>
  <c r="D535" i="26"/>
  <c r="E535" i="26"/>
  <c r="I535" i="26"/>
  <c r="J535" i="26"/>
  <c r="K535" i="26"/>
  <c r="N535" i="26"/>
  <c r="O535" i="26"/>
  <c r="Q535" i="26"/>
  <c r="R535" i="26"/>
  <c r="S535" i="26"/>
  <c r="T535" i="26"/>
  <c r="V535" i="26"/>
  <c r="W535" i="26"/>
  <c r="X535" i="26"/>
  <c r="Y535" i="26"/>
  <c r="BK535" i="26"/>
  <c r="BL535" i="26"/>
  <c r="BM535" i="26"/>
  <c r="BN535" i="26"/>
  <c r="BO535" i="26"/>
  <c r="BP535" i="26"/>
  <c r="BV535" i="26"/>
  <c r="BW535" i="26"/>
  <c r="BX535" i="26"/>
  <c r="BY535" i="26"/>
  <c r="BZ535" i="26"/>
  <c r="CA535" i="26"/>
  <c r="CB535" i="26"/>
  <c r="CC535" i="26"/>
  <c r="CG535" i="26"/>
  <c r="CJ535" i="26"/>
  <c r="CK535" i="26"/>
  <c r="A536" i="26"/>
  <c r="B536" i="26"/>
  <c r="C536" i="26"/>
  <c r="D536" i="26"/>
  <c r="E536" i="26"/>
  <c r="I536" i="26"/>
  <c r="J536" i="26"/>
  <c r="K536" i="26"/>
  <c r="N536" i="26"/>
  <c r="O536" i="26"/>
  <c r="Q536" i="26"/>
  <c r="R536" i="26"/>
  <c r="S536" i="26"/>
  <c r="T536" i="26"/>
  <c r="V536" i="26"/>
  <c r="W536" i="26"/>
  <c r="X536" i="26"/>
  <c r="Y536" i="26"/>
  <c r="BK536" i="26"/>
  <c r="BL536" i="26"/>
  <c r="BM536" i="26"/>
  <c r="BN536" i="26"/>
  <c r="BO536" i="26"/>
  <c r="BP536" i="26"/>
  <c r="BV536" i="26"/>
  <c r="BW536" i="26"/>
  <c r="BX536" i="26"/>
  <c r="BY536" i="26"/>
  <c r="BZ536" i="26"/>
  <c r="CA536" i="26"/>
  <c r="CB536" i="26"/>
  <c r="CC536" i="26"/>
  <c r="CG536" i="26"/>
  <c r="CJ536" i="26"/>
  <c r="CK536" i="26"/>
  <c r="A537" i="26"/>
  <c r="B537" i="26"/>
  <c r="C537" i="26"/>
  <c r="D537" i="26"/>
  <c r="E537" i="26"/>
  <c r="I537" i="26"/>
  <c r="J537" i="26"/>
  <c r="K537" i="26"/>
  <c r="N537" i="26"/>
  <c r="O537" i="26"/>
  <c r="Q537" i="26"/>
  <c r="R537" i="26"/>
  <c r="S537" i="26"/>
  <c r="T537" i="26"/>
  <c r="V537" i="26"/>
  <c r="W537" i="26"/>
  <c r="X537" i="26"/>
  <c r="Y537" i="26"/>
  <c r="BK537" i="26"/>
  <c r="BL537" i="26"/>
  <c r="BM537" i="26"/>
  <c r="BN537" i="26"/>
  <c r="BO537" i="26"/>
  <c r="BP537" i="26"/>
  <c r="BV537" i="26"/>
  <c r="BW537" i="26"/>
  <c r="BX537" i="26"/>
  <c r="BY537" i="26"/>
  <c r="BZ537" i="26"/>
  <c r="CA537" i="26"/>
  <c r="CB537" i="26"/>
  <c r="CC537" i="26"/>
  <c r="CG537" i="26"/>
  <c r="CJ537" i="26"/>
  <c r="CK537" i="26"/>
  <c r="A538" i="26"/>
  <c r="B538" i="26"/>
  <c r="C538" i="26"/>
  <c r="D538" i="26"/>
  <c r="E538" i="26"/>
  <c r="I538" i="26"/>
  <c r="J538" i="26"/>
  <c r="K538" i="26"/>
  <c r="N538" i="26"/>
  <c r="O538" i="26"/>
  <c r="Q538" i="26"/>
  <c r="R538" i="26"/>
  <c r="S538" i="26"/>
  <c r="T538" i="26"/>
  <c r="V538" i="26"/>
  <c r="W538" i="26"/>
  <c r="X538" i="26"/>
  <c r="Y538" i="26"/>
  <c r="BK538" i="26"/>
  <c r="BL538" i="26"/>
  <c r="BM538" i="26"/>
  <c r="BN538" i="26"/>
  <c r="BO538" i="26"/>
  <c r="BP538" i="26"/>
  <c r="BV538" i="26"/>
  <c r="BW538" i="26"/>
  <c r="BX538" i="26"/>
  <c r="BY538" i="26"/>
  <c r="BZ538" i="26"/>
  <c r="CA538" i="26"/>
  <c r="CB538" i="26"/>
  <c r="CC538" i="26"/>
  <c r="CG538" i="26"/>
  <c r="CJ538" i="26"/>
  <c r="CK538" i="26"/>
  <c r="A539" i="26"/>
  <c r="B539" i="26"/>
  <c r="C539" i="26"/>
  <c r="D539" i="26"/>
  <c r="E539" i="26"/>
  <c r="I539" i="26"/>
  <c r="J539" i="26"/>
  <c r="K539" i="26"/>
  <c r="N539" i="26"/>
  <c r="O539" i="26"/>
  <c r="Q539" i="26"/>
  <c r="R539" i="26"/>
  <c r="S539" i="26"/>
  <c r="T539" i="26"/>
  <c r="V539" i="26"/>
  <c r="W539" i="26"/>
  <c r="X539" i="26"/>
  <c r="Y539" i="26"/>
  <c r="BK539" i="26"/>
  <c r="BL539" i="26"/>
  <c r="BM539" i="26"/>
  <c r="BN539" i="26"/>
  <c r="BO539" i="26"/>
  <c r="BP539" i="26"/>
  <c r="BV539" i="26"/>
  <c r="BW539" i="26"/>
  <c r="BX539" i="26"/>
  <c r="BY539" i="26"/>
  <c r="BZ539" i="26"/>
  <c r="CA539" i="26"/>
  <c r="CB539" i="26"/>
  <c r="CC539" i="26"/>
  <c r="CG539" i="26"/>
  <c r="CJ539" i="26"/>
  <c r="CK539" i="26"/>
  <c r="A540" i="26"/>
  <c r="B540" i="26"/>
  <c r="C540" i="26"/>
  <c r="D540" i="26"/>
  <c r="E540" i="26"/>
  <c r="I540" i="26"/>
  <c r="J540" i="26"/>
  <c r="K540" i="26"/>
  <c r="N540" i="26"/>
  <c r="O540" i="26"/>
  <c r="Q540" i="26"/>
  <c r="R540" i="26"/>
  <c r="S540" i="26"/>
  <c r="T540" i="26"/>
  <c r="V540" i="26"/>
  <c r="W540" i="26"/>
  <c r="X540" i="26"/>
  <c r="Y540" i="26"/>
  <c r="BK540" i="26"/>
  <c r="BL540" i="26"/>
  <c r="BM540" i="26"/>
  <c r="BN540" i="26"/>
  <c r="BO540" i="26"/>
  <c r="BP540" i="26"/>
  <c r="BV540" i="26"/>
  <c r="BW540" i="26"/>
  <c r="BX540" i="26"/>
  <c r="BY540" i="26"/>
  <c r="BZ540" i="26"/>
  <c r="CA540" i="26"/>
  <c r="CB540" i="26"/>
  <c r="CC540" i="26"/>
  <c r="CG540" i="26"/>
  <c r="CJ540" i="26"/>
  <c r="CK540" i="26"/>
  <c r="A541" i="26"/>
  <c r="B541" i="26"/>
  <c r="C541" i="26"/>
  <c r="D541" i="26"/>
  <c r="E541" i="26"/>
  <c r="I541" i="26"/>
  <c r="J541" i="26"/>
  <c r="K541" i="26"/>
  <c r="N541" i="26"/>
  <c r="O541" i="26"/>
  <c r="Q541" i="26"/>
  <c r="R541" i="26"/>
  <c r="S541" i="26"/>
  <c r="T541" i="26"/>
  <c r="V541" i="26"/>
  <c r="W541" i="26"/>
  <c r="X541" i="26"/>
  <c r="Y541" i="26"/>
  <c r="BK541" i="26"/>
  <c r="BL541" i="26"/>
  <c r="BM541" i="26"/>
  <c r="BN541" i="26"/>
  <c r="BO541" i="26"/>
  <c r="BP541" i="26"/>
  <c r="BV541" i="26"/>
  <c r="BW541" i="26"/>
  <c r="BX541" i="26"/>
  <c r="BY541" i="26"/>
  <c r="BZ541" i="26"/>
  <c r="CA541" i="26"/>
  <c r="CB541" i="26"/>
  <c r="CC541" i="26"/>
  <c r="CG541" i="26"/>
  <c r="CJ541" i="26"/>
  <c r="CK541" i="26"/>
  <c r="A542" i="26"/>
  <c r="B542" i="26"/>
  <c r="C542" i="26"/>
  <c r="D542" i="26"/>
  <c r="E542" i="26"/>
  <c r="I542" i="26"/>
  <c r="J542" i="26"/>
  <c r="K542" i="26"/>
  <c r="N542" i="26"/>
  <c r="O542" i="26"/>
  <c r="Q542" i="26"/>
  <c r="R542" i="26"/>
  <c r="S542" i="26"/>
  <c r="T542" i="26"/>
  <c r="V542" i="26"/>
  <c r="W542" i="26"/>
  <c r="X542" i="26"/>
  <c r="Y542" i="26"/>
  <c r="BK542" i="26"/>
  <c r="BL542" i="26"/>
  <c r="BM542" i="26"/>
  <c r="BN542" i="26"/>
  <c r="BO542" i="26"/>
  <c r="BP542" i="26"/>
  <c r="BV542" i="26"/>
  <c r="BW542" i="26"/>
  <c r="BX542" i="26"/>
  <c r="BY542" i="26"/>
  <c r="BZ542" i="26"/>
  <c r="CA542" i="26"/>
  <c r="CB542" i="26"/>
  <c r="CC542" i="26"/>
  <c r="CG542" i="26"/>
  <c r="CJ542" i="26"/>
  <c r="CK542" i="26"/>
  <c r="A543" i="26"/>
  <c r="B543" i="26"/>
  <c r="C543" i="26"/>
  <c r="D543" i="26"/>
  <c r="E543" i="26"/>
  <c r="I543" i="26"/>
  <c r="J543" i="26"/>
  <c r="K543" i="26"/>
  <c r="N543" i="26"/>
  <c r="O543" i="26"/>
  <c r="Q543" i="26"/>
  <c r="R543" i="26"/>
  <c r="S543" i="26"/>
  <c r="T543" i="26"/>
  <c r="V543" i="26"/>
  <c r="W543" i="26"/>
  <c r="X543" i="26"/>
  <c r="Y543" i="26"/>
  <c r="BK543" i="26"/>
  <c r="BL543" i="26"/>
  <c r="BM543" i="26"/>
  <c r="BN543" i="26"/>
  <c r="BO543" i="26"/>
  <c r="BP543" i="26"/>
  <c r="BV543" i="26"/>
  <c r="BW543" i="26"/>
  <c r="BX543" i="26"/>
  <c r="BY543" i="26"/>
  <c r="BZ543" i="26"/>
  <c r="CA543" i="26"/>
  <c r="CB543" i="26"/>
  <c r="CC543" i="26"/>
  <c r="CG543" i="26"/>
  <c r="CJ543" i="26"/>
  <c r="CK543" i="26"/>
  <c r="A544" i="26"/>
  <c r="B544" i="26"/>
  <c r="C544" i="26"/>
  <c r="D544" i="26"/>
  <c r="E544" i="26"/>
  <c r="I544" i="26"/>
  <c r="J544" i="26"/>
  <c r="K544" i="26"/>
  <c r="N544" i="26"/>
  <c r="O544" i="26"/>
  <c r="Q544" i="26"/>
  <c r="R544" i="26"/>
  <c r="S544" i="26"/>
  <c r="T544" i="26"/>
  <c r="V544" i="26"/>
  <c r="W544" i="26"/>
  <c r="X544" i="26"/>
  <c r="Y544" i="26"/>
  <c r="BK544" i="26"/>
  <c r="BL544" i="26"/>
  <c r="BM544" i="26"/>
  <c r="BN544" i="26"/>
  <c r="BO544" i="26"/>
  <c r="BP544" i="26"/>
  <c r="BV544" i="26"/>
  <c r="BW544" i="26"/>
  <c r="BX544" i="26"/>
  <c r="BY544" i="26"/>
  <c r="BZ544" i="26"/>
  <c r="CA544" i="26"/>
  <c r="CB544" i="26"/>
  <c r="CC544" i="26"/>
  <c r="CG544" i="26"/>
  <c r="CJ544" i="26"/>
  <c r="CK544" i="26"/>
  <c r="A545" i="26"/>
  <c r="B545" i="26"/>
  <c r="C545" i="26"/>
  <c r="D545" i="26"/>
  <c r="E545" i="26"/>
  <c r="I545" i="26"/>
  <c r="J545" i="26"/>
  <c r="K545" i="26"/>
  <c r="N545" i="26"/>
  <c r="O545" i="26"/>
  <c r="Q545" i="26"/>
  <c r="R545" i="26"/>
  <c r="S545" i="26"/>
  <c r="T545" i="26"/>
  <c r="V545" i="26"/>
  <c r="W545" i="26"/>
  <c r="X545" i="26"/>
  <c r="Y545" i="26"/>
  <c r="BK545" i="26"/>
  <c r="BL545" i="26"/>
  <c r="BM545" i="26"/>
  <c r="BN545" i="26"/>
  <c r="BO545" i="26"/>
  <c r="BP545" i="26"/>
  <c r="BV545" i="26"/>
  <c r="BW545" i="26"/>
  <c r="BX545" i="26"/>
  <c r="BY545" i="26"/>
  <c r="BZ545" i="26"/>
  <c r="CA545" i="26"/>
  <c r="CB545" i="26"/>
  <c r="CC545" i="26"/>
  <c r="CG545" i="26"/>
  <c r="CJ545" i="26"/>
  <c r="CK545" i="26"/>
  <c r="A546" i="26"/>
  <c r="B546" i="26"/>
  <c r="C546" i="26"/>
  <c r="D546" i="26"/>
  <c r="E546" i="26"/>
  <c r="I546" i="26"/>
  <c r="J546" i="26"/>
  <c r="K546" i="26"/>
  <c r="N546" i="26"/>
  <c r="O546" i="26"/>
  <c r="Q546" i="26"/>
  <c r="R546" i="26"/>
  <c r="S546" i="26"/>
  <c r="T546" i="26"/>
  <c r="V546" i="26"/>
  <c r="W546" i="26"/>
  <c r="X546" i="26"/>
  <c r="Y546" i="26"/>
  <c r="BK546" i="26"/>
  <c r="BL546" i="26"/>
  <c r="BM546" i="26"/>
  <c r="BN546" i="26"/>
  <c r="BO546" i="26"/>
  <c r="BP546" i="26"/>
  <c r="BV546" i="26"/>
  <c r="BW546" i="26"/>
  <c r="BX546" i="26"/>
  <c r="BY546" i="26"/>
  <c r="BZ546" i="26"/>
  <c r="CA546" i="26"/>
  <c r="CB546" i="26"/>
  <c r="CC546" i="26"/>
  <c r="CG546" i="26"/>
  <c r="CJ546" i="26"/>
  <c r="CK546" i="26"/>
  <c r="A547" i="26"/>
  <c r="B547" i="26"/>
  <c r="C547" i="26"/>
  <c r="D547" i="26"/>
  <c r="E547" i="26"/>
  <c r="I547" i="26"/>
  <c r="J547" i="26"/>
  <c r="K547" i="26"/>
  <c r="N547" i="26"/>
  <c r="O547" i="26"/>
  <c r="Q547" i="26"/>
  <c r="R547" i="26"/>
  <c r="S547" i="26"/>
  <c r="T547" i="26"/>
  <c r="V547" i="26"/>
  <c r="W547" i="26"/>
  <c r="X547" i="26"/>
  <c r="Y547" i="26"/>
  <c r="BK547" i="26"/>
  <c r="BL547" i="26"/>
  <c r="BM547" i="26"/>
  <c r="BN547" i="26"/>
  <c r="BO547" i="26"/>
  <c r="BP547" i="26"/>
  <c r="BV547" i="26"/>
  <c r="BW547" i="26"/>
  <c r="BX547" i="26"/>
  <c r="BY547" i="26"/>
  <c r="BZ547" i="26"/>
  <c r="CA547" i="26"/>
  <c r="CB547" i="26"/>
  <c r="CC547" i="26"/>
  <c r="CG547" i="26"/>
  <c r="CJ547" i="26"/>
  <c r="CK547" i="26"/>
  <c r="A548" i="26"/>
  <c r="B548" i="26"/>
  <c r="C548" i="26"/>
  <c r="D548" i="26"/>
  <c r="E548" i="26"/>
  <c r="I548" i="26"/>
  <c r="J548" i="26"/>
  <c r="K548" i="26"/>
  <c r="N548" i="26"/>
  <c r="O548" i="26"/>
  <c r="Q548" i="26"/>
  <c r="R548" i="26"/>
  <c r="S548" i="26"/>
  <c r="T548" i="26"/>
  <c r="V548" i="26"/>
  <c r="W548" i="26"/>
  <c r="X548" i="26"/>
  <c r="Y548" i="26"/>
  <c r="BK548" i="26"/>
  <c r="BL548" i="26"/>
  <c r="BM548" i="26"/>
  <c r="BN548" i="26"/>
  <c r="BO548" i="26"/>
  <c r="BP548" i="26"/>
  <c r="BV548" i="26"/>
  <c r="BW548" i="26"/>
  <c r="BX548" i="26"/>
  <c r="BY548" i="26"/>
  <c r="BZ548" i="26"/>
  <c r="CA548" i="26"/>
  <c r="CB548" i="26"/>
  <c r="CC548" i="26"/>
  <c r="CG548" i="26"/>
  <c r="CJ548" i="26"/>
  <c r="CK548" i="26"/>
  <c r="A549" i="26"/>
  <c r="B549" i="26"/>
  <c r="C549" i="26"/>
  <c r="D549" i="26"/>
  <c r="E549" i="26"/>
  <c r="I549" i="26"/>
  <c r="J549" i="26"/>
  <c r="K549" i="26"/>
  <c r="N549" i="26"/>
  <c r="O549" i="26"/>
  <c r="Q549" i="26"/>
  <c r="R549" i="26"/>
  <c r="S549" i="26"/>
  <c r="T549" i="26"/>
  <c r="V549" i="26"/>
  <c r="W549" i="26"/>
  <c r="X549" i="26"/>
  <c r="Y549" i="26"/>
  <c r="BK549" i="26"/>
  <c r="BL549" i="26"/>
  <c r="BM549" i="26"/>
  <c r="BN549" i="26"/>
  <c r="BO549" i="26"/>
  <c r="BP549" i="26"/>
  <c r="BV549" i="26"/>
  <c r="BW549" i="26"/>
  <c r="BX549" i="26"/>
  <c r="BY549" i="26"/>
  <c r="BZ549" i="26"/>
  <c r="CA549" i="26"/>
  <c r="CB549" i="26"/>
  <c r="CC549" i="26"/>
  <c r="CG549" i="26"/>
  <c r="CJ549" i="26"/>
  <c r="CK549" i="26"/>
  <c r="A550" i="26"/>
  <c r="B550" i="26"/>
  <c r="C550" i="26"/>
  <c r="D550" i="26"/>
  <c r="E550" i="26"/>
  <c r="I550" i="26"/>
  <c r="J550" i="26"/>
  <c r="K550" i="26"/>
  <c r="N550" i="26"/>
  <c r="O550" i="26"/>
  <c r="Q550" i="26"/>
  <c r="R550" i="26"/>
  <c r="S550" i="26"/>
  <c r="T550" i="26"/>
  <c r="V550" i="26"/>
  <c r="W550" i="26"/>
  <c r="X550" i="26"/>
  <c r="Y550" i="26"/>
  <c r="BK550" i="26"/>
  <c r="BL550" i="26"/>
  <c r="BM550" i="26"/>
  <c r="BN550" i="26"/>
  <c r="BO550" i="26"/>
  <c r="BP550" i="26"/>
  <c r="BV550" i="26"/>
  <c r="BW550" i="26"/>
  <c r="BX550" i="26"/>
  <c r="BY550" i="26"/>
  <c r="BZ550" i="26"/>
  <c r="CA550" i="26"/>
  <c r="CB550" i="26"/>
  <c r="CC550" i="26"/>
  <c r="CG550" i="26"/>
  <c r="CJ550" i="26"/>
  <c r="CK550" i="26"/>
  <c r="A551" i="26"/>
  <c r="B551" i="26"/>
  <c r="C551" i="26"/>
  <c r="D551" i="26"/>
  <c r="E551" i="26"/>
  <c r="I551" i="26"/>
  <c r="J551" i="26"/>
  <c r="K551" i="26"/>
  <c r="N551" i="26"/>
  <c r="O551" i="26"/>
  <c r="Q551" i="26"/>
  <c r="R551" i="26"/>
  <c r="S551" i="26"/>
  <c r="T551" i="26"/>
  <c r="V551" i="26"/>
  <c r="W551" i="26"/>
  <c r="X551" i="26"/>
  <c r="Y551" i="26"/>
  <c r="BK551" i="26"/>
  <c r="BL551" i="26"/>
  <c r="BM551" i="26"/>
  <c r="BN551" i="26"/>
  <c r="BO551" i="26"/>
  <c r="BP551" i="26"/>
  <c r="BV551" i="26"/>
  <c r="BW551" i="26"/>
  <c r="BX551" i="26"/>
  <c r="BY551" i="26"/>
  <c r="BZ551" i="26"/>
  <c r="CA551" i="26"/>
  <c r="CB551" i="26"/>
  <c r="CC551" i="26"/>
  <c r="CG551" i="26"/>
  <c r="CJ551" i="26"/>
  <c r="CK551" i="26"/>
  <c r="A552" i="26"/>
  <c r="B552" i="26"/>
  <c r="C552" i="26"/>
  <c r="D552" i="26"/>
  <c r="E552" i="26"/>
  <c r="I552" i="26"/>
  <c r="J552" i="26"/>
  <c r="K552" i="26"/>
  <c r="N552" i="26"/>
  <c r="O552" i="26"/>
  <c r="Q552" i="26"/>
  <c r="R552" i="26"/>
  <c r="S552" i="26"/>
  <c r="T552" i="26"/>
  <c r="V552" i="26"/>
  <c r="W552" i="26"/>
  <c r="X552" i="26"/>
  <c r="Y552" i="26"/>
  <c r="BK552" i="26"/>
  <c r="BL552" i="26"/>
  <c r="BM552" i="26"/>
  <c r="BN552" i="26"/>
  <c r="BO552" i="26"/>
  <c r="BP552" i="26"/>
  <c r="BV552" i="26"/>
  <c r="BW552" i="26"/>
  <c r="BX552" i="26"/>
  <c r="BY552" i="26"/>
  <c r="BZ552" i="26"/>
  <c r="CA552" i="26"/>
  <c r="CB552" i="26"/>
  <c r="CC552" i="26"/>
  <c r="CG552" i="26"/>
  <c r="CJ552" i="26"/>
  <c r="CK552" i="26"/>
  <c r="A553" i="26"/>
  <c r="B553" i="26"/>
  <c r="C553" i="26"/>
  <c r="D553" i="26"/>
  <c r="E553" i="26"/>
  <c r="I553" i="26"/>
  <c r="J553" i="26"/>
  <c r="K553" i="26"/>
  <c r="N553" i="26"/>
  <c r="O553" i="26"/>
  <c r="Q553" i="26"/>
  <c r="R553" i="26"/>
  <c r="S553" i="26"/>
  <c r="T553" i="26"/>
  <c r="V553" i="26"/>
  <c r="W553" i="26"/>
  <c r="X553" i="26"/>
  <c r="Y553" i="26"/>
  <c r="BK553" i="26"/>
  <c r="BL553" i="26"/>
  <c r="BM553" i="26"/>
  <c r="BN553" i="26"/>
  <c r="BO553" i="26"/>
  <c r="BP553" i="26"/>
  <c r="BV553" i="26"/>
  <c r="BW553" i="26"/>
  <c r="BX553" i="26"/>
  <c r="BY553" i="26"/>
  <c r="BZ553" i="26"/>
  <c r="CA553" i="26"/>
  <c r="CB553" i="26"/>
  <c r="CC553" i="26"/>
  <c r="CG553" i="26"/>
  <c r="CJ553" i="26"/>
  <c r="CK553" i="26"/>
  <c r="A554" i="26"/>
  <c r="B554" i="26"/>
  <c r="C554" i="26"/>
  <c r="D554" i="26"/>
  <c r="E554" i="26"/>
  <c r="I554" i="26"/>
  <c r="J554" i="26"/>
  <c r="K554" i="26"/>
  <c r="N554" i="26"/>
  <c r="O554" i="26"/>
  <c r="Q554" i="26"/>
  <c r="R554" i="26"/>
  <c r="S554" i="26"/>
  <c r="T554" i="26"/>
  <c r="V554" i="26"/>
  <c r="W554" i="26"/>
  <c r="X554" i="26"/>
  <c r="Y554" i="26"/>
  <c r="BK554" i="26"/>
  <c r="BL554" i="26"/>
  <c r="BM554" i="26"/>
  <c r="BN554" i="26"/>
  <c r="BO554" i="26"/>
  <c r="BP554" i="26"/>
  <c r="BV554" i="26"/>
  <c r="BW554" i="26"/>
  <c r="BX554" i="26"/>
  <c r="BY554" i="26"/>
  <c r="BZ554" i="26"/>
  <c r="CA554" i="26"/>
  <c r="CB554" i="26"/>
  <c r="CC554" i="26"/>
  <c r="CG554" i="26"/>
  <c r="CJ554" i="26"/>
  <c r="CK554" i="26"/>
  <c r="A555" i="26"/>
  <c r="B555" i="26"/>
  <c r="C555" i="26"/>
  <c r="D555" i="26"/>
  <c r="E555" i="26"/>
  <c r="I555" i="26"/>
  <c r="J555" i="26"/>
  <c r="K555" i="26"/>
  <c r="N555" i="26"/>
  <c r="O555" i="26"/>
  <c r="Q555" i="26"/>
  <c r="R555" i="26"/>
  <c r="S555" i="26"/>
  <c r="T555" i="26"/>
  <c r="V555" i="26"/>
  <c r="W555" i="26"/>
  <c r="X555" i="26"/>
  <c r="Y555" i="26"/>
  <c r="BK555" i="26"/>
  <c r="BL555" i="26"/>
  <c r="BM555" i="26"/>
  <c r="BN555" i="26"/>
  <c r="BO555" i="26"/>
  <c r="BP555" i="26"/>
  <c r="BV555" i="26"/>
  <c r="BW555" i="26"/>
  <c r="BX555" i="26"/>
  <c r="BY555" i="26"/>
  <c r="BZ555" i="26"/>
  <c r="CA555" i="26"/>
  <c r="CB555" i="26"/>
  <c r="CC555" i="26"/>
  <c r="CG555" i="26"/>
  <c r="CJ555" i="26"/>
  <c r="CK555" i="26"/>
  <c r="A556" i="26"/>
  <c r="B556" i="26"/>
  <c r="C556" i="26"/>
  <c r="D556" i="26"/>
  <c r="E556" i="26"/>
  <c r="I556" i="26"/>
  <c r="J556" i="26"/>
  <c r="K556" i="26"/>
  <c r="N556" i="26"/>
  <c r="O556" i="26"/>
  <c r="Q556" i="26"/>
  <c r="R556" i="26"/>
  <c r="S556" i="26"/>
  <c r="T556" i="26"/>
  <c r="V556" i="26"/>
  <c r="W556" i="26"/>
  <c r="X556" i="26"/>
  <c r="Y556" i="26"/>
  <c r="BK556" i="26"/>
  <c r="BL556" i="26"/>
  <c r="BM556" i="26"/>
  <c r="BN556" i="26"/>
  <c r="BO556" i="26"/>
  <c r="BP556" i="26"/>
  <c r="BV556" i="26"/>
  <c r="BW556" i="26"/>
  <c r="BX556" i="26"/>
  <c r="BY556" i="26"/>
  <c r="BZ556" i="26"/>
  <c r="CA556" i="26"/>
  <c r="CB556" i="26"/>
  <c r="CC556" i="26"/>
  <c r="CG556" i="26"/>
  <c r="CJ556" i="26"/>
  <c r="CK556" i="26"/>
  <c r="A557" i="26"/>
  <c r="B557" i="26"/>
  <c r="C557" i="26"/>
  <c r="D557" i="26"/>
  <c r="E557" i="26"/>
  <c r="I557" i="26"/>
  <c r="J557" i="26"/>
  <c r="K557" i="26"/>
  <c r="N557" i="26"/>
  <c r="O557" i="26"/>
  <c r="Q557" i="26"/>
  <c r="R557" i="26"/>
  <c r="S557" i="26"/>
  <c r="T557" i="26"/>
  <c r="V557" i="26"/>
  <c r="W557" i="26"/>
  <c r="X557" i="26"/>
  <c r="Y557" i="26"/>
  <c r="BK557" i="26"/>
  <c r="BL557" i="26"/>
  <c r="BM557" i="26"/>
  <c r="BN557" i="26"/>
  <c r="BO557" i="26"/>
  <c r="BP557" i="26"/>
  <c r="BV557" i="26"/>
  <c r="BW557" i="26"/>
  <c r="BX557" i="26"/>
  <c r="BY557" i="26"/>
  <c r="BZ557" i="26"/>
  <c r="CA557" i="26"/>
  <c r="CB557" i="26"/>
  <c r="CC557" i="26"/>
  <c r="CG557" i="26"/>
  <c r="CJ557" i="26"/>
  <c r="CK557" i="26"/>
  <c r="A558" i="26"/>
  <c r="B558" i="26"/>
  <c r="C558" i="26"/>
  <c r="D558" i="26"/>
  <c r="E558" i="26"/>
  <c r="I558" i="26"/>
  <c r="J558" i="26"/>
  <c r="K558" i="26"/>
  <c r="N558" i="26"/>
  <c r="O558" i="26"/>
  <c r="Q558" i="26"/>
  <c r="R558" i="26"/>
  <c r="S558" i="26"/>
  <c r="T558" i="26"/>
  <c r="V558" i="26"/>
  <c r="W558" i="26"/>
  <c r="X558" i="26"/>
  <c r="Y558" i="26"/>
  <c r="BK558" i="26"/>
  <c r="BL558" i="26"/>
  <c r="BM558" i="26"/>
  <c r="BN558" i="26"/>
  <c r="BO558" i="26"/>
  <c r="BP558" i="26"/>
  <c r="BV558" i="26"/>
  <c r="BW558" i="26"/>
  <c r="BX558" i="26"/>
  <c r="BY558" i="26"/>
  <c r="BZ558" i="26"/>
  <c r="CA558" i="26"/>
  <c r="CB558" i="26"/>
  <c r="CC558" i="26"/>
  <c r="CG558" i="26"/>
  <c r="CJ558" i="26"/>
  <c r="CK558" i="26"/>
  <c r="A559" i="26"/>
  <c r="B559" i="26"/>
  <c r="C559" i="26"/>
  <c r="D559" i="26"/>
  <c r="E559" i="26"/>
  <c r="I559" i="26"/>
  <c r="J559" i="26"/>
  <c r="K559" i="26"/>
  <c r="N559" i="26"/>
  <c r="O559" i="26"/>
  <c r="Q559" i="26"/>
  <c r="R559" i="26"/>
  <c r="S559" i="26"/>
  <c r="T559" i="26"/>
  <c r="V559" i="26"/>
  <c r="W559" i="26"/>
  <c r="X559" i="26"/>
  <c r="Y559" i="26"/>
  <c r="BK559" i="26"/>
  <c r="BL559" i="26"/>
  <c r="BM559" i="26"/>
  <c r="BN559" i="26"/>
  <c r="BO559" i="26"/>
  <c r="BP559" i="26"/>
  <c r="BV559" i="26"/>
  <c r="BW559" i="26"/>
  <c r="BX559" i="26"/>
  <c r="BY559" i="26"/>
  <c r="BZ559" i="26"/>
  <c r="CA559" i="26"/>
  <c r="CB559" i="26"/>
  <c r="CC559" i="26"/>
  <c r="CG559" i="26"/>
  <c r="CJ559" i="26"/>
  <c r="CK559" i="26"/>
  <c r="A560" i="26"/>
  <c r="B560" i="26"/>
  <c r="C560" i="26"/>
  <c r="D560" i="26"/>
  <c r="E560" i="26"/>
  <c r="I560" i="26"/>
  <c r="J560" i="26"/>
  <c r="K560" i="26"/>
  <c r="N560" i="26"/>
  <c r="O560" i="26"/>
  <c r="Q560" i="26"/>
  <c r="R560" i="26"/>
  <c r="S560" i="26"/>
  <c r="T560" i="26"/>
  <c r="V560" i="26"/>
  <c r="W560" i="26"/>
  <c r="X560" i="26"/>
  <c r="Y560" i="26"/>
  <c r="BK560" i="26"/>
  <c r="BL560" i="26"/>
  <c r="BM560" i="26"/>
  <c r="BN560" i="26"/>
  <c r="BO560" i="26"/>
  <c r="BP560" i="26"/>
  <c r="BV560" i="26"/>
  <c r="BW560" i="26"/>
  <c r="BX560" i="26"/>
  <c r="BY560" i="26"/>
  <c r="BZ560" i="26"/>
  <c r="CA560" i="26"/>
  <c r="CB560" i="26"/>
  <c r="CC560" i="26"/>
  <c r="CG560" i="26"/>
  <c r="CJ560" i="26"/>
  <c r="CK560" i="26"/>
  <c r="A561" i="26"/>
  <c r="B561" i="26"/>
  <c r="C561" i="26"/>
  <c r="D561" i="26"/>
  <c r="E561" i="26"/>
  <c r="I561" i="26"/>
  <c r="J561" i="26"/>
  <c r="K561" i="26"/>
  <c r="N561" i="26"/>
  <c r="O561" i="26"/>
  <c r="Q561" i="26"/>
  <c r="R561" i="26"/>
  <c r="S561" i="26"/>
  <c r="T561" i="26"/>
  <c r="V561" i="26"/>
  <c r="W561" i="26"/>
  <c r="X561" i="26"/>
  <c r="Y561" i="26"/>
  <c r="BK561" i="26"/>
  <c r="BL561" i="26"/>
  <c r="BM561" i="26"/>
  <c r="BN561" i="26"/>
  <c r="BO561" i="26"/>
  <c r="BP561" i="26"/>
  <c r="BV561" i="26"/>
  <c r="BW561" i="26"/>
  <c r="BX561" i="26"/>
  <c r="BY561" i="26"/>
  <c r="BZ561" i="26"/>
  <c r="CA561" i="26"/>
  <c r="CB561" i="26"/>
  <c r="CC561" i="26"/>
  <c r="CG561" i="26"/>
  <c r="CJ561" i="26"/>
  <c r="CK561" i="26"/>
  <c r="A562" i="26"/>
  <c r="B562" i="26"/>
  <c r="C562" i="26"/>
  <c r="D562" i="26"/>
  <c r="E562" i="26"/>
  <c r="I562" i="26"/>
  <c r="J562" i="26"/>
  <c r="K562" i="26"/>
  <c r="N562" i="26"/>
  <c r="O562" i="26"/>
  <c r="Q562" i="26"/>
  <c r="R562" i="26"/>
  <c r="S562" i="26"/>
  <c r="T562" i="26"/>
  <c r="V562" i="26"/>
  <c r="W562" i="26"/>
  <c r="X562" i="26"/>
  <c r="Y562" i="26"/>
  <c r="BK562" i="26"/>
  <c r="BL562" i="26"/>
  <c r="BM562" i="26"/>
  <c r="BN562" i="26"/>
  <c r="BO562" i="26"/>
  <c r="BP562" i="26"/>
  <c r="BV562" i="26"/>
  <c r="BW562" i="26"/>
  <c r="BX562" i="26"/>
  <c r="BY562" i="26"/>
  <c r="BZ562" i="26"/>
  <c r="CA562" i="26"/>
  <c r="CB562" i="26"/>
  <c r="CC562" i="26"/>
  <c r="CG562" i="26"/>
  <c r="CJ562" i="26"/>
  <c r="CK562" i="26"/>
  <c r="A563" i="26"/>
  <c r="B563" i="26"/>
  <c r="C563" i="26"/>
  <c r="D563" i="26"/>
  <c r="E563" i="26"/>
  <c r="I563" i="26"/>
  <c r="J563" i="26"/>
  <c r="K563" i="26"/>
  <c r="N563" i="26"/>
  <c r="O563" i="26"/>
  <c r="Q563" i="26"/>
  <c r="R563" i="26"/>
  <c r="S563" i="26"/>
  <c r="T563" i="26"/>
  <c r="V563" i="26"/>
  <c r="W563" i="26"/>
  <c r="X563" i="26"/>
  <c r="Y563" i="26"/>
  <c r="BK563" i="26"/>
  <c r="BL563" i="26"/>
  <c r="BM563" i="26"/>
  <c r="BN563" i="26"/>
  <c r="BO563" i="26"/>
  <c r="BP563" i="26"/>
  <c r="BV563" i="26"/>
  <c r="BW563" i="26"/>
  <c r="BX563" i="26"/>
  <c r="BY563" i="26"/>
  <c r="BZ563" i="26"/>
  <c r="CA563" i="26"/>
  <c r="CB563" i="26"/>
  <c r="CC563" i="26"/>
  <c r="CG563" i="26"/>
  <c r="CJ563" i="26"/>
  <c r="CK563" i="26"/>
  <c r="A564" i="26"/>
  <c r="B564" i="26"/>
  <c r="C564" i="26"/>
  <c r="D564" i="26"/>
  <c r="E564" i="26"/>
  <c r="I564" i="26"/>
  <c r="J564" i="26"/>
  <c r="K564" i="26"/>
  <c r="N564" i="26"/>
  <c r="O564" i="26"/>
  <c r="Q564" i="26"/>
  <c r="R564" i="26"/>
  <c r="S564" i="26"/>
  <c r="T564" i="26"/>
  <c r="V564" i="26"/>
  <c r="W564" i="26"/>
  <c r="X564" i="26"/>
  <c r="Y564" i="26"/>
  <c r="BK564" i="26"/>
  <c r="BL564" i="26"/>
  <c r="BM564" i="26"/>
  <c r="BN564" i="26"/>
  <c r="BO564" i="26"/>
  <c r="BP564" i="26"/>
  <c r="BV564" i="26"/>
  <c r="BW564" i="26"/>
  <c r="BX564" i="26"/>
  <c r="BY564" i="26"/>
  <c r="BZ564" i="26"/>
  <c r="CA564" i="26"/>
  <c r="CB564" i="26"/>
  <c r="CC564" i="26"/>
  <c r="CG564" i="26"/>
  <c r="CJ564" i="26"/>
  <c r="CK564" i="26"/>
  <c r="A565" i="26"/>
  <c r="B565" i="26"/>
  <c r="C565" i="26"/>
  <c r="D565" i="26"/>
  <c r="E565" i="26"/>
  <c r="I565" i="26"/>
  <c r="J565" i="26"/>
  <c r="K565" i="26"/>
  <c r="N565" i="26"/>
  <c r="O565" i="26"/>
  <c r="Q565" i="26"/>
  <c r="R565" i="26"/>
  <c r="S565" i="26"/>
  <c r="T565" i="26"/>
  <c r="V565" i="26"/>
  <c r="W565" i="26"/>
  <c r="X565" i="26"/>
  <c r="Y565" i="26"/>
  <c r="BK565" i="26"/>
  <c r="BL565" i="26"/>
  <c r="BM565" i="26"/>
  <c r="BN565" i="26"/>
  <c r="BO565" i="26"/>
  <c r="BP565" i="26"/>
  <c r="BV565" i="26"/>
  <c r="BW565" i="26"/>
  <c r="BX565" i="26"/>
  <c r="BY565" i="26"/>
  <c r="BZ565" i="26"/>
  <c r="CA565" i="26"/>
  <c r="CB565" i="26"/>
  <c r="CC565" i="26"/>
  <c r="CG565" i="26"/>
  <c r="CJ565" i="26"/>
  <c r="CK565" i="26"/>
  <c r="A566" i="26"/>
  <c r="B566" i="26"/>
  <c r="C566" i="26"/>
  <c r="D566" i="26"/>
  <c r="E566" i="26"/>
  <c r="I566" i="26"/>
  <c r="J566" i="26"/>
  <c r="K566" i="26"/>
  <c r="N566" i="26"/>
  <c r="O566" i="26"/>
  <c r="Q566" i="26"/>
  <c r="R566" i="26"/>
  <c r="S566" i="26"/>
  <c r="T566" i="26"/>
  <c r="V566" i="26"/>
  <c r="W566" i="26"/>
  <c r="X566" i="26"/>
  <c r="Y566" i="26"/>
  <c r="BK566" i="26"/>
  <c r="BL566" i="26"/>
  <c r="BM566" i="26"/>
  <c r="BN566" i="26"/>
  <c r="BO566" i="26"/>
  <c r="BP566" i="26"/>
  <c r="BV566" i="26"/>
  <c r="BW566" i="26"/>
  <c r="BX566" i="26"/>
  <c r="BY566" i="26"/>
  <c r="BZ566" i="26"/>
  <c r="CA566" i="26"/>
  <c r="CB566" i="26"/>
  <c r="CC566" i="26"/>
  <c r="CG566" i="26"/>
  <c r="CJ566" i="26"/>
  <c r="CK566" i="26"/>
  <c r="A567" i="26"/>
  <c r="B567" i="26"/>
  <c r="C567" i="26"/>
  <c r="D567" i="26"/>
  <c r="E567" i="26"/>
  <c r="I567" i="26"/>
  <c r="J567" i="26"/>
  <c r="K567" i="26"/>
  <c r="N567" i="26"/>
  <c r="O567" i="26"/>
  <c r="Q567" i="26"/>
  <c r="R567" i="26"/>
  <c r="S567" i="26"/>
  <c r="T567" i="26"/>
  <c r="V567" i="26"/>
  <c r="W567" i="26"/>
  <c r="X567" i="26"/>
  <c r="Y567" i="26"/>
  <c r="BK567" i="26"/>
  <c r="BL567" i="26"/>
  <c r="BM567" i="26"/>
  <c r="BN567" i="26"/>
  <c r="BO567" i="26"/>
  <c r="BP567" i="26"/>
  <c r="BV567" i="26"/>
  <c r="BW567" i="26"/>
  <c r="BX567" i="26"/>
  <c r="BY567" i="26"/>
  <c r="BZ567" i="26"/>
  <c r="CA567" i="26"/>
  <c r="CB567" i="26"/>
  <c r="CC567" i="26"/>
  <c r="CG567" i="26"/>
  <c r="CJ567" i="26"/>
  <c r="CK567" i="26"/>
  <c r="A568" i="26"/>
  <c r="B568" i="26"/>
  <c r="C568" i="26"/>
  <c r="D568" i="26"/>
  <c r="E568" i="26"/>
  <c r="I568" i="26"/>
  <c r="J568" i="26"/>
  <c r="K568" i="26"/>
  <c r="N568" i="26"/>
  <c r="O568" i="26"/>
  <c r="Q568" i="26"/>
  <c r="R568" i="26"/>
  <c r="S568" i="26"/>
  <c r="T568" i="26"/>
  <c r="V568" i="26"/>
  <c r="W568" i="26"/>
  <c r="X568" i="26"/>
  <c r="Y568" i="26"/>
  <c r="BK568" i="26"/>
  <c r="BL568" i="26"/>
  <c r="BM568" i="26"/>
  <c r="BN568" i="26"/>
  <c r="BO568" i="26"/>
  <c r="BP568" i="26"/>
  <c r="BV568" i="26"/>
  <c r="BW568" i="26"/>
  <c r="BX568" i="26"/>
  <c r="BY568" i="26"/>
  <c r="BZ568" i="26"/>
  <c r="CA568" i="26"/>
  <c r="CB568" i="26"/>
  <c r="CC568" i="26"/>
  <c r="CG568" i="26"/>
  <c r="CJ568" i="26"/>
  <c r="CK568" i="26"/>
  <c r="A569" i="26"/>
  <c r="B569" i="26"/>
  <c r="C569" i="26"/>
  <c r="D569" i="26"/>
  <c r="E569" i="26"/>
  <c r="I569" i="26"/>
  <c r="J569" i="26"/>
  <c r="K569" i="26"/>
  <c r="N569" i="26"/>
  <c r="O569" i="26"/>
  <c r="Q569" i="26"/>
  <c r="R569" i="26"/>
  <c r="S569" i="26"/>
  <c r="T569" i="26"/>
  <c r="V569" i="26"/>
  <c r="W569" i="26"/>
  <c r="X569" i="26"/>
  <c r="Y569" i="26"/>
  <c r="BK569" i="26"/>
  <c r="BL569" i="26"/>
  <c r="BM569" i="26"/>
  <c r="BN569" i="26"/>
  <c r="BO569" i="26"/>
  <c r="BP569" i="26"/>
  <c r="BV569" i="26"/>
  <c r="BW569" i="26"/>
  <c r="BX569" i="26"/>
  <c r="BY569" i="26"/>
  <c r="BZ569" i="26"/>
  <c r="CA569" i="26"/>
  <c r="CB569" i="26"/>
  <c r="CC569" i="26"/>
  <c r="CG569" i="26"/>
  <c r="CJ569" i="26"/>
  <c r="CK569" i="26"/>
  <c r="A570" i="26"/>
  <c r="B570" i="26"/>
  <c r="C570" i="26"/>
  <c r="D570" i="26"/>
  <c r="E570" i="26"/>
  <c r="I570" i="26"/>
  <c r="J570" i="26"/>
  <c r="K570" i="26"/>
  <c r="N570" i="26"/>
  <c r="O570" i="26"/>
  <c r="Q570" i="26"/>
  <c r="R570" i="26"/>
  <c r="S570" i="26"/>
  <c r="T570" i="26"/>
  <c r="V570" i="26"/>
  <c r="W570" i="26"/>
  <c r="X570" i="26"/>
  <c r="Y570" i="26"/>
  <c r="BK570" i="26"/>
  <c r="BL570" i="26"/>
  <c r="BM570" i="26"/>
  <c r="BN570" i="26"/>
  <c r="BO570" i="26"/>
  <c r="BP570" i="26"/>
  <c r="BV570" i="26"/>
  <c r="BW570" i="26"/>
  <c r="BX570" i="26"/>
  <c r="BY570" i="26"/>
  <c r="BZ570" i="26"/>
  <c r="CA570" i="26"/>
  <c r="CB570" i="26"/>
  <c r="CC570" i="26"/>
  <c r="CG570" i="26"/>
  <c r="CJ570" i="26"/>
  <c r="CK570" i="26"/>
  <c r="A571" i="26"/>
  <c r="B571" i="26"/>
  <c r="C571" i="26"/>
  <c r="D571" i="26"/>
  <c r="E571" i="26"/>
  <c r="I571" i="26"/>
  <c r="J571" i="26"/>
  <c r="K571" i="26"/>
  <c r="N571" i="26"/>
  <c r="O571" i="26"/>
  <c r="Q571" i="26"/>
  <c r="R571" i="26"/>
  <c r="S571" i="26"/>
  <c r="T571" i="26"/>
  <c r="V571" i="26"/>
  <c r="W571" i="26"/>
  <c r="X571" i="26"/>
  <c r="Y571" i="26"/>
  <c r="BK571" i="26"/>
  <c r="BL571" i="26"/>
  <c r="BM571" i="26"/>
  <c r="BN571" i="26"/>
  <c r="BO571" i="26"/>
  <c r="BP571" i="26"/>
  <c r="BV571" i="26"/>
  <c r="BW571" i="26"/>
  <c r="BX571" i="26"/>
  <c r="BY571" i="26"/>
  <c r="BZ571" i="26"/>
  <c r="CA571" i="26"/>
  <c r="CB571" i="26"/>
  <c r="CC571" i="26"/>
  <c r="CG571" i="26"/>
  <c r="CJ571" i="26"/>
  <c r="CK571" i="26"/>
  <c r="A572" i="26"/>
  <c r="B572" i="26"/>
  <c r="C572" i="26"/>
  <c r="D572" i="26"/>
  <c r="E572" i="26"/>
  <c r="I572" i="26"/>
  <c r="J572" i="26"/>
  <c r="K572" i="26"/>
  <c r="N572" i="26"/>
  <c r="O572" i="26"/>
  <c r="Q572" i="26"/>
  <c r="R572" i="26"/>
  <c r="S572" i="26"/>
  <c r="T572" i="26"/>
  <c r="V572" i="26"/>
  <c r="W572" i="26"/>
  <c r="X572" i="26"/>
  <c r="Y572" i="26"/>
  <c r="BK572" i="26"/>
  <c r="BL572" i="26"/>
  <c r="BM572" i="26"/>
  <c r="BN572" i="26"/>
  <c r="BO572" i="26"/>
  <c r="BP572" i="26"/>
  <c r="BV572" i="26"/>
  <c r="BW572" i="26"/>
  <c r="BX572" i="26"/>
  <c r="BY572" i="26"/>
  <c r="BZ572" i="26"/>
  <c r="CA572" i="26"/>
  <c r="CB572" i="26"/>
  <c r="CC572" i="26"/>
  <c r="A573" i="26"/>
  <c r="B573" i="26"/>
  <c r="C573" i="26"/>
  <c r="D573" i="26"/>
  <c r="E573" i="26"/>
  <c r="I573" i="26"/>
  <c r="J573" i="26"/>
  <c r="K573" i="26"/>
  <c r="N573" i="26"/>
  <c r="O573" i="26"/>
  <c r="Q573" i="26"/>
  <c r="R573" i="26"/>
  <c r="S573" i="26"/>
  <c r="T573" i="26"/>
  <c r="V573" i="26"/>
  <c r="W573" i="26"/>
  <c r="X573" i="26"/>
  <c r="Y573" i="26"/>
  <c r="BK573" i="26"/>
  <c r="BL573" i="26"/>
  <c r="BM573" i="26"/>
  <c r="BN573" i="26"/>
  <c r="BO573" i="26"/>
  <c r="BP573" i="26"/>
  <c r="BV573" i="26"/>
  <c r="BW573" i="26"/>
  <c r="BX573" i="26"/>
  <c r="BY573" i="26"/>
  <c r="BZ573" i="26"/>
  <c r="CA573" i="26"/>
  <c r="CB573" i="26"/>
  <c r="CC573" i="26"/>
  <c r="A574" i="26"/>
  <c r="B574" i="26"/>
  <c r="C574" i="26"/>
  <c r="D574" i="26"/>
  <c r="E574" i="26"/>
  <c r="I574" i="26"/>
  <c r="J574" i="26"/>
  <c r="K574" i="26"/>
  <c r="N574" i="26"/>
  <c r="O574" i="26"/>
  <c r="Q574" i="26"/>
  <c r="R574" i="26"/>
  <c r="S574" i="26"/>
  <c r="T574" i="26"/>
  <c r="V574" i="26"/>
  <c r="W574" i="26"/>
  <c r="X574" i="26"/>
  <c r="Y574" i="26"/>
  <c r="BK574" i="26"/>
  <c r="BL574" i="26"/>
  <c r="BM574" i="26"/>
  <c r="BN574" i="26"/>
  <c r="BO574" i="26"/>
  <c r="BP574" i="26"/>
  <c r="BV574" i="26"/>
  <c r="BW574" i="26"/>
  <c r="BX574" i="26"/>
  <c r="BY574" i="26"/>
  <c r="BZ574" i="26"/>
  <c r="CA574" i="26"/>
  <c r="CB574" i="26"/>
  <c r="CC574" i="26"/>
  <c r="A575" i="26"/>
  <c r="B575" i="26"/>
  <c r="C575" i="26"/>
  <c r="D575" i="26"/>
  <c r="E575" i="26"/>
  <c r="I575" i="26"/>
  <c r="J575" i="26"/>
  <c r="K575" i="26"/>
  <c r="N575" i="26"/>
  <c r="O575" i="26"/>
  <c r="Q575" i="26"/>
  <c r="R575" i="26"/>
  <c r="S575" i="26"/>
  <c r="T575" i="26"/>
  <c r="V575" i="26"/>
  <c r="W575" i="26"/>
  <c r="X575" i="26"/>
  <c r="Y575" i="26"/>
  <c r="BK575" i="26"/>
  <c r="BL575" i="26"/>
  <c r="BM575" i="26"/>
  <c r="BN575" i="26"/>
  <c r="BO575" i="26"/>
  <c r="BP575" i="26"/>
  <c r="BV575" i="26"/>
  <c r="BW575" i="26"/>
  <c r="BX575" i="26"/>
  <c r="BY575" i="26"/>
  <c r="BZ575" i="26"/>
  <c r="CA575" i="26"/>
  <c r="CB575" i="26"/>
  <c r="CC575" i="26"/>
  <c r="A576" i="26"/>
  <c r="B576" i="26"/>
  <c r="C576" i="26"/>
  <c r="D576" i="26"/>
  <c r="E576" i="26"/>
  <c r="I576" i="26"/>
  <c r="J576" i="26"/>
  <c r="K576" i="26"/>
  <c r="N576" i="26"/>
  <c r="O576" i="26"/>
  <c r="Q576" i="26"/>
  <c r="R576" i="26"/>
  <c r="S576" i="26"/>
  <c r="T576" i="26"/>
  <c r="V576" i="26"/>
  <c r="W576" i="26"/>
  <c r="X576" i="26"/>
  <c r="Y576" i="26"/>
  <c r="BK576" i="26"/>
  <c r="BL576" i="26"/>
  <c r="BM576" i="26"/>
  <c r="BN576" i="26"/>
  <c r="BO576" i="26"/>
  <c r="BP576" i="26"/>
  <c r="BV576" i="26"/>
  <c r="BW576" i="26"/>
  <c r="BX576" i="26"/>
  <c r="BY576" i="26"/>
  <c r="BZ576" i="26"/>
  <c r="CA576" i="26"/>
  <c r="CB576" i="26"/>
  <c r="CC576" i="26"/>
  <c r="A577" i="26"/>
  <c r="B577" i="26"/>
  <c r="C577" i="26"/>
  <c r="D577" i="26"/>
  <c r="E577" i="26"/>
  <c r="I577" i="26"/>
  <c r="J577" i="26"/>
  <c r="K577" i="26"/>
  <c r="N577" i="26"/>
  <c r="O577" i="26"/>
  <c r="Q577" i="26"/>
  <c r="R577" i="26"/>
  <c r="S577" i="26"/>
  <c r="T577" i="26"/>
  <c r="V577" i="26"/>
  <c r="W577" i="26"/>
  <c r="X577" i="26"/>
  <c r="Y577" i="26"/>
  <c r="BK577" i="26"/>
  <c r="BL577" i="26"/>
  <c r="BM577" i="26"/>
  <c r="BN577" i="26"/>
  <c r="BO577" i="26"/>
  <c r="BP577" i="26"/>
  <c r="BV577" i="26"/>
  <c r="BW577" i="26"/>
  <c r="BX577" i="26"/>
  <c r="BY577" i="26"/>
  <c r="BZ577" i="26"/>
  <c r="CA577" i="26"/>
  <c r="CB577" i="26"/>
  <c r="CC577" i="26"/>
  <c r="A578" i="26"/>
  <c r="B578" i="26"/>
  <c r="C578" i="26"/>
  <c r="D578" i="26"/>
  <c r="E578" i="26"/>
  <c r="I578" i="26"/>
  <c r="J578" i="26"/>
  <c r="K578" i="26"/>
  <c r="N578" i="26"/>
  <c r="O578" i="26"/>
  <c r="Q578" i="26"/>
  <c r="R578" i="26"/>
  <c r="S578" i="26"/>
  <c r="T578" i="26"/>
  <c r="V578" i="26"/>
  <c r="W578" i="26"/>
  <c r="X578" i="26"/>
  <c r="Y578" i="26"/>
  <c r="BK578" i="26"/>
  <c r="BL578" i="26"/>
  <c r="BM578" i="26"/>
  <c r="BN578" i="26"/>
  <c r="BO578" i="26"/>
  <c r="BP578" i="26"/>
  <c r="BV578" i="26"/>
  <c r="BW578" i="26"/>
  <c r="BX578" i="26"/>
  <c r="BY578" i="26"/>
  <c r="BZ578" i="26"/>
  <c r="CA578" i="26"/>
  <c r="CB578" i="26"/>
  <c r="CC578" i="26"/>
  <c r="A579" i="26"/>
  <c r="B579" i="26"/>
  <c r="C579" i="26"/>
  <c r="D579" i="26"/>
  <c r="E579" i="26"/>
  <c r="I579" i="26"/>
  <c r="J579" i="26"/>
  <c r="K579" i="26"/>
  <c r="N579" i="26"/>
  <c r="O579" i="26"/>
  <c r="Q579" i="26"/>
  <c r="R579" i="26"/>
  <c r="S579" i="26"/>
  <c r="T579" i="26"/>
  <c r="V579" i="26"/>
  <c r="W579" i="26"/>
  <c r="X579" i="26"/>
  <c r="Y579" i="26"/>
  <c r="BK579" i="26"/>
  <c r="BL579" i="26"/>
  <c r="BM579" i="26"/>
  <c r="BN579" i="26"/>
  <c r="BO579" i="26"/>
  <c r="BP579" i="26"/>
  <c r="BV579" i="26"/>
  <c r="BW579" i="26"/>
  <c r="BX579" i="26"/>
  <c r="BY579" i="26"/>
  <c r="BZ579" i="26"/>
  <c r="CA579" i="26"/>
  <c r="CB579" i="26"/>
  <c r="CC579" i="26"/>
  <c r="A580" i="26"/>
  <c r="B580" i="26"/>
  <c r="C580" i="26"/>
  <c r="D580" i="26"/>
  <c r="E580" i="26"/>
  <c r="I580" i="26"/>
  <c r="J580" i="26"/>
  <c r="K580" i="26"/>
  <c r="N580" i="26"/>
  <c r="O580" i="26"/>
  <c r="Q580" i="26"/>
  <c r="R580" i="26"/>
  <c r="S580" i="26"/>
  <c r="T580" i="26"/>
  <c r="V580" i="26"/>
  <c r="W580" i="26"/>
  <c r="X580" i="26"/>
  <c r="Y580" i="26"/>
  <c r="BK580" i="26"/>
  <c r="BL580" i="26"/>
  <c r="BM580" i="26"/>
  <c r="BN580" i="26"/>
  <c r="BO580" i="26"/>
  <c r="BP580" i="26"/>
  <c r="BV580" i="26"/>
  <c r="BW580" i="26"/>
  <c r="BX580" i="26"/>
  <c r="BY580" i="26"/>
  <c r="BZ580" i="26"/>
  <c r="CA580" i="26"/>
  <c r="CB580" i="26"/>
  <c r="CC580" i="26"/>
  <c r="A581" i="26"/>
  <c r="B581" i="26"/>
  <c r="C581" i="26"/>
  <c r="D581" i="26"/>
  <c r="E581" i="26"/>
  <c r="I581" i="26"/>
  <c r="J581" i="26"/>
  <c r="K581" i="26"/>
  <c r="N581" i="26"/>
  <c r="O581" i="26"/>
  <c r="Q581" i="26"/>
  <c r="R581" i="26"/>
  <c r="S581" i="26"/>
  <c r="T581" i="26"/>
  <c r="V581" i="26"/>
  <c r="W581" i="26"/>
  <c r="X581" i="26"/>
  <c r="Y581" i="26"/>
  <c r="BK581" i="26"/>
  <c r="BL581" i="26"/>
  <c r="BM581" i="26"/>
  <c r="BN581" i="26"/>
  <c r="BO581" i="26"/>
  <c r="BP581" i="26"/>
  <c r="BV581" i="26"/>
  <c r="BW581" i="26"/>
  <c r="BX581" i="26"/>
  <c r="BY581" i="26"/>
  <c r="BZ581" i="26"/>
  <c r="CA581" i="26"/>
  <c r="CB581" i="26"/>
  <c r="CC581" i="26"/>
  <c r="A582" i="26"/>
  <c r="B582" i="26"/>
  <c r="C582" i="26"/>
  <c r="D582" i="26"/>
  <c r="E582" i="26"/>
  <c r="I582" i="26"/>
  <c r="J582" i="26"/>
  <c r="K582" i="26"/>
  <c r="N582" i="26"/>
  <c r="O582" i="26"/>
  <c r="Q582" i="26"/>
  <c r="R582" i="26"/>
  <c r="S582" i="26"/>
  <c r="T582" i="26"/>
  <c r="V582" i="26"/>
  <c r="W582" i="26"/>
  <c r="X582" i="26"/>
  <c r="Y582" i="26"/>
  <c r="BK582" i="26"/>
  <c r="BL582" i="26"/>
  <c r="BM582" i="26"/>
  <c r="BN582" i="26"/>
  <c r="BO582" i="26"/>
  <c r="BP582" i="26"/>
  <c r="BV582" i="26"/>
  <c r="BW582" i="26"/>
  <c r="BX582" i="26"/>
  <c r="BY582" i="26"/>
  <c r="BZ582" i="26"/>
  <c r="CA582" i="26"/>
  <c r="CB582" i="26"/>
  <c r="CC582" i="26"/>
  <c r="A583" i="26"/>
  <c r="B583" i="26"/>
  <c r="C583" i="26"/>
  <c r="D583" i="26"/>
  <c r="E583" i="26"/>
  <c r="I583" i="26"/>
  <c r="J583" i="26"/>
  <c r="K583" i="26"/>
  <c r="N583" i="26"/>
  <c r="O583" i="26"/>
  <c r="Q583" i="26"/>
  <c r="R583" i="26"/>
  <c r="S583" i="26"/>
  <c r="T583" i="26"/>
  <c r="V583" i="26"/>
  <c r="W583" i="26"/>
  <c r="X583" i="26"/>
  <c r="Y583" i="26"/>
  <c r="BK583" i="26"/>
  <c r="BL583" i="26"/>
  <c r="BM583" i="26"/>
  <c r="BN583" i="26"/>
  <c r="BO583" i="26"/>
  <c r="BP583" i="26"/>
  <c r="BV583" i="26"/>
  <c r="BW583" i="26"/>
  <c r="BX583" i="26"/>
  <c r="BY583" i="26"/>
  <c r="BZ583" i="26"/>
  <c r="CA583" i="26"/>
  <c r="CB583" i="26"/>
  <c r="CC583" i="26"/>
  <c r="A584" i="26"/>
  <c r="B584" i="26"/>
  <c r="C584" i="26"/>
  <c r="D584" i="26"/>
  <c r="E584" i="26"/>
  <c r="I584" i="26"/>
  <c r="J584" i="26"/>
  <c r="K584" i="26"/>
  <c r="N584" i="26"/>
  <c r="O584" i="26"/>
  <c r="Q584" i="26"/>
  <c r="R584" i="26"/>
  <c r="S584" i="26"/>
  <c r="T584" i="26"/>
  <c r="V584" i="26"/>
  <c r="W584" i="26"/>
  <c r="X584" i="26"/>
  <c r="Y584" i="26"/>
  <c r="BK584" i="26"/>
  <c r="BL584" i="26"/>
  <c r="BM584" i="26"/>
  <c r="BN584" i="26"/>
  <c r="BO584" i="26"/>
  <c r="BP584" i="26"/>
  <c r="BV584" i="26"/>
  <c r="BW584" i="26"/>
  <c r="BX584" i="26"/>
  <c r="BY584" i="26"/>
  <c r="BZ584" i="26"/>
  <c r="CA584" i="26"/>
  <c r="CB584" i="26"/>
  <c r="CC584" i="26"/>
  <c r="A585" i="26"/>
  <c r="B585" i="26"/>
  <c r="C585" i="26"/>
  <c r="D585" i="26"/>
  <c r="E585" i="26"/>
  <c r="I585" i="26"/>
  <c r="J585" i="26"/>
  <c r="K585" i="26"/>
  <c r="N585" i="26"/>
  <c r="O585" i="26"/>
  <c r="Q585" i="26"/>
  <c r="R585" i="26"/>
  <c r="S585" i="26"/>
  <c r="T585" i="26"/>
  <c r="V585" i="26"/>
  <c r="W585" i="26"/>
  <c r="X585" i="26"/>
  <c r="Y585" i="26"/>
  <c r="BK585" i="26"/>
  <c r="BL585" i="26"/>
  <c r="BM585" i="26"/>
  <c r="BN585" i="26"/>
  <c r="BO585" i="26"/>
  <c r="BP585" i="26"/>
  <c r="BV585" i="26"/>
  <c r="BW585" i="26"/>
  <c r="BX585" i="26"/>
  <c r="BY585" i="26"/>
  <c r="BZ585" i="26"/>
  <c r="CA585" i="26"/>
  <c r="CB585" i="26"/>
  <c r="CC585" i="26"/>
  <c r="A586" i="26"/>
  <c r="B586" i="26"/>
  <c r="C586" i="26"/>
  <c r="D586" i="26"/>
  <c r="E586" i="26"/>
  <c r="I586" i="26"/>
  <c r="J586" i="26"/>
  <c r="K586" i="26"/>
  <c r="N586" i="26"/>
  <c r="O586" i="26"/>
  <c r="Q586" i="26"/>
  <c r="R586" i="26"/>
  <c r="S586" i="26"/>
  <c r="T586" i="26"/>
  <c r="V586" i="26"/>
  <c r="W586" i="26"/>
  <c r="X586" i="26"/>
  <c r="Y586" i="26"/>
  <c r="BK586" i="26"/>
  <c r="BL586" i="26"/>
  <c r="BM586" i="26"/>
  <c r="BN586" i="26"/>
  <c r="BO586" i="26"/>
  <c r="BP586" i="26"/>
  <c r="BV586" i="26"/>
  <c r="BW586" i="26"/>
  <c r="BX586" i="26"/>
  <c r="BY586" i="26"/>
  <c r="BZ586" i="26"/>
  <c r="CA586" i="26"/>
  <c r="CB586" i="26"/>
  <c r="CC586" i="26"/>
  <c r="A587" i="26"/>
  <c r="B587" i="26"/>
  <c r="C587" i="26"/>
  <c r="D587" i="26"/>
  <c r="E587" i="26"/>
  <c r="I587" i="26"/>
  <c r="J587" i="26"/>
  <c r="K587" i="26"/>
  <c r="N587" i="26"/>
  <c r="O587" i="26"/>
  <c r="Q587" i="26"/>
  <c r="R587" i="26"/>
  <c r="S587" i="26"/>
  <c r="T587" i="26"/>
  <c r="V587" i="26"/>
  <c r="W587" i="26"/>
  <c r="X587" i="26"/>
  <c r="Y587" i="26"/>
  <c r="BK587" i="26"/>
  <c r="BL587" i="26"/>
  <c r="BM587" i="26"/>
  <c r="BN587" i="26"/>
  <c r="BO587" i="26"/>
  <c r="BP587" i="26"/>
  <c r="BV587" i="26"/>
  <c r="BW587" i="26"/>
  <c r="BX587" i="26"/>
  <c r="BY587" i="26"/>
  <c r="BZ587" i="26"/>
  <c r="CA587" i="26"/>
  <c r="CB587" i="26"/>
  <c r="CC587" i="26"/>
  <c r="A588" i="26"/>
  <c r="B588" i="26"/>
  <c r="C588" i="26"/>
  <c r="D588" i="26"/>
  <c r="E588" i="26"/>
  <c r="I588" i="26"/>
  <c r="J588" i="26"/>
  <c r="K588" i="26"/>
  <c r="N588" i="26"/>
  <c r="O588" i="26"/>
  <c r="Q588" i="26"/>
  <c r="R588" i="26"/>
  <c r="S588" i="26"/>
  <c r="T588" i="26"/>
  <c r="V588" i="26"/>
  <c r="W588" i="26"/>
  <c r="X588" i="26"/>
  <c r="Y588" i="26"/>
  <c r="BK588" i="26"/>
  <c r="BL588" i="26"/>
  <c r="BM588" i="26"/>
  <c r="BN588" i="26"/>
  <c r="BO588" i="26"/>
  <c r="BP588" i="26"/>
  <c r="BV588" i="26"/>
  <c r="BW588" i="26"/>
  <c r="BX588" i="26"/>
  <c r="BY588" i="26"/>
  <c r="BZ588" i="26"/>
  <c r="CA588" i="26"/>
  <c r="CB588" i="26"/>
  <c r="CC588" i="26"/>
  <c r="A589" i="26"/>
  <c r="B589" i="26"/>
  <c r="C589" i="26"/>
  <c r="D589" i="26"/>
  <c r="E589" i="26"/>
  <c r="I589" i="26"/>
  <c r="J589" i="26"/>
  <c r="K589" i="26"/>
  <c r="N589" i="26"/>
  <c r="O589" i="26"/>
  <c r="Q589" i="26"/>
  <c r="R589" i="26"/>
  <c r="S589" i="26"/>
  <c r="T589" i="26"/>
  <c r="V589" i="26"/>
  <c r="W589" i="26"/>
  <c r="X589" i="26"/>
  <c r="Y589" i="26"/>
  <c r="BK589" i="26"/>
  <c r="BL589" i="26"/>
  <c r="BM589" i="26"/>
  <c r="BN589" i="26"/>
  <c r="BO589" i="26"/>
  <c r="BP589" i="26"/>
  <c r="BV589" i="26"/>
  <c r="BW589" i="26"/>
  <c r="BX589" i="26"/>
  <c r="BY589" i="26"/>
  <c r="BZ589" i="26"/>
  <c r="CA589" i="26"/>
  <c r="CB589" i="26"/>
  <c r="CC589" i="26"/>
  <c r="A590" i="26"/>
  <c r="B590" i="26"/>
  <c r="C590" i="26"/>
  <c r="D590" i="26"/>
  <c r="E590" i="26"/>
  <c r="I590" i="26"/>
  <c r="J590" i="26"/>
  <c r="K590" i="26"/>
  <c r="N590" i="26"/>
  <c r="O590" i="26"/>
  <c r="Q590" i="26"/>
  <c r="R590" i="26"/>
  <c r="S590" i="26"/>
  <c r="T590" i="26"/>
  <c r="V590" i="26"/>
  <c r="W590" i="26"/>
  <c r="X590" i="26"/>
  <c r="Y590" i="26"/>
  <c r="BK590" i="26"/>
  <c r="BL590" i="26"/>
  <c r="BM590" i="26"/>
  <c r="BN590" i="26"/>
  <c r="BO590" i="26"/>
  <c r="BP590" i="26"/>
  <c r="BV590" i="26"/>
  <c r="BW590" i="26"/>
  <c r="BX590" i="26"/>
  <c r="BY590" i="26"/>
  <c r="BZ590" i="26"/>
  <c r="CA590" i="26"/>
  <c r="CB590" i="26"/>
  <c r="CC590" i="26"/>
  <c r="A591" i="26"/>
  <c r="B591" i="26"/>
  <c r="C591" i="26"/>
  <c r="D591" i="26"/>
  <c r="E591" i="26"/>
  <c r="I591" i="26"/>
  <c r="J591" i="26"/>
  <c r="K591" i="26"/>
  <c r="N591" i="26"/>
  <c r="O591" i="26"/>
  <c r="Q591" i="26"/>
  <c r="R591" i="26"/>
  <c r="S591" i="26"/>
  <c r="T591" i="26"/>
  <c r="V591" i="26"/>
  <c r="W591" i="26"/>
  <c r="X591" i="26"/>
  <c r="Y591" i="26"/>
  <c r="BK591" i="26"/>
  <c r="BL591" i="26"/>
  <c r="BM591" i="26"/>
  <c r="BN591" i="26"/>
  <c r="BO591" i="26"/>
  <c r="BP591" i="26"/>
  <c r="BV591" i="26"/>
  <c r="BW591" i="26"/>
  <c r="BX591" i="26"/>
  <c r="BY591" i="26"/>
  <c r="BZ591" i="26"/>
  <c r="CA591" i="26"/>
  <c r="CB591" i="26"/>
  <c r="CC591" i="26"/>
  <c r="A592" i="26"/>
  <c r="B592" i="26"/>
  <c r="C592" i="26"/>
  <c r="D592" i="26"/>
  <c r="E592" i="26"/>
  <c r="I592" i="26"/>
  <c r="J592" i="26"/>
  <c r="K592" i="26"/>
  <c r="N592" i="26"/>
  <c r="O592" i="26"/>
  <c r="Q592" i="26"/>
  <c r="R592" i="26"/>
  <c r="S592" i="26"/>
  <c r="T592" i="26"/>
  <c r="V592" i="26"/>
  <c r="W592" i="26"/>
  <c r="X592" i="26"/>
  <c r="Y592" i="26"/>
  <c r="BK592" i="26"/>
  <c r="BL592" i="26"/>
  <c r="BM592" i="26"/>
  <c r="BN592" i="26"/>
  <c r="BO592" i="26"/>
  <c r="BP592" i="26"/>
  <c r="BV592" i="26"/>
  <c r="BW592" i="26"/>
  <c r="BX592" i="26"/>
  <c r="BY592" i="26"/>
  <c r="BZ592" i="26"/>
  <c r="CA592" i="26"/>
  <c r="CB592" i="26"/>
  <c r="CC592" i="26"/>
  <c r="A593" i="26"/>
  <c r="B593" i="26"/>
  <c r="C593" i="26"/>
  <c r="D593" i="26"/>
  <c r="E593" i="26"/>
  <c r="I593" i="26"/>
  <c r="J593" i="26"/>
  <c r="K593" i="26"/>
  <c r="N593" i="26"/>
  <c r="O593" i="26"/>
  <c r="Q593" i="26"/>
  <c r="R593" i="26"/>
  <c r="S593" i="26"/>
  <c r="T593" i="26"/>
  <c r="V593" i="26"/>
  <c r="W593" i="26"/>
  <c r="X593" i="26"/>
  <c r="Y593" i="26"/>
  <c r="BK593" i="26"/>
  <c r="BL593" i="26"/>
  <c r="BM593" i="26"/>
  <c r="BN593" i="26"/>
  <c r="BO593" i="26"/>
  <c r="BP593" i="26"/>
  <c r="BV593" i="26"/>
  <c r="BW593" i="26"/>
  <c r="BX593" i="26"/>
  <c r="BY593" i="26"/>
  <c r="BZ593" i="26"/>
  <c r="CA593" i="26"/>
  <c r="CB593" i="26"/>
  <c r="CC593" i="26"/>
  <c r="A594" i="26"/>
  <c r="B594" i="26"/>
  <c r="C594" i="26"/>
  <c r="D594" i="26"/>
  <c r="E594" i="26"/>
  <c r="I594" i="26"/>
  <c r="J594" i="26"/>
  <c r="K594" i="26"/>
  <c r="N594" i="26"/>
  <c r="O594" i="26"/>
  <c r="Q594" i="26"/>
  <c r="R594" i="26"/>
  <c r="S594" i="26"/>
  <c r="T594" i="26"/>
  <c r="V594" i="26"/>
  <c r="W594" i="26"/>
  <c r="X594" i="26"/>
  <c r="Y594" i="26"/>
  <c r="BK594" i="26"/>
  <c r="BL594" i="26"/>
  <c r="BM594" i="26"/>
  <c r="BN594" i="26"/>
  <c r="BO594" i="26"/>
  <c r="BP594" i="26"/>
  <c r="BV594" i="26"/>
  <c r="BW594" i="26"/>
  <c r="BX594" i="26"/>
  <c r="BY594" i="26"/>
  <c r="BZ594" i="26"/>
  <c r="CA594" i="26"/>
  <c r="CB594" i="26"/>
  <c r="CC594" i="26"/>
  <c r="A595" i="26"/>
  <c r="B595" i="26"/>
  <c r="C595" i="26"/>
  <c r="D595" i="26"/>
  <c r="E595" i="26"/>
  <c r="I595" i="26"/>
  <c r="J595" i="26"/>
  <c r="K595" i="26"/>
  <c r="N595" i="26"/>
  <c r="O595" i="26"/>
  <c r="Q595" i="26"/>
  <c r="R595" i="26"/>
  <c r="S595" i="26"/>
  <c r="T595" i="26"/>
  <c r="V595" i="26"/>
  <c r="W595" i="26"/>
  <c r="X595" i="26"/>
  <c r="Y595" i="26"/>
  <c r="BK595" i="26"/>
  <c r="BL595" i="26"/>
  <c r="BM595" i="26"/>
  <c r="BN595" i="26"/>
  <c r="BO595" i="26"/>
  <c r="BP595" i="26"/>
  <c r="BV595" i="26"/>
  <c r="BW595" i="26"/>
  <c r="BX595" i="26"/>
  <c r="BY595" i="26"/>
  <c r="BZ595" i="26"/>
  <c r="CA595" i="26"/>
  <c r="CB595" i="26"/>
  <c r="CC595" i="26"/>
  <c r="A596" i="26"/>
  <c r="B596" i="26"/>
  <c r="C596" i="26"/>
  <c r="D596" i="26"/>
  <c r="E596" i="26"/>
  <c r="I596" i="26"/>
  <c r="J596" i="26"/>
  <c r="K596" i="26"/>
  <c r="N596" i="26"/>
  <c r="O596" i="26"/>
  <c r="Q596" i="26"/>
  <c r="R596" i="26"/>
  <c r="S596" i="26"/>
  <c r="T596" i="26"/>
  <c r="V596" i="26"/>
  <c r="W596" i="26"/>
  <c r="X596" i="26"/>
  <c r="Y596" i="26"/>
  <c r="BK596" i="26"/>
  <c r="BL596" i="26"/>
  <c r="BM596" i="26"/>
  <c r="BN596" i="26"/>
  <c r="BO596" i="26"/>
  <c r="BP596" i="26"/>
  <c r="BV596" i="26"/>
  <c r="BW596" i="26"/>
  <c r="BX596" i="26"/>
  <c r="BY596" i="26"/>
  <c r="BZ596" i="26"/>
  <c r="CA596" i="26"/>
  <c r="CB596" i="26"/>
  <c r="CC596" i="26"/>
  <c r="A597" i="26"/>
  <c r="B597" i="26"/>
  <c r="C597" i="26"/>
  <c r="D597" i="26"/>
  <c r="E597" i="26"/>
  <c r="I597" i="26"/>
  <c r="J597" i="26"/>
  <c r="K597" i="26"/>
  <c r="N597" i="26"/>
  <c r="O597" i="26"/>
  <c r="Q597" i="26"/>
  <c r="R597" i="26"/>
  <c r="S597" i="26"/>
  <c r="T597" i="26"/>
  <c r="V597" i="26"/>
  <c r="W597" i="26"/>
  <c r="X597" i="26"/>
  <c r="Y597" i="26"/>
  <c r="BK597" i="26"/>
  <c r="BL597" i="26"/>
  <c r="BM597" i="26"/>
  <c r="BN597" i="26"/>
  <c r="BO597" i="26"/>
  <c r="BP597" i="26"/>
  <c r="BV597" i="26"/>
  <c r="BW597" i="26"/>
  <c r="BX597" i="26"/>
  <c r="BY597" i="26"/>
  <c r="BZ597" i="26"/>
  <c r="CA597" i="26"/>
  <c r="CB597" i="26"/>
  <c r="CC597" i="26"/>
  <c r="A598" i="26"/>
  <c r="B598" i="26"/>
  <c r="C598" i="26"/>
  <c r="D598" i="26"/>
  <c r="E598" i="26"/>
  <c r="I598" i="26"/>
  <c r="J598" i="26"/>
  <c r="K598" i="26"/>
  <c r="N598" i="26"/>
  <c r="O598" i="26"/>
  <c r="Q598" i="26"/>
  <c r="R598" i="26"/>
  <c r="S598" i="26"/>
  <c r="T598" i="26"/>
  <c r="V598" i="26"/>
  <c r="W598" i="26"/>
  <c r="X598" i="26"/>
  <c r="Y598" i="26"/>
  <c r="BK598" i="26"/>
  <c r="BL598" i="26"/>
  <c r="BM598" i="26"/>
  <c r="BN598" i="26"/>
  <c r="BO598" i="26"/>
  <c r="BP598" i="26"/>
  <c r="BV598" i="26"/>
  <c r="BW598" i="26"/>
  <c r="BX598" i="26"/>
  <c r="BY598" i="26"/>
  <c r="BZ598" i="26"/>
  <c r="CA598" i="26"/>
  <c r="CB598" i="26"/>
  <c r="CC598" i="26"/>
  <c r="A599" i="26"/>
  <c r="B599" i="26"/>
  <c r="C599" i="26"/>
  <c r="D599" i="26"/>
  <c r="E599" i="26"/>
  <c r="I599" i="26"/>
  <c r="J599" i="26"/>
  <c r="K599" i="26"/>
  <c r="N599" i="26"/>
  <c r="O599" i="26"/>
  <c r="Q599" i="26"/>
  <c r="R599" i="26"/>
  <c r="S599" i="26"/>
  <c r="T599" i="26"/>
  <c r="V599" i="26"/>
  <c r="W599" i="26"/>
  <c r="X599" i="26"/>
  <c r="Y599" i="26"/>
  <c r="BK599" i="26"/>
  <c r="BL599" i="26"/>
  <c r="BM599" i="26"/>
  <c r="BN599" i="26"/>
  <c r="BO599" i="26"/>
  <c r="BP599" i="26"/>
  <c r="BV599" i="26"/>
  <c r="BW599" i="26"/>
  <c r="BX599" i="26"/>
  <c r="BY599" i="26"/>
  <c r="BZ599" i="26"/>
  <c r="CA599" i="26"/>
  <c r="CB599" i="26"/>
  <c r="CC599" i="26"/>
  <c r="A600" i="26"/>
  <c r="B600" i="26"/>
  <c r="C600" i="26"/>
  <c r="D600" i="26"/>
  <c r="E600" i="26"/>
  <c r="I600" i="26"/>
  <c r="J600" i="26"/>
  <c r="K600" i="26"/>
  <c r="N600" i="26"/>
  <c r="O600" i="26"/>
  <c r="Q600" i="26"/>
  <c r="R600" i="26"/>
  <c r="S600" i="26"/>
  <c r="T600" i="26"/>
  <c r="V600" i="26"/>
  <c r="W600" i="26"/>
  <c r="X600" i="26"/>
  <c r="Y600" i="26"/>
  <c r="BK600" i="26"/>
  <c r="BL600" i="26"/>
  <c r="BM600" i="26"/>
  <c r="BN600" i="26"/>
  <c r="BO600" i="26"/>
  <c r="BP600" i="26"/>
  <c r="BV600" i="26"/>
  <c r="BW600" i="26"/>
  <c r="BX600" i="26"/>
  <c r="BY600" i="26"/>
  <c r="BZ600" i="26"/>
  <c r="CA600" i="26"/>
  <c r="CB600" i="26"/>
  <c r="CC600" i="26"/>
  <c r="A601" i="26"/>
  <c r="B601" i="26"/>
  <c r="C601" i="26"/>
  <c r="D601" i="26"/>
  <c r="E601" i="26"/>
  <c r="I601" i="26"/>
  <c r="J601" i="26"/>
  <c r="K601" i="26"/>
  <c r="N601" i="26"/>
  <c r="O601" i="26"/>
  <c r="Q601" i="26"/>
  <c r="R601" i="26"/>
  <c r="S601" i="26"/>
  <c r="T601" i="26"/>
  <c r="V601" i="26"/>
  <c r="W601" i="26"/>
  <c r="X601" i="26"/>
  <c r="Y601" i="26"/>
  <c r="BK601" i="26"/>
  <c r="BL601" i="26"/>
  <c r="BM601" i="26"/>
  <c r="BN601" i="26"/>
  <c r="BO601" i="26"/>
  <c r="BP601" i="26"/>
  <c r="BV601" i="26"/>
  <c r="BW601" i="26"/>
  <c r="BX601" i="26"/>
  <c r="BY601" i="26"/>
  <c r="BZ601" i="26"/>
  <c r="CA601" i="26"/>
  <c r="CB601" i="26"/>
  <c r="CC601" i="26"/>
  <c r="A602" i="26"/>
  <c r="B602" i="26"/>
  <c r="C602" i="26"/>
  <c r="D602" i="26"/>
  <c r="E602" i="26"/>
  <c r="I602" i="26"/>
  <c r="J602" i="26"/>
  <c r="K602" i="26"/>
  <c r="N602" i="26"/>
  <c r="O602" i="26"/>
  <c r="Q602" i="26"/>
  <c r="R602" i="26"/>
  <c r="S602" i="26"/>
  <c r="T602" i="26"/>
  <c r="V602" i="26"/>
  <c r="W602" i="26"/>
  <c r="X602" i="26"/>
  <c r="Y602" i="26"/>
  <c r="BK602" i="26"/>
  <c r="BL602" i="26"/>
  <c r="BM602" i="26"/>
  <c r="BN602" i="26"/>
  <c r="BO602" i="26"/>
  <c r="BP602" i="26"/>
  <c r="BV602" i="26"/>
  <c r="BW602" i="26"/>
  <c r="BX602" i="26"/>
  <c r="BY602" i="26"/>
  <c r="BZ602" i="26"/>
  <c r="CA602" i="26"/>
  <c r="CB602" i="26"/>
  <c r="CC602" i="26"/>
  <c r="A603" i="26"/>
  <c r="B603" i="26"/>
  <c r="C603" i="26"/>
  <c r="D603" i="26"/>
  <c r="E603" i="26"/>
  <c r="I603" i="26"/>
  <c r="J603" i="26"/>
  <c r="K603" i="26"/>
  <c r="N603" i="26"/>
  <c r="O603" i="26"/>
  <c r="Q603" i="26"/>
  <c r="R603" i="26"/>
  <c r="S603" i="26"/>
  <c r="T603" i="26"/>
  <c r="V603" i="26"/>
  <c r="W603" i="26"/>
  <c r="X603" i="26"/>
  <c r="Y603" i="26"/>
  <c r="BK603" i="26"/>
  <c r="BL603" i="26"/>
  <c r="BM603" i="26"/>
  <c r="BN603" i="26"/>
  <c r="BO603" i="26"/>
  <c r="BP603" i="26"/>
  <c r="BV603" i="26"/>
  <c r="BW603" i="26"/>
  <c r="BX603" i="26"/>
  <c r="BY603" i="26"/>
  <c r="BZ603" i="26"/>
  <c r="CA603" i="26"/>
  <c r="CB603" i="26"/>
  <c r="CC603" i="26"/>
  <c r="A604" i="26"/>
  <c r="B604" i="26"/>
  <c r="C604" i="26"/>
  <c r="D604" i="26"/>
  <c r="E604" i="26"/>
  <c r="I604" i="26"/>
  <c r="J604" i="26"/>
  <c r="K604" i="26"/>
  <c r="N604" i="26"/>
  <c r="O604" i="26"/>
  <c r="Q604" i="26"/>
  <c r="R604" i="26"/>
  <c r="S604" i="26"/>
  <c r="T604" i="26"/>
  <c r="V604" i="26"/>
  <c r="W604" i="26"/>
  <c r="X604" i="26"/>
  <c r="Y604" i="26"/>
  <c r="BK604" i="26"/>
  <c r="BL604" i="26"/>
  <c r="BM604" i="26"/>
  <c r="BN604" i="26"/>
  <c r="BO604" i="26"/>
  <c r="BP604" i="26"/>
  <c r="BV604" i="26"/>
  <c r="BW604" i="26"/>
  <c r="BX604" i="26"/>
  <c r="BY604" i="26"/>
  <c r="BZ604" i="26"/>
  <c r="CA604" i="26"/>
  <c r="CB604" i="26"/>
  <c r="CC604" i="26"/>
  <c r="A605" i="26"/>
  <c r="B605" i="26"/>
  <c r="C605" i="26"/>
  <c r="D605" i="26"/>
  <c r="E605" i="26"/>
  <c r="I605" i="26"/>
  <c r="J605" i="26"/>
  <c r="K605" i="26"/>
  <c r="N605" i="26"/>
  <c r="O605" i="26"/>
  <c r="Q605" i="26"/>
  <c r="R605" i="26"/>
  <c r="S605" i="26"/>
  <c r="T605" i="26"/>
  <c r="V605" i="26"/>
  <c r="W605" i="26"/>
  <c r="X605" i="26"/>
  <c r="Y605" i="26"/>
  <c r="BK605" i="26"/>
  <c r="BL605" i="26"/>
  <c r="BM605" i="26"/>
  <c r="BN605" i="26"/>
  <c r="BO605" i="26"/>
  <c r="BP605" i="26"/>
  <c r="BV605" i="26"/>
  <c r="BW605" i="26"/>
  <c r="BX605" i="26"/>
  <c r="BY605" i="26"/>
  <c r="BZ605" i="26"/>
  <c r="CA605" i="26"/>
  <c r="CB605" i="26"/>
  <c r="CC605" i="26"/>
  <c r="A606" i="26"/>
  <c r="B606" i="26"/>
  <c r="C606" i="26"/>
  <c r="D606" i="26"/>
  <c r="E606" i="26"/>
  <c r="I606" i="26"/>
  <c r="J606" i="26"/>
  <c r="K606" i="26"/>
  <c r="N606" i="26"/>
  <c r="O606" i="26"/>
  <c r="Q606" i="26"/>
  <c r="R606" i="26"/>
  <c r="S606" i="26"/>
  <c r="T606" i="26"/>
  <c r="V606" i="26"/>
  <c r="W606" i="26"/>
  <c r="X606" i="26"/>
  <c r="Y606" i="26"/>
  <c r="BK606" i="26"/>
  <c r="BL606" i="26"/>
  <c r="BM606" i="26"/>
  <c r="BN606" i="26"/>
  <c r="BO606" i="26"/>
  <c r="BP606" i="26"/>
  <c r="BV606" i="26"/>
  <c r="BW606" i="26"/>
  <c r="BX606" i="26"/>
  <c r="BY606" i="26"/>
  <c r="BZ606" i="26"/>
  <c r="CA606" i="26"/>
  <c r="CB606" i="26"/>
  <c r="CC606" i="26"/>
  <c r="A607" i="26"/>
  <c r="B607" i="26"/>
  <c r="C607" i="26"/>
  <c r="D607" i="26"/>
  <c r="E607" i="26"/>
  <c r="I607" i="26"/>
  <c r="J607" i="26"/>
  <c r="K607" i="26"/>
  <c r="N607" i="26"/>
  <c r="O607" i="26"/>
  <c r="Q607" i="26"/>
  <c r="R607" i="26"/>
  <c r="S607" i="26"/>
  <c r="T607" i="26"/>
  <c r="V607" i="26"/>
  <c r="W607" i="26"/>
  <c r="X607" i="26"/>
  <c r="Y607" i="26"/>
  <c r="BK607" i="26"/>
  <c r="BL607" i="26"/>
  <c r="BM607" i="26"/>
  <c r="BN607" i="26"/>
  <c r="BO607" i="26"/>
  <c r="BP607" i="26"/>
  <c r="BV607" i="26"/>
  <c r="BW607" i="26"/>
  <c r="BX607" i="26"/>
  <c r="BY607" i="26"/>
  <c r="BZ607" i="26"/>
  <c r="CA607" i="26"/>
  <c r="CB607" i="26"/>
  <c r="CC607" i="26"/>
  <c r="A608" i="26"/>
  <c r="B608" i="26"/>
  <c r="C608" i="26"/>
  <c r="D608" i="26"/>
  <c r="E608" i="26"/>
  <c r="I608" i="26"/>
  <c r="J608" i="26"/>
  <c r="K608" i="26"/>
  <c r="N608" i="26"/>
  <c r="O608" i="26"/>
  <c r="Q608" i="26"/>
  <c r="R608" i="26"/>
  <c r="S608" i="26"/>
  <c r="T608" i="26"/>
  <c r="V608" i="26"/>
  <c r="W608" i="26"/>
  <c r="X608" i="26"/>
  <c r="Y608" i="26"/>
  <c r="BK608" i="26"/>
  <c r="BL608" i="26"/>
  <c r="BM608" i="26"/>
  <c r="BN608" i="26"/>
  <c r="BO608" i="26"/>
  <c r="BP608" i="26"/>
  <c r="BV608" i="26"/>
  <c r="BW608" i="26"/>
  <c r="BX608" i="26"/>
  <c r="BY608" i="26"/>
  <c r="BZ608" i="26"/>
  <c r="CA608" i="26"/>
  <c r="CB608" i="26"/>
  <c r="CC608" i="26"/>
  <c r="A609" i="26"/>
  <c r="B609" i="26"/>
  <c r="C609" i="26"/>
  <c r="D609" i="26"/>
  <c r="E609" i="26"/>
  <c r="I609" i="26"/>
  <c r="J609" i="26"/>
  <c r="K609" i="26"/>
  <c r="N609" i="26"/>
  <c r="O609" i="26"/>
  <c r="Q609" i="26"/>
  <c r="R609" i="26"/>
  <c r="S609" i="26"/>
  <c r="T609" i="26"/>
  <c r="V609" i="26"/>
  <c r="W609" i="26"/>
  <c r="X609" i="26"/>
  <c r="Y609" i="26"/>
  <c r="BK609" i="26"/>
  <c r="BL609" i="26"/>
  <c r="BM609" i="26"/>
  <c r="BN609" i="26"/>
  <c r="BO609" i="26"/>
  <c r="BP609" i="26"/>
  <c r="BV609" i="26"/>
  <c r="BW609" i="26"/>
  <c r="BX609" i="26"/>
  <c r="BY609" i="26"/>
  <c r="BZ609" i="26"/>
  <c r="CA609" i="26"/>
  <c r="CB609" i="26"/>
  <c r="CC609" i="26"/>
  <c r="A610" i="26"/>
  <c r="B610" i="26"/>
  <c r="C610" i="26"/>
  <c r="D610" i="26"/>
  <c r="E610" i="26"/>
  <c r="I610" i="26"/>
  <c r="J610" i="26"/>
  <c r="K610" i="26"/>
  <c r="N610" i="26"/>
  <c r="O610" i="26"/>
  <c r="Q610" i="26"/>
  <c r="R610" i="26"/>
  <c r="S610" i="26"/>
  <c r="T610" i="26"/>
  <c r="V610" i="26"/>
  <c r="W610" i="26"/>
  <c r="X610" i="26"/>
  <c r="Y610" i="26"/>
  <c r="BK610" i="26"/>
  <c r="BL610" i="26"/>
  <c r="BM610" i="26"/>
  <c r="BN610" i="26"/>
  <c r="BO610" i="26"/>
  <c r="BP610" i="26"/>
  <c r="BV610" i="26"/>
  <c r="BW610" i="26"/>
  <c r="BX610" i="26"/>
  <c r="BY610" i="26"/>
  <c r="BZ610" i="26"/>
  <c r="CA610" i="26"/>
  <c r="CB610" i="26"/>
  <c r="CC610" i="26"/>
  <c r="A611" i="26"/>
  <c r="B611" i="26"/>
  <c r="C611" i="26"/>
  <c r="D611" i="26"/>
  <c r="E611" i="26"/>
  <c r="I611" i="26"/>
  <c r="J611" i="26"/>
  <c r="K611" i="26"/>
  <c r="N611" i="26"/>
  <c r="O611" i="26"/>
  <c r="Q611" i="26"/>
  <c r="R611" i="26"/>
  <c r="S611" i="26"/>
  <c r="T611" i="26"/>
  <c r="V611" i="26"/>
  <c r="W611" i="26"/>
  <c r="X611" i="26"/>
  <c r="Y611" i="26"/>
  <c r="BK611" i="26"/>
  <c r="BL611" i="26"/>
  <c r="BM611" i="26"/>
  <c r="BN611" i="26"/>
  <c r="BO611" i="26"/>
  <c r="BP611" i="26"/>
  <c r="BV611" i="26"/>
  <c r="BW611" i="26"/>
  <c r="BX611" i="26"/>
  <c r="BY611" i="26"/>
  <c r="BZ611" i="26"/>
  <c r="CA611" i="26"/>
  <c r="CB611" i="26"/>
  <c r="CC611" i="26"/>
  <c r="A612" i="26"/>
  <c r="B612" i="26"/>
  <c r="C612" i="26"/>
  <c r="D612" i="26"/>
  <c r="E612" i="26"/>
  <c r="I612" i="26"/>
  <c r="J612" i="26"/>
  <c r="K612" i="26"/>
  <c r="N612" i="26"/>
  <c r="O612" i="26"/>
  <c r="Q612" i="26"/>
  <c r="R612" i="26"/>
  <c r="S612" i="26"/>
  <c r="T612" i="26"/>
  <c r="V612" i="26"/>
  <c r="W612" i="26"/>
  <c r="X612" i="26"/>
  <c r="Y612" i="26"/>
  <c r="BK612" i="26"/>
  <c r="BL612" i="26"/>
  <c r="BM612" i="26"/>
  <c r="BN612" i="26"/>
  <c r="BO612" i="26"/>
  <c r="BP612" i="26"/>
  <c r="BV612" i="26"/>
  <c r="BW612" i="26"/>
  <c r="BX612" i="26"/>
  <c r="BY612" i="26"/>
  <c r="BZ612" i="26"/>
  <c r="CA612" i="26"/>
  <c r="CB612" i="26"/>
  <c r="CC612" i="26"/>
  <c r="A613" i="26"/>
  <c r="B613" i="26"/>
  <c r="C613" i="26"/>
  <c r="D613" i="26"/>
  <c r="E613" i="26"/>
  <c r="I613" i="26"/>
  <c r="J613" i="26"/>
  <c r="K613" i="26"/>
  <c r="N613" i="26"/>
  <c r="O613" i="26"/>
  <c r="Q613" i="26"/>
  <c r="R613" i="26"/>
  <c r="S613" i="26"/>
  <c r="T613" i="26"/>
  <c r="V613" i="26"/>
  <c r="W613" i="26"/>
  <c r="X613" i="26"/>
  <c r="Y613" i="26"/>
  <c r="BK613" i="26"/>
  <c r="BL613" i="26"/>
  <c r="BM613" i="26"/>
  <c r="BN613" i="26"/>
  <c r="BO613" i="26"/>
  <c r="BP613" i="26"/>
  <c r="BV613" i="26"/>
  <c r="BW613" i="26"/>
  <c r="BX613" i="26"/>
  <c r="BY613" i="26"/>
  <c r="BZ613" i="26"/>
  <c r="CA613" i="26"/>
  <c r="CB613" i="26"/>
  <c r="CC613" i="26"/>
  <c r="A614" i="26"/>
  <c r="B614" i="26"/>
  <c r="C614" i="26"/>
  <c r="D614" i="26"/>
  <c r="E614" i="26"/>
  <c r="I614" i="26"/>
  <c r="J614" i="26"/>
  <c r="K614" i="26"/>
  <c r="N614" i="26"/>
  <c r="O614" i="26"/>
  <c r="Q614" i="26"/>
  <c r="R614" i="26"/>
  <c r="S614" i="26"/>
  <c r="T614" i="26"/>
  <c r="V614" i="26"/>
  <c r="W614" i="26"/>
  <c r="X614" i="26"/>
  <c r="Y614" i="26"/>
  <c r="BK614" i="26"/>
  <c r="BL614" i="26"/>
  <c r="BM614" i="26"/>
  <c r="BN614" i="26"/>
  <c r="BO614" i="26"/>
  <c r="BP614" i="26"/>
  <c r="BV614" i="26"/>
  <c r="BW614" i="26"/>
  <c r="BX614" i="26"/>
  <c r="BY614" i="26"/>
  <c r="BZ614" i="26"/>
  <c r="CA614" i="26"/>
  <c r="CB614" i="26"/>
  <c r="CC614" i="26"/>
  <c r="A615" i="26"/>
  <c r="B615" i="26"/>
  <c r="C615" i="26"/>
  <c r="D615" i="26"/>
  <c r="E615" i="26"/>
  <c r="I615" i="26"/>
  <c r="J615" i="26"/>
  <c r="K615" i="26"/>
  <c r="N615" i="26"/>
  <c r="O615" i="26"/>
  <c r="Q615" i="26"/>
  <c r="R615" i="26"/>
  <c r="S615" i="26"/>
  <c r="T615" i="26"/>
  <c r="V615" i="26"/>
  <c r="W615" i="26"/>
  <c r="X615" i="26"/>
  <c r="Y615" i="26"/>
  <c r="BK615" i="26"/>
  <c r="BL615" i="26"/>
  <c r="BM615" i="26"/>
  <c r="BN615" i="26"/>
  <c r="BO615" i="26"/>
  <c r="BP615" i="26"/>
  <c r="BV615" i="26"/>
  <c r="BW615" i="26"/>
  <c r="BX615" i="26"/>
  <c r="BY615" i="26"/>
  <c r="BZ615" i="26"/>
  <c r="CA615" i="26"/>
  <c r="CB615" i="26"/>
  <c r="CC615" i="26"/>
  <c r="A616" i="26"/>
  <c r="B616" i="26"/>
  <c r="C616" i="26"/>
  <c r="D616" i="26"/>
  <c r="E616" i="26"/>
  <c r="I616" i="26"/>
  <c r="J616" i="26"/>
  <c r="K616" i="26"/>
  <c r="N616" i="26"/>
  <c r="O616" i="26"/>
  <c r="Q616" i="26"/>
  <c r="R616" i="26"/>
  <c r="S616" i="26"/>
  <c r="T616" i="26"/>
  <c r="V616" i="26"/>
  <c r="W616" i="26"/>
  <c r="X616" i="26"/>
  <c r="Y616" i="26"/>
  <c r="BK616" i="26"/>
  <c r="BL616" i="26"/>
  <c r="BM616" i="26"/>
  <c r="BN616" i="26"/>
  <c r="BO616" i="26"/>
  <c r="BP616" i="26"/>
  <c r="BV616" i="26"/>
  <c r="BW616" i="26"/>
  <c r="BX616" i="26"/>
  <c r="BY616" i="26"/>
  <c r="BZ616" i="26"/>
  <c r="CA616" i="26"/>
  <c r="CB616" i="26"/>
  <c r="CC616" i="26"/>
  <c r="A617" i="26"/>
  <c r="B617" i="26"/>
  <c r="C617" i="26"/>
  <c r="D617" i="26"/>
  <c r="E617" i="26"/>
  <c r="I617" i="26"/>
  <c r="J617" i="26"/>
  <c r="K617" i="26"/>
  <c r="N617" i="26"/>
  <c r="O617" i="26"/>
  <c r="Q617" i="26"/>
  <c r="R617" i="26"/>
  <c r="S617" i="26"/>
  <c r="T617" i="26"/>
  <c r="V617" i="26"/>
  <c r="W617" i="26"/>
  <c r="X617" i="26"/>
  <c r="Y617" i="26"/>
  <c r="BK617" i="26"/>
  <c r="BL617" i="26"/>
  <c r="BM617" i="26"/>
  <c r="BN617" i="26"/>
  <c r="BO617" i="26"/>
  <c r="BP617" i="26"/>
  <c r="BV617" i="26"/>
  <c r="BW617" i="26"/>
  <c r="BX617" i="26"/>
  <c r="BY617" i="26"/>
  <c r="BZ617" i="26"/>
  <c r="CA617" i="26"/>
  <c r="CB617" i="26"/>
  <c r="CC617" i="26"/>
  <c r="A618" i="26"/>
  <c r="B618" i="26"/>
  <c r="C618" i="26"/>
  <c r="D618" i="26"/>
  <c r="E618" i="26"/>
  <c r="I618" i="26"/>
  <c r="J618" i="26"/>
  <c r="K618" i="26"/>
  <c r="N618" i="26"/>
  <c r="O618" i="26"/>
  <c r="Q618" i="26"/>
  <c r="R618" i="26"/>
  <c r="S618" i="26"/>
  <c r="T618" i="26"/>
  <c r="V618" i="26"/>
  <c r="W618" i="26"/>
  <c r="X618" i="26"/>
  <c r="Y618" i="26"/>
  <c r="BK618" i="26"/>
  <c r="BL618" i="26"/>
  <c r="BM618" i="26"/>
  <c r="BN618" i="26"/>
  <c r="BO618" i="26"/>
  <c r="BP618" i="26"/>
  <c r="BV618" i="26"/>
  <c r="BW618" i="26"/>
  <c r="BX618" i="26"/>
  <c r="BY618" i="26"/>
  <c r="BZ618" i="26"/>
  <c r="CA618" i="26"/>
  <c r="CB618" i="26"/>
  <c r="CC618" i="26"/>
  <c r="A619" i="26"/>
  <c r="B619" i="26"/>
  <c r="C619" i="26"/>
  <c r="D619" i="26"/>
  <c r="E619" i="26"/>
  <c r="I619" i="26"/>
  <c r="J619" i="26"/>
  <c r="K619" i="26"/>
  <c r="N619" i="26"/>
  <c r="O619" i="26"/>
  <c r="Q619" i="26"/>
  <c r="R619" i="26"/>
  <c r="S619" i="26"/>
  <c r="T619" i="26"/>
  <c r="V619" i="26"/>
  <c r="W619" i="26"/>
  <c r="X619" i="26"/>
  <c r="Y619" i="26"/>
  <c r="BK619" i="26"/>
  <c r="BL619" i="26"/>
  <c r="BM619" i="26"/>
  <c r="BN619" i="26"/>
  <c r="BO619" i="26"/>
  <c r="BP619" i="26"/>
  <c r="BV619" i="26"/>
  <c r="BW619" i="26"/>
  <c r="BX619" i="26"/>
  <c r="BY619" i="26"/>
  <c r="BZ619" i="26"/>
  <c r="CA619" i="26"/>
  <c r="CB619" i="26"/>
  <c r="CC619" i="26"/>
  <c r="A620" i="26"/>
  <c r="B620" i="26"/>
  <c r="C620" i="26"/>
  <c r="D620" i="26"/>
  <c r="E620" i="26"/>
  <c r="I620" i="26"/>
  <c r="J620" i="26"/>
  <c r="K620" i="26"/>
  <c r="N620" i="26"/>
  <c r="O620" i="26"/>
  <c r="Q620" i="26"/>
  <c r="R620" i="26"/>
  <c r="S620" i="26"/>
  <c r="T620" i="26"/>
  <c r="V620" i="26"/>
  <c r="W620" i="26"/>
  <c r="X620" i="26"/>
  <c r="Y620" i="26"/>
  <c r="BK620" i="26"/>
  <c r="BL620" i="26"/>
  <c r="BM620" i="26"/>
  <c r="BN620" i="26"/>
  <c r="BO620" i="26"/>
  <c r="BP620" i="26"/>
  <c r="BV620" i="26"/>
  <c r="BW620" i="26"/>
  <c r="BX620" i="26"/>
  <c r="BY620" i="26"/>
  <c r="BZ620" i="26"/>
  <c r="CA620" i="26"/>
  <c r="CB620" i="26"/>
  <c r="CC620" i="26"/>
  <c r="A621" i="26"/>
  <c r="B621" i="26"/>
  <c r="C621" i="26"/>
  <c r="D621" i="26"/>
  <c r="E621" i="26"/>
  <c r="I621" i="26"/>
  <c r="J621" i="26"/>
  <c r="K621" i="26"/>
  <c r="N621" i="26"/>
  <c r="O621" i="26"/>
  <c r="Q621" i="26"/>
  <c r="R621" i="26"/>
  <c r="S621" i="26"/>
  <c r="T621" i="26"/>
  <c r="V621" i="26"/>
  <c r="W621" i="26"/>
  <c r="X621" i="26"/>
  <c r="Y621" i="26"/>
  <c r="BK621" i="26"/>
  <c r="BL621" i="26"/>
  <c r="BM621" i="26"/>
  <c r="BN621" i="26"/>
  <c r="BO621" i="26"/>
  <c r="BP621" i="26"/>
  <c r="BV621" i="26"/>
  <c r="BW621" i="26"/>
  <c r="BX621" i="26"/>
  <c r="BY621" i="26"/>
  <c r="BZ621" i="26"/>
  <c r="CA621" i="26"/>
  <c r="CB621" i="26"/>
  <c r="CC621" i="26"/>
  <c r="A622" i="26"/>
  <c r="B622" i="26"/>
  <c r="C622" i="26"/>
  <c r="D622" i="26"/>
  <c r="E622" i="26"/>
  <c r="I622" i="26"/>
  <c r="J622" i="26"/>
  <c r="K622" i="26"/>
  <c r="N622" i="26"/>
  <c r="O622" i="26"/>
  <c r="Q622" i="26"/>
  <c r="R622" i="26"/>
  <c r="S622" i="26"/>
  <c r="T622" i="26"/>
  <c r="V622" i="26"/>
  <c r="W622" i="26"/>
  <c r="X622" i="26"/>
  <c r="Y622" i="26"/>
  <c r="BK622" i="26"/>
  <c r="BL622" i="26"/>
  <c r="BM622" i="26"/>
  <c r="BN622" i="26"/>
  <c r="BO622" i="26"/>
  <c r="BP622" i="26"/>
  <c r="BV622" i="26"/>
  <c r="BW622" i="26"/>
  <c r="BX622" i="26"/>
  <c r="BY622" i="26"/>
  <c r="BZ622" i="26"/>
  <c r="CA622" i="26"/>
  <c r="CB622" i="26"/>
  <c r="CC622" i="26"/>
  <c r="A623" i="26"/>
  <c r="B623" i="26"/>
  <c r="C623" i="26"/>
  <c r="D623" i="26"/>
  <c r="E623" i="26"/>
  <c r="I623" i="26"/>
  <c r="J623" i="26"/>
  <c r="K623" i="26"/>
  <c r="N623" i="26"/>
  <c r="O623" i="26"/>
  <c r="Q623" i="26"/>
  <c r="R623" i="26"/>
  <c r="S623" i="26"/>
  <c r="T623" i="26"/>
  <c r="V623" i="26"/>
  <c r="W623" i="26"/>
  <c r="X623" i="26"/>
  <c r="Y623" i="26"/>
  <c r="BK623" i="26"/>
  <c r="BL623" i="26"/>
  <c r="BM623" i="26"/>
  <c r="BN623" i="26"/>
  <c r="BO623" i="26"/>
  <c r="BP623" i="26"/>
  <c r="BV623" i="26"/>
  <c r="BW623" i="26"/>
  <c r="BX623" i="26"/>
  <c r="BY623" i="26"/>
  <c r="BZ623" i="26"/>
  <c r="CA623" i="26"/>
  <c r="CB623" i="26"/>
  <c r="CC623" i="26"/>
  <c r="A624" i="26"/>
  <c r="B624" i="26"/>
  <c r="C624" i="26"/>
  <c r="D624" i="26"/>
  <c r="E624" i="26"/>
  <c r="I624" i="26"/>
  <c r="J624" i="26"/>
  <c r="K624" i="26"/>
  <c r="N624" i="26"/>
  <c r="O624" i="26"/>
  <c r="Q624" i="26"/>
  <c r="R624" i="26"/>
  <c r="S624" i="26"/>
  <c r="T624" i="26"/>
  <c r="V624" i="26"/>
  <c r="W624" i="26"/>
  <c r="X624" i="26"/>
  <c r="Y624" i="26"/>
  <c r="BK624" i="26"/>
  <c r="BL624" i="26"/>
  <c r="BM624" i="26"/>
  <c r="BN624" i="26"/>
  <c r="BO624" i="26"/>
  <c r="BP624" i="26"/>
  <c r="BV624" i="26"/>
  <c r="BW624" i="26"/>
  <c r="BX624" i="26"/>
  <c r="BY624" i="26"/>
  <c r="BZ624" i="26"/>
  <c r="CA624" i="26"/>
  <c r="CB624" i="26"/>
  <c r="CC624" i="26"/>
  <c r="A625" i="26"/>
  <c r="B625" i="26"/>
  <c r="C625" i="26"/>
  <c r="D625" i="26"/>
  <c r="E625" i="26"/>
  <c r="I625" i="26"/>
  <c r="J625" i="26"/>
  <c r="K625" i="26"/>
  <c r="N625" i="26"/>
  <c r="O625" i="26"/>
  <c r="Q625" i="26"/>
  <c r="R625" i="26"/>
  <c r="S625" i="26"/>
  <c r="T625" i="26"/>
  <c r="V625" i="26"/>
  <c r="W625" i="26"/>
  <c r="X625" i="26"/>
  <c r="Y625" i="26"/>
  <c r="BK625" i="26"/>
  <c r="BL625" i="26"/>
  <c r="BM625" i="26"/>
  <c r="BN625" i="26"/>
  <c r="BO625" i="26"/>
  <c r="BP625" i="26"/>
  <c r="BV625" i="26"/>
  <c r="BW625" i="26"/>
  <c r="BX625" i="26"/>
  <c r="BY625" i="26"/>
  <c r="BZ625" i="26"/>
  <c r="CA625" i="26"/>
  <c r="CB625" i="26"/>
  <c r="CC625" i="26"/>
  <c r="A626" i="26"/>
  <c r="B626" i="26"/>
  <c r="C626" i="26"/>
  <c r="D626" i="26"/>
  <c r="E626" i="26"/>
  <c r="I626" i="26"/>
  <c r="J626" i="26"/>
  <c r="K626" i="26"/>
  <c r="N626" i="26"/>
  <c r="O626" i="26"/>
  <c r="Q626" i="26"/>
  <c r="R626" i="26"/>
  <c r="S626" i="26"/>
  <c r="T626" i="26"/>
  <c r="V626" i="26"/>
  <c r="W626" i="26"/>
  <c r="X626" i="26"/>
  <c r="Y626" i="26"/>
  <c r="BK626" i="26"/>
  <c r="BL626" i="26"/>
  <c r="BM626" i="26"/>
  <c r="BN626" i="26"/>
  <c r="BO626" i="26"/>
  <c r="BP626" i="26"/>
  <c r="BV626" i="26"/>
  <c r="BW626" i="26"/>
  <c r="BX626" i="26"/>
  <c r="BY626" i="26"/>
  <c r="BZ626" i="26"/>
  <c r="CA626" i="26"/>
  <c r="CB626" i="26"/>
  <c r="CC626" i="26"/>
  <c r="A627" i="26"/>
  <c r="B627" i="26"/>
  <c r="C627" i="26"/>
  <c r="D627" i="26"/>
  <c r="E627" i="26"/>
  <c r="I627" i="26"/>
  <c r="J627" i="26"/>
  <c r="K627" i="26"/>
  <c r="N627" i="26"/>
  <c r="O627" i="26"/>
  <c r="Q627" i="26"/>
  <c r="R627" i="26"/>
  <c r="S627" i="26"/>
  <c r="T627" i="26"/>
  <c r="V627" i="26"/>
  <c r="W627" i="26"/>
  <c r="X627" i="26"/>
  <c r="Y627" i="26"/>
  <c r="BK627" i="26"/>
  <c r="BL627" i="26"/>
  <c r="BM627" i="26"/>
  <c r="BN627" i="26"/>
  <c r="BO627" i="26"/>
  <c r="BP627" i="26"/>
  <c r="BV627" i="26"/>
  <c r="BW627" i="26"/>
  <c r="BX627" i="26"/>
  <c r="BY627" i="26"/>
  <c r="BZ627" i="26"/>
  <c r="CA627" i="26"/>
  <c r="CB627" i="26"/>
  <c r="CC627" i="26"/>
  <c r="A628" i="26"/>
  <c r="B628" i="26"/>
  <c r="C628" i="26"/>
  <c r="D628" i="26"/>
  <c r="E628" i="26"/>
  <c r="I628" i="26"/>
  <c r="J628" i="26"/>
  <c r="K628" i="26"/>
  <c r="N628" i="26"/>
  <c r="O628" i="26"/>
  <c r="Q628" i="26"/>
  <c r="R628" i="26"/>
  <c r="S628" i="26"/>
  <c r="T628" i="26"/>
  <c r="V628" i="26"/>
  <c r="W628" i="26"/>
  <c r="X628" i="26"/>
  <c r="Y628" i="26"/>
  <c r="BK628" i="26"/>
  <c r="BL628" i="26"/>
  <c r="BM628" i="26"/>
  <c r="BN628" i="26"/>
  <c r="BO628" i="26"/>
  <c r="BP628" i="26"/>
  <c r="BV628" i="26"/>
  <c r="BW628" i="26"/>
  <c r="BX628" i="26"/>
  <c r="BY628" i="26"/>
  <c r="BZ628" i="26"/>
  <c r="CA628" i="26"/>
  <c r="CB628" i="26"/>
  <c r="CC628" i="26"/>
  <c r="A629" i="26"/>
  <c r="B629" i="26"/>
  <c r="C629" i="26"/>
  <c r="D629" i="26"/>
  <c r="E629" i="26"/>
  <c r="I629" i="26"/>
  <c r="J629" i="26"/>
  <c r="K629" i="26"/>
  <c r="N629" i="26"/>
  <c r="O629" i="26"/>
  <c r="Q629" i="26"/>
  <c r="R629" i="26"/>
  <c r="S629" i="26"/>
  <c r="T629" i="26"/>
  <c r="V629" i="26"/>
  <c r="W629" i="26"/>
  <c r="X629" i="26"/>
  <c r="Y629" i="26"/>
  <c r="BK629" i="26"/>
  <c r="BL629" i="26"/>
  <c r="BM629" i="26"/>
  <c r="BN629" i="26"/>
  <c r="BO629" i="26"/>
  <c r="BP629" i="26"/>
  <c r="BV629" i="26"/>
  <c r="BW629" i="26"/>
  <c r="BX629" i="26"/>
  <c r="BY629" i="26"/>
  <c r="BZ629" i="26"/>
  <c r="CA629" i="26"/>
  <c r="CB629" i="26"/>
  <c r="CC629" i="26"/>
  <c r="A630" i="26"/>
  <c r="B630" i="26"/>
  <c r="C630" i="26"/>
  <c r="D630" i="26"/>
  <c r="E630" i="26"/>
  <c r="I630" i="26"/>
  <c r="J630" i="26"/>
  <c r="K630" i="26"/>
  <c r="N630" i="26"/>
  <c r="O630" i="26"/>
  <c r="Q630" i="26"/>
  <c r="R630" i="26"/>
  <c r="S630" i="26"/>
  <c r="T630" i="26"/>
  <c r="V630" i="26"/>
  <c r="W630" i="26"/>
  <c r="X630" i="26"/>
  <c r="Y630" i="26"/>
  <c r="BK630" i="26"/>
  <c r="BL630" i="26"/>
  <c r="BM630" i="26"/>
  <c r="BN630" i="26"/>
  <c r="BO630" i="26"/>
  <c r="BP630" i="26"/>
  <c r="BV630" i="26"/>
  <c r="BW630" i="26"/>
  <c r="BX630" i="26"/>
  <c r="BY630" i="26"/>
  <c r="BZ630" i="26"/>
  <c r="CA630" i="26"/>
  <c r="CB630" i="26"/>
  <c r="CC630" i="26"/>
  <c r="A631" i="26"/>
  <c r="B631" i="26"/>
  <c r="C631" i="26"/>
  <c r="D631" i="26"/>
  <c r="E631" i="26"/>
  <c r="I631" i="26"/>
  <c r="J631" i="26"/>
  <c r="K631" i="26"/>
  <c r="N631" i="26"/>
  <c r="O631" i="26"/>
  <c r="Q631" i="26"/>
  <c r="R631" i="26"/>
  <c r="S631" i="26"/>
  <c r="T631" i="26"/>
  <c r="V631" i="26"/>
  <c r="W631" i="26"/>
  <c r="X631" i="26"/>
  <c r="Y631" i="26"/>
  <c r="BK631" i="26"/>
  <c r="BL631" i="26"/>
  <c r="BM631" i="26"/>
  <c r="BN631" i="26"/>
  <c r="BO631" i="26"/>
  <c r="BP631" i="26"/>
  <c r="BV631" i="26"/>
  <c r="BW631" i="26"/>
  <c r="BX631" i="26"/>
  <c r="BY631" i="26"/>
  <c r="BZ631" i="26"/>
  <c r="CA631" i="26"/>
  <c r="CB631" i="26"/>
  <c r="CC631" i="26"/>
  <c r="A632" i="26"/>
  <c r="B632" i="26"/>
  <c r="C632" i="26"/>
  <c r="D632" i="26"/>
  <c r="E632" i="26"/>
  <c r="I632" i="26"/>
  <c r="J632" i="26"/>
  <c r="K632" i="26"/>
  <c r="N632" i="26"/>
  <c r="O632" i="26"/>
  <c r="Q632" i="26"/>
  <c r="R632" i="26"/>
  <c r="S632" i="26"/>
  <c r="T632" i="26"/>
  <c r="V632" i="26"/>
  <c r="W632" i="26"/>
  <c r="X632" i="26"/>
  <c r="Y632" i="26"/>
  <c r="BK632" i="26"/>
  <c r="BL632" i="26"/>
  <c r="BM632" i="26"/>
  <c r="BN632" i="26"/>
  <c r="BO632" i="26"/>
  <c r="BP632" i="26"/>
  <c r="BV632" i="26"/>
  <c r="BW632" i="26"/>
  <c r="BX632" i="26"/>
  <c r="BY632" i="26"/>
  <c r="BZ632" i="26"/>
  <c r="CA632" i="26"/>
  <c r="CB632" i="26"/>
  <c r="CC632" i="26"/>
  <c r="A633" i="26"/>
  <c r="B633" i="26"/>
  <c r="C633" i="26"/>
  <c r="D633" i="26"/>
  <c r="E633" i="26"/>
  <c r="I633" i="26"/>
  <c r="J633" i="26"/>
  <c r="K633" i="26"/>
  <c r="N633" i="26"/>
  <c r="O633" i="26"/>
  <c r="Q633" i="26"/>
  <c r="R633" i="26"/>
  <c r="S633" i="26"/>
  <c r="T633" i="26"/>
  <c r="V633" i="26"/>
  <c r="W633" i="26"/>
  <c r="X633" i="26"/>
  <c r="Y633" i="26"/>
  <c r="BK633" i="26"/>
  <c r="BL633" i="26"/>
  <c r="BM633" i="26"/>
  <c r="BN633" i="26"/>
  <c r="BO633" i="26"/>
  <c r="BP633" i="26"/>
  <c r="BV633" i="26"/>
  <c r="BW633" i="26"/>
  <c r="BX633" i="26"/>
  <c r="BY633" i="26"/>
  <c r="BZ633" i="26"/>
  <c r="CA633" i="26"/>
  <c r="CB633" i="26"/>
  <c r="CC633" i="26"/>
  <c r="A634" i="26"/>
  <c r="B634" i="26"/>
  <c r="C634" i="26"/>
  <c r="D634" i="26"/>
  <c r="E634" i="26"/>
  <c r="I634" i="26"/>
  <c r="J634" i="26"/>
  <c r="K634" i="26"/>
  <c r="N634" i="26"/>
  <c r="O634" i="26"/>
  <c r="Q634" i="26"/>
  <c r="R634" i="26"/>
  <c r="S634" i="26"/>
  <c r="T634" i="26"/>
  <c r="V634" i="26"/>
  <c r="W634" i="26"/>
  <c r="X634" i="26"/>
  <c r="Y634" i="26"/>
  <c r="BK634" i="26"/>
  <c r="BL634" i="26"/>
  <c r="BM634" i="26"/>
  <c r="BN634" i="26"/>
  <c r="BO634" i="26"/>
  <c r="BP634" i="26"/>
  <c r="BV634" i="26"/>
  <c r="BW634" i="26"/>
  <c r="BX634" i="26"/>
  <c r="BY634" i="26"/>
  <c r="BZ634" i="26"/>
  <c r="CA634" i="26"/>
  <c r="CB634" i="26"/>
  <c r="CC634" i="26"/>
  <c r="A635" i="26"/>
  <c r="B635" i="26"/>
  <c r="C635" i="26"/>
  <c r="D635" i="26"/>
  <c r="E635" i="26"/>
  <c r="I635" i="26"/>
  <c r="J635" i="26"/>
  <c r="K635" i="26"/>
  <c r="N635" i="26"/>
  <c r="O635" i="26"/>
  <c r="Q635" i="26"/>
  <c r="R635" i="26"/>
  <c r="S635" i="26"/>
  <c r="T635" i="26"/>
  <c r="V635" i="26"/>
  <c r="W635" i="26"/>
  <c r="X635" i="26"/>
  <c r="Y635" i="26"/>
  <c r="BK635" i="26"/>
  <c r="BL635" i="26"/>
  <c r="BM635" i="26"/>
  <c r="BN635" i="26"/>
  <c r="BO635" i="26"/>
  <c r="BP635" i="26"/>
  <c r="BV635" i="26"/>
  <c r="BW635" i="26"/>
  <c r="BX635" i="26"/>
  <c r="BY635" i="26"/>
  <c r="BZ635" i="26"/>
  <c r="CA635" i="26"/>
  <c r="CB635" i="26"/>
  <c r="CC635" i="26"/>
  <c r="A636" i="26"/>
  <c r="B636" i="26"/>
  <c r="C636" i="26"/>
  <c r="D636" i="26"/>
  <c r="E636" i="26"/>
  <c r="I636" i="26"/>
  <c r="J636" i="26"/>
  <c r="K636" i="26"/>
  <c r="N636" i="26"/>
  <c r="O636" i="26"/>
  <c r="Q636" i="26"/>
  <c r="R636" i="26"/>
  <c r="S636" i="26"/>
  <c r="T636" i="26"/>
  <c r="V636" i="26"/>
  <c r="W636" i="26"/>
  <c r="X636" i="26"/>
  <c r="Y636" i="26"/>
  <c r="BK636" i="26"/>
  <c r="BL636" i="26"/>
  <c r="BM636" i="26"/>
  <c r="BN636" i="26"/>
  <c r="BO636" i="26"/>
  <c r="BP636" i="26"/>
  <c r="BV636" i="26"/>
  <c r="BW636" i="26"/>
  <c r="BX636" i="26"/>
  <c r="BY636" i="26"/>
  <c r="BZ636" i="26"/>
  <c r="CA636" i="26"/>
  <c r="CB636" i="26"/>
  <c r="CC636" i="26"/>
  <c r="A637" i="26"/>
  <c r="B637" i="26"/>
  <c r="C637" i="26"/>
  <c r="D637" i="26"/>
  <c r="E637" i="26"/>
  <c r="I637" i="26"/>
  <c r="J637" i="26"/>
  <c r="K637" i="26"/>
  <c r="N637" i="26"/>
  <c r="O637" i="26"/>
  <c r="Q637" i="26"/>
  <c r="R637" i="26"/>
  <c r="S637" i="26"/>
  <c r="T637" i="26"/>
  <c r="V637" i="26"/>
  <c r="W637" i="26"/>
  <c r="X637" i="26"/>
  <c r="Y637" i="26"/>
  <c r="BK637" i="26"/>
  <c r="BL637" i="26"/>
  <c r="BM637" i="26"/>
  <c r="BN637" i="26"/>
  <c r="BO637" i="26"/>
  <c r="BP637" i="26"/>
  <c r="BV637" i="26"/>
  <c r="BW637" i="26"/>
  <c r="BX637" i="26"/>
  <c r="BY637" i="26"/>
  <c r="BZ637" i="26"/>
  <c r="CA637" i="26"/>
  <c r="CB637" i="26"/>
  <c r="CC637" i="26"/>
  <c r="A638" i="26"/>
  <c r="B638" i="26"/>
  <c r="C638" i="26"/>
  <c r="D638" i="26"/>
  <c r="E638" i="26"/>
  <c r="I638" i="26"/>
  <c r="J638" i="26"/>
  <c r="K638" i="26"/>
  <c r="N638" i="26"/>
  <c r="O638" i="26"/>
  <c r="Q638" i="26"/>
  <c r="R638" i="26"/>
  <c r="S638" i="26"/>
  <c r="T638" i="26"/>
  <c r="V638" i="26"/>
  <c r="W638" i="26"/>
  <c r="X638" i="26"/>
  <c r="Y638" i="26"/>
  <c r="BK638" i="26"/>
  <c r="BL638" i="26"/>
  <c r="BM638" i="26"/>
  <c r="BN638" i="26"/>
  <c r="BO638" i="26"/>
  <c r="BP638" i="26"/>
  <c r="BV638" i="26"/>
  <c r="BW638" i="26"/>
  <c r="BX638" i="26"/>
  <c r="BY638" i="26"/>
  <c r="BZ638" i="26"/>
  <c r="CA638" i="26"/>
  <c r="CB638" i="26"/>
  <c r="CC638" i="26"/>
  <c r="A639" i="26"/>
  <c r="B639" i="26"/>
  <c r="C639" i="26"/>
  <c r="D639" i="26"/>
  <c r="E639" i="26"/>
  <c r="I639" i="26"/>
  <c r="J639" i="26"/>
  <c r="K639" i="26"/>
  <c r="N639" i="26"/>
  <c r="O639" i="26"/>
  <c r="Q639" i="26"/>
  <c r="R639" i="26"/>
  <c r="S639" i="26"/>
  <c r="T639" i="26"/>
  <c r="V639" i="26"/>
  <c r="W639" i="26"/>
  <c r="X639" i="26"/>
  <c r="Y639" i="26"/>
  <c r="BK639" i="26"/>
  <c r="BL639" i="26"/>
  <c r="BM639" i="26"/>
  <c r="BN639" i="26"/>
  <c r="BO639" i="26"/>
  <c r="BP639" i="26"/>
  <c r="BV639" i="26"/>
  <c r="BW639" i="26"/>
  <c r="BX639" i="26"/>
  <c r="BY639" i="26"/>
  <c r="BZ639" i="26"/>
  <c r="CA639" i="26"/>
  <c r="CB639" i="26"/>
  <c r="CC639" i="26"/>
  <c r="A640" i="26"/>
  <c r="B640" i="26"/>
  <c r="C640" i="26"/>
  <c r="D640" i="26"/>
  <c r="E640" i="26"/>
  <c r="I640" i="26"/>
  <c r="J640" i="26"/>
  <c r="K640" i="26"/>
  <c r="N640" i="26"/>
  <c r="O640" i="26"/>
  <c r="Q640" i="26"/>
  <c r="R640" i="26"/>
  <c r="S640" i="26"/>
  <c r="T640" i="26"/>
  <c r="V640" i="26"/>
  <c r="W640" i="26"/>
  <c r="X640" i="26"/>
  <c r="Y640" i="26"/>
  <c r="BK640" i="26"/>
  <c r="BL640" i="26"/>
  <c r="BM640" i="26"/>
  <c r="BN640" i="26"/>
  <c r="BO640" i="26"/>
  <c r="BP640" i="26"/>
  <c r="BV640" i="26"/>
  <c r="BW640" i="26"/>
  <c r="BX640" i="26"/>
  <c r="BY640" i="26"/>
  <c r="BZ640" i="26"/>
  <c r="CA640" i="26"/>
  <c r="CB640" i="26"/>
  <c r="CC640" i="26"/>
  <c r="A641" i="26"/>
  <c r="B641" i="26"/>
  <c r="C641" i="26"/>
  <c r="D641" i="26"/>
  <c r="E641" i="26"/>
  <c r="I641" i="26"/>
  <c r="J641" i="26"/>
  <c r="K641" i="26"/>
  <c r="N641" i="26"/>
  <c r="O641" i="26"/>
  <c r="Q641" i="26"/>
  <c r="R641" i="26"/>
  <c r="S641" i="26"/>
  <c r="T641" i="26"/>
  <c r="V641" i="26"/>
  <c r="W641" i="26"/>
  <c r="X641" i="26"/>
  <c r="Y641" i="26"/>
  <c r="BK641" i="26"/>
  <c r="BL641" i="26"/>
  <c r="BM641" i="26"/>
  <c r="BN641" i="26"/>
  <c r="BO641" i="26"/>
  <c r="BP641" i="26"/>
  <c r="BV641" i="26"/>
  <c r="BW641" i="26"/>
  <c r="BX641" i="26"/>
  <c r="BY641" i="26"/>
  <c r="BZ641" i="26"/>
  <c r="CA641" i="26"/>
  <c r="CB641" i="26"/>
  <c r="CC641" i="26"/>
  <c r="A642" i="26"/>
  <c r="B642" i="26"/>
  <c r="C642" i="26"/>
  <c r="D642" i="26"/>
  <c r="E642" i="26"/>
  <c r="I642" i="26"/>
  <c r="J642" i="26"/>
  <c r="K642" i="26"/>
  <c r="N642" i="26"/>
  <c r="O642" i="26"/>
  <c r="Q642" i="26"/>
  <c r="R642" i="26"/>
  <c r="S642" i="26"/>
  <c r="T642" i="26"/>
  <c r="V642" i="26"/>
  <c r="W642" i="26"/>
  <c r="X642" i="26"/>
  <c r="Y642" i="26"/>
  <c r="BK642" i="26"/>
  <c r="BL642" i="26"/>
  <c r="BM642" i="26"/>
  <c r="BN642" i="26"/>
  <c r="BO642" i="26"/>
  <c r="BP642" i="26"/>
  <c r="BV642" i="26"/>
  <c r="BW642" i="26"/>
  <c r="BX642" i="26"/>
  <c r="BY642" i="26"/>
  <c r="BZ642" i="26"/>
  <c r="CA642" i="26"/>
  <c r="CB642" i="26"/>
  <c r="CC642" i="26"/>
  <c r="A643" i="26"/>
  <c r="B643" i="26"/>
  <c r="C643" i="26"/>
  <c r="D643" i="26"/>
  <c r="E643" i="26"/>
  <c r="I643" i="26"/>
  <c r="J643" i="26"/>
  <c r="K643" i="26"/>
  <c r="N643" i="26"/>
  <c r="O643" i="26"/>
  <c r="Q643" i="26"/>
  <c r="R643" i="26"/>
  <c r="S643" i="26"/>
  <c r="T643" i="26"/>
  <c r="V643" i="26"/>
  <c r="W643" i="26"/>
  <c r="X643" i="26"/>
  <c r="Y643" i="26"/>
  <c r="BK643" i="26"/>
  <c r="BL643" i="26"/>
  <c r="BM643" i="26"/>
  <c r="BN643" i="26"/>
  <c r="BO643" i="26"/>
  <c r="BP643" i="26"/>
  <c r="BV643" i="26"/>
  <c r="BW643" i="26"/>
  <c r="BX643" i="26"/>
  <c r="BY643" i="26"/>
  <c r="BZ643" i="26"/>
  <c r="CA643" i="26"/>
  <c r="CB643" i="26"/>
  <c r="CC643" i="26"/>
  <c r="A644" i="26"/>
  <c r="B644" i="26"/>
  <c r="C644" i="26"/>
  <c r="D644" i="26"/>
  <c r="E644" i="26"/>
  <c r="I644" i="26"/>
  <c r="J644" i="26"/>
  <c r="K644" i="26"/>
  <c r="N644" i="26"/>
  <c r="O644" i="26"/>
  <c r="Q644" i="26"/>
  <c r="R644" i="26"/>
  <c r="S644" i="26"/>
  <c r="T644" i="26"/>
  <c r="V644" i="26"/>
  <c r="W644" i="26"/>
  <c r="X644" i="26"/>
  <c r="Y644" i="26"/>
  <c r="BK644" i="26"/>
  <c r="BL644" i="26"/>
  <c r="BM644" i="26"/>
  <c r="BN644" i="26"/>
  <c r="BO644" i="26"/>
  <c r="BP644" i="26"/>
  <c r="BV644" i="26"/>
  <c r="BW644" i="26"/>
  <c r="BX644" i="26"/>
  <c r="BY644" i="26"/>
  <c r="BZ644" i="26"/>
  <c r="CA644" i="26"/>
  <c r="CB644" i="26"/>
  <c r="CC644" i="26"/>
  <c r="A645" i="26"/>
  <c r="B645" i="26"/>
  <c r="C645" i="26"/>
  <c r="D645" i="26"/>
  <c r="E645" i="26"/>
  <c r="I645" i="26"/>
  <c r="J645" i="26"/>
  <c r="K645" i="26"/>
  <c r="N645" i="26"/>
  <c r="O645" i="26"/>
  <c r="Q645" i="26"/>
  <c r="R645" i="26"/>
  <c r="S645" i="26"/>
  <c r="T645" i="26"/>
  <c r="V645" i="26"/>
  <c r="W645" i="26"/>
  <c r="X645" i="26"/>
  <c r="Y645" i="26"/>
  <c r="BK645" i="26"/>
  <c r="BL645" i="26"/>
  <c r="BM645" i="26"/>
  <c r="BN645" i="26"/>
  <c r="BO645" i="26"/>
  <c r="BP645" i="26"/>
  <c r="BV645" i="26"/>
  <c r="BW645" i="26"/>
  <c r="BX645" i="26"/>
  <c r="BY645" i="26"/>
  <c r="BZ645" i="26"/>
  <c r="CA645" i="26"/>
  <c r="CB645" i="26"/>
  <c r="CC645" i="26"/>
  <c r="A646" i="26"/>
  <c r="B646" i="26"/>
  <c r="C646" i="26"/>
  <c r="D646" i="26"/>
  <c r="E646" i="26"/>
  <c r="I646" i="26"/>
  <c r="J646" i="26"/>
  <c r="K646" i="26"/>
  <c r="N646" i="26"/>
  <c r="O646" i="26"/>
  <c r="Q646" i="26"/>
  <c r="R646" i="26"/>
  <c r="S646" i="26"/>
  <c r="T646" i="26"/>
  <c r="V646" i="26"/>
  <c r="W646" i="26"/>
  <c r="X646" i="26"/>
  <c r="Y646" i="26"/>
  <c r="BK646" i="26"/>
  <c r="BL646" i="26"/>
  <c r="BM646" i="26"/>
  <c r="BN646" i="26"/>
  <c r="BO646" i="26"/>
  <c r="BP646" i="26"/>
  <c r="BV646" i="26"/>
  <c r="BW646" i="26"/>
  <c r="BX646" i="26"/>
  <c r="BY646" i="26"/>
  <c r="BZ646" i="26"/>
  <c r="CA646" i="26"/>
  <c r="CB646" i="26"/>
  <c r="CC646" i="26"/>
  <c r="A647" i="26"/>
  <c r="B647" i="26"/>
  <c r="C647" i="26"/>
  <c r="D647" i="26"/>
  <c r="E647" i="26"/>
  <c r="I647" i="26"/>
  <c r="J647" i="26"/>
  <c r="K647" i="26"/>
  <c r="N647" i="26"/>
  <c r="O647" i="26"/>
  <c r="Q647" i="26"/>
  <c r="R647" i="26"/>
  <c r="S647" i="26"/>
  <c r="T647" i="26"/>
  <c r="V647" i="26"/>
  <c r="W647" i="26"/>
  <c r="X647" i="26"/>
  <c r="Y647" i="26"/>
  <c r="BK647" i="26"/>
  <c r="BL647" i="26"/>
  <c r="BM647" i="26"/>
  <c r="BN647" i="26"/>
  <c r="BO647" i="26"/>
  <c r="BP647" i="26"/>
  <c r="BV647" i="26"/>
  <c r="BW647" i="26"/>
  <c r="BX647" i="26"/>
  <c r="BY647" i="26"/>
  <c r="BZ647" i="26"/>
  <c r="CA647" i="26"/>
  <c r="CB647" i="26"/>
  <c r="CC647" i="26"/>
  <c r="A648" i="26"/>
  <c r="B648" i="26"/>
  <c r="C648" i="26"/>
  <c r="D648" i="26"/>
  <c r="E648" i="26"/>
  <c r="I648" i="26"/>
  <c r="J648" i="26"/>
  <c r="K648" i="26"/>
  <c r="N648" i="26"/>
  <c r="O648" i="26"/>
  <c r="Q648" i="26"/>
  <c r="R648" i="26"/>
  <c r="S648" i="26"/>
  <c r="T648" i="26"/>
  <c r="V648" i="26"/>
  <c r="W648" i="26"/>
  <c r="X648" i="26"/>
  <c r="Y648" i="26"/>
  <c r="BK648" i="26"/>
  <c r="BL648" i="26"/>
  <c r="BM648" i="26"/>
  <c r="BN648" i="26"/>
  <c r="BO648" i="26"/>
  <c r="BP648" i="26"/>
  <c r="BV648" i="26"/>
  <c r="BW648" i="26"/>
  <c r="BX648" i="26"/>
  <c r="BY648" i="26"/>
  <c r="BZ648" i="26"/>
  <c r="CA648" i="26"/>
  <c r="CB648" i="26"/>
  <c r="CC648" i="26"/>
  <c r="A649" i="26"/>
  <c r="B649" i="26"/>
  <c r="C649" i="26"/>
  <c r="D649" i="26"/>
  <c r="E649" i="26"/>
  <c r="I649" i="26"/>
  <c r="J649" i="26"/>
  <c r="K649" i="26"/>
  <c r="N649" i="26"/>
  <c r="O649" i="26"/>
  <c r="Q649" i="26"/>
  <c r="R649" i="26"/>
  <c r="S649" i="26"/>
  <c r="T649" i="26"/>
  <c r="V649" i="26"/>
  <c r="W649" i="26"/>
  <c r="X649" i="26"/>
  <c r="Y649" i="26"/>
  <c r="BK649" i="26"/>
  <c r="BL649" i="26"/>
  <c r="BM649" i="26"/>
  <c r="BN649" i="26"/>
  <c r="BO649" i="26"/>
  <c r="BP649" i="26"/>
  <c r="BV649" i="26"/>
  <c r="BW649" i="26"/>
  <c r="BX649" i="26"/>
  <c r="BY649" i="26"/>
  <c r="BZ649" i="26"/>
  <c r="CA649" i="26"/>
  <c r="CB649" i="26"/>
  <c r="CC649" i="26"/>
  <c r="A650" i="26"/>
  <c r="B650" i="26"/>
  <c r="C650" i="26"/>
  <c r="D650" i="26"/>
  <c r="E650" i="26"/>
  <c r="I650" i="26"/>
  <c r="J650" i="26"/>
  <c r="K650" i="26"/>
  <c r="N650" i="26"/>
  <c r="O650" i="26"/>
  <c r="Q650" i="26"/>
  <c r="R650" i="26"/>
  <c r="S650" i="26"/>
  <c r="T650" i="26"/>
  <c r="V650" i="26"/>
  <c r="W650" i="26"/>
  <c r="X650" i="26"/>
  <c r="Y650" i="26"/>
  <c r="BK650" i="26"/>
  <c r="BL650" i="26"/>
  <c r="BM650" i="26"/>
  <c r="BN650" i="26"/>
  <c r="BO650" i="26"/>
  <c r="BP650" i="26"/>
  <c r="BV650" i="26"/>
  <c r="BW650" i="26"/>
  <c r="BX650" i="26"/>
  <c r="BY650" i="26"/>
  <c r="BZ650" i="26"/>
  <c r="CA650" i="26"/>
  <c r="CB650" i="26"/>
  <c r="CC650" i="26"/>
  <c r="A651" i="26"/>
  <c r="B651" i="26"/>
  <c r="C651" i="26"/>
  <c r="D651" i="26"/>
  <c r="E651" i="26"/>
  <c r="I651" i="26"/>
  <c r="J651" i="26"/>
  <c r="K651" i="26"/>
  <c r="N651" i="26"/>
  <c r="O651" i="26"/>
  <c r="Q651" i="26"/>
  <c r="R651" i="26"/>
  <c r="S651" i="26"/>
  <c r="T651" i="26"/>
  <c r="V651" i="26"/>
  <c r="W651" i="26"/>
  <c r="X651" i="26"/>
  <c r="Y651" i="26"/>
  <c r="BK651" i="26"/>
  <c r="BL651" i="26"/>
  <c r="BM651" i="26"/>
  <c r="BN651" i="26"/>
  <c r="BO651" i="26"/>
  <c r="BP651" i="26"/>
  <c r="BV651" i="26"/>
  <c r="BW651" i="26"/>
  <c r="BX651" i="26"/>
  <c r="BY651" i="26"/>
  <c r="BZ651" i="26"/>
  <c r="CA651" i="26"/>
  <c r="CB651" i="26"/>
  <c r="CC651" i="26"/>
  <c r="A652" i="26"/>
  <c r="B652" i="26"/>
  <c r="C652" i="26"/>
  <c r="D652" i="26"/>
  <c r="E652" i="26"/>
  <c r="I652" i="26"/>
  <c r="J652" i="26"/>
  <c r="K652" i="26"/>
  <c r="N652" i="26"/>
  <c r="O652" i="26"/>
  <c r="Q652" i="26"/>
  <c r="R652" i="26"/>
  <c r="S652" i="26"/>
  <c r="T652" i="26"/>
  <c r="V652" i="26"/>
  <c r="W652" i="26"/>
  <c r="X652" i="26"/>
  <c r="Y652" i="26"/>
  <c r="BK652" i="26"/>
  <c r="BL652" i="26"/>
  <c r="BM652" i="26"/>
  <c r="BN652" i="26"/>
  <c r="BO652" i="26"/>
  <c r="BP652" i="26"/>
  <c r="BV652" i="26"/>
  <c r="BW652" i="26"/>
  <c r="BX652" i="26"/>
  <c r="BY652" i="26"/>
  <c r="BZ652" i="26"/>
  <c r="CA652" i="26"/>
  <c r="CB652" i="26"/>
  <c r="CC652" i="26"/>
  <c r="A653" i="26"/>
  <c r="B653" i="26"/>
  <c r="C653" i="26"/>
  <c r="D653" i="26"/>
  <c r="E653" i="26"/>
  <c r="I653" i="26"/>
  <c r="J653" i="26"/>
  <c r="K653" i="26"/>
  <c r="N653" i="26"/>
  <c r="O653" i="26"/>
  <c r="Q653" i="26"/>
  <c r="R653" i="26"/>
  <c r="S653" i="26"/>
  <c r="T653" i="26"/>
  <c r="V653" i="26"/>
  <c r="W653" i="26"/>
  <c r="X653" i="26"/>
  <c r="Y653" i="26"/>
  <c r="BK653" i="26"/>
  <c r="BL653" i="26"/>
  <c r="BM653" i="26"/>
  <c r="BN653" i="26"/>
  <c r="BO653" i="26"/>
  <c r="BP653" i="26"/>
  <c r="BV653" i="26"/>
  <c r="BW653" i="26"/>
  <c r="BX653" i="26"/>
  <c r="BY653" i="26"/>
  <c r="BZ653" i="26"/>
  <c r="CA653" i="26"/>
  <c r="CB653" i="26"/>
  <c r="CC653" i="26"/>
  <c r="A654" i="26"/>
  <c r="B654" i="26"/>
  <c r="C654" i="26"/>
  <c r="D654" i="26"/>
  <c r="E654" i="26"/>
  <c r="I654" i="26"/>
  <c r="J654" i="26"/>
  <c r="K654" i="26"/>
  <c r="N654" i="26"/>
  <c r="O654" i="26"/>
  <c r="Q654" i="26"/>
  <c r="R654" i="26"/>
  <c r="S654" i="26"/>
  <c r="T654" i="26"/>
  <c r="V654" i="26"/>
  <c r="W654" i="26"/>
  <c r="X654" i="26"/>
  <c r="Y654" i="26"/>
  <c r="BK654" i="26"/>
  <c r="BL654" i="26"/>
  <c r="BM654" i="26"/>
  <c r="BN654" i="26"/>
  <c r="BO654" i="26"/>
  <c r="BP654" i="26"/>
  <c r="BV654" i="26"/>
  <c r="BW654" i="26"/>
  <c r="BX654" i="26"/>
  <c r="BY654" i="26"/>
  <c r="BZ654" i="26"/>
  <c r="CA654" i="26"/>
  <c r="CB654" i="26"/>
  <c r="CC654" i="26"/>
  <c r="A655" i="26"/>
  <c r="B655" i="26"/>
  <c r="C655" i="26"/>
  <c r="D655" i="26"/>
  <c r="E655" i="26"/>
  <c r="I655" i="26"/>
  <c r="J655" i="26"/>
  <c r="K655" i="26"/>
  <c r="N655" i="26"/>
  <c r="O655" i="26"/>
  <c r="Q655" i="26"/>
  <c r="R655" i="26"/>
  <c r="S655" i="26"/>
  <c r="T655" i="26"/>
  <c r="V655" i="26"/>
  <c r="W655" i="26"/>
  <c r="X655" i="26"/>
  <c r="Y655" i="26"/>
  <c r="BK655" i="26"/>
  <c r="BL655" i="26"/>
  <c r="BM655" i="26"/>
  <c r="BN655" i="26"/>
  <c r="BO655" i="26"/>
  <c r="BP655" i="26"/>
  <c r="BV655" i="26"/>
  <c r="BW655" i="26"/>
  <c r="BX655" i="26"/>
  <c r="BY655" i="26"/>
  <c r="BZ655" i="26"/>
  <c r="CA655" i="26"/>
  <c r="CB655" i="26"/>
  <c r="CC655" i="26"/>
  <c r="A656" i="26"/>
  <c r="B656" i="26"/>
  <c r="C656" i="26"/>
  <c r="D656" i="26"/>
  <c r="E656" i="26"/>
  <c r="I656" i="26"/>
  <c r="J656" i="26"/>
  <c r="K656" i="26"/>
  <c r="N656" i="26"/>
  <c r="O656" i="26"/>
  <c r="Q656" i="26"/>
  <c r="R656" i="26"/>
  <c r="S656" i="26"/>
  <c r="T656" i="26"/>
  <c r="V656" i="26"/>
  <c r="W656" i="26"/>
  <c r="X656" i="26"/>
  <c r="Y656" i="26"/>
  <c r="BK656" i="26"/>
  <c r="BL656" i="26"/>
  <c r="BM656" i="26"/>
  <c r="BN656" i="26"/>
  <c r="BO656" i="26"/>
  <c r="BP656" i="26"/>
  <c r="BV656" i="26"/>
  <c r="BW656" i="26"/>
  <c r="BX656" i="26"/>
  <c r="BY656" i="26"/>
  <c r="BZ656" i="26"/>
  <c r="CA656" i="26"/>
  <c r="CB656" i="26"/>
  <c r="CC656" i="26"/>
  <c r="A657" i="26"/>
  <c r="B657" i="26"/>
  <c r="C657" i="26"/>
  <c r="D657" i="26"/>
  <c r="E657" i="26"/>
  <c r="I657" i="26"/>
  <c r="J657" i="26"/>
  <c r="K657" i="26"/>
  <c r="N657" i="26"/>
  <c r="O657" i="26"/>
  <c r="Q657" i="26"/>
  <c r="R657" i="26"/>
  <c r="S657" i="26"/>
  <c r="T657" i="26"/>
  <c r="V657" i="26"/>
  <c r="W657" i="26"/>
  <c r="X657" i="26"/>
  <c r="Y657" i="26"/>
  <c r="BK657" i="26"/>
  <c r="BL657" i="26"/>
  <c r="BM657" i="26"/>
  <c r="BN657" i="26"/>
  <c r="BO657" i="26"/>
  <c r="BP657" i="26"/>
  <c r="BV657" i="26"/>
  <c r="BW657" i="26"/>
  <c r="BX657" i="26"/>
  <c r="BY657" i="26"/>
  <c r="BZ657" i="26"/>
  <c r="CA657" i="26"/>
  <c r="CB657" i="26"/>
  <c r="CC657" i="26"/>
  <c r="A658" i="26"/>
  <c r="B658" i="26"/>
  <c r="C658" i="26"/>
  <c r="D658" i="26"/>
  <c r="E658" i="26"/>
  <c r="I658" i="26"/>
  <c r="J658" i="26"/>
  <c r="K658" i="26"/>
  <c r="N658" i="26"/>
  <c r="O658" i="26"/>
  <c r="Q658" i="26"/>
  <c r="R658" i="26"/>
  <c r="S658" i="26"/>
  <c r="T658" i="26"/>
  <c r="V658" i="26"/>
  <c r="W658" i="26"/>
  <c r="X658" i="26"/>
  <c r="Y658" i="26"/>
  <c r="BK658" i="26"/>
  <c r="BL658" i="26"/>
  <c r="BM658" i="26"/>
  <c r="BN658" i="26"/>
  <c r="BO658" i="26"/>
  <c r="BP658" i="26"/>
  <c r="BV658" i="26"/>
  <c r="BW658" i="26"/>
  <c r="BX658" i="26"/>
  <c r="BY658" i="26"/>
  <c r="BZ658" i="26"/>
  <c r="CA658" i="26"/>
  <c r="CB658" i="26"/>
  <c r="CC658" i="26"/>
  <c r="A659" i="26"/>
  <c r="B659" i="26"/>
  <c r="C659" i="26"/>
  <c r="D659" i="26"/>
  <c r="E659" i="26"/>
  <c r="I659" i="26"/>
  <c r="J659" i="26"/>
  <c r="K659" i="26"/>
  <c r="N659" i="26"/>
  <c r="O659" i="26"/>
  <c r="Q659" i="26"/>
  <c r="R659" i="26"/>
  <c r="S659" i="26"/>
  <c r="T659" i="26"/>
  <c r="V659" i="26"/>
  <c r="W659" i="26"/>
  <c r="X659" i="26"/>
  <c r="Y659" i="26"/>
  <c r="BK659" i="26"/>
  <c r="BL659" i="26"/>
  <c r="BM659" i="26"/>
  <c r="BN659" i="26"/>
  <c r="BO659" i="26"/>
  <c r="BP659" i="26"/>
  <c r="BV659" i="26"/>
  <c r="BW659" i="26"/>
  <c r="BX659" i="26"/>
  <c r="BY659" i="26"/>
  <c r="BZ659" i="26"/>
  <c r="CA659" i="26"/>
  <c r="CB659" i="26"/>
  <c r="CC659" i="26"/>
  <c r="A660" i="26"/>
  <c r="B660" i="26"/>
  <c r="C660" i="26"/>
  <c r="D660" i="26"/>
  <c r="E660" i="26"/>
  <c r="I660" i="26"/>
  <c r="J660" i="26"/>
  <c r="K660" i="26"/>
  <c r="N660" i="26"/>
  <c r="O660" i="26"/>
  <c r="Q660" i="26"/>
  <c r="R660" i="26"/>
  <c r="S660" i="26"/>
  <c r="T660" i="26"/>
  <c r="V660" i="26"/>
  <c r="W660" i="26"/>
  <c r="X660" i="26"/>
  <c r="Y660" i="26"/>
  <c r="BK660" i="26"/>
  <c r="BL660" i="26"/>
  <c r="BM660" i="26"/>
  <c r="BN660" i="26"/>
  <c r="BO660" i="26"/>
  <c r="BP660" i="26"/>
  <c r="BV660" i="26"/>
  <c r="BW660" i="26"/>
  <c r="BX660" i="26"/>
  <c r="BY660" i="26"/>
  <c r="BZ660" i="26"/>
  <c r="CA660" i="26"/>
  <c r="CB660" i="26"/>
  <c r="CC660" i="26"/>
  <c r="A661" i="26"/>
  <c r="B661" i="26"/>
  <c r="C661" i="26"/>
  <c r="D661" i="26"/>
  <c r="E661" i="26"/>
  <c r="I661" i="26"/>
  <c r="J661" i="26"/>
  <c r="K661" i="26"/>
  <c r="N661" i="26"/>
  <c r="O661" i="26"/>
  <c r="Q661" i="26"/>
  <c r="R661" i="26"/>
  <c r="S661" i="26"/>
  <c r="T661" i="26"/>
  <c r="V661" i="26"/>
  <c r="W661" i="26"/>
  <c r="X661" i="26"/>
  <c r="Y661" i="26"/>
  <c r="BK661" i="26"/>
  <c r="BL661" i="26"/>
  <c r="BM661" i="26"/>
  <c r="BN661" i="26"/>
  <c r="BO661" i="26"/>
  <c r="BP661" i="26"/>
  <c r="BV661" i="26"/>
  <c r="BW661" i="26"/>
  <c r="BX661" i="26"/>
  <c r="BY661" i="26"/>
  <c r="BZ661" i="26"/>
  <c r="CA661" i="26"/>
  <c r="CB661" i="26"/>
  <c r="CC661" i="26"/>
  <c r="A662" i="26"/>
  <c r="B662" i="26"/>
  <c r="C662" i="26"/>
  <c r="D662" i="26"/>
  <c r="E662" i="26"/>
  <c r="I662" i="26"/>
  <c r="J662" i="26"/>
  <c r="K662" i="26"/>
  <c r="N662" i="26"/>
  <c r="O662" i="26"/>
  <c r="Q662" i="26"/>
  <c r="R662" i="26"/>
  <c r="S662" i="26"/>
  <c r="T662" i="26"/>
  <c r="V662" i="26"/>
  <c r="W662" i="26"/>
  <c r="X662" i="26"/>
  <c r="Y662" i="26"/>
  <c r="BK662" i="26"/>
  <c r="BL662" i="26"/>
  <c r="BM662" i="26"/>
  <c r="BN662" i="26"/>
  <c r="BO662" i="26"/>
  <c r="BP662" i="26"/>
  <c r="BV662" i="26"/>
  <c r="BW662" i="26"/>
  <c r="BX662" i="26"/>
  <c r="BY662" i="26"/>
  <c r="BZ662" i="26"/>
  <c r="CA662" i="26"/>
  <c r="CB662" i="26"/>
  <c r="CC662" i="26"/>
  <c r="A663" i="26"/>
  <c r="B663" i="26"/>
  <c r="C663" i="26"/>
  <c r="D663" i="26"/>
  <c r="E663" i="26"/>
  <c r="I663" i="26"/>
  <c r="J663" i="26"/>
  <c r="K663" i="26"/>
  <c r="N663" i="26"/>
  <c r="O663" i="26"/>
  <c r="Q663" i="26"/>
  <c r="R663" i="26"/>
  <c r="S663" i="26"/>
  <c r="T663" i="26"/>
  <c r="V663" i="26"/>
  <c r="W663" i="26"/>
  <c r="X663" i="26"/>
  <c r="Y663" i="26"/>
  <c r="BK663" i="26"/>
  <c r="BL663" i="26"/>
  <c r="BM663" i="26"/>
  <c r="BN663" i="26"/>
  <c r="BO663" i="26"/>
  <c r="BP663" i="26"/>
  <c r="BV663" i="26"/>
  <c r="BW663" i="26"/>
  <c r="BX663" i="26"/>
  <c r="BY663" i="26"/>
  <c r="BZ663" i="26"/>
  <c r="CA663" i="26"/>
  <c r="CB663" i="26"/>
  <c r="CC663" i="26"/>
  <c r="A664" i="26"/>
  <c r="B664" i="26"/>
  <c r="C664" i="26"/>
  <c r="D664" i="26"/>
  <c r="E664" i="26"/>
  <c r="I664" i="26"/>
  <c r="J664" i="26"/>
  <c r="K664" i="26"/>
  <c r="N664" i="26"/>
  <c r="O664" i="26"/>
  <c r="Q664" i="26"/>
  <c r="R664" i="26"/>
  <c r="S664" i="26"/>
  <c r="T664" i="26"/>
  <c r="V664" i="26"/>
  <c r="W664" i="26"/>
  <c r="X664" i="26"/>
  <c r="Y664" i="26"/>
  <c r="BK664" i="26"/>
  <c r="BL664" i="26"/>
  <c r="BM664" i="26"/>
  <c r="BN664" i="26"/>
  <c r="BO664" i="26"/>
  <c r="BP664" i="26"/>
  <c r="BV664" i="26"/>
  <c r="BW664" i="26"/>
  <c r="BX664" i="26"/>
  <c r="BY664" i="26"/>
  <c r="BZ664" i="26"/>
  <c r="CA664" i="26"/>
  <c r="CB664" i="26"/>
  <c r="CC664" i="26"/>
  <c r="A665" i="26"/>
  <c r="B665" i="26"/>
  <c r="C665" i="26"/>
  <c r="D665" i="26"/>
  <c r="E665" i="26"/>
  <c r="I665" i="26"/>
  <c r="J665" i="26"/>
  <c r="K665" i="26"/>
  <c r="N665" i="26"/>
  <c r="O665" i="26"/>
  <c r="Q665" i="26"/>
  <c r="R665" i="26"/>
  <c r="S665" i="26"/>
  <c r="T665" i="26"/>
  <c r="V665" i="26"/>
  <c r="W665" i="26"/>
  <c r="X665" i="26"/>
  <c r="Y665" i="26"/>
  <c r="BK665" i="26"/>
  <c r="BL665" i="26"/>
  <c r="BM665" i="26"/>
  <c r="BN665" i="26"/>
  <c r="BO665" i="26"/>
  <c r="BP665" i="26"/>
  <c r="BV665" i="26"/>
  <c r="BW665" i="26"/>
  <c r="BX665" i="26"/>
  <c r="BY665" i="26"/>
  <c r="BZ665" i="26"/>
  <c r="CA665" i="26"/>
  <c r="CB665" i="26"/>
  <c r="CC665" i="26"/>
  <c r="A666" i="26"/>
  <c r="B666" i="26"/>
  <c r="C666" i="26"/>
  <c r="D666" i="26"/>
  <c r="E666" i="26"/>
  <c r="I666" i="26"/>
  <c r="J666" i="26"/>
  <c r="K666" i="26"/>
  <c r="N666" i="26"/>
  <c r="O666" i="26"/>
  <c r="Q666" i="26"/>
  <c r="R666" i="26"/>
  <c r="S666" i="26"/>
  <c r="T666" i="26"/>
  <c r="V666" i="26"/>
  <c r="W666" i="26"/>
  <c r="X666" i="26"/>
  <c r="Y666" i="26"/>
  <c r="BK666" i="26"/>
  <c r="BL666" i="26"/>
  <c r="BM666" i="26"/>
  <c r="BN666" i="26"/>
  <c r="BO666" i="26"/>
  <c r="BP666" i="26"/>
  <c r="BV666" i="26"/>
  <c r="BW666" i="26"/>
  <c r="BX666" i="26"/>
  <c r="BY666" i="26"/>
  <c r="BZ666" i="26"/>
  <c r="CA666" i="26"/>
  <c r="CB666" i="26"/>
  <c r="CC666" i="26"/>
  <c r="A667" i="26"/>
  <c r="B667" i="26"/>
  <c r="C667" i="26"/>
  <c r="D667" i="26"/>
  <c r="E667" i="26"/>
  <c r="I667" i="26"/>
  <c r="J667" i="26"/>
  <c r="K667" i="26"/>
  <c r="N667" i="26"/>
  <c r="O667" i="26"/>
  <c r="Q667" i="26"/>
  <c r="R667" i="26"/>
  <c r="S667" i="26"/>
  <c r="T667" i="26"/>
  <c r="V667" i="26"/>
  <c r="W667" i="26"/>
  <c r="X667" i="26"/>
  <c r="Y667" i="26"/>
  <c r="BK667" i="26"/>
  <c r="BL667" i="26"/>
  <c r="BM667" i="26"/>
  <c r="BN667" i="26"/>
  <c r="BO667" i="26"/>
  <c r="BP667" i="26"/>
  <c r="BV667" i="26"/>
  <c r="BW667" i="26"/>
  <c r="BX667" i="26"/>
  <c r="BY667" i="26"/>
  <c r="BZ667" i="26"/>
  <c r="CA667" i="26"/>
  <c r="CB667" i="26"/>
  <c r="CC667" i="26"/>
  <c r="A668" i="26"/>
  <c r="B668" i="26"/>
  <c r="C668" i="26"/>
  <c r="D668" i="26"/>
  <c r="E668" i="26"/>
  <c r="I668" i="26"/>
  <c r="J668" i="26"/>
  <c r="K668" i="26"/>
  <c r="N668" i="26"/>
  <c r="O668" i="26"/>
  <c r="Q668" i="26"/>
  <c r="R668" i="26"/>
  <c r="S668" i="26"/>
  <c r="T668" i="26"/>
  <c r="V668" i="26"/>
  <c r="W668" i="26"/>
  <c r="X668" i="26"/>
  <c r="Y668" i="26"/>
  <c r="BK668" i="26"/>
  <c r="BL668" i="26"/>
  <c r="BM668" i="26"/>
  <c r="BN668" i="26"/>
  <c r="BO668" i="26"/>
  <c r="BP668" i="26"/>
  <c r="BV668" i="26"/>
  <c r="BW668" i="26"/>
  <c r="BX668" i="26"/>
  <c r="BY668" i="26"/>
  <c r="BZ668" i="26"/>
  <c r="CA668" i="26"/>
  <c r="CB668" i="26"/>
  <c r="CC668" i="26"/>
  <c r="A669" i="26"/>
  <c r="B669" i="26"/>
  <c r="C669" i="26"/>
  <c r="D669" i="26"/>
  <c r="E669" i="26"/>
  <c r="I669" i="26"/>
  <c r="J669" i="26"/>
  <c r="K669" i="26"/>
  <c r="N669" i="26"/>
  <c r="O669" i="26"/>
  <c r="Q669" i="26"/>
  <c r="R669" i="26"/>
  <c r="S669" i="26"/>
  <c r="T669" i="26"/>
  <c r="V669" i="26"/>
  <c r="W669" i="26"/>
  <c r="X669" i="26"/>
  <c r="Y669" i="26"/>
  <c r="BK669" i="26"/>
  <c r="BL669" i="26"/>
  <c r="BM669" i="26"/>
  <c r="BN669" i="26"/>
  <c r="BO669" i="26"/>
  <c r="BP669" i="26"/>
  <c r="BV669" i="26"/>
  <c r="BW669" i="26"/>
  <c r="BX669" i="26"/>
  <c r="BY669" i="26"/>
  <c r="BZ669" i="26"/>
  <c r="CA669" i="26"/>
  <c r="CB669" i="26"/>
  <c r="CC669" i="26"/>
  <c r="A670" i="26"/>
  <c r="B670" i="26"/>
  <c r="C670" i="26"/>
  <c r="D670" i="26"/>
  <c r="E670" i="26"/>
  <c r="I670" i="26"/>
  <c r="J670" i="26"/>
  <c r="K670" i="26"/>
  <c r="N670" i="26"/>
  <c r="O670" i="26"/>
  <c r="Q670" i="26"/>
  <c r="R670" i="26"/>
  <c r="S670" i="26"/>
  <c r="T670" i="26"/>
  <c r="V670" i="26"/>
  <c r="W670" i="26"/>
  <c r="X670" i="26"/>
  <c r="Y670" i="26"/>
  <c r="BK670" i="26"/>
  <c r="BL670" i="26"/>
  <c r="BM670" i="26"/>
  <c r="BN670" i="26"/>
  <c r="BO670" i="26"/>
  <c r="BP670" i="26"/>
  <c r="BV670" i="26"/>
  <c r="BW670" i="26"/>
  <c r="BX670" i="26"/>
  <c r="BY670" i="26"/>
  <c r="BZ670" i="26"/>
  <c r="CA670" i="26"/>
  <c r="CB670" i="26"/>
  <c r="CC670" i="26"/>
  <c r="A671" i="26"/>
  <c r="B671" i="26"/>
  <c r="C671" i="26"/>
  <c r="D671" i="26"/>
  <c r="E671" i="26"/>
  <c r="I671" i="26"/>
  <c r="J671" i="26"/>
  <c r="K671" i="26"/>
  <c r="N671" i="26"/>
  <c r="O671" i="26"/>
  <c r="Q671" i="26"/>
  <c r="R671" i="26"/>
  <c r="S671" i="26"/>
  <c r="T671" i="26"/>
  <c r="V671" i="26"/>
  <c r="W671" i="26"/>
  <c r="X671" i="26"/>
  <c r="Y671" i="26"/>
  <c r="BK671" i="26"/>
  <c r="BL671" i="26"/>
  <c r="BM671" i="26"/>
  <c r="BN671" i="26"/>
  <c r="BO671" i="26"/>
  <c r="BP671" i="26"/>
  <c r="BV671" i="26"/>
  <c r="BW671" i="26"/>
  <c r="BX671" i="26"/>
  <c r="BY671" i="26"/>
  <c r="BZ671" i="26"/>
  <c r="CA671" i="26"/>
  <c r="CB671" i="26"/>
  <c r="CC671" i="26"/>
  <c r="A672" i="26"/>
  <c r="B672" i="26"/>
  <c r="C672" i="26"/>
  <c r="D672" i="26"/>
  <c r="E672" i="26"/>
  <c r="I672" i="26"/>
  <c r="J672" i="26"/>
  <c r="K672" i="26"/>
  <c r="N672" i="26"/>
  <c r="O672" i="26"/>
  <c r="Q672" i="26"/>
  <c r="R672" i="26"/>
  <c r="S672" i="26"/>
  <c r="T672" i="26"/>
  <c r="V672" i="26"/>
  <c r="W672" i="26"/>
  <c r="X672" i="26"/>
  <c r="Y672" i="26"/>
  <c r="BK672" i="26"/>
  <c r="BL672" i="26"/>
  <c r="BM672" i="26"/>
  <c r="BN672" i="26"/>
  <c r="BO672" i="26"/>
  <c r="BP672" i="26"/>
  <c r="BV672" i="26"/>
  <c r="BW672" i="26"/>
  <c r="BX672" i="26"/>
  <c r="BY672" i="26"/>
  <c r="BZ672" i="26"/>
  <c r="CA672" i="26"/>
  <c r="CB672" i="26"/>
  <c r="CC672" i="26"/>
  <c r="A673" i="26"/>
  <c r="B673" i="26"/>
  <c r="C673" i="26"/>
  <c r="D673" i="26"/>
  <c r="E673" i="26"/>
  <c r="I673" i="26"/>
  <c r="J673" i="26"/>
  <c r="K673" i="26"/>
  <c r="N673" i="26"/>
  <c r="O673" i="26"/>
  <c r="Q673" i="26"/>
  <c r="R673" i="26"/>
  <c r="S673" i="26"/>
  <c r="T673" i="26"/>
  <c r="V673" i="26"/>
  <c r="W673" i="26"/>
  <c r="X673" i="26"/>
  <c r="Y673" i="26"/>
  <c r="BK673" i="26"/>
  <c r="BL673" i="26"/>
  <c r="BM673" i="26"/>
  <c r="BN673" i="26"/>
  <c r="BO673" i="26"/>
  <c r="BP673" i="26"/>
  <c r="BV673" i="26"/>
  <c r="BW673" i="26"/>
  <c r="BX673" i="26"/>
  <c r="BY673" i="26"/>
  <c r="BZ673" i="26"/>
  <c r="CA673" i="26"/>
  <c r="CB673" i="26"/>
  <c r="CC673" i="26"/>
  <c r="A674" i="26"/>
  <c r="B674" i="26"/>
  <c r="C674" i="26"/>
  <c r="D674" i="26"/>
  <c r="E674" i="26"/>
  <c r="I674" i="26"/>
  <c r="J674" i="26"/>
  <c r="K674" i="26"/>
  <c r="N674" i="26"/>
  <c r="O674" i="26"/>
  <c r="Q674" i="26"/>
  <c r="R674" i="26"/>
  <c r="S674" i="26"/>
  <c r="T674" i="26"/>
  <c r="V674" i="26"/>
  <c r="W674" i="26"/>
  <c r="X674" i="26"/>
  <c r="Y674" i="26"/>
  <c r="BK674" i="26"/>
  <c r="BL674" i="26"/>
  <c r="BM674" i="26"/>
  <c r="BN674" i="26"/>
  <c r="BO674" i="26"/>
  <c r="BP674" i="26"/>
  <c r="BV674" i="26"/>
  <c r="BW674" i="26"/>
  <c r="BX674" i="26"/>
  <c r="BY674" i="26"/>
  <c r="BZ674" i="26"/>
  <c r="CA674" i="26"/>
  <c r="CB674" i="26"/>
  <c r="CC674" i="26"/>
  <c r="A675" i="26"/>
  <c r="B675" i="26"/>
  <c r="C675" i="26"/>
  <c r="D675" i="26"/>
  <c r="E675" i="26"/>
  <c r="I675" i="26"/>
  <c r="J675" i="26"/>
  <c r="K675" i="26"/>
  <c r="N675" i="26"/>
  <c r="O675" i="26"/>
  <c r="Q675" i="26"/>
  <c r="R675" i="26"/>
  <c r="S675" i="26"/>
  <c r="T675" i="26"/>
  <c r="V675" i="26"/>
  <c r="W675" i="26"/>
  <c r="X675" i="26"/>
  <c r="Y675" i="26"/>
  <c r="BK675" i="26"/>
  <c r="BL675" i="26"/>
  <c r="BM675" i="26"/>
  <c r="BN675" i="26"/>
  <c r="BO675" i="26"/>
  <c r="BP675" i="26"/>
  <c r="BV675" i="26"/>
  <c r="BW675" i="26"/>
  <c r="BX675" i="26"/>
  <c r="BY675" i="26"/>
  <c r="BZ675" i="26"/>
  <c r="CA675" i="26"/>
  <c r="CB675" i="26"/>
  <c r="CC675" i="26"/>
  <c r="A676" i="26"/>
  <c r="B676" i="26"/>
  <c r="C676" i="26"/>
  <c r="D676" i="26"/>
  <c r="E676" i="26"/>
  <c r="I676" i="26"/>
  <c r="J676" i="26"/>
  <c r="K676" i="26"/>
  <c r="N676" i="26"/>
  <c r="O676" i="26"/>
  <c r="Q676" i="26"/>
  <c r="R676" i="26"/>
  <c r="S676" i="26"/>
  <c r="T676" i="26"/>
  <c r="V676" i="26"/>
  <c r="W676" i="26"/>
  <c r="X676" i="26"/>
  <c r="Y676" i="26"/>
  <c r="BK676" i="26"/>
  <c r="BL676" i="26"/>
  <c r="BM676" i="26"/>
  <c r="BN676" i="26"/>
  <c r="BO676" i="26"/>
  <c r="BP676" i="26"/>
  <c r="BV676" i="26"/>
  <c r="BW676" i="26"/>
  <c r="BX676" i="26"/>
  <c r="BY676" i="26"/>
  <c r="BZ676" i="26"/>
  <c r="CA676" i="26"/>
  <c r="CB676" i="26"/>
  <c r="CC676" i="26"/>
  <c r="A677" i="26"/>
  <c r="B677" i="26"/>
  <c r="C677" i="26"/>
  <c r="D677" i="26"/>
  <c r="E677" i="26"/>
  <c r="I677" i="26"/>
  <c r="J677" i="26"/>
  <c r="K677" i="26"/>
  <c r="N677" i="26"/>
  <c r="O677" i="26"/>
  <c r="Q677" i="26"/>
  <c r="R677" i="26"/>
  <c r="S677" i="26"/>
  <c r="T677" i="26"/>
  <c r="V677" i="26"/>
  <c r="W677" i="26"/>
  <c r="X677" i="26"/>
  <c r="Y677" i="26"/>
  <c r="BK677" i="26"/>
  <c r="BL677" i="26"/>
  <c r="BM677" i="26"/>
  <c r="BN677" i="26"/>
  <c r="BO677" i="26"/>
  <c r="BP677" i="26"/>
  <c r="BV677" i="26"/>
  <c r="BW677" i="26"/>
  <c r="BX677" i="26"/>
  <c r="BY677" i="26"/>
  <c r="BZ677" i="26"/>
  <c r="CA677" i="26"/>
  <c r="CB677" i="26"/>
  <c r="CC677" i="26"/>
  <c r="A678" i="26"/>
  <c r="B678" i="26"/>
  <c r="C678" i="26"/>
  <c r="D678" i="26"/>
  <c r="E678" i="26"/>
  <c r="I678" i="26"/>
  <c r="J678" i="26"/>
  <c r="K678" i="26"/>
  <c r="N678" i="26"/>
  <c r="O678" i="26"/>
  <c r="Q678" i="26"/>
  <c r="R678" i="26"/>
  <c r="S678" i="26"/>
  <c r="T678" i="26"/>
  <c r="V678" i="26"/>
  <c r="W678" i="26"/>
  <c r="X678" i="26"/>
  <c r="Y678" i="26"/>
  <c r="BK678" i="26"/>
  <c r="BL678" i="26"/>
  <c r="BM678" i="26"/>
  <c r="BN678" i="26"/>
  <c r="BO678" i="26"/>
  <c r="BP678" i="26"/>
  <c r="BV678" i="26"/>
  <c r="BW678" i="26"/>
  <c r="BX678" i="26"/>
  <c r="BY678" i="26"/>
  <c r="BZ678" i="26"/>
  <c r="CA678" i="26"/>
  <c r="CB678" i="26"/>
  <c r="CC678" i="26"/>
  <c r="A679" i="26"/>
  <c r="B679" i="26"/>
  <c r="C679" i="26"/>
  <c r="D679" i="26"/>
  <c r="E679" i="26"/>
  <c r="I679" i="26"/>
  <c r="J679" i="26"/>
  <c r="K679" i="26"/>
  <c r="N679" i="26"/>
  <c r="O679" i="26"/>
  <c r="Q679" i="26"/>
  <c r="R679" i="26"/>
  <c r="S679" i="26"/>
  <c r="T679" i="26"/>
  <c r="V679" i="26"/>
  <c r="W679" i="26"/>
  <c r="X679" i="26"/>
  <c r="Y679" i="26"/>
  <c r="BK679" i="26"/>
  <c r="BL679" i="26"/>
  <c r="BM679" i="26"/>
  <c r="BN679" i="26"/>
  <c r="BO679" i="26"/>
  <c r="BP679" i="26"/>
  <c r="BV679" i="26"/>
  <c r="BW679" i="26"/>
  <c r="BX679" i="26"/>
  <c r="BY679" i="26"/>
  <c r="BZ679" i="26"/>
  <c r="CA679" i="26"/>
  <c r="CB679" i="26"/>
  <c r="CC679" i="26"/>
  <c r="A680" i="26"/>
  <c r="B680" i="26"/>
  <c r="C680" i="26"/>
  <c r="D680" i="26"/>
  <c r="E680" i="26"/>
  <c r="I680" i="26"/>
  <c r="J680" i="26"/>
  <c r="K680" i="26"/>
  <c r="N680" i="26"/>
  <c r="O680" i="26"/>
  <c r="Q680" i="26"/>
  <c r="R680" i="26"/>
  <c r="S680" i="26"/>
  <c r="T680" i="26"/>
  <c r="V680" i="26"/>
  <c r="W680" i="26"/>
  <c r="X680" i="26"/>
  <c r="Y680" i="26"/>
  <c r="BK680" i="26"/>
  <c r="BL680" i="26"/>
  <c r="BM680" i="26"/>
  <c r="BN680" i="26"/>
  <c r="BO680" i="26"/>
  <c r="BP680" i="26"/>
  <c r="BV680" i="26"/>
  <c r="BW680" i="26"/>
  <c r="BX680" i="26"/>
  <c r="BY680" i="26"/>
  <c r="BZ680" i="26"/>
  <c r="CA680" i="26"/>
  <c r="CB680" i="26"/>
  <c r="CC680" i="26"/>
  <c r="A681" i="26"/>
  <c r="B681" i="26"/>
  <c r="C681" i="26"/>
  <c r="D681" i="26"/>
  <c r="E681" i="26"/>
  <c r="I681" i="26"/>
  <c r="J681" i="26"/>
  <c r="K681" i="26"/>
  <c r="N681" i="26"/>
  <c r="O681" i="26"/>
  <c r="Q681" i="26"/>
  <c r="R681" i="26"/>
  <c r="S681" i="26"/>
  <c r="T681" i="26"/>
  <c r="V681" i="26"/>
  <c r="W681" i="26"/>
  <c r="X681" i="26"/>
  <c r="Y681" i="26"/>
  <c r="BK681" i="26"/>
  <c r="BL681" i="26"/>
  <c r="BM681" i="26"/>
  <c r="BN681" i="26"/>
  <c r="BO681" i="26"/>
  <c r="BP681" i="26"/>
  <c r="BV681" i="26"/>
  <c r="BW681" i="26"/>
  <c r="BX681" i="26"/>
  <c r="BY681" i="26"/>
  <c r="BZ681" i="26"/>
  <c r="CA681" i="26"/>
  <c r="CB681" i="26"/>
  <c r="CC681" i="26"/>
  <c r="A682" i="26"/>
  <c r="B682" i="26"/>
  <c r="C682" i="26"/>
  <c r="D682" i="26"/>
  <c r="E682" i="26"/>
  <c r="I682" i="26"/>
  <c r="J682" i="26"/>
  <c r="K682" i="26"/>
  <c r="N682" i="26"/>
  <c r="O682" i="26"/>
  <c r="Q682" i="26"/>
  <c r="R682" i="26"/>
  <c r="S682" i="26"/>
  <c r="T682" i="26"/>
  <c r="V682" i="26"/>
  <c r="W682" i="26"/>
  <c r="X682" i="26"/>
  <c r="Y682" i="26"/>
  <c r="BK682" i="26"/>
  <c r="BL682" i="26"/>
  <c r="BM682" i="26"/>
  <c r="BN682" i="26"/>
  <c r="BO682" i="26"/>
  <c r="BP682" i="26"/>
  <c r="BV682" i="26"/>
  <c r="BW682" i="26"/>
  <c r="BX682" i="26"/>
  <c r="BY682" i="26"/>
  <c r="BZ682" i="26"/>
  <c r="CA682" i="26"/>
  <c r="CB682" i="26"/>
  <c r="CC682" i="26"/>
  <c r="A683" i="26"/>
  <c r="B683" i="26"/>
  <c r="C683" i="26"/>
  <c r="D683" i="26"/>
  <c r="E683" i="26"/>
  <c r="I683" i="26"/>
  <c r="J683" i="26"/>
  <c r="K683" i="26"/>
  <c r="N683" i="26"/>
  <c r="O683" i="26"/>
  <c r="Q683" i="26"/>
  <c r="R683" i="26"/>
  <c r="S683" i="26"/>
  <c r="T683" i="26"/>
  <c r="V683" i="26"/>
  <c r="W683" i="26"/>
  <c r="X683" i="26"/>
  <c r="Y683" i="26"/>
  <c r="BK683" i="26"/>
  <c r="BL683" i="26"/>
  <c r="BM683" i="26"/>
  <c r="BN683" i="26"/>
  <c r="BO683" i="26"/>
  <c r="BP683" i="26"/>
  <c r="BV683" i="26"/>
  <c r="BW683" i="26"/>
  <c r="BX683" i="26"/>
  <c r="BY683" i="26"/>
  <c r="BZ683" i="26"/>
  <c r="CA683" i="26"/>
  <c r="CB683" i="26"/>
  <c r="CC683" i="26"/>
  <c r="A684" i="26"/>
  <c r="B684" i="26"/>
  <c r="C684" i="26"/>
  <c r="D684" i="26"/>
  <c r="E684" i="26"/>
  <c r="I684" i="26"/>
  <c r="J684" i="26"/>
  <c r="K684" i="26"/>
  <c r="N684" i="26"/>
  <c r="O684" i="26"/>
  <c r="Q684" i="26"/>
  <c r="R684" i="26"/>
  <c r="S684" i="26"/>
  <c r="T684" i="26"/>
  <c r="V684" i="26"/>
  <c r="W684" i="26"/>
  <c r="X684" i="26"/>
  <c r="Y684" i="26"/>
  <c r="BK684" i="26"/>
  <c r="BL684" i="26"/>
  <c r="BM684" i="26"/>
  <c r="BN684" i="26"/>
  <c r="BO684" i="26"/>
  <c r="BP684" i="26"/>
  <c r="BV684" i="26"/>
  <c r="BW684" i="26"/>
  <c r="BX684" i="26"/>
  <c r="BY684" i="26"/>
  <c r="BZ684" i="26"/>
  <c r="CA684" i="26"/>
  <c r="CB684" i="26"/>
  <c r="CC684" i="26"/>
  <c r="A685" i="26"/>
  <c r="B685" i="26"/>
  <c r="C685" i="26"/>
  <c r="D685" i="26"/>
  <c r="E685" i="26"/>
  <c r="I685" i="26"/>
  <c r="J685" i="26"/>
  <c r="K685" i="26"/>
  <c r="N685" i="26"/>
  <c r="O685" i="26"/>
  <c r="Q685" i="26"/>
  <c r="R685" i="26"/>
  <c r="S685" i="26"/>
  <c r="T685" i="26"/>
  <c r="V685" i="26"/>
  <c r="W685" i="26"/>
  <c r="X685" i="26"/>
  <c r="Y685" i="26"/>
  <c r="AB685" i="26"/>
  <c r="AC685" i="26"/>
  <c r="BK685" i="26"/>
  <c r="BL685" i="26"/>
  <c r="BM685" i="26"/>
  <c r="BN685" i="26"/>
  <c r="BO685" i="26"/>
  <c r="BP685" i="26"/>
  <c r="BV685" i="26"/>
  <c r="BW685" i="26"/>
  <c r="BX685" i="26"/>
  <c r="BY685" i="26"/>
  <c r="BZ685" i="26"/>
  <c r="CA685" i="26"/>
  <c r="CB685" i="26"/>
  <c r="CC685" i="26"/>
  <c r="A686" i="26"/>
  <c r="B686" i="26"/>
  <c r="C686" i="26"/>
  <c r="D686" i="26"/>
  <c r="E686" i="26"/>
  <c r="I686" i="26"/>
  <c r="J686" i="26"/>
  <c r="K686" i="26"/>
  <c r="N686" i="26"/>
  <c r="O686" i="26"/>
  <c r="Q686" i="26"/>
  <c r="R686" i="26"/>
  <c r="S686" i="26"/>
  <c r="T686" i="26"/>
  <c r="V686" i="26"/>
  <c r="W686" i="26"/>
  <c r="X686" i="26"/>
  <c r="Y686" i="26"/>
  <c r="AB686" i="26"/>
  <c r="AC686" i="26"/>
  <c r="BK686" i="26"/>
  <c r="BL686" i="26"/>
  <c r="BM686" i="26"/>
  <c r="BN686" i="26"/>
  <c r="BO686" i="26"/>
  <c r="BP686" i="26"/>
  <c r="BV686" i="26"/>
  <c r="BW686" i="26"/>
  <c r="BX686" i="26"/>
  <c r="BY686" i="26"/>
  <c r="BZ686" i="26"/>
  <c r="CA686" i="26"/>
  <c r="CB686" i="26"/>
  <c r="CC686" i="26"/>
  <c r="A687" i="26"/>
  <c r="B687" i="26"/>
  <c r="C687" i="26"/>
  <c r="D687" i="26"/>
  <c r="E687" i="26"/>
  <c r="I687" i="26"/>
  <c r="J687" i="26"/>
  <c r="K687" i="26"/>
  <c r="N687" i="26"/>
  <c r="O687" i="26"/>
  <c r="Q687" i="26"/>
  <c r="R687" i="26"/>
  <c r="S687" i="26"/>
  <c r="T687" i="26"/>
  <c r="V687" i="26"/>
  <c r="W687" i="26"/>
  <c r="X687" i="26"/>
  <c r="Y687" i="26"/>
  <c r="AB687" i="26"/>
  <c r="AC687" i="26"/>
  <c r="BK687" i="26"/>
  <c r="BL687" i="26"/>
  <c r="BM687" i="26"/>
  <c r="BN687" i="26"/>
  <c r="BO687" i="26"/>
  <c r="BP687" i="26"/>
  <c r="BV687" i="26"/>
  <c r="BW687" i="26"/>
  <c r="BX687" i="26"/>
  <c r="BY687" i="26"/>
  <c r="BZ687" i="26"/>
  <c r="CA687" i="26"/>
  <c r="CB687" i="26"/>
  <c r="CC687" i="26"/>
  <c r="A688" i="26"/>
  <c r="B688" i="26"/>
  <c r="C688" i="26"/>
  <c r="D688" i="26"/>
  <c r="E688" i="26"/>
  <c r="I688" i="26"/>
  <c r="J688" i="26"/>
  <c r="K688" i="26"/>
  <c r="N688" i="26"/>
  <c r="O688" i="26"/>
  <c r="Q688" i="26"/>
  <c r="R688" i="26"/>
  <c r="S688" i="26"/>
  <c r="T688" i="26"/>
  <c r="V688" i="26"/>
  <c r="W688" i="26"/>
  <c r="X688" i="26"/>
  <c r="Y688" i="26"/>
  <c r="AB688" i="26"/>
  <c r="AC688" i="26"/>
  <c r="BK688" i="26"/>
  <c r="BL688" i="26"/>
  <c r="BM688" i="26"/>
  <c r="BN688" i="26"/>
  <c r="BO688" i="26"/>
  <c r="BP688" i="26"/>
  <c r="BV688" i="26"/>
  <c r="BW688" i="26"/>
  <c r="BX688" i="26"/>
  <c r="BY688" i="26"/>
  <c r="BZ688" i="26"/>
  <c r="CA688" i="26"/>
  <c r="CB688" i="26"/>
  <c r="CC688" i="26"/>
  <c r="A689" i="26"/>
  <c r="B689" i="26"/>
  <c r="C689" i="26"/>
  <c r="D689" i="26"/>
  <c r="E689" i="26"/>
  <c r="I689" i="26"/>
  <c r="J689" i="26"/>
  <c r="K689" i="26"/>
  <c r="N689" i="26"/>
  <c r="O689" i="26"/>
  <c r="Q689" i="26"/>
  <c r="R689" i="26"/>
  <c r="S689" i="26"/>
  <c r="T689" i="26"/>
  <c r="V689" i="26"/>
  <c r="W689" i="26"/>
  <c r="X689" i="26"/>
  <c r="Y689" i="26"/>
  <c r="AB689" i="26"/>
  <c r="AC689" i="26"/>
  <c r="BK689" i="26"/>
  <c r="BL689" i="26"/>
  <c r="BM689" i="26"/>
  <c r="BN689" i="26"/>
  <c r="BO689" i="26"/>
  <c r="BP689" i="26"/>
  <c r="BV689" i="26"/>
  <c r="BW689" i="26"/>
  <c r="BX689" i="26"/>
  <c r="BY689" i="26"/>
  <c r="BZ689" i="26"/>
  <c r="CA689" i="26"/>
  <c r="CB689" i="26"/>
  <c r="CC689" i="26"/>
  <c r="A690" i="26"/>
  <c r="B690" i="26"/>
  <c r="C690" i="26"/>
  <c r="D690" i="26"/>
  <c r="E690" i="26"/>
  <c r="I690" i="26"/>
  <c r="J690" i="26"/>
  <c r="K690" i="26"/>
  <c r="N690" i="26"/>
  <c r="O690" i="26"/>
  <c r="Q690" i="26"/>
  <c r="R690" i="26"/>
  <c r="S690" i="26"/>
  <c r="T690" i="26"/>
  <c r="V690" i="26"/>
  <c r="W690" i="26"/>
  <c r="X690" i="26"/>
  <c r="Y690" i="26"/>
  <c r="AB690" i="26"/>
  <c r="AC690" i="26"/>
  <c r="BK690" i="26"/>
  <c r="BL690" i="26"/>
  <c r="BM690" i="26"/>
  <c r="BN690" i="26"/>
  <c r="BO690" i="26"/>
  <c r="BP690" i="26"/>
  <c r="BV690" i="26"/>
  <c r="BW690" i="26"/>
  <c r="BX690" i="26"/>
  <c r="BY690" i="26"/>
  <c r="BZ690" i="26"/>
  <c r="CA690" i="26"/>
  <c r="CB690" i="26"/>
  <c r="CC690" i="26"/>
  <c r="A691" i="26"/>
  <c r="B691" i="26"/>
  <c r="C691" i="26"/>
  <c r="D691" i="26"/>
  <c r="E691" i="26"/>
  <c r="I691" i="26"/>
  <c r="J691" i="26"/>
  <c r="K691" i="26"/>
  <c r="N691" i="26"/>
  <c r="O691" i="26"/>
  <c r="Q691" i="26"/>
  <c r="R691" i="26"/>
  <c r="S691" i="26"/>
  <c r="T691" i="26"/>
  <c r="V691" i="26"/>
  <c r="W691" i="26"/>
  <c r="X691" i="26"/>
  <c r="Y691" i="26"/>
  <c r="AB691" i="26"/>
  <c r="AC691" i="26"/>
  <c r="BK691" i="26"/>
  <c r="BL691" i="26"/>
  <c r="BM691" i="26"/>
  <c r="BN691" i="26"/>
  <c r="BO691" i="26"/>
  <c r="BP691" i="26"/>
  <c r="BV691" i="26"/>
  <c r="BW691" i="26"/>
  <c r="BX691" i="26"/>
  <c r="BY691" i="26"/>
  <c r="BZ691" i="26"/>
  <c r="CA691" i="26"/>
  <c r="CB691" i="26"/>
  <c r="CC691" i="26"/>
  <c r="A692" i="26"/>
  <c r="B692" i="26"/>
  <c r="C692" i="26"/>
  <c r="D692" i="26"/>
  <c r="E692" i="26"/>
  <c r="I692" i="26"/>
  <c r="J692" i="26"/>
  <c r="K692" i="26"/>
  <c r="N692" i="26"/>
  <c r="O692" i="26"/>
  <c r="Q692" i="26"/>
  <c r="R692" i="26"/>
  <c r="S692" i="26"/>
  <c r="T692" i="26"/>
  <c r="V692" i="26"/>
  <c r="W692" i="26"/>
  <c r="X692" i="26"/>
  <c r="Y692" i="26"/>
  <c r="AB692" i="26"/>
  <c r="AC692" i="26"/>
  <c r="BK692" i="26"/>
  <c r="BL692" i="26"/>
  <c r="BM692" i="26"/>
  <c r="BN692" i="26"/>
  <c r="BO692" i="26"/>
  <c r="BP692" i="26"/>
  <c r="BV692" i="26"/>
  <c r="BW692" i="26"/>
  <c r="BX692" i="26"/>
  <c r="BY692" i="26"/>
  <c r="BZ692" i="26"/>
  <c r="CA692" i="26"/>
  <c r="CB692" i="26"/>
  <c r="CC692" i="26"/>
  <c r="A693" i="26"/>
  <c r="B693" i="26"/>
  <c r="C693" i="26"/>
  <c r="D693" i="26"/>
  <c r="E693" i="26"/>
  <c r="I693" i="26"/>
  <c r="J693" i="26"/>
  <c r="K693" i="26"/>
  <c r="N693" i="26"/>
  <c r="O693" i="26"/>
  <c r="Q693" i="26"/>
  <c r="R693" i="26"/>
  <c r="S693" i="26"/>
  <c r="T693" i="26"/>
  <c r="V693" i="26"/>
  <c r="W693" i="26"/>
  <c r="X693" i="26"/>
  <c r="Y693" i="26"/>
  <c r="AB693" i="26"/>
  <c r="AC693" i="26"/>
  <c r="BK693" i="26"/>
  <c r="BL693" i="26"/>
  <c r="BM693" i="26"/>
  <c r="BN693" i="26"/>
  <c r="BO693" i="26"/>
  <c r="BP693" i="26"/>
  <c r="BV693" i="26"/>
  <c r="BW693" i="26"/>
  <c r="BX693" i="26"/>
  <c r="BY693" i="26"/>
  <c r="BZ693" i="26"/>
  <c r="CA693" i="26"/>
  <c r="CB693" i="26"/>
  <c r="CC693" i="26"/>
  <c r="A694" i="26"/>
  <c r="B694" i="26"/>
  <c r="C694" i="26"/>
  <c r="D694" i="26"/>
  <c r="E694" i="26"/>
  <c r="I694" i="26"/>
  <c r="J694" i="26"/>
  <c r="K694" i="26"/>
  <c r="N694" i="26"/>
  <c r="O694" i="26"/>
  <c r="Q694" i="26"/>
  <c r="R694" i="26"/>
  <c r="S694" i="26"/>
  <c r="T694" i="26"/>
  <c r="V694" i="26"/>
  <c r="W694" i="26"/>
  <c r="X694" i="26"/>
  <c r="Y694" i="26"/>
  <c r="AB694" i="26"/>
  <c r="AC694" i="26"/>
  <c r="BK694" i="26"/>
  <c r="BL694" i="26"/>
  <c r="BM694" i="26"/>
  <c r="BN694" i="26"/>
  <c r="BO694" i="26"/>
  <c r="BP694" i="26"/>
  <c r="BV694" i="26"/>
  <c r="BW694" i="26"/>
  <c r="BX694" i="26"/>
  <c r="BY694" i="26"/>
  <c r="BZ694" i="26"/>
  <c r="CA694" i="26"/>
  <c r="CB694" i="26"/>
  <c r="CC694" i="26"/>
  <c r="A695" i="26"/>
  <c r="B695" i="26"/>
  <c r="C695" i="26"/>
  <c r="D695" i="26"/>
  <c r="E695" i="26"/>
  <c r="I695" i="26"/>
  <c r="J695" i="26"/>
  <c r="K695" i="26"/>
  <c r="N695" i="26"/>
  <c r="O695" i="26"/>
  <c r="Q695" i="26"/>
  <c r="R695" i="26"/>
  <c r="S695" i="26"/>
  <c r="T695" i="26"/>
  <c r="V695" i="26"/>
  <c r="W695" i="26"/>
  <c r="X695" i="26"/>
  <c r="Y695" i="26"/>
  <c r="AB695" i="26"/>
  <c r="AC695" i="26"/>
  <c r="BK695" i="26"/>
  <c r="BL695" i="26"/>
  <c r="BM695" i="26"/>
  <c r="BN695" i="26"/>
  <c r="BO695" i="26"/>
  <c r="BP695" i="26"/>
  <c r="BV695" i="26"/>
  <c r="BW695" i="26"/>
  <c r="BX695" i="26"/>
  <c r="BY695" i="26"/>
  <c r="BZ695" i="26"/>
  <c r="CA695" i="26"/>
  <c r="CB695" i="26"/>
  <c r="CC695" i="26"/>
  <c r="A696" i="26"/>
  <c r="B696" i="26"/>
  <c r="C696" i="26"/>
  <c r="D696" i="26"/>
  <c r="E696" i="26"/>
  <c r="I696" i="26"/>
  <c r="J696" i="26"/>
  <c r="K696" i="26"/>
  <c r="N696" i="26"/>
  <c r="O696" i="26"/>
  <c r="Q696" i="26"/>
  <c r="R696" i="26"/>
  <c r="S696" i="26"/>
  <c r="T696" i="26"/>
  <c r="V696" i="26"/>
  <c r="W696" i="26"/>
  <c r="X696" i="26"/>
  <c r="Y696" i="26"/>
  <c r="AB696" i="26"/>
  <c r="AC696" i="26"/>
  <c r="BK696" i="26"/>
  <c r="BL696" i="26"/>
  <c r="BM696" i="26"/>
  <c r="BN696" i="26"/>
  <c r="BO696" i="26"/>
  <c r="BP696" i="26"/>
  <c r="BV696" i="26"/>
  <c r="BW696" i="26"/>
  <c r="BX696" i="26"/>
  <c r="BY696" i="26"/>
  <c r="BZ696" i="26"/>
  <c r="CA696" i="26"/>
  <c r="CB696" i="26"/>
  <c r="CC696" i="26"/>
  <c r="A697" i="26"/>
  <c r="B697" i="26"/>
  <c r="C697" i="26"/>
  <c r="D697" i="26"/>
  <c r="E697" i="26"/>
  <c r="I697" i="26"/>
  <c r="J697" i="26"/>
  <c r="K697" i="26"/>
  <c r="N697" i="26"/>
  <c r="O697" i="26"/>
  <c r="Q697" i="26"/>
  <c r="R697" i="26"/>
  <c r="S697" i="26"/>
  <c r="T697" i="26"/>
  <c r="V697" i="26"/>
  <c r="W697" i="26"/>
  <c r="X697" i="26"/>
  <c r="Y697" i="26"/>
  <c r="AB697" i="26"/>
  <c r="AC697" i="26"/>
  <c r="BK697" i="26"/>
  <c r="BL697" i="26"/>
  <c r="BM697" i="26"/>
  <c r="BN697" i="26"/>
  <c r="BO697" i="26"/>
  <c r="BP697" i="26"/>
  <c r="BV697" i="26"/>
  <c r="BW697" i="26"/>
  <c r="BX697" i="26"/>
  <c r="BY697" i="26"/>
  <c r="BZ697" i="26"/>
  <c r="CA697" i="26"/>
  <c r="CB697" i="26"/>
  <c r="CC697" i="26"/>
  <c r="A698" i="26"/>
  <c r="B698" i="26"/>
  <c r="C698" i="26"/>
  <c r="D698" i="26"/>
  <c r="E698" i="26"/>
  <c r="I698" i="26"/>
  <c r="J698" i="26"/>
  <c r="K698" i="26"/>
  <c r="N698" i="26"/>
  <c r="O698" i="26"/>
  <c r="Q698" i="26"/>
  <c r="R698" i="26"/>
  <c r="S698" i="26"/>
  <c r="T698" i="26"/>
  <c r="V698" i="26"/>
  <c r="W698" i="26"/>
  <c r="X698" i="26"/>
  <c r="Y698" i="26"/>
  <c r="AB698" i="26"/>
  <c r="AC698" i="26"/>
  <c r="BK698" i="26"/>
  <c r="BL698" i="26"/>
  <c r="BM698" i="26"/>
  <c r="BN698" i="26"/>
  <c r="BO698" i="26"/>
  <c r="BP698" i="26"/>
  <c r="BV698" i="26"/>
  <c r="BW698" i="26"/>
  <c r="BX698" i="26"/>
  <c r="BY698" i="26"/>
  <c r="BZ698" i="26"/>
  <c r="CA698" i="26"/>
  <c r="CB698" i="26"/>
  <c r="CC698" i="26"/>
  <c r="A699" i="26"/>
  <c r="B699" i="26"/>
  <c r="C699" i="26"/>
  <c r="D699" i="26"/>
  <c r="E699" i="26"/>
  <c r="I699" i="26"/>
  <c r="J699" i="26"/>
  <c r="K699" i="26"/>
  <c r="N699" i="26"/>
  <c r="O699" i="26"/>
  <c r="Q699" i="26"/>
  <c r="R699" i="26"/>
  <c r="S699" i="26"/>
  <c r="T699" i="26"/>
  <c r="V699" i="26"/>
  <c r="W699" i="26"/>
  <c r="X699" i="26"/>
  <c r="Y699" i="26"/>
  <c r="AB699" i="26"/>
  <c r="AC699" i="26"/>
  <c r="BK699" i="26"/>
  <c r="BL699" i="26"/>
  <c r="BM699" i="26"/>
  <c r="BN699" i="26"/>
  <c r="BO699" i="26"/>
  <c r="BP699" i="26"/>
  <c r="BV699" i="26"/>
  <c r="BW699" i="26"/>
  <c r="BX699" i="26"/>
  <c r="BY699" i="26"/>
  <c r="BZ699" i="26"/>
  <c r="CA699" i="26"/>
  <c r="CB699" i="26"/>
  <c r="CC699" i="26"/>
  <c r="A700" i="26"/>
  <c r="B700" i="26"/>
  <c r="C700" i="26"/>
  <c r="D700" i="26"/>
  <c r="E700" i="26"/>
  <c r="I700" i="26"/>
  <c r="J700" i="26"/>
  <c r="K700" i="26"/>
  <c r="N700" i="26"/>
  <c r="O700" i="26"/>
  <c r="Q700" i="26"/>
  <c r="R700" i="26"/>
  <c r="S700" i="26"/>
  <c r="T700" i="26"/>
  <c r="V700" i="26"/>
  <c r="W700" i="26"/>
  <c r="X700" i="26"/>
  <c r="Y700" i="26"/>
  <c r="AB700" i="26"/>
  <c r="AC700" i="26"/>
  <c r="BK700" i="26"/>
  <c r="BL700" i="26"/>
  <c r="BM700" i="26"/>
  <c r="BN700" i="26"/>
  <c r="BO700" i="26"/>
  <c r="BP700" i="26"/>
  <c r="BV700" i="26"/>
  <c r="BW700" i="26"/>
  <c r="BX700" i="26"/>
  <c r="BY700" i="26"/>
  <c r="BZ700" i="26"/>
  <c r="CA700" i="26"/>
  <c r="CB700" i="26"/>
  <c r="CC700" i="26"/>
  <c r="A701" i="26"/>
  <c r="B701" i="26"/>
  <c r="C701" i="26"/>
  <c r="D701" i="26"/>
  <c r="E701" i="26"/>
  <c r="I701" i="26"/>
  <c r="J701" i="26"/>
  <c r="K701" i="26"/>
  <c r="N701" i="26"/>
  <c r="O701" i="26"/>
  <c r="Q701" i="26"/>
  <c r="R701" i="26"/>
  <c r="S701" i="26"/>
  <c r="T701" i="26"/>
  <c r="V701" i="26"/>
  <c r="W701" i="26"/>
  <c r="X701" i="26"/>
  <c r="Y701" i="26"/>
  <c r="AB701" i="26"/>
  <c r="AC701" i="26"/>
  <c r="BK701" i="26"/>
  <c r="BL701" i="26"/>
  <c r="BM701" i="26"/>
  <c r="BN701" i="26"/>
  <c r="BO701" i="26"/>
  <c r="BP701" i="26"/>
  <c r="BV701" i="26"/>
  <c r="BW701" i="26"/>
  <c r="BX701" i="26"/>
  <c r="BY701" i="26"/>
  <c r="BZ701" i="26"/>
  <c r="CA701" i="26"/>
  <c r="CB701" i="26"/>
  <c r="CC701" i="26"/>
  <c r="A702" i="26"/>
  <c r="B702" i="26"/>
  <c r="C702" i="26"/>
  <c r="D702" i="26"/>
  <c r="E702" i="26"/>
  <c r="I702" i="26"/>
  <c r="J702" i="26"/>
  <c r="K702" i="26"/>
  <c r="N702" i="26"/>
  <c r="O702" i="26"/>
  <c r="Q702" i="26"/>
  <c r="R702" i="26"/>
  <c r="S702" i="26"/>
  <c r="T702" i="26"/>
  <c r="V702" i="26"/>
  <c r="W702" i="26"/>
  <c r="X702" i="26"/>
  <c r="Y702" i="26"/>
  <c r="AB702" i="26"/>
  <c r="AC702" i="26"/>
  <c r="BK702" i="26"/>
  <c r="BL702" i="26"/>
  <c r="BM702" i="26"/>
  <c r="BN702" i="26"/>
  <c r="BO702" i="26"/>
  <c r="BP702" i="26"/>
  <c r="BV702" i="26"/>
  <c r="BW702" i="26"/>
  <c r="BX702" i="26"/>
  <c r="BY702" i="26"/>
  <c r="BZ702" i="26"/>
  <c r="CA702" i="26"/>
  <c r="CB702" i="26"/>
  <c r="CC702" i="26"/>
  <c r="A703" i="26"/>
  <c r="B703" i="26"/>
  <c r="C703" i="26"/>
  <c r="D703" i="26"/>
  <c r="E703" i="26"/>
  <c r="I703" i="26"/>
  <c r="J703" i="26"/>
  <c r="K703" i="26"/>
  <c r="N703" i="26"/>
  <c r="O703" i="26"/>
  <c r="Q703" i="26"/>
  <c r="R703" i="26"/>
  <c r="S703" i="26"/>
  <c r="T703" i="26"/>
  <c r="V703" i="26"/>
  <c r="W703" i="26"/>
  <c r="X703" i="26"/>
  <c r="Y703" i="26"/>
  <c r="AB703" i="26"/>
  <c r="AC703" i="26"/>
  <c r="BK703" i="26"/>
  <c r="BL703" i="26"/>
  <c r="BM703" i="26"/>
  <c r="BN703" i="26"/>
  <c r="BO703" i="26"/>
  <c r="BP703" i="26"/>
  <c r="BV703" i="26"/>
  <c r="BW703" i="26"/>
  <c r="BX703" i="26"/>
  <c r="BY703" i="26"/>
  <c r="BZ703" i="26"/>
  <c r="CA703" i="26"/>
  <c r="CB703" i="26"/>
  <c r="CC703" i="26"/>
  <c r="A704" i="26"/>
  <c r="B704" i="26"/>
  <c r="C704" i="26"/>
  <c r="D704" i="26"/>
  <c r="E704" i="26"/>
  <c r="I704" i="26"/>
  <c r="J704" i="26"/>
  <c r="K704" i="26"/>
  <c r="N704" i="26"/>
  <c r="O704" i="26"/>
  <c r="Q704" i="26"/>
  <c r="R704" i="26"/>
  <c r="S704" i="26"/>
  <c r="T704" i="26"/>
  <c r="V704" i="26"/>
  <c r="W704" i="26"/>
  <c r="X704" i="26"/>
  <c r="Y704" i="26"/>
  <c r="AB704" i="26"/>
  <c r="AC704" i="26"/>
  <c r="BK704" i="26"/>
  <c r="BL704" i="26"/>
  <c r="BM704" i="26"/>
  <c r="BN704" i="26"/>
  <c r="BO704" i="26"/>
  <c r="BP704" i="26"/>
  <c r="BV704" i="26"/>
  <c r="BW704" i="26"/>
  <c r="BX704" i="26"/>
  <c r="BY704" i="26"/>
  <c r="BZ704" i="26"/>
  <c r="CA704" i="26"/>
  <c r="CB704" i="26"/>
  <c r="CC704" i="26"/>
  <c r="A705" i="26"/>
  <c r="B705" i="26"/>
  <c r="C705" i="26"/>
  <c r="D705" i="26"/>
  <c r="E705" i="26"/>
  <c r="I705" i="26"/>
  <c r="J705" i="26"/>
  <c r="K705" i="26"/>
  <c r="N705" i="26"/>
  <c r="O705" i="26"/>
  <c r="Q705" i="26"/>
  <c r="R705" i="26"/>
  <c r="S705" i="26"/>
  <c r="T705" i="26"/>
  <c r="V705" i="26"/>
  <c r="W705" i="26"/>
  <c r="X705" i="26"/>
  <c r="Y705" i="26"/>
  <c r="AB705" i="26"/>
  <c r="AC705" i="26"/>
  <c r="BK705" i="26"/>
  <c r="BL705" i="26"/>
  <c r="BM705" i="26"/>
  <c r="BN705" i="26"/>
  <c r="BO705" i="26"/>
  <c r="BP705" i="26"/>
  <c r="BV705" i="26"/>
  <c r="BW705" i="26"/>
  <c r="BX705" i="26"/>
  <c r="BY705" i="26"/>
  <c r="BZ705" i="26"/>
  <c r="CA705" i="26"/>
  <c r="CB705" i="26"/>
  <c r="CC705" i="26"/>
  <c r="A706" i="26"/>
  <c r="B706" i="26"/>
  <c r="C706" i="26"/>
  <c r="D706" i="26"/>
  <c r="E706" i="26"/>
  <c r="I706" i="26"/>
  <c r="J706" i="26"/>
  <c r="K706" i="26"/>
  <c r="N706" i="26"/>
  <c r="O706" i="26"/>
  <c r="Q706" i="26"/>
  <c r="R706" i="26"/>
  <c r="S706" i="26"/>
  <c r="T706" i="26"/>
  <c r="V706" i="26"/>
  <c r="W706" i="26"/>
  <c r="X706" i="26"/>
  <c r="Y706" i="26"/>
  <c r="AB706" i="26"/>
  <c r="AC706" i="26"/>
  <c r="BK706" i="26"/>
  <c r="BL706" i="26"/>
  <c r="BM706" i="26"/>
  <c r="BN706" i="26"/>
  <c r="BO706" i="26"/>
  <c r="BP706" i="26"/>
  <c r="BV706" i="26"/>
  <c r="BW706" i="26"/>
  <c r="BX706" i="26"/>
  <c r="BY706" i="26"/>
  <c r="BZ706" i="26"/>
  <c r="CA706" i="26"/>
  <c r="CB706" i="26"/>
  <c r="CC706" i="26"/>
  <c r="A707" i="26"/>
  <c r="B707" i="26"/>
  <c r="C707" i="26"/>
  <c r="D707" i="26"/>
  <c r="E707" i="26"/>
  <c r="I707" i="26"/>
  <c r="J707" i="26"/>
  <c r="K707" i="26"/>
  <c r="N707" i="26"/>
  <c r="O707" i="26"/>
  <c r="Q707" i="26"/>
  <c r="R707" i="26"/>
  <c r="S707" i="26"/>
  <c r="T707" i="26"/>
  <c r="V707" i="26"/>
  <c r="W707" i="26"/>
  <c r="X707" i="26"/>
  <c r="Y707" i="26"/>
  <c r="AB707" i="26"/>
  <c r="AC707" i="26"/>
  <c r="BK707" i="26"/>
  <c r="BL707" i="26"/>
  <c r="BM707" i="26"/>
  <c r="BN707" i="26"/>
  <c r="BO707" i="26"/>
  <c r="BP707" i="26"/>
  <c r="BV707" i="26"/>
  <c r="BW707" i="26"/>
  <c r="BX707" i="26"/>
  <c r="BY707" i="26"/>
  <c r="BZ707" i="26"/>
  <c r="CA707" i="26"/>
  <c r="CB707" i="26"/>
  <c r="CC707" i="26"/>
  <c r="A708" i="26"/>
  <c r="B708" i="26"/>
  <c r="C708" i="26"/>
  <c r="D708" i="26"/>
  <c r="E708" i="26"/>
  <c r="I708" i="26"/>
  <c r="J708" i="26"/>
  <c r="K708" i="26"/>
  <c r="N708" i="26"/>
  <c r="O708" i="26"/>
  <c r="Q708" i="26"/>
  <c r="R708" i="26"/>
  <c r="S708" i="26"/>
  <c r="T708" i="26"/>
  <c r="V708" i="26"/>
  <c r="W708" i="26"/>
  <c r="X708" i="26"/>
  <c r="Y708" i="26"/>
  <c r="AB708" i="26"/>
  <c r="AC708" i="26"/>
  <c r="BK708" i="26"/>
  <c r="BL708" i="26"/>
  <c r="BM708" i="26"/>
  <c r="BN708" i="26"/>
  <c r="BO708" i="26"/>
  <c r="BP708" i="26"/>
  <c r="BV708" i="26"/>
  <c r="BW708" i="26"/>
  <c r="BX708" i="26"/>
  <c r="BY708" i="26"/>
  <c r="BZ708" i="26"/>
  <c r="CA708" i="26"/>
  <c r="CB708" i="26"/>
  <c r="CC708" i="26"/>
  <c r="A709" i="26"/>
  <c r="B709" i="26"/>
  <c r="C709" i="26"/>
  <c r="D709" i="26"/>
  <c r="E709" i="26"/>
  <c r="I709" i="26"/>
  <c r="J709" i="26"/>
  <c r="K709" i="26"/>
  <c r="N709" i="26"/>
  <c r="O709" i="26"/>
  <c r="Q709" i="26"/>
  <c r="R709" i="26"/>
  <c r="S709" i="26"/>
  <c r="T709" i="26"/>
  <c r="V709" i="26"/>
  <c r="W709" i="26"/>
  <c r="X709" i="26"/>
  <c r="Y709" i="26"/>
  <c r="AB709" i="26"/>
  <c r="AC709" i="26"/>
  <c r="BK709" i="26"/>
  <c r="BL709" i="26"/>
  <c r="BM709" i="26"/>
  <c r="BN709" i="26"/>
  <c r="BO709" i="26"/>
  <c r="BP709" i="26"/>
  <c r="BV709" i="26"/>
  <c r="BW709" i="26"/>
  <c r="BX709" i="26"/>
  <c r="BY709" i="26"/>
  <c r="BZ709" i="26"/>
  <c r="CA709" i="26"/>
  <c r="CB709" i="26"/>
  <c r="CC709" i="26"/>
  <c r="A710" i="26"/>
  <c r="B710" i="26"/>
  <c r="C710" i="26"/>
  <c r="D710" i="26"/>
  <c r="E710" i="26"/>
  <c r="I710" i="26"/>
  <c r="J710" i="26"/>
  <c r="K710" i="26"/>
  <c r="N710" i="26"/>
  <c r="O710" i="26"/>
  <c r="Q710" i="26"/>
  <c r="R710" i="26"/>
  <c r="S710" i="26"/>
  <c r="T710" i="26"/>
  <c r="V710" i="26"/>
  <c r="W710" i="26"/>
  <c r="X710" i="26"/>
  <c r="Y710" i="26"/>
  <c r="AB710" i="26"/>
  <c r="AC710" i="26"/>
  <c r="BK710" i="26"/>
  <c r="BL710" i="26"/>
  <c r="BM710" i="26"/>
  <c r="BN710" i="26"/>
  <c r="BO710" i="26"/>
  <c r="BP710" i="26"/>
  <c r="BV710" i="26"/>
  <c r="BW710" i="26"/>
  <c r="BX710" i="26"/>
  <c r="BY710" i="26"/>
  <c r="BZ710" i="26"/>
  <c r="CA710" i="26"/>
  <c r="CB710" i="26"/>
  <c r="CC710" i="26"/>
  <c r="A711" i="26"/>
  <c r="B711" i="26"/>
  <c r="C711" i="26"/>
  <c r="D711" i="26"/>
  <c r="E711" i="26"/>
  <c r="I711" i="26"/>
  <c r="J711" i="26"/>
  <c r="K711" i="26"/>
  <c r="N711" i="26"/>
  <c r="O711" i="26"/>
  <c r="Q711" i="26"/>
  <c r="R711" i="26"/>
  <c r="S711" i="26"/>
  <c r="T711" i="26"/>
  <c r="V711" i="26"/>
  <c r="W711" i="26"/>
  <c r="X711" i="26"/>
  <c r="Y711" i="26"/>
  <c r="AB711" i="26"/>
  <c r="AC711" i="26"/>
  <c r="BK711" i="26"/>
  <c r="BL711" i="26"/>
  <c r="BM711" i="26"/>
  <c r="BN711" i="26"/>
  <c r="BO711" i="26"/>
  <c r="BP711" i="26"/>
  <c r="BV711" i="26"/>
  <c r="BW711" i="26"/>
  <c r="BX711" i="26"/>
  <c r="BY711" i="26"/>
  <c r="BZ711" i="26"/>
  <c r="CA711" i="26"/>
  <c r="CB711" i="26"/>
  <c r="CC711" i="26"/>
  <c r="A712" i="26"/>
  <c r="B712" i="26"/>
  <c r="C712" i="26"/>
  <c r="D712" i="26"/>
  <c r="E712" i="26"/>
  <c r="I712" i="26"/>
  <c r="J712" i="26"/>
  <c r="K712" i="26"/>
  <c r="N712" i="26"/>
  <c r="O712" i="26"/>
  <c r="Q712" i="26"/>
  <c r="R712" i="26"/>
  <c r="S712" i="26"/>
  <c r="T712" i="26"/>
  <c r="V712" i="26"/>
  <c r="W712" i="26"/>
  <c r="X712" i="26"/>
  <c r="Y712" i="26"/>
  <c r="AB712" i="26"/>
  <c r="AC712" i="26"/>
  <c r="BK712" i="26"/>
  <c r="BL712" i="26"/>
  <c r="BM712" i="26"/>
  <c r="BN712" i="26"/>
  <c r="BO712" i="26"/>
  <c r="BP712" i="26"/>
  <c r="BV712" i="26"/>
  <c r="BW712" i="26"/>
  <c r="BX712" i="26"/>
  <c r="BY712" i="26"/>
  <c r="BZ712" i="26"/>
  <c r="CA712" i="26"/>
  <c r="CB712" i="26"/>
  <c r="CC712" i="26"/>
  <c r="A713" i="26"/>
  <c r="B713" i="26"/>
  <c r="C713" i="26"/>
  <c r="D713" i="26"/>
  <c r="E713" i="26"/>
  <c r="I713" i="26"/>
  <c r="J713" i="26"/>
  <c r="K713" i="26"/>
  <c r="N713" i="26"/>
  <c r="O713" i="26"/>
  <c r="Q713" i="26"/>
  <c r="R713" i="26"/>
  <c r="S713" i="26"/>
  <c r="T713" i="26"/>
  <c r="V713" i="26"/>
  <c r="W713" i="26"/>
  <c r="X713" i="26"/>
  <c r="Y713" i="26"/>
  <c r="AB713" i="26"/>
  <c r="AC713" i="26"/>
  <c r="BK713" i="26"/>
  <c r="BL713" i="26"/>
  <c r="BM713" i="26"/>
  <c r="BN713" i="26"/>
  <c r="BO713" i="26"/>
  <c r="BP713" i="26"/>
  <c r="BV713" i="26"/>
  <c r="BW713" i="26"/>
  <c r="BX713" i="26"/>
  <c r="BY713" i="26"/>
  <c r="BZ713" i="26"/>
  <c r="CA713" i="26"/>
  <c r="CB713" i="26"/>
  <c r="CC713" i="26"/>
  <c r="A714" i="26"/>
  <c r="B714" i="26"/>
  <c r="C714" i="26"/>
  <c r="D714" i="26"/>
  <c r="E714" i="26"/>
  <c r="I714" i="26"/>
  <c r="J714" i="26"/>
  <c r="K714" i="26"/>
  <c r="N714" i="26"/>
  <c r="O714" i="26"/>
  <c r="Q714" i="26"/>
  <c r="R714" i="26"/>
  <c r="S714" i="26"/>
  <c r="T714" i="26"/>
  <c r="V714" i="26"/>
  <c r="W714" i="26"/>
  <c r="X714" i="26"/>
  <c r="Y714" i="26"/>
  <c r="AB714" i="26"/>
  <c r="AC714" i="26"/>
  <c r="BK714" i="26"/>
  <c r="BL714" i="26"/>
  <c r="BM714" i="26"/>
  <c r="BN714" i="26"/>
  <c r="BO714" i="26"/>
  <c r="BP714" i="26"/>
  <c r="BV714" i="26"/>
  <c r="BW714" i="26"/>
  <c r="BX714" i="26"/>
  <c r="BY714" i="26"/>
  <c r="BZ714" i="26"/>
  <c r="CA714" i="26"/>
  <c r="CB714" i="26"/>
  <c r="CC714" i="26"/>
  <c r="A715" i="26"/>
  <c r="B715" i="26"/>
  <c r="C715" i="26"/>
  <c r="D715" i="26"/>
  <c r="E715" i="26"/>
  <c r="I715" i="26"/>
  <c r="J715" i="26"/>
  <c r="K715" i="26"/>
  <c r="N715" i="26"/>
  <c r="O715" i="26"/>
  <c r="Q715" i="26"/>
  <c r="R715" i="26"/>
  <c r="S715" i="26"/>
  <c r="T715" i="26"/>
  <c r="V715" i="26"/>
  <c r="W715" i="26"/>
  <c r="X715" i="26"/>
  <c r="Y715" i="26"/>
  <c r="AB715" i="26"/>
  <c r="AC715" i="26"/>
  <c r="BK715" i="26"/>
  <c r="BL715" i="26"/>
  <c r="BM715" i="26"/>
  <c r="BN715" i="26"/>
  <c r="BO715" i="26"/>
  <c r="BP715" i="26"/>
  <c r="BV715" i="26"/>
  <c r="BW715" i="26"/>
  <c r="BX715" i="26"/>
  <c r="BY715" i="26"/>
  <c r="BZ715" i="26"/>
  <c r="CA715" i="26"/>
  <c r="CB715" i="26"/>
  <c r="CC715" i="26"/>
  <c r="A716" i="26"/>
  <c r="B716" i="26"/>
  <c r="C716" i="26"/>
  <c r="D716" i="26"/>
  <c r="E716" i="26"/>
  <c r="I716" i="26"/>
  <c r="J716" i="26"/>
  <c r="K716" i="26"/>
  <c r="N716" i="26"/>
  <c r="O716" i="26"/>
  <c r="Q716" i="26"/>
  <c r="R716" i="26"/>
  <c r="S716" i="26"/>
  <c r="T716" i="26"/>
  <c r="V716" i="26"/>
  <c r="W716" i="26"/>
  <c r="X716" i="26"/>
  <c r="Y716" i="26"/>
  <c r="AB716" i="26"/>
  <c r="AC716" i="26"/>
  <c r="BK716" i="26"/>
  <c r="BL716" i="26"/>
  <c r="BM716" i="26"/>
  <c r="BN716" i="26"/>
  <c r="BO716" i="26"/>
  <c r="BP716" i="26"/>
  <c r="BV716" i="26"/>
  <c r="BW716" i="26"/>
  <c r="BX716" i="26"/>
  <c r="BY716" i="26"/>
  <c r="BZ716" i="26"/>
  <c r="CA716" i="26"/>
  <c r="CB716" i="26"/>
  <c r="CC716" i="26"/>
  <c r="A717" i="26"/>
  <c r="B717" i="26"/>
  <c r="C717" i="26"/>
  <c r="D717" i="26"/>
  <c r="E717" i="26"/>
  <c r="I717" i="26"/>
  <c r="J717" i="26"/>
  <c r="K717" i="26"/>
  <c r="N717" i="26"/>
  <c r="O717" i="26"/>
  <c r="Q717" i="26"/>
  <c r="R717" i="26"/>
  <c r="S717" i="26"/>
  <c r="T717" i="26"/>
  <c r="V717" i="26"/>
  <c r="W717" i="26"/>
  <c r="X717" i="26"/>
  <c r="Y717" i="26"/>
  <c r="AB717" i="26"/>
  <c r="AC717" i="26"/>
  <c r="BK717" i="26"/>
  <c r="BL717" i="26"/>
  <c r="BM717" i="26"/>
  <c r="BN717" i="26"/>
  <c r="BO717" i="26"/>
  <c r="BP717" i="26"/>
  <c r="BV717" i="26"/>
  <c r="BW717" i="26"/>
  <c r="BX717" i="26"/>
  <c r="BY717" i="26"/>
  <c r="BZ717" i="26"/>
  <c r="CA717" i="26"/>
  <c r="CB717" i="26"/>
  <c r="CC717" i="26"/>
  <c r="A718" i="26"/>
  <c r="B718" i="26"/>
  <c r="C718" i="26"/>
  <c r="D718" i="26"/>
  <c r="E718" i="26"/>
  <c r="I718" i="26"/>
  <c r="J718" i="26"/>
  <c r="K718" i="26"/>
  <c r="N718" i="26"/>
  <c r="O718" i="26"/>
  <c r="Q718" i="26"/>
  <c r="R718" i="26"/>
  <c r="S718" i="26"/>
  <c r="T718" i="26"/>
  <c r="V718" i="26"/>
  <c r="W718" i="26"/>
  <c r="X718" i="26"/>
  <c r="Y718" i="26"/>
  <c r="AB718" i="26"/>
  <c r="AC718" i="26"/>
  <c r="BK718" i="26"/>
  <c r="BL718" i="26"/>
  <c r="BM718" i="26"/>
  <c r="BN718" i="26"/>
  <c r="BO718" i="26"/>
  <c r="BP718" i="26"/>
  <c r="BV718" i="26"/>
  <c r="BW718" i="26"/>
  <c r="BX718" i="26"/>
  <c r="BY718" i="26"/>
  <c r="BZ718" i="26"/>
  <c r="CA718" i="26"/>
  <c r="CB718" i="26"/>
  <c r="CC718" i="26"/>
  <c r="A719" i="26"/>
  <c r="B719" i="26"/>
  <c r="C719" i="26"/>
  <c r="D719" i="26"/>
  <c r="E719" i="26"/>
  <c r="I719" i="26"/>
  <c r="J719" i="26"/>
  <c r="K719" i="26"/>
  <c r="N719" i="26"/>
  <c r="O719" i="26"/>
  <c r="Q719" i="26"/>
  <c r="R719" i="26"/>
  <c r="S719" i="26"/>
  <c r="T719" i="26"/>
  <c r="V719" i="26"/>
  <c r="W719" i="26"/>
  <c r="X719" i="26"/>
  <c r="Y719" i="26"/>
  <c r="AB719" i="26"/>
  <c r="AC719" i="26"/>
  <c r="BK719" i="26"/>
  <c r="BL719" i="26"/>
  <c r="BM719" i="26"/>
  <c r="BN719" i="26"/>
  <c r="BO719" i="26"/>
  <c r="BP719" i="26"/>
  <c r="BV719" i="26"/>
  <c r="BW719" i="26"/>
  <c r="BX719" i="26"/>
  <c r="BY719" i="26"/>
  <c r="BZ719" i="26"/>
  <c r="CA719" i="26"/>
  <c r="CB719" i="26"/>
  <c r="CC719" i="26"/>
  <c r="A720" i="26"/>
  <c r="B720" i="26"/>
  <c r="C720" i="26"/>
  <c r="D720" i="26"/>
  <c r="E720" i="26"/>
  <c r="I720" i="26"/>
  <c r="J720" i="26"/>
  <c r="K720" i="26"/>
  <c r="N720" i="26"/>
  <c r="O720" i="26"/>
  <c r="Q720" i="26"/>
  <c r="R720" i="26"/>
  <c r="S720" i="26"/>
  <c r="T720" i="26"/>
  <c r="V720" i="26"/>
  <c r="W720" i="26"/>
  <c r="X720" i="26"/>
  <c r="Y720" i="26"/>
  <c r="AB720" i="26"/>
  <c r="AC720" i="26"/>
  <c r="BK720" i="26"/>
  <c r="BL720" i="26"/>
  <c r="BM720" i="26"/>
  <c r="BN720" i="26"/>
  <c r="BO720" i="26"/>
  <c r="BP720" i="26"/>
  <c r="BV720" i="26"/>
  <c r="BW720" i="26"/>
  <c r="BX720" i="26"/>
  <c r="BY720" i="26"/>
  <c r="BZ720" i="26"/>
  <c r="CA720" i="26"/>
  <c r="CB720" i="26"/>
  <c r="CC720" i="26"/>
  <c r="A721" i="26"/>
  <c r="B721" i="26"/>
  <c r="C721" i="26"/>
  <c r="D721" i="26"/>
  <c r="E721" i="26"/>
  <c r="I721" i="26"/>
  <c r="J721" i="26"/>
  <c r="K721" i="26"/>
  <c r="N721" i="26"/>
  <c r="O721" i="26"/>
  <c r="Q721" i="26"/>
  <c r="R721" i="26"/>
  <c r="S721" i="26"/>
  <c r="T721" i="26"/>
  <c r="V721" i="26"/>
  <c r="W721" i="26"/>
  <c r="X721" i="26"/>
  <c r="Y721" i="26"/>
  <c r="AB721" i="26"/>
  <c r="AC721" i="26"/>
  <c r="BK721" i="26"/>
  <c r="BL721" i="26"/>
  <c r="BM721" i="26"/>
  <c r="BN721" i="26"/>
  <c r="BO721" i="26"/>
  <c r="BP721" i="26"/>
  <c r="BV721" i="26"/>
  <c r="BW721" i="26"/>
  <c r="BX721" i="26"/>
  <c r="BY721" i="26"/>
  <c r="BZ721" i="26"/>
  <c r="CA721" i="26"/>
  <c r="CB721" i="26"/>
  <c r="CC721" i="26"/>
  <c r="A722" i="26"/>
  <c r="B722" i="26"/>
  <c r="C722" i="26"/>
  <c r="D722" i="26"/>
  <c r="E722" i="26"/>
  <c r="I722" i="26"/>
  <c r="J722" i="26"/>
  <c r="K722" i="26"/>
  <c r="N722" i="26"/>
  <c r="O722" i="26"/>
  <c r="Q722" i="26"/>
  <c r="R722" i="26"/>
  <c r="S722" i="26"/>
  <c r="T722" i="26"/>
  <c r="V722" i="26"/>
  <c r="W722" i="26"/>
  <c r="X722" i="26"/>
  <c r="Y722" i="26"/>
  <c r="AB722" i="26"/>
  <c r="AC722" i="26"/>
  <c r="BK722" i="26"/>
  <c r="BL722" i="26"/>
  <c r="BM722" i="26"/>
  <c r="BN722" i="26"/>
  <c r="BO722" i="26"/>
  <c r="BP722" i="26"/>
  <c r="BV722" i="26"/>
  <c r="BW722" i="26"/>
  <c r="BX722" i="26"/>
  <c r="BY722" i="26"/>
  <c r="BZ722" i="26"/>
  <c r="CA722" i="26"/>
  <c r="CB722" i="26"/>
  <c r="CC722" i="26"/>
  <c r="A723" i="26"/>
  <c r="B723" i="26"/>
  <c r="C723" i="26"/>
  <c r="D723" i="26"/>
  <c r="E723" i="26"/>
  <c r="I723" i="26"/>
  <c r="J723" i="26"/>
  <c r="K723" i="26"/>
  <c r="N723" i="26"/>
  <c r="O723" i="26"/>
  <c r="Q723" i="26"/>
  <c r="R723" i="26"/>
  <c r="S723" i="26"/>
  <c r="T723" i="26"/>
  <c r="V723" i="26"/>
  <c r="W723" i="26"/>
  <c r="X723" i="26"/>
  <c r="Y723" i="26"/>
  <c r="AB723" i="26"/>
  <c r="AC723" i="26"/>
  <c r="BK723" i="26"/>
  <c r="BL723" i="26"/>
  <c r="BM723" i="26"/>
  <c r="BN723" i="26"/>
  <c r="BO723" i="26"/>
  <c r="BP723" i="26"/>
  <c r="BV723" i="26"/>
  <c r="BW723" i="26"/>
  <c r="BX723" i="26"/>
  <c r="BY723" i="26"/>
  <c r="BZ723" i="26"/>
  <c r="CA723" i="26"/>
  <c r="CB723" i="26"/>
  <c r="CC723" i="26"/>
  <c r="A724" i="26"/>
  <c r="B724" i="26"/>
  <c r="C724" i="26"/>
  <c r="D724" i="26"/>
  <c r="E724" i="26"/>
  <c r="I724" i="26"/>
  <c r="J724" i="26"/>
  <c r="K724" i="26"/>
  <c r="N724" i="26"/>
  <c r="O724" i="26"/>
  <c r="Q724" i="26"/>
  <c r="R724" i="26"/>
  <c r="S724" i="26"/>
  <c r="T724" i="26"/>
  <c r="V724" i="26"/>
  <c r="W724" i="26"/>
  <c r="X724" i="26"/>
  <c r="Y724" i="26"/>
  <c r="AB724" i="26"/>
  <c r="AC724" i="26"/>
  <c r="BK724" i="26"/>
  <c r="BL724" i="26"/>
  <c r="BM724" i="26"/>
  <c r="BN724" i="26"/>
  <c r="BO724" i="26"/>
  <c r="BP724" i="26"/>
  <c r="BV724" i="26"/>
  <c r="BW724" i="26"/>
  <c r="BX724" i="26"/>
  <c r="BY724" i="26"/>
  <c r="BZ724" i="26"/>
  <c r="CA724" i="26"/>
  <c r="CB724" i="26"/>
  <c r="CC724" i="26"/>
  <c r="A725" i="26"/>
  <c r="B725" i="26"/>
  <c r="C725" i="26"/>
  <c r="D725" i="26"/>
  <c r="E725" i="26"/>
  <c r="I725" i="26"/>
  <c r="J725" i="26"/>
  <c r="K725" i="26"/>
  <c r="N725" i="26"/>
  <c r="O725" i="26"/>
  <c r="Q725" i="26"/>
  <c r="R725" i="26"/>
  <c r="S725" i="26"/>
  <c r="T725" i="26"/>
  <c r="V725" i="26"/>
  <c r="W725" i="26"/>
  <c r="X725" i="26"/>
  <c r="Y725" i="26"/>
  <c r="AB725" i="26"/>
  <c r="AC725" i="26"/>
  <c r="BK725" i="26"/>
  <c r="BL725" i="26"/>
  <c r="BM725" i="26"/>
  <c r="BN725" i="26"/>
  <c r="BO725" i="26"/>
  <c r="BP725" i="26"/>
  <c r="BV725" i="26"/>
  <c r="BW725" i="26"/>
  <c r="BX725" i="26"/>
  <c r="BY725" i="26"/>
  <c r="BZ725" i="26"/>
  <c r="CA725" i="26"/>
  <c r="CB725" i="26"/>
  <c r="CC725" i="26"/>
  <c r="A726" i="26"/>
  <c r="B726" i="26"/>
  <c r="C726" i="26"/>
  <c r="D726" i="26"/>
  <c r="E726" i="26"/>
  <c r="I726" i="26"/>
  <c r="J726" i="26"/>
  <c r="K726" i="26"/>
  <c r="L726" i="26"/>
  <c r="M726" i="26"/>
  <c r="N726" i="26"/>
  <c r="O726" i="26"/>
  <c r="Q726" i="26"/>
  <c r="R726" i="26"/>
  <c r="S726" i="26"/>
  <c r="T726" i="26"/>
  <c r="V726" i="26"/>
  <c r="W726" i="26"/>
  <c r="X726" i="26"/>
  <c r="Y726" i="26"/>
  <c r="AB726" i="26"/>
  <c r="AC726" i="26"/>
  <c r="AD726" i="26"/>
  <c r="AE726" i="26"/>
  <c r="AF726" i="26"/>
  <c r="AG726" i="26"/>
  <c r="AH726" i="26"/>
  <c r="AI726" i="26"/>
  <c r="BK726" i="26"/>
  <c r="BL726" i="26"/>
  <c r="BM726" i="26"/>
  <c r="BN726" i="26"/>
  <c r="BO726" i="26"/>
  <c r="BP726" i="26"/>
  <c r="BV726" i="26"/>
  <c r="BW726" i="26"/>
  <c r="BX726" i="26"/>
  <c r="BY726" i="26"/>
  <c r="BZ726" i="26"/>
  <c r="CA726" i="26"/>
  <c r="CB726" i="26"/>
  <c r="CC726" i="26"/>
  <c r="A727" i="26"/>
  <c r="B727" i="26"/>
  <c r="C727" i="26"/>
  <c r="D727" i="26"/>
  <c r="E727" i="26"/>
  <c r="I727" i="26"/>
  <c r="J727" i="26"/>
  <c r="K727" i="26"/>
  <c r="L727" i="26"/>
  <c r="M727" i="26"/>
  <c r="N727" i="26"/>
  <c r="O727" i="26"/>
  <c r="Q727" i="26"/>
  <c r="R727" i="26"/>
  <c r="S727" i="26"/>
  <c r="T727" i="26"/>
  <c r="V727" i="26"/>
  <c r="W727" i="26"/>
  <c r="X727" i="26"/>
  <c r="Y727" i="26"/>
  <c r="AB727" i="26"/>
  <c r="AC727" i="26"/>
  <c r="AD727" i="26"/>
  <c r="AE727" i="26"/>
  <c r="AF727" i="26"/>
  <c r="AG727" i="26"/>
  <c r="AH727" i="26"/>
  <c r="AI727" i="26"/>
  <c r="BK727" i="26"/>
  <c r="BL727" i="26"/>
  <c r="BM727" i="26"/>
  <c r="BN727" i="26"/>
  <c r="BO727" i="26"/>
  <c r="BP727" i="26"/>
  <c r="BV727" i="26"/>
  <c r="BW727" i="26"/>
  <c r="BX727" i="26"/>
  <c r="BY727" i="26"/>
  <c r="BZ727" i="26"/>
  <c r="CA727" i="26"/>
  <c r="CB727" i="26"/>
  <c r="CC727" i="26"/>
  <c r="A728" i="26"/>
  <c r="B728" i="26"/>
  <c r="C728" i="26"/>
  <c r="D728" i="26"/>
  <c r="E728" i="26"/>
  <c r="I728" i="26"/>
  <c r="J728" i="26"/>
  <c r="K728" i="26"/>
  <c r="L728" i="26"/>
  <c r="M728" i="26"/>
  <c r="N728" i="26"/>
  <c r="O728" i="26"/>
  <c r="Q728" i="26"/>
  <c r="R728" i="26"/>
  <c r="S728" i="26"/>
  <c r="T728" i="26"/>
  <c r="V728" i="26"/>
  <c r="W728" i="26"/>
  <c r="X728" i="26"/>
  <c r="Y728" i="26"/>
  <c r="AB728" i="26"/>
  <c r="AC728" i="26"/>
  <c r="AD728" i="26"/>
  <c r="AE728" i="26"/>
  <c r="AF728" i="26"/>
  <c r="AG728" i="26"/>
  <c r="AH728" i="26"/>
  <c r="AI728" i="26"/>
  <c r="BK728" i="26"/>
  <c r="BL728" i="26"/>
  <c r="BM728" i="26"/>
  <c r="BN728" i="26"/>
  <c r="BO728" i="26"/>
  <c r="BP728" i="26"/>
  <c r="BV728" i="26"/>
  <c r="BW728" i="26"/>
  <c r="BX728" i="26"/>
  <c r="BY728" i="26"/>
  <c r="BZ728" i="26"/>
  <c r="CA728" i="26"/>
  <c r="CB728" i="26"/>
  <c r="CC728" i="26"/>
  <c r="A729" i="26"/>
  <c r="B729" i="26"/>
  <c r="C729" i="26"/>
  <c r="D729" i="26"/>
  <c r="E729" i="26"/>
  <c r="I729" i="26"/>
  <c r="J729" i="26"/>
  <c r="K729" i="26"/>
  <c r="L729" i="26"/>
  <c r="M729" i="26"/>
  <c r="N729" i="26"/>
  <c r="O729" i="26"/>
  <c r="Q729" i="26"/>
  <c r="R729" i="26"/>
  <c r="S729" i="26"/>
  <c r="T729" i="26"/>
  <c r="V729" i="26"/>
  <c r="W729" i="26"/>
  <c r="X729" i="26"/>
  <c r="Y729" i="26"/>
  <c r="AB729" i="26"/>
  <c r="AC729" i="26"/>
  <c r="AD729" i="26"/>
  <c r="AE729" i="26"/>
  <c r="AF729" i="26"/>
  <c r="AG729" i="26"/>
  <c r="AH729" i="26"/>
  <c r="AI729" i="26"/>
  <c r="BK729" i="26"/>
  <c r="BL729" i="26"/>
  <c r="BM729" i="26"/>
  <c r="BN729" i="26"/>
  <c r="BO729" i="26"/>
  <c r="BP729" i="26"/>
  <c r="BV729" i="26"/>
  <c r="BW729" i="26"/>
  <c r="BX729" i="26"/>
  <c r="BY729" i="26"/>
  <c r="BZ729" i="26"/>
  <c r="CA729" i="26"/>
  <c r="CB729" i="26"/>
  <c r="CC729" i="26"/>
  <c r="A730" i="26"/>
  <c r="B730" i="26"/>
  <c r="C730" i="26"/>
  <c r="D730" i="26"/>
  <c r="E730" i="26"/>
  <c r="I730" i="26"/>
  <c r="J730" i="26"/>
  <c r="K730" i="26"/>
  <c r="L730" i="26"/>
  <c r="M730" i="26"/>
  <c r="N730" i="26"/>
  <c r="O730" i="26"/>
  <c r="Q730" i="26"/>
  <c r="R730" i="26"/>
  <c r="S730" i="26"/>
  <c r="T730" i="26"/>
  <c r="V730" i="26"/>
  <c r="W730" i="26"/>
  <c r="X730" i="26"/>
  <c r="Y730" i="26"/>
  <c r="AB730" i="26"/>
  <c r="AC730" i="26"/>
  <c r="AD730" i="26"/>
  <c r="AE730" i="26"/>
  <c r="AF730" i="26"/>
  <c r="AG730" i="26"/>
  <c r="AH730" i="26"/>
  <c r="AI730" i="26"/>
  <c r="BK730" i="26"/>
  <c r="BL730" i="26"/>
  <c r="BM730" i="26"/>
  <c r="BN730" i="26"/>
  <c r="BO730" i="26"/>
  <c r="BP730" i="26"/>
  <c r="BV730" i="26"/>
  <c r="BW730" i="26"/>
  <c r="BX730" i="26"/>
  <c r="BY730" i="26"/>
  <c r="BZ730" i="26"/>
  <c r="CA730" i="26"/>
  <c r="CB730" i="26"/>
  <c r="CC730" i="26"/>
  <c r="A731" i="26"/>
  <c r="B731" i="26"/>
  <c r="C731" i="26"/>
  <c r="D731" i="26"/>
  <c r="E731" i="26"/>
  <c r="I731" i="26"/>
  <c r="J731" i="26"/>
  <c r="K731" i="26"/>
  <c r="L731" i="26"/>
  <c r="M731" i="26"/>
  <c r="N731" i="26"/>
  <c r="O731" i="26"/>
  <c r="Q731" i="26"/>
  <c r="R731" i="26"/>
  <c r="S731" i="26"/>
  <c r="T731" i="26"/>
  <c r="V731" i="26"/>
  <c r="W731" i="26"/>
  <c r="X731" i="26"/>
  <c r="Y731" i="26"/>
  <c r="AB731" i="26"/>
  <c r="AC731" i="26"/>
  <c r="AD731" i="26"/>
  <c r="AE731" i="26"/>
  <c r="AF731" i="26"/>
  <c r="AG731" i="26"/>
  <c r="AH731" i="26"/>
  <c r="AI731" i="26"/>
  <c r="BK731" i="26"/>
  <c r="BL731" i="26"/>
  <c r="BM731" i="26"/>
  <c r="BN731" i="26"/>
  <c r="BO731" i="26"/>
  <c r="BP731" i="26"/>
  <c r="BV731" i="26"/>
  <c r="BW731" i="26"/>
  <c r="BX731" i="26"/>
  <c r="BY731" i="26"/>
  <c r="BZ731" i="26"/>
  <c r="CA731" i="26"/>
  <c r="CB731" i="26"/>
  <c r="CC731" i="26"/>
  <c r="A732" i="26"/>
  <c r="B732" i="26"/>
  <c r="C732" i="26"/>
  <c r="D732" i="26"/>
  <c r="E732" i="26"/>
  <c r="I732" i="26"/>
  <c r="J732" i="26"/>
  <c r="K732" i="26"/>
  <c r="L732" i="26"/>
  <c r="M732" i="26"/>
  <c r="N732" i="26"/>
  <c r="O732" i="26"/>
  <c r="Q732" i="26"/>
  <c r="R732" i="26"/>
  <c r="S732" i="26"/>
  <c r="T732" i="26"/>
  <c r="V732" i="26"/>
  <c r="W732" i="26"/>
  <c r="X732" i="26"/>
  <c r="Y732" i="26"/>
  <c r="AB732" i="26"/>
  <c r="AC732" i="26"/>
  <c r="AD732" i="26"/>
  <c r="AE732" i="26"/>
  <c r="AF732" i="26"/>
  <c r="AG732" i="26"/>
  <c r="AH732" i="26"/>
  <c r="AI732" i="26"/>
  <c r="BK732" i="26"/>
  <c r="BL732" i="26"/>
  <c r="BM732" i="26"/>
  <c r="BN732" i="26"/>
  <c r="BO732" i="26"/>
  <c r="BP732" i="26"/>
  <c r="BV732" i="26"/>
  <c r="BW732" i="26"/>
  <c r="BX732" i="26"/>
  <c r="BY732" i="26"/>
  <c r="BZ732" i="26"/>
  <c r="CA732" i="26"/>
  <c r="CB732" i="26"/>
  <c r="CC732" i="26"/>
  <c r="A733" i="26"/>
  <c r="B733" i="26"/>
  <c r="C733" i="26"/>
  <c r="D733" i="26"/>
  <c r="E733" i="26"/>
  <c r="I733" i="26"/>
  <c r="J733" i="26"/>
  <c r="K733" i="26"/>
  <c r="L733" i="26"/>
  <c r="M733" i="26"/>
  <c r="N733" i="26"/>
  <c r="O733" i="26"/>
  <c r="Q733" i="26"/>
  <c r="R733" i="26"/>
  <c r="S733" i="26"/>
  <c r="T733" i="26"/>
  <c r="V733" i="26"/>
  <c r="W733" i="26"/>
  <c r="X733" i="26"/>
  <c r="Y733" i="26"/>
  <c r="AB733" i="26"/>
  <c r="AC733" i="26"/>
  <c r="AD733" i="26"/>
  <c r="AE733" i="26"/>
  <c r="AF733" i="26"/>
  <c r="AG733" i="26"/>
  <c r="AH733" i="26"/>
  <c r="AI733" i="26"/>
  <c r="BK733" i="26"/>
  <c r="BL733" i="26"/>
  <c r="BM733" i="26"/>
  <c r="BN733" i="26"/>
  <c r="BO733" i="26"/>
  <c r="BP733" i="26"/>
  <c r="BV733" i="26"/>
  <c r="BW733" i="26"/>
  <c r="BX733" i="26"/>
  <c r="BY733" i="26"/>
  <c r="BZ733" i="26"/>
  <c r="CA733" i="26"/>
  <c r="CB733" i="26"/>
  <c r="CC733" i="26"/>
  <c r="A734" i="26"/>
  <c r="B734" i="26"/>
  <c r="C734" i="26"/>
  <c r="D734" i="26"/>
  <c r="E734" i="26"/>
  <c r="I734" i="26"/>
  <c r="J734" i="26"/>
  <c r="K734" i="26"/>
  <c r="L734" i="26"/>
  <c r="M734" i="26"/>
  <c r="N734" i="26"/>
  <c r="O734" i="26"/>
  <c r="Q734" i="26"/>
  <c r="R734" i="26"/>
  <c r="S734" i="26"/>
  <c r="T734" i="26"/>
  <c r="V734" i="26"/>
  <c r="W734" i="26"/>
  <c r="X734" i="26"/>
  <c r="Y734" i="26"/>
  <c r="AB734" i="26"/>
  <c r="AC734" i="26"/>
  <c r="AD734" i="26"/>
  <c r="AE734" i="26"/>
  <c r="AF734" i="26"/>
  <c r="AG734" i="26"/>
  <c r="AH734" i="26"/>
  <c r="AI734" i="26"/>
  <c r="BK734" i="26"/>
  <c r="BL734" i="26"/>
  <c r="BM734" i="26"/>
  <c r="BN734" i="26"/>
  <c r="BO734" i="26"/>
  <c r="BP734" i="26"/>
  <c r="BV734" i="26"/>
  <c r="BW734" i="26"/>
  <c r="BX734" i="26"/>
  <c r="BY734" i="26"/>
  <c r="BZ734" i="26"/>
  <c r="CA734" i="26"/>
  <c r="CB734" i="26"/>
  <c r="CC734" i="26"/>
  <c r="A735" i="26"/>
  <c r="B735" i="26"/>
  <c r="C735" i="26"/>
  <c r="D735" i="26"/>
  <c r="E735" i="26"/>
  <c r="I735" i="26"/>
  <c r="J735" i="26"/>
  <c r="K735" i="26"/>
  <c r="L735" i="26"/>
  <c r="M735" i="26"/>
  <c r="N735" i="26"/>
  <c r="O735" i="26"/>
  <c r="Q735" i="26"/>
  <c r="R735" i="26"/>
  <c r="S735" i="26"/>
  <c r="T735" i="26"/>
  <c r="V735" i="26"/>
  <c r="W735" i="26"/>
  <c r="X735" i="26"/>
  <c r="Y735" i="26"/>
  <c r="AB735" i="26"/>
  <c r="AC735" i="26"/>
  <c r="AD735" i="26"/>
  <c r="AE735" i="26"/>
  <c r="AF735" i="26"/>
  <c r="AG735" i="26"/>
  <c r="AH735" i="26"/>
  <c r="AI735" i="26"/>
  <c r="AX735" i="26"/>
  <c r="BK735" i="26"/>
  <c r="BL735" i="26"/>
  <c r="BM735" i="26"/>
  <c r="BN735" i="26"/>
  <c r="BO735" i="26"/>
  <c r="BP735" i="26"/>
  <c r="BV735" i="26"/>
  <c r="BW735" i="26"/>
  <c r="BX735" i="26"/>
  <c r="BY735" i="26"/>
  <c r="BZ735" i="26"/>
  <c r="CA735" i="26"/>
  <c r="CB735" i="26"/>
  <c r="CC735" i="26"/>
  <c r="A736" i="26"/>
  <c r="B736" i="26"/>
  <c r="C736" i="26"/>
  <c r="D736" i="26"/>
  <c r="E736" i="26"/>
  <c r="I736" i="26"/>
  <c r="J736" i="26"/>
  <c r="K736" i="26"/>
  <c r="L736" i="26"/>
  <c r="M736" i="26"/>
  <c r="N736" i="26"/>
  <c r="O736" i="26"/>
  <c r="Q736" i="26"/>
  <c r="R736" i="26"/>
  <c r="S736" i="26"/>
  <c r="T736" i="26"/>
  <c r="V736" i="26"/>
  <c r="W736" i="26"/>
  <c r="X736" i="26"/>
  <c r="Y736" i="26"/>
  <c r="AB736" i="26"/>
  <c r="AC736" i="26"/>
  <c r="AD736" i="26"/>
  <c r="AE736" i="26"/>
  <c r="AF736" i="26"/>
  <c r="AG736" i="26"/>
  <c r="AH736" i="26"/>
  <c r="AI736" i="26"/>
  <c r="AX736" i="26"/>
  <c r="AZ736" i="26"/>
  <c r="BA736" i="26"/>
  <c r="BK736" i="26"/>
  <c r="BL736" i="26"/>
  <c r="BM736" i="26"/>
  <c r="BN736" i="26"/>
  <c r="BO736" i="26"/>
  <c r="BP736" i="26"/>
  <c r="BV736" i="26"/>
  <c r="BW736" i="26"/>
  <c r="BX736" i="26"/>
  <c r="BY736" i="26"/>
  <c r="BZ736" i="26"/>
  <c r="CA736" i="26"/>
  <c r="CB736" i="26"/>
  <c r="CC736" i="26"/>
  <c r="A737" i="26"/>
  <c r="B737" i="26"/>
  <c r="C737" i="26"/>
  <c r="D737" i="26"/>
  <c r="E737" i="26"/>
  <c r="I737" i="26"/>
  <c r="J737" i="26"/>
  <c r="K737" i="26"/>
  <c r="L737" i="26"/>
  <c r="M737" i="26"/>
  <c r="N737" i="26"/>
  <c r="O737" i="26"/>
  <c r="Q737" i="26"/>
  <c r="R737" i="26"/>
  <c r="S737" i="26"/>
  <c r="T737" i="26"/>
  <c r="V737" i="26"/>
  <c r="W737" i="26"/>
  <c r="X737" i="26"/>
  <c r="Y737" i="26"/>
  <c r="AB737" i="26"/>
  <c r="AC737" i="26"/>
  <c r="AD737" i="26"/>
  <c r="AE737" i="26"/>
  <c r="AF737" i="26"/>
  <c r="AG737" i="26"/>
  <c r="AH737" i="26"/>
  <c r="AI737" i="26"/>
  <c r="AX737" i="26"/>
  <c r="AZ737" i="26"/>
  <c r="BA737" i="26"/>
  <c r="BK737" i="26"/>
  <c r="BL737" i="26"/>
  <c r="BM737" i="26"/>
  <c r="BN737" i="26"/>
  <c r="BO737" i="26"/>
  <c r="BP737" i="26"/>
  <c r="BV737" i="26"/>
  <c r="BW737" i="26"/>
  <c r="BX737" i="26"/>
  <c r="BY737" i="26"/>
  <c r="BZ737" i="26"/>
  <c r="CA737" i="26"/>
  <c r="CB737" i="26"/>
  <c r="CC737" i="26"/>
  <c r="A738" i="26"/>
  <c r="B738" i="26"/>
  <c r="C738" i="26"/>
  <c r="D738" i="26"/>
  <c r="E738" i="26"/>
  <c r="I738" i="26"/>
  <c r="J738" i="26"/>
  <c r="K738" i="26"/>
  <c r="L738" i="26"/>
  <c r="M738" i="26"/>
  <c r="N738" i="26"/>
  <c r="O738" i="26"/>
  <c r="Q738" i="26"/>
  <c r="R738" i="26"/>
  <c r="S738" i="26"/>
  <c r="T738" i="26"/>
  <c r="V738" i="26"/>
  <c r="W738" i="26"/>
  <c r="X738" i="26"/>
  <c r="Y738" i="26"/>
  <c r="AB738" i="26"/>
  <c r="AC738" i="26"/>
  <c r="AD738" i="26"/>
  <c r="AE738" i="26"/>
  <c r="AF738" i="26"/>
  <c r="AG738" i="26"/>
  <c r="AH738" i="26"/>
  <c r="AI738" i="26"/>
  <c r="AX738" i="26"/>
  <c r="AZ738" i="26"/>
  <c r="BA738" i="26"/>
  <c r="BK738" i="26"/>
  <c r="BL738" i="26"/>
  <c r="BM738" i="26"/>
  <c r="BN738" i="26"/>
  <c r="BO738" i="26"/>
  <c r="BP738" i="26"/>
  <c r="BV738" i="26"/>
  <c r="BW738" i="26"/>
  <c r="BX738" i="26"/>
  <c r="BY738" i="26"/>
  <c r="BZ738" i="26"/>
  <c r="CA738" i="26"/>
  <c r="CB738" i="26"/>
  <c r="CC738" i="26"/>
  <c r="A739" i="26"/>
  <c r="B739" i="26"/>
  <c r="C739" i="26"/>
  <c r="D739" i="26"/>
  <c r="E739" i="26"/>
  <c r="I739" i="26"/>
  <c r="J739" i="26"/>
  <c r="K739" i="26"/>
  <c r="L739" i="26"/>
  <c r="M739" i="26"/>
  <c r="N739" i="26"/>
  <c r="O739" i="26"/>
  <c r="Q739" i="26"/>
  <c r="R739" i="26"/>
  <c r="S739" i="26"/>
  <c r="T739" i="26"/>
  <c r="V739" i="26"/>
  <c r="W739" i="26"/>
  <c r="X739" i="26"/>
  <c r="Y739" i="26"/>
  <c r="AB739" i="26"/>
  <c r="AC739" i="26"/>
  <c r="AD739" i="26"/>
  <c r="AE739" i="26"/>
  <c r="AF739" i="26"/>
  <c r="AG739" i="26"/>
  <c r="AH739" i="26"/>
  <c r="AI739" i="26"/>
  <c r="AX739" i="26"/>
  <c r="AZ739" i="26"/>
  <c r="BA739" i="26"/>
  <c r="BK739" i="26"/>
  <c r="BL739" i="26"/>
  <c r="BM739" i="26"/>
  <c r="BN739" i="26"/>
  <c r="BO739" i="26"/>
  <c r="BP739" i="26"/>
  <c r="BV739" i="26"/>
  <c r="BW739" i="26"/>
  <c r="BX739" i="26"/>
  <c r="BY739" i="26"/>
  <c r="BZ739" i="26"/>
  <c r="CA739" i="26"/>
  <c r="CB739" i="26"/>
  <c r="CC739" i="26"/>
  <c r="A740" i="26"/>
  <c r="B740" i="26"/>
  <c r="C740" i="26"/>
  <c r="D740" i="26"/>
  <c r="E740" i="26"/>
  <c r="I740" i="26"/>
  <c r="J740" i="26"/>
  <c r="K740" i="26"/>
  <c r="L740" i="26"/>
  <c r="M740" i="26"/>
  <c r="N740" i="26"/>
  <c r="O740" i="26"/>
  <c r="Q740" i="26"/>
  <c r="R740" i="26"/>
  <c r="S740" i="26"/>
  <c r="T740" i="26"/>
  <c r="V740" i="26"/>
  <c r="W740" i="26"/>
  <c r="X740" i="26"/>
  <c r="Y740" i="26"/>
  <c r="AB740" i="26"/>
  <c r="AC740" i="26"/>
  <c r="AD740" i="26"/>
  <c r="AE740" i="26"/>
  <c r="AF740" i="26"/>
  <c r="AG740" i="26"/>
  <c r="AH740" i="26"/>
  <c r="AI740" i="26"/>
  <c r="AX740" i="26"/>
  <c r="AZ740" i="26"/>
  <c r="BA740" i="26"/>
  <c r="BK740" i="26"/>
  <c r="BL740" i="26"/>
  <c r="BM740" i="26"/>
  <c r="BN740" i="26"/>
  <c r="BO740" i="26"/>
  <c r="BP740" i="26"/>
  <c r="BV740" i="26"/>
  <c r="BW740" i="26"/>
  <c r="BX740" i="26"/>
  <c r="BY740" i="26"/>
  <c r="BZ740" i="26"/>
  <c r="CA740" i="26"/>
  <c r="CB740" i="26"/>
  <c r="CC740" i="26"/>
  <c r="A741" i="26"/>
  <c r="B741" i="26"/>
  <c r="C741" i="26"/>
  <c r="D741" i="26"/>
  <c r="E741" i="26"/>
  <c r="I741" i="26"/>
  <c r="J741" i="26"/>
  <c r="K741" i="26"/>
  <c r="L741" i="26"/>
  <c r="M741" i="26"/>
  <c r="N741" i="26"/>
  <c r="O741" i="26"/>
  <c r="Q741" i="26"/>
  <c r="R741" i="26"/>
  <c r="S741" i="26"/>
  <c r="T741" i="26"/>
  <c r="V741" i="26"/>
  <c r="W741" i="26"/>
  <c r="X741" i="26"/>
  <c r="Y741" i="26"/>
  <c r="AB741" i="26"/>
  <c r="AC741" i="26"/>
  <c r="AD741" i="26"/>
  <c r="AE741" i="26"/>
  <c r="AF741" i="26"/>
  <c r="AG741" i="26"/>
  <c r="AH741" i="26"/>
  <c r="AI741" i="26"/>
  <c r="AX741" i="26"/>
  <c r="AZ741" i="26"/>
  <c r="BA741" i="26"/>
  <c r="BK741" i="26"/>
  <c r="BL741" i="26"/>
  <c r="BM741" i="26"/>
  <c r="BN741" i="26"/>
  <c r="BO741" i="26"/>
  <c r="BP741" i="26"/>
  <c r="BV741" i="26"/>
  <c r="BW741" i="26"/>
  <c r="BX741" i="26"/>
  <c r="BY741" i="26"/>
  <c r="BZ741" i="26"/>
  <c r="CA741" i="26"/>
  <c r="CB741" i="26"/>
  <c r="CC741" i="26"/>
  <c r="A742" i="26"/>
  <c r="B742" i="26"/>
  <c r="C742" i="26"/>
  <c r="D742" i="26"/>
  <c r="E742" i="26"/>
  <c r="I742" i="26"/>
  <c r="J742" i="26"/>
  <c r="K742" i="26"/>
  <c r="L742" i="26"/>
  <c r="M742" i="26"/>
  <c r="N742" i="26"/>
  <c r="O742" i="26"/>
  <c r="Q742" i="26"/>
  <c r="R742" i="26"/>
  <c r="S742" i="26"/>
  <c r="T742" i="26"/>
  <c r="V742" i="26"/>
  <c r="W742" i="26"/>
  <c r="X742" i="26"/>
  <c r="Y742" i="26"/>
  <c r="AB742" i="26"/>
  <c r="AC742" i="26"/>
  <c r="AD742" i="26"/>
  <c r="AE742" i="26"/>
  <c r="AF742" i="26"/>
  <c r="AG742" i="26"/>
  <c r="AH742" i="26"/>
  <c r="AI742" i="26"/>
  <c r="AX742" i="26"/>
  <c r="AZ742" i="26"/>
  <c r="BA742" i="26"/>
  <c r="BK742" i="26"/>
  <c r="BL742" i="26"/>
  <c r="BM742" i="26"/>
  <c r="BN742" i="26"/>
  <c r="BO742" i="26"/>
  <c r="BP742" i="26"/>
  <c r="BV742" i="26"/>
  <c r="BW742" i="26"/>
  <c r="BX742" i="26"/>
  <c r="BY742" i="26"/>
  <c r="BZ742" i="26"/>
  <c r="CA742" i="26"/>
  <c r="CB742" i="26"/>
  <c r="CC742" i="26"/>
  <c r="A743" i="26"/>
  <c r="B743" i="26"/>
  <c r="C743" i="26"/>
  <c r="D743" i="26"/>
  <c r="E743" i="26"/>
  <c r="I743" i="26"/>
  <c r="J743" i="26"/>
  <c r="K743" i="26"/>
  <c r="L743" i="26"/>
  <c r="M743" i="26"/>
  <c r="N743" i="26"/>
  <c r="O743" i="26"/>
  <c r="Q743" i="26"/>
  <c r="R743" i="26"/>
  <c r="S743" i="26"/>
  <c r="T743" i="26"/>
  <c r="V743" i="26"/>
  <c r="W743" i="26"/>
  <c r="X743" i="26"/>
  <c r="Y743" i="26"/>
  <c r="AB743" i="26"/>
  <c r="AC743" i="26"/>
  <c r="AD743" i="26"/>
  <c r="AE743" i="26"/>
  <c r="AF743" i="26"/>
  <c r="AG743" i="26"/>
  <c r="AH743" i="26"/>
  <c r="AI743" i="26"/>
  <c r="AX743" i="26"/>
  <c r="AZ743" i="26"/>
  <c r="BA743" i="26"/>
  <c r="BK743" i="26"/>
  <c r="BL743" i="26"/>
  <c r="BM743" i="26"/>
  <c r="BN743" i="26"/>
  <c r="BO743" i="26"/>
  <c r="BP743" i="26"/>
  <c r="BV743" i="26"/>
  <c r="BW743" i="26"/>
  <c r="BX743" i="26"/>
  <c r="BY743" i="26"/>
  <c r="BZ743" i="26"/>
  <c r="CA743" i="26"/>
  <c r="CB743" i="26"/>
  <c r="CC743" i="26"/>
  <c r="A744" i="26"/>
  <c r="B744" i="26"/>
  <c r="C744" i="26"/>
  <c r="D744" i="26"/>
  <c r="E744" i="26"/>
  <c r="I744" i="26"/>
  <c r="J744" i="26"/>
  <c r="K744" i="26"/>
  <c r="L744" i="26"/>
  <c r="M744" i="26"/>
  <c r="N744" i="26"/>
  <c r="O744" i="26"/>
  <c r="Q744" i="26"/>
  <c r="R744" i="26"/>
  <c r="S744" i="26"/>
  <c r="T744" i="26"/>
  <c r="V744" i="26"/>
  <c r="W744" i="26"/>
  <c r="X744" i="26"/>
  <c r="Y744" i="26"/>
  <c r="AB744" i="26"/>
  <c r="AC744" i="26"/>
  <c r="AD744" i="26"/>
  <c r="AE744" i="26"/>
  <c r="AF744" i="26"/>
  <c r="AG744" i="26"/>
  <c r="AH744" i="26"/>
  <c r="AI744" i="26"/>
  <c r="AX744" i="26"/>
  <c r="AZ744" i="26"/>
  <c r="BA744" i="26"/>
  <c r="BK744" i="26"/>
  <c r="BL744" i="26"/>
  <c r="BM744" i="26"/>
  <c r="BN744" i="26"/>
  <c r="BO744" i="26"/>
  <c r="BP744" i="26"/>
  <c r="BV744" i="26"/>
  <c r="BW744" i="26"/>
  <c r="BX744" i="26"/>
  <c r="BY744" i="26"/>
  <c r="BZ744" i="26"/>
  <c r="CA744" i="26"/>
  <c r="CB744" i="26"/>
  <c r="CC744" i="26"/>
  <c r="A745" i="26"/>
  <c r="B745" i="26"/>
  <c r="C745" i="26"/>
  <c r="D745" i="26"/>
  <c r="E745" i="26"/>
  <c r="I745" i="26"/>
  <c r="J745" i="26"/>
  <c r="K745" i="26"/>
  <c r="L745" i="26"/>
  <c r="M745" i="26"/>
  <c r="N745" i="26"/>
  <c r="O745" i="26"/>
  <c r="Q745" i="26"/>
  <c r="R745" i="26"/>
  <c r="S745" i="26"/>
  <c r="T745" i="26"/>
  <c r="V745" i="26"/>
  <c r="W745" i="26"/>
  <c r="X745" i="26"/>
  <c r="Y745" i="26"/>
  <c r="AB745" i="26"/>
  <c r="AC745" i="26"/>
  <c r="AD745" i="26"/>
  <c r="AE745" i="26"/>
  <c r="AF745" i="26"/>
  <c r="AG745" i="26"/>
  <c r="AH745" i="26"/>
  <c r="AI745" i="26"/>
  <c r="AX745" i="26"/>
  <c r="AZ745" i="26"/>
  <c r="BA745" i="26"/>
  <c r="BK745" i="26"/>
  <c r="BL745" i="26"/>
  <c r="BM745" i="26"/>
  <c r="BN745" i="26"/>
  <c r="BO745" i="26"/>
  <c r="BP745" i="26"/>
  <c r="BV745" i="26"/>
  <c r="BW745" i="26"/>
  <c r="BX745" i="26"/>
  <c r="BY745" i="26"/>
  <c r="BZ745" i="26"/>
  <c r="CA745" i="26"/>
  <c r="CB745" i="26"/>
  <c r="CC745" i="26"/>
  <c r="A746" i="26"/>
  <c r="B746" i="26"/>
  <c r="C746" i="26"/>
  <c r="D746" i="26"/>
  <c r="E746" i="26"/>
  <c r="I746" i="26"/>
  <c r="J746" i="26"/>
  <c r="K746" i="26"/>
  <c r="L746" i="26"/>
  <c r="M746" i="26"/>
  <c r="N746" i="26"/>
  <c r="O746" i="26"/>
  <c r="Q746" i="26"/>
  <c r="R746" i="26"/>
  <c r="S746" i="26"/>
  <c r="T746" i="26"/>
  <c r="V746" i="26"/>
  <c r="W746" i="26"/>
  <c r="X746" i="26"/>
  <c r="Y746" i="26"/>
  <c r="AB746" i="26"/>
  <c r="AC746" i="26"/>
  <c r="AD746" i="26"/>
  <c r="AE746" i="26"/>
  <c r="AF746" i="26"/>
  <c r="AG746" i="26"/>
  <c r="AH746" i="26"/>
  <c r="AI746" i="26"/>
  <c r="AX746" i="26"/>
  <c r="AZ746" i="26"/>
  <c r="BA746" i="26"/>
  <c r="BK746" i="26"/>
  <c r="BL746" i="26"/>
  <c r="BM746" i="26"/>
  <c r="BN746" i="26"/>
  <c r="BO746" i="26"/>
  <c r="BP746" i="26"/>
  <c r="BV746" i="26"/>
  <c r="BW746" i="26"/>
  <c r="BX746" i="26"/>
  <c r="BY746" i="26"/>
  <c r="BZ746" i="26"/>
  <c r="CA746" i="26"/>
  <c r="CB746" i="26"/>
  <c r="CC746" i="26"/>
  <c r="A747" i="26"/>
  <c r="B747" i="26"/>
  <c r="C747" i="26"/>
  <c r="D747" i="26"/>
  <c r="E747" i="26"/>
  <c r="I747" i="26"/>
  <c r="J747" i="26"/>
  <c r="K747" i="26"/>
  <c r="L747" i="26"/>
  <c r="M747" i="26"/>
  <c r="N747" i="26"/>
  <c r="O747" i="26"/>
  <c r="Q747" i="26"/>
  <c r="R747" i="26"/>
  <c r="S747" i="26"/>
  <c r="T747" i="26"/>
  <c r="V747" i="26"/>
  <c r="W747" i="26"/>
  <c r="X747" i="26"/>
  <c r="Y747" i="26"/>
  <c r="AB747" i="26"/>
  <c r="AC747" i="26"/>
  <c r="AD747" i="26"/>
  <c r="AE747" i="26"/>
  <c r="AF747" i="26"/>
  <c r="AG747" i="26"/>
  <c r="AH747" i="26"/>
  <c r="AI747" i="26"/>
  <c r="AX747" i="26"/>
  <c r="AZ747" i="26"/>
  <c r="BA747" i="26"/>
  <c r="BK747" i="26"/>
  <c r="BL747" i="26"/>
  <c r="BM747" i="26"/>
  <c r="BN747" i="26"/>
  <c r="BO747" i="26"/>
  <c r="BP747" i="26"/>
  <c r="BV747" i="26"/>
  <c r="BW747" i="26"/>
  <c r="BX747" i="26"/>
  <c r="BY747" i="26"/>
  <c r="BZ747" i="26"/>
  <c r="CA747" i="26"/>
  <c r="CB747" i="26"/>
  <c r="CC747" i="26"/>
  <c r="A748" i="26"/>
  <c r="B748" i="26"/>
  <c r="C748" i="26"/>
  <c r="D748" i="26"/>
  <c r="E748" i="26"/>
  <c r="I748" i="26"/>
  <c r="J748" i="26"/>
  <c r="K748" i="26"/>
  <c r="L748" i="26"/>
  <c r="M748" i="26"/>
  <c r="N748" i="26"/>
  <c r="O748" i="26"/>
  <c r="Q748" i="26"/>
  <c r="R748" i="26"/>
  <c r="S748" i="26"/>
  <c r="T748" i="26"/>
  <c r="V748" i="26"/>
  <c r="W748" i="26"/>
  <c r="X748" i="26"/>
  <c r="Y748" i="26"/>
  <c r="AB748" i="26"/>
  <c r="AC748" i="26"/>
  <c r="AD748" i="26"/>
  <c r="AE748" i="26"/>
  <c r="AF748" i="26"/>
  <c r="AG748" i="26"/>
  <c r="AH748" i="26"/>
  <c r="AI748" i="26"/>
  <c r="AX748" i="26"/>
  <c r="AZ748" i="26"/>
  <c r="BA748" i="26"/>
  <c r="BK748" i="26"/>
  <c r="BL748" i="26"/>
  <c r="BM748" i="26"/>
  <c r="BN748" i="26"/>
  <c r="BO748" i="26"/>
  <c r="BP748" i="26"/>
  <c r="BV748" i="26"/>
  <c r="BW748" i="26"/>
  <c r="BX748" i="26"/>
  <c r="BY748" i="26"/>
  <c r="BZ748" i="26"/>
  <c r="CA748" i="26"/>
  <c r="CB748" i="26"/>
  <c r="CC748" i="26"/>
  <c r="A749" i="26"/>
  <c r="B749" i="26"/>
  <c r="C749" i="26"/>
  <c r="D749" i="26"/>
  <c r="E749" i="26"/>
  <c r="I749" i="26"/>
  <c r="J749" i="26"/>
  <c r="K749" i="26"/>
  <c r="L749" i="26"/>
  <c r="M749" i="26"/>
  <c r="N749" i="26"/>
  <c r="O749" i="26"/>
  <c r="Q749" i="26"/>
  <c r="R749" i="26"/>
  <c r="S749" i="26"/>
  <c r="T749" i="26"/>
  <c r="V749" i="26"/>
  <c r="W749" i="26"/>
  <c r="X749" i="26"/>
  <c r="Y749" i="26"/>
  <c r="AB749" i="26"/>
  <c r="AC749" i="26"/>
  <c r="AD749" i="26"/>
  <c r="AE749" i="26"/>
  <c r="AF749" i="26"/>
  <c r="AG749" i="26"/>
  <c r="AH749" i="26"/>
  <c r="AI749" i="26"/>
  <c r="AX749" i="26"/>
  <c r="AZ749" i="26"/>
  <c r="BA749" i="26"/>
  <c r="BK749" i="26"/>
  <c r="BL749" i="26"/>
  <c r="BM749" i="26"/>
  <c r="BN749" i="26"/>
  <c r="BO749" i="26"/>
  <c r="BP749" i="26"/>
  <c r="BV749" i="26"/>
  <c r="BW749" i="26"/>
  <c r="BX749" i="26"/>
  <c r="BY749" i="26"/>
  <c r="BZ749" i="26"/>
  <c r="CA749" i="26"/>
  <c r="CB749" i="26"/>
  <c r="CC749" i="26"/>
  <c r="A750" i="26"/>
  <c r="B750" i="26"/>
  <c r="C750" i="26"/>
  <c r="D750" i="26"/>
  <c r="E750" i="26"/>
  <c r="I750" i="26"/>
  <c r="J750" i="26"/>
  <c r="K750" i="26"/>
  <c r="L750" i="26"/>
  <c r="M750" i="26"/>
  <c r="N750" i="26"/>
  <c r="O750" i="26"/>
  <c r="Q750" i="26"/>
  <c r="R750" i="26"/>
  <c r="S750" i="26"/>
  <c r="T750" i="26"/>
  <c r="V750" i="26"/>
  <c r="W750" i="26"/>
  <c r="X750" i="26"/>
  <c r="Y750" i="26"/>
  <c r="AB750" i="26"/>
  <c r="AC750" i="26"/>
  <c r="AD750" i="26"/>
  <c r="AE750" i="26"/>
  <c r="AF750" i="26"/>
  <c r="AG750" i="26"/>
  <c r="AH750" i="26"/>
  <c r="AI750" i="26"/>
  <c r="AX750" i="26"/>
  <c r="AZ750" i="26"/>
  <c r="BA750" i="26"/>
  <c r="BK750" i="26"/>
  <c r="BL750" i="26"/>
  <c r="BM750" i="26"/>
  <c r="BN750" i="26"/>
  <c r="BO750" i="26"/>
  <c r="BP750" i="26"/>
  <c r="BV750" i="26"/>
  <c r="BW750" i="26"/>
  <c r="BX750" i="26"/>
  <c r="BY750" i="26"/>
  <c r="BZ750" i="26"/>
  <c r="CA750" i="26"/>
  <c r="CB750" i="26"/>
  <c r="CC750" i="26"/>
  <c r="A751" i="26"/>
  <c r="B751" i="26"/>
  <c r="C751" i="26"/>
  <c r="D751" i="26"/>
  <c r="E751" i="26"/>
  <c r="I751" i="26"/>
  <c r="J751" i="26"/>
  <c r="K751" i="26"/>
  <c r="L751" i="26"/>
  <c r="M751" i="26"/>
  <c r="N751" i="26"/>
  <c r="O751" i="26"/>
  <c r="Q751" i="26"/>
  <c r="R751" i="26"/>
  <c r="S751" i="26"/>
  <c r="T751" i="26"/>
  <c r="V751" i="26"/>
  <c r="W751" i="26"/>
  <c r="X751" i="26"/>
  <c r="Y751" i="26"/>
  <c r="AB751" i="26"/>
  <c r="AC751" i="26"/>
  <c r="AD751" i="26"/>
  <c r="AE751" i="26"/>
  <c r="AF751" i="26"/>
  <c r="AG751" i="26"/>
  <c r="AH751" i="26"/>
  <c r="AI751" i="26"/>
  <c r="AX751" i="26"/>
  <c r="AZ751" i="26"/>
  <c r="BA751" i="26"/>
  <c r="BK751" i="26"/>
  <c r="BL751" i="26"/>
  <c r="BM751" i="26"/>
  <c r="BN751" i="26"/>
  <c r="BO751" i="26"/>
  <c r="BP751" i="26"/>
  <c r="BV751" i="26"/>
  <c r="BW751" i="26"/>
  <c r="BX751" i="26"/>
  <c r="BY751" i="26"/>
  <c r="BZ751" i="26"/>
  <c r="CA751" i="26"/>
  <c r="CB751" i="26"/>
  <c r="CC751" i="26"/>
  <c r="A752" i="26"/>
  <c r="B752" i="26"/>
  <c r="C752" i="26"/>
  <c r="D752" i="26"/>
  <c r="E752" i="26"/>
  <c r="I752" i="26"/>
  <c r="J752" i="26"/>
  <c r="K752" i="26"/>
  <c r="L752" i="26"/>
  <c r="M752" i="26"/>
  <c r="N752" i="26"/>
  <c r="O752" i="26"/>
  <c r="Q752" i="26"/>
  <c r="R752" i="26"/>
  <c r="S752" i="26"/>
  <c r="T752" i="26"/>
  <c r="V752" i="26"/>
  <c r="W752" i="26"/>
  <c r="X752" i="26"/>
  <c r="Y752" i="26"/>
  <c r="AB752" i="26"/>
  <c r="AC752" i="26"/>
  <c r="AD752" i="26"/>
  <c r="AE752" i="26"/>
  <c r="AF752" i="26"/>
  <c r="AG752" i="26"/>
  <c r="AH752" i="26"/>
  <c r="AI752" i="26"/>
  <c r="AX752" i="26"/>
  <c r="AZ752" i="26"/>
  <c r="BA752" i="26"/>
  <c r="BK752" i="26"/>
  <c r="BL752" i="26"/>
  <c r="BM752" i="26"/>
  <c r="BN752" i="26"/>
  <c r="BO752" i="26"/>
  <c r="BP752" i="26"/>
  <c r="BV752" i="26"/>
  <c r="BW752" i="26"/>
  <c r="BX752" i="26"/>
  <c r="BY752" i="26"/>
  <c r="BZ752" i="26"/>
  <c r="CA752" i="26"/>
  <c r="CB752" i="26"/>
  <c r="CC752" i="26"/>
  <c r="A753" i="26"/>
  <c r="B753" i="26"/>
  <c r="C753" i="26"/>
  <c r="D753" i="26"/>
  <c r="E753" i="26"/>
  <c r="I753" i="26"/>
  <c r="J753" i="26"/>
  <c r="K753" i="26"/>
  <c r="L753" i="26"/>
  <c r="M753" i="26"/>
  <c r="N753" i="26"/>
  <c r="O753" i="26"/>
  <c r="Q753" i="26"/>
  <c r="R753" i="26"/>
  <c r="S753" i="26"/>
  <c r="T753" i="26"/>
  <c r="V753" i="26"/>
  <c r="W753" i="26"/>
  <c r="X753" i="26"/>
  <c r="Y753" i="26"/>
  <c r="AB753" i="26"/>
  <c r="AC753" i="26"/>
  <c r="AD753" i="26"/>
  <c r="AE753" i="26"/>
  <c r="AF753" i="26"/>
  <c r="AG753" i="26"/>
  <c r="AH753" i="26"/>
  <c r="AI753" i="26"/>
  <c r="AX753" i="26"/>
  <c r="AZ753" i="26"/>
  <c r="BA753" i="26"/>
  <c r="BK753" i="26"/>
  <c r="BL753" i="26"/>
  <c r="BM753" i="26"/>
  <c r="BN753" i="26"/>
  <c r="BO753" i="26"/>
  <c r="BP753" i="26"/>
  <c r="BV753" i="26"/>
  <c r="BW753" i="26"/>
  <c r="BX753" i="26"/>
  <c r="BY753" i="26"/>
  <c r="BZ753" i="26"/>
  <c r="CA753" i="26"/>
  <c r="CB753" i="26"/>
  <c r="CC753" i="26"/>
  <c r="A754" i="26"/>
  <c r="B754" i="26"/>
  <c r="C754" i="26"/>
  <c r="D754" i="26"/>
  <c r="E754" i="26"/>
  <c r="I754" i="26"/>
  <c r="J754" i="26"/>
  <c r="K754" i="26"/>
  <c r="L754" i="26"/>
  <c r="M754" i="26"/>
  <c r="N754" i="26"/>
  <c r="O754" i="26"/>
  <c r="Q754" i="26"/>
  <c r="R754" i="26"/>
  <c r="S754" i="26"/>
  <c r="T754" i="26"/>
  <c r="V754" i="26"/>
  <c r="W754" i="26"/>
  <c r="X754" i="26"/>
  <c r="Y754" i="26"/>
  <c r="AB754" i="26"/>
  <c r="AC754" i="26"/>
  <c r="AD754" i="26"/>
  <c r="AE754" i="26"/>
  <c r="AF754" i="26"/>
  <c r="AG754" i="26"/>
  <c r="AH754" i="26"/>
  <c r="AI754" i="26"/>
  <c r="AX754" i="26"/>
  <c r="AZ754" i="26"/>
  <c r="BA754" i="26"/>
  <c r="BK754" i="26"/>
  <c r="BL754" i="26"/>
  <c r="BM754" i="26"/>
  <c r="BN754" i="26"/>
  <c r="BO754" i="26"/>
  <c r="BP754" i="26"/>
  <c r="BV754" i="26"/>
  <c r="BW754" i="26"/>
  <c r="BX754" i="26"/>
  <c r="BY754" i="26"/>
  <c r="BZ754" i="26"/>
  <c r="CA754" i="26"/>
  <c r="CB754" i="26"/>
  <c r="CC754" i="26"/>
  <c r="A755" i="26"/>
  <c r="B755" i="26"/>
  <c r="C755" i="26"/>
  <c r="D755" i="26"/>
  <c r="E755" i="26"/>
  <c r="I755" i="26"/>
  <c r="J755" i="26"/>
  <c r="K755" i="26"/>
  <c r="L755" i="26"/>
  <c r="M755" i="26"/>
  <c r="N755" i="26"/>
  <c r="O755" i="26"/>
  <c r="Q755" i="26"/>
  <c r="R755" i="26"/>
  <c r="S755" i="26"/>
  <c r="T755" i="26"/>
  <c r="V755" i="26"/>
  <c r="W755" i="26"/>
  <c r="X755" i="26"/>
  <c r="Y755" i="26"/>
  <c r="AB755" i="26"/>
  <c r="AC755" i="26"/>
  <c r="AD755" i="26"/>
  <c r="AE755" i="26"/>
  <c r="AF755" i="26"/>
  <c r="AG755" i="26"/>
  <c r="AH755" i="26"/>
  <c r="AI755" i="26"/>
  <c r="AX755" i="26"/>
  <c r="AZ755" i="26"/>
  <c r="BA755" i="26"/>
  <c r="BK755" i="26"/>
  <c r="BL755" i="26"/>
  <c r="BM755" i="26"/>
  <c r="BN755" i="26"/>
  <c r="BO755" i="26"/>
  <c r="BP755" i="26"/>
  <c r="BV755" i="26"/>
  <c r="BW755" i="26"/>
  <c r="BX755" i="26"/>
  <c r="BY755" i="26"/>
  <c r="BZ755" i="26"/>
  <c r="CA755" i="26"/>
  <c r="CB755" i="26"/>
  <c r="CC755" i="26"/>
  <c r="J757" i="26"/>
  <c r="J758" i="26"/>
  <c r="CB759" i="26"/>
  <c r="CC759" i="26"/>
  <c r="CB761" i="26"/>
  <c r="CC761" i="26"/>
  <c r="CB763" i="26"/>
</calcChain>
</file>

<file path=xl/sharedStrings.xml><?xml version="1.0" encoding="utf-8"?>
<sst xmlns="http://schemas.openxmlformats.org/spreadsheetml/2006/main" count="9076" uniqueCount="555">
  <si>
    <t>PARAMETERS</t>
  </si>
  <si>
    <t xml:space="preserve"> </t>
  </si>
  <si>
    <t>FIXED PRICE CHART GRAPHS THE FIXED PRICE FOR PIPE 1 FOR THE TERM LISTED BELOW</t>
  </si>
  <si>
    <t>NYMEX</t>
  </si>
  <si>
    <t>PIPE 1</t>
  </si>
  <si>
    <t>CIG</t>
  </si>
  <si>
    <t>CHICAGO-CITY</t>
  </si>
  <si>
    <t>PEPL</t>
  </si>
  <si>
    <t>PIPE 2</t>
  </si>
  <si>
    <t>WAHA</t>
  </si>
  <si>
    <t>PERM</t>
  </si>
  <si>
    <t>SAN JUAN</t>
  </si>
  <si>
    <t>SHIP</t>
  </si>
  <si>
    <t>TERM MUST MATCH EXACTLY THE APPROPRIATE STRIP FROM THE LIST BELOW\</t>
  </si>
  <si>
    <t>SPOT</t>
  </si>
  <si>
    <t>SUMMER 98</t>
  </si>
  <si>
    <t>ONE YEAR</t>
  </si>
  <si>
    <t>SUMMER 96</t>
  </si>
  <si>
    <t>SUMMER 97</t>
  </si>
  <si>
    <t>WINTER 96-97</t>
  </si>
  <si>
    <t>WINTER 97-98</t>
  </si>
  <si>
    <t>WINTER 98-99</t>
  </si>
  <si>
    <t>VOLATILITY</t>
  </si>
  <si>
    <t>CORRELATION</t>
  </si>
  <si>
    <t>SOCAL</t>
  </si>
  <si>
    <t>ONE-YEAR</t>
  </si>
  <si>
    <t>SUMMER 99</t>
  </si>
  <si>
    <t>SUMAS</t>
  </si>
  <si>
    <t>TRANSCO Z6</t>
  </si>
  <si>
    <t>WINTER9900</t>
  </si>
  <si>
    <t>TCO</t>
  </si>
  <si>
    <t>NWPL RM</t>
  </si>
  <si>
    <t>SUMMER00</t>
  </si>
  <si>
    <t>START DATE:</t>
  </si>
  <si>
    <t>BASIS CHART GRAPHS THE BASIS FOR PIPE 2 MINUS PIPE 1 FOR THE TERM LISTED BELOW.</t>
  </si>
  <si>
    <t>MALIN</t>
  </si>
  <si>
    <t>EP SJ</t>
  </si>
  <si>
    <t>AECO</t>
  </si>
  <si>
    <t>EP PERM</t>
  </si>
  <si>
    <t>CHICAGO</t>
  </si>
  <si>
    <t>SPOTNYMEX</t>
  </si>
  <si>
    <t>SPOTCHICAGO</t>
  </si>
  <si>
    <t>SPOTPEPL</t>
  </si>
  <si>
    <t>SPOTNWPL RM</t>
  </si>
  <si>
    <t>SPOTWAHA</t>
  </si>
  <si>
    <t>SPOTEP PERM</t>
  </si>
  <si>
    <t>SPOTEP SJ</t>
  </si>
  <si>
    <t>SPOTSHIP</t>
  </si>
  <si>
    <t>SPOTSUMAS</t>
  </si>
  <si>
    <t>SPOTAECO</t>
  </si>
  <si>
    <t>SPOTTRANSCO Z6</t>
  </si>
  <si>
    <t>SPOTTCO</t>
  </si>
  <si>
    <t>SPOTSOCAL</t>
  </si>
  <si>
    <t>SUMMER 97NYMEX</t>
  </si>
  <si>
    <t>SUMMER 97CHICAGO</t>
  </si>
  <si>
    <t>SUMMER 97PEPL</t>
  </si>
  <si>
    <t>SUMMER 97NWPL RM</t>
  </si>
  <si>
    <t>SUMMER 97WAHA</t>
  </si>
  <si>
    <t>SUMMER 97EP PERM</t>
  </si>
  <si>
    <t>SUMMER 97EP SJ</t>
  </si>
  <si>
    <t>SUMMER 97SHIP</t>
  </si>
  <si>
    <t>SUMMER 97SUMAS</t>
  </si>
  <si>
    <t>SUMMER 97AECO</t>
  </si>
  <si>
    <t>SUMMER 97TRANSCO Z6</t>
  </si>
  <si>
    <t>SUMMER 97TCO</t>
  </si>
  <si>
    <t>SUMMER 97SOCAL</t>
  </si>
  <si>
    <t>SUMMER 98NYMEX</t>
  </si>
  <si>
    <t>SUMMER 98CHICAGO</t>
  </si>
  <si>
    <t>SUMMER 98PEPL</t>
  </si>
  <si>
    <t>SUMMER 98NWPL RM</t>
  </si>
  <si>
    <t>SUMMER 98WAHA</t>
  </si>
  <si>
    <t>SUMMER 98EP PERM</t>
  </si>
  <si>
    <t>SUMMER 98EP SJ</t>
  </si>
  <si>
    <t>SUMMER 98SHIP</t>
  </si>
  <si>
    <t>SUMMER 98SUMAS</t>
  </si>
  <si>
    <t>SUMMER 98AECO</t>
  </si>
  <si>
    <t>SUMMER 98TRANSCO Z6</t>
  </si>
  <si>
    <t>SUMMER 98TCO</t>
  </si>
  <si>
    <t>SUMMER 98SOCAL</t>
  </si>
  <si>
    <t>WINTER 96-97NYMEX</t>
  </si>
  <si>
    <t>WINTER 96-97CHICAGO</t>
  </si>
  <si>
    <t>WINTER 96-97PEPL</t>
  </si>
  <si>
    <t>WINTER 96-97NWPL RM</t>
  </si>
  <si>
    <t>WINTER 96-97WAHA</t>
  </si>
  <si>
    <t>WINTER 96-97EP PERM</t>
  </si>
  <si>
    <t>WINTER 96-97EP SJ</t>
  </si>
  <si>
    <t>WINTER 96-97SHIP</t>
  </si>
  <si>
    <t>WINTER 96-97SUMAS</t>
  </si>
  <si>
    <t>WINTER 96-97AECO</t>
  </si>
  <si>
    <t>WINTER 96-97TRANSCO Z6</t>
  </si>
  <si>
    <t>WINTER 96-97TCO</t>
  </si>
  <si>
    <t>WINTER 96-97SOCAL</t>
  </si>
  <si>
    <t>WINTER 97-98NYMEX</t>
  </si>
  <si>
    <t>WINTER 97-98CHICAGO</t>
  </si>
  <si>
    <t>WINTER 97-98PEPL</t>
  </si>
  <si>
    <t>WINTER 97-98NWPL RM</t>
  </si>
  <si>
    <t>WINTER 97-98WAHA</t>
  </si>
  <si>
    <t>WINTER 97-98EP PERM</t>
  </si>
  <si>
    <t>WINTER 97-98EP SJ</t>
  </si>
  <si>
    <t>WINTER 97-98SHIP</t>
  </si>
  <si>
    <t>WINTER 97-98SUMAS</t>
  </si>
  <si>
    <t>WINTER 97-98AECO</t>
  </si>
  <si>
    <t>WINTER 97-98TRANSCO Z6</t>
  </si>
  <si>
    <t>WINTER 97-98TCO</t>
  </si>
  <si>
    <t>WINTER 97-98SOCAL</t>
  </si>
  <si>
    <t>WINTER 98-99NYMEX</t>
  </si>
  <si>
    <t>WINTER 98-99CHICAGO</t>
  </si>
  <si>
    <t>WINTER 98-99PEPL</t>
  </si>
  <si>
    <t>WINTER 98-99NWPL RM</t>
  </si>
  <si>
    <t>WINTER 98-99WAHA</t>
  </si>
  <si>
    <t>WINTER 98-99EP PERM</t>
  </si>
  <si>
    <t>WINTER 98-99EP SJ</t>
  </si>
  <si>
    <t>WINTER 98-99SHIP</t>
  </si>
  <si>
    <t>WINTER 98-99SUMAS</t>
  </si>
  <si>
    <t>WINTER 98-99AECO</t>
  </si>
  <si>
    <t>WINTER 98-99TRANSCO Z6</t>
  </si>
  <si>
    <t>WINTER 98-99TCO</t>
  </si>
  <si>
    <t>WINTER 98-99SOCAL</t>
  </si>
  <si>
    <t>SUMMER 99NYMEX</t>
  </si>
  <si>
    <t>SUMMER 99CHICAGO</t>
  </si>
  <si>
    <t>SUMMER 99PEPL</t>
  </si>
  <si>
    <t>SUMMER 99NWPL RM</t>
  </si>
  <si>
    <t>SUMMER 99WAHA</t>
  </si>
  <si>
    <t>SUMMER 99EP PERM</t>
  </si>
  <si>
    <t>SUMMER 99EP SJ</t>
  </si>
  <si>
    <t>SUMMER 99SHIP</t>
  </si>
  <si>
    <t>SUMMER 99SUMAS</t>
  </si>
  <si>
    <t>SUMMER 99AECO</t>
  </si>
  <si>
    <t>SUMMER 99TRANSCO Z6</t>
  </si>
  <si>
    <t>SUMMER 99TCO</t>
  </si>
  <si>
    <t>SUMMER 99SOCAL</t>
  </si>
  <si>
    <t>WINTER9900NYMEX</t>
  </si>
  <si>
    <t>WINTER9900CHICAGO</t>
  </si>
  <si>
    <t>WINTER9900PEPL</t>
  </si>
  <si>
    <t>WINTER9900NWPL RM</t>
  </si>
  <si>
    <t>WINTER9900WAHA</t>
  </si>
  <si>
    <t>WINTER9900EP PERM</t>
  </si>
  <si>
    <t>WINTER9900EP SJ</t>
  </si>
  <si>
    <t>WINTER9900SHIP</t>
  </si>
  <si>
    <t>WINTER9900SUMAS</t>
  </si>
  <si>
    <t>WINTER9900AECO</t>
  </si>
  <si>
    <t>WINTER9900TRANSCO Z6</t>
  </si>
  <si>
    <t>WINTER9900TCO</t>
  </si>
  <si>
    <t>WINTER9900SOCAL</t>
  </si>
  <si>
    <t>DATE</t>
  </si>
  <si>
    <t>SUMMER00NYMEX</t>
  </si>
  <si>
    <t>SUMMER00CHICAGO</t>
  </si>
  <si>
    <t>SUMMER00PEPL</t>
  </si>
  <si>
    <t>SUMMER00NWPL RM</t>
  </si>
  <si>
    <t>SUMMER00WAHA</t>
  </si>
  <si>
    <t>SUMMER00EP PERM</t>
  </si>
  <si>
    <t>SUMMER00EP SJ</t>
  </si>
  <si>
    <t>SUMMER00SHIP</t>
  </si>
  <si>
    <t>SUMMER00SUMAS</t>
  </si>
  <si>
    <t>SUMMER00AECO</t>
  </si>
  <si>
    <t>SUMMER00TRANSCO Z6</t>
  </si>
  <si>
    <t>SUMMER00TCO</t>
  </si>
  <si>
    <t>SUMMER00SOCAL</t>
  </si>
  <si>
    <t>SPOTMALIN</t>
  </si>
  <si>
    <t>SUMMER 97MALIN</t>
  </si>
  <si>
    <t>SUMMER 98MALIN</t>
  </si>
  <si>
    <t>SUMMER 99MALIN</t>
  </si>
  <si>
    <t>WINTER 96-97MALIN</t>
  </si>
  <si>
    <t>WINTER 97-98MALIN</t>
  </si>
  <si>
    <t>WINTER 98-99MALIN</t>
  </si>
  <si>
    <t>WINTER9900MALIN</t>
  </si>
  <si>
    <t>SUMMER00MALIN</t>
  </si>
  <si>
    <t>CASH</t>
  </si>
  <si>
    <t>WINTERINDEX</t>
  </si>
  <si>
    <t>CASHNYMEX</t>
  </si>
  <si>
    <t>CASHAECO</t>
  </si>
  <si>
    <t>CASHCHICAGO</t>
  </si>
  <si>
    <t>CASHEP PERM</t>
  </si>
  <si>
    <t>CASHEP SJ</t>
  </si>
  <si>
    <t>CASHNWPL RM</t>
  </si>
  <si>
    <t>CASHPEPL</t>
  </si>
  <si>
    <t>CASHSHIP</t>
  </si>
  <si>
    <t>CASHSOCAL</t>
  </si>
  <si>
    <t>CASHSUMAS</t>
  </si>
  <si>
    <t>CASHTCO</t>
  </si>
  <si>
    <t>CASHTRANSCO Z6</t>
  </si>
  <si>
    <t>CASHWAHA</t>
  </si>
  <si>
    <t>CASHMALIN</t>
  </si>
  <si>
    <t>PIPE</t>
  </si>
  <si>
    <t>TERM</t>
  </si>
  <si>
    <t>BASIS YES/NO</t>
  </si>
  <si>
    <t>SWING SWAP</t>
  </si>
  <si>
    <t>WEST</t>
  </si>
  <si>
    <t>MIDCON</t>
  </si>
  <si>
    <t>CITY GATES</t>
  </si>
  <si>
    <t>POWER</t>
  </si>
  <si>
    <t>PALO</t>
  </si>
  <si>
    <t>COB</t>
  </si>
  <si>
    <t>ENTERGY</t>
  </si>
  <si>
    <t>CINERGY</t>
  </si>
  <si>
    <t>PJM</t>
  </si>
  <si>
    <t>Mon</t>
  </si>
  <si>
    <t>Tue</t>
  </si>
  <si>
    <t>Wed</t>
  </si>
  <si>
    <t>Thu</t>
  </si>
  <si>
    <t>Fri</t>
  </si>
  <si>
    <t>Sat</t>
  </si>
  <si>
    <t>Sun</t>
  </si>
  <si>
    <t>date</t>
  </si>
  <si>
    <t>adjusted</t>
  </si>
  <si>
    <t>ACTUAL START DATE:</t>
  </si>
  <si>
    <t>(ADJUSTED TO MOST RECENT TRADE DATE )</t>
  </si>
  <si>
    <t>moving average</t>
  </si>
  <si>
    <t>(7,14,30,40)</t>
  </si>
  <si>
    <t>BASIS</t>
  </si>
  <si>
    <t>CAL PX</t>
  </si>
  <si>
    <t>WINTER0001</t>
  </si>
  <si>
    <t>WINTER0001AECO</t>
  </si>
  <si>
    <t>WINTER0001CHICAGO</t>
  </si>
  <si>
    <t>WINTER0001EP PERM</t>
  </si>
  <si>
    <t>WINTER0001EP SJ</t>
  </si>
  <si>
    <t>WINTER0001NWPL RM</t>
  </si>
  <si>
    <t>WINTER0001PEPL</t>
  </si>
  <si>
    <t>WINTER0001SHIP</t>
  </si>
  <si>
    <t>WINTER0001SOCAL</t>
  </si>
  <si>
    <t>WINTER0001SUMAS</t>
  </si>
  <si>
    <t>WINTER0001TCO</t>
  </si>
  <si>
    <t>WINTER0001TRANSCO Z6</t>
  </si>
  <si>
    <t>WINTER0001WAHA</t>
  </si>
  <si>
    <t>WINTER0001MALIN</t>
  </si>
  <si>
    <t>WINTER0001NYMEX</t>
  </si>
  <si>
    <t>Tues</t>
  </si>
  <si>
    <t>JUL-96</t>
  </si>
  <si>
    <t>AUG-96</t>
  </si>
  <si>
    <t>SEP-96</t>
  </si>
  <si>
    <t>OCT-96</t>
  </si>
  <si>
    <t>NOV-96</t>
  </si>
  <si>
    <t>DEC-96</t>
  </si>
  <si>
    <t>JAN-97</t>
  </si>
  <si>
    <t>FEB-97</t>
  </si>
  <si>
    <t>MAR-97</t>
  </si>
  <si>
    <t>APR-97</t>
  </si>
  <si>
    <t>MAY-97</t>
  </si>
  <si>
    <t>JUN-97</t>
  </si>
  <si>
    <t>JUL-97</t>
  </si>
  <si>
    <t>AUG-97</t>
  </si>
  <si>
    <t>SEP-97</t>
  </si>
  <si>
    <t>OCT-97</t>
  </si>
  <si>
    <t>NOV-97</t>
  </si>
  <si>
    <t>DEC-97</t>
  </si>
  <si>
    <t>JAN-98</t>
  </si>
  <si>
    <t>FEB-98</t>
  </si>
  <si>
    <t>MAR-98</t>
  </si>
  <si>
    <t>APR-98</t>
  </si>
  <si>
    <t>MAY-98</t>
  </si>
  <si>
    <t>JUN-98</t>
  </si>
  <si>
    <t>JUL-98</t>
  </si>
  <si>
    <t>AUG-98</t>
  </si>
  <si>
    <t>SEP-98</t>
  </si>
  <si>
    <t>OCT-98</t>
  </si>
  <si>
    <t>NOV-98</t>
  </si>
  <si>
    <t>DEC-98</t>
  </si>
  <si>
    <t>JAN-99</t>
  </si>
  <si>
    <t>FEB-99</t>
  </si>
  <si>
    <t>MAR-99</t>
  </si>
  <si>
    <t>APR-99</t>
  </si>
  <si>
    <t>May-99</t>
  </si>
  <si>
    <t>Jun-99</t>
  </si>
  <si>
    <t>JUL-99</t>
  </si>
  <si>
    <t>AUG-99</t>
  </si>
  <si>
    <t>SEP-99</t>
  </si>
  <si>
    <t>OCT-99</t>
  </si>
  <si>
    <t>NOV-99</t>
  </si>
  <si>
    <t>DEC-99</t>
  </si>
  <si>
    <t>JAN-00</t>
  </si>
  <si>
    <t>FEB-00</t>
  </si>
  <si>
    <t>MAR-00</t>
  </si>
  <si>
    <t>MONTH</t>
  </si>
  <si>
    <t>SUMMER01AECO</t>
  </si>
  <si>
    <t>SUMMER01CHICAGO</t>
  </si>
  <si>
    <t>SUMMER01EP PERM</t>
  </si>
  <si>
    <t>SUMMER01EP SJ</t>
  </si>
  <si>
    <t>SUMMER01NWPL RM</t>
  </si>
  <si>
    <t>SUMMER01PEPL</t>
  </si>
  <si>
    <t>SUMMER01SHIP</t>
  </si>
  <si>
    <t>SUMMER01SOCAL</t>
  </si>
  <si>
    <t>SUMMER01SUMAS</t>
  </si>
  <si>
    <t>SUMMER01TCO</t>
  </si>
  <si>
    <t>SUMMER01TRANSCO Z6</t>
  </si>
  <si>
    <t>SUMMER01WAHA</t>
  </si>
  <si>
    <t>SUMMER01MALIN</t>
  </si>
  <si>
    <t>SUMMER01</t>
  </si>
  <si>
    <t>SUMMER01NYMEX</t>
  </si>
  <si>
    <t>J-V01</t>
  </si>
  <si>
    <t>PEAK</t>
  </si>
  <si>
    <t>OFF-PEAK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</si>
  <si>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</si>
  <si>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</si>
  <si>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</si>
  <si>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</si>
  <si>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</si>
  <si>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</si>
  <si>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</si>
  <si>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</si>
  <si>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Effective Dt:</t>
  </si>
  <si>
    <t>Enter today's Effective Dt</t>
  </si>
  <si>
    <t>Effective Date</t>
  </si>
  <si>
    <t>Prompt Month</t>
  </si>
  <si>
    <t>Curve Code</t>
  </si>
  <si>
    <t>NG</t>
  </si>
  <si>
    <t>IF-PAN/TX/OK</t>
  </si>
  <si>
    <t>NGI/CHI. GATE</t>
  </si>
  <si>
    <t>IF-CGT/APPALAC</t>
  </si>
  <si>
    <t>IF-TRANSCO/Z6</t>
  </si>
  <si>
    <t>IF-HPL/SHPCHAN</t>
  </si>
  <si>
    <t>IF-ELPO/PERMIAN</t>
  </si>
  <si>
    <t>IF-ELPO/SJ</t>
  </si>
  <si>
    <t>IF-NTHWST/CANBR</t>
  </si>
  <si>
    <t>IF-NWPL_ROCKY_M</t>
  </si>
  <si>
    <t>NGI-SOCAL</t>
  </si>
  <si>
    <t>Curve Type</t>
  </si>
  <si>
    <t>PR</t>
  </si>
  <si>
    <t>Book Code 1</t>
  </si>
  <si>
    <t>P</t>
  </si>
  <si>
    <t>D</t>
  </si>
  <si>
    <t>NGI-MALIN</t>
  </si>
  <si>
    <t>GDP-HEHUB</t>
  </si>
  <si>
    <t>GDP-CHI. GATE</t>
  </si>
  <si>
    <t>GDP-ELPO/PERM2</t>
  </si>
  <si>
    <t>GDP-ELPO/SANJUA</t>
  </si>
  <si>
    <t>GDP-WYOMING</t>
  </si>
  <si>
    <t>GDP-PAN/TX/OK</t>
  </si>
  <si>
    <t>GDP-HPL/SHPCH</t>
  </si>
  <si>
    <t>GDP-CAL BORDER</t>
  </si>
  <si>
    <t>GDP-NTHWST/CANB</t>
  </si>
  <si>
    <t>GDP-CGT/APPALAC</t>
  </si>
  <si>
    <t>GDP-TRCOZ6/NY</t>
  </si>
  <si>
    <t>GDP-WAHA</t>
  </si>
  <si>
    <t>GDP-MALIN-CTYGA</t>
  </si>
  <si>
    <t>SP</t>
  </si>
  <si>
    <t>Spot</t>
  </si>
  <si>
    <t>M-V0</t>
  </si>
  <si>
    <t>CGPR-AECO/BASIS</t>
  </si>
  <si>
    <t>N-V0</t>
  </si>
  <si>
    <t>IF-WAHA-TX</t>
  </si>
  <si>
    <t>IF-CNG/APPALACH</t>
  </si>
  <si>
    <t>IF-TETCO/M3</t>
  </si>
  <si>
    <t>Commentary:</t>
  </si>
  <si>
    <t>BASIS OR FIXED PRICE</t>
  </si>
  <si>
    <t>basis</t>
  </si>
  <si>
    <t>(The gas quotes below show up as basis if "basis is typed into cell D5, otherwise as a fixed price.</t>
  </si>
  <si>
    <t>NOTE**</t>
  </si>
  <si>
    <t>QUOTES ARE ESTIMATES OF AVERAGE PRICES FROM 9:00AM TO 11:00 AM</t>
  </si>
  <si>
    <t>FIXED PRICE</t>
  </si>
  <si>
    <t>MAR INDEX</t>
  </si>
  <si>
    <t>FEB AVG.</t>
  </si>
  <si>
    <t>BASIS 5 MA</t>
  </si>
  <si>
    <t>MAR PAPER</t>
  </si>
  <si>
    <t>(HENRY HUB CASH)</t>
  </si>
  <si>
    <t>NO</t>
  </si>
  <si>
    <t>TRANSCO Z3</t>
  </si>
  <si>
    <t>FGT Z2</t>
  </si>
  <si>
    <t>CNG</t>
  </si>
  <si>
    <t>TETCO M3</t>
  </si>
  <si>
    <t>NNG VENT</t>
  </si>
  <si>
    <t>NNG DMARC</t>
  </si>
  <si>
    <t>PGE CG</t>
  </si>
  <si>
    <t>WINTER0102</t>
  </si>
  <si>
    <t>WINTER0102NYMEX</t>
  </si>
  <si>
    <t>WINTER0102AECO</t>
  </si>
  <si>
    <t>WINTER0102CHICAGO</t>
  </si>
  <si>
    <t>WINTER0102EP PERM</t>
  </si>
  <si>
    <t>WINTER0102EP SJ</t>
  </si>
  <si>
    <t>WINTER0102NWPL RM</t>
  </si>
  <si>
    <t>WINTER0102PEPL</t>
  </si>
  <si>
    <t>WINTER0102SHIP</t>
  </si>
  <si>
    <t>WINTER0102SOCAL</t>
  </si>
  <si>
    <t>WINTER0102SUMAS</t>
  </si>
  <si>
    <t>WINTER0102TCO</t>
  </si>
  <si>
    <t>WINTER0102TRANSCO Z6</t>
  </si>
  <si>
    <t>WINTER0102WAHA</t>
  </si>
  <si>
    <t>WINTER0102MALIN</t>
  </si>
  <si>
    <t>WINTER0102TRANSCO Z3</t>
  </si>
  <si>
    <t>WINTER0102FGT Z2</t>
  </si>
  <si>
    <t>WINTER0102CNG</t>
  </si>
  <si>
    <t>WINTER0102TETCO M3</t>
  </si>
  <si>
    <t>WINTER0102NNG VENT</t>
  </si>
  <si>
    <t>WINTER0102NNG DMARC</t>
  </si>
  <si>
    <t>WINTER0102PGE CG</t>
  </si>
  <si>
    <t>CASHTRANSCO Z3</t>
  </si>
  <si>
    <t>CASHFGT Z2</t>
  </si>
  <si>
    <t>CASHCNG</t>
  </si>
  <si>
    <t>CASHTETCO M3</t>
  </si>
  <si>
    <t>CASHNNG VENT</t>
  </si>
  <si>
    <t>CASHNNG DMARC</t>
  </si>
  <si>
    <t>CASHPGE CG</t>
  </si>
  <si>
    <t>SPOTTRANSCO Z3</t>
  </si>
  <si>
    <t>SPOTFGT Z2</t>
  </si>
  <si>
    <t>SPOTCNG</t>
  </si>
  <si>
    <t>SPOTTETCO M3</t>
  </si>
  <si>
    <t>SPOTNNG VENT</t>
  </si>
  <si>
    <t>SPOTNNG DMARC</t>
  </si>
  <si>
    <t>SPOTPGE CG</t>
  </si>
  <si>
    <t>NNG DEMARC</t>
  </si>
  <si>
    <t>MID-C</t>
  </si>
  <si>
    <t>PV</t>
  </si>
  <si>
    <t>IF-TRANSCO/Z3</t>
  </si>
  <si>
    <t>IF-FGT/Z2</t>
  </si>
  <si>
    <t>IF-NNG/VENT</t>
  </si>
  <si>
    <t>X-H</t>
  </si>
  <si>
    <t>IF-NNG/DEMARCAT</t>
  </si>
  <si>
    <t>NGI-PGE/CG</t>
  </si>
  <si>
    <t>X-H02</t>
  </si>
  <si>
    <t>EAST</t>
  </si>
  <si>
    <t>GAS DAILY</t>
  </si>
  <si>
    <t>GAS DAILYNYMEX</t>
  </si>
  <si>
    <t>GAS DAILYAECO</t>
  </si>
  <si>
    <t>GAS DAILYCHICAGO</t>
  </si>
  <si>
    <t>GAS DAILYEP PERM</t>
  </si>
  <si>
    <t>GAS DAILYEP SJ</t>
  </si>
  <si>
    <t>GAS DAILYNWPL RM</t>
  </si>
  <si>
    <t>GAS DAILYPEPL</t>
  </si>
  <si>
    <t>GAS DAILYSHIP</t>
  </si>
  <si>
    <t>GAS DAILYSOCAL</t>
  </si>
  <si>
    <t>GAS DAILYSUMAS</t>
  </si>
  <si>
    <t>GAS DAILYTCO</t>
  </si>
  <si>
    <t>GAS DAILYTRANSCO Z6</t>
  </si>
  <si>
    <t>GAS DAILYWAHA</t>
  </si>
  <si>
    <t>GAS DAILYMALIN</t>
  </si>
  <si>
    <t>GAS DAILYTRANSCO Z3</t>
  </si>
  <si>
    <t>GAS DAILYFGT Z2</t>
  </si>
  <si>
    <t>GAS DAILYCNG</t>
  </si>
  <si>
    <t>GAS DAILYTETCO M3</t>
  </si>
  <si>
    <t>GAS DAILYNNG VENT</t>
  </si>
  <si>
    <t>GAS DAILYNNG DMARC</t>
  </si>
  <si>
    <t>GAS DAILYPGE CG</t>
  </si>
  <si>
    <t>Login</t>
  </si>
  <si>
    <t>MODEL_PC</t>
  </si>
  <si>
    <t>Curve Data</t>
  </si>
  <si>
    <t>Password</t>
  </si>
  <si>
    <t>Cell Location</t>
  </si>
  <si>
    <t>E11</t>
  </si>
  <si>
    <t>SUMMER</t>
  </si>
  <si>
    <t>WINTER</t>
  </si>
  <si>
    <t>G11</t>
  </si>
  <si>
    <t>H11</t>
  </si>
  <si>
    <t>I11</t>
  </si>
  <si>
    <t>J11</t>
  </si>
  <si>
    <t>K11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</si>
  <si>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</si>
  <si>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</si>
  <si>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</si>
  <si>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</si>
  <si>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</si>
  <si>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</si>
  <si>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</si>
  <si>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</si>
  <si>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</si>
  <si>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SWING</t>
  </si>
  <si>
    <t>PROMPT</t>
  </si>
  <si>
    <t xml:space="preserve">  CASH 5-DAY MA</t>
  </si>
  <si>
    <t>APR-00</t>
  </si>
  <si>
    <t>Eff Date</t>
  </si>
  <si>
    <t>G</t>
  </si>
  <si>
    <t>H</t>
  </si>
  <si>
    <t>I</t>
  </si>
  <si>
    <t>J</t>
  </si>
  <si>
    <t>K</t>
  </si>
  <si>
    <t>L</t>
  </si>
  <si>
    <t>M</t>
  </si>
  <si>
    <t>N</t>
  </si>
  <si>
    <t>O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</si>
  <si>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</si>
  <si>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</si>
  <si>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</si>
  <si>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</si>
  <si>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</si>
  <si>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</si>
  <si>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</si>
  <si>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</si>
  <si>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</si>
  <si>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</si>
  <si>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</si>
  <si>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</si>
  <si>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</si>
  <si>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</si>
  <si>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</si>
  <si>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</si>
  <si>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</si>
  <si>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</si>
  <si>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</si>
  <si>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</si>
  <si>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</si>
  <si>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</si>
  <si>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GDP-FGT/Z2</t>
  </si>
  <si>
    <t>GDP-KERN/OPAL</t>
  </si>
  <si>
    <t>GDP-MICHCON</t>
  </si>
  <si>
    <t>GDP-NGPL/TXOK-E</t>
  </si>
  <si>
    <t>GDP-NNG/DEMARCA</t>
  </si>
  <si>
    <t>GDP-NNG/VENT</t>
  </si>
  <si>
    <t>GDP-NORAM-N/S</t>
  </si>
  <si>
    <t>GDP-SONAT/LA</t>
  </si>
  <si>
    <t>GDP-TRANSCO/Z3</t>
  </si>
  <si>
    <t>GDP-TXINT/KATYT</t>
  </si>
  <si>
    <t>GDP-TENN/100</t>
  </si>
  <si>
    <t>GDP-ANR/OK</t>
  </si>
  <si>
    <t>GDP-CONSUMERS</t>
  </si>
  <si>
    <t>GDP-TGT/ZSL</t>
  </si>
  <si>
    <t>GDP-TRUNKL/NO</t>
  </si>
  <si>
    <t>GDP-ML7/CG</t>
  </si>
  <si>
    <t>GDP-ANR/LA_ONSH</t>
  </si>
  <si>
    <t>GDP-PG&amp;E/CITIGA</t>
  </si>
  <si>
    <t>GDP-CNG/SOUTH</t>
  </si>
  <si>
    <t>GDP-TETCO/M3</t>
  </si>
  <si>
    <t>CGPR-AECO/USIM</t>
  </si>
  <si>
    <t>U11</t>
  </si>
  <si>
    <t>V11</t>
  </si>
  <si>
    <t>W11</t>
  </si>
  <si>
    <t>X11</t>
  </si>
  <si>
    <t>Y11</t>
  </si>
  <si>
    <t>Z11</t>
  </si>
  <si>
    <t>AA11</t>
  </si>
  <si>
    <t>AB11</t>
  </si>
  <si>
    <t>AC11</t>
  </si>
  <si>
    <t>AD11</t>
  </si>
  <si>
    <t>AE11</t>
  </si>
  <si>
    <t>AF11</t>
  </si>
  <si>
    <t>AG11</t>
  </si>
  <si>
    <t>AH11</t>
  </si>
  <si>
    <t>AI11</t>
  </si>
  <si>
    <t>AJ11</t>
  </si>
  <si>
    <t>AK11</t>
  </si>
  <si>
    <t>AL11</t>
  </si>
  <si>
    <t>NaN</t>
  </si>
  <si>
    <t>Prompt Mth</t>
  </si>
  <si>
    <t>Summer</t>
  </si>
  <si>
    <t>Winter</t>
  </si>
  <si>
    <t>Tier1</t>
  </si>
  <si>
    <t>Tier2</t>
  </si>
  <si>
    <t>Tier3</t>
  </si>
  <si>
    <t>Start Month</t>
  </si>
  <si>
    <t>End Month</t>
  </si>
  <si>
    <t>RowAdj</t>
  </si>
  <si>
    <t>B2&lt;WORKDAY(EOMONTH(B2,0),-2),EOMONTH(B2,0)-1,IF(B2=WORKDAY(EOMONTH(B2,0),-2),EOMONTH(B2,0),EOMONTH(B2,0)+1)</t>
  </si>
  <si>
    <t>NX1</t>
  </si>
  <si>
    <t>NYMEX SETTLE</t>
  </si>
  <si>
    <t>WINTER 96/97</t>
  </si>
  <si>
    <t>WINTER 97/98</t>
  </si>
  <si>
    <t>WINTER 98/99</t>
  </si>
  <si>
    <t>WINTER 99/00</t>
  </si>
  <si>
    <t>SUMMER 00</t>
  </si>
  <si>
    <t>WINTER 00/01</t>
  </si>
  <si>
    <t>SUMMER 01</t>
  </si>
  <si>
    <t>VOL</t>
  </si>
  <si>
    <t>AVG SETTLE</t>
  </si>
  <si>
    <t>open</t>
  </si>
  <si>
    <t>settle</t>
  </si>
  <si>
    <t>opennymex</t>
  </si>
  <si>
    <t>open/close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</si>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</sst>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3" formatCode="_(* #,##0.00_);_(* \(#,##0.00\);_(* &quot;-&quot;??_);_(@_)"/>
    <numFmt numFmtId="164" formatCode="0.000"/>
    <numFmt numFmtId="165" formatCode="0.00_);[Red]\(0.00\)"/>
    <numFmt numFmtId="167" formatCode="0.000_);[Red]\(0.000\)"/>
    <numFmt numFmtId="168" formatCode="dd\-mmm\-yy"/>
    <numFmt numFmtId="169" formatCode="mm/dd/yy"/>
    <numFmt numFmtId="170" formatCode="0.000_);\(0.000\)"/>
    <numFmt numFmtId="171" formatCode="mm\-dd\-yyyy"/>
    <numFmt numFmtId="172" formatCode="0.0000"/>
    <numFmt numFmtId="173" formatCode="_(* #,##0.000_);_(* \(#,##0.000\);_(* &quot;-&quot;??_);_(@_)"/>
    <numFmt numFmtId="174" formatCode="m/d/yyyy\ h:mm:ss"/>
    <numFmt numFmtId="189" formatCode="0_);[Red]\(0\)"/>
    <numFmt numFmtId="191" formatCode="_(* #,##0_);_(* \(#,##0\);_(* &quot;-&quot;??_);_(@_)"/>
  </numFmts>
  <fonts count="55" x14ac:knownFonts="1">
    <font>
      <sz val="10"/>
      <name val="Arial"/>
    </font>
    <font>
      <sz val="10"/>
      <name val="Arial"/>
    </font>
    <font>
      <b/>
      <sz val="8"/>
      <name val="Arial"/>
      <family val="2"/>
    </font>
    <font>
      <b/>
      <sz val="8"/>
      <name val="Arial"/>
    </font>
    <font>
      <b/>
      <sz val="10"/>
      <name val="Arial"/>
      <family val="2"/>
    </font>
    <font>
      <b/>
      <sz val="8"/>
      <color indexed="10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9.5"/>
      <name val="Arial"/>
    </font>
    <font>
      <sz val="9.5"/>
      <name val="Arial"/>
    </font>
    <font>
      <sz val="10"/>
      <color indexed="10"/>
      <name val="Arial"/>
      <family val="2"/>
    </font>
    <font>
      <sz val="10"/>
      <color indexed="14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name val="Arial"/>
    </font>
    <font>
      <sz val="10"/>
      <name val="Arial"/>
    </font>
    <font>
      <sz val="9"/>
      <color indexed="12"/>
      <name val="Times New Roman"/>
      <family val="1"/>
    </font>
    <font>
      <b/>
      <u/>
      <sz val="8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9.75"/>
      <name val="Arial"/>
    </font>
    <font>
      <sz val="9.75"/>
      <name val="Arial"/>
    </font>
    <font>
      <sz val="9.75"/>
      <name val="Arial"/>
    </font>
    <font>
      <sz val="9.75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sz val="9.75"/>
      <name val="Arial"/>
    </font>
    <font>
      <sz val="9.75"/>
      <name val="Arial"/>
    </font>
    <font>
      <sz val="10"/>
      <name val="Courier"/>
    </font>
    <font>
      <sz val="9"/>
      <color indexed="55"/>
      <name val="Times New Roman"/>
      <family val="1"/>
    </font>
    <font>
      <sz val="10"/>
      <color indexed="55"/>
      <name val="Arial"/>
    </font>
    <font>
      <b/>
      <sz val="9"/>
      <color indexed="22"/>
      <name val="Times New Roman"/>
      <family val="1"/>
    </font>
    <font>
      <sz val="10"/>
      <name val="Arial"/>
    </font>
    <font>
      <sz val="10"/>
      <name val="Arial"/>
    </font>
    <font>
      <b/>
      <sz val="8"/>
      <color indexed="1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</fills>
  <borders count="22"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81">
    <xf numFmtId="0" fontId="0" fillId="0" borderId="0" xfId="0"/>
    <xf numFmtId="0" fontId="0" fillId="2" borderId="0" xfId="0" applyFill="1"/>
    <xf numFmtId="2" fontId="2" fillId="2" borderId="0" xfId="0" applyNumberFormat="1" applyFont="1" applyFill="1"/>
    <xf numFmtId="0" fontId="2" fillId="2" borderId="0" xfId="0" applyFont="1" applyFill="1"/>
    <xf numFmtId="14" fontId="0" fillId="2" borderId="0" xfId="0" applyNumberFormat="1" applyFill="1"/>
    <xf numFmtId="1" fontId="2" fillId="2" borderId="0" xfId="0" applyNumberFormat="1" applyFont="1" applyFill="1"/>
    <xf numFmtId="0" fontId="4" fillId="2" borderId="0" xfId="0" applyFont="1" applyFill="1"/>
    <xf numFmtId="0" fontId="3" fillId="2" borderId="0" xfId="0" applyFont="1" applyFill="1"/>
    <xf numFmtId="15" fontId="2" fillId="2" borderId="0" xfId="0" applyNumberFormat="1" applyFont="1" applyFill="1"/>
    <xf numFmtId="164" fontId="2" fillId="2" borderId="0" xfId="0" applyNumberFormat="1" applyFont="1" applyFill="1"/>
    <xf numFmtId="15" fontId="5" fillId="2" borderId="0" xfId="0" applyNumberFormat="1" applyFont="1" applyFill="1"/>
    <xf numFmtId="165" fontId="2" fillId="2" borderId="0" xfId="0" applyNumberFormat="1" applyFont="1" applyFill="1"/>
    <xf numFmtId="10" fontId="2" fillId="2" borderId="0" xfId="0" applyNumberFormat="1" applyFont="1" applyFill="1"/>
    <xf numFmtId="0" fontId="0" fillId="2" borderId="0" xfId="0" applyFill="1" applyAlignment="1">
      <alignment horizontal="left"/>
    </xf>
    <xf numFmtId="0" fontId="0" fillId="3" borderId="0" xfId="0" applyFill="1"/>
    <xf numFmtId="164" fontId="2" fillId="2" borderId="0" xfId="0" applyNumberFormat="1" applyFont="1" applyFill="1" applyAlignment="1">
      <alignment horizontal="left"/>
    </xf>
    <xf numFmtId="164" fontId="2" fillId="2" borderId="0" xfId="0" applyNumberFormat="1" applyFont="1" applyFill="1" applyAlignment="1">
      <alignment horizontal="right"/>
    </xf>
    <xf numFmtId="0" fontId="4" fillId="3" borderId="0" xfId="0" applyFont="1" applyFill="1" applyAlignment="1">
      <alignment horizontal="center"/>
    </xf>
    <xf numFmtId="14" fontId="0" fillId="3" borderId="0" xfId="0" applyNumberFormat="1" applyFill="1"/>
    <xf numFmtId="164" fontId="0" fillId="3" borderId="0" xfId="0" applyNumberFormat="1" applyFill="1" applyAlignment="1">
      <alignment horizontal="center"/>
    </xf>
    <xf numFmtId="14" fontId="18" fillId="3" borderId="0" xfId="0" applyNumberFormat="1" applyFont="1" applyFill="1"/>
    <xf numFmtId="0" fontId="18" fillId="3" borderId="0" xfId="0" applyFont="1" applyFill="1"/>
    <xf numFmtId="164" fontId="18" fillId="3" borderId="0" xfId="0" applyNumberFormat="1" applyFont="1" applyFill="1" applyAlignment="1">
      <alignment horizontal="center"/>
    </xf>
    <xf numFmtId="14" fontId="19" fillId="3" borderId="0" xfId="0" applyNumberFormat="1" applyFont="1" applyFill="1"/>
    <xf numFmtId="1" fontId="0" fillId="3" borderId="0" xfId="0" applyNumberFormat="1" applyFill="1"/>
    <xf numFmtId="15" fontId="0" fillId="0" borderId="0" xfId="0" applyNumberFormat="1"/>
    <xf numFmtId="168" fontId="0" fillId="0" borderId="0" xfId="0" applyNumberFormat="1"/>
    <xf numFmtId="0" fontId="2" fillId="2" borderId="1" xfId="0" applyFont="1" applyFill="1" applyBorder="1"/>
    <xf numFmtId="0" fontId="2" fillId="0" borderId="0" xfId="0" applyFont="1" applyFill="1"/>
    <xf numFmtId="17" fontId="2" fillId="4" borderId="0" xfId="0" applyNumberFormat="1" applyFont="1" applyFill="1" applyAlignment="1">
      <alignment horizontal="center"/>
    </xf>
    <xf numFmtId="0" fontId="0" fillId="4" borderId="0" xfId="0" applyFill="1"/>
    <xf numFmtId="15" fontId="2" fillId="0" borderId="0" xfId="0" applyNumberFormat="1" applyFont="1" applyFill="1"/>
    <xf numFmtId="1" fontId="2" fillId="4" borderId="0" xfId="0" applyNumberFormat="1" applyFont="1" applyFill="1" applyAlignment="1">
      <alignment horizontal="center"/>
    </xf>
    <xf numFmtId="167" fontId="4" fillId="0" borderId="0" xfId="0" applyNumberFormat="1" applyFont="1" applyFill="1"/>
    <xf numFmtId="164" fontId="2" fillId="0" borderId="0" xfId="0" applyNumberFormat="1" applyFont="1" applyFill="1"/>
    <xf numFmtId="0" fontId="2" fillId="0" borderId="2" xfId="0" applyFont="1" applyFill="1" applyBorder="1"/>
    <xf numFmtId="167" fontId="4" fillId="0" borderId="2" xfId="0" applyNumberFormat="1" applyFont="1" applyFill="1" applyBorder="1"/>
    <xf numFmtId="2" fontId="4" fillId="0" borderId="0" xfId="0" applyNumberFormat="1" applyFont="1" applyFill="1"/>
    <xf numFmtId="0" fontId="2" fillId="3" borderId="0" xfId="0" applyFont="1" applyFill="1"/>
    <xf numFmtId="0" fontId="2" fillId="3" borderId="0" xfId="0" applyFont="1" applyFill="1" applyAlignment="1">
      <alignment horizontal="center"/>
    </xf>
    <xf numFmtId="0" fontId="5" fillId="3" borderId="0" xfId="0" applyFont="1" applyFill="1"/>
    <xf numFmtId="0" fontId="2" fillId="0" borderId="0" xfId="0" quotePrefix="1" applyFont="1"/>
    <xf numFmtId="17" fontId="2" fillId="0" borderId="0" xfId="0" quotePrefix="1" applyNumberFormat="1" applyFont="1" applyAlignment="1">
      <alignment horizontal="left"/>
    </xf>
    <xf numFmtId="0" fontId="2" fillId="3" borderId="0" xfId="0" quotePrefix="1" applyFont="1" applyFill="1"/>
    <xf numFmtId="17" fontId="2" fillId="2" borderId="0" xfId="0" quotePrefix="1" applyNumberFormat="1" applyFont="1" applyFill="1"/>
    <xf numFmtId="170" fontId="2" fillId="2" borderId="0" xfId="0" applyNumberFormat="1" applyFont="1" applyFill="1"/>
    <xf numFmtId="17" fontId="2" fillId="3" borderId="0" xfId="0" applyNumberFormat="1" applyFont="1" applyFill="1" applyAlignment="1">
      <alignment horizontal="left"/>
    </xf>
    <xf numFmtId="0" fontId="2" fillId="2" borderId="0" xfId="0" applyNumberFormat="1" applyFont="1" applyFill="1"/>
    <xf numFmtId="0" fontId="26" fillId="0" borderId="0" xfId="0" applyFont="1"/>
    <xf numFmtId="17" fontId="26" fillId="0" borderId="0" xfId="0" applyNumberFormat="1" applyFont="1" applyAlignment="1">
      <alignment horizontal="center"/>
    </xf>
    <xf numFmtId="0" fontId="27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17" fontId="26" fillId="0" borderId="0" xfId="0" applyNumberFormat="1" applyFont="1"/>
    <xf numFmtId="17" fontId="26" fillId="0" borderId="0" xfId="0" applyNumberFormat="1" applyFont="1" applyAlignment="1">
      <alignment horizontal="right"/>
    </xf>
    <xf numFmtId="14" fontId="26" fillId="0" borderId="0" xfId="0" applyNumberFormat="1" applyFont="1" applyAlignment="1">
      <alignment horizontal="center"/>
    </xf>
    <xf numFmtId="0" fontId="28" fillId="0" borderId="0" xfId="0" applyFont="1"/>
    <xf numFmtId="172" fontId="26" fillId="0" borderId="0" xfId="0" applyNumberFormat="1" applyFont="1"/>
    <xf numFmtId="172" fontId="26" fillId="0" borderId="0" xfId="1" applyNumberFormat="1" applyFont="1"/>
    <xf numFmtId="173" fontId="26" fillId="0" borderId="0" xfId="1" applyNumberFormat="1" applyFont="1"/>
    <xf numFmtId="0" fontId="26" fillId="3" borderId="0" xfId="0" applyFont="1" applyFill="1" applyAlignment="1">
      <alignment horizontal="center"/>
    </xf>
    <xf numFmtId="0" fontId="4" fillId="0" borderId="0" xfId="0" applyFont="1" applyBorder="1"/>
    <xf numFmtId="0" fontId="0" fillId="0" borderId="0" xfId="0" applyBorder="1"/>
    <xf numFmtId="17" fontId="1" fillId="0" borderId="0" xfId="0" applyNumberFormat="1" applyFont="1" applyFill="1" applyBorder="1" applyAlignment="1" applyProtection="1">
      <alignment horizontal="left"/>
    </xf>
    <xf numFmtId="0" fontId="29" fillId="0" borderId="0" xfId="0" applyFont="1" applyBorder="1"/>
    <xf numFmtId="167" fontId="4" fillId="0" borderId="0" xfId="0" applyNumberFormat="1" applyFont="1" applyFill="1" applyAlignment="1"/>
    <xf numFmtId="0" fontId="29" fillId="4" borderId="0" xfId="0" applyFont="1" applyFill="1"/>
    <xf numFmtId="17" fontId="32" fillId="0" borderId="0" xfId="0" applyNumberFormat="1" applyFont="1" applyAlignment="1">
      <alignment horizontal="right"/>
    </xf>
    <xf numFmtId="0" fontId="32" fillId="0" borderId="0" xfId="0" applyFont="1" applyAlignment="1">
      <alignment horizontal="left"/>
    </xf>
    <xf numFmtId="171" fontId="32" fillId="0" borderId="0" xfId="0" applyNumberFormat="1" applyFont="1" applyAlignment="1">
      <alignment horizontal="center"/>
    </xf>
    <xf numFmtId="15" fontId="0" fillId="2" borderId="0" xfId="0" applyNumberFormat="1" applyFill="1"/>
    <xf numFmtId="169" fontId="2" fillId="2" borderId="1" xfId="0" quotePrefix="1" applyNumberFormat="1" applyFont="1" applyFill="1" applyBorder="1"/>
    <xf numFmtId="169" fontId="33" fillId="2" borderId="1" xfId="0" applyNumberFormat="1" applyFont="1" applyFill="1" applyBorder="1"/>
    <xf numFmtId="14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0" fontId="2" fillId="0" borderId="0" xfId="0" applyFont="1"/>
    <xf numFmtId="0" fontId="34" fillId="0" borderId="3" xfId="0" applyFont="1" applyBorder="1"/>
    <xf numFmtId="0" fontId="34" fillId="0" borderId="0" xfId="0" applyFont="1" applyBorder="1"/>
    <xf numFmtId="165" fontId="2" fillId="0" borderId="0" xfId="0" applyNumberFormat="1" applyFont="1"/>
    <xf numFmtId="16" fontId="2" fillId="0" borderId="0" xfId="0" applyNumberFormat="1" applyFont="1"/>
    <xf numFmtId="165" fontId="2" fillId="0" borderId="2" xfId="0" applyNumberFormat="1" applyFont="1" applyBorder="1"/>
    <xf numFmtId="165" fontId="2" fillId="0" borderId="4" xfId="0" applyNumberFormat="1" applyFont="1" applyBorder="1"/>
    <xf numFmtId="167" fontId="35" fillId="0" borderId="5" xfId="0" applyNumberFormat="1" applyFont="1" applyBorder="1"/>
    <xf numFmtId="167" fontId="4" fillId="0" borderId="6" xfId="0" applyNumberFormat="1" applyFont="1" applyBorder="1"/>
    <xf numFmtId="165" fontId="2" fillId="0" borderId="7" xfId="0" applyNumberFormat="1" applyFont="1" applyBorder="1"/>
    <xf numFmtId="167" fontId="2" fillId="0" borderId="0" xfId="0" applyNumberFormat="1" applyFont="1"/>
    <xf numFmtId="165" fontId="2" fillId="0" borderId="0" xfId="0" applyNumberFormat="1" applyFont="1" applyBorder="1"/>
    <xf numFmtId="167" fontId="35" fillId="0" borderId="8" xfId="0" applyNumberFormat="1" applyFont="1" applyBorder="1"/>
    <xf numFmtId="167" fontId="35" fillId="0" borderId="0" xfId="0" applyNumberFormat="1" applyFont="1"/>
    <xf numFmtId="167" fontId="4" fillId="0" borderId="0" xfId="0" applyNumberFormat="1" applyFont="1"/>
    <xf numFmtId="167" fontId="2" fillId="0" borderId="7" xfId="0" applyNumberFormat="1" applyFont="1" applyBorder="1"/>
    <xf numFmtId="167" fontId="4" fillId="0" borderId="0" xfId="0" applyNumberFormat="1" applyFont="1" applyBorder="1"/>
    <xf numFmtId="167" fontId="2" fillId="0" borderId="0" xfId="0" applyNumberFormat="1" applyFont="1" applyBorder="1"/>
    <xf numFmtId="167" fontId="2" fillId="2" borderId="0" xfId="0" applyNumberFormat="1" applyFont="1" applyFill="1"/>
    <xf numFmtId="165" fontId="4" fillId="0" borderId="0" xfId="0" applyNumberFormat="1" applyFont="1" applyBorder="1"/>
    <xf numFmtId="0" fontId="2" fillId="0" borderId="0" xfId="0" applyFont="1" applyBorder="1"/>
    <xf numFmtId="16" fontId="2" fillId="0" borderId="0" xfId="0" applyNumberFormat="1" applyFont="1" applyBorder="1"/>
    <xf numFmtId="165" fontId="2" fillId="2" borderId="0" xfId="0" applyNumberFormat="1" applyFont="1" applyFill="1" applyBorder="1"/>
    <xf numFmtId="167" fontId="35" fillId="0" borderId="4" xfId="0" applyNumberFormat="1" applyFont="1" applyBorder="1"/>
    <xf numFmtId="167" fontId="35" fillId="0" borderId="7" xfId="0" applyNumberFormat="1" applyFont="1" applyBorder="1"/>
    <xf numFmtId="10" fontId="4" fillId="0" borderId="0" xfId="0" applyNumberFormat="1" applyFont="1"/>
    <xf numFmtId="164" fontId="2" fillId="0" borderId="0" xfId="0" applyNumberFormat="1" applyFont="1"/>
    <xf numFmtId="10" fontId="2" fillId="0" borderId="0" xfId="0" applyNumberFormat="1" applyFont="1"/>
    <xf numFmtId="16" fontId="0" fillId="0" borderId="0" xfId="0" applyNumberFormat="1"/>
    <xf numFmtId="14" fontId="0" fillId="0" borderId="0" xfId="0" applyNumberFormat="1"/>
    <xf numFmtId="11" fontId="26" fillId="0" borderId="0" xfId="0" applyNumberFormat="1" applyFont="1"/>
    <xf numFmtId="167" fontId="35" fillId="0" borderId="0" xfId="0" applyNumberFormat="1" applyFont="1" applyBorder="1"/>
    <xf numFmtId="167" fontId="4" fillId="0" borderId="0" xfId="0" applyNumberFormat="1" applyFont="1" applyFill="1" applyBorder="1"/>
    <xf numFmtId="0" fontId="2" fillId="0" borderId="0" xfId="0" applyFont="1" applyFill="1" applyBorder="1"/>
    <xf numFmtId="0" fontId="4" fillId="0" borderId="9" xfId="0" applyFont="1" applyBorder="1"/>
    <xf numFmtId="14" fontId="0" fillId="5" borderId="9" xfId="0" applyNumberFormat="1" applyFill="1" applyBorder="1"/>
    <xf numFmtId="174" fontId="44" fillId="6" borderId="10" xfId="2" applyNumberFormat="1" applyFont="1" applyFill="1" applyBorder="1" applyAlignment="1" applyProtection="1">
      <alignment horizontal="right"/>
    </xf>
    <xf numFmtId="0" fontId="28" fillId="0" borderId="10" xfId="2" applyFont="1" applyBorder="1" applyAlignment="1" applyProtection="1">
      <alignment horizontal="right"/>
    </xf>
    <xf numFmtId="174" fontId="45" fillId="0" borderId="0" xfId="2" applyNumberFormat="1" applyFont="1" applyProtection="1"/>
    <xf numFmtId="0" fontId="28" fillId="7" borderId="10" xfId="2" applyFont="1" applyFill="1" applyBorder="1" applyAlignment="1" applyProtection="1">
      <alignment horizontal="right"/>
    </xf>
    <xf numFmtId="0" fontId="28" fillId="7" borderId="10" xfId="2" applyFont="1" applyFill="1" applyBorder="1" applyProtection="1"/>
    <xf numFmtId="14" fontId="28" fillId="0" borderId="0" xfId="2" applyNumberFormat="1" applyFont="1" applyProtection="1"/>
    <xf numFmtId="14" fontId="28" fillId="0" borderId="10" xfId="2" applyNumberFormat="1" applyFont="1" applyBorder="1" applyAlignment="1" applyProtection="1">
      <alignment horizontal="right"/>
    </xf>
    <xf numFmtId="17" fontId="28" fillId="8" borderId="10" xfId="2" applyNumberFormat="1" applyFont="1" applyFill="1" applyBorder="1" applyAlignment="1" applyProtection="1">
      <alignment horizontal="right"/>
    </xf>
    <xf numFmtId="17" fontId="28" fillId="0" borderId="10" xfId="2" applyNumberFormat="1" applyFont="1" applyBorder="1" applyAlignment="1" applyProtection="1">
      <alignment horizontal="right"/>
    </xf>
    <xf numFmtId="0" fontId="0" fillId="7" borderId="10" xfId="0" applyFill="1" applyBorder="1"/>
    <xf numFmtId="0" fontId="28" fillId="9" borderId="11" xfId="2" applyFont="1" applyFill="1" applyBorder="1" applyAlignment="1" applyProtection="1">
      <alignment horizontal="right"/>
    </xf>
    <xf numFmtId="0" fontId="28" fillId="9" borderId="10" xfId="2" applyFont="1" applyFill="1" applyBorder="1" applyAlignment="1" applyProtection="1">
      <alignment horizontal="right"/>
    </xf>
    <xf numFmtId="169" fontId="0" fillId="0" borderId="0" xfId="0" applyNumberFormat="1"/>
    <xf numFmtId="172" fontId="0" fillId="0" borderId="0" xfId="0" applyNumberFormat="1"/>
    <xf numFmtId="17" fontId="0" fillId="0" borderId="0" xfId="0" applyNumberFormat="1"/>
    <xf numFmtId="11" fontId="0" fillId="0" borderId="0" xfId="0" applyNumberFormat="1"/>
    <xf numFmtId="0" fontId="2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2" fontId="2" fillId="2" borderId="0" xfId="0" applyNumberFormat="1" applyFont="1" applyFill="1" applyAlignment="1">
      <alignment horizontal="right"/>
    </xf>
    <xf numFmtId="14" fontId="2" fillId="0" borderId="0" xfId="0" applyNumberFormat="1" applyFont="1" applyBorder="1"/>
    <xf numFmtId="17" fontId="2" fillId="0" borderId="0" xfId="0" applyNumberFormat="1" applyFont="1"/>
    <xf numFmtId="15" fontId="2" fillId="0" borderId="0" xfId="0" applyNumberFormat="1" applyFont="1"/>
    <xf numFmtId="189" fontId="0" fillId="0" borderId="0" xfId="0" applyNumberFormat="1"/>
    <xf numFmtId="167" fontId="35" fillId="0" borderId="6" xfId="0" applyNumberFormat="1" applyFont="1" applyBorder="1"/>
    <xf numFmtId="189" fontId="2" fillId="0" borderId="0" xfId="0" applyNumberFormat="1" applyFont="1"/>
    <xf numFmtId="189" fontId="35" fillId="0" borderId="8" xfId="0" applyNumberFormat="1" applyFont="1" applyBorder="1"/>
    <xf numFmtId="2" fontId="2" fillId="0" borderId="0" xfId="0" applyNumberFormat="1" applyFont="1"/>
    <xf numFmtId="2" fontId="2" fillId="0" borderId="0" xfId="0" applyNumberFormat="1" applyFont="1" applyAlignment="1">
      <alignment horizontal="right"/>
    </xf>
    <xf numFmtId="16" fontId="2" fillId="0" borderId="0" xfId="0" quotePrefix="1" applyNumberFormat="1" applyFont="1"/>
    <xf numFmtId="14" fontId="2" fillId="0" borderId="0" xfId="0" quotePrefix="1" applyNumberFormat="1" applyFont="1"/>
    <xf numFmtId="165" fontId="2" fillId="0" borderId="5" xfId="0" applyNumberFormat="1" applyFont="1" applyBorder="1"/>
    <xf numFmtId="165" fontId="2" fillId="0" borderId="8" xfId="0" applyNumberFormat="1" applyFont="1" applyBorder="1"/>
    <xf numFmtId="165" fontId="2" fillId="0" borderId="12" xfId="0" applyNumberFormat="1" applyFont="1" applyBorder="1"/>
    <xf numFmtId="165" fontId="2" fillId="0" borderId="13" xfId="0" applyNumberFormat="1" applyFont="1" applyBorder="1"/>
    <xf numFmtId="2" fontId="4" fillId="0" borderId="0" xfId="0" applyNumberFormat="1" applyFont="1"/>
    <xf numFmtId="15" fontId="2" fillId="2" borderId="6" xfId="0" applyNumberFormat="1" applyFont="1" applyFill="1" applyBorder="1"/>
    <xf numFmtId="0" fontId="0" fillId="3" borderId="6" xfId="0" applyFill="1" applyBorder="1"/>
    <xf numFmtId="0" fontId="2" fillId="3" borderId="6" xfId="0" applyFont="1" applyFill="1" applyBorder="1"/>
    <xf numFmtId="164" fontId="2" fillId="2" borderId="6" xfId="0" applyNumberFormat="1" applyFont="1" applyFill="1" applyBorder="1"/>
    <xf numFmtId="0" fontId="0" fillId="0" borderId="6" xfId="0" applyBorder="1"/>
    <xf numFmtId="164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right"/>
    </xf>
    <xf numFmtId="191" fontId="26" fillId="0" borderId="0" xfId="1" applyNumberFormat="1" applyFont="1"/>
    <xf numFmtId="17" fontId="49" fillId="0" borderId="0" xfId="0" applyNumberFormat="1" applyFont="1" applyAlignment="1">
      <alignment horizontal="center"/>
    </xf>
    <xf numFmtId="0" fontId="49" fillId="0" borderId="0" xfId="0" applyFont="1" applyAlignment="1">
      <alignment horizontal="left"/>
    </xf>
    <xf numFmtId="0" fontId="49" fillId="0" borderId="14" xfId="0" applyFont="1" applyBorder="1" applyAlignment="1">
      <alignment horizontal="center"/>
    </xf>
    <xf numFmtId="0" fontId="49" fillId="0" borderId="15" xfId="0" applyFont="1" applyBorder="1"/>
    <xf numFmtId="0" fontId="49" fillId="0" borderId="16" xfId="0" applyFont="1" applyBorder="1"/>
    <xf numFmtId="0" fontId="49" fillId="0" borderId="17" xfId="0" applyFont="1" applyBorder="1"/>
    <xf numFmtId="0" fontId="49" fillId="0" borderId="0" xfId="0" applyFont="1" applyBorder="1"/>
    <xf numFmtId="0" fontId="49" fillId="0" borderId="18" xfId="0" applyFont="1" applyBorder="1"/>
    <xf numFmtId="0" fontId="50" fillId="0" borderId="17" xfId="0" applyFont="1" applyBorder="1"/>
    <xf numFmtId="0" fontId="50" fillId="0" borderId="0" xfId="0" applyFont="1" applyBorder="1"/>
    <xf numFmtId="191" fontId="50" fillId="0" borderId="0" xfId="0" applyNumberFormat="1" applyFont="1" applyBorder="1"/>
    <xf numFmtId="0" fontId="50" fillId="0" borderId="18" xfId="0" applyFont="1" applyBorder="1"/>
    <xf numFmtId="0" fontId="49" fillId="0" borderId="19" xfId="0" applyFont="1" applyBorder="1"/>
    <xf numFmtId="0" fontId="49" fillId="0" borderId="20" xfId="0" applyFont="1" applyBorder="1"/>
    <xf numFmtId="0" fontId="49" fillId="0" borderId="21" xfId="0" applyFont="1" applyBorder="1"/>
    <xf numFmtId="164" fontId="2" fillId="10" borderId="0" xfId="0" applyNumberFormat="1" applyFont="1" applyFill="1"/>
    <xf numFmtId="0" fontId="51" fillId="0" borderId="0" xfId="0" applyFont="1"/>
    <xf numFmtId="171" fontId="51" fillId="0" borderId="0" xfId="0" applyNumberFormat="1" applyFont="1" applyAlignment="1">
      <alignment horizontal="center"/>
    </xf>
    <xf numFmtId="167" fontId="2" fillId="0" borderId="8" xfId="0" applyNumberFormat="1" applyFont="1" applyBorder="1"/>
    <xf numFmtId="164" fontId="5" fillId="2" borderId="0" xfId="0" applyNumberFormat="1" applyFont="1" applyFill="1"/>
    <xf numFmtId="0" fontId="5" fillId="2" borderId="0" xfId="0" applyFont="1" applyFill="1"/>
    <xf numFmtId="164" fontId="5" fillId="2" borderId="0" xfId="0" applyNumberFormat="1" applyFont="1" applyFill="1" applyAlignment="1">
      <alignment horizontal="right"/>
    </xf>
    <xf numFmtId="0" fontId="18" fillId="2" borderId="0" xfId="0" applyFont="1" applyFill="1"/>
    <xf numFmtId="9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5" fontId="54" fillId="2" borderId="0" xfId="0" applyNumberFormat="1" applyFont="1" applyFill="1"/>
  </cellXfs>
  <cellStyles count="3">
    <cellStyle name="Comma" xfId="1" builtinId="3"/>
    <cellStyle name="Normal" xfId="0" builtinId="0"/>
    <cellStyle name="Normal_June Options 97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3.xml"/><Relationship Id="rId13" Type="http://schemas.openxmlformats.org/officeDocument/2006/relationships/chartsheet" Target="chartsheets/sheet10.xml"/><Relationship Id="rId18" Type="http://schemas.openxmlformats.org/officeDocument/2006/relationships/worksheet" Target="worksheets/sheet5.xml"/><Relationship Id="rId26" Type="http://schemas.openxmlformats.org/officeDocument/2006/relationships/worksheet" Target="worksheets/sheet13.xml"/><Relationship Id="rId39" Type="http://schemas.openxmlformats.org/officeDocument/2006/relationships/worksheet" Target="worksheets/sheet23.xml"/><Relationship Id="rId3" Type="http://schemas.openxmlformats.org/officeDocument/2006/relationships/chartsheet" Target="chartsheets/sheet2.xml"/><Relationship Id="rId21" Type="http://schemas.openxmlformats.org/officeDocument/2006/relationships/worksheet" Target="worksheets/sheet8.xml"/><Relationship Id="rId34" Type="http://schemas.openxmlformats.org/officeDocument/2006/relationships/worksheet" Target="worksheets/sheet18.xml"/><Relationship Id="rId42" Type="http://schemas.openxmlformats.org/officeDocument/2006/relationships/externalLink" Target="externalLinks/externalLink1.xml"/><Relationship Id="rId47" Type="http://schemas.openxmlformats.org/officeDocument/2006/relationships/calcChain" Target="calcChain.xml"/><Relationship Id="rId7" Type="http://schemas.openxmlformats.org/officeDocument/2006/relationships/worksheet" Target="work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4.xml"/><Relationship Id="rId25" Type="http://schemas.openxmlformats.org/officeDocument/2006/relationships/worksheet" Target="worksheets/sheet12.xml"/><Relationship Id="rId33" Type="http://schemas.openxmlformats.org/officeDocument/2006/relationships/worksheet" Target="worksheets/sheet17.xml"/><Relationship Id="rId38" Type="http://schemas.openxmlformats.org/officeDocument/2006/relationships/worksheet" Target="worksheets/sheet22.xml"/><Relationship Id="rId46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chartsheet" Target="chartsheets/sheet13.xml"/><Relationship Id="rId20" Type="http://schemas.openxmlformats.org/officeDocument/2006/relationships/worksheet" Target="worksheets/sheet7.xml"/><Relationship Id="rId29" Type="http://schemas.openxmlformats.org/officeDocument/2006/relationships/chartsheet" Target="chartsheets/sheet14.xml"/><Relationship Id="rId41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1.xml"/><Relationship Id="rId32" Type="http://schemas.openxmlformats.org/officeDocument/2006/relationships/chartsheet" Target="chartsheets/sheet16.xml"/><Relationship Id="rId37" Type="http://schemas.openxmlformats.org/officeDocument/2006/relationships/worksheet" Target="worksheets/sheet21.xml"/><Relationship Id="rId40" Type="http://schemas.openxmlformats.org/officeDocument/2006/relationships/worksheet" Target="worksheets/sheet24.xml"/><Relationship Id="rId45" Type="http://schemas.openxmlformats.org/officeDocument/2006/relationships/styles" Target="styles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2.xml"/><Relationship Id="rId23" Type="http://schemas.openxmlformats.org/officeDocument/2006/relationships/worksheet" Target="worksheets/sheet10.xml"/><Relationship Id="rId28" Type="http://schemas.openxmlformats.org/officeDocument/2006/relationships/worksheet" Target="worksheets/sheet15.xml"/><Relationship Id="rId36" Type="http://schemas.openxmlformats.org/officeDocument/2006/relationships/worksheet" Target="worksheets/sheet20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6.xml"/><Relationship Id="rId31" Type="http://schemas.openxmlformats.org/officeDocument/2006/relationships/worksheet" Target="worksheets/sheet16.xml"/><Relationship Id="rId44" Type="http://schemas.openxmlformats.org/officeDocument/2006/relationships/theme" Target="theme/theme1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1.xml"/><Relationship Id="rId22" Type="http://schemas.openxmlformats.org/officeDocument/2006/relationships/worksheet" Target="worksheets/sheet9.xml"/><Relationship Id="rId27" Type="http://schemas.openxmlformats.org/officeDocument/2006/relationships/worksheet" Target="worksheets/sheet14.xml"/><Relationship Id="rId30" Type="http://schemas.openxmlformats.org/officeDocument/2006/relationships/chartsheet" Target="chartsheets/sheet15.xml"/><Relationship Id="rId35" Type="http://schemas.openxmlformats.org/officeDocument/2006/relationships/worksheet" Target="worksheets/sheet19.xml"/><Relationship Id="rId43" Type="http://schemas.openxmlformats.org/officeDocument/2006/relationships/externalLink" Target="externalLinks/externalLink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WORKSHEET!$N$2</c:f>
          <c:strCache>
            <c:ptCount val="1"/>
            <c:pt idx="0">
              <c:v>FIXED PRICE CASH SOCAL - FIXED PRICE CASH EP PERM    DAY MA  30-DAY AVG. 0.26</c:v>
            </c:pt>
          </c:strCache>
        </c:strRef>
      </c:tx>
      <c:layout>
        <c:manualLayout>
          <c:xMode val="edge"/>
          <c:yMode val="edge"/>
          <c:x val="0.12722419928825621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836298932384338E-2"/>
          <c:y val="0.12172774869109949"/>
          <c:w val="0.91103202846975073"/>
          <c:h val="0.7356020942408377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WORKSHEET!$J$726:$J$755</c:f>
              <c:numCache>
                <c:formatCode>0.00_);[Red]\(0.00\)</c:formatCode>
                <c:ptCount val="30"/>
                <c:pt idx="0">
                  <c:v>0.20500000000000007</c:v>
                </c:pt>
                <c:pt idx="1">
                  <c:v>0.24499999999999966</c:v>
                </c:pt>
                <c:pt idx="2">
                  <c:v>0.21499999999999986</c:v>
                </c:pt>
                <c:pt idx="3">
                  <c:v>0.21499999999999986</c:v>
                </c:pt>
                <c:pt idx="4">
                  <c:v>0.21499999999999986</c:v>
                </c:pt>
                <c:pt idx="5">
                  <c:v>0.21499999999999986</c:v>
                </c:pt>
                <c:pt idx="6">
                  <c:v>0.19499999999999984</c:v>
                </c:pt>
                <c:pt idx="7">
                  <c:v>0.18999999999999995</c:v>
                </c:pt>
                <c:pt idx="8">
                  <c:v>0.18500000000000005</c:v>
                </c:pt>
                <c:pt idx="9">
                  <c:v>0.11499999999999977</c:v>
                </c:pt>
                <c:pt idx="10">
                  <c:v>0.11499999999999977</c:v>
                </c:pt>
                <c:pt idx="11">
                  <c:v>0.11499999999999977</c:v>
                </c:pt>
                <c:pt idx="12">
                  <c:v>0.21999999999999975</c:v>
                </c:pt>
                <c:pt idx="13">
                  <c:v>0.26000000000000023</c:v>
                </c:pt>
                <c:pt idx="14">
                  <c:v>0.27</c:v>
                </c:pt>
                <c:pt idx="15">
                  <c:v>0.28500000000000014</c:v>
                </c:pt>
                <c:pt idx="16">
                  <c:v>0.21499999999999986</c:v>
                </c:pt>
                <c:pt idx="17">
                  <c:v>0.21499999999999986</c:v>
                </c:pt>
                <c:pt idx="18">
                  <c:v>0.21499999999999986</c:v>
                </c:pt>
                <c:pt idx="19">
                  <c:v>0.29499999999999993</c:v>
                </c:pt>
                <c:pt idx="20">
                  <c:v>0.375</c:v>
                </c:pt>
                <c:pt idx="21">
                  <c:v>0.38499999999999979</c:v>
                </c:pt>
                <c:pt idx="22">
                  <c:v>0.37000000000000011</c:v>
                </c:pt>
                <c:pt idx="23">
                  <c:v>0.31499999999999995</c:v>
                </c:pt>
                <c:pt idx="24">
                  <c:v>0.31499999999999995</c:v>
                </c:pt>
                <c:pt idx="25">
                  <c:v>0.31499999999999995</c:v>
                </c:pt>
                <c:pt idx="26">
                  <c:v>0.37999999999999989</c:v>
                </c:pt>
                <c:pt idx="27">
                  <c:v>0.35999999999999988</c:v>
                </c:pt>
                <c:pt idx="28">
                  <c:v>0.375</c:v>
                </c:pt>
                <c:pt idx="2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6-450F-BE65-9B28F1598C62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WORKSHEET!$K$726:$K$755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6-450F-BE65-9B28F1598C62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WORKSHEET!$L$726:$L$755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6-450F-BE65-9B28F1598C62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WORKSHEET!$I$726:$I$755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WORKSHEET!$M$726:$M$755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F6-450F-BE65-9B28F159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5552"/>
        <c:axId val="1"/>
      </c:lineChart>
      <c:dateAx>
        <c:axId val="2038655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86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WORKSHEET!$C$1</c:f>
          <c:strCache>
            <c:ptCount val="1"/>
            <c:pt idx="0">
              <c:v>CASH EP PERM 30-DAY AVG. 2.399</c:v>
            </c:pt>
          </c:strCache>
        </c:strRef>
      </c:tx>
      <c:layout>
        <c:manualLayout>
          <c:xMode val="edge"/>
          <c:yMode val="edge"/>
          <c:x val="0.3487544483985764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83985765124551E-2"/>
          <c:y val="0.12172774869109949"/>
          <c:w val="0.93238434163701045"/>
          <c:h val="0.7356020942408377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WORKSHEET!$C$726:$C$755</c:f>
              <c:numCache>
                <c:formatCode>General</c:formatCode>
                <c:ptCount val="30"/>
                <c:pt idx="0">
                  <c:v>2.61</c:v>
                </c:pt>
                <c:pt idx="1">
                  <c:v>2.4700000000000002</c:v>
                </c:pt>
                <c:pt idx="2">
                  <c:v>2.23</c:v>
                </c:pt>
                <c:pt idx="3">
                  <c:v>2.23</c:v>
                </c:pt>
                <c:pt idx="4">
                  <c:v>2.23</c:v>
                </c:pt>
                <c:pt idx="5">
                  <c:v>2.23</c:v>
                </c:pt>
                <c:pt idx="6">
                  <c:v>2.4300000000000002</c:v>
                </c:pt>
                <c:pt idx="7">
                  <c:v>2.54</c:v>
                </c:pt>
                <c:pt idx="8">
                  <c:v>2.61</c:v>
                </c:pt>
                <c:pt idx="9">
                  <c:v>2.68</c:v>
                </c:pt>
                <c:pt idx="10">
                  <c:v>2.68</c:v>
                </c:pt>
                <c:pt idx="11">
                  <c:v>2.68</c:v>
                </c:pt>
                <c:pt idx="12">
                  <c:v>2.66</c:v>
                </c:pt>
                <c:pt idx="13">
                  <c:v>2.48</c:v>
                </c:pt>
                <c:pt idx="14">
                  <c:v>2.37</c:v>
                </c:pt>
                <c:pt idx="15">
                  <c:v>2.34</c:v>
                </c:pt>
                <c:pt idx="16">
                  <c:v>2.2450000000000001</c:v>
                </c:pt>
                <c:pt idx="17">
                  <c:v>2.2450000000000001</c:v>
                </c:pt>
                <c:pt idx="18">
                  <c:v>2.2450000000000001</c:v>
                </c:pt>
                <c:pt idx="19">
                  <c:v>2.355</c:v>
                </c:pt>
                <c:pt idx="20">
                  <c:v>2.1800000000000002</c:v>
                </c:pt>
                <c:pt idx="21">
                  <c:v>2.1850000000000001</c:v>
                </c:pt>
                <c:pt idx="22">
                  <c:v>2.33</c:v>
                </c:pt>
                <c:pt idx="23">
                  <c:v>2.375</c:v>
                </c:pt>
                <c:pt idx="24">
                  <c:v>2.375</c:v>
                </c:pt>
                <c:pt idx="25">
                  <c:v>2.375</c:v>
                </c:pt>
                <c:pt idx="26">
                  <c:v>2.395</c:v>
                </c:pt>
                <c:pt idx="27">
                  <c:v>2.4750000000000001</c:v>
                </c:pt>
                <c:pt idx="28">
                  <c:v>2.4300000000000002</c:v>
                </c:pt>
                <c:pt idx="2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1-4DD5-8625-D3199E31AE8C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WORKSHEET!$B$726:$B$755</c:f>
              <c:numCache>
                <c:formatCode>d\-mmm\-yy</c:formatCode>
                <c:ptCount val="30"/>
                <c:pt idx="0">
                  <c:v>36404</c:v>
                </c:pt>
                <c:pt idx="1">
                  <c:v>36405</c:v>
                </c:pt>
                <c:pt idx="2">
                  <c:v>36406</c:v>
                </c:pt>
                <c:pt idx="3">
                  <c:v>36407</c:v>
                </c:pt>
                <c:pt idx="4">
                  <c:v>36408</c:v>
                </c:pt>
                <c:pt idx="5">
                  <c:v>36409</c:v>
                </c:pt>
                <c:pt idx="6">
                  <c:v>36410</c:v>
                </c:pt>
                <c:pt idx="7">
                  <c:v>36411</c:v>
                </c:pt>
                <c:pt idx="8">
                  <c:v>36412</c:v>
                </c:pt>
                <c:pt idx="9">
                  <c:v>36413</c:v>
                </c:pt>
                <c:pt idx="10">
                  <c:v>36414</c:v>
                </c:pt>
                <c:pt idx="11">
                  <c:v>36415</c:v>
                </c:pt>
                <c:pt idx="12">
                  <c:v>36416</c:v>
                </c:pt>
                <c:pt idx="13">
                  <c:v>36417</c:v>
                </c:pt>
                <c:pt idx="14">
                  <c:v>36418</c:v>
                </c:pt>
                <c:pt idx="15">
                  <c:v>36419</c:v>
                </c:pt>
                <c:pt idx="16">
                  <c:v>36420</c:v>
                </c:pt>
                <c:pt idx="17">
                  <c:v>36421</c:v>
                </c:pt>
                <c:pt idx="18">
                  <c:v>36422</c:v>
                </c:pt>
                <c:pt idx="19">
                  <c:v>36423</c:v>
                </c:pt>
                <c:pt idx="20">
                  <c:v>36424</c:v>
                </c:pt>
                <c:pt idx="21">
                  <c:v>36425</c:v>
                </c:pt>
                <c:pt idx="22">
                  <c:v>36426</c:v>
                </c:pt>
                <c:pt idx="23">
                  <c:v>36427</c:v>
                </c:pt>
                <c:pt idx="24">
                  <c:v>36428</c:v>
                </c:pt>
                <c:pt idx="25">
                  <c:v>36429</c:v>
                </c:pt>
                <c:pt idx="26">
                  <c:v>36430</c:v>
                </c:pt>
                <c:pt idx="27">
                  <c:v>36431</c:v>
                </c:pt>
                <c:pt idx="28">
                  <c:v>36432</c:v>
                </c:pt>
                <c:pt idx="29">
                  <c:v>36433</c:v>
                </c:pt>
              </c:numCache>
            </c:numRef>
          </c:cat>
          <c:val>
            <c:numRef>
              <c:f>WORKSHEET!$D$726:$D$755</c:f>
              <c:numCache>
                <c:formatCode>0.00_);[Red]\(0.00\)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1-4DD5-8625-D3199E31A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2272"/>
        <c:axId val="1"/>
      </c:lineChart>
      <c:dateAx>
        <c:axId val="2038622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8622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251655629139076E-2"/>
          <c:y val="3.2608695652173912E-2"/>
          <c:w val="0.8377483443708611"/>
          <c:h val="0.82201086956521729"/>
        </c:manualLayout>
      </c:layout>
      <c:lineChart>
        <c:grouping val="standard"/>
        <c:varyColors val="0"/>
        <c:ser>
          <c:idx val="0"/>
          <c:order val="0"/>
          <c:tx>
            <c:strRef>
              <c:f>Sheet4!$D$4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Sheet4!$C$5:$C$20</c:f>
              <c:numCache>
                <c:formatCode>d\-mmm\-yy</c:formatCode>
                <c:ptCount val="16"/>
                <c:pt idx="0">
                  <c:v>36896</c:v>
                </c:pt>
                <c:pt idx="1">
                  <c:v>36897</c:v>
                </c:pt>
                <c:pt idx="2" formatCode="mmm\-yy">
                  <c:v>36923</c:v>
                </c:pt>
                <c:pt idx="3" formatCode="mmm\-yy">
                  <c:v>36951</c:v>
                </c:pt>
                <c:pt idx="4" formatCode="mmm\-yy">
                  <c:v>36982</c:v>
                </c:pt>
                <c:pt idx="5" formatCode="mmm\-yy">
                  <c:v>37012</c:v>
                </c:pt>
                <c:pt idx="6" formatCode="mmm\-yy">
                  <c:v>37043</c:v>
                </c:pt>
                <c:pt idx="7" formatCode="mmm\-yy">
                  <c:v>37073</c:v>
                </c:pt>
                <c:pt idx="8" formatCode="mmm\-yy">
                  <c:v>37104</c:v>
                </c:pt>
                <c:pt idx="9" formatCode="mmm\-yy">
                  <c:v>37135</c:v>
                </c:pt>
                <c:pt idx="10" formatCode="mmm\-yy">
                  <c:v>37165</c:v>
                </c:pt>
                <c:pt idx="11" formatCode="mmm\-yy">
                  <c:v>37196</c:v>
                </c:pt>
                <c:pt idx="12" formatCode="mmm\-yy">
                  <c:v>37226</c:v>
                </c:pt>
                <c:pt idx="13" formatCode="mmm\-yy">
                  <c:v>37257</c:v>
                </c:pt>
                <c:pt idx="14" formatCode="mmm\-yy">
                  <c:v>37288</c:v>
                </c:pt>
                <c:pt idx="15" formatCode="mmm\-yy">
                  <c:v>37316</c:v>
                </c:pt>
              </c:numCache>
            </c:numRef>
          </c:cat>
          <c:val>
            <c:numRef>
              <c:f>Sheet4!$D$5:$D$20</c:f>
              <c:numCache>
                <c:formatCode>0.0000</c:formatCode>
                <c:ptCount val="16"/>
                <c:pt idx="0" formatCode="General">
                  <c:v>9.17</c:v>
                </c:pt>
                <c:pt idx="1">
                  <c:v>9.5848148148148145</c:v>
                </c:pt>
                <c:pt idx="2" formatCode="General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  <c:pt idx="7" formatCode="General">
                  <c:v>#N/A</c:v>
                </c:pt>
                <c:pt idx="8" formatCode="General">
                  <c:v>#N/A</c:v>
                </c:pt>
                <c:pt idx="9" formatCode="General">
                  <c:v>#N/A</c:v>
                </c:pt>
                <c:pt idx="10" formatCode="General">
                  <c:v>#N/A</c:v>
                </c:pt>
                <c:pt idx="11" formatCode="General">
                  <c:v>#N/A</c:v>
                </c:pt>
                <c:pt idx="12" formatCode="General">
                  <c:v>2.34</c:v>
                </c:pt>
                <c:pt idx="13" formatCode="General">
                  <c:v>2.411</c:v>
                </c:pt>
                <c:pt idx="14" formatCode="General">
                  <c:v>2.5170000000000003</c:v>
                </c:pt>
                <c:pt idx="15" formatCode="General">
                  <c:v>2.5219999999999998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7-499E-8370-061936253AA8}"/>
            </c:ext>
          </c:extLst>
        </c:ser>
        <c:ser>
          <c:idx val="1"/>
          <c:order val="1"/>
          <c:tx>
            <c:strRef>
              <c:f>Sheet4!$E$4</c:f>
              <c:strCache>
                <c:ptCount val="1"/>
                <c:pt idx="0">
                  <c:v>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Sheet4!$C$5:$C$20</c:f>
              <c:numCache>
                <c:formatCode>d\-mmm\-yy</c:formatCode>
                <c:ptCount val="16"/>
                <c:pt idx="0">
                  <c:v>36896</c:v>
                </c:pt>
                <c:pt idx="1">
                  <c:v>36897</c:v>
                </c:pt>
                <c:pt idx="2" formatCode="mmm\-yy">
                  <c:v>36923</c:v>
                </c:pt>
                <c:pt idx="3" formatCode="mmm\-yy">
                  <c:v>36951</c:v>
                </c:pt>
                <c:pt idx="4" formatCode="mmm\-yy">
                  <c:v>36982</c:v>
                </c:pt>
                <c:pt idx="5" formatCode="mmm\-yy">
                  <c:v>37012</c:v>
                </c:pt>
                <c:pt idx="6" formatCode="mmm\-yy">
                  <c:v>37043</c:v>
                </c:pt>
                <c:pt idx="7" formatCode="mmm\-yy">
                  <c:v>37073</c:v>
                </c:pt>
                <c:pt idx="8" formatCode="mmm\-yy">
                  <c:v>37104</c:v>
                </c:pt>
                <c:pt idx="9" formatCode="mmm\-yy">
                  <c:v>37135</c:v>
                </c:pt>
                <c:pt idx="10" formatCode="mmm\-yy">
                  <c:v>37165</c:v>
                </c:pt>
                <c:pt idx="11" formatCode="mmm\-yy">
                  <c:v>37196</c:v>
                </c:pt>
                <c:pt idx="12" formatCode="mmm\-yy">
                  <c:v>37226</c:v>
                </c:pt>
                <c:pt idx="13" formatCode="mmm\-yy">
                  <c:v>37257</c:v>
                </c:pt>
                <c:pt idx="14" formatCode="mmm\-yy">
                  <c:v>37288</c:v>
                </c:pt>
                <c:pt idx="15" formatCode="mmm\-yy">
                  <c:v>37316</c:v>
                </c:pt>
              </c:numCache>
            </c:numRef>
          </c:cat>
          <c:val>
            <c:numRef>
              <c:f>Sheet4!$E$5:$E$20</c:f>
              <c:numCache>
                <c:formatCode>0.0000</c:formatCode>
                <c:ptCount val="16"/>
                <c:pt idx="0" formatCode="General">
                  <c:v>10.6</c:v>
                </c:pt>
                <c:pt idx="1">
                  <c:v>9.7911111111111122</c:v>
                </c:pt>
                <c:pt idx="2" formatCode="General">
                  <c:v>#N/A</c:v>
                </c:pt>
                <c:pt idx="3" formatCode="General">
                  <c:v>#N/A</c:v>
                </c:pt>
                <c:pt idx="4" formatCode="General">
                  <c:v>#N/A</c:v>
                </c:pt>
                <c:pt idx="5" formatCode="General">
                  <c:v>#N/A</c:v>
                </c:pt>
                <c:pt idx="6" formatCode="General">
                  <c:v>#N/A</c:v>
                </c:pt>
                <c:pt idx="7" formatCode="General">
                  <c:v>#N/A</c:v>
                </c:pt>
                <c:pt idx="8" formatCode="General">
                  <c:v>#N/A</c:v>
                </c:pt>
                <c:pt idx="9" formatCode="General">
                  <c:v>#N/A</c:v>
                </c:pt>
                <c:pt idx="10" formatCode="General">
                  <c:v>#N/A</c:v>
                </c:pt>
                <c:pt idx="11" formatCode="General">
                  <c:v>#N/A</c:v>
                </c:pt>
                <c:pt idx="12" formatCode="General">
                  <c:v>2.3659999999999997</c:v>
                </c:pt>
                <c:pt idx="13" formatCode="General">
                  <c:v>2.5709999999999997</c:v>
                </c:pt>
                <c:pt idx="14" formatCode="General">
                  <c:v>2.6819999999999999</c:v>
                </c:pt>
                <c:pt idx="15" formatCode="General">
                  <c:v>2.6619999999999999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7-499E-8370-061936253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8176"/>
        <c:axId val="1"/>
      </c:lineChart>
      <c:dateAx>
        <c:axId val="2038681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  <c:min val="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868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9652317880794719"/>
          <c:y val="0.41032608695652167"/>
          <c:w val="0.10016556291390728"/>
          <c:h val="6.657608695652172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049822064056939E-2"/>
          <c:y val="3.4031413612565453E-2"/>
          <c:w val="0.76690391459074725"/>
          <c:h val="0.85732984293193726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DATA'!$B$5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DATA'!$B$6:$B$65</c:f>
              <c:numCache>
                <c:formatCode>General</c:formatCode>
                <c:ptCount val="60"/>
                <c:pt idx="0">
                  <c:v>0.65463433519609127</c:v>
                </c:pt>
                <c:pt idx="1">
                  <c:v>0.64174972270493258</c:v>
                </c:pt>
                <c:pt idx="2">
                  <c:v>1.0802608460385732</c:v>
                </c:pt>
                <c:pt idx="3">
                  <c:v>1.2588805932541665</c:v>
                </c:pt>
                <c:pt idx="4">
                  <c:v>2.5140321081439092</c:v>
                </c:pt>
                <c:pt idx="5">
                  <c:v>1.2421970182543376</c:v>
                </c:pt>
                <c:pt idx="6">
                  <c:v>0.85617750088463118</c:v>
                </c:pt>
                <c:pt idx="7">
                  <c:v>0.59037854287432956</c:v>
                </c:pt>
                <c:pt idx="8">
                  <c:v>0.58266609591828211</c:v>
                </c:pt>
                <c:pt idx="9">
                  <c:v>0.45765416540873965</c:v>
                </c:pt>
                <c:pt idx="10">
                  <c:v>0.51178728822860797</c:v>
                </c:pt>
                <c:pt idx="11">
                  <c:v>0.88266760241691189</c:v>
                </c:pt>
                <c:pt idx="12">
                  <c:v>0.38424814787419409</c:v>
                </c:pt>
                <c:pt idx="13">
                  <c:v>0.7239696897826392</c:v>
                </c:pt>
                <c:pt idx="14">
                  <c:v>0.70691459389130407</c:v>
                </c:pt>
                <c:pt idx="15">
                  <c:v>0.74055341435163569</c:v>
                </c:pt>
                <c:pt idx="16">
                  <c:v>0.49360811896034956</c:v>
                </c:pt>
                <c:pt idx="17">
                  <c:v>0.45614000160217366</c:v>
                </c:pt>
                <c:pt idx="18">
                  <c:v>0.31443286293079131</c:v>
                </c:pt>
                <c:pt idx="19">
                  <c:v>0.52088576935174002</c:v>
                </c:pt>
                <c:pt idx="20">
                  <c:v>0.63231789960484763</c:v>
                </c:pt>
                <c:pt idx="21">
                  <c:v>0.62039273855289212</c:v>
                </c:pt>
                <c:pt idx="22">
                  <c:v>0.54184034678017967</c:v>
                </c:pt>
                <c:pt idx="23">
                  <c:v>0.61275482561734018</c:v>
                </c:pt>
                <c:pt idx="24">
                  <c:v>0.95660849155081717</c:v>
                </c:pt>
                <c:pt idx="25">
                  <c:v>1.2611117265517164</c:v>
                </c:pt>
                <c:pt idx="26">
                  <c:v>0.78767813735077075</c:v>
                </c:pt>
                <c:pt idx="27">
                  <c:v>2.1979307244449382</c:v>
                </c:pt>
                <c:pt idx="28">
                  <c:v>0.71644124964026146</c:v>
                </c:pt>
                <c:pt idx="29">
                  <c:v>0.21740810853696982</c:v>
                </c:pt>
                <c:pt idx="30">
                  <c:v>0.5592352191208031</c:v>
                </c:pt>
                <c:pt idx="31">
                  <c:v>0.50841366855548709</c:v>
                </c:pt>
                <c:pt idx="32">
                  <c:v>0.45735122101975267</c:v>
                </c:pt>
                <c:pt idx="33">
                  <c:v>0.36633845963890677</c:v>
                </c:pt>
                <c:pt idx="34">
                  <c:v>0.43026959814900323</c:v>
                </c:pt>
                <c:pt idx="35">
                  <c:v>0.42354283120636466</c:v>
                </c:pt>
                <c:pt idx="36">
                  <c:v>0.81497369482857462</c:v>
                </c:pt>
                <c:pt idx="37">
                  <c:v>0.61268734473914932</c:v>
                </c:pt>
                <c:pt idx="38">
                  <c:v>0.79233491297713132</c:v>
                </c:pt>
                <c:pt idx="39">
                  <c:v>0.52821628932417375</c:v>
                </c:pt>
                <c:pt idx="40">
                  <c:v>0.31391674491583976</c:v>
                </c:pt>
                <c:pt idx="41">
                  <c:v>0.43088903365025</c:v>
                </c:pt>
                <c:pt idx="42">
                  <c:v>0.35327454777779621</c:v>
                </c:pt>
                <c:pt idx="43">
                  <c:v>0.20039112800396031</c:v>
                </c:pt>
                <c:pt idx="44">
                  <c:v>0.58410407721436253</c:v>
                </c:pt>
                <c:pt idx="45">
                  <c:v>0.68516012413074368</c:v>
                </c:pt>
                <c:pt idx="46">
                  <c:v>0.57768963761611969</c:v>
                </c:pt>
                <c:pt idx="47">
                  <c:v>0.45722627717491077</c:v>
                </c:pt>
                <c:pt idx="48">
                  <c:v>0.34390213854099461</c:v>
                </c:pt>
                <c:pt idx="49">
                  <c:v>0.49575702657273546</c:v>
                </c:pt>
                <c:pt idx="50">
                  <c:v>0.87030311408470629</c:v>
                </c:pt>
                <c:pt idx="51">
                  <c:v>1.9703354355090765</c:v>
                </c:pt>
                <c:pt idx="52">
                  <c:v>0.87452035636161662</c:v>
                </c:pt>
                <c:pt idx="53">
                  <c:v>0.9871774558632177</c:v>
                </c:pt>
                <c:pt idx="54">
                  <c:v>0.38979892473540206</c:v>
                </c:pt>
                <c:pt idx="55">
                  <c:v>0.38413464629506661</c:v>
                </c:pt>
                <c:pt idx="56">
                  <c:v>0.57939478917641318</c:v>
                </c:pt>
                <c:pt idx="57">
                  <c:v>1.0279947344492337</c:v>
                </c:pt>
                <c:pt idx="58">
                  <c:v>0.86313803569222847</c:v>
                </c:pt>
                <c:pt idx="59">
                  <c:v>0.8803117612189012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B-443E-9CBA-DCF0EA0D6B76}"/>
            </c:ext>
          </c:extLst>
        </c:ser>
        <c:ser>
          <c:idx val="1"/>
          <c:order val="1"/>
          <c:tx>
            <c:strRef>
              <c:f>'VOL CHART DATA'!$C$5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DATA'!$A$6:$A$65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  <c:pt idx="59">
                  <c:v>37104</c:v>
                </c:pt>
              </c:numCache>
            </c:numRef>
          </c:cat>
          <c:val>
            <c:numRef>
              <c:f>'VOL CHART DATA'!$C$6:$C$65</c:f>
              <c:numCache>
                <c:formatCode>General</c:formatCode>
                <c:ptCount val="60"/>
                <c:pt idx="0">
                  <c:v>0.48539496211793953</c:v>
                </c:pt>
                <c:pt idx="1">
                  <c:v>0.70869193345359394</c:v>
                </c:pt>
                <c:pt idx="2">
                  <c:v>0.74114467087753555</c:v>
                </c:pt>
                <c:pt idx="3">
                  <c:v>1.0464486798935633</c:v>
                </c:pt>
                <c:pt idx="4">
                  <c:v>2.0107329423927536</c:v>
                </c:pt>
                <c:pt idx="5">
                  <c:v>1.2280367771344947</c:v>
                </c:pt>
                <c:pt idx="6">
                  <c:v>0.86507721422603867</c:v>
                </c:pt>
                <c:pt idx="7">
                  <c:v>0.54077891709845016</c:v>
                </c:pt>
                <c:pt idx="8">
                  <c:v>0.53210134660675257</c:v>
                </c:pt>
                <c:pt idx="9">
                  <c:v>0.40647045408864446</c:v>
                </c:pt>
                <c:pt idx="10">
                  <c:v>0.45842490988352047</c:v>
                </c:pt>
                <c:pt idx="11">
                  <c:v>0.75665701839194188</c:v>
                </c:pt>
                <c:pt idx="12">
                  <c:v>0.44427305684292079</c:v>
                </c:pt>
                <c:pt idx="13">
                  <c:v>0.67872527146409223</c:v>
                </c:pt>
                <c:pt idx="14">
                  <c:v>0.77995765503873671</c:v>
                </c:pt>
                <c:pt idx="15">
                  <c:v>0.48111146482403555</c:v>
                </c:pt>
                <c:pt idx="16">
                  <c:v>0.5316301600289951</c:v>
                </c:pt>
                <c:pt idx="17">
                  <c:v>0.31844311371381423</c:v>
                </c:pt>
                <c:pt idx="18">
                  <c:v>0.16739390487125294</c:v>
                </c:pt>
                <c:pt idx="19">
                  <c:v>0.47556185610899604</c:v>
                </c:pt>
                <c:pt idx="20">
                  <c:v>0.66803018089584965</c:v>
                </c:pt>
                <c:pt idx="21">
                  <c:v>0.64093266129096016</c:v>
                </c:pt>
                <c:pt idx="22">
                  <c:v>0.90181404454774905</c:v>
                </c:pt>
                <c:pt idx="23">
                  <c:v>0.43129555837641137</c:v>
                </c:pt>
                <c:pt idx="24">
                  <c:v>0.53174207574748655</c:v>
                </c:pt>
                <c:pt idx="25">
                  <c:v>0.8380264257383615</c:v>
                </c:pt>
                <c:pt idx="26">
                  <c:v>0.50738575758348314</c:v>
                </c:pt>
                <c:pt idx="27">
                  <c:v>1.1437027659167132</c:v>
                </c:pt>
                <c:pt idx="28">
                  <c:v>0.35601822132094602</c:v>
                </c:pt>
                <c:pt idx="29">
                  <c:v>0.12579234975677503</c:v>
                </c:pt>
                <c:pt idx="30">
                  <c:v>0.27454249161176375</c:v>
                </c:pt>
                <c:pt idx="31">
                  <c:v>0.38915459235021305</c:v>
                </c:pt>
                <c:pt idx="32">
                  <c:v>0.29509798938081333</c:v>
                </c:pt>
                <c:pt idx="33">
                  <c:v>0.32453022224374484</c:v>
                </c:pt>
                <c:pt idx="34">
                  <c:v>0.92720360180426453</c:v>
                </c:pt>
                <c:pt idx="35">
                  <c:v>0.3465744148545552</c:v>
                </c:pt>
                <c:pt idx="36">
                  <c:v>0.73279240123168154</c:v>
                </c:pt>
                <c:pt idx="37">
                  <c:v>0.39926322109049101</c:v>
                </c:pt>
                <c:pt idx="38">
                  <c:v>0.61978971919411285</c:v>
                </c:pt>
                <c:pt idx="39">
                  <c:v>0.35504214619950131</c:v>
                </c:pt>
                <c:pt idx="40">
                  <c:v>0.26701726515023166</c:v>
                </c:pt>
                <c:pt idx="41">
                  <c:v>0.33301673099758622</c:v>
                </c:pt>
                <c:pt idx="42">
                  <c:v>0.32640410153229427</c:v>
                </c:pt>
                <c:pt idx="43">
                  <c:v>0.21940425257835464</c:v>
                </c:pt>
                <c:pt idx="44">
                  <c:v>0.99118701820416122</c:v>
                </c:pt>
                <c:pt idx="45">
                  <c:v>0.77541549618009475</c:v>
                </c:pt>
                <c:pt idx="46">
                  <c:v>0.72872298078576525</c:v>
                </c:pt>
                <c:pt idx="47">
                  <c:v>0.59070348350098045</c:v>
                </c:pt>
                <c:pt idx="48">
                  <c:v>0.51324985798317613</c:v>
                </c:pt>
                <c:pt idx="49">
                  <c:v>0.36303457588231447</c:v>
                </c:pt>
                <c:pt idx="50">
                  <c:v>1.6644975653741485</c:v>
                </c:pt>
                <c:pt idx="51">
                  <c:v>3.5959237142801177</c:v>
                </c:pt>
                <c:pt idx="52">
                  <c:v>1.4839991971258677</c:v>
                </c:pt>
                <c:pt idx="53">
                  <c:v>4.9582106119604914</c:v>
                </c:pt>
                <c:pt idx="54">
                  <c:v>3.3986641873258958</c:v>
                </c:pt>
                <c:pt idx="55">
                  <c:v>1.0455805516060481</c:v>
                </c:pt>
                <c:pt idx="56">
                  <c:v>1.2957105085813809</c:v>
                </c:pt>
                <c:pt idx="57">
                  <c:v>5.7113545929495908</c:v>
                </c:pt>
                <c:pt idx="58">
                  <c:v>2.7659362210135772</c:v>
                </c:pt>
                <c:pt idx="59">
                  <c:v>0.92214836467982764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B-443E-9CBA-DCF0EA0D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141688"/>
        <c:axId val="1"/>
      </c:lineChart>
      <c:dateAx>
        <c:axId val="2161416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141688"/>
        <c:crosses val="autoZero"/>
        <c:crossBetween val="between"/>
        <c:majorUnit val="0.2"/>
        <c:minorUnit val="0.0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86476868327387"/>
          <c:y val="0.42931937172774876"/>
          <c:w val="0.14857651245551598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41281138790035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056939501779347E-2"/>
          <c:y val="0.11387434554973822"/>
          <c:w val="0.66992882562277578"/>
          <c:h val="0.85209424083769625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DATA'!$H$5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DATA'!$G$6:$G$65</c:f>
              <c:numCache>
                <c:formatCode>d\-mmm\-yy</c:formatCode>
                <c:ptCount val="60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 formatCode="m/d/yyyy">
                  <c:v>36861</c:v>
                </c:pt>
                <c:pt idx="52" formatCode="m/d/yyyy">
                  <c:v>36892</c:v>
                </c:pt>
                <c:pt idx="53" formatCode="m/d/yyyy">
                  <c:v>36923</c:v>
                </c:pt>
                <c:pt idx="54">
                  <c:v>36951</c:v>
                </c:pt>
                <c:pt idx="55" formatCode="d\-mmm">
                  <c:v>36982</c:v>
                </c:pt>
                <c:pt idx="56" formatCode="d\-mmm">
                  <c:v>37012</c:v>
                </c:pt>
                <c:pt idx="57">
                  <c:v>37043</c:v>
                </c:pt>
                <c:pt idx="58">
                  <c:v>37073</c:v>
                </c:pt>
                <c:pt idx="59" formatCode="d\-mmm">
                  <c:v>37104</c:v>
                </c:pt>
              </c:numCache>
            </c:numRef>
          </c:cat>
          <c:val>
            <c:numRef>
              <c:f>'VOL CHART DATA'!$H$6:$H$65</c:f>
              <c:numCache>
                <c:formatCode>General</c:formatCode>
                <c:ptCount val="60"/>
                <c:pt idx="0">
                  <c:v>0.61241714285087001</c:v>
                </c:pt>
                <c:pt idx="1">
                  <c:v>0.96899162755799562</c:v>
                </c:pt>
                <c:pt idx="2">
                  <c:v>0.91721787978801228</c:v>
                </c:pt>
                <c:pt idx="3">
                  <c:v>0.93773924571338263</c:v>
                </c:pt>
                <c:pt idx="4">
                  <c:v>0.96582994652379861</c:v>
                </c:pt>
                <c:pt idx="5">
                  <c:v>0.95941262973682362</c:v>
                </c:pt>
                <c:pt idx="6">
                  <c:v>0.35789409467083672</c:v>
                </c:pt>
                <c:pt idx="7">
                  <c:v>0.92658260884267929</c:v>
                </c:pt>
                <c:pt idx="8">
                  <c:v>0.67861256951415594</c:v>
                </c:pt>
                <c:pt idx="9">
                  <c:v>0.37186662319401409</c:v>
                </c:pt>
                <c:pt idx="10">
                  <c:v>0.79112592580094232</c:v>
                </c:pt>
                <c:pt idx="11">
                  <c:v>0.95676044790497394</c:v>
                </c:pt>
                <c:pt idx="12">
                  <c:v>0.86577628321296995</c:v>
                </c:pt>
                <c:pt idx="13">
                  <c:v>0.98981914797624915</c:v>
                </c:pt>
                <c:pt idx="14">
                  <c:v>0.99193714079808992</c:v>
                </c:pt>
                <c:pt idx="15">
                  <c:v>0.43780680091584478</c:v>
                </c:pt>
                <c:pt idx="16">
                  <c:v>0.73860537601562604</c:v>
                </c:pt>
                <c:pt idx="17">
                  <c:v>0.75061242699589137</c:v>
                </c:pt>
                <c:pt idx="18">
                  <c:v>0.76692118657844444</c:v>
                </c:pt>
                <c:pt idx="19">
                  <c:v>0.93864530319587614</c:v>
                </c:pt>
                <c:pt idx="20">
                  <c:v>0.92260734690428792</c:v>
                </c:pt>
                <c:pt idx="21">
                  <c:v>0.88142254280099008</c:v>
                </c:pt>
                <c:pt idx="22">
                  <c:v>0.19790617880740821</c:v>
                </c:pt>
                <c:pt idx="23">
                  <c:v>0.68101672158012827</c:v>
                </c:pt>
                <c:pt idx="24">
                  <c:v>0.59482610138278424</c:v>
                </c:pt>
                <c:pt idx="25">
                  <c:v>0.24912723594950004</c:v>
                </c:pt>
                <c:pt idx="26">
                  <c:v>0.77135695532819848</c:v>
                </c:pt>
                <c:pt idx="27">
                  <c:v>0.92350393176031309</c:v>
                </c:pt>
                <c:pt idx="28">
                  <c:v>0.88243185762442045</c:v>
                </c:pt>
                <c:pt idx="29">
                  <c:v>0.80569001743793023</c:v>
                </c:pt>
                <c:pt idx="30">
                  <c:v>0.77709184799389452</c:v>
                </c:pt>
                <c:pt idx="31">
                  <c:v>0.976905663469818</c:v>
                </c:pt>
                <c:pt idx="32">
                  <c:v>0.85173558636668878</c:v>
                </c:pt>
                <c:pt idx="33">
                  <c:v>0.26674519966796228</c:v>
                </c:pt>
                <c:pt idx="34">
                  <c:v>0.64291187399916283</c:v>
                </c:pt>
                <c:pt idx="35">
                  <c:v>0.95217481913799296</c:v>
                </c:pt>
                <c:pt idx="36">
                  <c:v>0.89813942237364186</c:v>
                </c:pt>
                <c:pt idx="37">
                  <c:v>0.98098880059513582</c:v>
                </c:pt>
                <c:pt idx="38">
                  <c:v>0.99386896768185062</c:v>
                </c:pt>
                <c:pt idx="39">
                  <c:v>0.93119204271510769</c:v>
                </c:pt>
                <c:pt idx="40">
                  <c:v>0.96042534913558575</c:v>
                </c:pt>
                <c:pt idx="41">
                  <c:v>0.78976683100583578</c:v>
                </c:pt>
                <c:pt idx="42">
                  <c:v>0.90172261944090359</c:v>
                </c:pt>
                <c:pt idx="43">
                  <c:v>0.76428926487627502</c:v>
                </c:pt>
                <c:pt idx="44">
                  <c:v>0.96665762042901604</c:v>
                </c:pt>
                <c:pt idx="45">
                  <c:v>0.87909976833546755</c:v>
                </c:pt>
                <c:pt idx="46">
                  <c:v>0.75872011698699138</c:v>
                </c:pt>
                <c:pt idx="47">
                  <c:v>0.60608750158896685</c:v>
                </c:pt>
                <c:pt idx="48">
                  <c:v>-5.3782099019540633E-2</c:v>
                </c:pt>
                <c:pt idx="49">
                  <c:v>0.83003555875199864</c:v>
                </c:pt>
                <c:pt idx="50">
                  <c:v>0.82560323884562381</c:v>
                </c:pt>
                <c:pt idx="51">
                  <c:v>0.20451601015875231</c:v>
                </c:pt>
                <c:pt idx="52">
                  <c:v>-0.5527645869727521</c:v>
                </c:pt>
                <c:pt idx="53">
                  <c:v>-0.16269344067088229</c:v>
                </c:pt>
                <c:pt idx="54">
                  <c:v>0.69628128500007203</c:v>
                </c:pt>
                <c:pt idx="55">
                  <c:v>-0.1297430428552491</c:v>
                </c:pt>
                <c:pt idx="56">
                  <c:v>0.54563733911562429</c:v>
                </c:pt>
                <c:pt idx="57">
                  <c:v>0.60112173752684261</c:v>
                </c:pt>
                <c:pt idx="58">
                  <c:v>0.16938311993939023</c:v>
                </c:pt>
                <c:pt idx="59">
                  <c:v>0.9344469581174325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1-44B5-89AB-33387F538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141032"/>
        <c:axId val="1"/>
      </c:lineChart>
      <c:dateAx>
        <c:axId val="2161410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1410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555160142348742"/>
          <c:y val="0.52356020942408377"/>
          <c:w val="0.25088967971530246"/>
          <c:h val="3.40314136125654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WORKSHEET!$BQ$250</c:f>
          <c:strCache>
            <c:ptCount val="1"/>
            <c:pt idx="0">
              <c:v>CASH SOCAL - CASH EP PERMCORRELATION 0.79</c:v>
            </c:pt>
          </c:strCache>
        </c:strRef>
      </c:tx>
      <c:layout>
        <c:manualLayout>
          <c:xMode val="edge"/>
          <c:yMode val="edge"/>
          <c:x val="0.2820284697508896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22064056939494E-2"/>
          <c:y val="0.12172774869109949"/>
          <c:w val="0.82829181494661919"/>
          <c:h val="0.8442408376963350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WORKSHEET!$BN$250:$BN$755</c:f>
              <c:numCache>
                <c:formatCode>d\-mmm\-yy</c:formatCode>
                <c:ptCount val="506"/>
                <c:pt idx="0">
                  <c:v>35928</c:v>
                </c:pt>
                <c:pt idx="1">
                  <c:v>35929</c:v>
                </c:pt>
                <c:pt idx="2">
                  <c:v>35930</c:v>
                </c:pt>
                <c:pt idx="3">
                  <c:v>35931</c:v>
                </c:pt>
                <c:pt idx="4">
                  <c:v>35932</c:v>
                </c:pt>
                <c:pt idx="5">
                  <c:v>35933</c:v>
                </c:pt>
                <c:pt idx="6">
                  <c:v>35934</c:v>
                </c:pt>
                <c:pt idx="7">
                  <c:v>35935</c:v>
                </c:pt>
                <c:pt idx="8">
                  <c:v>35936</c:v>
                </c:pt>
                <c:pt idx="9">
                  <c:v>35937</c:v>
                </c:pt>
                <c:pt idx="10">
                  <c:v>35938</c:v>
                </c:pt>
                <c:pt idx="11">
                  <c:v>35939</c:v>
                </c:pt>
                <c:pt idx="12">
                  <c:v>35940</c:v>
                </c:pt>
                <c:pt idx="13">
                  <c:v>35941</c:v>
                </c:pt>
                <c:pt idx="14">
                  <c:v>35942</c:v>
                </c:pt>
                <c:pt idx="15">
                  <c:v>35943</c:v>
                </c:pt>
                <c:pt idx="16">
                  <c:v>35944</c:v>
                </c:pt>
                <c:pt idx="17">
                  <c:v>35945</c:v>
                </c:pt>
                <c:pt idx="18">
                  <c:v>35946</c:v>
                </c:pt>
                <c:pt idx="19">
                  <c:v>35947</c:v>
                </c:pt>
                <c:pt idx="20">
                  <c:v>35948</c:v>
                </c:pt>
                <c:pt idx="21">
                  <c:v>35949</c:v>
                </c:pt>
                <c:pt idx="22">
                  <c:v>35950</c:v>
                </c:pt>
                <c:pt idx="23">
                  <c:v>35951</c:v>
                </c:pt>
                <c:pt idx="24">
                  <c:v>35952</c:v>
                </c:pt>
                <c:pt idx="25">
                  <c:v>35953</c:v>
                </c:pt>
                <c:pt idx="26">
                  <c:v>35954</c:v>
                </c:pt>
                <c:pt idx="27">
                  <c:v>35955</c:v>
                </c:pt>
                <c:pt idx="28">
                  <c:v>35956</c:v>
                </c:pt>
                <c:pt idx="29">
                  <c:v>35957</c:v>
                </c:pt>
                <c:pt idx="30">
                  <c:v>35958</c:v>
                </c:pt>
                <c:pt idx="31">
                  <c:v>35959</c:v>
                </c:pt>
                <c:pt idx="32">
                  <c:v>35960</c:v>
                </c:pt>
                <c:pt idx="33">
                  <c:v>35961</c:v>
                </c:pt>
                <c:pt idx="34">
                  <c:v>35962</c:v>
                </c:pt>
                <c:pt idx="35">
                  <c:v>35963</c:v>
                </c:pt>
                <c:pt idx="36">
                  <c:v>35964</c:v>
                </c:pt>
                <c:pt idx="37">
                  <c:v>35965</c:v>
                </c:pt>
                <c:pt idx="38">
                  <c:v>35966</c:v>
                </c:pt>
                <c:pt idx="39">
                  <c:v>35967</c:v>
                </c:pt>
                <c:pt idx="40">
                  <c:v>35968</c:v>
                </c:pt>
                <c:pt idx="41">
                  <c:v>35969</c:v>
                </c:pt>
                <c:pt idx="42">
                  <c:v>35970</c:v>
                </c:pt>
                <c:pt idx="43">
                  <c:v>35971</c:v>
                </c:pt>
                <c:pt idx="44">
                  <c:v>35972</c:v>
                </c:pt>
                <c:pt idx="45">
                  <c:v>35973</c:v>
                </c:pt>
                <c:pt idx="46">
                  <c:v>35974</c:v>
                </c:pt>
                <c:pt idx="47">
                  <c:v>35975</c:v>
                </c:pt>
                <c:pt idx="48">
                  <c:v>35976</c:v>
                </c:pt>
                <c:pt idx="49">
                  <c:v>35977</c:v>
                </c:pt>
                <c:pt idx="50">
                  <c:v>35978</c:v>
                </c:pt>
                <c:pt idx="51">
                  <c:v>35979</c:v>
                </c:pt>
                <c:pt idx="52">
                  <c:v>35980</c:v>
                </c:pt>
                <c:pt idx="53">
                  <c:v>35981</c:v>
                </c:pt>
                <c:pt idx="54">
                  <c:v>35982</c:v>
                </c:pt>
                <c:pt idx="55">
                  <c:v>35983</c:v>
                </c:pt>
                <c:pt idx="56">
                  <c:v>35984</c:v>
                </c:pt>
                <c:pt idx="57">
                  <c:v>35985</c:v>
                </c:pt>
                <c:pt idx="58">
                  <c:v>35986</c:v>
                </c:pt>
                <c:pt idx="59">
                  <c:v>35987</c:v>
                </c:pt>
                <c:pt idx="60">
                  <c:v>35988</c:v>
                </c:pt>
                <c:pt idx="61">
                  <c:v>35989</c:v>
                </c:pt>
                <c:pt idx="62">
                  <c:v>35990</c:v>
                </c:pt>
                <c:pt idx="63">
                  <c:v>35991</c:v>
                </c:pt>
                <c:pt idx="64">
                  <c:v>35992</c:v>
                </c:pt>
                <c:pt idx="65">
                  <c:v>35993</c:v>
                </c:pt>
                <c:pt idx="66">
                  <c:v>35994</c:v>
                </c:pt>
                <c:pt idx="67">
                  <c:v>35995</c:v>
                </c:pt>
                <c:pt idx="68">
                  <c:v>35996</c:v>
                </c:pt>
                <c:pt idx="69">
                  <c:v>35997</c:v>
                </c:pt>
                <c:pt idx="70">
                  <c:v>35998</c:v>
                </c:pt>
                <c:pt idx="71">
                  <c:v>35999</c:v>
                </c:pt>
                <c:pt idx="72">
                  <c:v>36000</c:v>
                </c:pt>
                <c:pt idx="73">
                  <c:v>36001</c:v>
                </c:pt>
                <c:pt idx="74">
                  <c:v>36002</c:v>
                </c:pt>
                <c:pt idx="75">
                  <c:v>36003</c:v>
                </c:pt>
                <c:pt idx="76">
                  <c:v>36004</c:v>
                </c:pt>
                <c:pt idx="77">
                  <c:v>36005</c:v>
                </c:pt>
                <c:pt idx="78">
                  <c:v>36006</c:v>
                </c:pt>
                <c:pt idx="79">
                  <c:v>36007</c:v>
                </c:pt>
                <c:pt idx="80">
                  <c:v>36008</c:v>
                </c:pt>
                <c:pt idx="81">
                  <c:v>36009</c:v>
                </c:pt>
                <c:pt idx="82">
                  <c:v>36010</c:v>
                </c:pt>
                <c:pt idx="83">
                  <c:v>36011</c:v>
                </c:pt>
                <c:pt idx="84">
                  <c:v>36012</c:v>
                </c:pt>
                <c:pt idx="85">
                  <c:v>36013</c:v>
                </c:pt>
                <c:pt idx="86">
                  <c:v>36014</c:v>
                </c:pt>
                <c:pt idx="87">
                  <c:v>36015</c:v>
                </c:pt>
                <c:pt idx="88">
                  <c:v>36016</c:v>
                </c:pt>
                <c:pt idx="89">
                  <c:v>36017</c:v>
                </c:pt>
                <c:pt idx="90">
                  <c:v>36018</c:v>
                </c:pt>
                <c:pt idx="91">
                  <c:v>36019</c:v>
                </c:pt>
                <c:pt idx="92">
                  <c:v>36020</c:v>
                </c:pt>
                <c:pt idx="93">
                  <c:v>36021</c:v>
                </c:pt>
                <c:pt idx="94">
                  <c:v>36022</c:v>
                </c:pt>
                <c:pt idx="95">
                  <c:v>36023</c:v>
                </c:pt>
                <c:pt idx="96">
                  <c:v>36024</c:v>
                </c:pt>
                <c:pt idx="97">
                  <c:v>36025</c:v>
                </c:pt>
                <c:pt idx="98">
                  <c:v>36026</c:v>
                </c:pt>
                <c:pt idx="99">
                  <c:v>36027</c:v>
                </c:pt>
                <c:pt idx="100">
                  <c:v>36028</c:v>
                </c:pt>
                <c:pt idx="101">
                  <c:v>36029</c:v>
                </c:pt>
                <c:pt idx="102">
                  <c:v>36030</c:v>
                </c:pt>
                <c:pt idx="103">
                  <c:v>36031</c:v>
                </c:pt>
                <c:pt idx="104">
                  <c:v>36032</c:v>
                </c:pt>
                <c:pt idx="105">
                  <c:v>36033</c:v>
                </c:pt>
                <c:pt idx="106">
                  <c:v>36034</c:v>
                </c:pt>
                <c:pt idx="107">
                  <c:v>36035</c:v>
                </c:pt>
                <c:pt idx="108">
                  <c:v>36036</c:v>
                </c:pt>
                <c:pt idx="109">
                  <c:v>36037</c:v>
                </c:pt>
                <c:pt idx="110">
                  <c:v>36038</c:v>
                </c:pt>
                <c:pt idx="111">
                  <c:v>36039</c:v>
                </c:pt>
                <c:pt idx="112">
                  <c:v>36040</c:v>
                </c:pt>
                <c:pt idx="113">
                  <c:v>36041</c:v>
                </c:pt>
                <c:pt idx="114">
                  <c:v>36042</c:v>
                </c:pt>
                <c:pt idx="115">
                  <c:v>36043</c:v>
                </c:pt>
                <c:pt idx="116">
                  <c:v>36044</c:v>
                </c:pt>
                <c:pt idx="117">
                  <c:v>36045</c:v>
                </c:pt>
                <c:pt idx="118">
                  <c:v>36046</c:v>
                </c:pt>
                <c:pt idx="119">
                  <c:v>36047</c:v>
                </c:pt>
                <c:pt idx="120">
                  <c:v>36048</c:v>
                </c:pt>
                <c:pt idx="121">
                  <c:v>36049</c:v>
                </c:pt>
                <c:pt idx="122">
                  <c:v>36050</c:v>
                </c:pt>
                <c:pt idx="123">
                  <c:v>36051</c:v>
                </c:pt>
                <c:pt idx="124">
                  <c:v>36052</c:v>
                </c:pt>
                <c:pt idx="125">
                  <c:v>36053</c:v>
                </c:pt>
                <c:pt idx="126">
                  <c:v>36054</c:v>
                </c:pt>
                <c:pt idx="127">
                  <c:v>36055</c:v>
                </c:pt>
                <c:pt idx="128">
                  <c:v>36056</c:v>
                </c:pt>
                <c:pt idx="129">
                  <c:v>36057</c:v>
                </c:pt>
                <c:pt idx="130">
                  <c:v>36058</c:v>
                </c:pt>
                <c:pt idx="131">
                  <c:v>36059</c:v>
                </c:pt>
                <c:pt idx="132">
                  <c:v>36060</c:v>
                </c:pt>
                <c:pt idx="133">
                  <c:v>36061</c:v>
                </c:pt>
                <c:pt idx="134">
                  <c:v>36062</c:v>
                </c:pt>
                <c:pt idx="135">
                  <c:v>36063</c:v>
                </c:pt>
                <c:pt idx="136">
                  <c:v>36064</c:v>
                </c:pt>
                <c:pt idx="137">
                  <c:v>36065</c:v>
                </c:pt>
                <c:pt idx="138">
                  <c:v>36066</c:v>
                </c:pt>
                <c:pt idx="139">
                  <c:v>36067</c:v>
                </c:pt>
                <c:pt idx="140">
                  <c:v>36068</c:v>
                </c:pt>
                <c:pt idx="141">
                  <c:v>36069</c:v>
                </c:pt>
                <c:pt idx="142">
                  <c:v>36070</c:v>
                </c:pt>
                <c:pt idx="143">
                  <c:v>36071</c:v>
                </c:pt>
                <c:pt idx="144">
                  <c:v>36072</c:v>
                </c:pt>
                <c:pt idx="145">
                  <c:v>36073</c:v>
                </c:pt>
                <c:pt idx="146">
                  <c:v>36074</c:v>
                </c:pt>
                <c:pt idx="147">
                  <c:v>36075</c:v>
                </c:pt>
                <c:pt idx="148">
                  <c:v>36076</c:v>
                </c:pt>
                <c:pt idx="149">
                  <c:v>36077</c:v>
                </c:pt>
                <c:pt idx="150">
                  <c:v>36078</c:v>
                </c:pt>
                <c:pt idx="151">
                  <c:v>36079</c:v>
                </c:pt>
                <c:pt idx="152">
                  <c:v>36080</c:v>
                </c:pt>
                <c:pt idx="153">
                  <c:v>36081</c:v>
                </c:pt>
                <c:pt idx="154">
                  <c:v>36082</c:v>
                </c:pt>
                <c:pt idx="155">
                  <c:v>36083</c:v>
                </c:pt>
                <c:pt idx="156">
                  <c:v>36084</c:v>
                </c:pt>
                <c:pt idx="157">
                  <c:v>36085</c:v>
                </c:pt>
                <c:pt idx="158">
                  <c:v>36086</c:v>
                </c:pt>
                <c:pt idx="159">
                  <c:v>36087</c:v>
                </c:pt>
                <c:pt idx="160">
                  <c:v>36088</c:v>
                </c:pt>
                <c:pt idx="161">
                  <c:v>36089</c:v>
                </c:pt>
                <c:pt idx="162">
                  <c:v>36090</c:v>
                </c:pt>
                <c:pt idx="163">
                  <c:v>36091</c:v>
                </c:pt>
                <c:pt idx="164">
                  <c:v>36092</c:v>
                </c:pt>
                <c:pt idx="165">
                  <c:v>36093</c:v>
                </c:pt>
                <c:pt idx="166">
                  <c:v>36094</c:v>
                </c:pt>
                <c:pt idx="167">
                  <c:v>36095</c:v>
                </c:pt>
                <c:pt idx="168">
                  <c:v>36096</c:v>
                </c:pt>
                <c:pt idx="169">
                  <c:v>36097</c:v>
                </c:pt>
                <c:pt idx="170">
                  <c:v>36098</c:v>
                </c:pt>
                <c:pt idx="171">
                  <c:v>36099</c:v>
                </c:pt>
                <c:pt idx="172">
                  <c:v>36100</c:v>
                </c:pt>
                <c:pt idx="173">
                  <c:v>36101</c:v>
                </c:pt>
                <c:pt idx="174">
                  <c:v>36102</c:v>
                </c:pt>
                <c:pt idx="175">
                  <c:v>36103</c:v>
                </c:pt>
                <c:pt idx="176">
                  <c:v>36104</c:v>
                </c:pt>
                <c:pt idx="177">
                  <c:v>36105</c:v>
                </c:pt>
                <c:pt idx="178">
                  <c:v>36106</c:v>
                </c:pt>
                <c:pt idx="179">
                  <c:v>36107</c:v>
                </c:pt>
                <c:pt idx="180">
                  <c:v>36108</c:v>
                </c:pt>
                <c:pt idx="181">
                  <c:v>36109</c:v>
                </c:pt>
                <c:pt idx="182">
                  <c:v>36110</c:v>
                </c:pt>
                <c:pt idx="183">
                  <c:v>36111</c:v>
                </c:pt>
                <c:pt idx="184">
                  <c:v>36112</c:v>
                </c:pt>
                <c:pt idx="185">
                  <c:v>36113</c:v>
                </c:pt>
                <c:pt idx="186">
                  <c:v>36114</c:v>
                </c:pt>
                <c:pt idx="187">
                  <c:v>36115</c:v>
                </c:pt>
                <c:pt idx="188">
                  <c:v>36116</c:v>
                </c:pt>
                <c:pt idx="189">
                  <c:v>36117</c:v>
                </c:pt>
                <c:pt idx="190">
                  <c:v>36118</c:v>
                </c:pt>
                <c:pt idx="191">
                  <c:v>36119</c:v>
                </c:pt>
                <c:pt idx="192">
                  <c:v>36120</c:v>
                </c:pt>
                <c:pt idx="193">
                  <c:v>36121</c:v>
                </c:pt>
                <c:pt idx="194">
                  <c:v>36122</c:v>
                </c:pt>
                <c:pt idx="195">
                  <c:v>36123</c:v>
                </c:pt>
                <c:pt idx="196">
                  <c:v>36124</c:v>
                </c:pt>
                <c:pt idx="197">
                  <c:v>36125</c:v>
                </c:pt>
                <c:pt idx="198">
                  <c:v>36126</c:v>
                </c:pt>
                <c:pt idx="199">
                  <c:v>36127</c:v>
                </c:pt>
                <c:pt idx="200">
                  <c:v>36128</c:v>
                </c:pt>
                <c:pt idx="201">
                  <c:v>36129</c:v>
                </c:pt>
                <c:pt idx="202">
                  <c:v>36130</c:v>
                </c:pt>
                <c:pt idx="203">
                  <c:v>36131</c:v>
                </c:pt>
                <c:pt idx="204">
                  <c:v>36132</c:v>
                </c:pt>
                <c:pt idx="205">
                  <c:v>36133</c:v>
                </c:pt>
                <c:pt idx="206">
                  <c:v>36134</c:v>
                </c:pt>
                <c:pt idx="207">
                  <c:v>36135</c:v>
                </c:pt>
                <c:pt idx="208">
                  <c:v>36136</c:v>
                </c:pt>
                <c:pt idx="209">
                  <c:v>36137</c:v>
                </c:pt>
                <c:pt idx="210">
                  <c:v>36138</c:v>
                </c:pt>
                <c:pt idx="211">
                  <c:v>36139</c:v>
                </c:pt>
                <c:pt idx="212">
                  <c:v>36140</c:v>
                </c:pt>
                <c:pt idx="213">
                  <c:v>36141</c:v>
                </c:pt>
                <c:pt idx="214">
                  <c:v>36142</c:v>
                </c:pt>
                <c:pt idx="215">
                  <c:v>36143</c:v>
                </c:pt>
                <c:pt idx="216">
                  <c:v>36144</c:v>
                </c:pt>
                <c:pt idx="217">
                  <c:v>36145</c:v>
                </c:pt>
                <c:pt idx="218">
                  <c:v>36146</c:v>
                </c:pt>
                <c:pt idx="219">
                  <c:v>36147</c:v>
                </c:pt>
                <c:pt idx="220">
                  <c:v>36148</c:v>
                </c:pt>
                <c:pt idx="221">
                  <c:v>36149</c:v>
                </c:pt>
                <c:pt idx="222">
                  <c:v>36150</c:v>
                </c:pt>
                <c:pt idx="223">
                  <c:v>36151</c:v>
                </c:pt>
                <c:pt idx="224">
                  <c:v>36152</c:v>
                </c:pt>
                <c:pt idx="225">
                  <c:v>36153</c:v>
                </c:pt>
                <c:pt idx="226">
                  <c:v>36154</c:v>
                </c:pt>
                <c:pt idx="227">
                  <c:v>36155</c:v>
                </c:pt>
                <c:pt idx="228">
                  <c:v>36156</c:v>
                </c:pt>
                <c:pt idx="229">
                  <c:v>36157</c:v>
                </c:pt>
                <c:pt idx="230">
                  <c:v>36158</c:v>
                </c:pt>
                <c:pt idx="231">
                  <c:v>36159</c:v>
                </c:pt>
                <c:pt idx="232">
                  <c:v>36160</c:v>
                </c:pt>
                <c:pt idx="233">
                  <c:v>36161</c:v>
                </c:pt>
                <c:pt idx="234">
                  <c:v>36162</c:v>
                </c:pt>
                <c:pt idx="235">
                  <c:v>36163</c:v>
                </c:pt>
                <c:pt idx="236">
                  <c:v>36164</c:v>
                </c:pt>
                <c:pt idx="237">
                  <c:v>36165</c:v>
                </c:pt>
                <c:pt idx="238">
                  <c:v>36166</c:v>
                </c:pt>
                <c:pt idx="239">
                  <c:v>36167</c:v>
                </c:pt>
                <c:pt idx="240">
                  <c:v>36168</c:v>
                </c:pt>
                <c:pt idx="241">
                  <c:v>36169</c:v>
                </c:pt>
                <c:pt idx="242">
                  <c:v>36170</c:v>
                </c:pt>
                <c:pt idx="243">
                  <c:v>36171</c:v>
                </c:pt>
                <c:pt idx="244">
                  <c:v>36172</c:v>
                </c:pt>
                <c:pt idx="245">
                  <c:v>36173</c:v>
                </c:pt>
                <c:pt idx="246">
                  <c:v>36174</c:v>
                </c:pt>
                <c:pt idx="247">
                  <c:v>36175</c:v>
                </c:pt>
                <c:pt idx="248">
                  <c:v>36176</c:v>
                </c:pt>
                <c:pt idx="249">
                  <c:v>36177</c:v>
                </c:pt>
                <c:pt idx="250">
                  <c:v>36178</c:v>
                </c:pt>
                <c:pt idx="251">
                  <c:v>36179</c:v>
                </c:pt>
                <c:pt idx="252">
                  <c:v>36180</c:v>
                </c:pt>
                <c:pt idx="253">
                  <c:v>36181</c:v>
                </c:pt>
                <c:pt idx="254">
                  <c:v>36182</c:v>
                </c:pt>
                <c:pt idx="255">
                  <c:v>36183</c:v>
                </c:pt>
                <c:pt idx="256">
                  <c:v>36184</c:v>
                </c:pt>
                <c:pt idx="257">
                  <c:v>36185</c:v>
                </c:pt>
                <c:pt idx="258">
                  <c:v>36186</c:v>
                </c:pt>
                <c:pt idx="259">
                  <c:v>36187</c:v>
                </c:pt>
                <c:pt idx="260">
                  <c:v>36188</c:v>
                </c:pt>
                <c:pt idx="261">
                  <c:v>36189</c:v>
                </c:pt>
                <c:pt idx="262">
                  <c:v>36190</c:v>
                </c:pt>
                <c:pt idx="263">
                  <c:v>36191</c:v>
                </c:pt>
                <c:pt idx="264">
                  <c:v>36192</c:v>
                </c:pt>
                <c:pt idx="265">
                  <c:v>36193</c:v>
                </c:pt>
                <c:pt idx="266">
                  <c:v>36194</c:v>
                </c:pt>
                <c:pt idx="267">
                  <c:v>36195</c:v>
                </c:pt>
                <c:pt idx="268">
                  <c:v>36196</c:v>
                </c:pt>
                <c:pt idx="269">
                  <c:v>36197</c:v>
                </c:pt>
                <c:pt idx="270">
                  <c:v>36198</c:v>
                </c:pt>
                <c:pt idx="271">
                  <c:v>36199</c:v>
                </c:pt>
                <c:pt idx="272">
                  <c:v>36200</c:v>
                </c:pt>
                <c:pt idx="273">
                  <c:v>36201</c:v>
                </c:pt>
                <c:pt idx="274">
                  <c:v>36202</c:v>
                </c:pt>
                <c:pt idx="275">
                  <c:v>36203</c:v>
                </c:pt>
                <c:pt idx="276">
                  <c:v>36204</c:v>
                </c:pt>
                <c:pt idx="277">
                  <c:v>36205</c:v>
                </c:pt>
                <c:pt idx="278">
                  <c:v>36206</c:v>
                </c:pt>
                <c:pt idx="279">
                  <c:v>36207</c:v>
                </c:pt>
                <c:pt idx="280">
                  <c:v>36208</c:v>
                </c:pt>
                <c:pt idx="281">
                  <c:v>36209</c:v>
                </c:pt>
                <c:pt idx="282">
                  <c:v>36210</c:v>
                </c:pt>
                <c:pt idx="283">
                  <c:v>36211</c:v>
                </c:pt>
                <c:pt idx="284">
                  <c:v>36212</c:v>
                </c:pt>
                <c:pt idx="285">
                  <c:v>36213</c:v>
                </c:pt>
                <c:pt idx="286">
                  <c:v>36214</c:v>
                </c:pt>
                <c:pt idx="287">
                  <c:v>36215</c:v>
                </c:pt>
                <c:pt idx="288">
                  <c:v>36216</c:v>
                </c:pt>
                <c:pt idx="289">
                  <c:v>36217</c:v>
                </c:pt>
                <c:pt idx="290">
                  <c:v>36218</c:v>
                </c:pt>
                <c:pt idx="291">
                  <c:v>36219</c:v>
                </c:pt>
                <c:pt idx="292">
                  <c:v>36220</c:v>
                </c:pt>
                <c:pt idx="293">
                  <c:v>36221</c:v>
                </c:pt>
                <c:pt idx="294">
                  <c:v>36222</c:v>
                </c:pt>
                <c:pt idx="295">
                  <c:v>36223</c:v>
                </c:pt>
                <c:pt idx="296">
                  <c:v>36224</c:v>
                </c:pt>
                <c:pt idx="297">
                  <c:v>36225</c:v>
                </c:pt>
                <c:pt idx="298">
                  <c:v>36226</c:v>
                </c:pt>
                <c:pt idx="299">
                  <c:v>36227</c:v>
                </c:pt>
                <c:pt idx="300">
                  <c:v>36228</c:v>
                </c:pt>
                <c:pt idx="301">
                  <c:v>36229</c:v>
                </c:pt>
                <c:pt idx="302">
                  <c:v>36230</c:v>
                </c:pt>
                <c:pt idx="303">
                  <c:v>36231</c:v>
                </c:pt>
                <c:pt idx="304">
                  <c:v>36232</c:v>
                </c:pt>
                <c:pt idx="305">
                  <c:v>36233</c:v>
                </c:pt>
                <c:pt idx="306">
                  <c:v>36234</c:v>
                </c:pt>
                <c:pt idx="307">
                  <c:v>36235</c:v>
                </c:pt>
                <c:pt idx="308">
                  <c:v>36236</c:v>
                </c:pt>
                <c:pt idx="309">
                  <c:v>36237</c:v>
                </c:pt>
                <c:pt idx="310">
                  <c:v>36238</c:v>
                </c:pt>
                <c:pt idx="311">
                  <c:v>36239</c:v>
                </c:pt>
                <c:pt idx="312">
                  <c:v>36240</c:v>
                </c:pt>
                <c:pt idx="313">
                  <c:v>36241</c:v>
                </c:pt>
                <c:pt idx="314">
                  <c:v>36242</c:v>
                </c:pt>
                <c:pt idx="315">
                  <c:v>36243</c:v>
                </c:pt>
                <c:pt idx="316">
                  <c:v>36244</c:v>
                </c:pt>
                <c:pt idx="317">
                  <c:v>36245</c:v>
                </c:pt>
                <c:pt idx="318">
                  <c:v>36246</c:v>
                </c:pt>
                <c:pt idx="319">
                  <c:v>36247</c:v>
                </c:pt>
                <c:pt idx="320">
                  <c:v>36248</c:v>
                </c:pt>
                <c:pt idx="321">
                  <c:v>36249</c:v>
                </c:pt>
                <c:pt idx="322">
                  <c:v>36250</c:v>
                </c:pt>
                <c:pt idx="323">
                  <c:v>36251</c:v>
                </c:pt>
                <c:pt idx="324">
                  <c:v>36252</c:v>
                </c:pt>
                <c:pt idx="325">
                  <c:v>36253</c:v>
                </c:pt>
                <c:pt idx="326">
                  <c:v>36254</c:v>
                </c:pt>
                <c:pt idx="327">
                  <c:v>36255</c:v>
                </c:pt>
                <c:pt idx="328">
                  <c:v>36256</c:v>
                </c:pt>
                <c:pt idx="329">
                  <c:v>36257</c:v>
                </c:pt>
                <c:pt idx="330">
                  <c:v>36258</c:v>
                </c:pt>
                <c:pt idx="331">
                  <c:v>36259</c:v>
                </c:pt>
                <c:pt idx="332">
                  <c:v>36260</c:v>
                </c:pt>
                <c:pt idx="333">
                  <c:v>36261</c:v>
                </c:pt>
                <c:pt idx="334">
                  <c:v>36262</c:v>
                </c:pt>
                <c:pt idx="335">
                  <c:v>36263</c:v>
                </c:pt>
                <c:pt idx="336">
                  <c:v>36264</c:v>
                </c:pt>
                <c:pt idx="337">
                  <c:v>36265</c:v>
                </c:pt>
                <c:pt idx="338">
                  <c:v>36266</c:v>
                </c:pt>
                <c:pt idx="339">
                  <c:v>36267</c:v>
                </c:pt>
                <c:pt idx="340">
                  <c:v>36268</c:v>
                </c:pt>
                <c:pt idx="341">
                  <c:v>36269</c:v>
                </c:pt>
                <c:pt idx="342">
                  <c:v>36270</c:v>
                </c:pt>
                <c:pt idx="343">
                  <c:v>36271</c:v>
                </c:pt>
                <c:pt idx="344">
                  <c:v>36272</c:v>
                </c:pt>
                <c:pt idx="345">
                  <c:v>36273</c:v>
                </c:pt>
                <c:pt idx="346">
                  <c:v>36274</c:v>
                </c:pt>
                <c:pt idx="347">
                  <c:v>36275</c:v>
                </c:pt>
                <c:pt idx="348">
                  <c:v>36276</c:v>
                </c:pt>
                <c:pt idx="349">
                  <c:v>36277</c:v>
                </c:pt>
                <c:pt idx="350">
                  <c:v>36278</c:v>
                </c:pt>
                <c:pt idx="351">
                  <c:v>36279</c:v>
                </c:pt>
                <c:pt idx="352">
                  <c:v>36280</c:v>
                </c:pt>
                <c:pt idx="353">
                  <c:v>36281</c:v>
                </c:pt>
                <c:pt idx="354">
                  <c:v>36282</c:v>
                </c:pt>
                <c:pt idx="355">
                  <c:v>36283</c:v>
                </c:pt>
                <c:pt idx="356">
                  <c:v>36284</c:v>
                </c:pt>
                <c:pt idx="357">
                  <c:v>36285</c:v>
                </c:pt>
                <c:pt idx="358">
                  <c:v>36286</c:v>
                </c:pt>
                <c:pt idx="359">
                  <c:v>36287</c:v>
                </c:pt>
                <c:pt idx="360">
                  <c:v>36288</c:v>
                </c:pt>
                <c:pt idx="361">
                  <c:v>36289</c:v>
                </c:pt>
                <c:pt idx="362">
                  <c:v>36290</c:v>
                </c:pt>
                <c:pt idx="363">
                  <c:v>36291</c:v>
                </c:pt>
                <c:pt idx="364">
                  <c:v>36292</c:v>
                </c:pt>
                <c:pt idx="365">
                  <c:v>36293</c:v>
                </c:pt>
                <c:pt idx="366">
                  <c:v>36294</c:v>
                </c:pt>
                <c:pt idx="367">
                  <c:v>36295</c:v>
                </c:pt>
                <c:pt idx="368">
                  <c:v>36296</c:v>
                </c:pt>
                <c:pt idx="369">
                  <c:v>36297</c:v>
                </c:pt>
                <c:pt idx="370">
                  <c:v>36298</c:v>
                </c:pt>
                <c:pt idx="371">
                  <c:v>36299</c:v>
                </c:pt>
                <c:pt idx="372">
                  <c:v>36300</c:v>
                </c:pt>
                <c:pt idx="373">
                  <c:v>36301</c:v>
                </c:pt>
                <c:pt idx="374">
                  <c:v>36302</c:v>
                </c:pt>
                <c:pt idx="375">
                  <c:v>36303</c:v>
                </c:pt>
                <c:pt idx="376">
                  <c:v>36304</c:v>
                </c:pt>
                <c:pt idx="377">
                  <c:v>36305</c:v>
                </c:pt>
                <c:pt idx="378">
                  <c:v>36306</c:v>
                </c:pt>
                <c:pt idx="379">
                  <c:v>36307</c:v>
                </c:pt>
                <c:pt idx="380">
                  <c:v>36308</c:v>
                </c:pt>
                <c:pt idx="381">
                  <c:v>36309</c:v>
                </c:pt>
                <c:pt idx="382">
                  <c:v>36310</c:v>
                </c:pt>
                <c:pt idx="383">
                  <c:v>36311</c:v>
                </c:pt>
                <c:pt idx="384">
                  <c:v>36312</c:v>
                </c:pt>
                <c:pt idx="385">
                  <c:v>36313</c:v>
                </c:pt>
                <c:pt idx="386">
                  <c:v>36314</c:v>
                </c:pt>
                <c:pt idx="387">
                  <c:v>36315</c:v>
                </c:pt>
                <c:pt idx="388">
                  <c:v>36316</c:v>
                </c:pt>
                <c:pt idx="389">
                  <c:v>36317</c:v>
                </c:pt>
                <c:pt idx="390">
                  <c:v>36318</c:v>
                </c:pt>
                <c:pt idx="391">
                  <c:v>36319</c:v>
                </c:pt>
                <c:pt idx="392">
                  <c:v>36320</c:v>
                </c:pt>
                <c:pt idx="393">
                  <c:v>36321</c:v>
                </c:pt>
                <c:pt idx="394">
                  <c:v>36322</c:v>
                </c:pt>
                <c:pt idx="395">
                  <c:v>36323</c:v>
                </c:pt>
                <c:pt idx="396">
                  <c:v>36324</c:v>
                </c:pt>
                <c:pt idx="397">
                  <c:v>36325</c:v>
                </c:pt>
                <c:pt idx="398">
                  <c:v>36326</c:v>
                </c:pt>
                <c:pt idx="399">
                  <c:v>36327</c:v>
                </c:pt>
                <c:pt idx="400">
                  <c:v>36328</c:v>
                </c:pt>
                <c:pt idx="401">
                  <c:v>36329</c:v>
                </c:pt>
                <c:pt idx="402">
                  <c:v>36330</c:v>
                </c:pt>
                <c:pt idx="403">
                  <c:v>36331</c:v>
                </c:pt>
                <c:pt idx="404">
                  <c:v>36332</c:v>
                </c:pt>
                <c:pt idx="405">
                  <c:v>36333</c:v>
                </c:pt>
                <c:pt idx="406">
                  <c:v>36334</c:v>
                </c:pt>
                <c:pt idx="407">
                  <c:v>36335</c:v>
                </c:pt>
                <c:pt idx="408">
                  <c:v>36336</c:v>
                </c:pt>
                <c:pt idx="409">
                  <c:v>36337</c:v>
                </c:pt>
                <c:pt idx="410">
                  <c:v>36338</c:v>
                </c:pt>
                <c:pt idx="411">
                  <c:v>36339</c:v>
                </c:pt>
                <c:pt idx="412">
                  <c:v>36340</c:v>
                </c:pt>
                <c:pt idx="413">
                  <c:v>36341</c:v>
                </c:pt>
                <c:pt idx="414">
                  <c:v>36342</c:v>
                </c:pt>
                <c:pt idx="415">
                  <c:v>36343</c:v>
                </c:pt>
                <c:pt idx="416">
                  <c:v>36344</c:v>
                </c:pt>
                <c:pt idx="417">
                  <c:v>36345</c:v>
                </c:pt>
                <c:pt idx="418">
                  <c:v>36346</c:v>
                </c:pt>
                <c:pt idx="419">
                  <c:v>36347</c:v>
                </c:pt>
                <c:pt idx="420">
                  <c:v>36348</c:v>
                </c:pt>
                <c:pt idx="421">
                  <c:v>36349</c:v>
                </c:pt>
                <c:pt idx="422">
                  <c:v>36350</c:v>
                </c:pt>
                <c:pt idx="423">
                  <c:v>36351</c:v>
                </c:pt>
                <c:pt idx="424">
                  <c:v>36352</c:v>
                </c:pt>
                <c:pt idx="425">
                  <c:v>36353</c:v>
                </c:pt>
                <c:pt idx="426">
                  <c:v>36354</c:v>
                </c:pt>
                <c:pt idx="427">
                  <c:v>36355</c:v>
                </c:pt>
                <c:pt idx="428">
                  <c:v>36356</c:v>
                </c:pt>
                <c:pt idx="429">
                  <c:v>36357</c:v>
                </c:pt>
                <c:pt idx="430">
                  <c:v>36358</c:v>
                </c:pt>
                <c:pt idx="431">
                  <c:v>36359</c:v>
                </c:pt>
                <c:pt idx="432">
                  <c:v>36360</c:v>
                </c:pt>
                <c:pt idx="433">
                  <c:v>36361</c:v>
                </c:pt>
                <c:pt idx="434">
                  <c:v>36362</c:v>
                </c:pt>
                <c:pt idx="435">
                  <c:v>36363</c:v>
                </c:pt>
                <c:pt idx="436">
                  <c:v>36364</c:v>
                </c:pt>
                <c:pt idx="437">
                  <c:v>36365</c:v>
                </c:pt>
                <c:pt idx="438">
                  <c:v>36366</c:v>
                </c:pt>
                <c:pt idx="439">
                  <c:v>36367</c:v>
                </c:pt>
                <c:pt idx="440">
                  <c:v>36368</c:v>
                </c:pt>
                <c:pt idx="441">
                  <c:v>36369</c:v>
                </c:pt>
                <c:pt idx="442">
                  <c:v>36370</c:v>
                </c:pt>
                <c:pt idx="443">
                  <c:v>36371</c:v>
                </c:pt>
                <c:pt idx="444">
                  <c:v>36372</c:v>
                </c:pt>
                <c:pt idx="445">
                  <c:v>36373</c:v>
                </c:pt>
                <c:pt idx="446">
                  <c:v>36374</c:v>
                </c:pt>
                <c:pt idx="447">
                  <c:v>36375</c:v>
                </c:pt>
                <c:pt idx="448">
                  <c:v>36376</c:v>
                </c:pt>
                <c:pt idx="449">
                  <c:v>36377</c:v>
                </c:pt>
                <c:pt idx="450">
                  <c:v>36378</c:v>
                </c:pt>
                <c:pt idx="451">
                  <c:v>36379</c:v>
                </c:pt>
                <c:pt idx="452">
                  <c:v>36380</c:v>
                </c:pt>
                <c:pt idx="453">
                  <c:v>36381</c:v>
                </c:pt>
                <c:pt idx="454">
                  <c:v>36382</c:v>
                </c:pt>
                <c:pt idx="455">
                  <c:v>36383</c:v>
                </c:pt>
                <c:pt idx="456">
                  <c:v>36384</c:v>
                </c:pt>
                <c:pt idx="457">
                  <c:v>36385</c:v>
                </c:pt>
                <c:pt idx="458">
                  <c:v>36386</c:v>
                </c:pt>
                <c:pt idx="459">
                  <c:v>36387</c:v>
                </c:pt>
                <c:pt idx="460">
                  <c:v>36388</c:v>
                </c:pt>
                <c:pt idx="461">
                  <c:v>36389</c:v>
                </c:pt>
                <c:pt idx="462">
                  <c:v>36390</c:v>
                </c:pt>
                <c:pt idx="463">
                  <c:v>36391</c:v>
                </c:pt>
                <c:pt idx="464">
                  <c:v>36392</c:v>
                </c:pt>
                <c:pt idx="465">
                  <c:v>36393</c:v>
                </c:pt>
                <c:pt idx="466">
                  <c:v>36394</c:v>
                </c:pt>
                <c:pt idx="467">
                  <c:v>36395</c:v>
                </c:pt>
                <c:pt idx="468">
                  <c:v>36396</c:v>
                </c:pt>
                <c:pt idx="469">
                  <c:v>36397</c:v>
                </c:pt>
                <c:pt idx="470">
                  <c:v>36398</c:v>
                </c:pt>
                <c:pt idx="471">
                  <c:v>36399</c:v>
                </c:pt>
                <c:pt idx="472">
                  <c:v>36400</c:v>
                </c:pt>
                <c:pt idx="473">
                  <c:v>36401</c:v>
                </c:pt>
                <c:pt idx="474">
                  <c:v>36402</c:v>
                </c:pt>
                <c:pt idx="475">
                  <c:v>36403</c:v>
                </c:pt>
                <c:pt idx="476">
                  <c:v>36404</c:v>
                </c:pt>
                <c:pt idx="477">
                  <c:v>36405</c:v>
                </c:pt>
                <c:pt idx="478">
                  <c:v>36406</c:v>
                </c:pt>
                <c:pt idx="479">
                  <c:v>36407</c:v>
                </c:pt>
                <c:pt idx="480">
                  <c:v>36408</c:v>
                </c:pt>
                <c:pt idx="481">
                  <c:v>36409</c:v>
                </c:pt>
                <c:pt idx="482">
                  <c:v>36410</c:v>
                </c:pt>
                <c:pt idx="483">
                  <c:v>36411</c:v>
                </c:pt>
                <c:pt idx="484">
                  <c:v>36412</c:v>
                </c:pt>
                <c:pt idx="485">
                  <c:v>36413</c:v>
                </c:pt>
                <c:pt idx="486">
                  <c:v>36414</c:v>
                </c:pt>
                <c:pt idx="487">
                  <c:v>36415</c:v>
                </c:pt>
                <c:pt idx="488">
                  <c:v>36416</c:v>
                </c:pt>
                <c:pt idx="489">
                  <c:v>36417</c:v>
                </c:pt>
                <c:pt idx="490">
                  <c:v>36418</c:v>
                </c:pt>
                <c:pt idx="491">
                  <c:v>36419</c:v>
                </c:pt>
                <c:pt idx="492">
                  <c:v>36420</c:v>
                </c:pt>
                <c:pt idx="493">
                  <c:v>36421</c:v>
                </c:pt>
                <c:pt idx="494">
                  <c:v>36422</c:v>
                </c:pt>
                <c:pt idx="495">
                  <c:v>36423</c:v>
                </c:pt>
                <c:pt idx="496">
                  <c:v>36424</c:v>
                </c:pt>
                <c:pt idx="497">
                  <c:v>36425</c:v>
                </c:pt>
                <c:pt idx="498">
                  <c:v>36426</c:v>
                </c:pt>
                <c:pt idx="499">
                  <c:v>36427</c:v>
                </c:pt>
                <c:pt idx="500">
                  <c:v>36428</c:v>
                </c:pt>
                <c:pt idx="501">
                  <c:v>36429</c:v>
                </c:pt>
                <c:pt idx="502">
                  <c:v>36430</c:v>
                </c:pt>
                <c:pt idx="503">
                  <c:v>36431</c:v>
                </c:pt>
                <c:pt idx="504">
                  <c:v>36432</c:v>
                </c:pt>
                <c:pt idx="505">
                  <c:v>36433</c:v>
                </c:pt>
              </c:numCache>
            </c:numRef>
          </c:cat>
          <c:val>
            <c:numRef>
              <c:f>WORKSHEET!$BO$250:$BO$755</c:f>
              <c:numCache>
                <c:formatCode>General</c:formatCode>
                <c:ptCount val="506"/>
                <c:pt idx="0">
                  <c:v>0.92563740322503163</c:v>
                </c:pt>
                <c:pt idx="1">
                  <c:v>0.90954188322228857</c:v>
                </c:pt>
                <c:pt idx="2">
                  <c:v>0.8873434239056136</c:v>
                </c:pt>
                <c:pt idx="3">
                  <c:v>0.86126107794535567</c:v>
                </c:pt>
                <c:pt idx="4">
                  <c:v>0.83597429799487366</c:v>
                </c:pt>
                <c:pt idx="5">
                  <c:v>0.83375026667492347</c:v>
                </c:pt>
                <c:pt idx="6">
                  <c:v>0.82271548989154519</c:v>
                </c:pt>
                <c:pt idx="7">
                  <c:v>0.82670371829542966</c:v>
                </c:pt>
                <c:pt idx="8">
                  <c:v>0.82685831552326405</c:v>
                </c:pt>
                <c:pt idx="9">
                  <c:v>0.8627831597263631</c:v>
                </c:pt>
                <c:pt idx="10">
                  <c:v>0.88648711234487387</c:v>
                </c:pt>
                <c:pt idx="11">
                  <c:v>0.89802703692716834</c:v>
                </c:pt>
                <c:pt idx="12">
                  <c:v>0.91748827831883806</c:v>
                </c:pt>
                <c:pt idx="13">
                  <c:v>0.91738518959208626</c:v>
                </c:pt>
                <c:pt idx="14">
                  <c:v>0.92137533118899939</c:v>
                </c:pt>
                <c:pt idx="15">
                  <c:v>0.93591287813534885</c:v>
                </c:pt>
                <c:pt idx="16">
                  <c:v>0.92717090967905569</c:v>
                </c:pt>
                <c:pt idx="17">
                  <c:v>0.91973799216239416</c:v>
                </c:pt>
                <c:pt idx="18">
                  <c:v>0.92054845140802821</c:v>
                </c:pt>
                <c:pt idx="19">
                  <c:v>0.8947006321834684</c:v>
                </c:pt>
                <c:pt idx="20">
                  <c:v>0.84664185917199408</c:v>
                </c:pt>
                <c:pt idx="21">
                  <c:v>0.84612937432874225</c:v>
                </c:pt>
                <c:pt idx="22">
                  <c:v>0.85373678091226313</c:v>
                </c:pt>
                <c:pt idx="23">
                  <c:v>0.88873494772407124</c:v>
                </c:pt>
                <c:pt idx="24">
                  <c:v>0.91251787949528884</c:v>
                </c:pt>
                <c:pt idx="25">
                  <c:v>0.90970021950348534</c:v>
                </c:pt>
                <c:pt idx="26">
                  <c:v>0.90774118819396854</c:v>
                </c:pt>
                <c:pt idx="27">
                  <c:v>0.90762906959817435</c:v>
                </c:pt>
                <c:pt idx="28">
                  <c:v>0.90091153994674722</c:v>
                </c:pt>
                <c:pt idx="29">
                  <c:v>0.88387824931812486</c:v>
                </c:pt>
                <c:pt idx="30">
                  <c:v>0.84389661346404676</c:v>
                </c:pt>
                <c:pt idx="31">
                  <c:v>0.81477983761567818</c:v>
                </c:pt>
                <c:pt idx="32">
                  <c:v>0.7938207168750826</c:v>
                </c:pt>
                <c:pt idx="33">
                  <c:v>0.77856623725871843</c:v>
                </c:pt>
                <c:pt idx="34">
                  <c:v>0.79763197661392227</c:v>
                </c:pt>
                <c:pt idx="35">
                  <c:v>0.81511295219001878</c:v>
                </c:pt>
                <c:pt idx="36">
                  <c:v>0.82735818116864368</c:v>
                </c:pt>
                <c:pt idx="37">
                  <c:v>0.84251930122724361</c:v>
                </c:pt>
                <c:pt idx="38">
                  <c:v>0.85391614911213776</c:v>
                </c:pt>
                <c:pt idx="39">
                  <c:v>0.85927754048472438</c:v>
                </c:pt>
                <c:pt idx="40">
                  <c:v>0.89150126902767524</c:v>
                </c:pt>
                <c:pt idx="41">
                  <c:v>0.92325673232715555</c:v>
                </c:pt>
                <c:pt idx="42">
                  <c:v>0.94763673850503294</c:v>
                </c:pt>
                <c:pt idx="43">
                  <c:v>0.94651522071821959</c:v>
                </c:pt>
                <c:pt idx="44">
                  <c:v>0.9092783224042984</c:v>
                </c:pt>
                <c:pt idx="45">
                  <c:v>0.87178652831566872</c:v>
                </c:pt>
                <c:pt idx="46">
                  <c:v>0.83566775698582418</c:v>
                </c:pt>
                <c:pt idx="47">
                  <c:v>0.8376721737741023</c:v>
                </c:pt>
                <c:pt idx="48">
                  <c:v>0.83850346920783425</c:v>
                </c:pt>
                <c:pt idx="49">
                  <c:v>0.85604426904503272</c:v>
                </c:pt>
                <c:pt idx="50">
                  <c:v>0.82689396687889805</c:v>
                </c:pt>
                <c:pt idx="51">
                  <c:v>0.78224164702131582</c:v>
                </c:pt>
                <c:pt idx="52">
                  <c:v>0.70366812349271912</c:v>
                </c:pt>
                <c:pt idx="53">
                  <c:v>0.6445670393092745</c:v>
                </c:pt>
                <c:pt idx="54">
                  <c:v>0.6034877390808967</c:v>
                </c:pt>
                <c:pt idx="55">
                  <c:v>0.54067197527651956</c:v>
                </c:pt>
                <c:pt idx="56">
                  <c:v>0.53962187739613698</c:v>
                </c:pt>
                <c:pt idx="57">
                  <c:v>0.53521150189302935</c:v>
                </c:pt>
                <c:pt idx="58">
                  <c:v>0.49982420815835127</c:v>
                </c:pt>
                <c:pt idx="59">
                  <c:v>0.46530362401521103</c:v>
                </c:pt>
                <c:pt idx="60">
                  <c:v>0.46311998922249809</c:v>
                </c:pt>
                <c:pt idx="61">
                  <c:v>0.42453638375478669</c:v>
                </c:pt>
                <c:pt idx="62">
                  <c:v>0.44031489862657036</c:v>
                </c:pt>
                <c:pt idx="63">
                  <c:v>0.44574788625740686</c:v>
                </c:pt>
                <c:pt idx="64">
                  <c:v>0.25140600444077998</c:v>
                </c:pt>
                <c:pt idx="65">
                  <c:v>0.12460408101868854</c:v>
                </c:pt>
                <c:pt idx="66">
                  <c:v>2.3534472117137259E-2</c:v>
                </c:pt>
                <c:pt idx="67">
                  <c:v>-4.5838518345198691E-2</c:v>
                </c:pt>
                <c:pt idx="68">
                  <c:v>-5.8018538474144808E-2</c:v>
                </c:pt>
                <c:pt idx="69">
                  <c:v>-0.16977052635120035</c:v>
                </c:pt>
                <c:pt idx="70">
                  <c:v>-6.8607582860064548E-2</c:v>
                </c:pt>
                <c:pt idx="71">
                  <c:v>9.9889591637430067E-2</c:v>
                </c:pt>
                <c:pt idx="72">
                  <c:v>0.32422063436826953</c:v>
                </c:pt>
                <c:pt idx="73">
                  <c:v>0.52537690740844856</c:v>
                </c:pt>
                <c:pt idx="74">
                  <c:v>0.63704174813188941</c:v>
                </c:pt>
                <c:pt idx="75">
                  <c:v>0.67073176977082505</c:v>
                </c:pt>
                <c:pt idx="76">
                  <c:v>0.66423315933576488</c:v>
                </c:pt>
                <c:pt idx="77">
                  <c:v>0.67169203486488716</c:v>
                </c:pt>
                <c:pt idx="78">
                  <c:v>0.73830042301705368</c:v>
                </c:pt>
                <c:pt idx="79">
                  <c:v>0.80419686495908416</c:v>
                </c:pt>
                <c:pt idx="80">
                  <c:v>0.88869697907724854</c:v>
                </c:pt>
                <c:pt idx="81">
                  <c:v>0.87361102502297783</c:v>
                </c:pt>
                <c:pt idx="82">
                  <c:v>0.84016724097558315</c:v>
                </c:pt>
                <c:pt idx="83">
                  <c:v>0.79760714678921008</c:v>
                </c:pt>
                <c:pt idx="84">
                  <c:v>0.73754804945934282</c:v>
                </c:pt>
                <c:pt idx="85">
                  <c:v>0.66841691085428312</c:v>
                </c:pt>
                <c:pt idx="86">
                  <c:v>0.62011500731799218</c:v>
                </c:pt>
                <c:pt idx="87">
                  <c:v>0.55920817071424245</c:v>
                </c:pt>
                <c:pt idx="88">
                  <c:v>0.36265284361009237</c:v>
                </c:pt>
                <c:pt idx="89">
                  <c:v>0.20396014470911997</c:v>
                </c:pt>
                <c:pt idx="90">
                  <c:v>0.199806586632226</c:v>
                </c:pt>
                <c:pt idx="91">
                  <c:v>0.22896636377787241</c:v>
                </c:pt>
                <c:pt idx="92">
                  <c:v>0.34519394329597541</c:v>
                </c:pt>
                <c:pt idx="93">
                  <c:v>0.50882469212461701</c:v>
                </c:pt>
                <c:pt idx="94">
                  <c:v>0.71677851883172949</c:v>
                </c:pt>
                <c:pt idx="95">
                  <c:v>0.70896310053914868</c:v>
                </c:pt>
                <c:pt idx="96">
                  <c:v>0.67392552113598536</c:v>
                </c:pt>
                <c:pt idx="97">
                  <c:v>0.65437788952137754</c:v>
                </c:pt>
                <c:pt idx="98">
                  <c:v>0.6209748873831642</c:v>
                </c:pt>
                <c:pt idx="99">
                  <c:v>0.57706258562391244</c:v>
                </c:pt>
                <c:pt idx="100">
                  <c:v>0.5187931321863557</c:v>
                </c:pt>
                <c:pt idx="101">
                  <c:v>0.48729629017742887</c:v>
                </c:pt>
                <c:pt idx="102">
                  <c:v>0.46238051154697973</c:v>
                </c:pt>
                <c:pt idx="103">
                  <c:v>0.39976818887887955</c:v>
                </c:pt>
                <c:pt idx="104">
                  <c:v>0.27399310657090842</c:v>
                </c:pt>
                <c:pt idx="105">
                  <c:v>0.28310289628005558</c:v>
                </c:pt>
                <c:pt idx="106">
                  <c:v>0.49010141157192227</c:v>
                </c:pt>
                <c:pt idx="107">
                  <c:v>0.67328559571405289</c:v>
                </c:pt>
                <c:pt idx="108">
                  <c:v>0.78354051665066948</c:v>
                </c:pt>
                <c:pt idx="109">
                  <c:v>0.82429056185134508</c:v>
                </c:pt>
                <c:pt idx="110">
                  <c:v>0.78471738552823356</c:v>
                </c:pt>
                <c:pt idx="111">
                  <c:v>0.77860674820529052</c:v>
                </c:pt>
                <c:pt idx="112">
                  <c:v>0.75598738021273348</c:v>
                </c:pt>
                <c:pt idx="113">
                  <c:v>0.75958927035922452</c:v>
                </c:pt>
                <c:pt idx="114">
                  <c:v>0.77324095561737682</c:v>
                </c:pt>
                <c:pt idx="115">
                  <c:v>0.78559474139143004</c:v>
                </c:pt>
                <c:pt idx="116">
                  <c:v>0.76736980589347314</c:v>
                </c:pt>
                <c:pt idx="117">
                  <c:v>0.7256400801921522</c:v>
                </c:pt>
                <c:pt idx="118">
                  <c:v>0.66887711415308193</c:v>
                </c:pt>
                <c:pt idx="119">
                  <c:v>0.64084522134395649</c:v>
                </c:pt>
                <c:pt idx="120">
                  <c:v>0.69455803935077709</c:v>
                </c:pt>
                <c:pt idx="121">
                  <c:v>0.73259400280372555</c:v>
                </c:pt>
                <c:pt idx="122">
                  <c:v>0.77545900500991849</c:v>
                </c:pt>
                <c:pt idx="123">
                  <c:v>0.7432697708623488</c:v>
                </c:pt>
                <c:pt idx="124">
                  <c:v>0.69426997579214322</c:v>
                </c:pt>
                <c:pt idx="125">
                  <c:v>0.64703476604310128</c:v>
                </c:pt>
                <c:pt idx="126">
                  <c:v>0.68040819079190618</c:v>
                </c:pt>
                <c:pt idx="127">
                  <c:v>0.6158684091696669</c:v>
                </c:pt>
                <c:pt idx="128">
                  <c:v>0.59995404142255482</c:v>
                </c:pt>
                <c:pt idx="129">
                  <c:v>0.58981431104438875</c:v>
                </c:pt>
                <c:pt idx="130">
                  <c:v>0.61049556250655179</c:v>
                </c:pt>
                <c:pt idx="131">
                  <c:v>0.70148497112424912</c:v>
                </c:pt>
                <c:pt idx="132">
                  <c:v>0.85802725734786378</c:v>
                </c:pt>
                <c:pt idx="133">
                  <c:v>0.88093590329874072</c:v>
                </c:pt>
                <c:pt idx="134">
                  <c:v>0.88125224354804987</c:v>
                </c:pt>
                <c:pt idx="135">
                  <c:v>0.88116271018722958</c:v>
                </c:pt>
                <c:pt idx="136">
                  <c:v>0.88113466065323487</c:v>
                </c:pt>
                <c:pt idx="137">
                  <c:v>0.88108991082086563</c:v>
                </c:pt>
                <c:pt idx="138">
                  <c:v>0.89333258656363002</c:v>
                </c:pt>
                <c:pt idx="139">
                  <c:v>0.8655822009015216</c:v>
                </c:pt>
                <c:pt idx="140">
                  <c:v>0.88046946862680653</c:v>
                </c:pt>
                <c:pt idx="141">
                  <c:v>0.87717761519878235</c:v>
                </c:pt>
                <c:pt idx="142">
                  <c:v>0.82921163262378705</c:v>
                </c:pt>
                <c:pt idx="143">
                  <c:v>0.7838356668992249</c:v>
                </c:pt>
                <c:pt idx="144">
                  <c:v>0.78780720965484385</c:v>
                </c:pt>
                <c:pt idx="145">
                  <c:v>0.84924936904482806</c:v>
                </c:pt>
                <c:pt idx="146">
                  <c:v>0.90734538669052811</c:v>
                </c:pt>
                <c:pt idx="147">
                  <c:v>0.91669677845836628</c:v>
                </c:pt>
                <c:pt idx="148">
                  <c:v>0.90352800424958879</c:v>
                </c:pt>
                <c:pt idx="149">
                  <c:v>0.90906737139177951</c:v>
                </c:pt>
                <c:pt idx="150">
                  <c:v>0.9153937744545535</c:v>
                </c:pt>
                <c:pt idx="151">
                  <c:v>0.92556076764127038</c:v>
                </c:pt>
                <c:pt idx="152">
                  <c:v>0.88255104428382936</c:v>
                </c:pt>
                <c:pt idx="153">
                  <c:v>0.79512622381119902</c:v>
                </c:pt>
                <c:pt idx="154">
                  <c:v>0.66392038988339275</c:v>
                </c:pt>
                <c:pt idx="155">
                  <c:v>0.53235161604927828</c:v>
                </c:pt>
                <c:pt idx="156">
                  <c:v>0.45176606062093289</c:v>
                </c:pt>
                <c:pt idx="157">
                  <c:v>0.36539649489017362</c:v>
                </c:pt>
                <c:pt idx="158">
                  <c:v>0.33787544590808682</c:v>
                </c:pt>
                <c:pt idx="159">
                  <c:v>0.30898127053527769</c:v>
                </c:pt>
                <c:pt idx="160">
                  <c:v>0.37198376550549483</c:v>
                </c:pt>
                <c:pt idx="161">
                  <c:v>0.43051541097785856</c:v>
                </c:pt>
                <c:pt idx="162">
                  <c:v>0.52170355601774021</c:v>
                </c:pt>
                <c:pt idx="163">
                  <c:v>0.55248857909109561</c:v>
                </c:pt>
                <c:pt idx="164">
                  <c:v>0.60632657938867618</c:v>
                </c:pt>
                <c:pt idx="165">
                  <c:v>0.66322573328326728</c:v>
                </c:pt>
                <c:pt idx="166">
                  <c:v>0.70184667950419777</c:v>
                </c:pt>
                <c:pt idx="167">
                  <c:v>0.76870536147975221</c:v>
                </c:pt>
                <c:pt idx="168">
                  <c:v>0.80104907024715477</c:v>
                </c:pt>
                <c:pt idx="169">
                  <c:v>0.77560048820898442</c:v>
                </c:pt>
                <c:pt idx="170">
                  <c:v>0.781496589247199</c:v>
                </c:pt>
                <c:pt idx="171">
                  <c:v>0.79820391117272782</c:v>
                </c:pt>
                <c:pt idx="172">
                  <c:v>0.79743068820564211</c:v>
                </c:pt>
                <c:pt idx="173">
                  <c:v>0.80875173040082349</c:v>
                </c:pt>
                <c:pt idx="174">
                  <c:v>0.82093223018149453</c:v>
                </c:pt>
                <c:pt idx="175">
                  <c:v>0.7959699915948063</c:v>
                </c:pt>
                <c:pt idx="176">
                  <c:v>0.74383621780227938</c:v>
                </c:pt>
                <c:pt idx="177">
                  <c:v>0.6825388548579796</c:v>
                </c:pt>
                <c:pt idx="178">
                  <c:v>0.61005854531917991</c:v>
                </c:pt>
                <c:pt idx="179">
                  <c:v>0.58956630947182209</c:v>
                </c:pt>
                <c:pt idx="180">
                  <c:v>0.67909731086569736</c:v>
                </c:pt>
                <c:pt idx="181">
                  <c:v>0.75692648596804923</c:v>
                </c:pt>
                <c:pt idx="182">
                  <c:v>0.80289558757717838</c:v>
                </c:pt>
                <c:pt idx="183">
                  <c:v>0.79665011778754458</c:v>
                </c:pt>
                <c:pt idx="184">
                  <c:v>0.779735580397107</c:v>
                </c:pt>
                <c:pt idx="185">
                  <c:v>0.75740916882465148</c:v>
                </c:pt>
                <c:pt idx="186">
                  <c:v>0.79956054952319289</c:v>
                </c:pt>
                <c:pt idx="187">
                  <c:v>0.8430257661824665</c:v>
                </c:pt>
                <c:pt idx="188">
                  <c:v>0.85045198976621961</c:v>
                </c:pt>
                <c:pt idx="189">
                  <c:v>0.88463431196501019</c:v>
                </c:pt>
                <c:pt idx="190">
                  <c:v>0.86280742519279197</c:v>
                </c:pt>
                <c:pt idx="191">
                  <c:v>0.84924471670075774</c:v>
                </c:pt>
                <c:pt idx="192">
                  <c:v>0.85315688552634672</c:v>
                </c:pt>
                <c:pt idx="193">
                  <c:v>0.91922494073454042</c:v>
                </c:pt>
                <c:pt idx="194">
                  <c:v>0.94128095771166664</c:v>
                </c:pt>
                <c:pt idx="195">
                  <c:v>0.94559810746663575</c:v>
                </c:pt>
                <c:pt idx="196">
                  <c:v>0.95649355930033353</c:v>
                </c:pt>
                <c:pt idx="197">
                  <c:v>0.96396001359905226</c:v>
                </c:pt>
                <c:pt idx="198">
                  <c:v>0.96925574791491564</c:v>
                </c:pt>
                <c:pt idx="199">
                  <c:v>0.97321224144218677</c:v>
                </c:pt>
                <c:pt idx="200">
                  <c:v>0.9921937716582605</c:v>
                </c:pt>
                <c:pt idx="201">
                  <c:v>0.99425695220089982</c:v>
                </c:pt>
                <c:pt idx="202">
                  <c:v>0.99520366654370662</c:v>
                </c:pt>
                <c:pt idx="203">
                  <c:v>0.9949501307769022</c:v>
                </c:pt>
                <c:pt idx="204">
                  <c:v>0.99513296677940977</c:v>
                </c:pt>
                <c:pt idx="205">
                  <c:v>0.98797095806967161</c:v>
                </c:pt>
                <c:pt idx="206">
                  <c:v>0.98609355254842046</c:v>
                </c:pt>
                <c:pt idx="207">
                  <c:v>0.9865634450772568</c:v>
                </c:pt>
                <c:pt idx="208">
                  <c:v>0.98282888057181339</c:v>
                </c:pt>
                <c:pt idx="209">
                  <c:v>0.97818275373463381</c:v>
                </c:pt>
                <c:pt idx="210">
                  <c:v>0.96842148630697944</c:v>
                </c:pt>
                <c:pt idx="211">
                  <c:v>0.95612660769791724</c:v>
                </c:pt>
                <c:pt idx="212">
                  <c:v>0.94940233505904292</c:v>
                </c:pt>
                <c:pt idx="213">
                  <c:v>0.94124509708672954</c:v>
                </c:pt>
                <c:pt idx="214">
                  <c:v>0.93553823040794193</c:v>
                </c:pt>
                <c:pt idx="215">
                  <c:v>0.93453493259164278</c:v>
                </c:pt>
                <c:pt idx="216">
                  <c:v>0.9298090121617788</c:v>
                </c:pt>
                <c:pt idx="217">
                  <c:v>0.93396140808199546</c:v>
                </c:pt>
                <c:pt idx="218">
                  <c:v>0.93970741861029439</c:v>
                </c:pt>
                <c:pt idx="219">
                  <c:v>0.94535414317440714</c:v>
                </c:pt>
                <c:pt idx="220">
                  <c:v>0.95006147090230808</c:v>
                </c:pt>
                <c:pt idx="221">
                  <c:v>0.95249823407441303</c:v>
                </c:pt>
                <c:pt idx="222">
                  <c:v>0.92189797869185752</c:v>
                </c:pt>
                <c:pt idx="223">
                  <c:v>0.92685599078111758</c:v>
                </c:pt>
                <c:pt idx="224">
                  <c:v>0.9230142434212768</c:v>
                </c:pt>
                <c:pt idx="225">
                  <c:v>0.91988909526828389</c:v>
                </c:pt>
                <c:pt idx="226">
                  <c:v>0.91769692647126377</c:v>
                </c:pt>
                <c:pt idx="227">
                  <c:v>0.93002329440811282</c:v>
                </c:pt>
                <c:pt idx="228">
                  <c:v>0.95625714215407742</c:v>
                </c:pt>
                <c:pt idx="229">
                  <c:v>0.96090677195445617</c:v>
                </c:pt>
                <c:pt idx="230">
                  <c:v>0.96256353940914807</c:v>
                </c:pt>
                <c:pt idx="231">
                  <c:v>0.95808421110422226</c:v>
                </c:pt>
                <c:pt idx="232">
                  <c:v>0.93479357949742281</c:v>
                </c:pt>
                <c:pt idx="233">
                  <c:v>0.92417594005232861</c:v>
                </c:pt>
                <c:pt idx="234">
                  <c:v>0.93760327929326504</c:v>
                </c:pt>
                <c:pt idx="235">
                  <c:v>0.9364018401730253</c:v>
                </c:pt>
                <c:pt idx="236">
                  <c:v>0.90760634354032199</c:v>
                </c:pt>
                <c:pt idx="237">
                  <c:v>0.88669078117067124</c:v>
                </c:pt>
                <c:pt idx="238">
                  <c:v>0.87633692730488855</c:v>
                </c:pt>
                <c:pt idx="239">
                  <c:v>0.88078930745881079</c:v>
                </c:pt>
                <c:pt idx="240">
                  <c:v>0.88635802508067096</c:v>
                </c:pt>
                <c:pt idx="241">
                  <c:v>0.89000669263287668</c:v>
                </c:pt>
                <c:pt idx="242">
                  <c:v>0.87085369088422249</c:v>
                </c:pt>
                <c:pt idx="243">
                  <c:v>0.83656033502327054</c:v>
                </c:pt>
                <c:pt idx="244">
                  <c:v>0.81922329550364192</c:v>
                </c:pt>
                <c:pt idx="245">
                  <c:v>0.78766797245224907</c:v>
                </c:pt>
                <c:pt idx="246">
                  <c:v>0.75836605009353208</c:v>
                </c:pt>
                <c:pt idx="247">
                  <c:v>0.70204584394318081</c:v>
                </c:pt>
                <c:pt idx="248">
                  <c:v>0.56767305057810691</c:v>
                </c:pt>
                <c:pt idx="249">
                  <c:v>0.72010373496569469</c:v>
                </c:pt>
                <c:pt idx="250">
                  <c:v>0.8799109774232905</c:v>
                </c:pt>
                <c:pt idx="251">
                  <c:v>0.97888883395571824</c:v>
                </c:pt>
                <c:pt idx="252">
                  <c:v>0.98136668965954688</c:v>
                </c:pt>
                <c:pt idx="253">
                  <c:v>0.9816012309219142</c:v>
                </c:pt>
                <c:pt idx="254">
                  <c:v>0.98036932212315275</c:v>
                </c:pt>
                <c:pt idx="255">
                  <c:v>0.97941372310967623</c:v>
                </c:pt>
                <c:pt idx="256">
                  <c:v>0.95891956347159824</c:v>
                </c:pt>
                <c:pt idx="257">
                  <c:v>0.92836120342351658</c:v>
                </c:pt>
                <c:pt idx="258">
                  <c:v>0.85450574278261937</c:v>
                </c:pt>
                <c:pt idx="259">
                  <c:v>0.82662788445518576</c:v>
                </c:pt>
                <c:pt idx="260">
                  <c:v>0.81377700197438485</c:v>
                </c:pt>
                <c:pt idx="261">
                  <c:v>0.79948506497909166</c:v>
                </c:pt>
                <c:pt idx="262">
                  <c:v>0.78078066907122334</c:v>
                </c:pt>
                <c:pt idx="263">
                  <c:v>0.77221513418707965</c:v>
                </c:pt>
                <c:pt idx="264">
                  <c:v>0.76104547818245294</c:v>
                </c:pt>
                <c:pt idx="265">
                  <c:v>0.63104717096994678</c:v>
                </c:pt>
                <c:pt idx="266">
                  <c:v>0.64634701880530376</c:v>
                </c:pt>
                <c:pt idx="267">
                  <c:v>0.66682890846785325</c:v>
                </c:pt>
                <c:pt idx="268">
                  <c:v>0.73338895355103029</c:v>
                </c:pt>
                <c:pt idx="269">
                  <c:v>0.78996775406668296</c:v>
                </c:pt>
                <c:pt idx="270">
                  <c:v>0.83972158745741166</c:v>
                </c:pt>
                <c:pt idx="271">
                  <c:v>0.86332893114974663</c:v>
                </c:pt>
                <c:pt idx="272">
                  <c:v>0.86030136925510536</c:v>
                </c:pt>
                <c:pt idx="273">
                  <c:v>0.83565348510437554</c:v>
                </c:pt>
                <c:pt idx="274">
                  <c:v>0.83048686566254359</c:v>
                </c:pt>
                <c:pt idx="275">
                  <c:v>0.81752701746136769</c:v>
                </c:pt>
                <c:pt idx="276">
                  <c:v>0.8176058596661252</c:v>
                </c:pt>
                <c:pt idx="277">
                  <c:v>0.83181929194084192</c:v>
                </c:pt>
                <c:pt idx="278">
                  <c:v>0.82541558923939351</c:v>
                </c:pt>
                <c:pt idx="279">
                  <c:v>0.81811168984958638</c:v>
                </c:pt>
                <c:pt idx="280">
                  <c:v>0.74115103072588895</c:v>
                </c:pt>
                <c:pt idx="281">
                  <c:v>0.72641208220917564</c:v>
                </c:pt>
                <c:pt idx="282">
                  <c:v>0.72586852113971922</c:v>
                </c:pt>
                <c:pt idx="283">
                  <c:v>0.72668398305140502</c:v>
                </c:pt>
                <c:pt idx="284">
                  <c:v>0.72224970647421172</c:v>
                </c:pt>
                <c:pt idx="285">
                  <c:v>0.74321098829109988</c:v>
                </c:pt>
                <c:pt idx="286">
                  <c:v>0.73621018683358541</c:v>
                </c:pt>
                <c:pt idx="287">
                  <c:v>0.81688605445770257</c:v>
                </c:pt>
                <c:pt idx="288">
                  <c:v>0.93358617576784175</c:v>
                </c:pt>
                <c:pt idx="289">
                  <c:v>0.96853270991086893</c:v>
                </c:pt>
                <c:pt idx="290">
                  <c:v>0.97916677656229256</c:v>
                </c:pt>
                <c:pt idx="291">
                  <c:v>0.98535835748384215</c:v>
                </c:pt>
                <c:pt idx="292">
                  <c:v>0.98391133408663856</c:v>
                </c:pt>
                <c:pt idx="293">
                  <c:v>0.97425479548251692</c:v>
                </c:pt>
                <c:pt idx="294">
                  <c:v>0.96120634735449229</c:v>
                </c:pt>
                <c:pt idx="295">
                  <c:v>0.93833301772563993</c:v>
                </c:pt>
                <c:pt idx="296">
                  <c:v>0.91035271412326468</c:v>
                </c:pt>
                <c:pt idx="297">
                  <c:v>0.88640108731826128</c:v>
                </c:pt>
                <c:pt idx="298">
                  <c:v>0.86266098458234142</c:v>
                </c:pt>
                <c:pt idx="299">
                  <c:v>0.7810061072481822</c:v>
                </c:pt>
                <c:pt idx="300">
                  <c:v>0.73080828136088027</c:v>
                </c:pt>
                <c:pt idx="301">
                  <c:v>0.68131333246541426</c:v>
                </c:pt>
                <c:pt idx="302">
                  <c:v>0.66268098505864281</c:v>
                </c:pt>
                <c:pt idx="303">
                  <c:v>0.64865182707541114</c:v>
                </c:pt>
                <c:pt idx="304">
                  <c:v>0.64645671044409481</c:v>
                </c:pt>
                <c:pt idx="305">
                  <c:v>0.64240102464224369</c:v>
                </c:pt>
                <c:pt idx="306">
                  <c:v>0.65846675804679533</c:v>
                </c:pt>
                <c:pt idx="307">
                  <c:v>0.70628141591188953</c:v>
                </c:pt>
                <c:pt idx="308">
                  <c:v>0.75871057886698767</c:v>
                </c:pt>
                <c:pt idx="309">
                  <c:v>0.78464897034502989</c:v>
                </c:pt>
                <c:pt idx="310">
                  <c:v>0.81435861346365257</c:v>
                </c:pt>
                <c:pt idx="311">
                  <c:v>0.83415103797972356</c:v>
                </c:pt>
                <c:pt idx="312">
                  <c:v>0.85024498181782981</c:v>
                </c:pt>
                <c:pt idx="313">
                  <c:v>0.85191660749843945</c:v>
                </c:pt>
                <c:pt idx="314">
                  <c:v>0.86051449199741303</c:v>
                </c:pt>
                <c:pt idx="315">
                  <c:v>0.85274268839811362</c:v>
                </c:pt>
                <c:pt idx="316">
                  <c:v>0.83679091082489521</c:v>
                </c:pt>
                <c:pt idx="317">
                  <c:v>0.81550728358606828</c:v>
                </c:pt>
                <c:pt idx="318">
                  <c:v>0.80663001847094473</c:v>
                </c:pt>
                <c:pt idx="319">
                  <c:v>0.86153894655218954</c:v>
                </c:pt>
                <c:pt idx="320">
                  <c:v>0.82107323348514272</c:v>
                </c:pt>
                <c:pt idx="321">
                  <c:v>0.81080806069679723</c:v>
                </c:pt>
                <c:pt idx="322">
                  <c:v>0.90881456038963826</c:v>
                </c:pt>
                <c:pt idx="323">
                  <c:v>0.91439470774718234</c:v>
                </c:pt>
                <c:pt idx="324">
                  <c:v>0.92495296081474376</c:v>
                </c:pt>
                <c:pt idx="325">
                  <c:v>0.93533296510102359</c:v>
                </c:pt>
                <c:pt idx="326">
                  <c:v>0.93645194725420478</c:v>
                </c:pt>
                <c:pt idx="327">
                  <c:v>0.96160534764041972</c:v>
                </c:pt>
                <c:pt idx="328">
                  <c:v>0.96915818978571777</c:v>
                </c:pt>
                <c:pt idx="329">
                  <c:v>0.97641882209731945</c:v>
                </c:pt>
                <c:pt idx="330">
                  <c:v>0.98215911022088032</c:v>
                </c:pt>
                <c:pt idx="331">
                  <c:v>0.98687481771129504</c:v>
                </c:pt>
                <c:pt idx="332">
                  <c:v>0.99053597132489535</c:v>
                </c:pt>
                <c:pt idx="333">
                  <c:v>0.99264241789485019</c:v>
                </c:pt>
                <c:pt idx="334">
                  <c:v>0.99376007974941349</c:v>
                </c:pt>
                <c:pt idx="335">
                  <c:v>0.98947368928526647</c:v>
                </c:pt>
                <c:pt idx="336">
                  <c:v>0.98687074119249962</c:v>
                </c:pt>
                <c:pt idx="337">
                  <c:v>0.9795882839504767</c:v>
                </c:pt>
                <c:pt idx="338">
                  <c:v>0.97319854008013285</c:v>
                </c:pt>
                <c:pt idx="339">
                  <c:v>0.96590043933012726</c:v>
                </c:pt>
                <c:pt idx="340">
                  <c:v>0.95462052774068984</c:v>
                </c:pt>
                <c:pt idx="341">
                  <c:v>0.9479022993588192</c:v>
                </c:pt>
                <c:pt idx="342">
                  <c:v>0.94872086654166321</c:v>
                </c:pt>
                <c:pt idx="343">
                  <c:v>0.93939485861183047</c:v>
                </c:pt>
                <c:pt idx="344">
                  <c:v>0.92777434476201293</c:v>
                </c:pt>
                <c:pt idx="345">
                  <c:v>0.89988217097971335</c:v>
                </c:pt>
                <c:pt idx="346">
                  <c:v>0.80664579873105435</c:v>
                </c:pt>
                <c:pt idx="347">
                  <c:v>0.79859296773503152</c:v>
                </c:pt>
                <c:pt idx="348">
                  <c:v>0.77448911773576967</c:v>
                </c:pt>
                <c:pt idx="349">
                  <c:v>0.85818111859418456</c:v>
                </c:pt>
                <c:pt idx="350">
                  <c:v>0.8898715546191619</c:v>
                </c:pt>
                <c:pt idx="351">
                  <c:v>0.90540149252951008</c:v>
                </c:pt>
                <c:pt idx="352">
                  <c:v>0.9177405936225651</c:v>
                </c:pt>
                <c:pt idx="353">
                  <c:v>0.93154668399781282</c:v>
                </c:pt>
                <c:pt idx="354">
                  <c:v>0.9430029580030459</c:v>
                </c:pt>
                <c:pt idx="355">
                  <c:v>0.9360314362050689</c:v>
                </c:pt>
                <c:pt idx="356">
                  <c:v>0.92425907516589834</c:v>
                </c:pt>
                <c:pt idx="357">
                  <c:v>0.92332207435219327</c:v>
                </c:pt>
                <c:pt idx="358">
                  <c:v>0.9212625670112814</c:v>
                </c:pt>
                <c:pt idx="359">
                  <c:v>0.92453864601928404</c:v>
                </c:pt>
                <c:pt idx="360">
                  <c:v>0.9327263665221075</c:v>
                </c:pt>
                <c:pt idx="361">
                  <c:v>0.9231800340662214</c:v>
                </c:pt>
                <c:pt idx="362">
                  <c:v>0.91953609356116217</c:v>
                </c:pt>
                <c:pt idx="363">
                  <c:v>0.91399102100524432</c:v>
                </c:pt>
                <c:pt idx="364">
                  <c:v>0.91299914339373456</c:v>
                </c:pt>
                <c:pt idx="365">
                  <c:v>0.903614705797678</c:v>
                </c:pt>
                <c:pt idx="366">
                  <c:v>0.9065731786145248</c:v>
                </c:pt>
                <c:pt idx="367">
                  <c:v>0.90792764653803637</c:v>
                </c:pt>
                <c:pt idx="368">
                  <c:v>0.91755915887886874</c:v>
                </c:pt>
                <c:pt idx="369">
                  <c:v>0.9395988540257626</c:v>
                </c:pt>
                <c:pt idx="370">
                  <c:v>0.95522162400800537</c:v>
                </c:pt>
                <c:pt idx="371">
                  <c:v>0.95247920755481141</c:v>
                </c:pt>
                <c:pt idx="372">
                  <c:v>0.94535954117661458</c:v>
                </c:pt>
                <c:pt idx="373">
                  <c:v>0.92956318492879719</c:v>
                </c:pt>
                <c:pt idx="374">
                  <c:v>0.91181766824453836</c:v>
                </c:pt>
                <c:pt idx="375">
                  <c:v>0.89192461967327719</c:v>
                </c:pt>
                <c:pt idx="376">
                  <c:v>0.87442081713736364</c:v>
                </c:pt>
                <c:pt idx="377">
                  <c:v>0.8497086883527305</c:v>
                </c:pt>
                <c:pt idx="378">
                  <c:v>0.8524215598990057</c:v>
                </c:pt>
                <c:pt idx="379">
                  <c:v>0.78129633991046521</c:v>
                </c:pt>
                <c:pt idx="380">
                  <c:v>0.77876816324727127</c:v>
                </c:pt>
                <c:pt idx="381">
                  <c:v>0.77709613603657124</c:v>
                </c:pt>
                <c:pt idx="382">
                  <c:v>0.78557393323610059</c:v>
                </c:pt>
                <c:pt idx="383">
                  <c:v>0.77924320355079668</c:v>
                </c:pt>
                <c:pt idx="384">
                  <c:v>0.77806745793083287</c:v>
                </c:pt>
                <c:pt idx="385">
                  <c:v>0.74892889268361829</c:v>
                </c:pt>
                <c:pt idx="386">
                  <c:v>0.72372919258811308</c:v>
                </c:pt>
                <c:pt idx="387">
                  <c:v>0.70617597291659806</c:v>
                </c:pt>
                <c:pt idx="388">
                  <c:v>0.69417798360781879</c:v>
                </c:pt>
                <c:pt idx="389">
                  <c:v>0.6623566714428577</c:v>
                </c:pt>
                <c:pt idx="390">
                  <c:v>0.64651728798782282</c:v>
                </c:pt>
                <c:pt idx="391">
                  <c:v>0.67809115971779288</c:v>
                </c:pt>
                <c:pt idx="392">
                  <c:v>0.71043843012368912</c:v>
                </c:pt>
                <c:pt idx="393">
                  <c:v>0.74701340867036503</c:v>
                </c:pt>
                <c:pt idx="394">
                  <c:v>0.74701298878874789</c:v>
                </c:pt>
                <c:pt idx="395">
                  <c:v>0.74684438440760548</c:v>
                </c:pt>
                <c:pt idx="396">
                  <c:v>0.76048687781693847</c:v>
                </c:pt>
                <c:pt idx="397">
                  <c:v>0.7312747377827834</c:v>
                </c:pt>
                <c:pt idx="398">
                  <c:v>0.68619663484282167</c:v>
                </c:pt>
                <c:pt idx="399">
                  <c:v>0.70829626359573905</c:v>
                </c:pt>
                <c:pt idx="400">
                  <c:v>0.66591439348873183</c:v>
                </c:pt>
                <c:pt idx="401">
                  <c:v>0.585528994776643</c:v>
                </c:pt>
                <c:pt idx="402">
                  <c:v>0.49596105769627274</c:v>
                </c:pt>
                <c:pt idx="403">
                  <c:v>0.41611390042706958</c:v>
                </c:pt>
                <c:pt idx="404">
                  <c:v>0.40252335160587088</c:v>
                </c:pt>
                <c:pt idx="405">
                  <c:v>0.41351707424908923</c:v>
                </c:pt>
                <c:pt idx="406">
                  <c:v>0.47985948133723944</c:v>
                </c:pt>
                <c:pt idx="407">
                  <c:v>0.39874328655308056</c:v>
                </c:pt>
                <c:pt idx="408">
                  <c:v>0.27497231847866255</c:v>
                </c:pt>
                <c:pt idx="409">
                  <c:v>3.6193095130317834E-2</c:v>
                </c:pt>
                <c:pt idx="410">
                  <c:v>0.21727848724600163</c:v>
                </c:pt>
                <c:pt idx="411">
                  <c:v>0.45340015932598532</c:v>
                </c:pt>
                <c:pt idx="412">
                  <c:v>0.78351035909040689</c:v>
                </c:pt>
                <c:pt idx="413">
                  <c:v>0.9077362067682011</c:v>
                </c:pt>
                <c:pt idx="414">
                  <c:v>0.92261941441440598</c:v>
                </c:pt>
                <c:pt idx="415">
                  <c:v>0.90361747256872016</c:v>
                </c:pt>
                <c:pt idx="416">
                  <c:v>0.88364985331540291</c:v>
                </c:pt>
                <c:pt idx="417">
                  <c:v>0.85959922003523392</c:v>
                </c:pt>
                <c:pt idx="418">
                  <c:v>0.84830629334014318</c:v>
                </c:pt>
                <c:pt idx="419">
                  <c:v>0.85874518122836074</c:v>
                </c:pt>
                <c:pt idx="420">
                  <c:v>0.77949255922208205</c:v>
                </c:pt>
                <c:pt idx="421">
                  <c:v>0.74010072844770136</c:v>
                </c:pt>
                <c:pt idx="422">
                  <c:v>0.78362670403131174</c:v>
                </c:pt>
                <c:pt idx="423">
                  <c:v>0.81301373048074832</c:v>
                </c:pt>
                <c:pt idx="424">
                  <c:v>0.83194330586965159</c:v>
                </c:pt>
                <c:pt idx="425">
                  <c:v>0.77044810245336559</c:v>
                </c:pt>
                <c:pt idx="426">
                  <c:v>0.729236259946625</c:v>
                </c:pt>
                <c:pt idx="427">
                  <c:v>0.71221239953558635</c:v>
                </c:pt>
                <c:pt idx="428">
                  <c:v>0.67043697915420764</c:v>
                </c:pt>
                <c:pt idx="429">
                  <c:v>0.69669667195506868</c:v>
                </c:pt>
                <c:pt idx="430">
                  <c:v>0.71634615462650486</c:v>
                </c:pt>
                <c:pt idx="431">
                  <c:v>0.72739492158627062</c:v>
                </c:pt>
                <c:pt idx="432">
                  <c:v>0.66268086940818405</c:v>
                </c:pt>
                <c:pt idx="433">
                  <c:v>0.60242920608996142</c:v>
                </c:pt>
                <c:pt idx="434">
                  <c:v>0.57912978608642474</c:v>
                </c:pt>
                <c:pt idx="435">
                  <c:v>0.59948382033807279</c:v>
                </c:pt>
                <c:pt idx="436">
                  <c:v>0.38614915658556054</c:v>
                </c:pt>
                <c:pt idx="437">
                  <c:v>0.240451547394048</c:v>
                </c:pt>
                <c:pt idx="438">
                  <c:v>0.13148980694321444</c:v>
                </c:pt>
                <c:pt idx="439">
                  <c:v>0.32231072606187827</c:v>
                </c:pt>
                <c:pt idx="440">
                  <c:v>0.47909742468357819</c:v>
                </c:pt>
                <c:pt idx="441">
                  <c:v>0.60515607821489248</c:v>
                </c:pt>
                <c:pt idx="442">
                  <c:v>0.68041479561257301</c:v>
                </c:pt>
                <c:pt idx="443">
                  <c:v>0.68894222413923945</c:v>
                </c:pt>
                <c:pt idx="444">
                  <c:v>0.68978147374480669</c:v>
                </c:pt>
                <c:pt idx="445">
                  <c:v>0.72379589243099429</c:v>
                </c:pt>
                <c:pt idx="446">
                  <c:v>0.76391344931275107</c:v>
                </c:pt>
                <c:pt idx="447">
                  <c:v>0.80695196203446951</c:v>
                </c:pt>
                <c:pt idx="448">
                  <c:v>0.85714341423703655</c:v>
                </c:pt>
                <c:pt idx="449">
                  <c:v>0.85288079635659919</c:v>
                </c:pt>
                <c:pt idx="450">
                  <c:v>0.835361896969262</c:v>
                </c:pt>
                <c:pt idx="451">
                  <c:v>0.80483230219886781</c:v>
                </c:pt>
                <c:pt idx="452">
                  <c:v>0.83864060964684461</c:v>
                </c:pt>
                <c:pt idx="453">
                  <c:v>0.87585069014312666</c:v>
                </c:pt>
                <c:pt idx="454">
                  <c:v>0.91008408586330858</c:v>
                </c:pt>
                <c:pt idx="455">
                  <c:v>0.91682349931296803</c:v>
                </c:pt>
                <c:pt idx="456">
                  <c:v>0.90749266746520219</c:v>
                </c:pt>
                <c:pt idx="457">
                  <c:v>0.89248101274977221</c:v>
                </c:pt>
                <c:pt idx="458">
                  <c:v>0.91741267908730384</c:v>
                </c:pt>
                <c:pt idx="459">
                  <c:v>0.91131046464996923</c:v>
                </c:pt>
                <c:pt idx="460">
                  <c:v>0.9038670071703796</c:v>
                </c:pt>
                <c:pt idx="461">
                  <c:v>0.89885857421438908</c:v>
                </c:pt>
                <c:pt idx="462">
                  <c:v>0.90077513821065591</c:v>
                </c:pt>
                <c:pt idx="463">
                  <c:v>0.90722411307903827</c:v>
                </c:pt>
                <c:pt idx="464">
                  <c:v>0.92041291782960488</c:v>
                </c:pt>
                <c:pt idx="465">
                  <c:v>0.92492826644060988</c:v>
                </c:pt>
                <c:pt idx="466">
                  <c:v>0.93229066914361414</c:v>
                </c:pt>
                <c:pt idx="467">
                  <c:v>0.94334105394037993</c:v>
                </c:pt>
                <c:pt idx="468">
                  <c:v>0.96518352959596243</c:v>
                </c:pt>
                <c:pt idx="469">
                  <c:v>0.9792279969766271</c:v>
                </c:pt>
                <c:pt idx="470">
                  <c:v>0.9782852835982051</c:v>
                </c:pt>
                <c:pt idx="471">
                  <c:v>0.95860270468699271</c:v>
                </c:pt>
                <c:pt idx="472">
                  <c:v>0.94107628223851503</c:v>
                </c:pt>
                <c:pt idx="473">
                  <c:v>0.92866123896353026</c:v>
                </c:pt>
                <c:pt idx="474">
                  <c:v>0.92086168302113736</c:v>
                </c:pt>
                <c:pt idx="475">
                  <c:v>0.92037437851184811</c:v>
                </c:pt>
                <c:pt idx="476">
                  <c:v>0.89373139763784315</c:v>
                </c:pt>
                <c:pt idx="477">
                  <c:v>0.85005855331657154</c:v>
                </c:pt>
                <c:pt idx="478">
                  <c:v>0.89113108723942902</c:v>
                </c:pt>
                <c:pt idx="479">
                  <c:v>0.92132200363839678</c:v>
                </c:pt>
                <c:pt idx="480">
                  <c:v>0.93953191305877182</c:v>
                </c:pt>
                <c:pt idx="481">
                  <c:v>0.95122016220452588</c:v>
                </c:pt>
                <c:pt idx="482">
                  <c:v>0.95546412221468346</c:v>
                </c:pt>
                <c:pt idx="483">
                  <c:v>0.96019970047471781</c:v>
                </c:pt>
                <c:pt idx="484">
                  <c:v>0.96666848749819834</c:v>
                </c:pt>
                <c:pt idx="485">
                  <c:v>0.97490618766673653</c:v>
                </c:pt>
                <c:pt idx="486">
                  <c:v>0.984073191961226</c:v>
                </c:pt>
                <c:pt idx="487">
                  <c:v>0.98637680235613989</c:v>
                </c:pt>
                <c:pt idx="488">
                  <c:v>0.9860800939841925</c:v>
                </c:pt>
                <c:pt idx="489">
                  <c:v>0.98229214260095554</c:v>
                </c:pt>
                <c:pt idx="490">
                  <c:v>0.98010481668590566</c:v>
                </c:pt>
                <c:pt idx="491">
                  <c:v>0.97550883223793483</c:v>
                </c:pt>
                <c:pt idx="492">
                  <c:v>0.97569312460652791</c:v>
                </c:pt>
                <c:pt idx="493">
                  <c:v>0.9750463937620818</c:v>
                </c:pt>
                <c:pt idx="494">
                  <c:v>0.97366723184333881</c:v>
                </c:pt>
                <c:pt idx="495">
                  <c:v>0.96280280473849944</c:v>
                </c:pt>
                <c:pt idx="496">
                  <c:v>0.94468267391034555</c:v>
                </c:pt>
                <c:pt idx="497">
                  <c:v>0.92985855529240158</c:v>
                </c:pt>
                <c:pt idx="498">
                  <c:v>0.90893338229041054</c:v>
                </c:pt>
                <c:pt idx="499">
                  <c:v>0.89983358616341402</c:v>
                </c:pt>
                <c:pt idx="500">
                  <c:v>0.89152305949312505</c:v>
                </c:pt>
                <c:pt idx="501">
                  <c:v>0.88490612206555075</c:v>
                </c:pt>
                <c:pt idx="502">
                  <c:v>0.86636457696703606</c:v>
                </c:pt>
                <c:pt idx="503">
                  <c:v>0.85100164213899732</c:v>
                </c:pt>
                <c:pt idx="504">
                  <c:v>0.82900813249384253</c:v>
                </c:pt>
                <c:pt idx="505">
                  <c:v>0.81176626191238777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5-464F-8CFC-E18A5843A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8992"/>
        <c:axId val="1"/>
      </c:lineChart>
      <c:dateAx>
        <c:axId val="2042189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218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302491103202831"/>
          <c:y val="0.52748691099476441"/>
          <c:w val="9.3416370106761557E-2"/>
          <c:h val="3.40314136125654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WORKSHEET!$CB$763</c:f>
          <c:strCache>
            <c:ptCount val="1"/>
            <c:pt idx="0">
              <c:v>EP PERM 0.575 SOCAL 0.462</c:v>
            </c:pt>
          </c:strCache>
        </c:strRef>
      </c:tx>
      <c:layout>
        <c:manualLayout>
          <c:xMode val="edge"/>
          <c:yMode val="edge"/>
          <c:x val="0.3754448398576512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83985765124551E-2"/>
          <c:y val="0.12172774869109949"/>
          <c:w val="0.77402135231316715"/>
          <c:h val="0.73560209424083778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WORKSHEET!$CB$251</c:f>
              <c:strCache>
                <c:ptCount val="1"/>
                <c:pt idx="0">
                  <c:v>EP PERM CASH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WORKSHEET!$CB$252:$CB$755</c:f>
              <c:numCache>
                <c:formatCode>General</c:formatCode>
                <c:ptCount val="504"/>
                <c:pt idx="0">
                  <c:v>0.46569965218776438</c:v>
                </c:pt>
                <c:pt idx="1">
                  <c:v>0.44244071230756415</c:v>
                </c:pt>
                <c:pt idx="2">
                  <c:v>0.44244071230756415</c:v>
                </c:pt>
                <c:pt idx="3">
                  <c:v>0.48613355950007436</c:v>
                </c:pt>
                <c:pt idx="4">
                  <c:v>0.48616601425263306</c:v>
                </c:pt>
                <c:pt idx="5">
                  <c:v>0.49208384420191653</c:v>
                </c:pt>
                <c:pt idx="6">
                  <c:v>0.50787088078602849</c:v>
                </c:pt>
                <c:pt idx="7">
                  <c:v>0.54260369024219901</c:v>
                </c:pt>
                <c:pt idx="8">
                  <c:v>0.50755164281117382</c:v>
                </c:pt>
                <c:pt idx="9">
                  <c:v>0.50755164281117382</c:v>
                </c:pt>
                <c:pt idx="10">
                  <c:v>0.50755164281117382</c:v>
                </c:pt>
                <c:pt idx="11">
                  <c:v>0.53573513544666063</c:v>
                </c:pt>
                <c:pt idx="12">
                  <c:v>0.48859162382150911</c:v>
                </c:pt>
                <c:pt idx="13">
                  <c:v>0.46654578908635408</c:v>
                </c:pt>
                <c:pt idx="14">
                  <c:v>0.45759412894527574</c:v>
                </c:pt>
                <c:pt idx="15">
                  <c:v>0.45287157817810242</c:v>
                </c:pt>
                <c:pt idx="16">
                  <c:v>0.45287157817810242</c:v>
                </c:pt>
                <c:pt idx="17">
                  <c:v>0.46010545024625765</c:v>
                </c:pt>
                <c:pt idx="18">
                  <c:v>0.45060484786898908</c:v>
                </c:pt>
                <c:pt idx="19">
                  <c:v>0.49733603554885736</c:v>
                </c:pt>
                <c:pt idx="20">
                  <c:v>0.5393339844112226</c:v>
                </c:pt>
                <c:pt idx="21">
                  <c:v>0.54165538231173249</c:v>
                </c:pt>
                <c:pt idx="22">
                  <c:v>0.54233234227681049</c:v>
                </c:pt>
                <c:pt idx="23">
                  <c:v>0.54233234227681049</c:v>
                </c:pt>
                <c:pt idx="24">
                  <c:v>0.54384796529383128</c:v>
                </c:pt>
                <c:pt idx="25">
                  <c:v>0.51239001225278935</c:v>
                </c:pt>
                <c:pt idx="26">
                  <c:v>0.54517891786858863</c:v>
                </c:pt>
                <c:pt idx="27">
                  <c:v>0.55959845673381881</c:v>
                </c:pt>
                <c:pt idx="28">
                  <c:v>0.54852559320197425</c:v>
                </c:pt>
                <c:pt idx="29">
                  <c:v>0.49575487602757978</c:v>
                </c:pt>
                <c:pt idx="30">
                  <c:v>0.49575487602757978</c:v>
                </c:pt>
                <c:pt idx="31">
                  <c:v>0.53122258297277225</c:v>
                </c:pt>
                <c:pt idx="32">
                  <c:v>0.53121347463007673</c:v>
                </c:pt>
                <c:pt idx="33">
                  <c:v>0.51569771692051036</c:v>
                </c:pt>
                <c:pt idx="34">
                  <c:v>0.54116948277015253</c:v>
                </c:pt>
                <c:pt idx="35">
                  <c:v>0.54518706950225826</c:v>
                </c:pt>
                <c:pt idx="36">
                  <c:v>0.54153572784609905</c:v>
                </c:pt>
                <c:pt idx="37">
                  <c:v>0.54153572784609905</c:v>
                </c:pt>
                <c:pt idx="38">
                  <c:v>0.59351906381969688</c:v>
                </c:pt>
                <c:pt idx="39">
                  <c:v>0.59027356255622809</c:v>
                </c:pt>
                <c:pt idx="40">
                  <c:v>0.59412547944908467</c:v>
                </c:pt>
                <c:pt idx="41">
                  <c:v>0.53184317702822237</c:v>
                </c:pt>
                <c:pt idx="42">
                  <c:v>0.4661534189306617</c:v>
                </c:pt>
                <c:pt idx="43">
                  <c:v>0.42524711033919455</c:v>
                </c:pt>
                <c:pt idx="44">
                  <c:v>0.42524711033919455</c:v>
                </c:pt>
                <c:pt idx="45">
                  <c:v>0.42448967237647639</c:v>
                </c:pt>
                <c:pt idx="46">
                  <c:v>0.42384212947803263</c:v>
                </c:pt>
                <c:pt idx="47">
                  <c:v>0.44387095868045939</c:v>
                </c:pt>
                <c:pt idx="48">
                  <c:v>0.50628539743047307</c:v>
                </c:pt>
                <c:pt idx="49">
                  <c:v>0.49816169410058131</c:v>
                </c:pt>
                <c:pt idx="50">
                  <c:v>0.48805950663428765</c:v>
                </c:pt>
                <c:pt idx="51">
                  <c:v>0.48805950663428765</c:v>
                </c:pt>
                <c:pt idx="52">
                  <c:v>0.48767876437340396</c:v>
                </c:pt>
                <c:pt idx="53">
                  <c:v>0.47090463838708502</c:v>
                </c:pt>
                <c:pt idx="54">
                  <c:v>0.47784906421091333</c:v>
                </c:pt>
                <c:pt idx="55">
                  <c:v>0.46127477691024166</c:v>
                </c:pt>
                <c:pt idx="56">
                  <c:v>0.45980352254527773</c:v>
                </c:pt>
                <c:pt idx="57">
                  <c:v>0.45516368544374652</c:v>
                </c:pt>
                <c:pt idx="58">
                  <c:v>0.45516368544374652</c:v>
                </c:pt>
                <c:pt idx="59">
                  <c:v>0.46118932415891944</c:v>
                </c:pt>
                <c:pt idx="60">
                  <c:v>0.38968854006117348</c:v>
                </c:pt>
                <c:pt idx="61">
                  <c:v>0.39001015755811563</c:v>
                </c:pt>
                <c:pt idx="62">
                  <c:v>0.40212723879135881</c:v>
                </c:pt>
                <c:pt idx="63">
                  <c:v>0.40190330783842659</c:v>
                </c:pt>
                <c:pt idx="64">
                  <c:v>0.3966281954608657</c:v>
                </c:pt>
                <c:pt idx="65">
                  <c:v>0.3966281954608657</c:v>
                </c:pt>
                <c:pt idx="66">
                  <c:v>0.40103153715979861</c:v>
                </c:pt>
                <c:pt idx="67">
                  <c:v>0.45567304544082071</c:v>
                </c:pt>
                <c:pt idx="68">
                  <c:v>0.47121527550058384</c:v>
                </c:pt>
                <c:pt idx="69">
                  <c:v>0.42167575411329833</c:v>
                </c:pt>
                <c:pt idx="70">
                  <c:v>0.37030616655837284</c:v>
                </c:pt>
                <c:pt idx="71">
                  <c:v>0.37030616655837284</c:v>
                </c:pt>
                <c:pt idx="72">
                  <c:v>0.37030616655837284</c:v>
                </c:pt>
                <c:pt idx="73">
                  <c:v>0.42791428368286816</c:v>
                </c:pt>
                <c:pt idx="74">
                  <c:v>0.42622515378268439</c:v>
                </c:pt>
                <c:pt idx="75">
                  <c:v>0.42388483705758712</c:v>
                </c:pt>
                <c:pt idx="76">
                  <c:v>0.40667537805606152</c:v>
                </c:pt>
                <c:pt idx="77">
                  <c:v>0.45723600840273276</c:v>
                </c:pt>
                <c:pt idx="78">
                  <c:v>0.44558423904334982</c:v>
                </c:pt>
                <c:pt idx="79">
                  <c:v>0.44558423904334982</c:v>
                </c:pt>
                <c:pt idx="80">
                  <c:v>0.44490780047518957</c:v>
                </c:pt>
                <c:pt idx="81">
                  <c:v>0.44412248022189843</c:v>
                </c:pt>
                <c:pt idx="82">
                  <c:v>0.44367197991945717</c:v>
                </c:pt>
                <c:pt idx="83">
                  <c:v>0.45752740355038035</c:v>
                </c:pt>
                <c:pt idx="84">
                  <c:v>0.48231833178912342</c:v>
                </c:pt>
                <c:pt idx="85">
                  <c:v>0.48231833178912342</c:v>
                </c:pt>
                <c:pt idx="86">
                  <c:v>0.48231833178912342</c:v>
                </c:pt>
                <c:pt idx="87">
                  <c:v>0.55002326525077749</c:v>
                </c:pt>
                <c:pt idx="88">
                  <c:v>0.56801471027651163</c:v>
                </c:pt>
                <c:pt idx="89">
                  <c:v>0.54809106961587661</c:v>
                </c:pt>
                <c:pt idx="90">
                  <c:v>0.53959031364657062</c:v>
                </c:pt>
                <c:pt idx="91">
                  <c:v>0.53605842363218636</c:v>
                </c:pt>
                <c:pt idx="92">
                  <c:v>0.53620572847630033</c:v>
                </c:pt>
                <c:pt idx="93">
                  <c:v>0.53620572847630033</c:v>
                </c:pt>
                <c:pt idx="94">
                  <c:v>0.57996686656721852</c:v>
                </c:pt>
                <c:pt idx="95">
                  <c:v>0.54802085880640561</c:v>
                </c:pt>
                <c:pt idx="96">
                  <c:v>0.54377395671325968</c:v>
                </c:pt>
                <c:pt idx="97">
                  <c:v>0.55152729549137147</c:v>
                </c:pt>
                <c:pt idx="98">
                  <c:v>0.55318042640683296</c:v>
                </c:pt>
                <c:pt idx="99">
                  <c:v>0.50480221695048011</c:v>
                </c:pt>
                <c:pt idx="100">
                  <c:v>0.50480221695048011</c:v>
                </c:pt>
                <c:pt idx="101">
                  <c:v>0.50590673611972947</c:v>
                </c:pt>
                <c:pt idx="102">
                  <c:v>0.50664483086341794</c:v>
                </c:pt>
                <c:pt idx="103">
                  <c:v>0.51062571496405318</c:v>
                </c:pt>
                <c:pt idx="104">
                  <c:v>0.53263017492636133</c:v>
                </c:pt>
                <c:pt idx="105">
                  <c:v>0.55033076456270857</c:v>
                </c:pt>
                <c:pt idx="106">
                  <c:v>0.51331694379740944</c:v>
                </c:pt>
                <c:pt idx="107">
                  <c:v>0.51331694379740944</c:v>
                </c:pt>
                <c:pt idx="108">
                  <c:v>0.51371077233274742</c:v>
                </c:pt>
                <c:pt idx="109">
                  <c:v>0.65319447031741928</c:v>
                </c:pt>
                <c:pt idx="110">
                  <c:v>0.66907744233059319</c:v>
                </c:pt>
                <c:pt idx="111">
                  <c:v>0.66881622398116158</c:v>
                </c:pt>
                <c:pt idx="112">
                  <c:v>0.66310837977032355</c:v>
                </c:pt>
                <c:pt idx="113">
                  <c:v>0.66264934122486696</c:v>
                </c:pt>
                <c:pt idx="114">
                  <c:v>0.66264934122486696</c:v>
                </c:pt>
                <c:pt idx="115">
                  <c:v>0.66264934122486696</c:v>
                </c:pt>
                <c:pt idx="116">
                  <c:v>0.64860517273294671</c:v>
                </c:pt>
                <c:pt idx="117">
                  <c:v>0.64680283259263194</c:v>
                </c:pt>
                <c:pt idx="118">
                  <c:v>0.6794268284466205</c:v>
                </c:pt>
                <c:pt idx="119">
                  <c:v>0.68627614135925663</c:v>
                </c:pt>
                <c:pt idx="120">
                  <c:v>0.68470252785555086</c:v>
                </c:pt>
                <c:pt idx="121">
                  <c:v>0.68470252785555086</c:v>
                </c:pt>
                <c:pt idx="122">
                  <c:v>0.68659714126643046</c:v>
                </c:pt>
                <c:pt idx="123">
                  <c:v>0.72373060154430069</c:v>
                </c:pt>
                <c:pt idx="124">
                  <c:v>0.79682120646637689</c:v>
                </c:pt>
                <c:pt idx="125">
                  <c:v>0.78671046467373196</c:v>
                </c:pt>
                <c:pt idx="126">
                  <c:v>0.78383516538614351</c:v>
                </c:pt>
                <c:pt idx="127">
                  <c:v>0.74660452557864387</c:v>
                </c:pt>
                <c:pt idx="128">
                  <c:v>0.74660452557864387</c:v>
                </c:pt>
                <c:pt idx="129">
                  <c:v>0.77279951431274518</c:v>
                </c:pt>
                <c:pt idx="130">
                  <c:v>0.79583602910840312</c:v>
                </c:pt>
                <c:pt idx="131">
                  <c:v>0.68462592488230334</c:v>
                </c:pt>
                <c:pt idx="132">
                  <c:v>0.65015309074365202</c:v>
                </c:pt>
                <c:pt idx="133">
                  <c:v>0.65448530493157286</c:v>
                </c:pt>
                <c:pt idx="134">
                  <c:v>0.65508565979161115</c:v>
                </c:pt>
                <c:pt idx="135">
                  <c:v>0.65508565979161115</c:v>
                </c:pt>
                <c:pt idx="136">
                  <c:v>0.69983004601675569</c:v>
                </c:pt>
                <c:pt idx="137">
                  <c:v>0.73203971990921102</c:v>
                </c:pt>
                <c:pt idx="138">
                  <c:v>0.74500681259417134</c:v>
                </c:pt>
                <c:pt idx="139">
                  <c:v>0.784185229771859</c:v>
                </c:pt>
                <c:pt idx="140">
                  <c:v>0.91727938413094134</c:v>
                </c:pt>
                <c:pt idx="141">
                  <c:v>0.90181793021624745</c:v>
                </c:pt>
                <c:pt idx="142">
                  <c:v>0.90181793021624745</c:v>
                </c:pt>
                <c:pt idx="143">
                  <c:v>0.90334542692825637</c:v>
                </c:pt>
                <c:pt idx="144">
                  <c:v>0.92289736335841366</c:v>
                </c:pt>
                <c:pt idx="145">
                  <c:v>0.90619089872587899</c:v>
                </c:pt>
                <c:pt idx="146">
                  <c:v>0.84117241830016298</c:v>
                </c:pt>
                <c:pt idx="147">
                  <c:v>0.92357439109287243</c:v>
                </c:pt>
                <c:pt idx="148">
                  <c:v>0.8926048979556418</c:v>
                </c:pt>
                <c:pt idx="149">
                  <c:v>0.8926048979556418</c:v>
                </c:pt>
                <c:pt idx="150">
                  <c:v>0.89225939960264433</c:v>
                </c:pt>
                <c:pt idx="151">
                  <c:v>0.89173759967868771</c:v>
                </c:pt>
                <c:pt idx="152">
                  <c:v>0.89339320696490598</c:v>
                </c:pt>
                <c:pt idx="153">
                  <c:v>0.88820260720488942</c:v>
                </c:pt>
                <c:pt idx="154">
                  <c:v>0.97463279651062695</c:v>
                </c:pt>
                <c:pt idx="155">
                  <c:v>0.93494029991842942</c:v>
                </c:pt>
                <c:pt idx="156">
                  <c:v>0.93494029991842942</c:v>
                </c:pt>
                <c:pt idx="157">
                  <c:v>1.009066779330356</c:v>
                </c:pt>
                <c:pt idx="158">
                  <c:v>1.0466754880793103</c:v>
                </c:pt>
                <c:pt idx="159">
                  <c:v>1.0374427372896653</c:v>
                </c:pt>
                <c:pt idx="160">
                  <c:v>1.0287810473618175</c:v>
                </c:pt>
                <c:pt idx="161">
                  <c:v>1.0464283101778966</c:v>
                </c:pt>
                <c:pt idx="162">
                  <c:v>0.94784210881243425</c:v>
                </c:pt>
                <c:pt idx="163">
                  <c:v>0.94784210881243425</c:v>
                </c:pt>
                <c:pt idx="164">
                  <c:v>0.98865158373127859</c:v>
                </c:pt>
                <c:pt idx="165">
                  <c:v>0.98905140654302792</c:v>
                </c:pt>
                <c:pt idx="166">
                  <c:v>1.0129264056379068</c:v>
                </c:pt>
                <c:pt idx="167">
                  <c:v>1.0068714194225821</c:v>
                </c:pt>
                <c:pt idx="168">
                  <c:v>1.0083416033276889</c:v>
                </c:pt>
                <c:pt idx="169">
                  <c:v>0.92815374353234326</c:v>
                </c:pt>
                <c:pt idx="170">
                  <c:v>0.92815374353234326</c:v>
                </c:pt>
                <c:pt idx="171">
                  <c:v>0.92814500491165797</c:v>
                </c:pt>
                <c:pt idx="172">
                  <c:v>1.0260608217508214</c:v>
                </c:pt>
                <c:pt idx="173">
                  <c:v>1.0230514225137362</c:v>
                </c:pt>
                <c:pt idx="174">
                  <c:v>1.0232145804731465</c:v>
                </c:pt>
                <c:pt idx="175">
                  <c:v>1.0260405968145725</c:v>
                </c:pt>
                <c:pt idx="176">
                  <c:v>0.91556896640477259</c:v>
                </c:pt>
                <c:pt idx="177">
                  <c:v>0.91556896640477259</c:v>
                </c:pt>
                <c:pt idx="178">
                  <c:v>0.92539046475397635</c:v>
                </c:pt>
                <c:pt idx="179">
                  <c:v>0.88856151038079412</c:v>
                </c:pt>
                <c:pt idx="180">
                  <c:v>0.84160937813455583</c:v>
                </c:pt>
                <c:pt idx="181">
                  <c:v>0.8789108605169238</c:v>
                </c:pt>
                <c:pt idx="182">
                  <c:v>0.86583487014226401</c:v>
                </c:pt>
                <c:pt idx="183">
                  <c:v>0.7499315671936998</c:v>
                </c:pt>
                <c:pt idx="184">
                  <c:v>0.7499315671936998</c:v>
                </c:pt>
                <c:pt idx="185">
                  <c:v>0.74933990324823807</c:v>
                </c:pt>
                <c:pt idx="186">
                  <c:v>0.71432529394873379</c:v>
                </c:pt>
                <c:pt idx="187">
                  <c:v>0.71121134991651769</c:v>
                </c:pt>
                <c:pt idx="188">
                  <c:v>0.64055072943451452</c:v>
                </c:pt>
                <c:pt idx="189">
                  <c:v>0.66440550526595954</c:v>
                </c:pt>
                <c:pt idx="190">
                  <c:v>0.66450594268015384</c:v>
                </c:pt>
                <c:pt idx="191">
                  <c:v>0.66450594268015384</c:v>
                </c:pt>
                <c:pt idx="192">
                  <c:v>0.67801076312988662</c:v>
                </c:pt>
                <c:pt idx="193">
                  <c:v>0.67843551646245437</c:v>
                </c:pt>
                <c:pt idx="194">
                  <c:v>0.57735278372366328</c:v>
                </c:pt>
                <c:pt idx="195">
                  <c:v>0.57584622438177724</c:v>
                </c:pt>
                <c:pt idx="196">
                  <c:v>0.51245744927107295</c:v>
                </c:pt>
                <c:pt idx="197">
                  <c:v>0.51125273997647103</c:v>
                </c:pt>
                <c:pt idx="198">
                  <c:v>0.51125273997647103</c:v>
                </c:pt>
                <c:pt idx="199">
                  <c:v>0.56702630511582341</c:v>
                </c:pt>
                <c:pt idx="200">
                  <c:v>0.67071572260702272</c:v>
                </c:pt>
                <c:pt idx="201">
                  <c:v>0.62726323321917798</c:v>
                </c:pt>
                <c:pt idx="202">
                  <c:v>0.74820267334241009</c:v>
                </c:pt>
                <c:pt idx="203">
                  <c:v>0.82766562032973223</c:v>
                </c:pt>
                <c:pt idx="204">
                  <c:v>0.83508163278141656</c:v>
                </c:pt>
                <c:pt idx="205">
                  <c:v>0.83508163278141656</c:v>
                </c:pt>
                <c:pt idx="206">
                  <c:v>1.6894489542902538</c:v>
                </c:pt>
                <c:pt idx="207">
                  <c:v>1.8528575749650729</c:v>
                </c:pt>
                <c:pt idx="208">
                  <c:v>1.8848187634607616</c:v>
                </c:pt>
                <c:pt idx="209">
                  <c:v>1.8990969753660925</c:v>
                </c:pt>
                <c:pt idx="210">
                  <c:v>1.9073803398485472</c:v>
                </c:pt>
                <c:pt idx="211">
                  <c:v>1.9045220857032845</c:v>
                </c:pt>
                <c:pt idx="212">
                  <c:v>1.9045220857032845</c:v>
                </c:pt>
                <c:pt idx="213">
                  <c:v>2.0096663443053084</c:v>
                </c:pt>
                <c:pt idx="214">
                  <c:v>2.0071610012529071</c:v>
                </c:pt>
                <c:pt idx="215">
                  <c:v>2.0155635884424843</c:v>
                </c:pt>
                <c:pt idx="216">
                  <c:v>1.9953715024914587</c:v>
                </c:pt>
                <c:pt idx="217">
                  <c:v>2.0074440802739661</c:v>
                </c:pt>
                <c:pt idx="218">
                  <c:v>2.0074440802739661</c:v>
                </c:pt>
                <c:pt idx="219">
                  <c:v>2.0074440802739661</c:v>
                </c:pt>
                <c:pt idx="220">
                  <c:v>2.0259250538589426</c:v>
                </c:pt>
                <c:pt idx="221">
                  <c:v>2.0007277878421617</c:v>
                </c:pt>
                <c:pt idx="222">
                  <c:v>1.948393691423596</c:v>
                </c:pt>
                <c:pt idx="223">
                  <c:v>1.9492165935598393</c:v>
                </c:pt>
                <c:pt idx="224">
                  <c:v>1.8604834698234773</c:v>
                </c:pt>
                <c:pt idx="225">
                  <c:v>1.7694342659021398</c:v>
                </c:pt>
                <c:pt idx="226">
                  <c:v>1.7694342659021398</c:v>
                </c:pt>
                <c:pt idx="227">
                  <c:v>1.8797167940031265</c:v>
                </c:pt>
                <c:pt idx="228">
                  <c:v>1.312375301087634</c:v>
                </c:pt>
                <c:pt idx="229">
                  <c:v>1.0874491643634931</c:v>
                </c:pt>
                <c:pt idx="230">
                  <c:v>1.0384603817838183</c:v>
                </c:pt>
                <c:pt idx="231">
                  <c:v>1.0006452678414748</c:v>
                </c:pt>
                <c:pt idx="232">
                  <c:v>0.97111022597830221</c:v>
                </c:pt>
                <c:pt idx="233">
                  <c:v>0.97111022597830221</c:v>
                </c:pt>
                <c:pt idx="234">
                  <c:v>1.0262773060552406</c:v>
                </c:pt>
                <c:pt idx="235">
                  <c:v>0.85125914155391458</c:v>
                </c:pt>
                <c:pt idx="236">
                  <c:v>0.85053448284747546</c:v>
                </c:pt>
                <c:pt idx="237">
                  <c:v>0.86431684655459939</c:v>
                </c:pt>
                <c:pt idx="238">
                  <c:v>0.86394461442989001</c:v>
                </c:pt>
                <c:pt idx="239">
                  <c:v>0.827102641789351</c:v>
                </c:pt>
                <c:pt idx="240">
                  <c:v>0.827102641789351</c:v>
                </c:pt>
                <c:pt idx="241">
                  <c:v>0.82686205327211215</c:v>
                </c:pt>
                <c:pt idx="242">
                  <c:v>0.76266519727557025</c:v>
                </c:pt>
                <c:pt idx="243">
                  <c:v>0.76646076401766716</c:v>
                </c:pt>
                <c:pt idx="244">
                  <c:v>0.75352257712365667</c:v>
                </c:pt>
                <c:pt idx="245">
                  <c:v>0.75305588417832536</c:v>
                </c:pt>
                <c:pt idx="246">
                  <c:v>0.75305588417832536</c:v>
                </c:pt>
                <c:pt idx="247">
                  <c:v>0.75305588417832536</c:v>
                </c:pt>
                <c:pt idx="248">
                  <c:v>0.75305588417832536</c:v>
                </c:pt>
                <c:pt idx="249">
                  <c:v>0.53091185061545587</c:v>
                </c:pt>
                <c:pt idx="250">
                  <c:v>0.52736263066492894</c:v>
                </c:pt>
                <c:pt idx="251">
                  <c:v>0.52541551359160565</c:v>
                </c:pt>
                <c:pt idx="252">
                  <c:v>0.5052241183027999</c:v>
                </c:pt>
                <c:pt idx="253">
                  <c:v>0.5052241183027999</c:v>
                </c:pt>
                <c:pt idx="254">
                  <c:v>0.5052241183027999</c:v>
                </c:pt>
                <c:pt idx="255">
                  <c:v>0.5056475158979975</c:v>
                </c:pt>
                <c:pt idx="256">
                  <c:v>0.32770876534621896</c:v>
                </c:pt>
                <c:pt idx="257">
                  <c:v>0.31711495588540184</c:v>
                </c:pt>
                <c:pt idx="258">
                  <c:v>0.34679828568465643</c:v>
                </c:pt>
                <c:pt idx="259">
                  <c:v>0.26707189318249586</c:v>
                </c:pt>
                <c:pt idx="260">
                  <c:v>0.26169634436199113</c:v>
                </c:pt>
                <c:pt idx="261">
                  <c:v>0.26169634436199113</c:v>
                </c:pt>
                <c:pt idx="262">
                  <c:v>0.29586956407643877</c:v>
                </c:pt>
                <c:pt idx="263">
                  <c:v>0.29855799765894753</c:v>
                </c:pt>
                <c:pt idx="264">
                  <c:v>0.29555164230659919</c:v>
                </c:pt>
                <c:pt idx="265">
                  <c:v>0.28964556520877721</c:v>
                </c:pt>
                <c:pt idx="266">
                  <c:v>0.23094228721453419</c:v>
                </c:pt>
                <c:pt idx="267">
                  <c:v>0.23053503089177785</c:v>
                </c:pt>
                <c:pt idx="268">
                  <c:v>0.23053503089177785</c:v>
                </c:pt>
                <c:pt idx="269">
                  <c:v>0.23333907787977601</c:v>
                </c:pt>
                <c:pt idx="270">
                  <c:v>0.23758947965628857</c:v>
                </c:pt>
                <c:pt idx="271">
                  <c:v>0.23358719179416501</c:v>
                </c:pt>
                <c:pt idx="272">
                  <c:v>0.23447837206544636</c:v>
                </c:pt>
                <c:pt idx="273">
                  <c:v>0.23154669766748417</c:v>
                </c:pt>
                <c:pt idx="274">
                  <c:v>0.22673457686053486</c:v>
                </c:pt>
                <c:pt idx="275">
                  <c:v>0.22673457686053486</c:v>
                </c:pt>
                <c:pt idx="276">
                  <c:v>0.22673457686053486</c:v>
                </c:pt>
                <c:pt idx="277">
                  <c:v>0.22834446036055242</c:v>
                </c:pt>
                <c:pt idx="278">
                  <c:v>0.22367779672272509</c:v>
                </c:pt>
                <c:pt idx="279">
                  <c:v>0.22335733495688068</c:v>
                </c:pt>
                <c:pt idx="280">
                  <c:v>0.18387120004201016</c:v>
                </c:pt>
                <c:pt idx="281">
                  <c:v>0.17885259188015323</c:v>
                </c:pt>
                <c:pt idx="282">
                  <c:v>0.17885259188015323</c:v>
                </c:pt>
                <c:pt idx="283">
                  <c:v>0.18257049386238419</c:v>
                </c:pt>
                <c:pt idx="284">
                  <c:v>0.12407031951496407</c:v>
                </c:pt>
                <c:pt idx="285">
                  <c:v>0.12983284782558388</c:v>
                </c:pt>
                <c:pt idx="286">
                  <c:v>0.20886639643079841</c:v>
                </c:pt>
                <c:pt idx="287">
                  <c:v>0.26181438125954121</c:v>
                </c:pt>
                <c:pt idx="288">
                  <c:v>0.26044593795643461</c:v>
                </c:pt>
                <c:pt idx="289">
                  <c:v>0.26044593795643461</c:v>
                </c:pt>
                <c:pt idx="290">
                  <c:v>0.287283958671043</c:v>
                </c:pt>
                <c:pt idx="291">
                  <c:v>0.30636237153381862</c:v>
                </c:pt>
                <c:pt idx="292">
                  <c:v>0.30177943411225083</c:v>
                </c:pt>
                <c:pt idx="293">
                  <c:v>0.30937935375970227</c:v>
                </c:pt>
                <c:pt idx="294">
                  <c:v>0.30943103960845647</c:v>
                </c:pt>
                <c:pt idx="295">
                  <c:v>0.30780735354248556</c:v>
                </c:pt>
                <c:pt idx="296">
                  <c:v>0.30780735354248556</c:v>
                </c:pt>
                <c:pt idx="297">
                  <c:v>0.43726970624725736</c:v>
                </c:pt>
                <c:pt idx="298">
                  <c:v>0.44302882479082528</c:v>
                </c:pt>
                <c:pt idx="299">
                  <c:v>0.49417272234718518</c:v>
                </c:pt>
                <c:pt idx="300">
                  <c:v>0.50715491915368738</c:v>
                </c:pt>
                <c:pt idx="301">
                  <c:v>0.52030673747757372</c:v>
                </c:pt>
                <c:pt idx="302">
                  <c:v>0.51989731251809068</c:v>
                </c:pt>
                <c:pt idx="303">
                  <c:v>0.51989731251809068</c:v>
                </c:pt>
                <c:pt idx="304">
                  <c:v>0.53041733126812496</c:v>
                </c:pt>
                <c:pt idx="305">
                  <c:v>0.53048661578342526</c:v>
                </c:pt>
                <c:pt idx="306">
                  <c:v>0.52930094387515902</c:v>
                </c:pt>
                <c:pt idx="307">
                  <c:v>0.52807016753805924</c:v>
                </c:pt>
                <c:pt idx="308">
                  <c:v>0.51966650125121905</c:v>
                </c:pt>
                <c:pt idx="309">
                  <c:v>0.48612815880269211</c:v>
                </c:pt>
                <c:pt idx="310">
                  <c:v>0.48612815880269211</c:v>
                </c:pt>
                <c:pt idx="311">
                  <c:v>0.4886695412593019</c:v>
                </c:pt>
                <c:pt idx="312">
                  <c:v>0.50727164925284618</c:v>
                </c:pt>
                <c:pt idx="313">
                  <c:v>0.51110768405625162</c:v>
                </c:pt>
                <c:pt idx="314">
                  <c:v>0.51010560318067344</c:v>
                </c:pt>
                <c:pt idx="315">
                  <c:v>0.50816758079661351</c:v>
                </c:pt>
                <c:pt idx="316">
                  <c:v>0.50524796083162271</c:v>
                </c:pt>
                <c:pt idx="317">
                  <c:v>0.50524796083162271</c:v>
                </c:pt>
                <c:pt idx="318">
                  <c:v>0.50511490067731357</c:v>
                </c:pt>
                <c:pt idx="319">
                  <c:v>0.41601236904257932</c:v>
                </c:pt>
                <c:pt idx="320">
                  <c:v>0.4504915721639261</c:v>
                </c:pt>
                <c:pt idx="321">
                  <c:v>0.41285724545011038</c:v>
                </c:pt>
                <c:pt idx="322">
                  <c:v>0.39734780044177392</c:v>
                </c:pt>
                <c:pt idx="323">
                  <c:v>0.378560260793944</c:v>
                </c:pt>
                <c:pt idx="324">
                  <c:v>0.378560260793944</c:v>
                </c:pt>
                <c:pt idx="325">
                  <c:v>0.47695111786361027</c:v>
                </c:pt>
                <c:pt idx="326">
                  <c:v>0.4623947904393228</c:v>
                </c:pt>
                <c:pt idx="327">
                  <c:v>0.46564671465354424</c:v>
                </c:pt>
                <c:pt idx="328">
                  <c:v>0.46944939771258232</c:v>
                </c:pt>
                <c:pt idx="329">
                  <c:v>0.46931149579713899</c:v>
                </c:pt>
                <c:pt idx="330">
                  <c:v>0.43254340331098629</c:v>
                </c:pt>
                <c:pt idx="331">
                  <c:v>0.43254340331098629</c:v>
                </c:pt>
                <c:pt idx="332">
                  <c:v>0.45953166137045948</c:v>
                </c:pt>
                <c:pt idx="333">
                  <c:v>0.46924664216321887</c:v>
                </c:pt>
                <c:pt idx="334">
                  <c:v>0.45187545346739877</c:v>
                </c:pt>
                <c:pt idx="335">
                  <c:v>0.43811822510493537</c:v>
                </c:pt>
                <c:pt idx="336">
                  <c:v>0.43911447388398461</c:v>
                </c:pt>
                <c:pt idx="337">
                  <c:v>0.43911447388398461</c:v>
                </c:pt>
                <c:pt idx="338">
                  <c:v>0.43911447388398461</c:v>
                </c:pt>
                <c:pt idx="339">
                  <c:v>0.4473872894075539</c:v>
                </c:pt>
                <c:pt idx="340">
                  <c:v>0.45063412571869371</c:v>
                </c:pt>
                <c:pt idx="341">
                  <c:v>0.44981474101161006</c:v>
                </c:pt>
                <c:pt idx="342">
                  <c:v>0.42178492368192216</c:v>
                </c:pt>
                <c:pt idx="343">
                  <c:v>0.39901288528957324</c:v>
                </c:pt>
                <c:pt idx="344">
                  <c:v>0.39901288528957324</c:v>
                </c:pt>
                <c:pt idx="345">
                  <c:v>0.39901288528957324</c:v>
                </c:pt>
                <c:pt idx="346">
                  <c:v>0.40267062830960987</c:v>
                </c:pt>
                <c:pt idx="347">
                  <c:v>0.32734026028506058</c:v>
                </c:pt>
                <c:pt idx="348">
                  <c:v>0.3235346394085416</c:v>
                </c:pt>
                <c:pt idx="349">
                  <c:v>0.32056753971808066</c:v>
                </c:pt>
                <c:pt idx="350">
                  <c:v>0.38515056186355201</c:v>
                </c:pt>
                <c:pt idx="351">
                  <c:v>0.38466448324675373</c:v>
                </c:pt>
                <c:pt idx="352">
                  <c:v>0.38466448324675373</c:v>
                </c:pt>
                <c:pt idx="353">
                  <c:v>0.38526095382319936</c:v>
                </c:pt>
                <c:pt idx="354">
                  <c:v>0.3863274537080027</c:v>
                </c:pt>
                <c:pt idx="355">
                  <c:v>0.38464897438691847</c:v>
                </c:pt>
                <c:pt idx="356">
                  <c:v>0.38370474602662774</c:v>
                </c:pt>
                <c:pt idx="357">
                  <c:v>0.42309740013974034</c:v>
                </c:pt>
                <c:pt idx="358">
                  <c:v>0.42309740013974034</c:v>
                </c:pt>
                <c:pt idx="359">
                  <c:v>0.42309740013974034</c:v>
                </c:pt>
                <c:pt idx="360">
                  <c:v>0.42614828186698678</c:v>
                </c:pt>
                <c:pt idx="361">
                  <c:v>0.42707176001874081</c:v>
                </c:pt>
                <c:pt idx="362">
                  <c:v>0.44050797361877558</c:v>
                </c:pt>
                <c:pt idx="363">
                  <c:v>0.44013624432144066</c:v>
                </c:pt>
                <c:pt idx="364">
                  <c:v>0.44722572660869858</c:v>
                </c:pt>
                <c:pt idx="365">
                  <c:v>0.44662851196986653</c:v>
                </c:pt>
                <c:pt idx="366">
                  <c:v>0.44662851196986653</c:v>
                </c:pt>
                <c:pt idx="367">
                  <c:v>0.44762519227060599</c:v>
                </c:pt>
                <c:pt idx="368">
                  <c:v>0.44554899752749422</c:v>
                </c:pt>
                <c:pt idx="369">
                  <c:v>0.41369388358379833</c:v>
                </c:pt>
                <c:pt idx="370">
                  <c:v>0.41366456012334452</c:v>
                </c:pt>
                <c:pt idx="371">
                  <c:v>0.42312171600487763</c:v>
                </c:pt>
                <c:pt idx="372">
                  <c:v>0.36686991502545307</c:v>
                </c:pt>
                <c:pt idx="373">
                  <c:v>0.36686991502545307</c:v>
                </c:pt>
                <c:pt idx="374">
                  <c:v>0.36686991502545307</c:v>
                </c:pt>
                <c:pt idx="375">
                  <c:v>0.36633760332755472</c:v>
                </c:pt>
                <c:pt idx="376">
                  <c:v>0.33499531837361141</c:v>
                </c:pt>
                <c:pt idx="377">
                  <c:v>0.30740965130677339</c:v>
                </c:pt>
                <c:pt idx="378">
                  <c:v>0.30534178947725793</c:v>
                </c:pt>
                <c:pt idx="379">
                  <c:v>0.24950803476258715</c:v>
                </c:pt>
                <c:pt idx="380">
                  <c:v>0.24950803476258715</c:v>
                </c:pt>
                <c:pt idx="381">
                  <c:v>0.24961503890444001</c:v>
                </c:pt>
                <c:pt idx="382">
                  <c:v>0.28656046435528443</c:v>
                </c:pt>
                <c:pt idx="383">
                  <c:v>0.27427279855308595</c:v>
                </c:pt>
                <c:pt idx="384">
                  <c:v>0.24273434105961875</c:v>
                </c:pt>
                <c:pt idx="385">
                  <c:v>0.30817976443869599</c:v>
                </c:pt>
                <c:pt idx="386">
                  <c:v>0.27803477276199118</c:v>
                </c:pt>
                <c:pt idx="387">
                  <c:v>0.27803477276199118</c:v>
                </c:pt>
                <c:pt idx="388">
                  <c:v>0.34357172901937605</c:v>
                </c:pt>
                <c:pt idx="389">
                  <c:v>0.34252857682458893</c:v>
                </c:pt>
                <c:pt idx="390">
                  <c:v>0.34263991085601786</c:v>
                </c:pt>
                <c:pt idx="391">
                  <c:v>0.33772508637480037</c:v>
                </c:pt>
                <c:pt idx="392">
                  <c:v>0.36138647572823446</c:v>
                </c:pt>
                <c:pt idx="393">
                  <c:v>0.34279724237131426</c:v>
                </c:pt>
                <c:pt idx="394">
                  <c:v>0.34279724237131426</c:v>
                </c:pt>
                <c:pt idx="395">
                  <c:v>0.34282755703976392</c:v>
                </c:pt>
                <c:pt idx="396">
                  <c:v>0.34284877251986495</c:v>
                </c:pt>
                <c:pt idx="397">
                  <c:v>0.34671079455273729</c:v>
                </c:pt>
                <c:pt idx="398">
                  <c:v>0.34657999973245535</c:v>
                </c:pt>
                <c:pt idx="399">
                  <c:v>0.35049717970601713</c:v>
                </c:pt>
                <c:pt idx="400">
                  <c:v>0.34935976701855259</c:v>
                </c:pt>
                <c:pt idx="401">
                  <c:v>0.34935976701855259</c:v>
                </c:pt>
                <c:pt idx="402">
                  <c:v>0.35046026237677591</c:v>
                </c:pt>
                <c:pt idx="403">
                  <c:v>0.35045791741690885</c:v>
                </c:pt>
                <c:pt idx="404">
                  <c:v>0.31559708066242526</c:v>
                </c:pt>
                <c:pt idx="405">
                  <c:v>0.31504143242233812</c:v>
                </c:pt>
                <c:pt idx="406">
                  <c:v>0.31466648996936736</c:v>
                </c:pt>
                <c:pt idx="407">
                  <c:v>0.25369631517702018</c:v>
                </c:pt>
                <c:pt idx="408">
                  <c:v>0.25369631517702018</c:v>
                </c:pt>
                <c:pt idx="409">
                  <c:v>0.25593032006464339</c:v>
                </c:pt>
                <c:pt idx="410">
                  <c:v>0.18271468414242897</c:v>
                </c:pt>
                <c:pt idx="411">
                  <c:v>0.18586447837632913</c:v>
                </c:pt>
                <c:pt idx="412">
                  <c:v>0.19421562516664506</c:v>
                </c:pt>
                <c:pt idx="413">
                  <c:v>0.24029588927248735</c:v>
                </c:pt>
                <c:pt idx="414">
                  <c:v>0.20407452550572577</c:v>
                </c:pt>
                <c:pt idx="415">
                  <c:v>0.20407452550572577</c:v>
                </c:pt>
                <c:pt idx="416">
                  <c:v>0.20407452550572577</c:v>
                </c:pt>
                <c:pt idx="417">
                  <c:v>0.22721499321941308</c:v>
                </c:pt>
                <c:pt idx="418">
                  <c:v>0.27040235667386636</c:v>
                </c:pt>
                <c:pt idx="419">
                  <c:v>0.26464001596466424</c:v>
                </c:pt>
                <c:pt idx="420">
                  <c:v>0.28364934396764951</c:v>
                </c:pt>
                <c:pt idx="421">
                  <c:v>0.28066178404523312</c:v>
                </c:pt>
                <c:pt idx="422">
                  <c:v>0.28066178404523312</c:v>
                </c:pt>
                <c:pt idx="423">
                  <c:v>0.28147571190885129</c:v>
                </c:pt>
                <c:pt idx="424">
                  <c:v>0.28902775647973661</c:v>
                </c:pt>
                <c:pt idx="425">
                  <c:v>0.29177984092025055</c:v>
                </c:pt>
                <c:pt idx="426">
                  <c:v>0.30378674894581714</c:v>
                </c:pt>
                <c:pt idx="427">
                  <c:v>0.30325090069195004</c:v>
                </c:pt>
                <c:pt idx="428">
                  <c:v>0.30298073693184796</c:v>
                </c:pt>
                <c:pt idx="429">
                  <c:v>0.30298073693184796</c:v>
                </c:pt>
                <c:pt idx="430">
                  <c:v>0.31118084400418733</c:v>
                </c:pt>
                <c:pt idx="431">
                  <c:v>0.317413521340635</c:v>
                </c:pt>
                <c:pt idx="432">
                  <c:v>0.30762285836448805</c:v>
                </c:pt>
                <c:pt idx="433">
                  <c:v>0.32372788879899389</c:v>
                </c:pt>
                <c:pt idx="434">
                  <c:v>0.31945598412955684</c:v>
                </c:pt>
                <c:pt idx="435">
                  <c:v>0.28312682932565242</c:v>
                </c:pt>
                <c:pt idx="436">
                  <c:v>0.28312682932565242</c:v>
                </c:pt>
                <c:pt idx="437">
                  <c:v>0.3644789480478054</c:v>
                </c:pt>
                <c:pt idx="438">
                  <c:v>0.36624059703614498</c:v>
                </c:pt>
                <c:pt idx="439">
                  <c:v>0.36114088786601201</c:v>
                </c:pt>
                <c:pt idx="440">
                  <c:v>0.32707856022889309</c:v>
                </c:pt>
                <c:pt idx="441">
                  <c:v>0.37936467501758875</c:v>
                </c:pt>
                <c:pt idx="442">
                  <c:v>0.35713429213670056</c:v>
                </c:pt>
                <c:pt idx="443">
                  <c:v>0.35713429213670056</c:v>
                </c:pt>
                <c:pt idx="444">
                  <c:v>0.35770076390454492</c:v>
                </c:pt>
                <c:pt idx="445">
                  <c:v>0.36497609258286667</c:v>
                </c:pt>
                <c:pt idx="446">
                  <c:v>0.36529958585223099</c:v>
                </c:pt>
                <c:pt idx="447">
                  <c:v>0.36532992128608038</c:v>
                </c:pt>
                <c:pt idx="448">
                  <c:v>0.34502582328165982</c:v>
                </c:pt>
                <c:pt idx="449">
                  <c:v>0.34303072531676104</c:v>
                </c:pt>
                <c:pt idx="450">
                  <c:v>0.34303072531676104</c:v>
                </c:pt>
                <c:pt idx="451">
                  <c:v>0.34988990613034637</c:v>
                </c:pt>
                <c:pt idx="452">
                  <c:v>0.34902713750565012</c:v>
                </c:pt>
                <c:pt idx="453">
                  <c:v>0.34833118181140649</c:v>
                </c:pt>
                <c:pt idx="454">
                  <c:v>0.35992553239131653</c:v>
                </c:pt>
                <c:pt idx="455">
                  <c:v>0.38396540361628451</c:v>
                </c:pt>
                <c:pt idx="456">
                  <c:v>0.38440761547113583</c:v>
                </c:pt>
                <c:pt idx="457">
                  <c:v>0.38440761547113583</c:v>
                </c:pt>
                <c:pt idx="458">
                  <c:v>0.38969642694298939</c:v>
                </c:pt>
                <c:pt idx="459">
                  <c:v>0.32082844576233038</c:v>
                </c:pt>
                <c:pt idx="460">
                  <c:v>0.32117615252705634</c:v>
                </c:pt>
                <c:pt idx="461">
                  <c:v>0.34254364459799896</c:v>
                </c:pt>
                <c:pt idx="462">
                  <c:v>0.34205138930458251</c:v>
                </c:pt>
                <c:pt idx="463">
                  <c:v>0.28652379998122757</c:v>
                </c:pt>
                <c:pt idx="464">
                  <c:v>0.28652379998122757</c:v>
                </c:pt>
                <c:pt idx="465">
                  <c:v>0.29064276951754692</c:v>
                </c:pt>
                <c:pt idx="466">
                  <c:v>0.3089860201229705</c:v>
                </c:pt>
                <c:pt idx="467">
                  <c:v>0.30463547645371813</c:v>
                </c:pt>
                <c:pt idx="468">
                  <c:v>0.31785195630488255</c:v>
                </c:pt>
                <c:pt idx="469">
                  <c:v>0.357873017711621</c:v>
                </c:pt>
                <c:pt idx="470">
                  <c:v>0.35780909047848736</c:v>
                </c:pt>
                <c:pt idx="471">
                  <c:v>0.35780909047848736</c:v>
                </c:pt>
                <c:pt idx="472">
                  <c:v>0.35844646531649355</c:v>
                </c:pt>
                <c:pt idx="473">
                  <c:v>0.34344116158737853</c:v>
                </c:pt>
                <c:pt idx="474">
                  <c:v>0.39824021345944344</c:v>
                </c:pt>
                <c:pt idx="475">
                  <c:v>0.43773343674389742</c:v>
                </c:pt>
                <c:pt idx="476">
                  <c:v>0.54938434311047202</c:v>
                </c:pt>
                <c:pt idx="477">
                  <c:v>0.53872660130750949</c:v>
                </c:pt>
                <c:pt idx="478">
                  <c:v>0.53872660130750949</c:v>
                </c:pt>
                <c:pt idx="479">
                  <c:v>0.53872660130750949</c:v>
                </c:pt>
                <c:pt idx="480">
                  <c:v>0.61456665678464129</c:v>
                </c:pt>
                <c:pt idx="481">
                  <c:v>0.63414415131723567</c:v>
                </c:pt>
                <c:pt idx="482">
                  <c:v>0.63947069968038517</c:v>
                </c:pt>
                <c:pt idx="483">
                  <c:v>0.6283845404589069</c:v>
                </c:pt>
                <c:pt idx="484">
                  <c:v>0.62155908397860615</c:v>
                </c:pt>
                <c:pt idx="485">
                  <c:v>0.62155908397860615</c:v>
                </c:pt>
                <c:pt idx="486">
                  <c:v>0.62179986909314011</c:v>
                </c:pt>
                <c:pt idx="487">
                  <c:v>0.66275629261636682</c:v>
                </c:pt>
                <c:pt idx="488">
                  <c:v>0.65703735891764659</c:v>
                </c:pt>
                <c:pt idx="489">
                  <c:v>0.64772202414923519</c:v>
                </c:pt>
                <c:pt idx="490">
                  <c:v>0.65511930725082979</c:v>
                </c:pt>
                <c:pt idx="491">
                  <c:v>0.64654631622231551</c:v>
                </c:pt>
                <c:pt idx="492">
                  <c:v>0.64654631622231551</c:v>
                </c:pt>
                <c:pt idx="493">
                  <c:v>0.67454413487316789</c:v>
                </c:pt>
                <c:pt idx="494">
                  <c:v>0.71463738994305714</c:v>
                </c:pt>
                <c:pt idx="495">
                  <c:v>0.71335151756464921</c:v>
                </c:pt>
                <c:pt idx="496">
                  <c:v>0.73457818545949383</c:v>
                </c:pt>
                <c:pt idx="497">
                  <c:v>0.71673360733756741</c:v>
                </c:pt>
                <c:pt idx="498">
                  <c:v>0.62209547402828291</c:v>
                </c:pt>
                <c:pt idx="499">
                  <c:v>0.62209547402828291</c:v>
                </c:pt>
                <c:pt idx="500">
                  <c:v>0.62227966800509027</c:v>
                </c:pt>
                <c:pt idx="501">
                  <c:v>0.63011079915098034</c:v>
                </c:pt>
                <c:pt idx="502">
                  <c:v>0.56434230983485811</c:v>
                </c:pt>
                <c:pt idx="503">
                  <c:v>0.57084507355578407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D-4A6D-B1A3-D414C78CBE85}"/>
            </c:ext>
          </c:extLst>
        </c:ser>
        <c:ser>
          <c:idx val="1"/>
          <c:order val="1"/>
          <c:tx>
            <c:strRef>
              <c:f>WORKSHEET!$CC$251</c:f>
              <c:strCache>
                <c:ptCount val="1"/>
                <c:pt idx="0">
                  <c:v>SOCAL CASH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WORKSHEET!$CA$252:$CA$755</c:f>
              <c:numCache>
                <c:formatCode>d\-mmm\-yy</c:formatCode>
                <c:ptCount val="504"/>
                <c:pt idx="0">
                  <c:v>35930</c:v>
                </c:pt>
                <c:pt idx="1">
                  <c:v>35931</c:v>
                </c:pt>
                <c:pt idx="2">
                  <c:v>35932</c:v>
                </c:pt>
                <c:pt idx="3">
                  <c:v>35933</c:v>
                </c:pt>
                <c:pt idx="4">
                  <c:v>35934</c:v>
                </c:pt>
                <c:pt idx="5">
                  <c:v>35935</c:v>
                </c:pt>
                <c:pt idx="6">
                  <c:v>35936</c:v>
                </c:pt>
                <c:pt idx="7">
                  <c:v>35937</c:v>
                </c:pt>
                <c:pt idx="8">
                  <c:v>35938</c:v>
                </c:pt>
                <c:pt idx="9">
                  <c:v>35939</c:v>
                </c:pt>
                <c:pt idx="10">
                  <c:v>35940</c:v>
                </c:pt>
                <c:pt idx="11">
                  <c:v>35941</c:v>
                </c:pt>
                <c:pt idx="12">
                  <c:v>35942</c:v>
                </c:pt>
                <c:pt idx="13">
                  <c:v>35943</c:v>
                </c:pt>
                <c:pt idx="14">
                  <c:v>35944</c:v>
                </c:pt>
                <c:pt idx="15">
                  <c:v>35945</c:v>
                </c:pt>
                <c:pt idx="16">
                  <c:v>35946</c:v>
                </c:pt>
                <c:pt idx="17">
                  <c:v>35947</c:v>
                </c:pt>
                <c:pt idx="18">
                  <c:v>35948</c:v>
                </c:pt>
                <c:pt idx="19">
                  <c:v>35949</c:v>
                </c:pt>
                <c:pt idx="20">
                  <c:v>35950</c:v>
                </c:pt>
                <c:pt idx="21">
                  <c:v>35951</c:v>
                </c:pt>
                <c:pt idx="22">
                  <c:v>35952</c:v>
                </c:pt>
                <c:pt idx="23">
                  <c:v>35953</c:v>
                </c:pt>
                <c:pt idx="24">
                  <c:v>35954</c:v>
                </c:pt>
                <c:pt idx="25">
                  <c:v>35955</c:v>
                </c:pt>
                <c:pt idx="26">
                  <c:v>35956</c:v>
                </c:pt>
                <c:pt idx="27">
                  <c:v>35957</c:v>
                </c:pt>
                <c:pt idx="28">
                  <c:v>35958</c:v>
                </c:pt>
                <c:pt idx="29">
                  <c:v>35959</c:v>
                </c:pt>
                <c:pt idx="30">
                  <c:v>35960</c:v>
                </c:pt>
                <c:pt idx="31">
                  <c:v>35961</c:v>
                </c:pt>
                <c:pt idx="32">
                  <c:v>35962</c:v>
                </c:pt>
                <c:pt idx="33">
                  <c:v>35963</c:v>
                </c:pt>
                <c:pt idx="34">
                  <c:v>35964</c:v>
                </c:pt>
                <c:pt idx="35">
                  <c:v>35965</c:v>
                </c:pt>
                <c:pt idx="36">
                  <c:v>35966</c:v>
                </c:pt>
                <c:pt idx="37">
                  <c:v>35967</c:v>
                </c:pt>
                <c:pt idx="38">
                  <c:v>35968</c:v>
                </c:pt>
                <c:pt idx="39">
                  <c:v>35969</c:v>
                </c:pt>
                <c:pt idx="40">
                  <c:v>35970</c:v>
                </c:pt>
                <c:pt idx="41">
                  <c:v>35971</c:v>
                </c:pt>
                <c:pt idx="42">
                  <c:v>35972</c:v>
                </c:pt>
                <c:pt idx="43">
                  <c:v>35973</c:v>
                </c:pt>
                <c:pt idx="44">
                  <c:v>35974</c:v>
                </c:pt>
                <c:pt idx="45">
                  <c:v>35975</c:v>
                </c:pt>
                <c:pt idx="46">
                  <c:v>35976</c:v>
                </c:pt>
                <c:pt idx="47">
                  <c:v>35977</c:v>
                </c:pt>
                <c:pt idx="48">
                  <c:v>35978</c:v>
                </c:pt>
                <c:pt idx="49">
                  <c:v>35979</c:v>
                </c:pt>
                <c:pt idx="50">
                  <c:v>35980</c:v>
                </c:pt>
                <c:pt idx="51">
                  <c:v>35981</c:v>
                </c:pt>
                <c:pt idx="52">
                  <c:v>35982</c:v>
                </c:pt>
                <c:pt idx="53">
                  <c:v>35983</c:v>
                </c:pt>
                <c:pt idx="54">
                  <c:v>35984</c:v>
                </c:pt>
                <c:pt idx="55">
                  <c:v>35985</c:v>
                </c:pt>
                <c:pt idx="56">
                  <c:v>35986</c:v>
                </c:pt>
                <c:pt idx="57">
                  <c:v>35987</c:v>
                </c:pt>
                <c:pt idx="58">
                  <c:v>35988</c:v>
                </c:pt>
                <c:pt idx="59">
                  <c:v>35989</c:v>
                </c:pt>
                <c:pt idx="60">
                  <c:v>35990</c:v>
                </c:pt>
                <c:pt idx="61">
                  <c:v>35991</c:v>
                </c:pt>
                <c:pt idx="62">
                  <c:v>35992</c:v>
                </c:pt>
                <c:pt idx="63">
                  <c:v>35993</c:v>
                </c:pt>
                <c:pt idx="64">
                  <c:v>35994</c:v>
                </c:pt>
                <c:pt idx="65">
                  <c:v>35995</c:v>
                </c:pt>
                <c:pt idx="66">
                  <c:v>35996</c:v>
                </c:pt>
                <c:pt idx="67">
                  <c:v>35997</c:v>
                </c:pt>
                <c:pt idx="68">
                  <c:v>35998</c:v>
                </c:pt>
                <c:pt idx="69">
                  <c:v>35999</c:v>
                </c:pt>
                <c:pt idx="70">
                  <c:v>36000</c:v>
                </c:pt>
                <c:pt idx="71">
                  <c:v>36001</c:v>
                </c:pt>
                <c:pt idx="72">
                  <c:v>36002</c:v>
                </c:pt>
                <c:pt idx="73">
                  <c:v>36003</c:v>
                </c:pt>
                <c:pt idx="74">
                  <c:v>36004</c:v>
                </c:pt>
                <c:pt idx="75">
                  <c:v>36005</c:v>
                </c:pt>
                <c:pt idx="76">
                  <c:v>36006</c:v>
                </c:pt>
                <c:pt idx="77">
                  <c:v>36007</c:v>
                </c:pt>
                <c:pt idx="78">
                  <c:v>36008</c:v>
                </c:pt>
                <c:pt idx="79">
                  <c:v>36009</c:v>
                </c:pt>
                <c:pt idx="80">
                  <c:v>36010</c:v>
                </c:pt>
                <c:pt idx="81">
                  <c:v>36011</c:v>
                </c:pt>
                <c:pt idx="82">
                  <c:v>36012</c:v>
                </c:pt>
                <c:pt idx="83">
                  <c:v>36013</c:v>
                </c:pt>
                <c:pt idx="84">
                  <c:v>36014</c:v>
                </c:pt>
                <c:pt idx="85">
                  <c:v>36015</c:v>
                </c:pt>
                <c:pt idx="86">
                  <c:v>36016</c:v>
                </c:pt>
                <c:pt idx="87">
                  <c:v>36017</c:v>
                </c:pt>
                <c:pt idx="88">
                  <c:v>36018</c:v>
                </c:pt>
                <c:pt idx="89">
                  <c:v>36019</c:v>
                </c:pt>
                <c:pt idx="90">
                  <c:v>36020</c:v>
                </c:pt>
                <c:pt idx="91">
                  <c:v>36021</c:v>
                </c:pt>
                <c:pt idx="92">
                  <c:v>36022</c:v>
                </c:pt>
                <c:pt idx="93">
                  <c:v>36023</c:v>
                </c:pt>
                <c:pt idx="94">
                  <c:v>36024</c:v>
                </c:pt>
                <c:pt idx="95">
                  <c:v>36025</c:v>
                </c:pt>
                <c:pt idx="96">
                  <c:v>36026</c:v>
                </c:pt>
                <c:pt idx="97">
                  <c:v>36027</c:v>
                </c:pt>
                <c:pt idx="98">
                  <c:v>36028</c:v>
                </c:pt>
                <c:pt idx="99">
                  <c:v>36029</c:v>
                </c:pt>
                <c:pt idx="100">
                  <c:v>36030</c:v>
                </c:pt>
                <c:pt idx="101">
                  <c:v>36031</c:v>
                </c:pt>
                <c:pt idx="102">
                  <c:v>36032</c:v>
                </c:pt>
                <c:pt idx="103">
                  <c:v>36033</c:v>
                </c:pt>
                <c:pt idx="104">
                  <c:v>36034</c:v>
                </c:pt>
                <c:pt idx="105">
                  <c:v>36035</c:v>
                </c:pt>
                <c:pt idx="106">
                  <c:v>36036</c:v>
                </c:pt>
                <c:pt idx="107">
                  <c:v>36037</c:v>
                </c:pt>
                <c:pt idx="108">
                  <c:v>36038</c:v>
                </c:pt>
                <c:pt idx="109">
                  <c:v>36039</c:v>
                </c:pt>
                <c:pt idx="110">
                  <c:v>36040</c:v>
                </c:pt>
                <c:pt idx="111">
                  <c:v>36041</c:v>
                </c:pt>
                <c:pt idx="112">
                  <c:v>36042</c:v>
                </c:pt>
                <c:pt idx="113">
                  <c:v>36043</c:v>
                </c:pt>
                <c:pt idx="114">
                  <c:v>36044</c:v>
                </c:pt>
                <c:pt idx="115">
                  <c:v>36045</c:v>
                </c:pt>
                <c:pt idx="116">
                  <c:v>36046</c:v>
                </c:pt>
                <c:pt idx="117">
                  <c:v>36047</c:v>
                </c:pt>
                <c:pt idx="118">
                  <c:v>36048</c:v>
                </c:pt>
                <c:pt idx="119">
                  <c:v>36049</c:v>
                </c:pt>
                <c:pt idx="120">
                  <c:v>36050</c:v>
                </c:pt>
                <c:pt idx="121">
                  <c:v>36051</c:v>
                </c:pt>
                <c:pt idx="122">
                  <c:v>36052</c:v>
                </c:pt>
                <c:pt idx="123">
                  <c:v>36053</c:v>
                </c:pt>
                <c:pt idx="124">
                  <c:v>36054</c:v>
                </c:pt>
                <c:pt idx="125">
                  <c:v>36055</c:v>
                </c:pt>
                <c:pt idx="126">
                  <c:v>36056</c:v>
                </c:pt>
                <c:pt idx="127">
                  <c:v>36057</c:v>
                </c:pt>
                <c:pt idx="128">
                  <c:v>36058</c:v>
                </c:pt>
                <c:pt idx="129">
                  <c:v>36059</c:v>
                </c:pt>
                <c:pt idx="130">
                  <c:v>36060</c:v>
                </c:pt>
                <c:pt idx="131">
                  <c:v>36061</c:v>
                </c:pt>
                <c:pt idx="132">
                  <c:v>36062</c:v>
                </c:pt>
                <c:pt idx="133">
                  <c:v>36063</c:v>
                </c:pt>
                <c:pt idx="134">
                  <c:v>36064</c:v>
                </c:pt>
                <c:pt idx="135">
                  <c:v>36065</c:v>
                </c:pt>
                <c:pt idx="136">
                  <c:v>36066</c:v>
                </c:pt>
                <c:pt idx="137">
                  <c:v>36067</c:v>
                </c:pt>
                <c:pt idx="138">
                  <c:v>36068</c:v>
                </c:pt>
                <c:pt idx="139">
                  <c:v>36069</c:v>
                </c:pt>
                <c:pt idx="140">
                  <c:v>36070</c:v>
                </c:pt>
                <c:pt idx="141">
                  <c:v>36071</c:v>
                </c:pt>
                <c:pt idx="142">
                  <c:v>36072</c:v>
                </c:pt>
                <c:pt idx="143">
                  <c:v>36073</c:v>
                </c:pt>
                <c:pt idx="144">
                  <c:v>36074</c:v>
                </c:pt>
                <c:pt idx="145">
                  <c:v>36075</c:v>
                </c:pt>
                <c:pt idx="146">
                  <c:v>36076</c:v>
                </c:pt>
                <c:pt idx="147">
                  <c:v>36077</c:v>
                </c:pt>
                <c:pt idx="148">
                  <c:v>36078</c:v>
                </c:pt>
                <c:pt idx="149">
                  <c:v>36079</c:v>
                </c:pt>
                <c:pt idx="150">
                  <c:v>36080</c:v>
                </c:pt>
                <c:pt idx="151">
                  <c:v>36081</c:v>
                </c:pt>
                <c:pt idx="152">
                  <c:v>36082</c:v>
                </c:pt>
                <c:pt idx="153">
                  <c:v>36083</c:v>
                </c:pt>
                <c:pt idx="154">
                  <c:v>36084</c:v>
                </c:pt>
                <c:pt idx="155">
                  <c:v>36085</c:v>
                </c:pt>
                <c:pt idx="156">
                  <c:v>36086</c:v>
                </c:pt>
                <c:pt idx="157">
                  <c:v>36087</c:v>
                </c:pt>
                <c:pt idx="158">
                  <c:v>36088</c:v>
                </c:pt>
                <c:pt idx="159">
                  <c:v>36089</c:v>
                </c:pt>
                <c:pt idx="160">
                  <c:v>36090</c:v>
                </c:pt>
                <c:pt idx="161">
                  <c:v>36091</c:v>
                </c:pt>
                <c:pt idx="162">
                  <c:v>36092</c:v>
                </c:pt>
                <c:pt idx="163">
                  <c:v>36093</c:v>
                </c:pt>
                <c:pt idx="164">
                  <c:v>36094</c:v>
                </c:pt>
                <c:pt idx="165">
                  <c:v>36095</c:v>
                </c:pt>
                <c:pt idx="166">
                  <c:v>36096</c:v>
                </c:pt>
                <c:pt idx="167">
                  <c:v>36097</c:v>
                </c:pt>
                <c:pt idx="168">
                  <c:v>36098</c:v>
                </c:pt>
                <c:pt idx="169">
                  <c:v>36099</c:v>
                </c:pt>
                <c:pt idx="170">
                  <c:v>36100</c:v>
                </c:pt>
                <c:pt idx="171">
                  <c:v>36101</c:v>
                </c:pt>
                <c:pt idx="172">
                  <c:v>36102</c:v>
                </c:pt>
                <c:pt idx="173">
                  <c:v>36103</c:v>
                </c:pt>
                <c:pt idx="174">
                  <c:v>36104</c:v>
                </c:pt>
                <c:pt idx="175">
                  <c:v>36105</c:v>
                </c:pt>
                <c:pt idx="176">
                  <c:v>36106</c:v>
                </c:pt>
                <c:pt idx="177">
                  <c:v>36107</c:v>
                </c:pt>
                <c:pt idx="178">
                  <c:v>36108</c:v>
                </c:pt>
                <c:pt idx="179">
                  <c:v>36109</c:v>
                </c:pt>
                <c:pt idx="180">
                  <c:v>36110</c:v>
                </c:pt>
                <c:pt idx="181">
                  <c:v>36111</c:v>
                </c:pt>
                <c:pt idx="182">
                  <c:v>36112</c:v>
                </c:pt>
                <c:pt idx="183">
                  <c:v>36113</c:v>
                </c:pt>
                <c:pt idx="184">
                  <c:v>36114</c:v>
                </c:pt>
                <c:pt idx="185">
                  <c:v>36115</c:v>
                </c:pt>
                <c:pt idx="186">
                  <c:v>36116</c:v>
                </c:pt>
                <c:pt idx="187">
                  <c:v>36117</c:v>
                </c:pt>
                <c:pt idx="188">
                  <c:v>36118</c:v>
                </c:pt>
                <c:pt idx="189">
                  <c:v>36119</c:v>
                </c:pt>
                <c:pt idx="190">
                  <c:v>36120</c:v>
                </c:pt>
                <c:pt idx="191">
                  <c:v>36121</c:v>
                </c:pt>
                <c:pt idx="192">
                  <c:v>36122</c:v>
                </c:pt>
                <c:pt idx="193">
                  <c:v>36123</c:v>
                </c:pt>
                <c:pt idx="194">
                  <c:v>36124</c:v>
                </c:pt>
                <c:pt idx="195">
                  <c:v>36125</c:v>
                </c:pt>
                <c:pt idx="196">
                  <c:v>36126</c:v>
                </c:pt>
                <c:pt idx="197">
                  <c:v>36127</c:v>
                </c:pt>
                <c:pt idx="198">
                  <c:v>36128</c:v>
                </c:pt>
                <c:pt idx="199">
                  <c:v>36129</c:v>
                </c:pt>
                <c:pt idx="200">
                  <c:v>36130</c:v>
                </c:pt>
                <c:pt idx="201">
                  <c:v>36131</c:v>
                </c:pt>
                <c:pt idx="202">
                  <c:v>36132</c:v>
                </c:pt>
                <c:pt idx="203">
                  <c:v>36133</c:v>
                </c:pt>
                <c:pt idx="204">
                  <c:v>36134</c:v>
                </c:pt>
                <c:pt idx="205">
                  <c:v>36135</c:v>
                </c:pt>
                <c:pt idx="206">
                  <c:v>36136</c:v>
                </c:pt>
                <c:pt idx="207">
                  <c:v>36137</c:v>
                </c:pt>
                <c:pt idx="208">
                  <c:v>36138</c:v>
                </c:pt>
                <c:pt idx="209">
                  <c:v>36139</c:v>
                </c:pt>
                <c:pt idx="210">
                  <c:v>36140</c:v>
                </c:pt>
                <c:pt idx="211">
                  <c:v>36141</c:v>
                </c:pt>
                <c:pt idx="212">
                  <c:v>36142</c:v>
                </c:pt>
                <c:pt idx="213">
                  <c:v>36143</c:v>
                </c:pt>
                <c:pt idx="214">
                  <c:v>36144</c:v>
                </c:pt>
                <c:pt idx="215">
                  <c:v>36145</c:v>
                </c:pt>
                <c:pt idx="216">
                  <c:v>36146</c:v>
                </c:pt>
                <c:pt idx="217">
                  <c:v>36147</c:v>
                </c:pt>
                <c:pt idx="218">
                  <c:v>36148</c:v>
                </c:pt>
                <c:pt idx="219">
                  <c:v>36149</c:v>
                </c:pt>
                <c:pt idx="220">
                  <c:v>36150</c:v>
                </c:pt>
                <c:pt idx="221">
                  <c:v>36151</c:v>
                </c:pt>
                <c:pt idx="222">
                  <c:v>36152</c:v>
                </c:pt>
                <c:pt idx="223">
                  <c:v>36153</c:v>
                </c:pt>
                <c:pt idx="224">
                  <c:v>36154</c:v>
                </c:pt>
                <c:pt idx="225">
                  <c:v>36155</c:v>
                </c:pt>
                <c:pt idx="226">
                  <c:v>36156</c:v>
                </c:pt>
                <c:pt idx="227">
                  <c:v>36157</c:v>
                </c:pt>
                <c:pt idx="228">
                  <c:v>36158</c:v>
                </c:pt>
                <c:pt idx="229">
                  <c:v>36159</c:v>
                </c:pt>
                <c:pt idx="230">
                  <c:v>36160</c:v>
                </c:pt>
                <c:pt idx="231">
                  <c:v>36161</c:v>
                </c:pt>
                <c:pt idx="232">
                  <c:v>36162</c:v>
                </c:pt>
                <c:pt idx="233">
                  <c:v>36163</c:v>
                </c:pt>
                <c:pt idx="234">
                  <c:v>36164</c:v>
                </c:pt>
                <c:pt idx="235">
                  <c:v>36165</c:v>
                </c:pt>
                <c:pt idx="236">
                  <c:v>36166</c:v>
                </c:pt>
                <c:pt idx="237">
                  <c:v>36167</c:v>
                </c:pt>
                <c:pt idx="238">
                  <c:v>36168</c:v>
                </c:pt>
                <c:pt idx="239">
                  <c:v>36169</c:v>
                </c:pt>
                <c:pt idx="240">
                  <c:v>36170</c:v>
                </c:pt>
                <c:pt idx="241">
                  <c:v>36171</c:v>
                </c:pt>
                <c:pt idx="242">
                  <c:v>36172</c:v>
                </c:pt>
                <c:pt idx="243">
                  <c:v>36173</c:v>
                </c:pt>
                <c:pt idx="244">
                  <c:v>36174</c:v>
                </c:pt>
                <c:pt idx="245">
                  <c:v>36175</c:v>
                </c:pt>
                <c:pt idx="246">
                  <c:v>36176</c:v>
                </c:pt>
                <c:pt idx="247">
                  <c:v>36177</c:v>
                </c:pt>
                <c:pt idx="248">
                  <c:v>36178</c:v>
                </c:pt>
                <c:pt idx="249">
                  <c:v>36179</c:v>
                </c:pt>
                <c:pt idx="250">
                  <c:v>36180</c:v>
                </c:pt>
                <c:pt idx="251">
                  <c:v>36181</c:v>
                </c:pt>
                <c:pt idx="252">
                  <c:v>36182</c:v>
                </c:pt>
                <c:pt idx="253">
                  <c:v>36183</c:v>
                </c:pt>
                <c:pt idx="254">
                  <c:v>36184</c:v>
                </c:pt>
                <c:pt idx="255">
                  <c:v>36185</c:v>
                </c:pt>
                <c:pt idx="256">
                  <c:v>36186</c:v>
                </c:pt>
                <c:pt idx="257">
                  <c:v>36187</c:v>
                </c:pt>
                <c:pt idx="258">
                  <c:v>36188</c:v>
                </c:pt>
                <c:pt idx="259">
                  <c:v>36189</c:v>
                </c:pt>
                <c:pt idx="260">
                  <c:v>36190</c:v>
                </c:pt>
                <c:pt idx="261">
                  <c:v>36191</c:v>
                </c:pt>
                <c:pt idx="262">
                  <c:v>36192</c:v>
                </c:pt>
                <c:pt idx="263">
                  <c:v>36193</c:v>
                </c:pt>
                <c:pt idx="264">
                  <c:v>36194</c:v>
                </c:pt>
                <c:pt idx="265">
                  <c:v>36195</c:v>
                </c:pt>
                <c:pt idx="266">
                  <c:v>36196</c:v>
                </c:pt>
                <c:pt idx="267">
                  <c:v>36197</c:v>
                </c:pt>
                <c:pt idx="268">
                  <c:v>36198</c:v>
                </c:pt>
                <c:pt idx="269">
                  <c:v>36199</c:v>
                </c:pt>
                <c:pt idx="270">
                  <c:v>36200</c:v>
                </c:pt>
                <c:pt idx="271">
                  <c:v>36201</c:v>
                </c:pt>
                <c:pt idx="272">
                  <c:v>36202</c:v>
                </c:pt>
                <c:pt idx="273">
                  <c:v>36203</c:v>
                </c:pt>
                <c:pt idx="274">
                  <c:v>36204</c:v>
                </c:pt>
                <c:pt idx="275">
                  <c:v>36205</c:v>
                </c:pt>
                <c:pt idx="276">
                  <c:v>36206</c:v>
                </c:pt>
                <c:pt idx="277">
                  <c:v>36207</c:v>
                </c:pt>
                <c:pt idx="278">
                  <c:v>36208</c:v>
                </c:pt>
                <c:pt idx="279">
                  <c:v>36209</c:v>
                </c:pt>
                <c:pt idx="280">
                  <c:v>36210</c:v>
                </c:pt>
                <c:pt idx="281">
                  <c:v>36211</c:v>
                </c:pt>
                <c:pt idx="282">
                  <c:v>36212</c:v>
                </c:pt>
                <c:pt idx="283">
                  <c:v>36213</c:v>
                </c:pt>
                <c:pt idx="284">
                  <c:v>36214</c:v>
                </c:pt>
                <c:pt idx="285">
                  <c:v>36215</c:v>
                </c:pt>
                <c:pt idx="286">
                  <c:v>36216</c:v>
                </c:pt>
                <c:pt idx="287">
                  <c:v>36217</c:v>
                </c:pt>
                <c:pt idx="288">
                  <c:v>36218</c:v>
                </c:pt>
                <c:pt idx="289">
                  <c:v>36219</c:v>
                </c:pt>
                <c:pt idx="290">
                  <c:v>36220</c:v>
                </c:pt>
                <c:pt idx="291">
                  <c:v>36221</c:v>
                </c:pt>
                <c:pt idx="292">
                  <c:v>36222</c:v>
                </c:pt>
                <c:pt idx="293">
                  <c:v>36223</c:v>
                </c:pt>
                <c:pt idx="294">
                  <c:v>36224</c:v>
                </c:pt>
                <c:pt idx="295">
                  <c:v>36225</c:v>
                </c:pt>
                <c:pt idx="296">
                  <c:v>36226</c:v>
                </c:pt>
                <c:pt idx="297">
                  <c:v>36227</c:v>
                </c:pt>
                <c:pt idx="298">
                  <c:v>36228</c:v>
                </c:pt>
                <c:pt idx="299">
                  <c:v>36229</c:v>
                </c:pt>
                <c:pt idx="300">
                  <c:v>36230</c:v>
                </c:pt>
                <c:pt idx="301">
                  <c:v>36231</c:v>
                </c:pt>
                <c:pt idx="302">
                  <c:v>36232</c:v>
                </c:pt>
                <c:pt idx="303">
                  <c:v>36233</c:v>
                </c:pt>
                <c:pt idx="304">
                  <c:v>36234</c:v>
                </c:pt>
                <c:pt idx="305">
                  <c:v>36235</c:v>
                </c:pt>
                <c:pt idx="306">
                  <c:v>36236</c:v>
                </c:pt>
                <c:pt idx="307">
                  <c:v>36237</c:v>
                </c:pt>
                <c:pt idx="308">
                  <c:v>36238</c:v>
                </c:pt>
                <c:pt idx="309">
                  <c:v>36239</c:v>
                </c:pt>
                <c:pt idx="310">
                  <c:v>36240</c:v>
                </c:pt>
                <c:pt idx="311">
                  <c:v>36241</c:v>
                </c:pt>
                <c:pt idx="312">
                  <c:v>36242</c:v>
                </c:pt>
                <c:pt idx="313">
                  <c:v>36243</c:v>
                </c:pt>
                <c:pt idx="314">
                  <c:v>36244</c:v>
                </c:pt>
                <c:pt idx="315">
                  <c:v>36245</c:v>
                </c:pt>
                <c:pt idx="316">
                  <c:v>36246</c:v>
                </c:pt>
                <c:pt idx="317">
                  <c:v>36247</c:v>
                </c:pt>
                <c:pt idx="318">
                  <c:v>36248</c:v>
                </c:pt>
                <c:pt idx="319">
                  <c:v>36249</c:v>
                </c:pt>
                <c:pt idx="320">
                  <c:v>36250</c:v>
                </c:pt>
                <c:pt idx="321">
                  <c:v>36251</c:v>
                </c:pt>
                <c:pt idx="322">
                  <c:v>36252</c:v>
                </c:pt>
                <c:pt idx="323">
                  <c:v>36253</c:v>
                </c:pt>
                <c:pt idx="324">
                  <c:v>36254</c:v>
                </c:pt>
                <c:pt idx="325">
                  <c:v>36255</c:v>
                </c:pt>
                <c:pt idx="326">
                  <c:v>36256</c:v>
                </c:pt>
                <c:pt idx="327">
                  <c:v>36257</c:v>
                </c:pt>
                <c:pt idx="328">
                  <c:v>36258</c:v>
                </c:pt>
                <c:pt idx="329">
                  <c:v>36259</c:v>
                </c:pt>
                <c:pt idx="330">
                  <c:v>36260</c:v>
                </c:pt>
                <c:pt idx="331">
                  <c:v>36261</c:v>
                </c:pt>
                <c:pt idx="332">
                  <c:v>36262</c:v>
                </c:pt>
                <c:pt idx="333">
                  <c:v>36263</c:v>
                </c:pt>
                <c:pt idx="334">
                  <c:v>36264</c:v>
                </c:pt>
                <c:pt idx="335">
                  <c:v>36265</c:v>
                </c:pt>
                <c:pt idx="336">
                  <c:v>36266</c:v>
                </c:pt>
                <c:pt idx="337">
                  <c:v>36267</c:v>
                </c:pt>
                <c:pt idx="338">
                  <c:v>36268</c:v>
                </c:pt>
                <c:pt idx="339">
                  <c:v>36269</c:v>
                </c:pt>
                <c:pt idx="340">
                  <c:v>36270</c:v>
                </c:pt>
                <c:pt idx="341">
                  <c:v>36271</c:v>
                </c:pt>
                <c:pt idx="342">
                  <c:v>36272</c:v>
                </c:pt>
                <c:pt idx="343">
                  <c:v>36273</c:v>
                </c:pt>
                <c:pt idx="344">
                  <c:v>36274</c:v>
                </c:pt>
                <c:pt idx="345">
                  <c:v>36275</c:v>
                </c:pt>
                <c:pt idx="346">
                  <c:v>36276</c:v>
                </c:pt>
                <c:pt idx="347">
                  <c:v>36277</c:v>
                </c:pt>
                <c:pt idx="348">
                  <c:v>36278</c:v>
                </c:pt>
                <c:pt idx="349">
                  <c:v>36279</c:v>
                </c:pt>
                <c:pt idx="350">
                  <c:v>36280</c:v>
                </c:pt>
                <c:pt idx="351">
                  <c:v>36281</c:v>
                </c:pt>
                <c:pt idx="352">
                  <c:v>36282</c:v>
                </c:pt>
                <c:pt idx="353">
                  <c:v>36283</c:v>
                </c:pt>
                <c:pt idx="354">
                  <c:v>36284</c:v>
                </c:pt>
                <c:pt idx="355">
                  <c:v>36285</c:v>
                </c:pt>
                <c:pt idx="356">
                  <c:v>36286</c:v>
                </c:pt>
                <c:pt idx="357">
                  <c:v>36287</c:v>
                </c:pt>
                <c:pt idx="358">
                  <c:v>36288</c:v>
                </c:pt>
                <c:pt idx="359">
                  <c:v>36289</c:v>
                </c:pt>
                <c:pt idx="360">
                  <c:v>36290</c:v>
                </c:pt>
                <c:pt idx="361">
                  <c:v>36291</c:v>
                </c:pt>
                <c:pt idx="362">
                  <c:v>36292</c:v>
                </c:pt>
                <c:pt idx="363">
                  <c:v>36293</c:v>
                </c:pt>
                <c:pt idx="364">
                  <c:v>36294</c:v>
                </c:pt>
                <c:pt idx="365">
                  <c:v>36295</c:v>
                </c:pt>
                <c:pt idx="366">
                  <c:v>36296</c:v>
                </c:pt>
                <c:pt idx="367">
                  <c:v>36297</c:v>
                </c:pt>
                <c:pt idx="368">
                  <c:v>36298</c:v>
                </c:pt>
                <c:pt idx="369">
                  <c:v>36299</c:v>
                </c:pt>
                <c:pt idx="370">
                  <c:v>36300</c:v>
                </c:pt>
                <c:pt idx="371">
                  <c:v>36301</c:v>
                </c:pt>
                <c:pt idx="372">
                  <c:v>36302</c:v>
                </c:pt>
                <c:pt idx="373">
                  <c:v>36303</c:v>
                </c:pt>
                <c:pt idx="374">
                  <c:v>36304</c:v>
                </c:pt>
                <c:pt idx="375">
                  <c:v>36305</c:v>
                </c:pt>
                <c:pt idx="376">
                  <c:v>36306</c:v>
                </c:pt>
                <c:pt idx="377">
                  <c:v>36307</c:v>
                </c:pt>
                <c:pt idx="378">
                  <c:v>36308</c:v>
                </c:pt>
                <c:pt idx="379">
                  <c:v>36309</c:v>
                </c:pt>
                <c:pt idx="380">
                  <c:v>36310</c:v>
                </c:pt>
                <c:pt idx="381">
                  <c:v>36311</c:v>
                </c:pt>
                <c:pt idx="382">
                  <c:v>36312</c:v>
                </c:pt>
                <c:pt idx="383">
                  <c:v>36313</c:v>
                </c:pt>
                <c:pt idx="384">
                  <c:v>36314</c:v>
                </c:pt>
                <c:pt idx="385">
                  <c:v>36315</c:v>
                </c:pt>
                <c:pt idx="386">
                  <c:v>36316</c:v>
                </c:pt>
                <c:pt idx="387">
                  <c:v>36317</c:v>
                </c:pt>
                <c:pt idx="388">
                  <c:v>36318</c:v>
                </c:pt>
                <c:pt idx="389">
                  <c:v>36319</c:v>
                </c:pt>
                <c:pt idx="390">
                  <c:v>36320</c:v>
                </c:pt>
                <c:pt idx="391">
                  <c:v>36321</c:v>
                </c:pt>
                <c:pt idx="392">
                  <c:v>36322</c:v>
                </c:pt>
                <c:pt idx="393">
                  <c:v>36323</c:v>
                </c:pt>
                <c:pt idx="394">
                  <c:v>36324</c:v>
                </c:pt>
                <c:pt idx="395">
                  <c:v>36325</c:v>
                </c:pt>
                <c:pt idx="396">
                  <c:v>36326</c:v>
                </c:pt>
                <c:pt idx="397">
                  <c:v>36327</c:v>
                </c:pt>
                <c:pt idx="398">
                  <c:v>36328</c:v>
                </c:pt>
                <c:pt idx="399">
                  <c:v>36329</c:v>
                </c:pt>
                <c:pt idx="400">
                  <c:v>36330</c:v>
                </c:pt>
                <c:pt idx="401">
                  <c:v>36331</c:v>
                </c:pt>
                <c:pt idx="402">
                  <c:v>36332</c:v>
                </c:pt>
                <c:pt idx="403">
                  <c:v>36333</c:v>
                </c:pt>
                <c:pt idx="404">
                  <c:v>36334</c:v>
                </c:pt>
                <c:pt idx="405">
                  <c:v>36335</c:v>
                </c:pt>
                <c:pt idx="406">
                  <c:v>36336</c:v>
                </c:pt>
                <c:pt idx="407">
                  <c:v>36337</c:v>
                </c:pt>
                <c:pt idx="408">
                  <c:v>36338</c:v>
                </c:pt>
                <c:pt idx="409">
                  <c:v>36339</c:v>
                </c:pt>
                <c:pt idx="410">
                  <c:v>36340</c:v>
                </c:pt>
                <c:pt idx="411">
                  <c:v>36341</c:v>
                </c:pt>
                <c:pt idx="412">
                  <c:v>36342</c:v>
                </c:pt>
                <c:pt idx="413">
                  <c:v>36343</c:v>
                </c:pt>
                <c:pt idx="414">
                  <c:v>36344</c:v>
                </c:pt>
                <c:pt idx="415">
                  <c:v>36345</c:v>
                </c:pt>
                <c:pt idx="416">
                  <c:v>36346</c:v>
                </c:pt>
                <c:pt idx="417">
                  <c:v>36347</c:v>
                </c:pt>
                <c:pt idx="418">
                  <c:v>36348</c:v>
                </c:pt>
                <c:pt idx="419">
                  <c:v>36349</c:v>
                </c:pt>
                <c:pt idx="420">
                  <c:v>36350</c:v>
                </c:pt>
                <c:pt idx="421">
                  <c:v>36351</c:v>
                </c:pt>
                <c:pt idx="422">
                  <c:v>36352</c:v>
                </c:pt>
                <c:pt idx="423">
                  <c:v>36353</c:v>
                </c:pt>
                <c:pt idx="424">
                  <c:v>36354</c:v>
                </c:pt>
                <c:pt idx="425">
                  <c:v>36355</c:v>
                </c:pt>
                <c:pt idx="426">
                  <c:v>36356</c:v>
                </c:pt>
                <c:pt idx="427">
                  <c:v>36357</c:v>
                </c:pt>
                <c:pt idx="428">
                  <c:v>36358</c:v>
                </c:pt>
                <c:pt idx="429">
                  <c:v>36359</c:v>
                </c:pt>
                <c:pt idx="430">
                  <c:v>36360</c:v>
                </c:pt>
                <c:pt idx="431">
                  <c:v>36361</c:v>
                </c:pt>
                <c:pt idx="432">
                  <c:v>36362</c:v>
                </c:pt>
                <c:pt idx="433">
                  <c:v>36363</c:v>
                </c:pt>
                <c:pt idx="434">
                  <c:v>36364</c:v>
                </c:pt>
                <c:pt idx="435">
                  <c:v>36365</c:v>
                </c:pt>
                <c:pt idx="436">
                  <c:v>36366</c:v>
                </c:pt>
                <c:pt idx="437">
                  <c:v>36367</c:v>
                </c:pt>
                <c:pt idx="438">
                  <c:v>36368</c:v>
                </c:pt>
                <c:pt idx="439">
                  <c:v>36369</c:v>
                </c:pt>
                <c:pt idx="440">
                  <c:v>36370</c:v>
                </c:pt>
                <c:pt idx="441">
                  <c:v>36371</c:v>
                </c:pt>
                <c:pt idx="442">
                  <c:v>36372</c:v>
                </c:pt>
                <c:pt idx="443">
                  <c:v>36373</c:v>
                </c:pt>
                <c:pt idx="444">
                  <c:v>36374</c:v>
                </c:pt>
                <c:pt idx="445">
                  <c:v>36375</c:v>
                </c:pt>
                <c:pt idx="446">
                  <c:v>36376</c:v>
                </c:pt>
                <c:pt idx="447">
                  <c:v>36377</c:v>
                </c:pt>
                <c:pt idx="448">
                  <c:v>36378</c:v>
                </c:pt>
                <c:pt idx="449">
                  <c:v>36379</c:v>
                </c:pt>
                <c:pt idx="450">
                  <c:v>36380</c:v>
                </c:pt>
                <c:pt idx="451">
                  <c:v>36381</c:v>
                </c:pt>
                <c:pt idx="452">
                  <c:v>36382</c:v>
                </c:pt>
                <c:pt idx="453">
                  <c:v>36383</c:v>
                </c:pt>
                <c:pt idx="454">
                  <c:v>36384</c:v>
                </c:pt>
                <c:pt idx="455">
                  <c:v>36385</c:v>
                </c:pt>
                <c:pt idx="456">
                  <c:v>36386</c:v>
                </c:pt>
                <c:pt idx="457">
                  <c:v>36387</c:v>
                </c:pt>
                <c:pt idx="458">
                  <c:v>36388</c:v>
                </c:pt>
                <c:pt idx="459">
                  <c:v>36389</c:v>
                </c:pt>
                <c:pt idx="460">
                  <c:v>36390</c:v>
                </c:pt>
                <c:pt idx="461">
                  <c:v>36391</c:v>
                </c:pt>
                <c:pt idx="462">
                  <c:v>36392</c:v>
                </c:pt>
                <c:pt idx="463">
                  <c:v>36393</c:v>
                </c:pt>
                <c:pt idx="464">
                  <c:v>36394</c:v>
                </c:pt>
                <c:pt idx="465">
                  <c:v>36395</c:v>
                </c:pt>
                <c:pt idx="466">
                  <c:v>36396</c:v>
                </c:pt>
                <c:pt idx="467">
                  <c:v>36397</c:v>
                </c:pt>
                <c:pt idx="468">
                  <c:v>36398</c:v>
                </c:pt>
                <c:pt idx="469">
                  <c:v>36399</c:v>
                </c:pt>
                <c:pt idx="470">
                  <c:v>36400</c:v>
                </c:pt>
                <c:pt idx="471">
                  <c:v>36401</c:v>
                </c:pt>
                <c:pt idx="472">
                  <c:v>36402</c:v>
                </c:pt>
                <c:pt idx="473">
                  <c:v>36403</c:v>
                </c:pt>
                <c:pt idx="474">
                  <c:v>36404</c:v>
                </c:pt>
                <c:pt idx="475">
                  <c:v>36405</c:v>
                </c:pt>
                <c:pt idx="476">
                  <c:v>36406</c:v>
                </c:pt>
                <c:pt idx="477">
                  <c:v>36407</c:v>
                </c:pt>
                <c:pt idx="478">
                  <c:v>36408</c:v>
                </c:pt>
                <c:pt idx="479">
                  <c:v>36409</c:v>
                </c:pt>
                <c:pt idx="480">
                  <c:v>36410</c:v>
                </c:pt>
                <c:pt idx="481">
                  <c:v>36411</c:v>
                </c:pt>
                <c:pt idx="482">
                  <c:v>36412</c:v>
                </c:pt>
                <c:pt idx="483">
                  <c:v>36413</c:v>
                </c:pt>
                <c:pt idx="484">
                  <c:v>36414</c:v>
                </c:pt>
                <c:pt idx="485">
                  <c:v>36415</c:v>
                </c:pt>
                <c:pt idx="486">
                  <c:v>36416</c:v>
                </c:pt>
                <c:pt idx="487">
                  <c:v>36417</c:v>
                </c:pt>
                <c:pt idx="488">
                  <c:v>36418</c:v>
                </c:pt>
                <c:pt idx="489">
                  <c:v>36419</c:v>
                </c:pt>
                <c:pt idx="490">
                  <c:v>36420</c:v>
                </c:pt>
                <c:pt idx="491">
                  <c:v>36421</c:v>
                </c:pt>
                <c:pt idx="492">
                  <c:v>36422</c:v>
                </c:pt>
                <c:pt idx="493">
                  <c:v>36423</c:v>
                </c:pt>
                <c:pt idx="494">
                  <c:v>36424</c:v>
                </c:pt>
                <c:pt idx="495">
                  <c:v>36425</c:v>
                </c:pt>
                <c:pt idx="496">
                  <c:v>36426</c:v>
                </c:pt>
                <c:pt idx="497">
                  <c:v>36427</c:v>
                </c:pt>
                <c:pt idx="498">
                  <c:v>36428</c:v>
                </c:pt>
                <c:pt idx="499">
                  <c:v>36429</c:v>
                </c:pt>
                <c:pt idx="500">
                  <c:v>36430</c:v>
                </c:pt>
                <c:pt idx="501">
                  <c:v>36431</c:v>
                </c:pt>
                <c:pt idx="502">
                  <c:v>36432</c:v>
                </c:pt>
                <c:pt idx="503">
                  <c:v>36433</c:v>
                </c:pt>
              </c:numCache>
            </c:numRef>
          </c:cat>
          <c:val>
            <c:numRef>
              <c:f>WORKSHEET!$CC$252:$CC$755</c:f>
              <c:numCache>
                <c:formatCode>General</c:formatCode>
                <c:ptCount val="504"/>
                <c:pt idx="0">
                  <c:v>0.5139274549802666</c:v>
                </c:pt>
                <c:pt idx="1">
                  <c:v>0.48620118370334564</c:v>
                </c:pt>
                <c:pt idx="2">
                  <c:v>0.48620118370334564</c:v>
                </c:pt>
                <c:pt idx="3">
                  <c:v>0.49679362258702231</c:v>
                </c:pt>
                <c:pt idx="4">
                  <c:v>0.49559348202014997</c:v>
                </c:pt>
                <c:pt idx="5">
                  <c:v>0.50414171530805307</c:v>
                </c:pt>
                <c:pt idx="6">
                  <c:v>0.52407202833654343</c:v>
                </c:pt>
                <c:pt idx="7">
                  <c:v>0.53235042635481233</c:v>
                </c:pt>
                <c:pt idx="8">
                  <c:v>0.51642817009391728</c:v>
                </c:pt>
                <c:pt idx="9">
                  <c:v>0.51642817009391728</c:v>
                </c:pt>
                <c:pt idx="10">
                  <c:v>0.51642817009391728</c:v>
                </c:pt>
                <c:pt idx="11">
                  <c:v>0.55321044179323142</c:v>
                </c:pt>
                <c:pt idx="12">
                  <c:v>0.53510689754534002</c:v>
                </c:pt>
                <c:pt idx="13">
                  <c:v>0.52987249156572069</c:v>
                </c:pt>
                <c:pt idx="14">
                  <c:v>0.54092462908707994</c:v>
                </c:pt>
                <c:pt idx="15">
                  <c:v>0.52140040596748893</c:v>
                </c:pt>
                <c:pt idx="16">
                  <c:v>0.52536369322287069</c:v>
                </c:pt>
                <c:pt idx="17">
                  <c:v>0.52799832411034908</c:v>
                </c:pt>
                <c:pt idx="18">
                  <c:v>0.50846034441207211</c:v>
                </c:pt>
                <c:pt idx="19">
                  <c:v>0.45189283400727437</c:v>
                </c:pt>
                <c:pt idx="20">
                  <c:v>0.45391232785760299</c:v>
                </c:pt>
                <c:pt idx="21">
                  <c:v>0.48682763383363281</c:v>
                </c:pt>
                <c:pt idx="22">
                  <c:v>0.48808614850661608</c:v>
                </c:pt>
                <c:pt idx="23">
                  <c:v>0.48808614850661608</c:v>
                </c:pt>
                <c:pt idx="24">
                  <c:v>0.49210005364837162</c:v>
                </c:pt>
                <c:pt idx="25">
                  <c:v>0.48263707568389524</c:v>
                </c:pt>
                <c:pt idx="26">
                  <c:v>0.48837926975751039</c:v>
                </c:pt>
                <c:pt idx="27">
                  <c:v>0.48910516465904913</c:v>
                </c:pt>
                <c:pt idx="28">
                  <c:v>0.49226547478228905</c:v>
                </c:pt>
                <c:pt idx="29">
                  <c:v>0.42687945984677356</c:v>
                </c:pt>
                <c:pt idx="30">
                  <c:v>0.42687945984677356</c:v>
                </c:pt>
                <c:pt idx="31">
                  <c:v>0.48002444735857397</c:v>
                </c:pt>
                <c:pt idx="32">
                  <c:v>0.48690650289501713</c:v>
                </c:pt>
                <c:pt idx="33">
                  <c:v>0.44385354259603171</c:v>
                </c:pt>
                <c:pt idx="34">
                  <c:v>0.45815278588461988</c:v>
                </c:pt>
                <c:pt idx="35">
                  <c:v>0.45821768484771846</c:v>
                </c:pt>
                <c:pt idx="36">
                  <c:v>0.43434740286098389</c:v>
                </c:pt>
                <c:pt idx="37">
                  <c:v>0.43434740286098389</c:v>
                </c:pt>
                <c:pt idx="38">
                  <c:v>0.52467309699174314</c:v>
                </c:pt>
                <c:pt idx="39">
                  <c:v>0.52490640499191077</c:v>
                </c:pt>
                <c:pt idx="40">
                  <c:v>0.52552251500472658</c:v>
                </c:pt>
                <c:pt idx="41">
                  <c:v>0.53291254778119312</c:v>
                </c:pt>
                <c:pt idx="42">
                  <c:v>0.57732154464946106</c:v>
                </c:pt>
                <c:pt idx="43">
                  <c:v>0.52518153629842868</c:v>
                </c:pt>
                <c:pt idx="44">
                  <c:v>0.52518153629842868</c:v>
                </c:pt>
                <c:pt idx="45">
                  <c:v>0.57402552440641241</c:v>
                </c:pt>
                <c:pt idx="46">
                  <c:v>0.57395073704629773</c:v>
                </c:pt>
                <c:pt idx="47">
                  <c:v>0.59968991563251939</c:v>
                </c:pt>
                <c:pt idx="48">
                  <c:v>0.70757186713845122</c:v>
                </c:pt>
                <c:pt idx="49">
                  <c:v>0.70709197173157923</c:v>
                </c:pt>
                <c:pt idx="50">
                  <c:v>0.6805189623508624</c:v>
                </c:pt>
                <c:pt idx="51">
                  <c:v>0.6805189623508624</c:v>
                </c:pt>
                <c:pt idx="52">
                  <c:v>0.72366312183456349</c:v>
                </c:pt>
                <c:pt idx="53">
                  <c:v>0.70517907824109094</c:v>
                </c:pt>
                <c:pt idx="54">
                  <c:v>0.73859381225943199</c:v>
                </c:pt>
                <c:pt idx="55">
                  <c:v>0.73881043257987278</c:v>
                </c:pt>
                <c:pt idx="56">
                  <c:v>0.78935136227070868</c:v>
                </c:pt>
                <c:pt idx="57">
                  <c:v>0.78919103558680281</c:v>
                </c:pt>
                <c:pt idx="58">
                  <c:v>0.78919103558680281</c:v>
                </c:pt>
                <c:pt idx="59">
                  <c:v>0.87598937562054013</c:v>
                </c:pt>
                <c:pt idx="60">
                  <c:v>0.82823371570272186</c:v>
                </c:pt>
                <c:pt idx="61">
                  <c:v>0.82733964945584626</c:v>
                </c:pt>
                <c:pt idx="62">
                  <c:v>0.82688565709616535</c:v>
                </c:pt>
                <c:pt idx="63">
                  <c:v>0.82090859236101543</c:v>
                </c:pt>
                <c:pt idx="64">
                  <c:v>0.76902017651842347</c:v>
                </c:pt>
                <c:pt idx="65">
                  <c:v>0.76902017651842347</c:v>
                </c:pt>
                <c:pt idx="66">
                  <c:v>0.77201248603279438</c:v>
                </c:pt>
                <c:pt idx="67">
                  <c:v>0.75082214487227283</c:v>
                </c:pt>
                <c:pt idx="68">
                  <c:v>0.78538728094550847</c:v>
                </c:pt>
                <c:pt idx="69">
                  <c:v>0.76809379761059338</c:v>
                </c:pt>
                <c:pt idx="70">
                  <c:v>0.6997205835883894</c:v>
                </c:pt>
                <c:pt idx="71">
                  <c:v>0.6997205835883894</c:v>
                </c:pt>
                <c:pt idx="72">
                  <c:v>0.6997205835883894</c:v>
                </c:pt>
                <c:pt idx="73">
                  <c:v>0.77478533045337272</c:v>
                </c:pt>
                <c:pt idx="74">
                  <c:v>0.72959129836024617</c:v>
                </c:pt>
                <c:pt idx="75">
                  <c:v>0.72891112224120658</c:v>
                </c:pt>
                <c:pt idx="76">
                  <c:v>0.68376199610062738</c:v>
                </c:pt>
                <c:pt idx="77">
                  <c:v>0.68465348015807737</c:v>
                </c:pt>
                <c:pt idx="78">
                  <c:v>0.62795630541230785</c:v>
                </c:pt>
                <c:pt idx="79">
                  <c:v>0.62795630541230785</c:v>
                </c:pt>
                <c:pt idx="80">
                  <c:v>0.63166991615317991</c:v>
                </c:pt>
                <c:pt idx="81">
                  <c:v>0.49127803469315434</c:v>
                </c:pt>
                <c:pt idx="82">
                  <c:v>0.49375950852833034</c:v>
                </c:pt>
                <c:pt idx="83">
                  <c:v>0.49755907963452511</c:v>
                </c:pt>
                <c:pt idx="84">
                  <c:v>0.51783297700776676</c:v>
                </c:pt>
                <c:pt idx="85">
                  <c:v>0.51699877043854559</c:v>
                </c:pt>
                <c:pt idx="86">
                  <c:v>0.51699877043854559</c:v>
                </c:pt>
                <c:pt idx="87">
                  <c:v>0.53340635645344137</c:v>
                </c:pt>
                <c:pt idx="88">
                  <c:v>0.51940935060694127</c:v>
                </c:pt>
                <c:pt idx="89">
                  <c:v>0.51854909376446323</c:v>
                </c:pt>
                <c:pt idx="90">
                  <c:v>0.47874402787012493</c:v>
                </c:pt>
                <c:pt idx="91">
                  <c:v>0.46476875282034147</c:v>
                </c:pt>
                <c:pt idx="92">
                  <c:v>0.43977326183682669</c:v>
                </c:pt>
                <c:pt idx="93">
                  <c:v>0.43977326183682669</c:v>
                </c:pt>
                <c:pt idx="94">
                  <c:v>0.44671771672555216</c:v>
                </c:pt>
                <c:pt idx="95">
                  <c:v>0.28541277583501451</c:v>
                </c:pt>
                <c:pt idx="96">
                  <c:v>0.28552472929868605</c:v>
                </c:pt>
                <c:pt idx="97">
                  <c:v>0.29576197730935089</c:v>
                </c:pt>
                <c:pt idx="98">
                  <c:v>0.33437297839727298</c:v>
                </c:pt>
                <c:pt idx="99">
                  <c:v>0.33357016086737684</c:v>
                </c:pt>
                <c:pt idx="100">
                  <c:v>0.33357016086737684</c:v>
                </c:pt>
                <c:pt idx="101">
                  <c:v>0.36583625435294759</c:v>
                </c:pt>
                <c:pt idx="102">
                  <c:v>0.3619283003576248</c:v>
                </c:pt>
                <c:pt idx="103">
                  <c:v>0.36588408656515664</c:v>
                </c:pt>
                <c:pt idx="104">
                  <c:v>0.38759420853451859</c:v>
                </c:pt>
                <c:pt idx="105">
                  <c:v>0.38479633182097989</c:v>
                </c:pt>
                <c:pt idx="106">
                  <c:v>0.36067108135729425</c:v>
                </c:pt>
                <c:pt idx="107">
                  <c:v>0.36067108135729425</c:v>
                </c:pt>
                <c:pt idx="108">
                  <c:v>0.38688129937445048</c:v>
                </c:pt>
                <c:pt idx="109">
                  <c:v>0.45877756000376468</c:v>
                </c:pt>
                <c:pt idx="110">
                  <c:v>0.4667196046402472</c:v>
                </c:pt>
                <c:pt idx="111">
                  <c:v>0.47851674388768178</c:v>
                </c:pt>
                <c:pt idx="112">
                  <c:v>0.47677825097773774</c:v>
                </c:pt>
                <c:pt idx="113">
                  <c:v>0.47667957678490358</c:v>
                </c:pt>
                <c:pt idx="114">
                  <c:v>0.47667957678490358</c:v>
                </c:pt>
                <c:pt idx="115">
                  <c:v>0.47667957678490358</c:v>
                </c:pt>
                <c:pt idx="116">
                  <c:v>0.47769405623643163</c:v>
                </c:pt>
                <c:pt idx="117">
                  <c:v>0.48406123598621997</c:v>
                </c:pt>
                <c:pt idx="118">
                  <c:v>0.49237707508708645</c:v>
                </c:pt>
                <c:pt idx="119">
                  <c:v>0.50478860803589409</c:v>
                </c:pt>
                <c:pt idx="120">
                  <c:v>0.47756403796375746</c:v>
                </c:pt>
                <c:pt idx="121">
                  <c:v>0.47756403796375746</c:v>
                </c:pt>
                <c:pt idx="122">
                  <c:v>0.47834178621661438</c:v>
                </c:pt>
                <c:pt idx="123">
                  <c:v>0.46098246303686435</c:v>
                </c:pt>
                <c:pt idx="124">
                  <c:v>0.48075531316734138</c:v>
                </c:pt>
                <c:pt idx="125">
                  <c:v>0.47624399978300219</c:v>
                </c:pt>
                <c:pt idx="126">
                  <c:v>0.44837299432452454</c:v>
                </c:pt>
                <c:pt idx="127">
                  <c:v>0.44701303571724005</c:v>
                </c:pt>
                <c:pt idx="128">
                  <c:v>0.44701303571724005</c:v>
                </c:pt>
                <c:pt idx="129">
                  <c:v>0.45070507643095814</c:v>
                </c:pt>
                <c:pt idx="130">
                  <c:v>0.45511397680946225</c:v>
                </c:pt>
                <c:pt idx="131">
                  <c:v>0.38222504209582925</c:v>
                </c:pt>
                <c:pt idx="132">
                  <c:v>0.37304129244230372</c:v>
                </c:pt>
                <c:pt idx="133">
                  <c:v>0.3426902866520124</c:v>
                </c:pt>
                <c:pt idx="134">
                  <c:v>0.33951462073062455</c:v>
                </c:pt>
                <c:pt idx="135">
                  <c:v>0.33951462073062455</c:v>
                </c:pt>
                <c:pt idx="136">
                  <c:v>0.35912713131958346</c:v>
                </c:pt>
                <c:pt idx="137">
                  <c:v>0.3685232250035691</c:v>
                </c:pt>
                <c:pt idx="138">
                  <c:v>0.37100263000584871</c:v>
                </c:pt>
                <c:pt idx="139">
                  <c:v>0.42263222807289486</c:v>
                </c:pt>
                <c:pt idx="140">
                  <c:v>0.53679286330049192</c:v>
                </c:pt>
                <c:pt idx="141">
                  <c:v>0.51661047726306786</c:v>
                </c:pt>
                <c:pt idx="142">
                  <c:v>0.51661047726306786</c:v>
                </c:pt>
                <c:pt idx="143">
                  <c:v>0.51717784499366737</c:v>
                </c:pt>
                <c:pt idx="144">
                  <c:v>0.51827268528854609</c:v>
                </c:pt>
                <c:pt idx="145">
                  <c:v>0.51936819318718541</c:v>
                </c:pt>
                <c:pt idx="146">
                  <c:v>0.49829261096107175</c:v>
                </c:pt>
                <c:pt idx="147">
                  <c:v>0.51857879050245825</c:v>
                </c:pt>
                <c:pt idx="148">
                  <c:v>0.51308337871637799</c:v>
                </c:pt>
                <c:pt idx="149">
                  <c:v>0.51308337871637799</c:v>
                </c:pt>
                <c:pt idx="150">
                  <c:v>0.53573401205859328</c:v>
                </c:pt>
                <c:pt idx="151">
                  <c:v>0.54354887638807181</c:v>
                </c:pt>
                <c:pt idx="152">
                  <c:v>0.55014997035461977</c:v>
                </c:pt>
                <c:pt idx="153">
                  <c:v>0.54001630252474198</c:v>
                </c:pt>
                <c:pt idx="154">
                  <c:v>0.5834483828214091</c:v>
                </c:pt>
                <c:pt idx="155">
                  <c:v>0.58181376837550269</c:v>
                </c:pt>
                <c:pt idx="156">
                  <c:v>0.58181376837550269</c:v>
                </c:pt>
                <c:pt idx="157">
                  <c:v>0.62000401794305227</c:v>
                </c:pt>
                <c:pt idx="158">
                  <c:v>0.65754722316445713</c:v>
                </c:pt>
                <c:pt idx="159">
                  <c:v>0.65394192413727381</c:v>
                </c:pt>
                <c:pt idx="160">
                  <c:v>0.66303625147257406</c:v>
                </c:pt>
                <c:pt idx="161">
                  <c:v>0.67853783020086833</c:v>
                </c:pt>
                <c:pt idx="162">
                  <c:v>0.58450388304323075</c:v>
                </c:pt>
                <c:pt idx="163">
                  <c:v>0.58450388304323075</c:v>
                </c:pt>
                <c:pt idx="164">
                  <c:v>0.65285241188374066</c:v>
                </c:pt>
                <c:pt idx="165">
                  <c:v>0.65590956361453168</c:v>
                </c:pt>
                <c:pt idx="166">
                  <c:v>0.67772634849484947</c:v>
                </c:pt>
                <c:pt idx="167">
                  <c:v>0.67684046697904665</c:v>
                </c:pt>
                <c:pt idx="168">
                  <c:v>0.69338888729424164</c:v>
                </c:pt>
                <c:pt idx="169">
                  <c:v>0.668067237399248</c:v>
                </c:pt>
                <c:pt idx="170">
                  <c:v>0.668067237399248</c:v>
                </c:pt>
                <c:pt idx="171">
                  <c:v>0.66771078341198109</c:v>
                </c:pt>
                <c:pt idx="172">
                  <c:v>0.66343742126369354</c:v>
                </c:pt>
                <c:pt idx="173">
                  <c:v>0.66290708635902007</c:v>
                </c:pt>
                <c:pt idx="174">
                  <c:v>0.65220615287515515</c:v>
                </c:pt>
                <c:pt idx="175">
                  <c:v>0.65570830465351204</c:v>
                </c:pt>
                <c:pt idx="176">
                  <c:v>0.61208001719664595</c:v>
                </c:pt>
                <c:pt idx="177">
                  <c:v>0.61208001719664595</c:v>
                </c:pt>
                <c:pt idx="178">
                  <c:v>0.67841036924098874</c:v>
                </c:pt>
                <c:pt idx="179">
                  <c:v>0.65299660510910851</c:v>
                </c:pt>
                <c:pt idx="180">
                  <c:v>0.60638192662519341</c:v>
                </c:pt>
                <c:pt idx="181">
                  <c:v>0.61449011535901177</c:v>
                </c:pt>
                <c:pt idx="182">
                  <c:v>0.60818755378892131</c:v>
                </c:pt>
                <c:pt idx="183">
                  <c:v>0.55167470655350304</c:v>
                </c:pt>
                <c:pt idx="184">
                  <c:v>0.55167470655350304</c:v>
                </c:pt>
                <c:pt idx="185">
                  <c:v>0.55180233168719495</c:v>
                </c:pt>
                <c:pt idx="186">
                  <c:v>0.46225637615050175</c:v>
                </c:pt>
                <c:pt idx="187">
                  <c:v>0.46125431820311996</c:v>
                </c:pt>
                <c:pt idx="188">
                  <c:v>0.43947114814954691</c:v>
                </c:pt>
                <c:pt idx="189">
                  <c:v>0.44329721756074209</c:v>
                </c:pt>
                <c:pt idx="190">
                  <c:v>0.42355548636487467</c:v>
                </c:pt>
                <c:pt idx="191">
                  <c:v>0.42355548636487467</c:v>
                </c:pt>
                <c:pt idx="192">
                  <c:v>0.42382551597348195</c:v>
                </c:pt>
                <c:pt idx="193">
                  <c:v>0.42338680736417278</c:v>
                </c:pt>
                <c:pt idx="194">
                  <c:v>0.43559882825902624</c:v>
                </c:pt>
                <c:pt idx="195">
                  <c:v>0.43352405696559071</c:v>
                </c:pt>
                <c:pt idx="196">
                  <c:v>0.41565141279487983</c:v>
                </c:pt>
                <c:pt idx="197">
                  <c:v>0.4138908408663392</c:v>
                </c:pt>
                <c:pt idx="198">
                  <c:v>0.4138908408663392</c:v>
                </c:pt>
                <c:pt idx="199">
                  <c:v>0.45017909019897284</c:v>
                </c:pt>
                <c:pt idx="200">
                  <c:v>0.3616904803837156</c:v>
                </c:pt>
                <c:pt idx="201">
                  <c:v>0.39116804332621113</c:v>
                </c:pt>
                <c:pt idx="202">
                  <c:v>0.42657137241689985</c:v>
                </c:pt>
                <c:pt idx="203">
                  <c:v>0.41823610032889735</c:v>
                </c:pt>
                <c:pt idx="204">
                  <c:v>0.42067512583880046</c:v>
                </c:pt>
                <c:pt idx="205">
                  <c:v>0.42067512583880046</c:v>
                </c:pt>
                <c:pt idx="206">
                  <c:v>0.72554100232557739</c:v>
                </c:pt>
                <c:pt idx="207">
                  <c:v>0.73547341361069429</c:v>
                </c:pt>
                <c:pt idx="208">
                  <c:v>0.76221527262807687</c:v>
                </c:pt>
                <c:pt idx="209">
                  <c:v>0.772305477992551</c:v>
                </c:pt>
                <c:pt idx="210">
                  <c:v>0.77104971611283213</c:v>
                </c:pt>
                <c:pt idx="211">
                  <c:v>0.76944026456655412</c:v>
                </c:pt>
                <c:pt idx="212">
                  <c:v>0.76944026456655412</c:v>
                </c:pt>
                <c:pt idx="213">
                  <c:v>0.83016927125534234</c:v>
                </c:pt>
                <c:pt idx="214">
                  <c:v>0.83458172908183215</c:v>
                </c:pt>
                <c:pt idx="215">
                  <c:v>0.8452165463486313</c:v>
                </c:pt>
                <c:pt idx="216">
                  <c:v>0.8288231589448174</c:v>
                </c:pt>
                <c:pt idx="217">
                  <c:v>0.84681547591193851</c:v>
                </c:pt>
                <c:pt idx="218">
                  <c:v>0.84681547591193851</c:v>
                </c:pt>
                <c:pt idx="219">
                  <c:v>0.84681547591193851</c:v>
                </c:pt>
                <c:pt idx="220">
                  <c:v>0.95731194127309127</c:v>
                </c:pt>
                <c:pt idx="221">
                  <c:v>0.95401440676848293</c:v>
                </c:pt>
                <c:pt idx="222">
                  <c:v>0.94130300377554277</c:v>
                </c:pt>
                <c:pt idx="223">
                  <c:v>0.93854153086017389</c:v>
                </c:pt>
                <c:pt idx="224">
                  <c:v>0.90446969897536655</c:v>
                </c:pt>
                <c:pt idx="225">
                  <c:v>0.90402266326585812</c:v>
                </c:pt>
                <c:pt idx="226">
                  <c:v>0.90402266326585812</c:v>
                </c:pt>
                <c:pt idx="227">
                  <c:v>0.9943335976541251</c:v>
                </c:pt>
                <c:pt idx="228">
                  <c:v>0.82943497906273977</c:v>
                </c:pt>
                <c:pt idx="229">
                  <c:v>0.82091492134016941</c:v>
                </c:pt>
                <c:pt idx="230">
                  <c:v>0.79791013571519842</c:v>
                </c:pt>
                <c:pt idx="231">
                  <c:v>0.78413961119228481</c:v>
                </c:pt>
                <c:pt idx="232">
                  <c:v>0.78375959844600984</c:v>
                </c:pt>
                <c:pt idx="233">
                  <c:v>0.78375959844600984</c:v>
                </c:pt>
                <c:pt idx="234">
                  <c:v>0.82310022793460536</c:v>
                </c:pt>
                <c:pt idx="235">
                  <c:v>0.77917410006885868</c:v>
                </c:pt>
                <c:pt idx="236">
                  <c:v>0.77403728239701808</c:v>
                </c:pt>
                <c:pt idx="237">
                  <c:v>0.77322558431201793</c:v>
                </c:pt>
                <c:pt idx="238">
                  <c:v>0.77380884086140056</c:v>
                </c:pt>
                <c:pt idx="239">
                  <c:v>0.74681365036107306</c:v>
                </c:pt>
                <c:pt idx="240">
                  <c:v>0.74681365036107306</c:v>
                </c:pt>
                <c:pt idx="241">
                  <c:v>0.74619878238290593</c:v>
                </c:pt>
                <c:pt idx="242">
                  <c:v>0.55143154761921398</c:v>
                </c:pt>
                <c:pt idx="243">
                  <c:v>0.53917198097925889</c:v>
                </c:pt>
                <c:pt idx="244">
                  <c:v>0.51789959894693161</c:v>
                </c:pt>
                <c:pt idx="245">
                  <c:v>0.51867953039973347</c:v>
                </c:pt>
                <c:pt idx="246">
                  <c:v>0.51867953039973347</c:v>
                </c:pt>
                <c:pt idx="247">
                  <c:v>0.51867953039973347</c:v>
                </c:pt>
                <c:pt idx="248">
                  <c:v>0.51867953039973347</c:v>
                </c:pt>
                <c:pt idx="249">
                  <c:v>0.38134891163584811</c:v>
                </c:pt>
                <c:pt idx="250">
                  <c:v>0.3816413243882304</c:v>
                </c:pt>
                <c:pt idx="251">
                  <c:v>0.38614915070383116</c:v>
                </c:pt>
                <c:pt idx="252">
                  <c:v>0.37424322763960022</c:v>
                </c:pt>
                <c:pt idx="253">
                  <c:v>0.37424322763960022</c:v>
                </c:pt>
                <c:pt idx="254">
                  <c:v>0.37424322763960022</c:v>
                </c:pt>
                <c:pt idx="255">
                  <c:v>0.37479507211246749</c:v>
                </c:pt>
                <c:pt idx="256">
                  <c:v>0.26312315356733995</c:v>
                </c:pt>
                <c:pt idx="257">
                  <c:v>0.24170591086753926</c:v>
                </c:pt>
                <c:pt idx="258">
                  <c:v>0.24874467899275893</c:v>
                </c:pt>
                <c:pt idx="259">
                  <c:v>0.21332665374803816</c:v>
                </c:pt>
                <c:pt idx="260">
                  <c:v>0.20262765550639886</c:v>
                </c:pt>
                <c:pt idx="261">
                  <c:v>0.20262765550639886</c:v>
                </c:pt>
                <c:pt idx="262">
                  <c:v>0.20693392030348362</c:v>
                </c:pt>
                <c:pt idx="263">
                  <c:v>0.21193568709712821</c:v>
                </c:pt>
                <c:pt idx="264">
                  <c:v>0.21009323535894023</c:v>
                </c:pt>
                <c:pt idx="265">
                  <c:v>0.20897867374156287</c:v>
                </c:pt>
                <c:pt idx="266">
                  <c:v>0.1448907646720482</c:v>
                </c:pt>
                <c:pt idx="267">
                  <c:v>0.1445380057867845</c:v>
                </c:pt>
                <c:pt idx="268">
                  <c:v>0.1445380057867845</c:v>
                </c:pt>
                <c:pt idx="269">
                  <c:v>0.14734993266412821</c:v>
                </c:pt>
                <c:pt idx="270">
                  <c:v>0.14843907385158114</c:v>
                </c:pt>
                <c:pt idx="271">
                  <c:v>0.14369660790297983</c:v>
                </c:pt>
                <c:pt idx="272">
                  <c:v>0.13844288148170292</c:v>
                </c:pt>
                <c:pt idx="273">
                  <c:v>0.12550839401643624</c:v>
                </c:pt>
                <c:pt idx="274">
                  <c:v>0.12345718031508747</c:v>
                </c:pt>
                <c:pt idx="275">
                  <c:v>0.12345718031508747</c:v>
                </c:pt>
                <c:pt idx="276">
                  <c:v>0.12345718031508747</c:v>
                </c:pt>
                <c:pt idx="277">
                  <c:v>0.12158831048045725</c:v>
                </c:pt>
                <c:pt idx="278">
                  <c:v>0.10877573060024098</c:v>
                </c:pt>
                <c:pt idx="279">
                  <c:v>0.11172751539108791</c:v>
                </c:pt>
                <c:pt idx="280">
                  <c:v>0.10025174506284652</c:v>
                </c:pt>
                <c:pt idx="281">
                  <c:v>9.4263500257184843E-2</c:v>
                </c:pt>
                <c:pt idx="282">
                  <c:v>9.4263500257184843E-2</c:v>
                </c:pt>
                <c:pt idx="283">
                  <c:v>9.4504509470412695E-2</c:v>
                </c:pt>
                <c:pt idx="284">
                  <c:v>9.9830077960357047E-2</c:v>
                </c:pt>
                <c:pt idx="285">
                  <c:v>8.8683594130461299E-2</c:v>
                </c:pt>
                <c:pt idx="286">
                  <c:v>0.12501721752408393</c:v>
                </c:pt>
                <c:pt idx="287">
                  <c:v>0.14177124311982842</c:v>
                </c:pt>
                <c:pt idx="288">
                  <c:v>0.14017770741844923</c:v>
                </c:pt>
                <c:pt idx="289">
                  <c:v>0.1398398158613979</c:v>
                </c:pt>
                <c:pt idx="290">
                  <c:v>0.14317868142484866</c:v>
                </c:pt>
                <c:pt idx="291">
                  <c:v>0.14112537732517996</c:v>
                </c:pt>
                <c:pt idx="292">
                  <c:v>0.13996816551726546</c:v>
                </c:pt>
                <c:pt idx="293">
                  <c:v>0.13996816551726546</c:v>
                </c:pt>
                <c:pt idx="294">
                  <c:v>0.14990692617146953</c:v>
                </c:pt>
                <c:pt idx="295">
                  <c:v>0.15075936102467297</c:v>
                </c:pt>
                <c:pt idx="296">
                  <c:v>0.15075936102467297</c:v>
                </c:pt>
                <c:pt idx="297">
                  <c:v>0.22637614089409114</c:v>
                </c:pt>
                <c:pt idx="298">
                  <c:v>0.22609670806473858</c:v>
                </c:pt>
                <c:pt idx="299">
                  <c:v>0.25478264371771453</c:v>
                </c:pt>
                <c:pt idx="300">
                  <c:v>0.25675533110884724</c:v>
                </c:pt>
                <c:pt idx="301">
                  <c:v>0.26106084154163373</c:v>
                </c:pt>
                <c:pt idx="302">
                  <c:v>0.26106084154163373</c:v>
                </c:pt>
                <c:pt idx="303">
                  <c:v>0.26106084154163373</c:v>
                </c:pt>
                <c:pt idx="304">
                  <c:v>0.26086854819423083</c:v>
                </c:pt>
                <c:pt idx="305">
                  <c:v>0.2616275766049137</c:v>
                </c:pt>
                <c:pt idx="306">
                  <c:v>0.25830095519390661</c:v>
                </c:pt>
                <c:pt idx="307">
                  <c:v>0.26086773527939311</c:v>
                </c:pt>
                <c:pt idx="308">
                  <c:v>0.25454279421856285</c:v>
                </c:pt>
                <c:pt idx="309">
                  <c:v>0.2412156230827173</c:v>
                </c:pt>
                <c:pt idx="310">
                  <c:v>0.2412156230827173</c:v>
                </c:pt>
                <c:pt idx="311">
                  <c:v>0.24289059889366049</c:v>
                </c:pt>
                <c:pt idx="312">
                  <c:v>0.248407442388588</c:v>
                </c:pt>
                <c:pt idx="313">
                  <c:v>0.25193136925537446</c:v>
                </c:pt>
                <c:pt idx="314">
                  <c:v>0.24820578705947408</c:v>
                </c:pt>
                <c:pt idx="315">
                  <c:v>0.24819306929458462</c:v>
                </c:pt>
                <c:pt idx="316">
                  <c:v>0.23493555989067505</c:v>
                </c:pt>
                <c:pt idx="317">
                  <c:v>0.23493555989067505</c:v>
                </c:pt>
                <c:pt idx="318">
                  <c:v>0.24194396210707625</c:v>
                </c:pt>
                <c:pt idx="319">
                  <c:v>0.1932404099031142</c:v>
                </c:pt>
                <c:pt idx="320">
                  <c:v>0.27509660907522659</c:v>
                </c:pt>
                <c:pt idx="321">
                  <c:v>0.26201559133153368</c:v>
                </c:pt>
                <c:pt idx="322">
                  <c:v>0.2574964903934131</c:v>
                </c:pt>
                <c:pt idx="323">
                  <c:v>0.24743255655674687</c:v>
                </c:pt>
                <c:pt idx="324">
                  <c:v>0.24743255655674687</c:v>
                </c:pt>
                <c:pt idx="325">
                  <c:v>0.34947765703288658</c:v>
                </c:pt>
                <c:pt idx="326">
                  <c:v>0.34803306674586898</c:v>
                </c:pt>
                <c:pt idx="327">
                  <c:v>0.34985096348905148</c:v>
                </c:pt>
                <c:pt idx="328">
                  <c:v>0.34992367526563406</c:v>
                </c:pt>
                <c:pt idx="329">
                  <c:v>0.35241835318253845</c:v>
                </c:pt>
                <c:pt idx="330">
                  <c:v>0.33518583801819318</c:v>
                </c:pt>
                <c:pt idx="331">
                  <c:v>0.33518583801819318</c:v>
                </c:pt>
                <c:pt idx="332">
                  <c:v>0.3684720915911045</c:v>
                </c:pt>
                <c:pt idx="333">
                  <c:v>0.36833409100889408</c:v>
                </c:pt>
                <c:pt idx="334">
                  <c:v>0.37324655072332208</c:v>
                </c:pt>
                <c:pt idx="335">
                  <c:v>0.36742925393107123</c:v>
                </c:pt>
                <c:pt idx="336">
                  <c:v>0.36599394042793759</c:v>
                </c:pt>
                <c:pt idx="337">
                  <c:v>0.36662238892377413</c:v>
                </c:pt>
                <c:pt idx="338">
                  <c:v>0.36662238892377413</c:v>
                </c:pt>
                <c:pt idx="339">
                  <c:v>0.36734823484967821</c:v>
                </c:pt>
                <c:pt idx="340">
                  <c:v>0.37044351936256276</c:v>
                </c:pt>
                <c:pt idx="341">
                  <c:v>0.37088207690815383</c:v>
                </c:pt>
                <c:pt idx="342">
                  <c:v>0.33068774947387353</c:v>
                </c:pt>
                <c:pt idx="343">
                  <c:v>0.32752306867743231</c:v>
                </c:pt>
                <c:pt idx="344">
                  <c:v>0.32752306867743231</c:v>
                </c:pt>
                <c:pt idx="345">
                  <c:v>0.32752306867743231</c:v>
                </c:pt>
                <c:pt idx="346">
                  <c:v>0.32703712454603667</c:v>
                </c:pt>
                <c:pt idx="347">
                  <c:v>0.24608358347053005</c:v>
                </c:pt>
                <c:pt idx="348">
                  <c:v>0.24812999907107317</c:v>
                </c:pt>
                <c:pt idx="349">
                  <c:v>0.24550928625996576</c:v>
                </c:pt>
                <c:pt idx="350">
                  <c:v>0.28219139667386683</c:v>
                </c:pt>
                <c:pt idx="351">
                  <c:v>0.27332115342319252</c:v>
                </c:pt>
                <c:pt idx="352">
                  <c:v>0.27332115342319252</c:v>
                </c:pt>
                <c:pt idx="353">
                  <c:v>0.27366068698332369</c:v>
                </c:pt>
                <c:pt idx="354">
                  <c:v>0.24697634257064488</c:v>
                </c:pt>
                <c:pt idx="355">
                  <c:v>0.25714736868289556</c:v>
                </c:pt>
                <c:pt idx="356">
                  <c:v>0.25808931229533355</c:v>
                </c:pt>
                <c:pt idx="357">
                  <c:v>0.28456141574107968</c:v>
                </c:pt>
                <c:pt idx="358">
                  <c:v>0.28465169740602353</c:v>
                </c:pt>
                <c:pt idx="359">
                  <c:v>0.28465169740602353</c:v>
                </c:pt>
                <c:pt idx="360">
                  <c:v>0.2897748183662236</c:v>
                </c:pt>
                <c:pt idx="361">
                  <c:v>0.29819322887044053</c:v>
                </c:pt>
                <c:pt idx="362">
                  <c:v>0.30497348290568244</c:v>
                </c:pt>
                <c:pt idx="363">
                  <c:v>0.30512027959564969</c:v>
                </c:pt>
                <c:pt idx="364">
                  <c:v>0.29529046840749512</c:v>
                </c:pt>
                <c:pt idx="365">
                  <c:v>0.29461316448064112</c:v>
                </c:pt>
                <c:pt idx="366">
                  <c:v>0.29461316448064112</c:v>
                </c:pt>
                <c:pt idx="367">
                  <c:v>0.29562049909065513</c:v>
                </c:pt>
                <c:pt idx="368">
                  <c:v>0.29574545189948126</c:v>
                </c:pt>
                <c:pt idx="369">
                  <c:v>0.26406483122613933</c:v>
                </c:pt>
                <c:pt idx="370">
                  <c:v>0.26377863473193042</c:v>
                </c:pt>
                <c:pt idx="371">
                  <c:v>0.27166597610919896</c:v>
                </c:pt>
                <c:pt idx="372">
                  <c:v>0.23596451303772842</c:v>
                </c:pt>
                <c:pt idx="373">
                  <c:v>0.23596451303772842</c:v>
                </c:pt>
                <c:pt idx="374">
                  <c:v>0.23667676793180381</c:v>
                </c:pt>
                <c:pt idx="375">
                  <c:v>0.23645072496802344</c:v>
                </c:pt>
                <c:pt idx="376">
                  <c:v>0.22902466368067573</c:v>
                </c:pt>
                <c:pt idx="377">
                  <c:v>0.21628279046193158</c:v>
                </c:pt>
                <c:pt idx="378">
                  <c:v>0.24872245400334969</c:v>
                </c:pt>
                <c:pt idx="379">
                  <c:v>0.22366197037265545</c:v>
                </c:pt>
                <c:pt idx="380">
                  <c:v>0.22366197037265545</c:v>
                </c:pt>
                <c:pt idx="381">
                  <c:v>0.22677766714731332</c:v>
                </c:pt>
                <c:pt idx="382">
                  <c:v>0.2309720043207818</c:v>
                </c:pt>
                <c:pt idx="383">
                  <c:v>0.2157572502977089</c:v>
                </c:pt>
                <c:pt idx="384">
                  <c:v>0.19407116678564737</c:v>
                </c:pt>
                <c:pt idx="385">
                  <c:v>0.23067064417608199</c:v>
                </c:pt>
                <c:pt idx="386">
                  <c:v>0.22306692900246941</c:v>
                </c:pt>
                <c:pt idx="387">
                  <c:v>0.22306692900246941</c:v>
                </c:pt>
                <c:pt idx="388">
                  <c:v>0.26941330656683732</c:v>
                </c:pt>
                <c:pt idx="389">
                  <c:v>0.26813245696844623</c:v>
                </c:pt>
                <c:pt idx="390">
                  <c:v>0.2703009822380707</c:v>
                </c:pt>
                <c:pt idx="391">
                  <c:v>0.26900058942593313</c:v>
                </c:pt>
                <c:pt idx="392">
                  <c:v>0.292616964496073</c:v>
                </c:pt>
                <c:pt idx="393">
                  <c:v>0.28424285175040181</c:v>
                </c:pt>
                <c:pt idx="394">
                  <c:v>0.28424285175040181</c:v>
                </c:pt>
                <c:pt idx="395">
                  <c:v>0.29550854517538477</c:v>
                </c:pt>
                <c:pt idx="396">
                  <c:v>0.29670682512099511</c:v>
                </c:pt>
                <c:pt idx="397">
                  <c:v>0.29819148605985279</c:v>
                </c:pt>
                <c:pt idx="398">
                  <c:v>0.29817302633355247</c:v>
                </c:pt>
                <c:pt idx="399">
                  <c:v>0.29777376716086512</c:v>
                </c:pt>
                <c:pt idx="400">
                  <c:v>0.26276318394171755</c:v>
                </c:pt>
                <c:pt idx="401">
                  <c:v>0.26276318394171755</c:v>
                </c:pt>
                <c:pt idx="402">
                  <c:v>0.26819550754505417</c:v>
                </c:pt>
                <c:pt idx="403">
                  <c:v>0.26795943488405022</c:v>
                </c:pt>
                <c:pt idx="404">
                  <c:v>0.25849513302817279</c:v>
                </c:pt>
                <c:pt idx="405">
                  <c:v>0.25761130139096478</c:v>
                </c:pt>
                <c:pt idx="406">
                  <c:v>0.25790057271447731</c:v>
                </c:pt>
                <c:pt idx="407">
                  <c:v>0.2200893074390724</c:v>
                </c:pt>
                <c:pt idx="408">
                  <c:v>0.2200893074390724</c:v>
                </c:pt>
                <c:pt idx="409">
                  <c:v>0.22304247939382751</c:v>
                </c:pt>
                <c:pt idx="410">
                  <c:v>0.24175579740581618</c:v>
                </c:pt>
                <c:pt idx="411">
                  <c:v>0.2443686054447862</c:v>
                </c:pt>
                <c:pt idx="412">
                  <c:v>0.25427902391003887</c:v>
                </c:pt>
                <c:pt idx="413">
                  <c:v>0.3805500717692345</c:v>
                </c:pt>
                <c:pt idx="414">
                  <c:v>0.3635640952049724</c:v>
                </c:pt>
                <c:pt idx="415">
                  <c:v>0.3635640952049724</c:v>
                </c:pt>
                <c:pt idx="416">
                  <c:v>0.3635640952049724</c:v>
                </c:pt>
                <c:pt idx="417">
                  <c:v>0.44544539179786302</c:v>
                </c:pt>
                <c:pt idx="418">
                  <c:v>0.44813362309236393</c:v>
                </c:pt>
                <c:pt idx="419">
                  <c:v>0.44730413482065806</c:v>
                </c:pt>
                <c:pt idx="420">
                  <c:v>0.51358432538215404</c:v>
                </c:pt>
                <c:pt idx="421">
                  <c:v>0.51348586348656011</c:v>
                </c:pt>
                <c:pt idx="422">
                  <c:v>0.51348586348656011</c:v>
                </c:pt>
                <c:pt idx="423">
                  <c:v>0.55979721248966929</c:v>
                </c:pt>
                <c:pt idx="424">
                  <c:v>0.56029295439665394</c:v>
                </c:pt>
                <c:pt idx="425">
                  <c:v>0.5593978551537454</c:v>
                </c:pt>
                <c:pt idx="426">
                  <c:v>0.56138374598311236</c:v>
                </c:pt>
                <c:pt idx="427">
                  <c:v>0.64792522319015733</c:v>
                </c:pt>
                <c:pt idx="428">
                  <c:v>0.64802505558927026</c:v>
                </c:pt>
                <c:pt idx="429">
                  <c:v>0.64802505558927026</c:v>
                </c:pt>
                <c:pt idx="430">
                  <c:v>0.73207791424830038</c:v>
                </c:pt>
                <c:pt idx="431">
                  <c:v>0.7306806113311457</c:v>
                </c:pt>
                <c:pt idx="432">
                  <c:v>0.70815422330476996</c:v>
                </c:pt>
                <c:pt idx="433">
                  <c:v>0.70804796864525299</c:v>
                </c:pt>
                <c:pt idx="434">
                  <c:v>0.75814035240307776</c:v>
                </c:pt>
                <c:pt idx="435">
                  <c:v>0.70779215826259423</c:v>
                </c:pt>
                <c:pt idx="436">
                  <c:v>0.70779215826259423</c:v>
                </c:pt>
                <c:pt idx="437">
                  <c:v>0.82771682598362151</c:v>
                </c:pt>
                <c:pt idx="438">
                  <c:v>0.82760238036430556</c:v>
                </c:pt>
                <c:pt idx="439">
                  <c:v>0.7863406361300207</c:v>
                </c:pt>
                <c:pt idx="440">
                  <c:v>0.78602302500357868</c:v>
                </c:pt>
                <c:pt idx="441">
                  <c:v>0.79909193504239273</c:v>
                </c:pt>
                <c:pt idx="442">
                  <c:v>0.7523216623765886</c:v>
                </c:pt>
                <c:pt idx="443">
                  <c:v>0.7523216623765886</c:v>
                </c:pt>
                <c:pt idx="444">
                  <c:v>0.75314624434961963</c:v>
                </c:pt>
                <c:pt idx="445">
                  <c:v>0.72915080746172634</c:v>
                </c:pt>
                <c:pt idx="446">
                  <c:v>0.72854562740997486</c:v>
                </c:pt>
                <c:pt idx="447">
                  <c:v>0.72866272445864411</c:v>
                </c:pt>
                <c:pt idx="448">
                  <c:v>0.730103614400747</c:v>
                </c:pt>
                <c:pt idx="449">
                  <c:v>0.64072146458842516</c:v>
                </c:pt>
                <c:pt idx="450">
                  <c:v>0.64072146458842516</c:v>
                </c:pt>
                <c:pt idx="451">
                  <c:v>0.64172436902555952</c:v>
                </c:pt>
                <c:pt idx="452">
                  <c:v>0.56201917709668792</c:v>
                </c:pt>
                <c:pt idx="453">
                  <c:v>0.56232512569388904</c:v>
                </c:pt>
                <c:pt idx="454">
                  <c:v>0.56306448584969693</c:v>
                </c:pt>
                <c:pt idx="455">
                  <c:v>0.58106405148080487</c:v>
                </c:pt>
                <c:pt idx="456">
                  <c:v>0.49460924100536457</c:v>
                </c:pt>
                <c:pt idx="457">
                  <c:v>0.49460924100536457</c:v>
                </c:pt>
                <c:pt idx="458">
                  <c:v>0.50331939685621652</c:v>
                </c:pt>
                <c:pt idx="459">
                  <c:v>0.2876495888549539</c:v>
                </c:pt>
                <c:pt idx="460">
                  <c:v>0.28798648224542722</c:v>
                </c:pt>
                <c:pt idx="461">
                  <c:v>0.29697508895860847</c:v>
                </c:pt>
                <c:pt idx="462">
                  <c:v>0.29511496302685897</c:v>
                </c:pt>
                <c:pt idx="463">
                  <c:v>0.25453396564205233</c:v>
                </c:pt>
                <c:pt idx="464">
                  <c:v>0.25453396564205233</c:v>
                </c:pt>
                <c:pt idx="465">
                  <c:v>0.25504207124126355</c:v>
                </c:pt>
                <c:pt idx="466">
                  <c:v>0.27061306682543584</c:v>
                </c:pt>
                <c:pt idx="467">
                  <c:v>0.2736511331229135</c:v>
                </c:pt>
                <c:pt idx="468">
                  <c:v>0.28342318543465816</c:v>
                </c:pt>
                <c:pt idx="469">
                  <c:v>0.29137169434648896</c:v>
                </c:pt>
                <c:pt idx="470">
                  <c:v>0.28173163017810127</c:v>
                </c:pt>
                <c:pt idx="471">
                  <c:v>0.28173163017810127</c:v>
                </c:pt>
                <c:pt idx="472">
                  <c:v>0.28273647233237376</c:v>
                </c:pt>
                <c:pt idx="473">
                  <c:v>0.2758509694782777</c:v>
                </c:pt>
                <c:pt idx="474">
                  <c:v>0.30752302387346347</c:v>
                </c:pt>
                <c:pt idx="475">
                  <c:v>0.33368928543110343</c:v>
                </c:pt>
                <c:pt idx="476">
                  <c:v>0.48815745984700676</c:v>
                </c:pt>
                <c:pt idx="477">
                  <c:v>0.47324732963292176</c:v>
                </c:pt>
                <c:pt idx="478">
                  <c:v>0.47324732963292176</c:v>
                </c:pt>
                <c:pt idx="479">
                  <c:v>0.47324732963292176</c:v>
                </c:pt>
                <c:pt idx="480">
                  <c:v>0.51981419831931408</c:v>
                </c:pt>
                <c:pt idx="481">
                  <c:v>0.53643362720867882</c:v>
                </c:pt>
                <c:pt idx="482">
                  <c:v>0.54112068770111577</c:v>
                </c:pt>
                <c:pt idx="483">
                  <c:v>0.53340378415553913</c:v>
                </c:pt>
                <c:pt idx="484">
                  <c:v>0.53054796453878161</c:v>
                </c:pt>
                <c:pt idx="485">
                  <c:v>0.53054796453878161</c:v>
                </c:pt>
                <c:pt idx="486">
                  <c:v>0.54020359987988398</c:v>
                </c:pt>
                <c:pt idx="487">
                  <c:v>0.56530212559956439</c:v>
                </c:pt>
                <c:pt idx="488">
                  <c:v>0.56235812063318946</c:v>
                </c:pt>
                <c:pt idx="489">
                  <c:v>0.54978007551199204</c:v>
                </c:pt>
                <c:pt idx="490">
                  <c:v>0.58381938686089163</c:v>
                </c:pt>
                <c:pt idx="491">
                  <c:v>0.58400229181830599</c:v>
                </c:pt>
                <c:pt idx="492">
                  <c:v>0.58400229181830599</c:v>
                </c:pt>
                <c:pt idx="493">
                  <c:v>0.6469254876872963</c:v>
                </c:pt>
                <c:pt idx="494">
                  <c:v>0.65590013990032447</c:v>
                </c:pt>
                <c:pt idx="495">
                  <c:v>0.65663300628922905</c:v>
                </c:pt>
                <c:pt idx="496">
                  <c:v>0.67248525925332958</c:v>
                </c:pt>
                <c:pt idx="497">
                  <c:v>0.6615167684088763</c:v>
                </c:pt>
                <c:pt idx="498">
                  <c:v>0.5486474812204245</c:v>
                </c:pt>
                <c:pt idx="499">
                  <c:v>0.5486474812204245</c:v>
                </c:pt>
                <c:pt idx="500">
                  <c:v>0.55575075417775222</c:v>
                </c:pt>
                <c:pt idx="501">
                  <c:v>0.55780449719767877</c:v>
                </c:pt>
                <c:pt idx="502">
                  <c:v>0.51136955862336453</c:v>
                </c:pt>
                <c:pt idx="503">
                  <c:v>0.50811865608859796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D-4A6D-B1A3-D414C78CB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596800"/>
        <c:axId val="1"/>
      </c:lineChart>
      <c:dateAx>
        <c:axId val="2165968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5968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341637010676151"/>
          <c:y val="0.45680628272251306"/>
          <c:w val="0.15302491103202845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72953736654804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12455516014224E-2"/>
          <c:y val="0.12565445026178013"/>
          <c:w val="0.89768683274021333"/>
          <c:h val="0.70549738219895286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WORKSHEET!$J$696:$J$755</c:f>
              <c:numCache>
                <c:formatCode>0.00_);[Red]\(0.00\)</c:formatCode>
                <c:ptCount val="60"/>
                <c:pt idx="0">
                  <c:v>0.14500000000000002</c:v>
                </c:pt>
                <c:pt idx="1">
                  <c:v>0.14000000000000012</c:v>
                </c:pt>
                <c:pt idx="2">
                  <c:v>0.125</c:v>
                </c:pt>
                <c:pt idx="3">
                  <c:v>0.11499999999999977</c:v>
                </c:pt>
                <c:pt idx="4">
                  <c:v>4.9999999999999822E-2</c:v>
                </c:pt>
                <c:pt idx="5">
                  <c:v>4.9999999999999822E-2</c:v>
                </c:pt>
                <c:pt idx="6">
                  <c:v>4.9999999999999822E-2</c:v>
                </c:pt>
                <c:pt idx="7">
                  <c:v>2.4999999999999911E-2</c:v>
                </c:pt>
                <c:pt idx="8">
                  <c:v>9.9999999999997868E-3</c:v>
                </c:pt>
                <c:pt idx="9">
                  <c:v>4.9999999999998934E-3</c:v>
                </c:pt>
                <c:pt idx="10">
                  <c:v>4.0000000000000036E-2</c:v>
                </c:pt>
                <c:pt idx="11">
                  <c:v>4.0000000000000036E-2</c:v>
                </c:pt>
                <c:pt idx="12">
                  <c:v>4.0000000000000036E-2</c:v>
                </c:pt>
                <c:pt idx="13">
                  <c:v>4.0000000000000036E-2</c:v>
                </c:pt>
                <c:pt idx="14">
                  <c:v>6.999999999999984E-2</c:v>
                </c:pt>
                <c:pt idx="15">
                  <c:v>7.9999999999999627E-2</c:v>
                </c:pt>
                <c:pt idx="16">
                  <c:v>7.0000000000000284E-2</c:v>
                </c:pt>
                <c:pt idx="17">
                  <c:v>2.9999999999999805E-2</c:v>
                </c:pt>
                <c:pt idx="18">
                  <c:v>4.9999999999998934E-3</c:v>
                </c:pt>
                <c:pt idx="19">
                  <c:v>4.9999999999998934E-3</c:v>
                </c:pt>
                <c:pt idx="20">
                  <c:v>4.9999999999998934E-3</c:v>
                </c:pt>
                <c:pt idx="21">
                  <c:v>6.4999999999999947E-2</c:v>
                </c:pt>
                <c:pt idx="22">
                  <c:v>5.500000000000016E-2</c:v>
                </c:pt>
                <c:pt idx="23">
                  <c:v>7.5000000000000178E-2</c:v>
                </c:pt>
                <c:pt idx="24">
                  <c:v>9.0000000000000302E-2</c:v>
                </c:pt>
                <c:pt idx="25">
                  <c:v>0.16500000000000004</c:v>
                </c:pt>
                <c:pt idx="26">
                  <c:v>0.16500000000000004</c:v>
                </c:pt>
                <c:pt idx="27">
                  <c:v>0.16500000000000004</c:v>
                </c:pt>
                <c:pt idx="28">
                  <c:v>0.16500000000000004</c:v>
                </c:pt>
                <c:pt idx="29">
                  <c:v>0.14999999999999991</c:v>
                </c:pt>
                <c:pt idx="30">
                  <c:v>0.20500000000000007</c:v>
                </c:pt>
                <c:pt idx="31">
                  <c:v>0.24499999999999966</c:v>
                </c:pt>
                <c:pt idx="32">
                  <c:v>0.21499999999999986</c:v>
                </c:pt>
                <c:pt idx="33">
                  <c:v>0.21499999999999986</c:v>
                </c:pt>
                <c:pt idx="34">
                  <c:v>0.21499999999999986</c:v>
                </c:pt>
                <c:pt idx="35">
                  <c:v>0.21499999999999986</c:v>
                </c:pt>
                <c:pt idx="36">
                  <c:v>0.19499999999999984</c:v>
                </c:pt>
                <c:pt idx="37">
                  <c:v>0.18999999999999995</c:v>
                </c:pt>
                <c:pt idx="38">
                  <c:v>0.18500000000000005</c:v>
                </c:pt>
                <c:pt idx="39">
                  <c:v>0.11499999999999977</c:v>
                </c:pt>
                <c:pt idx="40">
                  <c:v>0.11499999999999977</c:v>
                </c:pt>
                <c:pt idx="41">
                  <c:v>0.11499999999999977</c:v>
                </c:pt>
                <c:pt idx="42">
                  <c:v>0.21999999999999975</c:v>
                </c:pt>
                <c:pt idx="43">
                  <c:v>0.26000000000000023</c:v>
                </c:pt>
                <c:pt idx="44">
                  <c:v>0.27</c:v>
                </c:pt>
                <c:pt idx="45">
                  <c:v>0.28500000000000014</c:v>
                </c:pt>
                <c:pt idx="46">
                  <c:v>0.21499999999999986</c:v>
                </c:pt>
                <c:pt idx="47">
                  <c:v>0.21499999999999986</c:v>
                </c:pt>
                <c:pt idx="48">
                  <c:v>0.21499999999999986</c:v>
                </c:pt>
                <c:pt idx="49">
                  <c:v>0.29499999999999993</c:v>
                </c:pt>
                <c:pt idx="50">
                  <c:v>0.375</c:v>
                </c:pt>
                <c:pt idx="51">
                  <c:v>0.38499999999999979</c:v>
                </c:pt>
                <c:pt idx="52">
                  <c:v>0.37000000000000011</c:v>
                </c:pt>
                <c:pt idx="53">
                  <c:v>0.31499999999999995</c:v>
                </c:pt>
                <c:pt idx="54">
                  <c:v>0.31499999999999995</c:v>
                </c:pt>
                <c:pt idx="55">
                  <c:v>0.31499999999999995</c:v>
                </c:pt>
                <c:pt idx="56">
                  <c:v>0.37999999999999989</c:v>
                </c:pt>
                <c:pt idx="57">
                  <c:v>0.35999999999999988</c:v>
                </c:pt>
                <c:pt idx="58">
                  <c:v>0.375</c:v>
                </c:pt>
                <c:pt idx="5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D-4388-B033-C64164FEEFAB}"/>
            </c:ext>
          </c:extLst>
        </c:ser>
        <c:ser>
          <c:idx val="1"/>
          <c:order val="1"/>
          <c:tx>
            <c:strRef>
              <c:f>WORKSHEET!$K$5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WORKSHEET!$I$696:$I$755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WORKSHEET!$K$696:$K$755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D-4388-B033-C64164FEE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3912"/>
        <c:axId val="1"/>
      </c:lineChart>
      <c:dateAx>
        <c:axId val="2038639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3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_);[Red]\(0.000\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8639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3976868327402134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491103202846966E-2"/>
          <c:y val="0.11518324607329843"/>
          <c:w val="0.92170818505338048"/>
          <c:h val="0.71989528795811519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WORKSHEET!$C$696:$C$755</c:f>
              <c:numCache>
                <c:formatCode>General</c:formatCode>
                <c:ptCount val="60"/>
                <c:pt idx="0">
                  <c:v>2.4049999999999998</c:v>
                </c:pt>
                <c:pt idx="1">
                  <c:v>2.4750000000000001</c:v>
                </c:pt>
                <c:pt idx="2">
                  <c:v>2.5249999999999999</c:v>
                </c:pt>
                <c:pt idx="3">
                  <c:v>2.5350000000000001</c:v>
                </c:pt>
                <c:pt idx="4">
                  <c:v>2.5550000000000002</c:v>
                </c:pt>
                <c:pt idx="5">
                  <c:v>2.5550000000000002</c:v>
                </c:pt>
                <c:pt idx="6">
                  <c:v>2.5550000000000002</c:v>
                </c:pt>
                <c:pt idx="7">
                  <c:v>2.64</c:v>
                </c:pt>
                <c:pt idx="8">
                  <c:v>2.68</c:v>
                </c:pt>
                <c:pt idx="9">
                  <c:v>2.6850000000000001</c:v>
                </c:pt>
                <c:pt idx="10">
                  <c:v>2.64</c:v>
                </c:pt>
                <c:pt idx="11">
                  <c:v>2.54</c:v>
                </c:pt>
                <c:pt idx="12">
                  <c:v>2.54</c:v>
                </c:pt>
                <c:pt idx="13">
                  <c:v>2.54</c:v>
                </c:pt>
                <c:pt idx="14">
                  <c:v>2.605</c:v>
                </c:pt>
                <c:pt idx="15">
                  <c:v>2.5750000000000002</c:v>
                </c:pt>
                <c:pt idx="16">
                  <c:v>2.61</c:v>
                </c:pt>
                <c:pt idx="17">
                  <c:v>2.7250000000000001</c:v>
                </c:pt>
                <c:pt idx="18">
                  <c:v>2.7949999999999999</c:v>
                </c:pt>
                <c:pt idx="19">
                  <c:v>2.7949999999999999</c:v>
                </c:pt>
                <c:pt idx="20">
                  <c:v>2.7949999999999999</c:v>
                </c:pt>
                <c:pt idx="21">
                  <c:v>2.77</c:v>
                </c:pt>
                <c:pt idx="22">
                  <c:v>2.88</c:v>
                </c:pt>
                <c:pt idx="23">
                  <c:v>2.9449999999999998</c:v>
                </c:pt>
                <c:pt idx="24">
                  <c:v>2.88</c:v>
                </c:pt>
                <c:pt idx="25">
                  <c:v>2.76</c:v>
                </c:pt>
                <c:pt idx="26">
                  <c:v>2.76</c:v>
                </c:pt>
                <c:pt idx="27">
                  <c:v>2.76</c:v>
                </c:pt>
                <c:pt idx="28">
                  <c:v>2.75</c:v>
                </c:pt>
                <c:pt idx="29">
                  <c:v>2.77</c:v>
                </c:pt>
                <c:pt idx="30">
                  <c:v>2.61</c:v>
                </c:pt>
                <c:pt idx="31">
                  <c:v>2.4700000000000002</c:v>
                </c:pt>
                <c:pt idx="32">
                  <c:v>2.23</c:v>
                </c:pt>
                <c:pt idx="33">
                  <c:v>2.23</c:v>
                </c:pt>
                <c:pt idx="34">
                  <c:v>2.23</c:v>
                </c:pt>
                <c:pt idx="35">
                  <c:v>2.23</c:v>
                </c:pt>
                <c:pt idx="36">
                  <c:v>2.4300000000000002</c:v>
                </c:pt>
                <c:pt idx="37">
                  <c:v>2.54</c:v>
                </c:pt>
                <c:pt idx="38">
                  <c:v>2.61</c:v>
                </c:pt>
                <c:pt idx="39">
                  <c:v>2.68</c:v>
                </c:pt>
                <c:pt idx="40">
                  <c:v>2.68</c:v>
                </c:pt>
                <c:pt idx="41">
                  <c:v>2.68</c:v>
                </c:pt>
                <c:pt idx="42">
                  <c:v>2.66</c:v>
                </c:pt>
                <c:pt idx="43">
                  <c:v>2.48</c:v>
                </c:pt>
                <c:pt idx="44">
                  <c:v>2.37</c:v>
                </c:pt>
                <c:pt idx="45">
                  <c:v>2.34</c:v>
                </c:pt>
                <c:pt idx="46">
                  <c:v>2.2450000000000001</c:v>
                </c:pt>
                <c:pt idx="47">
                  <c:v>2.2450000000000001</c:v>
                </c:pt>
                <c:pt idx="48">
                  <c:v>2.2450000000000001</c:v>
                </c:pt>
                <c:pt idx="49">
                  <c:v>2.355</c:v>
                </c:pt>
                <c:pt idx="50">
                  <c:v>2.1800000000000002</c:v>
                </c:pt>
                <c:pt idx="51">
                  <c:v>2.1850000000000001</c:v>
                </c:pt>
                <c:pt idx="52">
                  <c:v>2.33</c:v>
                </c:pt>
                <c:pt idx="53">
                  <c:v>2.375</c:v>
                </c:pt>
                <c:pt idx="54">
                  <c:v>2.375</c:v>
                </c:pt>
                <c:pt idx="55">
                  <c:v>2.375</c:v>
                </c:pt>
                <c:pt idx="56">
                  <c:v>2.395</c:v>
                </c:pt>
                <c:pt idx="57">
                  <c:v>2.4750000000000001</c:v>
                </c:pt>
                <c:pt idx="58">
                  <c:v>2.4300000000000002</c:v>
                </c:pt>
                <c:pt idx="5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C-4A73-AD5A-4D50A0883ED4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WORKSHEET!$B$696:$B$755</c:f>
              <c:numCache>
                <c:formatCode>d\-mmm\-yy</c:formatCode>
                <c:ptCount val="60"/>
                <c:pt idx="0">
                  <c:v>36374</c:v>
                </c:pt>
                <c:pt idx="1">
                  <c:v>36375</c:v>
                </c:pt>
                <c:pt idx="2">
                  <c:v>36376</c:v>
                </c:pt>
                <c:pt idx="3">
                  <c:v>36377</c:v>
                </c:pt>
                <c:pt idx="4">
                  <c:v>36378</c:v>
                </c:pt>
                <c:pt idx="5">
                  <c:v>36379</c:v>
                </c:pt>
                <c:pt idx="6">
                  <c:v>36380</c:v>
                </c:pt>
                <c:pt idx="7">
                  <c:v>36381</c:v>
                </c:pt>
                <c:pt idx="8">
                  <c:v>36382</c:v>
                </c:pt>
                <c:pt idx="9">
                  <c:v>36383</c:v>
                </c:pt>
                <c:pt idx="10">
                  <c:v>36384</c:v>
                </c:pt>
                <c:pt idx="11">
                  <c:v>36385</c:v>
                </c:pt>
                <c:pt idx="12">
                  <c:v>36386</c:v>
                </c:pt>
                <c:pt idx="13">
                  <c:v>36387</c:v>
                </c:pt>
                <c:pt idx="14">
                  <c:v>36388</c:v>
                </c:pt>
                <c:pt idx="15">
                  <c:v>36389</c:v>
                </c:pt>
                <c:pt idx="16">
                  <c:v>36390</c:v>
                </c:pt>
                <c:pt idx="17">
                  <c:v>36391</c:v>
                </c:pt>
                <c:pt idx="18">
                  <c:v>36392</c:v>
                </c:pt>
                <c:pt idx="19">
                  <c:v>36393</c:v>
                </c:pt>
                <c:pt idx="20">
                  <c:v>36394</c:v>
                </c:pt>
                <c:pt idx="21">
                  <c:v>36395</c:v>
                </c:pt>
                <c:pt idx="22">
                  <c:v>36396</c:v>
                </c:pt>
                <c:pt idx="23">
                  <c:v>36397</c:v>
                </c:pt>
                <c:pt idx="24">
                  <c:v>36398</c:v>
                </c:pt>
                <c:pt idx="25">
                  <c:v>36399</c:v>
                </c:pt>
                <c:pt idx="26">
                  <c:v>36400</c:v>
                </c:pt>
                <c:pt idx="27">
                  <c:v>36401</c:v>
                </c:pt>
                <c:pt idx="28">
                  <c:v>36402</c:v>
                </c:pt>
                <c:pt idx="29">
                  <c:v>36403</c:v>
                </c:pt>
                <c:pt idx="30">
                  <c:v>36404</c:v>
                </c:pt>
                <c:pt idx="31">
                  <c:v>36405</c:v>
                </c:pt>
                <c:pt idx="32">
                  <c:v>36406</c:v>
                </c:pt>
                <c:pt idx="33">
                  <c:v>36407</c:v>
                </c:pt>
                <c:pt idx="34">
                  <c:v>36408</c:v>
                </c:pt>
                <c:pt idx="35">
                  <c:v>36409</c:v>
                </c:pt>
                <c:pt idx="36">
                  <c:v>36410</c:v>
                </c:pt>
                <c:pt idx="37">
                  <c:v>36411</c:v>
                </c:pt>
                <c:pt idx="38">
                  <c:v>36412</c:v>
                </c:pt>
                <c:pt idx="39">
                  <c:v>36413</c:v>
                </c:pt>
                <c:pt idx="40">
                  <c:v>36414</c:v>
                </c:pt>
                <c:pt idx="41">
                  <c:v>36415</c:v>
                </c:pt>
                <c:pt idx="42">
                  <c:v>36416</c:v>
                </c:pt>
                <c:pt idx="43">
                  <c:v>36417</c:v>
                </c:pt>
                <c:pt idx="44">
                  <c:v>36418</c:v>
                </c:pt>
                <c:pt idx="45">
                  <c:v>36419</c:v>
                </c:pt>
                <c:pt idx="46">
                  <c:v>36420</c:v>
                </c:pt>
                <c:pt idx="47">
                  <c:v>36421</c:v>
                </c:pt>
                <c:pt idx="48">
                  <c:v>36422</c:v>
                </c:pt>
                <c:pt idx="49">
                  <c:v>36423</c:v>
                </c:pt>
                <c:pt idx="50">
                  <c:v>36424</c:v>
                </c:pt>
                <c:pt idx="51">
                  <c:v>36425</c:v>
                </c:pt>
                <c:pt idx="52">
                  <c:v>36426</c:v>
                </c:pt>
                <c:pt idx="53">
                  <c:v>36427</c:v>
                </c:pt>
                <c:pt idx="54">
                  <c:v>36428</c:v>
                </c:pt>
                <c:pt idx="55">
                  <c:v>36429</c:v>
                </c:pt>
                <c:pt idx="56">
                  <c:v>36430</c:v>
                </c:pt>
                <c:pt idx="57">
                  <c:v>36431</c:v>
                </c:pt>
                <c:pt idx="58">
                  <c:v>36432</c:v>
                </c:pt>
                <c:pt idx="59">
                  <c:v>36433</c:v>
                </c:pt>
              </c:numCache>
            </c:numRef>
          </c:cat>
          <c:val>
            <c:numRef>
              <c:f>WORKSHEET!$D$696:$D$755</c:f>
              <c:numCache>
                <c:formatCode>0.00_);[Red]\(0.00\)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C-4A73-AD5A-4D50A088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866864"/>
        <c:axId val="1"/>
      </c:lineChart>
      <c:dateAx>
        <c:axId val="203866864"/>
        <c:scaling>
          <c:orientation val="minMax"/>
        </c:scaling>
        <c:delete val="0"/>
        <c:axPos val="b"/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5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866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72953736654804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284697508896779E-2"/>
          <c:y val="0.13874345549738221"/>
          <c:w val="0.90035587188612098"/>
          <c:h val="0.82198952879581155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WORKSHEET!$J$506:$J$755</c:f>
              <c:numCache>
                <c:formatCode>0.00_);[Red]\(0.00\)</c:formatCode>
                <c:ptCount val="250"/>
                <c:pt idx="0">
                  <c:v>0.18500000000000005</c:v>
                </c:pt>
                <c:pt idx="1">
                  <c:v>0.18500000000000005</c:v>
                </c:pt>
                <c:pt idx="2">
                  <c:v>0.18000000000000016</c:v>
                </c:pt>
                <c:pt idx="3">
                  <c:v>0.17999999999999994</c:v>
                </c:pt>
                <c:pt idx="4">
                  <c:v>0.14500000000000002</c:v>
                </c:pt>
                <c:pt idx="5">
                  <c:v>0.15000000000000013</c:v>
                </c:pt>
                <c:pt idx="6">
                  <c:v>0.15000000000000013</c:v>
                </c:pt>
                <c:pt idx="7">
                  <c:v>0.15000000000000013</c:v>
                </c:pt>
                <c:pt idx="8">
                  <c:v>0.19500000000000006</c:v>
                </c:pt>
                <c:pt idx="9">
                  <c:v>0.20500000000000007</c:v>
                </c:pt>
                <c:pt idx="10">
                  <c:v>0.19500000000000006</c:v>
                </c:pt>
                <c:pt idx="11">
                  <c:v>0.19000000000000017</c:v>
                </c:pt>
                <c:pt idx="12">
                  <c:v>0.19500000000000006</c:v>
                </c:pt>
                <c:pt idx="13">
                  <c:v>0.19500000000000006</c:v>
                </c:pt>
                <c:pt idx="14">
                  <c:v>0.19500000000000006</c:v>
                </c:pt>
                <c:pt idx="15">
                  <c:v>0.19500000000000006</c:v>
                </c:pt>
                <c:pt idx="16">
                  <c:v>0.18500000000000005</c:v>
                </c:pt>
                <c:pt idx="17">
                  <c:v>0.18999999999999995</c:v>
                </c:pt>
                <c:pt idx="18">
                  <c:v>0.17999999999999994</c:v>
                </c:pt>
                <c:pt idx="19">
                  <c:v>0.16500000000000004</c:v>
                </c:pt>
                <c:pt idx="20">
                  <c:v>0.16500000000000004</c:v>
                </c:pt>
                <c:pt idx="21">
                  <c:v>0.16500000000000004</c:v>
                </c:pt>
                <c:pt idx="22">
                  <c:v>0.16500000000000004</c:v>
                </c:pt>
                <c:pt idx="23">
                  <c:v>0.18999999999999995</c:v>
                </c:pt>
                <c:pt idx="24">
                  <c:v>0.19500000000000006</c:v>
                </c:pt>
                <c:pt idx="25">
                  <c:v>0.17999999999999994</c:v>
                </c:pt>
                <c:pt idx="26">
                  <c:v>0.18999999999999995</c:v>
                </c:pt>
                <c:pt idx="27">
                  <c:v>0.18999999999999995</c:v>
                </c:pt>
                <c:pt idx="28">
                  <c:v>0.18999999999999995</c:v>
                </c:pt>
                <c:pt idx="29">
                  <c:v>0.17000000000000015</c:v>
                </c:pt>
                <c:pt idx="30">
                  <c:v>0.16500000000000004</c:v>
                </c:pt>
                <c:pt idx="31">
                  <c:v>0.17499999999999982</c:v>
                </c:pt>
                <c:pt idx="32">
                  <c:v>0.20500000000000007</c:v>
                </c:pt>
                <c:pt idx="33">
                  <c:v>0.24</c:v>
                </c:pt>
                <c:pt idx="34">
                  <c:v>0.24</c:v>
                </c:pt>
                <c:pt idx="35">
                  <c:v>0.22999999999999998</c:v>
                </c:pt>
                <c:pt idx="36">
                  <c:v>0.19500000000000006</c:v>
                </c:pt>
                <c:pt idx="37">
                  <c:v>0.16000000000000014</c:v>
                </c:pt>
                <c:pt idx="38">
                  <c:v>0.15000000000000013</c:v>
                </c:pt>
                <c:pt idx="39">
                  <c:v>0.125</c:v>
                </c:pt>
                <c:pt idx="40">
                  <c:v>0.10999999999999988</c:v>
                </c:pt>
                <c:pt idx="41">
                  <c:v>0.10999999999999988</c:v>
                </c:pt>
                <c:pt idx="42">
                  <c:v>0.10999999999999988</c:v>
                </c:pt>
                <c:pt idx="43">
                  <c:v>4.5000000000000151E-2</c:v>
                </c:pt>
                <c:pt idx="44">
                  <c:v>7.4999999999999956E-2</c:v>
                </c:pt>
                <c:pt idx="45">
                  <c:v>1.9999999999999796E-2</c:v>
                </c:pt>
                <c:pt idx="46">
                  <c:v>5.500000000000016E-2</c:v>
                </c:pt>
                <c:pt idx="47">
                  <c:v>8.0000000000000071E-2</c:v>
                </c:pt>
                <c:pt idx="48">
                  <c:v>8.0000000000000071E-2</c:v>
                </c:pt>
                <c:pt idx="49">
                  <c:v>8.0000000000000071E-2</c:v>
                </c:pt>
                <c:pt idx="50">
                  <c:v>0.125</c:v>
                </c:pt>
                <c:pt idx="51">
                  <c:v>0.11499999999999999</c:v>
                </c:pt>
                <c:pt idx="52">
                  <c:v>0.1100000000000001</c:v>
                </c:pt>
                <c:pt idx="53">
                  <c:v>0.1100000000000001</c:v>
                </c:pt>
                <c:pt idx="54">
                  <c:v>0.14000000000000012</c:v>
                </c:pt>
                <c:pt idx="55">
                  <c:v>0.14000000000000012</c:v>
                </c:pt>
                <c:pt idx="56">
                  <c:v>0.14000000000000012</c:v>
                </c:pt>
                <c:pt idx="57">
                  <c:v>0.13000000000000012</c:v>
                </c:pt>
                <c:pt idx="58">
                  <c:v>7.4999999999999956E-2</c:v>
                </c:pt>
                <c:pt idx="59">
                  <c:v>0.10000000000000009</c:v>
                </c:pt>
                <c:pt idx="60">
                  <c:v>8.4999999999999964E-2</c:v>
                </c:pt>
                <c:pt idx="61">
                  <c:v>9.000000000000008E-2</c:v>
                </c:pt>
                <c:pt idx="62">
                  <c:v>9.000000000000008E-2</c:v>
                </c:pt>
                <c:pt idx="63">
                  <c:v>9.000000000000008E-2</c:v>
                </c:pt>
                <c:pt idx="64">
                  <c:v>0.12000000000000011</c:v>
                </c:pt>
                <c:pt idx="65">
                  <c:v>9.000000000000008E-2</c:v>
                </c:pt>
                <c:pt idx="66">
                  <c:v>9.9999999999999867E-2</c:v>
                </c:pt>
                <c:pt idx="67">
                  <c:v>0.14000000000000012</c:v>
                </c:pt>
                <c:pt idx="68">
                  <c:v>0.14000000000000012</c:v>
                </c:pt>
                <c:pt idx="69">
                  <c:v>0.14000000000000012</c:v>
                </c:pt>
                <c:pt idx="70">
                  <c:v>0.14000000000000012</c:v>
                </c:pt>
                <c:pt idx="71">
                  <c:v>0.13000000000000012</c:v>
                </c:pt>
                <c:pt idx="72">
                  <c:v>0.1549999999999998</c:v>
                </c:pt>
                <c:pt idx="73">
                  <c:v>0.14999999999999991</c:v>
                </c:pt>
                <c:pt idx="74">
                  <c:v>0.12499999999999978</c:v>
                </c:pt>
                <c:pt idx="75">
                  <c:v>0.1549999999999998</c:v>
                </c:pt>
                <c:pt idx="76">
                  <c:v>0.1549999999999998</c:v>
                </c:pt>
                <c:pt idx="77">
                  <c:v>0.1549999999999998</c:v>
                </c:pt>
                <c:pt idx="78">
                  <c:v>0.15000000000000013</c:v>
                </c:pt>
                <c:pt idx="79">
                  <c:v>9.000000000000008E-2</c:v>
                </c:pt>
                <c:pt idx="80">
                  <c:v>9.4999999999999751E-2</c:v>
                </c:pt>
                <c:pt idx="81">
                  <c:v>6.4999999999999947E-2</c:v>
                </c:pt>
                <c:pt idx="82">
                  <c:v>6.999999999999984E-2</c:v>
                </c:pt>
                <c:pt idx="83">
                  <c:v>6.999999999999984E-2</c:v>
                </c:pt>
                <c:pt idx="84">
                  <c:v>6.999999999999984E-2</c:v>
                </c:pt>
                <c:pt idx="85">
                  <c:v>9.9999999999999867E-2</c:v>
                </c:pt>
                <c:pt idx="86">
                  <c:v>0.10499999999999998</c:v>
                </c:pt>
                <c:pt idx="87">
                  <c:v>0.12000000000000011</c:v>
                </c:pt>
                <c:pt idx="88">
                  <c:v>0.12000000000000011</c:v>
                </c:pt>
                <c:pt idx="89">
                  <c:v>0.11999999999999966</c:v>
                </c:pt>
                <c:pt idx="90">
                  <c:v>0.11999999999999966</c:v>
                </c:pt>
                <c:pt idx="91">
                  <c:v>0.11999999999999966</c:v>
                </c:pt>
                <c:pt idx="92">
                  <c:v>0.14500000000000002</c:v>
                </c:pt>
                <c:pt idx="93">
                  <c:v>0.125</c:v>
                </c:pt>
                <c:pt idx="94">
                  <c:v>0.11999999999999966</c:v>
                </c:pt>
                <c:pt idx="95">
                  <c:v>6.4999999999999947E-2</c:v>
                </c:pt>
                <c:pt idx="96">
                  <c:v>0.11000000000000032</c:v>
                </c:pt>
                <c:pt idx="97">
                  <c:v>0.11000000000000032</c:v>
                </c:pt>
                <c:pt idx="98">
                  <c:v>0.11000000000000032</c:v>
                </c:pt>
                <c:pt idx="99">
                  <c:v>0.12999999999999989</c:v>
                </c:pt>
                <c:pt idx="100">
                  <c:v>8.0000000000000071E-2</c:v>
                </c:pt>
                <c:pt idx="101">
                  <c:v>5.500000000000016E-2</c:v>
                </c:pt>
                <c:pt idx="102">
                  <c:v>5.4999999999999716E-2</c:v>
                </c:pt>
                <c:pt idx="103">
                  <c:v>9.5000000000000195E-2</c:v>
                </c:pt>
                <c:pt idx="104">
                  <c:v>9.5000000000000195E-2</c:v>
                </c:pt>
                <c:pt idx="105">
                  <c:v>9.5000000000000195E-2</c:v>
                </c:pt>
                <c:pt idx="106">
                  <c:v>0.10000000000000009</c:v>
                </c:pt>
                <c:pt idx="107">
                  <c:v>9.9999999999999645E-2</c:v>
                </c:pt>
                <c:pt idx="108">
                  <c:v>0.11500000000000021</c:v>
                </c:pt>
                <c:pt idx="109">
                  <c:v>0.12999999999999989</c:v>
                </c:pt>
                <c:pt idx="110">
                  <c:v>8.4999999999999964E-2</c:v>
                </c:pt>
                <c:pt idx="111">
                  <c:v>8.4999999999999964E-2</c:v>
                </c:pt>
                <c:pt idx="112">
                  <c:v>8.4999999999999964E-2</c:v>
                </c:pt>
                <c:pt idx="113">
                  <c:v>8.0000000000000071E-2</c:v>
                </c:pt>
                <c:pt idx="114">
                  <c:v>8.9999999999999858E-2</c:v>
                </c:pt>
                <c:pt idx="115">
                  <c:v>0.10499999999999998</c:v>
                </c:pt>
                <c:pt idx="116">
                  <c:v>0.10499999999999998</c:v>
                </c:pt>
                <c:pt idx="117">
                  <c:v>0.12999999999999989</c:v>
                </c:pt>
                <c:pt idx="118">
                  <c:v>0.12999999999999989</c:v>
                </c:pt>
                <c:pt idx="119">
                  <c:v>0.12999999999999989</c:v>
                </c:pt>
                <c:pt idx="120">
                  <c:v>0.14500000000000002</c:v>
                </c:pt>
                <c:pt idx="121">
                  <c:v>0.14500000000000002</c:v>
                </c:pt>
                <c:pt idx="122">
                  <c:v>0.14500000000000002</c:v>
                </c:pt>
                <c:pt idx="123">
                  <c:v>0.16999999999999993</c:v>
                </c:pt>
                <c:pt idx="124">
                  <c:v>0.10000000000000009</c:v>
                </c:pt>
                <c:pt idx="125">
                  <c:v>0.10000000000000009</c:v>
                </c:pt>
                <c:pt idx="126">
                  <c:v>0.10000000000000009</c:v>
                </c:pt>
                <c:pt idx="127">
                  <c:v>0.12000000000000011</c:v>
                </c:pt>
                <c:pt idx="128">
                  <c:v>7.4999999999999734E-2</c:v>
                </c:pt>
                <c:pt idx="129">
                  <c:v>5.0000000000000266E-2</c:v>
                </c:pt>
                <c:pt idx="130">
                  <c:v>4.0000000000000036E-2</c:v>
                </c:pt>
                <c:pt idx="131">
                  <c:v>7.5000000000000178E-2</c:v>
                </c:pt>
                <c:pt idx="132">
                  <c:v>7.5000000000000178E-2</c:v>
                </c:pt>
                <c:pt idx="133">
                  <c:v>7.5000000000000178E-2</c:v>
                </c:pt>
                <c:pt idx="134">
                  <c:v>4.4999999999999929E-2</c:v>
                </c:pt>
                <c:pt idx="135">
                  <c:v>6.999999999999984E-2</c:v>
                </c:pt>
                <c:pt idx="136">
                  <c:v>0.10000000000000009</c:v>
                </c:pt>
                <c:pt idx="137">
                  <c:v>0.10999999999999988</c:v>
                </c:pt>
                <c:pt idx="138">
                  <c:v>0.11499999999999977</c:v>
                </c:pt>
                <c:pt idx="139">
                  <c:v>0.11499999999999977</c:v>
                </c:pt>
                <c:pt idx="140">
                  <c:v>0.11499999999999977</c:v>
                </c:pt>
                <c:pt idx="141">
                  <c:v>0.16500000000000004</c:v>
                </c:pt>
                <c:pt idx="142">
                  <c:v>0.18500000000000005</c:v>
                </c:pt>
                <c:pt idx="143">
                  <c:v>0.17499999999999982</c:v>
                </c:pt>
                <c:pt idx="144">
                  <c:v>0.18500000000000005</c:v>
                </c:pt>
                <c:pt idx="145">
                  <c:v>0.20000000000000018</c:v>
                </c:pt>
                <c:pt idx="146">
                  <c:v>0.20000000000000018</c:v>
                </c:pt>
                <c:pt idx="147">
                  <c:v>0.20000000000000018</c:v>
                </c:pt>
                <c:pt idx="148">
                  <c:v>0.18500000000000005</c:v>
                </c:pt>
                <c:pt idx="149">
                  <c:v>0.20500000000000007</c:v>
                </c:pt>
                <c:pt idx="150">
                  <c:v>0.19499999999999984</c:v>
                </c:pt>
                <c:pt idx="151">
                  <c:v>0.18999999999999995</c:v>
                </c:pt>
                <c:pt idx="152">
                  <c:v>0.18000000000000016</c:v>
                </c:pt>
                <c:pt idx="153">
                  <c:v>0.18000000000000016</c:v>
                </c:pt>
                <c:pt idx="154">
                  <c:v>0.18000000000000016</c:v>
                </c:pt>
                <c:pt idx="155">
                  <c:v>0.18999999999999995</c:v>
                </c:pt>
                <c:pt idx="156">
                  <c:v>0.26000000000000023</c:v>
                </c:pt>
                <c:pt idx="157">
                  <c:v>0.21499999999999986</c:v>
                </c:pt>
                <c:pt idx="158">
                  <c:v>0.20500000000000007</c:v>
                </c:pt>
                <c:pt idx="159">
                  <c:v>0.10499999999999998</c:v>
                </c:pt>
                <c:pt idx="160">
                  <c:v>0.10499999999999998</c:v>
                </c:pt>
                <c:pt idx="161">
                  <c:v>0.10499999999999998</c:v>
                </c:pt>
                <c:pt idx="162">
                  <c:v>0.10499999999999998</c:v>
                </c:pt>
                <c:pt idx="163">
                  <c:v>0.22500000000000009</c:v>
                </c:pt>
                <c:pt idx="164">
                  <c:v>0.2799999999999998</c:v>
                </c:pt>
                <c:pt idx="165">
                  <c:v>0.25999999999999979</c:v>
                </c:pt>
                <c:pt idx="166">
                  <c:v>0.1549999999999998</c:v>
                </c:pt>
                <c:pt idx="167">
                  <c:v>0.1549999999999998</c:v>
                </c:pt>
                <c:pt idx="168">
                  <c:v>0.1549999999999998</c:v>
                </c:pt>
                <c:pt idx="169">
                  <c:v>0.29000000000000004</c:v>
                </c:pt>
                <c:pt idx="170">
                  <c:v>0.29000000000000004</c:v>
                </c:pt>
                <c:pt idx="171">
                  <c:v>0.27</c:v>
                </c:pt>
                <c:pt idx="172">
                  <c:v>0.29499999999999993</c:v>
                </c:pt>
                <c:pt idx="173">
                  <c:v>9.0000000000000302E-2</c:v>
                </c:pt>
                <c:pt idx="174">
                  <c:v>9.0000000000000302E-2</c:v>
                </c:pt>
                <c:pt idx="175">
                  <c:v>9.0000000000000302E-2</c:v>
                </c:pt>
                <c:pt idx="176">
                  <c:v>0.27</c:v>
                </c:pt>
                <c:pt idx="177">
                  <c:v>0.24000000000000021</c:v>
                </c:pt>
                <c:pt idx="178">
                  <c:v>0.21999999999999975</c:v>
                </c:pt>
                <c:pt idx="179">
                  <c:v>0.14000000000000012</c:v>
                </c:pt>
                <c:pt idx="180">
                  <c:v>-5.9999999999999609E-2</c:v>
                </c:pt>
                <c:pt idx="181">
                  <c:v>-5.9999999999999609E-2</c:v>
                </c:pt>
                <c:pt idx="182">
                  <c:v>-5.9999999999999609E-2</c:v>
                </c:pt>
                <c:pt idx="183">
                  <c:v>7.0000000000000284E-2</c:v>
                </c:pt>
                <c:pt idx="184">
                  <c:v>0.10499999999999998</c:v>
                </c:pt>
                <c:pt idx="185">
                  <c:v>9.0000000000000302E-2</c:v>
                </c:pt>
                <c:pt idx="186">
                  <c:v>7.5000000000000178E-2</c:v>
                </c:pt>
                <c:pt idx="187">
                  <c:v>9.4999999999999751E-2</c:v>
                </c:pt>
                <c:pt idx="188">
                  <c:v>9.4999999999999751E-2</c:v>
                </c:pt>
                <c:pt idx="189">
                  <c:v>9.4999999999999751E-2</c:v>
                </c:pt>
                <c:pt idx="190">
                  <c:v>0.14500000000000002</c:v>
                </c:pt>
                <c:pt idx="191">
                  <c:v>0.14000000000000012</c:v>
                </c:pt>
                <c:pt idx="192">
                  <c:v>0.125</c:v>
                </c:pt>
                <c:pt idx="193">
                  <c:v>0.11499999999999977</c:v>
                </c:pt>
                <c:pt idx="194">
                  <c:v>4.9999999999999822E-2</c:v>
                </c:pt>
                <c:pt idx="195">
                  <c:v>4.9999999999999822E-2</c:v>
                </c:pt>
                <c:pt idx="196">
                  <c:v>4.9999999999999822E-2</c:v>
                </c:pt>
                <c:pt idx="197">
                  <c:v>2.4999999999999911E-2</c:v>
                </c:pt>
                <c:pt idx="198">
                  <c:v>9.9999999999997868E-3</c:v>
                </c:pt>
                <c:pt idx="199">
                  <c:v>4.9999999999998934E-3</c:v>
                </c:pt>
                <c:pt idx="200">
                  <c:v>4.0000000000000036E-2</c:v>
                </c:pt>
                <c:pt idx="201">
                  <c:v>4.0000000000000036E-2</c:v>
                </c:pt>
                <c:pt idx="202">
                  <c:v>4.0000000000000036E-2</c:v>
                </c:pt>
                <c:pt idx="203">
                  <c:v>4.0000000000000036E-2</c:v>
                </c:pt>
                <c:pt idx="204">
                  <c:v>6.999999999999984E-2</c:v>
                </c:pt>
                <c:pt idx="205">
                  <c:v>7.9999999999999627E-2</c:v>
                </c:pt>
                <c:pt idx="206">
                  <c:v>7.0000000000000284E-2</c:v>
                </c:pt>
                <c:pt idx="207">
                  <c:v>2.9999999999999805E-2</c:v>
                </c:pt>
                <c:pt idx="208">
                  <c:v>4.9999999999998934E-3</c:v>
                </c:pt>
                <c:pt idx="209">
                  <c:v>4.9999999999998934E-3</c:v>
                </c:pt>
                <c:pt idx="210">
                  <c:v>4.9999999999998934E-3</c:v>
                </c:pt>
                <c:pt idx="211">
                  <c:v>6.4999999999999947E-2</c:v>
                </c:pt>
                <c:pt idx="212">
                  <c:v>5.500000000000016E-2</c:v>
                </c:pt>
                <c:pt idx="213">
                  <c:v>7.5000000000000178E-2</c:v>
                </c:pt>
                <c:pt idx="214">
                  <c:v>9.0000000000000302E-2</c:v>
                </c:pt>
                <c:pt idx="215">
                  <c:v>0.16500000000000004</c:v>
                </c:pt>
                <c:pt idx="216">
                  <c:v>0.16500000000000004</c:v>
                </c:pt>
                <c:pt idx="217">
                  <c:v>0.16500000000000004</c:v>
                </c:pt>
                <c:pt idx="218">
                  <c:v>0.16500000000000004</c:v>
                </c:pt>
                <c:pt idx="219">
                  <c:v>0.14999999999999991</c:v>
                </c:pt>
                <c:pt idx="220">
                  <c:v>0.20500000000000007</c:v>
                </c:pt>
                <c:pt idx="221">
                  <c:v>0.24499999999999966</c:v>
                </c:pt>
                <c:pt idx="222">
                  <c:v>0.21499999999999986</c:v>
                </c:pt>
                <c:pt idx="223">
                  <c:v>0.21499999999999986</c:v>
                </c:pt>
                <c:pt idx="224">
                  <c:v>0.21499999999999986</c:v>
                </c:pt>
                <c:pt idx="225">
                  <c:v>0.21499999999999986</c:v>
                </c:pt>
                <c:pt idx="226">
                  <c:v>0.19499999999999984</c:v>
                </c:pt>
                <c:pt idx="227">
                  <c:v>0.18999999999999995</c:v>
                </c:pt>
                <c:pt idx="228">
                  <c:v>0.18500000000000005</c:v>
                </c:pt>
                <c:pt idx="229">
                  <c:v>0.11499999999999977</c:v>
                </c:pt>
                <c:pt idx="230">
                  <c:v>0.11499999999999977</c:v>
                </c:pt>
                <c:pt idx="231">
                  <c:v>0.11499999999999977</c:v>
                </c:pt>
                <c:pt idx="232">
                  <c:v>0.21999999999999975</c:v>
                </c:pt>
                <c:pt idx="233">
                  <c:v>0.26000000000000023</c:v>
                </c:pt>
                <c:pt idx="234">
                  <c:v>0.27</c:v>
                </c:pt>
                <c:pt idx="235">
                  <c:v>0.28500000000000014</c:v>
                </c:pt>
                <c:pt idx="236">
                  <c:v>0.21499999999999986</c:v>
                </c:pt>
                <c:pt idx="237">
                  <c:v>0.21499999999999986</c:v>
                </c:pt>
                <c:pt idx="238">
                  <c:v>0.21499999999999986</c:v>
                </c:pt>
                <c:pt idx="239">
                  <c:v>0.29499999999999993</c:v>
                </c:pt>
                <c:pt idx="240">
                  <c:v>0.375</c:v>
                </c:pt>
                <c:pt idx="241">
                  <c:v>0.38499999999999979</c:v>
                </c:pt>
                <c:pt idx="242">
                  <c:v>0.37000000000000011</c:v>
                </c:pt>
                <c:pt idx="243">
                  <c:v>0.31499999999999995</c:v>
                </c:pt>
                <c:pt idx="244">
                  <c:v>0.31499999999999995</c:v>
                </c:pt>
                <c:pt idx="245">
                  <c:v>0.31499999999999995</c:v>
                </c:pt>
                <c:pt idx="246">
                  <c:v>0.37999999999999989</c:v>
                </c:pt>
                <c:pt idx="247">
                  <c:v>0.35999999999999988</c:v>
                </c:pt>
                <c:pt idx="248">
                  <c:v>0.375</c:v>
                </c:pt>
                <c:pt idx="2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6-4094-8B0B-42B143F00A50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WORKSHEET!$I$506:$I$755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WORKSHEET!$K$506:$K$755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6-4094-8B0B-42B143F00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142344"/>
        <c:axId val="1"/>
      </c:lineChart>
      <c:dateAx>
        <c:axId val="2161423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Offset val="100"/>
        <c:baseTimeUnit val="days"/>
        <c:majorUnit val="14"/>
        <c:majorTimeUnit val="days"/>
        <c:minorUnit val="7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142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39768683274021344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491103202846966E-2"/>
          <c:y val="0.11518324607329843"/>
          <c:w val="0.92170818505338048"/>
          <c:h val="0.7578534031413614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WORKSHEET!$C$506:$C$755</c:f>
              <c:numCache>
                <c:formatCode>General</c:formatCode>
                <c:ptCount val="250"/>
                <c:pt idx="0">
                  <c:v>1.7</c:v>
                </c:pt>
                <c:pt idx="1">
                  <c:v>1.6850000000000001</c:v>
                </c:pt>
                <c:pt idx="2">
                  <c:v>1.66</c:v>
                </c:pt>
                <c:pt idx="3">
                  <c:v>1.665</c:v>
                </c:pt>
                <c:pt idx="4">
                  <c:v>1.7250000000000001</c:v>
                </c:pt>
                <c:pt idx="5">
                  <c:v>1.7</c:v>
                </c:pt>
                <c:pt idx="6">
                  <c:v>1.7</c:v>
                </c:pt>
                <c:pt idx="7">
                  <c:v>1.7</c:v>
                </c:pt>
                <c:pt idx="8">
                  <c:v>1.63</c:v>
                </c:pt>
                <c:pt idx="9">
                  <c:v>1.645</c:v>
                </c:pt>
                <c:pt idx="10">
                  <c:v>1.66</c:v>
                </c:pt>
                <c:pt idx="11">
                  <c:v>1.65</c:v>
                </c:pt>
                <c:pt idx="12">
                  <c:v>1.625</c:v>
                </c:pt>
                <c:pt idx="13">
                  <c:v>1.625</c:v>
                </c:pt>
                <c:pt idx="14">
                  <c:v>1.625</c:v>
                </c:pt>
                <c:pt idx="15">
                  <c:v>1.64</c:v>
                </c:pt>
                <c:pt idx="16">
                  <c:v>1.66</c:v>
                </c:pt>
                <c:pt idx="17">
                  <c:v>1.655</c:v>
                </c:pt>
                <c:pt idx="18">
                  <c:v>1.665</c:v>
                </c:pt>
                <c:pt idx="19">
                  <c:v>1.675</c:v>
                </c:pt>
                <c:pt idx="20">
                  <c:v>1.675</c:v>
                </c:pt>
                <c:pt idx="21">
                  <c:v>1.675</c:v>
                </c:pt>
                <c:pt idx="22">
                  <c:v>1.675</c:v>
                </c:pt>
                <c:pt idx="23">
                  <c:v>1.655</c:v>
                </c:pt>
                <c:pt idx="24">
                  <c:v>1.645</c:v>
                </c:pt>
                <c:pt idx="25">
                  <c:v>1.645</c:v>
                </c:pt>
                <c:pt idx="26">
                  <c:v>1.635</c:v>
                </c:pt>
                <c:pt idx="27">
                  <c:v>1.635</c:v>
                </c:pt>
                <c:pt idx="28">
                  <c:v>1.635</c:v>
                </c:pt>
                <c:pt idx="29">
                  <c:v>1.65</c:v>
                </c:pt>
                <c:pt idx="30">
                  <c:v>1.625</c:v>
                </c:pt>
                <c:pt idx="31">
                  <c:v>1.6</c:v>
                </c:pt>
                <c:pt idx="32">
                  <c:v>1.52</c:v>
                </c:pt>
                <c:pt idx="33">
                  <c:v>1.4450000000000001</c:v>
                </c:pt>
                <c:pt idx="34">
                  <c:v>1.4450000000000001</c:v>
                </c:pt>
                <c:pt idx="35">
                  <c:v>1.4450000000000001</c:v>
                </c:pt>
                <c:pt idx="36">
                  <c:v>1.49</c:v>
                </c:pt>
                <c:pt idx="37">
                  <c:v>1.5349999999999999</c:v>
                </c:pt>
                <c:pt idx="38">
                  <c:v>1.5249999999999999</c:v>
                </c:pt>
                <c:pt idx="39">
                  <c:v>1.55</c:v>
                </c:pt>
                <c:pt idx="40">
                  <c:v>1.53</c:v>
                </c:pt>
                <c:pt idx="41">
                  <c:v>1.53</c:v>
                </c:pt>
                <c:pt idx="42">
                  <c:v>1.53</c:v>
                </c:pt>
                <c:pt idx="43">
                  <c:v>1.67</c:v>
                </c:pt>
                <c:pt idx="44">
                  <c:v>1.635</c:v>
                </c:pt>
                <c:pt idx="45">
                  <c:v>1.7450000000000001</c:v>
                </c:pt>
                <c:pt idx="46">
                  <c:v>1.69</c:v>
                </c:pt>
                <c:pt idx="47">
                  <c:v>1.635</c:v>
                </c:pt>
                <c:pt idx="48">
                  <c:v>1.635</c:v>
                </c:pt>
                <c:pt idx="49">
                  <c:v>1.635</c:v>
                </c:pt>
                <c:pt idx="50">
                  <c:v>1.585</c:v>
                </c:pt>
                <c:pt idx="51">
                  <c:v>1.6</c:v>
                </c:pt>
                <c:pt idx="52">
                  <c:v>1.615</c:v>
                </c:pt>
                <c:pt idx="53">
                  <c:v>1.635</c:v>
                </c:pt>
                <c:pt idx="54">
                  <c:v>1.5649999999999999</c:v>
                </c:pt>
                <c:pt idx="55">
                  <c:v>1.5649999999999999</c:v>
                </c:pt>
                <c:pt idx="56">
                  <c:v>1.5649999999999999</c:v>
                </c:pt>
                <c:pt idx="57">
                  <c:v>1.595</c:v>
                </c:pt>
                <c:pt idx="58">
                  <c:v>1.68</c:v>
                </c:pt>
                <c:pt idx="59">
                  <c:v>1.635</c:v>
                </c:pt>
                <c:pt idx="60">
                  <c:v>1.645</c:v>
                </c:pt>
                <c:pt idx="61">
                  <c:v>1.645</c:v>
                </c:pt>
                <c:pt idx="62">
                  <c:v>1.645</c:v>
                </c:pt>
                <c:pt idx="63">
                  <c:v>1.645</c:v>
                </c:pt>
                <c:pt idx="64">
                  <c:v>1.65</c:v>
                </c:pt>
                <c:pt idx="65">
                  <c:v>1.69</c:v>
                </c:pt>
                <c:pt idx="66">
                  <c:v>1.79</c:v>
                </c:pt>
                <c:pt idx="67">
                  <c:v>1.73</c:v>
                </c:pt>
                <c:pt idx="68">
                  <c:v>1.73</c:v>
                </c:pt>
                <c:pt idx="69">
                  <c:v>1.73</c:v>
                </c:pt>
                <c:pt idx="70">
                  <c:v>1.73</c:v>
                </c:pt>
                <c:pt idx="71">
                  <c:v>1.89</c:v>
                </c:pt>
                <c:pt idx="72">
                  <c:v>1.87</c:v>
                </c:pt>
                <c:pt idx="73">
                  <c:v>1.915</c:v>
                </c:pt>
                <c:pt idx="74">
                  <c:v>1.9650000000000001</c:v>
                </c:pt>
                <c:pt idx="75">
                  <c:v>1.98</c:v>
                </c:pt>
                <c:pt idx="76">
                  <c:v>1.98</c:v>
                </c:pt>
                <c:pt idx="77">
                  <c:v>1.98</c:v>
                </c:pt>
                <c:pt idx="78">
                  <c:v>1.91</c:v>
                </c:pt>
                <c:pt idx="79">
                  <c:v>1.9850000000000001</c:v>
                </c:pt>
                <c:pt idx="80">
                  <c:v>1.9550000000000001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1.9650000000000001</c:v>
                </c:pt>
                <c:pt idx="86">
                  <c:v>2.0150000000000001</c:v>
                </c:pt>
                <c:pt idx="87">
                  <c:v>2.0049999999999999</c:v>
                </c:pt>
                <c:pt idx="88">
                  <c:v>2.0649999999999999</c:v>
                </c:pt>
                <c:pt idx="89">
                  <c:v>2.0550000000000002</c:v>
                </c:pt>
                <c:pt idx="90">
                  <c:v>2.0550000000000002</c:v>
                </c:pt>
                <c:pt idx="91">
                  <c:v>2.0550000000000002</c:v>
                </c:pt>
                <c:pt idx="92">
                  <c:v>2.0350000000000001</c:v>
                </c:pt>
                <c:pt idx="93">
                  <c:v>2.145</c:v>
                </c:pt>
                <c:pt idx="94">
                  <c:v>2.14</c:v>
                </c:pt>
                <c:pt idx="95">
                  <c:v>2.1800000000000002</c:v>
                </c:pt>
                <c:pt idx="96">
                  <c:v>2.0499999999999998</c:v>
                </c:pt>
                <c:pt idx="97">
                  <c:v>2.0499999999999998</c:v>
                </c:pt>
                <c:pt idx="98">
                  <c:v>2.0499999999999998</c:v>
                </c:pt>
                <c:pt idx="99">
                  <c:v>2.04</c:v>
                </c:pt>
                <c:pt idx="100">
                  <c:v>2.13</c:v>
                </c:pt>
                <c:pt idx="101">
                  <c:v>2.21</c:v>
                </c:pt>
                <c:pt idx="102">
                  <c:v>2.1800000000000002</c:v>
                </c:pt>
                <c:pt idx="103">
                  <c:v>2.0699999999999998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2.105</c:v>
                </c:pt>
                <c:pt idx="107">
                  <c:v>2.16</c:v>
                </c:pt>
                <c:pt idx="108">
                  <c:v>2.085</c:v>
                </c:pt>
                <c:pt idx="109">
                  <c:v>2.08</c:v>
                </c:pt>
                <c:pt idx="110">
                  <c:v>2.16</c:v>
                </c:pt>
                <c:pt idx="111">
                  <c:v>2.16</c:v>
                </c:pt>
                <c:pt idx="112">
                  <c:v>2.16</c:v>
                </c:pt>
                <c:pt idx="113">
                  <c:v>2.1850000000000001</c:v>
                </c:pt>
                <c:pt idx="114">
                  <c:v>2.1850000000000001</c:v>
                </c:pt>
                <c:pt idx="115">
                  <c:v>2.15</c:v>
                </c:pt>
                <c:pt idx="116">
                  <c:v>2.1549999999999998</c:v>
                </c:pt>
                <c:pt idx="117">
                  <c:v>2.085</c:v>
                </c:pt>
                <c:pt idx="118">
                  <c:v>2.085</c:v>
                </c:pt>
                <c:pt idx="119">
                  <c:v>2.085</c:v>
                </c:pt>
                <c:pt idx="120">
                  <c:v>2.085</c:v>
                </c:pt>
                <c:pt idx="121">
                  <c:v>2.085</c:v>
                </c:pt>
                <c:pt idx="122">
                  <c:v>2.0950000000000002</c:v>
                </c:pt>
                <c:pt idx="123">
                  <c:v>2.0950000000000002</c:v>
                </c:pt>
                <c:pt idx="124">
                  <c:v>2.08</c:v>
                </c:pt>
                <c:pt idx="125">
                  <c:v>2.08</c:v>
                </c:pt>
                <c:pt idx="126">
                  <c:v>2.08</c:v>
                </c:pt>
                <c:pt idx="127">
                  <c:v>2.085</c:v>
                </c:pt>
                <c:pt idx="128">
                  <c:v>2.1800000000000002</c:v>
                </c:pt>
                <c:pt idx="129">
                  <c:v>2.1949999999999998</c:v>
                </c:pt>
                <c:pt idx="130">
                  <c:v>2.2050000000000001</c:v>
                </c:pt>
                <c:pt idx="131">
                  <c:v>2.09</c:v>
                </c:pt>
                <c:pt idx="132">
                  <c:v>2.09</c:v>
                </c:pt>
                <c:pt idx="133">
                  <c:v>2.09</c:v>
                </c:pt>
                <c:pt idx="134">
                  <c:v>2.2149999999999999</c:v>
                </c:pt>
                <c:pt idx="135">
                  <c:v>2.2000000000000002</c:v>
                </c:pt>
                <c:pt idx="136">
                  <c:v>2.1949999999999998</c:v>
                </c:pt>
                <c:pt idx="137">
                  <c:v>2.2000000000000002</c:v>
                </c:pt>
                <c:pt idx="138">
                  <c:v>2.12</c:v>
                </c:pt>
                <c:pt idx="139">
                  <c:v>2.12</c:v>
                </c:pt>
                <c:pt idx="140">
                  <c:v>2.12</c:v>
                </c:pt>
                <c:pt idx="141">
                  <c:v>2.125</c:v>
                </c:pt>
                <c:pt idx="142">
                  <c:v>2.13</c:v>
                </c:pt>
                <c:pt idx="143">
                  <c:v>2.165</c:v>
                </c:pt>
                <c:pt idx="144">
                  <c:v>2.165</c:v>
                </c:pt>
                <c:pt idx="145">
                  <c:v>2.1349999999999998</c:v>
                </c:pt>
                <c:pt idx="146">
                  <c:v>2.1349999999999998</c:v>
                </c:pt>
                <c:pt idx="147">
                  <c:v>2.1349999999999998</c:v>
                </c:pt>
                <c:pt idx="148">
                  <c:v>2.12</c:v>
                </c:pt>
                <c:pt idx="149">
                  <c:v>2.125</c:v>
                </c:pt>
                <c:pt idx="150">
                  <c:v>2.14</c:v>
                </c:pt>
                <c:pt idx="151">
                  <c:v>2.15</c:v>
                </c:pt>
                <c:pt idx="152">
                  <c:v>2.1549999999999998</c:v>
                </c:pt>
                <c:pt idx="153">
                  <c:v>2.1549999999999998</c:v>
                </c:pt>
                <c:pt idx="154">
                  <c:v>2.1549999999999998</c:v>
                </c:pt>
                <c:pt idx="155">
                  <c:v>2.1800000000000002</c:v>
                </c:pt>
                <c:pt idx="156">
                  <c:v>2.2349999999999999</c:v>
                </c:pt>
                <c:pt idx="157">
                  <c:v>2.2650000000000001</c:v>
                </c:pt>
                <c:pt idx="158">
                  <c:v>2.23</c:v>
                </c:pt>
                <c:pt idx="159">
                  <c:v>2.14</c:v>
                </c:pt>
                <c:pt idx="160">
                  <c:v>2.14</c:v>
                </c:pt>
                <c:pt idx="161">
                  <c:v>2.14</c:v>
                </c:pt>
                <c:pt idx="162">
                  <c:v>2.14</c:v>
                </c:pt>
                <c:pt idx="163">
                  <c:v>2.2050000000000001</c:v>
                </c:pt>
                <c:pt idx="164">
                  <c:v>2.1150000000000002</c:v>
                </c:pt>
                <c:pt idx="165">
                  <c:v>2.125</c:v>
                </c:pt>
                <c:pt idx="166">
                  <c:v>2.06</c:v>
                </c:pt>
                <c:pt idx="167">
                  <c:v>2.06</c:v>
                </c:pt>
                <c:pt idx="168">
                  <c:v>2.06</c:v>
                </c:pt>
                <c:pt idx="169">
                  <c:v>2.0699999999999998</c:v>
                </c:pt>
                <c:pt idx="170">
                  <c:v>2.11</c:v>
                </c:pt>
                <c:pt idx="171">
                  <c:v>2.1349999999999998</c:v>
                </c:pt>
                <c:pt idx="172">
                  <c:v>2.08</c:v>
                </c:pt>
                <c:pt idx="173">
                  <c:v>2.0699999999999998</c:v>
                </c:pt>
                <c:pt idx="174">
                  <c:v>2.0699999999999998</c:v>
                </c:pt>
                <c:pt idx="175">
                  <c:v>2.0699999999999998</c:v>
                </c:pt>
                <c:pt idx="176">
                  <c:v>2.11</c:v>
                </c:pt>
                <c:pt idx="177">
                  <c:v>2.1549999999999998</c:v>
                </c:pt>
                <c:pt idx="178">
                  <c:v>2.1800000000000002</c:v>
                </c:pt>
                <c:pt idx="179">
                  <c:v>2.25</c:v>
                </c:pt>
                <c:pt idx="180">
                  <c:v>2.2599999999999998</c:v>
                </c:pt>
                <c:pt idx="181">
                  <c:v>2.2599999999999998</c:v>
                </c:pt>
                <c:pt idx="182">
                  <c:v>2.2599999999999998</c:v>
                </c:pt>
                <c:pt idx="183">
                  <c:v>2.4249999999999998</c:v>
                </c:pt>
                <c:pt idx="184">
                  <c:v>2.41</c:v>
                </c:pt>
                <c:pt idx="185">
                  <c:v>2.4649999999999999</c:v>
                </c:pt>
                <c:pt idx="186">
                  <c:v>2.5299999999999998</c:v>
                </c:pt>
                <c:pt idx="187">
                  <c:v>2.41</c:v>
                </c:pt>
                <c:pt idx="188">
                  <c:v>2.41</c:v>
                </c:pt>
                <c:pt idx="189">
                  <c:v>2.41</c:v>
                </c:pt>
                <c:pt idx="190">
                  <c:v>2.4049999999999998</c:v>
                </c:pt>
                <c:pt idx="191">
                  <c:v>2.4750000000000001</c:v>
                </c:pt>
                <c:pt idx="192">
                  <c:v>2.5249999999999999</c:v>
                </c:pt>
                <c:pt idx="193">
                  <c:v>2.5350000000000001</c:v>
                </c:pt>
                <c:pt idx="194">
                  <c:v>2.5550000000000002</c:v>
                </c:pt>
                <c:pt idx="195">
                  <c:v>2.5550000000000002</c:v>
                </c:pt>
                <c:pt idx="196">
                  <c:v>2.5550000000000002</c:v>
                </c:pt>
                <c:pt idx="197">
                  <c:v>2.64</c:v>
                </c:pt>
                <c:pt idx="198">
                  <c:v>2.68</c:v>
                </c:pt>
                <c:pt idx="199">
                  <c:v>2.6850000000000001</c:v>
                </c:pt>
                <c:pt idx="200">
                  <c:v>2.64</c:v>
                </c:pt>
                <c:pt idx="201">
                  <c:v>2.54</c:v>
                </c:pt>
                <c:pt idx="202">
                  <c:v>2.54</c:v>
                </c:pt>
                <c:pt idx="203">
                  <c:v>2.54</c:v>
                </c:pt>
                <c:pt idx="204">
                  <c:v>2.605</c:v>
                </c:pt>
                <c:pt idx="205">
                  <c:v>2.5750000000000002</c:v>
                </c:pt>
                <c:pt idx="206">
                  <c:v>2.61</c:v>
                </c:pt>
                <c:pt idx="207">
                  <c:v>2.7250000000000001</c:v>
                </c:pt>
                <c:pt idx="208">
                  <c:v>2.7949999999999999</c:v>
                </c:pt>
                <c:pt idx="209">
                  <c:v>2.7949999999999999</c:v>
                </c:pt>
                <c:pt idx="210">
                  <c:v>2.7949999999999999</c:v>
                </c:pt>
                <c:pt idx="211">
                  <c:v>2.77</c:v>
                </c:pt>
                <c:pt idx="212">
                  <c:v>2.88</c:v>
                </c:pt>
                <c:pt idx="213">
                  <c:v>2.9449999999999998</c:v>
                </c:pt>
                <c:pt idx="214">
                  <c:v>2.88</c:v>
                </c:pt>
                <c:pt idx="215">
                  <c:v>2.76</c:v>
                </c:pt>
                <c:pt idx="216">
                  <c:v>2.76</c:v>
                </c:pt>
                <c:pt idx="217">
                  <c:v>2.76</c:v>
                </c:pt>
                <c:pt idx="218">
                  <c:v>2.75</c:v>
                </c:pt>
                <c:pt idx="219">
                  <c:v>2.77</c:v>
                </c:pt>
                <c:pt idx="220">
                  <c:v>2.61</c:v>
                </c:pt>
                <c:pt idx="221">
                  <c:v>2.4700000000000002</c:v>
                </c:pt>
                <c:pt idx="222">
                  <c:v>2.23</c:v>
                </c:pt>
                <c:pt idx="223">
                  <c:v>2.23</c:v>
                </c:pt>
                <c:pt idx="224">
                  <c:v>2.23</c:v>
                </c:pt>
                <c:pt idx="225">
                  <c:v>2.23</c:v>
                </c:pt>
                <c:pt idx="226">
                  <c:v>2.4300000000000002</c:v>
                </c:pt>
                <c:pt idx="227">
                  <c:v>2.54</c:v>
                </c:pt>
                <c:pt idx="228">
                  <c:v>2.61</c:v>
                </c:pt>
                <c:pt idx="229">
                  <c:v>2.68</c:v>
                </c:pt>
                <c:pt idx="230">
                  <c:v>2.68</c:v>
                </c:pt>
                <c:pt idx="231">
                  <c:v>2.68</c:v>
                </c:pt>
                <c:pt idx="232">
                  <c:v>2.66</c:v>
                </c:pt>
                <c:pt idx="233">
                  <c:v>2.48</c:v>
                </c:pt>
                <c:pt idx="234">
                  <c:v>2.37</c:v>
                </c:pt>
                <c:pt idx="235">
                  <c:v>2.34</c:v>
                </c:pt>
                <c:pt idx="236">
                  <c:v>2.2450000000000001</c:v>
                </c:pt>
                <c:pt idx="237">
                  <c:v>2.2450000000000001</c:v>
                </c:pt>
                <c:pt idx="238">
                  <c:v>2.2450000000000001</c:v>
                </c:pt>
                <c:pt idx="239">
                  <c:v>2.355</c:v>
                </c:pt>
                <c:pt idx="240">
                  <c:v>2.1800000000000002</c:v>
                </c:pt>
                <c:pt idx="241">
                  <c:v>2.1850000000000001</c:v>
                </c:pt>
                <c:pt idx="242">
                  <c:v>2.33</c:v>
                </c:pt>
                <c:pt idx="243">
                  <c:v>2.375</c:v>
                </c:pt>
                <c:pt idx="244">
                  <c:v>2.375</c:v>
                </c:pt>
                <c:pt idx="245">
                  <c:v>2.375</c:v>
                </c:pt>
                <c:pt idx="246">
                  <c:v>2.395</c:v>
                </c:pt>
                <c:pt idx="247">
                  <c:v>2.4750000000000001</c:v>
                </c:pt>
                <c:pt idx="248">
                  <c:v>2.4300000000000002</c:v>
                </c:pt>
                <c:pt idx="2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C4-4B99-A93F-DD64836F3796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WORKSHEET!$B$506:$B$755</c:f>
              <c:numCache>
                <c:formatCode>d\-mmm\-yy</c:formatCode>
                <c:ptCount val="250"/>
                <c:pt idx="0">
                  <c:v>36184</c:v>
                </c:pt>
                <c:pt idx="1">
                  <c:v>36185</c:v>
                </c:pt>
                <c:pt idx="2">
                  <c:v>36186</c:v>
                </c:pt>
                <c:pt idx="3">
                  <c:v>36187</c:v>
                </c:pt>
                <c:pt idx="4">
                  <c:v>36188</c:v>
                </c:pt>
                <c:pt idx="5">
                  <c:v>36189</c:v>
                </c:pt>
                <c:pt idx="6">
                  <c:v>36190</c:v>
                </c:pt>
                <c:pt idx="7">
                  <c:v>36191</c:v>
                </c:pt>
                <c:pt idx="8">
                  <c:v>36192</c:v>
                </c:pt>
                <c:pt idx="9">
                  <c:v>36193</c:v>
                </c:pt>
                <c:pt idx="10">
                  <c:v>36194</c:v>
                </c:pt>
                <c:pt idx="11">
                  <c:v>36195</c:v>
                </c:pt>
                <c:pt idx="12">
                  <c:v>36196</c:v>
                </c:pt>
                <c:pt idx="13">
                  <c:v>36197</c:v>
                </c:pt>
                <c:pt idx="14">
                  <c:v>36198</c:v>
                </c:pt>
                <c:pt idx="15">
                  <c:v>36199</c:v>
                </c:pt>
                <c:pt idx="16">
                  <c:v>36200</c:v>
                </c:pt>
                <c:pt idx="17">
                  <c:v>36201</c:v>
                </c:pt>
                <c:pt idx="18">
                  <c:v>36202</c:v>
                </c:pt>
                <c:pt idx="19">
                  <c:v>36203</c:v>
                </c:pt>
                <c:pt idx="20">
                  <c:v>36204</c:v>
                </c:pt>
                <c:pt idx="21">
                  <c:v>36205</c:v>
                </c:pt>
                <c:pt idx="22">
                  <c:v>36206</c:v>
                </c:pt>
                <c:pt idx="23">
                  <c:v>36207</c:v>
                </c:pt>
                <c:pt idx="24">
                  <c:v>36208</c:v>
                </c:pt>
                <c:pt idx="25">
                  <c:v>36209</c:v>
                </c:pt>
                <c:pt idx="26">
                  <c:v>36210</c:v>
                </c:pt>
                <c:pt idx="27">
                  <c:v>36211</c:v>
                </c:pt>
                <c:pt idx="28">
                  <c:v>36212</c:v>
                </c:pt>
                <c:pt idx="29">
                  <c:v>36213</c:v>
                </c:pt>
                <c:pt idx="30">
                  <c:v>36214</c:v>
                </c:pt>
                <c:pt idx="31">
                  <c:v>36215</c:v>
                </c:pt>
                <c:pt idx="32">
                  <c:v>36216</c:v>
                </c:pt>
                <c:pt idx="33">
                  <c:v>36217</c:v>
                </c:pt>
                <c:pt idx="34">
                  <c:v>36218</c:v>
                </c:pt>
                <c:pt idx="35">
                  <c:v>36219</c:v>
                </c:pt>
                <c:pt idx="36">
                  <c:v>36220</c:v>
                </c:pt>
                <c:pt idx="37">
                  <c:v>36221</c:v>
                </c:pt>
                <c:pt idx="38">
                  <c:v>36222</c:v>
                </c:pt>
                <c:pt idx="39">
                  <c:v>36223</c:v>
                </c:pt>
                <c:pt idx="40">
                  <c:v>36224</c:v>
                </c:pt>
                <c:pt idx="41">
                  <c:v>36225</c:v>
                </c:pt>
                <c:pt idx="42">
                  <c:v>36226</c:v>
                </c:pt>
                <c:pt idx="43">
                  <c:v>36227</c:v>
                </c:pt>
                <c:pt idx="44">
                  <c:v>36228</c:v>
                </c:pt>
                <c:pt idx="45">
                  <c:v>36229</c:v>
                </c:pt>
                <c:pt idx="46">
                  <c:v>36230</c:v>
                </c:pt>
                <c:pt idx="47">
                  <c:v>36231</c:v>
                </c:pt>
                <c:pt idx="48">
                  <c:v>36232</c:v>
                </c:pt>
                <c:pt idx="49">
                  <c:v>36233</c:v>
                </c:pt>
                <c:pt idx="50">
                  <c:v>36234</c:v>
                </c:pt>
                <c:pt idx="51">
                  <c:v>36235</c:v>
                </c:pt>
                <c:pt idx="52">
                  <c:v>36236</c:v>
                </c:pt>
                <c:pt idx="53">
                  <c:v>36237</c:v>
                </c:pt>
                <c:pt idx="54">
                  <c:v>36238</c:v>
                </c:pt>
                <c:pt idx="55">
                  <c:v>36239</c:v>
                </c:pt>
                <c:pt idx="56">
                  <c:v>36240</c:v>
                </c:pt>
                <c:pt idx="57">
                  <c:v>36241</c:v>
                </c:pt>
                <c:pt idx="58">
                  <c:v>36242</c:v>
                </c:pt>
                <c:pt idx="59">
                  <c:v>36243</c:v>
                </c:pt>
                <c:pt idx="60">
                  <c:v>36244</c:v>
                </c:pt>
                <c:pt idx="61">
                  <c:v>36245</c:v>
                </c:pt>
                <c:pt idx="62">
                  <c:v>36246</c:v>
                </c:pt>
                <c:pt idx="63">
                  <c:v>36247</c:v>
                </c:pt>
                <c:pt idx="64">
                  <c:v>36248</c:v>
                </c:pt>
                <c:pt idx="65">
                  <c:v>36249</c:v>
                </c:pt>
                <c:pt idx="66">
                  <c:v>36250</c:v>
                </c:pt>
                <c:pt idx="67">
                  <c:v>36251</c:v>
                </c:pt>
                <c:pt idx="68">
                  <c:v>36252</c:v>
                </c:pt>
                <c:pt idx="69">
                  <c:v>36253</c:v>
                </c:pt>
                <c:pt idx="70">
                  <c:v>36254</c:v>
                </c:pt>
                <c:pt idx="71">
                  <c:v>36255</c:v>
                </c:pt>
                <c:pt idx="72">
                  <c:v>36256</c:v>
                </c:pt>
                <c:pt idx="73">
                  <c:v>36257</c:v>
                </c:pt>
                <c:pt idx="74">
                  <c:v>36258</c:v>
                </c:pt>
                <c:pt idx="75">
                  <c:v>36259</c:v>
                </c:pt>
                <c:pt idx="76">
                  <c:v>36260</c:v>
                </c:pt>
                <c:pt idx="77">
                  <c:v>36261</c:v>
                </c:pt>
                <c:pt idx="78">
                  <c:v>36262</c:v>
                </c:pt>
                <c:pt idx="79">
                  <c:v>36263</c:v>
                </c:pt>
                <c:pt idx="80">
                  <c:v>36264</c:v>
                </c:pt>
                <c:pt idx="81">
                  <c:v>36265</c:v>
                </c:pt>
                <c:pt idx="82">
                  <c:v>36266</c:v>
                </c:pt>
                <c:pt idx="83">
                  <c:v>36267</c:v>
                </c:pt>
                <c:pt idx="84">
                  <c:v>36268</c:v>
                </c:pt>
                <c:pt idx="85">
                  <c:v>36269</c:v>
                </c:pt>
                <c:pt idx="86">
                  <c:v>36270</c:v>
                </c:pt>
                <c:pt idx="87">
                  <c:v>36271</c:v>
                </c:pt>
                <c:pt idx="88">
                  <c:v>36272</c:v>
                </c:pt>
                <c:pt idx="89">
                  <c:v>36273</c:v>
                </c:pt>
                <c:pt idx="90">
                  <c:v>36274</c:v>
                </c:pt>
                <c:pt idx="91">
                  <c:v>36275</c:v>
                </c:pt>
                <c:pt idx="92">
                  <c:v>36276</c:v>
                </c:pt>
                <c:pt idx="93">
                  <c:v>36277</c:v>
                </c:pt>
                <c:pt idx="94">
                  <c:v>36278</c:v>
                </c:pt>
                <c:pt idx="95">
                  <c:v>36279</c:v>
                </c:pt>
                <c:pt idx="96">
                  <c:v>36280</c:v>
                </c:pt>
                <c:pt idx="97">
                  <c:v>36281</c:v>
                </c:pt>
                <c:pt idx="98">
                  <c:v>36282</c:v>
                </c:pt>
                <c:pt idx="99">
                  <c:v>36283</c:v>
                </c:pt>
                <c:pt idx="100">
                  <c:v>36284</c:v>
                </c:pt>
                <c:pt idx="101">
                  <c:v>36285</c:v>
                </c:pt>
                <c:pt idx="102">
                  <c:v>36286</c:v>
                </c:pt>
                <c:pt idx="103">
                  <c:v>36287</c:v>
                </c:pt>
                <c:pt idx="104">
                  <c:v>36288</c:v>
                </c:pt>
                <c:pt idx="105">
                  <c:v>36289</c:v>
                </c:pt>
                <c:pt idx="106">
                  <c:v>36290</c:v>
                </c:pt>
                <c:pt idx="107">
                  <c:v>36291</c:v>
                </c:pt>
                <c:pt idx="108">
                  <c:v>36292</c:v>
                </c:pt>
                <c:pt idx="109">
                  <c:v>36293</c:v>
                </c:pt>
                <c:pt idx="110">
                  <c:v>36294</c:v>
                </c:pt>
                <c:pt idx="111">
                  <c:v>36295</c:v>
                </c:pt>
                <c:pt idx="112">
                  <c:v>36296</c:v>
                </c:pt>
                <c:pt idx="113">
                  <c:v>36297</c:v>
                </c:pt>
                <c:pt idx="114">
                  <c:v>36298</c:v>
                </c:pt>
                <c:pt idx="115">
                  <c:v>36299</c:v>
                </c:pt>
                <c:pt idx="116">
                  <c:v>36300</c:v>
                </c:pt>
                <c:pt idx="117">
                  <c:v>36301</c:v>
                </c:pt>
                <c:pt idx="118">
                  <c:v>36302</c:v>
                </c:pt>
                <c:pt idx="119">
                  <c:v>36303</c:v>
                </c:pt>
                <c:pt idx="120">
                  <c:v>36304</c:v>
                </c:pt>
                <c:pt idx="121">
                  <c:v>36305</c:v>
                </c:pt>
                <c:pt idx="122">
                  <c:v>36306</c:v>
                </c:pt>
                <c:pt idx="123">
                  <c:v>36307</c:v>
                </c:pt>
                <c:pt idx="124">
                  <c:v>36308</c:v>
                </c:pt>
                <c:pt idx="125">
                  <c:v>36309</c:v>
                </c:pt>
                <c:pt idx="126">
                  <c:v>36310</c:v>
                </c:pt>
                <c:pt idx="127">
                  <c:v>36311</c:v>
                </c:pt>
                <c:pt idx="128">
                  <c:v>36312</c:v>
                </c:pt>
                <c:pt idx="129">
                  <c:v>36313</c:v>
                </c:pt>
                <c:pt idx="130">
                  <c:v>36314</c:v>
                </c:pt>
                <c:pt idx="131">
                  <c:v>36315</c:v>
                </c:pt>
                <c:pt idx="132">
                  <c:v>36316</c:v>
                </c:pt>
                <c:pt idx="133">
                  <c:v>36317</c:v>
                </c:pt>
                <c:pt idx="134">
                  <c:v>36318</c:v>
                </c:pt>
                <c:pt idx="135">
                  <c:v>36319</c:v>
                </c:pt>
                <c:pt idx="136">
                  <c:v>36320</c:v>
                </c:pt>
                <c:pt idx="137">
                  <c:v>36321</c:v>
                </c:pt>
                <c:pt idx="138">
                  <c:v>36322</c:v>
                </c:pt>
                <c:pt idx="139">
                  <c:v>36323</c:v>
                </c:pt>
                <c:pt idx="140">
                  <c:v>36324</c:v>
                </c:pt>
                <c:pt idx="141">
                  <c:v>36325</c:v>
                </c:pt>
                <c:pt idx="142">
                  <c:v>36326</c:v>
                </c:pt>
                <c:pt idx="143">
                  <c:v>36327</c:v>
                </c:pt>
                <c:pt idx="144">
                  <c:v>36328</c:v>
                </c:pt>
                <c:pt idx="145">
                  <c:v>36329</c:v>
                </c:pt>
                <c:pt idx="146">
                  <c:v>36330</c:v>
                </c:pt>
                <c:pt idx="147">
                  <c:v>36331</c:v>
                </c:pt>
                <c:pt idx="148">
                  <c:v>36332</c:v>
                </c:pt>
                <c:pt idx="149">
                  <c:v>36333</c:v>
                </c:pt>
                <c:pt idx="150">
                  <c:v>36334</c:v>
                </c:pt>
                <c:pt idx="151">
                  <c:v>36335</c:v>
                </c:pt>
                <c:pt idx="152">
                  <c:v>36336</c:v>
                </c:pt>
                <c:pt idx="153">
                  <c:v>36337</c:v>
                </c:pt>
                <c:pt idx="154">
                  <c:v>36338</c:v>
                </c:pt>
                <c:pt idx="155">
                  <c:v>36339</c:v>
                </c:pt>
                <c:pt idx="156">
                  <c:v>36340</c:v>
                </c:pt>
                <c:pt idx="157">
                  <c:v>36341</c:v>
                </c:pt>
                <c:pt idx="158">
                  <c:v>36342</c:v>
                </c:pt>
                <c:pt idx="159">
                  <c:v>36343</c:v>
                </c:pt>
                <c:pt idx="160">
                  <c:v>36344</c:v>
                </c:pt>
                <c:pt idx="161">
                  <c:v>36345</c:v>
                </c:pt>
                <c:pt idx="162">
                  <c:v>36346</c:v>
                </c:pt>
                <c:pt idx="163">
                  <c:v>36347</c:v>
                </c:pt>
                <c:pt idx="164">
                  <c:v>36348</c:v>
                </c:pt>
                <c:pt idx="165">
                  <c:v>36349</c:v>
                </c:pt>
                <c:pt idx="166">
                  <c:v>36350</c:v>
                </c:pt>
                <c:pt idx="167">
                  <c:v>36351</c:v>
                </c:pt>
                <c:pt idx="168">
                  <c:v>36352</c:v>
                </c:pt>
                <c:pt idx="169">
                  <c:v>36353</c:v>
                </c:pt>
                <c:pt idx="170">
                  <c:v>36354</c:v>
                </c:pt>
                <c:pt idx="171">
                  <c:v>36355</c:v>
                </c:pt>
                <c:pt idx="172">
                  <c:v>36356</c:v>
                </c:pt>
                <c:pt idx="173">
                  <c:v>36357</c:v>
                </c:pt>
                <c:pt idx="174">
                  <c:v>36358</c:v>
                </c:pt>
                <c:pt idx="175">
                  <c:v>36359</c:v>
                </c:pt>
                <c:pt idx="176">
                  <c:v>36360</c:v>
                </c:pt>
                <c:pt idx="177">
                  <c:v>36361</c:v>
                </c:pt>
                <c:pt idx="178">
                  <c:v>36362</c:v>
                </c:pt>
                <c:pt idx="179">
                  <c:v>36363</c:v>
                </c:pt>
                <c:pt idx="180">
                  <c:v>36364</c:v>
                </c:pt>
                <c:pt idx="181">
                  <c:v>36365</c:v>
                </c:pt>
                <c:pt idx="182">
                  <c:v>36366</c:v>
                </c:pt>
                <c:pt idx="183">
                  <c:v>36367</c:v>
                </c:pt>
                <c:pt idx="184">
                  <c:v>36368</c:v>
                </c:pt>
                <c:pt idx="185">
                  <c:v>36369</c:v>
                </c:pt>
                <c:pt idx="186">
                  <c:v>36370</c:v>
                </c:pt>
                <c:pt idx="187">
                  <c:v>36371</c:v>
                </c:pt>
                <c:pt idx="188">
                  <c:v>36372</c:v>
                </c:pt>
                <c:pt idx="189">
                  <c:v>36373</c:v>
                </c:pt>
                <c:pt idx="190">
                  <c:v>36374</c:v>
                </c:pt>
                <c:pt idx="191">
                  <c:v>36375</c:v>
                </c:pt>
                <c:pt idx="192">
                  <c:v>36376</c:v>
                </c:pt>
                <c:pt idx="193">
                  <c:v>36377</c:v>
                </c:pt>
                <c:pt idx="194">
                  <c:v>36378</c:v>
                </c:pt>
                <c:pt idx="195">
                  <c:v>36379</c:v>
                </c:pt>
                <c:pt idx="196">
                  <c:v>36380</c:v>
                </c:pt>
                <c:pt idx="197">
                  <c:v>36381</c:v>
                </c:pt>
                <c:pt idx="198">
                  <c:v>36382</c:v>
                </c:pt>
                <c:pt idx="199">
                  <c:v>36383</c:v>
                </c:pt>
                <c:pt idx="200">
                  <c:v>36384</c:v>
                </c:pt>
                <c:pt idx="201">
                  <c:v>36385</c:v>
                </c:pt>
                <c:pt idx="202">
                  <c:v>36386</c:v>
                </c:pt>
                <c:pt idx="203">
                  <c:v>36387</c:v>
                </c:pt>
                <c:pt idx="204">
                  <c:v>36388</c:v>
                </c:pt>
                <c:pt idx="205">
                  <c:v>36389</c:v>
                </c:pt>
                <c:pt idx="206">
                  <c:v>36390</c:v>
                </c:pt>
                <c:pt idx="207">
                  <c:v>36391</c:v>
                </c:pt>
                <c:pt idx="208">
                  <c:v>36392</c:v>
                </c:pt>
                <c:pt idx="209">
                  <c:v>36393</c:v>
                </c:pt>
                <c:pt idx="210">
                  <c:v>36394</c:v>
                </c:pt>
                <c:pt idx="211">
                  <c:v>36395</c:v>
                </c:pt>
                <c:pt idx="212">
                  <c:v>36396</c:v>
                </c:pt>
                <c:pt idx="213">
                  <c:v>36397</c:v>
                </c:pt>
                <c:pt idx="214">
                  <c:v>36398</c:v>
                </c:pt>
                <c:pt idx="215">
                  <c:v>36399</c:v>
                </c:pt>
                <c:pt idx="216">
                  <c:v>36400</c:v>
                </c:pt>
                <c:pt idx="217">
                  <c:v>36401</c:v>
                </c:pt>
                <c:pt idx="218">
                  <c:v>36402</c:v>
                </c:pt>
                <c:pt idx="219">
                  <c:v>36403</c:v>
                </c:pt>
                <c:pt idx="220">
                  <c:v>36404</c:v>
                </c:pt>
                <c:pt idx="221">
                  <c:v>36405</c:v>
                </c:pt>
                <c:pt idx="222">
                  <c:v>36406</c:v>
                </c:pt>
                <c:pt idx="223">
                  <c:v>36407</c:v>
                </c:pt>
                <c:pt idx="224">
                  <c:v>36408</c:v>
                </c:pt>
                <c:pt idx="225">
                  <c:v>36409</c:v>
                </c:pt>
                <c:pt idx="226">
                  <c:v>36410</c:v>
                </c:pt>
                <c:pt idx="227">
                  <c:v>36411</c:v>
                </c:pt>
                <c:pt idx="228">
                  <c:v>36412</c:v>
                </c:pt>
                <c:pt idx="229">
                  <c:v>36413</c:v>
                </c:pt>
                <c:pt idx="230">
                  <c:v>36414</c:v>
                </c:pt>
                <c:pt idx="231">
                  <c:v>36415</c:v>
                </c:pt>
                <c:pt idx="232">
                  <c:v>36416</c:v>
                </c:pt>
                <c:pt idx="233">
                  <c:v>36417</c:v>
                </c:pt>
                <c:pt idx="234">
                  <c:v>36418</c:v>
                </c:pt>
                <c:pt idx="235">
                  <c:v>36419</c:v>
                </c:pt>
                <c:pt idx="236">
                  <c:v>36420</c:v>
                </c:pt>
                <c:pt idx="237">
                  <c:v>36421</c:v>
                </c:pt>
                <c:pt idx="238">
                  <c:v>36422</c:v>
                </c:pt>
                <c:pt idx="239">
                  <c:v>36423</c:v>
                </c:pt>
                <c:pt idx="240">
                  <c:v>36424</c:v>
                </c:pt>
                <c:pt idx="241">
                  <c:v>36425</c:v>
                </c:pt>
                <c:pt idx="242">
                  <c:v>36426</c:v>
                </c:pt>
                <c:pt idx="243">
                  <c:v>36427</c:v>
                </c:pt>
                <c:pt idx="244">
                  <c:v>36428</c:v>
                </c:pt>
                <c:pt idx="245">
                  <c:v>36429</c:v>
                </c:pt>
                <c:pt idx="246">
                  <c:v>36430</c:v>
                </c:pt>
                <c:pt idx="247">
                  <c:v>36431</c:v>
                </c:pt>
                <c:pt idx="248">
                  <c:v>36432</c:v>
                </c:pt>
                <c:pt idx="249">
                  <c:v>36433</c:v>
                </c:pt>
              </c:numCache>
            </c:numRef>
          </c:cat>
          <c:val>
            <c:numRef>
              <c:f>WORKSHEET!$D$506:$D$755</c:f>
              <c:numCache>
                <c:formatCode>0.00_);[Red]\(0.00\)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C4-4B99-A93F-DD64836F3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137752"/>
        <c:axId val="1"/>
      </c:lineChart>
      <c:dateAx>
        <c:axId val="2161377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0"/>
        <c:majorTimeUnit val="days"/>
        <c:minorUnit val="3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137752"/>
        <c:crosses val="autoZero"/>
        <c:crossBetween val="between"/>
        <c:majorUnit val="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WORKSHEET!$J$4</c:f>
          <c:strCache>
            <c:ptCount val="1"/>
            <c:pt idx="0">
              <c:v>FIXED PRICE CASH SOCAL - FIXED PRICE CASH EP PERM    DAY MA</c:v>
            </c:pt>
          </c:strCache>
        </c:strRef>
      </c:tx>
      <c:layout>
        <c:manualLayout>
          <c:xMode val="edge"/>
          <c:yMode val="edge"/>
          <c:x val="0.20729537366548043"/>
          <c:y val="1.963350785340314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953736654804271E-2"/>
          <c:y val="0.12565445026178013"/>
          <c:w val="0.90124555160142328"/>
          <c:h val="0.83638743455497389"/>
        </c:manualLayout>
      </c:layout>
      <c:lineChart>
        <c:grouping val="standard"/>
        <c:varyColors val="0"/>
        <c:ser>
          <c:idx val="0"/>
          <c:order val="0"/>
          <c:tx>
            <c:strRef>
              <c:f>WORKSHEET!$J$4</c:f>
              <c:strCache>
                <c:ptCount val="1"/>
                <c:pt idx="0">
                  <c:v>FIXED PRICE CASH SOCAL - FIXED PRICE CASH EP PERM    DAY MA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WORKSHEET!$J$6:$J$755</c:f>
              <c:numCache>
                <c:formatCode>0.00_);[Red]\(0.00\)</c:formatCode>
                <c:ptCount val="750"/>
                <c:pt idx="0">
                  <c:v>0.16500000000000004</c:v>
                </c:pt>
                <c:pt idx="1">
                  <c:v>0.16500000000000004</c:v>
                </c:pt>
                <c:pt idx="2">
                  <c:v>0.16500000000000004</c:v>
                </c:pt>
                <c:pt idx="3">
                  <c:v>0.16500000000000004</c:v>
                </c:pt>
                <c:pt idx="4">
                  <c:v>0.1549999999999998</c:v>
                </c:pt>
                <c:pt idx="5">
                  <c:v>0.11999999999999966</c:v>
                </c:pt>
                <c:pt idx="6">
                  <c:v>0.16000000000000014</c:v>
                </c:pt>
                <c:pt idx="7">
                  <c:v>0.23499999999999988</c:v>
                </c:pt>
                <c:pt idx="8">
                  <c:v>8.4999999999999964E-2</c:v>
                </c:pt>
                <c:pt idx="9">
                  <c:v>8.4999999999999964E-2</c:v>
                </c:pt>
                <c:pt idx="10">
                  <c:v>8.4999999999999964E-2</c:v>
                </c:pt>
                <c:pt idx="11">
                  <c:v>0.24000000000000021</c:v>
                </c:pt>
                <c:pt idx="12">
                  <c:v>0.28500000000000014</c:v>
                </c:pt>
                <c:pt idx="13">
                  <c:v>0.16000000000000014</c:v>
                </c:pt>
                <c:pt idx="14">
                  <c:v>0.16999999999999993</c:v>
                </c:pt>
                <c:pt idx="15">
                  <c:v>0.18000000000000016</c:v>
                </c:pt>
                <c:pt idx="16">
                  <c:v>0.18000000000000016</c:v>
                </c:pt>
                <c:pt idx="17">
                  <c:v>0.18000000000000016</c:v>
                </c:pt>
                <c:pt idx="18">
                  <c:v>0.125</c:v>
                </c:pt>
                <c:pt idx="19">
                  <c:v>0.13499999999999979</c:v>
                </c:pt>
                <c:pt idx="20">
                  <c:v>0.14000000000000012</c:v>
                </c:pt>
                <c:pt idx="21">
                  <c:v>0.15500000000000025</c:v>
                </c:pt>
                <c:pt idx="22">
                  <c:v>0.20000000000000018</c:v>
                </c:pt>
                <c:pt idx="23">
                  <c:v>0.20000000000000018</c:v>
                </c:pt>
                <c:pt idx="24">
                  <c:v>0.20000000000000018</c:v>
                </c:pt>
                <c:pt idx="25">
                  <c:v>0.13499999999999979</c:v>
                </c:pt>
                <c:pt idx="26">
                  <c:v>0.17499999999999982</c:v>
                </c:pt>
                <c:pt idx="27">
                  <c:v>0.16999999999999993</c:v>
                </c:pt>
                <c:pt idx="28">
                  <c:v>0.15000000000000036</c:v>
                </c:pt>
                <c:pt idx="29">
                  <c:v>0.12999999999999989</c:v>
                </c:pt>
                <c:pt idx="30">
                  <c:v>0.12999999999999989</c:v>
                </c:pt>
                <c:pt idx="31">
                  <c:v>0.12999999999999989</c:v>
                </c:pt>
                <c:pt idx="32">
                  <c:v>0.16999999999999993</c:v>
                </c:pt>
                <c:pt idx="33">
                  <c:v>0.19999999999999973</c:v>
                </c:pt>
                <c:pt idx="34">
                  <c:v>0.20999999999999996</c:v>
                </c:pt>
                <c:pt idx="35">
                  <c:v>0.20500000000000007</c:v>
                </c:pt>
                <c:pt idx="36">
                  <c:v>0.20500000000000007</c:v>
                </c:pt>
                <c:pt idx="37">
                  <c:v>0.20500000000000007</c:v>
                </c:pt>
                <c:pt idx="38">
                  <c:v>0.20500000000000007</c:v>
                </c:pt>
                <c:pt idx="39">
                  <c:v>0.19500000000000028</c:v>
                </c:pt>
                <c:pt idx="40">
                  <c:v>0.12999999999999989</c:v>
                </c:pt>
                <c:pt idx="41">
                  <c:v>0.16000000000000014</c:v>
                </c:pt>
                <c:pt idx="42">
                  <c:v>0.13499999999999979</c:v>
                </c:pt>
                <c:pt idx="43">
                  <c:v>0.10000000000000009</c:v>
                </c:pt>
                <c:pt idx="44">
                  <c:v>0.10000000000000009</c:v>
                </c:pt>
                <c:pt idx="45">
                  <c:v>0.10000000000000009</c:v>
                </c:pt>
                <c:pt idx="46">
                  <c:v>0.12999999999999989</c:v>
                </c:pt>
                <c:pt idx="47">
                  <c:v>0.10499999999999998</c:v>
                </c:pt>
                <c:pt idx="48">
                  <c:v>0.18500000000000005</c:v>
                </c:pt>
                <c:pt idx="49">
                  <c:v>0.14500000000000002</c:v>
                </c:pt>
                <c:pt idx="50">
                  <c:v>1.0000000000000231E-2</c:v>
                </c:pt>
                <c:pt idx="51">
                  <c:v>1.0000000000000231E-2</c:v>
                </c:pt>
                <c:pt idx="52">
                  <c:v>1.0000000000000231E-2</c:v>
                </c:pt>
                <c:pt idx="53">
                  <c:v>0.10499999999999998</c:v>
                </c:pt>
                <c:pt idx="54">
                  <c:v>0.14000000000000012</c:v>
                </c:pt>
                <c:pt idx="55">
                  <c:v>0.13000000000000034</c:v>
                </c:pt>
                <c:pt idx="56">
                  <c:v>0.14999999999999991</c:v>
                </c:pt>
                <c:pt idx="57">
                  <c:v>0.13499999999999979</c:v>
                </c:pt>
                <c:pt idx="58">
                  <c:v>0.13499999999999979</c:v>
                </c:pt>
                <c:pt idx="59">
                  <c:v>0.13499999999999979</c:v>
                </c:pt>
                <c:pt idx="60">
                  <c:v>0.125</c:v>
                </c:pt>
                <c:pt idx="61">
                  <c:v>0.125</c:v>
                </c:pt>
                <c:pt idx="62">
                  <c:v>0.15000000000000036</c:v>
                </c:pt>
                <c:pt idx="63">
                  <c:v>0.16999999999999993</c:v>
                </c:pt>
                <c:pt idx="64">
                  <c:v>3.0000000000000249E-2</c:v>
                </c:pt>
                <c:pt idx="65">
                  <c:v>3.0000000000000249E-2</c:v>
                </c:pt>
                <c:pt idx="66">
                  <c:v>3.0000000000000249E-2</c:v>
                </c:pt>
                <c:pt idx="67">
                  <c:v>8.9999999999999858E-2</c:v>
                </c:pt>
                <c:pt idx="68">
                  <c:v>0.10000000000000009</c:v>
                </c:pt>
                <c:pt idx="69">
                  <c:v>9.0000000000000302E-2</c:v>
                </c:pt>
                <c:pt idx="70">
                  <c:v>9.9999999999999645E-2</c:v>
                </c:pt>
                <c:pt idx="71">
                  <c:v>7.0000000000000284E-2</c:v>
                </c:pt>
                <c:pt idx="72">
                  <c:v>7.0000000000000284E-2</c:v>
                </c:pt>
                <c:pt idx="73">
                  <c:v>7.0000000000000284E-2</c:v>
                </c:pt>
                <c:pt idx="74">
                  <c:v>9.5000000000000195E-2</c:v>
                </c:pt>
                <c:pt idx="75">
                  <c:v>9.5000000000000195E-2</c:v>
                </c:pt>
                <c:pt idx="76">
                  <c:v>3.0000000000000249E-2</c:v>
                </c:pt>
                <c:pt idx="77">
                  <c:v>3.0000000000000249E-2</c:v>
                </c:pt>
                <c:pt idx="78">
                  <c:v>3.0000000000000249E-2</c:v>
                </c:pt>
                <c:pt idx="79">
                  <c:v>3.0000000000000249E-2</c:v>
                </c:pt>
                <c:pt idx="80">
                  <c:v>3.0000000000000249E-2</c:v>
                </c:pt>
                <c:pt idx="81">
                  <c:v>0.18999999999999995</c:v>
                </c:pt>
                <c:pt idx="82">
                  <c:v>4.9999999999999822E-2</c:v>
                </c:pt>
                <c:pt idx="83">
                  <c:v>0</c:v>
                </c:pt>
                <c:pt idx="84">
                  <c:v>-5.0000000000000266E-2</c:v>
                </c:pt>
                <c:pt idx="85">
                  <c:v>0.10000000000000009</c:v>
                </c:pt>
                <c:pt idx="86">
                  <c:v>0.10000000000000009</c:v>
                </c:pt>
                <c:pt idx="87">
                  <c:v>0.10000000000000009</c:v>
                </c:pt>
                <c:pt idx="88">
                  <c:v>8.9999999999999858E-2</c:v>
                </c:pt>
                <c:pt idx="89">
                  <c:v>0.2200000000000002</c:v>
                </c:pt>
                <c:pt idx="90">
                  <c:v>8.4999999999999964E-2</c:v>
                </c:pt>
                <c:pt idx="91">
                  <c:v>-3.0000000000000249E-2</c:v>
                </c:pt>
                <c:pt idx="92">
                  <c:v>7.5000000000000178E-2</c:v>
                </c:pt>
                <c:pt idx="93">
                  <c:v>7.5000000000000178E-2</c:v>
                </c:pt>
                <c:pt idx="94">
                  <c:v>7.5000000000000178E-2</c:v>
                </c:pt>
                <c:pt idx="95">
                  <c:v>4.9999999999998934E-3</c:v>
                </c:pt>
                <c:pt idx="96">
                  <c:v>0.11500000000000021</c:v>
                </c:pt>
                <c:pt idx="97">
                  <c:v>0.14500000000000002</c:v>
                </c:pt>
                <c:pt idx="98">
                  <c:v>0.20999999999999996</c:v>
                </c:pt>
                <c:pt idx="99">
                  <c:v>0.14000000000000012</c:v>
                </c:pt>
                <c:pt idx="100">
                  <c:v>0.14000000000000012</c:v>
                </c:pt>
                <c:pt idx="101">
                  <c:v>0.14000000000000012</c:v>
                </c:pt>
                <c:pt idx="102">
                  <c:v>0.14499999999999957</c:v>
                </c:pt>
                <c:pt idx="103">
                  <c:v>6.999999999999984E-2</c:v>
                </c:pt>
                <c:pt idx="104">
                  <c:v>0.17000000000000037</c:v>
                </c:pt>
                <c:pt idx="105">
                  <c:v>0.17000000000000037</c:v>
                </c:pt>
                <c:pt idx="106">
                  <c:v>0.17000000000000037</c:v>
                </c:pt>
                <c:pt idx="107">
                  <c:v>0.17000000000000037</c:v>
                </c:pt>
                <c:pt idx="108">
                  <c:v>0.17000000000000037</c:v>
                </c:pt>
                <c:pt idx="109">
                  <c:v>0.25500000000000034</c:v>
                </c:pt>
                <c:pt idx="110">
                  <c:v>0.1549999999999998</c:v>
                </c:pt>
                <c:pt idx="111">
                  <c:v>0.25499999999999989</c:v>
                </c:pt>
                <c:pt idx="112">
                  <c:v>0.25499999999999989</c:v>
                </c:pt>
                <c:pt idx="113">
                  <c:v>0.25999999999999979</c:v>
                </c:pt>
                <c:pt idx="114">
                  <c:v>0.25999999999999979</c:v>
                </c:pt>
                <c:pt idx="115">
                  <c:v>0.25999999999999979</c:v>
                </c:pt>
                <c:pt idx="116">
                  <c:v>0.17000000000000015</c:v>
                </c:pt>
                <c:pt idx="117">
                  <c:v>0.22999999999999998</c:v>
                </c:pt>
                <c:pt idx="118">
                  <c:v>0.27</c:v>
                </c:pt>
                <c:pt idx="119">
                  <c:v>0.27</c:v>
                </c:pt>
                <c:pt idx="120">
                  <c:v>0.29000000000000004</c:v>
                </c:pt>
                <c:pt idx="121">
                  <c:v>0.29000000000000004</c:v>
                </c:pt>
                <c:pt idx="122">
                  <c:v>0.29000000000000004</c:v>
                </c:pt>
                <c:pt idx="123">
                  <c:v>0.35499999999999998</c:v>
                </c:pt>
                <c:pt idx="124">
                  <c:v>0.3600000000000001</c:v>
                </c:pt>
                <c:pt idx="125">
                  <c:v>0.34999999999999987</c:v>
                </c:pt>
                <c:pt idx="126">
                  <c:v>0.34499999999999975</c:v>
                </c:pt>
                <c:pt idx="127">
                  <c:v>0.37000000000000011</c:v>
                </c:pt>
                <c:pt idx="128">
                  <c:v>0.37000000000000011</c:v>
                </c:pt>
                <c:pt idx="129">
                  <c:v>0.37000000000000011</c:v>
                </c:pt>
                <c:pt idx="130">
                  <c:v>0.34499999999999997</c:v>
                </c:pt>
                <c:pt idx="131">
                  <c:v>0.32499999999999996</c:v>
                </c:pt>
                <c:pt idx="132">
                  <c:v>0.33499999999999996</c:v>
                </c:pt>
                <c:pt idx="133">
                  <c:v>0.30999999999999983</c:v>
                </c:pt>
                <c:pt idx="134">
                  <c:v>0.30999999999999983</c:v>
                </c:pt>
                <c:pt idx="135">
                  <c:v>0.30999999999999983</c:v>
                </c:pt>
                <c:pt idx="136">
                  <c:v>0.30999999999999983</c:v>
                </c:pt>
                <c:pt idx="137">
                  <c:v>0.34499999999999975</c:v>
                </c:pt>
                <c:pt idx="138">
                  <c:v>0.34499999999999997</c:v>
                </c:pt>
                <c:pt idx="139">
                  <c:v>0.29999999999999982</c:v>
                </c:pt>
                <c:pt idx="140">
                  <c:v>0.27499999999999991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0.20499999999999985</c:v>
                </c:pt>
                <c:pt idx="145">
                  <c:v>0.21499999999999986</c:v>
                </c:pt>
                <c:pt idx="146">
                  <c:v>0.19999999999999996</c:v>
                </c:pt>
                <c:pt idx="147">
                  <c:v>0.16000000000000014</c:v>
                </c:pt>
                <c:pt idx="148">
                  <c:v>9.5000000000000195E-2</c:v>
                </c:pt>
                <c:pt idx="149">
                  <c:v>9.5000000000000195E-2</c:v>
                </c:pt>
                <c:pt idx="150">
                  <c:v>9.5000000000000195E-2</c:v>
                </c:pt>
                <c:pt idx="151">
                  <c:v>0.16999999999999993</c:v>
                </c:pt>
                <c:pt idx="152">
                  <c:v>0.18999999999999995</c:v>
                </c:pt>
                <c:pt idx="153">
                  <c:v>0.17499999999999982</c:v>
                </c:pt>
                <c:pt idx="154">
                  <c:v>0.18000000000000016</c:v>
                </c:pt>
                <c:pt idx="155">
                  <c:v>0.19999999999999973</c:v>
                </c:pt>
                <c:pt idx="156">
                  <c:v>0.19999999999999973</c:v>
                </c:pt>
                <c:pt idx="157">
                  <c:v>0.19999999999999973</c:v>
                </c:pt>
                <c:pt idx="158">
                  <c:v>0.19999999999999973</c:v>
                </c:pt>
                <c:pt idx="159">
                  <c:v>0.19499999999999984</c:v>
                </c:pt>
                <c:pt idx="160">
                  <c:v>0.16999999999999993</c:v>
                </c:pt>
                <c:pt idx="161">
                  <c:v>0.17999999999999972</c:v>
                </c:pt>
                <c:pt idx="162">
                  <c:v>0.21499999999999986</c:v>
                </c:pt>
                <c:pt idx="163">
                  <c:v>0.21499999999999986</c:v>
                </c:pt>
                <c:pt idx="164">
                  <c:v>0.21499999999999986</c:v>
                </c:pt>
                <c:pt idx="165">
                  <c:v>0.24500000000000011</c:v>
                </c:pt>
                <c:pt idx="166">
                  <c:v>0.26500000000000012</c:v>
                </c:pt>
                <c:pt idx="167">
                  <c:v>0.29000000000000004</c:v>
                </c:pt>
                <c:pt idx="168">
                  <c:v>0.2849999999999997</c:v>
                </c:pt>
                <c:pt idx="169">
                  <c:v>0.27</c:v>
                </c:pt>
                <c:pt idx="170">
                  <c:v>0.27</c:v>
                </c:pt>
                <c:pt idx="171">
                  <c:v>0.27</c:v>
                </c:pt>
                <c:pt idx="172">
                  <c:v>0.23499999999999988</c:v>
                </c:pt>
                <c:pt idx="173">
                  <c:v>0.27499999999999991</c:v>
                </c:pt>
                <c:pt idx="174">
                  <c:v>0.30500000000000016</c:v>
                </c:pt>
                <c:pt idx="175">
                  <c:v>0.29999999999999982</c:v>
                </c:pt>
                <c:pt idx="176">
                  <c:v>0.29000000000000004</c:v>
                </c:pt>
                <c:pt idx="177">
                  <c:v>0.29000000000000004</c:v>
                </c:pt>
                <c:pt idx="178">
                  <c:v>0.29000000000000004</c:v>
                </c:pt>
                <c:pt idx="179">
                  <c:v>0.26500000000000012</c:v>
                </c:pt>
                <c:pt idx="180">
                  <c:v>0.21499999999999986</c:v>
                </c:pt>
                <c:pt idx="181">
                  <c:v>0.17999999999999972</c:v>
                </c:pt>
                <c:pt idx="182">
                  <c:v>0.19499999999999984</c:v>
                </c:pt>
                <c:pt idx="183">
                  <c:v>0.22500000000000009</c:v>
                </c:pt>
                <c:pt idx="184">
                  <c:v>0.22500000000000009</c:v>
                </c:pt>
                <c:pt idx="185">
                  <c:v>0.22500000000000009</c:v>
                </c:pt>
                <c:pt idx="186">
                  <c:v>0.25</c:v>
                </c:pt>
                <c:pt idx="187">
                  <c:v>0.26000000000000023</c:v>
                </c:pt>
                <c:pt idx="188">
                  <c:v>0.26500000000000012</c:v>
                </c:pt>
                <c:pt idx="189">
                  <c:v>0.24000000000000021</c:v>
                </c:pt>
                <c:pt idx="190">
                  <c:v>0.23499999999999988</c:v>
                </c:pt>
                <c:pt idx="191">
                  <c:v>0.23499999999999988</c:v>
                </c:pt>
                <c:pt idx="192">
                  <c:v>0.23499999999999988</c:v>
                </c:pt>
                <c:pt idx="193">
                  <c:v>0.25499999999999989</c:v>
                </c:pt>
                <c:pt idx="194">
                  <c:v>0.25999999999999979</c:v>
                </c:pt>
                <c:pt idx="195">
                  <c:v>0.22999999999999998</c:v>
                </c:pt>
                <c:pt idx="196">
                  <c:v>0.27</c:v>
                </c:pt>
                <c:pt idx="197">
                  <c:v>0.30000000000000027</c:v>
                </c:pt>
                <c:pt idx="198">
                  <c:v>0.30000000000000027</c:v>
                </c:pt>
                <c:pt idx="199">
                  <c:v>0.30000000000000027</c:v>
                </c:pt>
                <c:pt idx="200">
                  <c:v>0.31499999999999995</c:v>
                </c:pt>
                <c:pt idx="201">
                  <c:v>0.26500000000000012</c:v>
                </c:pt>
                <c:pt idx="202">
                  <c:v>0.20999999999999996</c:v>
                </c:pt>
                <c:pt idx="203">
                  <c:v>0.24500000000000011</c:v>
                </c:pt>
                <c:pt idx="204">
                  <c:v>0.18999999999999995</c:v>
                </c:pt>
                <c:pt idx="205">
                  <c:v>0.18999999999999995</c:v>
                </c:pt>
                <c:pt idx="206">
                  <c:v>0.18999999999999995</c:v>
                </c:pt>
                <c:pt idx="207">
                  <c:v>0.20500000000000007</c:v>
                </c:pt>
                <c:pt idx="208">
                  <c:v>0.20000000000000018</c:v>
                </c:pt>
                <c:pt idx="209">
                  <c:v>0.25</c:v>
                </c:pt>
                <c:pt idx="210">
                  <c:v>0.2849999999999997</c:v>
                </c:pt>
                <c:pt idx="211">
                  <c:v>0.2849999999999997</c:v>
                </c:pt>
                <c:pt idx="212">
                  <c:v>0.2849999999999997</c:v>
                </c:pt>
                <c:pt idx="213">
                  <c:v>0.2849999999999997</c:v>
                </c:pt>
                <c:pt idx="214">
                  <c:v>0.25</c:v>
                </c:pt>
                <c:pt idx="215">
                  <c:v>0.30500000000000016</c:v>
                </c:pt>
                <c:pt idx="216">
                  <c:v>0.29000000000000004</c:v>
                </c:pt>
                <c:pt idx="217">
                  <c:v>0.29000000000000004</c:v>
                </c:pt>
                <c:pt idx="218">
                  <c:v>0.29000000000000004</c:v>
                </c:pt>
                <c:pt idx="219">
                  <c:v>0.29000000000000004</c:v>
                </c:pt>
                <c:pt idx="220">
                  <c:v>0.29000000000000004</c:v>
                </c:pt>
                <c:pt idx="221">
                  <c:v>0.27500000000000036</c:v>
                </c:pt>
                <c:pt idx="222">
                  <c:v>0.31000000000000005</c:v>
                </c:pt>
                <c:pt idx="223">
                  <c:v>0.29999999999999982</c:v>
                </c:pt>
                <c:pt idx="224">
                  <c:v>0.28500000000000014</c:v>
                </c:pt>
                <c:pt idx="225">
                  <c:v>0.25999999999999979</c:v>
                </c:pt>
                <c:pt idx="226">
                  <c:v>0.25999999999999979</c:v>
                </c:pt>
                <c:pt idx="227">
                  <c:v>0.25999999999999979</c:v>
                </c:pt>
                <c:pt idx="228">
                  <c:v>0.26000000000000023</c:v>
                </c:pt>
                <c:pt idx="229">
                  <c:v>0.29000000000000004</c:v>
                </c:pt>
                <c:pt idx="230">
                  <c:v>0.30000000000000027</c:v>
                </c:pt>
                <c:pt idx="231">
                  <c:v>0.2150000000000003</c:v>
                </c:pt>
                <c:pt idx="232">
                  <c:v>0.23999999999999977</c:v>
                </c:pt>
                <c:pt idx="233">
                  <c:v>0.23999999999999977</c:v>
                </c:pt>
                <c:pt idx="234">
                  <c:v>0.23999999999999977</c:v>
                </c:pt>
                <c:pt idx="235">
                  <c:v>0.20500000000000007</c:v>
                </c:pt>
                <c:pt idx="236">
                  <c:v>0.16999999999999993</c:v>
                </c:pt>
                <c:pt idx="237">
                  <c:v>0.21000000000000019</c:v>
                </c:pt>
                <c:pt idx="238">
                  <c:v>0.18999999999999995</c:v>
                </c:pt>
                <c:pt idx="239">
                  <c:v>0.13499999999999979</c:v>
                </c:pt>
                <c:pt idx="240">
                  <c:v>0.13499999999999979</c:v>
                </c:pt>
                <c:pt idx="241">
                  <c:v>0.13499999999999979</c:v>
                </c:pt>
                <c:pt idx="242">
                  <c:v>0.16500000000000004</c:v>
                </c:pt>
                <c:pt idx="243">
                  <c:v>0.25499999999999989</c:v>
                </c:pt>
                <c:pt idx="244">
                  <c:v>0.29000000000000004</c:v>
                </c:pt>
                <c:pt idx="245">
                  <c:v>0.29499999999999993</c:v>
                </c:pt>
                <c:pt idx="246">
                  <c:v>0.29499999999999993</c:v>
                </c:pt>
                <c:pt idx="247">
                  <c:v>0.29499999999999993</c:v>
                </c:pt>
                <c:pt idx="248">
                  <c:v>0.29499999999999993</c:v>
                </c:pt>
                <c:pt idx="249">
                  <c:v>0.24499999999999966</c:v>
                </c:pt>
                <c:pt idx="250">
                  <c:v>0.26500000000000012</c:v>
                </c:pt>
                <c:pt idx="251">
                  <c:v>0.25</c:v>
                </c:pt>
                <c:pt idx="252">
                  <c:v>0.22500000000000009</c:v>
                </c:pt>
                <c:pt idx="253">
                  <c:v>0.19499999999999984</c:v>
                </c:pt>
                <c:pt idx="254">
                  <c:v>0.19499999999999984</c:v>
                </c:pt>
                <c:pt idx="255">
                  <c:v>0.19499999999999984</c:v>
                </c:pt>
                <c:pt idx="256">
                  <c:v>0.19499999999999984</c:v>
                </c:pt>
                <c:pt idx="257">
                  <c:v>0.22500000000000009</c:v>
                </c:pt>
                <c:pt idx="258">
                  <c:v>0.2300000000000002</c:v>
                </c:pt>
                <c:pt idx="259">
                  <c:v>0.2150000000000003</c:v>
                </c:pt>
                <c:pt idx="260">
                  <c:v>8.9999999999999858E-2</c:v>
                </c:pt>
                <c:pt idx="261">
                  <c:v>8.9999999999999858E-2</c:v>
                </c:pt>
                <c:pt idx="262">
                  <c:v>0.125</c:v>
                </c:pt>
                <c:pt idx="263">
                  <c:v>0.1100000000000001</c:v>
                </c:pt>
                <c:pt idx="264">
                  <c:v>9.5000000000000195E-2</c:v>
                </c:pt>
                <c:pt idx="265">
                  <c:v>0.19500000000000006</c:v>
                </c:pt>
                <c:pt idx="266">
                  <c:v>0.2350000000000001</c:v>
                </c:pt>
                <c:pt idx="267">
                  <c:v>0.18500000000000005</c:v>
                </c:pt>
                <c:pt idx="268">
                  <c:v>0.18500000000000005</c:v>
                </c:pt>
                <c:pt idx="269">
                  <c:v>0.18500000000000005</c:v>
                </c:pt>
                <c:pt idx="270">
                  <c:v>0.19500000000000006</c:v>
                </c:pt>
                <c:pt idx="271">
                  <c:v>0.17499999999999982</c:v>
                </c:pt>
                <c:pt idx="272">
                  <c:v>0.12000000000000011</c:v>
                </c:pt>
                <c:pt idx="273">
                  <c:v>7.9999999999999849E-2</c:v>
                </c:pt>
                <c:pt idx="274">
                  <c:v>2.4999999999999911E-2</c:v>
                </c:pt>
                <c:pt idx="275">
                  <c:v>2.4999999999999911E-2</c:v>
                </c:pt>
                <c:pt idx="276">
                  <c:v>2.4999999999999911E-2</c:v>
                </c:pt>
                <c:pt idx="277">
                  <c:v>3.499999999999992E-2</c:v>
                </c:pt>
                <c:pt idx="278">
                  <c:v>7.0000000000000062E-2</c:v>
                </c:pt>
                <c:pt idx="279">
                  <c:v>0.14999999999999991</c:v>
                </c:pt>
                <c:pt idx="280">
                  <c:v>0.11999999999999988</c:v>
                </c:pt>
                <c:pt idx="281">
                  <c:v>6.999999999999984E-2</c:v>
                </c:pt>
                <c:pt idx="282">
                  <c:v>6.999999999999984E-2</c:v>
                </c:pt>
                <c:pt idx="283">
                  <c:v>6.999999999999984E-2</c:v>
                </c:pt>
                <c:pt idx="284">
                  <c:v>0.10999999999999988</c:v>
                </c:pt>
                <c:pt idx="285">
                  <c:v>8.0000000000000071E-2</c:v>
                </c:pt>
                <c:pt idx="286">
                  <c:v>1.499999999999968E-2</c:v>
                </c:pt>
                <c:pt idx="287">
                  <c:v>-3.5000000000000142E-2</c:v>
                </c:pt>
                <c:pt idx="288">
                  <c:v>-0.15000000000000036</c:v>
                </c:pt>
                <c:pt idx="289">
                  <c:v>-0.15000000000000036</c:v>
                </c:pt>
                <c:pt idx="290">
                  <c:v>-0.15000000000000036</c:v>
                </c:pt>
                <c:pt idx="291">
                  <c:v>0</c:v>
                </c:pt>
                <c:pt idx="292">
                  <c:v>-9.9999999999997868E-3</c:v>
                </c:pt>
                <c:pt idx="293">
                  <c:v>0</c:v>
                </c:pt>
                <c:pt idx="294">
                  <c:v>-7.5000000000000178E-2</c:v>
                </c:pt>
                <c:pt idx="295">
                  <c:v>-7.5000000000000178E-2</c:v>
                </c:pt>
                <c:pt idx="296">
                  <c:v>-7.5000000000000178E-2</c:v>
                </c:pt>
                <c:pt idx="297">
                  <c:v>-7.5000000000000178E-2</c:v>
                </c:pt>
                <c:pt idx="298">
                  <c:v>6.4999999999999947E-2</c:v>
                </c:pt>
                <c:pt idx="299">
                  <c:v>8.4999999999999964E-2</c:v>
                </c:pt>
                <c:pt idx="300">
                  <c:v>0.18999999999999995</c:v>
                </c:pt>
                <c:pt idx="301">
                  <c:v>0.18999999999999995</c:v>
                </c:pt>
                <c:pt idx="302">
                  <c:v>9.0000000000000302E-2</c:v>
                </c:pt>
                <c:pt idx="303">
                  <c:v>9.0000000000000302E-2</c:v>
                </c:pt>
                <c:pt idx="304">
                  <c:v>9.0000000000000302E-2</c:v>
                </c:pt>
                <c:pt idx="305">
                  <c:v>0.31000000000000005</c:v>
                </c:pt>
                <c:pt idx="306">
                  <c:v>0.2799999999999998</c:v>
                </c:pt>
                <c:pt idx="307">
                  <c:v>0.30500000000000016</c:v>
                </c:pt>
                <c:pt idx="308">
                  <c:v>0.39000000000000012</c:v>
                </c:pt>
                <c:pt idx="309">
                  <c:v>0.35499999999999998</c:v>
                </c:pt>
                <c:pt idx="310">
                  <c:v>0.35499999999999998</c:v>
                </c:pt>
                <c:pt idx="311">
                  <c:v>0.35499999999999998</c:v>
                </c:pt>
                <c:pt idx="312">
                  <c:v>0.39999999999999991</c:v>
                </c:pt>
                <c:pt idx="313">
                  <c:v>0.45500000000000007</c:v>
                </c:pt>
                <c:pt idx="314">
                  <c:v>0.39000000000000012</c:v>
                </c:pt>
                <c:pt idx="315">
                  <c:v>0.35499999999999998</c:v>
                </c:pt>
                <c:pt idx="316">
                  <c:v>0.2699999999999998</c:v>
                </c:pt>
                <c:pt idx="317">
                  <c:v>0.2699999999999998</c:v>
                </c:pt>
                <c:pt idx="318">
                  <c:v>0.2699999999999998</c:v>
                </c:pt>
                <c:pt idx="319">
                  <c:v>0.38499999999999979</c:v>
                </c:pt>
                <c:pt idx="320">
                  <c:v>0.40999999999999992</c:v>
                </c:pt>
                <c:pt idx="321">
                  <c:v>0.3600000000000001</c:v>
                </c:pt>
                <c:pt idx="322">
                  <c:v>0.36499999999999999</c:v>
                </c:pt>
                <c:pt idx="323">
                  <c:v>0.46499999999999986</c:v>
                </c:pt>
                <c:pt idx="324">
                  <c:v>0.46499999999999986</c:v>
                </c:pt>
                <c:pt idx="325">
                  <c:v>0.46499999999999986</c:v>
                </c:pt>
                <c:pt idx="326">
                  <c:v>0.52500000000000013</c:v>
                </c:pt>
                <c:pt idx="327">
                  <c:v>0.52</c:v>
                </c:pt>
                <c:pt idx="328">
                  <c:v>0.53499999999999992</c:v>
                </c:pt>
                <c:pt idx="329">
                  <c:v>0.56000000000000005</c:v>
                </c:pt>
                <c:pt idx="330">
                  <c:v>0.56500000000000017</c:v>
                </c:pt>
                <c:pt idx="331">
                  <c:v>0.56500000000000017</c:v>
                </c:pt>
                <c:pt idx="332">
                  <c:v>0.56500000000000017</c:v>
                </c:pt>
                <c:pt idx="333">
                  <c:v>0.52500000000000013</c:v>
                </c:pt>
                <c:pt idx="334">
                  <c:v>0.44499999999999984</c:v>
                </c:pt>
                <c:pt idx="335">
                  <c:v>0.45999999999999996</c:v>
                </c:pt>
                <c:pt idx="336">
                  <c:v>0.47500000000000009</c:v>
                </c:pt>
                <c:pt idx="337">
                  <c:v>0.47999999999999976</c:v>
                </c:pt>
                <c:pt idx="338">
                  <c:v>0.47999999999999976</c:v>
                </c:pt>
                <c:pt idx="339">
                  <c:v>0.47999999999999976</c:v>
                </c:pt>
                <c:pt idx="340">
                  <c:v>0.42500000000000004</c:v>
                </c:pt>
                <c:pt idx="341">
                  <c:v>0.39000000000000012</c:v>
                </c:pt>
                <c:pt idx="342">
                  <c:v>0.38500000000000001</c:v>
                </c:pt>
                <c:pt idx="343">
                  <c:v>0.38500000000000001</c:v>
                </c:pt>
                <c:pt idx="344">
                  <c:v>0.31000000000000005</c:v>
                </c:pt>
                <c:pt idx="345">
                  <c:v>0.31000000000000005</c:v>
                </c:pt>
                <c:pt idx="346">
                  <c:v>0.31000000000000005</c:v>
                </c:pt>
                <c:pt idx="347">
                  <c:v>0.37999999999999989</c:v>
                </c:pt>
                <c:pt idx="348">
                  <c:v>0.40000000000000013</c:v>
                </c:pt>
                <c:pt idx="349">
                  <c:v>0.39500000000000002</c:v>
                </c:pt>
                <c:pt idx="350">
                  <c:v>0.38000000000000012</c:v>
                </c:pt>
                <c:pt idx="351">
                  <c:v>0.45999999999999996</c:v>
                </c:pt>
                <c:pt idx="352">
                  <c:v>0.45999999999999996</c:v>
                </c:pt>
                <c:pt idx="353">
                  <c:v>0.45999999999999996</c:v>
                </c:pt>
                <c:pt idx="354">
                  <c:v>0.53</c:v>
                </c:pt>
                <c:pt idx="355">
                  <c:v>0.47500000000000009</c:v>
                </c:pt>
                <c:pt idx="356">
                  <c:v>0.52499999999999991</c:v>
                </c:pt>
                <c:pt idx="357">
                  <c:v>0.50500000000000012</c:v>
                </c:pt>
                <c:pt idx="358">
                  <c:v>0.47499999999999987</c:v>
                </c:pt>
                <c:pt idx="359">
                  <c:v>0.47499999999999987</c:v>
                </c:pt>
                <c:pt idx="360">
                  <c:v>0.47499999999999987</c:v>
                </c:pt>
                <c:pt idx="361">
                  <c:v>0.47499999999999987</c:v>
                </c:pt>
                <c:pt idx="362">
                  <c:v>0.44999999999999996</c:v>
                </c:pt>
                <c:pt idx="363">
                  <c:v>0.43499999999999983</c:v>
                </c:pt>
                <c:pt idx="364">
                  <c:v>0.39000000000000012</c:v>
                </c:pt>
                <c:pt idx="365">
                  <c:v>0.37499999999999978</c:v>
                </c:pt>
                <c:pt idx="366">
                  <c:v>0.37499999999999978</c:v>
                </c:pt>
                <c:pt idx="367">
                  <c:v>0.37499999999999978</c:v>
                </c:pt>
                <c:pt idx="368">
                  <c:v>0.41999999999999993</c:v>
                </c:pt>
                <c:pt idx="369">
                  <c:v>0.3450000000000002</c:v>
                </c:pt>
                <c:pt idx="370">
                  <c:v>0.25499999999999989</c:v>
                </c:pt>
                <c:pt idx="371">
                  <c:v>0.21500000000000008</c:v>
                </c:pt>
                <c:pt idx="372">
                  <c:v>0.13500000000000023</c:v>
                </c:pt>
                <c:pt idx="373">
                  <c:v>0.13500000000000023</c:v>
                </c:pt>
                <c:pt idx="374">
                  <c:v>0.13500000000000023</c:v>
                </c:pt>
                <c:pt idx="375">
                  <c:v>0.19999999999999996</c:v>
                </c:pt>
                <c:pt idx="376">
                  <c:v>0.15500000000000025</c:v>
                </c:pt>
                <c:pt idx="377">
                  <c:v>0.1599999999999997</c:v>
                </c:pt>
                <c:pt idx="378">
                  <c:v>0.18999999999999972</c:v>
                </c:pt>
                <c:pt idx="379">
                  <c:v>7.5000000000000178E-2</c:v>
                </c:pt>
                <c:pt idx="380">
                  <c:v>7.5000000000000178E-2</c:v>
                </c:pt>
                <c:pt idx="381">
                  <c:v>7.5000000000000178E-2</c:v>
                </c:pt>
                <c:pt idx="382">
                  <c:v>0.12999999999999989</c:v>
                </c:pt>
                <c:pt idx="383">
                  <c:v>0.18500000000000005</c:v>
                </c:pt>
                <c:pt idx="384">
                  <c:v>0.12000000000000011</c:v>
                </c:pt>
                <c:pt idx="385">
                  <c:v>8.0000000000000071E-2</c:v>
                </c:pt>
                <c:pt idx="386">
                  <c:v>0.15000000000000013</c:v>
                </c:pt>
                <c:pt idx="387">
                  <c:v>0.15000000000000013</c:v>
                </c:pt>
                <c:pt idx="388">
                  <c:v>0.15000000000000013</c:v>
                </c:pt>
                <c:pt idx="389">
                  <c:v>0.18499999999999983</c:v>
                </c:pt>
                <c:pt idx="390">
                  <c:v>0.26</c:v>
                </c:pt>
                <c:pt idx="391">
                  <c:v>0.22999999999999998</c:v>
                </c:pt>
                <c:pt idx="392">
                  <c:v>0.25500000000000012</c:v>
                </c:pt>
                <c:pt idx="393">
                  <c:v>0.35499999999999998</c:v>
                </c:pt>
                <c:pt idx="394">
                  <c:v>0.35499999999999998</c:v>
                </c:pt>
                <c:pt idx="395">
                  <c:v>0.35499999999999998</c:v>
                </c:pt>
                <c:pt idx="396">
                  <c:v>0.44500000000000006</c:v>
                </c:pt>
                <c:pt idx="397">
                  <c:v>0.45500000000000007</c:v>
                </c:pt>
                <c:pt idx="398">
                  <c:v>0.43999999999999995</c:v>
                </c:pt>
                <c:pt idx="399">
                  <c:v>0.46499999999999986</c:v>
                </c:pt>
                <c:pt idx="400">
                  <c:v>0.53500000000000014</c:v>
                </c:pt>
                <c:pt idx="401">
                  <c:v>0.53500000000000014</c:v>
                </c:pt>
                <c:pt idx="402">
                  <c:v>0.53500000000000014</c:v>
                </c:pt>
                <c:pt idx="403">
                  <c:v>0.50499999999999989</c:v>
                </c:pt>
                <c:pt idx="404">
                  <c:v>0.51500000000000012</c:v>
                </c:pt>
                <c:pt idx="405">
                  <c:v>0.5199999999999998</c:v>
                </c:pt>
                <c:pt idx="406">
                  <c:v>0.54500000000000015</c:v>
                </c:pt>
                <c:pt idx="407">
                  <c:v>0.58500000000000019</c:v>
                </c:pt>
                <c:pt idx="408">
                  <c:v>0.58500000000000019</c:v>
                </c:pt>
                <c:pt idx="409">
                  <c:v>0.58500000000000019</c:v>
                </c:pt>
                <c:pt idx="410">
                  <c:v>0.66500000000000004</c:v>
                </c:pt>
                <c:pt idx="411">
                  <c:v>0.66500000000000004</c:v>
                </c:pt>
                <c:pt idx="412">
                  <c:v>0.70000000000000018</c:v>
                </c:pt>
                <c:pt idx="413">
                  <c:v>0.69499999999999984</c:v>
                </c:pt>
                <c:pt idx="414">
                  <c:v>0.58499999999999996</c:v>
                </c:pt>
                <c:pt idx="415">
                  <c:v>0.58499999999999996</c:v>
                </c:pt>
                <c:pt idx="416">
                  <c:v>0.58499999999999996</c:v>
                </c:pt>
                <c:pt idx="417">
                  <c:v>0.5950000000000002</c:v>
                </c:pt>
                <c:pt idx="418">
                  <c:v>0.43499999999999983</c:v>
                </c:pt>
                <c:pt idx="419">
                  <c:v>0.38000000000000012</c:v>
                </c:pt>
                <c:pt idx="420">
                  <c:v>0.31499999999999995</c:v>
                </c:pt>
                <c:pt idx="421">
                  <c:v>0.31999999999999984</c:v>
                </c:pt>
                <c:pt idx="422">
                  <c:v>0.31999999999999984</c:v>
                </c:pt>
                <c:pt idx="423">
                  <c:v>0.31999999999999984</c:v>
                </c:pt>
                <c:pt idx="424">
                  <c:v>0.43500000000000005</c:v>
                </c:pt>
                <c:pt idx="425">
                  <c:v>0.31000000000000005</c:v>
                </c:pt>
                <c:pt idx="426">
                  <c:v>0.25</c:v>
                </c:pt>
                <c:pt idx="427">
                  <c:v>0.31000000000000005</c:v>
                </c:pt>
                <c:pt idx="428">
                  <c:v>0.33499999999999996</c:v>
                </c:pt>
                <c:pt idx="429">
                  <c:v>0.33499999999999996</c:v>
                </c:pt>
                <c:pt idx="430">
                  <c:v>0.33499999999999996</c:v>
                </c:pt>
                <c:pt idx="431">
                  <c:v>0.3450000000000002</c:v>
                </c:pt>
                <c:pt idx="432">
                  <c:v>0.32499999999999973</c:v>
                </c:pt>
                <c:pt idx="433">
                  <c:v>0.32499999999999973</c:v>
                </c:pt>
                <c:pt idx="434">
                  <c:v>0.31000000000000005</c:v>
                </c:pt>
                <c:pt idx="435">
                  <c:v>0.34499999999999997</c:v>
                </c:pt>
                <c:pt idx="436">
                  <c:v>0.34499999999999997</c:v>
                </c:pt>
                <c:pt idx="437">
                  <c:v>0.34499999999999997</c:v>
                </c:pt>
                <c:pt idx="438">
                  <c:v>0.40000000000000013</c:v>
                </c:pt>
                <c:pt idx="439">
                  <c:v>0.39500000000000002</c:v>
                </c:pt>
                <c:pt idx="440">
                  <c:v>0.43500000000000005</c:v>
                </c:pt>
                <c:pt idx="441">
                  <c:v>0.43500000000000005</c:v>
                </c:pt>
                <c:pt idx="442">
                  <c:v>0.43500000000000005</c:v>
                </c:pt>
                <c:pt idx="443">
                  <c:v>0.43500000000000005</c:v>
                </c:pt>
                <c:pt idx="444">
                  <c:v>0.43500000000000005</c:v>
                </c:pt>
                <c:pt idx="445">
                  <c:v>0.44999999999999996</c:v>
                </c:pt>
                <c:pt idx="446">
                  <c:v>0.50499999999999989</c:v>
                </c:pt>
                <c:pt idx="447">
                  <c:v>0.54499999999999993</c:v>
                </c:pt>
                <c:pt idx="448">
                  <c:v>0.62000000000000011</c:v>
                </c:pt>
                <c:pt idx="449">
                  <c:v>0.77499999999999991</c:v>
                </c:pt>
                <c:pt idx="450">
                  <c:v>0.77499999999999991</c:v>
                </c:pt>
                <c:pt idx="451">
                  <c:v>0.77499999999999991</c:v>
                </c:pt>
                <c:pt idx="452">
                  <c:v>0.57499999999999996</c:v>
                </c:pt>
                <c:pt idx="453">
                  <c:v>0.27499999999999991</c:v>
                </c:pt>
                <c:pt idx="454">
                  <c:v>0.33000000000000007</c:v>
                </c:pt>
                <c:pt idx="455">
                  <c:v>0.37000000000000011</c:v>
                </c:pt>
                <c:pt idx="456">
                  <c:v>0.45500000000000007</c:v>
                </c:pt>
                <c:pt idx="457">
                  <c:v>0.45500000000000007</c:v>
                </c:pt>
                <c:pt idx="458">
                  <c:v>0.45500000000000007</c:v>
                </c:pt>
                <c:pt idx="459">
                  <c:v>0.33499999999999996</c:v>
                </c:pt>
                <c:pt idx="460">
                  <c:v>0.30000000000000004</c:v>
                </c:pt>
                <c:pt idx="461">
                  <c:v>0.28000000000000025</c:v>
                </c:pt>
                <c:pt idx="462">
                  <c:v>0.32999999999999985</c:v>
                </c:pt>
                <c:pt idx="463">
                  <c:v>0.31499999999999995</c:v>
                </c:pt>
                <c:pt idx="464">
                  <c:v>0.31499999999999995</c:v>
                </c:pt>
                <c:pt idx="465">
                  <c:v>0.31499999999999995</c:v>
                </c:pt>
                <c:pt idx="466">
                  <c:v>0.4650000000000003</c:v>
                </c:pt>
                <c:pt idx="467">
                  <c:v>0.33499999999999996</c:v>
                </c:pt>
                <c:pt idx="468">
                  <c:v>0.32000000000000028</c:v>
                </c:pt>
                <c:pt idx="469">
                  <c:v>0.32000000000000028</c:v>
                </c:pt>
                <c:pt idx="470">
                  <c:v>0.32000000000000028</c:v>
                </c:pt>
                <c:pt idx="471">
                  <c:v>0.32000000000000028</c:v>
                </c:pt>
                <c:pt idx="472">
                  <c:v>0.32000000000000028</c:v>
                </c:pt>
                <c:pt idx="473">
                  <c:v>0.37000000000000011</c:v>
                </c:pt>
                <c:pt idx="474">
                  <c:v>0.3600000000000001</c:v>
                </c:pt>
                <c:pt idx="475">
                  <c:v>0.30500000000000016</c:v>
                </c:pt>
                <c:pt idx="476">
                  <c:v>0.17000000000000015</c:v>
                </c:pt>
                <c:pt idx="477">
                  <c:v>0.17000000000000015</c:v>
                </c:pt>
                <c:pt idx="478">
                  <c:v>0.17000000000000015</c:v>
                </c:pt>
                <c:pt idx="479">
                  <c:v>0.17000000000000015</c:v>
                </c:pt>
                <c:pt idx="480">
                  <c:v>0.11999999999999988</c:v>
                </c:pt>
                <c:pt idx="481">
                  <c:v>0.10999999999999988</c:v>
                </c:pt>
                <c:pt idx="482">
                  <c:v>0.11500000000000021</c:v>
                </c:pt>
                <c:pt idx="483">
                  <c:v>0.16000000000000014</c:v>
                </c:pt>
                <c:pt idx="484">
                  <c:v>0.14999999999999991</c:v>
                </c:pt>
                <c:pt idx="485">
                  <c:v>0.14999999999999991</c:v>
                </c:pt>
                <c:pt idx="486">
                  <c:v>0.14999999999999991</c:v>
                </c:pt>
                <c:pt idx="487">
                  <c:v>0.1449999999999998</c:v>
                </c:pt>
                <c:pt idx="488">
                  <c:v>0.13500000000000001</c:v>
                </c:pt>
                <c:pt idx="489">
                  <c:v>0.125</c:v>
                </c:pt>
                <c:pt idx="490">
                  <c:v>0.13500000000000001</c:v>
                </c:pt>
                <c:pt idx="491">
                  <c:v>0.15000000000000013</c:v>
                </c:pt>
                <c:pt idx="492">
                  <c:v>0.15000000000000013</c:v>
                </c:pt>
                <c:pt idx="493">
                  <c:v>0.15000000000000013</c:v>
                </c:pt>
                <c:pt idx="494">
                  <c:v>0.15000000000000013</c:v>
                </c:pt>
                <c:pt idx="495">
                  <c:v>0.15000000000000013</c:v>
                </c:pt>
                <c:pt idx="496">
                  <c:v>0.16500000000000004</c:v>
                </c:pt>
                <c:pt idx="497">
                  <c:v>0.17499999999999982</c:v>
                </c:pt>
                <c:pt idx="498">
                  <c:v>0.18500000000000005</c:v>
                </c:pt>
                <c:pt idx="499">
                  <c:v>0.18500000000000005</c:v>
                </c:pt>
                <c:pt idx="500">
                  <c:v>0.18500000000000005</c:v>
                </c:pt>
                <c:pt idx="501">
                  <c:v>0.18500000000000005</c:v>
                </c:pt>
                <c:pt idx="502">
                  <c:v>0.18000000000000016</c:v>
                </c:pt>
                <c:pt idx="503">
                  <c:v>0.17999999999999994</c:v>
                </c:pt>
                <c:pt idx="504">
                  <c:v>0.14500000000000002</c:v>
                </c:pt>
                <c:pt idx="505">
                  <c:v>0.15000000000000013</c:v>
                </c:pt>
                <c:pt idx="506">
                  <c:v>0.15000000000000013</c:v>
                </c:pt>
                <c:pt idx="507">
                  <c:v>0.15000000000000013</c:v>
                </c:pt>
                <c:pt idx="508">
                  <c:v>0.19500000000000006</c:v>
                </c:pt>
                <c:pt idx="509">
                  <c:v>0.20500000000000007</c:v>
                </c:pt>
                <c:pt idx="510">
                  <c:v>0.19500000000000006</c:v>
                </c:pt>
                <c:pt idx="511">
                  <c:v>0.19000000000000017</c:v>
                </c:pt>
                <c:pt idx="512">
                  <c:v>0.19500000000000006</c:v>
                </c:pt>
                <c:pt idx="513">
                  <c:v>0.19500000000000006</c:v>
                </c:pt>
                <c:pt idx="514">
                  <c:v>0.19500000000000006</c:v>
                </c:pt>
                <c:pt idx="515">
                  <c:v>0.19500000000000006</c:v>
                </c:pt>
                <c:pt idx="516">
                  <c:v>0.18500000000000005</c:v>
                </c:pt>
                <c:pt idx="517">
                  <c:v>0.18999999999999995</c:v>
                </c:pt>
                <c:pt idx="518">
                  <c:v>0.17999999999999994</c:v>
                </c:pt>
                <c:pt idx="519">
                  <c:v>0.16500000000000004</c:v>
                </c:pt>
                <c:pt idx="520">
                  <c:v>0.16500000000000004</c:v>
                </c:pt>
                <c:pt idx="521">
                  <c:v>0.16500000000000004</c:v>
                </c:pt>
                <c:pt idx="522">
                  <c:v>0.16500000000000004</c:v>
                </c:pt>
                <c:pt idx="523">
                  <c:v>0.18999999999999995</c:v>
                </c:pt>
                <c:pt idx="524">
                  <c:v>0.19500000000000006</c:v>
                </c:pt>
                <c:pt idx="525">
                  <c:v>0.17999999999999994</c:v>
                </c:pt>
                <c:pt idx="526">
                  <c:v>0.18999999999999995</c:v>
                </c:pt>
                <c:pt idx="527">
                  <c:v>0.18999999999999995</c:v>
                </c:pt>
                <c:pt idx="528">
                  <c:v>0.18999999999999995</c:v>
                </c:pt>
                <c:pt idx="529">
                  <c:v>0.17000000000000015</c:v>
                </c:pt>
                <c:pt idx="530">
                  <c:v>0.16500000000000004</c:v>
                </c:pt>
                <c:pt idx="531">
                  <c:v>0.17499999999999982</c:v>
                </c:pt>
                <c:pt idx="532">
                  <c:v>0.20500000000000007</c:v>
                </c:pt>
                <c:pt idx="533">
                  <c:v>0.24</c:v>
                </c:pt>
                <c:pt idx="534">
                  <c:v>0.24</c:v>
                </c:pt>
                <c:pt idx="535">
                  <c:v>0.22999999999999998</c:v>
                </c:pt>
                <c:pt idx="536">
                  <c:v>0.19500000000000006</c:v>
                </c:pt>
                <c:pt idx="537">
                  <c:v>0.16000000000000014</c:v>
                </c:pt>
                <c:pt idx="538">
                  <c:v>0.15000000000000013</c:v>
                </c:pt>
                <c:pt idx="539">
                  <c:v>0.125</c:v>
                </c:pt>
                <c:pt idx="540">
                  <c:v>0.10999999999999988</c:v>
                </c:pt>
                <c:pt idx="541">
                  <c:v>0.10999999999999988</c:v>
                </c:pt>
                <c:pt idx="542">
                  <c:v>0.10999999999999988</c:v>
                </c:pt>
                <c:pt idx="543">
                  <c:v>4.5000000000000151E-2</c:v>
                </c:pt>
                <c:pt idx="544">
                  <c:v>7.4999999999999956E-2</c:v>
                </c:pt>
                <c:pt idx="545">
                  <c:v>1.9999999999999796E-2</c:v>
                </c:pt>
                <c:pt idx="546">
                  <c:v>5.500000000000016E-2</c:v>
                </c:pt>
                <c:pt idx="547">
                  <c:v>8.0000000000000071E-2</c:v>
                </c:pt>
                <c:pt idx="548">
                  <c:v>8.0000000000000071E-2</c:v>
                </c:pt>
                <c:pt idx="549">
                  <c:v>8.0000000000000071E-2</c:v>
                </c:pt>
                <c:pt idx="550">
                  <c:v>0.125</c:v>
                </c:pt>
                <c:pt idx="551">
                  <c:v>0.11499999999999999</c:v>
                </c:pt>
                <c:pt idx="552">
                  <c:v>0.1100000000000001</c:v>
                </c:pt>
                <c:pt idx="553">
                  <c:v>0.1100000000000001</c:v>
                </c:pt>
                <c:pt idx="554">
                  <c:v>0.14000000000000012</c:v>
                </c:pt>
                <c:pt idx="555">
                  <c:v>0.14000000000000012</c:v>
                </c:pt>
                <c:pt idx="556">
                  <c:v>0.14000000000000012</c:v>
                </c:pt>
                <c:pt idx="557">
                  <c:v>0.13000000000000012</c:v>
                </c:pt>
                <c:pt idx="558">
                  <c:v>7.4999999999999956E-2</c:v>
                </c:pt>
                <c:pt idx="559">
                  <c:v>0.10000000000000009</c:v>
                </c:pt>
                <c:pt idx="560">
                  <c:v>8.4999999999999964E-2</c:v>
                </c:pt>
                <c:pt idx="561">
                  <c:v>9.000000000000008E-2</c:v>
                </c:pt>
                <c:pt idx="562">
                  <c:v>9.000000000000008E-2</c:v>
                </c:pt>
                <c:pt idx="563">
                  <c:v>9.000000000000008E-2</c:v>
                </c:pt>
                <c:pt idx="564">
                  <c:v>0.12000000000000011</c:v>
                </c:pt>
                <c:pt idx="565">
                  <c:v>9.000000000000008E-2</c:v>
                </c:pt>
                <c:pt idx="566">
                  <c:v>9.9999999999999867E-2</c:v>
                </c:pt>
                <c:pt idx="567">
                  <c:v>0.14000000000000012</c:v>
                </c:pt>
                <c:pt idx="568">
                  <c:v>0.14000000000000012</c:v>
                </c:pt>
                <c:pt idx="569">
                  <c:v>0.14000000000000012</c:v>
                </c:pt>
                <c:pt idx="570">
                  <c:v>0.14000000000000012</c:v>
                </c:pt>
                <c:pt idx="571">
                  <c:v>0.13000000000000012</c:v>
                </c:pt>
                <c:pt idx="572">
                  <c:v>0.1549999999999998</c:v>
                </c:pt>
                <c:pt idx="573">
                  <c:v>0.14999999999999991</c:v>
                </c:pt>
                <c:pt idx="574">
                  <c:v>0.12499999999999978</c:v>
                </c:pt>
                <c:pt idx="575">
                  <c:v>0.1549999999999998</c:v>
                </c:pt>
                <c:pt idx="576">
                  <c:v>0.1549999999999998</c:v>
                </c:pt>
                <c:pt idx="577">
                  <c:v>0.1549999999999998</c:v>
                </c:pt>
                <c:pt idx="578">
                  <c:v>0.15000000000000013</c:v>
                </c:pt>
                <c:pt idx="579">
                  <c:v>9.000000000000008E-2</c:v>
                </c:pt>
                <c:pt idx="580">
                  <c:v>9.4999999999999751E-2</c:v>
                </c:pt>
                <c:pt idx="581">
                  <c:v>6.4999999999999947E-2</c:v>
                </c:pt>
                <c:pt idx="582">
                  <c:v>6.999999999999984E-2</c:v>
                </c:pt>
                <c:pt idx="583">
                  <c:v>6.999999999999984E-2</c:v>
                </c:pt>
                <c:pt idx="584">
                  <c:v>6.999999999999984E-2</c:v>
                </c:pt>
                <c:pt idx="585">
                  <c:v>9.9999999999999867E-2</c:v>
                </c:pt>
                <c:pt idx="586">
                  <c:v>0.10499999999999998</c:v>
                </c:pt>
                <c:pt idx="587">
                  <c:v>0.12000000000000011</c:v>
                </c:pt>
                <c:pt idx="588">
                  <c:v>0.12000000000000011</c:v>
                </c:pt>
                <c:pt idx="589">
                  <c:v>0.11999999999999966</c:v>
                </c:pt>
                <c:pt idx="590">
                  <c:v>0.11999999999999966</c:v>
                </c:pt>
                <c:pt idx="591">
                  <c:v>0.11999999999999966</c:v>
                </c:pt>
                <c:pt idx="592">
                  <c:v>0.14500000000000002</c:v>
                </c:pt>
                <c:pt idx="593">
                  <c:v>0.125</c:v>
                </c:pt>
                <c:pt idx="594">
                  <c:v>0.11999999999999966</c:v>
                </c:pt>
                <c:pt idx="595">
                  <c:v>6.4999999999999947E-2</c:v>
                </c:pt>
                <c:pt idx="596">
                  <c:v>0.11000000000000032</c:v>
                </c:pt>
                <c:pt idx="597">
                  <c:v>0.11000000000000032</c:v>
                </c:pt>
                <c:pt idx="598">
                  <c:v>0.11000000000000032</c:v>
                </c:pt>
                <c:pt idx="599">
                  <c:v>0.12999999999999989</c:v>
                </c:pt>
                <c:pt idx="600">
                  <c:v>8.0000000000000071E-2</c:v>
                </c:pt>
                <c:pt idx="601">
                  <c:v>5.500000000000016E-2</c:v>
                </c:pt>
                <c:pt idx="602">
                  <c:v>5.4999999999999716E-2</c:v>
                </c:pt>
                <c:pt idx="603">
                  <c:v>9.5000000000000195E-2</c:v>
                </c:pt>
                <c:pt idx="604">
                  <c:v>9.5000000000000195E-2</c:v>
                </c:pt>
                <c:pt idx="605">
                  <c:v>9.5000000000000195E-2</c:v>
                </c:pt>
                <c:pt idx="606">
                  <c:v>0.10000000000000009</c:v>
                </c:pt>
                <c:pt idx="607">
                  <c:v>9.9999999999999645E-2</c:v>
                </c:pt>
                <c:pt idx="608">
                  <c:v>0.11500000000000021</c:v>
                </c:pt>
                <c:pt idx="609">
                  <c:v>0.12999999999999989</c:v>
                </c:pt>
                <c:pt idx="610">
                  <c:v>8.4999999999999964E-2</c:v>
                </c:pt>
                <c:pt idx="611">
                  <c:v>8.4999999999999964E-2</c:v>
                </c:pt>
                <c:pt idx="612">
                  <c:v>8.4999999999999964E-2</c:v>
                </c:pt>
                <c:pt idx="613">
                  <c:v>8.0000000000000071E-2</c:v>
                </c:pt>
                <c:pt idx="614">
                  <c:v>8.9999999999999858E-2</c:v>
                </c:pt>
                <c:pt idx="615">
                  <c:v>0.10499999999999998</c:v>
                </c:pt>
                <c:pt idx="616">
                  <c:v>0.10499999999999998</c:v>
                </c:pt>
                <c:pt idx="617">
                  <c:v>0.12999999999999989</c:v>
                </c:pt>
                <c:pt idx="618">
                  <c:v>0.12999999999999989</c:v>
                </c:pt>
                <c:pt idx="619">
                  <c:v>0.12999999999999989</c:v>
                </c:pt>
                <c:pt idx="620">
                  <c:v>0.14500000000000002</c:v>
                </c:pt>
                <c:pt idx="621">
                  <c:v>0.14500000000000002</c:v>
                </c:pt>
                <c:pt idx="622">
                  <c:v>0.14500000000000002</c:v>
                </c:pt>
                <c:pt idx="623">
                  <c:v>0.16999999999999993</c:v>
                </c:pt>
                <c:pt idx="624">
                  <c:v>0.10000000000000009</c:v>
                </c:pt>
                <c:pt idx="625">
                  <c:v>0.10000000000000009</c:v>
                </c:pt>
                <c:pt idx="626">
                  <c:v>0.10000000000000009</c:v>
                </c:pt>
                <c:pt idx="627">
                  <c:v>0.12000000000000011</c:v>
                </c:pt>
                <c:pt idx="628">
                  <c:v>7.4999999999999734E-2</c:v>
                </c:pt>
                <c:pt idx="629">
                  <c:v>5.0000000000000266E-2</c:v>
                </c:pt>
                <c:pt idx="630">
                  <c:v>4.0000000000000036E-2</c:v>
                </c:pt>
                <c:pt idx="631">
                  <c:v>7.5000000000000178E-2</c:v>
                </c:pt>
                <c:pt idx="632">
                  <c:v>7.5000000000000178E-2</c:v>
                </c:pt>
                <c:pt idx="633">
                  <c:v>7.5000000000000178E-2</c:v>
                </c:pt>
                <c:pt idx="634">
                  <c:v>4.4999999999999929E-2</c:v>
                </c:pt>
                <c:pt idx="635">
                  <c:v>6.999999999999984E-2</c:v>
                </c:pt>
                <c:pt idx="636">
                  <c:v>0.10000000000000009</c:v>
                </c:pt>
                <c:pt idx="637">
                  <c:v>0.10999999999999988</c:v>
                </c:pt>
                <c:pt idx="638">
                  <c:v>0.11499999999999977</c:v>
                </c:pt>
                <c:pt idx="639">
                  <c:v>0.11499999999999977</c:v>
                </c:pt>
                <c:pt idx="640">
                  <c:v>0.11499999999999977</c:v>
                </c:pt>
                <c:pt idx="641">
                  <c:v>0.16500000000000004</c:v>
                </c:pt>
                <c:pt idx="642">
                  <c:v>0.18500000000000005</c:v>
                </c:pt>
                <c:pt idx="643">
                  <c:v>0.17499999999999982</c:v>
                </c:pt>
                <c:pt idx="644">
                  <c:v>0.18500000000000005</c:v>
                </c:pt>
                <c:pt idx="645">
                  <c:v>0.20000000000000018</c:v>
                </c:pt>
                <c:pt idx="646">
                  <c:v>0.20000000000000018</c:v>
                </c:pt>
                <c:pt idx="647">
                  <c:v>0.20000000000000018</c:v>
                </c:pt>
                <c:pt idx="648">
                  <c:v>0.18500000000000005</c:v>
                </c:pt>
                <c:pt idx="649">
                  <c:v>0.20500000000000007</c:v>
                </c:pt>
                <c:pt idx="650">
                  <c:v>0.19499999999999984</c:v>
                </c:pt>
                <c:pt idx="651">
                  <c:v>0.18999999999999995</c:v>
                </c:pt>
                <c:pt idx="652">
                  <c:v>0.18000000000000016</c:v>
                </c:pt>
                <c:pt idx="653">
                  <c:v>0.18000000000000016</c:v>
                </c:pt>
                <c:pt idx="654">
                  <c:v>0.18000000000000016</c:v>
                </c:pt>
                <c:pt idx="655">
                  <c:v>0.18999999999999995</c:v>
                </c:pt>
                <c:pt idx="656">
                  <c:v>0.26000000000000023</c:v>
                </c:pt>
                <c:pt idx="657">
                  <c:v>0.21499999999999986</c:v>
                </c:pt>
                <c:pt idx="658">
                  <c:v>0.20500000000000007</c:v>
                </c:pt>
                <c:pt idx="659">
                  <c:v>0.10499999999999998</c:v>
                </c:pt>
                <c:pt idx="660">
                  <c:v>0.10499999999999998</c:v>
                </c:pt>
                <c:pt idx="661">
                  <c:v>0.10499999999999998</c:v>
                </c:pt>
                <c:pt idx="662">
                  <c:v>0.10499999999999998</c:v>
                </c:pt>
                <c:pt idx="663">
                  <c:v>0.22500000000000009</c:v>
                </c:pt>
                <c:pt idx="664">
                  <c:v>0.2799999999999998</c:v>
                </c:pt>
                <c:pt idx="665">
                  <c:v>0.25999999999999979</c:v>
                </c:pt>
                <c:pt idx="666">
                  <c:v>0.1549999999999998</c:v>
                </c:pt>
                <c:pt idx="667">
                  <c:v>0.1549999999999998</c:v>
                </c:pt>
                <c:pt idx="668">
                  <c:v>0.1549999999999998</c:v>
                </c:pt>
                <c:pt idx="669">
                  <c:v>0.29000000000000004</c:v>
                </c:pt>
                <c:pt idx="670">
                  <c:v>0.29000000000000004</c:v>
                </c:pt>
                <c:pt idx="671">
                  <c:v>0.27</c:v>
                </c:pt>
                <c:pt idx="672">
                  <c:v>0.29499999999999993</c:v>
                </c:pt>
                <c:pt idx="673">
                  <c:v>9.0000000000000302E-2</c:v>
                </c:pt>
                <c:pt idx="674">
                  <c:v>9.0000000000000302E-2</c:v>
                </c:pt>
                <c:pt idx="675">
                  <c:v>9.0000000000000302E-2</c:v>
                </c:pt>
                <c:pt idx="676">
                  <c:v>0.27</c:v>
                </c:pt>
                <c:pt idx="677">
                  <c:v>0.24000000000000021</c:v>
                </c:pt>
                <c:pt idx="678">
                  <c:v>0.21999999999999975</c:v>
                </c:pt>
                <c:pt idx="679">
                  <c:v>0.14000000000000012</c:v>
                </c:pt>
                <c:pt idx="680">
                  <c:v>-5.9999999999999609E-2</c:v>
                </c:pt>
                <c:pt idx="681">
                  <c:v>-5.9999999999999609E-2</c:v>
                </c:pt>
                <c:pt idx="682">
                  <c:v>-5.9999999999999609E-2</c:v>
                </c:pt>
                <c:pt idx="683">
                  <c:v>7.0000000000000284E-2</c:v>
                </c:pt>
                <c:pt idx="684">
                  <c:v>0.10499999999999998</c:v>
                </c:pt>
                <c:pt idx="685">
                  <c:v>9.0000000000000302E-2</c:v>
                </c:pt>
                <c:pt idx="686">
                  <c:v>7.5000000000000178E-2</c:v>
                </c:pt>
                <c:pt idx="687">
                  <c:v>9.4999999999999751E-2</c:v>
                </c:pt>
                <c:pt idx="688">
                  <c:v>9.4999999999999751E-2</c:v>
                </c:pt>
                <c:pt idx="689">
                  <c:v>9.4999999999999751E-2</c:v>
                </c:pt>
                <c:pt idx="690">
                  <c:v>0.14500000000000002</c:v>
                </c:pt>
                <c:pt idx="691">
                  <c:v>0.14000000000000012</c:v>
                </c:pt>
                <c:pt idx="692">
                  <c:v>0.125</c:v>
                </c:pt>
                <c:pt idx="693">
                  <c:v>0.11499999999999977</c:v>
                </c:pt>
                <c:pt idx="694">
                  <c:v>4.9999999999999822E-2</c:v>
                </c:pt>
                <c:pt idx="695">
                  <c:v>4.9999999999999822E-2</c:v>
                </c:pt>
                <c:pt idx="696">
                  <c:v>4.9999999999999822E-2</c:v>
                </c:pt>
                <c:pt idx="697">
                  <c:v>2.4999999999999911E-2</c:v>
                </c:pt>
                <c:pt idx="698">
                  <c:v>9.9999999999997868E-3</c:v>
                </c:pt>
                <c:pt idx="699">
                  <c:v>4.9999999999998934E-3</c:v>
                </c:pt>
                <c:pt idx="700">
                  <c:v>4.0000000000000036E-2</c:v>
                </c:pt>
                <c:pt idx="701">
                  <c:v>4.0000000000000036E-2</c:v>
                </c:pt>
                <c:pt idx="702">
                  <c:v>4.0000000000000036E-2</c:v>
                </c:pt>
                <c:pt idx="703">
                  <c:v>4.0000000000000036E-2</c:v>
                </c:pt>
                <c:pt idx="704">
                  <c:v>6.999999999999984E-2</c:v>
                </c:pt>
                <c:pt idx="705">
                  <c:v>7.9999999999999627E-2</c:v>
                </c:pt>
                <c:pt idx="706">
                  <c:v>7.0000000000000284E-2</c:v>
                </c:pt>
                <c:pt idx="707">
                  <c:v>2.9999999999999805E-2</c:v>
                </c:pt>
                <c:pt idx="708">
                  <c:v>4.9999999999998934E-3</c:v>
                </c:pt>
                <c:pt idx="709">
                  <c:v>4.9999999999998934E-3</c:v>
                </c:pt>
                <c:pt idx="710">
                  <c:v>4.9999999999998934E-3</c:v>
                </c:pt>
                <c:pt idx="711">
                  <c:v>6.4999999999999947E-2</c:v>
                </c:pt>
                <c:pt idx="712">
                  <c:v>5.500000000000016E-2</c:v>
                </c:pt>
                <c:pt idx="713">
                  <c:v>7.5000000000000178E-2</c:v>
                </c:pt>
                <c:pt idx="714">
                  <c:v>9.0000000000000302E-2</c:v>
                </c:pt>
                <c:pt idx="715">
                  <c:v>0.16500000000000004</c:v>
                </c:pt>
                <c:pt idx="716">
                  <c:v>0.16500000000000004</c:v>
                </c:pt>
                <c:pt idx="717">
                  <c:v>0.16500000000000004</c:v>
                </c:pt>
                <c:pt idx="718">
                  <c:v>0.16500000000000004</c:v>
                </c:pt>
                <c:pt idx="719">
                  <c:v>0.14999999999999991</c:v>
                </c:pt>
                <c:pt idx="720">
                  <c:v>0.20500000000000007</c:v>
                </c:pt>
                <c:pt idx="721">
                  <c:v>0.24499999999999966</c:v>
                </c:pt>
                <c:pt idx="722">
                  <c:v>0.21499999999999986</c:v>
                </c:pt>
                <c:pt idx="723">
                  <c:v>0.21499999999999986</c:v>
                </c:pt>
                <c:pt idx="724">
                  <c:v>0.21499999999999986</c:v>
                </c:pt>
                <c:pt idx="725">
                  <c:v>0.21499999999999986</c:v>
                </c:pt>
                <c:pt idx="726">
                  <c:v>0.19499999999999984</c:v>
                </c:pt>
                <c:pt idx="727">
                  <c:v>0.18999999999999995</c:v>
                </c:pt>
                <c:pt idx="728">
                  <c:v>0.18500000000000005</c:v>
                </c:pt>
                <c:pt idx="729">
                  <c:v>0.11499999999999977</c:v>
                </c:pt>
                <c:pt idx="730">
                  <c:v>0.11499999999999977</c:v>
                </c:pt>
                <c:pt idx="731">
                  <c:v>0.11499999999999977</c:v>
                </c:pt>
                <c:pt idx="732">
                  <c:v>0.21999999999999975</c:v>
                </c:pt>
                <c:pt idx="733">
                  <c:v>0.26000000000000023</c:v>
                </c:pt>
                <c:pt idx="734">
                  <c:v>0.27</c:v>
                </c:pt>
                <c:pt idx="735">
                  <c:v>0.28500000000000014</c:v>
                </c:pt>
                <c:pt idx="736">
                  <c:v>0.21499999999999986</c:v>
                </c:pt>
                <c:pt idx="737">
                  <c:v>0.21499999999999986</c:v>
                </c:pt>
                <c:pt idx="738">
                  <c:v>0.21499999999999986</c:v>
                </c:pt>
                <c:pt idx="739">
                  <c:v>0.29499999999999993</c:v>
                </c:pt>
                <c:pt idx="740">
                  <c:v>0.375</c:v>
                </c:pt>
                <c:pt idx="741">
                  <c:v>0.38499999999999979</c:v>
                </c:pt>
                <c:pt idx="742">
                  <c:v>0.37000000000000011</c:v>
                </c:pt>
                <c:pt idx="743">
                  <c:v>0.31499999999999995</c:v>
                </c:pt>
                <c:pt idx="744">
                  <c:v>0.31499999999999995</c:v>
                </c:pt>
                <c:pt idx="745">
                  <c:v>0.31499999999999995</c:v>
                </c:pt>
                <c:pt idx="746">
                  <c:v>0.37999999999999989</c:v>
                </c:pt>
                <c:pt idx="747">
                  <c:v>0.35999999999999988</c:v>
                </c:pt>
                <c:pt idx="748">
                  <c:v>0.375</c:v>
                </c:pt>
                <c:pt idx="749">
                  <c:v>0.41500000000000004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4-4B61-95B2-F0EBE3B6059B}"/>
            </c:ext>
          </c:extLst>
        </c:ser>
        <c:ser>
          <c:idx val="1"/>
          <c:order val="1"/>
          <c:tx>
            <c:strRef>
              <c:f>WORKSHEET!$K$4</c:f>
              <c:strCache>
                <c:ptCount val="1"/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WORKSHEET!$I$6:$I$755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WORKSHEET!$K$6:$K$755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4-4B61-95B2-F0EBE3B6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596472"/>
        <c:axId val="1"/>
      </c:lineChart>
      <c:dateAx>
        <c:axId val="2165964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ax val="0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[Red]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596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WORKSHEET!$A$1</c:f>
          <c:strCache>
            <c:ptCount val="1"/>
            <c:pt idx="0">
              <c:v>CASH EP PERM   DAY MA</c:v>
            </c:pt>
          </c:strCache>
        </c:strRef>
      </c:tx>
      <c:layout>
        <c:manualLayout>
          <c:xMode val="edge"/>
          <c:yMode val="edge"/>
          <c:x val="0.40066225165562913"/>
          <c:y val="2.038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562913907284767E-2"/>
          <c:y val="0.11548913043478261"/>
          <c:w val="0.93708609271523191"/>
          <c:h val="0.75407608695652173"/>
        </c:manualLayout>
      </c:layout>
      <c:lineChart>
        <c:grouping val="standard"/>
        <c:varyColors val="0"/>
        <c:ser>
          <c:idx val="0"/>
          <c:order val="0"/>
          <c:tx>
            <c:strRef>
              <c:f>WORKSHEET!$C$5</c:f>
              <c:strCache>
                <c:ptCount val="1"/>
                <c:pt idx="0">
                  <c:v>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WORKSHEET!$C$6:$C$755</c:f>
              <c:numCache>
                <c:formatCode>General</c:formatCode>
                <c:ptCount val="750"/>
                <c:pt idx="0">
                  <c:v>2.75</c:v>
                </c:pt>
                <c:pt idx="1">
                  <c:v>2.77</c:v>
                </c:pt>
                <c:pt idx="2">
                  <c:v>2.77</c:v>
                </c:pt>
                <c:pt idx="3">
                  <c:v>2.77</c:v>
                </c:pt>
                <c:pt idx="4">
                  <c:v>2.77</c:v>
                </c:pt>
                <c:pt idx="5">
                  <c:v>2.7850000000000001</c:v>
                </c:pt>
                <c:pt idx="6">
                  <c:v>2.69</c:v>
                </c:pt>
                <c:pt idx="7">
                  <c:v>2.69</c:v>
                </c:pt>
                <c:pt idx="8">
                  <c:v>2.71</c:v>
                </c:pt>
                <c:pt idx="9">
                  <c:v>2.71</c:v>
                </c:pt>
                <c:pt idx="10">
                  <c:v>2.71</c:v>
                </c:pt>
                <c:pt idx="11">
                  <c:v>2.71</c:v>
                </c:pt>
                <c:pt idx="12">
                  <c:v>2.7749999999999999</c:v>
                </c:pt>
                <c:pt idx="13">
                  <c:v>2.855</c:v>
                </c:pt>
                <c:pt idx="14">
                  <c:v>2.855</c:v>
                </c:pt>
                <c:pt idx="15">
                  <c:v>2.9249999999999998</c:v>
                </c:pt>
                <c:pt idx="16">
                  <c:v>2.9249999999999998</c:v>
                </c:pt>
                <c:pt idx="17">
                  <c:v>2.9249999999999998</c:v>
                </c:pt>
                <c:pt idx="18">
                  <c:v>2.9249999999999998</c:v>
                </c:pt>
                <c:pt idx="19">
                  <c:v>2.8650000000000002</c:v>
                </c:pt>
                <c:pt idx="20">
                  <c:v>3.0049999999999999</c:v>
                </c:pt>
                <c:pt idx="21">
                  <c:v>2.9449999999999998</c:v>
                </c:pt>
                <c:pt idx="22">
                  <c:v>2.82</c:v>
                </c:pt>
                <c:pt idx="23">
                  <c:v>2.82</c:v>
                </c:pt>
                <c:pt idx="24">
                  <c:v>2.82</c:v>
                </c:pt>
                <c:pt idx="25">
                  <c:v>2.89</c:v>
                </c:pt>
                <c:pt idx="26">
                  <c:v>2.7850000000000001</c:v>
                </c:pt>
                <c:pt idx="27">
                  <c:v>2.7</c:v>
                </c:pt>
                <c:pt idx="28">
                  <c:v>2.6549999999999998</c:v>
                </c:pt>
                <c:pt idx="29">
                  <c:v>2.5649999999999999</c:v>
                </c:pt>
                <c:pt idx="30">
                  <c:v>2.5649999999999999</c:v>
                </c:pt>
                <c:pt idx="31">
                  <c:v>2.5649999999999999</c:v>
                </c:pt>
                <c:pt idx="32">
                  <c:v>2.72</c:v>
                </c:pt>
                <c:pt idx="33">
                  <c:v>2.64</c:v>
                </c:pt>
                <c:pt idx="34">
                  <c:v>2.625</c:v>
                </c:pt>
                <c:pt idx="35">
                  <c:v>2.67</c:v>
                </c:pt>
                <c:pt idx="36">
                  <c:v>2.57</c:v>
                </c:pt>
                <c:pt idx="37">
                  <c:v>2.57</c:v>
                </c:pt>
                <c:pt idx="38">
                  <c:v>2.57</c:v>
                </c:pt>
                <c:pt idx="39">
                  <c:v>2.6949999999999998</c:v>
                </c:pt>
                <c:pt idx="40">
                  <c:v>2.7949999999999999</c:v>
                </c:pt>
                <c:pt idx="41">
                  <c:v>2.92</c:v>
                </c:pt>
                <c:pt idx="42">
                  <c:v>3.08</c:v>
                </c:pt>
                <c:pt idx="43">
                  <c:v>2.89</c:v>
                </c:pt>
                <c:pt idx="44">
                  <c:v>2.89</c:v>
                </c:pt>
                <c:pt idx="45">
                  <c:v>2.89</c:v>
                </c:pt>
                <c:pt idx="46">
                  <c:v>3.145</c:v>
                </c:pt>
                <c:pt idx="47">
                  <c:v>3.4049999999999998</c:v>
                </c:pt>
                <c:pt idx="48">
                  <c:v>3.23</c:v>
                </c:pt>
                <c:pt idx="49">
                  <c:v>3.05</c:v>
                </c:pt>
                <c:pt idx="50">
                  <c:v>2.98</c:v>
                </c:pt>
                <c:pt idx="51">
                  <c:v>2.98</c:v>
                </c:pt>
                <c:pt idx="52">
                  <c:v>2.98</c:v>
                </c:pt>
                <c:pt idx="53">
                  <c:v>3.05</c:v>
                </c:pt>
                <c:pt idx="54">
                  <c:v>2.875</c:v>
                </c:pt>
                <c:pt idx="55">
                  <c:v>2.9449999999999998</c:v>
                </c:pt>
                <c:pt idx="56">
                  <c:v>2.95</c:v>
                </c:pt>
                <c:pt idx="57">
                  <c:v>2.81</c:v>
                </c:pt>
                <c:pt idx="58">
                  <c:v>2.81</c:v>
                </c:pt>
                <c:pt idx="59">
                  <c:v>2.81</c:v>
                </c:pt>
                <c:pt idx="60">
                  <c:v>2.9950000000000001</c:v>
                </c:pt>
                <c:pt idx="61">
                  <c:v>3.07</c:v>
                </c:pt>
                <c:pt idx="62">
                  <c:v>3.07</c:v>
                </c:pt>
                <c:pt idx="63">
                  <c:v>3.08</c:v>
                </c:pt>
                <c:pt idx="64">
                  <c:v>3.0649999999999999</c:v>
                </c:pt>
                <c:pt idx="65">
                  <c:v>3.0649999999999999</c:v>
                </c:pt>
                <c:pt idx="66">
                  <c:v>3.0649999999999999</c:v>
                </c:pt>
                <c:pt idx="67">
                  <c:v>2.96</c:v>
                </c:pt>
                <c:pt idx="68">
                  <c:v>2.8149999999999999</c:v>
                </c:pt>
                <c:pt idx="69">
                  <c:v>2.78</c:v>
                </c:pt>
                <c:pt idx="70">
                  <c:v>2.5550000000000002</c:v>
                </c:pt>
                <c:pt idx="71">
                  <c:v>2.2949999999999999</c:v>
                </c:pt>
                <c:pt idx="72">
                  <c:v>2.2949999999999999</c:v>
                </c:pt>
                <c:pt idx="73">
                  <c:v>2.2949999999999999</c:v>
                </c:pt>
                <c:pt idx="74">
                  <c:v>2.2349999999999999</c:v>
                </c:pt>
                <c:pt idx="75">
                  <c:v>2.0699999999999998</c:v>
                </c:pt>
                <c:pt idx="76">
                  <c:v>2.1349999999999998</c:v>
                </c:pt>
                <c:pt idx="77">
                  <c:v>2.1349999999999998</c:v>
                </c:pt>
                <c:pt idx="78">
                  <c:v>2.1349999999999998</c:v>
                </c:pt>
                <c:pt idx="79">
                  <c:v>2.1349999999999998</c:v>
                </c:pt>
                <c:pt idx="80">
                  <c:v>2.1349999999999998</c:v>
                </c:pt>
                <c:pt idx="81">
                  <c:v>2.02</c:v>
                </c:pt>
                <c:pt idx="82">
                  <c:v>2.2000000000000002</c:v>
                </c:pt>
                <c:pt idx="83">
                  <c:v>2.2400000000000002</c:v>
                </c:pt>
                <c:pt idx="84">
                  <c:v>2.2400000000000002</c:v>
                </c:pt>
                <c:pt idx="85">
                  <c:v>2.105</c:v>
                </c:pt>
                <c:pt idx="86">
                  <c:v>2.105</c:v>
                </c:pt>
                <c:pt idx="87">
                  <c:v>2.105</c:v>
                </c:pt>
                <c:pt idx="88">
                  <c:v>2.105</c:v>
                </c:pt>
                <c:pt idx="89">
                  <c:v>2.085</c:v>
                </c:pt>
                <c:pt idx="90">
                  <c:v>2.3050000000000002</c:v>
                </c:pt>
                <c:pt idx="91">
                  <c:v>2.3050000000000002</c:v>
                </c:pt>
                <c:pt idx="92">
                  <c:v>2.165</c:v>
                </c:pt>
                <c:pt idx="93">
                  <c:v>2.165</c:v>
                </c:pt>
                <c:pt idx="94">
                  <c:v>2.165</c:v>
                </c:pt>
                <c:pt idx="95">
                  <c:v>2.165</c:v>
                </c:pt>
                <c:pt idx="96">
                  <c:v>2.11</c:v>
                </c:pt>
                <c:pt idx="97">
                  <c:v>2.145</c:v>
                </c:pt>
                <c:pt idx="98">
                  <c:v>2.145</c:v>
                </c:pt>
                <c:pt idx="99">
                  <c:v>2.2749999999999999</c:v>
                </c:pt>
                <c:pt idx="100">
                  <c:v>2.2749999999999999</c:v>
                </c:pt>
                <c:pt idx="101">
                  <c:v>2.2749999999999999</c:v>
                </c:pt>
                <c:pt idx="102">
                  <c:v>2.2400000000000002</c:v>
                </c:pt>
                <c:pt idx="103">
                  <c:v>2.2400000000000002</c:v>
                </c:pt>
                <c:pt idx="104">
                  <c:v>2.0699999999999998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2.0699999999999998</c:v>
                </c:pt>
                <c:pt idx="108">
                  <c:v>2.0699999999999998</c:v>
                </c:pt>
                <c:pt idx="109">
                  <c:v>2.0699999999999998</c:v>
                </c:pt>
                <c:pt idx="110">
                  <c:v>2.16</c:v>
                </c:pt>
                <c:pt idx="111">
                  <c:v>2.0550000000000002</c:v>
                </c:pt>
                <c:pt idx="112">
                  <c:v>2.0550000000000002</c:v>
                </c:pt>
                <c:pt idx="113">
                  <c:v>2.0150000000000001</c:v>
                </c:pt>
                <c:pt idx="114">
                  <c:v>2.0150000000000001</c:v>
                </c:pt>
                <c:pt idx="115">
                  <c:v>2.0150000000000001</c:v>
                </c:pt>
                <c:pt idx="116">
                  <c:v>1.925</c:v>
                </c:pt>
                <c:pt idx="117">
                  <c:v>2.06</c:v>
                </c:pt>
                <c:pt idx="118">
                  <c:v>2.0750000000000002</c:v>
                </c:pt>
                <c:pt idx="119">
                  <c:v>2.0499999999999998</c:v>
                </c:pt>
                <c:pt idx="120">
                  <c:v>2.02</c:v>
                </c:pt>
                <c:pt idx="121">
                  <c:v>2.02</c:v>
                </c:pt>
                <c:pt idx="122">
                  <c:v>2.02</c:v>
                </c:pt>
                <c:pt idx="123">
                  <c:v>1.915</c:v>
                </c:pt>
                <c:pt idx="124">
                  <c:v>1.91</c:v>
                </c:pt>
                <c:pt idx="125">
                  <c:v>1.93</c:v>
                </c:pt>
                <c:pt idx="126">
                  <c:v>1.9350000000000001</c:v>
                </c:pt>
                <c:pt idx="127">
                  <c:v>1.895</c:v>
                </c:pt>
                <c:pt idx="128">
                  <c:v>1.895</c:v>
                </c:pt>
                <c:pt idx="129">
                  <c:v>1.895</c:v>
                </c:pt>
                <c:pt idx="130">
                  <c:v>1.925</c:v>
                </c:pt>
                <c:pt idx="131">
                  <c:v>1.95</c:v>
                </c:pt>
                <c:pt idx="132">
                  <c:v>1.9350000000000001</c:v>
                </c:pt>
                <c:pt idx="133">
                  <c:v>1.925</c:v>
                </c:pt>
                <c:pt idx="134">
                  <c:v>1.905</c:v>
                </c:pt>
                <c:pt idx="135">
                  <c:v>1.905</c:v>
                </c:pt>
                <c:pt idx="136">
                  <c:v>1.905</c:v>
                </c:pt>
                <c:pt idx="137">
                  <c:v>1.85</c:v>
                </c:pt>
                <c:pt idx="138">
                  <c:v>1.8049999999999999</c:v>
                </c:pt>
                <c:pt idx="139">
                  <c:v>1.835</c:v>
                </c:pt>
                <c:pt idx="140">
                  <c:v>1.855</c:v>
                </c:pt>
                <c:pt idx="141">
                  <c:v>1.87</c:v>
                </c:pt>
                <c:pt idx="142">
                  <c:v>1.87</c:v>
                </c:pt>
                <c:pt idx="143">
                  <c:v>1.87</c:v>
                </c:pt>
                <c:pt idx="144">
                  <c:v>1.97</c:v>
                </c:pt>
                <c:pt idx="145">
                  <c:v>2.0550000000000002</c:v>
                </c:pt>
                <c:pt idx="146">
                  <c:v>1.9850000000000001</c:v>
                </c:pt>
                <c:pt idx="147">
                  <c:v>2.105</c:v>
                </c:pt>
                <c:pt idx="148">
                  <c:v>2.145</c:v>
                </c:pt>
                <c:pt idx="149">
                  <c:v>2.145</c:v>
                </c:pt>
                <c:pt idx="150">
                  <c:v>2.145</c:v>
                </c:pt>
                <c:pt idx="151">
                  <c:v>2.0449999999999999</c:v>
                </c:pt>
                <c:pt idx="152">
                  <c:v>2.0049999999999999</c:v>
                </c:pt>
                <c:pt idx="153">
                  <c:v>2.0350000000000001</c:v>
                </c:pt>
                <c:pt idx="154">
                  <c:v>2.0249999999999999</c:v>
                </c:pt>
                <c:pt idx="155">
                  <c:v>2.0350000000000001</c:v>
                </c:pt>
                <c:pt idx="156">
                  <c:v>2.0350000000000001</c:v>
                </c:pt>
                <c:pt idx="157">
                  <c:v>2.0350000000000001</c:v>
                </c:pt>
                <c:pt idx="158">
                  <c:v>2.0350000000000001</c:v>
                </c:pt>
                <c:pt idx="159">
                  <c:v>2.0150000000000001</c:v>
                </c:pt>
                <c:pt idx="160">
                  <c:v>2.06</c:v>
                </c:pt>
                <c:pt idx="161">
                  <c:v>2.1</c:v>
                </c:pt>
                <c:pt idx="162">
                  <c:v>2.0350000000000001</c:v>
                </c:pt>
                <c:pt idx="163">
                  <c:v>2.0350000000000001</c:v>
                </c:pt>
                <c:pt idx="164">
                  <c:v>2.0350000000000001</c:v>
                </c:pt>
                <c:pt idx="165">
                  <c:v>2.0249999999999999</c:v>
                </c:pt>
                <c:pt idx="166">
                  <c:v>2.0299999999999998</c:v>
                </c:pt>
                <c:pt idx="167">
                  <c:v>2.0550000000000002</c:v>
                </c:pt>
                <c:pt idx="168">
                  <c:v>2.0950000000000002</c:v>
                </c:pt>
                <c:pt idx="169">
                  <c:v>2.1</c:v>
                </c:pt>
                <c:pt idx="170">
                  <c:v>2.1</c:v>
                </c:pt>
                <c:pt idx="171">
                  <c:v>2.1</c:v>
                </c:pt>
                <c:pt idx="172">
                  <c:v>2.165</c:v>
                </c:pt>
                <c:pt idx="173">
                  <c:v>2.105</c:v>
                </c:pt>
                <c:pt idx="174">
                  <c:v>2.0699999999999998</c:v>
                </c:pt>
                <c:pt idx="175">
                  <c:v>2.06</c:v>
                </c:pt>
                <c:pt idx="176">
                  <c:v>2.0649999999999999</c:v>
                </c:pt>
                <c:pt idx="177">
                  <c:v>2.0649999999999999</c:v>
                </c:pt>
                <c:pt idx="178">
                  <c:v>2.0649999999999999</c:v>
                </c:pt>
                <c:pt idx="179">
                  <c:v>2.165</c:v>
                </c:pt>
                <c:pt idx="180">
                  <c:v>2.21</c:v>
                </c:pt>
                <c:pt idx="181">
                  <c:v>2.2200000000000002</c:v>
                </c:pt>
                <c:pt idx="182">
                  <c:v>2.2050000000000001</c:v>
                </c:pt>
                <c:pt idx="183">
                  <c:v>2.1349999999999998</c:v>
                </c:pt>
                <c:pt idx="184">
                  <c:v>2.1349999999999998</c:v>
                </c:pt>
                <c:pt idx="185">
                  <c:v>2.1349999999999998</c:v>
                </c:pt>
                <c:pt idx="186">
                  <c:v>2.0750000000000002</c:v>
                </c:pt>
                <c:pt idx="187">
                  <c:v>2.0699999999999998</c:v>
                </c:pt>
                <c:pt idx="188">
                  <c:v>2.0499999999999998</c:v>
                </c:pt>
                <c:pt idx="189">
                  <c:v>2.085</c:v>
                </c:pt>
                <c:pt idx="190">
                  <c:v>2.085</c:v>
                </c:pt>
                <c:pt idx="191">
                  <c:v>2.085</c:v>
                </c:pt>
                <c:pt idx="192">
                  <c:v>2.085</c:v>
                </c:pt>
                <c:pt idx="193">
                  <c:v>2.085</c:v>
                </c:pt>
                <c:pt idx="194">
                  <c:v>2.08</c:v>
                </c:pt>
                <c:pt idx="195">
                  <c:v>2.13</c:v>
                </c:pt>
                <c:pt idx="196">
                  <c:v>2.0950000000000002</c:v>
                </c:pt>
                <c:pt idx="197">
                  <c:v>2.09</c:v>
                </c:pt>
                <c:pt idx="198">
                  <c:v>2.09</c:v>
                </c:pt>
                <c:pt idx="199">
                  <c:v>2.09</c:v>
                </c:pt>
                <c:pt idx="200">
                  <c:v>2.1150000000000002</c:v>
                </c:pt>
                <c:pt idx="201">
                  <c:v>2.1349999999999998</c:v>
                </c:pt>
                <c:pt idx="202">
                  <c:v>2.2549999999999999</c:v>
                </c:pt>
                <c:pt idx="203">
                  <c:v>2.19</c:v>
                </c:pt>
                <c:pt idx="204">
                  <c:v>2.2749999999999999</c:v>
                </c:pt>
                <c:pt idx="205">
                  <c:v>2.2749999999999999</c:v>
                </c:pt>
                <c:pt idx="206">
                  <c:v>2.2749999999999999</c:v>
                </c:pt>
                <c:pt idx="207">
                  <c:v>2.27</c:v>
                </c:pt>
                <c:pt idx="208">
                  <c:v>2.2749999999999999</c:v>
                </c:pt>
                <c:pt idx="209">
                  <c:v>2.4350000000000001</c:v>
                </c:pt>
                <c:pt idx="210">
                  <c:v>2.37</c:v>
                </c:pt>
                <c:pt idx="211">
                  <c:v>2.37</c:v>
                </c:pt>
                <c:pt idx="212">
                  <c:v>2.37</c:v>
                </c:pt>
                <c:pt idx="213">
                  <c:v>2.37</c:v>
                </c:pt>
                <c:pt idx="214">
                  <c:v>2.33</c:v>
                </c:pt>
                <c:pt idx="215">
                  <c:v>2.2599999999999998</c:v>
                </c:pt>
                <c:pt idx="216">
                  <c:v>2.335</c:v>
                </c:pt>
                <c:pt idx="217">
                  <c:v>2.36</c:v>
                </c:pt>
                <c:pt idx="218">
                  <c:v>2.2799999999999998</c:v>
                </c:pt>
                <c:pt idx="219">
                  <c:v>2.2799999999999998</c:v>
                </c:pt>
                <c:pt idx="220">
                  <c:v>2.2799999999999998</c:v>
                </c:pt>
                <c:pt idx="221">
                  <c:v>2.2599999999999998</c:v>
                </c:pt>
                <c:pt idx="222">
                  <c:v>2.2850000000000001</c:v>
                </c:pt>
                <c:pt idx="223">
                  <c:v>2.355</c:v>
                </c:pt>
                <c:pt idx="224">
                  <c:v>2.2149999999999999</c:v>
                </c:pt>
                <c:pt idx="225">
                  <c:v>2.1150000000000002</c:v>
                </c:pt>
                <c:pt idx="226">
                  <c:v>2.1150000000000002</c:v>
                </c:pt>
                <c:pt idx="227">
                  <c:v>2.1150000000000002</c:v>
                </c:pt>
                <c:pt idx="228">
                  <c:v>2.09</c:v>
                </c:pt>
                <c:pt idx="229">
                  <c:v>2.0699999999999998</c:v>
                </c:pt>
                <c:pt idx="230">
                  <c:v>2.09</c:v>
                </c:pt>
                <c:pt idx="231">
                  <c:v>2.0099999999999998</c:v>
                </c:pt>
                <c:pt idx="232">
                  <c:v>1.895</c:v>
                </c:pt>
                <c:pt idx="233">
                  <c:v>1.895</c:v>
                </c:pt>
                <c:pt idx="234">
                  <c:v>1.895</c:v>
                </c:pt>
                <c:pt idx="235">
                  <c:v>1.895</c:v>
                </c:pt>
                <c:pt idx="236">
                  <c:v>2.02</c:v>
                </c:pt>
                <c:pt idx="237">
                  <c:v>1.93</c:v>
                </c:pt>
                <c:pt idx="238">
                  <c:v>1.9950000000000001</c:v>
                </c:pt>
                <c:pt idx="239">
                  <c:v>1.9550000000000001</c:v>
                </c:pt>
                <c:pt idx="240">
                  <c:v>1.9550000000000001</c:v>
                </c:pt>
                <c:pt idx="241">
                  <c:v>1.9550000000000001</c:v>
                </c:pt>
                <c:pt idx="242">
                  <c:v>2.0099999999999998</c:v>
                </c:pt>
                <c:pt idx="243">
                  <c:v>2.0649999999999999</c:v>
                </c:pt>
                <c:pt idx="244">
                  <c:v>2.09</c:v>
                </c:pt>
                <c:pt idx="245">
                  <c:v>2.0049999999999999</c:v>
                </c:pt>
                <c:pt idx="246">
                  <c:v>1.98</c:v>
                </c:pt>
                <c:pt idx="247">
                  <c:v>1.98</c:v>
                </c:pt>
                <c:pt idx="248">
                  <c:v>1.98</c:v>
                </c:pt>
                <c:pt idx="249">
                  <c:v>2.0950000000000002</c:v>
                </c:pt>
                <c:pt idx="250">
                  <c:v>2.0699999999999998</c:v>
                </c:pt>
                <c:pt idx="251">
                  <c:v>2.02</c:v>
                </c:pt>
                <c:pt idx="252">
                  <c:v>1.94</c:v>
                </c:pt>
                <c:pt idx="253">
                  <c:v>1.81</c:v>
                </c:pt>
                <c:pt idx="254">
                  <c:v>1.81</c:v>
                </c:pt>
                <c:pt idx="255">
                  <c:v>1.81</c:v>
                </c:pt>
                <c:pt idx="256">
                  <c:v>1.81</c:v>
                </c:pt>
                <c:pt idx="257">
                  <c:v>1.9</c:v>
                </c:pt>
                <c:pt idx="258">
                  <c:v>1.865</c:v>
                </c:pt>
                <c:pt idx="259">
                  <c:v>1.88</c:v>
                </c:pt>
                <c:pt idx="260">
                  <c:v>1.92</c:v>
                </c:pt>
                <c:pt idx="261">
                  <c:v>1.92</c:v>
                </c:pt>
                <c:pt idx="262">
                  <c:v>1.92</c:v>
                </c:pt>
                <c:pt idx="263">
                  <c:v>1.9650000000000001</c:v>
                </c:pt>
                <c:pt idx="264">
                  <c:v>1.98</c:v>
                </c:pt>
                <c:pt idx="265">
                  <c:v>1.845</c:v>
                </c:pt>
                <c:pt idx="266">
                  <c:v>1.72</c:v>
                </c:pt>
                <c:pt idx="267">
                  <c:v>1.645</c:v>
                </c:pt>
                <c:pt idx="268">
                  <c:v>1.645</c:v>
                </c:pt>
                <c:pt idx="269">
                  <c:v>1.645</c:v>
                </c:pt>
                <c:pt idx="270">
                  <c:v>1.655</c:v>
                </c:pt>
                <c:pt idx="271">
                  <c:v>1.7050000000000001</c:v>
                </c:pt>
                <c:pt idx="272">
                  <c:v>1.7849999999999999</c:v>
                </c:pt>
                <c:pt idx="273">
                  <c:v>1.85</c:v>
                </c:pt>
                <c:pt idx="274">
                  <c:v>1.81</c:v>
                </c:pt>
                <c:pt idx="275">
                  <c:v>1.81</c:v>
                </c:pt>
                <c:pt idx="276">
                  <c:v>1.81</c:v>
                </c:pt>
                <c:pt idx="277">
                  <c:v>1.915</c:v>
                </c:pt>
                <c:pt idx="278">
                  <c:v>1.925</c:v>
                </c:pt>
                <c:pt idx="279">
                  <c:v>1.87</c:v>
                </c:pt>
                <c:pt idx="280">
                  <c:v>1.97</c:v>
                </c:pt>
                <c:pt idx="281">
                  <c:v>2.0150000000000001</c:v>
                </c:pt>
                <c:pt idx="282">
                  <c:v>2.0150000000000001</c:v>
                </c:pt>
                <c:pt idx="283">
                  <c:v>2.0150000000000001</c:v>
                </c:pt>
                <c:pt idx="284">
                  <c:v>2.17</c:v>
                </c:pt>
                <c:pt idx="285">
                  <c:v>2.1850000000000001</c:v>
                </c:pt>
                <c:pt idx="286">
                  <c:v>2.2400000000000002</c:v>
                </c:pt>
                <c:pt idx="287">
                  <c:v>2.2250000000000001</c:v>
                </c:pt>
                <c:pt idx="288">
                  <c:v>2.1800000000000002</c:v>
                </c:pt>
                <c:pt idx="289">
                  <c:v>2.1800000000000002</c:v>
                </c:pt>
                <c:pt idx="290">
                  <c:v>2.1800000000000002</c:v>
                </c:pt>
                <c:pt idx="291">
                  <c:v>2.1850000000000001</c:v>
                </c:pt>
                <c:pt idx="292">
                  <c:v>2.21</c:v>
                </c:pt>
                <c:pt idx="293">
                  <c:v>2.335</c:v>
                </c:pt>
                <c:pt idx="294">
                  <c:v>2.1850000000000001</c:v>
                </c:pt>
                <c:pt idx="295">
                  <c:v>2.1850000000000001</c:v>
                </c:pt>
                <c:pt idx="296">
                  <c:v>2.1850000000000001</c:v>
                </c:pt>
                <c:pt idx="297">
                  <c:v>2.1850000000000001</c:v>
                </c:pt>
                <c:pt idx="298">
                  <c:v>2.2200000000000002</c:v>
                </c:pt>
                <c:pt idx="299">
                  <c:v>2.165</c:v>
                </c:pt>
                <c:pt idx="300">
                  <c:v>2.23</c:v>
                </c:pt>
                <c:pt idx="301">
                  <c:v>2.2349999999999999</c:v>
                </c:pt>
                <c:pt idx="302">
                  <c:v>2.15</c:v>
                </c:pt>
                <c:pt idx="303">
                  <c:v>2.15</c:v>
                </c:pt>
                <c:pt idx="304">
                  <c:v>2.15</c:v>
                </c:pt>
                <c:pt idx="305">
                  <c:v>2.2050000000000001</c:v>
                </c:pt>
                <c:pt idx="306">
                  <c:v>2.2250000000000001</c:v>
                </c:pt>
                <c:pt idx="307">
                  <c:v>2.21</c:v>
                </c:pt>
                <c:pt idx="308">
                  <c:v>2.125</c:v>
                </c:pt>
                <c:pt idx="309">
                  <c:v>2.125</c:v>
                </c:pt>
                <c:pt idx="310">
                  <c:v>2.125</c:v>
                </c:pt>
                <c:pt idx="311">
                  <c:v>2.125</c:v>
                </c:pt>
                <c:pt idx="312">
                  <c:v>2.16</c:v>
                </c:pt>
                <c:pt idx="313">
                  <c:v>2.0249999999999999</c:v>
                </c:pt>
                <c:pt idx="314">
                  <c:v>1.94</c:v>
                </c:pt>
                <c:pt idx="315">
                  <c:v>1.895</c:v>
                </c:pt>
                <c:pt idx="316">
                  <c:v>1.885</c:v>
                </c:pt>
                <c:pt idx="317">
                  <c:v>1.885</c:v>
                </c:pt>
                <c:pt idx="318">
                  <c:v>1.885</c:v>
                </c:pt>
                <c:pt idx="319">
                  <c:v>1.9950000000000001</c:v>
                </c:pt>
                <c:pt idx="320">
                  <c:v>1.95</c:v>
                </c:pt>
                <c:pt idx="321">
                  <c:v>1.97</c:v>
                </c:pt>
                <c:pt idx="322">
                  <c:v>1.9650000000000001</c:v>
                </c:pt>
                <c:pt idx="323">
                  <c:v>1.835</c:v>
                </c:pt>
                <c:pt idx="324">
                  <c:v>1.835</c:v>
                </c:pt>
                <c:pt idx="325">
                  <c:v>1.835</c:v>
                </c:pt>
                <c:pt idx="326">
                  <c:v>1.825</c:v>
                </c:pt>
                <c:pt idx="327">
                  <c:v>1.87</c:v>
                </c:pt>
                <c:pt idx="328">
                  <c:v>1.885</c:v>
                </c:pt>
                <c:pt idx="329">
                  <c:v>1.81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1.82</c:v>
                </c:pt>
                <c:pt idx="334">
                  <c:v>1.895</c:v>
                </c:pt>
                <c:pt idx="335">
                  <c:v>1.81</c:v>
                </c:pt>
                <c:pt idx="336">
                  <c:v>1.7549999999999999</c:v>
                </c:pt>
                <c:pt idx="337">
                  <c:v>1.7350000000000001</c:v>
                </c:pt>
                <c:pt idx="338">
                  <c:v>1.7350000000000001</c:v>
                </c:pt>
                <c:pt idx="339">
                  <c:v>1.7350000000000001</c:v>
                </c:pt>
                <c:pt idx="340">
                  <c:v>1.845</c:v>
                </c:pt>
                <c:pt idx="341">
                  <c:v>1.88</c:v>
                </c:pt>
                <c:pt idx="342">
                  <c:v>1.865</c:v>
                </c:pt>
                <c:pt idx="343">
                  <c:v>1.8049999999999999</c:v>
                </c:pt>
                <c:pt idx="344">
                  <c:v>1.7749999999999999</c:v>
                </c:pt>
                <c:pt idx="345">
                  <c:v>1.7749999999999999</c:v>
                </c:pt>
                <c:pt idx="346">
                  <c:v>1.7749999999999999</c:v>
                </c:pt>
                <c:pt idx="347">
                  <c:v>1.79</c:v>
                </c:pt>
                <c:pt idx="348">
                  <c:v>1.8049999999999999</c:v>
                </c:pt>
                <c:pt idx="349">
                  <c:v>1.7450000000000001</c:v>
                </c:pt>
                <c:pt idx="350">
                  <c:v>1.66</c:v>
                </c:pt>
                <c:pt idx="351">
                  <c:v>1.5649999999999999</c:v>
                </c:pt>
                <c:pt idx="352">
                  <c:v>1.5649999999999999</c:v>
                </c:pt>
                <c:pt idx="353">
                  <c:v>1.5649999999999999</c:v>
                </c:pt>
                <c:pt idx="354">
                  <c:v>1.57</c:v>
                </c:pt>
                <c:pt idx="355">
                  <c:v>1.7949999999999999</c:v>
                </c:pt>
                <c:pt idx="356">
                  <c:v>1.6850000000000001</c:v>
                </c:pt>
                <c:pt idx="357">
                  <c:v>1.61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1.6950000000000001</c:v>
                </c:pt>
                <c:pt idx="363">
                  <c:v>1.655</c:v>
                </c:pt>
                <c:pt idx="364">
                  <c:v>1.75</c:v>
                </c:pt>
                <c:pt idx="365">
                  <c:v>1.675</c:v>
                </c:pt>
                <c:pt idx="366">
                  <c:v>1.675</c:v>
                </c:pt>
                <c:pt idx="367">
                  <c:v>1.675</c:v>
                </c:pt>
                <c:pt idx="368">
                  <c:v>1.645</c:v>
                </c:pt>
                <c:pt idx="369">
                  <c:v>1.7549999999999999</c:v>
                </c:pt>
                <c:pt idx="370">
                  <c:v>1.9350000000000001</c:v>
                </c:pt>
                <c:pt idx="371">
                  <c:v>1.925</c:v>
                </c:pt>
                <c:pt idx="372">
                  <c:v>2.0449999999999999</c:v>
                </c:pt>
                <c:pt idx="373">
                  <c:v>2.0449999999999999</c:v>
                </c:pt>
                <c:pt idx="374">
                  <c:v>2.0449999999999999</c:v>
                </c:pt>
                <c:pt idx="375">
                  <c:v>1.95</c:v>
                </c:pt>
                <c:pt idx="376">
                  <c:v>2.085</c:v>
                </c:pt>
                <c:pt idx="377">
                  <c:v>2.0150000000000001</c:v>
                </c:pt>
                <c:pt idx="378">
                  <c:v>1.9650000000000001</c:v>
                </c:pt>
                <c:pt idx="379">
                  <c:v>2.105</c:v>
                </c:pt>
                <c:pt idx="380">
                  <c:v>2.105</c:v>
                </c:pt>
                <c:pt idx="381">
                  <c:v>2.105</c:v>
                </c:pt>
                <c:pt idx="382">
                  <c:v>1.98</c:v>
                </c:pt>
                <c:pt idx="383">
                  <c:v>1.875</c:v>
                </c:pt>
                <c:pt idx="384">
                  <c:v>2</c:v>
                </c:pt>
                <c:pt idx="385">
                  <c:v>2.1850000000000001</c:v>
                </c:pt>
                <c:pt idx="386">
                  <c:v>1.905</c:v>
                </c:pt>
                <c:pt idx="387">
                  <c:v>1.905</c:v>
                </c:pt>
                <c:pt idx="388">
                  <c:v>1.905</c:v>
                </c:pt>
                <c:pt idx="389">
                  <c:v>1.885</c:v>
                </c:pt>
                <c:pt idx="390">
                  <c:v>1.7849999999999999</c:v>
                </c:pt>
                <c:pt idx="391">
                  <c:v>1.855</c:v>
                </c:pt>
                <c:pt idx="392">
                  <c:v>1.845</c:v>
                </c:pt>
                <c:pt idx="393">
                  <c:v>1.645</c:v>
                </c:pt>
                <c:pt idx="394">
                  <c:v>1.645</c:v>
                </c:pt>
                <c:pt idx="395">
                  <c:v>1.645</c:v>
                </c:pt>
                <c:pt idx="396">
                  <c:v>1.64</c:v>
                </c:pt>
                <c:pt idx="397">
                  <c:v>1.69</c:v>
                </c:pt>
                <c:pt idx="398">
                  <c:v>1.81</c:v>
                </c:pt>
                <c:pt idx="399">
                  <c:v>1.79</c:v>
                </c:pt>
                <c:pt idx="400">
                  <c:v>1.58</c:v>
                </c:pt>
                <c:pt idx="401">
                  <c:v>1.58</c:v>
                </c:pt>
                <c:pt idx="402">
                  <c:v>1.58</c:v>
                </c:pt>
                <c:pt idx="403">
                  <c:v>1.7450000000000001</c:v>
                </c:pt>
                <c:pt idx="404">
                  <c:v>1.915</c:v>
                </c:pt>
                <c:pt idx="405">
                  <c:v>1.99</c:v>
                </c:pt>
                <c:pt idx="406">
                  <c:v>1.89</c:v>
                </c:pt>
                <c:pt idx="407">
                  <c:v>1.68</c:v>
                </c:pt>
                <c:pt idx="408">
                  <c:v>1.68</c:v>
                </c:pt>
                <c:pt idx="409">
                  <c:v>1.68</c:v>
                </c:pt>
                <c:pt idx="410">
                  <c:v>1.8149999999999999</c:v>
                </c:pt>
                <c:pt idx="411">
                  <c:v>1.79</c:v>
                </c:pt>
                <c:pt idx="412">
                  <c:v>1.645</c:v>
                </c:pt>
                <c:pt idx="413">
                  <c:v>1.6850000000000001</c:v>
                </c:pt>
                <c:pt idx="414">
                  <c:v>1.7050000000000001</c:v>
                </c:pt>
                <c:pt idx="415">
                  <c:v>1.7050000000000001</c:v>
                </c:pt>
                <c:pt idx="416">
                  <c:v>1.7050000000000001</c:v>
                </c:pt>
                <c:pt idx="417">
                  <c:v>1.71</c:v>
                </c:pt>
                <c:pt idx="418">
                  <c:v>1.95</c:v>
                </c:pt>
                <c:pt idx="419">
                  <c:v>1.9650000000000001</c:v>
                </c:pt>
                <c:pt idx="420">
                  <c:v>2.105</c:v>
                </c:pt>
                <c:pt idx="421">
                  <c:v>2.06</c:v>
                </c:pt>
                <c:pt idx="422">
                  <c:v>2.06</c:v>
                </c:pt>
                <c:pt idx="423">
                  <c:v>2.06</c:v>
                </c:pt>
                <c:pt idx="424">
                  <c:v>2.1749999999999998</c:v>
                </c:pt>
                <c:pt idx="425">
                  <c:v>2.2999999999999998</c:v>
                </c:pt>
                <c:pt idx="426">
                  <c:v>2.3250000000000002</c:v>
                </c:pt>
                <c:pt idx="427">
                  <c:v>2.16</c:v>
                </c:pt>
                <c:pt idx="428">
                  <c:v>2.0950000000000002</c:v>
                </c:pt>
                <c:pt idx="429">
                  <c:v>2.0950000000000002</c:v>
                </c:pt>
                <c:pt idx="430">
                  <c:v>2.0950000000000002</c:v>
                </c:pt>
                <c:pt idx="431">
                  <c:v>2.105</c:v>
                </c:pt>
                <c:pt idx="432">
                  <c:v>2.0750000000000002</c:v>
                </c:pt>
                <c:pt idx="433">
                  <c:v>2.0750000000000002</c:v>
                </c:pt>
                <c:pt idx="434">
                  <c:v>2.04</c:v>
                </c:pt>
                <c:pt idx="435">
                  <c:v>1.95</c:v>
                </c:pt>
                <c:pt idx="436">
                  <c:v>1.95</c:v>
                </c:pt>
                <c:pt idx="437">
                  <c:v>1.95</c:v>
                </c:pt>
                <c:pt idx="438">
                  <c:v>1.885</c:v>
                </c:pt>
                <c:pt idx="439">
                  <c:v>1.88</c:v>
                </c:pt>
                <c:pt idx="440">
                  <c:v>1.73</c:v>
                </c:pt>
                <c:pt idx="441">
                  <c:v>1.73</c:v>
                </c:pt>
                <c:pt idx="442">
                  <c:v>1.73</c:v>
                </c:pt>
                <c:pt idx="443">
                  <c:v>1.73</c:v>
                </c:pt>
                <c:pt idx="444">
                  <c:v>1.73</c:v>
                </c:pt>
                <c:pt idx="445">
                  <c:v>1.595</c:v>
                </c:pt>
                <c:pt idx="446">
                  <c:v>1.385</c:v>
                </c:pt>
                <c:pt idx="447">
                  <c:v>1.405</c:v>
                </c:pt>
                <c:pt idx="448">
                  <c:v>1.21</c:v>
                </c:pt>
                <c:pt idx="449">
                  <c:v>1.05</c:v>
                </c:pt>
                <c:pt idx="450">
                  <c:v>1.05</c:v>
                </c:pt>
                <c:pt idx="451">
                  <c:v>1.05</c:v>
                </c:pt>
                <c:pt idx="452">
                  <c:v>1.57</c:v>
                </c:pt>
                <c:pt idx="453">
                  <c:v>1.94</c:v>
                </c:pt>
                <c:pt idx="454">
                  <c:v>1.7450000000000001</c:v>
                </c:pt>
                <c:pt idx="455">
                  <c:v>1.615</c:v>
                </c:pt>
                <c:pt idx="456">
                  <c:v>1.5149999999999999</c:v>
                </c:pt>
                <c:pt idx="457">
                  <c:v>1.5149999999999999</c:v>
                </c:pt>
                <c:pt idx="458">
                  <c:v>1.5149999999999999</c:v>
                </c:pt>
                <c:pt idx="459">
                  <c:v>1.81</c:v>
                </c:pt>
                <c:pt idx="460">
                  <c:v>1.7849999999999999</c:v>
                </c:pt>
                <c:pt idx="461">
                  <c:v>1.88</c:v>
                </c:pt>
                <c:pt idx="462">
                  <c:v>1.845</c:v>
                </c:pt>
                <c:pt idx="463">
                  <c:v>1.9750000000000001</c:v>
                </c:pt>
                <c:pt idx="464">
                  <c:v>1.9750000000000001</c:v>
                </c:pt>
                <c:pt idx="465">
                  <c:v>1.9750000000000001</c:v>
                </c:pt>
                <c:pt idx="466">
                  <c:v>2.1549999999999998</c:v>
                </c:pt>
                <c:pt idx="467">
                  <c:v>2.15</c:v>
                </c:pt>
                <c:pt idx="468">
                  <c:v>2.0049999999999999</c:v>
                </c:pt>
                <c:pt idx="469">
                  <c:v>2.0049999999999999</c:v>
                </c:pt>
                <c:pt idx="470">
                  <c:v>2.0049999999999999</c:v>
                </c:pt>
                <c:pt idx="471">
                  <c:v>2.0049999999999999</c:v>
                </c:pt>
                <c:pt idx="472">
                  <c:v>2.0049999999999999</c:v>
                </c:pt>
                <c:pt idx="473">
                  <c:v>1.71</c:v>
                </c:pt>
                <c:pt idx="474">
                  <c:v>1.68</c:v>
                </c:pt>
                <c:pt idx="475">
                  <c:v>1.71</c:v>
                </c:pt>
                <c:pt idx="476">
                  <c:v>1.7849999999999999</c:v>
                </c:pt>
                <c:pt idx="477">
                  <c:v>1.7849999999999999</c:v>
                </c:pt>
                <c:pt idx="478">
                  <c:v>1.7849999999999999</c:v>
                </c:pt>
                <c:pt idx="479">
                  <c:v>1.7849999999999999</c:v>
                </c:pt>
                <c:pt idx="480">
                  <c:v>1.9850000000000001</c:v>
                </c:pt>
                <c:pt idx="481">
                  <c:v>1.92</c:v>
                </c:pt>
                <c:pt idx="482">
                  <c:v>1.9</c:v>
                </c:pt>
                <c:pt idx="483">
                  <c:v>1.7749999999999999</c:v>
                </c:pt>
                <c:pt idx="484">
                  <c:v>1.7450000000000001</c:v>
                </c:pt>
                <c:pt idx="485">
                  <c:v>1.7450000000000001</c:v>
                </c:pt>
                <c:pt idx="486">
                  <c:v>1.7450000000000001</c:v>
                </c:pt>
                <c:pt idx="487">
                  <c:v>1.7350000000000001</c:v>
                </c:pt>
                <c:pt idx="488">
                  <c:v>1.76</c:v>
                </c:pt>
                <c:pt idx="489">
                  <c:v>1.7849999999999999</c:v>
                </c:pt>
                <c:pt idx="490">
                  <c:v>1.69</c:v>
                </c:pt>
                <c:pt idx="491">
                  <c:v>1.68</c:v>
                </c:pt>
                <c:pt idx="492">
                  <c:v>1.68</c:v>
                </c:pt>
                <c:pt idx="493">
                  <c:v>1.68</c:v>
                </c:pt>
                <c:pt idx="494">
                  <c:v>1.68</c:v>
                </c:pt>
                <c:pt idx="495">
                  <c:v>1.7</c:v>
                </c:pt>
                <c:pt idx="496">
                  <c:v>1.7050000000000001</c:v>
                </c:pt>
                <c:pt idx="497">
                  <c:v>1.7250000000000001</c:v>
                </c:pt>
                <c:pt idx="498">
                  <c:v>1.7</c:v>
                </c:pt>
                <c:pt idx="499">
                  <c:v>1.7</c:v>
                </c:pt>
                <c:pt idx="500">
                  <c:v>1.7</c:v>
                </c:pt>
                <c:pt idx="501">
                  <c:v>1.6850000000000001</c:v>
                </c:pt>
                <c:pt idx="502">
                  <c:v>1.66</c:v>
                </c:pt>
                <c:pt idx="503">
                  <c:v>1.665</c:v>
                </c:pt>
                <c:pt idx="504">
                  <c:v>1.7250000000000001</c:v>
                </c:pt>
                <c:pt idx="505">
                  <c:v>1.7</c:v>
                </c:pt>
                <c:pt idx="506">
                  <c:v>1.7</c:v>
                </c:pt>
                <c:pt idx="507">
                  <c:v>1.7</c:v>
                </c:pt>
                <c:pt idx="508">
                  <c:v>1.63</c:v>
                </c:pt>
                <c:pt idx="509">
                  <c:v>1.645</c:v>
                </c:pt>
                <c:pt idx="510">
                  <c:v>1.66</c:v>
                </c:pt>
                <c:pt idx="511">
                  <c:v>1.65</c:v>
                </c:pt>
                <c:pt idx="512">
                  <c:v>1.625</c:v>
                </c:pt>
                <c:pt idx="513">
                  <c:v>1.625</c:v>
                </c:pt>
                <c:pt idx="514">
                  <c:v>1.625</c:v>
                </c:pt>
                <c:pt idx="515">
                  <c:v>1.64</c:v>
                </c:pt>
                <c:pt idx="516">
                  <c:v>1.66</c:v>
                </c:pt>
                <c:pt idx="517">
                  <c:v>1.655</c:v>
                </c:pt>
                <c:pt idx="518">
                  <c:v>1.665</c:v>
                </c:pt>
                <c:pt idx="519">
                  <c:v>1.675</c:v>
                </c:pt>
                <c:pt idx="520">
                  <c:v>1.675</c:v>
                </c:pt>
                <c:pt idx="521">
                  <c:v>1.675</c:v>
                </c:pt>
                <c:pt idx="522">
                  <c:v>1.675</c:v>
                </c:pt>
                <c:pt idx="523">
                  <c:v>1.655</c:v>
                </c:pt>
                <c:pt idx="524">
                  <c:v>1.645</c:v>
                </c:pt>
                <c:pt idx="525">
                  <c:v>1.645</c:v>
                </c:pt>
                <c:pt idx="526">
                  <c:v>1.635</c:v>
                </c:pt>
                <c:pt idx="527">
                  <c:v>1.635</c:v>
                </c:pt>
                <c:pt idx="528">
                  <c:v>1.635</c:v>
                </c:pt>
                <c:pt idx="529">
                  <c:v>1.65</c:v>
                </c:pt>
                <c:pt idx="530">
                  <c:v>1.625</c:v>
                </c:pt>
                <c:pt idx="531">
                  <c:v>1.6</c:v>
                </c:pt>
                <c:pt idx="532">
                  <c:v>1.52</c:v>
                </c:pt>
                <c:pt idx="533">
                  <c:v>1.4450000000000001</c:v>
                </c:pt>
                <c:pt idx="534">
                  <c:v>1.4450000000000001</c:v>
                </c:pt>
                <c:pt idx="535">
                  <c:v>1.4450000000000001</c:v>
                </c:pt>
                <c:pt idx="536">
                  <c:v>1.49</c:v>
                </c:pt>
                <c:pt idx="537">
                  <c:v>1.5349999999999999</c:v>
                </c:pt>
                <c:pt idx="538">
                  <c:v>1.5249999999999999</c:v>
                </c:pt>
                <c:pt idx="539">
                  <c:v>1.55</c:v>
                </c:pt>
                <c:pt idx="540">
                  <c:v>1.53</c:v>
                </c:pt>
                <c:pt idx="541">
                  <c:v>1.53</c:v>
                </c:pt>
                <c:pt idx="542">
                  <c:v>1.53</c:v>
                </c:pt>
                <c:pt idx="543">
                  <c:v>1.67</c:v>
                </c:pt>
                <c:pt idx="544">
                  <c:v>1.635</c:v>
                </c:pt>
                <c:pt idx="545">
                  <c:v>1.7450000000000001</c:v>
                </c:pt>
                <c:pt idx="546">
                  <c:v>1.69</c:v>
                </c:pt>
                <c:pt idx="547">
                  <c:v>1.635</c:v>
                </c:pt>
                <c:pt idx="548">
                  <c:v>1.635</c:v>
                </c:pt>
                <c:pt idx="549">
                  <c:v>1.635</c:v>
                </c:pt>
                <c:pt idx="550">
                  <c:v>1.585</c:v>
                </c:pt>
                <c:pt idx="551">
                  <c:v>1.6</c:v>
                </c:pt>
                <c:pt idx="552">
                  <c:v>1.615</c:v>
                </c:pt>
                <c:pt idx="553">
                  <c:v>1.635</c:v>
                </c:pt>
                <c:pt idx="554">
                  <c:v>1.5649999999999999</c:v>
                </c:pt>
                <c:pt idx="555">
                  <c:v>1.5649999999999999</c:v>
                </c:pt>
                <c:pt idx="556">
                  <c:v>1.5649999999999999</c:v>
                </c:pt>
                <c:pt idx="557">
                  <c:v>1.595</c:v>
                </c:pt>
                <c:pt idx="558">
                  <c:v>1.68</c:v>
                </c:pt>
                <c:pt idx="559">
                  <c:v>1.635</c:v>
                </c:pt>
                <c:pt idx="560">
                  <c:v>1.645</c:v>
                </c:pt>
                <c:pt idx="561">
                  <c:v>1.645</c:v>
                </c:pt>
                <c:pt idx="562">
                  <c:v>1.645</c:v>
                </c:pt>
                <c:pt idx="563">
                  <c:v>1.645</c:v>
                </c:pt>
                <c:pt idx="564">
                  <c:v>1.65</c:v>
                </c:pt>
                <c:pt idx="565">
                  <c:v>1.69</c:v>
                </c:pt>
                <c:pt idx="566">
                  <c:v>1.79</c:v>
                </c:pt>
                <c:pt idx="567">
                  <c:v>1.73</c:v>
                </c:pt>
                <c:pt idx="568">
                  <c:v>1.73</c:v>
                </c:pt>
                <c:pt idx="569">
                  <c:v>1.73</c:v>
                </c:pt>
                <c:pt idx="570">
                  <c:v>1.73</c:v>
                </c:pt>
                <c:pt idx="571">
                  <c:v>1.89</c:v>
                </c:pt>
                <c:pt idx="572">
                  <c:v>1.87</c:v>
                </c:pt>
                <c:pt idx="573">
                  <c:v>1.915</c:v>
                </c:pt>
                <c:pt idx="574">
                  <c:v>1.9650000000000001</c:v>
                </c:pt>
                <c:pt idx="575">
                  <c:v>1.98</c:v>
                </c:pt>
                <c:pt idx="576">
                  <c:v>1.98</c:v>
                </c:pt>
                <c:pt idx="577">
                  <c:v>1.98</c:v>
                </c:pt>
                <c:pt idx="578">
                  <c:v>1.91</c:v>
                </c:pt>
                <c:pt idx="579">
                  <c:v>1.9850000000000001</c:v>
                </c:pt>
                <c:pt idx="580">
                  <c:v>1.9550000000000001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1.9650000000000001</c:v>
                </c:pt>
                <c:pt idx="586">
                  <c:v>2.0150000000000001</c:v>
                </c:pt>
                <c:pt idx="587">
                  <c:v>2.0049999999999999</c:v>
                </c:pt>
                <c:pt idx="588">
                  <c:v>2.0649999999999999</c:v>
                </c:pt>
                <c:pt idx="589">
                  <c:v>2.0550000000000002</c:v>
                </c:pt>
                <c:pt idx="590">
                  <c:v>2.0550000000000002</c:v>
                </c:pt>
                <c:pt idx="591">
                  <c:v>2.0550000000000002</c:v>
                </c:pt>
                <c:pt idx="592">
                  <c:v>2.0350000000000001</c:v>
                </c:pt>
                <c:pt idx="593">
                  <c:v>2.145</c:v>
                </c:pt>
                <c:pt idx="594">
                  <c:v>2.14</c:v>
                </c:pt>
                <c:pt idx="595">
                  <c:v>2.1800000000000002</c:v>
                </c:pt>
                <c:pt idx="596">
                  <c:v>2.0499999999999998</c:v>
                </c:pt>
                <c:pt idx="597">
                  <c:v>2.0499999999999998</c:v>
                </c:pt>
                <c:pt idx="598">
                  <c:v>2.0499999999999998</c:v>
                </c:pt>
                <c:pt idx="599">
                  <c:v>2.04</c:v>
                </c:pt>
                <c:pt idx="600">
                  <c:v>2.13</c:v>
                </c:pt>
                <c:pt idx="601">
                  <c:v>2.21</c:v>
                </c:pt>
                <c:pt idx="602">
                  <c:v>2.1800000000000002</c:v>
                </c:pt>
                <c:pt idx="603">
                  <c:v>2.0699999999999998</c:v>
                </c:pt>
                <c:pt idx="604">
                  <c:v>2.0699999999999998</c:v>
                </c:pt>
                <c:pt idx="605">
                  <c:v>2.0699999999999998</c:v>
                </c:pt>
                <c:pt idx="606">
                  <c:v>2.105</c:v>
                </c:pt>
                <c:pt idx="607">
                  <c:v>2.16</c:v>
                </c:pt>
                <c:pt idx="608">
                  <c:v>2.085</c:v>
                </c:pt>
                <c:pt idx="609">
                  <c:v>2.08</c:v>
                </c:pt>
                <c:pt idx="610">
                  <c:v>2.16</c:v>
                </c:pt>
                <c:pt idx="611">
                  <c:v>2.16</c:v>
                </c:pt>
                <c:pt idx="612">
                  <c:v>2.16</c:v>
                </c:pt>
                <c:pt idx="613">
                  <c:v>2.1850000000000001</c:v>
                </c:pt>
                <c:pt idx="614">
                  <c:v>2.1850000000000001</c:v>
                </c:pt>
                <c:pt idx="615">
                  <c:v>2.15</c:v>
                </c:pt>
                <c:pt idx="616">
                  <c:v>2.1549999999999998</c:v>
                </c:pt>
                <c:pt idx="617">
                  <c:v>2.085</c:v>
                </c:pt>
                <c:pt idx="618">
                  <c:v>2.085</c:v>
                </c:pt>
                <c:pt idx="619">
                  <c:v>2.085</c:v>
                </c:pt>
                <c:pt idx="620">
                  <c:v>2.085</c:v>
                </c:pt>
                <c:pt idx="621">
                  <c:v>2.085</c:v>
                </c:pt>
                <c:pt idx="622">
                  <c:v>2.0950000000000002</c:v>
                </c:pt>
                <c:pt idx="623">
                  <c:v>2.0950000000000002</c:v>
                </c:pt>
                <c:pt idx="624">
                  <c:v>2.08</c:v>
                </c:pt>
                <c:pt idx="625">
                  <c:v>2.08</c:v>
                </c:pt>
                <c:pt idx="626">
                  <c:v>2.08</c:v>
                </c:pt>
                <c:pt idx="627">
                  <c:v>2.085</c:v>
                </c:pt>
                <c:pt idx="628">
                  <c:v>2.1800000000000002</c:v>
                </c:pt>
                <c:pt idx="629">
                  <c:v>2.1949999999999998</c:v>
                </c:pt>
                <c:pt idx="630">
                  <c:v>2.2050000000000001</c:v>
                </c:pt>
                <c:pt idx="631">
                  <c:v>2.09</c:v>
                </c:pt>
                <c:pt idx="632">
                  <c:v>2.09</c:v>
                </c:pt>
                <c:pt idx="633">
                  <c:v>2.09</c:v>
                </c:pt>
                <c:pt idx="634">
                  <c:v>2.2149999999999999</c:v>
                </c:pt>
                <c:pt idx="635">
                  <c:v>2.2000000000000002</c:v>
                </c:pt>
                <c:pt idx="636">
                  <c:v>2.1949999999999998</c:v>
                </c:pt>
                <c:pt idx="637">
                  <c:v>2.2000000000000002</c:v>
                </c:pt>
                <c:pt idx="638">
                  <c:v>2.12</c:v>
                </c:pt>
                <c:pt idx="639">
                  <c:v>2.12</c:v>
                </c:pt>
                <c:pt idx="640">
                  <c:v>2.12</c:v>
                </c:pt>
                <c:pt idx="641">
                  <c:v>2.125</c:v>
                </c:pt>
                <c:pt idx="642">
                  <c:v>2.13</c:v>
                </c:pt>
                <c:pt idx="643">
                  <c:v>2.165</c:v>
                </c:pt>
                <c:pt idx="644">
                  <c:v>2.165</c:v>
                </c:pt>
                <c:pt idx="645">
                  <c:v>2.1349999999999998</c:v>
                </c:pt>
                <c:pt idx="646">
                  <c:v>2.1349999999999998</c:v>
                </c:pt>
                <c:pt idx="647">
                  <c:v>2.1349999999999998</c:v>
                </c:pt>
                <c:pt idx="648">
                  <c:v>2.12</c:v>
                </c:pt>
                <c:pt idx="649">
                  <c:v>2.125</c:v>
                </c:pt>
                <c:pt idx="650">
                  <c:v>2.14</c:v>
                </c:pt>
                <c:pt idx="651">
                  <c:v>2.15</c:v>
                </c:pt>
                <c:pt idx="652">
                  <c:v>2.1549999999999998</c:v>
                </c:pt>
                <c:pt idx="653">
                  <c:v>2.1549999999999998</c:v>
                </c:pt>
                <c:pt idx="654">
                  <c:v>2.1549999999999998</c:v>
                </c:pt>
                <c:pt idx="655">
                  <c:v>2.1800000000000002</c:v>
                </c:pt>
                <c:pt idx="656">
                  <c:v>2.2349999999999999</c:v>
                </c:pt>
                <c:pt idx="657">
                  <c:v>2.2650000000000001</c:v>
                </c:pt>
                <c:pt idx="658">
                  <c:v>2.23</c:v>
                </c:pt>
                <c:pt idx="659">
                  <c:v>2.14</c:v>
                </c:pt>
                <c:pt idx="660">
                  <c:v>2.14</c:v>
                </c:pt>
                <c:pt idx="661">
                  <c:v>2.14</c:v>
                </c:pt>
                <c:pt idx="662">
                  <c:v>2.14</c:v>
                </c:pt>
                <c:pt idx="663">
                  <c:v>2.2050000000000001</c:v>
                </c:pt>
                <c:pt idx="664">
                  <c:v>2.1150000000000002</c:v>
                </c:pt>
                <c:pt idx="665">
                  <c:v>2.125</c:v>
                </c:pt>
                <c:pt idx="666">
                  <c:v>2.06</c:v>
                </c:pt>
                <c:pt idx="667">
                  <c:v>2.06</c:v>
                </c:pt>
                <c:pt idx="668">
                  <c:v>2.06</c:v>
                </c:pt>
                <c:pt idx="669">
                  <c:v>2.0699999999999998</c:v>
                </c:pt>
                <c:pt idx="670">
                  <c:v>2.11</c:v>
                </c:pt>
                <c:pt idx="671">
                  <c:v>2.1349999999999998</c:v>
                </c:pt>
                <c:pt idx="672">
                  <c:v>2.08</c:v>
                </c:pt>
                <c:pt idx="673">
                  <c:v>2.0699999999999998</c:v>
                </c:pt>
                <c:pt idx="674">
                  <c:v>2.0699999999999998</c:v>
                </c:pt>
                <c:pt idx="675">
                  <c:v>2.0699999999999998</c:v>
                </c:pt>
                <c:pt idx="676">
                  <c:v>2.11</c:v>
                </c:pt>
                <c:pt idx="677">
                  <c:v>2.1549999999999998</c:v>
                </c:pt>
                <c:pt idx="678">
                  <c:v>2.1800000000000002</c:v>
                </c:pt>
                <c:pt idx="679">
                  <c:v>2.25</c:v>
                </c:pt>
                <c:pt idx="680">
                  <c:v>2.2599999999999998</c:v>
                </c:pt>
                <c:pt idx="681">
                  <c:v>2.2599999999999998</c:v>
                </c:pt>
                <c:pt idx="682">
                  <c:v>2.2599999999999998</c:v>
                </c:pt>
                <c:pt idx="683">
                  <c:v>2.4249999999999998</c:v>
                </c:pt>
                <c:pt idx="684">
                  <c:v>2.41</c:v>
                </c:pt>
                <c:pt idx="685">
                  <c:v>2.4649999999999999</c:v>
                </c:pt>
                <c:pt idx="686">
                  <c:v>2.5299999999999998</c:v>
                </c:pt>
                <c:pt idx="687">
                  <c:v>2.41</c:v>
                </c:pt>
                <c:pt idx="688">
                  <c:v>2.41</c:v>
                </c:pt>
                <c:pt idx="689">
                  <c:v>2.41</c:v>
                </c:pt>
                <c:pt idx="690">
                  <c:v>2.4049999999999998</c:v>
                </c:pt>
                <c:pt idx="691">
                  <c:v>2.4750000000000001</c:v>
                </c:pt>
                <c:pt idx="692">
                  <c:v>2.5249999999999999</c:v>
                </c:pt>
                <c:pt idx="693">
                  <c:v>2.5350000000000001</c:v>
                </c:pt>
                <c:pt idx="694">
                  <c:v>2.5550000000000002</c:v>
                </c:pt>
                <c:pt idx="695">
                  <c:v>2.5550000000000002</c:v>
                </c:pt>
                <c:pt idx="696">
                  <c:v>2.5550000000000002</c:v>
                </c:pt>
                <c:pt idx="697">
                  <c:v>2.64</c:v>
                </c:pt>
                <c:pt idx="698">
                  <c:v>2.68</c:v>
                </c:pt>
                <c:pt idx="699">
                  <c:v>2.6850000000000001</c:v>
                </c:pt>
                <c:pt idx="700">
                  <c:v>2.64</c:v>
                </c:pt>
                <c:pt idx="701">
                  <c:v>2.54</c:v>
                </c:pt>
                <c:pt idx="702">
                  <c:v>2.54</c:v>
                </c:pt>
                <c:pt idx="703">
                  <c:v>2.54</c:v>
                </c:pt>
                <c:pt idx="704">
                  <c:v>2.605</c:v>
                </c:pt>
                <c:pt idx="705">
                  <c:v>2.5750000000000002</c:v>
                </c:pt>
                <c:pt idx="706">
                  <c:v>2.61</c:v>
                </c:pt>
                <c:pt idx="707">
                  <c:v>2.7250000000000001</c:v>
                </c:pt>
                <c:pt idx="708">
                  <c:v>2.7949999999999999</c:v>
                </c:pt>
                <c:pt idx="709">
                  <c:v>2.7949999999999999</c:v>
                </c:pt>
                <c:pt idx="710">
                  <c:v>2.7949999999999999</c:v>
                </c:pt>
                <c:pt idx="711">
                  <c:v>2.77</c:v>
                </c:pt>
                <c:pt idx="712">
                  <c:v>2.88</c:v>
                </c:pt>
                <c:pt idx="713">
                  <c:v>2.9449999999999998</c:v>
                </c:pt>
                <c:pt idx="714">
                  <c:v>2.88</c:v>
                </c:pt>
                <c:pt idx="715">
                  <c:v>2.76</c:v>
                </c:pt>
                <c:pt idx="716">
                  <c:v>2.76</c:v>
                </c:pt>
                <c:pt idx="717">
                  <c:v>2.76</c:v>
                </c:pt>
                <c:pt idx="718">
                  <c:v>2.75</c:v>
                </c:pt>
                <c:pt idx="719">
                  <c:v>2.77</c:v>
                </c:pt>
                <c:pt idx="720">
                  <c:v>2.61</c:v>
                </c:pt>
                <c:pt idx="721">
                  <c:v>2.4700000000000002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2.4300000000000002</c:v>
                </c:pt>
                <c:pt idx="727">
                  <c:v>2.54</c:v>
                </c:pt>
                <c:pt idx="728">
                  <c:v>2.61</c:v>
                </c:pt>
                <c:pt idx="729">
                  <c:v>2.68</c:v>
                </c:pt>
                <c:pt idx="730">
                  <c:v>2.68</c:v>
                </c:pt>
                <c:pt idx="731">
                  <c:v>2.68</c:v>
                </c:pt>
                <c:pt idx="732">
                  <c:v>2.66</c:v>
                </c:pt>
                <c:pt idx="733">
                  <c:v>2.48</c:v>
                </c:pt>
                <c:pt idx="734">
                  <c:v>2.37</c:v>
                </c:pt>
                <c:pt idx="735">
                  <c:v>2.34</c:v>
                </c:pt>
                <c:pt idx="736">
                  <c:v>2.2450000000000001</c:v>
                </c:pt>
                <c:pt idx="737">
                  <c:v>2.2450000000000001</c:v>
                </c:pt>
                <c:pt idx="738">
                  <c:v>2.2450000000000001</c:v>
                </c:pt>
                <c:pt idx="739">
                  <c:v>2.355</c:v>
                </c:pt>
                <c:pt idx="740">
                  <c:v>2.1800000000000002</c:v>
                </c:pt>
                <c:pt idx="741">
                  <c:v>2.1850000000000001</c:v>
                </c:pt>
                <c:pt idx="742">
                  <c:v>2.33</c:v>
                </c:pt>
                <c:pt idx="743">
                  <c:v>2.375</c:v>
                </c:pt>
                <c:pt idx="744">
                  <c:v>2.375</c:v>
                </c:pt>
                <c:pt idx="745">
                  <c:v>2.375</c:v>
                </c:pt>
                <c:pt idx="746">
                  <c:v>2.395</c:v>
                </c:pt>
                <c:pt idx="747">
                  <c:v>2.4750000000000001</c:v>
                </c:pt>
                <c:pt idx="748">
                  <c:v>2.4300000000000002</c:v>
                </c:pt>
                <c:pt idx="749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1-420D-88D7-C6193407A337}"/>
            </c:ext>
          </c:extLst>
        </c:ser>
        <c:ser>
          <c:idx val="1"/>
          <c:order val="1"/>
          <c:tx>
            <c:strRef>
              <c:f>WORKSHEET!$D$5</c:f>
              <c:strCache>
                <c:ptCount val="1"/>
                <c:pt idx="0">
                  <c:v>  DAY MA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WORKSHEET!$B$6:$B$755</c:f>
              <c:numCache>
                <c:formatCode>d\-mmm\-yy</c:formatCode>
                <c:ptCount val="750"/>
                <c:pt idx="0">
                  <c:v>35684</c:v>
                </c:pt>
                <c:pt idx="1">
                  <c:v>35685</c:v>
                </c:pt>
                <c:pt idx="2">
                  <c:v>35686</c:v>
                </c:pt>
                <c:pt idx="3">
                  <c:v>35687</c:v>
                </c:pt>
                <c:pt idx="4">
                  <c:v>35688</c:v>
                </c:pt>
                <c:pt idx="5">
                  <c:v>35689</c:v>
                </c:pt>
                <c:pt idx="6">
                  <c:v>35690</c:v>
                </c:pt>
                <c:pt idx="7">
                  <c:v>35691</c:v>
                </c:pt>
                <c:pt idx="8">
                  <c:v>35692</c:v>
                </c:pt>
                <c:pt idx="9">
                  <c:v>35693</c:v>
                </c:pt>
                <c:pt idx="10">
                  <c:v>35694</c:v>
                </c:pt>
                <c:pt idx="11">
                  <c:v>35695</c:v>
                </c:pt>
                <c:pt idx="12">
                  <c:v>35696</c:v>
                </c:pt>
                <c:pt idx="13">
                  <c:v>35697</c:v>
                </c:pt>
                <c:pt idx="14">
                  <c:v>35698</c:v>
                </c:pt>
                <c:pt idx="15">
                  <c:v>35699</c:v>
                </c:pt>
                <c:pt idx="16">
                  <c:v>35700</c:v>
                </c:pt>
                <c:pt idx="17">
                  <c:v>35701</c:v>
                </c:pt>
                <c:pt idx="18">
                  <c:v>35702</c:v>
                </c:pt>
                <c:pt idx="19">
                  <c:v>35703</c:v>
                </c:pt>
                <c:pt idx="20">
                  <c:v>35704</c:v>
                </c:pt>
                <c:pt idx="21">
                  <c:v>35705</c:v>
                </c:pt>
                <c:pt idx="22">
                  <c:v>35706</c:v>
                </c:pt>
                <c:pt idx="23">
                  <c:v>35707</c:v>
                </c:pt>
                <c:pt idx="24">
                  <c:v>35708</c:v>
                </c:pt>
                <c:pt idx="25">
                  <c:v>35709</c:v>
                </c:pt>
                <c:pt idx="26">
                  <c:v>35710</c:v>
                </c:pt>
                <c:pt idx="27">
                  <c:v>35711</c:v>
                </c:pt>
                <c:pt idx="28">
                  <c:v>35712</c:v>
                </c:pt>
                <c:pt idx="29">
                  <c:v>35713</c:v>
                </c:pt>
                <c:pt idx="30">
                  <c:v>35714</c:v>
                </c:pt>
                <c:pt idx="31">
                  <c:v>35715</c:v>
                </c:pt>
                <c:pt idx="32">
                  <c:v>35716</c:v>
                </c:pt>
                <c:pt idx="33">
                  <c:v>35717</c:v>
                </c:pt>
                <c:pt idx="34">
                  <c:v>35718</c:v>
                </c:pt>
                <c:pt idx="35">
                  <c:v>35719</c:v>
                </c:pt>
                <c:pt idx="36">
                  <c:v>35720</c:v>
                </c:pt>
                <c:pt idx="37">
                  <c:v>35721</c:v>
                </c:pt>
                <c:pt idx="38">
                  <c:v>35722</c:v>
                </c:pt>
                <c:pt idx="39">
                  <c:v>35723</c:v>
                </c:pt>
                <c:pt idx="40">
                  <c:v>35724</c:v>
                </c:pt>
                <c:pt idx="41">
                  <c:v>35725</c:v>
                </c:pt>
                <c:pt idx="42">
                  <c:v>35726</c:v>
                </c:pt>
                <c:pt idx="43">
                  <c:v>35727</c:v>
                </c:pt>
                <c:pt idx="44">
                  <c:v>35728</c:v>
                </c:pt>
                <c:pt idx="45">
                  <c:v>35729</c:v>
                </c:pt>
                <c:pt idx="46">
                  <c:v>35730</c:v>
                </c:pt>
                <c:pt idx="47">
                  <c:v>35731</c:v>
                </c:pt>
                <c:pt idx="48">
                  <c:v>35732</c:v>
                </c:pt>
                <c:pt idx="49">
                  <c:v>35733</c:v>
                </c:pt>
                <c:pt idx="50">
                  <c:v>35734</c:v>
                </c:pt>
                <c:pt idx="51">
                  <c:v>35735</c:v>
                </c:pt>
                <c:pt idx="52">
                  <c:v>35736</c:v>
                </c:pt>
                <c:pt idx="53">
                  <c:v>35737</c:v>
                </c:pt>
                <c:pt idx="54">
                  <c:v>35738</c:v>
                </c:pt>
                <c:pt idx="55">
                  <c:v>35739</c:v>
                </c:pt>
                <c:pt idx="56">
                  <c:v>35740</c:v>
                </c:pt>
                <c:pt idx="57">
                  <c:v>35741</c:v>
                </c:pt>
                <c:pt idx="58">
                  <c:v>35742</c:v>
                </c:pt>
                <c:pt idx="59">
                  <c:v>35743</c:v>
                </c:pt>
                <c:pt idx="60">
                  <c:v>35744</c:v>
                </c:pt>
                <c:pt idx="61">
                  <c:v>35745</c:v>
                </c:pt>
                <c:pt idx="62">
                  <c:v>35746</c:v>
                </c:pt>
                <c:pt idx="63">
                  <c:v>35747</c:v>
                </c:pt>
                <c:pt idx="64">
                  <c:v>35748</c:v>
                </c:pt>
                <c:pt idx="65">
                  <c:v>35749</c:v>
                </c:pt>
                <c:pt idx="66">
                  <c:v>35750</c:v>
                </c:pt>
                <c:pt idx="67">
                  <c:v>35751</c:v>
                </c:pt>
                <c:pt idx="68">
                  <c:v>35752</c:v>
                </c:pt>
                <c:pt idx="69">
                  <c:v>35753</c:v>
                </c:pt>
                <c:pt idx="70">
                  <c:v>35754</c:v>
                </c:pt>
                <c:pt idx="71">
                  <c:v>35755</c:v>
                </c:pt>
                <c:pt idx="72">
                  <c:v>35756</c:v>
                </c:pt>
                <c:pt idx="73">
                  <c:v>35757</c:v>
                </c:pt>
                <c:pt idx="74">
                  <c:v>35758</c:v>
                </c:pt>
                <c:pt idx="75">
                  <c:v>35759</c:v>
                </c:pt>
                <c:pt idx="76">
                  <c:v>35760</c:v>
                </c:pt>
                <c:pt idx="77">
                  <c:v>35761</c:v>
                </c:pt>
                <c:pt idx="78">
                  <c:v>35762</c:v>
                </c:pt>
                <c:pt idx="79">
                  <c:v>35763</c:v>
                </c:pt>
                <c:pt idx="80">
                  <c:v>35764</c:v>
                </c:pt>
                <c:pt idx="81">
                  <c:v>35765</c:v>
                </c:pt>
                <c:pt idx="82">
                  <c:v>35766</c:v>
                </c:pt>
                <c:pt idx="83">
                  <c:v>35767</c:v>
                </c:pt>
                <c:pt idx="84">
                  <c:v>35768</c:v>
                </c:pt>
                <c:pt idx="85">
                  <c:v>35769</c:v>
                </c:pt>
                <c:pt idx="86">
                  <c:v>35770</c:v>
                </c:pt>
                <c:pt idx="87">
                  <c:v>35771</c:v>
                </c:pt>
                <c:pt idx="88">
                  <c:v>35772</c:v>
                </c:pt>
                <c:pt idx="89">
                  <c:v>35773</c:v>
                </c:pt>
                <c:pt idx="90">
                  <c:v>35774</c:v>
                </c:pt>
                <c:pt idx="91">
                  <c:v>35775</c:v>
                </c:pt>
                <c:pt idx="92">
                  <c:v>35776</c:v>
                </c:pt>
                <c:pt idx="93">
                  <c:v>35777</c:v>
                </c:pt>
                <c:pt idx="94">
                  <c:v>35778</c:v>
                </c:pt>
                <c:pt idx="95">
                  <c:v>35779</c:v>
                </c:pt>
                <c:pt idx="96">
                  <c:v>35780</c:v>
                </c:pt>
                <c:pt idx="97">
                  <c:v>35781</c:v>
                </c:pt>
                <c:pt idx="98">
                  <c:v>35782</c:v>
                </c:pt>
                <c:pt idx="99">
                  <c:v>35783</c:v>
                </c:pt>
                <c:pt idx="100">
                  <c:v>35784</c:v>
                </c:pt>
                <c:pt idx="101">
                  <c:v>35785</c:v>
                </c:pt>
                <c:pt idx="102">
                  <c:v>35786</c:v>
                </c:pt>
                <c:pt idx="103">
                  <c:v>35787</c:v>
                </c:pt>
                <c:pt idx="104">
                  <c:v>35788</c:v>
                </c:pt>
                <c:pt idx="105">
                  <c:v>35789</c:v>
                </c:pt>
                <c:pt idx="106">
                  <c:v>35790</c:v>
                </c:pt>
                <c:pt idx="107">
                  <c:v>35791</c:v>
                </c:pt>
                <c:pt idx="108">
                  <c:v>35792</c:v>
                </c:pt>
                <c:pt idx="109">
                  <c:v>35793</c:v>
                </c:pt>
                <c:pt idx="110">
                  <c:v>35794</c:v>
                </c:pt>
                <c:pt idx="111">
                  <c:v>35795</c:v>
                </c:pt>
                <c:pt idx="112">
                  <c:v>35796</c:v>
                </c:pt>
                <c:pt idx="113">
                  <c:v>35797</c:v>
                </c:pt>
                <c:pt idx="114">
                  <c:v>35798</c:v>
                </c:pt>
                <c:pt idx="115">
                  <c:v>35799</c:v>
                </c:pt>
                <c:pt idx="116">
                  <c:v>35800</c:v>
                </c:pt>
                <c:pt idx="117">
                  <c:v>35801</c:v>
                </c:pt>
                <c:pt idx="118">
                  <c:v>35802</c:v>
                </c:pt>
                <c:pt idx="119">
                  <c:v>35803</c:v>
                </c:pt>
                <c:pt idx="120">
                  <c:v>35804</c:v>
                </c:pt>
                <c:pt idx="121">
                  <c:v>35805</c:v>
                </c:pt>
                <c:pt idx="122">
                  <c:v>35806</c:v>
                </c:pt>
                <c:pt idx="123">
                  <c:v>35807</c:v>
                </c:pt>
                <c:pt idx="124">
                  <c:v>35808</c:v>
                </c:pt>
                <c:pt idx="125">
                  <c:v>35809</c:v>
                </c:pt>
                <c:pt idx="126">
                  <c:v>35810</c:v>
                </c:pt>
                <c:pt idx="127">
                  <c:v>35811</c:v>
                </c:pt>
                <c:pt idx="128">
                  <c:v>35812</c:v>
                </c:pt>
                <c:pt idx="129">
                  <c:v>35813</c:v>
                </c:pt>
                <c:pt idx="130">
                  <c:v>35814</c:v>
                </c:pt>
                <c:pt idx="131">
                  <c:v>35815</c:v>
                </c:pt>
                <c:pt idx="132">
                  <c:v>35816</c:v>
                </c:pt>
                <c:pt idx="133">
                  <c:v>35817</c:v>
                </c:pt>
                <c:pt idx="134">
                  <c:v>35818</c:v>
                </c:pt>
                <c:pt idx="135">
                  <c:v>35819</c:v>
                </c:pt>
                <c:pt idx="136">
                  <c:v>35820</c:v>
                </c:pt>
                <c:pt idx="137">
                  <c:v>35821</c:v>
                </c:pt>
                <c:pt idx="138">
                  <c:v>35822</c:v>
                </c:pt>
                <c:pt idx="139">
                  <c:v>35823</c:v>
                </c:pt>
                <c:pt idx="140">
                  <c:v>35824</c:v>
                </c:pt>
                <c:pt idx="141">
                  <c:v>35825</c:v>
                </c:pt>
                <c:pt idx="142">
                  <c:v>35826</c:v>
                </c:pt>
                <c:pt idx="143">
                  <c:v>35827</c:v>
                </c:pt>
                <c:pt idx="144">
                  <c:v>35828</c:v>
                </c:pt>
                <c:pt idx="145">
                  <c:v>35829</c:v>
                </c:pt>
                <c:pt idx="146">
                  <c:v>35830</c:v>
                </c:pt>
                <c:pt idx="147">
                  <c:v>35831</c:v>
                </c:pt>
                <c:pt idx="148">
                  <c:v>35832</c:v>
                </c:pt>
                <c:pt idx="149">
                  <c:v>35833</c:v>
                </c:pt>
                <c:pt idx="150">
                  <c:v>35834</c:v>
                </c:pt>
                <c:pt idx="151">
                  <c:v>35835</c:v>
                </c:pt>
                <c:pt idx="152">
                  <c:v>35836</c:v>
                </c:pt>
                <c:pt idx="153">
                  <c:v>35837</c:v>
                </c:pt>
                <c:pt idx="154">
                  <c:v>35838</c:v>
                </c:pt>
                <c:pt idx="155">
                  <c:v>35839</c:v>
                </c:pt>
                <c:pt idx="156">
                  <c:v>35840</c:v>
                </c:pt>
                <c:pt idx="157">
                  <c:v>35841</c:v>
                </c:pt>
                <c:pt idx="158">
                  <c:v>35842</c:v>
                </c:pt>
                <c:pt idx="159">
                  <c:v>35843</c:v>
                </c:pt>
                <c:pt idx="160">
                  <c:v>35844</c:v>
                </c:pt>
                <c:pt idx="161">
                  <c:v>35845</c:v>
                </c:pt>
                <c:pt idx="162">
                  <c:v>35846</c:v>
                </c:pt>
                <c:pt idx="163">
                  <c:v>35847</c:v>
                </c:pt>
                <c:pt idx="164">
                  <c:v>35848</c:v>
                </c:pt>
                <c:pt idx="165">
                  <c:v>35849</c:v>
                </c:pt>
                <c:pt idx="166">
                  <c:v>35850</c:v>
                </c:pt>
                <c:pt idx="167">
                  <c:v>35851</c:v>
                </c:pt>
                <c:pt idx="168">
                  <c:v>35852</c:v>
                </c:pt>
                <c:pt idx="169">
                  <c:v>35853</c:v>
                </c:pt>
                <c:pt idx="170">
                  <c:v>35854</c:v>
                </c:pt>
                <c:pt idx="171">
                  <c:v>35855</c:v>
                </c:pt>
                <c:pt idx="172">
                  <c:v>35856</c:v>
                </c:pt>
                <c:pt idx="173">
                  <c:v>35857</c:v>
                </c:pt>
                <c:pt idx="174">
                  <c:v>35858</c:v>
                </c:pt>
                <c:pt idx="175">
                  <c:v>35859</c:v>
                </c:pt>
                <c:pt idx="176">
                  <c:v>35860</c:v>
                </c:pt>
                <c:pt idx="177">
                  <c:v>35861</c:v>
                </c:pt>
                <c:pt idx="178">
                  <c:v>35862</c:v>
                </c:pt>
                <c:pt idx="179">
                  <c:v>35863</c:v>
                </c:pt>
                <c:pt idx="180">
                  <c:v>35864</c:v>
                </c:pt>
                <c:pt idx="181">
                  <c:v>35865</c:v>
                </c:pt>
                <c:pt idx="182">
                  <c:v>35866</c:v>
                </c:pt>
                <c:pt idx="183">
                  <c:v>35867</c:v>
                </c:pt>
                <c:pt idx="184">
                  <c:v>35868</c:v>
                </c:pt>
                <c:pt idx="185">
                  <c:v>35869</c:v>
                </c:pt>
                <c:pt idx="186">
                  <c:v>35870</c:v>
                </c:pt>
                <c:pt idx="187">
                  <c:v>35871</c:v>
                </c:pt>
                <c:pt idx="188">
                  <c:v>35872</c:v>
                </c:pt>
                <c:pt idx="189">
                  <c:v>35873</c:v>
                </c:pt>
                <c:pt idx="190">
                  <c:v>35874</c:v>
                </c:pt>
                <c:pt idx="191">
                  <c:v>35875</c:v>
                </c:pt>
                <c:pt idx="192">
                  <c:v>35876</c:v>
                </c:pt>
                <c:pt idx="193">
                  <c:v>35877</c:v>
                </c:pt>
                <c:pt idx="194">
                  <c:v>35878</c:v>
                </c:pt>
                <c:pt idx="195">
                  <c:v>35879</c:v>
                </c:pt>
                <c:pt idx="196">
                  <c:v>35880</c:v>
                </c:pt>
                <c:pt idx="197">
                  <c:v>35881</c:v>
                </c:pt>
                <c:pt idx="198">
                  <c:v>35882</c:v>
                </c:pt>
                <c:pt idx="199">
                  <c:v>35883</c:v>
                </c:pt>
                <c:pt idx="200">
                  <c:v>35884</c:v>
                </c:pt>
                <c:pt idx="201">
                  <c:v>35885</c:v>
                </c:pt>
                <c:pt idx="202">
                  <c:v>35886</c:v>
                </c:pt>
                <c:pt idx="203">
                  <c:v>35887</c:v>
                </c:pt>
                <c:pt idx="204">
                  <c:v>35888</c:v>
                </c:pt>
                <c:pt idx="205">
                  <c:v>35889</c:v>
                </c:pt>
                <c:pt idx="206">
                  <c:v>35890</c:v>
                </c:pt>
                <c:pt idx="207">
                  <c:v>35891</c:v>
                </c:pt>
                <c:pt idx="208">
                  <c:v>35892</c:v>
                </c:pt>
                <c:pt idx="209">
                  <c:v>35893</c:v>
                </c:pt>
                <c:pt idx="210">
                  <c:v>35894</c:v>
                </c:pt>
                <c:pt idx="211">
                  <c:v>35895</c:v>
                </c:pt>
                <c:pt idx="212">
                  <c:v>35896</c:v>
                </c:pt>
                <c:pt idx="213">
                  <c:v>35897</c:v>
                </c:pt>
                <c:pt idx="214">
                  <c:v>35898</c:v>
                </c:pt>
                <c:pt idx="215">
                  <c:v>35899</c:v>
                </c:pt>
                <c:pt idx="216">
                  <c:v>35900</c:v>
                </c:pt>
                <c:pt idx="217">
                  <c:v>35901</c:v>
                </c:pt>
                <c:pt idx="218">
                  <c:v>35902</c:v>
                </c:pt>
                <c:pt idx="219">
                  <c:v>35903</c:v>
                </c:pt>
                <c:pt idx="220">
                  <c:v>35904</c:v>
                </c:pt>
                <c:pt idx="221">
                  <c:v>35905</c:v>
                </c:pt>
                <c:pt idx="222">
                  <c:v>35906</c:v>
                </c:pt>
                <c:pt idx="223">
                  <c:v>35907</c:v>
                </c:pt>
                <c:pt idx="224">
                  <c:v>35908</c:v>
                </c:pt>
                <c:pt idx="225">
                  <c:v>35909</c:v>
                </c:pt>
                <c:pt idx="226">
                  <c:v>35910</c:v>
                </c:pt>
                <c:pt idx="227">
                  <c:v>35911</c:v>
                </c:pt>
                <c:pt idx="228">
                  <c:v>35912</c:v>
                </c:pt>
                <c:pt idx="229">
                  <c:v>35913</c:v>
                </c:pt>
                <c:pt idx="230">
                  <c:v>35914</c:v>
                </c:pt>
                <c:pt idx="231">
                  <c:v>35915</c:v>
                </c:pt>
                <c:pt idx="232">
                  <c:v>35916</c:v>
                </c:pt>
                <c:pt idx="233">
                  <c:v>35917</c:v>
                </c:pt>
                <c:pt idx="234">
                  <c:v>35918</c:v>
                </c:pt>
                <c:pt idx="235">
                  <c:v>35919</c:v>
                </c:pt>
                <c:pt idx="236">
                  <c:v>35920</c:v>
                </c:pt>
                <c:pt idx="237">
                  <c:v>35921</c:v>
                </c:pt>
                <c:pt idx="238">
                  <c:v>35922</c:v>
                </c:pt>
                <c:pt idx="239">
                  <c:v>35923</c:v>
                </c:pt>
                <c:pt idx="240">
                  <c:v>35924</c:v>
                </c:pt>
                <c:pt idx="241">
                  <c:v>35925</c:v>
                </c:pt>
                <c:pt idx="242">
                  <c:v>35926</c:v>
                </c:pt>
                <c:pt idx="243">
                  <c:v>35927</c:v>
                </c:pt>
                <c:pt idx="244">
                  <c:v>35928</c:v>
                </c:pt>
                <c:pt idx="245">
                  <c:v>35929</c:v>
                </c:pt>
                <c:pt idx="246">
                  <c:v>35930</c:v>
                </c:pt>
                <c:pt idx="247">
                  <c:v>35931</c:v>
                </c:pt>
                <c:pt idx="248">
                  <c:v>35932</c:v>
                </c:pt>
                <c:pt idx="249">
                  <c:v>35933</c:v>
                </c:pt>
                <c:pt idx="250">
                  <c:v>35934</c:v>
                </c:pt>
                <c:pt idx="251">
                  <c:v>35935</c:v>
                </c:pt>
                <c:pt idx="252">
                  <c:v>35936</c:v>
                </c:pt>
                <c:pt idx="253">
                  <c:v>35937</c:v>
                </c:pt>
                <c:pt idx="254">
                  <c:v>35938</c:v>
                </c:pt>
                <c:pt idx="255">
                  <c:v>35939</c:v>
                </c:pt>
                <c:pt idx="256">
                  <c:v>35940</c:v>
                </c:pt>
                <c:pt idx="257">
                  <c:v>35941</c:v>
                </c:pt>
                <c:pt idx="258">
                  <c:v>35942</c:v>
                </c:pt>
                <c:pt idx="259">
                  <c:v>35943</c:v>
                </c:pt>
                <c:pt idx="260">
                  <c:v>35944</c:v>
                </c:pt>
                <c:pt idx="261">
                  <c:v>35945</c:v>
                </c:pt>
                <c:pt idx="262">
                  <c:v>35946</c:v>
                </c:pt>
                <c:pt idx="263">
                  <c:v>35947</c:v>
                </c:pt>
                <c:pt idx="264">
                  <c:v>35948</c:v>
                </c:pt>
                <c:pt idx="265">
                  <c:v>35949</c:v>
                </c:pt>
                <c:pt idx="266">
                  <c:v>35950</c:v>
                </c:pt>
                <c:pt idx="267">
                  <c:v>35951</c:v>
                </c:pt>
                <c:pt idx="268">
                  <c:v>35952</c:v>
                </c:pt>
                <c:pt idx="269">
                  <c:v>35953</c:v>
                </c:pt>
                <c:pt idx="270">
                  <c:v>35954</c:v>
                </c:pt>
                <c:pt idx="271">
                  <c:v>35955</c:v>
                </c:pt>
                <c:pt idx="272">
                  <c:v>35956</c:v>
                </c:pt>
                <c:pt idx="273">
                  <c:v>35957</c:v>
                </c:pt>
                <c:pt idx="274">
                  <c:v>35958</c:v>
                </c:pt>
                <c:pt idx="275">
                  <c:v>35959</c:v>
                </c:pt>
                <c:pt idx="276">
                  <c:v>35960</c:v>
                </c:pt>
                <c:pt idx="277">
                  <c:v>35961</c:v>
                </c:pt>
                <c:pt idx="278">
                  <c:v>35962</c:v>
                </c:pt>
                <c:pt idx="279">
                  <c:v>35963</c:v>
                </c:pt>
                <c:pt idx="280">
                  <c:v>35964</c:v>
                </c:pt>
                <c:pt idx="281">
                  <c:v>35965</c:v>
                </c:pt>
                <c:pt idx="282">
                  <c:v>35966</c:v>
                </c:pt>
                <c:pt idx="283">
                  <c:v>35967</c:v>
                </c:pt>
                <c:pt idx="284">
                  <c:v>35968</c:v>
                </c:pt>
                <c:pt idx="285">
                  <c:v>35969</c:v>
                </c:pt>
                <c:pt idx="286">
                  <c:v>35970</c:v>
                </c:pt>
                <c:pt idx="287">
                  <c:v>35971</c:v>
                </c:pt>
                <c:pt idx="288">
                  <c:v>35972</c:v>
                </c:pt>
                <c:pt idx="289">
                  <c:v>35973</c:v>
                </c:pt>
                <c:pt idx="290">
                  <c:v>35974</c:v>
                </c:pt>
                <c:pt idx="291">
                  <c:v>35975</c:v>
                </c:pt>
                <c:pt idx="292">
                  <c:v>35976</c:v>
                </c:pt>
                <c:pt idx="293">
                  <c:v>35977</c:v>
                </c:pt>
                <c:pt idx="294">
                  <c:v>35978</c:v>
                </c:pt>
                <c:pt idx="295">
                  <c:v>35979</c:v>
                </c:pt>
                <c:pt idx="296">
                  <c:v>35980</c:v>
                </c:pt>
                <c:pt idx="297">
                  <c:v>35981</c:v>
                </c:pt>
                <c:pt idx="298">
                  <c:v>35982</c:v>
                </c:pt>
                <c:pt idx="299">
                  <c:v>35983</c:v>
                </c:pt>
                <c:pt idx="300">
                  <c:v>35984</c:v>
                </c:pt>
                <c:pt idx="301">
                  <c:v>35985</c:v>
                </c:pt>
                <c:pt idx="302">
                  <c:v>35986</c:v>
                </c:pt>
                <c:pt idx="303">
                  <c:v>35987</c:v>
                </c:pt>
                <c:pt idx="304">
                  <c:v>35988</c:v>
                </c:pt>
                <c:pt idx="305">
                  <c:v>35989</c:v>
                </c:pt>
                <c:pt idx="306">
                  <c:v>35990</c:v>
                </c:pt>
                <c:pt idx="307">
                  <c:v>35991</c:v>
                </c:pt>
                <c:pt idx="308">
                  <c:v>35992</c:v>
                </c:pt>
                <c:pt idx="309">
                  <c:v>35993</c:v>
                </c:pt>
                <c:pt idx="310">
                  <c:v>35994</c:v>
                </c:pt>
                <c:pt idx="311">
                  <c:v>35995</c:v>
                </c:pt>
                <c:pt idx="312">
                  <c:v>35996</c:v>
                </c:pt>
                <c:pt idx="313">
                  <c:v>35997</c:v>
                </c:pt>
                <c:pt idx="314">
                  <c:v>35998</c:v>
                </c:pt>
                <c:pt idx="315">
                  <c:v>35999</c:v>
                </c:pt>
                <c:pt idx="316">
                  <c:v>36000</c:v>
                </c:pt>
                <c:pt idx="317">
                  <c:v>36001</c:v>
                </c:pt>
                <c:pt idx="318">
                  <c:v>36002</c:v>
                </c:pt>
                <c:pt idx="319">
                  <c:v>36003</c:v>
                </c:pt>
                <c:pt idx="320">
                  <c:v>36004</c:v>
                </c:pt>
                <c:pt idx="321">
                  <c:v>36005</c:v>
                </c:pt>
                <c:pt idx="322">
                  <c:v>36006</c:v>
                </c:pt>
                <c:pt idx="323">
                  <c:v>36007</c:v>
                </c:pt>
                <c:pt idx="324">
                  <c:v>36008</c:v>
                </c:pt>
                <c:pt idx="325">
                  <c:v>36009</c:v>
                </c:pt>
                <c:pt idx="326">
                  <c:v>36010</c:v>
                </c:pt>
                <c:pt idx="327">
                  <c:v>36011</c:v>
                </c:pt>
                <c:pt idx="328">
                  <c:v>36012</c:v>
                </c:pt>
                <c:pt idx="329">
                  <c:v>36013</c:v>
                </c:pt>
                <c:pt idx="330">
                  <c:v>36014</c:v>
                </c:pt>
                <c:pt idx="331">
                  <c:v>36015</c:v>
                </c:pt>
                <c:pt idx="332">
                  <c:v>36016</c:v>
                </c:pt>
                <c:pt idx="333">
                  <c:v>36017</c:v>
                </c:pt>
                <c:pt idx="334">
                  <c:v>36018</c:v>
                </c:pt>
                <c:pt idx="335">
                  <c:v>36019</c:v>
                </c:pt>
                <c:pt idx="336">
                  <c:v>36020</c:v>
                </c:pt>
                <c:pt idx="337">
                  <c:v>36021</c:v>
                </c:pt>
                <c:pt idx="338">
                  <c:v>36022</c:v>
                </c:pt>
                <c:pt idx="339">
                  <c:v>36023</c:v>
                </c:pt>
                <c:pt idx="340">
                  <c:v>36024</c:v>
                </c:pt>
                <c:pt idx="341">
                  <c:v>36025</c:v>
                </c:pt>
                <c:pt idx="342">
                  <c:v>36026</c:v>
                </c:pt>
                <c:pt idx="343">
                  <c:v>36027</c:v>
                </c:pt>
                <c:pt idx="344">
                  <c:v>36028</c:v>
                </c:pt>
                <c:pt idx="345">
                  <c:v>36029</c:v>
                </c:pt>
                <c:pt idx="346">
                  <c:v>36030</c:v>
                </c:pt>
                <c:pt idx="347">
                  <c:v>36031</c:v>
                </c:pt>
                <c:pt idx="348">
                  <c:v>36032</c:v>
                </c:pt>
                <c:pt idx="349">
                  <c:v>36033</c:v>
                </c:pt>
                <c:pt idx="350">
                  <c:v>36034</c:v>
                </c:pt>
                <c:pt idx="351">
                  <c:v>36035</c:v>
                </c:pt>
                <c:pt idx="352">
                  <c:v>36036</c:v>
                </c:pt>
                <c:pt idx="353">
                  <c:v>36037</c:v>
                </c:pt>
                <c:pt idx="354">
                  <c:v>36038</c:v>
                </c:pt>
                <c:pt idx="355">
                  <c:v>36039</c:v>
                </c:pt>
                <c:pt idx="356">
                  <c:v>36040</c:v>
                </c:pt>
                <c:pt idx="357">
                  <c:v>36041</c:v>
                </c:pt>
                <c:pt idx="358">
                  <c:v>36042</c:v>
                </c:pt>
                <c:pt idx="359">
                  <c:v>36043</c:v>
                </c:pt>
                <c:pt idx="360">
                  <c:v>36044</c:v>
                </c:pt>
                <c:pt idx="361">
                  <c:v>36045</c:v>
                </c:pt>
                <c:pt idx="362">
                  <c:v>36046</c:v>
                </c:pt>
                <c:pt idx="363">
                  <c:v>36047</c:v>
                </c:pt>
                <c:pt idx="364">
                  <c:v>36048</c:v>
                </c:pt>
                <c:pt idx="365">
                  <c:v>36049</c:v>
                </c:pt>
                <c:pt idx="366">
                  <c:v>36050</c:v>
                </c:pt>
                <c:pt idx="367">
                  <c:v>36051</c:v>
                </c:pt>
                <c:pt idx="368">
                  <c:v>36052</c:v>
                </c:pt>
                <c:pt idx="369">
                  <c:v>36053</c:v>
                </c:pt>
                <c:pt idx="370">
                  <c:v>36054</c:v>
                </c:pt>
                <c:pt idx="371">
                  <c:v>36055</c:v>
                </c:pt>
                <c:pt idx="372">
                  <c:v>36056</c:v>
                </c:pt>
                <c:pt idx="373">
                  <c:v>36057</c:v>
                </c:pt>
                <c:pt idx="374">
                  <c:v>36058</c:v>
                </c:pt>
                <c:pt idx="375">
                  <c:v>36059</c:v>
                </c:pt>
                <c:pt idx="376">
                  <c:v>36060</c:v>
                </c:pt>
                <c:pt idx="377">
                  <c:v>36061</c:v>
                </c:pt>
                <c:pt idx="378">
                  <c:v>36062</c:v>
                </c:pt>
                <c:pt idx="379">
                  <c:v>36063</c:v>
                </c:pt>
                <c:pt idx="380">
                  <c:v>36064</c:v>
                </c:pt>
                <c:pt idx="381">
                  <c:v>36065</c:v>
                </c:pt>
                <c:pt idx="382">
                  <c:v>36066</c:v>
                </c:pt>
                <c:pt idx="383">
                  <c:v>36067</c:v>
                </c:pt>
                <c:pt idx="384">
                  <c:v>36068</c:v>
                </c:pt>
                <c:pt idx="385">
                  <c:v>36069</c:v>
                </c:pt>
                <c:pt idx="386">
                  <c:v>36070</c:v>
                </c:pt>
                <c:pt idx="387">
                  <c:v>36071</c:v>
                </c:pt>
                <c:pt idx="388">
                  <c:v>36072</c:v>
                </c:pt>
                <c:pt idx="389">
                  <c:v>36073</c:v>
                </c:pt>
                <c:pt idx="390">
                  <c:v>36074</c:v>
                </c:pt>
                <c:pt idx="391">
                  <c:v>36075</c:v>
                </c:pt>
                <c:pt idx="392">
                  <c:v>36076</c:v>
                </c:pt>
                <c:pt idx="393">
                  <c:v>36077</c:v>
                </c:pt>
                <c:pt idx="394">
                  <c:v>36078</c:v>
                </c:pt>
                <c:pt idx="395">
                  <c:v>36079</c:v>
                </c:pt>
                <c:pt idx="396">
                  <c:v>36080</c:v>
                </c:pt>
                <c:pt idx="397">
                  <c:v>36081</c:v>
                </c:pt>
                <c:pt idx="398">
                  <c:v>36082</c:v>
                </c:pt>
                <c:pt idx="399">
                  <c:v>36083</c:v>
                </c:pt>
                <c:pt idx="400">
                  <c:v>36084</c:v>
                </c:pt>
                <c:pt idx="401">
                  <c:v>36085</c:v>
                </c:pt>
                <c:pt idx="402">
                  <c:v>36086</c:v>
                </c:pt>
                <c:pt idx="403">
                  <c:v>36087</c:v>
                </c:pt>
                <c:pt idx="404">
                  <c:v>36088</c:v>
                </c:pt>
                <c:pt idx="405">
                  <c:v>36089</c:v>
                </c:pt>
                <c:pt idx="406">
                  <c:v>36090</c:v>
                </c:pt>
                <c:pt idx="407">
                  <c:v>36091</c:v>
                </c:pt>
                <c:pt idx="408">
                  <c:v>36092</c:v>
                </c:pt>
                <c:pt idx="409">
                  <c:v>36093</c:v>
                </c:pt>
                <c:pt idx="410">
                  <c:v>36094</c:v>
                </c:pt>
                <c:pt idx="411">
                  <c:v>36095</c:v>
                </c:pt>
                <c:pt idx="412">
                  <c:v>36096</c:v>
                </c:pt>
                <c:pt idx="413">
                  <c:v>36097</c:v>
                </c:pt>
                <c:pt idx="414">
                  <c:v>36098</c:v>
                </c:pt>
                <c:pt idx="415">
                  <c:v>36099</c:v>
                </c:pt>
                <c:pt idx="416">
                  <c:v>36100</c:v>
                </c:pt>
                <c:pt idx="417">
                  <c:v>36101</c:v>
                </c:pt>
                <c:pt idx="418">
                  <c:v>36102</c:v>
                </c:pt>
                <c:pt idx="419">
                  <c:v>36103</c:v>
                </c:pt>
                <c:pt idx="420">
                  <c:v>36104</c:v>
                </c:pt>
                <c:pt idx="421">
                  <c:v>36105</c:v>
                </c:pt>
                <c:pt idx="422">
                  <c:v>36106</c:v>
                </c:pt>
                <c:pt idx="423">
                  <c:v>36107</c:v>
                </c:pt>
                <c:pt idx="424">
                  <c:v>36108</c:v>
                </c:pt>
                <c:pt idx="425">
                  <c:v>36109</c:v>
                </c:pt>
                <c:pt idx="426">
                  <c:v>36110</c:v>
                </c:pt>
                <c:pt idx="427">
                  <c:v>36111</c:v>
                </c:pt>
                <c:pt idx="428">
                  <c:v>36112</c:v>
                </c:pt>
                <c:pt idx="429">
                  <c:v>36113</c:v>
                </c:pt>
                <c:pt idx="430">
                  <c:v>36114</c:v>
                </c:pt>
                <c:pt idx="431">
                  <c:v>36115</c:v>
                </c:pt>
                <c:pt idx="432">
                  <c:v>36116</c:v>
                </c:pt>
                <c:pt idx="433">
                  <c:v>36117</c:v>
                </c:pt>
                <c:pt idx="434">
                  <c:v>36118</c:v>
                </c:pt>
                <c:pt idx="435">
                  <c:v>36119</c:v>
                </c:pt>
                <c:pt idx="436">
                  <c:v>36120</c:v>
                </c:pt>
                <c:pt idx="437">
                  <c:v>36121</c:v>
                </c:pt>
                <c:pt idx="438">
                  <c:v>36122</c:v>
                </c:pt>
                <c:pt idx="439">
                  <c:v>36123</c:v>
                </c:pt>
                <c:pt idx="440">
                  <c:v>36124</c:v>
                </c:pt>
                <c:pt idx="441">
                  <c:v>36125</c:v>
                </c:pt>
                <c:pt idx="442">
                  <c:v>36126</c:v>
                </c:pt>
                <c:pt idx="443">
                  <c:v>36127</c:v>
                </c:pt>
                <c:pt idx="444">
                  <c:v>36128</c:v>
                </c:pt>
                <c:pt idx="445">
                  <c:v>36129</c:v>
                </c:pt>
                <c:pt idx="446">
                  <c:v>36130</c:v>
                </c:pt>
                <c:pt idx="447">
                  <c:v>36131</c:v>
                </c:pt>
                <c:pt idx="448">
                  <c:v>36132</c:v>
                </c:pt>
                <c:pt idx="449">
                  <c:v>36133</c:v>
                </c:pt>
                <c:pt idx="450">
                  <c:v>36134</c:v>
                </c:pt>
                <c:pt idx="451">
                  <c:v>36135</c:v>
                </c:pt>
                <c:pt idx="452">
                  <c:v>36136</c:v>
                </c:pt>
                <c:pt idx="453">
                  <c:v>36137</c:v>
                </c:pt>
                <c:pt idx="454">
                  <c:v>36138</c:v>
                </c:pt>
                <c:pt idx="455">
                  <c:v>36139</c:v>
                </c:pt>
                <c:pt idx="456">
                  <c:v>36140</c:v>
                </c:pt>
                <c:pt idx="457">
                  <c:v>36141</c:v>
                </c:pt>
                <c:pt idx="458">
                  <c:v>36142</c:v>
                </c:pt>
                <c:pt idx="459">
                  <c:v>36143</c:v>
                </c:pt>
                <c:pt idx="460">
                  <c:v>36144</c:v>
                </c:pt>
                <c:pt idx="461">
                  <c:v>36145</c:v>
                </c:pt>
                <c:pt idx="462">
                  <c:v>36146</c:v>
                </c:pt>
                <c:pt idx="463">
                  <c:v>36147</c:v>
                </c:pt>
                <c:pt idx="464">
                  <c:v>36148</c:v>
                </c:pt>
                <c:pt idx="465">
                  <c:v>36149</c:v>
                </c:pt>
                <c:pt idx="466">
                  <c:v>36150</c:v>
                </c:pt>
                <c:pt idx="467">
                  <c:v>36151</c:v>
                </c:pt>
                <c:pt idx="468">
                  <c:v>36152</c:v>
                </c:pt>
                <c:pt idx="469">
                  <c:v>36153</c:v>
                </c:pt>
                <c:pt idx="470">
                  <c:v>36154</c:v>
                </c:pt>
                <c:pt idx="471">
                  <c:v>36155</c:v>
                </c:pt>
                <c:pt idx="472">
                  <c:v>36156</c:v>
                </c:pt>
                <c:pt idx="473">
                  <c:v>36157</c:v>
                </c:pt>
                <c:pt idx="474">
                  <c:v>36158</c:v>
                </c:pt>
                <c:pt idx="475">
                  <c:v>36159</c:v>
                </c:pt>
                <c:pt idx="476">
                  <c:v>36160</c:v>
                </c:pt>
                <c:pt idx="477">
                  <c:v>36161</c:v>
                </c:pt>
                <c:pt idx="478">
                  <c:v>36162</c:v>
                </c:pt>
                <c:pt idx="479">
                  <c:v>36163</c:v>
                </c:pt>
                <c:pt idx="480">
                  <c:v>36164</c:v>
                </c:pt>
                <c:pt idx="481">
                  <c:v>36165</c:v>
                </c:pt>
                <c:pt idx="482">
                  <c:v>36166</c:v>
                </c:pt>
                <c:pt idx="483">
                  <c:v>36167</c:v>
                </c:pt>
                <c:pt idx="484">
                  <c:v>36168</c:v>
                </c:pt>
                <c:pt idx="485">
                  <c:v>36169</c:v>
                </c:pt>
                <c:pt idx="486">
                  <c:v>36170</c:v>
                </c:pt>
                <c:pt idx="487">
                  <c:v>36171</c:v>
                </c:pt>
                <c:pt idx="488">
                  <c:v>36172</c:v>
                </c:pt>
                <c:pt idx="489">
                  <c:v>36173</c:v>
                </c:pt>
                <c:pt idx="490">
                  <c:v>36174</c:v>
                </c:pt>
                <c:pt idx="491">
                  <c:v>36175</c:v>
                </c:pt>
                <c:pt idx="492">
                  <c:v>36176</c:v>
                </c:pt>
                <c:pt idx="493">
                  <c:v>36177</c:v>
                </c:pt>
                <c:pt idx="494">
                  <c:v>36178</c:v>
                </c:pt>
                <c:pt idx="495">
                  <c:v>36179</c:v>
                </c:pt>
                <c:pt idx="496">
                  <c:v>36180</c:v>
                </c:pt>
                <c:pt idx="497">
                  <c:v>36181</c:v>
                </c:pt>
                <c:pt idx="498">
                  <c:v>36182</c:v>
                </c:pt>
                <c:pt idx="499">
                  <c:v>36183</c:v>
                </c:pt>
                <c:pt idx="500">
                  <c:v>36184</c:v>
                </c:pt>
                <c:pt idx="501">
                  <c:v>36185</c:v>
                </c:pt>
                <c:pt idx="502">
                  <c:v>36186</c:v>
                </c:pt>
                <c:pt idx="503">
                  <c:v>36187</c:v>
                </c:pt>
                <c:pt idx="504">
                  <c:v>36188</c:v>
                </c:pt>
                <c:pt idx="505">
                  <c:v>36189</c:v>
                </c:pt>
                <c:pt idx="506">
                  <c:v>36190</c:v>
                </c:pt>
                <c:pt idx="507">
                  <c:v>36191</c:v>
                </c:pt>
                <c:pt idx="508">
                  <c:v>36192</c:v>
                </c:pt>
                <c:pt idx="509">
                  <c:v>36193</c:v>
                </c:pt>
                <c:pt idx="510">
                  <c:v>36194</c:v>
                </c:pt>
                <c:pt idx="511">
                  <c:v>36195</c:v>
                </c:pt>
                <c:pt idx="512">
                  <c:v>36196</c:v>
                </c:pt>
                <c:pt idx="513">
                  <c:v>36197</c:v>
                </c:pt>
                <c:pt idx="514">
                  <c:v>36198</c:v>
                </c:pt>
                <c:pt idx="515">
                  <c:v>36199</c:v>
                </c:pt>
                <c:pt idx="516">
                  <c:v>36200</c:v>
                </c:pt>
                <c:pt idx="517">
                  <c:v>36201</c:v>
                </c:pt>
                <c:pt idx="518">
                  <c:v>36202</c:v>
                </c:pt>
                <c:pt idx="519">
                  <c:v>36203</c:v>
                </c:pt>
                <c:pt idx="520">
                  <c:v>36204</c:v>
                </c:pt>
                <c:pt idx="521">
                  <c:v>36205</c:v>
                </c:pt>
                <c:pt idx="522">
                  <c:v>36206</c:v>
                </c:pt>
                <c:pt idx="523">
                  <c:v>36207</c:v>
                </c:pt>
                <c:pt idx="524">
                  <c:v>36208</c:v>
                </c:pt>
                <c:pt idx="525">
                  <c:v>36209</c:v>
                </c:pt>
                <c:pt idx="526">
                  <c:v>36210</c:v>
                </c:pt>
                <c:pt idx="527">
                  <c:v>36211</c:v>
                </c:pt>
                <c:pt idx="528">
                  <c:v>36212</c:v>
                </c:pt>
                <c:pt idx="529">
                  <c:v>36213</c:v>
                </c:pt>
                <c:pt idx="530">
                  <c:v>36214</c:v>
                </c:pt>
                <c:pt idx="531">
                  <c:v>36215</c:v>
                </c:pt>
                <c:pt idx="532">
                  <c:v>36216</c:v>
                </c:pt>
                <c:pt idx="533">
                  <c:v>36217</c:v>
                </c:pt>
                <c:pt idx="534">
                  <c:v>36218</c:v>
                </c:pt>
                <c:pt idx="535">
                  <c:v>36219</c:v>
                </c:pt>
                <c:pt idx="536">
                  <c:v>36220</c:v>
                </c:pt>
                <c:pt idx="537">
                  <c:v>36221</c:v>
                </c:pt>
                <c:pt idx="538">
                  <c:v>36222</c:v>
                </c:pt>
                <c:pt idx="539">
                  <c:v>36223</c:v>
                </c:pt>
                <c:pt idx="540">
                  <c:v>36224</c:v>
                </c:pt>
                <c:pt idx="541">
                  <c:v>36225</c:v>
                </c:pt>
                <c:pt idx="542">
                  <c:v>36226</c:v>
                </c:pt>
                <c:pt idx="543">
                  <c:v>36227</c:v>
                </c:pt>
                <c:pt idx="544">
                  <c:v>36228</c:v>
                </c:pt>
                <c:pt idx="545">
                  <c:v>36229</c:v>
                </c:pt>
                <c:pt idx="546">
                  <c:v>36230</c:v>
                </c:pt>
                <c:pt idx="547">
                  <c:v>36231</c:v>
                </c:pt>
                <c:pt idx="548">
                  <c:v>36232</c:v>
                </c:pt>
                <c:pt idx="549">
                  <c:v>36233</c:v>
                </c:pt>
                <c:pt idx="550">
                  <c:v>36234</c:v>
                </c:pt>
                <c:pt idx="551">
                  <c:v>36235</c:v>
                </c:pt>
                <c:pt idx="552">
                  <c:v>36236</c:v>
                </c:pt>
                <c:pt idx="553">
                  <c:v>36237</c:v>
                </c:pt>
                <c:pt idx="554">
                  <c:v>36238</c:v>
                </c:pt>
                <c:pt idx="555">
                  <c:v>36239</c:v>
                </c:pt>
                <c:pt idx="556">
                  <c:v>36240</c:v>
                </c:pt>
                <c:pt idx="557">
                  <c:v>36241</c:v>
                </c:pt>
                <c:pt idx="558">
                  <c:v>36242</c:v>
                </c:pt>
                <c:pt idx="559">
                  <c:v>36243</c:v>
                </c:pt>
                <c:pt idx="560">
                  <c:v>36244</c:v>
                </c:pt>
                <c:pt idx="561">
                  <c:v>36245</c:v>
                </c:pt>
                <c:pt idx="562">
                  <c:v>36246</c:v>
                </c:pt>
                <c:pt idx="563">
                  <c:v>36247</c:v>
                </c:pt>
                <c:pt idx="564">
                  <c:v>36248</c:v>
                </c:pt>
                <c:pt idx="565">
                  <c:v>36249</c:v>
                </c:pt>
                <c:pt idx="566">
                  <c:v>36250</c:v>
                </c:pt>
                <c:pt idx="567">
                  <c:v>36251</c:v>
                </c:pt>
                <c:pt idx="568">
                  <c:v>36252</c:v>
                </c:pt>
                <c:pt idx="569">
                  <c:v>36253</c:v>
                </c:pt>
                <c:pt idx="570">
                  <c:v>36254</c:v>
                </c:pt>
                <c:pt idx="571">
                  <c:v>36255</c:v>
                </c:pt>
                <c:pt idx="572">
                  <c:v>36256</c:v>
                </c:pt>
                <c:pt idx="573">
                  <c:v>36257</c:v>
                </c:pt>
                <c:pt idx="574">
                  <c:v>36258</c:v>
                </c:pt>
                <c:pt idx="575">
                  <c:v>36259</c:v>
                </c:pt>
                <c:pt idx="576">
                  <c:v>36260</c:v>
                </c:pt>
                <c:pt idx="577">
                  <c:v>36261</c:v>
                </c:pt>
                <c:pt idx="578">
                  <c:v>36262</c:v>
                </c:pt>
                <c:pt idx="579">
                  <c:v>36263</c:v>
                </c:pt>
                <c:pt idx="580">
                  <c:v>36264</c:v>
                </c:pt>
                <c:pt idx="581">
                  <c:v>36265</c:v>
                </c:pt>
                <c:pt idx="582">
                  <c:v>36266</c:v>
                </c:pt>
                <c:pt idx="583">
                  <c:v>36267</c:v>
                </c:pt>
                <c:pt idx="584">
                  <c:v>36268</c:v>
                </c:pt>
                <c:pt idx="585">
                  <c:v>36269</c:v>
                </c:pt>
                <c:pt idx="586">
                  <c:v>36270</c:v>
                </c:pt>
                <c:pt idx="587">
                  <c:v>36271</c:v>
                </c:pt>
                <c:pt idx="588">
                  <c:v>36272</c:v>
                </c:pt>
                <c:pt idx="589">
                  <c:v>36273</c:v>
                </c:pt>
                <c:pt idx="590">
                  <c:v>36274</c:v>
                </c:pt>
                <c:pt idx="591">
                  <c:v>36275</c:v>
                </c:pt>
                <c:pt idx="592">
                  <c:v>36276</c:v>
                </c:pt>
                <c:pt idx="593">
                  <c:v>36277</c:v>
                </c:pt>
                <c:pt idx="594">
                  <c:v>36278</c:v>
                </c:pt>
                <c:pt idx="595">
                  <c:v>36279</c:v>
                </c:pt>
                <c:pt idx="596">
                  <c:v>36280</c:v>
                </c:pt>
                <c:pt idx="597">
                  <c:v>36281</c:v>
                </c:pt>
                <c:pt idx="598">
                  <c:v>36282</c:v>
                </c:pt>
                <c:pt idx="599">
                  <c:v>36283</c:v>
                </c:pt>
                <c:pt idx="600">
                  <c:v>36284</c:v>
                </c:pt>
                <c:pt idx="601">
                  <c:v>36285</c:v>
                </c:pt>
                <c:pt idx="602">
                  <c:v>36286</c:v>
                </c:pt>
                <c:pt idx="603">
                  <c:v>36287</c:v>
                </c:pt>
                <c:pt idx="604">
                  <c:v>36288</c:v>
                </c:pt>
                <c:pt idx="605">
                  <c:v>36289</c:v>
                </c:pt>
                <c:pt idx="606">
                  <c:v>36290</c:v>
                </c:pt>
                <c:pt idx="607">
                  <c:v>36291</c:v>
                </c:pt>
                <c:pt idx="608">
                  <c:v>36292</c:v>
                </c:pt>
                <c:pt idx="609">
                  <c:v>36293</c:v>
                </c:pt>
                <c:pt idx="610">
                  <c:v>36294</c:v>
                </c:pt>
                <c:pt idx="611">
                  <c:v>36295</c:v>
                </c:pt>
                <c:pt idx="612">
                  <c:v>36296</c:v>
                </c:pt>
                <c:pt idx="613">
                  <c:v>36297</c:v>
                </c:pt>
                <c:pt idx="614">
                  <c:v>36298</c:v>
                </c:pt>
                <c:pt idx="615">
                  <c:v>36299</c:v>
                </c:pt>
                <c:pt idx="616">
                  <c:v>36300</c:v>
                </c:pt>
                <c:pt idx="617">
                  <c:v>36301</c:v>
                </c:pt>
                <c:pt idx="618">
                  <c:v>36302</c:v>
                </c:pt>
                <c:pt idx="619">
                  <c:v>36303</c:v>
                </c:pt>
                <c:pt idx="620">
                  <c:v>36304</c:v>
                </c:pt>
                <c:pt idx="621">
                  <c:v>36305</c:v>
                </c:pt>
                <c:pt idx="622">
                  <c:v>36306</c:v>
                </c:pt>
                <c:pt idx="623">
                  <c:v>36307</c:v>
                </c:pt>
                <c:pt idx="624">
                  <c:v>36308</c:v>
                </c:pt>
                <c:pt idx="625">
                  <c:v>36309</c:v>
                </c:pt>
                <c:pt idx="626">
                  <c:v>36310</c:v>
                </c:pt>
                <c:pt idx="627">
                  <c:v>36311</c:v>
                </c:pt>
                <c:pt idx="628">
                  <c:v>36312</c:v>
                </c:pt>
                <c:pt idx="629">
                  <c:v>36313</c:v>
                </c:pt>
                <c:pt idx="630">
                  <c:v>36314</c:v>
                </c:pt>
                <c:pt idx="631">
                  <c:v>36315</c:v>
                </c:pt>
                <c:pt idx="632">
                  <c:v>36316</c:v>
                </c:pt>
                <c:pt idx="633">
                  <c:v>36317</c:v>
                </c:pt>
                <c:pt idx="634">
                  <c:v>36318</c:v>
                </c:pt>
                <c:pt idx="635">
                  <c:v>36319</c:v>
                </c:pt>
                <c:pt idx="636">
                  <c:v>36320</c:v>
                </c:pt>
                <c:pt idx="637">
                  <c:v>36321</c:v>
                </c:pt>
                <c:pt idx="638">
                  <c:v>36322</c:v>
                </c:pt>
                <c:pt idx="639">
                  <c:v>36323</c:v>
                </c:pt>
                <c:pt idx="640">
                  <c:v>36324</c:v>
                </c:pt>
                <c:pt idx="641">
                  <c:v>36325</c:v>
                </c:pt>
                <c:pt idx="642">
                  <c:v>36326</c:v>
                </c:pt>
                <c:pt idx="643">
                  <c:v>36327</c:v>
                </c:pt>
                <c:pt idx="644">
                  <c:v>36328</c:v>
                </c:pt>
                <c:pt idx="645">
                  <c:v>36329</c:v>
                </c:pt>
                <c:pt idx="646">
                  <c:v>36330</c:v>
                </c:pt>
                <c:pt idx="647">
                  <c:v>36331</c:v>
                </c:pt>
                <c:pt idx="648">
                  <c:v>36332</c:v>
                </c:pt>
                <c:pt idx="649">
                  <c:v>36333</c:v>
                </c:pt>
                <c:pt idx="650">
                  <c:v>36334</c:v>
                </c:pt>
                <c:pt idx="651">
                  <c:v>36335</c:v>
                </c:pt>
                <c:pt idx="652">
                  <c:v>36336</c:v>
                </c:pt>
                <c:pt idx="653">
                  <c:v>36337</c:v>
                </c:pt>
                <c:pt idx="654">
                  <c:v>36338</c:v>
                </c:pt>
                <c:pt idx="655">
                  <c:v>36339</c:v>
                </c:pt>
                <c:pt idx="656">
                  <c:v>36340</c:v>
                </c:pt>
                <c:pt idx="657">
                  <c:v>36341</c:v>
                </c:pt>
                <c:pt idx="658">
                  <c:v>36342</c:v>
                </c:pt>
                <c:pt idx="659">
                  <c:v>36343</c:v>
                </c:pt>
                <c:pt idx="660">
                  <c:v>36344</c:v>
                </c:pt>
                <c:pt idx="661">
                  <c:v>36345</c:v>
                </c:pt>
                <c:pt idx="662">
                  <c:v>36346</c:v>
                </c:pt>
                <c:pt idx="663">
                  <c:v>36347</c:v>
                </c:pt>
                <c:pt idx="664">
                  <c:v>36348</c:v>
                </c:pt>
                <c:pt idx="665">
                  <c:v>36349</c:v>
                </c:pt>
                <c:pt idx="666">
                  <c:v>36350</c:v>
                </c:pt>
                <c:pt idx="667">
                  <c:v>36351</c:v>
                </c:pt>
                <c:pt idx="668">
                  <c:v>36352</c:v>
                </c:pt>
                <c:pt idx="669">
                  <c:v>36353</c:v>
                </c:pt>
                <c:pt idx="670">
                  <c:v>36354</c:v>
                </c:pt>
                <c:pt idx="671">
                  <c:v>36355</c:v>
                </c:pt>
                <c:pt idx="672">
                  <c:v>36356</c:v>
                </c:pt>
                <c:pt idx="673">
                  <c:v>36357</c:v>
                </c:pt>
                <c:pt idx="674">
                  <c:v>36358</c:v>
                </c:pt>
                <c:pt idx="675">
                  <c:v>36359</c:v>
                </c:pt>
                <c:pt idx="676">
                  <c:v>36360</c:v>
                </c:pt>
                <c:pt idx="677">
                  <c:v>36361</c:v>
                </c:pt>
                <c:pt idx="678">
                  <c:v>36362</c:v>
                </c:pt>
                <c:pt idx="679">
                  <c:v>36363</c:v>
                </c:pt>
                <c:pt idx="680">
                  <c:v>36364</c:v>
                </c:pt>
                <c:pt idx="681">
                  <c:v>36365</c:v>
                </c:pt>
                <c:pt idx="682">
                  <c:v>36366</c:v>
                </c:pt>
                <c:pt idx="683">
                  <c:v>36367</c:v>
                </c:pt>
                <c:pt idx="684">
                  <c:v>36368</c:v>
                </c:pt>
                <c:pt idx="685">
                  <c:v>36369</c:v>
                </c:pt>
                <c:pt idx="686">
                  <c:v>36370</c:v>
                </c:pt>
                <c:pt idx="687">
                  <c:v>36371</c:v>
                </c:pt>
                <c:pt idx="688">
                  <c:v>36372</c:v>
                </c:pt>
                <c:pt idx="689">
                  <c:v>36373</c:v>
                </c:pt>
                <c:pt idx="690">
                  <c:v>36374</c:v>
                </c:pt>
                <c:pt idx="691">
                  <c:v>36375</c:v>
                </c:pt>
                <c:pt idx="692">
                  <c:v>36376</c:v>
                </c:pt>
                <c:pt idx="693">
                  <c:v>36377</c:v>
                </c:pt>
                <c:pt idx="694">
                  <c:v>36378</c:v>
                </c:pt>
                <c:pt idx="695">
                  <c:v>36379</c:v>
                </c:pt>
                <c:pt idx="696">
                  <c:v>36380</c:v>
                </c:pt>
                <c:pt idx="697">
                  <c:v>36381</c:v>
                </c:pt>
                <c:pt idx="698">
                  <c:v>36382</c:v>
                </c:pt>
                <c:pt idx="699">
                  <c:v>36383</c:v>
                </c:pt>
                <c:pt idx="700">
                  <c:v>36384</c:v>
                </c:pt>
                <c:pt idx="701">
                  <c:v>36385</c:v>
                </c:pt>
                <c:pt idx="702">
                  <c:v>36386</c:v>
                </c:pt>
                <c:pt idx="703">
                  <c:v>36387</c:v>
                </c:pt>
                <c:pt idx="704">
                  <c:v>36388</c:v>
                </c:pt>
                <c:pt idx="705">
                  <c:v>36389</c:v>
                </c:pt>
                <c:pt idx="706">
                  <c:v>36390</c:v>
                </c:pt>
                <c:pt idx="707">
                  <c:v>36391</c:v>
                </c:pt>
                <c:pt idx="708">
                  <c:v>36392</c:v>
                </c:pt>
                <c:pt idx="709">
                  <c:v>36393</c:v>
                </c:pt>
                <c:pt idx="710">
                  <c:v>36394</c:v>
                </c:pt>
                <c:pt idx="711">
                  <c:v>36395</c:v>
                </c:pt>
                <c:pt idx="712">
                  <c:v>36396</c:v>
                </c:pt>
                <c:pt idx="713">
                  <c:v>36397</c:v>
                </c:pt>
                <c:pt idx="714">
                  <c:v>36398</c:v>
                </c:pt>
                <c:pt idx="715">
                  <c:v>36399</c:v>
                </c:pt>
                <c:pt idx="716">
                  <c:v>36400</c:v>
                </c:pt>
                <c:pt idx="717">
                  <c:v>36401</c:v>
                </c:pt>
                <c:pt idx="718">
                  <c:v>36402</c:v>
                </c:pt>
                <c:pt idx="719">
                  <c:v>36403</c:v>
                </c:pt>
                <c:pt idx="720">
                  <c:v>36404</c:v>
                </c:pt>
                <c:pt idx="721">
                  <c:v>36405</c:v>
                </c:pt>
                <c:pt idx="722">
                  <c:v>36406</c:v>
                </c:pt>
                <c:pt idx="723">
                  <c:v>36407</c:v>
                </c:pt>
                <c:pt idx="724">
                  <c:v>36408</c:v>
                </c:pt>
                <c:pt idx="725">
                  <c:v>36409</c:v>
                </c:pt>
                <c:pt idx="726">
                  <c:v>36410</c:v>
                </c:pt>
                <c:pt idx="727">
                  <c:v>36411</c:v>
                </c:pt>
                <c:pt idx="728">
                  <c:v>36412</c:v>
                </c:pt>
                <c:pt idx="729">
                  <c:v>36413</c:v>
                </c:pt>
                <c:pt idx="730">
                  <c:v>36414</c:v>
                </c:pt>
                <c:pt idx="731">
                  <c:v>36415</c:v>
                </c:pt>
                <c:pt idx="732">
                  <c:v>36416</c:v>
                </c:pt>
                <c:pt idx="733">
                  <c:v>36417</c:v>
                </c:pt>
                <c:pt idx="734">
                  <c:v>36418</c:v>
                </c:pt>
                <c:pt idx="735">
                  <c:v>36419</c:v>
                </c:pt>
                <c:pt idx="736">
                  <c:v>36420</c:v>
                </c:pt>
                <c:pt idx="737">
                  <c:v>36421</c:v>
                </c:pt>
                <c:pt idx="738">
                  <c:v>36422</c:v>
                </c:pt>
                <c:pt idx="739">
                  <c:v>36423</c:v>
                </c:pt>
                <c:pt idx="740">
                  <c:v>36424</c:v>
                </c:pt>
                <c:pt idx="741">
                  <c:v>36425</c:v>
                </c:pt>
                <c:pt idx="742">
                  <c:v>36426</c:v>
                </c:pt>
                <c:pt idx="743">
                  <c:v>36427</c:v>
                </c:pt>
                <c:pt idx="744">
                  <c:v>36428</c:v>
                </c:pt>
                <c:pt idx="745">
                  <c:v>36429</c:v>
                </c:pt>
                <c:pt idx="746">
                  <c:v>36430</c:v>
                </c:pt>
                <c:pt idx="747">
                  <c:v>36431</c:v>
                </c:pt>
                <c:pt idx="748">
                  <c:v>36432</c:v>
                </c:pt>
                <c:pt idx="749">
                  <c:v>36433</c:v>
                </c:pt>
              </c:numCache>
            </c:numRef>
          </c:cat>
          <c:val>
            <c:numRef>
              <c:f>WORKSHEET!$D$6:$D$755</c:f>
              <c:numCache>
                <c:formatCode>General</c:formatCode>
                <c:ptCount val="750"/>
                <c:pt idx="3" formatCode="0.00_);[Red]\(0.00\)">
                  <c:v>0</c:v>
                </c:pt>
                <c:pt idx="4" formatCode="0.00_);[Red]\(0.00\)">
                  <c:v>0</c:v>
                </c:pt>
                <c:pt idx="5" formatCode="0.00_);[Red]\(0.00\)">
                  <c:v>0</c:v>
                </c:pt>
                <c:pt idx="6" formatCode="0.00_);[Red]\(0.00\)">
                  <c:v>0</c:v>
                </c:pt>
                <c:pt idx="7" formatCode="0.00_);[Red]\(0.00\)">
                  <c:v>0</c:v>
                </c:pt>
                <c:pt idx="8" formatCode="0.00_);[Red]\(0.00\)">
                  <c:v>0</c:v>
                </c:pt>
                <c:pt idx="9" formatCode="0.00_);[Red]\(0.00\)">
                  <c:v>0</c:v>
                </c:pt>
                <c:pt idx="10" formatCode="0.00_);[Red]\(0.00\)">
                  <c:v>0</c:v>
                </c:pt>
                <c:pt idx="11" formatCode="0.00_);[Red]\(0.00\)">
                  <c:v>0</c:v>
                </c:pt>
                <c:pt idx="12" formatCode="0.00_);[Red]\(0.00\)">
                  <c:v>0</c:v>
                </c:pt>
                <c:pt idx="13" formatCode="0.00_);[Red]\(0.00\)">
                  <c:v>0</c:v>
                </c:pt>
                <c:pt idx="14" formatCode="0.00_);[Red]\(0.00\)">
                  <c:v>0</c:v>
                </c:pt>
                <c:pt idx="15" formatCode="0.00_);[Red]\(0.00\)">
                  <c:v>0</c:v>
                </c:pt>
                <c:pt idx="16" formatCode="0.00_);[Red]\(0.00\)">
                  <c:v>0</c:v>
                </c:pt>
                <c:pt idx="17" formatCode="0.00_);[Red]\(0.00\)">
                  <c:v>0</c:v>
                </c:pt>
                <c:pt idx="18" formatCode="0.00_);[Red]\(0.00\)">
                  <c:v>0</c:v>
                </c:pt>
                <c:pt idx="19" formatCode="0.00_);[Red]\(0.00\)">
                  <c:v>0</c:v>
                </c:pt>
                <c:pt idx="20" formatCode="0.00_);[Red]\(0.00\)">
                  <c:v>0</c:v>
                </c:pt>
                <c:pt idx="21" formatCode="0.00_);[Red]\(0.00\)">
                  <c:v>0</c:v>
                </c:pt>
                <c:pt idx="22" formatCode="0.00_);[Red]\(0.00\)">
                  <c:v>0</c:v>
                </c:pt>
                <c:pt idx="23" formatCode="0.00_);[Red]\(0.00\)">
                  <c:v>0</c:v>
                </c:pt>
                <c:pt idx="24" formatCode="0.00_);[Red]\(0.00\)">
                  <c:v>0</c:v>
                </c:pt>
                <c:pt idx="25" formatCode="0.00_);[Red]\(0.00\)">
                  <c:v>0</c:v>
                </c:pt>
                <c:pt idx="26" formatCode="0.00_);[Red]\(0.00\)">
                  <c:v>0</c:v>
                </c:pt>
                <c:pt idx="27" formatCode="0.00_);[Red]\(0.00\)">
                  <c:v>0</c:v>
                </c:pt>
                <c:pt idx="28" formatCode="0.00_);[Red]\(0.00\)">
                  <c:v>0</c:v>
                </c:pt>
                <c:pt idx="29" formatCode="0.00_);[Red]\(0.00\)">
                  <c:v>0</c:v>
                </c:pt>
                <c:pt idx="30" formatCode="0.00_);[Red]\(0.00\)">
                  <c:v>0</c:v>
                </c:pt>
                <c:pt idx="31" formatCode="0.00_);[Red]\(0.00\)">
                  <c:v>0</c:v>
                </c:pt>
                <c:pt idx="32" formatCode="0.00_);[Red]\(0.00\)">
                  <c:v>0</c:v>
                </c:pt>
                <c:pt idx="33" formatCode="0.00_);[Red]\(0.00\)">
                  <c:v>0</c:v>
                </c:pt>
                <c:pt idx="34" formatCode="0.00_);[Red]\(0.00\)">
                  <c:v>0</c:v>
                </c:pt>
                <c:pt idx="35" formatCode="0.00_);[Red]\(0.00\)">
                  <c:v>0</c:v>
                </c:pt>
                <c:pt idx="36" formatCode="0.00_);[Red]\(0.00\)">
                  <c:v>0</c:v>
                </c:pt>
                <c:pt idx="37" formatCode="0.00_);[Red]\(0.00\)">
                  <c:v>0</c:v>
                </c:pt>
                <c:pt idx="38" formatCode="0.00_);[Red]\(0.00\)">
                  <c:v>0</c:v>
                </c:pt>
                <c:pt idx="39" formatCode="0.00_);[Red]\(0.00\)">
                  <c:v>0</c:v>
                </c:pt>
                <c:pt idx="40" formatCode="0.00_);[Red]\(0.00\)">
                  <c:v>0</c:v>
                </c:pt>
                <c:pt idx="41" formatCode="0.00_);[Red]\(0.00\)">
                  <c:v>0</c:v>
                </c:pt>
                <c:pt idx="42" formatCode="0.00_);[Red]\(0.00\)">
                  <c:v>0</c:v>
                </c:pt>
                <c:pt idx="43" formatCode="0.00_);[Red]\(0.00\)">
                  <c:v>0</c:v>
                </c:pt>
                <c:pt idx="44" formatCode="0.00_);[Red]\(0.00\)">
                  <c:v>0</c:v>
                </c:pt>
                <c:pt idx="45" formatCode="0.00_);[Red]\(0.00\)">
                  <c:v>0</c:v>
                </c:pt>
                <c:pt idx="46" formatCode="0.00_);[Red]\(0.00\)">
                  <c:v>0</c:v>
                </c:pt>
                <c:pt idx="47" formatCode="0.00_);[Red]\(0.00\)">
                  <c:v>0</c:v>
                </c:pt>
                <c:pt idx="48" formatCode="0.00_);[Red]\(0.00\)">
                  <c:v>0</c:v>
                </c:pt>
                <c:pt idx="49" formatCode="0.00_);[Red]\(0.00\)">
                  <c:v>0</c:v>
                </c:pt>
                <c:pt idx="50" formatCode="0.00_);[Red]\(0.00\)">
                  <c:v>0</c:v>
                </c:pt>
                <c:pt idx="51" formatCode="0.00_);[Red]\(0.00\)">
                  <c:v>0</c:v>
                </c:pt>
                <c:pt idx="52" formatCode="0.00_);[Red]\(0.00\)">
                  <c:v>0</c:v>
                </c:pt>
                <c:pt idx="53" formatCode="0.00_);[Red]\(0.00\)">
                  <c:v>0</c:v>
                </c:pt>
                <c:pt idx="54" formatCode="0.00_);[Red]\(0.00\)">
                  <c:v>0</c:v>
                </c:pt>
                <c:pt idx="55" formatCode="0.00_);[Red]\(0.00\)">
                  <c:v>0</c:v>
                </c:pt>
                <c:pt idx="56" formatCode="0.00_);[Red]\(0.00\)">
                  <c:v>0</c:v>
                </c:pt>
                <c:pt idx="57" formatCode="0.00_);[Red]\(0.00\)">
                  <c:v>0</c:v>
                </c:pt>
                <c:pt idx="58" formatCode="0.00_);[Red]\(0.00\)">
                  <c:v>0</c:v>
                </c:pt>
                <c:pt idx="59" formatCode="0.00_);[Red]\(0.00\)">
                  <c:v>0</c:v>
                </c:pt>
                <c:pt idx="60" formatCode="0.00_);[Red]\(0.00\)">
                  <c:v>0</c:v>
                </c:pt>
                <c:pt idx="61" formatCode="0.00_);[Red]\(0.00\)">
                  <c:v>0</c:v>
                </c:pt>
                <c:pt idx="62" formatCode="0.00_);[Red]\(0.00\)">
                  <c:v>0</c:v>
                </c:pt>
                <c:pt idx="63" formatCode="0.00_);[Red]\(0.00\)">
                  <c:v>0</c:v>
                </c:pt>
                <c:pt idx="64" formatCode="0.00_);[Red]\(0.00\)">
                  <c:v>0</c:v>
                </c:pt>
                <c:pt idx="65" formatCode="0.00_);[Red]\(0.00\)">
                  <c:v>0</c:v>
                </c:pt>
                <c:pt idx="66" formatCode="0.00_);[Red]\(0.00\)">
                  <c:v>0</c:v>
                </c:pt>
                <c:pt idx="67" formatCode="0.00_);[Red]\(0.00\)">
                  <c:v>0</c:v>
                </c:pt>
                <c:pt idx="68" formatCode="0.00_);[Red]\(0.00\)">
                  <c:v>0</c:v>
                </c:pt>
                <c:pt idx="69" formatCode="0.00_);[Red]\(0.00\)">
                  <c:v>0</c:v>
                </c:pt>
                <c:pt idx="70" formatCode="0.00_);[Red]\(0.00\)">
                  <c:v>0</c:v>
                </c:pt>
                <c:pt idx="71" formatCode="0.00_);[Red]\(0.00\)">
                  <c:v>0</c:v>
                </c:pt>
                <c:pt idx="72" formatCode="0.00_);[Red]\(0.00\)">
                  <c:v>0</c:v>
                </c:pt>
                <c:pt idx="73" formatCode="0.00_);[Red]\(0.00\)">
                  <c:v>0</c:v>
                </c:pt>
                <c:pt idx="74" formatCode="0.00_);[Red]\(0.00\)">
                  <c:v>0</c:v>
                </c:pt>
                <c:pt idx="75" formatCode="0.00_);[Red]\(0.00\)">
                  <c:v>0</c:v>
                </c:pt>
                <c:pt idx="76" formatCode="0.00_);[Red]\(0.00\)">
                  <c:v>0</c:v>
                </c:pt>
                <c:pt idx="77" formatCode="0.00_);[Red]\(0.00\)">
                  <c:v>0</c:v>
                </c:pt>
                <c:pt idx="78" formatCode="0.00_);[Red]\(0.00\)">
                  <c:v>0</c:v>
                </c:pt>
                <c:pt idx="79" formatCode="0.00_);[Red]\(0.00\)">
                  <c:v>0</c:v>
                </c:pt>
                <c:pt idx="80" formatCode="0.00_);[Red]\(0.00\)">
                  <c:v>0</c:v>
                </c:pt>
                <c:pt idx="81" formatCode="0.00_);[Red]\(0.00\)">
                  <c:v>0</c:v>
                </c:pt>
                <c:pt idx="82" formatCode="0.00_);[Red]\(0.00\)">
                  <c:v>0</c:v>
                </c:pt>
                <c:pt idx="83" formatCode="0.00_);[Red]\(0.00\)">
                  <c:v>0</c:v>
                </c:pt>
                <c:pt idx="84" formatCode="0.00_);[Red]\(0.00\)">
                  <c:v>0</c:v>
                </c:pt>
                <c:pt idx="85" formatCode="0.00_);[Red]\(0.00\)">
                  <c:v>0</c:v>
                </c:pt>
                <c:pt idx="86" formatCode="0.00_);[Red]\(0.00\)">
                  <c:v>0</c:v>
                </c:pt>
                <c:pt idx="87" formatCode="0.00_);[Red]\(0.00\)">
                  <c:v>0</c:v>
                </c:pt>
                <c:pt idx="88" formatCode="0.00_);[Red]\(0.00\)">
                  <c:v>0</c:v>
                </c:pt>
                <c:pt idx="89" formatCode="0.00_);[Red]\(0.00\)">
                  <c:v>0</c:v>
                </c:pt>
                <c:pt idx="90" formatCode="0.00_);[Red]\(0.00\)">
                  <c:v>0</c:v>
                </c:pt>
                <c:pt idx="91" formatCode="0.00_);[Red]\(0.00\)">
                  <c:v>0</c:v>
                </c:pt>
                <c:pt idx="92" formatCode="0.00_);[Red]\(0.00\)">
                  <c:v>0</c:v>
                </c:pt>
                <c:pt idx="93" formatCode="0.00_);[Red]\(0.00\)">
                  <c:v>0</c:v>
                </c:pt>
                <c:pt idx="94" formatCode="0.00_);[Red]\(0.00\)">
                  <c:v>0</c:v>
                </c:pt>
                <c:pt idx="95" formatCode="0.00_);[Red]\(0.00\)">
                  <c:v>0</c:v>
                </c:pt>
                <c:pt idx="96" formatCode="0.00_);[Red]\(0.00\)">
                  <c:v>0</c:v>
                </c:pt>
                <c:pt idx="97" formatCode="0.00_);[Red]\(0.00\)">
                  <c:v>0</c:v>
                </c:pt>
                <c:pt idx="98" formatCode="0.00_);[Red]\(0.00\)">
                  <c:v>0</c:v>
                </c:pt>
                <c:pt idx="99" formatCode="0.00_);[Red]\(0.00\)">
                  <c:v>0</c:v>
                </c:pt>
                <c:pt idx="100" formatCode="0.00_);[Red]\(0.00\)">
                  <c:v>0</c:v>
                </c:pt>
                <c:pt idx="101" formatCode="0.00_);[Red]\(0.00\)">
                  <c:v>0</c:v>
                </c:pt>
                <c:pt idx="102" formatCode="0.00_);[Red]\(0.00\)">
                  <c:v>0</c:v>
                </c:pt>
                <c:pt idx="103" formatCode="0.00_);[Red]\(0.00\)">
                  <c:v>0</c:v>
                </c:pt>
                <c:pt idx="104" formatCode="0.00_);[Red]\(0.00\)">
                  <c:v>0</c:v>
                </c:pt>
                <c:pt idx="105" formatCode="0.00_);[Red]\(0.00\)">
                  <c:v>0</c:v>
                </c:pt>
                <c:pt idx="106" formatCode="0.00_);[Red]\(0.00\)">
                  <c:v>0</c:v>
                </c:pt>
                <c:pt idx="107" formatCode="0.00_);[Red]\(0.00\)">
                  <c:v>0</c:v>
                </c:pt>
                <c:pt idx="108" formatCode="0.00_);[Red]\(0.00\)">
                  <c:v>0</c:v>
                </c:pt>
                <c:pt idx="109" formatCode="0.00_);[Red]\(0.00\)">
                  <c:v>0</c:v>
                </c:pt>
                <c:pt idx="110" formatCode="0.00_);[Red]\(0.00\)">
                  <c:v>0</c:v>
                </c:pt>
                <c:pt idx="111" formatCode="0.00_);[Red]\(0.00\)">
                  <c:v>0</c:v>
                </c:pt>
                <c:pt idx="112" formatCode="0.00_);[Red]\(0.00\)">
                  <c:v>0</c:v>
                </c:pt>
                <c:pt idx="113" formatCode="0.00_);[Red]\(0.00\)">
                  <c:v>0</c:v>
                </c:pt>
                <c:pt idx="114" formatCode="0.00_);[Red]\(0.00\)">
                  <c:v>0</c:v>
                </c:pt>
                <c:pt idx="115" formatCode="0.00_);[Red]\(0.00\)">
                  <c:v>0</c:v>
                </c:pt>
                <c:pt idx="116" formatCode="0.00_);[Red]\(0.00\)">
                  <c:v>0</c:v>
                </c:pt>
                <c:pt idx="117" formatCode="0.00_);[Red]\(0.00\)">
                  <c:v>0</c:v>
                </c:pt>
                <c:pt idx="118" formatCode="0.00_);[Red]\(0.00\)">
                  <c:v>0</c:v>
                </c:pt>
                <c:pt idx="119" formatCode="0.00_);[Red]\(0.00\)">
                  <c:v>0</c:v>
                </c:pt>
                <c:pt idx="120" formatCode="0.00_);[Red]\(0.00\)">
                  <c:v>0</c:v>
                </c:pt>
                <c:pt idx="121" formatCode="0.00_);[Red]\(0.00\)">
                  <c:v>0</c:v>
                </c:pt>
                <c:pt idx="122" formatCode="0.00_);[Red]\(0.00\)">
                  <c:v>0</c:v>
                </c:pt>
                <c:pt idx="123" formatCode="0.00_);[Red]\(0.00\)">
                  <c:v>0</c:v>
                </c:pt>
                <c:pt idx="124" formatCode="0.00_);[Red]\(0.00\)">
                  <c:v>0</c:v>
                </c:pt>
                <c:pt idx="125" formatCode="0.00_);[Red]\(0.00\)">
                  <c:v>0</c:v>
                </c:pt>
                <c:pt idx="126" formatCode="0.00_);[Red]\(0.00\)">
                  <c:v>0</c:v>
                </c:pt>
                <c:pt idx="127" formatCode="0.00_);[Red]\(0.00\)">
                  <c:v>0</c:v>
                </c:pt>
                <c:pt idx="128" formatCode="0.00_);[Red]\(0.00\)">
                  <c:v>0</c:v>
                </c:pt>
                <c:pt idx="129" formatCode="0.00_);[Red]\(0.00\)">
                  <c:v>0</c:v>
                </c:pt>
                <c:pt idx="130" formatCode="0.00_);[Red]\(0.00\)">
                  <c:v>0</c:v>
                </c:pt>
                <c:pt idx="131" formatCode="0.00_);[Red]\(0.00\)">
                  <c:v>0</c:v>
                </c:pt>
                <c:pt idx="132" formatCode="0.00_);[Red]\(0.00\)">
                  <c:v>0</c:v>
                </c:pt>
                <c:pt idx="133" formatCode="0.00_);[Red]\(0.00\)">
                  <c:v>0</c:v>
                </c:pt>
                <c:pt idx="134" formatCode="0.00_);[Red]\(0.00\)">
                  <c:v>0</c:v>
                </c:pt>
                <c:pt idx="135" formatCode="0.00_);[Red]\(0.00\)">
                  <c:v>0</c:v>
                </c:pt>
                <c:pt idx="136" formatCode="0.00_);[Red]\(0.00\)">
                  <c:v>0</c:v>
                </c:pt>
                <c:pt idx="137" formatCode="0.00_);[Red]\(0.00\)">
                  <c:v>0</c:v>
                </c:pt>
                <c:pt idx="138" formatCode="0.00_);[Red]\(0.00\)">
                  <c:v>0</c:v>
                </c:pt>
                <c:pt idx="139" formatCode="0.00_);[Red]\(0.00\)">
                  <c:v>0</c:v>
                </c:pt>
                <c:pt idx="140" formatCode="0.00_);[Red]\(0.00\)">
                  <c:v>0</c:v>
                </c:pt>
                <c:pt idx="141" formatCode="0.00_);[Red]\(0.00\)">
                  <c:v>0</c:v>
                </c:pt>
                <c:pt idx="142" formatCode="0.00_);[Red]\(0.00\)">
                  <c:v>0</c:v>
                </c:pt>
                <c:pt idx="143" formatCode="0.00_);[Red]\(0.00\)">
                  <c:v>0</c:v>
                </c:pt>
                <c:pt idx="144" formatCode="0.00_);[Red]\(0.00\)">
                  <c:v>0</c:v>
                </c:pt>
                <c:pt idx="145" formatCode="0.00_);[Red]\(0.00\)">
                  <c:v>0</c:v>
                </c:pt>
                <c:pt idx="146" formatCode="0.00_);[Red]\(0.00\)">
                  <c:v>0</c:v>
                </c:pt>
                <c:pt idx="147" formatCode="0.00_);[Red]\(0.00\)">
                  <c:v>0</c:v>
                </c:pt>
                <c:pt idx="148" formatCode="0.00_);[Red]\(0.00\)">
                  <c:v>0</c:v>
                </c:pt>
                <c:pt idx="149" formatCode="0.00_);[Red]\(0.00\)">
                  <c:v>0</c:v>
                </c:pt>
                <c:pt idx="150" formatCode="0.00_);[Red]\(0.00\)">
                  <c:v>0</c:v>
                </c:pt>
                <c:pt idx="151" formatCode="0.00_);[Red]\(0.00\)">
                  <c:v>0</c:v>
                </c:pt>
                <c:pt idx="152" formatCode="0.00_);[Red]\(0.00\)">
                  <c:v>0</c:v>
                </c:pt>
                <c:pt idx="153" formatCode="0.00_);[Red]\(0.00\)">
                  <c:v>0</c:v>
                </c:pt>
                <c:pt idx="154" formatCode="0.00_);[Red]\(0.00\)">
                  <c:v>0</c:v>
                </c:pt>
                <c:pt idx="155" formatCode="0.00_);[Red]\(0.00\)">
                  <c:v>0</c:v>
                </c:pt>
                <c:pt idx="156" formatCode="0.00_);[Red]\(0.00\)">
                  <c:v>0</c:v>
                </c:pt>
                <c:pt idx="157" formatCode="0.00_);[Red]\(0.00\)">
                  <c:v>0</c:v>
                </c:pt>
                <c:pt idx="158" formatCode="0.00_);[Red]\(0.00\)">
                  <c:v>0</c:v>
                </c:pt>
                <c:pt idx="159" formatCode="0.00_);[Red]\(0.00\)">
                  <c:v>0</c:v>
                </c:pt>
                <c:pt idx="160" formatCode="0.00_);[Red]\(0.00\)">
                  <c:v>0</c:v>
                </c:pt>
                <c:pt idx="161" formatCode="0.00_);[Red]\(0.00\)">
                  <c:v>0</c:v>
                </c:pt>
                <c:pt idx="162" formatCode="0.00_);[Red]\(0.00\)">
                  <c:v>0</c:v>
                </c:pt>
                <c:pt idx="163" formatCode="0.00_);[Red]\(0.00\)">
                  <c:v>0</c:v>
                </c:pt>
                <c:pt idx="164" formatCode="0.00_);[Red]\(0.00\)">
                  <c:v>0</c:v>
                </c:pt>
                <c:pt idx="165" formatCode="0.00_);[Red]\(0.00\)">
                  <c:v>0</c:v>
                </c:pt>
                <c:pt idx="166" formatCode="0.00_);[Red]\(0.00\)">
                  <c:v>0</c:v>
                </c:pt>
                <c:pt idx="167" formatCode="0.00_);[Red]\(0.00\)">
                  <c:v>0</c:v>
                </c:pt>
                <c:pt idx="168" formatCode="0.00_);[Red]\(0.00\)">
                  <c:v>0</c:v>
                </c:pt>
                <c:pt idx="169" formatCode="0.00_);[Red]\(0.00\)">
                  <c:v>0</c:v>
                </c:pt>
                <c:pt idx="170" formatCode="0.00_);[Red]\(0.00\)">
                  <c:v>0</c:v>
                </c:pt>
                <c:pt idx="171" formatCode="0.00_);[Red]\(0.00\)">
                  <c:v>0</c:v>
                </c:pt>
                <c:pt idx="172" formatCode="0.00_);[Red]\(0.00\)">
                  <c:v>0</c:v>
                </c:pt>
                <c:pt idx="173" formatCode="0.00_);[Red]\(0.00\)">
                  <c:v>0</c:v>
                </c:pt>
                <c:pt idx="174" formatCode="0.00_);[Red]\(0.00\)">
                  <c:v>0</c:v>
                </c:pt>
                <c:pt idx="175" formatCode="0.00_);[Red]\(0.00\)">
                  <c:v>0</c:v>
                </c:pt>
                <c:pt idx="176" formatCode="0.00_);[Red]\(0.00\)">
                  <c:v>0</c:v>
                </c:pt>
                <c:pt idx="177" formatCode="0.00_);[Red]\(0.00\)">
                  <c:v>0</c:v>
                </c:pt>
                <c:pt idx="178" formatCode="0.00_);[Red]\(0.00\)">
                  <c:v>0</c:v>
                </c:pt>
                <c:pt idx="179" formatCode="0.00_);[Red]\(0.00\)">
                  <c:v>0</c:v>
                </c:pt>
                <c:pt idx="180" formatCode="0.00_);[Red]\(0.00\)">
                  <c:v>0</c:v>
                </c:pt>
                <c:pt idx="181" formatCode="0.00_);[Red]\(0.00\)">
                  <c:v>0</c:v>
                </c:pt>
                <c:pt idx="182" formatCode="0.00_);[Red]\(0.00\)">
                  <c:v>0</c:v>
                </c:pt>
                <c:pt idx="183" formatCode="0.00_);[Red]\(0.00\)">
                  <c:v>0</c:v>
                </c:pt>
                <c:pt idx="184" formatCode="0.00_);[Red]\(0.00\)">
                  <c:v>0</c:v>
                </c:pt>
                <c:pt idx="185" formatCode="0.00_);[Red]\(0.00\)">
                  <c:v>0</c:v>
                </c:pt>
                <c:pt idx="186" formatCode="0.00_);[Red]\(0.00\)">
                  <c:v>0</c:v>
                </c:pt>
                <c:pt idx="187" formatCode="0.00_);[Red]\(0.00\)">
                  <c:v>0</c:v>
                </c:pt>
                <c:pt idx="188" formatCode="0.00_);[Red]\(0.00\)">
                  <c:v>0</c:v>
                </c:pt>
                <c:pt idx="189" formatCode="0.00_);[Red]\(0.00\)">
                  <c:v>0</c:v>
                </c:pt>
                <c:pt idx="190" formatCode="0.00_);[Red]\(0.00\)">
                  <c:v>0</c:v>
                </c:pt>
                <c:pt idx="191" formatCode="0.00_);[Red]\(0.00\)">
                  <c:v>0</c:v>
                </c:pt>
                <c:pt idx="192" formatCode="0.00_);[Red]\(0.00\)">
                  <c:v>0</c:v>
                </c:pt>
                <c:pt idx="193" formatCode="0.00_);[Red]\(0.00\)">
                  <c:v>0</c:v>
                </c:pt>
                <c:pt idx="194" formatCode="0.00_);[Red]\(0.00\)">
                  <c:v>0</c:v>
                </c:pt>
                <c:pt idx="195" formatCode="0.00_);[Red]\(0.00\)">
                  <c:v>0</c:v>
                </c:pt>
                <c:pt idx="196" formatCode="0.00_);[Red]\(0.00\)">
                  <c:v>0</c:v>
                </c:pt>
                <c:pt idx="197" formatCode="0.00_);[Red]\(0.00\)">
                  <c:v>0</c:v>
                </c:pt>
                <c:pt idx="198" formatCode="0.00_);[Red]\(0.00\)">
                  <c:v>0</c:v>
                </c:pt>
                <c:pt idx="199" formatCode="0.00_);[Red]\(0.00\)">
                  <c:v>0</c:v>
                </c:pt>
                <c:pt idx="200" formatCode="0.00_);[Red]\(0.00\)">
                  <c:v>0</c:v>
                </c:pt>
                <c:pt idx="201" formatCode="0.00_);[Red]\(0.00\)">
                  <c:v>0</c:v>
                </c:pt>
                <c:pt idx="202" formatCode="0.00_);[Red]\(0.00\)">
                  <c:v>0</c:v>
                </c:pt>
                <c:pt idx="203" formatCode="0.00_);[Red]\(0.00\)">
                  <c:v>0</c:v>
                </c:pt>
                <c:pt idx="204" formatCode="0.00_);[Red]\(0.00\)">
                  <c:v>0</c:v>
                </c:pt>
                <c:pt idx="205" formatCode="0.00_);[Red]\(0.00\)">
                  <c:v>0</c:v>
                </c:pt>
                <c:pt idx="206" formatCode="0.00_);[Red]\(0.00\)">
                  <c:v>0</c:v>
                </c:pt>
                <c:pt idx="207" formatCode="0.00_);[Red]\(0.00\)">
                  <c:v>0</c:v>
                </c:pt>
                <c:pt idx="208" formatCode="0.00_);[Red]\(0.00\)">
                  <c:v>0</c:v>
                </c:pt>
                <c:pt idx="209" formatCode="0.00_);[Red]\(0.00\)">
                  <c:v>0</c:v>
                </c:pt>
                <c:pt idx="210" formatCode="0.00_);[Red]\(0.00\)">
                  <c:v>0</c:v>
                </c:pt>
                <c:pt idx="211" formatCode="0.00_);[Red]\(0.00\)">
                  <c:v>0</c:v>
                </c:pt>
                <c:pt idx="212" formatCode="0.00_);[Red]\(0.00\)">
                  <c:v>0</c:v>
                </c:pt>
                <c:pt idx="213" formatCode="0.00_);[Red]\(0.00\)">
                  <c:v>0</c:v>
                </c:pt>
                <c:pt idx="214" formatCode="0.00_);[Red]\(0.00\)">
                  <c:v>0</c:v>
                </c:pt>
                <c:pt idx="215" formatCode="0.00_);[Red]\(0.00\)">
                  <c:v>0</c:v>
                </c:pt>
                <c:pt idx="216" formatCode="0.00_);[Red]\(0.00\)">
                  <c:v>0</c:v>
                </c:pt>
                <c:pt idx="217" formatCode="0.00_);[Red]\(0.00\)">
                  <c:v>0</c:v>
                </c:pt>
                <c:pt idx="218" formatCode="0.00_);[Red]\(0.00\)">
                  <c:v>0</c:v>
                </c:pt>
                <c:pt idx="219" formatCode="0.00_);[Red]\(0.00\)">
                  <c:v>0</c:v>
                </c:pt>
                <c:pt idx="220" formatCode="0.00_);[Red]\(0.00\)">
                  <c:v>0</c:v>
                </c:pt>
                <c:pt idx="221" formatCode="0.00_);[Red]\(0.00\)">
                  <c:v>0</c:v>
                </c:pt>
                <c:pt idx="222" formatCode="0.00_);[Red]\(0.00\)">
                  <c:v>0</c:v>
                </c:pt>
                <c:pt idx="223" formatCode="0.00_);[Red]\(0.00\)">
                  <c:v>0</c:v>
                </c:pt>
                <c:pt idx="224" formatCode="0.00_);[Red]\(0.00\)">
                  <c:v>0</c:v>
                </c:pt>
                <c:pt idx="225" formatCode="0.00_);[Red]\(0.00\)">
                  <c:v>0</c:v>
                </c:pt>
                <c:pt idx="226" formatCode="0.00_);[Red]\(0.00\)">
                  <c:v>0</c:v>
                </c:pt>
                <c:pt idx="227" formatCode="0.00_);[Red]\(0.00\)">
                  <c:v>0</c:v>
                </c:pt>
                <c:pt idx="228" formatCode="0.00_);[Red]\(0.00\)">
                  <c:v>0</c:v>
                </c:pt>
                <c:pt idx="229" formatCode="0.00_);[Red]\(0.00\)">
                  <c:v>0</c:v>
                </c:pt>
                <c:pt idx="230" formatCode="0.00_);[Red]\(0.00\)">
                  <c:v>0</c:v>
                </c:pt>
                <c:pt idx="231" formatCode="0.00_);[Red]\(0.00\)">
                  <c:v>0</c:v>
                </c:pt>
                <c:pt idx="232" formatCode="0.00_);[Red]\(0.00\)">
                  <c:v>0</c:v>
                </c:pt>
                <c:pt idx="233" formatCode="0.00_);[Red]\(0.00\)">
                  <c:v>0</c:v>
                </c:pt>
                <c:pt idx="234" formatCode="0.00_);[Red]\(0.00\)">
                  <c:v>0</c:v>
                </c:pt>
                <c:pt idx="235" formatCode="0.00_);[Red]\(0.00\)">
                  <c:v>0</c:v>
                </c:pt>
                <c:pt idx="236" formatCode="0.00_);[Red]\(0.00\)">
                  <c:v>0</c:v>
                </c:pt>
                <c:pt idx="237" formatCode="0.00_);[Red]\(0.00\)">
                  <c:v>0</c:v>
                </c:pt>
                <c:pt idx="238" formatCode="0.00_);[Red]\(0.00\)">
                  <c:v>0</c:v>
                </c:pt>
                <c:pt idx="239" formatCode="0.00_);[Red]\(0.00\)">
                  <c:v>0</c:v>
                </c:pt>
                <c:pt idx="240" formatCode="0.00_);[Red]\(0.00\)">
                  <c:v>0</c:v>
                </c:pt>
                <c:pt idx="241" formatCode="0.00_);[Red]\(0.00\)">
                  <c:v>0</c:v>
                </c:pt>
                <c:pt idx="242" formatCode="0.00_);[Red]\(0.00\)">
                  <c:v>0</c:v>
                </c:pt>
                <c:pt idx="243" formatCode="0.00_);[Red]\(0.00\)">
                  <c:v>0</c:v>
                </c:pt>
                <c:pt idx="244" formatCode="0.00_);[Red]\(0.00\)">
                  <c:v>0</c:v>
                </c:pt>
                <c:pt idx="245" formatCode="0.00_);[Red]\(0.00\)">
                  <c:v>0</c:v>
                </c:pt>
                <c:pt idx="246" formatCode="0.00_);[Red]\(0.00\)">
                  <c:v>0</c:v>
                </c:pt>
                <c:pt idx="247" formatCode="0.00_);[Red]\(0.00\)">
                  <c:v>0</c:v>
                </c:pt>
                <c:pt idx="248" formatCode="0.00_);[Red]\(0.00\)">
                  <c:v>0</c:v>
                </c:pt>
                <c:pt idx="249" formatCode="0.00_);[Red]\(0.00\)">
                  <c:v>0</c:v>
                </c:pt>
                <c:pt idx="250" formatCode="0.00_);[Red]\(0.00\)">
                  <c:v>0</c:v>
                </c:pt>
                <c:pt idx="251" formatCode="0.00_);[Red]\(0.00\)">
                  <c:v>0</c:v>
                </c:pt>
                <c:pt idx="252" formatCode="0.00_);[Red]\(0.00\)">
                  <c:v>0</c:v>
                </c:pt>
                <c:pt idx="253" formatCode="0.00_);[Red]\(0.00\)">
                  <c:v>0</c:v>
                </c:pt>
                <c:pt idx="254" formatCode="0.00_);[Red]\(0.00\)">
                  <c:v>0</c:v>
                </c:pt>
                <c:pt idx="255" formatCode="0.00_);[Red]\(0.00\)">
                  <c:v>0</c:v>
                </c:pt>
                <c:pt idx="256" formatCode="0.00_);[Red]\(0.00\)">
                  <c:v>0</c:v>
                </c:pt>
                <c:pt idx="257" formatCode="0.00_);[Red]\(0.00\)">
                  <c:v>0</c:v>
                </c:pt>
                <c:pt idx="258" formatCode="0.00_);[Red]\(0.00\)">
                  <c:v>0</c:v>
                </c:pt>
                <c:pt idx="259" formatCode="0.00_);[Red]\(0.00\)">
                  <c:v>0</c:v>
                </c:pt>
                <c:pt idx="260" formatCode="0.00_);[Red]\(0.00\)">
                  <c:v>0</c:v>
                </c:pt>
                <c:pt idx="261" formatCode="0.00_);[Red]\(0.00\)">
                  <c:v>0</c:v>
                </c:pt>
                <c:pt idx="262" formatCode="0.00_);[Red]\(0.00\)">
                  <c:v>0</c:v>
                </c:pt>
                <c:pt idx="263" formatCode="0.00_);[Red]\(0.00\)">
                  <c:v>0</c:v>
                </c:pt>
                <c:pt idx="264" formatCode="0.00_);[Red]\(0.00\)">
                  <c:v>0</c:v>
                </c:pt>
                <c:pt idx="265" formatCode="0.00_);[Red]\(0.00\)">
                  <c:v>0</c:v>
                </c:pt>
                <c:pt idx="266" formatCode="0.00_);[Red]\(0.00\)">
                  <c:v>0</c:v>
                </c:pt>
                <c:pt idx="267" formatCode="0.00_);[Red]\(0.00\)">
                  <c:v>0</c:v>
                </c:pt>
                <c:pt idx="268" formatCode="0.00_);[Red]\(0.00\)">
                  <c:v>0</c:v>
                </c:pt>
                <c:pt idx="269" formatCode="0.00_);[Red]\(0.00\)">
                  <c:v>0</c:v>
                </c:pt>
                <c:pt idx="270" formatCode="0.00_);[Red]\(0.00\)">
                  <c:v>0</c:v>
                </c:pt>
                <c:pt idx="271" formatCode="0.00_);[Red]\(0.00\)">
                  <c:v>0</c:v>
                </c:pt>
                <c:pt idx="272" formatCode="0.00_);[Red]\(0.00\)">
                  <c:v>0</c:v>
                </c:pt>
                <c:pt idx="273" formatCode="0.00_);[Red]\(0.00\)">
                  <c:v>0</c:v>
                </c:pt>
                <c:pt idx="274" formatCode="0.00_);[Red]\(0.00\)">
                  <c:v>0</c:v>
                </c:pt>
                <c:pt idx="275" formatCode="0.00_);[Red]\(0.00\)">
                  <c:v>0</c:v>
                </c:pt>
                <c:pt idx="276" formatCode="0.00_);[Red]\(0.00\)">
                  <c:v>0</c:v>
                </c:pt>
                <c:pt idx="277" formatCode="0.00_);[Red]\(0.00\)">
                  <c:v>0</c:v>
                </c:pt>
                <c:pt idx="278" formatCode="0.00_);[Red]\(0.00\)">
                  <c:v>0</c:v>
                </c:pt>
                <c:pt idx="279" formatCode="0.00_);[Red]\(0.00\)">
                  <c:v>0</c:v>
                </c:pt>
                <c:pt idx="280" formatCode="0.00_);[Red]\(0.00\)">
                  <c:v>0</c:v>
                </c:pt>
                <c:pt idx="281" formatCode="0.00_);[Red]\(0.00\)">
                  <c:v>0</c:v>
                </c:pt>
                <c:pt idx="282" formatCode="0.00_);[Red]\(0.00\)">
                  <c:v>0</c:v>
                </c:pt>
                <c:pt idx="283" formatCode="0.00_);[Red]\(0.00\)">
                  <c:v>0</c:v>
                </c:pt>
                <c:pt idx="284" formatCode="0.00_);[Red]\(0.00\)">
                  <c:v>0</c:v>
                </c:pt>
                <c:pt idx="285" formatCode="0.00_);[Red]\(0.00\)">
                  <c:v>0</c:v>
                </c:pt>
                <c:pt idx="286" formatCode="0.00_);[Red]\(0.00\)">
                  <c:v>0</c:v>
                </c:pt>
                <c:pt idx="287" formatCode="0.00_);[Red]\(0.00\)">
                  <c:v>0</c:v>
                </c:pt>
                <c:pt idx="288" formatCode="0.00_);[Red]\(0.00\)">
                  <c:v>0</c:v>
                </c:pt>
                <c:pt idx="289" formatCode="0.00_);[Red]\(0.00\)">
                  <c:v>0</c:v>
                </c:pt>
                <c:pt idx="290" formatCode="0.00_);[Red]\(0.00\)">
                  <c:v>0</c:v>
                </c:pt>
                <c:pt idx="291" formatCode="0.00_);[Red]\(0.00\)">
                  <c:v>0</c:v>
                </c:pt>
                <c:pt idx="292" formatCode="0.00_);[Red]\(0.00\)">
                  <c:v>0</c:v>
                </c:pt>
                <c:pt idx="293" formatCode="0.00_);[Red]\(0.00\)">
                  <c:v>0</c:v>
                </c:pt>
                <c:pt idx="294" formatCode="0.00_);[Red]\(0.00\)">
                  <c:v>0</c:v>
                </c:pt>
                <c:pt idx="295" formatCode="0.00_);[Red]\(0.00\)">
                  <c:v>0</c:v>
                </c:pt>
                <c:pt idx="296" formatCode="0.00_);[Red]\(0.00\)">
                  <c:v>0</c:v>
                </c:pt>
                <c:pt idx="297" formatCode="0.00_);[Red]\(0.00\)">
                  <c:v>0</c:v>
                </c:pt>
                <c:pt idx="298" formatCode="0.00_);[Red]\(0.00\)">
                  <c:v>0</c:v>
                </c:pt>
                <c:pt idx="299" formatCode="0.00_);[Red]\(0.00\)">
                  <c:v>0</c:v>
                </c:pt>
                <c:pt idx="300" formatCode="0.00_);[Red]\(0.00\)">
                  <c:v>0</c:v>
                </c:pt>
                <c:pt idx="301" formatCode="0.00_);[Red]\(0.00\)">
                  <c:v>0</c:v>
                </c:pt>
                <c:pt idx="302" formatCode="0.00_);[Red]\(0.00\)">
                  <c:v>0</c:v>
                </c:pt>
                <c:pt idx="303" formatCode="0.00_);[Red]\(0.00\)">
                  <c:v>0</c:v>
                </c:pt>
                <c:pt idx="304" formatCode="0.00_);[Red]\(0.00\)">
                  <c:v>0</c:v>
                </c:pt>
                <c:pt idx="305" formatCode="0.00_);[Red]\(0.00\)">
                  <c:v>0</c:v>
                </c:pt>
                <c:pt idx="306" formatCode="0.00_);[Red]\(0.00\)">
                  <c:v>0</c:v>
                </c:pt>
                <c:pt idx="307" formatCode="0.00_);[Red]\(0.00\)">
                  <c:v>0</c:v>
                </c:pt>
                <c:pt idx="308" formatCode="0.00_);[Red]\(0.00\)">
                  <c:v>0</c:v>
                </c:pt>
                <c:pt idx="309" formatCode="0.00_);[Red]\(0.00\)">
                  <c:v>0</c:v>
                </c:pt>
                <c:pt idx="310" formatCode="0.00_);[Red]\(0.00\)">
                  <c:v>0</c:v>
                </c:pt>
                <c:pt idx="311" formatCode="0.00_);[Red]\(0.00\)">
                  <c:v>0</c:v>
                </c:pt>
                <c:pt idx="312" formatCode="0.00_);[Red]\(0.00\)">
                  <c:v>0</c:v>
                </c:pt>
                <c:pt idx="313" formatCode="0.00_);[Red]\(0.00\)">
                  <c:v>0</c:v>
                </c:pt>
                <c:pt idx="314" formatCode="0.00_);[Red]\(0.00\)">
                  <c:v>0</c:v>
                </c:pt>
                <c:pt idx="315" formatCode="0.00_);[Red]\(0.00\)">
                  <c:v>0</c:v>
                </c:pt>
                <c:pt idx="316" formatCode="0.00_);[Red]\(0.00\)">
                  <c:v>0</c:v>
                </c:pt>
                <c:pt idx="317" formatCode="0.00_);[Red]\(0.00\)">
                  <c:v>0</c:v>
                </c:pt>
                <c:pt idx="318" formatCode="0.00_);[Red]\(0.00\)">
                  <c:v>0</c:v>
                </c:pt>
                <c:pt idx="319" formatCode="0.00_);[Red]\(0.00\)">
                  <c:v>0</c:v>
                </c:pt>
                <c:pt idx="320" formatCode="0.00_);[Red]\(0.00\)">
                  <c:v>0</c:v>
                </c:pt>
                <c:pt idx="321" formatCode="0.00_);[Red]\(0.00\)">
                  <c:v>0</c:v>
                </c:pt>
                <c:pt idx="322" formatCode="0.00_);[Red]\(0.00\)">
                  <c:v>0</c:v>
                </c:pt>
                <c:pt idx="323" formatCode="0.00_);[Red]\(0.00\)">
                  <c:v>0</c:v>
                </c:pt>
                <c:pt idx="324" formatCode="0.00_);[Red]\(0.00\)">
                  <c:v>0</c:v>
                </c:pt>
                <c:pt idx="325" formatCode="0.00_);[Red]\(0.00\)">
                  <c:v>0</c:v>
                </c:pt>
                <c:pt idx="326" formatCode="0.00_);[Red]\(0.00\)">
                  <c:v>0</c:v>
                </c:pt>
                <c:pt idx="327" formatCode="0.00_);[Red]\(0.00\)">
                  <c:v>0</c:v>
                </c:pt>
                <c:pt idx="328" formatCode="0.00_);[Red]\(0.00\)">
                  <c:v>0</c:v>
                </c:pt>
                <c:pt idx="329" formatCode="0.00_);[Red]\(0.00\)">
                  <c:v>0</c:v>
                </c:pt>
                <c:pt idx="330" formatCode="0.00_);[Red]\(0.00\)">
                  <c:v>0</c:v>
                </c:pt>
                <c:pt idx="331" formatCode="0.00_);[Red]\(0.00\)">
                  <c:v>0</c:v>
                </c:pt>
                <c:pt idx="332" formatCode="0.00_);[Red]\(0.00\)">
                  <c:v>0</c:v>
                </c:pt>
                <c:pt idx="333" formatCode="0.00_);[Red]\(0.00\)">
                  <c:v>0</c:v>
                </c:pt>
                <c:pt idx="334" formatCode="0.00_);[Red]\(0.00\)">
                  <c:v>0</c:v>
                </c:pt>
                <c:pt idx="335" formatCode="0.00_);[Red]\(0.00\)">
                  <c:v>0</c:v>
                </c:pt>
                <c:pt idx="336" formatCode="0.00_);[Red]\(0.00\)">
                  <c:v>0</c:v>
                </c:pt>
                <c:pt idx="337" formatCode="0.00_);[Red]\(0.00\)">
                  <c:v>0</c:v>
                </c:pt>
                <c:pt idx="338" formatCode="0.00_);[Red]\(0.00\)">
                  <c:v>0</c:v>
                </c:pt>
                <c:pt idx="339" formatCode="0.00_);[Red]\(0.00\)">
                  <c:v>0</c:v>
                </c:pt>
                <c:pt idx="340" formatCode="0.00_);[Red]\(0.00\)">
                  <c:v>0</c:v>
                </c:pt>
                <c:pt idx="341" formatCode="0.00_);[Red]\(0.00\)">
                  <c:v>0</c:v>
                </c:pt>
                <c:pt idx="342" formatCode="0.00_);[Red]\(0.00\)">
                  <c:v>0</c:v>
                </c:pt>
                <c:pt idx="343" formatCode="0.00_);[Red]\(0.00\)">
                  <c:v>0</c:v>
                </c:pt>
                <c:pt idx="344" formatCode="0.00_);[Red]\(0.00\)">
                  <c:v>0</c:v>
                </c:pt>
                <c:pt idx="345" formatCode="0.00_);[Red]\(0.00\)">
                  <c:v>0</c:v>
                </c:pt>
                <c:pt idx="346" formatCode="0.00_);[Red]\(0.00\)">
                  <c:v>0</c:v>
                </c:pt>
                <c:pt idx="347" formatCode="0.00_);[Red]\(0.00\)">
                  <c:v>0</c:v>
                </c:pt>
                <c:pt idx="348" formatCode="0.00_);[Red]\(0.00\)">
                  <c:v>0</c:v>
                </c:pt>
                <c:pt idx="349" formatCode="0.00_);[Red]\(0.00\)">
                  <c:v>0</c:v>
                </c:pt>
                <c:pt idx="350" formatCode="0.00_);[Red]\(0.00\)">
                  <c:v>0</c:v>
                </c:pt>
                <c:pt idx="351" formatCode="0.00_);[Red]\(0.00\)">
                  <c:v>0</c:v>
                </c:pt>
                <c:pt idx="352" formatCode="0.00_);[Red]\(0.00\)">
                  <c:v>0</c:v>
                </c:pt>
                <c:pt idx="353" formatCode="0.00_);[Red]\(0.00\)">
                  <c:v>0</c:v>
                </c:pt>
                <c:pt idx="354" formatCode="0.00_);[Red]\(0.00\)">
                  <c:v>0</c:v>
                </c:pt>
                <c:pt idx="355" formatCode="0.00_);[Red]\(0.00\)">
                  <c:v>0</c:v>
                </c:pt>
                <c:pt idx="356" formatCode="0.00_);[Red]\(0.00\)">
                  <c:v>0</c:v>
                </c:pt>
                <c:pt idx="357" formatCode="0.00_);[Red]\(0.00\)">
                  <c:v>0</c:v>
                </c:pt>
                <c:pt idx="358" formatCode="0.00_);[Red]\(0.00\)">
                  <c:v>0</c:v>
                </c:pt>
                <c:pt idx="359" formatCode="0.00_);[Red]\(0.00\)">
                  <c:v>0</c:v>
                </c:pt>
                <c:pt idx="360" formatCode="0.00_);[Red]\(0.00\)">
                  <c:v>0</c:v>
                </c:pt>
                <c:pt idx="361" formatCode="0.00_);[Red]\(0.00\)">
                  <c:v>0</c:v>
                </c:pt>
                <c:pt idx="362" formatCode="0.00_);[Red]\(0.00\)">
                  <c:v>0</c:v>
                </c:pt>
                <c:pt idx="363" formatCode="0.00_);[Red]\(0.00\)">
                  <c:v>0</c:v>
                </c:pt>
                <c:pt idx="364" formatCode="0.00_);[Red]\(0.00\)">
                  <c:v>0</c:v>
                </c:pt>
                <c:pt idx="365" formatCode="0.00_);[Red]\(0.00\)">
                  <c:v>0</c:v>
                </c:pt>
                <c:pt idx="366" formatCode="0.00_);[Red]\(0.00\)">
                  <c:v>0</c:v>
                </c:pt>
                <c:pt idx="367" formatCode="0.00_);[Red]\(0.00\)">
                  <c:v>0</c:v>
                </c:pt>
                <c:pt idx="368" formatCode="0.00_);[Red]\(0.00\)">
                  <c:v>0</c:v>
                </c:pt>
                <c:pt idx="369" formatCode="0.00_);[Red]\(0.00\)">
                  <c:v>0</c:v>
                </c:pt>
                <c:pt idx="370" formatCode="0.00_);[Red]\(0.00\)">
                  <c:v>0</c:v>
                </c:pt>
                <c:pt idx="371" formatCode="0.00_);[Red]\(0.00\)">
                  <c:v>0</c:v>
                </c:pt>
                <c:pt idx="372" formatCode="0.00_);[Red]\(0.00\)">
                  <c:v>0</c:v>
                </c:pt>
                <c:pt idx="373" formatCode="0.00_);[Red]\(0.00\)">
                  <c:v>0</c:v>
                </c:pt>
                <c:pt idx="374" formatCode="0.00_);[Red]\(0.00\)">
                  <c:v>0</c:v>
                </c:pt>
                <c:pt idx="375" formatCode="0.00_);[Red]\(0.00\)">
                  <c:v>0</c:v>
                </c:pt>
                <c:pt idx="376" formatCode="0.00_);[Red]\(0.00\)">
                  <c:v>0</c:v>
                </c:pt>
                <c:pt idx="377" formatCode="0.00_);[Red]\(0.00\)">
                  <c:v>0</c:v>
                </c:pt>
                <c:pt idx="378" formatCode="0.00_);[Red]\(0.00\)">
                  <c:v>0</c:v>
                </c:pt>
                <c:pt idx="379" formatCode="0.00_);[Red]\(0.00\)">
                  <c:v>0</c:v>
                </c:pt>
                <c:pt idx="380" formatCode="0.00_);[Red]\(0.00\)">
                  <c:v>0</c:v>
                </c:pt>
                <c:pt idx="381" formatCode="0.00_);[Red]\(0.00\)">
                  <c:v>0</c:v>
                </c:pt>
                <c:pt idx="382" formatCode="0.00_);[Red]\(0.00\)">
                  <c:v>0</c:v>
                </c:pt>
                <c:pt idx="383" formatCode="0.00_);[Red]\(0.00\)">
                  <c:v>0</c:v>
                </c:pt>
                <c:pt idx="384" formatCode="0.00_);[Red]\(0.00\)">
                  <c:v>0</c:v>
                </c:pt>
                <c:pt idx="385" formatCode="0.00_);[Red]\(0.00\)">
                  <c:v>0</c:v>
                </c:pt>
                <c:pt idx="386" formatCode="0.00_);[Red]\(0.00\)">
                  <c:v>0</c:v>
                </c:pt>
                <c:pt idx="387" formatCode="0.00_);[Red]\(0.00\)">
                  <c:v>0</c:v>
                </c:pt>
                <c:pt idx="388" formatCode="0.00_);[Red]\(0.00\)">
                  <c:v>0</c:v>
                </c:pt>
                <c:pt idx="389" formatCode="0.00_);[Red]\(0.00\)">
                  <c:v>0</c:v>
                </c:pt>
                <c:pt idx="390" formatCode="0.00_);[Red]\(0.00\)">
                  <c:v>0</c:v>
                </c:pt>
                <c:pt idx="391" formatCode="0.00_);[Red]\(0.00\)">
                  <c:v>0</c:v>
                </c:pt>
                <c:pt idx="392" formatCode="0.00_);[Red]\(0.00\)">
                  <c:v>0</c:v>
                </c:pt>
                <c:pt idx="393" formatCode="0.00_);[Red]\(0.00\)">
                  <c:v>0</c:v>
                </c:pt>
                <c:pt idx="394" formatCode="0.00_);[Red]\(0.00\)">
                  <c:v>0</c:v>
                </c:pt>
                <c:pt idx="395" formatCode="0.00_);[Red]\(0.00\)">
                  <c:v>0</c:v>
                </c:pt>
                <c:pt idx="396" formatCode="0.00_);[Red]\(0.00\)">
                  <c:v>0</c:v>
                </c:pt>
                <c:pt idx="397" formatCode="0.00_);[Red]\(0.00\)">
                  <c:v>0</c:v>
                </c:pt>
                <c:pt idx="398" formatCode="0.00_);[Red]\(0.00\)">
                  <c:v>0</c:v>
                </c:pt>
                <c:pt idx="399" formatCode="0.00_);[Red]\(0.00\)">
                  <c:v>0</c:v>
                </c:pt>
                <c:pt idx="400" formatCode="0.00_);[Red]\(0.00\)">
                  <c:v>0</c:v>
                </c:pt>
                <c:pt idx="401" formatCode="0.00_);[Red]\(0.00\)">
                  <c:v>0</c:v>
                </c:pt>
                <c:pt idx="402" formatCode="0.00_);[Red]\(0.00\)">
                  <c:v>0</c:v>
                </c:pt>
                <c:pt idx="403" formatCode="0.00_);[Red]\(0.00\)">
                  <c:v>0</c:v>
                </c:pt>
                <c:pt idx="404" formatCode="0.00_);[Red]\(0.00\)">
                  <c:v>0</c:v>
                </c:pt>
                <c:pt idx="405" formatCode="0.00_);[Red]\(0.00\)">
                  <c:v>0</c:v>
                </c:pt>
                <c:pt idx="406" formatCode="0.00_);[Red]\(0.00\)">
                  <c:v>0</c:v>
                </c:pt>
                <c:pt idx="407" formatCode="0.00_);[Red]\(0.00\)">
                  <c:v>0</c:v>
                </c:pt>
                <c:pt idx="408" formatCode="0.00_);[Red]\(0.00\)">
                  <c:v>0</c:v>
                </c:pt>
                <c:pt idx="409" formatCode="0.00_);[Red]\(0.00\)">
                  <c:v>0</c:v>
                </c:pt>
                <c:pt idx="410" formatCode="0.00_);[Red]\(0.00\)">
                  <c:v>0</c:v>
                </c:pt>
                <c:pt idx="411" formatCode="0.00_);[Red]\(0.00\)">
                  <c:v>0</c:v>
                </c:pt>
                <c:pt idx="412" formatCode="0.00_);[Red]\(0.00\)">
                  <c:v>0</c:v>
                </c:pt>
                <c:pt idx="413" formatCode="0.00_);[Red]\(0.00\)">
                  <c:v>0</c:v>
                </c:pt>
                <c:pt idx="414" formatCode="0.00_);[Red]\(0.00\)">
                  <c:v>0</c:v>
                </c:pt>
                <c:pt idx="415" formatCode="0.00_);[Red]\(0.00\)">
                  <c:v>0</c:v>
                </c:pt>
                <c:pt idx="416" formatCode="0.00_);[Red]\(0.00\)">
                  <c:v>0</c:v>
                </c:pt>
                <c:pt idx="417" formatCode="0.00_);[Red]\(0.00\)">
                  <c:v>0</c:v>
                </c:pt>
                <c:pt idx="418" formatCode="0.00_);[Red]\(0.00\)">
                  <c:v>0</c:v>
                </c:pt>
                <c:pt idx="419" formatCode="0.00_);[Red]\(0.00\)">
                  <c:v>0</c:v>
                </c:pt>
                <c:pt idx="420" formatCode="0.00_);[Red]\(0.00\)">
                  <c:v>0</c:v>
                </c:pt>
                <c:pt idx="421" formatCode="0.00_);[Red]\(0.00\)">
                  <c:v>0</c:v>
                </c:pt>
                <c:pt idx="422" formatCode="0.00_);[Red]\(0.00\)">
                  <c:v>0</c:v>
                </c:pt>
                <c:pt idx="423" formatCode="0.00_);[Red]\(0.00\)">
                  <c:v>0</c:v>
                </c:pt>
                <c:pt idx="424" formatCode="0.00_);[Red]\(0.00\)">
                  <c:v>0</c:v>
                </c:pt>
                <c:pt idx="425" formatCode="0.00_);[Red]\(0.00\)">
                  <c:v>0</c:v>
                </c:pt>
                <c:pt idx="426" formatCode="0.00_);[Red]\(0.00\)">
                  <c:v>0</c:v>
                </c:pt>
                <c:pt idx="427" formatCode="0.00_);[Red]\(0.00\)">
                  <c:v>0</c:v>
                </c:pt>
                <c:pt idx="428" formatCode="0.00_);[Red]\(0.00\)">
                  <c:v>0</c:v>
                </c:pt>
                <c:pt idx="429" formatCode="0.00_);[Red]\(0.00\)">
                  <c:v>0</c:v>
                </c:pt>
                <c:pt idx="430" formatCode="0.00_);[Red]\(0.00\)">
                  <c:v>0</c:v>
                </c:pt>
                <c:pt idx="431" formatCode="0.00_);[Red]\(0.00\)">
                  <c:v>0</c:v>
                </c:pt>
                <c:pt idx="432" formatCode="0.00_);[Red]\(0.00\)">
                  <c:v>0</c:v>
                </c:pt>
                <c:pt idx="433" formatCode="0.00_);[Red]\(0.00\)">
                  <c:v>0</c:v>
                </c:pt>
                <c:pt idx="434" formatCode="0.00_);[Red]\(0.00\)">
                  <c:v>0</c:v>
                </c:pt>
                <c:pt idx="435" formatCode="0.00_);[Red]\(0.00\)">
                  <c:v>0</c:v>
                </c:pt>
                <c:pt idx="436" formatCode="0.00_);[Red]\(0.00\)">
                  <c:v>0</c:v>
                </c:pt>
                <c:pt idx="437" formatCode="0.00_);[Red]\(0.00\)">
                  <c:v>0</c:v>
                </c:pt>
                <c:pt idx="438" formatCode="0.00_);[Red]\(0.00\)">
                  <c:v>0</c:v>
                </c:pt>
                <c:pt idx="439" formatCode="0.00_);[Red]\(0.00\)">
                  <c:v>0</c:v>
                </c:pt>
                <c:pt idx="440" formatCode="0.00_);[Red]\(0.00\)">
                  <c:v>0</c:v>
                </c:pt>
                <c:pt idx="441" formatCode="0.00_);[Red]\(0.00\)">
                  <c:v>0</c:v>
                </c:pt>
                <c:pt idx="442" formatCode="0.00_);[Red]\(0.00\)">
                  <c:v>0</c:v>
                </c:pt>
                <c:pt idx="443" formatCode="0.00_);[Red]\(0.00\)">
                  <c:v>0</c:v>
                </c:pt>
                <c:pt idx="444" formatCode="0.00_);[Red]\(0.00\)">
                  <c:v>0</c:v>
                </c:pt>
                <c:pt idx="445" formatCode="0.00_);[Red]\(0.00\)">
                  <c:v>0</c:v>
                </c:pt>
                <c:pt idx="446" formatCode="0.00_);[Red]\(0.00\)">
                  <c:v>0</c:v>
                </c:pt>
                <c:pt idx="447" formatCode="0.00_);[Red]\(0.00\)">
                  <c:v>0</c:v>
                </c:pt>
                <c:pt idx="448" formatCode="0.00_);[Red]\(0.00\)">
                  <c:v>0</c:v>
                </c:pt>
                <c:pt idx="449" formatCode="0.00_);[Red]\(0.00\)">
                  <c:v>0</c:v>
                </c:pt>
                <c:pt idx="450" formatCode="0.00_);[Red]\(0.00\)">
                  <c:v>0</c:v>
                </c:pt>
                <c:pt idx="451" formatCode="0.00_);[Red]\(0.00\)">
                  <c:v>0</c:v>
                </c:pt>
                <c:pt idx="452" formatCode="0.00_);[Red]\(0.00\)">
                  <c:v>0</c:v>
                </c:pt>
                <c:pt idx="453" formatCode="0.00_);[Red]\(0.00\)">
                  <c:v>0</c:v>
                </c:pt>
                <c:pt idx="454" formatCode="0.00_);[Red]\(0.00\)">
                  <c:v>0</c:v>
                </c:pt>
                <c:pt idx="455" formatCode="0.00_);[Red]\(0.00\)">
                  <c:v>0</c:v>
                </c:pt>
                <c:pt idx="456" formatCode="0.00_);[Red]\(0.00\)">
                  <c:v>0</c:v>
                </c:pt>
                <c:pt idx="457" formatCode="0.00_);[Red]\(0.00\)">
                  <c:v>0</c:v>
                </c:pt>
                <c:pt idx="458" formatCode="0.00_);[Red]\(0.00\)">
                  <c:v>0</c:v>
                </c:pt>
                <c:pt idx="459" formatCode="0.00_);[Red]\(0.00\)">
                  <c:v>0</c:v>
                </c:pt>
                <c:pt idx="460" formatCode="0.00_);[Red]\(0.00\)">
                  <c:v>0</c:v>
                </c:pt>
                <c:pt idx="461" formatCode="0.00_);[Red]\(0.00\)">
                  <c:v>0</c:v>
                </c:pt>
                <c:pt idx="462" formatCode="0.00_);[Red]\(0.00\)">
                  <c:v>0</c:v>
                </c:pt>
                <c:pt idx="463" formatCode="0.00_);[Red]\(0.00\)">
                  <c:v>0</c:v>
                </c:pt>
                <c:pt idx="464" formatCode="0.00_);[Red]\(0.00\)">
                  <c:v>0</c:v>
                </c:pt>
                <c:pt idx="465" formatCode="0.00_);[Red]\(0.00\)">
                  <c:v>0</c:v>
                </c:pt>
                <c:pt idx="466" formatCode="0.00_);[Red]\(0.00\)">
                  <c:v>0</c:v>
                </c:pt>
                <c:pt idx="467" formatCode="0.00_);[Red]\(0.00\)">
                  <c:v>0</c:v>
                </c:pt>
                <c:pt idx="468" formatCode="0.00_);[Red]\(0.00\)">
                  <c:v>0</c:v>
                </c:pt>
                <c:pt idx="469" formatCode="0.00_);[Red]\(0.00\)">
                  <c:v>0</c:v>
                </c:pt>
                <c:pt idx="470" formatCode="0.00_);[Red]\(0.00\)">
                  <c:v>0</c:v>
                </c:pt>
                <c:pt idx="471" formatCode="0.00_);[Red]\(0.00\)">
                  <c:v>0</c:v>
                </c:pt>
                <c:pt idx="472" formatCode="0.00_);[Red]\(0.00\)">
                  <c:v>0</c:v>
                </c:pt>
                <c:pt idx="473" formatCode="0.00_);[Red]\(0.00\)">
                  <c:v>0</c:v>
                </c:pt>
                <c:pt idx="474" formatCode="0.00_);[Red]\(0.00\)">
                  <c:v>0</c:v>
                </c:pt>
                <c:pt idx="475" formatCode="0.00_);[Red]\(0.00\)">
                  <c:v>0</c:v>
                </c:pt>
                <c:pt idx="476" formatCode="0.00_);[Red]\(0.00\)">
                  <c:v>0</c:v>
                </c:pt>
                <c:pt idx="477" formatCode="0.00_);[Red]\(0.00\)">
                  <c:v>0</c:v>
                </c:pt>
                <c:pt idx="478" formatCode="0.00_);[Red]\(0.00\)">
                  <c:v>0</c:v>
                </c:pt>
                <c:pt idx="479" formatCode="0.00_);[Red]\(0.00\)">
                  <c:v>0</c:v>
                </c:pt>
                <c:pt idx="480" formatCode="0.00_);[Red]\(0.00\)">
                  <c:v>0</c:v>
                </c:pt>
                <c:pt idx="481" formatCode="0.00_);[Red]\(0.00\)">
                  <c:v>0</c:v>
                </c:pt>
                <c:pt idx="482" formatCode="0.00_);[Red]\(0.00\)">
                  <c:v>0</c:v>
                </c:pt>
                <c:pt idx="483" formatCode="0.00_);[Red]\(0.00\)">
                  <c:v>0</c:v>
                </c:pt>
                <c:pt idx="484" formatCode="0.00_);[Red]\(0.00\)">
                  <c:v>0</c:v>
                </c:pt>
                <c:pt idx="485" formatCode="0.00_);[Red]\(0.00\)">
                  <c:v>0</c:v>
                </c:pt>
                <c:pt idx="486" formatCode="0.00_);[Red]\(0.00\)">
                  <c:v>0</c:v>
                </c:pt>
                <c:pt idx="487" formatCode="0.00_);[Red]\(0.00\)">
                  <c:v>0</c:v>
                </c:pt>
                <c:pt idx="488" formatCode="0.00_);[Red]\(0.00\)">
                  <c:v>0</c:v>
                </c:pt>
                <c:pt idx="489" formatCode="0.00_);[Red]\(0.00\)">
                  <c:v>0</c:v>
                </c:pt>
                <c:pt idx="490" formatCode="0.00_);[Red]\(0.00\)">
                  <c:v>0</c:v>
                </c:pt>
                <c:pt idx="491" formatCode="0.00_);[Red]\(0.00\)">
                  <c:v>0</c:v>
                </c:pt>
                <c:pt idx="492" formatCode="0.00_);[Red]\(0.00\)">
                  <c:v>0</c:v>
                </c:pt>
                <c:pt idx="493" formatCode="0.00_);[Red]\(0.00\)">
                  <c:v>0</c:v>
                </c:pt>
                <c:pt idx="494" formatCode="0.00_);[Red]\(0.00\)">
                  <c:v>0</c:v>
                </c:pt>
                <c:pt idx="495" formatCode="0.00_);[Red]\(0.00\)">
                  <c:v>0</c:v>
                </c:pt>
                <c:pt idx="496" formatCode="0.00_);[Red]\(0.00\)">
                  <c:v>0</c:v>
                </c:pt>
                <c:pt idx="497" formatCode="0.00_);[Red]\(0.00\)">
                  <c:v>0</c:v>
                </c:pt>
                <c:pt idx="498" formatCode="0.00_);[Red]\(0.00\)">
                  <c:v>0</c:v>
                </c:pt>
                <c:pt idx="499" formatCode="0.00_);[Red]\(0.00\)">
                  <c:v>0</c:v>
                </c:pt>
                <c:pt idx="500" formatCode="0.00_);[Red]\(0.00\)">
                  <c:v>0</c:v>
                </c:pt>
                <c:pt idx="501" formatCode="0.00_);[Red]\(0.00\)">
                  <c:v>0</c:v>
                </c:pt>
                <c:pt idx="502" formatCode="0.00_);[Red]\(0.00\)">
                  <c:v>0</c:v>
                </c:pt>
                <c:pt idx="503" formatCode="0.00_);[Red]\(0.00\)">
                  <c:v>0</c:v>
                </c:pt>
                <c:pt idx="504" formatCode="0.00_);[Red]\(0.00\)">
                  <c:v>0</c:v>
                </c:pt>
                <c:pt idx="505" formatCode="0.00_);[Red]\(0.00\)">
                  <c:v>0</c:v>
                </c:pt>
                <c:pt idx="506" formatCode="0.00_);[Red]\(0.00\)">
                  <c:v>0</c:v>
                </c:pt>
                <c:pt idx="507" formatCode="0.00_);[Red]\(0.00\)">
                  <c:v>0</c:v>
                </c:pt>
                <c:pt idx="508" formatCode="0.00_);[Red]\(0.00\)">
                  <c:v>0</c:v>
                </c:pt>
                <c:pt idx="509" formatCode="0.00_);[Red]\(0.00\)">
                  <c:v>0</c:v>
                </c:pt>
                <c:pt idx="510" formatCode="0.00_);[Red]\(0.00\)">
                  <c:v>0</c:v>
                </c:pt>
                <c:pt idx="511" formatCode="0.00_);[Red]\(0.00\)">
                  <c:v>0</c:v>
                </c:pt>
                <c:pt idx="512" formatCode="0.00_);[Red]\(0.00\)">
                  <c:v>0</c:v>
                </c:pt>
                <c:pt idx="513" formatCode="0.00_);[Red]\(0.00\)">
                  <c:v>0</c:v>
                </c:pt>
                <c:pt idx="514" formatCode="0.00_);[Red]\(0.00\)">
                  <c:v>0</c:v>
                </c:pt>
                <c:pt idx="515" formatCode="0.00_);[Red]\(0.00\)">
                  <c:v>0</c:v>
                </c:pt>
                <c:pt idx="516" formatCode="0.00_);[Red]\(0.00\)">
                  <c:v>0</c:v>
                </c:pt>
                <c:pt idx="517" formatCode="0.00_);[Red]\(0.00\)">
                  <c:v>0</c:v>
                </c:pt>
                <c:pt idx="518" formatCode="0.00_);[Red]\(0.00\)">
                  <c:v>0</c:v>
                </c:pt>
                <c:pt idx="519" formatCode="0.00_);[Red]\(0.00\)">
                  <c:v>0</c:v>
                </c:pt>
                <c:pt idx="520" formatCode="0.00_);[Red]\(0.00\)">
                  <c:v>0</c:v>
                </c:pt>
                <c:pt idx="521" formatCode="0.00_);[Red]\(0.00\)">
                  <c:v>0</c:v>
                </c:pt>
                <c:pt idx="522" formatCode="0.00_);[Red]\(0.00\)">
                  <c:v>0</c:v>
                </c:pt>
                <c:pt idx="523" formatCode="0.00_);[Red]\(0.00\)">
                  <c:v>0</c:v>
                </c:pt>
                <c:pt idx="524" formatCode="0.00_);[Red]\(0.00\)">
                  <c:v>0</c:v>
                </c:pt>
                <c:pt idx="525" formatCode="0.00_);[Red]\(0.00\)">
                  <c:v>0</c:v>
                </c:pt>
                <c:pt idx="526" formatCode="0.00_);[Red]\(0.00\)">
                  <c:v>0</c:v>
                </c:pt>
                <c:pt idx="527" formatCode="0.00_);[Red]\(0.00\)">
                  <c:v>0</c:v>
                </c:pt>
                <c:pt idx="528" formatCode="0.00_);[Red]\(0.00\)">
                  <c:v>0</c:v>
                </c:pt>
                <c:pt idx="529" formatCode="0.00_);[Red]\(0.00\)">
                  <c:v>0</c:v>
                </c:pt>
                <c:pt idx="530" formatCode="0.00_);[Red]\(0.00\)">
                  <c:v>0</c:v>
                </c:pt>
                <c:pt idx="531" formatCode="0.00_);[Red]\(0.00\)">
                  <c:v>0</c:v>
                </c:pt>
                <c:pt idx="532" formatCode="0.00_);[Red]\(0.00\)">
                  <c:v>0</c:v>
                </c:pt>
                <c:pt idx="533" formatCode="0.00_);[Red]\(0.00\)">
                  <c:v>0</c:v>
                </c:pt>
                <c:pt idx="534" formatCode="0.00_);[Red]\(0.00\)">
                  <c:v>0</c:v>
                </c:pt>
                <c:pt idx="535" formatCode="0.00_);[Red]\(0.00\)">
                  <c:v>0</c:v>
                </c:pt>
                <c:pt idx="536" formatCode="0.00_);[Red]\(0.00\)">
                  <c:v>0</c:v>
                </c:pt>
                <c:pt idx="537" formatCode="0.00_);[Red]\(0.00\)">
                  <c:v>0</c:v>
                </c:pt>
                <c:pt idx="538" formatCode="0.00_);[Red]\(0.00\)">
                  <c:v>0</c:v>
                </c:pt>
                <c:pt idx="539" formatCode="0.00_);[Red]\(0.00\)">
                  <c:v>0</c:v>
                </c:pt>
                <c:pt idx="540" formatCode="0.00_);[Red]\(0.00\)">
                  <c:v>0</c:v>
                </c:pt>
                <c:pt idx="541" formatCode="0.00_);[Red]\(0.00\)">
                  <c:v>0</c:v>
                </c:pt>
                <c:pt idx="542" formatCode="0.00_);[Red]\(0.00\)">
                  <c:v>0</c:v>
                </c:pt>
                <c:pt idx="543" formatCode="0.00_);[Red]\(0.00\)">
                  <c:v>0</c:v>
                </c:pt>
                <c:pt idx="544" formatCode="0.00_);[Red]\(0.00\)">
                  <c:v>0</c:v>
                </c:pt>
                <c:pt idx="545" formatCode="0.00_);[Red]\(0.00\)">
                  <c:v>0</c:v>
                </c:pt>
                <c:pt idx="546" formatCode="0.00_);[Red]\(0.00\)">
                  <c:v>0</c:v>
                </c:pt>
                <c:pt idx="547" formatCode="0.00_);[Red]\(0.00\)">
                  <c:v>0</c:v>
                </c:pt>
                <c:pt idx="548" formatCode="0.00_);[Red]\(0.00\)">
                  <c:v>0</c:v>
                </c:pt>
                <c:pt idx="549" formatCode="0.00_);[Red]\(0.00\)">
                  <c:v>0</c:v>
                </c:pt>
                <c:pt idx="550" formatCode="0.00_);[Red]\(0.00\)">
                  <c:v>0</c:v>
                </c:pt>
                <c:pt idx="551" formatCode="0.00_);[Red]\(0.00\)">
                  <c:v>0</c:v>
                </c:pt>
                <c:pt idx="552" formatCode="0.00_);[Red]\(0.00\)">
                  <c:v>0</c:v>
                </c:pt>
                <c:pt idx="553" formatCode="0.00_);[Red]\(0.00\)">
                  <c:v>0</c:v>
                </c:pt>
                <c:pt idx="554" formatCode="0.00_);[Red]\(0.00\)">
                  <c:v>0</c:v>
                </c:pt>
                <c:pt idx="555" formatCode="0.00_);[Red]\(0.00\)">
                  <c:v>0</c:v>
                </c:pt>
                <c:pt idx="556" formatCode="0.00_);[Red]\(0.00\)">
                  <c:v>0</c:v>
                </c:pt>
                <c:pt idx="557" formatCode="0.00_);[Red]\(0.00\)">
                  <c:v>0</c:v>
                </c:pt>
                <c:pt idx="558" formatCode="0.00_);[Red]\(0.00\)">
                  <c:v>0</c:v>
                </c:pt>
                <c:pt idx="559" formatCode="0.00_);[Red]\(0.00\)">
                  <c:v>0</c:v>
                </c:pt>
                <c:pt idx="560" formatCode="0.00_);[Red]\(0.00\)">
                  <c:v>0</c:v>
                </c:pt>
                <c:pt idx="561" formatCode="0.00_);[Red]\(0.00\)">
                  <c:v>0</c:v>
                </c:pt>
                <c:pt idx="562" formatCode="0.00_);[Red]\(0.00\)">
                  <c:v>0</c:v>
                </c:pt>
                <c:pt idx="563" formatCode="0.00_);[Red]\(0.00\)">
                  <c:v>0</c:v>
                </c:pt>
                <c:pt idx="564" formatCode="0.00_);[Red]\(0.00\)">
                  <c:v>0</c:v>
                </c:pt>
                <c:pt idx="565" formatCode="0.00_);[Red]\(0.00\)">
                  <c:v>0</c:v>
                </c:pt>
                <c:pt idx="566" formatCode="0.00_);[Red]\(0.00\)">
                  <c:v>0</c:v>
                </c:pt>
                <c:pt idx="567" formatCode="0.00_);[Red]\(0.00\)">
                  <c:v>0</c:v>
                </c:pt>
                <c:pt idx="568" formatCode="0.00_);[Red]\(0.00\)">
                  <c:v>0</c:v>
                </c:pt>
                <c:pt idx="569" formatCode="0.00_);[Red]\(0.00\)">
                  <c:v>0</c:v>
                </c:pt>
                <c:pt idx="570" formatCode="0.00_);[Red]\(0.00\)">
                  <c:v>0</c:v>
                </c:pt>
                <c:pt idx="571" formatCode="0.00_);[Red]\(0.00\)">
                  <c:v>0</c:v>
                </c:pt>
                <c:pt idx="572" formatCode="0.00_);[Red]\(0.00\)">
                  <c:v>0</c:v>
                </c:pt>
                <c:pt idx="573" formatCode="0.00_);[Red]\(0.00\)">
                  <c:v>0</c:v>
                </c:pt>
                <c:pt idx="574" formatCode="0.00_);[Red]\(0.00\)">
                  <c:v>0</c:v>
                </c:pt>
                <c:pt idx="575" formatCode="0.00_);[Red]\(0.00\)">
                  <c:v>0</c:v>
                </c:pt>
                <c:pt idx="576" formatCode="0.00_);[Red]\(0.00\)">
                  <c:v>0</c:v>
                </c:pt>
                <c:pt idx="577" formatCode="0.00_);[Red]\(0.00\)">
                  <c:v>0</c:v>
                </c:pt>
                <c:pt idx="578" formatCode="0.00_);[Red]\(0.00\)">
                  <c:v>0</c:v>
                </c:pt>
                <c:pt idx="579" formatCode="0.00_);[Red]\(0.00\)">
                  <c:v>0</c:v>
                </c:pt>
                <c:pt idx="580" formatCode="0.00_);[Red]\(0.00\)">
                  <c:v>0</c:v>
                </c:pt>
                <c:pt idx="581" formatCode="0.00_);[Red]\(0.00\)">
                  <c:v>0</c:v>
                </c:pt>
                <c:pt idx="582" formatCode="0.00_);[Red]\(0.00\)">
                  <c:v>0</c:v>
                </c:pt>
                <c:pt idx="583" formatCode="0.00_);[Red]\(0.00\)">
                  <c:v>0</c:v>
                </c:pt>
                <c:pt idx="584" formatCode="0.00_);[Red]\(0.00\)">
                  <c:v>0</c:v>
                </c:pt>
                <c:pt idx="585" formatCode="0.00_);[Red]\(0.00\)">
                  <c:v>0</c:v>
                </c:pt>
                <c:pt idx="586" formatCode="0.00_);[Red]\(0.00\)">
                  <c:v>0</c:v>
                </c:pt>
                <c:pt idx="587" formatCode="0.00_);[Red]\(0.00\)">
                  <c:v>0</c:v>
                </c:pt>
                <c:pt idx="588" formatCode="0.00_);[Red]\(0.00\)">
                  <c:v>0</c:v>
                </c:pt>
                <c:pt idx="589" formatCode="0.00_);[Red]\(0.00\)">
                  <c:v>0</c:v>
                </c:pt>
                <c:pt idx="590" formatCode="0.00_);[Red]\(0.00\)">
                  <c:v>0</c:v>
                </c:pt>
                <c:pt idx="591" formatCode="0.00_);[Red]\(0.00\)">
                  <c:v>0</c:v>
                </c:pt>
                <c:pt idx="592" formatCode="0.00_);[Red]\(0.00\)">
                  <c:v>0</c:v>
                </c:pt>
                <c:pt idx="593" formatCode="0.00_);[Red]\(0.00\)">
                  <c:v>0</c:v>
                </c:pt>
                <c:pt idx="594" formatCode="0.00_);[Red]\(0.00\)">
                  <c:v>0</c:v>
                </c:pt>
                <c:pt idx="595" formatCode="0.00_);[Red]\(0.00\)">
                  <c:v>0</c:v>
                </c:pt>
                <c:pt idx="596" formatCode="0.00_);[Red]\(0.00\)">
                  <c:v>0</c:v>
                </c:pt>
                <c:pt idx="597" formatCode="0.00_);[Red]\(0.00\)">
                  <c:v>0</c:v>
                </c:pt>
                <c:pt idx="598" formatCode="0.00_);[Red]\(0.00\)">
                  <c:v>0</c:v>
                </c:pt>
                <c:pt idx="599" formatCode="0.00_);[Red]\(0.00\)">
                  <c:v>0</c:v>
                </c:pt>
                <c:pt idx="600" formatCode="0.00_);[Red]\(0.00\)">
                  <c:v>0</c:v>
                </c:pt>
                <c:pt idx="601" formatCode="0.00_);[Red]\(0.00\)">
                  <c:v>0</c:v>
                </c:pt>
                <c:pt idx="602" formatCode="0.00_);[Red]\(0.00\)">
                  <c:v>0</c:v>
                </c:pt>
                <c:pt idx="603" formatCode="0.00_);[Red]\(0.00\)">
                  <c:v>0</c:v>
                </c:pt>
                <c:pt idx="604" formatCode="0.00_);[Red]\(0.00\)">
                  <c:v>0</c:v>
                </c:pt>
                <c:pt idx="605" formatCode="0.00_);[Red]\(0.00\)">
                  <c:v>0</c:v>
                </c:pt>
                <c:pt idx="606" formatCode="0.00_);[Red]\(0.00\)">
                  <c:v>0</c:v>
                </c:pt>
                <c:pt idx="607" formatCode="0.00_);[Red]\(0.00\)">
                  <c:v>0</c:v>
                </c:pt>
                <c:pt idx="608" formatCode="0.00_);[Red]\(0.00\)">
                  <c:v>0</c:v>
                </c:pt>
                <c:pt idx="609" formatCode="0.00_);[Red]\(0.00\)">
                  <c:v>0</c:v>
                </c:pt>
                <c:pt idx="610" formatCode="0.00_);[Red]\(0.00\)">
                  <c:v>0</c:v>
                </c:pt>
                <c:pt idx="611" formatCode="0.00_);[Red]\(0.00\)">
                  <c:v>0</c:v>
                </c:pt>
                <c:pt idx="612" formatCode="0.00_);[Red]\(0.00\)">
                  <c:v>0</c:v>
                </c:pt>
                <c:pt idx="613" formatCode="0.00_);[Red]\(0.00\)">
                  <c:v>0</c:v>
                </c:pt>
                <c:pt idx="614" formatCode="0.00_);[Red]\(0.00\)">
                  <c:v>0</c:v>
                </c:pt>
                <c:pt idx="615" formatCode="0.00_);[Red]\(0.00\)">
                  <c:v>0</c:v>
                </c:pt>
                <c:pt idx="616" formatCode="0.00_);[Red]\(0.00\)">
                  <c:v>0</c:v>
                </c:pt>
                <c:pt idx="617" formatCode="0.00_);[Red]\(0.00\)">
                  <c:v>0</c:v>
                </c:pt>
                <c:pt idx="618" formatCode="0.00_);[Red]\(0.00\)">
                  <c:v>0</c:v>
                </c:pt>
                <c:pt idx="619" formatCode="0.00_);[Red]\(0.00\)">
                  <c:v>0</c:v>
                </c:pt>
                <c:pt idx="620" formatCode="0.00_);[Red]\(0.00\)">
                  <c:v>0</c:v>
                </c:pt>
                <c:pt idx="621" formatCode="0.00_);[Red]\(0.00\)">
                  <c:v>0</c:v>
                </c:pt>
                <c:pt idx="622" formatCode="0.00_);[Red]\(0.00\)">
                  <c:v>0</c:v>
                </c:pt>
                <c:pt idx="623" formatCode="0.00_);[Red]\(0.00\)">
                  <c:v>0</c:v>
                </c:pt>
                <c:pt idx="624" formatCode="0.00_);[Red]\(0.00\)">
                  <c:v>0</c:v>
                </c:pt>
                <c:pt idx="625" formatCode="0.00_);[Red]\(0.00\)">
                  <c:v>0</c:v>
                </c:pt>
                <c:pt idx="626" formatCode="0.00_);[Red]\(0.00\)">
                  <c:v>0</c:v>
                </c:pt>
                <c:pt idx="627" formatCode="0.00_);[Red]\(0.00\)">
                  <c:v>0</c:v>
                </c:pt>
                <c:pt idx="628" formatCode="0.00_);[Red]\(0.00\)">
                  <c:v>0</c:v>
                </c:pt>
                <c:pt idx="629" formatCode="0.00_);[Red]\(0.00\)">
                  <c:v>0</c:v>
                </c:pt>
                <c:pt idx="630" formatCode="0.00_);[Red]\(0.00\)">
                  <c:v>0</c:v>
                </c:pt>
                <c:pt idx="631" formatCode="0.00_);[Red]\(0.00\)">
                  <c:v>0</c:v>
                </c:pt>
                <c:pt idx="632" formatCode="0.00_);[Red]\(0.00\)">
                  <c:v>0</c:v>
                </c:pt>
                <c:pt idx="633" formatCode="0.00_);[Red]\(0.00\)">
                  <c:v>0</c:v>
                </c:pt>
                <c:pt idx="634" formatCode="0.00_);[Red]\(0.00\)">
                  <c:v>0</c:v>
                </c:pt>
                <c:pt idx="635" formatCode="0.00_);[Red]\(0.00\)">
                  <c:v>0</c:v>
                </c:pt>
                <c:pt idx="636" formatCode="0.00_);[Red]\(0.00\)">
                  <c:v>0</c:v>
                </c:pt>
                <c:pt idx="637" formatCode="0.00_);[Red]\(0.00\)">
                  <c:v>0</c:v>
                </c:pt>
                <c:pt idx="638" formatCode="0.00_);[Red]\(0.00\)">
                  <c:v>0</c:v>
                </c:pt>
                <c:pt idx="639" formatCode="0.00_);[Red]\(0.00\)">
                  <c:v>0</c:v>
                </c:pt>
                <c:pt idx="640" formatCode="0.00_);[Red]\(0.00\)">
                  <c:v>0</c:v>
                </c:pt>
                <c:pt idx="641" formatCode="0.00_);[Red]\(0.00\)">
                  <c:v>0</c:v>
                </c:pt>
                <c:pt idx="642" formatCode="0.00_);[Red]\(0.00\)">
                  <c:v>0</c:v>
                </c:pt>
                <c:pt idx="643" formatCode="0.00_);[Red]\(0.00\)">
                  <c:v>0</c:v>
                </c:pt>
                <c:pt idx="644" formatCode="0.00_);[Red]\(0.00\)">
                  <c:v>0</c:v>
                </c:pt>
                <c:pt idx="645" formatCode="0.00_);[Red]\(0.00\)">
                  <c:v>0</c:v>
                </c:pt>
                <c:pt idx="646" formatCode="0.00_);[Red]\(0.00\)">
                  <c:v>0</c:v>
                </c:pt>
                <c:pt idx="647" formatCode="0.00_);[Red]\(0.00\)">
                  <c:v>0</c:v>
                </c:pt>
                <c:pt idx="648" formatCode="0.00_);[Red]\(0.00\)">
                  <c:v>0</c:v>
                </c:pt>
                <c:pt idx="649" formatCode="0.00_);[Red]\(0.00\)">
                  <c:v>0</c:v>
                </c:pt>
                <c:pt idx="650" formatCode="0.00_);[Red]\(0.00\)">
                  <c:v>0</c:v>
                </c:pt>
                <c:pt idx="651" formatCode="0.00_);[Red]\(0.00\)">
                  <c:v>0</c:v>
                </c:pt>
                <c:pt idx="652" formatCode="0.00_);[Red]\(0.00\)">
                  <c:v>0</c:v>
                </c:pt>
                <c:pt idx="653" formatCode="0.00_);[Red]\(0.00\)">
                  <c:v>0</c:v>
                </c:pt>
                <c:pt idx="654" formatCode="0.00_);[Red]\(0.00\)">
                  <c:v>0</c:v>
                </c:pt>
                <c:pt idx="655" formatCode="0.00_);[Red]\(0.00\)">
                  <c:v>0</c:v>
                </c:pt>
                <c:pt idx="656" formatCode="0.00_);[Red]\(0.00\)">
                  <c:v>0</c:v>
                </c:pt>
                <c:pt idx="657" formatCode="0.00_);[Red]\(0.00\)">
                  <c:v>0</c:v>
                </c:pt>
                <c:pt idx="658" formatCode="0.00_);[Red]\(0.00\)">
                  <c:v>0</c:v>
                </c:pt>
                <c:pt idx="659" formatCode="0.00_);[Red]\(0.00\)">
                  <c:v>0</c:v>
                </c:pt>
                <c:pt idx="660" formatCode="0.00_);[Red]\(0.00\)">
                  <c:v>0</c:v>
                </c:pt>
                <c:pt idx="661" formatCode="0.00_);[Red]\(0.00\)">
                  <c:v>0</c:v>
                </c:pt>
                <c:pt idx="662" formatCode="0.00_);[Red]\(0.00\)">
                  <c:v>0</c:v>
                </c:pt>
                <c:pt idx="663" formatCode="0.00_);[Red]\(0.00\)">
                  <c:v>0</c:v>
                </c:pt>
                <c:pt idx="664" formatCode="0.00_);[Red]\(0.00\)">
                  <c:v>0</c:v>
                </c:pt>
                <c:pt idx="665" formatCode="0.00_);[Red]\(0.00\)">
                  <c:v>0</c:v>
                </c:pt>
                <c:pt idx="666" formatCode="0.00_);[Red]\(0.00\)">
                  <c:v>0</c:v>
                </c:pt>
                <c:pt idx="667" formatCode="0.00_);[Red]\(0.00\)">
                  <c:v>0</c:v>
                </c:pt>
                <c:pt idx="668" formatCode="0.00_);[Red]\(0.00\)">
                  <c:v>0</c:v>
                </c:pt>
                <c:pt idx="669" formatCode="0.00_);[Red]\(0.00\)">
                  <c:v>0</c:v>
                </c:pt>
                <c:pt idx="670" formatCode="0.00_);[Red]\(0.00\)">
                  <c:v>0</c:v>
                </c:pt>
                <c:pt idx="671" formatCode="0.00_);[Red]\(0.00\)">
                  <c:v>0</c:v>
                </c:pt>
                <c:pt idx="672" formatCode="0.00_);[Red]\(0.00\)">
                  <c:v>0</c:v>
                </c:pt>
                <c:pt idx="673" formatCode="0.00_);[Red]\(0.00\)">
                  <c:v>0</c:v>
                </c:pt>
                <c:pt idx="674" formatCode="0.00_);[Red]\(0.00\)">
                  <c:v>0</c:v>
                </c:pt>
                <c:pt idx="675" formatCode="0.00_);[Red]\(0.00\)">
                  <c:v>0</c:v>
                </c:pt>
                <c:pt idx="676" formatCode="0.00_);[Red]\(0.00\)">
                  <c:v>0</c:v>
                </c:pt>
                <c:pt idx="677" formatCode="0.00_);[Red]\(0.00\)">
                  <c:v>0</c:v>
                </c:pt>
                <c:pt idx="678" formatCode="0.00_);[Red]\(0.00\)">
                  <c:v>0</c:v>
                </c:pt>
                <c:pt idx="679" formatCode="0.00_);[Red]\(0.00\)">
                  <c:v>0</c:v>
                </c:pt>
                <c:pt idx="680" formatCode="0.00_);[Red]\(0.00\)">
                  <c:v>0</c:v>
                </c:pt>
                <c:pt idx="681" formatCode="0.00_);[Red]\(0.00\)">
                  <c:v>0</c:v>
                </c:pt>
                <c:pt idx="682" formatCode="0.00_);[Red]\(0.00\)">
                  <c:v>0</c:v>
                </c:pt>
                <c:pt idx="683" formatCode="0.00_);[Red]\(0.00\)">
                  <c:v>0</c:v>
                </c:pt>
                <c:pt idx="684" formatCode="0.00_);[Red]\(0.00\)">
                  <c:v>0</c:v>
                </c:pt>
                <c:pt idx="685" formatCode="0.00_);[Red]\(0.00\)">
                  <c:v>0</c:v>
                </c:pt>
                <c:pt idx="686" formatCode="0.00_);[Red]\(0.00\)">
                  <c:v>0</c:v>
                </c:pt>
                <c:pt idx="687" formatCode="0.00_);[Red]\(0.00\)">
                  <c:v>0</c:v>
                </c:pt>
                <c:pt idx="688" formatCode="0.00_);[Red]\(0.00\)">
                  <c:v>0</c:v>
                </c:pt>
                <c:pt idx="689" formatCode="0.00_);[Red]\(0.00\)">
                  <c:v>0</c:v>
                </c:pt>
                <c:pt idx="690" formatCode="0.00_);[Red]\(0.00\)">
                  <c:v>0</c:v>
                </c:pt>
                <c:pt idx="691" formatCode="0.00_);[Red]\(0.00\)">
                  <c:v>0</c:v>
                </c:pt>
                <c:pt idx="692" formatCode="0.00_);[Red]\(0.00\)">
                  <c:v>0</c:v>
                </c:pt>
                <c:pt idx="693" formatCode="0.00_);[Red]\(0.00\)">
                  <c:v>0</c:v>
                </c:pt>
                <c:pt idx="694" formatCode="0.00_);[Red]\(0.00\)">
                  <c:v>0</c:v>
                </c:pt>
                <c:pt idx="695" formatCode="0.00_);[Red]\(0.00\)">
                  <c:v>0</c:v>
                </c:pt>
                <c:pt idx="696" formatCode="0.00_);[Red]\(0.00\)">
                  <c:v>0</c:v>
                </c:pt>
                <c:pt idx="697" formatCode="0.00_);[Red]\(0.00\)">
                  <c:v>0</c:v>
                </c:pt>
                <c:pt idx="698" formatCode="0.00_);[Red]\(0.00\)">
                  <c:v>0</c:v>
                </c:pt>
                <c:pt idx="699" formatCode="0.00_);[Red]\(0.00\)">
                  <c:v>0</c:v>
                </c:pt>
                <c:pt idx="700" formatCode="0.00_);[Red]\(0.00\)">
                  <c:v>0</c:v>
                </c:pt>
                <c:pt idx="701" formatCode="0.00_);[Red]\(0.00\)">
                  <c:v>0</c:v>
                </c:pt>
                <c:pt idx="702" formatCode="0.00_);[Red]\(0.00\)">
                  <c:v>0</c:v>
                </c:pt>
                <c:pt idx="703" formatCode="0.00_);[Red]\(0.00\)">
                  <c:v>0</c:v>
                </c:pt>
                <c:pt idx="704" formatCode="0.00_);[Red]\(0.00\)">
                  <c:v>0</c:v>
                </c:pt>
                <c:pt idx="705" formatCode="0.00_);[Red]\(0.00\)">
                  <c:v>0</c:v>
                </c:pt>
                <c:pt idx="706" formatCode="0.00_);[Red]\(0.00\)">
                  <c:v>0</c:v>
                </c:pt>
                <c:pt idx="707" formatCode="0.00_);[Red]\(0.00\)">
                  <c:v>0</c:v>
                </c:pt>
                <c:pt idx="708" formatCode="0.00_);[Red]\(0.00\)">
                  <c:v>0</c:v>
                </c:pt>
                <c:pt idx="709" formatCode="0.00_);[Red]\(0.00\)">
                  <c:v>0</c:v>
                </c:pt>
                <c:pt idx="710" formatCode="0.00_);[Red]\(0.00\)">
                  <c:v>0</c:v>
                </c:pt>
                <c:pt idx="711" formatCode="0.00_);[Red]\(0.00\)">
                  <c:v>0</c:v>
                </c:pt>
                <c:pt idx="712" formatCode="0.00_);[Red]\(0.00\)">
                  <c:v>0</c:v>
                </c:pt>
                <c:pt idx="713" formatCode="0.00_);[Red]\(0.00\)">
                  <c:v>0</c:v>
                </c:pt>
                <c:pt idx="714" formatCode="0.00_);[Red]\(0.00\)">
                  <c:v>0</c:v>
                </c:pt>
                <c:pt idx="715" formatCode="0.00_);[Red]\(0.00\)">
                  <c:v>0</c:v>
                </c:pt>
                <c:pt idx="716" formatCode="0.00_);[Red]\(0.00\)">
                  <c:v>0</c:v>
                </c:pt>
                <c:pt idx="717" formatCode="0.00_);[Red]\(0.00\)">
                  <c:v>0</c:v>
                </c:pt>
                <c:pt idx="718" formatCode="0.00_);[Red]\(0.00\)">
                  <c:v>0</c:v>
                </c:pt>
                <c:pt idx="719" formatCode="0.00_);[Red]\(0.00\)">
                  <c:v>0</c:v>
                </c:pt>
                <c:pt idx="720" formatCode="0.00_);[Red]\(0.00\)">
                  <c:v>0</c:v>
                </c:pt>
                <c:pt idx="721" formatCode="0.00_);[Red]\(0.00\)">
                  <c:v>0</c:v>
                </c:pt>
                <c:pt idx="722" formatCode="0.00_);[Red]\(0.00\)">
                  <c:v>0</c:v>
                </c:pt>
                <c:pt idx="723" formatCode="0.00_);[Red]\(0.00\)">
                  <c:v>0</c:v>
                </c:pt>
                <c:pt idx="724" formatCode="0.00_);[Red]\(0.00\)">
                  <c:v>0</c:v>
                </c:pt>
                <c:pt idx="725" formatCode="0.00_);[Red]\(0.00\)">
                  <c:v>0</c:v>
                </c:pt>
                <c:pt idx="726" formatCode="0.00_);[Red]\(0.00\)">
                  <c:v>0</c:v>
                </c:pt>
                <c:pt idx="727" formatCode="0.00_);[Red]\(0.00\)">
                  <c:v>0</c:v>
                </c:pt>
                <c:pt idx="728" formatCode="0.00_);[Red]\(0.00\)">
                  <c:v>0</c:v>
                </c:pt>
                <c:pt idx="729" formatCode="0.00_);[Red]\(0.00\)">
                  <c:v>0</c:v>
                </c:pt>
                <c:pt idx="730" formatCode="0.00_);[Red]\(0.00\)">
                  <c:v>0</c:v>
                </c:pt>
                <c:pt idx="731" formatCode="0.00_);[Red]\(0.00\)">
                  <c:v>0</c:v>
                </c:pt>
                <c:pt idx="732" formatCode="0.00_);[Red]\(0.00\)">
                  <c:v>0</c:v>
                </c:pt>
                <c:pt idx="733" formatCode="0.00_);[Red]\(0.00\)">
                  <c:v>0</c:v>
                </c:pt>
                <c:pt idx="734" formatCode="0.00_);[Red]\(0.00\)">
                  <c:v>0</c:v>
                </c:pt>
                <c:pt idx="735" formatCode="0.00_);[Red]\(0.00\)">
                  <c:v>0</c:v>
                </c:pt>
                <c:pt idx="736" formatCode="0.00_);[Red]\(0.00\)">
                  <c:v>0</c:v>
                </c:pt>
                <c:pt idx="737" formatCode="0.00_);[Red]\(0.00\)">
                  <c:v>0</c:v>
                </c:pt>
                <c:pt idx="738" formatCode="0.00_);[Red]\(0.00\)">
                  <c:v>0</c:v>
                </c:pt>
                <c:pt idx="739" formatCode="0.00_);[Red]\(0.00\)">
                  <c:v>0</c:v>
                </c:pt>
                <c:pt idx="740" formatCode="0.00_);[Red]\(0.00\)">
                  <c:v>0</c:v>
                </c:pt>
                <c:pt idx="741" formatCode="0.00_);[Red]\(0.00\)">
                  <c:v>0</c:v>
                </c:pt>
                <c:pt idx="742" formatCode="0.00_);[Red]\(0.00\)">
                  <c:v>0</c:v>
                </c:pt>
                <c:pt idx="743" formatCode="0.00_);[Red]\(0.00\)">
                  <c:v>0</c:v>
                </c:pt>
                <c:pt idx="744" formatCode="0.00_);[Red]\(0.00\)">
                  <c:v>0</c:v>
                </c:pt>
                <c:pt idx="745" formatCode="0.00_);[Red]\(0.00\)">
                  <c:v>0</c:v>
                </c:pt>
                <c:pt idx="746" formatCode="0.00_);[Red]\(0.00\)">
                  <c:v>0</c:v>
                </c:pt>
                <c:pt idx="747" formatCode="0.00_);[Red]\(0.00\)">
                  <c:v>0</c:v>
                </c:pt>
                <c:pt idx="748" formatCode="0.00_);[Red]\(0.00\)">
                  <c:v>0</c:v>
                </c:pt>
                <c:pt idx="749" formatCode="0.00_);[Red]\(0.00\)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1-420D-88D7-C6193407A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138408"/>
        <c:axId val="1"/>
      </c:lineChart>
      <c:dateAx>
        <c:axId val="2161384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1"/>
        <c:scaling>
          <c:orientation val="minMax"/>
          <c:min val="1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61384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503311258278151E-2"/>
          <c:y val="3.2608695652173912E-2"/>
          <c:w val="0.6837748344370862"/>
          <c:h val="0.93478260869565211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DATA'!$M$5</c:f>
              <c:strCache>
                <c:ptCount val="1"/>
                <c:pt idx="0">
                  <c:v>CASHEP PERM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DATA'!$M$6:$M$54</c:f>
              <c:numCache>
                <c:formatCode>0.00%</c:formatCode>
                <c:ptCount val="49"/>
                <c:pt idx="0">
                  <c:v>0.38047510052381361</c:v>
                </c:pt>
                <c:pt idx="1">
                  <c:v>0.82289325317318029</c:v>
                </c:pt>
                <c:pt idx="2">
                  <c:v>0.61235321921749064</c:v>
                </c:pt>
                <c:pt idx="3">
                  <c:v>2.0414416309040218</c:v>
                </c:pt>
                <c:pt idx="4">
                  <c:v>1.9131922548348275</c:v>
                </c:pt>
                <c:pt idx="5">
                  <c:v>0.83439182021049474</c:v>
                </c:pt>
                <c:pt idx="6">
                  <c:v>0.57690000442801725</c:v>
                </c:pt>
                <c:pt idx="7">
                  <c:v>0.43037598225160245</c:v>
                </c:pt>
                <c:pt idx="8">
                  <c:v>0.72605457588944988</c:v>
                </c:pt>
                <c:pt idx="9">
                  <c:v>0.43005829121440298</c:v>
                </c:pt>
                <c:pt idx="10">
                  <c:v>0.39438493753448034</c:v>
                </c:pt>
                <c:pt idx="11">
                  <c:v>0.70718439911986086</c:v>
                </c:pt>
                <c:pt idx="12">
                  <c:v>0.33111098127681532</c:v>
                </c:pt>
                <c:pt idx="13">
                  <c:v>0.62719127085176363</c:v>
                </c:pt>
                <c:pt idx="14">
                  <c:v>0.5842518459030609</c:v>
                </c:pt>
                <c:pt idx="15">
                  <c:v>0.59473330813587355</c:v>
                </c:pt>
                <c:pt idx="16">
                  <c:v>0.33770180425419427</c:v>
                </c:pt>
                <c:pt idx="17">
                  <c:v>0.37411527649062437</c:v>
                </c:pt>
                <c:pt idx="18">
                  <c:v>0.26475613839894907</c:v>
                </c:pt>
                <c:pt idx="19">
                  <c:v>0.42051924525346085</c:v>
                </c:pt>
                <c:pt idx="20">
                  <c:v>0.4638993451954232</c:v>
                </c:pt>
                <c:pt idx="21">
                  <c:v>0.52208956470028822</c:v>
                </c:pt>
                <c:pt idx="22">
                  <c:v>0.45116618826592603</c:v>
                </c:pt>
                <c:pt idx="23">
                  <c:v>0.4909246092440287</c:v>
                </c:pt>
                <c:pt idx="24">
                  <c:v>0.70683971659186751</c:v>
                </c:pt>
                <c:pt idx="25">
                  <c:v>0.96136391371701724</c:v>
                </c:pt>
                <c:pt idx="26">
                  <c:v>0.6849921573429667</c:v>
                </c:pt>
                <c:pt idx="27">
                  <c:v>1.7395305115650004</c:v>
                </c:pt>
                <c:pt idx="28">
                  <c:v>0.44780959759155886</c:v>
                </c:pt>
                <c:pt idx="29">
                  <c:v>0.24469280643330074</c:v>
                </c:pt>
                <c:pt idx="30">
                  <c:v>0.47200948009563648</c:v>
                </c:pt>
                <c:pt idx="31">
                  <c:v>0.43076203769487648</c:v>
                </c:pt>
                <c:pt idx="32">
                  <c:v>0.31335631008125564</c:v>
                </c:pt>
                <c:pt idx="33">
                  <c:v>0.28812559189917059</c:v>
                </c:pt>
                <c:pt idx="34">
                  <c:v>0.38280294468786474</c:v>
                </c:pt>
                <c:pt idx="35">
                  <c:v>0.31836707117303364</c:v>
                </c:pt>
                <c:pt idx="36">
                  <c:v>0.66999303764375218</c:v>
                </c:pt>
                <c:pt idx="37">
                  <c:v>0.51132473102708087</c:v>
                </c:pt>
                <c:pt idx="38">
                  <c:v>0.70301797442239977</c:v>
                </c:pt>
                <c:pt idx="39">
                  <c:v>0.42032681334283017</c:v>
                </c:pt>
                <c:pt idx="40">
                  <c:v>0.26770108173563534</c:v>
                </c:pt>
                <c:pt idx="41">
                  <c:v>0.35214517619626479</c:v>
                </c:pt>
                <c:pt idx="42">
                  <c:v>0.29589447907516253</c:v>
                </c:pt>
                <c:pt idx="43">
                  <c:v>0.16307016862394613</c:v>
                </c:pt>
                <c:pt idx="44">
                  <c:v>0.51406859390783699</c:v>
                </c:pt>
                <c:pt idx="45">
                  <c:v>0.60148211281695663</c:v>
                </c:pt>
                <c:pt idx="46">
                  <c:v>0.45792458584558887</c:v>
                </c:pt>
                <c:pt idx="47">
                  <c:v>0.37275319840705801</c:v>
                </c:pt>
                <c:pt idx="48">
                  <c:v>0.29454428355911733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5-44D6-9645-F9AEFC39C68B}"/>
            </c:ext>
          </c:extLst>
        </c:ser>
        <c:ser>
          <c:idx val="1"/>
          <c:order val="1"/>
          <c:tx>
            <c:strRef>
              <c:f>'VOL CHART DATA'!$N$5</c:f>
              <c:strCache>
                <c:ptCount val="1"/>
                <c:pt idx="0">
                  <c:v>CASHSOCAL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DATA'!$N$6:$N$54</c:f>
              <c:numCache>
                <c:formatCode>0.00%</c:formatCode>
                <c:ptCount val="49"/>
                <c:pt idx="0">
                  <c:v>0.49557023218885293</c:v>
                </c:pt>
                <c:pt idx="1">
                  <c:v>0.52433702694235085</c:v>
                </c:pt>
                <c:pt idx="2">
                  <c:v>0.58046798850486792</c:v>
                </c:pt>
                <c:pt idx="3">
                  <c:v>1.1212339319382814</c:v>
                </c:pt>
                <c:pt idx="4">
                  <c:v>1.5453323837502646</c:v>
                </c:pt>
                <c:pt idx="5">
                  <c:v>0.89334417478632899</c:v>
                </c:pt>
                <c:pt idx="6">
                  <c:v>0.61915707391712604</c:v>
                </c:pt>
                <c:pt idx="7">
                  <c:v>0.39725291853864858</c:v>
                </c:pt>
                <c:pt idx="8">
                  <c:v>0.48125933727696973</c:v>
                </c:pt>
                <c:pt idx="9">
                  <c:v>0.29367043601622883</c:v>
                </c:pt>
                <c:pt idx="10">
                  <c:v>0.37843494774951664</c:v>
                </c:pt>
                <c:pt idx="11">
                  <c:v>0.60677731978703409</c:v>
                </c:pt>
                <c:pt idx="12">
                  <c:v>0.38131627327882239</c:v>
                </c:pt>
                <c:pt idx="13">
                  <c:v>0.62697220350461724</c:v>
                </c:pt>
                <c:pt idx="14">
                  <c:v>0.58812389025836742</c:v>
                </c:pt>
                <c:pt idx="15">
                  <c:v>0.35670078058935767</c:v>
                </c:pt>
                <c:pt idx="16">
                  <c:v>0.38085109505518655</c:v>
                </c:pt>
                <c:pt idx="17">
                  <c:v>0.26257329383257916</c:v>
                </c:pt>
                <c:pt idx="18">
                  <c:v>0.15125440268182042</c:v>
                </c:pt>
                <c:pt idx="19">
                  <c:v>0.44544469201340248</c:v>
                </c:pt>
                <c:pt idx="20">
                  <c:v>0.49270910929113138</c:v>
                </c:pt>
                <c:pt idx="21">
                  <c:v>0.56351287317353216</c:v>
                </c:pt>
                <c:pt idx="22">
                  <c:v>0.73011534433679781</c:v>
                </c:pt>
                <c:pt idx="23">
                  <c:v>0.37111675149003914</c:v>
                </c:pt>
                <c:pt idx="24">
                  <c:v>0.36471329974923483</c:v>
                </c:pt>
                <c:pt idx="25">
                  <c:v>0.66242032536806861</c:v>
                </c:pt>
                <c:pt idx="26">
                  <c:v>0.42695686280198486</c:v>
                </c:pt>
                <c:pt idx="27">
                  <c:v>0.88234021622907632</c:v>
                </c:pt>
                <c:pt idx="28">
                  <c:v>0.32639558425974485</c:v>
                </c:pt>
                <c:pt idx="29">
                  <c:v>0.14089743583213782</c:v>
                </c:pt>
                <c:pt idx="30">
                  <c:v>0.27891403613140248</c:v>
                </c:pt>
                <c:pt idx="31">
                  <c:v>0.33481495297501235</c:v>
                </c:pt>
                <c:pt idx="32">
                  <c:v>0.2364942177316911</c:v>
                </c:pt>
                <c:pt idx="33">
                  <c:v>0.27199827897287215</c:v>
                </c:pt>
                <c:pt idx="34">
                  <c:v>0.75956398851960505</c:v>
                </c:pt>
                <c:pt idx="35">
                  <c:v>0.26161987354250937</c:v>
                </c:pt>
                <c:pt idx="36">
                  <c:v>0.60251609056346556</c:v>
                </c:pt>
                <c:pt idx="37">
                  <c:v>0.32427302106502348</c:v>
                </c:pt>
                <c:pt idx="38">
                  <c:v>0.53246052643340158</c:v>
                </c:pt>
                <c:pt idx="39">
                  <c:v>0.28621362546309415</c:v>
                </c:pt>
                <c:pt idx="40">
                  <c:v>0.23231326665842836</c:v>
                </c:pt>
                <c:pt idx="41">
                  <c:v>0.24712544122102589</c:v>
                </c:pt>
                <c:pt idx="42">
                  <c:v>0.27418006810447088</c:v>
                </c:pt>
                <c:pt idx="43">
                  <c:v>0.17532936744408348</c:v>
                </c:pt>
                <c:pt idx="44">
                  <c:v>0.88468967011430544</c:v>
                </c:pt>
                <c:pt idx="45">
                  <c:v>0.6767599497726251</c:v>
                </c:pt>
                <c:pt idx="46">
                  <c:v>0.55579279426804395</c:v>
                </c:pt>
                <c:pt idx="47">
                  <c:v>0.75165497601345455</c:v>
                </c:pt>
                <c:pt idx="48">
                  <c:v>0.40210697620178426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5-44D6-9645-F9AEFC39C68B}"/>
            </c:ext>
          </c:extLst>
        </c:ser>
        <c:ser>
          <c:idx val="2"/>
          <c:order val="2"/>
          <c:tx>
            <c:strRef>
              <c:f>'VOL CHART DATA'!$O$5</c:f>
              <c:strCache>
                <c:ptCount val="1"/>
                <c:pt idx="0">
                  <c:v>CASHEP PERM -CASHSOCAL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'VOL CHART DATA'!$L$6:$L$54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DATA'!$O$6:$O$54</c:f>
              <c:numCache>
                <c:formatCode>0.00_);[Red]\(0.00\)</c:formatCode>
                <c:ptCount val="49"/>
                <c:pt idx="0">
                  <c:v>-0.11509513166503932</c:v>
                </c:pt>
                <c:pt idx="1">
                  <c:v>0.29855622623082945</c:v>
                </c:pt>
                <c:pt idx="2">
                  <c:v>3.1885230712622725E-2</c:v>
                </c:pt>
                <c:pt idx="3">
                  <c:v>0.92020769896574039</c:v>
                </c:pt>
                <c:pt idx="4">
                  <c:v>0.36785987108456286</c:v>
                </c:pt>
                <c:pt idx="5">
                  <c:v>-5.8952354575834254E-2</c:v>
                </c:pt>
                <c:pt idx="6">
                  <c:v>-4.2257069489108789E-2</c:v>
                </c:pt>
                <c:pt idx="7">
                  <c:v>3.3123063712953871E-2</c:v>
                </c:pt>
                <c:pt idx="8">
                  <c:v>0.24479523861248015</c:v>
                </c:pt>
                <c:pt idx="9">
                  <c:v>0.13638785519817415</c:v>
                </c:pt>
                <c:pt idx="10">
                  <c:v>1.5949989784963703E-2</c:v>
                </c:pt>
                <c:pt idx="11">
                  <c:v>0.10040707933282678</c:v>
                </c:pt>
                <c:pt idx="12">
                  <c:v>-5.0205292002007074E-2</c:v>
                </c:pt>
                <c:pt idx="13">
                  <c:v>2.1906734714638443E-4</c:v>
                </c:pt>
                <c:pt idx="14">
                  <c:v>-3.8720443553065254E-3</c:v>
                </c:pt>
                <c:pt idx="15">
                  <c:v>0.23803252754651588</c:v>
                </c:pt>
                <c:pt idx="16">
                  <c:v>-4.3149290800992279E-2</c:v>
                </c:pt>
                <c:pt idx="17">
                  <c:v>0.11154198265804521</c:v>
                </c:pt>
                <c:pt idx="18">
                  <c:v>0.11350173571712865</c:v>
                </c:pt>
                <c:pt idx="19">
                  <c:v>-2.4925446759941627E-2</c:v>
                </c:pt>
                <c:pt idx="20">
                  <c:v>-2.8809764095708179E-2</c:v>
                </c:pt>
                <c:pt idx="21">
                  <c:v>-4.1423308473243936E-2</c:v>
                </c:pt>
                <c:pt idx="22">
                  <c:v>-0.27894915607087178</c:v>
                </c:pt>
                <c:pt idx="23">
                  <c:v>0.11980785775398956</c:v>
                </c:pt>
                <c:pt idx="24">
                  <c:v>0.34212641684263267</c:v>
                </c:pt>
                <c:pt idx="25">
                  <c:v>0.29894358834894863</c:v>
                </c:pt>
                <c:pt idx="26">
                  <c:v>0.25803529454098184</c:v>
                </c:pt>
                <c:pt idx="27">
                  <c:v>0.85719029533592406</c:v>
                </c:pt>
                <c:pt idx="28">
                  <c:v>0.12141401333181401</c:v>
                </c:pt>
                <c:pt idx="29">
                  <c:v>0.10379537060116292</c:v>
                </c:pt>
                <c:pt idx="30">
                  <c:v>0.193095443964234</c:v>
                </c:pt>
                <c:pt idx="31">
                  <c:v>9.5947084719864129E-2</c:v>
                </c:pt>
                <c:pt idx="32">
                  <c:v>7.6862092349564537E-2</c:v>
                </c:pt>
                <c:pt idx="33">
                  <c:v>1.6127312926298432E-2</c:v>
                </c:pt>
                <c:pt idx="34">
                  <c:v>-0.37676104383174031</c:v>
                </c:pt>
                <c:pt idx="35">
                  <c:v>5.6747197630524271E-2</c:v>
                </c:pt>
                <c:pt idx="36">
                  <c:v>6.747694708028662E-2</c:v>
                </c:pt>
                <c:pt idx="37">
                  <c:v>0.18705170996205739</c:v>
                </c:pt>
                <c:pt idx="38">
                  <c:v>0.17055744798899819</c:v>
                </c:pt>
                <c:pt idx="39">
                  <c:v>0.13411318787973603</c:v>
                </c:pt>
                <c:pt idx="40">
                  <c:v>3.538781507720698E-2</c:v>
                </c:pt>
                <c:pt idx="41">
                  <c:v>0.10501973497523889</c:v>
                </c:pt>
                <c:pt idx="42">
                  <c:v>2.1714410970691655E-2</c:v>
                </c:pt>
                <c:pt idx="43">
                  <c:v>-1.2259198820137346E-2</c:v>
                </c:pt>
                <c:pt idx="44">
                  <c:v>-0.37062107620646845</c:v>
                </c:pt>
                <c:pt idx="45">
                  <c:v>-7.5277836955668476E-2</c:v>
                </c:pt>
                <c:pt idx="46">
                  <c:v>-9.7868208422455083E-2</c:v>
                </c:pt>
                <c:pt idx="47">
                  <c:v>-0.37890177760639654</c:v>
                </c:pt>
                <c:pt idx="48">
                  <c:v>-0.10756269264266693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5-44D6-9645-F9AEFC39C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8008"/>
        <c:axId val="1"/>
      </c:lineChart>
      <c:dateAx>
        <c:axId val="2042180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21800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903973509933776"/>
          <c:y val="0.45108695652173908"/>
          <c:w val="0.22764900662251658"/>
          <c:h val="9.91847826086956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31456953642385"/>
          <c:y val="2.038043478260869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9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91390728476824E-2"/>
          <c:y val="0.10733695652173912"/>
          <c:w val="0.69950331125827814"/>
          <c:h val="0.78668478260869568"/>
        </c:manualLayout>
      </c:layout>
      <c:lineChart>
        <c:grouping val="standard"/>
        <c:varyColors val="0"/>
        <c:ser>
          <c:idx val="0"/>
          <c:order val="0"/>
          <c:tx>
            <c:strRef>
              <c:f>'VOL CHART DATA'!$S$5</c:f>
              <c:strCache>
                <c:ptCount val="1"/>
                <c:pt idx="0">
                  <c:v>CASHEP PERM / CASHSOCAL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'VOL CHART DATA'!$R$6:$R$54</c:f>
              <c:numCache>
                <c:formatCode>d\-mmm\-yy</c:formatCode>
                <c:ptCount val="4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</c:numCache>
            </c:numRef>
          </c:cat>
          <c:val>
            <c:numRef>
              <c:f>'VOL CHART DATA'!$S$6:$S$54</c:f>
              <c:numCache>
                <c:formatCode>General</c:formatCode>
                <c:ptCount val="49"/>
                <c:pt idx="0">
                  <c:v>0.7303151523207646</c:v>
                </c:pt>
                <c:pt idx="1">
                  <c:v>0.93859045693278598</c:v>
                </c:pt>
                <c:pt idx="2">
                  <c:v>0.98797487480543855</c:v>
                </c:pt>
                <c:pt idx="3">
                  <c:v>0.914166062285237</c:v>
                </c:pt>
                <c:pt idx="4">
                  <c:v>0.96369788635492404</c:v>
                </c:pt>
                <c:pt idx="5">
                  <c:v>0.95075758659349208</c:v>
                </c:pt>
                <c:pt idx="6">
                  <c:v>0.12383759630467714</c:v>
                </c:pt>
                <c:pt idx="7">
                  <c:v>0.91178642291695855</c:v>
                </c:pt>
                <c:pt idx="8">
                  <c:v>0.19805063426649491</c:v>
                </c:pt>
                <c:pt idx="9">
                  <c:v>0.6286529041779968</c:v>
                </c:pt>
                <c:pt idx="10">
                  <c:v>0.93285278028431906</c:v>
                </c:pt>
                <c:pt idx="11">
                  <c:v>0.95596205868599005</c:v>
                </c:pt>
                <c:pt idx="12">
                  <c:v>0.87537546274027422</c:v>
                </c:pt>
                <c:pt idx="13">
                  <c:v>0.97878492854963273</c:v>
                </c:pt>
                <c:pt idx="14">
                  <c:v>0.993687559695693</c:v>
                </c:pt>
                <c:pt idx="15">
                  <c:v>0.53470358313630095</c:v>
                </c:pt>
                <c:pt idx="16">
                  <c:v>0.76636674105238645</c:v>
                </c:pt>
                <c:pt idx="17">
                  <c:v>0.60919467670811034</c:v>
                </c:pt>
                <c:pt idx="18">
                  <c:v>0.66723001870600041</c:v>
                </c:pt>
                <c:pt idx="19">
                  <c:v>0.94731235571333683</c:v>
                </c:pt>
                <c:pt idx="20">
                  <c:v>0.8730103292675736</c:v>
                </c:pt>
                <c:pt idx="21">
                  <c:v>0.87380022881152664</c:v>
                </c:pt>
                <c:pt idx="22">
                  <c:v>0.23098390674033559</c:v>
                </c:pt>
                <c:pt idx="23">
                  <c:v>0.75439997183904517</c:v>
                </c:pt>
                <c:pt idx="24">
                  <c:v>0.61244924086506225</c:v>
                </c:pt>
                <c:pt idx="25">
                  <c:v>0.25337510804053553</c:v>
                </c:pt>
                <c:pt idx="26">
                  <c:v>0.93482547285702189</c:v>
                </c:pt>
                <c:pt idx="27">
                  <c:v>0.91676867593229694</c:v>
                </c:pt>
                <c:pt idx="28">
                  <c:v>0.96762168671046367</c:v>
                </c:pt>
                <c:pt idx="29">
                  <c:v>0.9784392985915813</c:v>
                </c:pt>
                <c:pt idx="30">
                  <c:v>0.87439351298087076</c:v>
                </c:pt>
                <c:pt idx="31">
                  <c:v>0.97008887831493007</c:v>
                </c:pt>
                <c:pt idx="32">
                  <c:v>0.83015096029581881</c:v>
                </c:pt>
                <c:pt idx="33">
                  <c:v>0.59933642655559549</c:v>
                </c:pt>
                <c:pt idx="34">
                  <c:v>0.70873924384393194</c:v>
                </c:pt>
                <c:pt idx="35">
                  <c:v>0.92930134770280348</c:v>
                </c:pt>
                <c:pt idx="36">
                  <c:v>0.84518303827799934</c:v>
                </c:pt>
                <c:pt idx="37">
                  <c:v>0.978976018822033</c:v>
                </c:pt>
                <c:pt idx="38">
                  <c:v>0.98952594380050007</c:v>
                </c:pt>
                <c:pt idx="39">
                  <c:v>0.94839432698379178</c:v>
                </c:pt>
                <c:pt idx="40">
                  <c:v>0.95378225769823799</c:v>
                </c:pt>
                <c:pt idx="41">
                  <c:v>0.90083792437423138</c:v>
                </c:pt>
                <c:pt idx="42">
                  <c:v>0.78385695415680212</c:v>
                </c:pt>
                <c:pt idx="43">
                  <c:v>0.56623631043619882</c:v>
                </c:pt>
                <c:pt idx="44">
                  <c:v>0.97423410298629554</c:v>
                </c:pt>
                <c:pt idx="45">
                  <c:v>0.85835441865068829</c:v>
                </c:pt>
                <c:pt idx="46">
                  <c:v>0.72534941078869375</c:v>
                </c:pt>
                <c:pt idx="47">
                  <c:v>0.64530061021648877</c:v>
                </c:pt>
                <c:pt idx="48">
                  <c:v>0.12770275472281309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4-43D3-912D-F9B6C5116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2432"/>
        <c:axId val="1"/>
      </c:lineChart>
      <c:dateAx>
        <c:axId val="2042124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2124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55629139072856"/>
          <c:y val="0.48369565217391308"/>
          <c:w val="0.23013245033112587"/>
          <c:h val="3.39673913043478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387900355871876E-2"/>
          <c:y val="3.4031413612565453E-2"/>
          <c:w val="0.73665480427046259"/>
          <c:h val="0.85732984293193726"/>
        </c:manualLayout>
      </c:layout>
      <c:lineChart>
        <c:grouping val="standard"/>
        <c:varyColors val="0"/>
        <c:ser>
          <c:idx val="0"/>
          <c:order val="0"/>
          <c:tx>
            <c:strRef>
              <c:f>Sheet7!$B$4</c:f>
              <c:strCache>
                <c:ptCount val="1"/>
                <c:pt idx="0">
                  <c:v>SPOTNYMEX</c:v>
                </c:pt>
              </c:strCache>
            </c:strRef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Sheet7!$B$5:$B$63</c:f>
              <c:numCache>
                <c:formatCode>0%</c:formatCode>
                <c:ptCount val="59"/>
                <c:pt idx="0">
                  <c:v>0.53035675376423441</c:v>
                </c:pt>
                <c:pt idx="1">
                  <c:v>0.52479951807409453</c:v>
                </c:pt>
                <c:pt idx="2">
                  <c:v>0.68361114228678421</c:v>
                </c:pt>
                <c:pt idx="3">
                  <c:v>1.1033105440915529</c:v>
                </c:pt>
                <c:pt idx="4">
                  <c:v>1.0865325002393873</c:v>
                </c:pt>
                <c:pt idx="5">
                  <c:v>0.67585095468829548</c:v>
                </c:pt>
                <c:pt idx="6">
                  <c:v>0.51377278805838611</c:v>
                </c:pt>
                <c:pt idx="7">
                  <c:v>0.29964827966134527</c:v>
                </c:pt>
                <c:pt idx="8">
                  <c:v>0.39015804204354443</c:v>
                </c:pt>
                <c:pt idx="9">
                  <c:v>0.35453095663782636</c:v>
                </c:pt>
                <c:pt idx="10">
                  <c:v>0.26163829629062857</c:v>
                </c:pt>
                <c:pt idx="11">
                  <c:v>0.43172115913180947</c:v>
                </c:pt>
                <c:pt idx="12">
                  <c:v>0.50687830582869509</c:v>
                </c:pt>
                <c:pt idx="13">
                  <c:v>0.61737482858764081</c:v>
                </c:pt>
                <c:pt idx="14">
                  <c:v>0.64988026848832192</c:v>
                </c:pt>
                <c:pt idx="15">
                  <c:v>0.65562768780209291</c:v>
                </c:pt>
                <c:pt idx="16">
                  <c:v>0.38683802330185024</c:v>
                </c:pt>
                <c:pt idx="17">
                  <c:v>0.48906142438162031</c:v>
                </c:pt>
                <c:pt idx="18">
                  <c:v>0.29753858183334081</c:v>
                </c:pt>
                <c:pt idx="19">
                  <c:v>0.48090549187382736</c:v>
                </c:pt>
                <c:pt idx="20">
                  <c:v>0.34965344674420812</c:v>
                </c:pt>
                <c:pt idx="21">
                  <c:v>0.55610340185152829</c:v>
                </c:pt>
                <c:pt idx="22">
                  <c:v>0.40287369214151891</c:v>
                </c:pt>
                <c:pt idx="23">
                  <c:v>0.53680735094742515</c:v>
                </c:pt>
                <c:pt idx="24">
                  <c:v>0.75272641023970888</c:v>
                </c:pt>
                <c:pt idx="25">
                  <c:v>0.58755381822686492</c:v>
                </c:pt>
                <c:pt idx="26">
                  <c:v>0.53402182016582067</c:v>
                </c:pt>
                <c:pt idx="27">
                  <c:v>0.6301378099586662</c:v>
                </c:pt>
                <c:pt idx="28">
                  <c:v>0.64235798207212036</c:v>
                </c:pt>
                <c:pt idx="29">
                  <c:v>0.39399667241262193</c:v>
                </c:pt>
                <c:pt idx="30">
                  <c:v>0.45860745708489342</c:v>
                </c:pt>
                <c:pt idx="31">
                  <c:v>0.22680381432868704</c:v>
                </c:pt>
                <c:pt idx="32">
                  <c:v>0.35709370042854682</c:v>
                </c:pt>
                <c:pt idx="33">
                  <c:v>0.30932545757193014</c:v>
                </c:pt>
                <c:pt idx="34">
                  <c:v>0.39796753684828801</c:v>
                </c:pt>
                <c:pt idx="35">
                  <c:v>0.28248371364499519</c:v>
                </c:pt>
                <c:pt idx="36">
                  <c:v>0.76692270556945663</c:v>
                </c:pt>
                <c:pt idx="37">
                  <c:v>0.47398503137113307</c:v>
                </c:pt>
                <c:pt idx="38">
                  <c:v>0.56718859447267889</c:v>
                </c:pt>
                <c:pt idx="39">
                  <c:v>0.59224718142162169</c:v>
                </c:pt>
                <c:pt idx="40">
                  <c:v>0.48432024406054591</c:v>
                </c:pt>
                <c:pt idx="41">
                  <c:v>0.49295122764817911</c:v>
                </c:pt>
                <c:pt idx="42">
                  <c:v>0.32159764886315617</c:v>
                </c:pt>
                <c:pt idx="43">
                  <c:v>0.25414407832462643</c:v>
                </c:pt>
                <c:pt idx="44">
                  <c:v>0.42872070037880483</c:v>
                </c:pt>
                <c:pt idx="45">
                  <c:v>0.77286277151065907</c:v>
                </c:pt>
                <c:pt idx="46">
                  <c:v>0.44182541000606712</c:v>
                </c:pt>
                <c:pt idx="47">
                  <c:v>0.45485709604510738</c:v>
                </c:pt>
                <c:pt idx="48">
                  <c:v>0.27416136304132099</c:v>
                </c:pt>
                <c:pt idx="49">
                  <c:v>0.49540975550255872</c:v>
                </c:pt>
                <c:pt idx="50">
                  <c:v>0.58242190945168437</c:v>
                </c:pt>
                <c:pt idx="51">
                  <c:v>1.2416603766450487</c:v>
                </c:pt>
                <c:pt idx="52">
                  <c:v>1.132252803557309</c:v>
                </c:pt>
                <c:pt idx="53">
                  <c:v>1.0133112873557519</c:v>
                </c:pt>
                <c:pt idx="54">
                  <c:v>0.43243518663548935</c:v>
                </c:pt>
                <c:pt idx="55">
                  <c:v>0.38162873271019582</c:v>
                </c:pt>
                <c:pt idx="56">
                  <c:v>0.51795436607976597</c:v>
                </c:pt>
                <c:pt idx="57">
                  <c:v>0.58419188562132596</c:v>
                </c:pt>
                <c:pt idx="58">
                  <c:v>0.63357540799882495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2-46D5-8BE7-A80E460E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213744"/>
        <c:axId val="1"/>
      </c:lineChart>
      <c:lineChart>
        <c:grouping val="standard"/>
        <c:varyColors val="0"/>
        <c:ser>
          <c:idx val="1"/>
          <c:order val="1"/>
          <c:tx>
            <c:strRef>
              <c:f>Sheet7!$C$4</c:f>
              <c:strCache>
                <c:ptCount val="1"/>
                <c:pt idx="0">
                  <c:v>NYMEX SETTLE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Sheet7!$A$5:$A$63</c:f>
              <c:numCache>
                <c:formatCode>d\-mmm\-yy</c:formatCode>
                <c:ptCount val="59"/>
                <c:pt idx="0">
                  <c:v>35309</c:v>
                </c:pt>
                <c:pt idx="1">
                  <c:v>35339</c:v>
                </c:pt>
                <c:pt idx="2">
                  <c:v>35370</c:v>
                </c:pt>
                <c:pt idx="3">
                  <c:v>35400</c:v>
                </c:pt>
                <c:pt idx="4">
                  <c:v>35431</c:v>
                </c:pt>
                <c:pt idx="5">
                  <c:v>35462</c:v>
                </c:pt>
                <c:pt idx="6">
                  <c:v>35490</c:v>
                </c:pt>
                <c:pt idx="7">
                  <c:v>35521</c:v>
                </c:pt>
                <c:pt idx="8">
                  <c:v>35551</c:v>
                </c:pt>
                <c:pt idx="9">
                  <c:v>35582</c:v>
                </c:pt>
                <c:pt idx="10">
                  <c:v>35612</c:v>
                </c:pt>
                <c:pt idx="11">
                  <c:v>35643</c:v>
                </c:pt>
                <c:pt idx="12">
                  <c:v>35674</c:v>
                </c:pt>
                <c:pt idx="13">
                  <c:v>35704</c:v>
                </c:pt>
                <c:pt idx="14">
                  <c:v>35735</c:v>
                </c:pt>
                <c:pt idx="15">
                  <c:v>35765</c:v>
                </c:pt>
                <c:pt idx="16">
                  <c:v>35796</c:v>
                </c:pt>
                <c:pt idx="17">
                  <c:v>35827</c:v>
                </c:pt>
                <c:pt idx="18">
                  <c:v>35855</c:v>
                </c:pt>
                <c:pt idx="19">
                  <c:v>35886</c:v>
                </c:pt>
                <c:pt idx="20">
                  <c:v>35916</c:v>
                </c:pt>
                <c:pt idx="21">
                  <c:v>35947</c:v>
                </c:pt>
                <c:pt idx="22">
                  <c:v>35977</c:v>
                </c:pt>
                <c:pt idx="23">
                  <c:v>36008</c:v>
                </c:pt>
                <c:pt idx="24">
                  <c:v>36039</c:v>
                </c:pt>
                <c:pt idx="25">
                  <c:v>36069</c:v>
                </c:pt>
                <c:pt idx="26">
                  <c:v>36100</c:v>
                </c:pt>
                <c:pt idx="27">
                  <c:v>36130</c:v>
                </c:pt>
                <c:pt idx="28">
                  <c:v>36161</c:v>
                </c:pt>
                <c:pt idx="29">
                  <c:v>36192</c:v>
                </c:pt>
                <c:pt idx="30">
                  <c:v>36220</c:v>
                </c:pt>
                <c:pt idx="31">
                  <c:v>36251</c:v>
                </c:pt>
                <c:pt idx="32">
                  <c:v>36281</c:v>
                </c:pt>
                <c:pt idx="33">
                  <c:v>36312</c:v>
                </c:pt>
                <c:pt idx="34">
                  <c:v>36342</c:v>
                </c:pt>
                <c:pt idx="35">
                  <c:v>36373</c:v>
                </c:pt>
                <c:pt idx="36">
                  <c:v>36404</c:v>
                </c:pt>
                <c:pt idx="37">
                  <c:v>36434</c:v>
                </c:pt>
                <c:pt idx="38">
                  <c:v>36465</c:v>
                </c:pt>
                <c:pt idx="39">
                  <c:v>36495</c:v>
                </c:pt>
                <c:pt idx="40">
                  <c:v>36526</c:v>
                </c:pt>
                <c:pt idx="41">
                  <c:v>36557</c:v>
                </c:pt>
                <c:pt idx="42">
                  <c:v>36586</c:v>
                </c:pt>
                <c:pt idx="43">
                  <c:v>36617</c:v>
                </c:pt>
                <c:pt idx="44">
                  <c:v>36647</c:v>
                </c:pt>
                <c:pt idx="45">
                  <c:v>36678</c:v>
                </c:pt>
                <c:pt idx="46">
                  <c:v>36708</c:v>
                </c:pt>
                <c:pt idx="47">
                  <c:v>36739</c:v>
                </c:pt>
                <c:pt idx="48">
                  <c:v>36770</c:v>
                </c:pt>
                <c:pt idx="49">
                  <c:v>36800</c:v>
                </c:pt>
                <c:pt idx="50">
                  <c:v>36831</c:v>
                </c:pt>
                <c:pt idx="51">
                  <c:v>36861</c:v>
                </c:pt>
                <c:pt idx="52">
                  <c:v>36892</c:v>
                </c:pt>
                <c:pt idx="53">
                  <c:v>36923</c:v>
                </c:pt>
                <c:pt idx="54">
                  <c:v>36951</c:v>
                </c:pt>
                <c:pt idx="55">
                  <c:v>36982</c:v>
                </c:pt>
                <c:pt idx="56">
                  <c:v>37012</c:v>
                </c:pt>
                <c:pt idx="57">
                  <c:v>37043</c:v>
                </c:pt>
                <c:pt idx="58">
                  <c:v>37073</c:v>
                </c:pt>
              </c:numCache>
            </c:numRef>
          </c:cat>
          <c:val>
            <c:numRef>
              <c:f>Sheet7!$C$5:$C$63</c:f>
              <c:numCache>
                <c:formatCode>General</c:formatCode>
                <c:ptCount val="59"/>
                <c:pt idx="0">
                  <c:v>1.8280000000000001</c:v>
                </c:pt>
                <c:pt idx="1">
                  <c:v>2.6520000000000001</c:v>
                </c:pt>
                <c:pt idx="2">
                  <c:v>3.9009999999999998</c:v>
                </c:pt>
                <c:pt idx="3">
                  <c:v>3.9980000000000002</c:v>
                </c:pt>
                <c:pt idx="4">
                  <c:v>2.8239999999999998</c:v>
                </c:pt>
                <c:pt idx="5">
                  <c:v>1.78</c:v>
                </c:pt>
                <c:pt idx="6">
                  <c:v>1.8069999999999999</c:v>
                </c:pt>
                <c:pt idx="7">
                  <c:v>2.1219999999999999</c:v>
                </c:pt>
                <c:pt idx="8">
                  <c:v>2.3460000000000001</c:v>
                </c:pt>
                <c:pt idx="9">
                  <c:v>2.145</c:v>
                </c:pt>
                <c:pt idx="10">
                  <c:v>2.161</c:v>
                </c:pt>
                <c:pt idx="11">
                  <c:v>2.5150000000000001</c:v>
                </c:pt>
                <c:pt idx="12">
                  <c:v>3.3460000000000001</c:v>
                </c:pt>
                <c:pt idx="13">
                  <c:v>3.266</c:v>
                </c:pt>
                <c:pt idx="14">
                  <c:v>2.577</c:v>
                </c:pt>
                <c:pt idx="15">
                  <c:v>2.3090000000000002</c:v>
                </c:pt>
                <c:pt idx="16">
                  <c:v>2.0009999999999999</c:v>
                </c:pt>
                <c:pt idx="17">
                  <c:v>2.286</c:v>
                </c:pt>
                <c:pt idx="18">
                  <c:v>2.2999999999999998</c:v>
                </c:pt>
                <c:pt idx="19">
                  <c:v>2.262</c:v>
                </c:pt>
                <c:pt idx="20">
                  <c:v>2.0169999999999999</c:v>
                </c:pt>
                <c:pt idx="21">
                  <c:v>2.3580000000000001</c:v>
                </c:pt>
                <c:pt idx="22">
                  <c:v>1.9319999999999999</c:v>
                </c:pt>
                <c:pt idx="23">
                  <c:v>1.6719999999999999</c:v>
                </c:pt>
                <c:pt idx="24">
                  <c:v>2.0310000000000001</c:v>
                </c:pt>
                <c:pt idx="25">
                  <c:v>1.972</c:v>
                </c:pt>
                <c:pt idx="26">
                  <c:v>2.149</c:v>
                </c:pt>
                <c:pt idx="27">
                  <c:v>1.7649999999999999</c:v>
                </c:pt>
                <c:pt idx="28">
                  <c:v>1.81</c:v>
                </c:pt>
                <c:pt idx="29">
                  <c:v>1.6659999999999999</c:v>
                </c:pt>
                <c:pt idx="30">
                  <c:v>1.8520000000000001</c:v>
                </c:pt>
                <c:pt idx="31">
                  <c:v>2.3479999999999999</c:v>
                </c:pt>
                <c:pt idx="32">
                  <c:v>2.226</c:v>
                </c:pt>
                <c:pt idx="33">
                  <c:v>2.262</c:v>
                </c:pt>
                <c:pt idx="34">
                  <c:v>2.601</c:v>
                </c:pt>
                <c:pt idx="35">
                  <c:v>2.9119999999999999</c:v>
                </c:pt>
                <c:pt idx="36">
                  <c:v>2.56</c:v>
                </c:pt>
                <c:pt idx="37">
                  <c:v>3.0920000000000001</c:v>
                </c:pt>
                <c:pt idx="38">
                  <c:v>2.12</c:v>
                </c:pt>
                <c:pt idx="39">
                  <c:v>2.3439999999999999</c:v>
                </c:pt>
                <c:pt idx="40">
                  <c:v>2.61</c:v>
                </c:pt>
                <c:pt idx="41">
                  <c:v>2.6030000000000002</c:v>
                </c:pt>
                <c:pt idx="42">
                  <c:v>2.9</c:v>
                </c:pt>
                <c:pt idx="43">
                  <c:v>3.089</c:v>
                </c:pt>
                <c:pt idx="44">
                  <c:v>4.4059999999999997</c:v>
                </c:pt>
                <c:pt idx="45">
                  <c:v>4.3689999999999998</c:v>
                </c:pt>
                <c:pt idx="46">
                  <c:v>3.82</c:v>
                </c:pt>
                <c:pt idx="47">
                  <c:v>4.6180000000000003</c:v>
                </c:pt>
                <c:pt idx="48">
                  <c:v>5.3120000000000003</c:v>
                </c:pt>
                <c:pt idx="49">
                  <c:v>4.5410000000000004</c:v>
                </c:pt>
                <c:pt idx="50">
                  <c:v>6.016</c:v>
                </c:pt>
                <c:pt idx="51">
                  <c:v>9.98</c:v>
                </c:pt>
                <c:pt idx="52">
                  <c:v>6.2930000000000001</c:v>
                </c:pt>
                <c:pt idx="53">
                  <c:v>4.9980000000000002</c:v>
                </c:pt>
                <c:pt idx="54">
                  <c:v>5.3840000000000003</c:v>
                </c:pt>
                <c:pt idx="55">
                  <c:v>4.891</c:v>
                </c:pt>
                <c:pt idx="56">
                  <c:v>3.738</c:v>
                </c:pt>
                <c:pt idx="57">
                  <c:v>3.1819999999999999</c:v>
                </c:pt>
                <c:pt idx="58">
                  <c:v>3.1669999999999998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12-46D5-8BE7-A80E460E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2042137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3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4213744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  <c:max val="10"/>
          <c:min val="1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  <c:majorUnit val="0.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430604982206392"/>
          <c:y val="0.42931937172774876"/>
          <c:w val="0.15213523131672596"/>
          <c:h val="6.67539267015706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chart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chart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8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9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5"/>
  <sheetViews>
    <sheetView zoomScale="94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1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12"/>
  <sheetViews>
    <sheetView zoomScale="99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7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10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1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2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"/>
  <sheetViews>
    <sheetView workbookViewId="0" zoomToFit="1"/>
  </sheetViews>
  <customSheetViews>
    <customSheetView guid="{AE45B011-2060-11D3-BF3F-0008C7526F0C}" scale="53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4"/>
  <sheetViews>
    <sheetView workbookViewId="0" zoomToFit="1"/>
  </sheetViews>
  <pageMargins left="0.75" right="0.75" top="1" bottom="1" header="0.5" footer="0.5"/>
  <pageSetup orientation="landscape" r:id="rId1"/>
  <headerFooter alignWithMargins="0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5"/>
  <sheetViews>
    <sheetView workbookViewId="0" zoomToFit="1"/>
  </sheetViews>
  <customSheetViews>
    <customSheetView guid="{AE45B011-2060-11D3-BF3F-0008C7526F0C}" scale="49">
      <pageMargins left="0.75" right="0.75" top="1" bottom="1" header="0.5" footer="0.5"/>
      <pageSetup orientation="landscape" r:id="rId1"/>
      <headerFooter alignWithMargins="0"/>
    </customSheetView>
  </customSheetViews>
  <pageMargins left="0.75" right="0.75" top="1" bottom="1" header="0.5" footer="0.5"/>
  <pageSetup orientation="landscape" r:id="rId2"/>
  <headerFooter alignWithMargins="0"/>
  <drawing r:id="rId3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6"/>
  <sheetViews>
    <sheetView workbookViewId="0" zoomToFit="1"/>
  </sheetViews>
  <pageMargins left="0.75" right="0.75" top="1" bottom="1" header="0.5" footer="0.5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13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14"/>
  <sheetViews>
    <sheetView zoomScale="99" workbookViewId="0"/>
  </sheetViews>
  <pageMargins left="0.75" right="0.75" top="1" bottom="1" header="0.5" footer="0.5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9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0.4825</cdr:x>
      <cdr:y>0.47475</cdr:y>
    </cdr:from>
    <cdr:to>
      <cdr:x>0.49575</cdr:x>
      <cdr:y>0.50875</cdr:y>
    </cdr:to>
    <cdr:sp macro="" textlink="">
      <cdr:nvSpPr>
        <cdr:cNvPr id="614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132555" y="2763843"/>
          <a:ext cx="113484" cy="1979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0.5055</cdr:x>
      <cdr:y>0.51525</cdr:y>
    </cdr:from>
    <cdr:to>
      <cdr:x>0.54975</cdr:x>
      <cdr:y>0.55025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9547" y="2999621"/>
          <a:ext cx="378996" cy="2037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 xmlns:a="http://schemas.openxmlformats.org/drawingml/2006/main">
          <a:pPr algn="ctr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64880" cy="582168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0.55225</cdr:x>
      <cdr:y>0.502</cdr:y>
    </cdr:from>
    <cdr:to>
      <cdr:x>0.57125</cdr:x>
      <cdr:y>0.533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729955" y="2922483"/>
          <a:ext cx="162733" cy="1804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36576" tIns="27432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0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6</xdr:row>
          <xdr:rowOff>38100</xdr:rowOff>
        </xdr:from>
        <xdr:to>
          <xdr:col>3</xdr:col>
          <xdr:colOff>708660</xdr:colOff>
          <xdr:row>8</xdr:row>
          <xdr:rowOff>60960</xdr:rowOff>
        </xdr:to>
        <xdr:sp macro="" textlink="">
          <xdr:nvSpPr>
            <xdr:cNvPr id="1025" name="CommandButton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480060</xdr:colOff>
          <xdr:row>6</xdr:row>
          <xdr:rowOff>45720</xdr:rowOff>
        </xdr:from>
        <xdr:to>
          <xdr:col>5</xdr:col>
          <xdr:colOff>563880</xdr:colOff>
          <xdr:row>8</xdr:row>
          <xdr:rowOff>76200</xdr:rowOff>
        </xdr:to>
        <xdr:sp macro="" textlink="">
          <xdr:nvSpPr>
            <xdr:cNvPr id="1026" name="CommandButton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426720</xdr:colOff>
          <xdr:row>6</xdr:row>
          <xdr:rowOff>45720</xdr:rowOff>
        </xdr:from>
        <xdr:to>
          <xdr:col>8</xdr:col>
          <xdr:colOff>137160</xdr:colOff>
          <xdr:row>8</xdr:row>
          <xdr:rowOff>106680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114300</xdr:colOff>
          <xdr:row>6</xdr:row>
          <xdr:rowOff>22860</xdr:rowOff>
        </xdr:from>
        <xdr:to>
          <xdr:col>10</xdr:col>
          <xdr:colOff>175260</xdr:colOff>
          <xdr:row>8</xdr:row>
          <xdr:rowOff>106680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Courier"/>
                </a:rPr>
                <a:t>GD 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160020</xdr:colOff>
          <xdr:row>8</xdr:row>
          <xdr:rowOff>0</xdr:rowOff>
        </xdr:from>
        <xdr:to>
          <xdr:col>1</xdr:col>
          <xdr:colOff>487680</xdr:colOff>
          <xdr:row>10</xdr:row>
          <xdr:rowOff>68580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Courier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SOFFICE/EXCEL/CRUDEOP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basisgri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CURRENT REPORT"/>
      <sheetName val="CASHDATA"/>
      <sheetName val="SWAPDATA"/>
      <sheetName val="WEATHERSUM"/>
      <sheetName val="WEATHER"/>
      <sheetName val="Sheet1"/>
      <sheetName val="PRIOR REPORT"/>
    </sheetNames>
    <sheetDataSet>
      <sheetData sheetId="0" refreshError="1"/>
      <sheetData sheetId="1" refreshError="1"/>
      <sheetData sheetId="2">
        <row r="1">
          <cell r="B1" t="str">
            <v>NYMEX</v>
          </cell>
          <cell r="C1" t="str">
            <v>AECO</v>
          </cell>
          <cell r="D1" t="str">
            <v>CHICAGO</v>
          </cell>
          <cell r="E1" t="str">
            <v>EP PERM</v>
          </cell>
          <cell r="F1" t="str">
            <v>EP SJ</v>
          </cell>
          <cell r="G1" t="str">
            <v>NWPL RM</v>
          </cell>
          <cell r="H1" t="str">
            <v>PEPL</v>
          </cell>
          <cell r="I1" t="str">
            <v>SHIP</v>
          </cell>
          <cell r="J1" t="str">
            <v>SOCAL</v>
          </cell>
          <cell r="K1" t="str">
            <v>SUMAS</v>
          </cell>
          <cell r="L1" t="str">
            <v>TCO</v>
          </cell>
          <cell r="M1" t="str">
            <v>TRANSCO Z6</v>
          </cell>
          <cell r="N1" t="str">
            <v>WAHA</v>
          </cell>
          <cell r="O1" t="str">
            <v>MALIN</v>
          </cell>
          <cell r="Q1" t="str">
            <v>CAL PX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CAL PX</v>
          </cell>
          <cell r="Y1" t="str">
            <v>PALO</v>
          </cell>
          <cell r="Z1" t="str">
            <v>COB</v>
          </cell>
          <cell r="AA1" t="str">
            <v>ENTERGY</v>
          </cell>
          <cell r="AB1" t="str">
            <v>CINERGY</v>
          </cell>
          <cell r="AC1" t="str">
            <v>PJM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</row>
        <row r="3">
          <cell r="A3" t="str">
            <v>7 DAY</v>
          </cell>
          <cell r="B3">
            <v>4.4457142857142857</v>
          </cell>
          <cell r="C3">
            <v>2.975071658178571</v>
          </cell>
          <cell r="D3">
            <v>4.5171428571428569</v>
          </cell>
          <cell r="E3">
            <v>4.3671428571428574</v>
          </cell>
          <cell r="F3">
            <v>3.4314285714285715</v>
          </cell>
          <cell r="G3">
            <v>3.0100000000000002</v>
          </cell>
          <cell r="H3">
            <v>4.319285714285714</v>
          </cell>
          <cell r="I3">
            <v>4.4642857142857144</v>
          </cell>
          <cell r="J3">
            <v>4.770714285714285</v>
          </cell>
          <cell r="K3">
            <v>2.9792857142857145</v>
          </cell>
          <cell r="L3">
            <v>4.6242857142857146</v>
          </cell>
          <cell r="M3">
            <v>4.8071428571428569</v>
          </cell>
          <cell r="N3">
            <v>4.4214285714285717</v>
          </cell>
          <cell r="O3">
            <v>4.0221428571428577</v>
          </cell>
        </row>
        <row r="4">
          <cell r="A4" t="str">
            <v>MONTH</v>
          </cell>
          <cell r="B4">
            <v>4.2437500000000004</v>
          </cell>
          <cell r="C4">
            <v>3.0922683296875002</v>
          </cell>
          <cell r="D4">
            <v>4.3243749999999999</v>
          </cell>
          <cell r="E4">
            <v>4.1912499999999993</v>
          </cell>
          <cell r="F4">
            <v>3.4343750000000002</v>
          </cell>
          <cell r="G4">
            <v>3.1034375000000001</v>
          </cell>
          <cell r="H4">
            <v>4.1321874999999997</v>
          </cell>
          <cell r="I4">
            <v>4.2712500000000002</v>
          </cell>
          <cell r="J4">
            <v>4.7293749999999992</v>
          </cell>
          <cell r="K4">
            <v>3.0668750000000009</v>
          </cell>
          <cell r="L4">
            <v>4.4309375000000006</v>
          </cell>
          <cell r="M4">
            <v>4.5937500000000009</v>
          </cell>
          <cell r="N4">
            <v>4.2203125000000004</v>
          </cell>
          <cell r="O4">
            <v>3.9065625000000006</v>
          </cell>
        </row>
        <row r="6">
          <cell r="A6">
            <v>36649</v>
          </cell>
          <cell r="B6">
            <v>3.18</v>
          </cell>
        </row>
        <row r="7">
          <cell r="A7">
            <v>36754</v>
          </cell>
          <cell r="B7">
            <v>4.2350000000000003</v>
          </cell>
          <cell r="C7">
            <v>3.0812866995000001</v>
          </cell>
          <cell r="D7">
            <v>4.3099999999999996</v>
          </cell>
          <cell r="E7">
            <v>4.2249999999999996</v>
          </cell>
          <cell r="F7">
            <v>3.41</v>
          </cell>
          <cell r="G7">
            <v>3.07</v>
          </cell>
          <cell r="H7">
            <v>4.13</v>
          </cell>
          <cell r="I7">
            <v>4.2649999999999997</v>
          </cell>
          <cell r="J7">
            <v>4.7300000000000004</v>
          </cell>
          <cell r="K7">
            <v>3.04</v>
          </cell>
          <cell r="L7">
            <v>4.4249999999999998</v>
          </cell>
          <cell r="M7">
            <v>4.55</v>
          </cell>
          <cell r="N7">
            <v>4.2450000000000001</v>
          </cell>
          <cell r="O7">
            <v>4.0650000000000004</v>
          </cell>
        </row>
        <row r="8">
          <cell r="A8">
            <v>36753</v>
          </cell>
          <cell r="B8">
            <v>4.24</v>
          </cell>
          <cell r="C8">
            <v>2.9727084205000001</v>
          </cell>
          <cell r="D8">
            <v>4.3150000000000004</v>
          </cell>
          <cell r="E8">
            <v>4.1900000000000004</v>
          </cell>
          <cell r="F8">
            <v>3.41</v>
          </cell>
          <cell r="G8">
            <v>2.97</v>
          </cell>
          <cell r="H8">
            <v>4.125</v>
          </cell>
          <cell r="I8">
            <v>4.26</v>
          </cell>
          <cell r="J8">
            <v>4.68</v>
          </cell>
          <cell r="K8">
            <v>2.9249999999999998</v>
          </cell>
          <cell r="L8">
            <v>4.42</v>
          </cell>
          <cell r="M8">
            <v>4.58</v>
          </cell>
          <cell r="N8">
            <v>4.2300000000000004</v>
          </cell>
          <cell r="O8">
            <v>4.0999999999999996</v>
          </cell>
        </row>
        <row r="9">
          <cell r="A9">
            <v>36752</v>
          </cell>
          <cell r="B9">
            <v>4.43</v>
          </cell>
          <cell r="C9">
            <v>2.9382677344999997</v>
          </cell>
          <cell r="D9">
            <v>4.4749999999999996</v>
          </cell>
          <cell r="E9">
            <v>4.3499999999999996</v>
          </cell>
          <cell r="F9">
            <v>3.46</v>
          </cell>
          <cell r="G9">
            <v>2.97</v>
          </cell>
          <cell r="H9">
            <v>4.3</v>
          </cell>
          <cell r="I9">
            <v>4.4400000000000004</v>
          </cell>
          <cell r="J9">
            <v>4.7649999999999997</v>
          </cell>
          <cell r="K9">
            <v>2.92</v>
          </cell>
          <cell r="L9">
            <v>4.6100000000000003</v>
          </cell>
          <cell r="M9">
            <v>4.7549999999999999</v>
          </cell>
          <cell r="N9">
            <v>4.4050000000000002</v>
          </cell>
          <cell r="O9">
            <v>4.0599999999999996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</row>
        <row r="10">
          <cell r="A10">
            <v>36751</v>
          </cell>
          <cell r="B10">
            <v>4.4450000000000003</v>
          </cell>
          <cell r="C10">
            <v>2.9145533917499997</v>
          </cell>
          <cell r="D10">
            <v>4.5049999999999999</v>
          </cell>
          <cell r="E10">
            <v>4.3600000000000003</v>
          </cell>
          <cell r="F10">
            <v>3.3650000000000002</v>
          </cell>
          <cell r="G10">
            <v>2.855</v>
          </cell>
          <cell r="H10">
            <v>4.3099999999999996</v>
          </cell>
          <cell r="I10">
            <v>4.46</v>
          </cell>
          <cell r="J10">
            <v>4.74</v>
          </cell>
          <cell r="K10">
            <v>2.855</v>
          </cell>
          <cell r="L10">
            <v>4.6150000000000002</v>
          </cell>
          <cell r="M10">
            <v>4.72</v>
          </cell>
          <cell r="N10">
            <v>4.41</v>
          </cell>
          <cell r="O10">
            <v>3.9649999999999999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</row>
        <row r="11">
          <cell r="A11">
            <v>36750</v>
          </cell>
          <cell r="B11">
            <v>4.4450000000000003</v>
          </cell>
          <cell r="C11">
            <v>2.9145533917499997</v>
          </cell>
          <cell r="D11">
            <v>4.5049999999999999</v>
          </cell>
          <cell r="E11">
            <v>4.3600000000000003</v>
          </cell>
          <cell r="F11">
            <v>3.3650000000000002</v>
          </cell>
          <cell r="G11">
            <v>2.855</v>
          </cell>
          <cell r="H11">
            <v>4.3099999999999996</v>
          </cell>
          <cell r="I11">
            <v>4.46</v>
          </cell>
          <cell r="J11">
            <v>4.74</v>
          </cell>
          <cell r="K11">
            <v>2.855</v>
          </cell>
          <cell r="L11">
            <v>4.6150000000000002</v>
          </cell>
          <cell r="M11">
            <v>4.72</v>
          </cell>
          <cell r="N11">
            <v>4.41</v>
          </cell>
          <cell r="O11">
            <v>3.9649999999999999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</row>
        <row r="12">
          <cell r="A12">
            <v>36749</v>
          </cell>
          <cell r="B12">
            <v>4.4450000000000003</v>
          </cell>
          <cell r="C12">
            <v>2.9145533917499997</v>
          </cell>
          <cell r="D12">
            <v>4.5049999999999999</v>
          </cell>
          <cell r="E12">
            <v>4.3600000000000003</v>
          </cell>
          <cell r="F12">
            <v>3.3650000000000002</v>
          </cell>
          <cell r="G12">
            <v>2.855</v>
          </cell>
          <cell r="H12">
            <v>4.3099999999999996</v>
          </cell>
          <cell r="I12">
            <v>4.46</v>
          </cell>
          <cell r="J12">
            <v>4.74</v>
          </cell>
          <cell r="K12">
            <v>2.855</v>
          </cell>
          <cell r="L12">
            <v>4.6150000000000002</v>
          </cell>
          <cell r="M12">
            <v>4.72</v>
          </cell>
          <cell r="N12">
            <v>4.41</v>
          </cell>
          <cell r="O12">
            <v>3.9649999999999999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</row>
        <row r="13">
          <cell r="A13">
            <v>36748</v>
          </cell>
          <cell r="B13">
            <v>4.43</v>
          </cell>
          <cell r="C13">
            <v>2.8783692127499996</v>
          </cell>
          <cell r="D13">
            <v>4.49</v>
          </cell>
          <cell r="E13">
            <v>4.3550000000000004</v>
          </cell>
          <cell r="F13">
            <v>3.51</v>
          </cell>
          <cell r="G13">
            <v>2.99</v>
          </cell>
          <cell r="H13">
            <v>4.3</v>
          </cell>
          <cell r="I13">
            <v>4.45</v>
          </cell>
          <cell r="J13">
            <v>4.7649999999999997</v>
          </cell>
          <cell r="K13">
            <v>2.92</v>
          </cell>
          <cell r="L13">
            <v>4.6150000000000002</v>
          </cell>
          <cell r="M13">
            <v>4.83</v>
          </cell>
          <cell r="N13">
            <v>4.41</v>
          </cell>
          <cell r="O13">
            <v>4.1749999999999998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</row>
        <row r="14">
          <cell r="A14">
            <v>36747</v>
          </cell>
          <cell r="B14">
            <v>4.4749999999999996</v>
          </cell>
          <cell r="C14">
            <v>3.07305068375</v>
          </cell>
          <cell r="D14">
            <v>4.57</v>
          </cell>
          <cell r="E14">
            <v>4.3899999999999997</v>
          </cell>
          <cell r="F14">
            <v>3.5049999999999999</v>
          </cell>
          <cell r="G14">
            <v>3.2050000000000001</v>
          </cell>
          <cell r="H14">
            <v>4.3550000000000004</v>
          </cell>
          <cell r="I14">
            <v>4.49</v>
          </cell>
          <cell r="J14">
            <v>4.7699999999999996</v>
          </cell>
          <cell r="K14">
            <v>3.1749999999999998</v>
          </cell>
          <cell r="L14">
            <v>4.6550000000000002</v>
          </cell>
          <cell r="M14">
            <v>4.9450000000000003</v>
          </cell>
          <cell r="N14">
            <v>4.46</v>
          </cell>
          <cell r="O14">
            <v>4.08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 t="e">
            <v>#REF!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</row>
        <row r="15">
          <cell r="A15">
            <v>36746</v>
          </cell>
          <cell r="B15">
            <v>4.45</v>
          </cell>
          <cell r="C15">
            <v>3.1921538009999999</v>
          </cell>
          <cell r="D15">
            <v>4.57</v>
          </cell>
          <cell r="E15">
            <v>4.3949999999999996</v>
          </cell>
          <cell r="F15">
            <v>3.45</v>
          </cell>
          <cell r="G15">
            <v>3.34</v>
          </cell>
          <cell r="H15">
            <v>4.3499999999999996</v>
          </cell>
          <cell r="I15">
            <v>4.49</v>
          </cell>
          <cell r="J15">
            <v>4.875</v>
          </cell>
          <cell r="K15">
            <v>3.2749999999999999</v>
          </cell>
          <cell r="L15">
            <v>4.6449999999999996</v>
          </cell>
          <cell r="M15">
            <v>4.96</v>
          </cell>
          <cell r="N15">
            <v>4.4450000000000003</v>
          </cell>
          <cell r="O15">
            <v>3.9449999999999998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 t="e">
            <v>#REF!</v>
          </cell>
          <cell r="X15" t="e">
            <v>#REF!</v>
          </cell>
          <cell r="Y15" t="e">
            <v>#REF!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</row>
        <row r="16">
          <cell r="A16">
            <v>36745</v>
          </cell>
          <cell r="B16">
            <v>4.3849999999999998</v>
          </cell>
          <cell r="C16">
            <v>3.35</v>
          </cell>
          <cell r="D16">
            <v>4.4850000000000003</v>
          </cell>
          <cell r="E16">
            <v>4.37</v>
          </cell>
          <cell r="F16">
            <v>3.4449999999999998</v>
          </cell>
          <cell r="G16">
            <v>3.3050000000000002</v>
          </cell>
          <cell r="H16">
            <v>4.2699999999999996</v>
          </cell>
          <cell r="I16">
            <v>4.29</v>
          </cell>
          <cell r="J16">
            <v>4.87</v>
          </cell>
          <cell r="K16">
            <v>3.1749999999999998</v>
          </cell>
          <cell r="L16">
            <v>4.57</v>
          </cell>
          <cell r="M16">
            <v>4.92</v>
          </cell>
          <cell r="N16">
            <v>4.2249999999999996</v>
          </cell>
          <cell r="O16">
            <v>3.82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 t="e">
            <v>#REF!</v>
          </cell>
          <cell r="X16" t="e">
            <v>#REF!</v>
          </cell>
          <cell r="Y16" t="e">
            <v>#REF!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</row>
        <row r="17">
          <cell r="A17">
            <v>36744</v>
          </cell>
          <cell r="B17">
            <v>4.25</v>
          </cell>
          <cell r="C17">
            <v>3.2417544149999999</v>
          </cell>
          <cell r="D17">
            <v>4.32</v>
          </cell>
          <cell r="E17">
            <v>4.1900000000000004</v>
          </cell>
          <cell r="F17">
            <v>3.29</v>
          </cell>
          <cell r="G17">
            <v>3.2050000000000001</v>
          </cell>
          <cell r="H17">
            <v>4.1399999999999997</v>
          </cell>
          <cell r="I17">
            <v>4.29</v>
          </cell>
          <cell r="J17">
            <v>4.75</v>
          </cell>
          <cell r="K17">
            <v>3.17</v>
          </cell>
          <cell r="L17">
            <v>4.4349999999999996</v>
          </cell>
          <cell r="M17">
            <v>4.5149999999999997</v>
          </cell>
          <cell r="N17">
            <v>4.2249999999999996</v>
          </cell>
          <cell r="O17">
            <v>3.7949999999999999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 t="e">
            <v>#REF!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</row>
        <row r="18">
          <cell r="A18">
            <v>36743</v>
          </cell>
          <cell r="B18">
            <v>4.25</v>
          </cell>
          <cell r="C18">
            <v>3.2417544149999999</v>
          </cell>
          <cell r="D18">
            <v>4.32</v>
          </cell>
          <cell r="E18">
            <v>4.1900000000000004</v>
          </cell>
          <cell r="F18">
            <v>3.29</v>
          </cell>
          <cell r="G18">
            <v>3.2050000000000001</v>
          </cell>
          <cell r="H18">
            <v>4.1399999999999997</v>
          </cell>
          <cell r="I18">
            <v>4.29</v>
          </cell>
          <cell r="J18">
            <v>4.75</v>
          </cell>
          <cell r="K18">
            <v>3.17</v>
          </cell>
          <cell r="L18">
            <v>4.4349999999999996</v>
          </cell>
          <cell r="M18">
            <v>4.5149999999999997</v>
          </cell>
          <cell r="N18">
            <v>4.2249999999999996</v>
          </cell>
          <cell r="O18">
            <v>3.7949999999999999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 t="e">
            <v>#REF!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</row>
        <row r="19">
          <cell r="A19">
            <v>36742</v>
          </cell>
          <cell r="B19">
            <v>4.25</v>
          </cell>
          <cell r="C19">
            <v>3.2417544149999999</v>
          </cell>
          <cell r="D19">
            <v>4.32</v>
          </cell>
          <cell r="E19">
            <v>4.1900000000000004</v>
          </cell>
          <cell r="F19">
            <v>3.29</v>
          </cell>
          <cell r="G19">
            <v>3.2050000000000001</v>
          </cell>
          <cell r="H19">
            <v>4.1399999999999997</v>
          </cell>
          <cell r="I19">
            <v>4.29</v>
          </cell>
          <cell r="J19">
            <v>4.75</v>
          </cell>
          <cell r="K19">
            <v>3.17</v>
          </cell>
          <cell r="L19">
            <v>4.4349999999999996</v>
          </cell>
          <cell r="M19">
            <v>4.5149999999999997</v>
          </cell>
          <cell r="N19">
            <v>4.2249999999999996</v>
          </cell>
          <cell r="O19">
            <v>3.7949999999999999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 t="e">
            <v>#REF!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</row>
        <row r="20">
          <cell r="A20">
            <v>36741</v>
          </cell>
          <cell r="B20">
            <v>4.22</v>
          </cell>
          <cell r="C20">
            <v>3.3048566025000001</v>
          </cell>
          <cell r="D20">
            <v>4.29</v>
          </cell>
          <cell r="E20">
            <v>4.1449999999999996</v>
          </cell>
          <cell r="F20">
            <v>3.4750000000000001</v>
          </cell>
          <cell r="G20">
            <v>3.25</v>
          </cell>
          <cell r="H20">
            <v>4.0999999999999996</v>
          </cell>
          <cell r="I20">
            <v>4.2549999999999999</v>
          </cell>
          <cell r="J20">
            <v>4.7549999999999999</v>
          </cell>
          <cell r="K20">
            <v>3.24</v>
          </cell>
          <cell r="L20">
            <v>4.4000000000000004</v>
          </cell>
          <cell r="M20">
            <v>4.55</v>
          </cell>
          <cell r="N20">
            <v>4.1900000000000004</v>
          </cell>
          <cell r="O20">
            <v>3.7850000000000001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 t="e">
            <v>#REF!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</row>
        <row r="21">
          <cell r="A21">
            <v>36740</v>
          </cell>
          <cell r="B21">
            <v>4.04</v>
          </cell>
          <cell r="C21">
            <v>3.1871370649999995</v>
          </cell>
          <cell r="D21">
            <v>4.16</v>
          </cell>
          <cell r="E21">
            <v>3.9849999999999999</v>
          </cell>
          <cell r="F21">
            <v>3.625</v>
          </cell>
          <cell r="G21">
            <v>3.1549999999999998</v>
          </cell>
          <cell r="H21">
            <v>3.9550000000000001</v>
          </cell>
          <cell r="I21">
            <v>4.1150000000000002</v>
          </cell>
          <cell r="J21">
            <v>4.6449999999999996</v>
          </cell>
          <cell r="K21">
            <v>3.16</v>
          </cell>
          <cell r="L21">
            <v>4.2450000000000001</v>
          </cell>
          <cell r="M21">
            <v>4.41</v>
          </cell>
          <cell r="N21">
            <v>4.0549999999999997</v>
          </cell>
          <cell r="O21">
            <v>3.7250000000000001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 t="e">
            <v>#REF!</v>
          </cell>
          <cell r="X21" t="e">
            <v>#REF!</v>
          </cell>
          <cell r="Y21" t="e">
            <v>#REF!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</row>
        <row r="22">
          <cell r="A22">
            <v>36739</v>
          </cell>
          <cell r="B22">
            <v>3.74</v>
          </cell>
          <cell r="C22">
            <v>3.0356332624999998</v>
          </cell>
          <cell r="D22">
            <v>3.8650000000000002</v>
          </cell>
          <cell r="E22">
            <v>3.76</v>
          </cell>
          <cell r="F22">
            <v>3.4950000000000001</v>
          </cell>
          <cell r="G22">
            <v>3.03</v>
          </cell>
          <cell r="H22">
            <v>3.6850000000000001</v>
          </cell>
          <cell r="I22">
            <v>3.82</v>
          </cell>
          <cell r="J22">
            <v>4.5350000000000001</v>
          </cell>
          <cell r="K22">
            <v>3</v>
          </cell>
          <cell r="L22">
            <v>3.9649999999999999</v>
          </cell>
          <cell r="M22">
            <v>4.1050000000000004</v>
          </cell>
          <cell r="N22">
            <v>3.78</v>
          </cell>
          <cell r="O22">
            <v>3.7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 t="e">
            <v>#REF!</v>
          </cell>
          <cell r="X22" t="e">
            <v>#REF!</v>
          </cell>
          <cell r="Y22" t="e">
            <v>#REF!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</row>
        <row r="23">
          <cell r="A23">
            <v>36738</v>
          </cell>
          <cell r="B23">
            <v>3.76</v>
          </cell>
          <cell r="C23">
            <v>2.9884442729999994</v>
          </cell>
          <cell r="D23">
            <v>3.855</v>
          </cell>
          <cell r="E23">
            <v>3.7549999999999999</v>
          </cell>
          <cell r="F23">
            <v>3.5150000000000001</v>
          </cell>
          <cell r="G23">
            <v>3.0750000000000002</v>
          </cell>
          <cell r="H23">
            <v>3.6749999999999998</v>
          </cell>
          <cell r="I23">
            <v>3.81</v>
          </cell>
          <cell r="J23">
            <v>4.6150000000000002</v>
          </cell>
          <cell r="K23">
            <v>3.0150000000000001</v>
          </cell>
          <cell r="L23">
            <v>3.95</v>
          </cell>
          <cell r="M23">
            <v>4.17</v>
          </cell>
          <cell r="N23">
            <v>3.76</v>
          </cell>
          <cell r="O23">
            <v>3.8450000000000002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 t="e">
            <v>#REF!</v>
          </cell>
          <cell r="X23" t="e">
            <v>#REF!</v>
          </cell>
          <cell r="Y23" t="e">
            <v>#REF!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</row>
        <row r="24">
          <cell r="A24">
            <v>36737</v>
          </cell>
          <cell r="B24">
            <v>3.8849999999999998</v>
          </cell>
          <cell r="C24">
            <v>3.0594572197499996</v>
          </cell>
          <cell r="D24">
            <v>3.9550000000000001</v>
          </cell>
          <cell r="E24">
            <v>3.9049999999999998</v>
          </cell>
          <cell r="F24">
            <v>3.5049999999999999</v>
          </cell>
          <cell r="G24">
            <v>3.1549999999999998</v>
          </cell>
          <cell r="H24">
            <v>3.7749999999999999</v>
          </cell>
          <cell r="I24">
            <v>3.93</v>
          </cell>
          <cell r="J24">
            <v>4.6050000000000004</v>
          </cell>
          <cell r="K24">
            <v>3.1150000000000002</v>
          </cell>
          <cell r="L24">
            <v>4.09</v>
          </cell>
          <cell r="M24">
            <v>4.1500000000000004</v>
          </cell>
          <cell r="N24">
            <v>3.89</v>
          </cell>
          <cell r="O24">
            <v>4.09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 t="e">
            <v>#REF!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</row>
        <row r="25">
          <cell r="A25">
            <v>36736</v>
          </cell>
          <cell r="B25">
            <v>3.8849999999999998</v>
          </cell>
          <cell r="C25">
            <v>3.0594572197499996</v>
          </cell>
          <cell r="D25">
            <v>3.9550000000000001</v>
          </cell>
          <cell r="E25">
            <v>3.9049999999999998</v>
          </cell>
          <cell r="F25">
            <v>3.5049999999999999</v>
          </cell>
          <cell r="G25">
            <v>3.1549999999999998</v>
          </cell>
          <cell r="H25">
            <v>3.7749999999999999</v>
          </cell>
          <cell r="I25">
            <v>3.93</v>
          </cell>
          <cell r="J25">
            <v>4.6050000000000004</v>
          </cell>
          <cell r="K25">
            <v>3.1150000000000002</v>
          </cell>
          <cell r="L25">
            <v>4.09</v>
          </cell>
          <cell r="M25">
            <v>4.1500000000000004</v>
          </cell>
          <cell r="N25">
            <v>3.89</v>
          </cell>
          <cell r="O25">
            <v>4.09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 t="e">
            <v>#REF!</v>
          </cell>
          <cell r="X25" t="e">
            <v>#REF!</v>
          </cell>
          <cell r="Y25" t="e">
            <v>#REF!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</row>
        <row r="26">
          <cell r="A26">
            <v>36735</v>
          </cell>
          <cell r="B26">
            <v>3.8849999999999998</v>
          </cell>
          <cell r="C26">
            <v>3.0594572197499996</v>
          </cell>
          <cell r="D26">
            <v>3.9550000000000001</v>
          </cell>
          <cell r="E26">
            <v>3.9049999999999998</v>
          </cell>
          <cell r="F26">
            <v>3.5049999999999999</v>
          </cell>
          <cell r="G26">
            <v>3.1549999999999998</v>
          </cell>
          <cell r="H26">
            <v>3.7749999999999999</v>
          </cell>
          <cell r="I26">
            <v>3.93</v>
          </cell>
          <cell r="J26">
            <v>4.6050000000000004</v>
          </cell>
          <cell r="K26">
            <v>3.1150000000000002</v>
          </cell>
          <cell r="L26">
            <v>4.09</v>
          </cell>
          <cell r="M26">
            <v>4.1500000000000004</v>
          </cell>
          <cell r="N26">
            <v>3.89</v>
          </cell>
          <cell r="O26">
            <v>4.09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 t="e">
            <v>#REF!</v>
          </cell>
          <cell r="X26" t="e">
            <v>#REF!</v>
          </cell>
          <cell r="Y26" t="e">
            <v>#REF!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</row>
        <row r="27">
          <cell r="A27">
            <v>36734</v>
          </cell>
          <cell r="B27">
            <v>3.7549999999999999</v>
          </cell>
          <cell r="C27">
            <v>3.0367145847499999</v>
          </cell>
          <cell r="D27">
            <v>3.82</v>
          </cell>
          <cell r="E27">
            <v>3.855</v>
          </cell>
          <cell r="F27">
            <v>3.53</v>
          </cell>
          <cell r="G27">
            <v>3.09</v>
          </cell>
          <cell r="H27">
            <v>3.645</v>
          </cell>
          <cell r="I27">
            <v>3.8450000000000002</v>
          </cell>
          <cell r="J27">
            <v>4.62</v>
          </cell>
          <cell r="K27">
            <v>3.085</v>
          </cell>
          <cell r="L27">
            <v>3.92</v>
          </cell>
          <cell r="M27">
            <v>4.0350000000000001</v>
          </cell>
          <cell r="N27">
            <v>3.86</v>
          </cell>
          <cell r="O27">
            <v>4.0549999999999997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 t="e">
            <v>#REF!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</row>
        <row r="28">
          <cell r="A28">
            <v>36733</v>
          </cell>
          <cell r="B28">
            <v>3.58</v>
          </cell>
          <cell r="C28">
            <v>2.9135882249999994</v>
          </cell>
          <cell r="D28">
            <v>3.65</v>
          </cell>
          <cell r="E28">
            <v>3.7050000000000001</v>
          </cell>
          <cell r="F28">
            <v>3.46</v>
          </cell>
          <cell r="G28">
            <v>2.92</v>
          </cell>
          <cell r="H28">
            <v>3.47</v>
          </cell>
          <cell r="I28">
            <v>3.665</v>
          </cell>
          <cell r="J28">
            <v>4.53</v>
          </cell>
          <cell r="K28">
            <v>2.88</v>
          </cell>
          <cell r="L28">
            <v>3.71</v>
          </cell>
          <cell r="M28">
            <v>3.8849999999999998</v>
          </cell>
          <cell r="N28">
            <v>3.6949999999999998</v>
          </cell>
          <cell r="O28">
            <v>3.9849999999999999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 t="e">
            <v>#REF!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</row>
        <row r="29">
          <cell r="A29">
            <v>36732</v>
          </cell>
          <cell r="B29">
            <v>3.6349999999999998</v>
          </cell>
          <cell r="C29">
            <v>2.9231380849999997</v>
          </cell>
          <cell r="D29">
            <v>3.67</v>
          </cell>
          <cell r="E29">
            <v>3.7</v>
          </cell>
          <cell r="F29">
            <v>3.4750000000000001</v>
          </cell>
          <cell r="G29">
            <v>2.96</v>
          </cell>
          <cell r="H29">
            <v>3.49</v>
          </cell>
          <cell r="I29">
            <v>3.7050000000000001</v>
          </cell>
          <cell r="J29">
            <v>4.53</v>
          </cell>
          <cell r="K29">
            <v>2.9</v>
          </cell>
          <cell r="L29">
            <v>3.7549999999999999</v>
          </cell>
          <cell r="M29">
            <v>3.8650000000000002</v>
          </cell>
          <cell r="N29">
            <v>3.7050000000000001</v>
          </cell>
          <cell r="O29">
            <v>3.9750000000000001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 t="e">
            <v>#REF!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</row>
        <row r="30">
          <cell r="A30">
            <v>36731</v>
          </cell>
          <cell r="B30">
            <v>3.74</v>
          </cell>
          <cell r="C30">
            <v>2.8070526897499994</v>
          </cell>
          <cell r="D30">
            <v>3.7749999999999999</v>
          </cell>
          <cell r="E30">
            <v>3.8</v>
          </cell>
          <cell r="F30">
            <v>3.5750000000000002</v>
          </cell>
          <cell r="G30">
            <v>3.02</v>
          </cell>
          <cell r="H30">
            <v>3.6</v>
          </cell>
          <cell r="I30">
            <v>3.7949999999999999</v>
          </cell>
          <cell r="J30">
            <v>4.625</v>
          </cell>
          <cell r="K30">
            <v>2.96</v>
          </cell>
          <cell r="L30">
            <v>3.88</v>
          </cell>
          <cell r="M30">
            <v>3.9550000000000001</v>
          </cell>
          <cell r="N30">
            <v>3.8</v>
          </cell>
          <cell r="O30">
            <v>4.04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 t="e">
            <v>#REF!</v>
          </cell>
          <cell r="X30" t="e">
            <v>#REF!</v>
          </cell>
          <cell r="Y30" t="e">
            <v>#REF!</v>
          </cell>
          <cell r="Z30" t="e">
            <v>#REF!</v>
          </cell>
          <cell r="AA30" t="e">
            <v>#REF!</v>
          </cell>
          <cell r="AB30" t="e">
            <v>#REF!</v>
          </cell>
          <cell r="AC30" t="e">
            <v>#REF!</v>
          </cell>
        </row>
        <row r="31">
          <cell r="A31">
            <v>36730</v>
          </cell>
          <cell r="B31">
            <v>3.88</v>
          </cell>
          <cell r="C31">
            <v>3.0434820404999994</v>
          </cell>
          <cell r="D31">
            <v>3.9249999999999998</v>
          </cell>
          <cell r="E31">
            <v>3.9249999999999998</v>
          </cell>
          <cell r="F31">
            <v>3.4950000000000001</v>
          </cell>
          <cell r="G31">
            <v>3.23</v>
          </cell>
          <cell r="H31">
            <v>3.7549999999999999</v>
          </cell>
          <cell r="I31">
            <v>3.97</v>
          </cell>
          <cell r="J31">
            <v>4.62</v>
          </cell>
          <cell r="K31">
            <v>3.22</v>
          </cell>
          <cell r="L31">
            <v>4.0350000000000001</v>
          </cell>
          <cell r="M31">
            <v>4.125</v>
          </cell>
          <cell r="N31">
            <v>3.97</v>
          </cell>
          <cell r="O31">
            <v>4.03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 t="e">
            <v>#REF!</v>
          </cell>
          <cell r="X31" t="e">
            <v>#REF!</v>
          </cell>
          <cell r="Y31" t="e">
            <v>#REF!</v>
          </cell>
          <cell r="Z31" t="e">
            <v>#REF!</v>
          </cell>
          <cell r="AA31" t="e">
            <v>#REF!</v>
          </cell>
          <cell r="AB31" t="e">
            <v>#REF!</v>
          </cell>
          <cell r="AC31" t="e">
            <v>#REF!</v>
          </cell>
        </row>
        <row r="32">
          <cell r="A32">
            <v>36729</v>
          </cell>
          <cell r="B32">
            <v>3.88</v>
          </cell>
          <cell r="C32">
            <v>3.0434820404999994</v>
          </cell>
          <cell r="D32">
            <v>3.9249999999999998</v>
          </cell>
          <cell r="E32">
            <v>3.9249999999999998</v>
          </cell>
          <cell r="F32">
            <v>3.4950000000000001</v>
          </cell>
          <cell r="G32">
            <v>3.23</v>
          </cell>
          <cell r="H32">
            <v>3.7549999999999999</v>
          </cell>
          <cell r="I32">
            <v>3.97</v>
          </cell>
          <cell r="J32">
            <v>4.62</v>
          </cell>
          <cell r="K32">
            <v>3.22</v>
          </cell>
          <cell r="L32">
            <v>4.0350000000000001</v>
          </cell>
          <cell r="M32">
            <v>4.125</v>
          </cell>
          <cell r="N32">
            <v>3.97</v>
          </cell>
          <cell r="O32">
            <v>4.03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 t="e">
            <v>#REF!</v>
          </cell>
          <cell r="X32" t="e">
            <v>#REF!</v>
          </cell>
          <cell r="Y32" t="e">
            <v>#REF!</v>
          </cell>
          <cell r="Z32" t="e">
            <v>#REF!</v>
          </cell>
          <cell r="AA32" t="e">
            <v>#REF!</v>
          </cell>
          <cell r="AB32" t="e">
            <v>#REF!</v>
          </cell>
          <cell r="AC32" t="e">
            <v>#REF!</v>
          </cell>
        </row>
        <row r="33">
          <cell r="A33">
            <v>36728</v>
          </cell>
          <cell r="B33">
            <v>3.88</v>
          </cell>
          <cell r="C33">
            <v>3.0434820404999994</v>
          </cell>
          <cell r="D33">
            <v>3.9249999999999998</v>
          </cell>
          <cell r="E33">
            <v>3.9249999999999998</v>
          </cell>
          <cell r="F33">
            <v>3.4950000000000001</v>
          </cell>
          <cell r="G33">
            <v>3.23</v>
          </cell>
          <cell r="H33">
            <v>3.7549999999999999</v>
          </cell>
          <cell r="I33">
            <v>3.97</v>
          </cell>
          <cell r="J33">
            <v>4.62</v>
          </cell>
          <cell r="K33">
            <v>3.22</v>
          </cell>
          <cell r="L33">
            <v>4.0350000000000001</v>
          </cell>
          <cell r="M33">
            <v>4.125</v>
          </cell>
          <cell r="N33">
            <v>3.97</v>
          </cell>
          <cell r="O33">
            <v>4.03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 t="e">
            <v>#REF!</v>
          </cell>
          <cell r="X33" t="e">
            <v>#REF!</v>
          </cell>
          <cell r="Y33" t="e">
            <v>#REF!</v>
          </cell>
          <cell r="Z33" t="e">
            <v>#REF!</v>
          </cell>
          <cell r="AA33" t="e">
            <v>#REF!</v>
          </cell>
          <cell r="AB33" t="e">
            <v>#REF!</v>
          </cell>
          <cell r="AC33" t="e">
            <v>#REF!</v>
          </cell>
        </row>
        <row r="34">
          <cell r="A34">
            <v>36727</v>
          </cell>
          <cell r="B34">
            <v>3.8650000000000002</v>
          </cell>
          <cell r="C34">
            <v>3.0366747584999998</v>
          </cell>
          <cell r="D34">
            <v>3.91</v>
          </cell>
          <cell r="E34">
            <v>3.9049999999999998</v>
          </cell>
          <cell r="F34">
            <v>3.6150000000000002</v>
          </cell>
          <cell r="G34">
            <v>3.2149999999999999</v>
          </cell>
          <cell r="H34">
            <v>3.7549999999999999</v>
          </cell>
          <cell r="I34">
            <v>3.93</v>
          </cell>
          <cell r="J34">
            <v>4.625</v>
          </cell>
          <cell r="K34">
            <v>3.19</v>
          </cell>
          <cell r="L34">
            <v>4.0350000000000001</v>
          </cell>
          <cell r="M34">
            <v>4.165</v>
          </cell>
          <cell r="N34">
            <v>3.95</v>
          </cell>
          <cell r="O34">
            <v>4.0250000000000004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 t="e">
            <v>#REF!</v>
          </cell>
          <cell r="X34" t="e">
            <v>#REF!</v>
          </cell>
          <cell r="Y34" t="e">
            <v>#REF!</v>
          </cell>
          <cell r="Z34" t="e">
            <v>#REF!</v>
          </cell>
          <cell r="AA34" t="e">
            <v>#REF!</v>
          </cell>
          <cell r="AB34" t="e">
            <v>#REF!</v>
          </cell>
          <cell r="AC34" t="e">
            <v>#REF!</v>
          </cell>
        </row>
        <row r="35">
          <cell r="A35">
            <v>36726</v>
          </cell>
          <cell r="B35">
            <v>4.0650000000000004</v>
          </cell>
          <cell r="C35">
            <v>3.1704395799999996</v>
          </cell>
          <cell r="D35">
            <v>4.0999999999999996</v>
          </cell>
          <cell r="E35">
            <v>4.04</v>
          </cell>
          <cell r="F35">
            <v>3.7250000000000001</v>
          </cell>
          <cell r="G35">
            <v>3.3</v>
          </cell>
          <cell r="H35">
            <v>3.92</v>
          </cell>
          <cell r="I35">
            <v>4.1100000000000003</v>
          </cell>
          <cell r="J35">
            <v>4.76</v>
          </cell>
          <cell r="K35">
            <v>3.3050000000000002</v>
          </cell>
          <cell r="L35">
            <v>4.25</v>
          </cell>
          <cell r="M35">
            <v>4.3449999999999998</v>
          </cell>
          <cell r="N35">
            <v>4.0750000000000002</v>
          </cell>
          <cell r="O35">
            <v>3.99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 t="e">
            <v>#REF!</v>
          </cell>
          <cell r="X35" t="e">
            <v>#REF!</v>
          </cell>
          <cell r="Y35" t="e">
            <v>#REF!</v>
          </cell>
          <cell r="Z35" t="e">
            <v>#REF!</v>
          </cell>
          <cell r="AA35" t="e">
            <v>#REF!</v>
          </cell>
          <cell r="AB35" t="e">
            <v>#REF!</v>
          </cell>
          <cell r="AC35" t="e">
            <v>#REF!</v>
          </cell>
        </row>
        <row r="36">
          <cell r="A36">
            <v>36725</v>
          </cell>
          <cell r="B36">
            <v>3.99</v>
          </cell>
          <cell r="C36">
            <v>3.0289999999999999</v>
          </cell>
          <cell r="D36">
            <v>4.0149999999999997</v>
          </cell>
          <cell r="E36">
            <v>3.95</v>
          </cell>
          <cell r="F36">
            <v>3.6349999999999998</v>
          </cell>
          <cell r="G36">
            <v>3.2549999999999999</v>
          </cell>
          <cell r="H36">
            <v>3.83</v>
          </cell>
          <cell r="I36">
            <v>4.01</v>
          </cell>
          <cell r="J36">
            <v>4.6749999999999998</v>
          </cell>
          <cell r="K36">
            <v>3.24</v>
          </cell>
          <cell r="L36">
            <v>4.16</v>
          </cell>
          <cell r="M36">
            <v>4.2649999999999997</v>
          </cell>
          <cell r="N36">
            <v>3.98</v>
          </cell>
          <cell r="O36">
            <v>3.7250000000000001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 t="e">
            <v>#REF!</v>
          </cell>
          <cell r="X36" t="e">
            <v>#REF!</v>
          </cell>
          <cell r="Y36" t="e">
            <v>#REF!</v>
          </cell>
          <cell r="Z36" t="e">
            <v>#REF!</v>
          </cell>
          <cell r="AA36" t="e">
            <v>#REF!</v>
          </cell>
          <cell r="AB36" t="e">
            <v>#REF!</v>
          </cell>
          <cell r="AC36" t="e">
            <v>#REF!</v>
          </cell>
        </row>
        <row r="37">
          <cell r="A37">
            <v>36724</v>
          </cell>
          <cell r="B37">
            <v>4.1349999999999998</v>
          </cell>
          <cell r="C37">
            <v>3.1587422674999996</v>
          </cell>
          <cell r="D37">
            <v>4.1550000000000002</v>
          </cell>
          <cell r="E37">
            <v>4.12</v>
          </cell>
          <cell r="F37">
            <v>3.73</v>
          </cell>
          <cell r="G37">
            <v>3.4950000000000001</v>
          </cell>
          <cell r="H37">
            <v>3.98</v>
          </cell>
          <cell r="I37">
            <v>4.1749999999999998</v>
          </cell>
          <cell r="J37">
            <v>4.7050000000000001</v>
          </cell>
          <cell r="K37">
            <v>3.4449999999999998</v>
          </cell>
          <cell r="L37">
            <v>4.335</v>
          </cell>
          <cell r="M37">
            <v>4.46</v>
          </cell>
          <cell r="N37">
            <v>4.1399999999999997</v>
          </cell>
          <cell r="O37">
            <v>3.92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 t="e">
            <v>#REF!</v>
          </cell>
          <cell r="X37" t="e">
            <v>#REF!</v>
          </cell>
          <cell r="Y37" t="e">
            <v>#REF!</v>
          </cell>
          <cell r="Z37" t="e">
            <v>#REF!</v>
          </cell>
          <cell r="AA37" t="e">
            <v>#REF!</v>
          </cell>
          <cell r="AB37" t="e">
            <v>#REF!</v>
          </cell>
          <cell r="AC37" t="e">
            <v>#REF!</v>
          </cell>
        </row>
        <row r="38">
          <cell r="A38">
            <v>36696</v>
          </cell>
          <cell r="B38">
            <v>4.3899999999999997</v>
          </cell>
          <cell r="C38">
            <v>3.6061721984999999</v>
          </cell>
          <cell r="D38">
            <v>4.4400000000000004</v>
          </cell>
          <cell r="E38">
            <v>4.1900000000000004</v>
          </cell>
          <cell r="F38">
            <v>4.0250000000000004</v>
          </cell>
          <cell r="G38">
            <v>3.78</v>
          </cell>
          <cell r="H38">
            <v>4.17</v>
          </cell>
          <cell r="I38">
            <v>4.3449999999999998</v>
          </cell>
          <cell r="J38">
            <v>4.72</v>
          </cell>
          <cell r="K38">
            <v>3.7</v>
          </cell>
          <cell r="L38">
            <v>4.55</v>
          </cell>
          <cell r="M38">
            <v>4.7249999999999996</v>
          </cell>
          <cell r="N38">
            <v>4.26</v>
          </cell>
          <cell r="O38">
            <v>4.21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 t="e">
            <v>#REF!</v>
          </cell>
          <cell r="X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</row>
        <row r="39">
          <cell r="A39">
            <v>36695</v>
          </cell>
          <cell r="B39">
            <v>4.45</v>
          </cell>
          <cell r="C39">
            <v>3.7191719824999994</v>
          </cell>
          <cell r="D39">
            <v>4.5199999999999996</v>
          </cell>
          <cell r="E39">
            <v>4.1849999999999996</v>
          </cell>
          <cell r="F39">
            <v>3.99</v>
          </cell>
          <cell r="G39">
            <v>3.79</v>
          </cell>
          <cell r="H39">
            <v>4.2249999999999996</v>
          </cell>
          <cell r="I39">
            <v>4.3849999999999998</v>
          </cell>
          <cell r="J39">
            <v>4.67</v>
          </cell>
          <cell r="K39">
            <v>3.75</v>
          </cell>
          <cell r="L39">
            <v>4.625</v>
          </cell>
          <cell r="M39">
            <v>4.7850000000000001</v>
          </cell>
          <cell r="N39">
            <v>4.2549999999999999</v>
          </cell>
          <cell r="O39">
            <v>4.2549999999999999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 t="e">
            <v>#REF!</v>
          </cell>
          <cell r="X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</row>
      </sheetData>
      <sheetData sheetId="3">
        <row r="1">
          <cell r="D1" t="str">
            <v>NYMEX</v>
          </cell>
          <cell r="E1" t="str">
            <v>AECO</v>
          </cell>
          <cell r="F1" t="str">
            <v>CHICAGO</v>
          </cell>
          <cell r="G1" t="str">
            <v>EP PERM</v>
          </cell>
          <cell r="H1" t="str">
            <v>EP SJ</v>
          </cell>
          <cell r="I1" t="str">
            <v>NWPL RM</v>
          </cell>
          <cell r="J1" t="str">
            <v>PEPL</v>
          </cell>
          <cell r="K1" t="str">
            <v>SHIP</v>
          </cell>
          <cell r="L1" t="str">
            <v>SOCAL</v>
          </cell>
          <cell r="M1" t="str">
            <v>SUMAS</v>
          </cell>
          <cell r="N1" t="str">
            <v>TCO</v>
          </cell>
          <cell r="O1" t="str">
            <v>TRANSCO Z6</v>
          </cell>
          <cell r="P1" t="str">
            <v>WAHA</v>
          </cell>
          <cell r="Q1" t="str">
            <v>MALIN</v>
          </cell>
          <cell r="R1" t="str">
            <v>PALO</v>
          </cell>
          <cell r="S1" t="str">
            <v>COB</v>
          </cell>
          <cell r="T1" t="str">
            <v>ENTERGY</v>
          </cell>
          <cell r="U1" t="str">
            <v>CINERGY</v>
          </cell>
          <cell r="V1" t="str">
            <v>PJM</v>
          </cell>
          <cell r="X1" t="str">
            <v>WINTER0001NYMEX</v>
          </cell>
          <cell r="Y1" t="str">
            <v>WINTER0001AECO</v>
          </cell>
          <cell r="Z1" t="str">
            <v>WINTER0001CHICAGO</v>
          </cell>
          <cell r="AA1" t="str">
            <v>WINTER0001EP PERM</v>
          </cell>
          <cell r="AB1" t="str">
            <v>WINTER0001EP SJ</v>
          </cell>
          <cell r="AC1" t="str">
            <v>WINTER0001NWPL RM</v>
          </cell>
          <cell r="AD1" t="str">
            <v>WINTER0001PEPL</v>
          </cell>
          <cell r="AE1" t="str">
            <v>WINTER0001SHIP</v>
          </cell>
          <cell r="AF1" t="str">
            <v>WINTER0001SOCAL</v>
          </cell>
          <cell r="AG1" t="str">
            <v>WINTER0001SUMAS</v>
          </cell>
          <cell r="AH1" t="str">
            <v>WINTER0001TCO</v>
          </cell>
          <cell r="AI1" t="str">
            <v>WINTER0001TRANSCO Z6</v>
          </cell>
          <cell r="AJ1" t="str">
            <v>WINTER0001WAHA</v>
          </cell>
          <cell r="AK1" t="str">
            <v>WINTER0001MALIN</v>
          </cell>
          <cell r="AN1" t="str">
            <v>SUMMER00NYMEX</v>
          </cell>
          <cell r="AO1" t="str">
            <v>SUMMER00AECO</v>
          </cell>
          <cell r="AP1" t="str">
            <v>SUMMER00CHICAGO</v>
          </cell>
          <cell r="AQ1" t="str">
            <v>SUMMER00EP PERM</v>
          </cell>
          <cell r="AR1" t="str">
            <v>SUMMER00EP SJ</v>
          </cell>
          <cell r="AS1" t="str">
            <v>SUMMER00NWPL RM</v>
          </cell>
          <cell r="AT1" t="str">
            <v>SUMMER00PEPL</v>
          </cell>
          <cell r="AU1" t="str">
            <v>SUMMER00SHIP</v>
          </cell>
          <cell r="AV1" t="str">
            <v>SUMMER00SOCAL</v>
          </cell>
          <cell r="AW1" t="str">
            <v>SUMMER00SUMAS</v>
          </cell>
          <cell r="AX1" t="str">
            <v>SUMMER00TCO</v>
          </cell>
          <cell r="AY1" t="str">
            <v>SUMMER00TRANSCO Z6</v>
          </cell>
          <cell r="AZ1" t="str">
            <v>SUMMER00WAHA</v>
          </cell>
          <cell r="BA1" t="str">
            <v>SUMMER00MALIN</v>
          </cell>
        </row>
        <row r="2">
          <cell r="D2">
            <v>2</v>
          </cell>
          <cell r="E2">
            <v>3</v>
          </cell>
          <cell r="F2">
            <v>4</v>
          </cell>
          <cell r="G2">
            <v>5</v>
          </cell>
          <cell r="H2">
            <v>6</v>
          </cell>
          <cell r="I2">
            <v>7</v>
          </cell>
          <cell r="J2">
            <v>8</v>
          </cell>
          <cell r="K2">
            <v>9</v>
          </cell>
          <cell r="L2">
            <v>10</v>
          </cell>
          <cell r="M2">
            <v>11</v>
          </cell>
          <cell r="N2">
            <v>12</v>
          </cell>
          <cell r="O2">
            <v>13</v>
          </cell>
          <cell r="P2">
            <v>14</v>
          </cell>
          <cell r="Q2">
            <v>15</v>
          </cell>
          <cell r="R2">
            <v>16</v>
          </cell>
          <cell r="S2">
            <v>17</v>
          </cell>
          <cell r="T2">
            <v>18</v>
          </cell>
          <cell r="U2">
            <v>19</v>
          </cell>
          <cell r="V2">
            <v>20</v>
          </cell>
          <cell r="W2">
            <v>21</v>
          </cell>
          <cell r="X2">
            <v>22</v>
          </cell>
          <cell r="Y2">
            <v>23</v>
          </cell>
          <cell r="Z2">
            <v>24</v>
          </cell>
          <cell r="AA2">
            <v>25</v>
          </cell>
          <cell r="AB2">
            <v>26</v>
          </cell>
          <cell r="AC2">
            <v>27</v>
          </cell>
          <cell r="AD2">
            <v>28</v>
          </cell>
          <cell r="AE2">
            <v>29</v>
          </cell>
          <cell r="AF2">
            <v>30</v>
          </cell>
          <cell r="AG2">
            <v>31</v>
          </cell>
          <cell r="AH2">
            <v>32</v>
          </cell>
          <cell r="AI2">
            <v>33</v>
          </cell>
          <cell r="AJ2">
            <v>34</v>
          </cell>
          <cell r="AK2">
            <v>35</v>
          </cell>
          <cell r="AL2">
            <v>36</v>
          </cell>
          <cell r="AM2">
            <v>37</v>
          </cell>
          <cell r="AN2">
            <v>38</v>
          </cell>
          <cell r="AO2">
            <v>39</v>
          </cell>
          <cell r="AP2">
            <v>40</v>
          </cell>
          <cell r="AQ2">
            <v>41</v>
          </cell>
          <cell r="AR2">
            <v>42</v>
          </cell>
          <cell r="AS2">
            <v>43</v>
          </cell>
          <cell r="AT2">
            <v>44</v>
          </cell>
          <cell r="AU2">
            <v>45</v>
          </cell>
          <cell r="AV2">
            <v>46</v>
          </cell>
          <cell r="AW2">
            <v>47</v>
          </cell>
          <cell r="AX2">
            <v>48</v>
          </cell>
          <cell r="AY2">
            <v>49</v>
          </cell>
          <cell r="AZ2">
            <v>50</v>
          </cell>
          <cell r="BA2">
            <v>51</v>
          </cell>
        </row>
        <row r="3">
          <cell r="C3">
            <v>5</v>
          </cell>
          <cell r="D3">
            <v>4.4177999999999997</v>
          </cell>
          <cell r="F3">
            <v>6.8000000000000504E-2</v>
          </cell>
          <cell r="G3">
            <v>-0.13499999999999979</v>
          </cell>
          <cell r="H3">
            <v>-0.84649999999999892</v>
          </cell>
          <cell r="I3">
            <v>-1.0599999999999996</v>
          </cell>
          <cell r="J3">
            <v>-0.13899999999999935</v>
          </cell>
          <cell r="K3">
            <v>1.4499999999999957E-2</v>
          </cell>
          <cell r="L3">
            <v>0.31450000000000067</v>
          </cell>
          <cell r="M3">
            <v>-1.0679999999999992</v>
          </cell>
          <cell r="N3">
            <v>0.17500000000000071</v>
          </cell>
          <cell r="O3">
            <v>0.36899999999999977</v>
          </cell>
          <cell r="P3">
            <v>-8.3999999999999631E-2</v>
          </cell>
          <cell r="Q3">
            <v>-0.19399999999999995</v>
          </cell>
          <cell r="X3">
            <v>2.7817599999999998</v>
          </cell>
          <cell r="Z3">
            <v>0.11500000000000066</v>
          </cell>
          <cell r="AA3">
            <v>-0.13999999999999968</v>
          </cell>
          <cell r="AB3">
            <v>-0.21849999999999969</v>
          </cell>
          <cell r="AC3">
            <v>-0.22849999999999948</v>
          </cell>
          <cell r="AD3">
            <v>-0.10900000000000043</v>
          </cell>
          <cell r="AE3">
            <v>-4.7499999999999876E-2</v>
          </cell>
          <cell r="AF3">
            <v>6.6500000000000448E-2</v>
          </cell>
          <cell r="AG3">
            <v>4.3500000000000316E-2</v>
          </cell>
          <cell r="AH3">
            <v>0.25449999999999973</v>
          </cell>
          <cell r="AI3">
            <v>0.95100000000000007</v>
          </cell>
          <cell r="AJ3">
            <v>-0.12349999999999994</v>
          </cell>
          <cell r="AK3">
            <v>2.8999999999999915E-2</v>
          </cell>
          <cell r="AN3">
            <v>2.5658857142857139</v>
          </cell>
          <cell r="AO3">
            <v>-0.30949999999999989</v>
          </cell>
          <cell r="AP3">
            <v>5.3500000000000547E-2</v>
          </cell>
          <cell r="AQ3">
            <v>-0.12299999999999933</v>
          </cell>
          <cell r="AR3">
            <v>-0.22499999999999964</v>
          </cell>
          <cell r="AS3">
            <v>-0.30149999999999988</v>
          </cell>
          <cell r="AT3">
            <v>-0.1104999999999996</v>
          </cell>
          <cell r="AU3">
            <v>8.49999999999973E-3</v>
          </cell>
          <cell r="AV3">
            <v>9.9499999999999922E-2</v>
          </cell>
          <cell r="AW3">
            <v>-0.31000000000000005</v>
          </cell>
          <cell r="AX3">
            <v>0.15600000000000014</v>
          </cell>
          <cell r="AY3">
            <v>0.29149999999999965</v>
          </cell>
          <cell r="AZ3">
            <v>-8.4500000000000242E-2</v>
          </cell>
          <cell r="BA3">
            <v>-0.12399999999999967</v>
          </cell>
        </row>
        <row r="4">
          <cell r="C4">
            <v>18</v>
          </cell>
          <cell r="D4">
            <v>3.9931111111111113</v>
          </cell>
          <cell r="F4">
            <v>0.24721031746031841</v>
          </cell>
          <cell r="G4">
            <v>-5.0277777777777644E-2</v>
          </cell>
          <cell r="H4">
            <v>-0.38958333333333339</v>
          </cell>
          <cell r="I4">
            <v>-0.71861111111111065</v>
          </cell>
          <cell r="J4">
            <v>-0.13652777777777825</v>
          </cell>
          <cell r="K4">
            <v>2.9583333333333073E-2</v>
          </cell>
          <cell r="L4">
            <v>0.63777777777777711</v>
          </cell>
          <cell r="M4">
            <v>-0.71027777777777779</v>
          </cell>
          <cell r="N4">
            <v>0.16986111111111057</v>
          </cell>
          <cell r="O4">
            <v>0.36472222222222239</v>
          </cell>
          <cell r="P4">
            <v>-2.3472222222222783E-2</v>
          </cell>
          <cell r="Q4">
            <v>-5.2777777777777146E-3</v>
          </cell>
          <cell r="X4">
            <v>2.7383666666666659</v>
          </cell>
          <cell r="Z4">
            <v>0.12319444444444549</v>
          </cell>
          <cell r="AA4">
            <v>-0.1356944444444439</v>
          </cell>
          <cell r="AB4">
            <v>-0.21444444444444333</v>
          </cell>
          <cell r="AC4">
            <v>-0.22388888888888792</v>
          </cell>
          <cell r="AD4">
            <v>-0.10784722222222154</v>
          </cell>
          <cell r="AE4">
            <v>-4.1180555555554221E-2</v>
          </cell>
          <cell r="AF4">
            <v>7.3958333333334014E-2</v>
          </cell>
          <cell r="AG4">
            <v>4.1944444444445228E-2</v>
          </cell>
          <cell r="AH4">
            <v>0.25472222222222296</v>
          </cell>
          <cell r="AI4">
            <v>0.91930555555555538</v>
          </cell>
          <cell r="AJ4">
            <v>-0.12222222222222179</v>
          </cell>
          <cell r="AK4">
            <v>3.72222222222236E-2</v>
          </cell>
          <cell r="AN4">
            <v>2.5564603174603171</v>
          </cell>
          <cell r="AO4">
            <v>-0.31166666666666698</v>
          </cell>
          <cell r="AP4">
            <v>5.0277777777777644E-2</v>
          </cell>
          <cell r="AQ4">
            <v>-0.12222222222222179</v>
          </cell>
          <cell r="AR4">
            <v>-0.22305555555555534</v>
          </cell>
          <cell r="AS4">
            <v>-0.29916666666666591</v>
          </cell>
          <cell r="AT4">
            <v>-0.10881944444444347</v>
          </cell>
          <cell r="AU4">
            <v>9.1666666666672114E-3</v>
          </cell>
          <cell r="AV4">
            <v>0.10513888888888978</v>
          </cell>
          <cell r="AW4">
            <v>-0.30847222222222159</v>
          </cell>
          <cell r="AX4">
            <v>0.14749999999999996</v>
          </cell>
          <cell r="AY4">
            <v>0.27986111111111089</v>
          </cell>
          <cell r="AZ4">
            <v>-8.166666666666611E-2</v>
          </cell>
          <cell r="BA4">
            <v>-0.11736111111111036</v>
          </cell>
        </row>
        <row r="5">
          <cell r="C5">
            <v>40</v>
          </cell>
          <cell r="D5">
            <v>3.9890499999999998</v>
          </cell>
          <cell r="F5">
            <v>0.22518750000000143</v>
          </cell>
          <cell r="G5">
            <v>-8.4374999999998757E-2</v>
          </cell>
          <cell r="H5">
            <v>-0.32943749999999961</v>
          </cell>
          <cell r="I5">
            <v>-0.59131249999999946</v>
          </cell>
          <cell r="J5">
            <v>-0.14529999999999976</v>
          </cell>
          <cell r="K5">
            <v>1.2937499999999602E-2</v>
          </cell>
          <cell r="L5">
            <v>0.46643750000000139</v>
          </cell>
          <cell r="M5">
            <v>-0.55762499999999982</v>
          </cell>
          <cell r="N5">
            <v>0.17137500000000028</v>
          </cell>
          <cell r="O5">
            <v>0.40693750000000062</v>
          </cell>
          <cell r="P5">
            <v>-2.2374999999999812E-2</v>
          </cell>
          <cell r="Q5">
            <v>-5.1687499999999442E-2</v>
          </cell>
          <cell r="X5">
            <v>2.4467649999999996</v>
          </cell>
          <cell r="Z5">
            <v>0.11518750000000022</v>
          </cell>
          <cell r="AA5">
            <v>-0.12362499999999965</v>
          </cell>
          <cell r="AB5">
            <v>-0.19518749999999896</v>
          </cell>
          <cell r="AC5">
            <v>-0.20474999999999888</v>
          </cell>
          <cell r="AD5">
            <v>-9.6999999999999531E-2</v>
          </cell>
          <cell r="AE5">
            <v>-3.4749999999999837E-2</v>
          </cell>
          <cell r="AF5">
            <v>5.3500000000000103E-2</v>
          </cell>
          <cell r="AG5">
            <v>2.9500000000000082E-2</v>
          </cell>
          <cell r="AH5">
            <v>0.2306250000000003</v>
          </cell>
          <cell r="AI5">
            <v>0.79643750000000013</v>
          </cell>
          <cell r="AJ5">
            <v>-0.10943749999999985</v>
          </cell>
          <cell r="AK5">
            <v>2.2312500000000401E-2</v>
          </cell>
          <cell r="AN5">
            <v>2.5051571428571426</v>
          </cell>
          <cell r="AO5">
            <v>-0.30712500000000009</v>
          </cell>
          <cell r="AP5">
            <v>4.8656250000000512E-2</v>
          </cell>
          <cell r="AQ5">
            <v>-0.12053124999999953</v>
          </cell>
          <cell r="AR5">
            <v>-0.21787500000000071</v>
          </cell>
          <cell r="AS5">
            <v>-0.30012499999999953</v>
          </cell>
          <cell r="AT5">
            <v>-0.10606250000000017</v>
          </cell>
          <cell r="AU5">
            <v>1.2781250000000632E-2</v>
          </cell>
          <cell r="AV5">
            <v>0.10087499999999983</v>
          </cell>
          <cell r="AW5">
            <v>-0.3058124999999996</v>
          </cell>
          <cell r="AX5">
            <v>0.14537500000000092</v>
          </cell>
          <cell r="AY5">
            <v>0.26874999999999982</v>
          </cell>
          <cell r="AZ5">
            <v>-8.1406250000000568E-2</v>
          </cell>
          <cell r="BA5">
            <v>-0.11612499999999981</v>
          </cell>
        </row>
        <row r="7">
          <cell r="D7" t="str">
            <v>SPOT</v>
          </cell>
          <cell r="X7" t="str">
            <v>WINTER0001</v>
          </cell>
          <cell r="AN7" t="str">
            <v>SUMMER00</v>
          </cell>
        </row>
        <row r="8">
          <cell r="C8" t="str">
            <v>date</v>
          </cell>
          <cell r="D8" t="str">
            <v>NYMEX</v>
          </cell>
          <cell r="E8" t="str">
            <v>AECO</v>
          </cell>
          <cell r="F8" t="str">
            <v>CHICAGO</v>
          </cell>
          <cell r="G8" t="str">
            <v>EP PERM</v>
          </cell>
          <cell r="H8" t="str">
            <v>EP SJ</v>
          </cell>
          <cell r="I8" t="str">
            <v>NWPL RM</v>
          </cell>
          <cell r="J8" t="str">
            <v>PEPL</v>
          </cell>
          <cell r="K8" t="str">
            <v>SHIP</v>
          </cell>
          <cell r="L8" t="str">
            <v>SOCAL</v>
          </cell>
          <cell r="M8" t="str">
            <v>SUMAS</v>
          </cell>
          <cell r="N8" t="str">
            <v>TCO</v>
          </cell>
          <cell r="O8" t="str">
            <v>TRANSCO Z6</v>
          </cell>
          <cell r="P8" t="str">
            <v>WAHA</v>
          </cell>
          <cell r="Q8" t="str">
            <v>MALIN</v>
          </cell>
          <cell r="R8" t="str">
            <v>PALO</v>
          </cell>
          <cell r="S8" t="str">
            <v>COB</v>
          </cell>
          <cell r="T8" t="str">
            <v>ENTERGY</v>
          </cell>
          <cell r="U8" t="str">
            <v>CINERGY</v>
          </cell>
          <cell r="V8" t="str">
            <v>PJM</v>
          </cell>
          <cell r="X8" t="str">
            <v>NYMEX</v>
          </cell>
          <cell r="Y8" t="str">
            <v>AECO</v>
          </cell>
          <cell r="Z8" t="str">
            <v>CHICAGO</v>
          </cell>
          <cell r="AA8" t="str">
            <v>EP PERM</v>
          </cell>
          <cell r="AB8" t="str">
            <v>EP SJ</v>
          </cell>
          <cell r="AC8" t="str">
            <v>NWPL RM</v>
          </cell>
          <cell r="AD8" t="str">
            <v>PEPL</v>
          </cell>
          <cell r="AE8" t="str">
            <v>SHIP</v>
          </cell>
          <cell r="AF8" t="str">
            <v>SOCAL</v>
          </cell>
          <cell r="AG8" t="str">
            <v>SUMAS</v>
          </cell>
          <cell r="AH8" t="str">
            <v>TCO</v>
          </cell>
          <cell r="AI8" t="str">
            <v>TRANSCO Z6</v>
          </cell>
          <cell r="AJ8" t="str">
            <v>WAHA</v>
          </cell>
          <cell r="AK8" t="str">
            <v>MALIN</v>
          </cell>
          <cell r="AN8" t="str">
            <v>NYMEX</v>
          </cell>
          <cell r="AO8" t="str">
            <v>AECO</v>
          </cell>
          <cell r="AP8" t="str">
            <v>CHICAGO</v>
          </cell>
          <cell r="AQ8" t="str">
            <v>EP PERM</v>
          </cell>
          <cell r="AR8" t="str">
            <v>EP SJ</v>
          </cell>
          <cell r="AS8" t="str">
            <v>NWPL RM</v>
          </cell>
          <cell r="AT8" t="str">
            <v>PEPL</v>
          </cell>
          <cell r="AU8" t="str">
            <v>SHIP</v>
          </cell>
          <cell r="AV8" t="str">
            <v>SOCAL</v>
          </cell>
          <cell r="AW8" t="str">
            <v>SUMAS</v>
          </cell>
          <cell r="AX8" t="str">
            <v>TCO</v>
          </cell>
          <cell r="AY8" t="str">
            <v>TRANSCO Z6</v>
          </cell>
          <cell r="AZ8" t="str">
            <v>WAHA</v>
          </cell>
          <cell r="BA8" t="str">
            <v>MALIN</v>
          </cell>
        </row>
        <row r="9">
          <cell r="G9">
            <v>-0.215</v>
          </cell>
          <cell r="H9">
            <v>-0.33</v>
          </cell>
          <cell r="I9">
            <v>-0.39</v>
          </cell>
          <cell r="J9">
            <v>-0.13500000000000001</v>
          </cell>
          <cell r="K9">
            <v>-2.5000000000000001E-3</v>
          </cell>
          <cell r="L9">
            <v>-4.2500000000000003E-2</v>
          </cell>
          <cell r="N9">
            <v>0.16500000000000001</v>
          </cell>
          <cell r="O9">
            <v>0.28999999999999998</v>
          </cell>
          <cell r="R9" t="str">
            <v xml:space="preserve"> </v>
          </cell>
        </row>
        <row r="10">
          <cell r="A10">
            <v>36754</v>
          </cell>
          <cell r="B10">
            <v>3</v>
          </cell>
          <cell r="C10">
            <v>36754</v>
          </cell>
          <cell r="D10">
            <v>4.4130000000000003</v>
          </cell>
          <cell r="E10">
            <v>4.4130000000000003</v>
          </cell>
          <cell r="F10">
            <v>4.4705000000000004</v>
          </cell>
          <cell r="G10">
            <v>4.3330000000000002</v>
          </cell>
          <cell r="H10">
            <v>3.8130000000000002</v>
          </cell>
          <cell r="I10">
            <v>3.5130000000000003</v>
          </cell>
          <cell r="J10">
            <v>4.2805</v>
          </cell>
          <cell r="K10">
            <v>4.4255000000000004</v>
          </cell>
          <cell r="L10">
            <v>4.9904999999999999</v>
          </cell>
          <cell r="M10">
            <v>3.5030000000000001</v>
          </cell>
          <cell r="N10">
            <v>4.5805000000000007</v>
          </cell>
          <cell r="O10">
            <v>4.7530000000000001</v>
          </cell>
          <cell r="P10">
            <v>4.3580000000000005</v>
          </cell>
          <cell r="Q10">
            <v>4.4630000000000001</v>
          </cell>
        </row>
        <row r="11">
          <cell r="A11">
            <v>36753</v>
          </cell>
          <cell r="B11">
            <v>4</v>
          </cell>
          <cell r="C11">
            <v>36753</v>
          </cell>
          <cell r="D11">
            <v>4.234</v>
          </cell>
          <cell r="E11">
            <v>4.234</v>
          </cell>
          <cell r="F11">
            <v>4.2915000000000001</v>
          </cell>
          <cell r="G11">
            <v>4.1440000000000001</v>
          </cell>
          <cell r="H11">
            <v>3.5265</v>
          </cell>
          <cell r="I11">
            <v>3.2090000000000001</v>
          </cell>
          <cell r="J11">
            <v>4.0990000000000002</v>
          </cell>
          <cell r="K11">
            <v>4.2465000000000002</v>
          </cell>
          <cell r="L11">
            <v>4.734</v>
          </cell>
          <cell r="M11">
            <v>3.1989999999999998</v>
          </cell>
          <cell r="N11">
            <v>4.4015000000000004</v>
          </cell>
          <cell r="O11">
            <v>4.5839999999999996</v>
          </cell>
          <cell r="P11">
            <v>4.1740000000000004</v>
          </cell>
          <cell r="Q11">
            <v>4.1740000000000004</v>
          </cell>
        </row>
        <row r="12">
          <cell r="A12">
            <v>36752</v>
          </cell>
          <cell r="B12">
            <v>5</v>
          </cell>
          <cell r="C12">
            <v>36752</v>
          </cell>
          <cell r="D12">
            <v>4.3180000000000005</v>
          </cell>
          <cell r="E12">
            <v>4.3180000000000005</v>
          </cell>
          <cell r="F12">
            <v>4.3830000000000009</v>
          </cell>
          <cell r="G12">
            <v>4.1980000000000004</v>
          </cell>
          <cell r="H12">
            <v>3.5255000000000005</v>
          </cell>
          <cell r="I12">
            <v>3.1680000000000006</v>
          </cell>
          <cell r="J12">
            <v>4.1805000000000003</v>
          </cell>
          <cell r="K12">
            <v>4.3305000000000007</v>
          </cell>
          <cell r="L12">
            <v>4.7280000000000006</v>
          </cell>
          <cell r="M12">
            <v>3.1580000000000004</v>
          </cell>
          <cell r="N12">
            <v>4.4930000000000003</v>
          </cell>
          <cell r="O12">
            <v>4.6680000000000001</v>
          </cell>
          <cell r="P12">
            <v>4.2405000000000008</v>
          </cell>
          <cell r="Q12">
            <v>4.2080000000000002</v>
          </cell>
          <cell r="R12">
            <v>4.2949000000000011</v>
          </cell>
          <cell r="S12">
            <v>4.293400000000001</v>
          </cell>
          <cell r="T12">
            <v>4.6229000000000005</v>
          </cell>
          <cell r="U12">
            <v>5.8199000000000005</v>
          </cell>
          <cell r="V12">
            <v>4.2109000000000005</v>
          </cell>
          <cell r="X12">
            <v>3.8135714285714291</v>
          </cell>
          <cell r="Y12">
            <v>4.0985714285714288</v>
          </cell>
          <cell r="Z12">
            <v>3.6360714285714288</v>
          </cell>
          <cell r="AA12">
            <v>3.6435714285714291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A13">
            <v>36749</v>
          </cell>
          <cell r="B13">
            <v>6</v>
          </cell>
          <cell r="C13">
            <v>36749</v>
          </cell>
          <cell r="D13">
            <v>4.4749999999999996</v>
          </cell>
          <cell r="E13">
            <v>4.4749999999999996</v>
          </cell>
          <cell r="F13">
            <v>4.5425000000000004</v>
          </cell>
          <cell r="G13">
            <v>4.3250000000000002</v>
          </cell>
          <cell r="H13">
            <v>3.5674999999999999</v>
          </cell>
          <cell r="I13">
            <v>3.3050000000000002</v>
          </cell>
          <cell r="J13">
            <v>4.3324999999999996</v>
          </cell>
          <cell r="K13">
            <v>4.49</v>
          </cell>
          <cell r="L13">
            <v>4.71</v>
          </cell>
          <cell r="M13">
            <v>3.2850000000000001</v>
          </cell>
          <cell r="N13">
            <v>4.6500000000000004</v>
          </cell>
          <cell r="O13">
            <v>4.8449999999999998</v>
          </cell>
          <cell r="P13">
            <v>4.3875000000000002</v>
          </cell>
          <cell r="Q13">
            <v>4.2549999999999999</v>
          </cell>
          <cell r="R13">
            <v>4.1452999999999998</v>
          </cell>
          <cell r="S13">
            <v>4.1537999999999995</v>
          </cell>
          <cell r="T13">
            <v>4.4567999999999994</v>
          </cell>
          <cell r="U13">
            <v>5.6402999999999999</v>
          </cell>
          <cell r="V13">
            <v>4.0662999999999991</v>
          </cell>
          <cell r="X13">
            <v>2.8879999999999999</v>
          </cell>
          <cell r="Y13">
            <v>2.6204999999999998</v>
          </cell>
          <cell r="Z13">
            <v>3.0055000000000001</v>
          </cell>
          <cell r="AA13">
            <v>2.738</v>
          </cell>
          <cell r="AB13">
            <v>2.6604999999999999</v>
          </cell>
          <cell r="AC13">
            <v>2.6404999999999998</v>
          </cell>
          <cell r="AD13">
            <v>2.778</v>
          </cell>
          <cell r="AE13">
            <v>2.843</v>
          </cell>
          <cell r="AF13">
            <v>2.9304999999999999</v>
          </cell>
          <cell r="AG13">
            <v>2.9529999999999998</v>
          </cell>
          <cell r="AH13">
            <v>3.1355</v>
          </cell>
          <cell r="AI13">
            <v>3.8504999999999998</v>
          </cell>
          <cell r="AJ13">
            <v>2.7629999999999999</v>
          </cell>
          <cell r="AK13">
            <v>2.9104999999999999</v>
          </cell>
          <cell r="AN13">
            <v>2.7008571428571431</v>
          </cell>
          <cell r="AO13">
            <v>2.3808571428571432</v>
          </cell>
          <cell r="AP13">
            <v>2.7533571428571433</v>
          </cell>
          <cell r="AQ13">
            <v>2.5758571428571431</v>
          </cell>
          <cell r="AR13">
            <v>2.475857142857143</v>
          </cell>
          <cell r="AS13">
            <v>2.3958571428571429</v>
          </cell>
          <cell r="AT13">
            <v>2.5883571428571432</v>
          </cell>
          <cell r="AU13">
            <v>2.7108571428571429</v>
          </cell>
          <cell r="AV13">
            <v>2.7983571428571432</v>
          </cell>
          <cell r="AW13">
            <v>2.3883571428571431</v>
          </cell>
          <cell r="AX13">
            <v>2.8583571428571433</v>
          </cell>
          <cell r="AY13">
            <v>2.995857142857143</v>
          </cell>
          <cell r="AZ13">
            <v>2.6158571428571431</v>
          </cell>
          <cell r="BA13">
            <v>2.580857142857143</v>
          </cell>
        </row>
        <row r="14">
          <cell r="A14">
            <v>36748</v>
          </cell>
          <cell r="B14">
            <v>7</v>
          </cell>
          <cell r="C14">
            <v>36748</v>
          </cell>
          <cell r="D14">
            <v>4.468</v>
          </cell>
          <cell r="E14">
            <v>4.468</v>
          </cell>
          <cell r="F14">
            <v>4.5404999999999998</v>
          </cell>
          <cell r="G14">
            <v>4.3280000000000003</v>
          </cell>
          <cell r="H14">
            <v>3.6355</v>
          </cell>
          <cell r="I14">
            <v>3.3979999999999997</v>
          </cell>
          <cell r="J14">
            <v>4.3280000000000003</v>
          </cell>
          <cell r="K14">
            <v>4.4829999999999997</v>
          </cell>
          <cell r="L14">
            <v>4.7504999999999997</v>
          </cell>
          <cell r="M14">
            <v>3.3879999999999999</v>
          </cell>
          <cell r="N14">
            <v>4.6429999999999998</v>
          </cell>
          <cell r="O14">
            <v>4.843</v>
          </cell>
          <cell r="P14">
            <v>4.3879999999999999</v>
          </cell>
          <cell r="Q14">
            <v>4.2679999999999998</v>
          </cell>
          <cell r="R14">
            <v>3.9747000000000003</v>
          </cell>
          <cell r="S14">
            <v>3.9822000000000006</v>
          </cell>
          <cell r="T14">
            <v>4.2427000000000001</v>
          </cell>
          <cell r="U14">
            <v>5.3432000000000004</v>
          </cell>
          <cell r="V14">
            <v>3.8582000000000005</v>
          </cell>
          <cell r="X14">
            <v>2.8410000000000002</v>
          </cell>
          <cell r="Y14">
            <v>2.5660000000000003</v>
          </cell>
          <cell r="Z14">
            <v>2.9585000000000004</v>
          </cell>
          <cell r="AA14">
            <v>2.6910000000000003</v>
          </cell>
          <cell r="AB14">
            <v>2.6160000000000001</v>
          </cell>
          <cell r="AC14">
            <v>2.601</v>
          </cell>
          <cell r="AD14">
            <v>2.7310000000000003</v>
          </cell>
          <cell r="AE14">
            <v>2.7960000000000003</v>
          </cell>
          <cell r="AF14">
            <v>2.8860000000000001</v>
          </cell>
          <cell r="AG14">
            <v>2.8985000000000003</v>
          </cell>
          <cell r="AH14">
            <v>3.0910000000000002</v>
          </cell>
          <cell r="AI14">
            <v>3.7885</v>
          </cell>
          <cell r="AJ14">
            <v>2.7110000000000003</v>
          </cell>
          <cell r="AK14">
            <v>2.8410000000000002</v>
          </cell>
          <cell r="AN14">
            <v>2.6277142857142861</v>
          </cell>
          <cell r="AO14">
            <v>2.3127142857142862</v>
          </cell>
          <cell r="AP14">
            <v>2.6802142857142863</v>
          </cell>
          <cell r="AQ14">
            <v>2.5027142857142861</v>
          </cell>
          <cell r="AR14">
            <v>2.4077142857142859</v>
          </cell>
          <cell r="AS14">
            <v>2.3252142857142859</v>
          </cell>
          <cell r="AT14">
            <v>2.5177142857142862</v>
          </cell>
          <cell r="AU14">
            <v>2.6377142857142859</v>
          </cell>
          <cell r="AV14">
            <v>2.7252142857142863</v>
          </cell>
          <cell r="AW14">
            <v>2.320214285714286</v>
          </cell>
          <cell r="AX14">
            <v>2.780214285714286</v>
          </cell>
          <cell r="AY14">
            <v>2.9177142857142861</v>
          </cell>
          <cell r="AZ14">
            <v>2.5402142857142862</v>
          </cell>
          <cell r="BA14">
            <v>2.5002142857142862</v>
          </cell>
        </row>
        <row r="15">
          <cell r="A15">
            <v>36747</v>
          </cell>
          <cell r="B15">
            <v>8</v>
          </cell>
          <cell r="C15">
            <v>36747</v>
          </cell>
          <cell r="D15">
            <v>4.4190000000000005</v>
          </cell>
          <cell r="E15">
            <v>4.4190000000000005</v>
          </cell>
          <cell r="F15">
            <v>4.4915000000000003</v>
          </cell>
          <cell r="G15">
            <v>4.2740000000000009</v>
          </cell>
          <cell r="H15">
            <v>3.5315000000000003</v>
          </cell>
          <cell r="I15">
            <v>3.4190000000000005</v>
          </cell>
          <cell r="J15">
            <v>4.2815000000000003</v>
          </cell>
          <cell r="K15">
            <v>4.4340000000000002</v>
          </cell>
          <cell r="L15">
            <v>4.6840000000000002</v>
          </cell>
          <cell r="M15">
            <v>3.4190000000000005</v>
          </cell>
          <cell r="N15">
            <v>4.5940000000000003</v>
          </cell>
          <cell r="O15">
            <v>4.7940000000000005</v>
          </cell>
          <cell r="P15">
            <v>4.3290000000000006</v>
          </cell>
          <cell r="Q15">
            <v>4.1590000000000007</v>
          </cell>
          <cell r="R15">
            <v>3.9733000000000001</v>
          </cell>
          <cell r="S15">
            <v>3.9518</v>
          </cell>
          <cell r="T15">
            <v>4.2012999999999998</v>
          </cell>
          <cell r="U15">
            <v>5.3018000000000001</v>
          </cell>
          <cell r="V15">
            <v>3.8168000000000002</v>
          </cell>
          <cell r="X15">
            <v>2.8626</v>
          </cell>
          <cell r="Y15">
            <v>2.5851000000000002</v>
          </cell>
          <cell r="Z15">
            <v>2.9776000000000002</v>
          </cell>
          <cell r="AA15">
            <v>2.7101000000000002</v>
          </cell>
          <cell r="AB15">
            <v>2.6326000000000001</v>
          </cell>
          <cell r="AC15">
            <v>2.6175999999999999</v>
          </cell>
          <cell r="AD15">
            <v>2.7526000000000002</v>
          </cell>
          <cell r="AE15">
            <v>2.8151000000000002</v>
          </cell>
          <cell r="AF15">
            <v>2.9076</v>
          </cell>
          <cell r="AG15">
            <v>2.9151000000000002</v>
          </cell>
          <cell r="AH15">
            <v>3.1151</v>
          </cell>
          <cell r="AI15">
            <v>3.8226</v>
          </cell>
          <cell r="AJ15">
            <v>2.7351000000000001</v>
          </cell>
          <cell r="AK15">
            <v>2.8725999999999998</v>
          </cell>
          <cell r="AN15">
            <v>2.6578571428571429</v>
          </cell>
          <cell r="AO15">
            <v>2.3378571428571431</v>
          </cell>
          <cell r="AP15">
            <v>2.7078571428571427</v>
          </cell>
          <cell r="AQ15">
            <v>2.527857142857143</v>
          </cell>
          <cell r="AR15">
            <v>2.4278571428571429</v>
          </cell>
          <cell r="AS15">
            <v>2.3478571428571429</v>
          </cell>
          <cell r="AT15">
            <v>2.5453571428571431</v>
          </cell>
          <cell r="AU15">
            <v>2.6653571428571428</v>
          </cell>
          <cell r="AV15">
            <v>2.7528571428571431</v>
          </cell>
          <cell r="AW15">
            <v>2.3478571428571429</v>
          </cell>
          <cell r="AX15">
            <v>2.8103571428571428</v>
          </cell>
          <cell r="AY15">
            <v>2.947857142857143</v>
          </cell>
          <cell r="AZ15">
            <v>2.570357142857143</v>
          </cell>
          <cell r="BA15">
            <v>2.527857142857143</v>
          </cell>
        </row>
        <row r="16">
          <cell r="A16">
            <v>36746</v>
          </cell>
          <cell r="B16">
            <v>9</v>
          </cell>
          <cell r="C16">
            <v>36746</v>
          </cell>
          <cell r="D16">
            <v>4.4090000000000007</v>
          </cell>
          <cell r="E16">
            <v>4.4090000000000007</v>
          </cell>
          <cell r="F16">
            <v>4.4715000000000007</v>
          </cell>
          <cell r="G16">
            <v>4.2890000000000006</v>
          </cell>
          <cell r="H16">
            <v>3.5965000000000007</v>
          </cell>
          <cell r="I16">
            <v>3.4990000000000006</v>
          </cell>
          <cell r="J16">
            <v>4.2715000000000005</v>
          </cell>
          <cell r="K16">
            <v>4.4240000000000004</v>
          </cell>
          <cell r="L16">
            <v>4.7890000000000006</v>
          </cell>
          <cell r="M16">
            <v>3.4990000000000006</v>
          </cell>
          <cell r="N16">
            <v>4.5840000000000005</v>
          </cell>
          <cell r="O16">
            <v>4.7840000000000007</v>
          </cell>
          <cell r="P16">
            <v>4.3240000000000007</v>
          </cell>
          <cell r="Q16">
            <v>4.229000000000001</v>
          </cell>
          <cell r="R16">
            <v>3.9843000000000002</v>
          </cell>
          <cell r="S16">
            <v>3.9798000000000004</v>
          </cell>
          <cell r="T16">
            <v>4.2473000000000001</v>
          </cell>
          <cell r="U16">
            <v>5.3378000000000005</v>
          </cell>
          <cell r="V16">
            <v>3.8553000000000002</v>
          </cell>
          <cell r="X16">
            <v>2.8212000000000002</v>
          </cell>
          <cell r="Y16">
            <v>2.5462000000000002</v>
          </cell>
          <cell r="Z16">
            <v>2.9362000000000004</v>
          </cell>
          <cell r="AA16">
            <v>2.6787000000000001</v>
          </cell>
          <cell r="AB16">
            <v>2.6012</v>
          </cell>
          <cell r="AC16">
            <v>2.5862000000000003</v>
          </cell>
          <cell r="AD16">
            <v>2.7112000000000003</v>
          </cell>
          <cell r="AE16">
            <v>2.7737000000000003</v>
          </cell>
          <cell r="AF16">
            <v>2.8812000000000002</v>
          </cell>
          <cell r="AG16">
            <v>2.8712</v>
          </cell>
          <cell r="AH16">
            <v>3.0762</v>
          </cell>
          <cell r="AI16">
            <v>3.8012000000000001</v>
          </cell>
          <cell r="AJ16">
            <v>2.6987000000000001</v>
          </cell>
          <cell r="AK16">
            <v>2.8412000000000002</v>
          </cell>
          <cell r="AN16">
            <v>2.5967142857142855</v>
          </cell>
          <cell r="AO16">
            <v>2.2817142857142856</v>
          </cell>
          <cell r="AP16">
            <v>2.6467142857142854</v>
          </cell>
          <cell r="AQ16">
            <v>2.4717142857142855</v>
          </cell>
          <cell r="AR16">
            <v>2.3717142857142854</v>
          </cell>
          <cell r="AS16">
            <v>2.2967142857142857</v>
          </cell>
          <cell r="AT16">
            <v>2.4867142857142857</v>
          </cell>
          <cell r="AU16">
            <v>2.6042142857142854</v>
          </cell>
          <cell r="AV16">
            <v>2.6917142857142857</v>
          </cell>
          <cell r="AW16">
            <v>2.2917142857142854</v>
          </cell>
          <cell r="AX16">
            <v>2.7517142857142853</v>
          </cell>
          <cell r="AY16">
            <v>2.8867142857142856</v>
          </cell>
          <cell r="AZ16">
            <v>2.5117142857142856</v>
          </cell>
          <cell r="BA16">
            <v>2.4642142857142857</v>
          </cell>
        </row>
        <row r="17">
          <cell r="A17">
            <v>36745</v>
          </cell>
          <cell r="B17">
            <v>10</v>
          </cell>
          <cell r="C17">
            <v>36745</v>
          </cell>
          <cell r="D17">
            <v>4.3479999999999999</v>
          </cell>
          <cell r="E17">
            <v>4.3479999999999999</v>
          </cell>
          <cell r="F17">
            <v>4.4154999999999998</v>
          </cell>
          <cell r="G17">
            <v>4.2329999999999997</v>
          </cell>
          <cell r="H17">
            <v>3.5754999999999999</v>
          </cell>
          <cell r="I17">
            <v>3.4579999999999997</v>
          </cell>
          <cell r="J17">
            <v>4.2104999999999997</v>
          </cell>
          <cell r="K17">
            <v>4.3629999999999995</v>
          </cell>
          <cell r="L17">
            <v>4.7029999999999994</v>
          </cell>
          <cell r="M17">
            <v>3.4630000000000001</v>
          </cell>
          <cell r="N17">
            <v>4.5229999999999997</v>
          </cell>
          <cell r="O17">
            <v>4.7279999999999998</v>
          </cell>
          <cell r="P17">
            <v>4.2604999999999995</v>
          </cell>
          <cell r="Q17">
            <v>4.1680000000000001</v>
          </cell>
          <cell r="R17">
            <v>3.9002999999999997</v>
          </cell>
          <cell r="S17">
            <v>3.8837999999999995</v>
          </cell>
          <cell r="T17">
            <v>4.1332999999999993</v>
          </cell>
          <cell r="U17">
            <v>5.2437999999999994</v>
          </cell>
          <cell r="V17">
            <v>3.7537999999999996</v>
          </cell>
          <cell r="X17">
            <v>2.8256000000000001</v>
          </cell>
          <cell r="Y17">
            <v>2.5531000000000001</v>
          </cell>
          <cell r="Z17">
            <v>2.9406000000000003</v>
          </cell>
          <cell r="AA17">
            <v>2.6806000000000001</v>
          </cell>
          <cell r="AB17">
            <v>2.6055999999999999</v>
          </cell>
          <cell r="AC17">
            <v>2.5956000000000001</v>
          </cell>
          <cell r="AD17">
            <v>2.7156000000000002</v>
          </cell>
          <cell r="AE17">
            <v>2.7756000000000003</v>
          </cell>
          <cell r="AF17">
            <v>2.8831000000000002</v>
          </cell>
          <cell r="AG17">
            <v>2.8656000000000001</v>
          </cell>
          <cell r="AH17">
            <v>3.0856000000000003</v>
          </cell>
          <cell r="AI17">
            <v>3.8155999999999999</v>
          </cell>
          <cell r="AJ17">
            <v>2.7006000000000001</v>
          </cell>
          <cell r="AK17">
            <v>2.8431000000000002</v>
          </cell>
          <cell r="AN17">
            <v>2.6110000000000002</v>
          </cell>
          <cell r="AO17">
            <v>2.306</v>
          </cell>
          <cell r="AP17">
            <v>2.6685000000000003</v>
          </cell>
          <cell r="AQ17">
            <v>2.4885000000000002</v>
          </cell>
          <cell r="AR17">
            <v>2.3860000000000001</v>
          </cell>
          <cell r="AS17">
            <v>2.306</v>
          </cell>
          <cell r="AT17">
            <v>2.5010000000000003</v>
          </cell>
          <cell r="AU17">
            <v>2.6185</v>
          </cell>
          <cell r="AV17">
            <v>2.7035</v>
          </cell>
          <cell r="AW17">
            <v>2.3010000000000002</v>
          </cell>
          <cell r="AX17">
            <v>2.7760000000000002</v>
          </cell>
          <cell r="AY17">
            <v>2.9085000000000001</v>
          </cell>
          <cell r="AZ17">
            <v>2.5260000000000002</v>
          </cell>
          <cell r="BA17">
            <v>2.4810000000000003</v>
          </cell>
        </row>
        <row r="18">
          <cell r="A18">
            <v>36742</v>
          </cell>
          <cell r="B18">
            <v>11</v>
          </cell>
          <cell r="C18">
            <v>36742</v>
          </cell>
          <cell r="D18">
            <v>4.2960000000000003</v>
          </cell>
          <cell r="E18">
            <v>4.2960000000000003</v>
          </cell>
          <cell r="F18">
            <v>4.3610000000000007</v>
          </cell>
          <cell r="G18">
            <v>4.1760000000000002</v>
          </cell>
          <cell r="H18">
            <v>3.6585000000000001</v>
          </cell>
          <cell r="I18">
            <v>3.4760000000000004</v>
          </cell>
          <cell r="J18">
            <v>4.1560000000000006</v>
          </cell>
          <cell r="K18">
            <v>4.3109999999999999</v>
          </cell>
          <cell r="L18">
            <v>4.7759999999999998</v>
          </cell>
          <cell r="M18">
            <v>3.4660000000000002</v>
          </cell>
          <cell r="N18">
            <v>4.4710000000000001</v>
          </cell>
          <cell r="O18">
            <v>4.6560000000000006</v>
          </cell>
          <cell r="P18">
            <v>4.1960000000000006</v>
          </cell>
          <cell r="Q18">
            <v>4.1960000000000006</v>
          </cell>
          <cell r="R18">
            <v>3.7986000000000004</v>
          </cell>
          <cell r="S18">
            <v>3.8206000000000007</v>
          </cell>
          <cell r="T18">
            <v>4.1216000000000008</v>
          </cell>
          <cell r="U18">
            <v>5.2696000000000005</v>
          </cell>
          <cell r="V18">
            <v>3.7496000000000005</v>
          </cell>
          <cell r="X18">
            <v>2.8055999999999996</v>
          </cell>
          <cell r="Y18">
            <v>2.5305999999999997</v>
          </cell>
          <cell r="Z18">
            <v>2.9230999999999998</v>
          </cell>
          <cell r="AA18">
            <v>2.6605999999999996</v>
          </cell>
          <cell r="AB18">
            <v>2.5655999999999999</v>
          </cell>
          <cell r="AC18">
            <v>2.5705999999999998</v>
          </cell>
          <cell r="AD18">
            <v>2.6955999999999998</v>
          </cell>
          <cell r="AE18">
            <v>2.7555999999999998</v>
          </cell>
          <cell r="AF18">
            <v>2.8680999999999996</v>
          </cell>
          <cell r="AG18">
            <v>2.8480999999999996</v>
          </cell>
          <cell r="AH18">
            <v>3.0580999999999996</v>
          </cell>
          <cell r="AI18">
            <v>3.7905999999999995</v>
          </cell>
          <cell r="AJ18">
            <v>2.6805999999999996</v>
          </cell>
          <cell r="AK18">
            <v>2.8355999999999995</v>
          </cell>
          <cell r="AN18">
            <v>2.5965714285714285</v>
          </cell>
          <cell r="AO18">
            <v>2.2865714285714285</v>
          </cell>
          <cell r="AP18">
            <v>2.6540714285714286</v>
          </cell>
          <cell r="AQ18">
            <v>2.4715714285714285</v>
          </cell>
          <cell r="AR18">
            <v>2.3590714285714287</v>
          </cell>
          <cell r="AS18">
            <v>2.2865714285714285</v>
          </cell>
          <cell r="AT18">
            <v>2.4840714285714287</v>
          </cell>
          <cell r="AU18">
            <v>2.6040714285714284</v>
          </cell>
          <cell r="AV18">
            <v>2.6965714285714286</v>
          </cell>
          <cell r="AW18">
            <v>2.2865714285714285</v>
          </cell>
          <cell r="AX18">
            <v>2.7590714285714286</v>
          </cell>
          <cell r="AY18">
            <v>2.8940714285714284</v>
          </cell>
          <cell r="AZ18">
            <v>2.5090714285714286</v>
          </cell>
          <cell r="BA18">
            <v>2.4640714285714287</v>
          </cell>
        </row>
        <row r="19">
          <cell r="A19">
            <v>36741</v>
          </cell>
          <cell r="B19">
            <v>12</v>
          </cell>
          <cell r="C19">
            <v>36741</v>
          </cell>
          <cell r="D19">
            <v>4.25</v>
          </cell>
          <cell r="E19">
            <v>4.25</v>
          </cell>
          <cell r="F19">
            <v>4.32</v>
          </cell>
          <cell r="G19">
            <v>4.1399999999999997</v>
          </cell>
          <cell r="H19">
            <v>3.6949999999999998</v>
          </cell>
          <cell r="I19">
            <v>3.45</v>
          </cell>
          <cell r="J19">
            <v>4.1124999999999998</v>
          </cell>
          <cell r="K19">
            <v>4.2649999999999997</v>
          </cell>
          <cell r="L19">
            <v>4.79</v>
          </cell>
          <cell r="M19">
            <v>3.44</v>
          </cell>
          <cell r="N19">
            <v>4.4249999999999998</v>
          </cell>
          <cell r="O19">
            <v>4.625</v>
          </cell>
          <cell r="P19">
            <v>4.16</v>
          </cell>
          <cell r="Q19">
            <v>4.2</v>
          </cell>
          <cell r="R19">
            <v>3.6140999999999996</v>
          </cell>
          <cell r="S19">
            <v>3.6275999999999997</v>
          </cell>
          <cell r="T19">
            <v>3.9145999999999996</v>
          </cell>
          <cell r="U19">
            <v>4.9775999999999998</v>
          </cell>
          <cell r="V19">
            <v>3.5525999999999995</v>
          </cell>
          <cell r="X19">
            <v>2.7418</v>
          </cell>
          <cell r="Y19">
            <v>2.4668000000000001</v>
          </cell>
          <cell r="Z19">
            <v>2.8542999999999998</v>
          </cell>
          <cell r="AA19">
            <v>2.6067999999999998</v>
          </cell>
          <cell r="AB19">
            <v>2.5318000000000001</v>
          </cell>
          <cell r="AC19">
            <v>2.5143</v>
          </cell>
          <cell r="AD19">
            <v>2.6343000000000001</v>
          </cell>
          <cell r="AE19">
            <v>2.6943000000000001</v>
          </cell>
          <cell r="AF19">
            <v>2.8193000000000001</v>
          </cell>
          <cell r="AG19">
            <v>2.7867999999999999</v>
          </cell>
          <cell r="AH19">
            <v>2.9943</v>
          </cell>
          <cell r="AI19">
            <v>3.6417999999999999</v>
          </cell>
          <cell r="AJ19">
            <v>2.6168</v>
          </cell>
          <cell r="AK19">
            <v>2.7843</v>
          </cell>
          <cell r="AN19">
            <v>2.5297142857142854</v>
          </cell>
          <cell r="AO19">
            <v>2.2222142857142853</v>
          </cell>
          <cell r="AP19">
            <v>2.5822142857142856</v>
          </cell>
          <cell r="AQ19">
            <v>2.4072142857142853</v>
          </cell>
          <cell r="AR19">
            <v>2.3122142857142856</v>
          </cell>
          <cell r="AS19">
            <v>2.2347142857142854</v>
          </cell>
          <cell r="AT19">
            <v>2.4197142857142855</v>
          </cell>
          <cell r="AU19">
            <v>2.5397142857142851</v>
          </cell>
          <cell r="AV19">
            <v>2.6347142857142853</v>
          </cell>
          <cell r="AW19">
            <v>2.2222142857142853</v>
          </cell>
          <cell r="AX19">
            <v>2.6822142857142852</v>
          </cell>
          <cell r="AY19">
            <v>2.8147142857142855</v>
          </cell>
          <cell r="AZ19">
            <v>2.4447142857142854</v>
          </cell>
          <cell r="BA19">
            <v>2.4197142857142855</v>
          </cell>
        </row>
        <row r="20">
          <cell r="A20">
            <v>36740</v>
          </cell>
          <cell r="B20">
            <v>13</v>
          </cell>
          <cell r="C20">
            <v>36740</v>
          </cell>
          <cell r="D20">
            <v>4.2140000000000004</v>
          </cell>
          <cell r="E20">
            <v>4.2140000000000004</v>
          </cell>
          <cell r="F20">
            <v>4.2840000000000007</v>
          </cell>
          <cell r="G20">
            <v>4.0890000000000004</v>
          </cell>
          <cell r="H20">
            <v>3.6940000000000004</v>
          </cell>
          <cell r="I20">
            <v>3.3840000000000003</v>
          </cell>
          <cell r="J20">
            <v>4.0765000000000002</v>
          </cell>
          <cell r="K20">
            <v>4.2290000000000001</v>
          </cell>
          <cell r="L20">
            <v>4.6515000000000004</v>
          </cell>
          <cell r="M20">
            <v>3.3940000000000006</v>
          </cell>
          <cell r="N20">
            <v>4.3890000000000002</v>
          </cell>
          <cell r="O20">
            <v>4.5890000000000004</v>
          </cell>
          <cell r="P20">
            <v>4.1140000000000008</v>
          </cell>
          <cell r="Q20">
            <v>4.1140000000000008</v>
          </cell>
          <cell r="R20">
            <v>3.5211000000000001</v>
          </cell>
          <cell r="S20">
            <v>3.5436000000000001</v>
          </cell>
          <cell r="T20">
            <v>3.8366000000000002</v>
          </cell>
          <cell r="U20">
            <v>4.7995999999999999</v>
          </cell>
          <cell r="V20">
            <v>3.4796</v>
          </cell>
          <cell r="X20">
            <v>2.7145999999999999</v>
          </cell>
          <cell r="Y20">
            <v>2.4396</v>
          </cell>
          <cell r="Z20">
            <v>2.8296000000000001</v>
          </cell>
          <cell r="AA20">
            <v>2.5821000000000001</v>
          </cell>
          <cell r="AB20">
            <v>2.5120999999999998</v>
          </cell>
          <cell r="AC20">
            <v>2.4996</v>
          </cell>
          <cell r="AD20">
            <v>2.6071</v>
          </cell>
          <cell r="AE20">
            <v>2.6720999999999999</v>
          </cell>
          <cell r="AF20">
            <v>2.7896000000000001</v>
          </cell>
          <cell r="AG20">
            <v>2.7545999999999999</v>
          </cell>
          <cell r="AH20">
            <v>2.9670999999999998</v>
          </cell>
          <cell r="AI20">
            <v>3.6145999999999998</v>
          </cell>
          <cell r="AJ20">
            <v>2.5945999999999998</v>
          </cell>
          <cell r="AK20">
            <v>2.7496</v>
          </cell>
          <cell r="AN20">
            <v>2.4954285714285711</v>
          </cell>
          <cell r="AO20">
            <v>2.1854285714285711</v>
          </cell>
          <cell r="AP20">
            <v>2.5454285714285709</v>
          </cell>
          <cell r="AQ20">
            <v>2.375428571428571</v>
          </cell>
          <cell r="AR20">
            <v>2.2754285714285709</v>
          </cell>
          <cell r="AS20">
            <v>2.1979285714285712</v>
          </cell>
          <cell r="AT20">
            <v>2.3854285714285712</v>
          </cell>
          <cell r="AU20">
            <v>2.5054285714285709</v>
          </cell>
          <cell r="AV20">
            <v>2.6004285714285711</v>
          </cell>
          <cell r="AW20">
            <v>2.1779285714285712</v>
          </cell>
          <cell r="AX20">
            <v>2.6404285714285711</v>
          </cell>
          <cell r="AY20">
            <v>2.7829285714285712</v>
          </cell>
          <cell r="AZ20">
            <v>2.415428571428571</v>
          </cell>
          <cell r="BA20">
            <v>2.3804285714285709</v>
          </cell>
        </row>
        <row r="21">
          <cell r="A21">
            <v>36739</v>
          </cell>
          <cell r="B21">
            <v>14</v>
          </cell>
          <cell r="C21">
            <v>36739</v>
          </cell>
          <cell r="D21">
            <v>3.9870000000000001</v>
          </cell>
          <cell r="E21">
            <v>3.9870000000000001</v>
          </cell>
          <cell r="F21">
            <v>4.0570000000000004</v>
          </cell>
          <cell r="G21">
            <v>3.9170000000000003</v>
          </cell>
          <cell r="H21">
            <v>3.6520000000000001</v>
          </cell>
          <cell r="I21">
            <v>3.2670000000000003</v>
          </cell>
          <cell r="J21">
            <v>3.8595000000000002</v>
          </cell>
          <cell r="K21">
            <v>4.0095000000000001</v>
          </cell>
          <cell r="L21">
            <v>4.577</v>
          </cell>
          <cell r="M21">
            <v>3.282</v>
          </cell>
          <cell r="N21">
            <v>4.1619999999999999</v>
          </cell>
          <cell r="O21">
            <v>4.3620000000000001</v>
          </cell>
          <cell r="P21">
            <v>3.927</v>
          </cell>
          <cell r="Q21">
            <v>3.9870000000000001</v>
          </cell>
          <cell r="R21">
            <v>3.4567999999999999</v>
          </cell>
          <cell r="S21">
            <v>3.4947999999999997</v>
          </cell>
          <cell r="T21">
            <v>3.7778</v>
          </cell>
          <cell r="U21">
            <v>4.7107999999999999</v>
          </cell>
          <cell r="V21">
            <v>3.4207999999999998</v>
          </cell>
          <cell r="X21">
            <v>2.7241999999999997</v>
          </cell>
          <cell r="Y21">
            <v>2.4417</v>
          </cell>
          <cell r="Z21">
            <v>2.8441999999999998</v>
          </cell>
          <cell r="AA21">
            <v>2.5941999999999998</v>
          </cell>
          <cell r="AB21">
            <v>2.5141999999999998</v>
          </cell>
          <cell r="AC21">
            <v>2.5041999999999995</v>
          </cell>
          <cell r="AD21">
            <v>2.6116999999999999</v>
          </cell>
          <cell r="AE21">
            <v>2.6816999999999998</v>
          </cell>
          <cell r="AF21">
            <v>2.7991999999999999</v>
          </cell>
          <cell r="AG21">
            <v>2.7691999999999997</v>
          </cell>
          <cell r="AH21">
            <v>2.9791999999999996</v>
          </cell>
          <cell r="AI21">
            <v>3.7542</v>
          </cell>
          <cell r="AJ21">
            <v>2.5966999999999998</v>
          </cell>
          <cell r="AK21">
            <v>2.7641999999999998</v>
          </cell>
          <cell r="AN21">
            <v>2.5244285714285715</v>
          </cell>
          <cell r="AO21">
            <v>2.2019285714285717</v>
          </cell>
          <cell r="AP21">
            <v>2.5744285714285713</v>
          </cell>
          <cell r="AQ21">
            <v>2.4044285714285714</v>
          </cell>
          <cell r="AR21">
            <v>2.2994285714285714</v>
          </cell>
          <cell r="AS21">
            <v>2.2144285714285714</v>
          </cell>
          <cell r="AT21">
            <v>2.4144285714285716</v>
          </cell>
          <cell r="AU21">
            <v>2.5319285714285713</v>
          </cell>
          <cell r="AV21">
            <v>2.6369285714285713</v>
          </cell>
          <cell r="AW21">
            <v>2.2144285714285714</v>
          </cell>
          <cell r="AX21">
            <v>2.6744285714285714</v>
          </cell>
          <cell r="AY21">
            <v>2.8394285714285714</v>
          </cell>
          <cell r="AZ21">
            <v>2.4419285714285714</v>
          </cell>
          <cell r="BA21">
            <v>2.4119285714285716</v>
          </cell>
        </row>
        <row r="22">
          <cell r="A22">
            <v>36738</v>
          </cell>
          <cell r="B22">
            <v>15</v>
          </cell>
          <cell r="C22">
            <v>36738</v>
          </cell>
          <cell r="D22">
            <v>3.82</v>
          </cell>
          <cell r="E22">
            <v>3.82</v>
          </cell>
          <cell r="F22">
            <v>3.895</v>
          </cell>
          <cell r="G22">
            <v>3.8050000000000002</v>
          </cell>
          <cell r="H22">
            <v>3.5</v>
          </cell>
          <cell r="I22">
            <v>3.1</v>
          </cell>
          <cell r="J22">
            <v>3.7050000000000001</v>
          </cell>
          <cell r="K22">
            <v>3.88</v>
          </cell>
          <cell r="L22">
            <v>4.54</v>
          </cell>
          <cell r="M22">
            <v>3.12</v>
          </cell>
          <cell r="N22">
            <v>4.0199999999999996</v>
          </cell>
          <cell r="O22">
            <v>4.22</v>
          </cell>
          <cell r="P22">
            <v>3.82</v>
          </cell>
          <cell r="Q22">
            <v>3.96</v>
          </cell>
          <cell r="R22">
            <v>3.3940000000000006</v>
          </cell>
          <cell r="S22">
            <v>3.4520000000000008</v>
          </cell>
          <cell r="T22">
            <v>3.7490000000000006</v>
          </cell>
          <cell r="U22">
            <v>4.6380000000000008</v>
          </cell>
          <cell r="V22">
            <v>3.3980000000000006</v>
          </cell>
          <cell r="X22">
            <v>2.7345999999999999</v>
          </cell>
          <cell r="Y22">
            <v>2.4645999999999999</v>
          </cell>
          <cell r="Z22">
            <v>2.8571</v>
          </cell>
          <cell r="AA22">
            <v>2.5970999999999997</v>
          </cell>
          <cell r="AB22">
            <v>2.5095999999999998</v>
          </cell>
          <cell r="AC22">
            <v>2.4996</v>
          </cell>
          <cell r="AD22">
            <v>2.6221000000000001</v>
          </cell>
          <cell r="AE22">
            <v>2.6945999999999999</v>
          </cell>
          <cell r="AF22">
            <v>2.8045999999999998</v>
          </cell>
          <cell r="AG22">
            <v>2.7696000000000001</v>
          </cell>
          <cell r="AH22">
            <v>2.9870999999999999</v>
          </cell>
          <cell r="AI22">
            <v>3.7595999999999998</v>
          </cell>
          <cell r="AJ22">
            <v>2.5970999999999997</v>
          </cell>
          <cell r="AK22">
            <v>2.7696000000000001</v>
          </cell>
          <cell r="AN22">
            <v>2.5941428571428573</v>
          </cell>
          <cell r="AO22">
            <v>2.2766428571428574</v>
          </cell>
          <cell r="AP22">
            <v>2.6466428571428575</v>
          </cell>
          <cell r="AQ22">
            <v>2.4691428571428573</v>
          </cell>
          <cell r="AR22">
            <v>2.3491428571428572</v>
          </cell>
          <cell r="AS22">
            <v>2.2691428571428571</v>
          </cell>
          <cell r="AT22">
            <v>2.4816428571428575</v>
          </cell>
          <cell r="AU22">
            <v>2.6016428571428571</v>
          </cell>
          <cell r="AV22">
            <v>2.6841428571428572</v>
          </cell>
          <cell r="AW22">
            <v>2.2841428571428573</v>
          </cell>
          <cell r="AX22">
            <v>2.7416428571428573</v>
          </cell>
          <cell r="AY22">
            <v>2.8891428571428572</v>
          </cell>
          <cell r="AZ22">
            <v>2.5141428571428572</v>
          </cell>
          <cell r="BA22">
            <v>2.4691428571428573</v>
          </cell>
        </row>
        <row r="23">
          <cell r="A23">
            <v>36735</v>
          </cell>
          <cell r="B23">
            <v>16</v>
          </cell>
          <cell r="C23">
            <v>36735</v>
          </cell>
          <cell r="D23">
            <v>3.82</v>
          </cell>
          <cell r="E23">
            <v>3.82</v>
          </cell>
          <cell r="F23">
            <v>3.895</v>
          </cell>
          <cell r="G23">
            <v>3.8050000000000002</v>
          </cell>
          <cell r="H23">
            <v>3.5</v>
          </cell>
          <cell r="I23">
            <v>3.1</v>
          </cell>
          <cell r="J23">
            <v>3.7050000000000001</v>
          </cell>
          <cell r="K23">
            <v>3.88</v>
          </cell>
          <cell r="L23">
            <v>4.54</v>
          </cell>
          <cell r="M23">
            <v>3.12</v>
          </cell>
          <cell r="N23">
            <v>4.0199999999999996</v>
          </cell>
          <cell r="O23">
            <v>4.22</v>
          </cell>
          <cell r="P23">
            <v>3.82</v>
          </cell>
          <cell r="Q23">
            <v>3.96</v>
          </cell>
          <cell r="R23">
            <v>3.3708000000000005</v>
          </cell>
          <cell r="S23">
            <v>3.4148000000000001</v>
          </cell>
          <cell r="T23">
            <v>3.6858000000000004</v>
          </cell>
          <cell r="U23">
            <v>4.5558000000000005</v>
          </cell>
          <cell r="V23">
            <v>3.3598000000000003</v>
          </cell>
          <cell r="X23">
            <v>2.7215999999999996</v>
          </cell>
          <cell r="Y23">
            <v>2.4515999999999996</v>
          </cell>
          <cell r="Z23">
            <v>2.8440999999999996</v>
          </cell>
          <cell r="AA23">
            <v>2.5915999999999997</v>
          </cell>
          <cell r="AB23">
            <v>2.5015999999999994</v>
          </cell>
          <cell r="AC23">
            <v>2.4890999999999996</v>
          </cell>
          <cell r="AD23">
            <v>2.6165999999999996</v>
          </cell>
          <cell r="AE23">
            <v>2.6815999999999995</v>
          </cell>
          <cell r="AF23">
            <v>2.7990999999999997</v>
          </cell>
          <cell r="AG23">
            <v>2.7540999999999998</v>
          </cell>
          <cell r="AH23">
            <v>2.9740999999999995</v>
          </cell>
          <cell r="AI23">
            <v>3.7465999999999995</v>
          </cell>
          <cell r="AJ23">
            <v>2.5990999999999995</v>
          </cell>
          <cell r="AK23">
            <v>2.7540999999999998</v>
          </cell>
          <cell r="AN23">
            <v>2.556</v>
          </cell>
          <cell r="AO23">
            <v>2.2385000000000002</v>
          </cell>
          <cell r="AP23">
            <v>2.6085000000000003</v>
          </cell>
          <cell r="AQ23">
            <v>2.4359999999999999</v>
          </cell>
          <cell r="AR23">
            <v>2.3235000000000001</v>
          </cell>
          <cell r="AS23">
            <v>2.2509999999999999</v>
          </cell>
          <cell r="AT23">
            <v>2.4460000000000002</v>
          </cell>
          <cell r="AU23">
            <v>2.5634999999999999</v>
          </cell>
          <cell r="AV23">
            <v>2.661</v>
          </cell>
          <cell r="AW23">
            <v>2.246</v>
          </cell>
          <cell r="AX23">
            <v>2.706</v>
          </cell>
          <cell r="AY23">
            <v>2.851</v>
          </cell>
          <cell r="AZ23">
            <v>2.476</v>
          </cell>
          <cell r="BA23">
            <v>2.431</v>
          </cell>
        </row>
        <row r="24">
          <cell r="A24">
            <v>36734</v>
          </cell>
          <cell r="B24">
            <v>17</v>
          </cell>
          <cell r="C24">
            <v>36734</v>
          </cell>
          <cell r="D24">
            <v>3.82</v>
          </cell>
          <cell r="E24">
            <v>3.82</v>
          </cell>
          <cell r="F24">
            <v>3.8849999999999998</v>
          </cell>
          <cell r="G24">
            <v>3.7949999999999999</v>
          </cell>
          <cell r="H24">
            <v>3.48</v>
          </cell>
          <cell r="I24">
            <v>3.1</v>
          </cell>
          <cell r="J24">
            <v>3.6850000000000001</v>
          </cell>
          <cell r="K24">
            <v>3.855</v>
          </cell>
          <cell r="L24">
            <v>4.51</v>
          </cell>
          <cell r="M24">
            <v>3.12</v>
          </cell>
          <cell r="N24">
            <v>3.9725000000000001</v>
          </cell>
          <cell r="O24">
            <v>4.16</v>
          </cell>
          <cell r="P24">
            <v>3.81</v>
          </cell>
          <cell r="Q24">
            <v>3.96</v>
          </cell>
          <cell r="R24">
            <v>3.2846000000000006</v>
          </cell>
          <cell r="S24">
            <v>3.3136000000000005</v>
          </cell>
          <cell r="T24">
            <v>3.5796000000000006</v>
          </cell>
          <cell r="U24">
            <v>4.4346000000000005</v>
          </cell>
          <cell r="V24">
            <v>3.2536000000000005</v>
          </cell>
          <cell r="X24">
            <v>2.7416</v>
          </cell>
          <cell r="Y24">
            <v>2.4691000000000001</v>
          </cell>
          <cell r="Z24">
            <v>2.8641000000000001</v>
          </cell>
          <cell r="AA24">
            <v>2.6091000000000002</v>
          </cell>
          <cell r="AB24">
            <v>2.5215999999999998</v>
          </cell>
          <cell r="AC24">
            <v>2.5116000000000001</v>
          </cell>
          <cell r="AD24">
            <v>2.6316000000000002</v>
          </cell>
          <cell r="AE24">
            <v>2.7016</v>
          </cell>
          <cell r="AF24">
            <v>2.81535</v>
          </cell>
          <cell r="AG24">
            <v>2.7741000000000002</v>
          </cell>
          <cell r="AH24">
            <v>2.9965999999999999</v>
          </cell>
          <cell r="AI24">
            <v>3.6890999999999998</v>
          </cell>
          <cell r="AJ24">
            <v>2.6215999999999999</v>
          </cell>
          <cell r="AK24">
            <v>2.7741000000000002</v>
          </cell>
          <cell r="AN24">
            <v>2.5941428571428569</v>
          </cell>
          <cell r="AO24">
            <v>2.276642857142857</v>
          </cell>
          <cell r="AP24">
            <v>2.6466428571428571</v>
          </cell>
          <cell r="AQ24">
            <v>2.464142857142857</v>
          </cell>
          <cell r="AR24">
            <v>2.3491428571428568</v>
          </cell>
          <cell r="AS24">
            <v>2.2791428571428569</v>
          </cell>
          <cell r="AT24">
            <v>2.481642857142857</v>
          </cell>
          <cell r="AU24">
            <v>2.6016428571428567</v>
          </cell>
          <cell r="AV24">
            <v>2.6891428571428571</v>
          </cell>
          <cell r="AW24">
            <v>2.2791428571428569</v>
          </cell>
          <cell r="AX24">
            <v>2.7441428571428568</v>
          </cell>
          <cell r="AY24">
            <v>2.879142857142857</v>
          </cell>
          <cell r="AZ24">
            <v>2.5141428571428568</v>
          </cell>
          <cell r="BA24">
            <v>2.4741428571428568</v>
          </cell>
        </row>
        <row r="25">
          <cell r="A25">
            <v>36733</v>
          </cell>
          <cell r="B25">
            <v>18</v>
          </cell>
          <cell r="C25">
            <v>36733</v>
          </cell>
          <cell r="D25">
            <v>3.7630000000000003</v>
          </cell>
          <cell r="E25">
            <v>3.7630000000000003</v>
          </cell>
          <cell r="F25">
            <v>3.8230000000000004</v>
          </cell>
          <cell r="G25">
            <v>3.7530000000000006</v>
          </cell>
          <cell r="H25">
            <v>3.5305000000000004</v>
          </cell>
          <cell r="I25">
            <v>3.0430000000000001</v>
          </cell>
          <cell r="J25">
            <v>3.6230000000000002</v>
          </cell>
          <cell r="K25">
            <v>3.7980000000000005</v>
          </cell>
          <cell r="L25">
            <v>4.5129999999999999</v>
          </cell>
          <cell r="M25">
            <v>3.0730000000000004</v>
          </cell>
          <cell r="N25">
            <v>3.9130000000000003</v>
          </cell>
          <cell r="O25">
            <v>4.0780000000000003</v>
          </cell>
          <cell r="P25">
            <v>3.7530000000000006</v>
          </cell>
          <cell r="Q25">
            <v>3.9130000000000003</v>
          </cell>
          <cell r="R25">
            <v>3.2709000000000006</v>
          </cell>
          <cell r="S25">
            <v>3.3024000000000004</v>
          </cell>
          <cell r="T25">
            <v>3.5634000000000006</v>
          </cell>
          <cell r="U25">
            <v>4.4184000000000001</v>
          </cell>
          <cell r="V25">
            <v>3.2374000000000005</v>
          </cell>
          <cell r="X25">
            <v>2.7338</v>
          </cell>
          <cell r="Y25">
            <v>2.4588000000000001</v>
          </cell>
          <cell r="Z25">
            <v>2.8513000000000002</v>
          </cell>
          <cell r="AA25">
            <v>2.6013000000000002</v>
          </cell>
          <cell r="AB25">
            <v>2.5188000000000001</v>
          </cell>
          <cell r="AC25">
            <v>2.5087999999999999</v>
          </cell>
          <cell r="AD25">
            <v>2.6288</v>
          </cell>
          <cell r="AE25">
            <v>2.6962999999999999</v>
          </cell>
          <cell r="AF25">
            <v>2.8138000000000001</v>
          </cell>
          <cell r="AG25">
            <v>2.7713000000000001</v>
          </cell>
          <cell r="AH25">
            <v>2.9863</v>
          </cell>
          <cell r="AI25">
            <v>3.6438000000000001</v>
          </cell>
          <cell r="AJ25">
            <v>2.6137999999999999</v>
          </cell>
          <cell r="AK25">
            <v>2.7787999999999999</v>
          </cell>
          <cell r="AN25">
            <v>2.5819999999999999</v>
          </cell>
          <cell r="AO25">
            <v>2.2669999999999999</v>
          </cell>
          <cell r="AP25">
            <v>2.6319999999999997</v>
          </cell>
          <cell r="AQ25">
            <v>2.4569999999999999</v>
          </cell>
          <cell r="AR25">
            <v>2.3519999999999999</v>
          </cell>
          <cell r="AS25">
            <v>2.282</v>
          </cell>
          <cell r="AT25">
            <v>2.472</v>
          </cell>
          <cell r="AU25">
            <v>2.5932499999999998</v>
          </cell>
          <cell r="AV25">
            <v>2.6869999999999998</v>
          </cell>
          <cell r="AW25">
            <v>2.2645</v>
          </cell>
          <cell r="AX25">
            <v>2.7257499999999997</v>
          </cell>
          <cell r="AY25">
            <v>2.8544999999999998</v>
          </cell>
          <cell r="AZ25">
            <v>2.4969999999999999</v>
          </cell>
          <cell r="BA25">
            <v>2.472</v>
          </cell>
        </row>
        <row r="26">
          <cell r="A26">
            <v>36732</v>
          </cell>
          <cell r="B26">
            <v>19</v>
          </cell>
          <cell r="C26">
            <v>36732</v>
          </cell>
          <cell r="D26">
            <v>3.66</v>
          </cell>
          <cell r="E26">
            <v>3.66</v>
          </cell>
          <cell r="F26">
            <v>3.7149999999999999</v>
          </cell>
          <cell r="G26">
            <v>3.7</v>
          </cell>
          <cell r="H26">
            <v>3.4925000000000002</v>
          </cell>
          <cell r="I26">
            <v>3.02</v>
          </cell>
          <cell r="J26">
            <v>3.53</v>
          </cell>
          <cell r="K26">
            <v>3.6974999999999998</v>
          </cell>
          <cell r="L26">
            <v>4.5149999999999997</v>
          </cell>
          <cell r="M26">
            <v>3.03</v>
          </cell>
          <cell r="N26">
            <v>3.81</v>
          </cell>
          <cell r="O26">
            <v>3.9750000000000001</v>
          </cell>
          <cell r="P26">
            <v>3.6749999999999998</v>
          </cell>
          <cell r="Q26">
            <v>3.86</v>
          </cell>
          <cell r="R26">
            <v>3.214</v>
          </cell>
          <cell r="S26">
            <v>3.2509999999999999</v>
          </cell>
          <cell r="T26">
            <v>3.48</v>
          </cell>
          <cell r="U26">
            <v>4.3250000000000002</v>
          </cell>
          <cell r="V26">
            <v>3.1539999999999999</v>
          </cell>
          <cell r="X26">
            <v>2.7351999999999999</v>
          </cell>
          <cell r="Y26">
            <v>2.4501999999999997</v>
          </cell>
          <cell r="Z26">
            <v>2.8552</v>
          </cell>
          <cell r="AA26">
            <v>2.5976999999999997</v>
          </cell>
          <cell r="AB26">
            <v>2.5226999999999999</v>
          </cell>
          <cell r="AC26">
            <v>2.5126999999999997</v>
          </cell>
          <cell r="AD26">
            <v>2.6276999999999999</v>
          </cell>
          <cell r="AE26">
            <v>2.6951999999999998</v>
          </cell>
          <cell r="AF26">
            <v>2.8151999999999999</v>
          </cell>
          <cell r="AG26">
            <v>2.7626999999999997</v>
          </cell>
          <cell r="AH26">
            <v>2.9802</v>
          </cell>
          <cell r="AI26">
            <v>3.6052</v>
          </cell>
          <cell r="AJ26">
            <v>2.6126999999999998</v>
          </cell>
          <cell r="AK26">
            <v>2.7801999999999998</v>
          </cell>
          <cell r="AN26">
            <v>2.576857142857143</v>
          </cell>
          <cell r="AO26">
            <v>2.2468571428571429</v>
          </cell>
          <cell r="AP26">
            <v>2.6231071428571431</v>
          </cell>
          <cell r="AQ26">
            <v>2.4568571428571429</v>
          </cell>
          <cell r="AR26">
            <v>2.346857142857143</v>
          </cell>
          <cell r="AS26">
            <v>2.2768571428571431</v>
          </cell>
          <cell r="AT26">
            <v>2.4643571428571431</v>
          </cell>
          <cell r="AU26">
            <v>2.5843571428571428</v>
          </cell>
          <cell r="AV26">
            <v>2.6868571428571428</v>
          </cell>
          <cell r="AW26">
            <v>2.261857142857143</v>
          </cell>
          <cell r="AX26">
            <v>2.719357142857143</v>
          </cell>
          <cell r="AY26">
            <v>2.8493571428571429</v>
          </cell>
          <cell r="AZ26">
            <v>2.4943571428571429</v>
          </cell>
          <cell r="BA26">
            <v>2.451857142857143</v>
          </cell>
        </row>
        <row r="27">
          <cell r="A27">
            <v>36731</v>
          </cell>
          <cell r="B27">
            <v>20</v>
          </cell>
          <cell r="C27">
            <v>36731</v>
          </cell>
          <cell r="D27">
            <v>3.7149999999999999</v>
          </cell>
          <cell r="E27">
            <v>3.7149999999999999</v>
          </cell>
          <cell r="F27">
            <v>3.7675000000000001</v>
          </cell>
          <cell r="G27">
            <v>3.73</v>
          </cell>
          <cell r="H27">
            <v>3.5274999999999999</v>
          </cell>
          <cell r="I27">
            <v>3.0550000000000002</v>
          </cell>
          <cell r="J27">
            <v>3.585</v>
          </cell>
          <cell r="K27">
            <v>3.7549999999999999</v>
          </cell>
          <cell r="L27">
            <v>4.5949999999999998</v>
          </cell>
          <cell r="M27">
            <v>3.05</v>
          </cell>
          <cell r="N27">
            <v>3.88</v>
          </cell>
          <cell r="O27">
            <v>4.07</v>
          </cell>
          <cell r="P27">
            <v>3.7349999999999999</v>
          </cell>
          <cell r="Q27">
            <v>3.8849999999999998</v>
          </cell>
          <cell r="R27">
            <v>3.2851999999999997</v>
          </cell>
          <cell r="S27">
            <v>3.3342000000000001</v>
          </cell>
          <cell r="T27">
            <v>3.5322</v>
          </cell>
          <cell r="U27">
            <v>4.3772000000000002</v>
          </cell>
          <cell r="V27">
            <v>3.2061999999999999</v>
          </cell>
          <cell r="X27">
            <v>2.7038000000000002</v>
          </cell>
          <cell r="Y27">
            <v>2.4313000000000002</v>
          </cell>
          <cell r="Z27">
            <v>2.8238000000000003</v>
          </cell>
          <cell r="AA27">
            <v>2.5688000000000004</v>
          </cell>
          <cell r="AB27">
            <v>2.4888000000000003</v>
          </cell>
          <cell r="AC27">
            <v>2.4788000000000001</v>
          </cell>
          <cell r="AD27">
            <v>2.5988000000000002</v>
          </cell>
          <cell r="AE27">
            <v>2.6638000000000002</v>
          </cell>
          <cell r="AF27">
            <v>2.7788000000000004</v>
          </cell>
          <cell r="AG27">
            <v>2.7313000000000001</v>
          </cell>
          <cell r="AH27">
            <v>2.9488000000000003</v>
          </cell>
          <cell r="AI27">
            <v>3.5738000000000003</v>
          </cell>
          <cell r="AJ27">
            <v>2.5838000000000001</v>
          </cell>
          <cell r="AK27">
            <v>2.7488000000000001</v>
          </cell>
          <cell r="AN27">
            <v>2.5212857142857144</v>
          </cell>
          <cell r="AO27">
            <v>2.2062857142857144</v>
          </cell>
          <cell r="AP27">
            <v>2.5675357142857145</v>
          </cell>
          <cell r="AQ27">
            <v>2.3962857142857144</v>
          </cell>
          <cell r="AR27">
            <v>2.2962857142857143</v>
          </cell>
          <cell r="AS27">
            <v>2.2212857142857145</v>
          </cell>
          <cell r="AT27">
            <v>2.4162857142857144</v>
          </cell>
          <cell r="AU27">
            <v>2.5287857142857142</v>
          </cell>
          <cell r="AV27">
            <v>2.6312857142857142</v>
          </cell>
          <cell r="AW27">
            <v>2.2062857142857144</v>
          </cell>
          <cell r="AX27">
            <v>2.6637857142857144</v>
          </cell>
          <cell r="AY27">
            <v>2.7937857142857143</v>
          </cell>
          <cell r="AZ27">
            <v>2.4412857142857143</v>
          </cell>
          <cell r="BA27">
            <v>2.3962857142857144</v>
          </cell>
        </row>
        <row r="28">
          <cell r="A28">
            <v>36728</v>
          </cell>
          <cell r="B28">
            <v>21</v>
          </cell>
          <cell r="C28">
            <v>36728</v>
          </cell>
          <cell r="D28">
            <v>3.8340000000000005</v>
          </cell>
          <cell r="E28">
            <v>3.8340000000000005</v>
          </cell>
          <cell r="F28">
            <v>3.8915000000000006</v>
          </cell>
          <cell r="G28">
            <v>3.8190000000000004</v>
          </cell>
          <cell r="H28">
            <v>3.6040000000000005</v>
          </cell>
          <cell r="I28">
            <v>3.1840000000000006</v>
          </cell>
          <cell r="J28">
            <v>3.6915000000000004</v>
          </cell>
          <cell r="K28">
            <v>3.8665000000000007</v>
          </cell>
          <cell r="L28">
            <v>4.6115000000000004</v>
          </cell>
          <cell r="M28">
            <v>3.2140000000000004</v>
          </cell>
          <cell r="N28">
            <v>3.9990000000000006</v>
          </cell>
          <cell r="O28">
            <v>4.1890000000000001</v>
          </cell>
          <cell r="P28">
            <v>3.8390000000000004</v>
          </cell>
          <cell r="Q28">
            <v>3.8640000000000003</v>
          </cell>
          <cell r="R28">
            <v>3.3132000000000001</v>
          </cell>
          <cell r="S28">
            <v>3.3522000000000003</v>
          </cell>
          <cell r="T28">
            <v>3.5502000000000002</v>
          </cell>
          <cell r="U28">
            <v>4.4012000000000002</v>
          </cell>
          <cell r="V28">
            <v>3.2242000000000002</v>
          </cell>
          <cell r="X28">
            <v>2.6929999999999996</v>
          </cell>
          <cell r="Y28">
            <v>2.4204999999999997</v>
          </cell>
          <cell r="Z28">
            <v>2.8229999999999995</v>
          </cell>
          <cell r="AA28">
            <v>2.5579999999999998</v>
          </cell>
          <cell r="AB28">
            <v>2.4779999999999998</v>
          </cell>
          <cell r="AC28">
            <v>2.4729999999999994</v>
          </cell>
          <cell r="AD28">
            <v>2.5879999999999996</v>
          </cell>
          <cell r="AE28">
            <v>2.6567499999999997</v>
          </cell>
          <cell r="AF28">
            <v>2.7679999999999998</v>
          </cell>
          <cell r="AG28">
            <v>2.7429999999999994</v>
          </cell>
          <cell r="AH28">
            <v>2.9529999999999994</v>
          </cell>
          <cell r="AI28">
            <v>3.5629999999999997</v>
          </cell>
          <cell r="AJ28">
            <v>2.5729999999999995</v>
          </cell>
          <cell r="AK28">
            <v>2.7379999999999995</v>
          </cell>
          <cell r="AN28">
            <v>2.5197142857142856</v>
          </cell>
          <cell r="AO28">
            <v>2.2047142857142856</v>
          </cell>
          <cell r="AP28">
            <v>2.5659642857142857</v>
          </cell>
          <cell r="AQ28">
            <v>2.3997142857142855</v>
          </cell>
          <cell r="AR28">
            <v>2.3097142857142856</v>
          </cell>
          <cell r="AS28">
            <v>2.2297142857142855</v>
          </cell>
          <cell r="AT28">
            <v>2.4147142857142856</v>
          </cell>
          <cell r="AU28">
            <v>2.5297142857142854</v>
          </cell>
          <cell r="AV28">
            <v>2.6372142857142857</v>
          </cell>
          <cell r="AW28">
            <v>2.2147142857142854</v>
          </cell>
          <cell r="AX28">
            <v>2.6634642857142854</v>
          </cell>
          <cell r="AY28">
            <v>2.7847142857142857</v>
          </cell>
          <cell r="AZ28">
            <v>2.4397142857142855</v>
          </cell>
          <cell r="BA28">
            <v>2.4147142857142856</v>
          </cell>
        </row>
        <row r="29">
          <cell r="A29">
            <v>36727</v>
          </cell>
          <cell r="B29">
            <v>22</v>
          </cell>
          <cell r="C29">
            <v>36727</v>
          </cell>
          <cell r="D29">
            <v>3.86</v>
          </cell>
          <cell r="E29">
            <v>3.86</v>
          </cell>
          <cell r="F29">
            <v>3.9175</v>
          </cell>
          <cell r="G29">
            <v>3.83</v>
          </cell>
          <cell r="H29">
            <v>3.6225000000000001</v>
          </cell>
          <cell r="I29">
            <v>3.2349999999999999</v>
          </cell>
          <cell r="J29">
            <v>3.7250000000000001</v>
          </cell>
          <cell r="K29">
            <v>3.89</v>
          </cell>
          <cell r="L29">
            <v>4.5925000000000002</v>
          </cell>
          <cell r="M29">
            <v>3.24</v>
          </cell>
          <cell r="N29">
            <v>4.0250000000000004</v>
          </cell>
          <cell r="O29">
            <v>4.22</v>
          </cell>
          <cell r="P29">
            <v>3.835</v>
          </cell>
          <cell r="Q29">
            <v>3.89</v>
          </cell>
          <cell r="R29">
            <v>3.3562999999999996</v>
          </cell>
          <cell r="S29">
            <v>3.3807999999999994</v>
          </cell>
          <cell r="T29">
            <v>3.5957999999999997</v>
          </cell>
          <cell r="U29">
            <v>4.4547999999999996</v>
          </cell>
          <cell r="V29">
            <v>3.2697999999999996</v>
          </cell>
          <cell r="X29">
            <v>2.7006000000000001</v>
          </cell>
          <cell r="Y29">
            <v>2.4331</v>
          </cell>
          <cell r="Z29">
            <v>2.8306</v>
          </cell>
          <cell r="AA29">
            <v>2.5655999999999999</v>
          </cell>
          <cell r="AB29">
            <v>2.4856000000000003</v>
          </cell>
          <cell r="AC29">
            <v>2.4805999999999999</v>
          </cell>
          <cell r="AD29">
            <v>2.5956000000000001</v>
          </cell>
          <cell r="AE29">
            <v>2.6631</v>
          </cell>
          <cell r="AF29">
            <v>2.7756000000000003</v>
          </cell>
          <cell r="AG29">
            <v>2.7505999999999999</v>
          </cell>
          <cell r="AH29">
            <v>2.9606000000000003</v>
          </cell>
          <cell r="AI29">
            <v>3.5706000000000002</v>
          </cell>
          <cell r="AJ29">
            <v>2.5806</v>
          </cell>
          <cell r="AK29">
            <v>2.7456</v>
          </cell>
          <cell r="AN29">
            <v>2.5021428571428572</v>
          </cell>
          <cell r="AO29">
            <v>2.1946428571428571</v>
          </cell>
          <cell r="AP29">
            <v>2.552142857142857</v>
          </cell>
          <cell r="AQ29">
            <v>2.3821428571428571</v>
          </cell>
          <cell r="AR29">
            <v>2.2921428571428573</v>
          </cell>
          <cell r="AS29">
            <v>2.2121428571428572</v>
          </cell>
          <cell r="AT29">
            <v>2.3971428571428572</v>
          </cell>
          <cell r="AU29">
            <v>2.512142857142857</v>
          </cell>
          <cell r="AV29">
            <v>2.6196428571428574</v>
          </cell>
          <cell r="AW29">
            <v>2.1971428571428571</v>
          </cell>
          <cell r="AX29">
            <v>2.6446428571428573</v>
          </cell>
          <cell r="AY29">
            <v>2.7696428571428573</v>
          </cell>
          <cell r="AZ29">
            <v>2.4221428571428572</v>
          </cell>
          <cell r="BA29">
            <v>2.3971428571428572</v>
          </cell>
        </row>
        <row r="30">
          <cell r="A30">
            <v>36726</v>
          </cell>
          <cell r="B30">
            <v>23</v>
          </cell>
          <cell r="C30">
            <v>36726</v>
          </cell>
          <cell r="D30">
            <v>3.8840000000000003</v>
          </cell>
          <cell r="E30">
            <v>3.8840000000000003</v>
          </cell>
          <cell r="F30">
            <v>3.9365000000000006</v>
          </cell>
          <cell r="G30">
            <v>3.8440000000000003</v>
          </cell>
          <cell r="H30">
            <v>3.5940000000000003</v>
          </cell>
          <cell r="I30">
            <v>3.2490000000000006</v>
          </cell>
          <cell r="J30">
            <v>3.7390000000000003</v>
          </cell>
          <cell r="K30">
            <v>3.9115000000000002</v>
          </cell>
          <cell r="L30">
            <v>4.6190000000000007</v>
          </cell>
          <cell r="M30">
            <v>3.2640000000000002</v>
          </cell>
          <cell r="N30">
            <v>4.0490000000000004</v>
          </cell>
          <cell r="O30">
            <v>4.2440000000000007</v>
          </cell>
          <cell r="P30">
            <v>3.9115000000000002</v>
          </cell>
          <cell r="Q30">
            <v>3.8090000000000002</v>
          </cell>
          <cell r="R30">
            <v>3.3324000000000007</v>
          </cell>
          <cell r="S30">
            <v>3.3714000000000008</v>
          </cell>
          <cell r="T30">
            <v>3.569900000000001</v>
          </cell>
          <cell r="U30">
            <v>4.4494000000000007</v>
          </cell>
          <cell r="V30">
            <v>3.2609000000000008</v>
          </cell>
          <cell r="X30">
            <v>2.7244000000000002</v>
          </cell>
          <cell r="Y30">
            <v>2.4569000000000001</v>
          </cell>
          <cell r="Z30">
            <v>2.8569</v>
          </cell>
          <cell r="AA30">
            <v>2.5894000000000004</v>
          </cell>
          <cell r="AB30">
            <v>2.5144000000000002</v>
          </cell>
          <cell r="AC30">
            <v>2.5044</v>
          </cell>
          <cell r="AD30">
            <v>2.6169000000000002</v>
          </cell>
          <cell r="AE30">
            <v>2.6869000000000001</v>
          </cell>
          <cell r="AF30">
            <v>2.8044000000000002</v>
          </cell>
          <cell r="AG30">
            <v>2.7794000000000003</v>
          </cell>
          <cell r="AH30">
            <v>2.9843999999999999</v>
          </cell>
          <cell r="AI30">
            <v>3.5944000000000003</v>
          </cell>
          <cell r="AJ30">
            <v>2.6044</v>
          </cell>
          <cell r="AK30">
            <v>2.7644000000000002</v>
          </cell>
          <cell r="AN30">
            <v>2.5595714285714286</v>
          </cell>
          <cell r="AO30">
            <v>2.2595714285714288</v>
          </cell>
          <cell r="AP30">
            <v>2.6083214285714287</v>
          </cell>
          <cell r="AQ30">
            <v>2.4370714285714286</v>
          </cell>
          <cell r="AR30">
            <v>2.3495714285714286</v>
          </cell>
          <cell r="AS30">
            <v>2.2695714285714286</v>
          </cell>
          <cell r="AT30">
            <v>2.4533214285714284</v>
          </cell>
          <cell r="AU30">
            <v>2.5695714285714284</v>
          </cell>
          <cell r="AV30">
            <v>2.6645714285714286</v>
          </cell>
          <cell r="AW30">
            <v>2.2595714285714288</v>
          </cell>
          <cell r="AX30">
            <v>2.6995714285714287</v>
          </cell>
          <cell r="AY30">
            <v>2.8270714285714287</v>
          </cell>
          <cell r="AZ30">
            <v>2.4820714285714285</v>
          </cell>
          <cell r="BA30">
            <v>2.4545714285714286</v>
          </cell>
        </row>
        <row r="31">
          <cell r="A31">
            <v>36725</v>
          </cell>
          <cell r="B31">
            <v>24</v>
          </cell>
          <cell r="C31">
            <v>36725</v>
          </cell>
          <cell r="D31">
            <v>4.0440000000000005</v>
          </cell>
          <cell r="E31">
            <v>4.0440000000000005</v>
          </cell>
          <cell r="F31">
            <v>4.0965000000000007</v>
          </cell>
          <cell r="G31">
            <v>3.9990000000000006</v>
          </cell>
          <cell r="H31">
            <v>3.6990000000000007</v>
          </cell>
          <cell r="I31">
            <v>3.3790000000000004</v>
          </cell>
          <cell r="J31">
            <v>3.8940000000000006</v>
          </cell>
          <cell r="K31">
            <v>4.0715000000000003</v>
          </cell>
          <cell r="L31">
            <v>4.7590000000000003</v>
          </cell>
          <cell r="M31">
            <v>3.3790000000000004</v>
          </cell>
          <cell r="N31">
            <v>4.2090000000000005</v>
          </cell>
          <cell r="O31">
            <v>4.4040000000000008</v>
          </cell>
          <cell r="P31">
            <v>4.0715000000000003</v>
          </cell>
          <cell r="Q31">
            <v>3.9190000000000005</v>
          </cell>
          <cell r="R31">
            <v>3.2707000000000002</v>
          </cell>
          <cell r="S31">
            <v>3.3192000000000004</v>
          </cell>
          <cell r="T31">
            <v>3.5057000000000005</v>
          </cell>
          <cell r="U31">
            <v>4.3852000000000002</v>
          </cell>
          <cell r="V31">
            <v>3.1967000000000003</v>
          </cell>
          <cell r="X31">
            <v>2.718</v>
          </cell>
          <cell r="Y31">
            <v>2.4504999999999999</v>
          </cell>
          <cell r="Z31">
            <v>2.8529999999999998</v>
          </cell>
          <cell r="AA31">
            <v>2.5830000000000002</v>
          </cell>
          <cell r="AB31">
            <v>2.5179999999999998</v>
          </cell>
          <cell r="AC31">
            <v>2.508</v>
          </cell>
          <cell r="AD31">
            <v>2.6117499999999998</v>
          </cell>
          <cell r="AE31">
            <v>2.6804999999999999</v>
          </cell>
          <cell r="AF31">
            <v>2.798</v>
          </cell>
          <cell r="AG31">
            <v>2.7730000000000001</v>
          </cell>
          <cell r="AH31">
            <v>2.9779999999999998</v>
          </cell>
          <cell r="AI31">
            <v>3.573</v>
          </cell>
          <cell r="AJ31">
            <v>2.6029999999999998</v>
          </cell>
          <cell r="AK31">
            <v>2.758</v>
          </cell>
          <cell r="AN31">
            <v>2.5327142857142855</v>
          </cell>
          <cell r="AO31">
            <v>2.2377142857142855</v>
          </cell>
          <cell r="AP31">
            <v>2.5802142857142853</v>
          </cell>
          <cell r="AQ31">
            <v>2.4127142857142854</v>
          </cell>
          <cell r="AR31">
            <v>2.3177142857142856</v>
          </cell>
          <cell r="AS31">
            <v>2.2477142857142853</v>
          </cell>
          <cell r="AT31">
            <v>2.4264642857142853</v>
          </cell>
          <cell r="AU31">
            <v>2.5439642857142855</v>
          </cell>
          <cell r="AV31">
            <v>2.6402142857142854</v>
          </cell>
          <cell r="AW31">
            <v>2.2327142857142857</v>
          </cell>
          <cell r="AX31">
            <v>2.6727142857142856</v>
          </cell>
          <cell r="AY31">
            <v>2.7927142857142853</v>
          </cell>
          <cell r="AZ31">
            <v>2.4527142857142854</v>
          </cell>
          <cell r="BA31">
            <v>2.4227142857142856</v>
          </cell>
        </row>
        <row r="32">
          <cell r="A32">
            <v>36724</v>
          </cell>
          <cell r="B32">
            <v>25</v>
          </cell>
          <cell r="C32">
            <v>36724</v>
          </cell>
          <cell r="D32">
            <v>4.0019999999999998</v>
          </cell>
          <cell r="E32">
            <v>4.0019999999999998</v>
          </cell>
          <cell r="F32">
            <v>4.0569999999999995</v>
          </cell>
          <cell r="G32">
            <v>3.9619999999999997</v>
          </cell>
          <cell r="H32">
            <v>3.6544999999999996</v>
          </cell>
          <cell r="I32">
            <v>3.4019999999999997</v>
          </cell>
          <cell r="J32">
            <v>3.8519999999999999</v>
          </cell>
          <cell r="K32">
            <v>4.032</v>
          </cell>
          <cell r="L32">
            <v>4.6019999999999994</v>
          </cell>
          <cell r="M32">
            <v>3.3819999999999997</v>
          </cell>
          <cell r="N32">
            <v>4.1669999999999998</v>
          </cell>
          <cell r="O32">
            <v>4.3719999999999999</v>
          </cell>
          <cell r="P32">
            <v>4.032</v>
          </cell>
          <cell r="Q32">
            <v>3.867</v>
          </cell>
          <cell r="R32">
            <v>3.2233000000000001</v>
          </cell>
          <cell r="S32">
            <v>3.2717999999999998</v>
          </cell>
          <cell r="T32">
            <v>3.4483000000000001</v>
          </cell>
          <cell r="U32">
            <v>4.3277999999999999</v>
          </cell>
          <cell r="V32">
            <v>3.1417999999999999</v>
          </cell>
          <cell r="X32">
            <v>2.7177999999999995</v>
          </cell>
          <cell r="Y32">
            <v>2.4477999999999995</v>
          </cell>
          <cell r="Z32">
            <v>2.8502999999999994</v>
          </cell>
          <cell r="AA32">
            <v>2.5802999999999994</v>
          </cell>
          <cell r="AB32">
            <v>2.5177999999999994</v>
          </cell>
          <cell r="AC32">
            <v>2.5102999999999995</v>
          </cell>
          <cell r="AD32">
            <v>2.6102999999999996</v>
          </cell>
          <cell r="AE32">
            <v>2.6802999999999995</v>
          </cell>
          <cell r="AF32">
            <v>2.7977999999999996</v>
          </cell>
          <cell r="AG32">
            <v>2.7627999999999995</v>
          </cell>
          <cell r="AH32">
            <v>2.9777999999999993</v>
          </cell>
          <cell r="AI32">
            <v>3.5677999999999996</v>
          </cell>
          <cell r="AJ32">
            <v>2.6002999999999994</v>
          </cell>
          <cell r="AK32">
            <v>2.7577999999999996</v>
          </cell>
          <cell r="AN32">
            <v>2.528</v>
          </cell>
          <cell r="AO32">
            <v>2.2229999999999999</v>
          </cell>
          <cell r="AP32">
            <v>2.5754999999999999</v>
          </cell>
          <cell r="AQ32">
            <v>2.4079999999999999</v>
          </cell>
          <cell r="AR32">
            <v>2.3254999999999999</v>
          </cell>
          <cell r="AS32">
            <v>2.2454999999999998</v>
          </cell>
          <cell r="AT32">
            <v>2.423</v>
          </cell>
          <cell r="AU32">
            <v>2.5405000000000002</v>
          </cell>
          <cell r="AV32">
            <v>2.6430000000000002</v>
          </cell>
          <cell r="AW32">
            <v>2.2280000000000002</v>
          </cell>
          <cell r="AX32">
            <v>2.6705000000000001</v>
          </cell>
          <cell r="AY32">
            <v>2.7930000000000001</v>
          </cell>
          <cell r="AZ32">
            <v>2.448</v>
          </cell>
          <cell r="BA32">
            <v>2.4155000000000002</v>
          </cell>
        </row>
        <row r="33">
          <cell r="A33">
            <v>36721</v>
          </cell>
          <cell r="B33">
            <v>26</v>
          </cell>
          <cell r="C33">
            <v>36721</v>
          </cell>
          <cell r="D33">
            <v>4.1500000000000004</v>
          </cell>
          <cell r="E33">
            <v>4.1500000000000004</v>
          </cell>
          <cell r="F33">
            <v>4.2050000000000001</v>
          </cell>
          <cell r="G33">
            <v>4.085</v>
          </cell>
          <cell r="H33">
            <v>3.7875000000000001</v>
          </cell>
          <cell r="I33">
            <v>3.54</v>
          </cell>
          <cell r="J33">
            <v>3.9975000000000001</v>
          </cell>
          <cell r="K33">
            <v>4.17</v>
          </cell>
          <cell r="L33">
            <v>4.6725000000000003</v>
          </cell>
          <cell r="M33">
            <v>3.5550000000000002</v>
          </cell>
          <cell r="N33">
            <v>4.3150000000000004</v>
          </cell>
          <cell r="O33">
            <v>4.5449999999999999</v>
          </cell>
          <cell r="P33">
            <v>4.17</v>
          </cell>
          <cell r="Q33">
            <v>4</v>
          </cell>
          <cell r="R33">
            <v>3.2451000000000003</v>
          </cell>
          <cell r="S33">
            <v>3.2936000000000001</v>
          </cell>
          <cell r="T33">
            <v>3.4701000000000004</v>
          </cell>
          <cell r="U33">
            <v>4.3635999999999999</v>
          </cell>
          <cell r="V33">
            <v>3.1636000000000002</v>
          </cell>
          <cell r="X33">
            <v>2.7332000000000001</v>
          </cell>
          <cell r="Y33">
            <v>2.4632000000000001</v>
          </cell>
          <cell r="Z33">
            <v>2.8707000000000003</v>
          </cell>
          <cell r="AA33">
            <v>2.6032000000000002</v>
          </cell>
          <cell r="AB33">
            <v>2.5232000000000001</v>
          </cell>
          <cell r="AC33">
            <v>2.5131999999999999</v>
          </cell>
          <cell r="AD33">
            <v>2.6257000000000001</v>
          </cell>
          <cell r="AE33">
            <v>2.6957</v>
          </cell>
          <cell r="AF33">
            <v>2.8107000000000002</v>
          </cell>
          <cell r="AG33">
            <v>2.7782</v>
          </cell>
          <cell r="AH33">
            <v>2.9882</v>
          </cell>
          <cell r="AI33">
            <v>3.5331999999999999</v>
          </cell>
          <cell r="AJ33">
            <v>2.6132</v>
          </cell>
          <cell r="AK33">
            <v>2.7732000000000001</v>
          </cell>
          <cell r="AN33">
            <v>2.5958571428571431</v>
          </cell>
          <cell r="AO33">
            <v>2.2908571428571429</v>
          </cell>
          <cell r="AP33">
            <v>2.643357142857143</v>
          </cell>
          <cell r="AQ33">
            <v>2.4783571428571429</v>
          </cell>
          <cell r="AR33">
            <v>2.3858571428571431</v>
          </cell>
          <cell r="AS33">
            <v>2.3108571428571429</v>
          </cell>
          <cell r="AT33">
            <v>2.4896071428571429</v>
          </cell>
          <cell r="AU33">
            <v>2.6083571428571433</v>
          </cell>
          <cell r="AV33">
            <v>2.7008571428571431</v>
          </cell>
          <cell r="AW33">
            <v>2.2958571428571433</v>
          </cell>
          <cell r="AX33">
            <v>2.7358571428571432</v>
          </cell>
          <cell r="AY33">
            <v>2.8433571428571431</v>
          </cell>
          <cell r="AZ33">
            <v>2.515857142857143</v>
          </cell>
          <cell r="BA33">
            <v>2.4833571428571433</v>
          </cell>
        </row>
        <row r="34">
          <cell r="A34">
            <v>36720</v>
          </cell>
          <cell r="B34">
            <v>27</v>
          </cell>
          <cell r="C34">
            <v>36720</v>
          </cell>
          <cell r="D34">
            <v>4.1660000000000004</v>
          </cell>
          <cell r="E34">
            <v>4.1660000000000004</v>
          </cell>
          <cell r="F34">
            <v>4.2210000000000001</v>
          </cell>
          <cell r="G34">
            <v>4.0985000000000005</v>
          </cell>
          <cell r="H34">
            <v>3.8510000000000004</v>
          </cell>
          <cell r="I34">
            <v>3.6060000000000003</v>
          </cell>
          <cell r="J34">
            <v>4.0185000000000004</v>
          </cell>
          <cell r="K34">
            <v>4.1859999999999999</v>
          </cell>
          <cell r="L34">
            <v>4.6635</v>
          </cell>
          <cell r="M34">
            <v>3.6110000000000002</v>
          </cell>
          <cell r="N34">
            <v>4.3310000000000004</v>
          </cell>
          <cell r="O34">
            <v>4.5760000000000005</v>
          </cell>
          <cell r="P34">
            <v>4.1859999999999999</v>
          </cell>
          <cell r="Q34">
            <v>4.0609999999999999</v>
          </cell>
          <cell r="R34">
            <v>3.2632000000000008</v>
          </cell>
          <cell r="S34">
            <v>3.3192000000000008</v>
          </cell>
          <cell r="T34">
            <v>3.4907000000000008</v>
          </cell>
          <cell r="U34">
            <v>4.3842000000000008</v>
          </cell>
          <cell r="V34">
            <v>3.1842000000000006</v>
          </cell>
          <cell r="X34">
            <v>2.6903999999999995</v>
          </cell>
          <cell r="Y34">
            <v>2.4128999999999996</v>
          </cell>
          <cell r="Z34">
            <v>2.8253999999999992</v>
          </cell>
          <cell r="AA34">
            <v>2.5578999999999996</v>
          </cell>
          <cell r="AB34">
            <v>2.4853999999999994</v>
          </cell>
          <cell r="AC34">
            <v>2.4753999999999996</v>
          </cell>
          <cell r="AD34">
            <v>2.5853999999999995</v>
          </cell>
          <cell r="AE34">
            <v>2.6528999999999994</v>
          </cell>
          <cell r="AF34">
            <v>2.7628999999999992</v>
          </cell>
          <cell r="AG34">
            <v>2.7403999999999993</v>
          </cell>
          <cell r="AH34">
            <v>2.9453999999999994</v>
          </cell>
          <cell r="AI34">
            <v>3.4903999999999993</v>
          </cell>
          <cell r="AJ34">
            <v>2.5728999999999993</v>
          </cell>
          <cell r="AK34">
            <v>2.7303999999999995</v>
          </cell>
          <cell r="AN34">
            <v>2.4952857142857141</v>
          </cell>
          <cell r="AO34">
            <v>2.1977857142857142</v>
          </cell>
          <cell r="AP34">
            <v>2.5415357142857142</v>
          </cell>
          <cell r="AQ34">
            <v>2.3802857142857139</v>
          </cell>
          <cell r="AR34">
            <v>2.2952857142857139</v>
          </cell>
          <cell r="AS34">
            <v>2.210285714285714</v>
          </cell>
          <cell r="AT34">
            <v>2.3902857142857141</v>
          </cell>
          <cell r="AU34">
            <v>2.5077857142857143</v>
          </cell>
          <cell r="AV34">
            <v>2.6077857142857139</v>
          </cell>
          <cell r="AW34">
            <v>2.2002857142857142</v>
          </cell>
          <cell r="AX34">
            <v>2.636535714285714</v>
          </cell>
          <cell r="AY34">
            <v>2.7427857142857142</v>
          </cell>
          <cell r="AZ34">
            <v>2.417785714285714</v>
          </cell>
          <cell r="BA34">
            <v>2.4002857142857139</v>
          </cell>
        </row>
        <row r="35">
          <cell r="A35">
            <v>36719</v>
          </cell>
          <cell r="B35">
            <v>28</v>
          </cell>
          <cell r="C35">
            <v>36719</v>
          </cell>
          <cell r="D35">
            <v>4.0310000000000006</v>
          </cell>
          <cell r="E35">
            <v>4.0310000000000006</v>
          </cell>
          <cell r="F35">
            <v>4.0860000000000003</v>
          </cell>
          <cell r="G35">
            <v>3.9410000000000007</v>
          </cell>
          <cell r="H35">
            <v>3.7435000000000005</v>
          </cell>
          <cell r="I35">
            <v>3.5010000000000003</v>
          </cell>
          <cell r="J35">
            <v>3.8760000000000008</v>
          </cell>
          <cell r="K35">
            <v>4.0435000000000008</v>
          </cell>
          <cell r="L35">
            <v>4.5085000000000006</v>
          </cell>
          <cell r="M35">
            <v>3.5010000000000003</v>
          </cell>
          <cell r="N35">
            <v>4.1960000000000006</v>
          </cell>
          <cell r="O35">
            <v>4.4610000000000003</v>
          </cell>
          <cell r="P35">
            <v>4.0435000000000008</v>
          </cell>
          <cell r="Q35">
            <v>3.9535000000000005</v>
          </cell>
          <cell r="R35">
            <v>3.2737000000000003</v>
          </cell>
          <cell r="S35">
            <v>3.3372000000000002</v>
          </cell>
          <cell r="T35">
            <v>3.5037000000000003</v>
          </cell>
          <cell r="U35">
            <v>4.3971999999999998</v>
          </cell>
          <cell r="V35">
            <v>3.1972</v>
          </cell>
          <cell r="X35">
            <v>2.6670000000000003</v>
          </cell>
          <cell r="Y35">
            <v>2.3845000000000001</v>
          </cell>
          <cell r="Z35">
            <v>2.8007500000000003</v>
          </cell>
          <cell r="AA35">
            <v>2.5370000000000004</v>
          </cell>
          <cell r="AB35">
            <v>2.4645000000000001</v>
          </cell>
          <cell r="AC35">
            <v>2.4470000000000001</v>
          </cell>
          <cell r="AD35">
            <v>2.5620000000000003</v>
          </cell>
          <cell r="AE35">
            <v>2.6295000000000002</v>
          </cell>
          <cell r="AF35">
            <v>2.7420000000000004</v>
          </cell>
          <cell r="AG35">
            <v>2.7120000000000002</v>
          </cell>
          <cell r="AH35">
            <v>2.9220000000000002</v>
          </cell>
          <cell r="AI35">
            <v>3.4520000000000004</v>
          </cell>
          <cell r="AJ35">
            <v>2.5470000000000002</v>
          </cell>
          <cell r="AK35">
            <v>2.7095000000000002</v>
          </cell>
          <cell r="AN35">
            <v>2.4635714285714285</v>
          </cell>
          <cell r="AO35">
            <v>2.1685714285714286</v>
          </cell>
          <cell r="AP35">
            <v>2.5098214285714286</v>
          </cell>
          <cell r="AQ35">
            <v>2.3473214285714286</v>
          </cell>
          <cell r="AR35">
            <v>2.2585714285714285</v>
          </cell>
          <cell r="AS35">
            <v>2.1735714285714285</v>
          </cell>
          <cell r="AT35">
            <v>2.3573214285714283</v>
          </cell>
          <cell r="AU35">
            <v>2.4760714285714287</v>
          </cell>
          <cell r="AV35">
            <v>2.5735714285714284</v>
          </cell>
          <cell r="AW35">
            <v>2.1685714285714286</v>
          </cell>
          <cell r="AX35">
            <v>2.6048214285714284</v>
          </cell>
          <cell r="AY35">
            <v>2.7148214285714287</v>
          </cell>
          <cell r="AZ35">
            <v>2.3835714285714285</v>
          </cell>
          <cell r="BA35">
            <v>2.3635714285714284</v>
          </cell>
        </row>
        <row r="36">
          <cell r="A36">
            <v>36718</v>
          </cell>
          <cell r="B36">
            <v>29</v>
          </cell>
          <cell r="C36">
            <v>36718</v>
          </cell>
          <cell r="D36">
            <v>4.2569999999999997</v>
          </cell>
          <cell r="E36">
            <v>4.2569999999999997</v>
          </cell>
          <cell r="F36">
            <v>4.3069999999999995</v>
          </cell>
          <cell r="G36">
            <v>4.1494999999999997</v>
          </cell>
          <cell r="H36">
            <v>3.9494999999999996</v>
          </cell>
          <cell r="I36">
            <v>3.7169999999999996</v>
          </cell>
          <cell r="J36">
            <v>4.0994999999999999</v>
          </cell>
          <cell r="K36">
            <v>4.2669999999999995</v>
          </cell>
          <cell r="L36">
            <v>4.6795</v>
          </cell>
          <cell r="M36">
            <v>3.7069999999999999</v>
          </cell>
          <cell r="N36">
            <v>4.4219999999999997</v>
          </cell>
          <cell r="O36">
            <v>4.6769999999999996</v>
          </cell>
          <cell r="P36">
            <v>4.2669999999999995</v>
          </cell>
          <cell r="Q36">
            <v>4.1269999999999998</v>
          </cell>
          <cell r="R36">
            <v>3.2486000000000002</v>
          </cell>
          <cell r="S36">
            <v>3.3046000000000002</v>
          </cell>
          <cell r="T36">
            <v>3.4596000000000005</v>
          </cell>
          <cell r="U36">
            <v>4.3506</v>
          </cell>
          <cell r="V36">
            <v>3.1546000000000003</v>
          </cell>
          <cell r="X36">
            <v>2.6344000000000003</v>
          </cell>
          <cell r="Y36">
            <v>2.3494000000000002</v>
          </cell>
          <cell r="Z36">
            <v>2.7694000000000001</v>
          </cell>
          <cell r="AA36">
            <v>2.5019000000000005</v>
          </cell>
          <cell r="AB36">
            <v>2.4319000000000002</v>
          </cell>
          <cell r="AC36">
            <v>2.4194000000000004</v>
          </cell>
          <cell r="AD36">
            <v>2.5294000000000003</v>
          </cell>
          <cell r="AE36">
            <v>2.5981500000000004</v>
          </cell>
          <cell r="AF36">
            <v>2.7119000000000004</v>
          </cell>
          <cell r="AG36">
            <v>2.6694000000000004</v>
          </cell>
          <cell r="AH36">
            <v>2.8944000000000001</v>
          </cell>
          <cell r="AI36">
            <v>3.4694000000000003</v>
          </cell>
          <cell r="AJ36">
            <v>2.5144000000000002</v>
          </cell>
          <cell r="AK36">
            <v>2.6919000000000004</v>
          </cell>
          <cell r="AN36">
            <v>2.4185714285714286</v>
          </cell>
          <cell r="AO36">
            <v>2.1310714285714285</v>
          </cell>
          <cell r="AP36">
            <v>2.4635714285714285</v>
          </cell>
          <cell r="AQ36">
            <v>2.3035714285714284</v>
          </cell>
          <cell r="AR36">
            <v>2.2135714285714285</v>
          </cell>
          <cell r="AS36">
            <v>2.1335714285714285</v>
          </cell>
          <cell r="AT36">
            <v>2.3160714285714286</v>
          </cell>
          <cell r="AU36">
            <v>2.4310714285714288</v>
          </cell>
          <cell r="AV36">
            <v>2.5410714285714286</v>
          </cell>
          <cell r="AW36">
            <v>2.1360714285714284</v>
          </cell>
          <cell r="AX36">
            <v>2.5598214285714285</v>
          </cell>
          <cell r="AY36">
            <v>2.6685714285714286</v>
          </cell>
          <cell r="AZ36">
            <v>2.3435714285714284</v>
          </cell>
          <cell r="BA36">
            <v>2.3335714285714286</v>
          </cell>
        </row>
        <row r="37">
          <cell r="A37">
            <v>36717</v>
          </cell>
          <cell r="B37">
            <v>30</v>
          </cell>
          <cell r="C37">
            <v>36717</v>
          </cell>
          <cell r="D37">
            <v>4.2279999999999998</v>
          </cell>
          <cell r="E37">
            <v>4.2279999999999998</v>
          </cell>
          <cell r="F37">
            <v>4.2829999999999995</v>
          </cell>
          <cell r="G37">
            <v>4.093</v>
          </cell>
          <cell r="H37">
            <v>3.9229999999999996</v>
          </cell>
          <cell r="I37">
            <v>3.6729999999999996</v>
          </cell>
          <cell r="J37">
            <v>4.0705</v>
          </cell>
          <cell r="K37">
            <v>4.2329999999999997</v>
          </cell>
          <cell r="L37">
            <v>4.6455000000000002</v>
          </cell>
          <cell r="M37">
            <v>3.6679999999999997</v>
          </cell>
          <cell r="N37">
            <v>4.3979999999999997</v>
          </cell>
          <cell r="O37">
            <v>4.673</v>
          </cell>
          <cell r="P37">
            <v>4.2329999999999997</v>
          </cell>
          <cell r="Q37">
            <v>4.0979999999999999</v>
          </cell>
          <cell r="R37">
            <v>3.2488999999999999</v>
          </cell>
          <cell r="S37">
            <v>3.3123999999999998</v>
          </cell>
          <cell r="T37">
            <v>3.4523999999999999</v>
          </cell>
          <cell r="U37">
            <v>4.3433999999999999</v>
          </cell>
          <cell r="V37">
            <v>3.1473999999999998</v>
          </cell>
          <cell r="X37">
            <v>2.6080000000000001</v>
          </cell>
          <cell r="Y37">
            <v>2.3355000000000001</v>
          </cell>
          <cell r="Z37">
            <v>2.7417500000000001</v>
          </cell>
          <cell r="AA37">
            <v>2.4805000000000001</v>
          </cell>
          <cell r="AB37">
            <v>2.4104999999999999</v>
          </cell>
          <cell r="AC37">
            <v>2.3930000000000002</v>
          </cell>
          <cell r="AD37">
            <v>2.5030000000000001</v>
          </cell>
          <cell r="AE37">
            <v>2.5717500000000002</v>
          </cell>
          <cell r="AF37">
            <v>2.6930000000000001</v>
          </cell>
          <cell r="AG37">
            <v>2.6779999999999999</v>
          </cell>
          <cell r="AH37">
            <v>2.8680000000000003</v>
          </cell>
          <cell r="AI37">
            <v>3.4430000000000001</v>
          </cell>
          <cell r="AJ37">
            <v>2.4904999999999999</v>
          </cell>
          <cell r="AK37">
            <v>2.6505000000000001</v>
          </cell>
          <cell r="AN37">
            <v>2.3687142857142862</v>
          </cell>
          <cell r="AO37">
            <v>2.0837142857142861</v>
          </cell>
          <cell r="AP37">
            <v>2.4137142857142861</v>
          </cell>
          <cell r="AQ37">
            <v>2.2587142857142863</v>
          </cell>
          <cell r="AR37">
            <v>2.168714285714286</v>
          </cell>
          <cell r="AS37">
            <v>2.0912142857142864</v>
          </cell>
          <cell r="AT37">
            <v>2.2662142857142862</v>
          </cell>
          <cell r="AU37">
            <v>2.3812142857142864</v>
          </cell>
          <cell r="AV37">
            <v>2.4962142857142862</v>
          </cell>
          <cell r="AW37">
            <v>2.0887142857142864</v>
          </cell>
          <cell r="AX37">
            <v>2.5099642857142861</v>
          </cell>
          <cell r="AY37">
            <v>2.6199642857142864</v>
          </cell>
          <cell r="AZ37">
            <v>2.2949642857142862</v>
          </cell>
          <cell r="BA37">
            <v>2.2787142857142864</v>
          </cell>
        </row>
        <row r="38">
          <cell r="A38">
            <v>36714</v>
          </cell>
          <cell r="B38">
            <v>31</v>
          </cell>
          <cell r="C38">
            <v>36714</v>
          </cell>
          <cell r="D38">
            <v>4.2619999999999996</v>
          </cell>
          <cell r="E38">
            <v>4.2619999999999996</v>
          </cell>
          <cell r="F38">
            <v>4.3219999999999992</v>
          </cell>
          <cell r="G38">
            <v>4.117</v>
          </cell>
          <cell r="H38">
            <v>3.9419999999999997</v>
          </cell>
          <cell r="I38">
            <v>3.6919999999999997</v>
          </cell>
          <cell r="J38">
            <v>4.0969999999999995</v>
          </cell>
          <cell r="K38">
            <v>4.2669999999999995</v>
          </cell>
          <cell r="L38">
            <v>4.6544999999999996</v>
          </cell>
          <cell r="M38">
            <v>3.7069999999999994</v>
          </cell>
          <cell r="N38">
            <v>4.4319999999999995</v>
          </cell>
          <cell r="O38">
            <v>4.7469999999999999</v>
          </cell>
          <cell r="P38">
            <v>4.2669999999999995</v>
          </cell>
          <cell r="Q38">
            <v>4.077</v>
          </cell>
          <cell r="R38">
            <v>3.2673999999999999</v>
          </cell>
          <cell r="S38">
            <v>3.3334000000000001</v>
          </cell>
          <cell r="T38">
            <v>3.4784000000000002</v>
          </cell>
          <cell r="U38">
            <v>4.3694000000000006</v>
          </cell>
          <cell r="V38">
            <v>3.1734</v>
          </cell>
          <cell r="X38">
            <v>2.6158000000000001</v>
          </cell>
          <cell r="Y38">
            <v>2.3108</v>
          </cell>
          <cell r="Z38">
            <v>2.7470500000000002</v>
          </cell>
          <cell r="AA38">
            <v>2.4858000000000002</v>
          </cell>
          <cell r="AB38">
            <v>2.4157999999999999</v>
          </cell>
          <cell r="AC38">
            <v>2.3908</v>
          </cell>
          <cell r="AD38">
            <v>2.5108000000000001</v>
          </cell>
          <cell r="AE38">
            <v>2.5808</v>
          </cell>
          <cell r="AF38">
            <v>2.6858</v>
          </cell>
          <cell r="AG38">
            <v>2.5958000000000001</v>
          </cell>
          <cell r="AH38">
            <v>2.8757999999999999</v>
          </cell>
          <cell r="AI38">
            <v>3.4008000000000003</v>
          </cell>
          <cell r="AJ38">
            <v>2.4933000000000001</v>
          </cell>
          <cell r="AK38">
            <v>2.6583000000000001</v>
          </cell>
          <cell r="AN38">
            <v>2.3677142857142859</v>
          </cell>
          <cell r="AO38">
            <v>2.072714285714286</v>
          </cell>
          <cell r="AP38">
            <v>2.4114642857142861</v>
          </cell>
          <cell r="AQ38">
            <v>2.2552142857142861</v>
          </cell>
          <cell r="AR38">
            <v>2.1677142857142857</v>
          </cell>
          <cell r="AS38">
            <v>2.0777142857142858</v>
          </cell>
          <cell r="AT38">
            <v>2.2639642857142861</v>
          </cell>
          <cell r="AU38">
            <v>2.3802142857142861</v>
          </cell>
          <cell r="AV38">
            <v>2.4927142857142859</v>
          </cell>
          <cell r="AW38">
            <v>2.072714285714286</v>
          </cell>
          <cell r="AX38">
            <v>2.5039642857142859</v>
          </cell>
          <cell r="AY38">
            <v>2.6177142857142859</v>
          </cell>
          <cell r="AZ38">
            <v>2.297714285714286</v>
          </cell>
          <cell r="BA38">
            <v>2.277714285714286</v>
          </cell>
        </row>
        <row r="39">
          <cell r="A39">
            <v>36713</v>
          </cell>
          <cell r="B39">
            <v>32</v>
          </cell>
          <cell r="C39">
            <v>36713</v>
          </cell>
          <cell r="D39">
            <v>4.0660000000000007</v>
          </cell>
          <cell r="E39">
            <v>4.0660000000000007</v>
          </cell>
          <cell r="F39">
            <v>4.1260000000000003</v>
          </cell>
          <cell r="G39">
            <v>3.9510000000000005</v>
          </cell>
          <cell r="H39">
            <v>3.7860000000000005</v>
          </cell>
          <cell r="I39">
            <v>3.5660000000000007</v>
          </cell>
          <cell r="J39">
            <v>3.9035000000000006</v>
          </cell>
          <cell r="K39">
            <v>4.0760000000000005</v>
          </cell>
          <cell r="L39">
            <v>4.5085000000000006</v>
          </cell>
          <cell r="M39">
            <v>3.5710000000000006</v>
          </cell>
          <cell r="N39">
            <v>4.2360000000000007</v>
          </cell>
          <cell r="O39">
            <v>4.5560000000000009</v>
          </cell>
          <cell r="P39">
            <v>4.0760000000000005</v>
          </cell>
          <cell r="Q39">
            <v>3.9560000000000008</v>
          </cell>
          <cell r="R39">
            <v>3.2669999999999995</v>
          </cell>
          <cell r="S39">
            <v>3.3579999999999997</v>
          </cell>
          <cell r="T39">
            <v>3.5029999999999997</v>
          </cell>
          <cell r="U39">
            <v>4.4094999999999995</v>
          </cell>
          <cell r="V39">
            <v>3.1979999999999995</v>
          </cell>
          <cell r="X39">
            <v>2.62</v>
          </cell>
          <cell r="Y39">
            <v>2.2999999999999998</v>
          </cell>
          <cell r="Z39">
            <v>2.7524999999999999</v>
          </cell>
          <cell r="AA39">
            <v>2.5</v>
          </cell>
          <cell r="AB39">
            <v>2.415</v>
          </cell>
          <cell r="AC39">
            <v>2.3925000000000001</v>
          </cell>
          <cell r="AD39">
            <v>2.51125</v>
          </cell>
          <cell r="AE39">
            <v>2.585</v>
          </cell>
          <cell r="AF39">
            <v>2.67</v>
          </cell>
          <cell r="AG39">
            <v>2.6</v>
          </cell>
          <cell r="AH39">
            <v>2.88</v>
          </cell>
          <cell r="AI39">
            <v>3.4049999999999998</v>
          </cell>
          <cell r="AJ39">
            <v>2.4975000000000001</v>
          </cell>
          <cell r="AK39">
            <v>2.61</v>
          </cell>
          <cell r="AN39">
            <v>2.3687142857142858</v>
          </cell>
          <cell r="AO39">
            <v>2.0837142857142856</v>
          </cell>
          <cell r="AP39">
            <v>2.4112142857142858</v>
          </cell>
          <cell r="AQ39">
            <v>2.2562142857142859</v>
          </cell>
          <cell r="AR39">
            <v>2.171214285714286</v>
          </cell>
          <cell r="AS39">
            <v>2.0837142857142856</v>
          </cell>
          <cell r="AT39">
            <v>2.2674642857142859</v>
          </cell>
          <cell r="AU39">
            <v>2.3812142857142859</v>
          </cell>
          <cell r="AV39">
            <v>2.4937142857142858</v>
          </cell>
          <cell r="AW39">
            <v>2.0687142857142859</v>
          </cell>
          <cell r="AX39">
            <v>2.5049642857142858</v>
          </cell>
          <cell r="AY39">
            <v>2.6187142857142858</v>
          </cell>
          <cell r="AZ39">
            <v>2.2987142857142859</v>
          </cell>
          <cell r="BA39">
            <v>2.2687142857142857</v>
          </cell>
        </row>
        <row r="40">
          <cell r="A40">
            <v>36712</v>
          </cell>
          <cell r="B40">
            <v>33</v>
          </cell>
          <cell r="C40">
            <v>36712</v>
          </cell>
          <cell r="D40">
            <v>4.109</v>
          </cell>
          <cell r="E40">
            <v>4.109</v>
          </cell>
          <cell r="F40">
            <v>4.1665000000000001</v>
          </cell>
          <cell r="G40">
            <v>4.0140000000000002</v>
          </cell>
          <cell r="H40">
            <v>3.8490000000000002</v>
          </cell>
          <cell r="I40">
            <v>3.6139999999999999</v>
          </cell>
          <cell r="J40">
            <v>3.9489999999999998</v>
          </cell>
          <cell r="K40">
            <v>4.1139999999999999</v>
          </cell>
          <cell r="L40">
            <v>4.5839999999999996</v>
          </cell>
          <cell r="M40">
            <v>3.6189999999999998</v>
          </cell>
          <cell r="N40">
            <v>4.2939999999999996</v>
          </cell>
          <cell r="O40">
            <v>4.6239999999999997</v>
          </cell>
          <cell r="P40">
            <v>4.1139999999999999</v>
          </cell>
          <cell r="Q40">
            <v>4.0389999999999997</v>
          </cell>
          <cell r="R40">
            <v>3.2328000000000001</v>
          </cell>
          <cell r="S40">
            <v>3.3108000000000004</v>
          </cell>
          <cell r="T40">
            <v>3.4488000000000003</v>
          </cell>
          <cell r="U40">
            <v>4.3463000000000003</v>
          </cell>
          <cell r="V40">
            <v>3.1438000000000001</v>
          </cell>
          <cell r="X40">
            <v>2.6008000000000004</v>
          </cell>
          <cell r="Y40">
            <v>2.2683000000000004</v>
          </cell>
          <cell r="Z40">
            <v>2.7333000000000003</v>
          </cell>
          <cell r="AA40">
            <v>2.4683000000000006</v>
          </cell>
          <cell r="AB40">
            <v>2.3908000000000005</v>
          </cell>
          <cell r="AC40">
            <v>2.3783000000000003</v>
          </cell>
          <cell r="AD40">
            <v>2.4958000000000005</v>
          </cell>
          <cell r="AE40">
            <v>2.5583000000000005</v>
          </cell>
          <cell r="AF40">
            <v>2.6370500000000003</v>
          </cell>
          <cell r="AG40">
            <v>2.5808000000000004</v>
          </cell>
          <cell r="AH40">
            <v>2.8608000000000002</v>
          </cell>
          <cell r="AI40">
            <v>3.3858000000000006</v>
          </cell>
          <cell r="AJ40">
            <v>2.4908000000000006</v>
          </cell>
          <cell r="AK40">
            <v>2.5908000000000007</v>
          </cell>
          <cell r="AN40">
            <v>2.3397142857142859</v>
          </cell>
          <cell r="AO40">
            <v>2.0347142857142857</v>
          </cell>
          <cell r="AP40">
            <v>2.3822142857142858</v>
          </cell>
          <cell r="AQ40">
            <v>2.2247142857142856</v>
          </cell>
          <cell r="AR40">
            <v>2.1397142857142857</v>
          </cell>
          <cell r="AS40">
            <v>2.0497142857142858</v>
          </cell>
          <cell r="AT40">
            <v>2.2397142857142858</v>
          </cell>
          <cell r="AU40">
            <v>2.352214285714286</v>
          </cell>
          <cell r="AV40">
            <v>2.4522142857142857</v>
          </cell>
          <cell r="AW40">
            <v>2.0297142857142858</v>
          </cell>
          <cell r="AX40">
            <v>2.4759642857142858</v>
          </cell>
          <cell r="AY40">
            <v>2.5872142857142859</v>
          </cell>
          <cell r="AZ40">
            <v>2.2647142857142857</v>
          </cell>
          <cell r="BA40">
            <v>2.2397142857142858</v>
          </cell>
        </row>
        <row r="41">
          <cell r="A41">
            <v>36707</v>
          </cell>
          <cell r="B41">
            <v>34</v>
          </cell>
          <cell r="C41">
            <v>36707</v>
          </cell>
          <cell r="D41">
            <v>4.3690000000000007</v>
          </cell>
          <cell r="E41">
            <v>4.3690000000000007</v>
          </cell>
          <cell r="F41">
            <v>4.43</v>
          </cell>
          <cell r="G41">
            <v>4.3490000000000011</v>
          </cell>
          <cell r="H41">
            <v>4.1390000000000002</v>
          </cell>
          <cell r="I41">
            <v>3.8690000000000007</v>
          </cell>
          <cell r="J41">
            <v>4.21</v>
          </cell>
          <cell r="K41">
            <v>4.3590000000000009</v>
          </cell>
          <cell r="L41">
            <v>4.9490000000000007</v>
          </cell>
          <cell r="M41">
            <v>4.0540000000000003</v>
          </cell>
          <cell r="N41">
            <v>4.5490000000000004</v>
          </cell>
          <cell r="O41">
            <v>4.9290000000000003</v>
          </cell>
          <cell r="P41">
            <v>4.3590000000000009</v>
          </cell>
          <cell r="Q41">
            <v>4.479000000000001</v>
          </cell>
          <cell r="R41">
            <v>3.2345999999999999</v>
          </cell>
          <cell r="S41">
            <v>3.3125999999999998</v>
          </cell>
          <cell r="T41">
            <v>3.4506000000000001</v>
          </cell>
          <cell r="U41">
            <v>4.3481000000000005</v>
          </cell>
          <cell r="V41">
            <v>3.1456</v>
          </cell>
          <cell r="X41">
            <v>2.5885999999999996</v>
          </cell>
          <cell r="Y41">
            <v>2.2435999999999998</v>
          </cell>
          <cell r="Z41">
            <v>2.7210999999999994</v>
          </cell>
          <cell r="AA41">
            <v>2.4485999999999994</v>
          </cell>
          <cell r="AB41">
            <v>2.3685999999999994</v>
          </cell>
          <cell r="AC41">
            <v>2.3585999999999996</v>
          </cell>
          <cell r="AD41">
            <v>2.4835999999999996</v>
          </cell>
          <cell r="AE41">
            <v>2.5460999999999996</v>
          </cell>
          <cell r="AF41">
            <v>2.6185999999999994</v>
          </cell>
          <cell r="AG41">
            <v>2.5585999999999998</v>
          </cell>
          <cell r="AH41">
            <v>2.8435999999999995</v>
          </cell>
          <cell r="AI41">
            <v>3.3485999999999994</v>
          </cell>
          <cell r="AJ41">
            <v>2.4735999999999994</v>
          </cell>
          <cell r="AK41">
            <v>2.5785999999999998</v>
          </cell>
          <cell r="AN41">
            <v>2.3214285714285716</v>
          </cell>
          <cell r="AO41">
            <v>2.0114285714285716</v>
          </cell>
          <cell r="AP41">
            <v>2.3639285714285716</v>
          </cell>
          <cell r="AQ41">
            <v>2.2089285714285718</v>
          </cell>
          <cell r="AR41">
            <v>2.1239285714285714</v>
          </cell>
          <cell r="AS41">
            <v>2.0264285714285717</v>
          </cell>
          <cell r="AT41">
            <v>2.2189285714285716</v>
          </cell>
          <cell r="AU41">
            <v>2.3339285714285718</v>
          </cell>
          <cell r="AV41">
            <v>2.4289285714285715</v>
          </cell>
          <cell r="AW41">
            <v>2.0114285714285716</v>
          </cell>
          <cell r="AX41">
            <v>2.4589285714285718</v>
          </cell>
          <cell r="AY41">
            <v>2.5689285714285717</v>
          </cell>
          <cell r="AZ41">
            <v>2.2464285714285714</v>
          </cell>
          <cell r="BA41">
            <v>2.1964285714285716</v>
          </cell>
        </row>
        <row r="42">
          <cell r="A42">
            <v>36706</v>
          </cell>
          <cell r="B42">
            <v>35</v>
          </cell>
          <cell r="C42">
            <v>36706</v>
          </cell>
          <cell r="D42">
            <v>4.3690000000000007</v>
          </cell>
          <cell r="E42">
            <v>4.3690000000000007</v>
          </cell>
          <cell r="F42">
            <v>4.43</v>
          </cell>
          <cell r="G42">
            <v>4.3490000000000011</v>
          </cell>
          <cell r="H42">
            <v>4.1390000000000002</v>
          </cell>
          <cell r="I42">
            <v>3.8690000000000007</v>
          </cell>
          <cell r="J42">
            <v>4.21</v>
          </cell>
          <cell r="K42">
            <v>4.3590000000000009</v>
          </cell>
          <cell r="L42">
            <v>4.9490000000000007</v>
          </cell>
          <cell r="M42">
            <v>4.0540000000000003</v>
          </cell>
          <cell r="N42">
            <v>4.5490000000000004</v>
          </cell>
          <cell r="O42">
            <v>4.9290000000000003</v>
          </cell>
          <cell r="P42">
            <v>4.3590000000000009</v>
          </cell>
          <cell r="Q42">
            <v>4.479000000000001</v>
          </cell>
          <cell r="R42">
            <v>3.1771000000000003</v>
          </cell>
          <cell r="S42">
            <v>3.2595999999999998</v>
          </cell>
          <cell r="T42">
            <v>3.3976000000000002</v>
          </cell>
          <cell r="U42">
            <v>4.2826000000000004</v>
          </cell>
          <cell r="V42">
            <v>3.0926</v>
          </cell>
          <cell r="X42">
            <v>2.6002000000000001</v>
          </cell>
          <cell r="Y42">
            <v>2.2552000000000003</v>
          </cell>
          <cell r="Z42">
            <v>2.7326999999999999</v>
          </cell>
          <cell r="AA42">
            <v>2.4601999999999999</v>
          </cell>
          <cell r="AB42">
            <v>2.3801999999999999</v>
          </cell>
          <cell r="AC42">
            <v>2.3702000000000001</v>
          </cell>
          <cell r="AD42">
            <v>2.4952000000000001</v>
          </cell>
          <cell r="AE42">
            <v>2.5577000000000001</v>
          </cell>
          <cell r="AF42">
            <v>2.6301999999999999</v>
          </cell>
          <cell r="AG42">
            <v>2.5702000000000003</v>
          </cell>
          <cell r="AH42">
            <v>2.8552</v>
          </cell>
          <cell r="AI42">
            <v>3.3601999999999999</v>
          </cell>
          <cell r="AJ42">
            <v>2.4851999999999999</v>
          </cell>
          <cell r="AK42">
            <v>2.5902000000000003</v>
          </cell>
          <cell r="AN42">
            <v>2.331142857142857</v>
          </cell>
          <cell r="AO42">
            <v>2.0211428571428569</v>
          </cell>
          <cell r="AP42">
            <v>2.3736428571428569</v>
          </cell>
          <cell r="AQ42">
            <v>2.2186428571428571</v>
          </cell>
          <cell r="AR42">
            <v>2.1336428571428572</v>
          </cell>
          <cell r="AS42">
            <v>2.036142857142857</v>
          </cell>
          <cell r="AT42">
            <v>2.2286428571428569</v>
          </cell>
          <cell r="AU42">
            <v>2.3436428571428571</v>
          </cell>
          <cell r="AV42">
            <v>2.4386428571428569</v>
          </cell>
          <cell r="AW42">
            <v>2.0211428571428569</v>
          </cell>
          <cell r="AX42">
            <v>2.4686428571428571</v>
          </cell>
          <cell r="AY42">
            <v>2.578642857142857</v>
          </cell>
          <cell r="AZ42">
            <v>2.2561428571428568</v>
          </cell>
          <cell r="BA42">
            <v>2.206142857142857</v>
          </cell>
        </row>
        <row r="43">
          <cell r="A43">
            <v>36705</v>
          </cell>
          <cell r="B43">
            <v>36</v>
          </cell>
          <cell r="C43">
            <v>36705</v>
          </cell>
          <cell r="D43">
            <v>4.3690000000000007</v>
          </cell>
          <cell r="E43">
            <v>4.3690000000000007</v>
          </cell>
          <cell r="F43">
            <v>4.43</v>
          </cell>
          <cell r="G43">
            <v>4.3490000000000011</v>
          </cell>
          <cell r="H43">
            <v>4.1390000000000002</v>
          </cell>
          <cell r="I43">
            <v>3.8690000000000007</v>
          </cell>
          <cell r="J43">
            <v>4.22</v>
          </cell>
          <cell r="K43">
            <v>4.3590000000000009</v>
          </cell>
          <cell r="L43">
            <v>4.9490000000000007</v>
          </cell>
          <cell r="M43">
            <v>4.0790000000000006</v>
          </cell>
          <cell r="N43">
            <v>4.5490000000000004</v>
          </cell>
          <cell r="O43">
            <v>4.8990000000000009</v>
          </cell>
          <cell r="P43">
            <v>4.3590000000000009</v>
          </cell>
          <cell r="Q43">
            <v>4.479000000000001</v>
          </cell>
          <cell r="R43">
            <v>3.1477000000000004</v>
          </cell>
          <cell r="S43">
            <v>3.2202000000000002</v>
          </cell>
          <cell r="T43">
            <v>3.3582000000000005</v>
          </cell>
          <cell r="U43">
            <v>4.2432000000000007</v>
          </cell>
          <cell r="V43">
            <v>3.0532000000000004</v>
          </cell>
          <cell r="X43">
            <v>2.5810000000000004</v>
          </cell>
          <cell r="Y43">
            <v>2.2660000000000005</v>
          </cell>
          <cell r="Z43">
            <v>2.7172500000000004</v>
          </cell>
          <cell r="AA43">
            <v>2.4510000000000005</v>
          </cell>
          <cell r="AB43">
            <v>2.3610000000000002</v>
          </cell>
          <cell r="AC43">
            <v>2.3610000000000002</v>
          </cell>
          <cell r="AD43">
            <v>2.4735000000000005</v>
          </cell>
          <cell r="AE43">
            <v>2.5385000000000004</v>
          </cell>
          <cell r="AF43">
            <v>2.6060000000000003</v>
          </cell>
          <cell r="AG43">
            <v>2.5810000000000004</v>
          </cell>
          <cell r="AH43">
            <v>2.8335000000000004</v>
          </cell>
          <cell r="AI43">
            <v>3.3310000000000004</v>
          </cell>
          <cell r="AJ43">
            <v>2.4660000000000002</v>
          </cell>
          <cell r="AK43">
            <v>2.5810000000000004</v>
          </cell>
          <cell r="AN43">
            <v>2.3065714285714285</v>
          </cell>
          <cell r="AO43">
            <v>2.0090714285714286</v>
          </cell>
          <cell r="AP43">
            <v>2.3478214285714283</v>
          </cell>
          <cell r="AQ43">
            <v>2.1965714285714286</v>
          </cell>
          <cell r="AR43">
            <v>2.1090714285714283</v>
          </cell>
          <cell r="AS43">
            <v>2.0165714285714285</v>
          </cell>
          <cell r="AT43">
            <v>2.2065714285714284</v>
          </cell>
          <cell r="AU43">
            <v>2.3190714285714287</v>
          </cell>
          <cell r="AV43">
            <v>2.4190714285714283</v>
          </cell>
          <cell r="AW43">
            <v>2.0065714285714287</v>
          </cell>
          <cell r="AX43">
            <v>2.4440714285714287</v>
          </cell>
          <cell r="AY43">
            <v>2.5490714285714287</v>
          </cell>
          <cell r="AZ43">
            <v>2.2365714285714287</v>
          </cell>
          <cell r="BA43">
            <v>2.1815714285714285</v>
          </cell>
        </row>
        <row r="44">
          <cell r="A44">
            <v>36704</v>
          </cell>
          <cell r="B44">
            <v>37</v>
          </cell>
          <cell r="C44">
            <v>36704</v>
          </cell>
          <cell r="D44">
            <v>4.6859999999999999</v>
          </cell>
          <cell r="E44">
            <v>4.6859999999999999</v>
          </cell>
          <cell r="F44">
            <v>4.7409999999999997</v>
          </cell>
          <cell r="G44">
            <v>4.5285000000000002</v>
          </cell>
          <cell r="H44">
            <v>4.2910000000000004</v>
          </cell>
          <cell r="I44">
            <v>4.0359999999999996</v>
          </cell>
          <cell r="J44">
            <v>4.5010000000000003</v>
          </cell>
          <cell r="K44">
            <v>4.6559999999999997</v>
          </cell>
          <cell r="L44">
            <v>5.016</v>
          </cell>
          <cell r="M44">
            <v>4.1259999999999994</v>
          </cell>
          <cell r="N44">
            <v>4.8535000000000004</v>
          </cell>
          <cell r="O44">
            <v>5.1959999999999997</v>
          </cell>
          <cell r="P44">
            <v>4.6559999999999997</v>
          </cell>
          <cell r="Q44">
            <v>4.5759999999999996</v>
          </cell>
          <cell r="R44">
            <v>3.1569000000000003</v>
          </cell>
          <cell r="S44">
            <v>3.2294</v>
          </cell>
          <cell r="T44">
            <v>3.3674000000000004</v>
          </cell>
          <cell r="U44">
            <v>4.2524000000000006</v>
          </cell>
          <cell r="V44">
            <v>3.0624000000000002</v>
          </cell>
          <cell r="X44">
            <v>2.5783999999999998</v>
          </cell>
          <cell r="Y44">
            <v>2.2483999999999997</v>
          </cell>
          <cell r="Z44">
            <v>2.7146499999999998</v>
          </cell>
          <cell r="AA44">
            <v>2.4533999999999998</v>
          </cell>
          <cell r="AB44">
            <v>2.3483999999999998</v>
          </cell>
          <cell r="AC44">
            <v>2.3483999999999998</v>
          </cell>
          <cell r="AD44">
            <v>2.4708999999999999</v>
          </cell>
          <cell r="AE44">
            <v>2.5358999999999998</v>
          </cell>
          <cell r="AF44">
            <v>2.6033999999999997</v>
          </cell>
          <cell r="AG44">
            <v>2.5783999999999998</v>
          </cell>
          <cell r="AH44">
            <v>2.8308999999999997</v>
          </cell>
          <cell r="AI44">
            <v>3.3283999999999998</v>
          </cell>
          <cell r="AJ44">
            <v>2.4583999999999997</v>
          </cell>
          <cell r="AK44">
            <v>2.5783999999999998</v>
          </cell>
          <cell r="AN44">
            <v>2.305571428571429</v>
          </cell>
          <cell r="AO44">
            <v>2.0055714285714292</v>
          </cell>
          <cell r="AP44">
            <v>2.348071428571429</v>
          </cell>
          <cell r="AQ44">
            <v>2.1955714285714292</v>
          </cell>
          <cell r="AR44">
            <v>2.1105714285714292</v>
          </cell>
          <cell r="AS44">
            <v>2.015571428571429</v>
          </cell>
          <cell r="AT44">
            <v>2.205571428571429</v>
          </cell>
          <cell r="AU44">
            <v>2.319321428571429</v>
          </cell>
          <cell r="AV44">
            <v>2.4155714285714289</v>
          </cell>
          <cell r="AW44">
            <v>1.9980714285714289</v>
          </cell>
          <cell r="AX44">
            <v>2.4455714285714292</v>
          </cell>
          <cell r="AY44">
            <v>2.555571428571429</v>
          </cell>
          <cell r="AZ44">
            <v>2.2305714285714289</v>
          </cell>
          <cell r="BA44">
            <v>2.1755714285714292</v>
          </cell>
        </row>
        <row r="45">
          <cell r="A45">
            <v>36703</v>
          </cell>
          <cell r="B45">
            <v>38</v>
          </cell>
          <cell r="C45">
            <v>36703</v>
          </cell>
          <cell r="D45">
            <v>4.5599999999999996</v>
          </cell>
          <cell r="E45">
            <v>4.5599999999999996</v>
          </cell>
          <cell r="F45">
            <v>4.6150000000000002</v>
          </cell>
          <cell r="G45">
            <v>4.415</v>
          </cell>
          <cell r="H45">
            <v>4.1950000000000003</v>
          </cell>
          <cell r="I45">
            <v>3.9275000000000002</v>
          </cell>
          <cell r="J45">
            <v>4.375</v>
          </cell>
          <cell r="K45">
            <v>4.54</v>
          </cell>
          <cell r="L45">
            <v>4.8849999999999998</v>
          </cell>
          <cell r="M45">
            <v>4.07</v>
          </cell>
          <cell r="N45">
            <v>4.74</v>
          </cell>
          <cell r="O45">
            <v>5.03</v>
          </cell>
          <cell r="P45">
            <v>4.54</v>
          </cell>
          <cell r="Q45">
            <v>4.4649999999999999</v>
          </cell>
          <cell r="R45">
            <v>3.1480999999999999</v>
          </cell>
          <cell r="S45">
            <v>3.2206000000000001</v>
          </cell>
          <cell r="T45">
            <v>3.3485999999999998</v>
          </cell>
          <cell r="U45">
            <v>4.2476000000000003</v>
          </cell>
          <cell r="V45">
            <v>3.0545999999999998</v>
          </cell>
          <cell r="X45">
            <v>2.6141999999999999</v>
          </cell>
          <cell r="Y45">
            <v>2.2991999999999999</v>
          </cell>
          <cell r="Z45">
            <v>2.7504499999999998</v>
          </cell>
          <cell r="AA45">
            <v>2.4791999999999996</v>
          </cell>
          <cell r="AB45">
            <v>2.3742000000000001</v>
          </cell>
          <cell r="AC45">
            <v>2.3742000000000001</v>
          </cell>
          <cell r="AD45">
            <v>2.5042</v>
          </cell>
          <cell r="AE45">
            <v>2.5716999999999999</v>
          </cell>
          <cell r="AF45">
            <v>2.6341999999999999</v>
          </cell>
          <cell r="AG45">
            <v>2.6141999999999999</v>
          </cell>
          <cell r="AH45">
            <v>2.8666999999999998</v>
          </cell>
          <cell r="AI45">
            <v>3.3641999999999999</v>
          </cell>
          <cell r="AJ45">
            <v>2.4941999999999998</v>
          </cell>
          <cell r="AK45">
            <v>2.6141999999999999</v>
          </cell>
          <cell r="AN45">
            <v>2.3797142857142859</v>
          </cell>
          <cell r="AO45">
            <v>2.0747142857142857</v>
          </cell>
          <cell r="AP45">
            <v>2.4247142857142858</v>
          </cell>
          <cell r="AQ45">
            <v>2.2622142857142857</v>
          </cell>
          <cell r="AR45">
            <v>2.167214285714286</v>
          </cell>
          <cell r="AS45">
            <v>2.0747142857142857</v>
          </cell>
          <cell r="AT45">
            <v>2.2747142857142859</v>
          </cell>
          <cell r="AU45">
            <v>2.3909642857142859</v>
          </cell>
          <cell r="AV45">
            <v>2.4722142857142857</v>
          </cell>
          <cell r="AW45">
            <v>2.0647142857142859</v>
          </cell>
          <cell r="AX45">
            <v>2.519714285714286</v>
          </cell>
          <cell r="AY45">
            <v>2.6297142857142859</v>
          </cell>
          <cell r="AZ45">
            <v>2.289714285714286</v>
          </cell>
          <cell r="BA45">
            <v>2.2597142857142858</v>
          </cell>
        </row>
        <row r="46">
          <cell r="A46">
            <v>36700</v>
          </cell>
          <cell r="B46">
            <v>39</v>
          </cell>
          <cell r="C46">
            <v>36700</v>
          </cell>
          <cell r="D46">
            <v>4.4480000000000004</v>
          </cell>
          <cell r="E46">
            <v>4.4480000000000004</v>
          </cell>
          <cell r="F46">
            <v>4.5155000000000003</v>
          </cell>
          <cell r="G46">
            <v>4.3180000000000005</v>
          </cell>
          <cell r="H46">
            <v>4.0955000000000004</v>
          </cell>
          <cell r="I46">
            <v>3.8030000000000004</v>
          </cell>
          <cell r="J46">
            <v>4.2680000000000007</v>
          </cell>
          <cell r="K46">
            <v>4.4305000000000003</v>
          </cell>
          <cell r="L46">
            <v>4.7230000000000008</v>
          </cell>
          <cell r="M46">
            <v>3.9330000000000003</v>
          </cell>
          <cell r="N46">
            <v>4.6280000000000001</v>
          </cell>
          <cell r="O46">
            <v>4.8780000000000001</v>
          </cell>
          <cell r="P46">
            <v>4.4305000000000003</v>
          </cell>
          <cell r="Q46">
            <v>4.3130000000000006</v>
          </cell>
          <cell r="R46">
            <v>3.1304999999999996</v>
          </cell>
          <cell r="S46">
            <v>3.2059999999999995</v>
          </cell>
          <cell r="T46">
            <v>3.3309999999999995</v>
          </cell>
          <cell r="U46">
            <v>4.2229999999999999</v>
          </cell>
          <cell r="V46">
            <v>3.0379999999999998</v>
          </cell>
          <cell r="X46">
            <v>2.6093999999999999</v>
          </cell>
          <cell r="Y46">
            <v>2.3043999999999998</v>
          </cell>
          <cell r="Z46">
            <v>2.7443999999999997</v>
          </cell>
          <cell r="AA46">
            <v>2.4744000000000002</v>
          </cell>
          <cell r="AB46">
            <v>2.3794</v>
          </cell>
          <cell r="AC46">
            <v>2.3693999999999997</v>
          </cell>
          <cell r="AD46">
            <v>2.5019</v>
          </cell>
          <cell r="AE46">
            <v>2.5681500000000002</v>
          </cell>
          <cell r="AF46">
            <v>2.6294</v>
          </cell>
          <cell r="AG46">
            <v>2.6093999999999999</v>
          </cell>
          <cell r="AH46">
            <v>2.8618999999999999</v>
          </cell>
          <cell r="AI46">
            <v>3.3593999999999999</v>
          </cell>
          <cell r="AJ46">
            <v>2.4843999999999999</v>
          </cell>
          <cell r="AK46">
            <v>2.6093999999999999</v>
          </cell>
          <cell r="AN46">
            <v>2.3797142857142859</v>
          </cell>
          <cell r="AO46">
            <v>2.0647142857142859</v>
          </cell>
          <cell r="AP46">
            <v>2.4272142857142858</v>
          </cell>
          <cell r="AQ46">
            <v>2.2547142857142859</v>
          </cell>
          <cell r="AR46">
            <v>2.164714285714286</v>
          </cell>
          <cell r="AS46">
            <v>2.0597142857142861</v>
          </cell>
          <cell r="AT46">
            <v>2.2772142857142859</v>
          </cell>
          <cell r="AU46">
            <v>2.3909642857142859</v>
          </cell>
          <cell r="AV46">
            <v>2.4547142857142861</v>
          </cell>
          <cell r="AW46">
            <v>2.0647142857142859</v>
          </cell>
          <cell r="AX46">
            <v>2.519714285714286</v>
          </cell>
          <cell r="AY46">
            <v>2.6322142857142858</v>
          </cell>
          <cell r="AZ46">
            <v>2.289714285714286</v>
          </cell>
          <cell r="BA46">
            <v>2.2447142857142861</v>
          </cell>
        </row>
        <row r="47">
          <cell r="A47">
            <v>36699</v>
          </cell>
          <cell r="B47">
            <v>40</v>
          </cell>
          <cell r="C47">
            <v>36699</v>
          </cell>
          <cell r="D47">
            <v>4.5510000000000002</v>
          </cell>
          <cell r="E47">
            <v>4.5510000000000002</v>
          </cell>
          <cell r="F47">
            <v>4.6260000000000003</v>
          </cell>
          <cell r="G47">
            <v>4.431</v>
          </cell>
          <cell r="H47">
            <v>4.2359999999999998</v>
          </cell>
          <cell r="I47">
            <v>3.9810000000000003</v>
          </cell>
          <cell r="J47">
            <v>4.3760000000000003</v>
          </cell>
          <cell r="K47">
            <v>4.5335000000000001</v>
          </cell>
          <cell r="L47">
            <v>4.8685</v>
          </cell>
          <cell r="M47">
            <v>4.0609999999999999</v>
          </cell>
          <cell r="N47">
            <v>4.7335000000000003</v>
          </cell>
          <cell r="O47">
            <v>5.0110000000000001</v>
          </cell>
          <cell r="P47">
            <v>4.5335000000000001</v>
          </cell>
          <cell r="Q47">
            <v>4.431</v>
          </cell>
          <cell r="R47">
            <v>3.1030000000000002</v>
          </cell>
          <cell r="S47">
            <v>3.1710000000000003</v>
          </cell>
          <cell r="T47">
            <v>3.2909999999999999</v>
          </cell>
          <cell r="U47">
            <v>4.1669999999999998</v>
          </cell>
          <cell r="V47">
            <v>2.9980000000000002</v>
          </cell>
          <cell r="X47">
            <v>2.6093999999999999</v>
          </cell>
          <cell r="Y47">
            <v>2.3043999999999998</v>
          </cell>
          <cell r="Z47">
            <v>2.7443999999999997</v>
          </cell>
          <cell r="AA47">
            <v>2.4718999999999998</v>
          </cell>
          <cell r="AB47">
            <v>2.3693999999999997</v>
          </cell>
          <cell r="AC47">
            <v>2.3668999999999998</v>
          </cell>
          <cell r="AD47">
            <v>2.4969000000000001</v>
          </cell>
          <cell r="AE47">
            <v>2.6543999999999999</v>
          </cell>
          <cell r="AF47">
            <v>2.6294</v>
          </cell>
          <cell r="AG47">
            <v>2.6093999999999999</v>
          </cell>
          <cell r="AH47">
            <v>2.8618999999999999</v>
          </cell>
          <cell r="AI47">
            <v>3.3593999999999999</v>
          </cell>
          <cell r="AJ47">
            <v>2.4868999999999999</v>
          </cell>
          <cell r="AK47">
            <v>2.6093999999999999</v>
          </cell>
          <cell r="AN47">
            <v>2.3797142857142859</v>
          </cell>
          <cell r="AO47">
            <v>2.0647142857142859</v>
          </cell>
          <cell r="AP47">
            <v>2.4272142857142858</v>
          </cell>
          <cell r="AQ47">
            <v>2.2547142857142859</v>
          </cell>
          <cell r="AR47">
            <v>2.14721428571429</v>
          </cell>
          <cell r="AS47">
            <v>2.0697142857142858</v>
          </cell>
          <cell r="AT47">
            <v>2.2747142857142859</v>
          </cell>
          <cell r="AU47">
            <v>2.4672142857142858</v>
          </cell>
          <cell r="AV47">
            <v>2.4647142857142859</v>
          </cell>
          <cell r="AW47">
            <v>2.0647142857142859</v>
          </cell>
          <cell r="AX47">
            <v>2.519714285714286</v>
          </cell>
          <cell r="AY47">
            <v>2.6297142857142859</v>
          </cell>
          <cell r="AZ47">
            <v>2.289714285714286</v>
          </cell>
          <cell r="BA47">
            <v>2.2447142857142861</v>
          </cell>
        </row>
        <row r="48">
          <cell r="A48">
            <v>36698</v>
          </cell>
          <cell r="B48">
            <v>41</v>
          </cell>
          <cell r="C48">
            <v>36698</v>
          </cell>
          <cell r="D48">
            <v>4.3780000000000001</v>
          </cell>
          <cell r="E48">
            <v>4.3780000000000001</v>
          </cell>
          <cell r="F48">
            <v>4.4504999999999999</v>
          </cell>
          <cell r="G48">
            <v>4.2430000000000003</v>
          </cell>
          <cell r="H48">
            <v>4.0804999999999998</v>
          </cell>
          <cell r="I48">
            <v>3.8130000000000002</v>
          </cell>
          <cell r="J48">
            <v>4.2080000000000002</v>
          </cell>
          <cell r="K48">
            <v>4.3704999999999998</v>
          </cell>
          <cell r="L48">
            <v>4.6604999999999999</v>
          </cell>
          <cell r="M48">
            <v>3.8879999999999999</v>
          </cell>
          <cell r="N48">
            <v>4.5680000000000005</v>
          </cell>
          <cell r="O48">
            <v>4.8380000000000001</v>
          </cell>
          <cell r="P48">
            <v>4.3704999999999998</v>
          </cell>
          <cell r="Q48">
            <v>4.2380000000000004</v>
          </cell>
          <cell r="R48">
            <v>3.0646</v>
          </cell>
          <cell r="S48">
            <v>3.1276000000000002</v>
          </cell>
          <cell r="T48">
            <v>3.2576000000000001</v>
          </cell>
          <cell r="U48">
            <v>4.1135999999999999</v>
          </cell>
          <cell r="V48">
            <v>2.9601000000000002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N48">
            <v>2.3494285714285712</v>
          </cell>
          <cell r="AO48">
            <v>2.0344285714285713</v>
          </cell>
          <cell r="AP48">
            <v>2.3944285714285711</v>
          </cell>
          <cell r="AQ48">
            <v>2.2244285714285712</v>
          </cell>
          <cell r="AR48">
            <v>2.1194285714285712</v>
          </cell>
          <cell r="AS48">
            <v>2.0319285714285713</v>
          </cell>
          <cell r="AT48">
            <v>2.2469285714285712</v>
          </cell>
          <cell r="AU48">
            <v>2.356928571428571</v>
          </cell>
          <cell r="AV48">
            <v>2.4344285714285712</v>
          </cell>
          <cell r="AW48">
            <v>2.0344285714285713</v>
          </cell>
          <cell r="AX48">
            <v>2.4869285714285714</v>
          </cell>
          <cell r="AY48">
            <v>2.5994285714285712</v>
          </cell>
          <cell r="AZ48">
            <v>2.2594285714285713</v>
          </cell>
          <cell r="BA48">
            <v>2.214428571428571</v>
          </cell>
        </row>
        <row r="49">
          <cell r="A49">
            <v>36697</v>
          </cell>
          <cell r="B49">
            <v>42</v>
          </cell>
          <cell r="C49">
            <v>36697</v>
          </cell>
          <cell r="D49">
            <v>4.1070000000000002</v>
          </cell>
          <cell r="E49">
            <v>4.1070000000000002</v>
          </cell>
          <cell r="F49">
            <v>4.1820000000000004</v>
          </cell>
          <cell r="G49">
            <v>3.9720000000000004</v>
          </cell>
          <cell r="H49">
            <v>3.8470000000000004</v>
          </cell>
          <cell r="I49">
            <v>3.5670000000000002</v>
          </cell>
          <cell r="J49">
            <v>3.9370000000000003</v>
          </cell>
          <cell r="K49">
            <v>4.0994999999999999</v>
          </cell>
          <cell r="L49">
            <v>4.4119999999999999</v>
          </cell>
          <cell r="M49">
            <v>3.6270000000000002</v>
          </cell>
          <cell r="N49">
            <v>4.2970000000000006</v>
          </cell>
          <cell r="O49">
            <v>4.5670000000000002</v>
          </cell>
          <cell r="P49">
            <v>4.0994999999999999</v>
          </cell>
          <cell r="Q49">
            <v>3.9870000000000001</v>
          </cell>
          <cell r="R49">
            <v>3.1057999999999999</v>
          </cell>
          <cell r="S49">
            <v>3.1688000000000001</v>
          </cell>
          <cell r="T49">
            <v>3.3037999999999998</v>
          </cell>
          <cell r="U49">
            <v>4.1787999999999998</v>
          </cell>
          <cell r="V49">
            <v>3.0063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N49">
            <v>2.4138571428571427</v>
          </cell>
          <cell r="AO49">
            <v>2.0788571428571427</v>
          </cell>
          <cell r="AP49">
            <v>2.4601071428571428</v>
          </cell>
          <cell r="AQ49">
            <v>2.2888571428571427</v>
          </cell>
          <cell r="AR49">
            <v>2.1713571428571425</v>
          </cell>
          <cell r="AS49">
            <v>2.0938571428571429</v>
          </cell>
          <cell r="AT49">
            <v>2.3101071428571429</v>
          </cell>
          <cell r="AU49">
            <v>2.4213571428571425</v>
          </cell>
          <cell r="AV49">
            <v>2.4988571428571427</v>
          </cell>
          <cell r="AW49">
            <v>2.0838571428571426</v>
          </cell>
          <cell r="AX49">
            <v>2.5538571428571428</v>
          </cell>
          <cell r="AY49">
            <v>2.6626071428571425</v>
          </cell>
          <cell r="AZ49">
            <v>2.3238571428571428</v>
          </cell>
          <cell r="BA49">
            <v>2.2838571428571428</v>
          </cell>
        </row>
        <row r="50">
          <cell r="A50">
            <v>36668</v>
          </cell>
          <cell r="B50">
            <v>43</v>
          </cell>
          <cell r="C50">
            <v>36668</v>
          </cell>
          <cell r="D50">
            <v>3.7469999999999999</v>
          </cell>
          <cell r="E50">
            <v>3.7469999999999999</v>
          </cell>
          <cell r="F50">
            <v>3.8045</v>
          </cell>
          <cell r="G50">
            <v>3.637</v>
          </cell>
          <cell r="H50">
            <v>3.5194999999999999</v>
          </cell>
          <cell r="I50">
            <v>3.3845000000000001</v>
          </cell>
          <cell r="J50">
            <v>3.6244999999999998</v>
          </cell>
          <cell r="K50">
            <v>3.7544999999999997</v>
          </cell>
          <cell r="L50">
            <v>4.0794999999999995</v>
          </cell>
          <cell r="M50">
            <v>3.3719999999999999</v>
          </cell>
          <cell r="N50">
            <v>3.9095</v>
          </cell>
          <cell r="O50">
            <v>4.0720000000000001</v>
          </cell>
          <cell r="P50">
            <v>3.7544999999999997</v>
          </cell>
          <cell r="Q50">
            <v>3.5994999999999999</v>
          </cell>
          <cell r="R50">
            <v>3.1286</v>
          </cell>
          <cell r="S50">
            <v>3.1966000000000001</v>
          </cell>
          <cell r="T50">
            <v>3.3266</v>
          </cell>
          <cell r="U50">
            <v>4.1966000000000001</v>
          </cell>
          <cell r="V50">
            <v>3.0291000000000001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N50">
            <v>2.4221428571428576</v>
          </cell>
          <cell r="AO50">
            <v>2.0871428571428576</v>
          </cell>
          <cell r="AP50">
            <v>2.4696428571428575</v>
          </cell>
          <cell r="AQ50">
            <v>2.2971428571428576</v>
          </cell>
          <cell r="AR50">
            <v>2.1796428571428574</v>
          </cell>
          <cell r="AS50">
            <v>2.1021428571428578</v>
          </cell>
          <cell r="AT50">
            <v>2.3183928571428578</v>
          </cell>
          <cell r="AU50">
            <v>2.4296428571428574</v>
          </cell>
          <cell r="AV50">
            <v>2.5071428571428576</v>
          </cell>
          <cell r="AW50">
            <v>2.1021428571428578</v>
          </cell>
          <cell r="AX50">
            <v>2.5621428571428577</v>
          </cell>
          <cell r="AY50">
            <v>2.6708928571428574</v>
          </cell>
          <cell r="AZ50">
            <v>2.3321428571428577</v>
          </cell>
          <cell r="BA50">
            <v>2.2921428571428577</v>
          </cell>
        </row>
        <row r="51">
          <cell r="A51">
            <v>36665</v>
          </cell>
          <cell r="B51">
            <v>44</v>
          </cell>
          <cell r="C51">
            <v>36665</v>
          </cell>
          <cell r="D51">
            <v>3.8250000000000002</v>
          </cell>
          <cell r="E51">
            <v>3.8250000000000002</v>
          </cell>
          <cell r="F51">
            <v>3.8824999999999998</v>
          </cell>
          <cell r="G51">
            <v>3.6850000000000001</v>
          </cell>
          <cell r="H51">
            <v>3.5225</v>
          </cell>
          <cell r="I51">
            <v>3.3925000000000001</v>
          </cell>
          <cell r="J51">
            <v>3.69</v>
          </cell>
          <cell r="K51">
            <v>3.8250000000000002</v>
          </cell>
          <cell r="L51">
            <v>3.9874999999999998</v>
          </cell>
          <cell r="M51">
            <v>3.395</v>
          </cell>
          <cell r="N51">
            <v>3.9874999999999998</v>
          </cell>
          <cell r="O51">
            <v>4.1500000000000004</v>
          </cell>
          <cell r="P51">
            <v>3.8250000000000002</v>
          </cell>
          <cell r="Q51">
            <v>3.6775000000000002</v>
          </cell>
          <cell r="R51">
            <v>3.0893999999999999</v>
          </cell>
          <cell r="S51">
            <v>3.1623999999999999</v>
          </cell>
          <cell r="T51">
            <v>3.2824</v>
          </cell>
          <cell r="U51">
            <v>4.1224000000000007</v>
          </cell>
          <cell r="V51">
            <v>2.9849000000000001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N51">
            <v>2.4572857142857143</v>
          </cell>
          <cell r="AO51">
            <v>2.1222857142857143</v>
          </cell>
          <cell r="AP51">
            <v>2.5047857142857142</v>
          </cell>
          <cell r="AQ51">
            <v>2.3247857142857145</v>
          </cell>
          <cell r="AR51">
            <v>2.2172857142857145</v>
          </cell>
          <cell r="AS51">
            <v>2.1247857142857143</v>
          </cell>
          <cell r="AT51">
            <v>2.3547857142857143</v>
          </cell>
          <cell r="AU51">
            <v>2.4647857142857141</v>
          </cell>
          <cell r="AV51">
            <v>2.5122857142857145</v>
          </cell>
          <cell r="AW51">
            <v>2.1122857142857141</v>
          </cell>
          <cell r="AX51">
            <v>2.5985357142857142</v>
          </cell>
          <cell r="AY51">
            <v>2.7072857142857143</v>
          </cell>
          <cell r="AZ51">
            <v>2.3672857142857144</v>
          </cell>
          <cell r="BA51">
            <v>2.2872857142857144</v>
          </cell>
        </row>
        <row r="52">
          <cell r="A52">
            <v>36592</v>
          </cell>
          <cell r="B52">
            <v>45</v>
          </cell>
          <cell r="C52">
            <v>36592</v>
          </cell>
          <cell r="D52">
            <v>2.7989999999999999</v>
          </cell>
          <cell r="E52">
            <v>2.7989999999999999</v>
          </cell>
          <cell r="F52">
            <v>2.8540000000000001</v>
          </cell>
          <cell r="G52">
            <v>2.669</v>
          </cell>
          <cell r="H52">
            <v>2.609</v>
          </cell>
          <cell r="I52">
            <v>2.5640000000000001</v>
          </cell>
          <cell r="J52">
            <v>2.6890000000000001</v>
          </cell>
          <cell r="K52">
            <v>2.819</v>
          </cell>
          <cell r="L52">
            <v>2.839</v>
          </cell>
          <cell r="M52">
            <v>2.569</v>
          </cell>
          <cell r="N52">
            <v>2.9565000000000001</v>
          </cell>
          <cell r="O52">
            <v>3.1414999999999997</v>
          </cell>
          <cell r="P52">
            <v>2.7014999999999998</v>
          </cell>
          <cell r="Q52">
            <v>2.7290000000000001</v>
          </cell>
          <cell r="R52">
            <v>3.0670999999999995</v>
          </cell>
          <cell r="S52">
            <v>3.1195999999999997</v>
          </cell>
          <cell r="T52">
            <v>3.2820999999999998</v>
          </cell>
          <cell r="U52">
            <v>4.1345999999999998</v>
          </cell>
          <cell r="V52">
            <v>2.8920999999999997</v>
          </cell>
          <cell r="X52">
            <v>3.0195999999999996</v>
          </cell>
          <cell r="Y52">
            <v>2.8245999999999998</v>
          </cell>
          <cell r="Z52">
            <v>3.1445999999999996</v>
          </cell>
          <cell r="AA52">
            <v>2.8570999999999995</v>
          </cell>
          <cell r="AB52">
            <v>2.7970999999999995</v>
          </cell>
          <cell r="AC52">
            <v>2.7795999999999994</v>
          </cell>
          <cell r="AD52">
            <v>2.9095999999999997</v>
          </cell>
          <cell r="AE52">
            <v>2.9745999999999997</v>
          </cell>
          <cell r="AF52">
            <v>3.0670999999999995</v>
          </cell>
          <cell r="AG52">
            <v>3.1195999999999997</v>
          </cell>
          <cell r="AH52">
            <v>3.2820999999999998</v>
          </cell>
          <cell r="AI52">
            <v>4.1345999999999998</v>
          </cell>
          <cell r="AJ52">
            <v>2.8920999999999997</v>
          </cell>
          <cell r="AK52">
            <v>3.0295999999999994</v>
          </cell>
          <cell r="AN52">
            <v>2.8647142857142853</v>
          </cell>
          <cell r="AO52">
            <v>2.5947142857142853</v>
          </cell>
          <cell r="AP52">
            <v>2.9197142857142855</v>
          </cell>
          <cell r="AQ52">
            <v>2.7397142857142853</v>
          </cell>
          <cell r="AR52">
            <v>2.6497142857142855</v>
          </cell>
          <cell r="AS52">
            <v>2.5747142857142853</v>
          </cell>
          <cell r="AT52">
            <v>2.7572142857142854</v>
          </cell>
          <cell r="AU52">
            <v>2.8847142857142853</v>
          </cell>
          <cell r="AV52">
            <v>2.9497142857142853</v>
          </cell>
          <cell r="AW52">
            <v>2.5897142857142854</v>
          </cell>
          <cell r="AX52">
            <v>3.0272142857142854</v>
          </cell>
          <cell r="AY52">
            <v>3.1722142857142854</v>
          </cell>
          <cell r="AZ52">
            <v>2.7822142857142853</v>
          </cell>
          <cell r="BA52">
            <v>2.7597142857142853</v>
          </cell>
        </row>
        <row r="53">
          <cell r="A53">
            <v>36587</v>
          </cell>
          <cell r="B53">
            <v>46</v>
          </cell>
          <cell r="C53">
            <v>36587</v>
          </cell>
          <cell r="D53">
            <v>2.7829999999999999</v>
          </cell>
          <cell r="E53">
            <v>2.7829999999999999</v>
          </cell>
          <cell r="F53">
            <v>2.8454999999999999</v>
          </cell>
          <cell r="G53">
            <v>2.6454999999999997</v>
          </cell>
          <cell r="H53">
            <v>2.5629999999999997</v>
          </cell>
          <cell r="I53">
            <v>2.5229999999999997</v>
          </cell>
          <cell r="J53">
            <v>2.6705000000000001</v>
          </cell>
          <cell r="K53">
            <v>2.7929999999999997</v>
          </cell>
          <cell r="L53">
            <v>2.7730000000000001</v>
          </cell>
          <cell r="M53">
            <v>2.5379999999999998</v>
          </cell>
          <cell r="N53">
            <v>2.948</v>
          </cell>
          <cell r="O53">
            <v>3.1429999999999998</v>
          </cell>
          <cell r="P53">
            <v>2.6779999999999999</v>
          </cell>
          <cell r="Q53">
            <v>2.6779999999999999</v>
          </cell>
          <cell r="R53">
            <v>3.0423999999999998</v>
          </cell>
          <cell r="S53">
            <v>3.0924</v>
          </cell>
          <cell r="T53">
            <v>3.2624</v>
          </cell>
          <cell r="U53">
            <v>4.1124000000000001</v>
          </cell>
          <cell r="V53">
            <v>2.8698999999999999</v>
          </cell>
          <cell r="X53">
            <v>2.9973999999999998</v>
          </cell>
          <cell r="Y53">
            <v>2.7973999999999997</v>
          </cell>
          <cell r="Z53">
            <v>3.1248999999999998</v>
          </cell>
          <cell r="AA53">
            <v>2.8348999999999998</v>
          </cell>
          <cell r="AB53">
            <v>2.7698999999999998</v>
          </cell>
          <cell r="AC53">
            <v>2.7548999999999997</v>
          </cell>
          <cell r="AD53">
            <v>2.8874</v>
          </cell>
          <cell r="AE53">
            <v>2.9523999999999999</v>
          </cell>
          <cell r="AF53">
            <v>3.0423999999999998</v>
          </cell>
          <cell r="AG53">
            <v>3.0924</v>
          </cell>
          <cell r="AH53">
            <v>3.2624</v>
          </cell>
          <cell r="AI53">
            <v>4.1124000000000001</v>
          </cell>
          <cell r="AJ53">
            <v>2.8698999999999999</v>
          </cell>
          <cell r="AK53">
            <v>3.0099</v>
          </cell>
          <cell r="AN53">
            <v>2.8291428571428576</v>
          </cell>
          <cell r="AO53">
            <v>2.5566428571428577</v>
          </cell>
          <cell r="AP53">
            <v>2.8891428571428577</v>
          </cell>
          <cell r="AQ53">
            <v>2.7041428571428576</v>
          </cell>
          <cell r="AR53">
            <v>2.6091428571428574</v>
          </cell>
          <cell r="AS53">
            <v>2.5291428571428578</v>
          </cell>
          <cell r="AT53">
            <v>2.7216428571428577</v>
          </cell>
          <cell r="AU53">
            <v>2.8466428571428577</v>
          </cell>
          <cell r="AV53">
            <v>2.9066428571428577</v>
          </cell>
          <cell r="AW53">
            <v>2.5541428571428577</v>
          </cell>
          <cell r="AX53">
            <v>2.9916428571428577</v>
          </cell>
          <cell r="AY53">
            <v>3.1391428571428577</v>
          </cell>
          <cell r="AZ53">
            <v>2.7441428571428577</v>
          </cell>
          <cell r="BA53">
            <v>2.7341428571428574</v>
          </cell>
        </row>
        <row r="54">
          <cell r="A54">
            <v>36586</v>
          </cell>
          <cell r="B54">
            <v>47</v>
          </cell>
          <cell r="C54">
            <v>36586</v>
          </cell>
          <cell r="D54">
            <v>2.8149999999999999</v>
          </cell>
          <cell r="E54">
            <v>2.8149999999999999</v>
          </cell>
          <cell r="F54">
            <v>2.88</v>
          </cell>
          <cell r="G54">
            <v>2.66</v>
          </cell>
          <cell r="H54">
            <v>2.58</v>
          </cell>
          <cell r="I54">
            <v>2.5299999999999998</v>
          </cell>
          <cell r="J54">
            <v>2.6974999999999998</v>
          </cell>
          <cell r="K54">
            <v>2.82</v>
          </cell>
          <cell r="L54">
            <v>2.7875000000000001</v>
          </cell>
          <cell r="M54">
            <v>2.54</v>
          </cell>
          <cell r="N54">
            <v>2.98</v>
          </cell>
          <cell r="O54">
            <v>3.1775000000000002</v>
          </cell>
          <cell r="P54">
            <v>2.71</v>
          </cell>
          <cell r="Q54">
            <v>2.67</v>
          </cell>
          <cell r="R54">
            <v>3.0380000000000003</v>
          </cell>
          <cell r="S54">
            <v>3.0780000000000003</v>
          </cell>
          <cell r="T54">
            <v>3.2630000000000003</v>
          </cell>
          <cell r="U54">
            <v>4.0980000000000008</v>
          </cell>
          <cell r="V54">
            <v>2.8705000000000003</v>
          </cell>
          <cell r="X54">
            <v>2.9980000000000002</v>
          </cell>
          <cell r="Y54">
            <v>2.7880000000000003</v>
          </cell>
          <cell r="Z54">
            <v>3.1280000000000001</v>
          </cell>
          <cell r="AA54">
            <v>2.8330000000000002</v>
          </cell>
          <cell r="AB54">
            <v>2.7630000000000003</v>
          </cell>
          <cell r="AC54">
            <v>2.7455000000000003</v>
          </cell>
          <cell r="AD54">
            <v>2.8855000000000004</v>
          </cell>
          <cell r="AE54">
            <v>2.9530000000000003</v>
          </cell>
          <cell r="AF54">
            <v>3.0380000000000003</v>
          </cell>
          <cell r="AG54">
            <v>3.0780000000000003</v>
          </cell>
          <cell r="AH54">
            <v>3.2630000000000003</v>
          </cell>
          <cell r="AI54">
            <v>4.0980000000000008</v>
          </cell>
          <cell r="AJ54">
            <v>2.8705000000000003</v>
          </cell>
          <cell r="AK54">
            <v>3.008</v>
          </cell>
          <cell r="AN54">
            <v>2.8412857142857142</v>
          </cell>
          <cell r="AO54">
            <v>2.536285714285714</v>
          </cell>
          <cell r="AP54">
            <v>2.9012857142857142</v>
          </cell>
          <cell r="AQ54">
            <v>2.7137857142857142</v>
          </cell>
          <cell r="AR54">
            <v>2.6162857142857141</v>
          </cell>
          <cell r="AS54">
            <v>2.5287857142857142</v>
          </cell>
          <cell r="AT54">
            <v>2.7337857142857143</v>
          </cell>
          <cell r="AU54">
            <v>2.8562857142857143</v>
          </cell>
          <cell r="AV54">
            <v>2.911285714285714</v>
          </cell>
          <cell r="AW54">
            <v>2.5512857142857142</v>
          </cell>
          <cell r="AX54">
            <v>3.0062857142857142</v>
          </cell>
          <cell r="AY54">
            <v>3.1462857142857144</v>
          </cell>
          <cell r="AZ54">
            <v>2.7537857142857143</v>
          </cell>
          <cell r="BA54">
            <v>2.7387857142857142</v>
          </cell>
        </row>
        <row r="55">
          <cell r="A55">
            <v>36585</v>
          </cell>
          <cell r="B55">
            <v>48</v>
          </cell>
          <cell r="C55">
            <v>36585</v>
          </cell>
          <cell r="D55">
            <v>2.7610000000000001</v>
          </cell>
          <cell r="E55">
            <v>2.7610000000000001</v>
          </cell>
          <cell r="F55">
            <v>2.8260000000000001</v>
          </cell>
          <cell r="G55">
            <v>2.601</v>
          </cell>
          <cell r="H55">
            <v>2.5209999999999999</v>
          </cell>
          <cell r="I55">
            <v>2.4710000000000001</v>
          </cell>
          <cell r="J55">
            <v>2.641</v>
          </cell>
          <cell r="K55">
            <v>2.766</v>
          </cell>
          <cell r="L55">
            <v>2.7410000000000001</v>
          </cell>
          <cell r="M55">
            <v>2.476</v>
          </cell>
          <cell r="N55">
            <v>2.9260000000000002</v>
          </cell>
          <cell r="O55">
            <v>3.1234999999999999</v>
          </cell>
          <cell r="P55">
            <v>2.6510000000000002</v>
          </cell>
          <cell r="Q55">
            <v>2.601</v>
          </cell>
          <cell r="R55">
            <v>2.9874000000000005</v>
          </cell>
          <cell r="S55">
            <v>3.0174000000000003</v>
          </cell>
          <cell r="T55">
            <v>3.2124000000000006</v>
          </cell>
          <cell r="U55">
            <v>4.0474000000000006</v>
          </cell>
          <cell r="V55">
            <v>2.8149000000000006</v>
          </cell>
          <cell r="X55">
            <v>2.9474000000000005</v>
          </cell>
          <cell r="Y55">
            <v>2.7374000000000005</v>
          </cell>
          <cell r="Z55">
            <v>3.0774000000000004</v>
          </cell>
          <cell r="AA55">
            <v>2.7824000000000004</v>
          </cell>
          <cell r="AB55">
            <v>2.7074000000000007</v>
          </cell>
          <cell r="AC55">
            <v>2.6949000000000005</v>
          </cell>
          <cell r="AD55">
            <v>2.8349000000000006</v>
          </cell>
          <cell r="AE55">
            <v>2.9024000000000005</v>
          </cell>
          <cell r="AF55">
            <v>2.9874000000000005</v>
          </cell>
          <cell r="AG55">
            <v>3.0174000000000003</v>
          </cell>
          <cell r="AH55">
            <v>3.2124000000000006</v>
          </cell>
          <cell r="AI55">
            <v>4.0474000000000006</v>
          </cell>
          <cell r="AJ55">
            <v>2.8149000000000006</v>
          </cell>
          <cell r="AK55">
            <v>2.9524000000000004</v>
          </cell>
          <cell r="AN55">
            <v>2.7860000000000005</v>
          </cell>
          <cell r="AO55">
            <v>2.4810000000000003</v>
          </cell>
          <cell r="AP55">
            <v>2.8460000000000005</v>
          </cell>
          <cell r="AQ55">
            <v>2.6585000000000005</v>
          </cell>
          <cell r="AR55">
            <v>2.5560000000000005</v>
          </cell>
          <cell r="AS55">
            <v>2.4660000000000006</v>
          </cell>
          <cell r="AT55">
            <v>2.6760000000000006</v>
          </cell>
          <cell r="AU55">
            <v>2.8010000000000006</v>
          </cell>
          <cell r="AV55">
            <v>2.8610000000000007</v>
          </cell>
          <cell r="AW55">
            <v>2.4860000000000007</v>
          </cell>
          <cell r="AX55">
            <v>2.9510000000000005</v>
          </cell>
          <cell r="AY55">
            <v>3.0910000000000006</v>
          </cell>
          <cell r="AZ55">
            <v>2.7010000000000005</v>
          </cell>
          <cell r="BA55">
            <v>2.6760000000000006</v>
          </cell>
        </row>
        <row r="56">
          <cell r="A56">
            <v>36584</v>
          </cell>
          <cell r="B56">
            <v>49</v>
          </cell>
          <cell r="C56">
            <v>36584</v>
          </cell>
          <cell r="D56">
            <v>2.6859999999999999</v>
          </cell>
          <cell r="E56">
            <v>2.6859999999999999</v>
          </cell>
          <cell r="F56">
            <v>2.746</v>
          </cell>
          <cell r="G56">
            <v>2.5209999999999999</v>
          </cell>
          <cell r="H56">
            <v>2.4459999999999997</v>
          </cell>
          <cell r="I56">
            <v>2.391</v>
          </cell>
          <cell r="J56">
            <v>2.5684999999999998</v>
          </cell>
          <cell r="K56">
            <v>2.6909999999999998</v>
          </cell>
          <cell r="L56">
            <v>2.6684999999999999</v>
          </cell>
          <cell r="M56">
            <v>2.3860000000000001</v>
          </cell>
          <cell r="N56">
            <v>2.8260000000000001</v>
          </cell>
          <cell r="O56">
            <v>3.0409999999999999</v>
          </cell>
          <cell r="P56">
            <v>2.5684999999999998</v>
          </cell>
          <cell r="Q56">
            <v>2.5259999999999998</v>
          </cell>
          <cell r="R56">
            <v>2.9538999999999995</v>
          </cell>
          <cell r="S56">
            <v>2.9788999999999994</v>
          </cell>
          <cell r="T56">
            <v>3.1638999999999995</v>
          </cell>
          <cell r="U56">
            <v>3.9413999999999998</v>
          </cell>
          <cell r="V56">
            <v>2.7813999999999997</v>
          </cell>
          <cell r="X56">
            <v>2.9113999999999995</v>
          </cell>
          <cell r="Y56">
            <v>2.6588999999999996</v>
          </cell>
          <cell r="Z56">
            <v>3.0313999999999997</v>
          </cell>
          <cell r="AA56">
            <v>2.7588999999999997</v>
          </cell>
          <cell r="AB56">
            <v>2.6788999999999996</v>
          </cell>
          <cell r="AC56">
            <v>2.6663999999999994</v>
          </cell>
          <cell r="AD56">
            <v>2.8013999999999997</v>
          </cell>
          <cell r="AE56">
            <v>2.8663999999999996</v>
          </cell>
          <cell r="AF56">
            <v>2.9538999999999995</v>
          </cell>
          <cell r="AG56">
            <v>2.9788999999999994</v>
          </cell>
          <cell r="AH56">
            <v>3.1638999999999995</v>
          </cell>
          <cell r="AI56">
            <v>3.9413999999999998</v>
          </cell>
          <cell r="AJ56">
            <v>2.7813999999999997</v>
          </cell>
          <cell r="AK56">
            <v>2.9213999999999993</v>
          </cell>
          <cell r="AN56">
            <v>2.7205714285714286</v>
          </cell>
          <cell r="AO56">
            <v>2.4055714285714287</v>
          </cell>
          <cell r="AP56">
            <v>2.7730714285714289</v>
          </cell>
          <cell r="AQ56">
            <v>2.5980714285714286</v>
          </cell>
          <cell r="AR56">
            <v>2.4905714285714287</v>
          </cell>
          <cell r="AS56">
            <v>2.4055714285714287</v>
          </cell>
          <cell r="AT56">
            <v>2.6130714285714287</v>
          </cell>
          <cell r="AU56">
            <v>2.7305714285714284</v>
          </cell>
          <cell r="AV56">
            <v>2.8030714285714287</v>
          </cell>
          <cell r="AW56">
            <v>2.4180714285714284</v>
          </cell>
          <cell r="AX56">
            <v>2.8755714285714284</v>
          </cell>
          <cell r="AY56">
            <v>3.0155714285714286</v>
          </cell>
          <cell r="AZ56">
            <v>2.6380714285714286</v>
          </cell>
          <cell r="BA56">
            <v>2.6055714285714284</v>
          </cell>
        </row>
        <row r="57">
          <cell r="A57">
            <v>36515</v>
          </cell>
          <cell r="B57">
            <v>50</v>
          </cell>
          <cell r="C57">
            <v>36515</v>
          </cell>
          <cell r="D57">
            <v>2.5550000000000002</v>
          </cell>
          <cell r="E57">
            <v>2.5550000000000002</v>
          </cell>
          <cell r="F57">
            <v>2.625</v>
          </cell>
          <cell r="G57">
            <v>2.4474999999999998</v>
          </cell>
          <cell r="H57">
            <v>2.4500000000000002</v>
          </cell>
          <cell r="I57">
            <v>2.4500000000000002</v>
          </cell>
          <cell r="J57">
            <v>2.46</v>
          </cell>
          <cell r="K57">
            <v>2.5325000000000002</v>
          </cell>
          <cell r="L57">
            <v>2.67</v>
          </cell>
          <cell r="M57">
            <v>2.7749999999999999</v>
          </cell>
          <cell r="N57">
            <v>2.69</v>
          </cell>
          <cell r="O57">
            <v>3.21</v>
          </cell>
          <cell r="P57">
            <v>2.46</v>
          </cell>
          <cell r="Q57">
            <v>2.64</v>
          </cell>
          <cell r="R57">
            <v>2.9750000000000001</v>
          </cell>
          <cell r="S57">
            <v>3.07</v>
          </cell>
          <cell r="T57">
            <v>2.7250000000000001</v>
          </cell>
          <cell r="U57">
            <v>2.7250000000000001</v>
          </cell>
          <cell r="V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N57">
            <v>2.4572857142857143</v>
          </cell>
          <cell r="AO57">
            <v>2.1222857142857143</v>
          </cell>
          <cell r="AP57">
            <v>2.5047857142857142</v>
          </cell>
          <cell r="AQ57">
            <v>2.3247857142857145</v>
          </cell>
          <cell r="AR57">
            <v>2.2172857142857145</v>
          </cell>
          <cell r="AS57">
            <v>2.1247857142857143</v>
          </cell>
          <cell r="AT57">
            <v>2.3547857142857143</v>
          </cell>
          <cell r="AU57">
            <v>2.4647857142857141</v>
          </cell>
          <cell r="AV57">
            <v>2.5122857142857145</v>
          </cell>
          <cell r="AW57">
            <v>2.1122857142857141</v>
          </cell>
          <cell r="AX57">
            <v>2.5985357142857142</v>
          </cell>
          <cell r="AY57">
            <v>2.7072857142857143</v>
          </cell>
          <cell r="AZ57">
            <v>2.3672857142857144</v>
          </cell>
          <cell r="BA57">
            <v>2.2872857142857144</v>
          </cell>
        </row>
        <row r="58">
          <cell r="A58">
            <v>36511</v>
          </cell>
          <cell r="B58">
            <v>51</v>
          </cell>
          <cell r="C58">
            <v>36511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32"/>
  <sheetViews>
    <sheetView workbookViewId="0">
      <selection activeCell="D25" sqref="D25"/>
    </sheetView>
  </sheetViews>
  <sheetFormatPr defaultRowHeight="13.2" x14ac:dyDescent="0.25"/>
  <cols>
    <col min="1" max="2" width="9.109375" style="3" customWidth="1"/>
    <col min="3" max="3" width="20.6640625" style="3" customWidth="1"/>
    <col min="4" max="5" width="16.6640625" style="3" customWidth="1"/>
    <col min="6" max="6" width="9.109375" style="3" customWidth="1"/>
    <col min="7" max="7" width="11.109375" style="3" bestFit="1" customWidth="1"/>
    <col min="8" max="12" width="9.109375" style="3" customWidth="1"/>
    <col min="13" max="82" width="9.109375" style="1" customWidth="1"/>
  </cols>
  <sheetData>
    <row r="1" spans="1:20" x14ac:dyDescent="0.25">
      <c r="A1" s="3" t="s">
        <v>34</v>
      </c>
      <c r="P1" s="3" t="s">
        <v>0</v>
      </c>
      <c r="R1" s="3"/>
      <c r="S1" s="3"/>
    </row>
    <row r="2" spans="1:20" x14ac:dyDescent="0.25">
      <c r="P2" s="3" t="s">
        <v>1</v>
      </c>
      <c r="Q2" s="3"/>
      <c r="R2" s="3"/>
      <c r="S2" s="3"/>
    </row>
    <row r="3" spans="1:20" x14ac:dyDescent="0.25">
      <c r="A3" s="3" t="s">
        <v>2</v>
      </c>
      <c r="P3" s="3" t="e">
        <f ca="1">#REF!</f>
        <v>#REF!</v>
      </c>
      <c r="Q3" s="3"/>
      <c r="R3" s="3"/>
      <c r="S3" s="3"/>
    </row>
    <row r="4" spans="1:20" x14ac:dyDescent="0.25">
      <c r="A4" s="3" t="s">
        <v>13</v>
      </c>
      <c r="P4" s="3" t="e">
        <f ca="1">#REF!</f>
        <v>#REF!</v>
      </c>
      <c r="Q4" s="12" t="e">
        <f ca="1">#REF!</f>
        <v>#REF!</v>
      </c>
      <c r="R4" s="3" t="e">
        <f>FIXED(Q4,3)</f>
        <v>#REF!</v>
      </c>
      <c r="S4" s="12">
        <f>WORKSHEET!CJ499</f>
        <v>0.76</v>
      </c>
      <c r="T4" s="3" t="str">
        <f>FIXED(S4,3)</f>
        <v>0.760</v>
      </c>
    </row>
    <row r="5" spans="1:20" x14ac:dyDescent="0.25">
      <c r="A5" s="2"/>
      <c r="P5" s="3"/>
      <c r="Q5" s="12"/>
      <c r="S5" s="3"/>
    </row>
    <row r="6" spans="1:20" x14ac:dyDescent="0.25">
      <c r="A6" s="3" t="s">
        <v>3</v>
      </c>
      <c r="G6" s="3" t="s">
        <v>167</v>
      </c>
      <c r="H6" s="3">
        <v>4</v>
      </c>
      <c r="P6" s="3" t="e">
        <f ca="1">#REF!</f>
        <v>#REF!</v>
      </c>
      <c r="Q6" s="12" t="e">
        <f ca="1">#REF!</f>
        <v>#REF!</v>
      </c>
      <c r="R6" s="3" t="e">
        <f>FIXED(Q6,3)</f>
        <v>#REF!</v>
      </c>
      <c r="S6" s="12">
        <f>WORKSHEET!CK499</f>
        <v>0.52</v>
      </c>
      <c r="T6" s="3" t="str">
        <f>FIXED(S6,3)</f>
        <v>0.520</v>
      </c>
    </row>
    <row r="7" spans="1:20" x14ac:dyDescent="0.25">
      <c r="A7" s="3" t="s">
        <v>37</v>
      </c>
      <c r="D7" s="3" t="s">
        <v>183</v>
      </c>
      <c r="E7" s="3" t="s">
        <v>184</v>
      </c>
      <c r="G7" s="3" t="s">
        <v>409</v>
      </c>
      <c r="H7" s="3">
        <v>1</v>
      </c>
      <c r="P7" s="3"/>
      <c r="Q7" s="12"/>
      <c r="S7" s="3"/>
    </row>
    <row r="8" spans="1:20" x14ac:dyDescent="0.25">
      <c r="A8" s="3" t="s">
        <v>39</v>
      </c>
      <c r="C8" s="3" t="s">
        <v>4</v>
      </c>
      <c r="D8" s="3" t="s">
        <v>38</v>
      </c>
      <c r="E8" s="3" t="s">
        <v>167</v>
      </c>
      <c r="G8" s="3" t="s">
        <v>550</v>
      </c>
      <c r="H8" s="3">
        <v>1</v>
      </c>
      <c r="P8" s="3" t="e">
        <f ca="1">#REF!</f>
        <v>#REF!</v>
      </c>
      <c r="Q8" s="12"/>
      <c r="R8" s="3"/>
      <c r="S8" s="3"/>
    </row>
    <row r="9" spans="1:20" x14ac:dyDescent="0.25">
      <c r="A9" s="3" t="s">
        <v>38</v>
      </c>
      <c r="G9" s="3" t="s">
        <v>14</v>
      </c>
      <c r="H9" s="3">
        <v>1</v>
      </c>
      <c r="P9" s="3"/>
      <c r="Q9" s="12"/>
      <c r="R9" s="3"/>
      <c r="S9" s="3"/>
    </row>
    <row r="10" spans="1:20" x14ac:dyDescent="0.25">
      <c r="A10" s="3" t="s">
        <v>36</v>
      </c>
      <c r="C10" s="3" t="s">
        <v>8</v>
      </c>
      <c r="D10" s="3" t="s">
        <v>24</v>
      </c>
      <c r="E10" s="3" t="s">
        <v>167</v>
      </c>
      <c r="G10" s="3" t="s">
        <v>26</v>
      </c>
      <c r="H10" s="3">
        <v>2</v>
      </c>
      <c r="P10" s="3" t="e">
        <f ca="1">#REF!</f>
        <v>#REF!</v>
      </c>
      <c r="Q10" s="12" t="e">
        <f ca="1">#REF!</f>
        <v>#REF!</v>
      </c>
      <c r="R10" s="3" t="e">
        <f>FIXED(Q10,3)</f>
        <v>#REF!</v>
      </c>
      <c r="S10" s="12">
        <f>WORKSHEET!CG499</f>
        <v>0.74</v>
      </c>
      <c r="T10" s="3" t="str">
        <f>FIXED(S10,3)</f>
        <v>0.740</v>
      </c>
    </row>
    <row r="11" spans="1:20" ht="13.8" thickBot="1" x14ac:dyDescent="0.3">
      <c r="A11" s="3" t="s">
        <v>31</v>
      </c>
      <c r="G11" s="3" t="s">
        <v>168</v>
      </c>
      <c r="H11" s="3">
        <v>1</v>
      </c>
      <c r="I11" s="1"/>
    </row>
    <row r="12" spans="1:20" ht="14.4" thickTop="1" thickBot="1" x14ac:dyDescent="0.3">
      <c r="A12" s="3" t="s">
        <v>7</v>
      </c>
      <c r="C12" s="3" t="s">
        <v>185</v>
      </c>
      <c r="D12" s="27" t="s">
        <v>354</v>
      </c>
      <c r="G12" s="3" t="s">
        <v>29</v>
      </c>
      <c r="H12" s="3">
        <v>2</v>
      </c>
      <c r="I12" s="1"/>
    </row>
    <row r="13" spans="1:20" ht="14.4" thickTop="1" thickBot="1" x14ac:dyDescent="0.3">
      <c r="A13" s="3" t="s">
        <v>12</v>
      </c>
      <c r="G13" s="3" t="s">
        <v>32</v>
      </c>
      <c r="H13" s="3">
        <v>3</v>
      </c>
      <c r="I13" s="1"/>
    </row>
    <row r="14" spans="1:20" ht="14.4" thickTop="1" thickBot="1" x14ac:dyDescent="0.3">
      <c r="A14" s="3" t="s">
        <v>24</v>
      </c>
      <c r="C14" s="3" t="s">
        <v>33</v>
      </c>
      <c r="D14" s="71">
        <v>36433</v>
      </c>
      <c r="G14" s="3" t="s">
        <v>25</v>
      </c>
      <c r="H14" s="3">
        <v>1</v>
      </c>
      <c r="I14" s="1"/>
    </row>
    <row r="15" spans="1:20" ht="13.8" thickTop="1" x14ac:dyDescent="0.25">
      <c r="A15" s="3" t="s">
        <v>27</v>
      </c>
      <c r="G15" s="3" t="s">
        <v>18</v>
      </c>
      <c r="H15" s="3">
        <v>2</v>
      </c>
      <c r="I15" s="1"/>
    </row>
    <row r="16" spans="1:20" ht="13.8" thickBot="1" x14ac:dyDescent="0.3">
      <c r="A16" s="3" t="s">
        <v>30</v>
      </c>
      <c r="G16" s="3" t="s">
        <v>15</v>
      </c>
      <c r="H16" s="3">
        <v>2</v>
      </c>
      <c r="I16" s="1"/>
    </row>
    <row r="17" spans="1:8" ht="14.4" thickTop="1" thickBot="1" x14ac:dyDescent="0.3">
      <c r="A17" s="3" t="s">
        <v>28</v>
      </c>
      <c r="C17" s="3" t="s">
        <v>205</v>
      </c>
      <c r="D17" s="70">
        <f>IF(TERM2="CASH",D14,VLOOKUP(D14,dateconversion,2))</f>
        <v>36433</v>
      </c>
      <c r="G17" s="3" t="s">
        <v>19</v>
      </c>
      <c r="H17" s="3">
        <v>2</v>
      </c>
    </row>
    <row r="18" spans="1:8" ht="13.8" thickTop="1" x14ac:dyDescent="0.25">
      <c r="A18" s="3" t="s">
        <v>9</v>
      </c>
      <c r="C18" s="3" t="s">
        <v>206</v>
      </c>
      <c r="G18" s="3" t="s">
        <v>20</v>
      </c>
      <c r="H18" s="3">
        <v>2</v>
      </c>
    </row>
    <row r="19" spans="1:8" x14ac:dyDescent="0.25">
      <c r="A19" s="3" t="s">
        <v>35</v>
      </c>
      <c r="G19" s="3" t="s">
        <v>21</v>
      </c>
      <c r="H19" s="3">
        <v>2</v>
      </c>
    </row>
    <row r="20" spans="1:8" x14ac:dyDescent="0.25">
      <c r="G20" s="3" t="s">
        <v>211</v>
      </c>
      <c r="H20" s="3">
        <v>3</v>
      </c>
    </row>
    <row r="21" spans="1:8" x14ac:dyDescent="0.25">
      <c r="A21" s="3" t="s">
        <v>355</v>
      </c>
      <c r="G21" s="3" t="s">
        <v>286</v>
      </c>
      <c r="H21" s="3">
        <v>1</v>
      </c>
    </row>
    <row r="22" spans="1:8" x14ac:dyDescent="0.25">
      <c r="A22" s="3" t="s">
        <v>356</v>
      </c>
      <c r="G22" s="3" t="s">
        <v>362</v>
      </c>
      <c r="H22" s="3">
        <v>1</v>
      </c>
    </row>
    <row r="23" spans="1:8" x14ac:dyDescent="0.25">
      <c r="A23" s="3" t="s">
        <v>357</v>
      </c>
      <c r="C23" s="3" t="s">
        <v>207</v>
      </c>
      <c r="D23" s="3" t="s">
        <v>1</v>
      </c>
    </row>
    <row r="24" spans="1:8" x14ac:dyDescent="0.25">
      <c r="A24" s="3" t="s">
        <v>358</v>
      </c>
      <c r="C24" s="3" t="s">
        <v>208</v>
      </c>
    </row>
    <row r="25" spans="1:8" x14ac:dyDescent="0.25">
      <c r="A25" s="3" t="s">
        <v>359</v>
      </c>
    </row>
    <row r="26" spans="1:8" x14ac:dyDescent="0.25">
      <c r="A26" s="3" t="s">
        <v>360</v>
      </c>
    </row>
    <row r="27" spans="1:8" x14ac:dyDescent="0.25">
      <c r="A27" s="3" t="s">
        <v>361</v>
      </c>
    </row>
    <row r="28" spans="1:8" x14ac:dyDescent="0.25">
      <c r="A28" s="7"/>
    </row>
    <row r="29" spans="1:8" x14ac:dyDescent="0.25">
      <c r="A29" s="7"/>
    </row>
    <row r="30" spans="1:8" x14ac:dyDescent="0.25">
      <c r="A30" s="7"/>
    </row>
    <row r="31" spans="1:8" x14ac:dyDescent="0.25">
      <c r="A31" s="7"/>
    </row>
    <row r="32" spans="1:8" x14ac:dyDescent="0.25">
      <c r="A32" s="6"/>
    </row>
  </sheetData>
  <customSheetViews>
    <customSheetView guid="{AE45B011-2060-11D3-BF3F-0008C7526F0C}" showRuler="0">
      <selection activeCell="D11" sqref="D11"/>
      <pageMargins left="0.75" right="0.75" top="1" bottom="1" header="0.5" footer="0.5"/>
      <pageSetup orientation="portrait" horizontalDpi="0" r:id="rId1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0"/>
  <sheetViews>
    <sheetView workbookViewId="0">
      <selection activeCell="E14" sqref="E14"/>
    </sheetView>
  </sheetViews>
  <sheetFormatPr defaultRowHeight="13.2" x14ac:dyDescent="0.25"/>
  <cols>
    <col min="1" max="1" width="15.33203125" bestFit="1" customWidth="1"/>
    <col min="2" max="7" width="12.6640625" customWidth="1"/>
  </cols>
  <sheetData>
    <row r="2" spans="1:7" x14ac:dyDescent="0.25">
      <c r="B2" s="79">
        <v>37119</v>
      </c>
      <c r="C2" s="78"/>
      <c r="D2" s="79">
        <v>37112</v>
      </c>
      <c r="E2" s="78"/>
      <c r="F2" s="79">
        <v>37105</v>
      </c>
      <c r="G2" s="78"/>
    </row>
    <row r="3" spans="1:7" x14ac:dyDescent="0.25">
      <c r="B3" s="78"/>
      <c r="C3" s="78"/>
      <c r="D3" s="78"/>
      <c r="E3" s="78"/>
      <c r="F3" s="78"/>
      <c r="G3" s="78"/>
    </row>
    <row r="4" spans="1:7" ht="13.8" thickBot="1" x14ac:dyDescent="0.3">
      <c r="B4" s="80" t="s">
        <v>455</v>
      </c>
      <c r="C4" s="80" t="s">
        <v>351</v>
      </c>
      <c r="D4" s="80" t="s">
        <v>455</v>
      </c>
      <c r="E4" s="80" t="s">
        <v>351</v>
      </c>
      <c r="F4" s="80" t="s">
        <v>455</v>
      </c>
      <c r="G4" s="80" t="s">
        <v>351</v>
      </c>
    </row>
    <row r="5" spans="1:7" ht="13.8" thickTop="1" x14ac:dyDescent="0.25">
      <c r="A5" s="2" t="s">
        <v>3</v>
      </c>
      <c r="B5" s="78">
        <v>3.1179999999999999</v>
      </c>
      <c r="C5" s="78">
        <v>3.1936</v>
      </c>
      <c r="D5" s="142">
        <v>3.085</v>
      </c>
      <c r="E5" s="78">
        <v>2.9922000000000004</v>
      </c>
      <c r="F5" s="141">
        <v>3.2130000000000001</v>
      </c>
      <c r="G5" s="78">
        <v>3.2191999999999998</v>
      </c>
    </row>
    <row r="6" spans="1:7" x14ac:dyDescent="0.25">
      <c r="A6" s="2" t="s">
        <v>353</v>
      </c>
      <c r="B6" s="86"/>
      <c r="C6" s="86"/>
      <c r="D6" s="142"/>
      <c r="E6" s="86"/>
      <c r="F6" s="142"/>
      <c r="G6" s="86"/>
    </row>
    <row r="7" spans="1:7" x14ac:dyDescent="0.25">
      <c r="A7" s="3" t="s">
        <v>355</v>
      </c>
      <c r="B7" s="78">
        <v>3.4000000000000072E-2</v>
      </c>
      <c r="C7" s="78">
        <v>4.9999999999998934E-3</v>
      </c>
      <c r="D7" s="142">
        <v>0.06</v>
      </c>
      <c r="E7" s="78">
        <v>4.9999999999998934E-3</v>
      </c>
      <c r="F7" s="142">
        <v>3.0000000000001137E-3</v>
      </c>
      <c r="G7" s="78">
        <v>1.0499999999999865E-2</v>
      </c>
    </row>
    <row r="8" spans="1:7" x14ac:dyDescent="0.25">
      <c r="A8" s="3" t="s">
        <v>356</v>
      </c>
      <c r="B8" s="78">
        <v>1.2000000000000011E-2</v>
      </c>
      <c r="C8" s="78">
        <v>4.9999999999998934E-3</v>
      </c>
      <c r="D8" s="142">
        <v>2.0000000000000108E-2</v>
      </c>
      <c r="E8" s="78">
        <v>4.9999999999998934E-3</v>
      </c>
      <c r="F8" s="142">
        <v>5.0000000000000712E-3</v>
      </c>
      <c r="G8" s="78">
        <v>8.4999999999999069E-3</v>
      </c>
    </row>
    <row r="9" spans="1:7" x14ac:dyDescent="0.25">
      <c r="A9" s="3"/>
      <c r="B9" s="92"/>
      <c r="C9" s="78"/>
      <c r="D9" s="172"/>
      <c r="E9" s="78"/>
      <c r="F9" s="172"/>
      <c r="G9" s="78"/>
    </row>
    <row r="10" spans="1:7" x14ac:dyDescent="0.25">
      <c r="A10" s="3"/>
      <c r="B10" s="92"/>
      <c r="C10" s="78"/>
      <c r="D10" s="172"/>
      <c r="E10" s="78"/>
      <c r="F10" s="172"/>
      <c r="G10" s="78"/>
    </row>
    <row r="11" spans="1:7" x14ac:dyDescent="0.25">
      <c r="A11" s="3" t="s">
        <v>357</v>
      </c>
      <c r="B11" s="78">
        <v>0.11299999999999991</v>
      </c>
      <c r="C11" s="78">
        <v>0.13</v>
      </c>
      <c r="D11" s="142">
        <v>0.16600000000000001</v>
      </c>
      <c r="E11" s="78">
        <v>0.13</v>
      </c>
      <c r="F11" s="142">
        <v>0.14200000000000007</v>
      </c>
      <c r="G11" s="78">
        <v>0.13599999999999995</v>
      </c>
    </row>
    <row r="12" spans="1:7" x14ac:dyDescent="0.25">
      <c r="A12" s="3" t="s">
        <v>358</v>
      </c>
      <c r="B12" s="78">
        <v>0.27500000000000002</v>
      </c>
      <c r="C12" s="78">
        <v>0.27500000000000002</v>
      </c>
      <c r="D12" s="142">
        <v>0.39300000000000007</v>
      </c>
      <c r="E12" s="78">
        <v>0.28300000000000008</v>
      </c>
      <c r="F12" s="142">
        <v>0.28999999999999998</v>
      </c>
      <c r="G12" s="78">
        <v>0.28800000000000009</v>
      </c>
    </row>
    <row r="13" spans="1:7" x14ac:dyDescent="0.25">
      <c r="A13" s="3" t="s">
        <v>30</v>
      </c>
      <c r="B13" s="78">
        <v>0.15399999999999991</v>
      </c>
      <c r="C13" s="78">
        <v>0.13</v>
      </c>
      <c r="D13" s="142">
        <v>0.16400000000000015</v>
      </c>
      <c r="E13" s="78">
        <v>0.13</v>
      </c>
      <c r="F13" s="142">
        <v>0.1710000000000001</v>
      </c>
      <c r="G13" s="78">
        <v>0.13599999999999995</v>
      </c>
    </row>
    <row r="14" spans="1:7" x14ac:dyDescent="0.25">
      <c r="A14" s="3" t="s">
        <v>28</v>
      </c>
      <c r="B14" s="78">
        <v>0.29900000000000004</v>
      </c>
      <c r="C14" s="78">
        <v>0.29749999999999999</v>
      </c>
      <c r="D14" s="142">
        <v>0.7</v>
      </c>
      <c r="E14" s="78">
        <v>0.30550000000000005</v>
      </c>
      <c r="F14" s="142">
        <v>0.30800000000000011</v>
      </c>
      <c r="G14" s="78">
        <v>0.33399999999999991</v>
      </c>
    </row>
    <row r="15" spans="1:7" x14ac:dyDescent="0.25">
      <c r="A15" s="3"/>
      <c r="B15" s="85"/>
      <c r="C15" s="78"/>
      <c r="D15" s="172"/>
      <c r="E15" s="78"/>
      <c r="F15" s="172"/>
      <c r="G15" s="78"/>
    </row>
    <row r="16" spans="1:7" x14ac:dyDescent="0.25">
      <c r="A16" s="3"/>
      <c r="B16" s="85"/>
      <c r="C16" s="78"/>
      <c r="D16" s="172"/>
      <c r="E16" s="78"/>
      <c r="F16" s="172"/>
      <c r="G16" s="78"/>
    </row>
    <row r="17" spans="1:7" x14ac:dyDescent="0.25">
      <c r="A17" s="3" t="s">
        <v>12</v>
      </c>
      <c r="B17" s="78">
        <v>6.699999999999999E-2</v>
      </c>
      <c r="C17" s="78">
        <v>4.9999999999999822E-2</v>
      </c>
      <c r="D17" s="142">
        <v>8.0000000000000071E-2</v>
      </c>
      <c r="E17" s="78">
        <v>5.2500000000000213E-2</v>
      </c>
      <c r="F17" s="142">
        <v>9.8000000000000129E-2</v>
      </c>
      <c r="G17" s="78">
        <v>5.060000000000002E-2</v>
      </c>
    </row>
    <row r="18" spans="1:7" x14ac:dyDescent="0.25">
      <c r="A18" s="3" t="s">
        <v>9</v>
      </c>
      <c r="B18" s="78">
        <v>-7.2999999999999954E-2</v>
      </c>
      <c r="C18" s="78">
        <v>-6.3499999999999973E-2</v>
      </c>
      <c r="D18" s="142">
        <v>-3.9999999999999945E-2</v>
      </c>
      <c r="E18" s="78">
        <v>-4.4000000000000039E-2</v>
      </c>
      <c r="F18" s="142">
        <v>-2.0999999999999908E-2</v>
      </c>
      <c r="G18" s="78">
        <v>-5.1400000000000022E-2</v>
      </c>
    </row>
    <row r="19" spans="1:7" x14ac:dyDescent="0.25">
      <c r="A19" s="3" t="s">
        <v>38</v>
      </c>
      <c r="B19" s="78">
        <v>-9.6000000000000085E-2</v>
      </c>
      <c r="C19" s="78">
        <v>-9.0500000000000108E-2</v>
      </c>
      <c r="D19" s="142">
        <v>-5.1999999999999866E-2</v>
      </c>
      <c r="E19" s="78">
        <v>-5.7500000000000002E-2</v>
      </c>
      <c r="F19" s="142">
        <v>-2.9999999999999895E-2</v>
      </c>
      <c r="G19" s="78">
        <v>-6.1899999999999976E-2</v>
      </c>
    </row>
    <row r="20" spans="1:7" x14ac:dyDescent="0.25">
      <c r="A20" s="2"/>
      <c r="B20" s="92"/>
      <c r="C20" s="92"/>
      <c r="D20" s="172"/>
      <c r="E20" s="92"/>
      <c r="F20" s="172"/>
      <c r="G20" s="92"/>
    </row>
    <row r="21" spans="1:7" x14ac:dyDescent="0.25">
      <c r="A21" s="3" t="s">
        <v>39</v>
      </c>
      <c r="B21" s="78">
        <v>-4.9999999999999819E-3</v>
      </c>
      <c r="C21" s="78">
        <v>-5.9999999999999611E-3</v>
      </c>
      <c r="D21" s="142">
        <v>2.7000000000000045E-2</v>
      </c>
      <c r="E21" s="78">
        <v>-1.4000000000000058E-2</v>
      </c>
      <c r="F21" s="142">
        <v>2.5000000000000088E-2</v>
      </c>
      <c r="G21" s="78">
        <v>-2.9999999999998474E-3</v>
      </c>
    </row>
    <row r="22" spans="1:7" x14ac:dyDescent="0.25">
      <c r="A22" s="3" t="s">
        <v>7</v>
      </c>
      <c r="B22" s="78">
        <v>-0.11</v>
      </c>
      <c r="C22" s="78">
        <v>-0.12200000000000007</v>
      </c>
      <c r="D22" s="142">
        <v>-8.8999999999999968E-2</v>
      </c>
      <c r="E22" s="78">
        <v>-0.12450000000000001</v>
      </c>
      <c r="F22" s="142">
        <v>-8.5999999999999854E-2</v>
      </c>
      <c r="G22" s="78">
        <v>-0.115</v>
      </c>
    </row>
    <row r="23" spans="1:7" x14ac:dyDescent="0.25">
      <c r="A23" s="3" t="s">
        <v>359</v>
      </c>
      <c r="B23" s="78">
        <v>-9.7999999999999948E-2</v>
      </c>
      <c r="C23" s="78">
        <v>-0.11800000000000006</v>
      </c>
      <c r="D23" s="142">
        <v>-9.5999999999999905E-2</v>
      </c>
      <c r="E23" s="78">
        <v>-0.12200000000000007</v>
      </c>
      <c r="F23" s="142">
        <v>-7.6999999999999874E-2</v>
      </c>
      <c r="G23" s="78">
        <v>-0.12199999999999989</v>
      </c>
    </row>
    <row r="24" spans="1:7" x14ac:dyDescent="0.25">
      <c r="A24" s="3" t="s">
        <v>398</v>
      </c>
      <c r="B24" s="78">
        <v>-9.1999999999999901E-2</v>
      </c>
      <c r="C24" s="78">
        <v>-0.11800000000000006</v>
      </c>
      <c r="D24" s="142">
        <v>-8.9999999999999941E-2</v>
      </c>
      <c r="E24" s="78">
        <v>-0.12</v>
      </c>
      <c r="F24" s="142">
        <v>-7.1999999999999884E-2</v>
      </c>
      <c r="G24" s="78">
        <v>-0.11400000000000006</v>
      </c>
    </row>
    <row r="25" spans="1:7" x14ac:dyDescent="0.25">
      <c r="A25" s="3"/>
      <c r="B25" s="92"/>
      <c r="C25" s="92"/>
      <c r="D25" s="172"/>
      <c r="E25" s="92"/>
      <c r="F25" s="172"/>
      <c r="G25" s="92"/>
    </row>
    <row r="26" spans="1:7" x14ac:dyDescent="0.25">
      <c r="A26" s="3" t="s">
        <v>24</v>
      </c>
      <c r="B26" s="78">
        <v>0.1120000000000001</v>
      </c>
      <c r="C26" s="78">
        <v>0.28999999999999998</v>
      </c>
      <c r="D26" s="142">
        <v>0.44500000000000001</v>
      </c>
      <c r="E26" s="78">
        <v>0.68300000000000005</v>
      </c>
      <c r="F26" s="142">
        <v>0.41</v>
      </c>
      <c r="G26" s="78">
        <v>0.64200000000000013</v>
      </c>
    </row>
    <row r="27" spans="1:7" x14ac:dyDescent="0.25">
      <c r="A27" s="3" t="s">
        <v>361</v>
      </c>
      <c r="B27" s="78">
        <v>0.30300000000000005</v>
      </c>
      <c r="C27" s="78">
        <v>0.43600000000000005</v>
      </c>
      <c r="D27" s="142">
        <v>0.51500000000000001</v>
      </c>
      <c r="E27" s="78">
        <v>0.72399999999999998</v>
      </c>
      <c r="F27" s="142">
        <v>0.37</v>
      </c>
      <c r="G27" s="78">
        <v>0.67</v>
      </c>
    </row>
    <row r="28" spans="1:7" x14ac:dyDescent="0.25">
      <c r="A28" s="3" t="s">
        <v>35</v>
      </c>
      <c r="B28" s="78">
        <v>-6.1000000000000033E-2</v>
      </c>
      <c r="C28" s="78">
        <v>0.12799999999999995</v>
      </c>
      <c r="D28" s="142">
        <v>0.14400000000000004</v>
      </c>
      <c r="E28" s="78">
        <v>0.41</v>
      </c>
      <c r="F28" s="142">
        <v>-5.799999999999992E-2</v>
      </c>
      <c r="G28" s="78">
        <v>0.22200000000000006</v>
      </c>
    </row>
    <row r="29" spans="1:7" x14ac:dyDescent="0.25">
      <c r="A29" s="3" t="s">
        <v>36</v>
      </c>
      <c r="B29" s="78">
        <v>-0.45700000000000002</v>
      </c>
      <c r="C29" s="78">
        <v>-0.5</v>
      </c>
      <c r="D29" s="142">
        <v>-0.5109999999999999</v>
      </c>
      <c r="E29" s="78">
        <v>-0.45400000000000001</v>
      </c>
      <c r="F29" s="142">
        <v>-0.42199999999999999</v>
      </c>
      <c r="G29" s="78">
        <v>-0.53900000000000003</v>
      </c>
    </row>
    <row r="30" spans="1:7" x14ac:dyDescent="0.25">
      <c r="A30" s="3" t="s">
        <v>31</v>
      </c>
      <c r="B30" s="78">
        <v>-0.62600000000000011</v>
      </c>
      <c r="C30" s="78">
        <v>-0.78700000000000014</v>
      </c>
      <c r="D30" s="142">
        <v>-0.58899999999999997</v>
      </c>
      <c r="E30" s="78">
        <v>-0.78799999999999992</v>
      </c>
      <c r="F30" s="142">
        <v>-0.63399999999999979</v>
      </c>
      <c r="G30" s="78">
        <v>-0.86099999999999999</v>
      </c>
    </row>
    <row r="31" spans="1:7" x14ac:dyDescent="0.25">
      <c r="A31" s="3" t="s">
        <v>27</v>
      </c>
      <c r="B31" s="78">
        <v>-0.57600000000000007</v>
      </c>
      <c r="C31" s="78">
        <v>-0.53700000000000003</v>
      </c>
      <c r="D31" s="142">
        <v>-0.63100000000000001</v>
      </c>
      <c r="E31" s="78">
        <v>-0.56899999999999995</v>
      </c>
      <c r="F31" s="142">
        <v>-0.6459999999999998</v>
      </c>
      <c r="G31" s="78">
        <v>-0.62</v>
      </c>
    </row>
    <row r="32" spans="1:7" x14ac:dyDescent="0.25">
      <c r="A32" s="3" t="s">
        <v>37</v>
      </c>
      <c r="B32" s="78">
        <v>-0.50387352500000004</v>
      </c>
      <c r="C32" s="78">
        <v>-0.5883995497295279</v>
      </c>
      <c r="D32" s="142">
        <v>-0.65564506450000015</v>
      </c>
      <c r="E32" s="78">
        <v>-0.58674760805827608</v>
      </c>
      <c r="F32" s="142">
        <v>-0.67513325050000006</v>
      </c>
      <c r="G32" s="78">
        <v>-0.64977334706268586</v>
      </c>
    </row>
    <row r="34" spans="4:5" x14ac:dyDescent="0.25">
      <c r="D34" s="135">
        <v>0</v>
      </c>
      <c r="E34" s="78"/>
    </row>
    <row r="35" spans="4:5" x14ac:dyDescent="0.25">
      <c r="D35" s="135">
        <v>0</v>
      </c>
      <c r="E35" s="78"/>
    </row>
    <row r="36" spans="4:5" x14ac:dyDescent="0.25">
      <c r="D36" s="135">
        <v>0</v>
      </c>
      <c r="E36" s="78"/>
    </row>
    <row r="37" spans="4:5" x14ac:dyDescent="0.25">
      <c r="D37" s="135">
        <v>0</v>
      </c>
      <c r="E37" s="78"/>
    </row>
    <row r="38" spans="4:5" x14ac:dyDescent="0.25">
      <c r="D38" s="135">
        <v>0</v>
      </c>
      <c r="E38" s="78"/>
    </row>
    <row r="39" spans="4:5" x14ac:dyDescent="0.25">
      <c r="D39" s="135">
        <v>0</v>
      </c>
      <c r="E39" s="78"/>
    </row>
    <row r="40" spans="4:5" x14ac:dyDescent="0.25">
      <c r="D40" s="135">
        <v>0</v>
      </c>
      <c r="E40" s="78"/>
    </row>
  </sheetData>
  <phoneticPr fontId="0" type="noConversion"/>
  <pageMargins left="0.25" right="0.2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HS114"/>
  <sheetViews>
    <sheetView topLeftCell="A8" workbookViewId="0">
      <pane xSplit="3" ySplit="5" topLeftCell="D13" activePane="bottomRight" state="frozen"/>
      <selection activeCell="A8" sqref="A8"/>
      <selection pane="topRight" activeCell="D8" sqref="D8"/>
      <selection pane="bottomLeft" activeCell="A13" sqref="A13"/>
      <selection pane="bottomRight" activeCell="F10" sqref="F10"/>
    </sheetView>
  </sheetViews>
  <sheetFormatPr defaultRowHeight="13.2" x14ac:dyDescent="0.25"/>
  <cols>
    <col min="1" max="1" width="12.6640625" style="74" customWidth="1"/>
    <col min="2" max="3" width="8.6640625" style="73" hidden="1" customWidth="1"/>
    <col min="4" max="5" width="10.6640625" style="73" customWidth="1"/>
    <col min="6" max="20" width="9.6640625" style="73" customWidth="1"/>
    <col min="21" max="21" width="10.6640625" style="73" customWidth="1"/>
    <col min="22" max="49" width="10.6640625" style="94" customWidth="1"/>
    <col min="50" max="50" width="15" style="94" bestFit="1" customWidth="1"/>
    <col min="51" max="51" width="5.44140625" style="94" bestFit="1" customWidth="1"/>
    <col min="52" max="52" width="14.88671875" style="94" bestFit="1" customWidth="1"/>
    <col min="53" max="53" width="5.44140625" style="94" bestFit="1" customWidth="1"/>
    <col min="54" max="54" width="19.88671875" style="94" bestFit="1" customWidth="1"/>
    <col min="55" max="55" width="5.44140625" style="94" bestFit="1" customWidth="1"/>
    <col min="56" max="56" width="19.109375" style="94" bestFit="1" customWidth="1"/>
    <col min="57" max="57" width="5.44140625" style="94" bestFit="1" customWidth="1"/>
    <col min="58" max="65" width="10.6640625" style="94" customWidth="1"/>
    <col min="66" max="71" width="8.6640625" style="60" customWidth="1"/>
    <col min="72" max="82" width="12.6640625" style="95" customWidth="1"/>
    <col min="83" max="87" width="9.109375" style="95" customWidth="1"/>
    <col min="88" max="227" width="9.109375" style="61" customWidth="1"/>
  </cols>
  <sheetData>
    <row r="1" spans="1:84" x14ac:dyDescent="0.25">
      <c r="A1" s="72">
        <f ca="1">TODAY()</f>
        <v>37224</v>
      </c>
      <c r="H1" s="28">
        <v>0.67200000000000004</v>
      </c>
      <c r="I1" s="9">
        <f>H3*H2*H1</f>
        <v>5.4589920000000003</v>
      </c>
      <c r="J1" s="9"/>
    </row>
    <row r="2" spans="1:84" x14ac:dyDescent="0.25">
      <c r="A2" s="74" t="s">
        <v>342</v>
      </c>
      <c r="H2" s="28">
        <v>1.0549999999999999</v>
      </c>
      <c r="I2" s="14"/>
      <c r="J2" s="14"/>
    </row>
    <row r="3" spans="1:84" x14ac:dyDescent="0.25">
      <c r="H3" s="17">
        <v>7.7</v>
      </c>
      <c r="I3" s="17"/>
      <c r="J3" s="17"/>
    </row>
    <row r="5" spans="1:84" ht="13.8" thickBot="1" x14ac:dyDescent="0.3"/>
    <row r="6" spans="1:84" ht="14.4" thickTop="1" thickBot="1" x14ac:dyDescent="0.3">
      <c r="A6" s="74" t="s">
        <v>343</v>
      </c>
      <c r="D6" s="76" t="s">
        <v>344</v>
      </c>
      <c r="E6" s="77"/>
      <c r="F6" s="74" t="s">
        <v>345</v>
      </c>
      <c r="G6" s="74"/>
    </row>
    <row r="7" spans="1:84" ht="13.8" thickTop="1" x14ac:dyDescent="0.25"/>
    <row r="8" spans="1:84" x14ac:dyDescent="0.25">
      <c r="A8" s="74" t="s">
        <v>346</v>
      </c>
      <c r="B8" s="73" t="s">
        <v>347</v>
      </c>
      <c r="E8" s="73" t="s">
        <v>553</v>
      </c>
      <c r="F8" s="73" t="s">
        <v>554</v>
      </c>
    </row>
    <row r="9" spans="1:84" x14ac:dyDescent="0.25">
      <c r="A9" s="78" t="s">
        <v>348</v>
      </c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BD9" s="86"/>
      <c r="BE9" s="86"/>
      <c r="BF9" s="86"/>
      <c r="BG9" s="86"/>
      <c r="BH9" s="86"/>
      <c r="BI9" s="86"/>
      <c r="BJ9" s="86"/>
      <c r="BK9" s="86"/>
      <c r="BL9" s="86"/>
      <c r="BM9" s="86"/>
    </row>
    <row r="10" spans="1:84" x14ac:dyDescent="0.25">
      <c r="D10" s="79">
        <f>F10</f>
        <v>37154</v>
      </c>
      <c r="E10" s="78"/>
      <c r="F10" s="79">
        <v>37154</v>
      </c>
      <c r="G10" s="79"/>
      <c r="H10" s="79"/>
      <c r="I10" s="79">
        <f>VLOOKUP(F10-1,dateconversion,2,FALSE)</f>
        <v>37153</v>
      </c>
      <c r="J10" s="79"/>
      <c r="K10" s="79"/>
      <c r="L10" s="79">
        <f>VLOOKUP(I10-1,dateconversion,2,FALSE)</f>
        <v>37152</v>
      </c>
      <c r="M10" s="79"/>
      <c r="N10" s="79"/>
      <c r="O10" s="79">
        <f>VLOOKUP(L10-1,dateconversion,2,FALSE)</f>
        <v>37151</v>
      </c>
      <c r="P10" s="79"/>
      <c r="Q10" s="79"/>
      <c r="R10" s="79">
        <f>VLOOKUP(O10-1,dateconversion,2,FALSE)</f>
        <v>37148</v>
      </c>
      <c r="S10" s="79"/>
      <c r="AE10" s="130">
        <v>36896</v>
      </c>
      <c r="BD10" s="96"/>
      <c r="BE10" s="95"/>
      <c r="BF10" s="96"/>
      <c r="BG10" s="95"/>
      <c r="BH10" s="96"/>
      <c r="BI10" s="95"/>
      <c r="BJ10" s="96"/>
      <c r="BK10" s="95"/>
      <c r="BL10" s="96"/>
      <c r="BM10" s="86"/>
    </row>
    <row r="11" spans="1:84" x14ac:dyDescent="0.25">
      <c r="A11" s="75"/>
      <c r="B11" s="78"/>
      <c r="C11" s="78"/>
      <c r="D11" s="78"/>
      <c r="E11" s="78"/>
      <c r="R11" s="74"/>
      <c r="S11" s="74"/>
      <c r="T11" s="75"/>
      <c r="U11" s="75"/>
      <c r="V11" s="95"/>
      <c r="W11" s="95"/>
      <c r="X11" s="95"/>
      <c r="Y11" s="95"/>
      <c r="Z11" s="95"/>
      <c r="AA11" s="95"/>
      <c r="AB11" s="95"/>
      <c r="AC11" s="95"/>
      <c r="AD11" s="95"/>
      <c r="AE11" s="130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/>
      <c r="AU11" s="95"/>
      <c r="AV11" s="95"/>
      <c r="AW11" s="95"/>
      <c r="AX11" s="95"/>
      <c r="AY11" s="95"/>
      <c r="AZ11" s="95"/>
      <c r="BA11" s="95"/>
      <c r="BB11" s="95"/>
      <c r="BC11" s="95"/>
      <c r="BD11" s="60"/>
      <c r="BE11" s="95"/>
      <c r="BF11" s="60"/>
      <c r="BG11" s="60"/>
      <c r="BH11" s="60"/>
      <c r="BI11" s="60"/>
      <c r="BJ11" s="60"/>
      <c r="BK11" s="60"/>
      <c r="BL11" s="86"/>
      <c r="BM11" s="95"/>
    </row>
    <row r="12" spans="1:84" ht="13.8" thickBot="1" x14ac:dyDescent="0.3">
      <c r="A12" s="75"/>
      <c r="B12" s="80" t="s">
        <v>349</v>
      </c>
      <c r="C12" s="80" t="s">
        <v>350</v>
      </c>
      <c r="D12" s="80" t="s">
        <v>455</v>
      </c>
      <c r="E12" s="80" t="s">
        <v>351</v>
      </c>
      <c r="F12" s="80" t="s">
        <v>167</v>
      </c>
      <c r="G12" s="80" t="s">
        <v>453</v>
      </c>
      <c r="H12" s="80" t="s">
        <v>454</v>
      </c>
      <c r="I12" s="80" t="s">
        <v>167</v>
      </c>
      <c r="J12" s="80" t="s">
        <v>453</v>
      </c>
      <c r="K12" s="80" t="s">
        <v>454</v>
      </c>
      <c r="L12" s="80" t="s">
        <v>167</v>
      </c>
      <c r="M12" s="80" t="s">
        <v>453</v>
      </c>
      <c r="N12" s="80" t="s">
        <v>454</v>
      </c>
      <c r="O12" s="80" t="s">
        <v>167</v>
      </c>
      <c r="P12" s="80" t="s">
        <v>453</v>
      </c>
      <c r="Q12" s="80" t="s">
        <v>454</v>
      </c>
      <c r="R12" s="80" t="s">
        <v>167</v>
      </c>
      <c r="S12" s="80"/>
      <c r="T12" s="80" t="s">
        <v>352</v>
      </c>
      <c r="U12" s="80"/>
      <c r="V12"/>
      <c r="W12" s="86" t="s">
        <v>167</v>
      </c>
      <c r="X12" s="86" t="s">
        <v>409</v>
      </c>
      <c r="Y12" s="86" t="s">
        <v>14</v>
      </c>
      <c r="Z12" s="86" t="s">
        <v>437</v>
      </c>
      <c r="AA12" s="86" t="s">
        <v>438</v>
      </c>
      <c r="AB12" s="86"/>
      <c r="AC12" s="86"/>
      <c r="AD12" s="86"/>
      <c r="AE12" s="86"/>
      <c r="AF12" s="86"/>
      <c r="AG12" s="86"/>
      <c r="AH12" s="86"/>
      <c r="AI12" s="86"/>
      <c r="AJ12" s="86"/>
      <c r="AK12" s="130">
        <v>36892</v>
      </c>
      <c r="AL12" s="130">
        <v>36892</v>
      </c>
      <c r="AM12" s="130">
        <v>36923</v>
      </c>
      <c r="AN12" s="130">
        <v>36951</v>
      </c>
      <c r="AO12" s="130">
        <v>36982</v>
      </c>
      <c r="AP12" s="130">
        <v>37012</v>
      </c>
      <c r="AQ12" s="130">
        <v>37043</v>
      </c>
      <c r="AR12" s="130">
        <v>37073</v>
      </c>
      <c r="AS12" s="130">
        <v>37104</v>
      </c>
      <c r="AT12" s="130">
        <v>37135</v>
      </c>
      <c r="AU12" s="130">
        <v>37165</v>
      </c>
      <c r="AV12" s="130">
        <v>37196</v>
      </c>
      <c r="AW12" s="130">
        <v>37226</v>
      </c>
      <c r="AX12" s="130">
        <v>37257</v>
      </c>
      <c r="AY12" s="130">
        <v>37288</v>
      </c>
      <c r="AZ12" s="130">
        <v>37316</v>
      </c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95"/>
      <c r="BO12" s="95"/>
    </row>
    <row r="13" spans="1:84" ht="14.4" thickTop="1" thickBot="1" x14ac:dyDescent="0.3">
      <c r="A13" s="2" t="s">
        <v>3</v>
      </c>
      <c r="B13" s="11">
        <v>2.6030000000000002</v>
      </c>
      <c r="C13" s="81">
        <f>AX13</f>
        <v>0</v>
      </c>
      <c r="D13" s="78">
        <f>AVERAGE(F13,I13,L13,O13,R13)</f>
        <v>1.7440000000000002</v>
      </c>
      <c r="E13" s="78">
        <f>AVERAGE(H13,K13,N13,Q13,T13)</f>
        <v>2.2866</v>
      </c>
      <c r="F13" s="82">
        <f>VLOOKUP(F$10,cash,$W13,FALSE)</f>
        <v>2.0699999999999998</v>
      </c>
      <c r="G13" s="134">
        <f>VLOOKUP(F$10,PRICELOOK,$X13,FALSE)</f>
        <v>2.06</v>
      </c>
      <c r="H13" s="98">
        <f>VLOOKUP(F$10,PRICELOOK,$Y13,FALSE)</f>
        <v>2.137</v>
      </c>
      <c r="I13" s="82">
        <f>VLOOKUP(I$10,cash,$W13,FALSE)</f>
        <v>2.125</v>
      </c>
      <c r="J13" s="134">
        <f>VLOOKUP(I$10,PRICELOOK,$X13,FALSE)</f>
        <v>2.06</v>
      </c>
      <c r="K13" s="98">
        <f>VLOOKUP(I$10,PRICELOOK,$Y13,FALSE)</f>
        <v>2.1019999999999999</v>
      </c>
      <c r="L13" s="82">
        <f>VLOOKUP(L$10,cash,$W13,FALSE)</f>
        <v>2.1800000000000002</v>
      </c>
      <c r="M13" s="134">
        <f>VLOOKUP(L$10,PRICELOOK,$X13,FALSE)</f>
        <v>2.13</v>
      </c>
      <c r="N13" s="98">
        <f>VLOOKUP(L$10,PRICELOOK,$Y13,FALSE)</f>
        <v>2.2250000000000001</v>
      </c>
      <c r="O13" s="82">
        <f>VLOOKUP(O$10,cash,$W13,FALSE)</f>
        <v>2.3450000000000002</v>
      </c>
      <c r="P13" s="134">
        <f>VLOOKUP(O$10,PRICELOOK,$X13,FALSE)</f>
        <v>2.25</v>
      </c>
      <c r="Q13" s="98">
        <f>VLOOKUP(O$10,PRICELOOK,$Y13,FALSE)</f>
        <v>2.3690000000000002</v>
      </c>
      <c r="R13" s="82">
        <f>VLOOKUP(R$10,cash,$W13,FALSE)</f>
        <v>0</v>
      </c>
      <c r="S13" s="134">
        <f>VLOOKUP(R$10,PRICELOOK,$X13,FALSE)</f>
        <v>2.44</v>
      </c>
      <c r="T13" s="98">
        <f>VLOOKUP(R$10,PRICELOOK,$Y13,FALSE)</f>
        <v>2.6</v>
      </c>
      <c r="U13" s="83"/>
      <c r="V13"/>
      <c r="W13" s="86">
        <v>5</v>
      </c>
      <c r="X13" s="86">
        <v>5</v>
      </c>
      <c r="Y13" s="86">
        <f>IF(F8="open",27,31)</f>
        <v>31</v>
      </c>
      <c r="Z13" s="86">
        <f>Y13+26</f>
        <v>57</v>
      </c>
      <c r="AA13" s="86">
        <f>Z13+22</f>
        <v>79</v>
      </c>
      <c r="AB13" s="86"/>
      <c r="AC13" s="86"/>
      <c r="AD13" s="86"/>
      <c r="AE13" s="86">
        <f>VLOOKUP($AE$10,cash,W13,FALSE)</f>
        <v>9.8249999999999993</v>
      </c>
      <c r="AF13" s="86">
        <f>VLOOKUP($AE$10,PRICELOOK,X13,FALSE)</f>
        <v>10.07</v>
      </c>
      <c r="AG13" s="86">
        <f>VLOOKUP($AE$10,PRICELOOK,Y13,FALSE)</f>
        <v>9.2609999999999992</v>
      </c>
      <c r="AH13" s="86">
        <f>VLOOKUP($AE$10,PRICELOOK,Z13,FALSE)</f>
        <v>5.6535714285714294</v>
      </c>
      <c r="AI13" s="86">
        <f>VLOOKUP($AE$10,PRICELOOK,AA13,FALSE)</f>
        <v>5.5239999999999991</v>
      </c>
      <c r="AJ13" s="86"/>
      <c r="AK13" s="86">
        <f>AE13</f>
        <v>9.8249999999999993</v>
      </c>
      <c r="AL13" s="86">
        <f>AF13-AE13+AF13</f>
        <v>10.315000000000001</v>
      </c>
      <c r="AM13" s="86">
        <f>AG13</f>
        <v>9.2609999999999992</v>
      </c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92"/>
      <c r="BO13" s="92"/>
      <c r="BT13" s="92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</row>
    <row r="14" spans="1:84" ht="13.8" thickTop="1" x14ac:dyDescent="0.25">
      <c r="A14" s="2" t="s">
        <v>353</v>
      </c>
      <c r="B14" s="11">
        <v>2.61</v>
      </c>
      <c r="C14" s="84"/>
      <c r="D14" s="86"/>
      <c r="E14" s="86"/>
      <c r="F14" s="87"/>
      <c r="G14" s="106"/>
      <c r="H14" s="98">
        <f>VLOOKUP(F$10,PRICELOOK,31,FALSE)</f>
        <v>2.137</v>
      </c>
      <c r="I14" s="87"/>
      <c r="J14" s="106"/>
      <c r="K14" s="98">
        <f>VLOOKUP(I$10,PRICELOOK,31,FALSE)</f>
        <v>2.1019999999999999</v>
      </c>
      <c r="L14" s="87"/>
      <c r="M14" s="106"/>
      <c r="N14" s="98">
        <f>VLOOKUP(L$10,PRICELOOK,31,FALSE)</f>
        <v>2.2250000000000001</v>
      </c>
      <c r="O14" s="87"/>
      <c r="P14" s="106"/>
      <c r="Q14" s="98">
        <f>VLOOKUP(O$10,PRICELOOK,31,FALSE)</f>
        <v>2.3690000000000002</v>
      </c>
      <c r="R14" s="87"/>
      <c r="S14" s="106"/>
      <c r="T14" s="98">
        <f>VLOOKUP(R$10,PRICELOOK,31,FALSE)</f>
        <v>2.6</v>
      </c>
      <c r="U14" s="89"/>
      <c r="V14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92"/>
      <c r="BO14" s="92"/>
      <c r="BT14" s="92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</row>
    <row r="15" spans="1:84" x14ac:dyDescent="0.25">
      <c r="A15" s="3" t="s">
        <v>355</v>
      </c>
      <c r="B15" s="90">
        <v>2.6</v>
      </c>
      <c r="C15" s="90">
        <f>IF(BASISYN="basis",AX15-C$13,AX15)</f>
        <v>0</v>
      </c>
      <c r="D15" s="78">
        <f>AVERAGE(F15,I15,L15,O15,R15)</f>
        <v>-1.7440000000000002</v>
      </c>
      <c r="E15" s="78">
        <f>AVERAGE(H15,K15,N15,Q15,T15)</f>
        <v>8.9999999999998085E-3</v>
      </c>
      <c r="F15" s="87">
        <f>VLOOKUP(F$10,cash,$W15,FALSE)-F$13</f>
        <v>-2.0699999999999998</v>
      </c>
      <c r="G15" s="106">
        <f>VLOOKUP(F$10,PRICELOOK,$X15,FALSE)-G$13</f>
        <v>0</v>
      </c>
      <c r="H15" s="99">
        <f>VLOOKUP(F$10,PRICELOOK,$Y15,FALSE)-H$13</f>
        <v>9.9999999999997868E-3</v>
      </c>
      <c r="I15" s="87">
        <f>VLOOKUP(I$10,cash,$W15,FALSE)-I$13</f>
        <v>-2.125</v>
      </c>
      <c r="J15" s="106">
        <f>VLOOKUP(I$10,PRICELOOK,$X15,FALSE)-J$13</f>
        <v>0</v>
      </c>
      <c r="K15" s="99">
        <f>VLOOKUP(I$10,PRICELOOK,$Y15,FALSE)-K$13</f>
        <v>7.4999999999998401E-3</v>
      </c>
      <c r="L15" s="87">
        <f>VLOOKUP(L$10,cash,$W15,FALSE)-L$13</f>
        <v>-2.1800000000000002</v>
      </c>
      <c r="M15" s="106">
        <f>VLOOKUP(L$10,PRICELOOK,$X15,FALSE)-M$13</f>
        <v>0</v>
      </c>
      <c r="N15" s="99">
        <f>VLOOKUP(L$10,PRICELOOK,$Y15,FALSE)-N$13</f>
        <v>7.4999999999998401E-3</v>
      </c>
      <c r="O15" s="87">
        <f>VLOOKUP(O$10,cash,$W15,FALSE)-O$13</f>
        <v>-2.3450000000000002</v>
      </c>
      <c r="P15" s="106">
        <f>VLOOKUP(O$10,PRICELOOK,$X15,FALSE)-P$13</f>
        <v>0</v>
      </c>
      <c r="Q15" s="99">
        <f>VLOOKUP(O$10,PRICELOOK,$Y15,FALSE)-Q$13</f>
        <v>9.9999999999997868E-3</v>
      </c>
      <c r="R15" s="87">
        <f>VLOOKUP(R$10,cash,$W15,FALSE)-R$13</f>
        <v>0</v>
      </c>
      <c r="S15" s="106">
        <f>VLOOKUP(R$10,PRICELOOK,$X15,FALSE)-S$13</f>
        <v>0</v>
      </c>
      <c r="T15" s="99">
        <f>VLOOKUP(R$10,PRICELOOK,$Y15,FALSE)-T$13</f>
        <v>9.9999999999997868E-3</v>
      </c>
      <c r="U15" s="91"/>
      <c r="V15"/>
      <c r="W15" s="86">
        <v>10</v>
      </c>
      <c r="X15" s="86">
        <v>19</v>
      </c>
      <c r="Y15" s="86">
        <v>45</v>
      </c>
      <c r="Z15" s="86">
        <f>Y15+26</f>
        <v>71</v>
      </c>
      <c r="AA15" s="86">
        <f>Z15+22</f>
        <v>93</v>
      </c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92"/>
      <c r="BO15" s="92"/>
      <c r="BT15" s="92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</row>
    <row r="16" spans="1:84" x14ac:dyDescent="0.25">
      <c r="A16" s="3" t="s">
        <v>356</v>
      </c>
      <c r="B16" s="90">
        <v>2.6</v>
      </c>
      <c r="C16" s="90">
        <f>IF(BASISYN="basis",AX16-C$13,AX16)</f>
        <v>0</v>
      </c>
      <c r="D16" s="78">
        <f>AVERAGE(F16,I16,L16,O16,R16)</f>
        <v>-1.7440000000000002</v>
      </c>
      <c r="E16" s="78">
        <f>AVERAGE(H16,K16,N16,Q16,T16)</f>
        <v>3.4999999999999255E-3</v>
      </c>
      <c r="F16" s="87">
        <f>VLOOKUP(F$10,cash,$W16,FALSE)-F$13</f>
        <v>-2.0699999999999998</v>
      </c>
      <c r="G16" s="106">
        <f>VLOOKUP(F$10,PRICELOOK,$X16,FALSE)-G$13</f>
        <v>9.9999999999997868E-3</v>
      </c>
      <c r="H16" s="99">
        <f>VLOOKUP(F$10,PRICELOOK,$Y16,FALSE)-H$13</f>
        <v>4.9999999999998934E-3</v>
      </c>
      <c r="I16" s="87">
        <f>VLOOKUP(I$10,cash,$W16,FALSE)-I$13</f>
        <v>-2.125</v>
      </c>
      <c r="J16" s="106">
        <f>VLOOKUP(I$10,PRICELOOK,$X16,FALSE)-J$13</f>
        <v>9.9999999999997868E-3</v>
      </c>
      <c r="K16" s="99">
        <f>VLOOKUP(I$10,PRICELOOK,$Y16,FALSE)-K$13</f>
        <v>4.9999999999998934E-3</v>
      </c>
      <c r="L16" s="87">
        <f>VLOOKUP(L$10,cash,$W16,FALSE)-L$13</f>
        <v>-2.1800000000000002</v>
      </c>
      <c r="M16" s="106">
        <f>VLOOKUP(L$10,PRICELOOK,$X16,FALSE)-M$13</f>
        <v>1.0000000000000231E-2</v>
      </c>
      <c r="N16" s="99">
        <f>VLOOKUP(L$10,PRICELOOK,$Y16,FALSE)-N$13</f>
        <v>2.4999999999999467E-3</v>
      </c>
      <c r="O16" s="87">
        <f>VLOOKUP(O$10,cash,$W16,FALSE)-O$13</f>
        <v>-2.3450000000000002</v>
      </c>
      <c r="P16" s="106">
        <f>VLOOKUP(O$10,PRICELOOK,$X16,FALSE)-P$13</f>
        <v>0</v>
      </c>
      <c r="Q16" s="99">
        <f>VLOOKUP(O$10,PRICELOOK,$Y16,FALSE)-Q$13</f>
        <v>2.4999999999999467E-3</v>
      </c>
      <c r="R16" s="87">
        <f>VLOOKUP(R$10,cash,$W16,FALSE)-R$13</f>
        <v>0</v>
      </c>
      <c r="S16" s="106">
        <f>VLOOKUP(R$10,PRICELOOK,$X16,FALSE)-S$13</f>
        <v>0</v>
      </c>
      <c r="T16" s="99">
        <f>VLOOKUP(R$10,PRICELOOK,$Y16,FALSE)-T$13</f>
        <v>2.4999999999999467E-3</v>
      </c>
      <c r="U16" s="91"/>
      <c r="V16"/>
      <c r="W16" s="86">
        <v>9</v>
      </c>
      <c r="X16" s="86">
        <v>20</v>
      </c>
      <c r="Y16" s="86">
        <v>46</v>
      </c>
      <c r="Z16" s="86">
        <f>Y16+26</f>
        <v>72</v>
      </c>
      <c r="AA16" s="86">
        <f>Z16+22</f>
        <v>94</v>
      </c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92"/>
      <c r="BO16" s="92"/>
      <c r="BT16" s="92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</row>
    <row r="17" spans="1:84" x14ac:dyDescent="0.25">
      <c r="A17" s="3"/>
      <c r="B17" s="92"/>
      <c r="C17" s="90"/>
      <c r="D17" s="92"/>
      <c r="E17" s="78"/>
      <c r="F17" s="87"/>
      <c r="G17" s="106"/>
      <c r="H17" s="106"/>
      <c r="I17" s="87"/>
      <c r="J17" s="106"/>
      <c r="K17" s="106"/>
      <c r="L17" s="87"/>
      <c r="M17" s="106"/>
      <c r="N17" s="106"/>
      <c r="O17" s="87"/>
      <c r="P17" s="106"/>
      <c r="Q17" s="106"/>
      <c r="R17" s="87"/>
      <c r="S17" s="106"/>
      <c r="T17" s="106"/>
      <c r="U17" s="91"/>
      <c r="V17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92"/>
      <c r="BO17" s="92"/>
      <c r="BT17" s="92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</row>
    <row r="18" spans="1:84" x14ac:dyDescent="0.25">
      <c r="A18" s="3"/>
      <c r="B18" s="92"/>
      <c r="C18" s="90"/>
      <c r="D18" s="92"/>
      <c r="E18" s="78"/>
      <c r="F18" s="87"/>
      <c r="G18" s="106"/>
      <c r="H18" s="106"/>
      <c r="I18" s="87"/>
      <c r="J18" s="106"/>
      <c r="K18" s="106"/>
      <c r="L18" s="87"/>
      <c r="M18" s="106"/>
      <c r="N18" s="106"/>
      <c r="O18" s="87"/>
      <c r="P18" s="106"/>
      <c r="Q18" s="106"/>
      <c r="R18" s="87"/>
      <c r="S18" s="106"/>
      <c r="T18" s="106"/>
      <c r="U18" s="91"/>
      <c r="V18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92"/>
      <c r="BO18" s="92"/>
      <c r="BT18" s="92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</row>
    <row r="19" spans="1:84" x14ac:dyDescent="0.25">
      <c r="A19" s="3" t="s">
        <v>357</v>
      </c>
      <c r="B19" s="93">
        <v>2.73</v>
      </c>
      <c r="C19" s="90">
        <f>IF(BASISYN="basis",AX19-C$13,AX19)</f>
        <v>0</v>
      </c>
      <c r="D19" s="78">
        <f>AVERAGE(F19,I19,L19,O19,R19)</f>
        <v>-1.7440000000000002</v>
      </c>
      <c r="E19" s="78">
        <f>AVERAGE(H19,K19,N19,Q19,T19)</f>
        <v>0.13249999999999984</v>
      </c>
      <c r="F19" s="87">
        <f>VLOOKUP(F$10,cash,$W19,FALSE)-F$13</f>
        <v>-2.0699999999999998</v>
      </c>
      <c r="G19" s="106">
        <f>VLOOKUP(F$10,PRICELOOK,$X19,FALSE)-G$13</f>
        <v>0.18999999999999995</v>
      </c>
      <c r="H19" s="99">
        <f>VLOOKUP(F$10,PRICELOOK,$Y19,FALSE)-H$13</f>
        <v>0.13249999999999984</v>
      </c>
      <c r="I19" s="87">
        <f>VLOOKUP(I$10,cash,$W19,FALSE)-I$13</f>
        <v>-2.125</v>
      </c>
      <c r="J19" s="106">
        <f>VLOOKUP(I$10,PRICELOOK,$X19,FALSE)-J$13</f>
        <v>0.18999999999999995</v>
      </c>
      <c r="K19" s="99">
        <f>VLOOKUP(I$10,PRICELOOK,$Y19,FALSE)-K$13</f>
        <v>0.13249999999999984</v>
      </c>
      <c r="L19" s="87">
        <f>VLOOKUP(L$10,cash,$W19,FALSE)-L$13</f>
        <v>-2.1800000000000002</v>
      </c>
      <c r="M19" s="106">
        <f>VLOOKUP(L$10,PRICELOOK,$X19,FALSE)-M$13</f>
        <v>0.20000000000000018</v>
      </c>
      <c r="N19" s="99">
        <f>VLOOKUP(L$10,PRICELOOK,$Y19,FALSE)-N$13</f>
        <v>0.13249999999999984</v>
      </c>
      <c r="O19" s="87">
        <f>VLOOKUP(O$10,cash,$W19,FALSE)-O$13</f>
        <v>-2.3450000000000002</v>
      </c>
      <c r="P19" s="106">
        <f>VLOOKUP(O$10,PRICELOOK,$X19,FALSE)-P$13</f>
        <v>0.18999999999999995</v>
      </c>
      <c r="Q19" s="99">
        <f>VLOOKUP(O$10,PRICELOOK,$Y19,FALSE)-Q$13</f>
        <v>0.13249999999999984</v>
      </c>
      <c r="R19" s="87">
        <f>VLOOKUP(R$10,cash,$W19,FALSE)-R$13</f>
        <v>0</v>
      </c>
      <c r="S19" s="106">
        <f>VLOOKUP(R$10,PRICELOOK,$X19,FALSE)-S$13</f>
        <v>0.14999999999999991</v>
      </c>
      <c r="T19" s="99">
        <f>VLOOKUP(R$10,PRICELOOK,$Y19,FALSE)-T$13</f>
        <v>0.13249999999999984</v>
      </c>
      <c r="U19" s="91"/>
      <c r="V19"/>
      <c r="W19" s="86">
        <v>16</v>
      </c>
      <c r="X19" s="86">
        <v>21</v>
      </c>
      <c r="Y19" s="86">
        <v>47</v>
      </c>
      <c r="Z19" s="86">
        <f>Y19+26</f>
        <v>73</v>
      </c>
      <c r="AA19" s="86">
        <f>Z19+22</f>
        <v>95</v>
      </c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92"/>
      <c r="BO19" s="92"/>
      <c r="BT19" s="92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</row>
    <row r="20" spans="1:84" x14ac:dyDescent="0.25">
      <c r="A20" s="3" t="s">
        <v>358</v>
      </c>
      <c r="B20" s="93">
        <v>2.73</v>
      </c>
      <c r="C20" s="90">
        <f>IF(BASISYN="basis",AX20-C$13,AX20)</f>
        <v>0</v>
      </c>
      <c r="D20" s="78">
        <f>AVERAGE(F20,I20,L20,O20,R20)</f>
        <v>-1.7440000000000002</v>
      </c>
      <c r="E20" s="78">
        <f>AVERAGE(H20,K20,N20,Q20,T20)</f>
        <v>0.26500000000000012</v>
      </c>
      <c r="F20" s="87">
        <f>VLOOKUP(F$10,cash,$W20,FALSE)-F$13</f>
        <v>-2.0699999999999998</v>
      </c>
      <c r="G20" s="106">
        <f>VLOOKUP(F$10,PRICELOOK,$X20,FALSE)-G$13</f>
        <v>0.27</v>
      </c>
      <c r="H20" s="99">
        <f>VLOOKUP(F$10,PRICELOOK,$Y20,FALSE)-H$13</f>
        <v>0.26500000000000012</v>
      </c>
      <c r="I20" s="87">
        <f>VLOOKUP(I$10,cash,$W20,FALSE)-I$13</f>
        <v>-2.125</v>
      </c>
      <c r="J20" s="106">
        <f>VLOOKUP(I$10,PRICELOOK,$X20,FALSE)-J$13</f>
        <v>0.27</v>
      </c>
      <c r="K20" s="99">
        <f>VLOOKUP(I$10,PRICELOOK,$Y20,FALSE)-K$13</f>
        <v>0.26500000000000012</v>
      </c>
      <c r="L20" s="87">
        <f>VLOOKUP(L$10,cash,$W20,FALSE)-L$13</f>
        <v>-2.1800000000000002</v>
      </c>
      <c r="M20" s="106">
        <f>VLOOKUP(L$10,PRICELOOK,$X20,FALSE)-M$13</f>
        <v>0.27</v>
      </c>
      <c r="N20" s="99">
        <f>VLOOKUP(L$10,PRICELOOK,$Y20,FALSE)-N$13</f>
        <v>0.26500000000000012</v>
      </c>
      <c r="O20" s="87">
        <f>VLOOKUP(O$10,cash,$W20,FALSE)-O$13</f>
        <v>-2.3450000000000002</v>
      </c>
      <c r="P20" s="106">
        <f>VLOOKUP(O$10,PRICELOOK,$X20,FALSE)-P$13</f>
        <v>0.27</v>
      </c>
      <c r="Q20" s="99">
        <f>VLOOKUP(O$10,PRICELOOK,$Y20,FALSE)-Q$13</f>
        <v>0.26500000000000012</v>
      </c>
      <c r="R20" s="87">
        <f>VLOOKUP(R$10,cash,$W20,FALSE)-R$13</f>
        <v>0</v>
      </c>
      <c r="S20" s="106">
        <f>VLOOKUP(R$10,PRICELOOK,$X20,FALSE)-S$13</f>
        <v>0.26000000000000023</v>
      </c>
      <c r="T20" s="99">
        <f>VLOOKUP(R$10,PRICELOOK,$Y20,FALSE)-T$13</f>
        <v>0.26500000000000012</v>
      </c>
      <c r="U20" s="91"/>
      <c r="V20"/>
      <c r="W20" s="86">
        <v>24</v>
      </c>
      <c r="X20" s="86">
        <v>22</v>
      </c>
      <c r="Y20" s="86">
        <v>48</v>
      </c>
      <c r="Z20" s="86">
        <f>Y20+26</f>
        <v>74</v>
      </c>
      <c r="AA20" s="86">
        <f>Z20+22</f>
        <v>96</v>
      </c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92"/>
      <c r="BO20" s="92"/>
      <c r="BT20" s="92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</row>
    <row r="21" spans="1:84" x14ac:dyDescent="0.25">
      <c r="A21" s="3" t="s">
        <v>30</v>
      </c>
      <c r="B21" s="93">
        <v>2.73</v>
      </c>
      <c r="C21" s="90">
        <f>IF(BASISYN="basis",AX21-C$13,AX21)</f>
        <v>0</v>
      </c>
      <c r="D21" s="78">
        <f>AVERAGE(F21,I21,L21,O21,R21)</f>
        <v>-1.7440000000000002</v>
      </c>
      <c r="E21" s="78">
        <f>AVERAGE(H21,K21,N21,Q21,T21)</f>
        <v>0.14999999999999991</v>
      </c>
      <c r="F21" s="87">
        <f>VLOOKUP(F$10,cash,$W21,FALSE)-F$13</f>
        <v>-2.0699999999999998</v>
      </c>
      <c r="G21" s="106">
        <f>VLOOKUP(F$10,PRICELOOK,$X21,FALSE)-G$13</f>
        <v>0.16000000000000014</v>
      </c>
      <c r="H21" s="99">
        <f>VLOOKUP(F$10,PRICELOOK,$Y21,FALSE)-H$13</f>
        <v>0.14999999999999991</v>
      </c>
      <c r="I21" s="87">
        <f>VLOOKUP(I$10,cash,$W21,FALSE)-I$13</f>
        <v>-2.125</v>
      </c>
      <c r="J21" s="106">
        <f>VLOOKUP(I$10,PRICELOOK,$X21,FALSE)-J$13</f>
        <v>0.14999999999999991</v>
      </c>
      <c r="K21" s="99">
        <f>VLOOKUP(I$10,PRICELOOK,$Y21,FALSE)-K$13</f>
        <v>0.14999999999999991</v>
      </c>
      <c r="L21" s="87">
        <f>VLOOKUP(L$10,cash,$W21,FALSE)-L$13</f>
        <v>-2.1800000000000002</v>
      </c>
      <c r="M21" s="106">
        <f>VLOOKUP(L$10,PRICELOOK,$X21,FALSE)-M$13</f>
        <v>0.14000000000000012</v>
      </c>
      <c r="N21" s="99">
        <f>VLOOKUP(L$10,PRICELOOK,$Y21,FALSE)-N$13</f>
        <v>0.14999999999999991</v>
      </c>
      <c r="O21" s="87">
        <f>VLOOKUP(O$10,cash,$W21,FALSE)-O$13</f>
        <v>-2.3450000000000002</v>
      </c>
      <c r="P21" s="106">
        <f>VLOOKUP(O$10,PRICELOOK,$X21,FALSE)-P$13</f>
        <v>0.14999999999999991</v>
      </c>
      <c r="Q21" s="99">
        <f>VLOOKUP(O$10,PRICELOOK,$Y21,FALSE)-Q$13</f>
        <v>0.14999999999999991</v>
      </c>
      <c r="R21" s="87">
        <f>VLOOKUP(R$10,cash,$W21,FALSE)-R$13</f>
        <v>0</v>
      </c>
      <c r="S21" s="106">
        <f>VLOOKUP(R$10,PRICELOOK,$X21,FALSE)-S$13</f>
        <v>0.14999999999999991</v>
      </c>
      <c r="T21" s="99">
        <f>VLOOKUP(R$10,PRICELOOK,$Y21,FALSE)-T$13</f>
        <v>0.14999999999999991</v>
      </c>
      <c r="U21" s="91"/>
      <c r="V21"/>
      <c r="W21" s="86">
        <v>17</v>
      </c>
      <c r="X21" s="86">
        <v>15</v>
      </c>
      <c r="Y21" s="86">
        <v>41</v>
      </c>
      <c r="Z21" s="86">
        <f>Y21+26</f>
        <v>67</v>
      </c>
      <c r="AA21" s="86">
        <f>Z21+22</f>
        <v>89</v>
      </c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92"/>
      <c r="BO21" s="92"/>
      <c r="BT21" s="92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</row>
    <row r="22" spans="1:84" x14ac:dyDescent="0.25">
      <c r="A22" s="3" t="s">
        <v>28</v>
      </c>
      <c r="B22" s="93">
        <v>3.05</v>
      </c>
      <c r="C22" s="90">
        <f>IF(BASISYN="basis",AX22-C$13,AX22)</f>
        <v>0</v>
      </c>
      <c r="D22" s="78">
        <f>AVERAGE(F22,I22,L22,O22,R22)</f>
        <v>-1.7440000000000002</v>
      </c>
      <c r="E22" s="78">
        <f>AVERAGE(H22,K22,N22,Q22,T22)</f>
        <v>0.29399999999999993</v>
      </c>
      <c r="F22" s="87">
        <f>VLOOKUP(F$10,cash,$W22,FALSE)-F$13</f>
        <v>-2.0699999999999998</v>
      </c>
      <c r="G22" s="106">
        <f>VLOOKUP(F$10,PRICELOOK,$X22,FALSE)-G$13</f>
        <v>0.27499999999999991</v>
      </c>
      <c r="H22" s="99">
        <f>VLOOKUP(F$10,PRICELOOK,$Y22,FALSE)-H$13</f>
        <v>0.29000000000000004</v>
      </c>
      <c r="I22" s="87">
        <f>VLOOKUP(I$10,cash,$W22,FALSE)-I$13</f>
        <v>-2.125</v>
      </c>
      <c r="J22" s="106">
        <f>VLOOKUP(I$10,PRICELOOK,$X22,FALSE)-J$13</f>
        <v>0.27499999999999991</v>
      </c>
      <c r="K22" s="99">
        <f>VLOOKUP(I$10,PRICELOOK,$Y22,FALSE)-K$13</f>
        <v>0.29000000000000004</v>
      </c>
      <c r="L22" s="87">
        <f>VLOOKUP(L$10,cash,$W22,FALSE)-L$13</f>
        <v>-2.1800000000000002</v>
      </c>
      <c r="M22" s="106">
        <f>VLOOKUP(L$10,PRICELOOK,$X22,FALSE)-M$13</f>
        <v>0.27499999999999991</v>
      </c>
      <c r="N22" s="99">
        <f>VLOOKUP(L$10,PRICELOOK,$Y22,FALSE)-N$13</f>
        <v>0.29000000000000004</v>
      </c>
      <c r="O22" s="87">
        <f>VLOOKUP(O$10,cash,$W22,FALSE)-O$13</f>
        <v>-2.3450000000000002</v>
      </c>
      <c r="P22" s="106">
        <f>VLOOKUP(O$10,PRICELOOK,$X22,FALSE)-P$13</f>
        <v>0.27499999999999991</v>
      </c>
      <c r="Q22" s="99">
        <f>VLOOKUP(O$10,PRICELOOK,$Y22,FALSE)-Q$13</f>
        <v>0.29999999999999982</v>
      </c>
      <c r="R22" s="87">
        <f>VLOOKUP(R$10,cash,$W22,FALSE)-R$13</f>
        <v>0</v>
      </c>
      <c r="S22" s="106">
        <f>VLOOKUP(R$10,PRICELOOK,$X22,FALSE)-S$13</f>
        <v>0.27499999999999991</v>
      </c>
      <c r="T22" s="99">
        <f>VLOOKUP(R$10,PRICELOOK,$Y22,FALSE)-T$13</f>
        <v>0.29999999999999982</v>
      </c>
      <c r="U22" s="91"/>
      <c r="V22"/>
      <c r="W22" s="86">
        <v>25</v>
      </c>
      <c r="X22" s="86">
        <v>16</v>
      </c>
      <c r="Y22" s="86">
        <v>42</v>
      </c>
      <c r="Z22" s="86">
        <f>Y22+26</f>
        <v>68</v>
      </c>
      <c r="AA22" s="86">
        <f>Z22+22</f>
        <v>90</v>
      </c>
      <c r="AB22" s="86"/>
      <c r="AC22" s="86"/>
      <c r="AD22" s="86"/>
      <c r="AE22" s="86"/>
      <c r="AF22" s="86"/>
      <c r="AG22" s="86"/>
      <c r="AH22" s="86"/>
      <c r="AI22" s="86"/>
      <c r="AJ22" s="86"/>
      <c r="AK22" s="86">
        <v>2.29</v>
      </c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92"/>
      <c r="BO22" s="92"/>
      <c r="BT22" s="92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</row>
    <row r="23" spans="1:84" x14ac:dyDescent="0.25">
      <c r="A23" s="3"/>
      <c r="B23" s="93"/>
      <c r="C23" s="90"/>
      <c r="D23" s="85"/>
      <c r="E23" s="78"/>
      <c r="F23" s="87"/>
      <c r="G23" s="106"/>
      <c r="H23" s="106"/>
      <c r="I23" s="87"/>
      <c r="J23" s="106"/>
      <c r="K23" s="106"/>
      <c r="L23" s="87"/>
      <c r="M23" s="106"/>
      <c r="N23" s="106"/>
      <c r="O23" s="87"/>
      <c r="P23" s="106"/>
      <c r="Q23" s="106"/>
      <c r="R23" s="87"/>
      <c r="S23" s="106"/>
      <c r="T23" s="106"/>
      <c r="U23" s="91"/>
      <c r="V23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>
        <v>2.2549999999999999</v>
      </c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92"/>
      <c r="BO23" s="92"/>
      <c r="BT23" s="92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</row>
    <row r="24" spans="1:84" x14ac:dyDescent="0.25">
      <c r="A24" s="3"/>
      <c r="B24" s="93"/>
      <c r="C24" s="90"/>
      <c r="D24" s="85"/>
      <c r="E24" s="78"/>
      <c r="F24" s="87"/>
      <c r="G24" s="106"/>
      <c r="H24" s="106"/>
      <c r="I24" s="87"/>
      <c r="J24" s="106"/>
      <c r="K24" s="106"/>
      <c r="L24" s="87"/>
      <c r="M24" s="106"/>
      <c r="N24" s="106"/>
      <c r="O24" s="87"/>
      <c r="P24" s="106"/>
      <c r="Q24" s="106"/>
      <c r="R24" s="87"/>
      <c r="S24" s="106"/>
      <c r="T24" s="106"/>
      <c r="U24" s="91"/>
      <c r="V24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>
        <v>2.33</v>
      </c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92"/>
      <c r="BO24" s="92"/>
      <c r="BT24" s="92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</row>
    <row r="25" spans="1:84" x14ac:dyDescent="0.25">
      <c r="A25" s="3" t="s">
        <v>12</v>
      </c>
      <c r="B25" s="90">
        <v>2.6</v>
      </c>
      <c r="C25" s="90">
        <f>IF(BASISYN="basis",AX25-C$13,AX25)</f>
        <v>0</v>
      </c>
      <c r="D25" s="78">
        <f>AVERAGE(F25,I25,L25,O25,R25)</f>
        <v>-1.7440000000000002</v>
      </c>
      <c r="E25" s="78">
        <f>AVERAGE(H25,K25,N25,Q25,T25)</f>
        <v>-4.5000000000001705E-3</v>
      </c>
      <c r="F25" s="87">
        <f t="shared" ref="F25:F40" si="0">VLOOKUP(F$10,cash,$W25,FALSE)-F$13</f>
        <v>-2.0699999999999998</v>
      </c>
      <c r="G25" s="106">
        <f t="shared" ref="G25:G40" si="1">VLOOKUP(F$10,PRICELOOK,$X25,FALSE)-G$13</f>
        <v>9.9999999999997868E-3</v>
      </c>
      <c r="H25" s="99">
        <f>VLOOKUP(F$10,PRICELOOK,$Y25,FALSE)-H$13</f>
        <v>7.4999999999998401E-3</v>
      </c>
      <c r="I25" s="87">
        <f t="shared" ref="I25:I40" si="2">VLOOKUP(I$10,cash,$W25,FALSE)-I$13</f>
        <v>-2.125</v>
      </c>
      <c r="J25" s="106">
        <f t="shared" ref="J25:J40" si="3">VLOOKUP(I$10,PRICELOOK,$X25,FALSE)-J$13</f>
        <v>9.9999999999997868E-3</v>
      </c>
      <c r="K25" s="99">
        <f>VLOOKUP(I$10,PRICELOOK,$Y25,FALSE)-K$13</f>
        <v>4.9999999999998934E-3</v>
      </c>
      <c r="L25" s="87">
        <f t="shared" ref="L25:L40" si="4">VLOOKUP(L$10,cash,$W25,FALSE)-L$13</f>
        <v>-2.1800000000000002</v>
      </c>
      <c r="M25" s="106">
        <f t="shared" ref="M25:M40" si="5">VLOOKUP(L$10,PRICELOOK,$X25,FALSE)-M$13</f>
        <v>0</v>
      </c>
      <c r="N25" s="99">
        <f>VLOOKUP(L$10,PRICELOOK,$Y25,FALSE)-N$13</f>
        <v>-7.5000000000002842E-3</v>
      </c>
      <c r="O25" s="87">
        <f t="shared" ref="O25:O40" si="6">VLOOKUP(O$10,cash,$W25,FALSE)-O$13</f>
        <v>-2.3450000000000002</v>
      </c>
      <c r="P25" s="106">
        <f t="shared" ref="P25:P40" si="7">VLOOKUP(O$10,PRICELOOK,$X25,FALSE)-P$13</f>
        <v>-2.0000000000000018E-2</v>
      </c>
      <c r="Q25" s="99">
        <f>VLOOKUP(O$10,PRICELOOK,$Y25,FALSE)-Q$13</f>
        <v>-1.2500000000000178E-2</v>
      </c>
      <c r="R25" s="87">
        <f t="shared" ref="R25:R40" si="8">VLOOKUP(R$10,cash,$W25,FALSE)-R$13</f>
        <v>0</v>
      </c>
      <c r="S25" s="106">
        <f t="shared" ref="S25:S40" si="9">VLOOKUP(R$10,PRICELOOK,$X25,FALSE)-S$13</f>
        <v>-2.9999999999999805E-2</v>
      </c>
      <c r="T25" s="99">
        <f>VLOOKUP(R$10,PRICELOOK,$Y25,FALSE)-T$13</f>
        <v>-1.5000000000000124E-2</v>
      </c>
      <c r="U25" s="91"/>
      <c r="V25"/>
      <c r="W25" s="86">
        <v>8</v>
      </c>
      <c r="X25" s="86">
        <v>12</v>
      </c>
      <c r="Y25" s="86">
        <v>38</v>
      </c>
      <c r="Z25" s="86">
        <f>Y25+26</f>
        <v>64</v>
      </c>
      <c r="AA25" s="86">
        <f>Z25+22</f>
        <v>86</v>
      </c>
      <c r="AB25" s="86"/>
      <c r="AC25" s="86"/>
      <c r="AD25" s="86"/>
      <c r="AE25" s="86"/>
      <c r="AF25" s="86"/>
      <c r="AG25" s="86"/>
      <c r="AH25" s="86"/>
      <c r="AI25" s="86"/>
      <c r="AJ25" s="86"/>
      <c r="AK25" s="86">
        <v>2.36</v>
      </c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92"/>
      <c r="BO25" s="92"/>
      <c r="BT25" s="92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</row>
    <row r="26" spans="1:84" x14ac:dyDescent="0.25">
      <c r="A26" s="3" t="s">
        <v>9</v>
      </c>
      <c r="B26" s="93">
        <v>2.48</v>
      </c>
      <c r="C26" s="90">
        <f>IF(BASISYN="basis",AX26-C$13,AX26)</f>
        <v>0</v>
      </c>
      <c r="D26" s="78">
        <f>AVERAGE(F26,I26,L26,O26,R26)</f>
        <v>-1.7440000000000002</v>
      </c>
      <c r="E26" s="78">
        <f>AVERAGE(H26,K26,N26,Q26,T26)</f>
        <v>-0.13600000000000004</v>
      </c>
      <c r="F26" s="87">
        <f t="shared" si="0"/>
        <v>-2.0699999999999998</v>
      </c>
      <c r="G26" s="106">
        <f t="shared" si="1"/>
        <v>-0.15000000000000013</v>
      </c>
      <c r="H26" s="99">
        <f>VLOOKUP(F$10,PRICELOOK,$Y26,FALSE)-H$13</f>
        <v>-0.125</v>
      </c>
      <c r="I26" s="87">
        <f t="shared" si="2"/>
        <v>-2.125</v>
      </c>
      <c r="J26" s="106">
        <f t="shared" si="3"/>
        <v>-0.14000000000000012</v>
      </c>
      <c r="K26" s="99">
        <f>VLOOKUP(I$10,PRICELOOK,$Y26,FALSE)-K$13</f>
        <v>-0.12000000000000011</v>
      </c>
      <c r="L26" s="87">
        <f t="shared" si="4"/>
        <v>-2.1800000000000002</v>
      </c>
      <c r="M26" s="106">
        <f t="shared" si="5"/>
        <v>-0.12999999999999989</v>
      </c>
      <c r="N26" s="99">
        <f>VLOOKUP(L$10,PRICELOOK,$Y26,FALSE)-N$13</f>
        <v>-0.12999999999999989</v>
      </c>
      <c r="O26" s="87">
        <f t="shared" si="6"/>
        <v>-2.3450000000000002</v>
      </c>
      <c r="P26" s="106">
        <f t="shared" si="7"/>
        <v>-0.18000000000000016</v>
      </c>
      <c r="Q26" s="99">
        <f>VLOOKUP(O$10,PRICELOOK,$Y26,FALSE)-Q$13</f>
        <v>-0.14000000000000012</v>
      </c>
      <c r="R26" s="87">
        <f t="shared" si="8"/>
        <v>0</v>
      </c>
      <c r="S26" s="106">
        <f t="shared" si="9"/>
        <v>-0.20999999999999996</v>
      </c>
      <c r="T26" s="99">
        <f>VLOOKUP(R$10,PRICELOOK,$Y26,FALSE)-T$13</f>
        <v>-0.16500000000000004</v>
      </c>
      <c r="U26" s="91"/>
      <c r="V26"/>
      <c r="W26" s="86">
        <v>7</v>
      </c>
      <c r="X26" s="86">
        <v>17</v>
      </c>
      <c r="Y26" s="86">
        <v>43</v>
      </c>
      <c r="Z26" s="86">
        <f>Y26+26</f>
        <v>69</v>
      </c>
      <c r="AA26" s="86">
        <f>Z26+22</f>
        <v>91</v>
      </c>
      <c r="AB26" s="86"/>
      <c r="AC26" s="86"/>
      <c r="AD26" s="86"/>
      <c r="AE26" s="86"/>
      <c r="AF26" s="86"/>
      <c r="AG26" s="86"/>
      <c r="AH26" s="86"/>
      <c r="AI26" s="86"/>
      <c r="AJ26" s="86"/>
      <c r="AK26" s="86">
        <v>2.44</v>
      </c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92"/>
      <c r="BO26" s="92"/>
      <c r="BT26" s="92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</row>
    <row r="27" spans="1:84" x14ac:dyDescent="0.25">
      <c r="A27" s="3" t="s">
        <v>38</v>
      </c>
      <c r="B27" s="93">
        <v>2.41</v>
      </c>
      <c r="C27" s="90">
        <f>IF(BASISYN="basis",AX27-C$13,AX27)</f>
        <v>0</v>
      </c>
      <c r="D27" s="78">
        <f>AVERAGE(F27,I27,L27,O27,R27)</f>
        <v>-1.7440000000000002</v>
      </c>
      <c r="E27" s="78">
        <f>AVERAGE(H27,K27,N27,Q27,T27)</f>
        <v>-0.15700000000000008</v>
      </c>
      <c r="F27" s="87">
        <f t="shared" si="0"/>
        <v>-2.0699999999999998</v>
      </c>
      <c r="G27" s="106">
        <f t="shared" si="1"/>
        <v>-0.26</v>
      </c>
      <c r="H27" s="99">
        <f>VLOOKUP(F$10,PRICELOOK,$Y27,FALSE)-H$13</f>
        <v>-0.14500000000000002</v>
      </c>
      <c r="I27" s="87">
        <f t="shared" si="2"/>
        <v>-2.125</v>
      </c>
      <c r="J27" s="106">
        <f t="shared" si="3"/>
        <v>-0.22999999999999998</v>
      </c>
      <c r="K27" s="99">
        <f>VLOOKUP(I$10,PRICELOOK,$Y27,FALSE)-K$13</f>
        <v>-0.13500000000000001</v>
      </c>
      <c r="L27" s="87">
        <f t="shared" si="4"/>
        <v>-2.1800000000000002</v>
      </c>
      <c r="M27" s="106">
        <f t="shared" si="5"/>
        <v>-0.15999999999999992</v>
      </c>
      <c r="N27" s="99">
        <f>VLOOKUP(L$10,PRICELOOK,$Y27,FALSE)-N$13</f>
        <v>-0.14000000000000012</v>
      </c>
      <c r="O27" s="87">
        <f t="shared" si="6"/>
        <v>-2.3450000000000002</v>
      </c>
      <c r="P27" s="106">
        <f t="shared" si="7"/>
        <v>-0.25</v>
      </c>
      <c r="Q27" s="99">
        <f>VLOOKUP(O$10,PRICELOOK,$Y27,FALSE)-Q$13</f>
        <v>-0.16500000000000004</v>
      </c>
      <c r="R27" s="87">
        <f t="shared" si="8"/>
        <v>0</v>
      </c>
      <c r="S27" s="106">
        <f t="shared" si="9"/>
        <v>-0.23999999999999977</v>
      </c>
      <c r="T27" s="99">
        <f>VLOOKUP(R$10,PRICELOOK,$Y27,FALSE)-T$13</f>
        <v>-0.20000000000000018</v>
      </c>
      <c r="U27" s="91"/>
      <c r="V27"/>
      <c r="W27" s="86">
        <v>6</v>
      </c>
      <c r="X27" s="86">
        <v>8</v>
      </c>
      <c r="Y27" s="86">
        <v>34</v>
      </c>
      <c r="Z27" s="86">
        <f>Y27+26</f>
        <v>60</v>
      </c>
      <c r="AA27" s="86">
        <f>Z27+22</f>
        <v>82</v>
      </c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92"/>
      <c r="BO27" s="92"/>
      <c r="BT27" s="92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</row>
    <row r="28" spans="1:84" x14ac:dyDescent="0.25">
      <c r="A28" s="2"/>
      <c r="B28" s="93"/>
      <c r="C28" s="90"/>
      <c r="D28" s="92"/>
      <c r="E28" s="92"/>
      <c r="F28" s="87"/>
      <c r="G28" s="106"/>
      <c r="H28" s="88"/>
      <c r="I28" s="87"/>
      <c r="J28" s="106"/>
      <c r="K28" s="88"/>
      <c r="L28" s="87"/>
      <c r="M28" s="106"/>
      <c r="N28" s="88"/>
      <c r="O28" s="87"/>
      <c r="P28" s="106"/>
      <c r="Q28" s="88"/>
      <c r="R28" s="87"/>
      <c r="S28" s="106"/>
      <c r="T28" s="88"/>
      <c r="U28" s="89"/>
      <c r="V28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92"/>
      <c r="BO28" s="92"/>
      <c r="BT28" s="92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</row>
    <row r="29" spans="1:84" x14ac:dyDescent="0.25">
      <c r="A29" s="3" t="s">
        <v>39</v>
      </c>
      <c r="B29" s="93">
        <v>2.65</v>
      </c>
      <c r="C29" s="90">
        <f>IF(BASISYN="basis",AX29-C$13,AX29)</f>
        <v>0</v>
      </c>
      <c r="D29" s="78">
        <f>AVERAGE(F29,I29,L29,O29,R29)</f>
        <v>-1.7440000000000002</v>
      </c>
      <c r="E29" s="78">
        <f>AVERAGE(H29,K29,N29,Q29,T29)</f>
        <v>-2.5000000000000356E-3</v>
      </c>
      <c r="F29" s="87">
        <f t="shared" si="0"/>
        <v>-2.0699999999999998</v>
      </c>
      <c r="G29" s="106">
        <f t="shared" si="1"/>
        <v>4.9999999999998934E-3</v>
      </c>
      <c r="H29" s="99">
        <f>VLOOKUP(F$10,PRICELOOK,$Y29,FALSE)-H$13</f>
        <v>4.9999999999998934E-3</v>
      </c>
      <c r="I29" s="87">
        <f t="shared" si="2"/>
        <v>-2.125</v>
      </c>
      <c r="J29" s="106">
        <f t="shared" si="3"/>
        <v>4.9999999999998934E-3</v>
      </c>
      <c r="K29" s="99">
        <f>VLOOKUP(I$10,PRICELOOK,$Y29,FALSE)-K$13</f>
        <v>-4.9999999999998934E-3</v>
      </c>
      <c r="L29" s="87">
        <f t="shared" si="4"/>
        <v>-2.1800000000000002</v>
      </c>
      <c r="M29" s="106">
        <f t="shared" si="5"/>
        <v>-9.9999999999997868E-3</v>
      </c>
      <c r="N29" s="99">
        <f>VLOOKUP(L$10,PRICELOOK,$Y29,FALSE)-N$13</f>
        <v>-1.2500000000000178E-2</v>
      </c>
      <c r="O29" s="87">
        <f t="shared" si="6"/>
        <v>-2.3450000000000002</v>
      </c>
      <c r="P29" s="106">
        <f t="shared" si="7"/>
        <v>-2.0000000000000018E-2</v>
      </c>
      <c r="Q29" s="99">
        <f>VLOOKUP(O$10,PRICELOOK,$Y29,FALSE)-Q$13</f>
        <v>-4.9999999999998934E-3</v>
      </c>
      <c r="R29" s="87">
        <f t="shared" si="8"/>
        <v>0</v>
      </c>
      <c r="S29" s="106">
        <f t="shared" si="9"/>
        <v>-2.0000000000000018E-2</v>
      </c>
      <c r="T29" s="99">
        <f>VLOOKUP(R$10,PRICELOOK,$Y29,FALSE)-T$13</f>
        <v>4.9999999999998934E-3</v>
      </c>
      <c r="U29" s="91"/>
      <c r="V29"/>
      <c r="W29" s="86">
        <v>22</v>
      </c>
      <c r="X29" s="86">
        <v>7</v>
      </c>
      <c r="Y29" s="86">
        <v>33</v>
      </c>
      <c r="Z29" s="86">
        <f>Y29+26</f>
        <v>59</v>
      </c>
      <c r="AA29" s="86">
        <f>Z29+22</f>
        <v>81</v>
      </c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92"/>
      <c r="BO29" s="92"/>
      <c r="BT29" s="92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</row>
    <row r="30" spans="1:84" x14ac:dyDescent="0.25">
      <c r="A30" s="3" t="s">
        <v>7</v>
      </c>
      <c r="B30" s="93">
        <v>2.48</v>
      </c>
      <c r="C30" s="90">
        <f>IF(BASISYN="basis",AX30-C$13,AX30)</f>
        <v>0</v>
      </c>
      <c r="D30" s="78">
        <f>AVERAGE(F30,I30,L30,O30,R30)</f>
        <v>-1.7440000000000002</v>
      </c>
      <c r="E30" s="78">
        <f>AVERAGE(H30,K30,N30,Q30,T30)</f>
        <v>-0.11300000000000007</v>
      </c>
      <c r="F30" s="87">
        <f t="shared" si="0"/>
        <v>-2.0699999999999998</v>
      </c>
      <c r="G30" s="106">
        <f t="shared" si="1"/>
        <v>-0.1100000000000001</v>
      </c>
      <c r="H30" s="99">
        <f>VLOOKUP(F$10,PRICELOOK,$Y30,FALSE)-H$13</f>
        <v>-9.5000000000000195E-2</v>
      </c>
      <c r="I30" s="87">
        <f t="shared" si="2"/>
        <v>-2.125</v>
      </c>
      <c r="J30" s="106">
        <f t="shared" si="3"/>
        <v>-0.1100000000000001</v>
      </c>
      <c r="K30" s="99">
        <f>VLOOKUP(I$10,PRICELOOK,$Y30,FALSE)-K$13</f>
        <v>-0.10000000000000009</v>
      </c>
      <c r="L30" s="87">
        <f t="shared" si="4"/>
        <v>-2.1800000000000002</v>
      </c>
      <c r="M30" s="106">
        <f t="shared" si="5"/>
        <v>-0.12999999999999989</v>
      </c>
      <c r="N30" s="99">
        <f>VLOOKUP(L$10,PRICELOOK,$Y30,FALSE)-N$13</f>
        <v>-0.12000000000000011</v>
      </c>
      <c r="O30" s="87">
        <f t="shared" si="6"/>
        <v>-2.3450000000000002</v>
      </c>
      <c r="P30" s="106">
        <f t="shared" si="7"/>
        <v>-0.12999999999999989</v>
      </c>
      <c r="Q30" s="99">
        <f>VLOOKUP(O$10,PRICELOOK,$Y30,FALSE)-Q$13</f>
        <v>-0.12000000000000011</v>
      </c>
      <c r="R30" s="87">
        <f t="shared" si="8"/>
        <v>0</v>
      </c>
      <c r="S30" s="106">
        <f t="shared" si="9"/>
        <v>-0.12999999999999989</v>
      </c>
      <c r="T30" s="99">
        <f>VLOOKUP(R$10,PRICELOOK,$Y30,FALSE)-T$13</f>
        <v>-0.12999999999999989</v>
      </c>
      <c r="U30" s="91"/>
      <c r="V30"/>
      <c r="W30" s="86">
        <v>11</v>
      </c>
      <c r="X30" s="86">
        <v>11</v>
      </c>
      <c r="Y30" s="86">
        <v>37</v>
      </c>
      <c r="Z30" s="86">
        <f>Y30+26</f>
        <v>63</v>
      </c>
      <c r="AA30" s="86">
        <f>Z30+22</f>
        <v>85</v>
      </c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92"/>
      <c r="BO30" s="92"/>
      <c r="BT30" s="92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</row>
    <row r="31" spans="1:84" x14ac:dyDescent="0.25">
      <c r="A31" s="3" t="s">
        <v>359</v>
      </c>
      <c r="B31" s="93">
        <v>2.48</v>
      </c>
      <c r="C31" s="90">
        <f>IF(BASISYN="basis",AX31-C$13,AX31)</f>
        <v>0</v>
      </c>
      <c r="D31" s="78">
        <f>AVERAGE(F31,I31,L31,O31,R31)</f>
        <v>-1.7440000000000002</v>
      </c>
      <c r="E31" s="78">
        <f>AVERAGE(H31,K31,N31,Q31,T31)</f>
        <v>-7.6499999999999971E-2</v>
      </c>
      <c r="F31" s="87">
        <f t="shared" si="0"/>
        <v>-2.0699999999999998</v>
      </c>
      <c r="G31" s="106">
        <f t="shared" si="1"/>
        <v>-4.0000000000000036E-2</v>
      </c>
      <c r="H31" s="99">
        <f>VLOOKUP(F$10,PRICELOOK,$Y31,FALSE)-H$13</f>
        <v>-6.0000000000000053E-2</v>
      </c>
      <c r="I31" s="87">
        <f t="shared" si="2"/>
        <v>-2.125</v>
      </c>
      <c r="J31" s="106">
        <f t="shared" si="3"/>
        <v>-4.0000000000000036E-2</v>
      </c>
      <c r="K31" s="99">
        <f>VLOOKUP(I$10,PRICELOOK,$Y31,FALSE)-K$13</f>
        <v>-6.7499999999999893E-2</v>
      </c>
      <c r="L31" s="87">
        <f t="shared" si="4"/>
        <v>-2.1800000000000002</v>
      </c>
      <c r="M31" s="106">
        <f t="shared" si="5"/>
        <v>-6.0000000000000053E-2</v>
      </c>
      <c r="N31" s="99">
        <f>VLOOKUP(L$10,PRICELOOK,$Y31,FALSE)-N$13</f>
        <v>-8.4999999999999964E-2</v>
      </c>
      <c r="O31" s="87">
        <f t="shared" si="6"/>
        <v>-2.3450000000000002</v>
      </c>
      <c r="P31" s="106">
        <f t="shared" si="7"/>
        <v>-0.12000000000000011</v>
      </c>
      <c r="Q31" s="99">
        <f>VLOOKUP(O$10,PRICELOOK,$Y31,FALSE)-Q$13</f>
        <v>-8.4999999999999964E-2</v>
      </c>
      <c r="R31" s="87">
        <f t="shared" si="8"/>
        <v>0</v>
      </c>
      <c r="S31" s="106">
        <f t="shared" si="9"/>
        <v>-0.12000000000000011</v>
      </c>
      <c r="T31" s="99">
        <f>VLOOKUP(R$10,PRICELOOK,$Y31,FALSE)-T$13</f>
        <v>-8.4999999999999964E-2</v>
      </c>
      <c r="U31" s="91"/>
      <c r="V31"/>
      <c r="W31" s="86">
        <v>20</v>
      </c>
      <c r="X31" s="86">
        <v>23</v>
      </c>
      <c r="Y31" s="86">
        <v>49</v>
      </c>
      <c r="Z31" s="86">
        <f>Y31+26</f>
        <v>75</v>
      </c>
      <c r="AA31" s="86">
        <f>Z31+22</f>
        <v>97</v>
      </c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92"/>
      <c r="BO31" s="92"/>
      <c r="BT31" s="92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</row>
    <row r="32" spans="1:84" x14ac:dyDescent="0.25">
      <c r="A32" s="3" t="s">
        <v>398</v>
      </c>
      <c r="B32" s="93">
        <v>2.48</v>
      </c>
      <c r="C32" s="90">
        <f>IF(BASISYN="basis",AX32-C$13,AX32)</f>
        <v>0</v>
      </c>
      <c r="D32" s="78">
        <f>AVERAGE(F32,I32,L32,O32,R32)</f>
        <v>-1.7440000000000002</v>
      </c>
      <c r="E32" s="78">
        <f>AVERAGE(H32,K32,N32,Q32,T32)</f>
        <v>-7.6499999999999971E-2</v>
      </c>
      <c r="F32" s="87">
        <f t="shared" si="0"/>
        <v>-2.0699999999999998</v>
      </c>
      <c r="G32" s="106">
        <f t="shared" si="1"/>
        <v>-4.0000000000000036E-2</v>
      </c>
      <c r="H32" s="99">
        <f>VLOOKUP(F$10,PRICELOOK,$Y32,FALSE)-H$13</f>
        <v>-6.0000000000000053E-2</v>
      </c>
      <c r="I32" s="87">
        <f t="shared" si="2"/>
        <v>-2.125</v>
      </c>
      <c r="J32" s="106">
        <f t="shared" si="3"/>
        <v>-4.0000000000000036E-2</v>
      </c>
      <c r="K32" s="99">
        <f>VLOOKUP(I$10,PRICELOOK,$Y32,FALSE)-K$13</f>
        <v>-6.7499999999999893E-2</v>
      </c>
      <c r="L32" s="87">
        <f t="shared" si="4"/>
        <v>-2.1800000000000002</v>
      </c>
      <c r="M32" s="106">
        <f t="shared" si="5"/>
        <v>-6.0000000000000053E-2</v>
      </c>
      <c r="N32" s="99">
        <f>VLOOKUP(L$10,PRICELOOK,$Y32,FALSE)-N$13</f>
        <v>-8.4999999999999964E-2</v>
      </c>
      <c r="O32" s="87">
        <f t="shared" si="6"/>
        <v>-2.3450000000000002</v>
      </c>
      <c r="P32" s="106">
        <f t="shared" si="7"/>
        <v>-0.12000000000000011</v>
      </c>
      <c r="Q32" s="99">
        <f>VLOOKUP(O$10,PRICELOOK,$Y32,FALSE)-Q$13</f>
        <v>-8.4999999999999964E-2</v>
      </c>
      <c r="R32" s="87">
        <f t="shared" si="8"/>
        <v>0</v>
      </c>
      <c r="S32" s="106">
        <f t="shared" si="9"/>
        <v>-0.12000000000000011</v>
      </c>
      <c r="T32" s="99">
        <f>VLOOKUP(R$10,PRICELOOK,$Y32,FALSE)-T$13</f>
        <v>-8.4999999999999964E-2</v>
      </c>
      <c r="U32" s="91"/>
      <c r="V32"/>
      <c r="W32" s="86">
        <v>21</v>
      </c>
      <c r="X32" s="86">
        <v>24</v>
      </c>
      <c r="Y32" s="86">
        <v>50</v>
      </c>
      <c r="Z32" s="86">
        <f>Y32+26</f>
        <v>76</v>
      </c>
      <c r="AA32" s="86">
        <f>Z32+22</f>
        <v>98</v>
      </c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92"/>
      <c r="BO32" s="92"/>
      <c r="BT32" s="92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</row>
    <row r="33" spans="1:227" x14ac:dyDescent="0.25">
      <c r="A33" s="3"/>
      <c r="B33" s="93"/>
      <c r="C33" s="90"/>
      <c r="D33" s="92"/>
      <c r="E33" s="92"/>
      <c r="F33" s="87"/>
      <c r="G33" s="106"/>
      <c r="H33" s="88"/>
      <c r="I33" s="87"/>
      <c r="J33" s="106"/>
      <c r="K33" s="88"/>
      <c r="L33" s="87"/>
      <c r="M33" s="106"/>
      <c r="N33" s="88"/>
      <c r="O33" s="87"/>
      <c r="P33" s="106"/>
      <c r="Q33" s="88"/>
      <c r="R33" s="87"/>
      <c r="S33" s="106"/>
      <c r="T33" s="88"/>
      <c r="U33" s="89"/>
      <c r="V33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92"/>
      <c r="BO33" s="92"/>
      <c r="BT33" s="92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</row>
    <row r="34" spans="1:227" ht="13.5" customHeight="1" x14ac:dyDescent="0.25">
      <c r="A34" s="3" t="s">
        <v>24</v>
      </c>
      <c r="B34" s="93">
        <v>2.59</v>
      </c>
      <c r="C34" s="90">
        <f t="shared" ref="C34:C39" si="10">IF(BASISYN="basis",AX34-C$13,AX34)</f>
        <v>0</v>
      </c>
      <c r="D34" s="78">
        <f t="shared" ref="D34:D48" si="11">AVERAGE(F34,I34,L34,O34,R34)</f>
        <v>-1.7440000000000002</v>
      </c>
      <c r="E34" s="78">
        <f t="shared" ref="E34:E40" si="12">AVERAGE(H34,K34,N34,Q34,T34)</f>
        <v>-2.5999999999999978E-2</v>
      </c>
      <c r="F34" s="87">
        <f t="shared" si="0"/>
        <v>-2.0699999999999998</v>
      </c>
      <c r="G34" s="106">
        <f t="shared" si="1"/>
        <v>-0.10000000000000009</v>
      </c>
      <c r="H34" s="99">
        <f t="shared" ref="H34:H40" si="13">VLOOKUP(F$10,PRICELOOK,$Y34,FALSE)-H$13</f>
        <v>-2.9999999999999805E-2</v>
      </c>
      <c r="I34" s="87">
        <f t="shared" si="2"/>
        <v>-2.125</v>
      </c>
      <c r="J34" s="106">
        <f t="shared" si="3"/>
        <v>-6.0000000000000053E-2</v>
      </c>
      <c r="K34" s="99">
        <f t="shared" ref="K34:K40" si="14">VLOOKUP(I$10,PRICELOOK,$Y34,FALSE)-K$13</f>
        <v>0</v>
      </c>
      <c r="L34" s="87">
        <f t="shared" si="4"/>
        <v>-2.1800000000000002</v>
      </c>
      <c r="M34" s="106">
        <f t="shared" si="5"/>
        <v>5.0000000000000266E-2</v>
      </c>
      <c r="N34" s="99">
        <f t="shared" ref="N34:N40" si="15">VLOOKUP(L$10,PRICELOOK,$Y34,FALSE)-N$13</f>
        <v>-2.0000000000000018E-2</v>
      </c>
      <c r="O34" s="87">
        <f t="shared" si="6"/>
        <v>-2.3450000000000002</v>
      </c>
      <c r="P34" s="106">
        <f t="shared" si="7"/>
        <v>0</v>
      </c>
      <c r="Q34" s="99">
        <f t="shared" ref="Q34:Q40" si="16">VLOOKUP(O$10,PRICELOOK,$Y34,FALSE)-Q$13</f>
        <v>-2.4999999999999911E-2</v>
      </c>
      <c r="R34" s="87">
        <f t="shared" si="8"/>
        <v>0</v>
      </c>
      <c r="S34" s="106">
        <f t="shared" si="9"/>
        <v>-6.0000000000000053E-2</v>
      </c>
      <c r="T34" s="99">
        <f t="shared" ref="T34:T40" si="17">VLOOKUP(R$10,PRICELOOK,$Y34,FALSE)-T$13</f>
        <v>-5.500000000000016E-2</v>
      </c>
      <c r="U34" s="91"/>
      <c r="V34"/>
      <c r="W34" s="86">
        <v>18</v>
      </c>
      <c r="X34" s="86">
        <v>13</v>
      </c>
      <c r="Y34" s="86">
        <v>39</v>
      </c>
      <c r="Z34" s="86">
        <f t="shared" ref="Z34:Z39" si="18">Y34+26</f>
        <v>65</v>
      </c>
      <c r="AA34" s="86">
        <f t="shared" ref="AA34:AA39" si="19">Z34+22</f>
        <v>87</v>
      </c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92"/>
      <c r="BO34" s="92"/>
      <c r="BT34" s="92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</row>
    <row r="35" spans="1:227" x14ac:dyDescent="0.25">
      <c r="A35" s="3" t="s">
        <v>361</v>
      </c>
      <c r="B35" s="93">
        <v>2.37</v>
      </c>
      <c r="C35" s="90">
        <f t="shared" si="10"/>
        <v>0</v>
      </c>
      <c r="D35" s="78">
        <f t="shared" si="11"/>
        <v>-1.7440000000000002</v>
      </c>
      <c r="E35" s="78">
        <f t="shared" si="12"/>
        <v>0.10400000000000009</v>
      </c>
      <c r="F35" s="87">
        <f t="shared" si="0"/>
        <v>-2.0699999999999998</v>
      </c>
      <c r="G35" s="106">
        <f t="shared" si="1"/>
        <v>4.9999999999999822E-2</v>
      </c>
      <c r="H35" s="99">
        <f t="shared" si="13"/>
        <v>7.5000000000000178E-2</v>
      </c>
      <c r="I35" s="87">
        <f t="shared" si="2"/>
        <v>-2.125</v>
      </c>
      <c r="J35" s="106">
        <f t="shared" si="3"/>
        <v>8.9999999999999858E-2</v>
      </c>
      <c r="K35" s="99">
        <f t="shared" si="14"/>
        <v>9.5000000000000195E-2</v>
      </c>
      <c r="L35" s="87">
        <f t="shared" si="4"/>
        <v>-2.1800000000000002</v>
      </c>
      <c r="M35" s="106">
        <f t="shared" si="5"/>
        <v>0.10000000000000009</v>
      </c>
      <c r="N35" s="99">
        <f t="shared" si="15"/>
        <v>0.10000000000000009</v>
      </c>
      <c r="O35" s="87">
        <f t="shared" si="6"/>
        <v>-2.3450000000000002</v>
      </c>
      <c r="P35" s="106">
        <f t="shared" si="7"/>
        <v>-4.9999999999999822E-2</v>
      </c>
      <c r="Q35" s="99">
        <f t="shared" si="16"/>
        <v>0.10000000000000009</v>
      </c>
      <c r="R35" s="87">
        <f t="shared" si="8"/>
        <v>0</v>
      </c>
      <c r="S35" s="106">
        <f t="shared" si="9"/>
        <v>-0.14000000000000012</v>
      </c>
      <c r="T35" s="99">
        <f t="shared" si="17"/>
        <v>0.14999999999999991</v>
      </c>
      <c r="U35" s="91"/>
      <c r="V35"/>
      <c r="W35" s="86">
        <v>23</v>
      </c>
      <c r="X35" s="86">
        <v>25</v>
      </c>
      <c r="Y35" s="86">
        <v>51</v>
      </c>
      <c r="Z35" s="86">
        <f t="shared" si="18"/>
        <v>77</v>
      </c>
      <c r="AA35" s="86">
        <f t="shared" si="19"/>
        <v>99</v>
      </c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92"/>
      <c r="BO35" s="92"/>
      <c r="BT35" s="92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</row>
    <row r="36" spans="1:227" x14ac:dyDescent="0.25">
      <c r="A36" s="3" t="s">
        <v>35</v>
      </c>
      <c r="B36" s="93">
        <v>2.36</v>
      </c>
      <c r="C36" s="90">
        <f t="shared" si="10"/>
        <v>0</v>
      </c>
      <c r="D36" s="78">
        <f t="shared" si="11"/>
        <v>-1.7440000000000002</v>
      </c>
      <c r="E36" s="78">
        <f t="shared" si="12"/>
        <v>-0.24300000000000002</v>
      </c>
      <c r="F36" s="87">
        <f t="shared" si="0"/>
        <v>-2.0699999999999998</v>
      </c>
      <c r="G36" s="106">
        <f t="shared" si="1"/>
        <v>-0.30000000000000004</v>
      </c>
      <c r="H36" s="99">
        <f t="shared" si="13"/>
        <v>-0.21999999999999997</v>
      </c>
      <c r="I36" s="87">
        <f t="shared" si="2"/>
        <v>-2.125</v>
      </c>
      <c r="J36" s="106">
        <f t="shared" si="3"/>
        <v>-0.31000000000000005</v>
      </c>
      <c r="K36" s="99">
        <f t="shared" si="14"/>
        <v>-0.20999999999999996</v>
      </c>
      <c r="L36" s="87">
        <f t="shared" si="4"/>
        <v>-2.1800000000000002</v>
      </c>
      <c r="M36" s="106">
        <f t="shared" si="5"/>
        <v>-0.25</v>
      </c>
      <c r="N36" s="99">
        <f t="shared" si="15"/>
        <v>-0.22999999999999998</v>
      </c>
      <c r="O36" s="87">
        <f t="shared" si="6"/>
        <v>-2.3450000000000002</v>
      </c>
      <c r="P36" s="106">
        <f t="shared" si="7"/>
        <v>-0.35000000000000009</v>
      </c>
      <c r="Q36" s="99">
        <f t="shared" si="16"/>
        <v>-0.27</v>
      </c>
      <c r="R36" s="87">
        <f t="shared" si="8"/>
        <v>0</v>
      </c>
      <c r="S36" s="106">
        <f t="shared" si="9"/>
        <v>-0.39000000000000012</v>
      </c>
      <c r="T36" s="99">
        <f t="shared" si="17"/>
        <v>-0.28500000000000014</v>
      </c>
      <c r="U36" s="91"/>
      <c r="V36"/>
      <c r="W36" s="86">
        <v>19</v>
      </c>
      <c r="X36" s="86">
        <v>18</v>
      </c>
      <c r="Y36" s="86">
        <v>44</v>
      </c>
      <c r="Z36" s="86">
        <f t="shared" si="18"/>
        <v>70</v>
      </c>
      <c r="AA36" s="86">
        <f t="shared" si="19"/>
        <v>92</v>
      </c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92"/>
      <c r="BO36" s="92"/>
      <c r="BT36" s="92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</row>
    <row r="37" spans="1:227" x14ac:dyDescent="0.25">
      <c r="A37" s="3" t="s">
        <v>36</v>
      </c>
      <c r="B37" s="93">
        <v>2.31</v>
      </c>
      <c r="C37" s="90">
        <f t="shared" si="10"/>
        <v>0</v>
      </c>
      <c r="D37" s="78">
        <f t="shared" si="11"/>
        <v>-1.7440000000000002</v>
      </c>
      <c r="E37" s="78">
        <f t="shared" si="12"/>
        <v>-0.33300000000000007</v>
      </c>
      <c r="F37" s="87">
        <f t="shared" si="0"/>
        <v>-2.0699999999999998</v>
      </c>
      <c r="G37" s="106">
        <f t="shared" si="1"/>
        <v>-0.52</v>
      </c>
      <c r="H37" s="99">
        <f t="shared" si="13"/>
        <v>-0.375</v>
      </c>
      <c r="I37" s="87">
        <f t="shared" si="2"/>
        <v>-2.125</v>
      </c>
      <c r="J37" s="106">
        <f t="shared" si="3"/>
        <v>-0.41000000000000014</v>
      </c>
      <c r="K37" s="99">
        <f t="shared" si="14"/>
        <v>-0.31000000000000005</v>
      </c>
      <c r="L37" s="87">
        <f t="shared" si="4"/>
        <v>-2.1800000000000002</v>
      </c>
      <c r="M37" s="106">
        <f t="shared" si="5"/>
        <v>-0.2699999999999998</v>
      </c>
      <c r="N37" s="99">
        <f t="shared" si="15"/>
        <v>-0.30000000000000004</v>
      </c>
      <c r="O37" s="87">
        <f t="shared" si="6"/>
        <v>-2.3450000000000002</v>
      </c>
      <c r="P37" s="106">
        <f t="shared" si="7"/>
        <v>-0.3600000000000001</v>
      </c>
      <c r="Q37" s="99">
        <f t="shared" si="16"/>
        <v>-0.33000000000000007</v>
      </c>
      <c r="R37" s="87">
        <f t="shared" si="8"/>
        <v>0</v>
      </c>
      <c r="S37" s="106">
        <f t="shared" si="9"/>
        <v>-0.39999999999999991</v>
      </c>
      <c r="T37" s="99">
        <f t="shared" si="17"/>
        <v>-0.35000000000000009</v>
      </c>
      <c r="U37" s="91"/>
      <c r="V37"/>
      <c r="W37" s="86">
        <v>12</v>
      </c>
      <c r="X37" s="86">
        <v>9</v>
      </c>
      <c r="Y37" s="86">
        <v>35</v>
      </c>
      <c r="Z37" s="86">
        <f t="shared" si="18"/>
        <v>61</v>
      </c>
      <c r="AA37" s="86">
        <f t="shared" si="19"/>
        <v>83</v>
      </c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92"/>
      <c r="BO37" s="92"/>
      <c r="BT37" s="92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</row>
    <row r="38" spans="1:227" x14ac:dyDescent="0.25">
      <c r="A38" s="3" t="s">
        <v>31</v>
      </c>
      <c r="B38" s="93">
        <v>2.46</v>
      </c>
      <c r="C38" s="90">
        <f t="shared" si="10"/>
        <v>0</v>
      </c>
      <c r="D38" s="78">
        <f t="shared" si="11"/>
        <v>-1.7440000000000002</v>
      </c>
      <c r="E38" s="78">
        <f t="shared" si="12"/>
        <v>-0.45700000000000002</v>
      </c>
      <c r="F38" s="87">
        <f t="shared" si="0"/>
        <v>-2.0699999999999998</v>
      </c>
      <c r="G38" s="106">
        <f t="shared" si="1"/>
        <v>-0.60000000000000009</v>
      </c>
      <c r="H38" s="99">
        <f t="shared" si="13"/>
        <v>-0.48</v>
      </c>
      <c r="I38" s="87">
        <f t="shared" si="2"/>
        <v>-2.125</v>
      </c>
      <c r="J38" s="106">
        <f t="shared" si="3"/>
        <v>-0.51</v>
      </c>
      <c r="K38" s="99">
        <f t="shared" si="14"/>
        <v>-0.40999999999999992</v>
      </c>
      <c r="L38" s="87">
        <f t="shared" si="4"/>
        <v>-2.1800000000000002</v>
      </c>
      <c r="M38" s="106">
        <f t="shared" si="5"/>
        <v>-0.37999999999999989</v>
      </c>
      <c r="N38" s="99">
        <f t="shared" si="15"/>
        <v>-0.41000000000000014</v>
      </c>
      <c r="O38" s="87">
        <f t="shared" si="6"/>
        <v>-2.3450000000000002</v>
      </c>
      <c r="P38" s="106">
        <f t="shared" si="7"/>
        <v>-0.5</v>
      </c>
      <c r="Q38" s="99">
        <f t="shared" si="16"/>
        <v>-0.48</v>
      </c>
      <c r="R38" s="87">
        <f t="shared" si="8"/>
        <v>0</v>
      </c>
      <c r="S38" s="106">
        <f t="shared" si="9"/>
        <v>-0.53</v>
      </c>
      <c r="T38" s="99">
        <f t="shared" si="17"/>
        <v>-0.50499999999999989</v>
      </c>
      <c r="U38" s="91"/>
      <c r="V38"/>
      <c r="W38" s="86">
        <v>13</v>
      </c>
      <c r="X38" s="86">
        <v>10</v>
      </c>
      <c r="Y38" s="86">
        <v>36</v>
      </c>
      <c r="Z38" s="86">
        <f t="shared" si="18"/>
        <v>62</v>
      </c>
      <c r="AA38" s="86">
        <f t="shared" si="19"/>
        <v>84</v>
      </c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92"/>
      <c r="BO38" s="92"/>
      <c r="BT38" s="92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</row>
    <row r="39" spans="1:227" x14ac:dyDescent="0.25">
      <c r="A39" s="3" t="s">
        <v>27</v>
      </c>
      <c r="B39" s="93"/>
      <c r="C39" s="90">
        <f t="shared" si="10"/>
        <v>0</v>
      </c>
      <c r="D39" s="78">
        <f t="shared" si="11"/>
        <v>-1.7440000000000002</v>
      </c>
      <c r="E39" s="78">
        <f t="shared" si="12"/>
        <v>-0.36399999999999999</v>
      </c>
      <c r="F39" s="87">
        <f t="shared" si="0"/>
        <v>-2.0699999999999998</v>
      </c>
      <c r="G39" s="106">
        <f t="shared" si="1"/>
        <v>-0.60000000000000009</v>
      </c>
      <c r="H39" s="99">
        <f t="shared" si="13"/>
        <v>-0.39999999999999991</v>
      </c>
      <c r="I39" s="87">
        <f t="shared" si="2"/>
        <v>-2.125</v>
      </c>
      <c r="J39" s="106">
        <f t="shared" si="3"/>
        <v>-0.51</v>
      </c>
      <c r="K39" s="99">
        <f t="shared" si="14"/>
        <v>-0.34000000000000008</v>
      </c>
      <c r="L39" s="87">
        <f t="shared" si="4"/>
        <v>-2.1800000000000002</v>
      </c>
      <c r="M39" s="106">
        <f t="shared" si="5"/>
        <v>-0.5</v>
      </c>
      <c r="N39" s="99">
        <f t="shared" si="15"/>
        <v>-0.32000000000000006</v>
      </c>
      <c r="O39" s="87">
        <f t="shared" si="6"/>
        <v>-2.3450000000000002</v>
      </c>
      <c r="P39" s="106">
        <f t="shared" si="7"/>
        <v>-0.5</v>
      </c>
      <c r="Q39" s="99">
        <f t="shared" si="16"/>
        <v>-0.35999999999999988</v>
      </c>
      <c r="R39" s="87">
        <f t="shared" si="8"/>
        <v>0</v>
      </c>
      <c r="S39" s="106">
        <f t="shared" si="9"/>
        <v>-0.49</v>
      </c>
      <c r="T39" s="99">
        <f t="shared" si="17"/>
        <v>-0.39999999999999991</v>
      </c>
      <c r="U39" s="91"/>
      <c r="V39"/>
      <c r="W39" s="86">
        <v>14</v>
      </c>
      <c r="X39" s="86">
        <v>14</v>
      </c>
      <c r="Y39" s="86">
        <v>40</v>
      </c>
      <c r="Z39" s="86">
        <f t="shared" si="18"/>
        <v>66</v>
      </c>
      <c r="AA39" s="86">
        <f t="shared" si="19"/>
        <v>88</v>
      </c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92"/>
      <c r="BO39" s="92"/>
      <c r="BT39" s="92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</row>
    <row r="40" spans="1:227" x14ac:dyDescent="0.25">
      <c r="A40" s="3" t="s">
        <v>37</v>
      </c>
      <c r="B40" s="93"/>
      <c r="C40" s="90">
        <f>IF(BASISYN="basis",AX40-C$13,AX40)</f>
        <v>0</v>
      </c>
      <c r="D40" s="78">
        <f t="shared" si="11"/>
        <v>-1.7440000000000002</v>
      </c>
      <c r="E40" s="78">
        <f t="shared" si="12"/>
        <v>-0.41657723674665598</v>
      </c>
      <c r="F40" s="87">
        <f t="shared" si="0"/>
        <v>-2.0699999999999998</v>
      </c>
      <c r="G40" s="106">
        <f t="shared" si="1"/>
        <v>-0.4890000000000001</v>
      </c>
      <c r="H40" s="99">
        <f t="shared" si="13"/>
        <v>-0.37887710639399996</v>
      </c>
      <c r="I40" s="87">
        <f t="shared" si="2"/>
        <v>-2.125</v>
      </c>
      <c r="J40" s="106">
        <f t="shared" si="3"/>
        <v>-0.40600000000000014</v>
      </c>
      <c r="K40" s="99">
        <f t="shared" si="14"/>
        <v>-0.36394212423845995</v>
      </c>
      <c r="L40" s="87">
        <f t="shared" si="4"/>
        <v>-2.1800000000000002</v>
      </c>
      <c r="M40" s="106">
        <f t="shared" si="5"/>
        <v>-0.47899999999999987</v>
      </c>
      <c r="N40" s="99">
        <f t="shared" si="15"/>
        <v>-0.38631075462551001</v>
      </c>
      <c r="O40" s="87">
        <f t="shared" si="6"/>
        <v>-2.3450000000000002</v>
      </c>
      <c r="P40" s="106">
        <f t="shared" si="7"/>
        <v>-0.47500000000000009</v>
      </c>
      <c r="Q40" s="99">
        <f t="shared" si="16"/>
        <v>-0.45350225893097007</v>
      </c>
      <c r="R40" s="87">
        <f t="shared" si="8"/>
        <v>0</v>
      </c>
      <c r="S40" s="106">
        <f t="shared" si="9"/>
        <v>-0.45199999999999996</v>
      </c>
      <c r="T40" s="99">
        <f t="shared" si="17"/>
        <v>-0.50025393954433994</v>
      </c>
      <c r="U40" s="91"/>
      <c r="V40"/>
      <c r="W40" s="86">
        <v>15</v>
      </c>
      <c r="X40" s="86">
        <v>6</v>
      </c>
      <c r="Y40" s="86">
        <v>32</v>
      </c>
      <c r="Z40" s="86">
        <v>55</v>
      </c>
      <c r="AA40" s="86">
        <v>77</v>
      </c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92"/>
      <c r="BO40" s="92"/>
      <c r="BT40" s="92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</row>
    <row r="41" spans="1:227" x14ac:dyDescent="0.25">
      <c r="A41" s="3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1:227" x14ac:dyDescent="0.25">
      <c r="A42" s="3" t="s">
        <v>193</v>
      </c>
      <c r="B42"/>
      <c r="C42"/>
      <c r="D42" s="135">
        <f t="shared" si="11"/>
        <v>0</v>
      </c>
      <c r="E42" s="78"/>
      <c r="F42" s="136">
        <f t="shared" ref="F42:F48" si="20">VLOOKUP(F$10,cash,$W42,FALSE)</f>
        <v>0</v>
      </c>
      <c r="G42" s="106"/>
      <c r="H42" s="99"/>
      <c r="I42" s="136">
        <f t="shared" ref="I42:I48" si="21">VLOOKUP(I$10,cash,$W42,FALSE)</f>
        <v>0</v>
      </c>
      <c r="J42" s="106"/>
      <c r="K42" s="99"/>
      <c r="L42" s="136">
        <f t="shared" ref="L42:L48" si="22">VLOOKUP(L$10,cash,$W42,FALSE)</f>
        <v>0</v>
      </c>
      <c r="M42" s="106"/>
      <c r="N42" s="99"/>
      <c r="O42" s="136">
        <f t="shared" ref="O42:O48" si="23">VLOOKUP(O$10,cash,$W42,FALSE)</f>
        <v>0</v>
      </c>
      <c r="P42" s="106"/>
      <c r="Q42" s="99"/>
      <c r="R42" s="136">
        <f t="shared" ref="R42:R48" si="24">VLOOKUP(R$10,cash,$W42,FALSE)</f>
        <v>0</v>
      </c>
      <c r="S42" s="106"/>
      <c r="T42" s="99"/>
      <c r="U42"/>
      <c r="V42" s="97"/>
      <c r="W42">
        <v>26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1:227" x14ac:dyDescent="0.25">
      <c r="A43" s="3" t="s">
        <v>194</v>
      </c>
      <c r="B43"/>
      <c r="C43"/>
      <c r="D43" s="135">
        <f t="shared" si="11"/>
        <v>0</v>
      </c>
      <c r="E43" s="78"/>
      <c r="F43" s="136">
        <f t="shared" si="20"/>
        <v>0</v>
      </c>
      <c r="G43" s="106"/>
      <c r="H43" s="99"/>
      <c r="I43" s="136">
        <f t="shared" si="21"/>
        <v>0</v>
      </c>
      <c r="J43" s="106"/>
      <c r="K43" s="99"/>
      <c r="L43" s="136">
        <f t="shared" si="22"/>
        <v>0</v>
      </c>
      <c r="M43" s="106"/>
      <c r="N43" s="99"/>
      <c r="O43" s="136">
        <f t="shared" si="23"/>
        <v>0</v>
      </c>
      <c r="P43" s="106"/>
      <c r="Q43" s="99"/>
      <c r="R43" s="136">
        <f t="shared" si="24"/>
        <v>0</v>
      </c>
      <c r="S43" s="106"/>
      <c r="T43" s="99"/>
      <c r="U43"/>
      <c r="V43" s="97"/>
      <c r="W43">
        <v>27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5">
      <c r="A44" s="3" t="s">
        <v>195</v>
      </c>
      <c r="B44"/>
      <c r="C44"/>
      <c r="D44" s="135">
        <f t="shared" si="11"/>
        <v>0</v>
      </c>
      <c r="E44" s="78"/>
      <c r="F44" s="136">
        <f t="shared" si="20"/>
        <v>0</v>
      </c>
      <c r="G44" s="106"/>
      <c r="H44" s="99"/>
      <c r="I44" s="136">
        <f t="shared" si="21"/>
        <v>0</v>
      </c>
      <c r="J44" s="106"/>
      <c r="K44" s="99"/>
      <c r="L44" s="136">
        <f t="shared" si="22"/>
        <v>0</v>
      </c>
      <c r="M44" s="106"/>
      <c r="N44" s="99"/>
      <c r="O44" s="136">
        <f t="shared" si="23"/>
        <v>0</v>
      </c>
      <c r="P44" s="106"/>
      <c r="Q44" s="99"/>
      <c r="R44" s="136">
        <f t="shared" si="24"/>
        <v>0</v>
      </c>
      <c r="S44" s="106"/>
      <c r="T44" s="99"/>
      <c r="U44"/>
      <c r="V44" s="97"/>
      <c r="W44">
        <v>28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x14ac:dyDescent="0.25">
      <c r="A45" s="3" t="s">
        <v>192</v>
      </c>
      <c r="B45"/>
      <c r="C45"/>
      <c r="D45" s="135">
        <f t="shared" si="11"/>
        <v>0</v>
      </c>
      <c r="E45" s="78"/>
      <c r="F45" s="136">
        <f t="shared" si="20"/>
        <v>0</v>
      </c>
      <c r="G45" s="106"/>
      <c r="H45" s="99"/>
      <c r="I45" s="136">
        <f t="shared" si="21"/>
        <v>0</v>
      </c>
      <c r="J45" s="106"/>
      <c r="K45" s="99"/>
      <c r="L45" s="136">
        <f t="shared" si="22"/>
        <v>0</v>
      </c>
      <c r="M45" s="106"/>
      <c r="N45" s="99"/>
      <c r="O45" s="136">
        <f t="shared" si="23"/>
        <v>0</v>
      </c>
      <c r="P45" s="106"/>
      <c r="Q45" s="99"/>
      <c r="R45" s="136">
        <f t="shared" si="24"/>
        <v>0</v>
      </c>
      <c r="S45" s="106"/>
      <c r="T45" s="99"/>
      <c r="U45"/>
      <c r="V45" s="97"/>
      <c r="W45">
        <v>29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1:227" x14ac:dyDescent="0.25">
      <c r="A46" s="3" t="s">
        <v>399</v>
      </c>
      <c r="B46"/>
      <c r="C46"/>
      <c r="D46" s="135">
        <f t="shared" si="11"/>
        <v>0</v>
      </c>
      <c r="E46" s="78"/>
      <c r="F46" s="136">
        <f t="shared" si="20"/>
        <v>0</v>
      </c>
      <c r="G46" s="106"/>
      <c r="H46" s="99"/>
      <c r="I46" s="136">
        <f t="shared" si="21"/>
        <v>0</v>
      </c>
      <c r="J46" s="106"/>
      <c r="K46" s="99"/>
      <c r="L46" s="136">
        <f t="shared" si="22"/>
        <v>0</v>
      </c>
      <c r="M46" s="106"/>
      <c r="N46" s="99"/>
      <c r="O46" s="136">
        <f t="shared" si="23"/>
        <v>0</v>
      </c>
      <c r="P46" s="106"/>
      <c r="Q46" s="99"/>
      <c r="R46" s="136">
        <f t="shared" si="24"/>
        <v>0</v>
      </c>
      <c r="S46" s="106"/>
      <c r="T46" s="99"/>
      <c r="U46"/>
      <c r="V46" s="97"/>
      <c r="W46">
        <v>30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1:227" x14ac:dyDescent="0.25">
      <c r="A47" s="3" t="s">
        <v>400</v>
      </c>
      <c r="B47"/>
      <c r="C47"/>
      <c r="D47" s="135">
        <f t="shared" si="11"/>
        <v>0</v>
      </c>
      <c r="E47" s="78"/>
      <c r="F47" s="136">
        <f t="shared" si="20"/>
        <v>0</v>
      </c>
      <c r="G47" s="106"/>
      <c r="H47" s="99"/>
      <c r="I47" s="136">
        <f t="shared" si="21"/>
        <v>0</v>
      </c>
      <c r="J47" s="106"/>
      <c r="K47" s="99"/>
      <c r="L47" s="136">
        <f t="shared" si="22"/>
        <v>0</v>
      </c>
      <c r="M47" s="106"/>
      <c r="N47" s="99"/>
      <c r="O47" s="136">
        <f t="shared" si="23"/>
        <v>0</v>
      </c>
      <c r="P47" s="106"/>
      <c r="Q47" s="99"/>
      <c r="R47" s="136">
        <f t="shared" si="24"/>
        <v>0</v>
      </c>
      <c r="S47" s="106"/>
      <c r="T47" s="99"/>
      <c r="U47"/>
      <c r="V47" s="97"/>
      <c r="W47">
        <v>31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1:227" x14ac:dyDescent="0.25">
      <c r="A48" s="3" t="s">
        <v>210</v>
      </c>
      <c r="B48"/>
      <c r="C48"/>
      <c r="D48" s="135">
        <f t="shared" si="11"/>
        <v>0</v>
      </c>
      <c r="E48" s="78"/>
      <c r="F48" s="136">
        <f t="shared" si="20"/>
        <v>0</v>
      </c>
      <c r="G48" s="106"/>
      <c r="H48" s="99"/>
      <c r="I48" s="136">
        <f t="shared" si="21"/>
        <v>0</v>
      </c>
      <c r="J48" s="106"/>
      <c r="K48" s="99"/>
      <c r="L48" s="136">
        <f t="shared" si="22"/>
        <v>0</v>
      </c>
      <c r="M48" s="106"/>
      <c r="N48" s="99"/>
      <c r="O48" s="136">
        <f t="shared" si="23"/>
        <v>0</v>
      </c>
      <c r="P48" s="106"/>
      <c r="Q48" s="99"/>
      <c r="R48" s="136">
        <f t="shared" si="24"/>
        <v>0</v>
      </c>
      <c r="S48" s="106"/>
      <c r="T48" s="99"/>
      <c r="U48"/>
      <c r="V48" s="97"/>
      <c r="W48">
        <v>32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spans="1:227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</row>
    <row r="50" spans="1:227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</row>
    <row r="51" spans="1:227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1:227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</row>
    <row r="53" spans="1:227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</row>
    <row r="54" spans="1:227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1:227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1:227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1:227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1:227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</row>
    <row r="59" spans="1:227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1:227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</row>
    <row r="61" spans="1:227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1:227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1:227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1:227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1:227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1:227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1:227" x14ac:dyDescent="0.25">
      <c r="BN67" s="91"/>
      <c r="BO67" s="91"/>
      <c r="BP67" s="91"/>
      <c r="BQ67" s="91"/>
      <c r="BR67" s="91"/>
      <c r="BS67" s="91"/>
      <c r="BT67" s="92"/>
      <c r="BU67" s="86"/>
      <c r="BV67" s="86"/>
      <c r="BW67" s="86"/>
      <c r="BX67" s="86"/>
      <c r="BY67" s="86"/>
      <c r="BZ67" s="86"/>
      <c r="CA67" s="86"/>
      <c r="CB67" s="86"/>
      <c r="CC67" s="86"/>
      <c r="CD67" s="86"/>
      <c r="CE67" s="86"/>
      <c r="CF67" s="86"/>
    </row>
    <row r="68" spans="1:227" x14ac:dyDescent="0.25">
      <c r="BN68" s="91"/>
      <c r="BO68" s="91"/>
      <c r="BP68" s="91"/>
      <c r="BQ68" s="91"/>
      <c r="BR68" s="91"/>
      <c r="BS68" s="91"/>
      <c r="BT68" s="92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</row>
    <row r="69" spans="1:227" x14ac:dyDescent="0.25">
      <c r="BN69" s="91"/>
      <c r="BO69" s="91"/>
      <c r="BP69" s="91"/>
      <c r="BQ69" s="91"/>
      <c r="BR69" s="91"/>
      <c r="BS69" s="91"/>
      <c r="BT69" s="92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</row>
    <row r="70" spans="1:227" x14ac:dyDescent="0.25">
      <c r="BN70" s="91"/>
      <c r="BO70" s="91"/>
      <c r="BP70" s="91"/>
      <c r="BQ70" s="91"/>
      <c r="BR70" s="91"/>
      <c r="BS70" s="91"/>
      <c r="BT70" s="92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</row>
    <row r="71" spans="1:227" x14ac:dyDescent="0.25">
      <c r="BN71" s="91"/>
      <c r="BO71" s="91"/>
      <c r="BP71" s="91"/>
      <c r="BQ71" s="91"/>
      <c r="BR71" s="91"/>
      <c r="BS71" s="91"/>
      <c r="BT71" s="92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</row>
    <row r="72" spans="1:227" x14ac:dyDescent="0.25">
      <c r="BN72" s="91"/>
      <c r="BO72" s="91"/>
      <c r="BP72" s="91"/>
      <c r="BQ72" s="91"/>
      <c r="BR72" s="91"/>
      <c r="BS72" s="91"/>
      <c r="BT72" s="92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6"/>
      <c r="CF72" s="86"/>
    </row>
    <row r="73" spans="1:227" x14ac:dyDescent="0.25">
      <c r="BN73" s="91"/>
      <c r="BO73" s="91"/>
      <c r="BP73" s="91"/>
      <c r="BQ73" s="91"/>
      <c r="BR73" s="91"/>
      <c r="BS73" s="91"/>
      <c r="BT73" s="92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</row>
    <row r="74" spans="1:227" x14ac:dyDescent="0.25">
      <c r="BN74" s="91"/>
      <c r="BO74" s="91"/>
      <c r="BP74" s="91"/>
      <c r="BQ74" s="91"/>
      <c r="BR74" s="91"/>
      <c r="BS74" s="91"/>
      <c r="BT74" s="92"/>
      <c r="BU74" s="86"/>
      <c r="BV74" s="86"/>
      <c r="BW74" s="86"/>
      <c r="BX74" s="86"/>
      <c r="BY74" s="86"/>
      <c r="BZ74" s="86"/>
      <c r="CA74" s="86"/>
      <c r="CB74" s="86"/>
      <c r="CC74" s="86"/>
      <c r="CD74" s="86"/>
      <c r="CE74" s="86"/>
      <c r="CF74" s="86"/>
    </row>
    <row r="75" spans="1:227" x14ac:dyDescent="0.25">
      <c r="BN75" s="91"/>
      <c r="BO75" s="91"/>
      <c r="BP75" s="91"/>
      <c r="BQ75" s="91"/>
      <c r="BR75" s="91"/>
      <c r="BS75" s="91"/>
      <c r="BT75" s="92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</row>
    <row r="76" spans="1:227" x14ac:dyDescent="0.25">
      <c r="BN76" s="91"/>
      <c r="BO76" s="91"/>
      <c r="BP76" s="91"/>
      <c r="BQ76" s="91"/>
      <c r="BR76" s="91"/>
      <c r="BS76" s="91"/>
      <c r="BT76" s="92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6"/>
    </row>
    <row r="77" spans="1:227" x14ac:dyDescent="0.25">
      <c r="BN77" s="91"/>
      <c r="BO77" s="91"/>
      <c r="BP77" s="91"/>
      <c r="BQ77" s="91"/>
      <c r="BR77" s="91"/>
      <c r="BS77" s="91"/>
      <c r="BT77" s="92"/>
      <c r="BU77" s="86"/>
      <c r="BV77" s="86"/>
      <c r="BW77" s="86"/>
      <c r="BX77" s="86"/>
      <c r="BY77" s="86"/>
      <c r="BZ77" s="86"/>
      <c r="CA77" s="86"/>
      <c r="CB77" s="86"/>
      <c r="CC77" s="86"/>
      <c r="CD77" s="86"/>
      <c r="CE77" s="86"/>
      <c r="CF77" s="86"/>
    </row>
    <row r="78" spans="1:227" x14ac:dyDescent="0.25">
      <c r="BN78" s="91"/>
      <c r="BO78" s="91"/>
      <c r="BP78" s="91"/>
      <c r="BQ78" s="91"/>
      <c r="BR78" s="91"/>
      <c r="BS78" s="91"/>
      <c r="BT78" s="92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</row>
    <row r="79" spans="1:227" x14ac:dyDescent="0.25">
      <c r="BN79" s="91"/>
      <c r="BO79" s="91"/>
      <c r="BP79" s="91"/>
      <c r="BQ79" s="91"/>
      <c r="BR79" s="91"/>
      <c r="BS79" s="91"/>
      <c r="BT79" s="92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</row>
    <row r="80" spans="1:227" x14ac:dyDescent="0.25">
      <c r="BN80" s="91"/>
      <c r="BO80" s="91"/>
      <c r="BP80" s="91"/>
      <c r="BQ80" s="91"/>
      <c r="BR80" s="91"/>
      <c r="BS80" s="91"/>
      <c r="BT80" s="92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</row>
    <row r="81" spans="66:84" x14ac:dyDescent="0.25">
      <c r="BN81" s="91"/>
      <c r="BO81" s="91"/>
      <c r="BP81" s="91"/>
      <c r="BQ81" s="91"/>
      <c r="BR81" s="91"/>
      <c r="BS81" s="91"/>
      <c r="BT81" s="92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</row>
    <row r="82" spans="66:84" x14ac:dyDescent="0.25">
      <c r="BN82" s="94"/>
      <c r="BO82" s="94"/>
      <c r="BP82" s="94"/>
      <c r="BQ82" s="94"/>
      <c r="BR82" s="94"/>
      <c r="BS82" s="94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</row>
    <row r="83" spans="66:84" x14ac:dyDescent="0.25">
      <c r="BN83" s="94"/>
      <c r="BO83" s="94"/>
      <c r="BP83" s="94"/>
      <c r="BQ83" s="94"/>
      <c r="BR83" s="94"/>
      <c r="BS83" s="94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</row>
    <row r="84" spans="66:84" x14ac:dyDescent="0.25">
      <c r="BN84" s="94"/>
      <c r="BO84" s="94"/>
      <c r="BP84" s="94"/>
      <c r="BQ84" s="94"/>
      <c r="BR84" s="94"/>
      <c r="BS84" s="94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</row>
    <row r="85" spans="66:84" x14ac:dyDescent="0.25">
      <c r="BN85" s="94"/>
      <c r="BO85" s="94"/>
      <c r="BP85" s="94"/>
      <c r="BQ85" s="94"/>
      <c r="BR85" s="94"/>
      <c r="BS85" s="94"/>
      <c r="BT85" s="86"/>
      <c r="BU85" s="86"/>
      <c r="BV85" s="86"/>
      <c r="BW85" s="86"/>
      <c r="BX85" s="86"/>
      <c r="BY85" s="86"/>
      <c r="BZ85" s="86"/>
      <c r="CA85" s="86"/>
      <c r="CB85" s="86"/>
      <c r="CC85" s="86"/>
      <c r="CD85" s="86"/>
      <c r="CE85" s="86"/>
      <c r="CF85" s="86"/>
    </row>
    <row r="86" spans="66:84" x14ac:dyDescent="0.25">
      <c r="BN86" s="94"/>
      <c r="BO86" s="94"/>
      <c r="BP86" s="94"/>
      <c r="BQ86" s="94"/>
      <c r="BR86" s="94"/>
      <c r="BS86" s="94"/>
      <c r="BT86" s="86"/>
      <c r="BU86" s="86"/>
      <c r="BV86" s="86"/>
      <c r="BW86" s="86"/>
      <c r="BX86" s="86"/>
      <c r="BY86" s="86"/>
      <c r="BZ86" s="86"/>
      <c r="CA86" s="86"/>
      <c r="CB86" s="86"/>
      <c r="CC86" s="86"/>
      <c r="CD86" s="86"/>
      <c r="CE86" s="86"/>
      <c r="CF86" s="86"/>
    </row>
    <row r="97" spans="3:3" x14ac:dyDescent="0.25">
      <c r="C97" s="11"/>
    </row>
    <row r="98" spans="3:3" x14ac:dyDescent="0.25">
      <c r="C98" s="11"/>
    </row>
    <row r="99" spans="3:3" x14ac:dyDescent="0.25">
      <c r="C99" s="11"/>
    </row>
    <row r="100" spans="3:3" x14ac:dyDescent="0.25">
      <c r="C100" s="78"/>
    </row>
    <row r="101" spans="3:3" x14ac:dyDescent="0.25">
      <c r="C101" s="11"/>
    </row>
    <row r="102" spans="3:3" x14ac:dyDescent="0.25">
      <c r="C102" s="11"/>
    </row>
    <row r="103" spans="3:3" x14ac:dyDescent="0.25">
      <c r="C103" s="11"/>
    </row>
    <row r="104" spans="3:3" x14ac:dyDescent="0.25">
      <c r="C104" s="11"/>
    </row>
    <row r="105" spans="3:3" x14ac:dyDescent="0.25">
      <c r="C105" s="11"/>
    </row>
    <row r="106" spans="3:3" x14ac:dyDescent="0.25">
      <c r="C106" s="11"/>
    </row>
    <row r="107" spans="3:3" x14ac:dyDescent="0.25">
      <c r="C107" s="78"/>
    </row>
    <row r="108" spans="3:3" x14ac:dyDescent="0.25">
      <c r="C108" s="11"/>
    </row>
    <row r="109" spans="3:3" x14ac:dyDescent="0.25">
      <c r="C109" s="11"/>
    </row>
    <row r="110" spans="3:3" x14ac:dyDescent="0.25">
      <c r="C110" s="11"/>
    </row>
    <row r="111" spans="3:3" x14ac:dyDescent="0.25">
      <c r="C111" s="11"/>
    </row>
    <row r="112" spans="3:3" x14ac:dyDescent="0.25">
      <c r="C112" s="11"/>
    </row>
    <row r="113" spans="3:3" x14ac:dyDescent="0.25">
      <c r="C113" s="11"/>
    </row>
    <row r="114" spans="3:3" x14ac:dyDescent="0.25">
      <c r="C114" s="11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B2219"/>
  <sheetViews>
    <sheetView topLeftCell="A1804" workbookViewId="0">
      <selection activeCell="C1817" sqref="C1817"/>
    </sheetView>
  </sheetViews>
  <sheetFormatPr defaultRowHeight="13.2" x14ac:dyDescent="0.25"/>
  <cols>
    <col min="1" max="1" width="9.44140625" bestFit="1" customWidth="1"/>
    <col min="2" max="2" width="9.6640625" style="26" bestFit="1" customWidth="1"/>
  </cols>
  <sheetData>
    <row r="3" spans="1:2" x14ac:dyDescent="0.25">
      <c r="A3" s="18">
        <v>35247</v>
      </c>
      <c r="B3" s="26">
        <v>35247</v>
      </c>
    </row>
    <row r="4" spans="1:2" x14ac:dyDescent="0.25">
      <c r="A4" s="18">
        <v>35248</v>
      </c>
      <c r="B4" s="26">
        <v>35248</v>
      </c>
    </row>
    <row r="5" spans="1:2" x14ac:dyDescent="0.25">
      <c r="A5" s="18">
        <v>35249</v>
      </c>
      <c r="B5" s="26">
        <v>35249</v>
      </c>
    </row>
    <row r="6" spans="1:2" x14ac:dyDescent="0.25">
      <c r="A6" s="18">
        <v>35250</v>
      </c>
      <c r="B6" s="26">
        <v>35250</v>
      </c>
    </row>
    <row r="7" spans="1:2" x14ac:dyDescent="0.25">
      <c r="A7" s="18">
        <v>35251</v>
      </c>
      <c r="B7" s="26">
        <v>35251</v>
      </c>
    </row>
    <row r="8" spans="1:2" x14ac:dyDescent="0.25">
      <c r="A8" s="18">
        <v>35252</v>
      </c>
      <c r="B8" s="26">
        <v>35252</v>
      </c>
    </row>
    <row r="9" spans="1:2" x14ac:dyDescent="0.25">
      <c r="A9" s="18">
        <v>35253</v>
      </c>
      <c r="B9" s="26">
        <v>35253</v>
      </c>
    </row>
    <row r="10" spans="1:2" x14ac:dyDescent="0.25">
      <c r="A10" s="18">
        <v>35254</v>
      </c>
      <c r="B10" s="26">
        <v>35254</v>
      </c>
    </row>
    <row r="11" spans="1:2" x14ac:dyDescent="0.25">
      <c r="A11" s="18">
        <v>35255</v>
      </c>
      <c r="B11" s="26">
        <v>35255</v>
      </c>
    </row>
    <row r="12" spans="1:2" x14ac:dyDescent="0.25">
      <c r="A12" s="18">
        <v>35256</v>
      </c>
      <c r="B12" s="26">
        <v>35256</v>
      </c>
    </row>
    <row r="13" spans="1:2" x14ac:dyDescent="0.25">
      <c r="A13" s="18">
        <v>35257</v>
      </c>
      <c r="B13" s="26">
        <v>35257</v>
      </c>
    </row>
    <row r="14" spans="1:2" x14ac:dyDescent="0.25">
      <c r="A14" s="18">
        <v>35258</v>
      </c>
      <c r="B14" s="26">
        <v>35258</v>
      </c>
    </row>
    <row r="15" spans="1:2" x14ac:dyDescent="0.25">
      <c r="A15" s="18">
        <v>35259</v>
      </c>
      <c r="B15" s="26">
        <v>35259</v>
      </c>
    </row>
    <row r="16" spans="1:2" x14ac:dyDescent="0.25">
      <c r="A16" s="18">
        <v>35260</v>
      </c>
      <c r="B16" s="26">
        <v>35260</v>
      </c>
    </row>
    <row r="17" spans="1:2" x14ac:dyDescent="0.25">
      <c r="A17" s="18">
        <v>35261</v>
      </c>
      <c r="B17" s="26">
        <v>35261</v>
      </c>
    </row>
    <row r="18" spans="1:2" x14ac:dyDescent="0.25">
      <c r="A18" s="18">
        <v>35262</v>
      </c>
      <c r="B18" s="26">
        <v>35262</v>
      </c>
    </row>
    <row r="19" spans="1:2" x14ac:dyDescent="0.25">
      <c r="A19" s="18">
        <v>35263</v>
      </c>
      <c r="B19" s="26">
        <v>35263</v>
      </c>
    </row>
    <row r="20" spans="1:2" x14ac:dyDescent="0.25">
      <c r="A20" s="18">
        <v>35264</v>
      </c>
      <c r="B20" s="26">
        <v>35264</v>
      </c>
    </row>
    <row r="21" spans="1:2" x14ac:dyDescent="0.25">
      <c r="A21" s="18">
        <v>35265</v>
      </c>
      <c r="B21" s="26">
        <v>35265</v>
      </c>
    </row>
    <row r="22" spans="1:2" x14ac:dyDescent="0.25">
      <c r="A22" s="18">
        <v>35266</v>
      </c>
      <c r="B22" s="26">
        <v>35266</v>
      </c>
    </row>
    <row r="23" spans="1:2" x14ac:dyDescent="0.25">
      <c r="A23" s="18">
        <v>35267</v>
      </c>
      <c r="B23" s="26">
        <v>35267</v>
      </c>
    </row>
    <row r="24" spans="1:2" x14ac:dyDescent="0.25">
      <c r="A24" s="18">
        <v>35268</v>
      </c>
      <c r="B24" s="26">
        <f t="shared" ref="B24:B67" si="0">VLOOKUP(A24,PRICELOOK,1)</f>
        <v>35268</v>
      </c>
    </row>
    <row r="25" spans="1:2" x14ac:dyDescent="0.25">
      <c r="A25" s="18">
        <v>35269</v>
      </c>
      <c r="B25" s="26">
        <f t="shared" si="0"/>
        <v>35269</v>
      </c>
    </row>
    <row r="26" spans="1:2" x14ac:dyDescent="0.25">
      <c r="A26" s="18">
        <v>35270</v>
      </c>
      <c r="B26" s="26">
        <f t="shared" si="0"/>
        <v>35270</v>
      </c>
    </row>
    <row r="27" spans="1:2" x14ac:dyDescent="0.25">
      <c r="A27" s="18">
        <v>35271</v>
      </c>
      <c r="B27" s="26">
        <f t="shared" si="0"/>
        <v>35271</v>
      </c>
    </row>
    <row r="28" spans="1:2" x14ac:dyDescent="0.25">
      <c r="A28" s="18">
        <v>35272</v>
      </c>
      <c r="B28" s="26">
        <f t="shared" si="0"/>
        <v>35272</v>
      </c>
    </row>
    <row r="29" spans="1:2" x14ac:dyDescent="0.25">
      <c r="A29" s="18">
        <v>35273</v>
      </c>
      <c r="B29" s="26">
        <f t="shared" si="0"/>
        <v>35272</v>
      </c>
    </row>
    <row r="30" spans="1:2" x14ac:dyDescent="0.25">
      <c r="A30" s="18">
        <v>35274</v>
      </c>
      <c r="B30" s="26">
        <f t="shared" si="0"/>
        <v>35272</v>
      </c>
    </row>
    <row r="31" spans="1:2" x14ac:dyDescent="0.25">
      <c r="A31" s="18">
        <v>35275</v>
      </c>
      <c r="B31" s="26">
        <f t="shared" si="0"/>
        <v>35275</v>
      </c>
    </row>
    <row r="32" spans="1:2" x14ac:dyDescent="0.25">
      <c r="A32" s="18">
        <v>35276</v>
      </c>
      <c r="B32" s="26">
        <f t="shared" si="0"/>
        <v>35276</v>
      </c>
    </row>
    <row r="33" spans="1:2" x14ac:dyDescent="0.25">
      <c r="A33" s="18">
        <v>35277</v>
      </c>
      <c r="B33" s="26">
        <f t="shared" si="0"/>
        <v>35277</v>
      </c>
    </row>
    <row r="34" spans="1:2" x14ac:dyDescent="0.25">
      <c r="A34" s="18">
        <v>35278</v>
      </c>
      <c r="B34" s="26">
        <f t="shared" si="0"/>
        <v>35278</v>
      </c>
    </row>
    <row r="35" spans="1:2" x14ac:dyDescent="0.25">
      <c r="A35" s="18">
        <v>35279</v>
      </c>
      <c r="B35" s="26">
        <f t="shared" si="0"/>
        <v>35279</v>
      </c>
    </row>
    <row r="36" spans="1:2" x14ac:dyDescent="0.25">
      <c r="A36" s="18">
        <v>35280</v>
      </c>
      <c r="B36" s="26">
        <f t="shared" si="0"/>
        <v>35279</v>
      </c>
    </row>
    <row r="37" spans="1:2" x14ac:dyDescent="0.25">
      <c r="A37" s="18">
        <v>35281</v>
      </c>
      <c r="B37" s="26">
        <f t="shared" si="0"/>
        <v>35279</v>
      </c>
    </row>
    <row r="38" spans="1:2" x14ac:dyDescent="0.25">
      <c r="A38" s="18">
        <v>35282</v>
      </c>
      <c r="B38" s="26">
        <f t="shared" si="0"/>
        <v>35282</v>
      </c>
    </row>
    <row r="39" spans="1:2" x14ac:dyDescent="0.25">
      <c r="A39" s="18">
        <v>35283</v>
      </c>
      <c r="B39" s="26">
        <f t="shared" si="0"/>
        <v>35283</v>
      </c>
    </row>
    <row r="40" spans="1:2" x14ac:dyDescent="0.25">
      <c r="A40" s="18">
        <v>35284</v>
      </c>
      <c r="B40" s="26">
        <f t="shared" si="0"/>
        <v>35284</v>
      </c>
    </row>
    <row r="41" spans="1:2" x14ac:dyDescent="0.25">
      <c r="A41" s="18">
        <v>35285</v>
      </c>
      <c r="B41" s="26">
        <f t="shared" si="0"/>
        <v>35285</v>
      </c>
    </row>
    <row r="42" spans="1:2" x14ac:dyDescent="0.25">
      <c r="A42" s="18">
        <v>35286</v>
      </c>
      <c r="B42" s="26">
        <f t="shared" si="0"/>
        <v>35286</v>
      </c>
    </row>
    <row r="43" spans="1:2" x14ac:dyDescent="0.25">
      <c r="A43" s="18">
        <v>35287</v>
      </c>
      <c r="B43" s="26">
        <f t="shared" si="0"/>
        <v>35286</v>
      </c>
    </row>
    <row r="44" spans="1:2" x14ac:dyDescent="0.25">
      <c r="A44" s="18">
        <v>35288</v>
      </c>
      <c r="B44" s="26">
        <f t="shared" si="0"/>
        <v>35286</v>
      </c>
    </row>
    <row r="45" spans="1:2" x14ac:dyDescent="0.25">
      <c r="A45" s="18">
        <v>35289</v>
      </c>
      <c r="B45" s="26">
        <f t="shared" si="0"/>
        <v>35289</v>
      </c>
    </row>
    <row r="46" spans="1:2" x14ac:dyDescent="0.25">
      <c r="A46" s="18">
        <v>35290</v>
      </c>
      <c r="B46" s="26">
        <f t="shared" si="0"/>
        <v>35290</v>
      </c>
    </row>
    <row r="47" spans="1:2" x14ac:dyDescent="0.25">
      <c r="A47" s="18">
        <v>35291</v>
      </c>
      <c r="B47" s="26">
        <f t="shared" si="0"/>
        <v>35291</v>
      </c>
    </row>
    <row r="48" spans="1:2" x14ac:dyDescent="0.25">
      <c r="A48" s="18">
        <v>35292</v>
      </c>
      <c r="B48" s="26">
        <f t="shared" si="0"/>
        <v>35292</v>
      </c>
    </row>
    <row r="49" spans="1:2" x14ac:dyDescent="0.25">
      <c r="A49" s="18">
        <v>35293</v>
      </c>
      <c r="B49" s="26">
        <f t="shared" si="0"/>
        <v>35293</v>
      </c>
    </row>
    <row r="50" spans="1:2" x14ac:dyDescent="0.25">
      <c r="A50" s="18">
        <v>35294</v>
      </c>
      <c r="B50" s="26">
        <f t="shared" si="0"/>
        <v>35293</v>
      </c>
    </row>
    <row r="51" spans="1:2" x14ac:dyDescent="0.25">
      <c r="A51" s="18">
        <v>35295</v>
      </c>
      <c r="B51" s="26">
        <f t="shared" si="0"/>
        <v>35293</v>
      </c>
    </row>
    <row r="52" spans="1:2" x14ac:dyDescent="0.25">
      <c r="A52" s="18">
        <v>35296</v>
      </c>
      <c r="B52" s="26">
        <f t="shared" si="0"/>
        <v>35296</v>
      </c>
    </row>
    <row r="53" spans="1:2" x14ac:dyDescent="0.25">
      <c r="A53" s="18">
        <v>35297</v>
      </c>
      <c r="B53" s="26">
        <f t="shared" si="0"/>
        <v>35297</v>
      </c>
    </row>
    <row r="54" spans="1:2" x14ac:dyDescent="0.25">
      <c r="A54" s="18">
        <v>35298</v>
      </c>
      <c r="B54" s="26">
        <f t="shared" si="0"/>
        <v>35298</v>
      </c>
    </row>
    <row r="55" spans="1:2" x14ac:dyDescent="0.25">
      <c r="A55" s="18">
        <v>35299</v>
      </c>
      <c r="B55" s="26">
        <f t="shared" si="0"/>
        <v>35299</v>
      </c>
    </row>
    <row r="56" spans="1:2" x14ac:dyDescent="0.25">
      <c r="A56" s="18">
        <v>35300</v>
      </c>
      <c r="B56" s="26">
        <f t="shared" si="0"/>
        <v>35300</v>
      </c>
    </row>
    <row r="57" spans="1:2" x14ac:dyDescent="0.25">
      <c r="A57" s="18">
        <v>35301</v>
      </c>
      <c r="B57" s="26">
        <f t="shared" si="0"/>
        <v>35300</v>
      </c>
    </row>
    <row r="58" spans="1:2" x14ac:dyDescent="0.25">
      <c r="A58" s="18">
        <v>35302</v>
      </c>
      <c r="B58" s="26">
        <f t="shared" si="0"/>
        <v>35300</v>
      </c>
    </row>
    <row r="59" spans="1:2" x14ac:dyDescent="0.25">
      <c r="A59" s="18">
        <v>35303</v>
      </c>
      <c r="B59" s="26">
        <f t="shared" si="0"/>
        <v>35303</v>
      </c>
    </row>
    <row r="60" spans="1:2" x14ac:dyDescent="0.25">
      <c r="A60" s="18">
        <v>35304</v>
      </c>
      <c r="B60" s="26">
        <f t="shared" si="0"/>
        <v>35304</v>
      </c>
    </row>
    <row r="61" spans="1:2" x14ac:dyDescent="0.25">
      <c r="A61" s="18">
        <v>35305</v>
      </c>
      <c r="B61" s="26">
        <f t="shared" si="0"/>
        <v>35305</v>
      </c>
    </row>
    <row r="62" spans="1:2" x14ac:dyDescent="0.25">
      <c r="A62" s="18">
        <v>35306</v>
      </c>
      <c r="B62" s="26">
        <f t="shared" si="0"/>
        <v>35306</v>
      </c>
    </row>
    <row r="63" spans="1:2" x14ac:dyDescent="0.25">
      <c r="A63" s="18">
        <v>35307</v>
      </c>
      <c r="B63" s="26">
        <f t="shared" si="0"/>
        <v>35307</v>
      </c>
    </row>
    <row r="64" spans="1:2" x14ac:dyDescent="0.25">
      <c r="A64" s="18">
        <v>35308</v>
      </c>
      <c r="B64" s="26">
        <f t="shared" si="0"/>
        <v>35307</v>
      </c>
    </row>
    <row r="65" spans="1:2" x14ac:dyDescent="0.25">
      <c r="A65" s="18">
        <v>35309</v>
      </c>
      <c r="B65" s="26">
        <f t="shared" si="0"/>
        <v>35307</v>
      </c>
    </row>
    <row r="66" spans="1:2" x14ac:dyDescent="0.25">
      <c r="A66" s="18">
        <v>35310</v>
      </c>
      <c r="B66" s="26">
        <f t="shared" si="0"/>
        <v>35307</v>
      </c>
    </row>
    <row r="67" spans="1:2" x14ac:dyDescent="0.25">
      <c r="A67" s="18">
        <v>35311</v>
      </c>
      <c r="B67" s="26">
        <f t="shared" si="0"/>
        <v>35311</v>
      </c>
    </row>
    <row r="68" spans="1:2" x14ac:dyDescent="0.25">
      <c r="A68" s="18">
        <v>35312</v>
      </c>
      <c r="B68" s="26">
        <f t="shared" ref="B68:B131" si="1">VLOOKUP(A68,PRICELOOK,1)</f>
        <v>35312</v>
      </c>
    </row>
    <row r="69" spans="1:2" x14ac:dyDescent="0.25">
      <c r="A69" s="18">
        <v>35313</v>
      </c>
      <c r="B69" s="26">
        <f t="shared" si="1"/>
        <v>35313</v>
      </c>
    </row>
    <row r="70" spans="1:2" x14ac:dyDescent="0.25">
      <c r="A70" s="18">
        <v>35314</v>
      </c>
      <c r="B70" s="26">
        <f t="shared" si="1"/>
        <v>35314</v>
      </c>
    </row>
    <row r="71" spans="1:2" x14ac:dyDescent="0.25">
      <c r="A71" s="18">
        <v>35315</v>
      </c>
      <c r="B71" s="26">
        <f t="shared" si="1"/>
        <v>35314</v>
      </c>
    </row>
    <row r="72" spans="1:2" x14ac:dyDescent="0.25">
      <c r="A72" s="18">
        <v>35316</v>
      </c>
      <c r="B72" s="26">
        <f t="shared" si="1"/>
        <v>35314</v>
      </c>
    </row>
    <row r="73" spans="1:2" x14ac:dyDescent="0.25">
      <c r="A73" s="18">
        <v>35317</v>
      </c>
      <c r="B73" s="26">
        <f t="shared" si="1"/>
        <v>35317</v>
      </c>
    </row>
    <row r="74" spans="1:2" x14ac:dyDescent="0.25">
      <c r="A74" s="18">
        <v>35318</v>
      </c>
      <c r="B74" s="26">
        <f t="shared" si="1"/>
        <v>35318</v>
      </c>
    </row>
    <row r="75" spans="1:2" x14ac:dyDescent="0.25">
      <c r="A75" s="18">
        <v>35319</v>
      </c>
      <c r="B75" s="26">
        <f t="shared" si="1"/>
        <v>35319</v>
      </c>
    </row>
    <row r="76" spans="1:2" x14ac:dyDescent="0.25">
      <c r="A76" s="18">
        <v>35320</v>
      </c>
      <c r="B76" s="26">
        <f t="shared" si="1"/>
        <v>35320</v>
      </c>
    </row>
    <row r="77" spans="1:2" x14ac:dyDescent="0.25">
      <c r="A77" s="18">
        <v>35321</v>
      </c>
      <c r="B77" s="26">
        <f t="shared" si="1"/>
        <v>35321</v>
      </c>
    </row>
    <row r="78" spans="1:2" x14ac:dyDescent="0.25">
      <c r="A78" s="18">
        <v>35322</v>
      </c>
      <c r="B78" s="26">
        <f t="shared" si="1"/>
        <v>35321</v>
      </c>
    </row>
    <row r="79" spans="1:2" x14ac:dyDescent="0.25">
      <c r="A79" s="18">
        <v>35323</v>
      </c>
      <c r="B79" s="26">
        <f t="shared" si="1"/>
        <v>35321</v>
      </c>
    </row>
    <row r="80" spans="1:2" x14ac:dyDescent="0.25">
      <c r="A80" s="18">
        <v>35324</v>
      </c>
      <c r="B80" s="26">
        <f t="shared" si="1"/>
        <v>35324</v>
      </c>
    </row>
    <row r="81" spans="1:2" x14ac:dyDescent="0.25">
      <c r="A81" s="18">
        <v>35325</v>
      </c>
      <c r="B81" s="26">
        <f t="shared" si="1"/>
        <v>35325</v>
      </c>
    </row>
    <row r="82" spans="1:2" x14ac:dyDescent="0.25">
      <c r="A82" s="18">
        <v>35326</v>
      </c>
      <c r="B82" s="26">
        <f t="shared" si="1"/>
        <v>35326</v>
      </c>
    </row>
    <row r="83" spans="1:2" x14ac:dyDescent="0.25">
      <c r="A83" s="18">
        <v>35327</v>
      </c>
      <c r="B83" s="26">
        <f t="shared" si="1"/>
        <v>35327</v>
      </c>
    </row>
    <row r="84" spans="1:2" x14ac:dyDescent="0.25">
      <c r="A84" s="18">
        <v>35328</v>
      </c>
      <c r="B84" s="26">
        <f t="shared" si="1"/>
        <v>35328</v>
      </c>
    </row>
    <row r="85" spans="1:2" x14ac:dyDescent="0.25">
      <c r="A85" s="18">
        <v>35329</v>
      </c>
      <c r="B85" s="26">
        <f t="shared" si="1"/>
        <v>35328</v>
      </c>
    </row>
    <row r="86" spans="1:2" x14ac:dyDescent="0.25">
      <c r="A86" s="18">
        <v>35330</v>
      </c>
      <c r="B86" s="26">
        <f t="shared" si="1"/>
        <v>35328</v>
      </c>
    </row>
    <row r="87" spans="1:2" x14ac:dyDescent="0.25">
      <c r="A87" s="18">
        <v>35331</v>
      </c>
      <c r="B87" s="26">
        <f t="shared" si="1"/>
        <v>35331</v>
      </c>
    </row>
    <row r="88" spans="1:2" x14ac:dyDescent="0.25">
      <c r="A88" s="18">
        <v>35332</v>
      </c>
      <c r="B88" s="26">
        <f t="shared" si="1"/>
        <v>35332</v>
      </c>
    </row>
    <row r="89" spans="1:2" x14ac:dyDescent="0.25">
      <c r="A89" s="18">
        <v>35333</v>
      </c>
      <c r="B89" s="26">
        <f t="shared" si="1"/>
        <v>35333</v>
      </c>
    </row>
    <row r="90" spans="1:2" x14ac:dyDescent="0.25">
      <c r="A90" s="18">
        <v>35334</v>
      </c>
      <c r="B90" s="26">
        <f t="shared" si="1"/>
        <v>35334</v>
      </c>
    </row>
    <row r="91" spans="1:2" x14ac:dyDescent="0.25">
      <c r="A91" s="18">
        <v>35335</v>
      </c>
      <c r="B91" s="26">
        <f t="shared" si="1"/>
        <v>35335</v>
      </c>
    </row>
    <row r="92" spans="1:2" x14ac:dyDescent="0.25">
      <c r="A92" s="18">
        <v>35336</v>
      </c>
      <c r="B92" s="26">
        <f t="shared" si="1"/>
        <v>35335</v>
      </c>
    </row>
    <row r="93" spans="1:2" x14ac:dyDescent="0.25">
      <c r="A93" s="18">
        <v>35337</v>
      </c>
      <c r="B93" s="26">
        <f t="shared" si="1"/>
        <v>35335</v>
      </c>
    </row>
    <row r="94" spans="1:2" x14ac:dyDescent="0.25">
      <c r="A94" s="18">
        <v>35338</v>
      </c>
      <c r="B94" s="26">
        <f t="shared" si="1"/>
        <v>35338</v>
      </c>
    </row>
    <row r="95" spans="1:2" x14ac:dyDescent="0.25">
      <c r="A95" s="18">
        <v>35339</v>
      </c>
      <c r="B95" s="26">
        <f t="shared" si="1"/>
        <v>35339</v>
      </c>
    </row>
    <row r="96" spans="1:2" x14ac:dyDescent="0.25">
      <c r="A96" s="18">
        <v>35340</v>
      </c>
      <c r="B96" s="26">
        <f t="shared" si="1"/>
        <v>35340</v>
      </c>
    </row>
    <row r="97" spans="1:2" x14ac:dyDescent="0.25">
      <c r="A97" s="18">
        <v>35341</v>
      </c>
      <c r="B97" s="26">
        <f t="shared" si="1"/>
        <v>35341</v>
      </c>
    </row>
    <row r="98" spans="1:2" x14ac:dyDescent="0.25">
      <c r="A98" s="18">
        <v>35342</v>
      </c>
      <c r="B98" s="26">
        <f t="shared" si="1"/>
        <v>35342</v>
      </c>
    </row>
    <row r="99" spans="1:2" x14ac:dyDescent="0.25">
      <c r="A99" s="18">
        <v>35343</v>
      </c>
      <c r="B99" s="26">
        <f t="shared" si="1"/>
        <v>35342</v>
      </c>
    </row>
    <row r="100" spans="1:2" x14ac:dyDescent="0.25">
      <c r="A100" s="18">
        <v>35344</v>
      </c>
      <c r="B100" s="26">
        <f t="shared" si="1"/>
        <v>35342</v>
      </c>
    </row>
    <row r="101" spans="1:2" x14ac:dyDescent="0.25">
      <c r="A101" s="18">
        <v>35345</v>
      </c>
      <c r="B101" s="26">
        <f t="shared" si="1"/>
        <v>35345</v>
      </c>
    </row>
    <row r="102" spans="1:2" x14ac:dyDescent="0.25">
      <c r="A102" s="18">
        <v>35346</v>
      </c>
      <c r="B102" s="26">
        <f t="shared" si="1"/>
        <v>35346</v>
      </c>
    </row>
    <row r="103" spans="1:2" x14ac:dyDescent="0.25">
      <c r="A103" s="18">
        <v>35347</v>
      </c>
      <c r="B103" s="26">
        <f t="shared" si="1"/>
        <v>35347</v>
      </c>
    </row>
    <row r="104" spans="1:2" x14ac:dyDescent="0.25">
      <c r="A104" s="18">
        <v>35348</v>
      </c>
      <c r="B104" s="26">
        <f t="shared" si="1"/>
        <v>35348</v>
      </c>
    </row>
    <row r="105" spans="1:2" x14ac:dyDescent="0.25">
      <c r="A105" s="18">
        <v>35349</v>
      </c>
      <c r="B105" s="26">
        <f t="shared" si="1"/>
        <v>35349</v>
      </c>
    </row>
    <row r="106" spans="1:2" x14ac:dyDescent="0.25">
      <c r="A106" s="18">
        <v>35350</v>
      </c>
      <c r="B106" s="26">
        <f t="shared" si="1"/>
        <v>35349</v>
      </c>
    </row>
    <row r="107" spans="1:2" x14ac:dyDescent="0.25">
      <c r="A107" s="18">
        <v>35351</v>
      </c>
      <c r="B107" s="26">
        <f t="shared" si="1"/>
        <v>35349</v>
      </c>
    </row>
    <row r="108" spans="1:2" x14ac:dyDescent="0.25">
      <c r="A108" s="18">
        <v>35352</v>
      </c>
      <c r="B108" s="26">
        <f t="shared" si="1"/>
        <v>35352</v>
      </c>
    </row>
    <row r="109" spans="1:2" x14ac:dyDescent="0.25">
      <c r="A109" s="18">
        <v>35353</v>
      </c>
      <c r="B109" s="26">
        <f t="shared" si="1"/>
        <v>35353</v>
      </c>
    </row>
    <row r="110" spans="1:2" x14ac:dyDescent="0.25">
      <c r="A110" s="18">
        <v>35354</v>
      </c>
      <c r="B110" s="26">
        <f t="shared" si="1"/>
        <v>35354</v>
      </c>
    </row>
    <row r="111" spans="1:2" x14ac:dyDescent="0.25">
      <c r="A111" s="18">
        <v>35355</v>
      </c>
      <c r="B111" s="26">
        <f t="shared" si="1"/>
        <v>35355</v>
      </c>
    </row>
    <row r="112" spans="1:2" x14ac:dyDescent="0.25">
      <c r="A112" s="18">
        <v>35356</v>
      </c>
      <c r="B112" s="26">
        <f t="shared" si="1"/>
        <v>35356</v>
      </c>
    </row>
    <row r="113" spans="1:2" x14ac:dyDescent="0.25">
      <c r="A113" s="18">
        <v>35357</v>
      </c>
      <c r="B113" s="26">
        <f t="shared" si="1"/>
        <v>35356</v>
      </c>
    </row>
    <row r="114" spans="1:2" x14ac:dyDescent="0.25">
      <c r="A114" s="18">
        <v>35358</v>
      </c>
      <c r="B114" s="26">
        <f t="shared" si="1"/>
        <v>35356</v>
      </c>
    </row>
    <row r="115" spans="1:2" x14ac:dyDescent="0.25">
      <c r="A115" s="18">
        <v>35359</v>
      </c>
      <c r="B115" s="26">
        <f t="shared" si="1"/>
        <v>35359</v>
      </c>
    </row>
    <row r="116" spans="1:2" x14ac:dyDescent="0.25">
      <c r="A116" s="18">
        <v>35360</v>
      </c>
      <c r="B116" s="26">
        <f t="shared" si="1"/>
        <v>35360</v>
      </c>
    </row>
    <row r="117" spans="1:2" x14ac:dyDescent="0.25">
      <c r="A117" s="18">
        <v>35361</v>
      </c>
      <c r="B117" s="26">
        <f t="shared" si="1"/>
        <v>35361</v>
      </c>
    </row>
    <row r="118" spans="1:2" x14ac:dyDescent="0.25">
      <c r="A118" s="18">
        <v>35362</v>
      </c>
      <c r="B118" s="26">
        <f t="shared" si="1"/>
        <v>35362</v>
      </c>
    </row>
    <row r="119" spans="1:2" x14ac:dyDescent="0.25">
      <c r="A119" s="18">
        <v>35363</v>
      </c>
      <c r="B119" s="26">
        <f t="shared" si="1"/>
        <v>35363</v>
      </c>
    </row>
    <row r="120" spans="1:2" x14ac:dyDescent="0.25">
      <c r="A120" s="18">
        <v>35364</v>
      </c>
      <c r="B120" s="26">
        <f t="shared" si="1"/>
        <v>35363</v>
      </c>
    </row>
    <row r="121" spans="1:2" x14ac:dyDescent="0.25">
      <c r="A121" s="18">
        <v>35365</v>
      </c>
      <c r="B121" s="26">
        <f t="shared" si="1"/>
        <v>35363</v>
      </c>
    </row>
    <row r="122" spans="1:2" x14ac:dyDescent="0.25">
      <c r="A122" s="18">
        <v>35366</v>
      </c>
      <c r="B122" s="26">
        <f t="shared" si="1"/>
        <v>35366</v>
      </c>
    </row>
    <row r="123" spans="1:2" x14ac:dyDescent="0.25">
      <c r="A123" s="18">
        <v>35367</v>
      </c>
      <c r="B123" s="26">
        <f t="shared" si="1"/>
        <v>35367</v>
      </c>
    </row>
    <row r="124" spans="1:2" x14ac:dyDescent="0.25">
      <c r="A124" s="18">
        <v>35368</v>
      </c>
      <c r="B124" s="26">
        <f t="shared" si="1"/>
        <v>35368</v>
      </c>
    </row>
    <row r="125" spans="1:2" x14ac:dyDescent="0.25">
      <c r="A125" s="18">
        <v>35369</v>
      </c>
      <c r="B125" s="26">
        <f t="shared" si="1"/>
        <v>35369</v>
      </c>
    </row>
    <row r="126" spans="1:2" x14ac:dyDescent="0.25">
      <c r="A126" s="18">
        <v>35370</v>
      </c>
      <c r="B126" s="26">
        <f t="shared" si="1"/>
        <v>35370</v>
      </c>
    </row>
    <row r="127" spans="1:2" x14ac:dyDescent="0.25">
      <c r="A127" s="18">
        <v>35371</v>
      </c>
      <c r="B127" s="26">
        <f t="shared" si="1"/>
        <v>35370</v>
      </c>
    </row>
    <row r="128" spans="1:2" x14ac:dyDescent="0.25">
      <c r="A128" s="18">
        <v>35372</v>
      </c>
      <c r="B128" s="26">
        <f t="shared" si="1"/>
        <v>35370</v>
      </c>
    </row>
    <row r="129" spans="1:2" x14ac:dyDescent="0.25">
      <c r="A129" s="18">
        <v>35373</v>
      </c>
      <c r="B129" s="26">
        <f t="shared" si="1"/>
        <v>35373</v>
      </c>
    </row>
    <row r="130" spans="1:2" x14ac:dyDescent="0.25">
      <c r="A130" s="18">
        <v>35374</v>
      </c>
      <c r="B130" s="26">
        <f t="shared" si="1"/>
        <v>35374</v>
      </c>
    </row>
    <row r="131" spans="1:2" x14ac:dyDescent="0.25">
      <c r="A131" s="18">
        <v>35375</v>
      </c>
      <c r="B131" s="26">
        <f t="shared" si="1"/>
        <v>35375</v>
      </c>
    </row>
    <row r="132" spans="1:2" x14ac:dyDescent="0.25">
      <c r="A132" s="18">
        <v>35376</v>
      </c>
      <c r="B132" s="26">
        <f t="shared" ref="B132:B195" si="2">VLOOKUP(A132,PRICELOOK,1)</f>
        <v>35376</v>
      </c>
    </row>
    <row r="133" spans="1:2" x14ac:dyDescent="0.25">
      <c r="A133" s="18">
        <v>35377</v>
      </c>
      <c r="B133" s="26">
        <f t="shared" si="2"/>
        <v>35377</v>
      </c>
    </row>
    <row r="134" spans="1:2" x14ac:dyDescent="0.25">
      <c r="A134" s="18">
        <v>35378</v>
      </c>
      <c r="B134" s="26">
        <f t="shared" si="2"/>
        <v>35377</v>
      </c>
    </row>
    <row r="135" spans="1:2" x14ac:dyDescent="0.25">
      <c r="A135" s="18">
        <v>35379</v>
      </c>
      <c r="B135" s="26">
        <f t="shared" si="2"/>
        <v>35377</v>
      </c>
    </row>
    <row r="136" spans="1:2" x14ac:dyDescent="0.25">
      <c r="A136" s="18">
        <v>35380</v>
      </c>
      <c r="B136" s="26">
        <f t="shared" si="2"/>
        <v>35380</v>
      </c>
    </row>
    <row r="137" spans="1:2" x14ac:dyDescent="0.25">
      <c r="A137" s="18">
        <v>35381</v>
      </c>
      <c r="B137" s="26">
        <f t="shared" si="2"/>
        <v>35381</v>
      </c>
    </row>
    <row r="138" spans="1:2" x14ac:dyDescent="0.25">
      <c r="A138" s="18">
        <v>35382</v>
      </c>
      <c r="B138" s="26">
        <f t="shared" si="2"/>
        <v>35382</v>
      </c>
    </row>
    <row r="139" spans="1:2" x14ac:dyDescent="0.25">
      <c r="A139" s="18">
        <v>35383</v>
      </c>
      <c r="B139" s="26">
        <f t="shared" si="2"/>
        <v>35383</v>
      </c>
    </row>
    <row r="140" spans="1:2" x14ac:dyDescent="0.25">
      <c r="A140" s="18">
        <v>35384</v>
      </c>
      <c r="B140" s="26">
        <f t="shared" si="2"/>
        <v>35384</v>
      </c>
    </row>
    <row r="141" spans="1:2" x14ac:dyDescent="0.25">
      <c r="A141" s="18">
        <v>35385</v>
      </c>
      <c r="B141" s="26">
        <f t="shared" si="2"/>
        <v>35384</v>
      </c>
    </row>
    <row r="142" spans="1:2" x14ac:dyDescent="0.25">
      <c r="A142" s="18">
        <v>35386</v>
      </c>
      <c r="B142" s="26">
        <f t="shared" si="2"/>
        <v>35384</v>
      </c>
    </row>
    <row r="143" spans="1:2" x14ac:dyDescent="0.25">
      <c r="A143" s="18">
        <v>35387</v>
      </c>
      <c r="B143" s="26">
        <f t="shared" si="2"/>
        <v>35387</v>
      </c>
    </row>
    <row r="144" spans="1:2" x14ac:dyDescent="0.25">
      <c r="A144" s="18">
        <v>35388</v>
      </c>
      <c r="B144" s="26">
        <f t="shared" si="2"/>
        <v>35388</v>
      </c>
    </row>
    <row r="145" spans="1:2" x14ac:dyDescent="0.25">
      <c r="A145" s="18">
        <v>35389</v>
      </c>
      <c r="B145" s="26">
        <f t="shared" si="2"/>
        <v>35389</v>
      </c>
    </row>
    <row r="146" spans="1:2" x14ac:dyDescent="0.25">
      <c r="A146" s="18">
        <v>35390</v>
      </c>
      <c r="B146" s="26">
        <f t="shared" si="2"/>
        <v>35390</v>
      </c>
    </row>
    <row r="147" spans="1:2" x14ac:dyDescent="0.25">
      <c r="A147" s="18">
        <v>35391</v>
      </c>
      <c r="B147" s="26">
        <f t="shared" si="2"/>
        <v>35391</v>
      </c>
    </row>
    <row r="148" spans="1:2" x14ac:dyDescent="0.25">
      <c r="A148" s="18">
        <v>35392</v>
      </c>
      <c r="B148" s="26">
        <f t="shared" si="2"/>
        <v>35391</v>
      </c>
    </row>
    <row r="149" spans="1:2" x14ac:dyDescent="0.25">
      <c r="A149" s="18">
        <v>35393</v>
      </c>
      <c r="B149" s="26">
        <f t="shared" si="2"/>
        <v>35391</v>
      </c>
    </row>
    <row r="150" spans="1:2" x14ac:dyDescent="0.25">
      <c r="A150" s="18">
        <v>35394</v>
      </c>
      <c r="B150" s="26">
        <f t="shared" si="2"/>
        <v>35394</v>
      </c>
    </row>
    <row r="151" spans="1:2" x14ac:dyDescent="0.25">
      <c r="A151" s="18">
        <v>35395</v>
      </c>
      <c r="B151" s="26">
        <f t="shared" si="2"/>
        <v>35395</v>
      </c>
    </row>
    <row r="152" spans="1:2" x14ac:dyDescent="0.25">
      <c r="A152" s="18">
        <v>35396</v>
      </c>
      <c r="B152" s="26">
        <f t="shared" si="2"/>
        <v>35396</v>
      </c>
    </row>
    <row r="153" spans="1:2" x14ac:dyDescent="0.25">
      <c r="A153" s="18">
        <v>35397</v>
      </c>
      <c r="B153" s="26">
        <f t="shared" si="2"/>
        <v>35396</v>
      </c>
    </row>
    <row r="154" spans="1:2" x14ac:dyDescent="0.25">
      <c r="A154" s="18">
        <v>35398</v>
      </c>
      <c r="B154" s="26">
        <f t="shared" si="2"/>
        <v>35396</v>
      </c>
    </row>
    <row r="155" spans="1:2" x14ac:dyDescent="0.25">
      <c r="A155" s="18">
        <v>35399</v>
      </c>
      <c r="B155" s="26">
        <f t="shared" si="2"/>
        <v>35396</v>
      </c>
    </row>
    <row r="156" spans="1:2" x14ac:dyDescent="0.25">
      <c r="A156" s="18">
        <v>35400</v>
      </c>
      <c r="B156" s="26">
        <f t="shared" si="2"/>
        <v>35396</v>
      </c>
    </row>
    <row r="157" spans="1:2" x14ac:dyDescent="0.25">
      <c r="A157" s="18">
        <v>35401</v>
      </c>
      <c r="B157" s="26">
        <f t="shared" si="2"/>
        <v>35401</v>
      </c>
    </row>
    <row r="158" spans="1:2" x14ac:dyDescent="0.25">
      <c r="A158" s="18">
        <v>35402</v>
      </c>
      <c r="B158" s="26">
        <f t="shared" si="2"/>
        <v>35402</v>
      </c>
    </row>
    <row r="159" spans="1:2" x14ac:dyDescent="0.25">
      <c r="A159" s="18">
        <v>35403</v>
      </c>
      <c r="B159" s="26">
        <f t="shared" si="2"/>
        <v>35403</v>
      </c>
    </row>
    <row r="160" spans="1:2" x14ac:dyDescent="0.25">
      <c r="A160" s="18">
        <v>35404</v>
      </c>
      <c r="B160" s="26">
        <f t="shared" si="2"/>
        <v>35404</v>
      </c>
    </row>
    <row r="161" spans="1:2" x14ac:dyDescent="0.25">
      <c r="A161" s="18">
        <v>35405</v>
      </c>
      <c r="B161" s="26">
        <f t="shared" si="2"/>
        <v>35405</v>
      </c>
    </row>
    <row r="162" spans="1:2" x14ac:dyDescent="0.25">
      <c r="A162" s="18">
        <v>35406</v>
      </c>
      <c r="B162" s="26">
        <f t="shared" si="2"/>
        <v>35405</v>
      </c>
    </row>
    <row r="163" spans="1:2" x14ac:dyDescent="0.25">
      <c r="A163" s="18">
        <v>35407</v>
      </c>
      <c r="B163" s="26">
        <f t="shared" si="2"/>
        <v>35405</v>
      </c>
    </row>
    <row r="164" spans="1:2" x14ac:dyDescent="0.25">
      <c r="A164" s="18">
        <v>35408</v>
      </c>
      <c r="B164" s="26">
        <f t="shared" si="2"/>
        <v>35408</v>
      </c>
    </row>
    <row r="165" spans="1:2" x14ac:dyDescent="0.25">
      <c r="A165" s="18">
        <v>35409</v>
      </c>
      <c r="B165" s="26">
        <f t="shared" si="2"/>
        <v>35409</v>
      </c>
    </row>
    <row r="166" spans="1:2" x14ac:dyDescent="0.25">
      <c r="A166" s="18">
        <v>35410</v>
      </c>
      <c r="B166" s="26">
        <f t="shared" si="2"/>
        <v>35410</v>
      </c>
    </row>
    <row r="167" spans="1:2" x14ac:dyDescent="0.25">
      <c r="A167" s="18">
        <v>35411</v>
      </c>
      <c r="B167" s="26">
        <f t="shared" si="2"/>
        <v>35411</v>
      </c>
    </row>
    <row r="168" spans="1:2" x14ac:dyDescent="0.25">
      <c r="A168" s="18">
        <v>35412</v>
      </c>
      <c r="B168" s="26">
        <f t="shared" si="2"/>
        <v>35412</v>
      </c>
    </row>
    <row r="169" spans="1:2" x14ac:dyDescent="0.25">
      <c r="A169" s="18">
        <v>35413</v>
      </c>
      <c r="B169" s="26">
        <f t="shared" si="2"/>
        <v>35412</v>
      </c>
    </row>
    <row r="170" spans="1:2" x14ac:dyDescent="0.25">
      <c r="A170" s="18">
        <v>35414</v>
      </c>
      <c r="B170" s="26">
        <f t="shared" si="2"/>
        <v>35412</v>
      </c>
    </row>
    <row r="171" spans="1:2" x14ac:dyDescent="0.25">
      <c r="A171" s="18">
        <v>35415</v>
      </c>
      <c r="B171" s="26">
        <f t="shared" si="2"/>
        <v>35415</v>
      </c>
    </row>
    <row r="172" spans="1:2" x14ac:dyDescent="0.25">
      <c r="A172" s="18">
        <v>35416</v>
      </c>
      <c r="B172" s="26">
        <f t="shared" si="2"/>
        <v>35416</v>
      </c>
    </row>
    <row r="173" spans="1:2" x14ac:dyDescent="0.25">
      <c r="A173" s="18">
        <v>35417</v>
      </c>
      <c r="B173" s="26">
        <f t="shared" si="2"/>
        <v>35417</v>
      </c>
    </row>
    <row r="174" spans="1:2" x14ac:dyDescent="0.25">
      <c r="A174" s="18">
        <v>35418</v>
      </c>
      <c r="B174" s="26">
        <f t="shared" si="2"/>
        <v>35418</v>
      </c>
    </row>
    <row r="175" spans="1:2" x14ac:dyDescent="0.25">
      <c r="A175" s="18">
        <v>35419</v>
      </c>
      <c r="B175" s="26">
        <f t="shared" si="2"/>
        <v>35419</v>
      </c>
    </row>
    <row r="176" spans="1:2" x14ac:dyDescent="0.25">
      <c r="A176" s="18">
        <v>35420</v>
      </c>
      <c r="B176" s="26">
        <f t="shared" si="2"/>
        <v>35419</v>
      </c>
    </row>
    <row r="177" spans="1:2" x14ac:dyDescent="0.25">
      <c r="A177" s="18">
        <v>35421</v>
      </c>
      <c r="B177" s="26">
        <f t="shared" si="2"/>
        <v>35419</v>
      </c>
    </row>
    <row r="178" spans="1:2" x14ac:dyDescent="0.25">
      <c r="A178" s="18">
        <v>35422</v>
      </c>
      <c r="B178" s="26">
        <f t="shared" si="2"/>
        <v>35422</v>
      </c>
    </row>
    <row r="179" spans="1:2" x14ac:dyDescent="0.25">
      <c r="A179" s="18">
        <v>35423</v>
      </c>
      <c r="B179" s="26">
        <f t="shared" si="2"/>
        <v>35423</v>
      </c>
    </row>
    <row r="180" spans="1:2" x14ac:dyDescent="0.25">
      <c r="A180" s="18">
        <v>35424</v>
      </c>
      <c r="B180" s="26">
        <f t="shared" si="2"/>
        <v>35423</v>
      </c>
    </row>
    <row r="181" spans="1:2" x14ac:dyDescent="0.25">
      <c r="A181" s="18">
        <v>35425</v>
      </c>
      <c r="B181" s="26">
        <f t="shared" si="2"/>
        <v>35425</v>
      </c>
    </row>
    <row r="182" spans="1:2" x14ac:dyDescent="0.25">
      <c r="A182" s="18">
        <v>35426</v>
      </c>
      <c r="B182" s="26">
        <f t="shared" si="2"/>
        <v>35426</v>
      </c>
    </row>
    <row r="183" spans="1:2" x14ac:dyDescent="0.25">
      <c r="A183" s="18">
        <v>35427</v>
      </c>
      <c r="B183" s="26">
        <f t="shared" si="2"/>
        <v>35426</v>
      </c>
    </row>
    <row r="184" spans="1:2" x14ac:dyDescent="0.25">
      <c r="A184" s="18">
        <v>35428</v>
      </c>
      <c r="B184" s="26">
        <f t="shared" si="2"/>
        <v>35426</v>
      </c>
    </row>
    <row r="185" spans="1:2" x14ac:dyDescent="0.25">
      <c r="A185" s="18">
        <v>35429</v>
      </c>
      <c r="B185" s="26">
        <f t="shared" si="2"/>
        <v>35429</v>
      </c>
    </row>
    <row r="186" spans="1:2" x14ac:dyDescent="0.25">
      <c r="A186" s="18">
        <v>35430</v>
      </c>
      <c r="B186" s="26">
        <f t="shared" si="2"/>
        <v>35430</v>
      </c>
    </row>
    <row r="187" spans="1:2" x14ac:dyDescent="0.25">
      <c r="A187" s="18">
        <v>35431</v>
      </c>
      <c r="B187" s="26">
        <f t="shared" si="2"/>
        <v>35430</v>
      </c>
    </row>
    <row r="188" spans="1:2" x14ac:dyDescent="0.25">
      <c r="A188" s="18">
        <v>35432</v>
      </c>
      <c r="B188" s="26">
        <f t="shared" si="2"/>
        <v>35432</v>
      </c>
    </row>
    <row r="189" spans="1:2" x14ac:dyDescent="0.25">
      <c r="A189" s="18">
        <v>35433</v>
      </c>
      <c r="B189" s="26">
        <f t="shared" si="2"/>
        <v>35433</v>
      </c>
    </row>
    <row r="190" spans="1:2" x14ac:dyDescent="0.25">
      <c r="A190" s="18">
        <v>35434</v>
      </c>
      <c r="B190" s="26">
        <f t="shared" si="2"/>
        <v>35433</v>
      </c>
    </row>
    <row r="191" spans="1:2" x14ac:dyDescent="0.25">
      <c r="A191" s="18">
        <v>35435</v>
      </c>
      <c r="B191" s="26">
        <f t="shared" si="2"/>
        <v>35433</v>
      </c>
    </row>
    <row r="192" spans="1:2" x14ac:dyDescent="0.25">
      <c r="A192" s="18">
        <v>35436</v>
      </c>
      <c r="B192" s="26">
        <f t="shared" si="2"/>
        <v>35436</v>
      </c>
    </row>
    <row r="193" spans="1:2" x14ac:dyDescent="0.25">
      <c r="A193" s="18">
        <v>35437</v>
      </c>
      <c r="B193" s="26">
        <f t="shared" si="2"/>
        <v>35437</v>
      </c>
    </row>
    <row r="194" spans="1:2" x14ac:dyDescent="0.25">
      <c r="A194" s="18">
        <v>35438</v>
      </c>
      <c r="B194" s="26">
        <f t="shared" si="2"/>
        <v>35438</v>
      </c>
    </row>
    <row r="195" spans="1:2" x14ac:dyDescent="0.25">
      <c r="A195" s="18">
        <v>35439</v>
      </c>
      <c r="B195" s="26">
        <f t="shared" si="2"/>
        <v>35439</v>
      </c>
    </row>
    <row r="196" spans="1:2" x14ac:dyDescent="0.25">
      <c r="A196" s="18">
        <v>35440</v>
      </c>
      <c r="B196" s="26">
        <f t="shared" ref="B196:B259" si="3">VLOOKUP(A196,PRICELOOK,1)</f>
        <v>35440</v>
      </c>
    </row>
    <row r="197" spans="1:2" x14ac:dyDescent="0.25">
      <c r="A197" s="18">
        <v>35441</v>
      </c>
      <c r="B197" s="26">
        <f t="shared" si="3"/>
        <v>35440</v>
      </c>
    </row>
    <row r="198" spans="1:2" x14ac:dyDescent="0.25">
      <c r="A198" s="18">
        <v>35442</v>
      </c>
      <c r="B198" s="26">
        <f t="shared" si="3"/>
        <v>35440</v>
      </c>
    </row>
    <row r="199" spans="1:2" x14ac:dyDescent="0.25">
      <c r="A199" s="20">
        <v>35443</v>
      </c>
      <c r="B199" s="26">
        <f t="shared" si="3"/>
        <v>35443</v>
      </c>
    </row>
    <row r="200" spans="1:2" x14ac:dyDescent="0.25">
      <c r="A200" s="18">
        <v>35444</v>
      </c>
      <c r="B200" s="26">
        <f t="shared" si="3"/>
        <v>35444</v>
      </c>
    </row>
    <row r="201" spans="1:2" x14ac:dyDescent="0.25">
      <c r="A201" s="18">
        <v>35445</v>
      </c>
      <c r="B201" s="26">
        <f t="shared" si="3"/>
        <v>35445</v>
      </c>
    </row>
    <row r="202" spans="1:2" x14ac:dyDescent="0.25">
      <c r="A202" s="18">
        <v>35446</v>
      </c>
      <c r="B202" s="26">
        <f t="shared" si="3"/>
        <v>35446</v>
      </c>
    </row>
    <row r="203" spans="1:2" x14ac:dyDescent="0.25">
      <c r="A203" s="18">
        <v>35447</v>
      </c>
      <c r="B203" s="26">
        <f t="shared" si="3"/>
        <v>35447</v>
      </c>
    </row>
    <row r="204" spans="1:2" x14ac:dyDescent="0.25">
      <c r="A204" s="18">
        <v>35448</v>
      </c>
      <c r="B204" s="26">
        <f t="shared" si="3"/>
        <v>35447</v>
      </c>
    </row>
    <row r="205" spans="1:2" x14ac:dyDescent="0.25">
      <c r="A205" s="18">
        <v>35449</v>
      </c>
      <c r="B205" s="26">
        <f t="shared" si="3"/>
        <v>35447</v>
      </c>
    </row>
    <row r="206" spans="1:2" x14ac:dyDescent="0.25">
      <c r="A206" s="18">
        <v>35450</v>
      </c>
      <c r="B206" s="26">
        <f t="shared" si="3"/>
        <v>35450</v>
      </c>
    </row>
    <row r="207" spans="1:2" x14ac:dyDescent="0.25">
      <c r="A207" s="18">
        <v>35451</v>
      </c>
      <c r="B207" s="26">
        <f t="shared" si="3"/>
        <v>35451</v>
      </c>
    </row>
    <row r="208" spans="1:2" x14ac:dyDescent="0.25">
      <c r="A208" s="18">
        <v>35452</v>
      </c>
      <c r="B208" s="26">
        <f t="shared" si="3"/>
        <v>35452</v>
      </c>
    </row>
    <row r="209" spans="1:2" x14ac:dyDescent="0.25">
      <c r="A209" s="18">
        <v>35453</v>
      </c>
      <c r="B209" s="26">
        <f t="shared" si="3"/>
        <v>35453</v>
      </c>
    </row>
    <row r="210" spans="1:2" x14ac:dyDescent="0.25">
      <c r="A210" s="18">
        <v>35454</v>
      </c>
      <c r="B210" s="26">
        <f t="shared" si="3"/>
        <v>35454</v>
      </c>
    </row>
    <row r="211" spans="1:2" x14ac:dyDescent="0.25">
      <c r="A211" s="18">
        <v>35455</v>
      </c>
      <c r="B211" s="26">
        <f t="shared" si="3"/>
        <v>35454</v>
      </c>
    </row>
    <row r="212" spans="1:2" x14ac:dyDescent="0.25">
      <c r="A212" s="18">
        <v>35456</v>
      </c>
      <c r="B212" s="26">
        <f t="shared" si="3"/>
        <v>35454</v>
      </c>
    </row>
    <row r="213" spans="1:2" x14ac:dyDescent="0.25">
      <c r="A213" s="18">
        <v>35457</v>
      </c>
      <c r="B213" s="26">
        <f t="shared" si="3"/>
        <v>35457</v>
      </c>
    </row>
    <row r="214" spans="1:2" x14ac:dyDescent="0.25">
      <c r="A214" s="18">
        <v>35458</v>
      </c>
      <c r="B214" s="26">
        <f t="shared" si="3"/>
        <v>35458</v>
      </c>
    </row>
    <row r="215" spans="1:2" x14ac:dyDescent="0.25">
      <c r="A215" s="18">
        <v>35459</v>
      </c>
      <c r="B215" s="26">
        <f t="shared" si="3"/>
        <v>35459</v>
      </c>
    </row>
    <row r="216" spans="1:2" x14ac:dyDescent="0.25">
      <c r="A216" s="18">
        <v>35460</v>
      </c>
      <c r="B216" s="26">
        <f t="shared" si="3"/>
        <v>35460</v>
      </c>
    </row>
    <row r="217" spans="1:2" x14ac:dyDescent="0.25">
      <c r="A217" s="18">
        <v>35461</v>
      </c>
      <c r="B217" s="26">
        <f t="shared" si="3"/>
        <v>35461</v>
      </c>
    </row>
    <row r="218" spans="1:2" x14ac:dyDescent="0.25">
      <c r="A218" s="18">
        <v>35462</v>
      </c>
      <c r="B218" s="26">
        <f t="shared" si="3"/>
        <v>35461</v>
      </c>
    </row>
    <row r="219" spans="1:2" x14ac:dyDescent="0.25">
      <c r="A219" s="18">
        <v>35463</v>
      </c>
      <c r="B219" s="26">
        <f t="shared" si="3"/>
        <v>35461</v>
      </c>
    </row>
    <row r="220" spans="1:2" x14ac:dyDescent="0.25">
      <c r="A220" s="18">
        <v>35464</v>
      </c>
      <c r="B220" s="26">
        <f t="shared" si="3"/>
        <v>35464</v>
      </c>
    </row>
    <row r="221" spans="1:2" x14ac:dyDescent="0.25">
      <c r="A221" s="18">
        <v>35465</v>
      </c>
      <c r="B221" s="26">
        <f t="shared" si="3"/>
        <v>35465</v>
      </c>
    </row>
    <row r="222" spans="1:2" x14ac:dyDescent="0.25">
      <c r="A222" s="18">
        <v>35466</v>
      </c>
      <c r="B222" s="26">
        <f t="shared" si="3"/>
        <v>35466</v>
      </c>
    </row>
    <row r="223" spans="1:2" x14ac:dyDescent="0.25">
      <c r="A223" s="18">
        <v>35467</v>
      </c>
      <c r="B223" s="26">
        <f t="shared" si="3"/>
        <v>35467</v>
      </c>
    </row>
    <row r="224" spans="1:2" x14ac:dyDescent="0.25">
      <c r="A224" s="18">
        <v>35468</v>
      </c>
      <c r="B224" s="26">
        <f t="shared" si="3"/>
        <v>35468</v>
      </c>
    </row>
    <row r="225" spans="1:2" x14ac:dyDescent="0.25">
      <c r="A225" s="18">
        <v>35469</v>
      </c>
      <c r="B225" s="26">
        <f t="shared" si="3"/>
        <v>35468</v>
      </c>
    </row>
    <row r="226" spans="1:2" x14ac:dyDescent="0.25">
      <c r="A226" s="18">
        <v>35470</v>
      </c>
      <c r="B226" s="26">
        <f t="shared" si="3"/>
        <v>35468</v>
      </c>
    </row>
    <row r="227" spans="1:2" x14ac:dyDescent="0.25">
      <c r="A227" s="18">
        <v>35471</v>
      </c>
      <c r="B227" s="26">
        <f t="shared" si="3"/>
        <v>35471</v>
      </c>
    </row>
    <row r="228" spans="1:2" x14ac:dyDescent="0.25">
      <c r="A228" s="18">
        <v>35472</v>
      </c>
      <c r="B228" s="26">
        <f t="shared" si="3"/>
        <v>35472</v>
      </c>
    </row>
    <row r="229" spans="1:2" x14ac:dyDescent="0.25">
      <c r="A229" s="18">
        <v>35473</v>
      </c>
      <c r="B229" s="26">
        <f t="shared" si="3"/>
        <v>35473</v>
      </c>
    </row>
    <row r="230" spans="1:2" x14ac:dyDescent="0.25">
      <c r="A230" s="18">
        <v>35474</v>
      </c>
      <c r="B230" s="26">
        <f t="shared" si="3"/>
        <v>35474</v>
      </c>
    </row>
    <row r="231" spans="1:2" x14ac:dyDescent="0.25">
      <c r="A231" s="18">
        <v>35475</v>
      </c>
      <c r="B231" s="26">
        <f t="shared" si="3"/>
        <v>35475</v>
      </c>
    </row>
    <row r="232" spans="1:2" x14ac:dyDescent="0.25">
      <c r="A232" s="18">
        <v>35476</v>
      </c>
      <c r="B232" s="26">
        <f t="shared" si="3"/>
        <v>35475</v>
      </c>
    </row>
    <row r="233" spans="1:2" x14ac:dyDescent="0.25">
      <c r="A233" s="18">
        <v>35477</v>
      </c>
      <c r="B233" s="26">
        <f t="shared" si="3"/>
        <v>35475</v>
      </c>
    </row>
    <row r="234" spans="1:2" x14ac:dyDescent="0.25">
      <c r="A234" s="18">
        <v>35478</v>
      </c>
      <c r="B234" s="26">
        <f t="shared" si="3"/>
        <v>35475</v>
      </c>
    </row>
    <row r="235" spans="1:2" x14ac:dyDescent="0.25">
      <c r="A235" s="18">
        <v>35479</v>
      </c>
      <c r="B235" s="26">
        <f t="shared" si="3"/>
        <v>35479</v>
      </c>
    </row>
    <row r="236" spans="1:2" x14ac:dyDescent="0.25">
      <c r="A236" s="18">
        <v>35480</v>
      </c>
      <c r="B236" s="26">
        <f t="shared" si="3"/>
        <v>35480</v>
      </c>
    </row>
    <row r="237" spans="1:2" x14ac:dyDescent="0.25">
      <c r="A237" s="18">
        <v>35481</v>
      </c>
      <c r="B237" s="26">
        <f t="shared" si="3"/>
        <v>35481</v>
      </c>
    </row>
    <row r="238" spans="1:2" x14ac:dyDescent="0.25">
      <c r="A238" s="18">
        <v>35482</v>
      </c>
      <c r="B238" s="26">
        <f t="shared" si="3"/>
        <v>35482</v>
      </c>
    </row>
    <row r="239" spans="1:2" x14ac:dyDescent="0.25">
      <c r="A239" s="18">
        <v>35483</v>
      </c>
      <c r="B239" s="26">
        <f t="shared" si="3"/>
        <v>35482</v>
      </c>
    </row>
    <row r="240" spans="1:2" x14ac:dyDescent="0.25">
      <c r="A240" s="18">
        <v>35484</v>
      </c>
      <c r="B240" s="26">
        <f t="shared" si="3"/>
        <v>35482</v>
      </c>
    </row>
    <row r="241" spans="1:2" x14ac:dyDescent="0.25">
      <c r="A241" s="18">
        <v>35485</v>
      </c>
      <c r="B241" s="26">
        <f t="shared" si="3"/>
        <v>35485</v>
      </c>
    </row>
    <row r="242" spans="1:2" x14ac:dyDescent="0.25">
      <c r="A242" s="18">
        <v>35486</v>
      </c>
      <c r="B242" s="26">
        <f t="shared" si="3"/>
        <v>35486</v>
      </c>
    </row>
    <row r="243" spans="1:2" x14ac:dyDescent="0.25">
      <c r="A243" s="18">
        <v>35487</v>
      </c>
      <c r="B243" s="26">
        <f t="shared" si="3"/>
        <v>35487</v>
      </c>
    </row>
    <row r="244" spans="1:2" x14ac:dyDescent="0.25">
      <c r="A244" s="18">
        <v>35488</v>
      </c>
      <c r="B244" s="26">
        <f t="shared" si="3"/>
        <v>35488</v>
      </c>
    </row>
    <row r="245" spans="1:2" x14ac:dyDescent="0.25">
      <c r="A245" s="18">
        <v>35489</v>
      </c>
      <c r="B245" s="26">
        <f t="shared" si="3"/>
        <v>35489</v>
      </c>
    </row>
    <row r="246" spans="1:2" x14ac:dyDescent="0.25">
      <c r="A246" s="18">
        <v>35490</v>
      </c>
      <c r="B246" s="26">
        <f t="shared" si="3"/>
        <v>35489</v>
      </c>
    </row>
    <row r="247" spans="1:2" x14ac:dyDescent="0.25">
      <c r="A247" s="18">
        <v>35491</v>
      </c>
      <c r="B247" s="26">
        <f t="shared" si="3"/>
        <v>35489</v>
      </c>
    </row>
    <row r="248" spans="1:2" x14ac:dyDescent="0.25">
      <c r="A248" s="18">
        <v>35492</v>
      </c>
      <c r="B248" s="26">
        <f t="shared" si="3"/>
        <v>35492</v>
      </c>
    </row>
    <row r="249" spans="1:2" x14ac:dyDescent="0.25">
      <c r="A249" s="18">
        <v>35493</v>
      </c>
      <c r="B249" s="26">
        <f t="shared" si="3"/>
        <v>35493</v>
      </c>
    </row>
    <row r="250" spans="1:2" x14ac:dyDescent="0.25">
      <c r="A250" s="18">
        <v>35494</v>
      </c>
      <c r="B250" s="26">
        <f t="shared" si="3"/>
        <v>35494</v>
      </c>
    </row>
    <row r="251" spans="1:2" x14ac:dyDescent="0.25">
      <c r="A251" s="18">
        <v>35495</v>
      </c>
      <c r="B251" s="26">
        <f t="shared" si="3"/>
        <v>35495</v>
      </c>
    </row>
    <row r="252" spans="1:2" x14ac:dyDescent="0.25">
      <c r="A252" s="18">
        <v>35496</v>
      </c>
      <c r="B252" s="26">
        <f t="shared" si="3"/>
        <v>35496</v>
      </c>
    </row>
    <row r="253" spans="1:2" x14ac:dyDescent="0.25">
      <c r="A253" s="18">
        <v>35497</v>
      </c>
      <c r="B253" s="26">
        <f t="shared" si="3"/>
        <v>35496</v>
      </c>
    </row>
    <row r="254" spans="1:2" x14ac:dyDescent="0.25">
      <c r="A254" s="18">
        <v>35498</v>
      </c>
      <c r="B254" s="26">
        <f t="shared" si="3"/>
        <v>35496</v>
      </c>
    </row>
    <row r="255" spans="1:2" x14ac:dyDescent="0.25">
      <c r="A255" s="18">
        <v>35499</v>
      </c>
      <c r="B255" s="26">
        <f t="shared" si="3"/>
        <v>35499</v>
      </c>
    </row>
    <row r="256" spans="1:2" x14ac:dyDescent="0.25">
      <c r="A256" s="18">
        <v>35500</v>
      </c>
      <c r="B256" s="26">
        <f t="shared" si="3"/>
        <v>35500</v>
      </c>
    </row>
    <row r="257" spans="1:2" x14ac:dyDescent="0.25">
      <c r="A257" s="18">
        <v>35501</v>
      </c>
      <c r="B257" s="26">
        <f t="shared" si="3"/>
        <v>35501</v>
      </c>
    </row>
    <row r="258" spans="1:2" x14ac:dyDescent="0.25">
      <c r="A258" s="18">
        <v>35502</v>
      </c>
      <c r="B258" s="26">
        <f t="shared" si="3"/>
        <v>35502</v>
      </c>
    </row>
    <row r="259" spans="1:2" x14ac:dyDescent="0.25">
      <c r="A259" s="18">
        <v>35503</v>
      </c>
      <c r="B259" s="26">
        <f t="shared" si="3"/>
        <v>35503</v>
      </c>
    </row>
    <row r="260" spans="1:2" x14ac:dyDescent="0.25">
      <c r="A260" s="18">
        <v>35504</v>
      </c>
      <c r="B260" s="26">
        <f t="shared" ref="B260:B323" si="4">VLOOKUP(A260,PRICELOOK,1)</f>
        <v>35503</v>
      </c>
    </row>
    <row r="261" spans="1:2" x14ac:dyDescent="0.25">
      <c r="A261" s="18">
        <v>35505</v>
      </c>
      <c r="B261" s="26">
        <f t="shared" si="4"/>
        <v>35503</v>
      </c>
    </row>
    <row r="262" spans="1:2" x14ac:dyDescent="0.25">
      <c r="A262" s="18">
        <v>35506</v>
      </c>
      <c r="B262" s="26">
        <f t="shared" si="4"/>
        <v>35506</v>
      </c>
    </row>
    <row r="263" spans="1:2" x14ac:dyDescent="0.25">
      <c r="A263" s="18">
        <v>35507</v>
      </c>
      <c r="B263" s="26">
        <f t="shared" si="4"/>
        <v>35507</v>
      </c>
    </row>
    <row r="264" spans="1:2" x14ac:dyDescent="0.25">
      <c r="A264" s="18">
        <v>35508</v>
      </c>
      <c r="B264" s="26">
        <f t="shared" si="4"/>
        <v>35508</v>
      </c>
    </row>
    <row r="265" spans="1:2" x14ac:dyDescent="0.25">
      <c r="A265" s="18">
        <v>35509</v>
      </c>
      <c r="B265" s="26">
        <f t="shared" si="4"/>
        <v>35509</v>
      </c>
    </row>
    <row r="266" spans="1:2" x14ac:dyDescent="0.25">
      <c r="A266" s="18">
        <v>35510</v>
      </c>
      <c r="B266" s="26">
        <f t="shared" si="4"/>
        <v>35510</v>
      </c>
    </row>
    <row r="267" spans="1:2" x14ac:dyDescent="0.25">
      <c r="A267" s="18">
        <v>35511</v>
      </c>
      <c r="B267" s="26">
        <f t="shared" si="4"/>
        <v>35510</v>
      </c>
    </row>
    <row r="268" spans="1:2" x14ac:dyDescent="0.25">
      <c r="A268" s="18">
        <v>35512</v>
      </c>
      <c r="B268" s="26">
        <f t="shared" si="4"/>
        <v>35510</v>
      </c>
    </row>
    <row r="269" spans="1:2" x14ac:dyDescent="0.25">
      <c r="A269" s="18">
        <v>35513</v>
      </c>
      <c r="B269" s="26">
        <f t="shared" si="4"/>
        <v>35513</v>
      </c>
    </row>
    <row r="270" spans="1:2" x14ac:dyDescent="0.25">
      <c r="A270" s="18">
        <v>35514</v>
      </c>
      <c r="B270" s="26">
        <f t="shared" si="4"/>
        <v>35514</v>
      </c>
    </row>
    <row r="271" spans="1:2" x14ac:dyDescent="0.25">
      <c r="A271" s="18">
        <v>35515</v>
      </c>
      <c r="B271" s="26">
        <f t="shared" si="4"/>
        <v>35515</v>
      </c>
    </row>
    <row r="272" spans="1:2" x14ac:dyDescent="0.25">
      <c r="A272" s="18">
        <v>35516</v>
      </c>
      <c r="B272" s="26">
        <f t="shared" si="4"/>
        <v>35516</v>
      </c>
    </row>
    <row r="273" spans="1:2" x14ac:dyDescent="0.25">
      <c r="A273" s="18">
        <v>35517</v>
      </c>
      <c r="B273" s="26">
        <f t="shared" si="4"/>
        <v>35516</v>
      </c>
    </row>
    <row r="274" spans="1:2" x14ac:dyDescent="0.25">
      <c r="A274" s="18">
        <v>35518</v>
      </c>
      <c r="B274" s="26">
        <f t="shared" si="4"/>
        <v>35516</v>
      </c>
    </row>
    <row r="275" spans="1:2" x14ac:dyDescent="0.25">
      <c r="A275" s="18">
        <v>35519</v>
      </c>
      <c r="B275" s="26">
        <f t="shared" si="4"/>
        <v>35516</v>
      </c>
    </row>
    <row r="276" spans="1:2" x14ac:dyDescent="0.25">
      <c r="A276" s="18">
        <v>35520</v>
      </c>
      <c r="B276" s="26">
        <f t="shared" si="4"/>
        <v>35520</v>
      </c>
    </row>
    <row r="277" spans="1:2" x14ac:dyDescent="0.25">
      <c r="A277" s="18">
        <v>35521</v>
      </c>
      <c r="B277" s="26">
        <f t="shared" si="4"/>
        <v>35521</v>
      </c>
    </row>
    <row r="278" spans="1:2" x14ac:dyDescent="0.25">
      <c r="A278" s="18">
        <v>35522</v>
      </c>
      <c r="B278" s="26">
        <f t="shared" si="4"/>
        <v>35522</v>
      </c>
    </row>
    <row r="279" spans="1:2" x14ac:dyDescent="0.25">
      <c r="A279" s="18">
        <v>35523</v>
      </c>
      <c r="B279" s="26">
        <f t="shared" si="4"/>
        <v>35523</v>
      </c>
    </row>
    <row r="280" spans="1:2" x14ac:dyDescent="0.25">
      <c r="A280" s="18">
        <v>35524</v>
      </c>
      <c r="B280" s="26">
        <f t="shared" si="4"/>
        <v>35524</v>
      </c>
    </row>
    <row r="281" spans="1:2" x14ac:dyDescent="0.25">
      <c r="A281" s="18">
        <v>35525</v>
      </c>
      <c r="B281" s="26">
        <f t="shared" si="4"/>
        <v>35524</v>
      </c>
    </row>
    <row r="282" spans="1:2" x14ac:dyDescent="0.25">
      <c r="A282" s="18">
        <v>35526</v>
      </c>
      <c r="B282" s="26">
        <f t="shared" si="4"/>
        <v>35524</v>
      </c>
    </row>
    <row r="283" spans="1:2" x14ac:dyDescent="0.25">
      <c r="A283" s="18">
        <v>35527</v>
      </c>
      <c r="B283" s="26">
        <f t="shared" si="4"/>
        <v>35527</v>
      </c>
    </row>
    <row r="284" spans="1:2" x14ac:dyDescent="0.25">
      <c r="A284" s="18">
        <v>35528</v>
      </c>
      <c r="B284" s="26">
        <f t="shared" si="4"/>
        <v>35528</v>
      </c>
    </row>
    <row r="285" spans="1:2" x14ac:dyDescent="0.25">
      <c r="A285" s="18">
        <v>35529</v>
      </c>
      <c r="B285" s="26">
        <f t="shared" si="4"/>
        <v>35529</v>
      </c>
    </row>
    <row r="286" spans="1:2" x14ac:dyDescent="0.25">
      <c r="A286" s="18">
        <v>35530</v>
      </c>
      <c r="B286" s="26">
        <f t="shared" si="4"/>
        <v>35530</v>
      </c>
    </row>
    <row r="287" spans="1:2" x14ac:dyDescent="0.25">
      <c r="A287" s="18">
        <v>35531</v>
      </c>
      <c r="B287" s="26">
        <f t="shared" si="4"/>
        <v>35531</v>
      </c>
    </row>
    <row r="288" spans="1:2" x14ac:dyDescent="0.25">
      <c r="A288" s="18">
        <v>35532</v>
      </c>
      <c r="B288" s="26">
        <f t="shared" si="4"/>
        <v>35531</v>
      </c>
    </row>
    <row r="289" spans="1:2" x14ac:dyDescent="0.25">
      <c r="A289" s="18">
        <v>35533</v>
      </c>
      <c r="B289" s="26">
        <f t="shared" si="4"/>
        <v>35531</v>
      </c>
    </row>
    <row r="290" spans="1:2" x14ac:dyDescent="0.25">
      <c r="A290" s="18">
        <v>35534</v>
      </c>
      <c r="B290" s="26">
        <f t="shared" si="4"/>
        <v>35534</v>
      </c>
    </row>
    <row r="291" spans="1:2" x14ac:dyDescent="0.25">
      <c r="A291" s="18">
        <v>35535</v>
      </c>
      <c r="B291" s="26">
        <f t="shared" si="4"/>
        <v>35535</v>
      </c>
    </row>
    <row r="292" spans="1:2" x14ac:dyDescent="0.25">
      <c r="A292" s="18">
        <v>35536</v>
      </c>
      <c r="B292" s="26">
        <f t="shared" si="4"/>
        <v>35536</v>
      </c>
    </row>
    <row r="293" spans="1:2" x14ac:dyDescent="0.25">
      <c r="A293" s="18">
        <v>35537</v>
      </c>
      <c r="B293" s="26">
        <f t="shared" si="4"/>
        <v>35537</v>
      </c>
    </row>
    <row r="294" spans="1:2" x14ac:dyDescent="0.25">
      <c r="A294" s="18">
        <v>35538</v>
      </c>
      <c r="B294" s="26">
        <f t="shared" si="4"/>
        <v>35538</v>
      </c>
    </row>
    <row r="295" spans="1:2" x14ac:dyDescent="0.25">
      <c r="A295" s="18">
        <v>35539</v>
      </c>
      <c r="B295" s="26">
        <f t="shared" si="4"/>
        <v>35538</v>
      </c>
    </row>
    <row r="296" spans="1:2" x14ac:dyDescent="0.25">
      <c r="A296" s="18">
        <v>35540</v>
      </c>
      <c r="B296" s="26">
        <f t="shared" si="4"/>
        <v>35538</v>
      </c>
    </row>
    <row r="297" spans="1:2" x14ac:dyDescent="0.25">
      <c r="A297" s="18">
        <v>35541</v>
      </c>
      <c r="B297" s="26">
        <f t="shared" si="4"/>
        <v>35541</v>
      </c>
    </row>
    <row r="298" spans="1:2" x14ac:dyDescent="0.25">
      <c r="A298" s="18">
        <v>35542</v>
      </c>
      <c r="B298" s="26">
        <f t="shared" si="4"/>
        <v>35542</v>
      </c>
    </row>
    <row r="299" spans="1:2" x14ac:dyDescent="0.25">
      <c r="A299" s="18">
        <v>35543</v>
      </c>
      <c r="B299" s="26">
        <f t="shared" si="4"/>
        <v>35543</v>
      </c>
    </row>
    <row r="300" spans="1:2" x14ac:dyDescent="0.25">
      <c r="A300" s="18">
        <v>35544</v>
      </c>
      <c r="B300" s="26">
        <f t="shared" si="4"/>
        <v>35544</v>
      </c>
    </row>
    <row r="301" spans="1:2" x14ac:dyDescent="0.25">
      <c r="A301" s="18">
        <v>35545</v>
      </c>
      <c r="B301" s="26">
        <f t="shared" si="4"/>
        <v>35545</v>
      </c>
    </row>
    <row r="302" spans="1:2" x14ac:dyDescent="0.25">
      <c r="A302" s="18">
        <v>35546</v>
      </c>
      <c r="B302" s="26">
        <f t="shared" si="4"/>
        <v>35545</v>
      </c>
    </row>
    <row r="303" spans="1:2" x14ac:dyDescent="0.25">
      <c r="A303" s="18">
        <v>35547</v>
      </c>
      <c r="B303" s="26">
        <f t="shared" si="4"/>
        <v>35545</v>
      </c>
    </row>
    <row r="304" spans="1:2" x14ac:dyDescent="0.25">
      <c r="A304" s="18">
        <v>35548</v>
      </c>
      <c r="B304" s="26">
        <f t="shared" si="4"/>
        <v>35548</v>
      </c>
    </row>
    <row r="305" spans="1:2" x14ac:dyDescent="0.25">
      <c r="A305" s="18">
        <v>35549</v>
      </c>
      <c r="B305" s="26">
        <f t="shared" si="4"/>
        <v>35549</v>
      </c>
    </row>
    <row r="306" spans="1:2" x14ac:dyDescent="0.25">
      <c r="A306" s="18">
        <v>35550</v>
      </c>
      <c r="B306" s="26">
        <f t="shared" si="4"/>
        <v>35550</v>
      </c>
    </row>
    <row r="307" spans="1:2" x14ac:dyDescent="0.25">
      <c r="A307" s="18">
        <v>35551</v>
      </c>
      <c r="B307" s="26">
        <f t="shared" si="4"/>
        <v>35551</v>
      </c>
    </row>
    <row r="308" spans="1:2" x14ac:dyDescent="0.25">
      <c r="A308" s="18">
        <v>35552</v>
      </c>
      <c r="B308" s="26">
        <f t="shared" si="4"/>
        <v>35552</v>
      </c>
    </row>
    <row r="309" spans="1:2" x14ac:dyDescent="0.25">
      <c r="A309" s="18">
        <v>35553</v>
      </c>
      <c r="B309" s="26">
        <f t="shared" si="4"/>
        <v>35552</v>
      </c>
    </row>
    <row r="310" spans="1:2" x14ac:dyDescent="0.25">
      <c r="A310" s="18">
        <v>35554</v>
      </c>
      <c r="B310" s="26">
        <f t="shared" si="4"/>
        <v>35552</v>
      </c>
    </row>
    <row r="311" spans="1:2" x14ac:dyDescent="0.25">
      <c r="A311" s="18">
        <v>35555</v>
      </c>
      <c r="B311" s="26">
        <f t="shared" si="4"/>
        <v>35555</v>
      </c>
    </row>
    <row r="312" spans="1:2" x14ac:dyDescent="0.25">
      <c r="A312" s="18">
        <v>35556</v>
      </c>
      <c r="B312" s="26">
        <f t="shared" si="4"/>
        <v>35556</v>
      </c>
    </row>
    <row r="313" spans="1:2" x14ac:dyDescent="0.25">
      <c r="A313" s="18">
        <v>35557</v>
      </c>
      <c r="B313" s="26">
        <f t="shared" si="4"/>
        <v>35557</v>
      </c>
    </row>
    <row r="314" spans="1:2" x14ac:dyDescent="0.25">
      <c r="A314" s="18">
        <v>35558</v>
      </c>
      <c r="B314" s="26">
        <f t="shared" si="4"/>
        <v>35558</v>
      </c>
    </row>
    <row r="315" spans="1:2" x14ac:dyDescent="0.25">
      <c r="A315" s="18">
        <v>35559</v>
      </c>
      <c r="B315" s="26">
        <f t="shared" si="4"/>
        <v>35559</v>
      </c>
    </row>
    <row r="316" spans="1:2" x14ac:dyDescent="0.25">
      <c r="A316" s="18">
        <v>35560</v>
      </c>
      <c r="B316" s="26">
        <f t="shared" si="4"/>
        <v>35559</v>
      </c>
    </row>
    <row r="317" spans="1:2" x14ac:dyDescent="0.25">
      <c r="A317" s="18">
        <v>35561</v>
      </c>
      <c r="B317" s="26">
        <f t="shared" si="4"/>
        <v>35559</v>
      </c>
    </row>
    <row r="318" spans="1:2" x14ac:dyDescent="0.25">
      <c r="A318" s="18">
        <v>35562</v>
      </c>
      <c r="B318" s="26">
        <f t="shared" si="4"/>
        <v>35562</v>
      </c>
    </row>
    <row r="319" spans="1:2" x14ac:dyDescent="0.25">
      <c r="A319" s="18">
        <v>35563</v>
      </c>
      <c r="B319" s="26">
        <f t="shared" si="4"/>
        <v>35563</v>
      </c>
    </row>
    <row r="320" spans="1:2" x14ac:dyDescent="0.25">
      <c r="A320" s="18">
        <v>35564</v>
      </c>
      <c r="B320" s="26">
        <f t="shared" si="4"/>
        <v>35564</v>
      </c>
    </row>
    <row r="321" spans="1:2" x14ac:dyDescent="0.25">
      <c r="A321" s="18">
        <v>35565</v>
      </c>
      <c r="B321" s="26">
        <f t="shared" si="4"/>
        <v>35565</v>
      </c>
    </row>
    <row r="322" spans="1:2" x14ac:dyDescent="0.25">
      <c r="A322" s="18">
        <v>35566</v>
      </c>
      <c r="B322" s="26">
        <f t="shared" si="4"/>
        <v>35566</v>
      </c>
    </row>
    <row r="323" spans="1:2" x14ac:dyDescent="0.25">
      <c r="A323" s="18">
        <v>35567</v>
      </c>
      <c r="B323" s="26">
        <f t="shared" si="4"/>
        <v>35566</v>
      </c>
    </row>
    <row r="324" spans="1:2" x14ac:dyDescent="0.25">
      <c r="A324" s="18">
        <v>35568</v>
      </c>
      <c r="B324" s="26">
        <f t="shared" ref="B324:B387" si="5">VLOOKUP(A324,PRICELOOK,1)</f>
        <v>35566</v>
      </c>
    </row>
    <row r="325" spans="1:2" x14ac:dyDescent="0.25">
      <c r="A325" s="18">
        <v>35569</v>
      </c>
      <c r="B325" s="26">
        <f t="shared" si="5"/>
        <v>35569</v>
      </c>
    </row>
    <row r="326" spans="1:2" x14ac:dyDescent="0.25">
      <c r="A326" s="18">
        <v>35570</v>
      </c>
      <c r="B326" s="26">
        <f t="shared" si="5"/>
        <v>35570</v>
      </c>
    </row>
    <row r="327" spans="1:2" x14ac:dyDescent="0.25">
      <c r="A327" s="18">
        <v>35571</v>
      </c>
      <c r="B327" s="26">
        <f t="shared" si="5"/>
        <v>35571</v>
      </c>
    </row>
    <row r="328" spans="1:2" x14ac:dyDescent="0.25">
      <c r="A328" s="18">
        <v>35572</v>
      </c>
      <c r="B328" s="26">
        <f t="shared" si="5"/>
        <v>35572</v>
      </c>
    </row>
    <row r="329" spans="1:2" x14ac:dyDescent="0.25">
      <c r="A329" s="18">
        <v>35573</v>
      </c>
      <c r="B329" s="26">
        <f t="shared" si="5"/>
        <v>35573</v>
      </c>
    </row>
    <row r="330" spans="1:2" x14ac:dyDescent="0.25">
      <c r="A330" s="18">
        <v>35574</v>
      </c>
      <c r="B330" s="26">
        <f t="shared" si="5"/>
        <v>35573</v>
      </c>
    </row>
    <row r="331" spans="1:2" x14ac:dyDescent="0.25">
      <c r="A331" s="18">
        <v>35575</v>
      </c>
      <c r="B331" s="26">
        <f t="shared" si="5"/>
        <v>35573</v>
      </c>
    </row>
    <row r="332" spans="1:2" x14ac:dyDescent="0.25">
      <c r="A332" s="18">
        <v>35576</v>
      </c>
      <c r="B332" s="26">
        <f t="shared" si="5"/>
        <v>35573</v>
      </c>
    </row>
    <row r="333" spans="1:2" x14ac:dyDescent="0.25">
      <c r="A333" s="18">
        <v>35577</v>
      </c>
      <c r="B333" s="26">
        <f t="shared" si="5"/>
        <v>35577</v>
      </c>
    </row>
    <row r="334" spans="1:2" x14ac:dyDescent="0.25">
      <c r="A334" s="18">
        <v>35578</v>
      </c>
      <c r="B334" s="26">
        <f t="shared" si="5"/>
        <v>35578</v>
      </c>
    </row>
    <row r="335" spans="1:2" x14ac:dyDescent="0.25">
      <c r="A335" s="18">
        <v>35579</v>
      </c>
      <c r="B335" s="26">
        <f t="shared" si="5"/>
        <v>35579</v>
      </c>
    </row>
    <row r="336" spans="1:2" x14ac:dyDescent="0.25">
      <c r="A336" s="18">
        <v>35580</v>
      </c>
      <c r="B336" s="26">
        <f t="shared" si="5"/>
        <v>35580</v>
      </c>
    </row>
    <row r="337" spans="1:2" x14ac:dyDescent="0.25">
      <c r="A337" s="18">
        <v>35581</v>
      </c>
      <c r="B337" s="26">
        <f t="shared" si="5"/>
        <v>35580</v>
      </c>
    </row>
    <row r="338" spans="1:2" x14ac:dyDescent="0.25">
      <c r="A338" s="18">
        <v>35582</v>
      </c>
      <c r="B338" s="26">
        <f t="shared" si="5"/>
        <v>35580</v>
      </c>
    </row>
    <row r="339" spans="1:2" x14ac:dyDescent="0.25">
      <c r="A339" s="18">
        <v>35583</v>
      </c>
      <c r="B339" s="26">
        <f t="shared" si="5"/>
        <v>35583</v>
      </c>
    </row>
    <row r="340" spans="1:2" x14ac:dyDescent="0.25">
      <c r="A340" s="18">
        <v>35584</v>
      </c>
      <c r="B340" s="26">
        <f t="shared" si="5"/>
        <v>35584</v>
      </c>
    </row>
    <row r="341" spans="1:2" x14ac:dyDescent="0.25">
      <c r="A341" s="18">
        <v>35585</v>
      </c>
      <c r="B341" s="26">
        <f t="shared" si="5"/>
        <v>35585</v>
      </c>
    </row>
    <row r="342" spans="1:2" x14ac:dyDescent="0.25">
      <c r="A342" s="18">
        <v>35586</v>
      </c>
      <c r="B342" s="26">
        <f t="shared" si="5"/>
        <v>35586</v>
      </c>
    </row>
    <row r="343" spans="1:2" x14ac:dyDescent="0.25">
      <c r="A343" s="18">
        <v>35587</v>
      </c>
      <c r="B343" s="26">
        <f t="shared" si="5"/>
        <v>35587</v>
      </c>
    </row>
    <row r="344" spans="1:2" x14ac:dyDescent="0.25">
      <c r="A344" s="18">
        <v>35588</v>
      </c>
      <c r="B344" s="26">
        <f t="shared" si="5"/>
        <v>35587</v>
      </c>
    </row>
    <row r="345" spans="1:2" x14ac:dyDescent="0.25">
      <c r="A345" s="18">
        <v>35589</v>
      </c>
      <c r="B345" s="26">
        <f t="shared" si="5"/>
        <v>35587</v>
      </c>
    </row>
    <row r="346" spans="1:2" x14ac:dyDescent="0.25">
      <c r="A346" s="18">
        <v>35590</v>
      </c>
      <c r="B346" s="26">
        <f t="shared" si="5"/>
        <v>35590</v>
      </c>
    </row>
    <row r="347" spans="1:2" x14ac:dyDescent="0.25">
      <c r="A347" s="18">
        <v>35591</v>
      </c>
      <c r="B347" s="26">
        <f t="shared" si="5"/>
        <v>35591</v>
      </c>
    </row>
    <row r="348" spans="1:2" x14ac:dyDescent="0.25">
      <c r="A348" s="18">
        <v>35592</v>
      </c>
      <c r="B348" s="26">
        <f t="shared" si="5"/>
        <v>35592</v>
      </c>
    </row>
    <row r="349" spans="1:2" x14ac:dyDescent="0.25">
      <c r="A349" s="18">
        <v>35593</v>
      </c>
      <c r="B349" s="26">
        <f t="shared" si="5"/>
        <v>35593</v>
      </c>
    </row>
    <row r="350" spans="1:2" x14ac:dyDescent="0.25">
      <c r="A350" s="18">
        <v>35594</v>
      </c>
      <c r="B350" s="26">
        <f t="shared" si="5"/>
        <v>35594</v>
      </c>
    </row>
    <row r="351" spans="1:2" x14ac:dyDescent="0.25">
      <c r="A351" s="18">
        <v>35595</v>
      </c>
      <c r="B351" s="26">
        <f t="shared" si="5"/>
        <v>35594</v>
      </c>
    </row>
    <row r="352" spans="1:2" x14ac:dyDescent="0.25">
      <c r="A352" s="18">
        <v>35596</v>
      </c>
      <c r="B352" s="26">
        <f t="shared" si="5"/>
        <v>35594</v>
      </c>
    </row>
    <row r="353" spans="1:2" x14ac:dyDescent="0.25">
      <c r="A353" s="18">
        <v>35597</v>
      </c>
      <c r="B353" s="26">
        <f t="shared" si="5"/>
        <v>35597</v>
      </c>
    </row>
    <row r="354" spans="1:2" x14ac:dyDescent="0.25">
      <c r="A354" s="18">
        <v>35598</v>
      </c>
      <c r="B354" s="26">
        <f t="shared" si="5"/>
        <v>35598</v>
      </c>
    </row>
    <row r="355" spans="1:2" x14ac:dyDescent="0.25">
      <c r="A355" s="18">
        <v>35599</v>
      </c>
      <c r="B355" s="26">
        <f t="shared" si="5"/>
        <v>35599</v>
      </c>
    </row>
    <row r="356" spans="1:2" x14ac:dyDescent="0.25">
      <c r="A356" s="18">
        <v>35600</v>
      </c>
      <c r="B356" s="26">
        <f t="shared" si="5"/>
        <v>35600</v>
      </c>
    </row>
    <row r="357" spans="1:2" x14ac:dyDescent="0.25">
      <c r="A357" s="18">
        <v>35601</v>
      </c>
      <c r="B357" s="26">
        <f t="shared" si="5"/>
        <v>35601</v>
      </c>
    </row>
    <row r="358" spans="1:2" x14ac:dyDescent="0.25">
      <c r="A358" s="18">
        <v>35602</v>
      </c>
      <c r="B358" s="26">
        <f t="shared" si="5"/>
        <v>35601</v>
      </c>
    </row>
    <row r="359" spans="1:2" x14ac:dyDescent="0.25">
      <c r="A359" s="18">
        <v>35603</v>
      </c>
      <c r="B359" s="26">
        <f t="shared" si="5"/>
        <v>35601</v>
      </c>
    </row>
    <row r="360" spans="1:2" x14ac:dyDescent="0.25">
      <c r="A360" s="18">
        <v>35604</v>
      </c>
      <c r="B360" s="26">
        <f t="shared" si="5"/>
        <v>35604</v>
      </c>
    </row>
    <row r="361" spans="1:2" x14ac:dyDescent="0.25">
      <c r="A361" s="18">
        <v>35605</v>
      </c>
      <c r="B361" s="26">
        <f t="shared" si="5"/>
        <v>35605</v>
      </c>
    </row>
    <row r="362" spans="1:2" x14ac:dyDescent="0.25">
      <c r="A362" s="18">
        <v>35606</v>
      </c>
      <c r="B362" s="26">
        <f t="shared" si="5"/>
        <v>35606</v>
      </c>
    </row>
    <row r="363" spans="1:2" x14ac:dyDescent="0.25">
      <c r="A363" s="18">
        <v>35607</v>
      </c>
      <c r="B363" s="26">
        <f t="shared" si="5"/>
        <v>35607</v>
      </c>
    </row>
    <row r="364" spans="1:2" x14ac:dyDescent="0.25">
      <c r="A364" s="18">
        <v>35608</v>
      </c>
      <c r="B364" s="26">
        <f t="shared" si="5"/>
        <v>35608</v>
      </c>
    </row>
    <row r="365" spans="1:2" x14ac:dyDescent="0.25">
      <c r="A365" s="18">
        <v>35609</v>
      </c>
      <c r="B365" s="26">
        <f t="shared" si="5"/>
        <v>35608</v>
      </c>
    </row>
    <row r="366" spans="1:2" x14ac:dyDescent="0.25">
      <c r="A366" s="18">
        <v>35610</v>
      </c>
      <c r="B366" s="26">
        <f t="shared" si="5"/>
        <v>35608</v>
      </c>
    </row>
    <row r="367" spans="1:2" x14ac:dyDescent="0.25">
      <c r="A367" s="18">
        <v>35611</v>
      </c>
      <c r="B367" s="26">
        <f t="shared" si="5"/>
        <v>35611</v>
      </c>
    </row>
    <row r="368" spans="1:2" x14ac:dyDescent="0.25">
      <c r="A368" s="18">
        <v>35612</v>
      </c>
      <c r="B368" s="26">
        <f t="shared" si="5"/>
        <v>35612</v>
      </c>
    </row>
    <row r="369" spans="1:2" x14ac:dyDescent="0.25">
      <c r="A369" s="18">
        <v>35613</v>
      </c>
      <c r="B369" s="26">
        <f t="shared" si="5"/>
        <v>35613</v>
      </c>
    </row>
    <row r="370" spans="1:2" x14ac:dyDescent="0.25">
      <c r="A370" s="18">
        <v>35614</v>
      </c>
      <c r="B370" s="26">
        <f t="shared" si="5"/>
        <v>35614</v>
      </c>
    </row>
    <row r="371" spans="1:2" x14ac:dyDescent="0.25">
      <c r="A371" s="18">
        <v>35615</v>
      </c>
      <c r="B371" s="26">
        <f t="shared" si="5"/>
        <v>35614</v>
      </c>
    </row>
    <row r="372" spans="1:2" x14ac:dyDescent="0.25">
      <c r="A372" s="18">
        <v>35616</v>
      </c>
      <c r="B372" s="26">
        <f t="shared" si="5"/>
        <v>35614</v>
      </c>
    </row>
    <row r="373" spans="1:2" x14ac:dyDescent="0.25">
      <c r="A373" s="18">
        <v>35617</v>
      </c>
      <c r="B373" s="26">
        <f t="shared" si="5"/>
        <v>35614</v>
      </c>
    </row>
    <row r="374" spans="1:2" x14ac:dyDescent="0.25">
      <c r="A374" s="18">
        <v>35618</v>
      </c>
      <c r="B374" s="26">
        <f t="shared" si="5"/>
        <v>35618</v>
      </c>
    </row>
    <row r="375" spans="1:2" x14ac:dyDescent="0.25">
      <c r="A375" s="18">
        <v>35619</v>
      </c>
      <c r="B375" s="26">
        <f t="shared" si="5"/>
        <v>35619</v>
      </c>
    </row>
    <row r="376" spans="1:2" x14ac:dyDescent="0.25">
      <c r="A376" s="18">
        <v>35620</v>
      </c>
      <c r="B376" s="26">
        <f t="shared" si="5"/>
        <v>35620</v>
      </c>
    </row>
    <row r="377" spans="1:2" x14ac:dyDescent="0.25">
      <c r="A377" s="18">
        <v>35621</v>
      </c>
      <c r="B377" s="26">
        <f t="shared" si="5"/>
        <v>35621</v>
      </c>
    </row>
    <row r="378" spans="1:2" x14ac:dyDescent="0.25">
      <c r="A378" s="18">
        <v>35622</v>
      </c>
      <c r="B378" s="26">
        <f t="shared" si="5"/>
        <v>35622</v>
      </c>
    </row>
    <row r="379" spans="1:2" x14ac:dyDescent="0.25">
      <c r="A379" s="18">
        <v>35623</v>
      </c>
      <c r="B379" s="26">
        <f t="shared" si="5"/>
        <v>35622</v>
      </c>
    </row>
    <row r="380" spans="1:2" x14ac:dyDescent="0.25">
      <c r="A380" s="18">
        <v>35624</v>
      </c>
      <c r="B380" s="26">
        <f t="shared" si="5"/>
        <v>35622</v>
      </c>
    </row>
    <row r="381" spans="1:2" x14ac:dyDescent="0.25">
      <c r="A381" s="18">
        <v>35625</v>
      </c>
      <c r="B381" s="26">
        <f t="shared" si="5"/>
        <v>35625</v>
      </c>
    </row>
    <row r="382" spans="1:2" x14ac:dyDescent="0.25">
      <c r="A382" s="18">
        <v>35626</v>
      </c>
      <c r="B382" s="26">
        <f t="shared" si="5"/>
        <v>35626</v>
      </c>
    </row>
    <row r="383" spans="1:2" x14ac:dyDescent="0.25">
      <c r="A383" s="18">
        <v>35627</v>
      </c>
      <c r="B383" s="26">
        <f t="shared" si="5"/>
        <v>35627</v>
      </c>
    </row>
    <row r="384" spans="1:2" x14ac:dyDescent="0.25">
      <c r="A384" s="18">
        <v>35628</v>
      </c>
      <c r="B384" s="26">
        <f t="shared" si="5"/>
        <v>35628</v>
      </c>
    </row>
    <row r="385" spans="1:2" x14ac:dyDescent="0.25">
      <c r="A385" s="18">
        <v>35629</v>
      </c>
      <c r="B385" s="26">
        <f t="shared" si="5"/>
        <v>35629</v>
      </c>
    </row>
    <row r="386" spans="1:2" x14ac:dyDescent="0.25">
      <c r="A386" s="18">
        <v>35630</v>
      </c>
      <c r="B386" s="26">
        <f t="shared" si="5"/>
        <v>35629</v>
      </c>
    </row>
    <row r="387" spans="1:2" x14ac:dyDescent="0.25">
      <c r="A387" s="18">
        <v>35631</v>
      </c>
      <c r="B387" s="26">
        <f t="shared" si="5"/>
        <v>35629</v>
      </c>
    </row>
    <row r="388" spans="1:2" x14ac:dyDescent="0.25">
      <c r="A388" s="18">
        <v>35632</v>
      </c>
      <c r="B388" s="26">
        <f t="shared" ref="B388:B451" si="6">VLOOKUP(A388,PRICELOOK,1)</f>
        <v>35632</v>
      </c>
    </row>
    <row r="389" spans="1:2" x14ac:dyDescent="0.25">
      <c r="A389" s="18">
        <v>35633</v>
      </c>
      <c r="B389" s="26">
        <f t="shared" si="6"/>
        <v>35633</v>
      </c>
    </row>
    <row r="390" spans="1:2" x14ac:dyDescent="0.25">
      <c r="A390" s="18">
        <v>35634</v>
      </c>
      <c r="B390" s="26">
        <f t="shared" si="6"/>
        <v>35634</v>
      </c>
    </row>
    <row r="391" spans="1:2" x14ac:dyDescent="0.25">
      <c r="A391" s="18">
        <v>35635</v>
      </c>
      <c r="B391" s="26">
        <f t="shared" si="6"/>
        <v>35635</v>
      </c>
    </row>
    <row r="392" spans="1:2" x14ac:dyDescent="0.25">
      <c r="A392" s="18">
        <v>35636</v>
      </c>
      <c r="B392" s="26">
        <f t="shared" si="6"/>
        <v>35636</v>
      </c>
    </row>
    <row r="393" spans="1:2" x14ac:dyDescent="0.25">
      <c r="A393" s="18">
        <v>35637</v>
      </c>
      <c r="B393" s="26">
        <f t="shared" si="6"/>
        <v>35636</v>
      </c>
    </row>
    <row r="394" spans="1:2" x14ac:dyDescent="0.25">
      <c r="A394" s="18">
        <v>35638</v>
      </c>
      <c r="B394" s="26">
        <f t="shared" si="6"/>
        <v>35636</v>
      </c>
    </row>
    <row r="395" spans="1:2" x14ac:dyDescent="0.25">
      <c r="A395" s="18">
        <v>35639</v>
      </c>
      <c r="B395" s="26">
        <f t="shared" si="6"/>
        <v>35639</v>
      </c>
    </row>
    <row r="396" spans="1:2" x14ac:dyDescent="0.25">
      <c r="A396" s="18">
        <v>35640</v>
      </c>
      <c r="B396" s="26">
        <f t="shared" si="6"/>
        <v>35640</v>
      </c>
    </row>
    <row r="397" spans="1:2" x14ac:dyDescent="0.25">
      <c r="A397" s="18">
        <v>35641</v>
      </c>
      <c r="B397" s="26">
        <f t="shared" si="6"/>
        <v>35641</v>
      </c>
    </row>
    <row r="398" spans="1:2" x14ac:dyDescent="0.25">
      <c r="A398" s="18">
        <v>35642</v>
      </c>
      <c r="B398" s="26">
        <f t="shared" si="6"/>
        <v>35642</v>
      </c>
    </row>
    <row r="399" spans="1:2" x14ac:dyDescent="0.25">
      <c r="A399" s="18">
        <v>35643</v>
      </c>
      <c r="B399" s="26">
        <f t="shared" si="6"/>
        <v>35643</v>
      </c>
    </row>
    <row r="400" spans="1:2" x14ac:dyDescent="0.25">
      <c r="A400" s="18">
        <v>35644</v>
      </c>
      <c r="B400" s="26">
        <f t="shared" si="6"/>
        <v>35643</v>
      </c>
    </row>
    <row r="401" spans="1:2" x14ac:dyDescent="0.25">
      <c r="A401" s="18">
        <v>35645</v>
      </c>
      <c r="B401" s="26">
        <f t="shared" si="6"/>
        <v>35643</v>
      </c>
    </row>
    <row r="402" spans="1:2" x14ac:dyDescent="0.25">
      <c r="A402" s="18">
        <v>35646</v>
      </c>
      <c r="B402" s="26">
        <f t="shared" si="6"/>
        <v>35646</v>
      </c>
    </row>
    <row r="403" spans="1:2" x14ac:dyDescent="0.25">
      <c r="A403" s="18">
        <v>35647</v>
      </c>
      <c r="B403" s="26">
        <f t="shared" si="6"/>
        <v>35647</v>
      </c>
    </row>
    <row r="404" spans="1:2" x14ac:dyDescent="0.25">
      <c r="A404" s="18">
        <v>35648</v>
      </c>
      <c r="B404" s="26">
        <f t="shared" si="6"/>
        <v>35648</v>
      </c>
    </row>
    <row r="405" spans="1:2" x14ac:dyDescent="0.25">
      <c r="A405" s="18">
        <v>35649</v>
      </c>
      <c r="B405" s="26">
        <f t="shared" si="6"/>
        <v>35649</v>
      </c>
    </row>
    <row r="406" spans="1:2" x14ac:dyDescent="0.25">
      <c r="A406" s="18">
        <v>35650</v>
      </c>
      <c r="B406" s="26">
        <f t="shared" si="6"/>
        <v>35650</v>
      </c>
    </row>
    <row r="407" spans="1:2" x14ac:dyDescent="0.25">
      <c r="A407" s="18">
        <v>35651</v>
      </c>
      <c r="B407" s="26">
        <f t="shared" si="6"/>
        <v>35650</v>
      </c>
    </row>
    <row r="408" spans="1:2" x14ac:dyDescent="0.25">
      <c r="A408" s="18">
        <v>35652</v>
      </c>
      <c r="B408" s="26">
        <f t="shared" si="6"/>
        <v>35650</v>
      </c>
    </row>
    <row r="409" spans="1:2" x14ac:dyDescent="0.25">
      <c r="A409" s="18">
        <v>35653</v>
      </c>
      <c r="B409" s="26">
        <f t="shared" si="6"/>
        <v>35653</v>
      </c>
    </row>
    <row r="410" spans="1:2" x14ac:dyDescent="0.25">
      <c r="A410" s="18">
        <v>35654</v>
      </c>
      <c r="B410" s="26">
        <f t="shared" si="6"/>
        <v>35654</v>
      </c>
    </row>
    <row r="411" spans="1:2" x14ac:dyDescent="0.25">
      <c r="A411" s="18">
        <v>35655</v>
      </c>
      <c r="B411" s="26">
        <f t="shared" si="6"/>
        <v>35655</v>
      </c>
    </row>
    <row r="412" spans="1:2" x14ac:dyDescent="0.25">
      <c r="A412" s="18">
        <v>35656</v>
      </c>
      <c r="B412" s="26">
        <f t="shared" si="6"/>
        <v>35656</v>
      </c>
    </row>
    <row r="413" spans="1:2" x14ac:dyDescent="0.25">
      <c r="A413" s="18">
        <v>35657</v>
      </c>
      <c r="B413" s="26">
        <f t="shared" si="6"/>
        <v>35657</v>
      </c>
    </row>
    <row r="414" spans="1:2" x14ac:dyDescent="0.25">
      <c r="A414" s="18">
        <v>35658</v>
      </c>
      <c r="B414" s="26">
        <f t="shared" si="6"/>
        <v>35657</v>
      </c>
    </row>
    <row r="415" spans="1:2" x14ac:dyDescent="0.25">
      <c r="A415" s="18">
        <v>35659</v>
      </c>
      <c r="B415" s="26">
        <f t="shared" si="6"/>
        <v>35657</v>
      </c>
    </row>
    <row r="416" spans="1:2" x14ac:dyDescent="0.25">
      <c r="A416" s="18">
        <v>35660</v>
      </c>
      <c r="B416" s="26">
        <f t="shared" si="6"/>
        <v>35660</v>
      </c>
    </row>
    <row r="417" spans="1:2" x14ac:dyDescent="0.25">
      <c r="A417" s="18">
        <v>35661</v>
      </c>
      <c r="B417" s="26">
        <f t="shared" si="6"/>
        <v>35661</v>
      </c>
    </row>
    <row r="418" spans="1:2" x14ac:dyDescent="0.25">
      <c r="A418" s="18">
        <v>35662</v>
      </c>
      <c r="B418" s="26">
        <f t="shared" si="6"/>
        <v>35662</v>
      </c>
    </row>
    <row r="419" spans="1:2" x14ac:dyDescent="0.25">
      <c r="A419" s="18">
        <v>35663</v>
      </c>
      <c r="B419" s="26">
        <f t="shared" si="6"/>
        <v>35663</v>
      </c>
    </row>
    <row r="420" spans="1:2" x14ac:dyDescent="0.25">
      <c r="A420" s="18">
        <v>35664</v>
      </c>
      <c r="B420" s="26">
        <f t="shared" si="6"/>
        <v>35664</v>
      </c>
    </row>
    <row r="421" spans="1:2" x14ac:dyDescent="0.25">
      <c r="A421" s="18">
        <v>35665</v>
      </c>
      <c r="B421" s="26">
        <f t="shared" si="6"/>
        <v>35664</v>
      </c>
    </row>
    <row r="422" spans="1:2" x14ac:dyDescent="0.25">
      <c r="A422" s="18">
        <v>35666</v>
      </c>
      <c r="B422" s="26">
        <f t="shared" si="6"/>
        <v>35664</v>
      </c>
    </row>
    <row r="423" spans="1:2" x14ac:dyDescent="0.25">
      <c r="A423" s="18">
        <v>35667</v>
      </c>
      <c r="B423" s="26">
        <f t="shared" si="6"/>
        <v>35667</v>
      </c>
    </row>
    <row r="424" spans="1:2" x14ac:dyDescent="0.25">
      <c r="A424" s="18">
        <v>35668</v>
      </c>
      <c r="B424" s="26">
        <f t="shared" si="6"/>
        <v>35668</v>
      </c>
    </row>
    <row r="425" spans="1:2" x14ac:dyDescent="0.25">
      <c r="A425" s="18">
        <v>35669</v>
      </c>
      <c r="B425" s="26">
        <f t="shared" si="6"/>
        <v>35669</v>
      </c>
    </row>
    <row r="426" spans="1:2" x14ac:dyDescent="0.25">
      <c r="A426" s="18">
        <v>35670</v>
      </c>
      <c r="B426" s="26">
        <f t="shared" si="6"/>
        <v>35670</v>
      </c>
    </row>
    <row r="427" spans="1:2" x14ac:dyDescent="0.25">
      <c r="A427" s="23">
        <v>35671</v>
      </c>
      <c r="B427" s="26">
        <f t="shared" si="6"/>
        <v>35671</v>
      </c>
    </row>
    <row r="428" spans="1:2" x14ac:dyDescent="0.25">
      <c r="A428" s="18">
        <v>35672</v>
      </c>
      <c r="B428" s="26">
        <f t="shared" si="6"/>
        <v>35671</v>
      </c>
    </row>
    <row r="429" spans="1:2" x14ac:dyDescent="0.25">
      <c r="A429" s="18">
        <v>35673</v>
      </c>
      <c r="B429" s="26">
        <f t="shared" si="6"/>
        <v>35671</v>
      </c>
    </row>
    <row r="430" spans="1:2" x14ac:dyDescent="0.25">
      <c r="A430" s="18">
        <v>35674</v>
      </c>
      <c r="B430" s="26">
        <f t="shared" si="6"/>
        <v>35671</v>
      </c>
    </row>
    <row r="431" spans="1:2" x14ac:dyDescent="0.25">
      <c r="A431" s="18">
        <v>35675</v>
      </c>
      <c r="B431" s="26">
        <f t="shared" si="6"/>
        <v>35675</v>
      </c>
    </row>
    <row r="432" spans="1:2" x14ac:dyDescent="0.25">
      <c r="A432" s="18">
        <v>35676</v>
      </c>
      <c r="B432" s="26">
        <f t="shared" si="6"/>
        <v>35676</v>
      </c>
    </row>
    <row r="433" spans="1:2" x14ac:dyDescent="0.25">
      <c r="A433" s="18">
        <v>35677</v>
      </c>
      <c r="B433" s="26">
        <f t="shared" si="6"/>
        <v>35677</v>
      </c>
    </row>
    <row r="434" spans="1:2" x14ac:dyDescent="0.25">
      <c r="A434" s="18">
        <v>35678</v>
      </c>
      <c r="B434" s="26">
        <f t="shared" si="6"/>
        <v>35678</v>
      </c>
    </row>
    <row r="435" spans="1:2" x14ac:dyDescent="0.25">
      <c r="A435" s="18">
        <v>35679</v>
      </c>
      <c r="B435" s="26">
        <f t="shared" si="6"/>
        <v>35678</v>
      </c>
    </row>
    <row r="436" spans="1:2" x14ac:dyDescent="0.25">
      <c r="A436" s="18">
        <v>35680</v>
      </c>
      <c r="B436" s="26">
        <f t="shared" si="6"/>
        <v>35678</v>
      </c>
    </row>
    <row r="437" spans="1:2" x14ac:dyDescent="0.25">
      <c r="A437" s="18">
        <v>35681</v>
      </c>
      <c r="B437" s="26">
        <f t="shared" si="6"/>
        <v>35681</v>
      </c>
    </row>
    <row r="438" spans="1:2" x14ac:dyDescent="0.25">
      <c r="A438" s="18">
        <v>35682</v>
      </c>
      <c r="B438" s="26">
        <f t="shared" si="6"/>
        <v>35682</v>
      </c>
    </row>
    <row r="439" spans="1:2" x14ac:dyDescent="0.25">
      <c r="A439" s="18">
        <v>35683</v>
      </c>
      <c r="B439" s="26">
        <f t="shared" si="6"/>
        <v>35683</v>
      </c>
    </row>
    <row r="440" spans="1:2" x14ac:dyDescent="0.25">
      <c r="A440" s="18">
        <v>35684</v>
      </c>
      <c r="B440" s="26">
        <f t="shared" si="6"/>
        <v>35684</v>
      </c>
    </row>
    <row r="441" spans="1:2" x14ac:dyDescent="0.25">
      <c r="A441" s="18">
        <v>35685</v>
      </c>
      <c r="B441" s="26">
        <f t="shared" si="6"/>
        <v>35685</v>
      </c>
    </row>
    <row r="442" spans="1:2" x14ac:dyDescent="0.25">
      <c r="A442" s="18">
        <v>35686</v>
      </c>
      <c r="B442" s="26">
        <f t="shared" si="6"/>
        <v>35685</v>
      </c>
    </row>
    <row r="443" spans="1:2" x14ac:dyDescent="0.25">
      <c r="A443" s="18">
        <v>35687</v>
      </c>
      <c r="B443" s="26">
        <f t="shared" si="6"/>
        <v>35685</v>
      </c>
    </row>
    <row r="444" spans="1:2" x14ac:dyDescent="0.25">
      <c r="A444" s="18">
        <v>35688</v>
      </c>
      <c r="B444" s="26">
        <f t="shared" si="6"/>
        <v>35688</v>
      </c>
    </row>
    <row r="445" spans="1:2" x14ac:dyDescent="0.25">
      <c r="A445" s="18">
        <v>35689</v>
      </c>
      <c r="B445" s="26">
        <f t="shared" si="6"/>
        <v>35689</v>
      </c>
    </row>
    <row r="446" spans="1:2" x14ac:dyDescent="0.25">
      <c r="A446" s="18">
        <v>35690</v>
      </c>
      <c r="B446" s="26">
        <f t="shared" si="6"/>
        <v>35690</v>
      </c>
    </row>
    <row r="447" spans="1:2" x14ac:dyDescent="0.25">
      <c r="A447" s="18">
        <v>35691</v>
      </c>
      <c r="B447" s="26">
        <f t="shared" si="6"/>
        <v>35691</v>
      </c>
    </row>
    <row r="448" spans="1:2" x14ac:dyDescent="0.25">
      <c r="A448" s="18">
        <v>35692</v>
      </c>
      <c r="B448" s="26">
        <f t="shared" si="6"/>
        <v>35692</v>
      </c>
    </row>
    <row r="449" spans="1:2" x14ac:dyDescent="0.25">
      <c r="A449" s="18">
        <v>35693</v>
      </c>
      <c r="B449" s="26">
        <f t="shared" si="6"/>
        <v>35692</v>
      </c>
    </row>
    <row r="450" spans="1:2" x14ac:dyDescent="0.25">
      <c r="A450" s="18">
        <v>35694</v>
      </c>
      <c r="B450" s="26">
        <f t="shared" si="6"/>
        <v>35692</v>
      </c>
    </row>
    <row r="451" spans="1:2" x14ac:dyDescent="0.25">
      <c r="A451" s="18">
        <v>35695</v>
      </c>
      <c r="B451" s="26">
        <f t="shared" si="6"/>
        <v>35695</v>
      </c>
    </row>
    <row r="452" spans="1:2" x14ac:dyDescent="0.25">
      <c r="A452" s="18">
        <v>35696</v>
      </c>
      <c r="B452" s="26">
        <f t="shared" ref="B452:B515" si="7">VLOOKUP(A452,PRICELOOK,1)</f>
        <v>35696</v>
      </c>
    </row>
    <row r="453" spans="1:2" x14ac:dyDescent="0.25">
      <c r="A453" s="18">
        <v>35697</v>
      </c>
      <c r="B453" s="26">
        <f t="shared" si="7"/>
        <v>35697</v>
      </c>
    </row>
    <row r="454" spans="1:2" x14ac:dyDescent="0.25">
      <c r="A454" s="18">
        <v>35698</v>
      </c>
      <c r="B454" s="26">
        <f t="shared" si="7"/>
        <v>35698</v>
      </c>
    </row>
    <row r="455" spans="1:2" x14ac:dyDescent="0.25">
      <c r="A455" s="18">
        <v>35699</v>
      </c>
      <c r="B455" s="26">
        <f t="shared" si="7"/>
        <v>35699</v>
      </c>
    </row>
    <row r="456" spans="1:2" x14ac:dyDescent="0.25">
      <c r="A456" s="18">
        <v>35700</v>
      </c>
      <c r="B456" s="26">
        <f t="shared" si="7"/>
        <v>35699</v>
      </c>
    </row>
    <row r="457" spans="1:2" x14ac:dyDescent="0.25">
      <c r="A457" s="18">
        <v>35701</v>
      </c>
      <c r="B457" s="26">
        <f t="shared" si="7"/>
        <v>35699</v>
      </c>
    </row>
    <row r="458" spans="1:2" x14ac:dyDescent="0.25">
      <c r="A458" s="18">
        <v>35702</v>
      </c>
      <c r="B458" s="26">
        <f t="shared" si="7"/>
        <v>35702</v>
      </c>
    </row>
    <row r="459" spans="1:2" x14ac:dyDescent="0.25">
      <c r="A459" s="18">
        <v>35703</v>
      </c>
      <c r="B459" s="26">
        <f t="shared" si="7"/>
        <v>35703</v>
      </c>
    </row>
    <row r="460" spans="1:2" x14ac:dyDescent="0.25">
      <c r="A460" s="18">
        <v>35704</v>
      </c>
      <c r="B460" s="26">
        <f t="shared" si="7"/>
        <v>35704</v>
      </c>
    </row>
    <row r="461" spans="1:2" x14ac:dyDescent="0.25">
      <c r="A461" s="18">
        <v>35705</v>
      </c>
      <c r="B461" s="26">
        <f t="shared" si="7"/>
        <v>35705</v>
      </c>
    </row>
    <row r="462" spans="1:2" x14ac:dyDescent="0.25">
      <c r="A462" s="18">
        <v>35706</v>
      </c>
      <c r="B462" s="26">
        <f t="shared" si="7"/>
        <v>35706</v>
      </c>
    </row>
    <row r="463" spans="1:2" x14ac:dyDescent="0.25">
      <c r="A463" s="18">
        <v>35707</v>
      </c>
      <c r="B463" s="26">
        <f t="shared" si="7"/>
        <v>35706</v>
      </c>
    </row>
    <row r="464" spans="1:2" x14ac:dyDescent="0.25">
      <c r="A464" s="18">
        <v>35708</v>
      </c>
      <c r="B464" s="26">
        <f t="shared" si="7"/>
        <v>35706</v>
      </c>
    </row>
    <row r="465" spans="1:2" x14ac:dyDescent="0.25">
      <c r="A465" s="18">
        <v>35709</v>
      </c>
      <c r="B465" s="26">
        <f t="shared" si="7"/>
        <v>35709</v>
      </c>
    </row>
    <row r="466" spans="1:2" x14ac:dyDescent="0.25">
      <c r="A466" s="18">
        <v>35710</v>
      </c>
      <c r="B466" s="26">
        <f t="shared" si="7"/>
        <v>35710</v>
      </c>
    </row>
    <row r="467" spans="1:2" x14ac:dyDescent="0.25">
      <c r="A467" s="18">
        <v>35711</v>
      </c>
      <c r="B467" s="26">
        <f t="shared" si="7"/>
        <v>35711</v>
      </c>
    </row>
    <row r="468" spans="1:2" x14ac:dyDescent="0.25">
      <c r="A468" s="18">
        <v>35712</v>
      </c>
      <c r="B468" s="26">
        <f t="shared" si="7"/>
        <v>35712</v>
      </c>
    </row>
    <row r="469" spans="1:2" x14ac:dyDescent="0.25">
      <c r="A469" s="18">
        <v>35713</v>
      </c>
      <c r="B469" s="26">
        <f t="shared" si="7"/>
        <v>35713</v>
      </c>
    </row>
    <row r="470" spans="1:2" x14ac:dyDescent="0.25">
      <c r="A470" s="18">
        <v>35714</v>
      </c>
      <c r="B470" s="26">
        <f t="shared" si="7"/>
        <v>35713</v>
      </c>
    </row>
    <row r="471" spans="1:2" x14ac:dyDescent="0.25">
      <c r="A471" s="18">
        <v>35715</v>
      </c>
      <c r="B471" s="26">
        <f t="shared" si="7"/>
        <v>35713</v>
      </c>
    </row>
    <row r="472" spans="1:2" x14ac:dyDescent="0.25">
      <c r="A472" s="18">
        <v>35716</v>
      </c>
      <c r="B472" s="26">
        <f t="shared" si="7"/>
        <v>35716</v>
      </c>
    </row>
    <row r="473" spans="1:2" x14ac:dyDescent="0.25">
      <c r="A473" s="18">
        <v>35717</v>
      </c>
      <c r="B473" s="26">
        <f t="shared" si="7"/>
        <v>35717</v>
      </c>
    </row>
    <row r="474" spans="1:2" x14ac:dyDescent="0.25">
      <c r="A474" s="18">
        <v>35718</v>
      </c>
      <c r="B474" s="26">
        <f t="shared" si="7"/>
        <v>35718</v>
      </c>
    </row>
    <row r="475" spans="1:2" x14ac:dyDescent="0.25">
      <c r="A475" s="18">
        <v>35719</v>
      </c>
      <c r="B475" s="26">
        <f t="shared" si="7"/>
        <v>35719</v>
      </c>
    </row>
    <row r="476" spans="1:2" x14ac:dyDescent="0.25">
      <c r="A476" s="18">
        <v>35720</v>
      </c>
      <c r="B476" s="26">
        <f t="shared" si="7"/>
        <v>35720</v>
      </c>
    </row>
    <row r="477" spans="1:2" x14ac:dyDescent="0.25">
      <c r="A477" s="18">
        <v>35721</v>
      </c>
      <c r="B477" s="26">
        <f t="shared" si="7"/>
        <v>35720</v>
      </c>
    </row>
    <row r="478" spans="1:2" x14ac:dyDescent="0.25">
      <c r="A478" s="18">
        <v>35722</v>
      </c>
      <c r="B478" s="26">
        <f t="shared" si="7"/>
        <v>35720</v>
      </c>
    </row>
    <row r="479" spans="1:2" x14ac:dyDescent="0.25">
      <c r="A479" s="18">
        <v>35723</v>
      </c>
      <c r="B479" s="26">
        <f t="shared" si="7"/>
        <v>35723</v>
      </c>
    </row>
    <row r="480" spans="1:2" x14ac:dyDescent="0.25">
      <c r="A480" s="18">
        <v>35724</v>
      </c>
      <c r="B480" s="26">
        <f t="shared" si="7"/>
        <v>35724</v>
      </c>
    </row>
    <row r="481" spans="1:2" x14ac:dyDescent="0.25">
      <c r="A481" s="18">
        <v>35725</v>
      </c>
      <c r="B481" s="26">
        <f t="shared" si="7"/>
        <v>35725</v>
      </c>
    </row>
    <row r="482" spans="1:2" x14ac:dyDescent="0.25">
      <c r="A482" s="18">
        <v>35726</v>
      </c>
      <c r="B482" s="26">
        <f t="shared" si="7"/>
        <v>35726</v>
      </c>
    </row>
    <row r="483" spans="1:2" x14ac:dyDescent="0.25">
      <c r="A483" s="18">
        <v>35727</v>
      </c>
      <c r="B483" s="26">
        <f t="shared" si="7"/>
        <v>35727</v>
      </c>
    </row>
    <row r="484" spans="1:2" x14ac:dyDescent="0.25">
      <c r="A484" s="18">
        <v>35728</v>
      </c>
      <c r="B484" s="26">
        <f t="shared" si="7"/>
        <v>35727</v>
      </c>
    </row>
    <row r="485" spans="1:2" x14ac:dyDescent="0.25">
      <c r="A485" s="18">
        <v>35729</v>
      </c>
      <c r="B485" s="26">
        <f t="shared" si="7"/>
        <v>35727</v>
      </c>
    </row>
    <row r="486" spans="1:2" x14ac:dyDescent="0.25">
      <c r="A486" s="18">
        <v>35730</v>
      </c>
      <c r="B486" s="26">
        <f t="shared" si="7"/>
        <v>35730</v>
      </c>
    </row>
    <row r="487" spans="1:2" x14ac:dyDescent="0.25">
      <c r="A487" s="18">
        <v>35731</v>
      </c>
      <c r="B487" s="26">
        <f t="shared" si="7"/>
        <v>35731</v>
      </c>
    </row>
    <row r="488" spans="1:2" x14ac:dyDescent="0.25">
      <c r="A488" s="18">
        <v>35732</v>
      </c>
      <c r="B488" s="26">
        <f t="shared" si="7"/>
        <v>35732</v>
      </c>
    </row>
    <row r="489" spans="1:2" x14ac:dyDescent="0.25">
      <c r="A489" s="18">
        <v>35733</v>
      </c>
      <c r="B489" s="26">
        <f t="shared" si="7"/>
        <v>35733</v>
      </c>
    </row>
    <row r="490" spans="1:2" x14ac:dyDescent="0.25">
      <c r="A490" s="18">
        <v>35734</v>
      </c>
      <c r="B490" s="26">
        <f t="shared" si="7"/>
        <v>35734</v>
      </c>
    </row>
    <row r="491" spans="1:2" x14ac:dyDescent="0.25">
      <c r="A491" s="18">
        <v>35735</v>
      </c>
      <c r="B491" s="26">
        <f t="shared" si="7"/>
        <v>35734</v>
      </c>
    </row>
    <row r="492" spans="1:2" x14ac:dyDescent="0.25">
      <c r="A492" s="18">
        <v>35736</v>
      </c>
      <c r="B492" s="26">
        <f t="shared" si="7"/>
        <v>35734</v>
      </c>
    </row>
    <row r="493" spans="1:2" x14ac:dyDescent="0.25">
      <c r="A493" s="18">
        <v>35737</v>
      </c>
      <c r="B493" s="26">
        <f t="shared" si="7"/>
        <v>35737</v>
      </c>
    </row>
    <row r="494" spans="1:2" x14ac:dyDescent="0.25">
      <c r="A494" s="18">
        <v>35738</v>
      </c>
      <c r="B494" s="26">
        <f t="shared" si="7"/>
        <v>35738</v>
      </c>
    </row>
    <row r="495" spans="1:2" x14ac:dyDescent="0.25">
      <c r="A495" s="18">
        <v>35739</v>
      </c>
      <c r="B495" s="26">
        <f t="shared" si="7"/>
        <v>35739</v>
      </c>
    </row>
    <row r="496" spans="1:2" x14ac:dyDescent="0.25">
      <c r="A496" s="18">
        <v>35740</v>
      </c>
      <c r="B496" s="26">
        <f t="shared" si="7"/>
        <v>35740</v>
      </c>
    </row>
    <row r="497" spans="1:2" x14ac:dyDescent="0.25">
      <c r="A497" s="18">
        <v>35741</v>
      </c>
      <c r="B497" s="26">
        <f t="shared" si="7"/>
        <v>35741</v>
      </c>
    </row>
    <row r="498" spans="1:2" x14ac:dyDescent="0.25">
      <c r="A498" s="18">
        <v>35742</v>
      </c>
      <c r="B498" s="26">
        <f t="shared" si="7"/>
        <v>35741</v>
      </c>
    </row>
    <row r="499" spans="1:2" x14ac:dyDescent="0.25">
      <c r="A499" s="18">
        <v>35743</v>
      </c>
      <c r="B499" s="26">
        <f t="shared" si="7"/>
        <v>35741</v>
      </c>
    </row>
    <row r="500" spans="1:2" x14ac:dyDescent="0.25">
      <c r="A500" s="18">
        <v>35744</v>
      </c>
      <c r="B500" s="26">
        <f t="shared" si="7"/>
        <v>35744</v>
      </c>
    </row>
    <row r="501" spans="1:2" x14ac:dyDescent="0.25">
      <c r="A501" s="18">
        <v>35745</v>
      </c>
      <c r="B501" s="26">
        <f t="shared" si="7"/>
        <v>35745</v>
      </c>
    </row>
    <row r="502" spans="1:2" x14ac:dyDescent="0.25">
      <c r="A502" s="18">
        <v>35746</v>
      </c>
      <c r="B502" s="26">
        <f t="shared" si="7"/>
        <v>35746</v>
      </c>
    </row>
    <row r="503" spans="1:2" x14ac:dyDescent="0.25">
      <c r="A503" s="18">
        <v>35747</v>
      </c>
      <c r="B503" s="26">
        <f t="shared" si="7"/>
        <v>35747</v>
      </c>
    </row>
    <row r="504" spans="1:2" x14ac:dyDescent="0.25">
      <c r="A504" s="18">
        <v>35748</v>
      </c>
      <c r="B504" s="26">
        <f t="shared" si="7"/>
        <v>35748</v>
      </c>
    </row>
    <row r="505" spans="1:2" x14ac:dyDescent="0.25">
      <c r="A505" s="18">
        <v>35749</v>
      </c>
      <c r="B505" s="26">
        <f t="shared" si="7"/>
        <v>35748</v>
      </c>
    </row>
    <row r="506" spans="1:2" x14ac:dyDescent="0.25">
      <c r="A506" s="18">
        <v>35750</v>
      </c>
      <c r="B506" s="26">
        <f t="shared" si="7"/>
        <v>35748</v>
      </c>
    </row>
    <row r="507" spans="1:2" x14ac:dyDescent="0.25">
      <c r="A507" s="18">
        <v>35751</v>
      </c>
      <c r="B507" s="26">
        <f t="shared" si="7"/>
        <v>35751</v>
      </c>
    </row>
    <row r="508" spans="1:2" x14ac:dyDescent="0.25">
      <c r="A508" s="18">
        <v>35752</v>
      </c>
      <c r="B508" s="26">
        <f t="shared" si="7"/>
        <v>35752</v>
      </c>
    </row>
    <row r="509" spans="1:2" x14ac:dyDescent="0.25">
      <c r="A509" s="18">
        <v>35753</v>
      </c>
      <c r="B509" s="26">
        <f t="shared" si="7"/>
        <v>35753</v>
      </c>
    </row>
    <row r="510" spans="1:2" x14ac:dyDescent="0.25">
      <c r="A510" s="18">
        <v>35754</v>
      </c>
      <c r="B510" s="26">
        <f t="shared" si="7"/>
        <v>35754</v>
      </c>
    </row>
    <row r="511" spans="1:2" x14ac:dyDescent="0.25">
      <c r="A511" s="18">
        <v>35755</v>
      </c>
      <c r="B511" s="26">
        <f t="shared" si="7"/>
        <v>35755</v>
      </c>
    </row>
    <row r="512" spans="1:2" x14ac:dyDescent="0.25">
      <c r="A512" s="18">
        <v>35756</v>
      </c>
      <c r="B512" s="26">
        <f t="shared" si="7"/>
        <v>35755</v>
      </c>
    </row>
    <row r="513" spans="1:2" x14ac:dyDescent="0.25">
      <c r="A513" s="18">
        <v>35757</v>
      </c>
      <c r="B513" s="26">
        <f t="shared" si="7"/>
        <v>35755</v>
      </c>
    </row>
    <row r="514" spans="1:2" x14ac:dyDescent="0.25">
      <c r="A514" s="18">
        <v>35758</v>
      </c>
      <c r="B514" s="26">
        <f t="shared" si="7"/>
        <v>35758</v>
      </c>
    </row>
    <row r="515" spans="1:2" x14ac:dyDescent="0.25">
      <c r="A515" s="18">
        <v>35759</v>
      </c>
      <c r="B515" s="26">
        <f t="shared" si="7"/>
        <v>35759</v>
      </c>
    </row>
    <row r="516" spans="1:2" x14ac:dyDescent="0.25">
      <c r="A516" s="18">
        <v>35760</v>
      </c>
      <c r="B516" s="26">
        <f t="shared" ref="B516:B579" si="8">VLOOKUP(A516,PRICELOOK,1)</f>
        <v>35760</v>
      </c>
    </row>
    <row r="517" spans="1:2" x14ac:dyDescent="0.25">
      <c r="A517" s="18">
        <v>35761</v>
      </c>
      <c r="B517" s="26">
        <f t="shared" si="8"/>
        <v>35760</v>
      </c>
    </row>
    <row r="518" spans="1:2" x14ac:dyDescent="0.25">
      <c r="A518" s="18">
        <v>35762</v>
      </c>
      <c r="B518" s="26">
        <f t="shared" si="8"/>
        <v>35760</v>
      </c>
    </row>
    <row r="519" spans="1:2" x14ac:dyDescent="0.25">
      <c r="A519" s="18">
        <v>35763</v>
      </c>
      <c r="B519" s="26">
        <f t="shared" si="8"/>
        <v>35760</v>
      </c>
    </row>
    <row r="520" spans="1:2" x14ac:dyDescent="0.25">
      <c r="A520" s="18">
        <v>35764</v>
      </c>
      <c r="B520" s="26">
        <f t="shared" si="8"/>
        <v>35760</v>
      </c>
    </row>
    <row r="521" spans="1:2" x14ac:dyDescent="0.25">
      <c r="A521" s="18">
        <v>35765</v>
      </c>
      <c r="B521" s="26">
        <f t="shared" si="8"/>
        <v>35765</v>
      </c>
    </row>
    <row r="522" spans="1:2" x14ac:dyDescent="0.25">
      <c r="A522" s="18">
        <v>35766</v>
      </c>
      <c r="B522" s="26">
        <f t="shared" si="8"/>
        <v>35766</v>
      </c>
    </row>
    <row r="523" spans="1:2" x14ac:dyDescent="0.25">
      <c r="A523" s="18">
        <v>35767</v>
      </c>
      <c r="B523" s="26">
        <f t="shared" si="8"/>
        <v>35767</v>
      </c>
    </row>
    <row r="524" spans="1:2" x14ac:dyDescent="0.25">
      <c r="A524" s="18">
        <v>35768</v>
      </c>
      <c r="B524" s="26">
        <f t="shared" si="8"/>
        <v>35768</v>
      </c>
    </row>
    <row r="525" spans="1:2" x14ac:dyDescent="0.25">
      <c r="A525" s="18">
        <v>35769</v>
      </c>
      <c r="B525" s="26">
        <f t="shared" si="8"/>
        <v>35769</v>
      </c>
    </row>
    <row r="526" spans="1:2" x14ac:dyDescent="0.25">
      <c r="A526" s="18">
        <v>35770</v>
      </c>
      <c r="B526" s="26">
        <f t="shared" si="8"/>
        <v>35769</v>
      </c>
    </row>
    <row r="527" spans="1:2" x14ac:dyDescent="0.25">
      <c r="A527" s="18">
        <v>35771</v>
      </c>
      <c r="B527" s="26">
        <f t="shared" si="8"/>
        <v>35769</v>
      </c>
    </row>
    <row r="528" spans="1:2" x14ac:dyDescent="0.25">
      <c r="A528" s="18">
        <v>35772</v>
      </c>
      <c r="B528" s="26">
        <f t="shared" si="8"/>
        <v>35772</v>
      </c>
    </row>
    <row r="529" spans="1:2" x14ac:dyDescent="0.25">
      <c r="A529" s="18">
        <v>35773</v>
      </c>
      <c r="B529" s="26">
        <f t="shared" si="8"/>
        <v>35773</v>
      </c>
    </row>
    <row r="530" spans="1:2" x14ac:dyDescent="0.25">
      <c r="A530" s="18">
        <v>35774</v>
      </c>
      <c r="B530" s="26">
        <f t="shared" si="8"/>
        <v>35774</v>
      </c>
    </row>
    <row r="531" spans="1:2" x14ac:dyDescent="0.25">
      <c r="A531" s="18">
        <v>35775</v>
      </c>
      <c r="B531" s="26">
        <f t="shared" si="8"/>
        <v>35775</v>
      </c>
    </row>
    <row r="532" spans="1:2" x14ac:dyDescent="0.25">
      <c r="A532" s="18">
        <v>35776</v>
      </c>
      <c r="B532" s="26">
        <f t="shared" si="8"/>
        <v>35776</v>
      </c>
    </row>
    <row r="533" spans="1:2" x14ac:dyDescent="0.25">
      <c r="A533" s="18">
        <v>35777</v>
      </c>
      <c r="B533" s="26">
        <f t="shared" si="8"/>
        <v>35776</v>
      </c>
    </row>
    <row r="534" spans="1:2" x14ac:dyDescent="0.25">
      <c r="A534" s="18">
        <v>35778</v>
      </c>
      <c r="B534" s="26">
        <f t="shared" si="8"/>
        <v>35776</v>
      </c>
    </row>
    <row r="535" spans="1:2" x14ac:dyDescent="0.25">
      <c r="A535" s="18">
        <v>35779</v>
      </c>
      <c r="B535" s="26">
        <f t="shared" si="8"/>
        <v>35779</v>
      </c>
    </row>
    <row r="536" spans="1:2" x14ac:dyDescent="0.25">
      <c r="A536" s="18">
        <v>35780</v>
      </c>
      <c r="B536" s="26">
        <f t="shared" si="8"/>
        <v>35780</v>
      </c>
    </row>
    <row r="537" spans="1:2" x14ac:dyDescent="0.25">
      <c r="A537" s="18">
        <v>35781</v>
      </c>
      <c r="B537" s="26">
        <f t="shared" si="8"/>
        <v>35781</v>
      </c>
    </row>
    <row r="538" spans="1:2" x14ac:dyDescent="0.25">
      <c r="A538" s="18">
        <v>35782</v>
      </c>
      <c r="B538" s="26">
        <f t="shared" si="8"/>
        <v>35782</v>
      </c>
    </row>
    <row r="539" spans="1:2" x14ac:dyDescent="0.25">
      <c r="A539" s="18">
        <v>35783</v>
      </c>
      <c r="B539" s="26">
        <f t="shared" si="8"/>
        <v>35783</v>
      </c>
    </row>
    <row r="540" spans="1:2" x14ac:dyDescent="0.25">
      <c r="A540" s="18">
        <v>35784</v>
      </c>
      <c r="B540" s="26">
        <f t="shared" si="8"/>
        <v>35783</v>
      </c>
    </row>
    <row r="541" spans="1:2" x14ac:dyDescent="0.25">
      <c r="A541" s="18">
        <v>35785</v>
      </c>
      <c r="B541" s="26">
        <f t="shared" si="8"/>
        <v>35783</v>
      </c>
    </row>
    <row r="542" spans="1:2" x14ac:dyDescent="0.25">
      <c r="A542" s="18">
        <v>35786</v>
      </c>
      <c r="B542" s="26">
        <f t="shared" si="8"/>
        <v>35786</v>
      </c>
    </row>
    <row r="543" spans="1:2" x14ac:dyDescent="0.25">
      <c r="A543" s="18">
        <v>35787</v>
      </c>
      <c r="B543" s="26">
        <f t="shared" si="8"/>
        <v>35787</v>
      </c>
    </row>
    <row r="544" spans="1:2" x14ac:dyDescent="0.25">
      <c r="A544" s="18">
        <v>35788</v>
      </c>
      <c r="B544" s="26">
        <f t="shared" si="8"/>
        <v>35788</v>
      </c>
    </row>
    <row r="545" spans="1:2" x14ac:dyDescent="0.25">
      <c r="A545" s="18">
        <v>35789</v>
      </c>
      <c r="B545" s="26">
        <f t="shared" si="8"/>
        <v>35788</v>
      </c>
    </row>
    <row r="546" spans="1:2" x14ac:dyDescent="0.25">
      <c r="A546" s="18">
        <v>35790</v>
      </c>
      <c r="B546" s="26">
        <f t="shared" si="8"/>
        <v>35790</v>
      </c>
    </row>
    <row r="547" spans="1:2" x14ac:dyDescent="0.25">
      <c r="A547" s="18">
        <v>35791</v>
      </c>
      <c r="B547" s="26">
        <f t="shared" si="8"/>
        <v>35790</v>
      </c>
    </row>
    <row r="548" spans="1:2" x14ac:dyDescent="0.25">
      <c r="A548" s="18">
        <v>35792</v>
      </c>
      <c r="B548" s="26">
        <f t="shared" si="8"/>
        <v>35790</v>
      </c>
    </row>
    <row r="549" spans="1:2" x14ac:dyDescent="0.25">
      <c r="A549" s="18">
        <v>35793</v>
      </c>
      <c r="B549" s="26">
        <f t="shared" si="8"/>
        <v>35793</v>
      </c>
    </row>
    <row r="550" spans="1:2" x14ac:dyDescent="0.25">
      <c r="A550" s="18">
        <v>35794</v>
      </c>
      <c r="B550" s="26">
        <f t="shared" si="8"/>
        <v>35794</v>
      </c>
    </row>
    <row r="551" spans="1:2" x14ac:dyDescent="0.25">
      <c r="A551" s="18">
        <v>35795</v>
      </c>
      <c r="B551" s="26">
        <f t="shared" si="8"/>
        <v>35795</v>
      </c>
    </row>
    <row r="552" spans="1:2" x14ac:dyDescent="0.25">
      <c r="A552" s="18">
        <v>35796</v>
      </c>
      <c r="B552" s="26">
        <f t="shared" si="8"/>
        <v>35795</v>
      </c>
    </row>
    <row r="553" spans="1:2" x14ac:dyDescent="0.25">
      <c r="A553" s="18">
        <v>35797</v>
      </c>
      <c r="B553" s="26">
        <f t="shared" si="8"/>
        <v>35797</v>
      </c>
    </row>
    <row r="554" spans="1:2" x14ac:dyDescent="0.25">
      <c r="A554" s="18">
        <v>35798</v>
      </c>
      <c r="B554" s="26">
        <f t="shared" si="8"/>
        <v>35797</v>
      </c>
    </row>
    <row r="555" spans="1:2" x14ac:dyDescent="0.25">
      <c r="A555" s="18">
        <v>35799</v>
      </c>
      <c r="B555" s="26">
        <f t="shared" si="8"/>
        <v>35797</v>
      </c>
    </row>
    <row r="556" spans="1:2" x14ac:dyDescent="0.25">
      <c r="A556" s="18">
        <v>35800</v>
      </c>
      <c r="B556" s="26">
        <f t="shared" si="8"/>
        <v>35800</v>
      </c>
    </row>
    <row r="557" spans="1:2" x14ac:dyDescent="0.25">
      <c r="A557" s="18">
        <v>35801</v>
      </c>
      <c r="B557" s="26">
        <f t="shared" si="8"/>
        <v>35801</v>
      </c>
    </row>
    <row r="558" spans="1:2" x14ac:dyDescent="0.25">
      <c r="A558" s="18">
        <v>35802</v>
      </c>
      <c r="B558" s="26">
        <f t="shared" si="8"/>
        <v>35802</v>
      </c>
    </row>
    <row r="559" spans="1:2" x14ac:dyDescent="0.25">
      <c r="A559" s="18">
        <v>35803</v>
      </c>
      <c r="B559" s="26">
        <f t="shared" si="8"/>
        <v>35803</v>
      </c>
    </row>
    <row r="560" spans="1:2" x14ac:dyDescent="0.25">
      <c r="A560" s="18">
        <v>35804</v>
      </c>
      <c r="B560" s="26">
        <f t="shared" si="8"/>
        <v>35804</v>
      </c>
    </row>
    <row r="561" spans="1:2" x14ac:dyDescent="0.25">
      <c r="A561" s="18">
        <v>35805</v>
      </c>
      <c r="B561" s="26">
        <f t="shared" si="8"/>
        <v>35804</v>
      </c>
    </row>
    <row r="562" spans="1:2" x14ac:dyDescent="0.25">
      <c r="A562" s="18">
        <v>35806</v>
      </c>
      <c r="B562" s="26">
        <f t="shared" si="8"/>
        <v>35804</v>
      </c>
    </row>
    <row r="563" spans="1:2" x14ac:dyDescent="0.25">
      <c r="A563" s="18">
        <v>35807</v>
      </c>
      <c r="B563" s="26">
        <f t="shared" si="8"/>
        <v>35807</v>
      </c>
    </row>
    <row r="564" spans="1:2" x14ac:dyDescent="0.25">
      <c r="A564" s="18">
        <v>35808</v>
      </c>
      <c r="B564" s="26">
        <f t="shared" si="8"/>
        <v>35808</v>
      </c>
    </row>
    <row r="565" spans="1:2" x14ac:dyDescent="0.25">
      <c r="A565" s="18">
        <v>35809</v>
      </c>
      <c r="B565" s="26">
        <f t="shared" si="8"/>
        <v>35809</v>
      </c>
    </row>
    <row r="566" spans="1:2" x14ac:dyDescent="0.25">
      <c r="A566" s="18">
        <v>35810</v>
      </c>
      <c r="B566" s="26">
        <f t="shared" si="8"/>
        <v>35810</v>
      </c>
    </row>
    <row r="567" spans="1:2" x14ac:dyDescent="0.25">
      <c r="A567" s="18">
        <v>35811</v>
      </c>
      <c r="B567" s="26">
        <f t="shared" si="8"/>
        <v>35811</v>
      </c>
    </row>
    <row r="568" spans="1:2" x14ac:dyDescent="0.25">
      <c r="A568" s="18">
        <v>35812</v>
      </c>
      <c r="B568" s="26">
        <f t="shared" si="8"/>
        <v>35811</v>
      </c>
    </row>
    <row r="569" spans="1:2" x14ac:dyDescent="0.25">
      <c r="A569" s="18">
        <v>35813</v>
      </c>
      <c r="B569" s="26">
        <f t="shared" si="8"/>
        <v>35811</v>
      </c>
    </row>
    <row r="570" spans="1:2" x14ac:dyDescent="0.25">
      <c r="A570" s="18">
        <v>35814</v>
      </c>
      <c r="B570" s="26">
        <f t="shared" si="8"/>
        <v>35811</v>
      </c>
    </row>
    <row r="571" spans="1:2" x14ac:dyDescent="0.25">
      <c r="A571" s="18">
        <v>35815</v>
      </c>
      <c r="B571" s="26">
        <f t="shared" si="8"/>
        <v>35815</v>
      </c>
    </row>
    <row r="572" spans="1:2" x14ac:dyDescent="0.25">
      <c r="A572" s="18">
        <v>35816</v>
      </c>
      <c r="B572" s="26">
        <f t="shared" si="8"/>
        <v>35816</v>
      </c>
    </row>
    <row r="573" spans="1:2" x14ac:dyDescent="0.25">
      <c r="A573" s="18">
        <v>35817</v>
      </c>
      <c r="B573" s="26">
        <f t="shared" si="8"/>
        <v>35817</v>
      </c>
    </row>
    <row r="574" spans="1:2" x14ac:dyDescent="0.25">
      <c r="A574" s="18">
        <v>35818</v>
      </c>
      <c r="B574" s="26">
        <f t="shared" si="8"/>
        <v>35818</v>
      </c>
    </row>
    <row r="575" spans="1:2" x14ac:dyDescent="0.25">
      <c r="A575" s="18">
        <v>35819</v>
      </c>
      <c r="B575" s="26">
        <f t="shared" si="8"/>
        <v>35818</v>
      </c>
    </row>
    <row r="576" spans="1:2" x14ac:dyDescent="0.25">
      <c r="A576" s="18">
        <v>35820</v>
      </c>
      <c r="B576" s="26">
        <f t="shared" si="8"/>
        <v>35818</v>
      </c>
    </row>
    <row r="577" spans="1:2" x14ac:dyDescent="0.25">
      <c r="A577" s="18">
        <v>35821</v>
      </c>
      <c r="B577" s="26">
        <f t="shared" si="8"/>
        <v>35821</v>
      </c>
    </row>
    <row r="578" spans="1:2" x14ac:dyDescent="0.25">
      <c r="A578" s="18">
        <v>35822</v>
      </c>
      <c r="B578" s="26">
        <f t="shared" si="8"/>
        <v>35822</v>
      </c>
    </row>
    <row r="579" spans="1:2" x14ac:dyDescent="0.25">
      <c r="A579" s="18">
        <v>35823</v>
      </c>
      <c r="B579" s="26">
        <f t="shared" si="8"/>
        <v>35823</v>
      </c>
    </row>
    <row r="580" spans="1:2" x14ac:dyDescent="0.25">
      <c r="A580" s="18">
        <v>35824</v>
      </c>
      <c r="B580" s="26">
        <f t="shared" ref="B580:B643" si="9">VLOOKUP(A580,PRICELOOK,1)</f>
        <v>35824</v>
      </c>
    </row>
    <row r="581" spans="1:2" x14ac:dyDescent="0.25">
      <c r="A581" s="18">
        <v>35825</v>
      </c>
      <c r="B581" s="26">
        <f t="shared" si="9"/>
        <v>35825</v>
      </c>
    </row>
    <row r="582" spans="1:2" x14ac:dyDescent="0.25">
      <c r="A582" s="18">
        <v>35826</v>
      </c>
      <c r="B582" s="26">
        <f t="shared" si="9"/>
        <v>35825</v>
      </c>
    </row>
    <row r="583" spans="1:2" x14ac:dyDescent="0.25">
      <c r="A583" s="18">
        <v>35827</v>
      </c>
      <c r="B583" s="26">
        <f t="shared" si="9"/>
        <v>35825</v>
      </c>
    </row>
    <row r="584" spans="1:2" x14ac:dyDescent="0.25">
      <c r="A584" s="18">
        <v>35828</v>
      </c>
      <c r="B584" s="26">
        <f t="shared" si="9"/>
        <v>35828</v>
      </c>
    </row>
    <row r="585" spans="1:2" x14ac:dyDescent="0.25">
      <c r="A585" s="18">
        <v>35829</v>
      </c>
      <c r="B585" s="26">
        <f t="shared" si="9"/>
        <v>35829</v>
      </c>
    </row>
    <row r="586" spans="1:2" x14ac:dyDescent="0.25">
      <c r="A586" s="18">
        <v>35830</v>
      </c>
      <c r="B586" s="26">
        <f t="shared" si="9"/>
        <v>35830</v>
      </c>
    </row>
    <row r="587" spans="1:2" x14ac:dyDescent="0.25">
      <c r="A587" s="18">
        <v>35831</v>
      </c>
      <c r="B587" s="26">
        <f t="shared" si="9"/>
        <v>35831</v>
      </c>
    </row>
    <row r="588" spans="1:2" x14ac:dyDescent="0.25">
      <c r="A588" s="18">
        <v>35832</v>
      </c>
      <c r="B588" s="26">
        <f t="shared" si="9"/>
        <v>35832</v>
      </c>
    </row>
    <row r="589" spans="1:2" x14ac:dyDescent="0.25">
      <c r="A589" s="18">
        <v>35833</v>
      </c>
      <c r="B589" s="26">
        <f t="shared" si="9"/>
        <v>35832</v>
      </c>
    </row>
    <row r="590" spans="1:2" x14ac:dyDescent="0.25">
      <c r="A590" s="18">
        <v>35834</v>
      </c>
      <c r="B590" s="26">
        <f t="shared" si="9"/>
        <v>35832</v>
      </c>
    </row>
    <row r="591" spans="1:2" x14ac:dyDescent="0.25">
      <c r="A591" s="18">
        <v>35835</v>
      </c>
      <c r="B591" s="26">
        <f t="shared" si="9"/>
        <v>35835</v>
      </c>
    </row>
    <row r="592" spans="1:2" x14ac:dyDescent="0.25">
      <c r="A592" s="18">
        <v>35836</v>
      </c>
      <c r="B592" s="26">
        <f t="shared" si="9"/>
        <v>35836</v>
      </c>
    </row>
    <row r="593" spans="1:2" x14ac:dyDescent="0.25">
      <c r="A593" s="18">
        <v>35837</v>
      </c>
      <c r="B593" s="26">
        <f t="shared" si="9"/>
        <v>35837</v>
      </c>
    </row>
    <row r="594" spans="1:2" x14ac:dyDescent="0.25">
      <c r="A594" s="18">
        <v>35838</v>
      </c>
      <c r="B594" s="26">
        <f t="shared" si="9"/>
        <v>35838</v>
      </c>
    </row>
    <row r="595" spans="1:2" x14ac:dyDescent="0.25">
      <c r="A595" s="18">
        <v>35839</v>
      </c>
      <c r="B595" s="26">
        <f t="shared" si="9"/>
        <v>35839</v>
      </c>
    </row>
    <row r="596" spans="1:2" x14ac:dyDescent="0.25">
      <c r="A596" s="18">
        <v>35840</v>
      </c>
      <c r="B596" s="26">
        <f t="shared" si="9"/>
        <v>35839</v>
      </c>
    </row>
    <row r="597" spans="1:2" x14ac:dyDescent="0.25">
      <c r="A597" s="18">
        <v>35841</v>
      </c>
      <c r="B597" s="26">
        <f t="shared" si="9"/>
        <v>35839</v>
      </c>
    </row>
    <row r="598" spans="1:2" x14ac:dyDescent="0.25">
      <c r="A598" s="18">
        <v>35842</v>
      </c>
      <c r="B598" s="26">
        <f t="shared" si="9"/>
        <v>35839</v>
      </c>
    </row>
    <row r="599" spans="1:2" x14ac:dyDescent="0.25">
      <c r="A599" s="18">
        <v>35843</v>
      </c>
      <c r="B599" s="26">
        <f t="shared" si="9"/>
        <v>35843</v>
      </c>
    </row>
    <row r="600" spans="1:2" x14ac:dyDescent="0.25">
      <c r="A600" s="18">
        <v>35844</v>
      </c>
      <c r="B600" s="26">
        <f t="shared" si="9"/>
        <v>35844</v>
      </c>
    </row>
    <row r="601" spans="1:2" x14ac:dyDescent="0.25">
      <c r="A601" s="18">
        <v>35845</v>
      </c>
      <c r="B601" s="26">
        <f t="shared" si="9"/>
        <v>35845</v>
      </c>
    </row>
    <row r="602" spans="1:2" x14ac:dyDescent="0.25">
      <c r="A602" s="18">
        <v>35846</v>
      </c>
      <c r="B602" s="26">
        <f t="shared" si="9"/>
        <v>35846</v>
      </c>
    </row>
    <row r="603" spans="1:2" x14ac:dyDescent="0.25">
      <c r="A603" s="18">
        <v>35847</v>
      </c>
      <c r="B603" s="26">
        <f t="shared" si="9"/>
        <v>35846</v>
      </c>
    </row>
    <row r="604" spans="1:2" x14ac:dyDescent="0.25">
      <c r="A604" s="18">
        <v>35848</v>
      </c>
      <c r="B604" s="26">
        <f t="shared" si="9"/>
        <v>35846</v>
      </c>
    </row>
    <row r="605" spans="1:2" x14ac:dyDescent="0.25">
      <c r="A605" s="18">
        <v>35849</v>
      </c>
      <c r="B605" s="26">
        <f t="shared" si="9"/>
        <v>35849</v>
      </c>
    </row>
    <row r="606" spans="1:2" x14ac:dyDescent="0.25">
      <c r="A606" s="18">
        <v>35850</v>
      </c>
      <c r="B606" s="26">
        <f t="shared" si="9"/>
        <v>35850</v>
      </c>
    </row>
    <row r="607" spans="1:2" x14ac:dyDescent="0.25">
      <c r="A607" s="18">
        <v>35851</v>
      </c>
      <c r="B607" s="26">
        <f t="shared" si="9"/>
        <v>35851</v>
      </c>
    </row>
    <row r="608" spans="1:2" x14ac:dyDescent="0.25">
      <c r="A608" s="18">
        <v>35852</v>
      </c>
      <c r="B608" s="26">
        <f t="shared" si="9"/>
        <v>35852</v>
      </c>
    </row>
    <row r="609" spans="1:2" x14ac:dyDescent="0.25">
      <c r="A609" s="18">
        <v>35853</v>
      </c>
      <c r="B609" s="26">
        <f t="shared" si="9"/>
        <v>35853</v>
      </c>
    </row>
    <row r="610" spans="1:2" x14ac:dyDescent="0.25">
      <c r="A610" s="18">
        <v>35854</v>
      </c>
      <c r="B610" s="26">
        <f t="shared" si="9"/>
        <v>35853</v>
      </c>
    </row>
    <row r="611" spans="1:2" x14ac:dyDescent="0.25">
      <c r="A611" s="18">
        <v>35855</v>
      </c>
      <c r="B611" s="26">
        <f t="shared" si="9"/>
        <v>35853</v>
      </c>
    </row>
    <row r="612" spans="1:2" x14ac:dyDescent="0.25">
      <c r="A612" s="18">
        <v>35856</v>
      </c>
      <c r="B612" s="26">
        <f t="shared" si="9"/>
        <v>35856</v>
      </c>
    </row>
    <row r="613" spans="1:2" x14ac:dyDescent="0.25">
      <c r="A613" s="18">
        <v>35857</v>
      </c>
      <c r="B613" s="26">
        <f t="shared" si="9"/>
        <v>35857</v>
      </c>
    </row>
    <row r="614" spans="1:2" x14ac:dyDescent="0.25">
      <c r="A614" s="18">
        <v>35858</v>
      </c>
      <c r="B614" s="26">
        <f t="shared" si="9"/>
        <v>35858</v>
      </c>
    </row>
    <row r="615" spans="1:2" x14ac:dyDescent="0.25">
      <c r="A615" s="18">
        <v>35859</v>
      </c>
      <c r="B615" s="26">
        <f t="shared" si="9"/>
        <v>35859</v>
      </c>
    </row>
    <row r="616" spans="1:2" x14ac:dyDescent="0.25">
      <c r="A616" s="18">
        <v>35860</v>
      </c>
      <c r="B616" s="26">
        <f t="shared" si="9"/>
        <v>35860</v>
      </c>
    </row>
    <row r="617" spans="1:2" x14ac:dyDescent="0.25">
      <c r="A617" s="18">
        <v>35861</v>
      </c>
      <c r="B617" s="26">
        <f t="shared" si="9"/>
        <v>35860</v>
      </c>
    </row>
    <row r="618" spans="1:2" x14ac:dyDescent="0.25">
      <c r="A618" s="18">
        <v>35862</v>
      </c>
      <c r="B618" s="26">
        <f t="shared" si="9"/>
        <v>35860</v>
      </c>
    </row>
    <row r="619" spans="1:2" x14ac:dyDescent="0.25">
      <c r="A619" s="18">
        <v>35863</v>
      </c>
      <c r="B619" s="26">
        <f t="shared" si="9"/>
        <v>35863</v>
      </c>
    </row>
    <row r="620" spans="1:2" x14ac:dyDescent="0.25">
      <c r="A620" s="18">
        <v>35864</v>
      </c>
      <c r="B620" s="26">
        <f t="shared" si="9"/>
        <v>35864</v>
      </c>
    </row>
    <row r="621" spans="1:2" x14ac:dyDescent="0.25">
      <c r="A621" s="18">
        <v>35865</v>
      </c>
      <c r="B621" s="26">
        <f t="shared" si="9"/>
        <v>35865</v>
      </c>
    </row>
    <row r="622" spans="1:2" x14ac:dyDescent="0.25">
      <c r="A622" s="18">
        <v>35866</v>
      </c>
      <c r="B622" s="26">
        <f t="shared" si="9"/>
        <v>35866</v>
      </c>
    </row>
    <row r="623" spans="1:2" x14ac:dyDescent="0.25">
      <c r="A623" s="18">
        <v>35867</v>
      </c>
      <c r="B623" s="26">
        <f t="shared" si="9"/>
        <v>35867</v>
      </c>
    </row>
    <row r="624" spans="1:2" x14ac:dyDescent="0.25">
      <c r="A624" s="18">
        <v>35868</v>
      </c>
      <c r="B624" s="26">
        <f t="shared" si="9"/>
        <v>35867</v>
      </c>
    </row>
    <row r="625" spans="1:2" x14ac:dyDescent="0.25">
      <c r="A625" s="18">
        <v>35869</v>
      </c>
      <c r="B625" s="26">
        <f t="shared" si="9"/>
        <v>35867</v>
      </c>
    </row>
    <row r="626" spans="1:2" x14ac:dyDescent="0.25">
      <c r="A626" s="18">
        <v>35870</v>
      </c>
      <c r="B626" s="26">
        <f t="shared" si="9"/>
        <v>35870</v>
      </c>
    </row>
    <row r="627" spans="1:2" x14ac:dyDescent="0.25">
      <c r="A627" s="18">
        <v>35871</v>
      </c>
      <c r="B627" s="26">
        <f t="shared" si="9"/>
        <v>35871</v>
      </c>
    </row>
    <row r="628" spans="1:2" x14ac:dyDescent="0.25">
      <c r="A628" s="18">
        <v>35872</v>
      </c>
      <c r="B628" s="26">
        <f t="shared" si="9"/>
        <v>35872</v>
      </c>
    </row>
    <row r="629" spans="1:2" x14ac:dyDescent="0.25">
      <c r="A629" s="18">
        <v>35873</v>
      </c>
      <c r="B629" s="26">
        <f t="shared" si="9"/>
        <v>35873</v>
      </c>
    </row>
    <row r="630" spans="1:2" x14ac:dyDescent="0.25">
      <c r="A630" s="18">
        <v>35874</v>
      </c>
      <c r="B630" s="26">
        <f t="shared" si="9"/>
        <v>35874</v>
      </c>
    </row>
    <row r="631" spans="1:2" x14ac:dyDescent="0.25">
      <c r="A631" s="18">
        <v>35875</v>
      </c>
      <c r="B631" s="26">
        <f t="shared" si="9"/>
        <v>35874</v>
      </c>
    </row>
    <row r="632" spans="1:2" x14ac:dyDescent="0.25">
      <c r="A632" s="18">
        <v>35876</v>
      </c>
      <c r="B632" s="26">
        <f t="shared" si="9"/>
        <v>35874</v>
      </c>
    </row>
    <row r="633" spans="1:2" x14ac:dyDescent="0.25">
      <c r="A633" s="18">
        <v>35877</v>
      </c>
      <c r="B633" s="26">
        <f t="shared" si="9"/>
        <v>35877</v>
      </c>
    </row>
    <row r="634" spans="1:2" x14ac:dyDescent="0.25">
      <c r="A634" s="18">
        <v>35878</v>
      </c>
      <c r="B634" s="26">
        <f t="shared" si="9"/>
        <v>35878</v>
      </c>
    </row>
    <row r="635" spans="1:2" x14ac:dyDescent="0.25">
      <c r="A635" s="18">
        <v>35879</v>
      </c>
      <c r="B635" s="26">
        <f t="shared" si="9"/>
        <v>35879</v>
      </c>
    </row>
    <row r="636" spans="1:2" x14ac:dyDescent="0.25">
      <c r="A636" s="18">
        <v>35880</v>
      </c>
      <c r="B636" s="26">
        <f t="shared" si="9"/>
        <v>35880</v>
      </c>
    </row>
    <row r="637" spans="1:2" x14ac:dyDescent="0.25">
      <c r="A637" s="18">
        <v>35881</v>
      </c>
      <c r="B637" s="26">
        <f t="shared" si="9"/>
        <v>35881</v>
      </c>
    </row>
    <row r="638" spans="1:2" x14ac:dyDescent="0.25">
      <c r="A638" s="18">
        <v>35882</v>
      </c>
      <c r="B638" s="26">
        <f t="shared" si="9"/>
        <v>35881</v>
      </c>
    </row>
    <row r="639" spans="1:2" x14ac:dyDescent="0.25">
      <c r="A639" s="18">
        <v>35883</v>
      </c>
      <c r="B639" s="26">
        <f t="shared" si="9"/>
        <v>35881</v>
      </c>
    </row>
    <row r="640" spans="1:2" x14ac:dyDescent="0.25">
      <c r="A640" s="18">
        <v>35884</v>
      </c>
      <c r="B640" s="26">
        <f t="shared" si="9"/>
        <v>35884</v>
      </c>
    </row>
    <row r="641" spans="1:2" x14ac:dyDescent="0.25">
      <c r="A641" s="18">
        <v>35885</v>
      </c>
      <c r="B641" s="26">
        <f t="shared" si="9"/>
        <v>35885</v>
      </c>
    </row>
    <row r="642" spans="1:2" x14ac:dyDescent="0.25">
      <c r="A642" s="18">
        <v>35886</v>
      </c>
      <c r="B642" s="26">
        <f t="shared" si="9"/>
        <v>35886</v>
      </c>
    </row>
    <row r="643" spans="1:2" x14ac:dyDescent="0.25">
      <c r="A643" s="18">
        <v>35887</v>
      </c>
      <c r="B643" s="26">
        <f t="shared" si="9"/>
        <v>35887</v>
      </c>
    </row>
    <row r="644" spans="1:2" x14ac:dyDescent="0.25">
      <c r="A644" s="18">
        <v>35888</v>
      </c>
      <c r="B644" s="26">
        <f t="shared" ref="B644:B707" si="10">VLOOKUP(A644,PRICELOOK,1)</f>
        <v>35888</v>
      </c>
    </row>
    <row r="645" spans="1:2" x14ac:dyDescent="0.25">
      <c r="A645" s="18">
        <v>35889</v>
      </c>
      <c r="B645" s="26">
        <f t="shared" si="10"/>
        <v>35888</v>
      </c>
    </row>
    <row r="646" spans="1:2" x14ac:dyDescent="0.25">
      <c r="A646" s="18">
        <v>35890</v>
      </c>
      <c r="B646" s="26">
        <f t="shared" si="10"/>
        <v>35888</v>
      </c>
    </row>
    <row r="647" spans="1:2" x14ac:dyDescent="0.25">
      <c r="A647" s="18">
        <v>35891</v>
      </c>
      <c r="B647" s="26">
        <f t="shared" si="10"/>
        <v>35891</v>
      </c>
    </row>
    <row r="648" spans="1:2" x14ac:dyDescent="0.25">
      <c r="A648" s="18">
        <v>35892</v>
      </c>
      <c r="B648" s="26">
        <f t="shared" si="10"/>
        <v>35892</v>
      </c>
    </row>
    <row r="649" spans="1:2" x14ac:dyDescent="0.25">
      <c r="A649" s="18">
        <v>35893</v>
      </c>
      <c r="B649" s="26">
        <f t="shared" si="10"/>
        <v>35893</v>
      </c>
    </row>
    <row r="650" spans="1:2" x14ac:dyDescent="0.25">
      <c r="A650" s="18">
        <v>35894</v>
      </c>
      <c r="B650" s="26">
        <f t="shared" si="10"/>
        <v>35894</v>
      </c>
    </row>
    <row r="651" spans="1:2" x14ac:dyDescent="0.25">
      <c r="A651" s="18">
        <v>35895</v>
      </c>
      <c r="B651" s="26">
        <f t="shared" si="10"/>
        <v>35894</v>
      </c>
    </row>
    <row r="652" spans="1:2" x14ac:dyDescent="0.25">
      <c r="A652" s="18">
        <v>35896</v>
      </c>
      <c r="B652" s="26">
        <f t="shared" si="10"/>
        <v>35894</v>
      </c>
    </row>
    <row r="653" spans="1:2" x14ac:dyDescent="0.25">
      <c r="A653" s="18">
        <v>35897</v>
      </c>
      <c r="B653" s="26">
        <f t="shared" si="10"/>
        <v>35894</v>
      </c>
    </row>
    <row r="654" spans="1:2" x14ac:dyDescent="0.25">
      <c r="A654" s="18">
        <v>35898</v>
      </c>
      <c r="B654" s="26">
        <f t="shared" si="10"/>
        <v>35898</v>
      </c>
    </row>
    <row r="655" spans="1:2" x14ac:dyDescent="0.25">
      <c r="A655" s="18">
        <v>35899</v>
      </c>
      <c r="B655" s="26">
        <f t="shared" si="10"/>
        <v>35899</v>
      </c>
    </row>
    <row r="656" spans="1:2" x14ac:dyDescent="0.25">
      <c r="A656" s="18">
        <v>35900</v>
      </c>
      <c r="B656" s="26">
        <f t="shared" si="10"/>
        <v>35900</v>
      </c>
    </row>
    <row r="657" spans="1:2" x14ac:dyDescent="0.25">
      <c r="A657" s="18">
        <v>35901</v>
      </c>
      <c r="B657" s="26">
        <f t="shared" si="10"/>
        <v>35901</v>
      </c>
    </row>
    <row r="658" spans="1:2" x14ac:dyDescent="0.25">
      <c r="A658" s="18">
        <v>35902</v>
      </c>
      <c r="B658" s="26">
        <f t="shared" si="10"/>
        <v>35902</v>
      </c>
    </row>
    <row r="659" spans="1:2" x14ac:dyDescent="0.25">
      <c r="A659" s="18">
        <v>35903</v>
      </c>
      <c r="B659" s="26">
        <f t="shared" si="10"/>
        <v>35902</v>
      </c>
    </row>
    <row r="660" spans="1:2" x14ac:dyDescent="0.25">
      <c r="A660" s="18">
        <v>35904</v>
      </c>
      <c r="B660" s="26">
        <f t="shared" si="10"/>
        <v>35902</v>
      </c>
    </row>
    <row r="661" spans="1:2" x14ac:dyDescent="0.25">
      <c r="A661" s="18">
        <v>35905</v>
      </c>
      <c r="B661" s="26">
        <f t="shared" si="10"/>
        <v>35905</v>
      </c>
    </row>
    <row r="662" spans="1:2" x14ac:dyDescent="0.25">
      <c r="A662" s="18">
        <v>35906</v>
      </c>
      <c r="B662" s="26">
        <f t="shared" si="10"/>
        <v>35906</v>
      </c>
    </row>
    <row r="663" spans="1:2" x14ac:dyDescent="0.25">
      <c r="A663" s="18">
        <v>35907</v>
      </c>
      <c r="B663" s="26">
        <f t="shared" si="10"/>
        <v>35907</v>
      </c>
    </row>
    <row r="664" spans="1:2" x14ac:dyDescent="0.25">
      <c r="A664" s="18">
        <v>35908</v>
      </c>
      <c r="B664" s="26">
        <f t="shared" si="10"/>
        <v>35908</v>
      </c>
    </row>
    <row r="665" spans="1:2" x14ac:dyDescent="0.25">
      <c r="A665" s="18">
        <v>35909</v>
      </c>
      <c r="B665" s="26">
        <f t="shared" si="10"/>
        <v>35909</v>
      </c>
    </row>
    <row r="666" spans="1:2" x14ac:dyDescent="0.25">
      <c r="A666" s="18">
        <v>35910</v>
      </c>
      <c r="B666" s="26">
        <f t="shared" si="10"/>
        <v>35909</v>
      </c>
    </row>
    <row r="667" spans="1:2" x14ac:dyDescent="0.25">
      <c r="A667" s="18">
        <v>35911</v>
      </c>
      <c r="B667" s="26">
        <f t="shared" si="10"/>
        <v>35909</v>
      </c>
    </row>
    <row r="668" spans="1:2" x14ac:dyDescent="0.25">
      <c r="A668" s="18">
        <v>35912</v>
      </c>
      <c r="B668" s="26">
        <f t="shared" si="10"/>
        <v>35912</v>
      </c>
    </row>
    <row r="669" spans="1:2" x14ac:dyDescent="0.25">
      <c r="A669" s="18">
        <v>35913</v>
      </c>
      <c r="B669" s="26">
        <f t="shared" si="10"/>
        <v>35913</v>
      </c>
    </row>
    <row r="670" spans="1:2" x14ac:dyDescent="0.25">
      <c r="A670" s="18">
        <v>35914</v>
      </c>
      <c r="B670" s="26">
        <f t="shared" si="10"/>
        <v>35914</v>
      </c>
    </row>
    <row r="671" spans="1:2" x14ac:dyDescent="0.25">
      <c r="A671" s="18">
        <v>35915</v>
      </c>
      <c r="B671" s="26">
        <f t="shared" si="10"/>
        <v>35915</v>
      </c>
    </row>
    <row r="672" spans="1:2" x14ac:dyDescent="0.25">
      <c r="A672" s="18">
        <v>35916</v>
      </c>
      <c r="B672" s="26">
        <f t="shared" si="10"/>
        <v>35916</v>
      </c>
    </row>
    <row r="673" spans="1:2" x14ac:dyDescent="0.25">
      <c r="A673" s="18">
        <v>35917</v>
      </c>
      <c r="B673" s="26">
        <f t="shared" si="10"/>
        <v>35916</v>
      </c>
    </row>
    <row r="674" spans="1:2" x14ac:dyDescent="0.25">
      <c r="A674" s="18">
        <v>35918</v>
      </c>
      <c r="B674" s="26">
        <f t="shared" si="10"/>
        <v>35916</v>
      </c>
    </row>
    <row r="675" spans="1:2" x14ac:dyDescent="0.25">
      <c r="A675" s="18">
        <v>35919</v>
      </c>
      <c r="B675" s="26">
        <f t="shared" si="10"/>
        <v>35919</v>
      </c>
    </row>
    <row r="676" spans="1:2" x14ac:dyDescent="0.25">
      <c r="A676" s="18">
        <v>35920</v>
      </c>
      <c r="B676" s="26">
        <f t="shared" si="10"/>
        <v>35920</v>
      </c>
    </row>
    <row r="677" spans="1:2" x14ac:dyDescent="0.25">
      <c r="A677" s="18">
        <v>35921</v>
      </c>
      <c r="B677" s="26">
        <f t="shared" si="10"/>
        <v>35921</v>
      </c>
    </row>
    <row r="678" spans="1:2" x14ac:dyDescent="0.25">
      <c r="A678" s="18">
        <v>35922</v>
      </c>
      <c r="B678" s="26">
        <f t="shared" si="10"/>
        <v>35922</v>
      </c>
    </row>
    <row r="679" spans="1:2" x14ac:dyDescent="0.25">
      <c r="A679" s="18">
        <v>35923</v>
      </c>
      <c r="B679" s="26">
        <f t="shared" si="10"/>
        <v>35923</v>
      </c>
    </row>
    <row r="680" spans="1:2" x14ac:dyDescent="0.25">
      <c r="A680" s="18">
        <v>35924</v>
      </c>
      <c r="B680" s="26">
        <f t="shared" si="10"/>
        <v>35923</v>
      </c>
    </row>
    <row r="681" spans="1:2" x14ac:dyDescent="0.25">
      <c r="A681" s="18">
        <v>35925</v>
      </c>
      <c r="B681" s="26">
        <f t="shared" si="10"/>
        <v>35923</v>
      </c>
    </row>
    <row r="682" spans="1:2" x14ac:dyDescent="0.25">
      <c r="A682" s="18">
        <v>35926</v>
      </c>
      <c r="B682" s="26">
        <f t="shared" si="10"/>
        <v>35926</v>
      </c>
    </row>
    <row r="683" spans="1:2" x14ac:dyDescent="0.25">
      <c r="A683" s="18">
        <v>35927</v>
      </c>
      <c r="B683" s="26">
        <f t="shared" si="10"/>
        <v>35927</v>
      </c>
    </row>
    <row r="684" spans="1:2" x14ac:dyDescent="0.25">
      <c r="A684" s="18">
        <v>35928</v>
      </c>
      <c r="B684" s="26">
        <f t="shared" si="10"/>
        <v>35928</v>
      </c>
    </row>
    <row r="685" spans="1:2" x14ac:dyDescent="0.25">
      <c r="A685" s="18">
        <v>35929</v>
      </c>
      <c r="B685" s="26">
        <f t="shared" si="10"/>
        <v>35929</v>
      </c>
    </row>
    <row r="686" spans="1:2" x14ac:dyDescent="0.25">
      <c r="A686" s="18">
        <v>35930</v>
      </c>
      <c r="B686" s="26">
        <f t="shared" si="10"/>
        <v>35930</v>
      </c>
    </row>
    <row r="687" spans="1:2" x14ac:dyDescent="0.25">
      <c r="A687" s="18">
        <v>35931</v>
      </c>
      <c r="B687" s="26">
        <f t="shared" si="10"/>
        <v>35930</v>
      </c>
    </row>
    <row r="688" spans="1:2" x14ac:dyDescent="0.25">
      <c r="A688" s="18">
        <v>35932</v>
      </c>
      <c r="B688" s="26">
        <f t="shared" si="10"/>
        <v>35930</v>
      </c>
    </row>
    <row r="689" spans="1:2" x14ac:dyDescent="0.25">
      <c r="A689" s="18">
        <v>35933</v>
      </c>
      <c r="B689" s="26">
        <f t="shared" si="10"/>
        <v>35933</v>
      </c>
    </row>
    <row r="690" spans="1:2" x14ac:dyDescent="0.25">
      <c r="A690" s="18">
        <v>35934</v>
      </c>
      <c r="B690" s="26">
        <f t="shared" si="10"/>
        <v>35934</v>
      </c>
    </row>
    <row r="691" spans="1:2" x14ac:dyDescent="0.25">
      <c r="A691" s="18">
        <v>35935</v>
      </c>
      <c r="B691" s="26">
        <f t="shared" si="10"/>
        <v>35935</v>
      </c>
    </row>
    <row r="692" spans="1:2" x14ac:dyDescent="0.25">
      <c r="A692" s="18">
        <v>35936</v>
      </c>
      <c r="B692" s="26">
        <f t="shared" si="10"/>
        <v>35936</v>
      </c>
    </row>
    <row r="693" spans="1:2" x14ac:dyDescent="0.25">
      <c r="A693" s="18">
        <v>35937</v>
      </c>
      <c r="B693" s="26">
        <f t="shared" si="10"/>
        <v>35937</v>
      </c>
    </row>
    <row r="694" spans="1:2" x14ac:dyDescent="0.25">
      <c r="A694" s="18">
        <v>35938</v>
      </c>
      <c r="B694" s="26">
        <f t="shared" si="10"/>
        <v>35937</v>
      </c>
    </row>
    <row r="695" spans="1:2" x14ac:dyDescent="0.25">
      <c r="A695" s="18">
        <v>35939</v>
      </c>
      <c r="B695" s="26">
        <f t="shared" si="10"/>
        <v>35937</v>
      </c>
    </row>
    <row r="696" spans="1:2" x14ac:dyDescent="0.25">
      <c r="A696" s="18">
        <v>35940</v>
      </c>
      <c r="B696" s="26">
        <f t="shared" si="10"/>
        <v>35937</v>
      </c>
    </row>
    <row r="697" spans="1:2" x14ac:dyDescent="0.25">
      <c r="A697" s="18">
        <v>35941</v>
      </c>
      <c r="B697" s="26">
        <f t="shared" si="10"/>
        <v>35941</v>
      </c>
    </row>
    <row r="698" spans="1:2" x14ac:dyDescent="0.25">
      <c r="A698" s="18">
        <v>35942</v>
      </c>
      <c r="B698" s="26">
        <f t="shared" si="10"/>
        <v>35942</v>
      </c>
    </row>
    <row r="699" spans="1:2" x14ac:dyDescent="0.25">
      <c r="A699" s="18">
        <v>35943</v>
      </c>
      <c r="B699" s="26">
        <f t="shared" si="10"/>
        <v>35943</v>
      </c>
    </row>
    <row r="700" spans="1:2" x14ac:dyDescent="0.25">
      <c r="A700" s="18">
        <v>35944</v>
      </c>
      <c r="B700" s="26">
        <f t="shared" si="10"/>
        <v>35944</v>
      </c>
    </row>
    <row r="701" spans="1:2" x14ac:dyDescent="0.25">
      <c r="A701" s="18">
        <v>35945</v>
      </c>
      <c r="B701" s="26">
        <f t="shared" si="10"/>
        <v>35944</v>
      </c>
    </row>
    <row r="702" spans="1:2" x14ac:dyDescent="0.25">
      <c r="A702" s="18">
        <v>35946</v>
      </c>
      <c r="B702" s="26">
        <f t="shared" si="10"/>
        <v>35944</v>
      </c>
    </row>
    <row r="703" spans="1:2" x14ac:dyDescent="0.25">
      <c r="A703" s="18">
        <v>35947</v>
      </c>
      <c r="B703" s="26">
        <f t="shared" si="10"/>
        <v>35947</v>
      </c>
    </row>
    <row r="704" spans="1:2" x14ac:dyDescent="0.25">
      <c r="A704" s="18">
        <v>35948</v>
      </c>
      <c r="B704" s="26">
        <f t="shared" si="10"/>
        <v>35948</v>
      </c>
    </row>
    <row r="705" spans="1:2" x14ac:dyDescent="0.25">
      <c r="A705" s="18">
        <v>35949</v>
      </c>
      <c r="B705" s="26">
        <f t="shared" si="10"/>
        <v>35949</v>
      </c>
    </row>
    <row r="706" spans="1:2" x14ac:dyDescent="0.25">
      <c r="A706" s="18">
        <v>35950</v>
      </c>
      <c r="B706" s="26">
        <f t="shared" si="10"/>
        <v>35950</v>
      </c>
    </row>
    <row r="707" spans="1:2" x14ac:dyDescent="0.25">
      <c r="A707" s="18">
        <v>35951</v>
      </c>
      <c r="B707" s="26">
        <f t="shared" si="10"/>
        <v>35951</v>
      </c>
    </row>
    <row r="708" spans="1:2" x14ac:dyDescent="0.25">
      <c r="A708" s="18">
        <v>35952</v>
      </c>
      <c r="B708" s="26">
        <f t="shared" ref="B708:B771" si="11">VLOOKUP(A708,PRICELOOK,1)</f>
        <v>35951</v>
      </c>
    </row>
    <row r="709" spans="1:2" x14ac:dyDescent="0.25">
      <c r="A709" s="18">
        <v>35953</v>
      </c>
      <c r="B709" s="26">
        <f t="shared" si="11"/>
        <v>35951</v>
      </c>
    </row>
    <row r="710" spans="1:2" x14ac:dyDescent="0.25">
      <c r="A710" s="18">
        <v>35954</v>
      </c>
      <c r="B710" s="26">
        <f t="shared" si="11"/>
        <v>35954</v>
      </c>
    </row>
    <row r="711" spans="1:2" x14ac:dyDescent="0.25">
      <c r="A711" s="18">
        <v>35955</v>
      </c>
      <c r="B711" s="26">
        <f t="shared" si="11"/>
        <v>35955</v>
      </c>
    </row>
    <row r="712" spans="1:2" x14ac:dyDescent="0.25">
      <c r="A712" s="18">
        <v>35956</v>
      </c>
      <c r="B712" s="26">
        <f t="shared" si="11"/>
        <v>35956</v>
      </c>
    </row>
    <row r="713" spans="1:2" x14ac:dyDescent="0.25">
      <c r="A713" s="18">
        <v>35957</v>
      </c>
      <c r="B713" s="26">
        <f t="shared" si="11"/>
        <v>35957</v>
      </c>
    </row>
    <row r="714" spans="1:2" x14ac:dyDescent="0.25">
      <c r="A714" s="18">
        <v>35958</v>
      </c>
      <c r="B714" s="26">
        <f t="shared" si="11"/>
        <v>35958</v>
      </c>
    </row>
    <row r="715" spans="1:2" x14ac:dyDescent="0.25">
      <c r="A715" s="18">
        <v>35959</v>
      </c>
      <c r="B715" s="26">
        <f t="shared" si="11"/>
        <v>35958</v>
      </c>
    </row>
    <row r="716" spans="1:2" x14ac:dyDescent="0.25">
      <c r="A716" s="18">
        <v>35960</v>
      </c>
      <c r="B716" s="26">
        <f t="shared" si="11"/>
        <v>35958</v>
      </c>
    </row>
    <row r="717" spans="1:2" x14ac:dyDescent="0.25">
      <c r="A717" s="18">
        <v>35961</v>
      </c>
      <c r="B717" s="26">
        <f t="shared" si="11"/>
        <v>35961</v>
      </c>
    </row>
    <row r="718" spans="1:2" x14ac:dyDescent="0.25">
      <c r="A718" s="18">
        <v>35962</v>
      </c>
      <c r="B718" s="26">
        <f t="shared" si="11"/>
        <v>35962</v>
      </c>
    </row>
    <row r="719" spans="1:2" x14ac:dyDescent="0.25">
      <c r="A719" s="18">
        <v>35963</v>
      </c>
      <c r="B719" s="26">
        <f t="shared" si="11"/>
        <v>35963</v>
      </c>
    </row>
    <row r="720" spans="1:2" x14ac:dyDescent="0.25">
      <c r="A720" s="18">
        <v>35964</v>
      </c>
      <c r="B720" s="26">
        <f t="shared" si="11"/>
        <v>35964</v>
      </c>
    </row>
    <row r="721" spans="1:2" x14ac:dyDescent="0.25">
      <c r="A721" s="18">
        <v>35965</v>
      </c>
      <c r="B721" s="26">
        <f t="shared" si="11"/>
        <v>35965</v>
      </c>
    </row>
    <row r="722" spans="1:2" x14ac:dyDescent="0.25">
      <c r="A722" s="18">
        <v>35966</v>
      </c>
      <c r="B722" s="26">
        <f t="shared" si="11"/>
        <v>35965</v>
      </c>
    </row>
    <row r="723" spans="1:2" x14ac:dyDescent="0.25">
      <c r="A723" s="18">
        <v>35967</v>
      </c>
      <c r="B723" s="26">
        <f t="shared" si="11"/>
        <v>35965</v>
      </c>
    </row>
    <row r="724" spans="1:2" x14ac:dyDescent="0.25">
      <c r="A724" s="18">
        <v>35968</v>
      </c>
      <c r="B724" s="26">
        <f t="shared" si="11"/>
        <v>35968</v>
      </c>
    </row>
    <row r="725" spans="1:2" x14ac:dyDescent="0.25">
      <c r="A725" s="18">
        <v>35969</v>
      </c>
      <c r="B725" s="26">
        <f t="shared" si="11"/>
        <v>35969</v>
      </c>
    </row>
    <row r="726" spans="1:2" x14ac:dyDescent="0.25">
      <c r="A726" s="18">
        <v>35970</v>
      </c>
      <c r="B726" s="26">
        <f t="shared" si="11"/>
        <v>35970</v>
      </c>
    </row>
    <row r="727" spans="1:2" x14ac:dyDescent="0.25">
      <c r="A727" s="18">
        <v>35971</v>
      </c>
      <c r="B727" s="26">
        <f t="shared" si="11"/>
        <v>35971</v>
      </c>
    </row>
    <row r="728" spans="1:2" x14ac:dyDescent="0.25">
      <c r="A728" s="18">
        <v>35972</v>
      </c>
      <c r="B728" s="26">
        <f t="shared" si="11"/>
        <v>35972</v>
      </c>
    </row>
    <row r="729" spans="1:2" x14ac:dyDescent="0.25">
      <c r="A729" s="18">
        <v>35973</v>
      </c>
      <c r="B729" s="26">
        <f t="shared" si="11"/>
        <v>35972</v>
      </c>
    </row>
    <row r="730" spans="1:2" x14ac:dyDescent="0.25">
      <c r="A730" s="18">
        <v>35974</v>
      </c>
      <c r="B730" s="26">
        <f t="shared" si="11"/>
        <v>35972</v>
      </c>
    </row>
    <row r="731" spans="1:2" x14ac:dyDescent="0.25">
      <c r="A731" s="18">
        <v>35975</v>
      </c>
      <c r="B731" s="26">
        <f t="shared" si="11"/>
        <v>35975</v>
      </c>
    </row>
    <row r="732" spans="1:2" x14ac:dyDescent="0.25">
      <c r="A732" s="18">
        <v>35976</v>
      </c>
      <c r="B732" s="26">
        <f t="shared" si="11"/>
        <v>35976</v>
      </c>
    </row>
    <row r="733" spans="1:2" x14ac:dyDescent="0.25">
      <c r="A733" s="18">
        <v>35977</v>
      </c>
      <c r="B733" s="26">
        <f t="shared" si="11"/>
        <v>35977</v>
      </c>
    </row>
    <row r="734" spans="1:2" x14ac:dyDescent="0.25">
      <c r="A734" s="18">
        <v>35978</v>
      </c>
      <c r="B734" s="26">
        <f t="shared" si="11"/>
        <v>35978</v>
      </c>
    </row>
    <row r="735" spans="1:2" x14ac:dyDescent="0.25">
      <c r="A735" s="18">
        <v>35979</v>
      </c>
      <c r="B735" s="26">
        <f t="shared" si="11"/>
        <v>35978</v>
      </c>
    </row>
    <row r="736" spans="1:2" x14ac:dyDescent="0.25">
      <c r="A736" s="18">
        <v>35980</v>
      </c>
      <c r="B736" s="26">
        <f t="shared" si="11"/>
        <v>35978</v>
      </c>
    </row>
    <row r="737" spans="1:2" x14ac:dyDescent="0.25">
      <c r="A737" s="18">
        <v>35981</v>
      </c>
      <c r="B737" s="26">
        <f t="shared" si="11"/>
        <v>35978</v>
      </c>
    </row>
    <row r="738" spans="1:2" x14ac:dyDescent="0.25">
      <c r="A738" s="18">
        <v>35982</v>
      </c>
      <c r="B738" s="26">
        <f t="shared" si="11"/>
        <v>35982</v>
      </c>
    </row>
    <row r="739" spans="1:2" x14ac:dyDescent="0.25">
      <c r="A739" s="18">
        <v>35983</v>
      </c>
      <c r="B739" s="26">
        <f t="shared" si="11"/>
        <v>35983</v>
      </c>
    </row>
    <row r="740" spans="1:2" x14ac:dyDescent="0.25">
      <c r="A740" s="18">
        <v>35984</v>
      </c>
      <c r="B740" s="26">
        <f t="shared" si="11"/>
        <v>35984</v>
      </c>
    </row>
    <row r="741" spans="1:2" x14ac:dyDescent="0.25">
      <c r="A741" s="18">
        <v>35985</v>
      </c>
      <c r="B741" s="26">
        <f t="shared" si="11"/>
        <v>35985</v>
      </c>
    </row>
    <row r="742" spans="1:2" x14ac:dyDescent="0.25">
      <c r="A742" s="18">
        <v>35986</v>
      </c>
      <c r="B742" s="26">
        <f t="shared" si="11"/>
        <v>35986</v>
      </c>
    </row>
    <row r="743" spans="1:2" x14ac:dyDescent="0.25">
      <c r="A743" s="18">
        <v>35987</v>
      </c>
      <c r="B743" s="26">
        <f t="shared" si="11"/>
        <v>35986</v>
      </c>
    </row>
    <row r="744" spans="1:2" x14ac:dyDescent="0.25">
      <c r="A744" s="18">
        <v>35988</v>
      </c>
      <c r="B744" s="26">
        <f t="shared" si="11"/>
        <v>35986</v>
      </c>
    </row>
    <row r="745" spans="1:2" x14ac:dyDescent="0.25">
      <c r="A745" s="18">
        <v>35989</v>
      </c>
      <c r="B745" s="26">
        <f t="shared" si="11"/>
        <v>35989</v>
      </c>
    </row>
    <row r="746" spans="1:2" x14ac:dyDescent="0.25">
      <c r="A746" s="18">
        <v>35990</v>
      </c>
      <c r="B746" s="26">
        <f t="shared" si="11"/>
        <v>35990</v>
      </c>
    </row>
    <row r="747" spans="1:2" x14ac:dyDescent="0.25">
      <c r="A747" s="18">
        <v>35991</v>
      </c>
      <c r="B747" s="26">
        <f t="shared" si="11"/>
        <v>35991</v>
      </c>
    </row>
    <row r="748" spans="1:2" x14ac:dyDescent="0.25">
      <c r="A748" s="18">
        <v>35992</v>
      </c>
      <c r="B748" s="26">
        <f t="shared" si="11"/>
        <v>35992</v>
      </c>
    </row>
    <row r="749" spans="1:2" x14ac:dyDescent="0.25">
      <c r="A749" s="18">
        <v>35993</v>
      </c>
      <c r="B749" s="26">
        <f t="shared" si="11"/>
        <v>35993</v>
      </c>
    </row>
    <row r="750" spans="1:2" x14ac:dyDescent="0.25">
      <c r="A750" s="18">
        <v>35994</v>
      </c>
      <c r="B750" s="26">
        <f t="shared" si="11"/>
        <v>35993</v>
      </c>
    </row>
    <row r="751" spans="1:2" x14ac:dyDescent="0.25">
      <c r="A751" s="18">
        <v>35995</v>
      </c>
      <c r="B751" s="26">
        <f t="shared" si="11"/>
        <v>35993</v>
      </c>
    </row>
    <row r="752" spans="1:2" x14ac:dyDescent="0.25">
      <c r="A752" s="18">
        <v>35996</v>
      </c>
      <c r="B752" s="26">
        <f t="shared" si="11"/>
        <v>35996</v>
      </c>
    </row>
    <row r="753" spans="1:2" x14ac:dyDescent="0.25">
      <c r="A753" s="18">
        <v>35997</v>
      </c>
      <c r="B753" s="26">
        <f t="shared" si="11"/>
        <v>35997</v>
      </c>
    </row>
    <row r="754" spans="1:2" x14ac:dyDescent="0.25">
      <c r="A754" s="18">
        <v>35998</v>
      </c>
      <c r="B754" s="26">
        <f t="shared" si="11"/>
        <v>35998</v>
      </c>
    </row>
    <row r="755" spans="1:2" x14ac:dyDescent="0.25">
      <c r="A755" s="18">
        <v>35999</v>
      </c>
      <c r="B755" s="26">
        <f t="shared" si="11"/>
        <v>35999</v>
      </c>
    </row>
    <row r="756" spans="1:2" x14ac:dyDescent="0.25">
      <c r="A756" s="18">
        <v>36000</v>
      </c>
      <c r="B756" s="26">
        <f t="shared" si="11"/>
        <v>36000</v>
      </c>
    </row>
    <row r="757" spans="1:2" x14ac:dyDescent="0.25">
      <c r="A757" s="18">
        <v>36001</v>
      </c>
      <c r="B757" s="26">
        <f t="shared" si="11"/>
        <v>36000</v>
      </c>
    </row>
    <row r="758" spans="1:2" x14ac:dyDescent="0.25">
      <c r="A758" s="18">
        <v>36002</v>
      </c>
      <c r="B758" s="26">
        <f t="shared" si="11"/>
        <v>36000</v>
      </c>
    </row>
    <row r="759" spans="1:2" x14ac:dyDescent="0.25">
      <c r="A759" s="18">
        <v>36003</v>
      </c>
      <c r="B759" s="26">
        <f t="shared" si="11"/>
        <v>36003</v>
      </c>
    </row>
    <row r="760" spans="1:2" x14ac:dyDescent="0.25">
      <c r="A760" s="18">
        <v>36004</v>
      </c>
      <c r="B760" s="26">
        <f t="shared" si="11"/>
        <v>36004</v>
      </c>
    </row>
    <row r="761" spans="1:2" x14ac:dyDescent="0.25">
      <c r="A761" s="18">
        <v>36005</v>
      </c>
      <c r="B761" s="26">
        <f t="shared" si="11"/>
        <v>36005</v>
      </c>
    </row>
    <row r="762" spans="1:2" x14ac:dyDescent="0.25">
      <c r="A762" s="18">
        <v>36006</v>
      </c>
      <c r="B762" s="26">
        <f t="shared" si="11"/>
        <v>36006</v>
      </c>
    </row>
    <row r="763" spans="1:2" x14ac:dyDescent="0.25">
      <c r="A763" s="18">
        <v>36007</v>
      </c>
      <c r="B763" s="26">
        <f t="shared" si="11"/>
        <v>36007</v>
      </c>
    </row>
    <row r="764" spans="1:2" x14ac:dyDescent="0.25">
      <c r="A764" s="18">
        <v>36008</v>
      </c>
      <c r="B764" s="26">
        <f t="shared" si="11"/>
        <v>36007</v>
      </c>
    </row>
    <row r="765" spans="1:2" x14ac:dyDescent="0.25">
      <c r="A765" s="18">
        <v>36009</v>
      </c>
      <c r="B765" s="26">
        <f t="shared" si="11"/>
        <v>36007</v>
      </c>
    </row>
    <row r="766" spans="1:2" x14ac:dyDescent="0.25">
      <c r="A766" s="18">
        <v>36010</v>
      </c>
      <c r="B766" s="26">
        <f t="shared" si="11"/>
        <v>36010</v>
      </c>
    </row>
    <row r="767" spans="1:2" x14ac:dyDescent="0.25">
      <c r="A767" s="18">
        <v>36011</v>
      </c>
      <c r="B767" s="26">
        <f t="shared" si="11"/>
        <v>36011</v>
      </c>
    </row>
    <row r="768" spans="1:2" x14ac:dyDescent="0.25">
      <c r="A768" s="18">
        <v>36012</v>
      </c>
      <c r="B768" s="26">
        <f t="shared" si="11"/>
        <v>36012</v>
      </c>
    </row>
    <row r="769" spans="1:2" x14ac:dyDescent="0.25">
      <c r="A769" s="18">
        <v>36013</v>
      </c>
      <c r="B769" s="26">
        <f t="shared" si="11"/>
        <v>36013</v>
      </c>
    </row>
    <row r="770" spans="1:2" x14ac:dyDescent="0.25">
      <c r="A770" s="18">
        <v>36014</v>
      </c>
      <c r="B770" s="26">
        <f t="shared" si="11"/>
        <v>36014</v>
      </c>
    </row>
    <row r="771" spans="1:2" x14ac:dyDescent="0.25">
      <c r="A771" s="18">
        <v>36015</v>
      </c>
      <c r="B771" s="26">
        <f t="shared" si="11"/>
        <v>36014</v>
      </c>
    </row>
    <row r="772" spans="1:2" x14ac:dyDescent="0.25">
      <c r="A772" s="18">
        <v>36016</v>
      </c>
      <c r="B772" s="26">
        <f t="shared" ref="B772:B835" si="12">VLOOKUP(A772,PRICELOOK,1)</f>
        <v>36014</v>
      </c>
    </row>
    <row r="773" spans="1:2" x14ac:dyDescent="0.25">
      <c r="A773" s="18">
        <v>36017</v>
      </c>
      <c r="B773" s="26">
        <f t="shared" si="12"/>
        <v>36017</v>
      </c>
    </row>
    <row r="774" spans="1:2" x14ac:dyDescent="0.25">
      <c r="A774" s="18">
        <v>36018</v>
      </c>
      <c r="B774" s="26">
        <f t="shared" si="12"/>
        <v>36018</v>
      </c>
    </row>
    <row r="775" spans="1:2" x14ac:dyDescent="0.25">
      <c r="A775" s="18">
        <v>36019</v>
      </c>
      <c r="B775" s="26">
        <f t="shared" si="12"/>
        <v>36019</v>
      </c>
    </row>
    <row r="776" spans="1:2" x14ac:dyDescent="0.25">
      <c r="A776" s="18">
        <v>36020</v>
      </c>
      <c r="B776" s="26">
        <f t="shared" si="12"/>
        <v>36020</v>
      </c>
    </row>
    <row r="777" spans="1:2" x14ac:dyDescent="0.25">
      <c r="A777" s="18">
        <v>36021</v>
      </c>
      <c r="B777" s="26">
        <f t="shared" si="12"/>
        <v>36021</v>
      </c>
    </row>
    <row r="778" spans="1:2" x14ac:dyDescent="0.25">
      <c r="A778" s="18">
        <v>36022</v>
      </c>
      <c r="B778" s="26">
        <f t="shared" si="12"/>
        <v>36021</v>
      </c>
    </row>
    <row r="779" spans="1:2" x14ac:dyDescent="0.25">
      <c r="A779" s="18">
        <v>36023</v>
      </c>
      <c r="B779" s="26">
        <f t="shared" si="12"/>
        <v>36021</v>
      </c>
    </row>
    <row r="780" spans="1:2" x14ac:dyDescent="0.25">
      <c r="A780" s="18">
        <v>36024</v>
      </c>
      <c r="B780" s="26">
        <f t="shared" si="12"/>
        <v>36024</v>
      </c>
    </row>
    <row r="781" spans="1:2" x14ac:dyDescent="0.25">
      <c r="A781" s="18">
        <v>36025</v>
      </c>
      <c r="B781" s="26">
        <f t="shared" si="12"/>
        <v>36025</v>
      </c>
    </row>
    <row r="782" spans="1:2" x14ac:dyDescent="0.25">
      <c r="A782" s="18">
        <v>36026</v>
      </c>
      <c r="B782" s="26">
        <f t="shared" si="12"/>
        <v>36026</v>
      </c>
    </row>
    <row r="783" spans="1:2" x14ac:dyDescent="0.25">
      <c r="A783" s="18">
        <v>36027</v>
      </c>
      <c r="B783" s="26">
        <f t="shared" si="12"/>
        <v>36027</v>
      </c>
    </row>
    <row r="784" spans="1:2" x14ac:dyDescent="0.25">
      <c r="A784" s="18">
        <v>36028</v>
      </c>
      <c r="B784" s="26">
        <f t="shared" si="12"/>
        <v>36028</v>
      </c>
    </row>
    <row r="785" spans="1:2" x14ac:dyDescent="0.25">
      <c r="A785" s="18">
        <v>36029</v>
      </c>
      <c r="B785" s="26">
        <f t="shared" si="12"/>
        <v>36028</v>
      </c>
    </row>
    <row r="786" spans="1:2" x14ac:dyDescent="0.25">
      <c r="A786" s="18">
        <v>36030</v>
      </c>
      <c r="B786" s="26">
        <f t="shared" si="12"/>
        <v>36028</v>
      </c>
    </row>
    <row r="787" spans="1:2" x14ac:dyDescent="0.25">
      <c r="A787" s="18">
        <v>36031</v>
      </c>
      <c r="B787" s="26">
        <f t="shared" si="12"/>
        <v>36031</v>
      </c>
    </row>
    <row r="788" spans="1:2" x14ac:dyDescent="0.25">
      <c r="A788" s="18">
        <v>36032</v>
      </c>
      <c r="B788" s="26">
        <f t="shared" si="12"/>
        <v>36032</v>
      </c>
    </row>
    <row r="789" spans="1:2" x14ac:dyDescent="0.25">
      <c r="A789" s="18">
        <v>36033</v>
      </c>
      <c r="B789" s="26">
        <f t="shared" si="12"/>
        <v>36033</v>
      </c>
    </row>
    <row r="790" spans="1:2" x14ac:dyDescent="0.25">
      <c r="A790" s="18">
        <v>36034</v>
      </c>
      <c r="B790" s="26">
        <f t="shared" si="12"/>
        <v>36034</v>
      </c>
    </row>
    <row r="791" spans="1:2" x14ac:dyDescent="0.25">
      <c r="A791" s="18">
        <v>36035</v>
      </c>
      <c r="B791" s="26">
        <f t="shared" si="12"/>
        <v>36035</v>
      </c>
    </row>
    <row r="792" spans="1:2" x14ac:dyDescent="0.25">
      <c r="A792" s="18">
        <v>36036</v>
      </c>
      <c r="B792" s="26">
        <f t="shared" si="12"/>
        <v>36035</v>
      </c>
    </row>
    <row r="793" spans="1:2" x14ac:dyDescent="0.25">
      <c r="A793" s="18">
        <v>36037</v>
      </c>
      <c r="B793" s="26">
        <f t="shared" si="12"/>
        <v>36035</v>
      </c>
    </row>
    <row r="794" spans="1:2" x14ac:dyDescent="0.25">
      <c r="A794" s="18">
        <v>36038</v>
      </c>
      <c r="B794" s="26">
        <f t="shared" si="12"/>
        <v>36038</v>
      </c>
    </row>
    <row r="795" spans="1:2" x14ac:dyDescent="0.25">
      <c r="A795" s="18">
        <v>36039</v>
      </c>
      <c r="B795" s="26">
        <f t="shared" si="12"/>
        <v>36039</v>
      </c>
    </row>
    <row r="796" spans="1:2" x14ac:dyDescent="0.25">
      <c r="A796" s="18">
        <v>36040</v>
      </c>
      <c r="B796" s="26">
        <f t="shared" si="12"/>
        <v>36040</v>
      </c>
    </row>
    <row r="797" spans="1:2" x14ac:dyDescent="0.25">
      <c r="A797" s="18">
        <v>36041</v>
      </c>
      <c r="B797" s="26">
        <f t="shared" si="12"/>
        <v>36041</v>
      </c>
    </row>
    <row r="798" spans="1:2" x14ac:dyDescent="0.25">
      <c r="A798" s="18">
        <v>36042</v>
      </c>
      <c r="B798" s="26">
        <f t="shared" si="12"/>
        <v>36042</v>
      </c>
    </row>
    <row r="799" spans="1:2" x14ac:dyDescent="0.25">
      <c r="A799" s="18">
        <v>36043</v>
      </c>
      <c r="B799" s="26">
        <f t="shared" si="12"/>
        <v>36042</v>
      </c>
    </row>
    <row r="800" spans="1:2" x14ac:dyDescent="0.25">
      <c r="A800" s="18">
        <v>36044</v>
      </c>
      <c r="B800" s="26">
        <f t="shared" si="12"/>
        <v>36042</v>
      </c>
    </row>
    <row r="801" spans="1:2" x14ac:dyDescent="0.25">
      <c r="A801" s="18">
        <v>36045</v>
      </c>
      <c r="B801" s="26">
        <f t="shared" si="12"/>
        <v>36042</v>
      </c>
    </row>
    <row r="802" spans="1:2" x14ac:dyDescent="0.25">
      <c r="A802" s="18">
        <v>36046</v>
      </c>
      <c r="B802" s="26">
        <f t="shared" si="12"/>
        <v>36046</v>
      </c>
    </row>
    <row r="803" spans="1:2" x14ac:dyDescent="0.25">
      <c r="A803" s="18">
        <v>36047</v>
      </c>
      <c r="B803" s="26">
        <f t="shared" si="12"/>
        <v>36047</v>
      </c>
    </row>
    <row r="804" spans="1:2" x14ac:dyDescent="0.25">
      <c r="A804" s="18">
        <v>36048</v>
      </c>
      <c r="B804" s="26">
        <f t="shared" si="12"/>
        <v>36048</v>
      </c>
    </row>
    <row r="805" spans="1:2" x14ac:dyDescent="0.25">
      <c r="A805" s="18">
        <v>36049</v>
      </c>
      <c r="B805" s="26">
        <f t="shared" si="12"/>
        <v>36049</v>
      </c>
    </row>
    <row r="806" spans="1:2" x14ac:dyDescent="0.25">
      <c r="A806" s="18">
        <v>36050</v>
      </c>
      <c r="B806" s="26">
        <f t="shared" si="12"/>
        <v>36049</v>
      </c>
    </row>
    <row r="807" spans="1:2" x14ac:dyDescent="0.25">
      <c r="A807" s="18">
        <v>36051</v>
      </c>
      <c r="B807" s="26">
        <f t="shared" si="12"/>
        <v>36049</v>
      </c>
    </row>
    <row r="808" spans="1:2" x14ac:dyDescent="0.25">
      <c r="A808" s="18">
        <v>36052</v>
      </c>
      <c r="B808" s="26">
        <f t="shared" si="12"/>
        <v>36052</v>
      </c>
    </row>
    <row r="809" spans="1:2" x14ac:dyDescent="0.25">
      <c r="A809" s="18">
        <v>36053</v>
      </c>
      <c r="B809" s="26">
        <f t="shared" si="12"/>
        <v>36053</v>
      </c>
    </row>
    <row r="810" spans="1:2" x14ac:dyDescent="0.25">
      <c r="A810" s="18">
        <v>36054</v>
      </c>
      <c r="B810" s="26">
        <f t="shared" si="12"/>
        <v>36054</v>
      </c>
    </row>
    <row r="811" spans="1:2" x14ac:dyDescent="0.25">
      <c r="A811" s="18">
        <v>36055</v>
      </c>
      <c r="B811" s="26">
        <f t="shared" si="12"/>
        <v>36055</v>
      </c>
    </row>
    <row r="812" spans="1:2" x14ac:dyDescent="0.25">
      <c r="A812" s="18">
        <v>36056</v>
      </c>
      <c r="B812" s="26">
        <f t="shared" si="12"/>
        <v>36056</v>
      </c>
    </row>
    <row r="813" spans="1:2" x14ac:dyDescent="0.25">
      <c r="A813" s="18">
        <v>36057</v>
      </c>
      <c r="B813" s="26">
        <f t="shared" si="12"/>
        <v>36056</v>
      </c>
    </row>
    <row r="814" spans="1:2" x14ac:dyDescent="0.25">
      <c r="A814" s="18">
        <v>36058</v>
      </c>
      <c r="B814" s="26">
        <f t="shared" si="12"/>
        <v>36056</v>
      </c>
    </row>
    <row r="815" spans="1:2" x14ac:dyDescent="0.25">
      <c r="A815" s="18">
        <v>36059</v>
      </c>
      <c r="B815" s="26">
        <f t="shared" si="12"/>
        <v>36059</v>
      </c>
    </row>
    <row r="816" spans="1:2" x14ac:dyDescent="0.25">
      <c r="A816" s="18">
        <v>36060</v>
      </c>
      <c r="B816" s="26">
        <f t="shared" si="12"/>
        <v>36060</v>
      </c>
    </row>
    <row r="817" spans="1:2" x14ac:dyDescent="0.25">
      <c r="A817" s="18">
        <v>36061</v>
      </c>
      <c r="B817" s="26">
        <f t="shared" si="12"/>
        <v>36061</v>
      </c>
    </row>
    <row r="818" spans="1:2" x14ac:dyDescent="0.25">
      <c r="A818" s="18">
        <v>36062</v>
      </c>
      <c r="B818" s="26">
        <f t="shared" si="12"/>
        <v>36062</v>
      </c>
    </row>
    <row r="819" spans="1:2" x14ac:dyDescent="0.25">
      <c r="A819" s="18">
        <v>36063</v>
      </c>
      <c r="B819" s="26">
        <f t="shared" si="12"/>
        <v>36063</v>
      </c>
    </row>
    <row r="820" spans="1:2" x14ac:dyDescent="0.25">
      <c r="A820" s="18">
        <v>36064</v>
      </c>
      <c r="B820" s="26">
        <f t="shared" si="12"/>
        <v>36063</v>
      </c>
    </row>
    <row r="821" spans="1:2" x14ac:dyDescent="0.25">
      <c r="A821" s="18">
        <v>36065</v>
      </c>
      <c r="B821" s="26">
        <f t="shared" si="12"/>
        <v>36063</v>
      </c>
    </row>
    <row r="822" spans="1:2" x14ac:dyDescent="0.25">
      <c r="A822" s="18">
        <v>36066</v>
      </c>
      <c r="B822" s="26">
        <f t="shared" si="12"/>
        <v>36066</v>
      </c>
    </row>
    <row r="823" spans="1:2" x14ac:dyDescent="0.25">
      <c r="A823" s="18">
        <v>36067</v>
      </c>
      <c r="B823" s="26">
        <f t="shared" si="12"/>
        <v>36067</v>
      </c>
    </row>
    <row r="824" spans="1:2" x14ac:dyDescent="0.25">
      <c r="A824" s="18">
        <v>36068</v>
      </c>
      <c r="B824" s="26">
        <f t="shared" si="12"/>
        <v>36068</v>
      </c>
    </row>
    <row r="825" spans="1:2" x14ac:dyDescent="0.25">
      <c r="A825" s="18">
        <v>36069</v>
      </c>
      <c r="B825" s="26">
        <f t="shared" si="12"/>
        <v>36069</v>
      </c>
    </row>
    <row r="826" spans="1:2" x14ac:dyDescent="0.25">
      <c r="A826" s="18">
        <v>36070</v>
      </c>
      <c r="B826" s="26">
        <f t="shared" si="12"/>
        <v>36070</v>
      </c>
    </row>
    <row r="827" spans="1:2" x14ac:dyDescent="0.25">
      <c r="A827" s="18">
        <v>36071</v>
      </c>
      <c r="B827" s="26">
        <f t="shared" si="12"/>
        <v>36070</v>
      </c>
    </row>
    <row r="828" spans="1:2" x14ac:dyDescent="0.25">
      <c r="A828" s="18">
        <v>36072</v>
      </c>
      <c r="B828" s="26">
        <f t="shared" si="12"/>
        <v>36070</v>
      </c>
    </row>
    <row r="829" spans="1:2" x14ac:dyDescent="0.25">
      <c r="A829" s="18">
        <v>36073</v>
      </c>
      <c r="B829" s="26">
        <f t="shared" si="12"/>
        <v>36073</v>
      </c>
    </row>
    <row r="830" spans="1:2" x14ac:dyDescent="0.25">
      <c r="A830" s="18">
        <v>36074</v>
      </c>
      <c r="B830" s="26">
        <f t="shared" si="12"/>
        <v>36074</v>
      </c>
    </row>
    <row r="831" spans="1:2" x14ac:dyDescent="0.25">
      <c r="A831" s="18">
        <v>36075</v>
      </c>
      <c r="B831" s="26">
        <f t="shared" si="12"/>
        <v>36075</v>
      </c>
    </row>
    <row r="832" spans="1:2" x14ac:dyDescent="0.25">
      <c r="A832" s="18">
        <v>36076</v>
      </c>
      <c r="B832" s="26">
        <f t="shared" si="12"/>
        <v>36076</v>
      </c>
    </row>
    <row r="833" spans="1:2" x14ac:dyDescent="0.25">
      <c r="A833" s="18">
        <v>36077</v>
      </c>
      <c r="B833" s="26">
        <f t="shared" si="12"/>
        <v>36077</v>
      </c>
    </row>
    <row r="834" spans="1:2" x14ac:dyDescent="0.25">
      <c r="A834" s="18">
        <v>36078</v>
      </c>
      <c r="B834" s="26">
        <f t="shared" si="12"/>
        <v>36077</v>
      </c>
    </row>
    <row r="835" spans="1:2" x14ac:dyDescent="0.25">
      <c r="A835" s="18">
        <v>36079</v>
      </c>
      <c r="B835" s="26">
        <f t="shared" si="12"/>
        <v>36077</v>
      </c>
    </row>
    <row r="836" spans="1:2" x14ac:dyDescent="0.25">
      <c r="A836" s="18">
        <v>36080</v>
      </c>
      <c r="B836" s="26">
        <f t="shared" ref="B836:B899" si="13">VLOOKUP(A836,PRICELOOK,1)</f>
        <v>36080</v>
      </c>
    </row>
    <row r="837" spans="1:2" x14ac:dyDescent="0.25">
      <c r="A837" s="18">
        <v>36081</v>
      </c>
      <c r="B837" s="26">
        <f t="shared" si="13"/>
        <v>36081</v>
      </c>
    </row>
    <row r="838" spans="1:2" x14ac:dyDescent="0.25">
      <c r="A838" s="18">
        <v>36082</v>
      </c>
      <c r="B838" s="26">
        <f t="shared" si="13"/>
        <v>36082</v>
      </c>
    </row>
    <row r="839" spans="1:2" x14ac:dyDescent="0.25">
      <c r="A839" s="18">
        <v>36083</v>
      </c>
      <c r="B839" s="26">
        <f t="shared" si="13"/>
        <v>36083</v>
      </c>
    </row>
    <row r="840" spans="1:2" x14ac:dyDescent="0.25">
      <c r="A840" s="18">
        <v>36084</v>
      </c>
      <c r="B840" s="26">
        <f t="shared" si="13"/>
        <v>36084</v>
      </c>
    </row>
    <row r="841" spans="1:2" x14ac:dyDescent="0.25">
      <c r="A841" s="18">
        <v>36085</v>
      </c>
      <c r="B841" s="26">
        <f t="shared" si="13"/>
        <v>36084</v>
      </c>
    </row>
    <row r="842" spans="1:2" x14ac:dyDescent="0.25">
      <c r="A842" s="18">
        <v>36086</v>
      </c>
      <c r="B842" s="26">
        <f t="shared" si="13"/>
        <v>36084</v>
      </c>
    </row>
    <row r="843" spans="1:2" x14ac:dyDescent="0.25">
      <c r="A843" s="18">
        <v>36087</v>
      </c>
      <c r="B843" s="26">
        <f t="shared" si="13"/>
        <v>36087</v>
      </c>
    </row>
    <row r="844" spans="1:2" x14ac:dyDescent="0.25">
      <c r="A844" s="18">
        <v>36088</v>
      </c>
      <c r="B844" s="26">
        <f t="shared" si="13"/>
        <v>36088</v>
      </c>
    </row>
    <row r="845" spans="1:2" x14ac:dyDescent="0.25">
      <c r="A845" s="18">
        <v>36089</v>
      </c>
      <c r="B845" s="26">
        <f t="shared" si="13"/>
        <v>36089</v>
      </c>
    </row>
    <row r="846" spans="1:2" x14ac:dyDescent="0.25">
      <c r="A846" s="18">
        <v>36090</v>
      </c>
      <c r="B846" s="26">
        <f t="shared" si="13"/>
        <v>36090</v>
      </c>
    </row>
    <row r="847" spans="1:2" x14ac:dyDescent="0.25">
      <c r="A847" s="18">
        <v>36091</v>
      </c>
      <c r="B847" s="26">
        <f t="shared" si="13"/>
        <v>36091</v>
      </c>
    </row>
    <row r="848" spans="1:2" x14ac:dyDescent="0.25">
      <c r="A848" s="18">
        <v>36092</v>
      </c>
      <c r="B848" s="26">
        <f t="shared" si="13"/>
        <v>36091</v>
      </c>
    </row>
    <row r="849" spans="1:2" x14ac:dyDescent="0.25">
      <c r="A849" s="18">
        <v>36093</v>
      </c>
      <c r="B849" s="26">
        <f t="shared" si="13"/>
        <v>36091</v>
      </c>
    </row>
    <row r="850" spans="1:2" x14ac:dyDescent="0.25">
      <c r="A850" s="18">
        <v>36094</v>
      </c>
      <c r="B850" s="26">
        <f t="shared" si="13"/>
        <v>36094</v>
      </c>
    </row>
    <row r="851" spans="1:2" x14ac:dyDescent="0.25">
      <c r="A851" s="18">
        <v>36095</v>
      </c>
      <c r="B851" s="26">
        <f t="shared" si="13"/>
        <v>36095</v>
      </c>
    </row>
    <row r="852" spans="1:2" x14ac:dyDescent="0.25">
      <c r="A852" s="18">
        <v>36096</v>
      </c>
      <c r="B852" s="26">
        <f t="shared" si="13"/>
        <v>36096</v>
      </c>
    </row>
    <row r="853" spans="1:2" x14ac:dyDescent="0.25">
      <c r="A853" s="18">
        <v>36097</v>
      </c>
      <c r="B853" s="26">
        <f t="shared" si="13"/>
        <v>36097</v>
      </c>
    </row>
    <row r="854" spans="1:2" x14ac:dyDescent="0.25">
      <c r="A854" s="18">
        <v>36098</v>
      </c>
      <c r="B854" s="26">
        <f t="shared" si="13"/>
        <v>36098</v>
      </c>
    </row>
    <row r="855" spans="1:2" x14ac:dyDescent="0.25">
      <c r="A855" s="18">
        <v>36099</v>
      </c>
      <c r="B855" s="26">
        <f t="shared" si="13"/>
        <v>36098</v>
      </c>
    </row>
    <row r="856" spans="1:2" x14ac:dyDescent="0.25">
      <c r="A856" s="18">
        <v>36100</v>
      </c>
      <c r="B856" s="26">
        <f t="shared" si="13"/>
        <v>36098</v>
      </c>
    </row>
    <row r="857" spans="1:2" x14ac:dyDescent="0.25">
      <c r="A857" s="18">
        <v>36101</v>
      </c>
      <c r="B857" s="26">
        <f t="shared" si="13"/>
        <v>36101</v>
      </c>
    </row>
    <row r="858" spans="1:2" x14ac:dyDescent="0.25">
      <c r="A858" s="18">
        <v>36102</v>
      </c>
      <c r="B858" s="26">
        <f t="shared" si="13"/>
        <v>36102</v>
      </c>
    </row>
    <row r="859" spans="1:2" x14ac:dyDescent="0.25">
      <c r="A859" s="18">
        <v>36103</v>
      </c>
      <c r="B859" s="26">
        <f t="shared" si="13"/>
        <v>36103</v>
      </c>
    </row>
    <row r="860" spans="1:2" x14ac:dyDescent="0.25">
      <c r="A860" s="18">
        <v>36104</v>
      </c>
      <c r="B860" s="26">
        <f t="shared" si="13"/>
        <v>36104</v>
      </c>
    </row>
    <row r="861" spans="1:2" x14ac:dyDescent="0.25">
      <c r="A861" s="18">
        <v>36105</v>
      </c>
      <c r="B861" s="26">
        <f t="shared" si="13"/>
        <v>36105</v>
      </c>
    </row>
    <row r="862" spans="1:2" x14ac:dyDescent="0.25">
      <c r="A862" s="18">
        <v>36106</v>
      </c>
      <c r="B862" s="26">
        <f t="shared" si="13"/>
        <v>36105</v>
      </c>
    </row>
    <row r="863" spans="1:2" x14ac:dyDescent="0.25">
      <c r="A863" s="18">
        <v>36107</v>
      </c>
      <c r="B863" s="26">
        <f t="shared" si="13"/>
        <v>36105</v>
      </c>
    </row>
    <row r="864" spans="1:2" x14ac:dyDescent="0.25">
      <c r="A864" s="18">
        <v>36108</v>
      </c>
      <c r="B864" s="26">
        <f t="shared" si="13"/>
        <v>36108</v>
      </c>
    </row>
    <row r="865" spans="1:2" x14ac:dyDescent="0.25">
      <c r="A865" s="18">
        <v>36109</v>
      </c>
      <c r="B865" s="26">
        <f t="shared" si="13"/>
        <v>36109</v>
      </c>
    </row>
    <row r="866" spans="1:2" x14ac:dyDescent="0.25">
      <c r="A866" s="18">
        <v>36110</v>
      </c>
      <c r="B866" s="26">
        <f t="shared" si="13"/>
        <v>36110</v>
      </c>
    </row>
    <row r="867" spans="1:2" x14ac:dyDescent="0.25">
      <c r="A867" s="18">
        <v>36111</v>
      </c>
      <c r="B867" s="26">
        <f t="shared" si="13"/>
        <v>36111</v>
      </c>
    </row>
    <row r="868" spans="1:2" x14ac:dyDescent="0.25">
      <c r="A868" s="18">
        <v>36112</v>
      </c>
      <c r="B868" s="26">
        <f t="shared" si="13"/>
        <v>36112</v>
      </c>
    </row>
    <row r="869" spans="1:2" x14ac:dyDescent="0.25">
      <c r="A869" s="18">
        <v>36113</v>
      </c>
      <c r="B869" s="26">
        <f t="shared" si="13"/>
        <v>36112</v>
      </c>
    </row>
    <row r="870" spans="1:2" x14ac:dyDescent="0.25">
      <c r="A870" s="18">
        <v>36114</v>
      </c>
      <c r="B870" s="26">
        <f t="shared" si="13"/>
        <v>36112</v>
      </c>
    </row>
    <row r="871" spans="1:2" x14ac:dyDescent="0.25">
      <c r="A871" s="18">
        <v>36115</v>
      </c>
      <c r="B871" s="26">
        <f t="shared" si="13"/>
        <v>36115</v>
      </c>
    </row>
    <row r="872" spans="1:2" x14ac:dyDescent="0.25">
      <c r="A872" s="18">
        <v>36116</v>
      </c>
      <c r="B872" s="26">
        <f t="shared" si="13"/>
        <v>36116</v>
      </c>
    </row>
    <row r="873" spans="1:2" x14ac:dyDescent="0.25">
      <c r="A873" s="18">
        <v>36117</v>
      </c>
      <c r="B873" s="26">
        <f t="shared" si="13"/>
        <v>36117</v>
      </c>
    </row>
    <row r="874" spans="1:2" x14ac:dyDescent="0.25">
      <c r="A874" s="18">
        <v>36118</v>
      </c>
      <c r="B874" s="26">
        <f t="shared" si="13"/>
        <v>36118</v>
      </c>
    </row>
    <row r="875" spans="1:2" x14ac:dyDescent="0.25">
      <c r="A875" s="18">
        <v>36119</v>
      </c>
      <c r="B875" s="26">
        <f t="shared" si="13"/>
        <v>36119</v>
      </c>
    </row>
    <row r="876" spans="1:2" x14ac:dyDescent="0.25">
      <c r="A876" s="18">
        <v>36120</v>
      </c>
      <c r="B876" s="26">
        <f t="shared" si="13"/>
        <v>36119</v>
      </c>
    </row>
    <row r="877" spans="1:2" x14ac:dyDescent="0.25">
      <c r="A877" s="18">
        <v>36121</v>
      </c>
      <c r="B877" s="26">
        <f t="shared" si="13"/>
        <v>36119</v>
      </c>
    </row>
    <row r="878" spans="1:2" x14ac:dyDescent="0.25">
      <c r="A878" s="18">
        <v>36122</v>
      </c>
      <c r="B878" s="26">
        <f t="shared" si="13"/>
        <v>36122</v>
      </c>
    </row>
    <row r="879" spans="1:2" x14ac:dyDescent="0.25">
      <c r="A879" s="18">
        <v>36123</v>
      </c>
      <c r="B879" s="26">
        <f t="shared" si="13"/>
        <v>36123</v>
      </c>
    </row>
    <row r="880" spans="1:2" x14ac:dyDescent="0.25">
      <c r="A880" s="18">
        <v>36124</v>
      </c>
      <c r="B880" s="26">
        <f t="shared" si="13"/>
        <v>36124</v>
      </c>
    </row>
    <row r="881" spans="1:2" x14ac:dyDescent="0.25">
      <c r="A881" s="18">
        <v>36125</v>
      </c>
      <c r="B881" s="26">
        <f t="shared" si="13"/>
        <v>36124</v>
      </c>
    </row>
    <row r="882" spans="1:2" x14ac:dyDescent="0.25">
      <c r="A882" s="18">
        <v>36126</v>
      </c>
      <c r="B882" s="26">
        <f t="shared" si="13"/>
        <v>36124</v>
      </c>
    </row>
    <row r="883" spans="1:2" x14ac:dyDescent="0.25">
      <c r="A883" s="18">
        <v>36127</v>
      </c>
      <c r="B883" s="26">
        <f t="shared" si="13"/>
        <v>36124</v>
      </c>
    </row>
    <row r="884" spans="1:2" x14ac:dyDescent="0.25">
      <c r="A884" s="18">
        <v>36128</v>
      </c>
      <c r="B884" s="26">
        <f t="shared" si="13"/>
        <v>36124</v>
      </c>
    </row>
    <row r="885" spans="1:2" x14ac:dyDescent="0.25">
      <c r="A885" s="18">
        <v>36129</v>
      </c>
      <c r="B885" s="26">
        <f t="shared" si="13"/>
        <v>36129</v>
      </c>
    </row>
    <row r="886" spans="1:2" x14ac:dyDescent="0.25">
      <c r="A886" s="18">
        <v>36130</v>
      </c>
      <c r="B886" s="26">
        <f t="shared" si="13"/>
        <v>36130</v>
      </c>
    </row>
    <row r="887" spans="1:2" x14ac:dyDescent="0.25">
      <c r="A887" s="18">
        <v>36131</v>
      </c>
      <c r="B887" s="26">
        <f t="shared" si="13"/>
        <v>36131</v>
      </c>
    </row>
    <row r="888" spans="1:2" x14ac:dyDescent="0.25">
      <c r="A888" s="18">
        <v>36132</v>
      </c>
      <c r="B888" s="26">
        <f t="shared" si="13"/>
        <v>36132</v>
      </c>
    </row>
    <row r="889" spans="1:2" x14ac:dyDescent="0.25">
      <c r="A889" s="18">
        <v>36133</v>
      </c>
      <c r="B889" s="26">
        <f t="shared" si="13"/>
        <v>36133</v>
      </c>
    </row>
    <row r="890" spans="1:2" x14ac:dyDescent="0.25">
      <c r="A890" s="18">
        <v>36134</v>
      </c>
      <c r="B890" s="26">
        <f t="shared" si="13"/>
        <v>36133</v>
      </c>
    </row>
    <row r="891" spans="1:2" x14ac:dyDescent="0.25">
      <c r="A891" s="18">
        <v>36135</v>
      </c>
      <c r="B891" s="26">
        <f t="shared" si="13"/>
        <v>36133</v>
      </c>
    </row>
    <row r="892" spans="1:2" x14ac:dyDescent="0.25">
      <c r="A892" s="18">
        <v>36136</v>
      </c>
      <c r="B892" s="26">
        <f t="shared" si="13"/>
        <v>36136</v>
      </c>
    </row>
    <row r="893" spans="1:2" x14ac:dyDescent="0.25">
      <c r="A893" s="18">
        <v>36137</v>
      </c>
      <c r="B893" s="26">
        <f t="shared" si="13"/>
        <v>36137</v>
      </c>
    </row>
    <row r="894" spans="1:2" x14ac:dyDescent="0.25">
      <c r="A894" s="18">
        <v>36138</v>
      </c>
      <c r="B894" s="26">
        <f t="shared" si="13"/>
        <v>36138</v>
      </c>
    </row>
    <row r="895" spans="1:2" x14ac:dyDescent="0.25">
      <c r="A895" s="18">
        <v>36139</v>
      </c>
      <c r="B895" s="26">
        <f t="shared" si="13"/>
        <v>36139</v>
      </c>
    </row>
    <row r="896" spans="1:2" x14ac:dyDescent="0.25">
      <c r="A896" s="18">
        <v>36140</v>
      </c>
      <c r="B896" s="26">
        <f t="shared" si="13"/>
        <v>36140</v>
      </c>
    </row>
    <row r="897" spans="1:2" x14ac:dyDescent="0.25">
      <c r="A897" s="18">
        <v>36141</v>
      </c>
      <c r="B897" s="26">
        <f t="shared" si="13"/>
        <v>36140</v>
      </c>
    </row>
    <row r="898" spans="1:2" x14ac:dyDescent="0.25">
      <c r="A898" s="18">
        <v>36142</v>
      </c>
      <c r="B898" s="26">
        <f t="shared" si="13"/>
        <v>36140</v>
      </c>
    </row>
    <row r="899" spans="1:2" x14ac:dyDescent="0.25">
      <c r="A899" s="18">
        <v>36143</v>
      </c>
      <c r="B899" s="26">
        <f t="shared" si="13"/>
        <v>36143</v>
      </c>
    </row>
    <row r="900" spans="1:2" x14ac:dyDescent="0.25">
      <c r="A900" s="18">
        <v>36144</v>
      </c>
      <c r="B900" s="26">
        <f t="shared" ref="B900:B963" si="14">VLOOKUP(A900,PRICELOOK,1)</f>
        <v>36144</v>
      </c>
    </row>
    <row r="901" spans="1:2" x14ac:dyDescent="0.25">
      <c r="A901" s="18">
        <v>36145</v>
      </c>
      <c r="B901" s="26">
        <f t="shared" si="14"/>
        <v>36145</v>
      </c>
    </row>
    <row r="902" spans="1:2" x14ac:dyDescent="0.25">
      <c r="A902" s="18">
        <v>36146</v>
      </c>
      <c r="B902" s="26">
        <f t="shared" si="14"/>
        <v>36146</v>
      </c>
    </row>
    <row r="903" spans="1:2" x14ac:dyDescent="0.25">
      <c r="A903" s="18">
        <v>36147</v>
      </c>
      <c r="B903" s="26">
        <f t="shared" si="14"/>
        <v>36147</v>
      </c>
    </row>
    <row r="904" spans="1:2" x14ac:dyDescent="0.25">
      <c r="A904" s="18">
        <v>36148</v>
      </c>
      <c r="B904" s="26">
        <f t="shared" si="14"/>
        <v>36147</v>
      </c>
    </row>
    <row r="905" spans="1:2" x14ac:dyDescent="0.25">
      <c r="A905" s="18">
        <v>36149</v>
      </c>
      <c r="B905" s="26">
        <f t="shared" si="14"/>
        <v>36147</v>
      </c>
    </row>
    <row r="906" spans="1:2" x14ac:dyDescent="0.25">
      <c r="A906" s="18">
        <v>36150</v>
      </c>
      <c r="B906" s="26">
        <f t="shared" si="14"/>
        <v>36150</v>
      </c>
    </row>
    <row r="907" spans="1:2" x14ac:dyDescent="0.25">
      <c r="A907" s="18">
        <v>36151</v>
      </c>
      <c r="B907" s="26">
        <f t="shared" si="14"/>
        <v>36151</v>
      </c>
    </row>
    <row r="908" spans="1:2" x14ac:dyDescent="0.25">
      <c r="A908" s="18">
        <v>36152</v>
      </c>
      <c r="B908" s="26">
        <f t="shared" si="14"/>
        <v>36152</v>
      </c>
    </row>
    <row r="909" spans="1:2" x14ac:dyDescent="0.25">
      <c r="A909" s="18">
        <v>36153</v>
      </c>
      <c r="B909" s="26">
        <f t="shared" si="14"/>
        <v>36153</v>
      </c>
    </row>
    <row r="910" spans="1:2" x14ac:dyDescent="0.25">
      <c r="A910" s="18">
        <v>36154</v>
      </c>
      <c r="B910" s="26">
        <f t="shared" si="14"/>
        <v>36153</v>
      </c>
    </row>
    <row r="911" spans="1:2" x14ac:dyDescent="0.25">
      <c r="A911" s="18">
        <v>36155</v>
      </c>
      <c r="B911" s="26">
        <f t="shared" si="14"/>
        <v>36153</v>
      </c>
    </row>
    <row r="912" spans="1:2" x14ac:dyDescent="0.25">
      <c r="A912" s="18">
        <v>36156</v>
      </c>
      <c r="B912" s="26">
        <f t="shared" si="14"/>
        <v>36153</v>
      </c>
    </row>
    <row r="913" spans="1:2" x14ac:dyDescent="0.25">
      <c r="A913" s="18">
        <v>36157</v>
      </c>
      <c r="B913" s="26">
        <f t="shared" si="14"/>
        <v>36157</v>
      </c>
    </row>
    <row r="914" spans="1:2" x14ac:dyDescent="0.25">
      <c r="A914" s="18">
        <v>36158</v>
      </c>
      <c r="B914" s="26">
        <f t="shared" si="14"/>
        <v>36158</v>
      </c>
    </row>
    <row r="915" spans="1:2" x14ac:dyDescent="0.25">
      <c r="A915" s="18">
        <v>36159</v>
      </c>
      <c r="B915" s="26">
        <f t="shared" si="14"/>
        <v>36159</v>
      </c>
    </row>
    <row r="916" spans="1:2" x14ac:dyDescent="0.25">
      <c r="A916" s="18">
        <v>36160</v>
      </c>
      <c r="B916" s="26">
        <f t="shared" si="14"/>
        <v>36160</v>
      </c>
    </row>
    <row r="917" spans="1:2" x14ac:dyDescent="0.25">
      <c r="A917" s="18">
        <v>36161</v>
      </c>
      <c r="B917" s="26">
        <f t="shared" si="14"/>
        <v>36160</v>
      </c>
    </row>
    <row r="918" spans="1:2" x14ac:dyDescent="0.25">
      <c r="A918" s="18">
        <v>36162</v>
      </c>
      <c r="B918" s="26">
        <f t="shared" si="14"/>
        <v>36160</v>
      </c>
    </row>
    <row r="919" spans="1:2" x14ac:dyDescent="0.25">
      <c r="A919" s="18">
        <v>36163</v>
      </c>
      <c r="B919" s="26">
        <f t="shared" si="14"/>
        <v>36160</v>
      </c>
    </row>
    <row r="920" spans="1:2" x14ac:dyDescent="0.25">
      <c r="A920" s="18">
        <v>36164</v>
      </c>
      <c r="B920" s="26">
        <f t="shared" si="14"/>
        <v>36164</v>
      </c>
    </row>
    <row r="921" spans="1:2" x14ac:dyDescent="0.25">
      <c r="A921" s="18">
        <v>36165</v>
      </c>
      <c r="B921" s="26">
        <f t="shared" si="14"/>
        <v>36165</v>
      </c>
    </row>
    <row r="922" spans="1:2" x14ac:dyDescent="0.25">
      <c r="A922" s="18">
        <v>36166</v>
      </c>
      <c r="B922" s="26">
        <f t="shared" si="14"/>
        <v>36166</v>
      </c>
    </row>
    <row r="923" spans="1:2" x14ac:dyDescent="0.25">
      <c r="A923" s="18">
        <v>36167</v>
      </c>
      <c r="B923" s="26">
        <f t="shared" si="14"/>
        <v>36167</v>
      </c>
    </row>
    <row r="924" spans="1:2" x14ac:dyDescent="0.25">
      <c r="A924" s="18">
        <v>36168</v>
      </c>
      <c r="B924" s="26">
        <f t="shared" si="14"/>
        <v>36168</v>
      </c>
    </row>
    <row r="925" spans="1:2" x14ac:dyDescent="0.25">
      <c r="A925" s="18">
        <v>36169</v>
      </c>
      <c r="B925" s="26">
        <f t="shared" si="14"/>
        <v>36168</v>
      </c>
    </row>
    <row r="926" spans="1:2" x14ac:dyDescent="0.25">
      <c r="A926" s="18">
        <v>36170</v>
      </c>
      <c r="B926" s="26">
        <f t="shared" si="14"/>
        <v>36168</v>
      </c>
    </row>
    <row r="927" spans="1:2" x14ac:dyDescent="0.25">
      <c r="A927" s="18">
        <v>36171</v>
      </c>
      <c r="B927" s="26">
        <f t="shared" si="14"/>
        <v>36171</v>
      </c>
    </row>
    <row r="928" spans="1:2" x14ac:dyDescent="0.25">
      <c r="A928" s="18">
        <v>36172</v>
      </c>
      <c r="B928" s="26">
        <f t="shared" si="14"/>
        <v>36172</v>
      </c>
    </row>
    <row r="929" spans="1:2" x14ac:dyDescent="0.25">
      <c r="A929" s="18">
        <v>36173</v>
      </c>
      <c r="B929" s="26">
        <f t="shared" si="14"/>
        <v>36173</v>
      </c>
    </row>
    <row r="930" spans="1:2" x14ac:dyDescent="0.25">
      <c r="A930" s="18">
        <v>36174</v>
      </c>
      <c r="B930" s="26">
        <f t="shared" si="14"/>
        <v>36174</v>
      </c>
    </row>
    <row r="931" spans="1:2" x14ac:dyDescent="0.25">
      <c r="A931" s="18">
        <v>36175</v>
      </c>
      <c r="B931" s="26">
        <f t="shared" si="14"/>
        <v>36175</v>
      </c>
    </row>
    <row r="932" spans="1:2" x14ac:dyDescent="0.25">
      <c r="A932" s="18">
        <v>36176</v>
      </c>
      <c r="B932" s="26">
        <f t="shared" si="14"/>
        <v>36175</v>
      </c>
    </row>
    <row r="933" spans="1:2" x14ac:dyDescent="0.25">
      <c r="A933" s="18">
        <v>36177</v>
      </c>
      <c r="B933" s="26">
        <f t="shared" si="14"/>
        <v>36175</v>
      </c>
    </row>
    <row r="934" spans="1:2" x14ac:dyDescent="0.25">
      <c r="A934" s="18">
        <v>36178</v>
      </c>
      <c r="B934" s="26">
        <f t="shared" si="14"/>
        <v>36175</v>
      </c>
    </row>
    <row r="935" spans="1:2" x14ac:dyDescent="0.25">
      <c r="A935" s="18">
        <v>36179</v>
      </c>
      <c r="B935" s="26">
        <f t="shared" si="14"/>
        <v>36179</v>
      </c>
    </row>
    <row r="936" spans="1:2" x14ac:dyDescent="0.25">
      <c r="A936" s="18">
        <v>36180</v>
      </c>
      <c r="B936" s="26">
        <f t="shared" si="14"/>
        <v>36180</v>
      </c>
    </row>
    <row r="937" spans="1:2" x14ac:dyDescent="0.25">
      <c r="A937" s="18">
        <v>36181</v>
      </c>
      <c r="B937" s="26">
        <f t="shared" si="14"/>
        <v>36181</v>
      </c>
    </row>
    <row r="938" spans="1:2" x14ac:dyDescent="0.25">
      <c r="A938" s="18">
        <v>36182</v>
      </c>
      <c r="B938" s="26">
        <f t="shared" si="14"/>
        <v>36182</v>
      </c>
    </row>
    <row r="939" spans="1:2" x14ac:dyDescent="0.25">
      <c r="A939" s="18">
        <v>36183</v>
      </c>
      <c r="B939" s="26">
        <f t="shared" si="14"/>
        <v>36182</v>
      </c>
    </row>
    <row r="940" spans="1:2" x14ac:dyDescent="0.25">
      <c r="A940" s="18">
        <v>36184</v>
      </c>
      <c r="B940" s="26">
        <f t="shared" si="14"/>
        <v>36182</v>
      </c>
    </row>
    <row r="941" spans="1:2" x14ac:dyDescent="0.25">
      <c r="A941" s="18">
        <v>36185</v>
      </c>
      <c r="B941" s="26">
        <f t="shared" si="14"/>
        <v>36185</v>
      </c>
    </row>
    <row r="942" spans="1:2" x14ac:dyDescent="0.25">
      <c r="A942" s="18">
        <v>36186</v>
      </c>
      <c r="B942" s="26">
        <f t="shared" si="14"/>
        <v>36186</v>
      </c>
    </row>
    <row r="943" spans="1:2" x14ac:dyDescent="0.25">
      <c r="A943" s="18">
        <v>36187</v>
      </c>
      <c r="B943" s="26">
        <f t="shared" si="14"/>
        <v>36187</v>
      </c>
    </row>
    <row r="944" spans="1:2" x14ac:dyDescent="0.25">
      <c r="A944" s="18">
        <v>36188</v>
      </c>
      <c r="B944" s="26">
        <f t="shared" si="14"/>
        <v>36188</v>
      </c>
    </row>
    <row r="945" spans="1:2" x14ac:dyDescent="0.25">
      <c r="A945" s="18">
        <v>36189</v>
      </c>
      <c r="B945" s="26">
        <f t="shared" si="14"/>
        <v>36189</v>
      </c>
    </row>
    <row r="946" spans="1:2" x14ac:dyDescent="0.25">
      <c r="A946" s="18">
        <v>36190</v>
      </c>
      <c r="B946" s="26">
        <f t="shared" si="14"/>
        <v>36189</v>
      </c>
    </row>
    <row r="947" spans="1:2" x14ac:dyDescent="0.25">
      <c r="A947" s="18">
        <v>36191</v>
      </c>
      <c r="B947" s="26">
        <f t="shared" si="14"/>
        <v>36189</v>
      </c>
    </row>
    <row r="948" spans="1:2" x14ac:dyDescent="0.25">
      <c r="A948" s="18">
        <v>36192</v>
      </c>
      <c r="B948" s="26">
        <f t="shared" si="14"/>
        <v>36192</v>
      </c>
    </row>
    <row r="949" spans="1:2" x14ac:dyDescent="0.25">
      <c r="A949" s="18">
        <v>36193</v>
      </c>
      <c r="B949" s="26">
        <f t="shared" si="14"/>
        <v>36193</v>
      </c>
    </row>
    <row r="950" spans="1:2" x14ac:dyDescent="0.25">
      <c r="A950" s="18">
        <v>36194</v>
      </c>
      <c r="B950" s="26">
        <f t="shared" si="14"/>
        <v>36194</v>
      </c>
    </row>
    <row r="951" spans="1:2" x14ac:dyDescent="0.25">
      <c r="A951" s="18">
        <v>36195</v>
      </c>
      <c r="B951" s="26">
        <f t="shared" si="14"/>
        <v>36195</v>
      </c>
    </row>
    <row r="952" spans="1:2" x14ac:dyDescent="0.25">
      <c r="A952" s="18">
        <v>36196</v>
      </c>
      <c r="B952" s="26">
        <f t="shared" si="14"/>
        <v>36196</v>
      </c>
    </row>
    <row r="953" spans="1:2" x14ac:dyDescent="0.25">
      <c r="A953" s="18">
        <v>36197</v>
      </c>
      <c r="B953" s="26">
        <f t="shared" si="14"/>
        <v>36196</v>
      </c>
    </row>
    <row r="954" spans="1:2" x14ac:dyDescent="0.25">
      <c r="A954" s="18">
        <v>36198</v>
      </c>
      <c r="B954" s="26">
        <f t="shared" si="14"/>
        <v>36196</v>
      </c>
    </row>
    <row r="955" spans="1:2" x14ac:dyDescent="0.25">
      <c r="A955" s="18">
        <v>36199</v>
      </c>
      <c r="B955" s="26">
        <f t="shared" si="14"/>
        <v>36199</v>
      </c>
    </row>
    <row r="956" spans="1:2" x14ac:dyDescent="0.25">
      <c r="A956" s="18">
        <v>36200</v>
      </c>
      <c r="B956" s="26">
        <f t="shared" si="14"/>
        <v>36200</v>
      </c>
    </row>
    <row r="957" spans="1:2" x14ac:dyDescent="0.25">
      <c r="A957" s="18">
        <v>36201</v>
      </c>
      <c r="B957" s="26">
        <f t="shared" si="14"/>
        <v>36201</v>
      </c>
    </row>
    <row r="958" spans="1:2" x14ac:dyDescent="0.25">
      <c r="A958" s="18">
        <v>36202</v>
      </c>
      <c r="B958" s="26">
        <f t="shared" si="14"/>
        <v>36202</v>
      </c>
    </row>
    <row r="959" spans="1:2" x14ac:dyDescent="0.25">
      <c r="A959" s="18">
        <v>36203</v>
      </c>
      <c r="B959" s="26">
        <f t="shared" si="14"/>
        <v>36203</v>
      </c>
    </row>
    <row r="960" spans="1:2" x14ac:dyDescent="0.25">
      <c r="A960" s="18">
        <v>36204</v>
      </c>
      <c r="B960" s="26">
        <f t="shared" si="14"/>
        <v>36203</v>
      </c>
    </row>
    <row r="961" spans="1:2" x14ac:dyDescent="0.25">
      <c r="A961" s="18">
        <v>36205</v>
      </c>
      <c r="B961" s="26">
        <f t="shared" si="14"/>
        <v>36203</v>
      </c>
    </row>
    <row r="962" spans="1:2" x14ac:dyDescent="0.25">
      <c r="A962" s="18">
        <v>36206</v>
      </c>
      <c r="B962" s="26">
        <f t="shared" si="14"/>
        <v>36203</v>
      </c>
    </row>
    <row r="963" spans="1:2" x14ac:dyDescent="0.25">
      <c r="A963" s="18">
        <v>36207</v>
      </c>
      <c r="B963" s="26">
        <f t="shared" si="14"/>
        <v>36207</v>
      </c>
    </row>
    <row r="964" spans="1:2" x14ac:dyDescent="0.25">
      <c r="A964" s="18">
        <v>36208</v>
      </c>
      <c r="B964" s="26">
        <f t="shared" ref="B964:B1027" si="15">VLOOKUP(A964,PRICELOOK,1)</f>
        <v>36208</v>
      </c>
    </row>
    <row r="965" spans="1:2" x14ac:dyDescent="0.25">
      <c r="A965" s="18">
        <v>36209</v>
      </c>
      <c r="B965" s="26">
        <f t="shared" si="15"/>
        <v>36209</v>
      </c>
    </row>
    <row r="966" spans="1:2" x14ac:dyDescent="0.25">
      <c r="A966" s="18">
        <v>36210</v>
      </c>
      <c r="B966" s="26">
        <f t="shared" si="15"/>
        <v>36210</v>
      </c>
    </row>
    <row r="967" spans="1:2" x14ac:dyDescent="0.25">
      <c r="A967" s="18">
        <v>36211</v>
      </c>
      <c r="B967" s="26">
        <f t="shared" si="15"/>
        <v>36210</v>
      </c>
    </row>
    <row r="968" spans="1:2" x14ac:dyDescent="0.25">
      <c r="A968" s="18">
        <v>36212</v>
      </c>
      <c r="B968" s="26">
        <f t="shared" si="15"/>
        <v>36210</v>
      </c>
    </row>
    <row r="969" spans="1:2" x14ac:dyDescent="0.25">
      <c r="A969" s="18">
        <v>36213</v>
      </c>
      <c r="B969" s="26">
        <f t="shared" si="15"/>
        <v>36213</v>
      </c>
    </row>
    <row r="970" spans="1:2" x14ac:dyDescent="0.25">
      <c r="A970" s="18">
        <v>36214</v>
      </c>
      <c r="B970" s="26">
        <f t="shared" si="15"/>
        <v>36214</v>
      </c>
    </row>
    <row r="971" spans="1:2" x14ac:dyDescent="0.25">
      <c r="A971" s="18">
        <v>36215</v>
      </c>
      <c r="B971" s="26">
        <f t="shared" si="15"/>
        <v>36215</v>
      </c>
    </row>
    <row r="972" spans="1:2" x14ac:dyDescent="0.25">
      <c r="A972" s="18">
        <v>36216</v>
      </c>
      <c r="B972" s="26">
        <f t="shared" si="15"/>
        <v>36216</v>
      </c>
    </row>
    <row r="973" spans="1:2" x14ac:dyDescent="0.25">
      <c r="A973" s="18">
        <v>36217</v>
      </c>
      <c r="B973" s="26">
        <f t="shared" si="15"/>
        <v>36217</v>
      </c>
    </row>
    <row r="974" spans="1:2" x14ac:dyDescent="0.25">
      <c r="A974" s="18">
        <v>36218</v>
      </c>
      <c r="B974" s="26">
        <f t="shared" si="15"/>
        <v>36217</v>
      </c>
    </row>
    <row r="975" spans="1:2" x14ac:dyDescent="0.25">
      <c r="A975" s="18">
        <v>36219</v>
      </c>
      <c r="B975" s="26">
        <f t="shared" si="15"/>
        <v>36217</v>
      </c>
    </row>
    <row r="976" spans="1:2" x14ac:dyDescent="0.25">
      <c r="A976" s="18">
        <v>36220</v>
      </c>
      <c r="B976" s="26">
        <f t="shared" si="15"/>
        <v>36220</v>
      </c>
    </row>
    <row r="977" spans="1:2" x14ac:dyDescent="0.25">
      <c r="A977" s="18">
        <v>36221</v>
      </c>
      <c r="B977" s="26">
        <f t="shared" si="15"/>
        <v>36221</v>
      </c>
    </row>
    <row r="978" spans="1:2" x14ac:dyDescent="0.25">
      <c r="A978" s="18">
        <v>36222</v>
      </c>
      <c r="B978" s="26">
        <f t="shared" si="15"/>
        <v>36222</v>
      </c>
    </row>
    <row r="979" spans="1:2" x14ac:dyDescent="0.25">
      <c r="A979" s="18">
        <v>36223</v>
      </c>
      <c r="B979" s="26">
        <f t="shared" si="15"/>
        <v>36223</v>
      </c>
    </row>
    <row r="980" spans="1:2" x14ac:dyDescent="0.25">
      <c r="A980" s="18">
        <v>36224</v>
      </c>
      <c r="B980" s="26">
        <f t="shared" si="15"/>
        <v>36224</v>
      </c>
    </row>
    <row r="981" spans="1:2" x14ac:dyDescent="0.25">
      <c r="A981" s="18">
        <v>36225</v>
      </c>
      <c r="B981" s="26">
        <f t="shared" si="15"/>
        <v>36224</v>
      </c>
    </row>
    <row r="982" spans="1:2" x14ac:dyDescent="0.25">
      <c r="A982" s="18">
        <v>36226</v>
      </c>
      <c r="B982" s="26">
        <f t="shared" si="15"/>
        <v>36224</v>
      </c>
    </row>
    <row r="983" spans="1:2" x14ac:dyDescent="0.25">
      <c r="A983" s="18">
        <v>36227</v>
      </c>
      <c r="B983" s="26">
        <f t="shared" si="15"/>
        <v>36227</v>
      </c>
    </row>
    <row r="984" spans="1:2" x14ac:dyDescent="0.25">
      <c r="A984" s="18">
        <v>36228</v>
      </c>
      <c r="B984" s="26">
        <f t="shared" si="15"/>
        <v>36228</v>
      </c>
    </row>
    <row r="985" spans="1:2" x14ac:dyDescent="0.25">
      <c r="A985" s="18">
        <v>36229</v>
      </c>
      <c r="B985" s="26">
        <f t="shared" si="15"/>
        <v>36229</v>
      </c>
    </row>
    <row r="986" spans="1:2" x14ac:dyDescent="0.25">
      <c r="A986" s="18">
        <v>36230</v>
      </c>
      <c r="B986" s="26">
        <f t="shared" si="15"/>
        <v>36230</v>
      </c>
    </row>
    <row r="987" spans="1:2" x14ac:dyDescent="0.25">
      <c r="A987" s="18">
        <v>36231</v>
      </c>
      <c r="B987" s="26">
        <f t="shared" si="15"/>
        <v>36231</v>
      </c>
    </row>
    <row r="988" spans="1:2" x14ac:dyDescent="0.25">
      <c r="A988" s="18">
        <v>36232</v>
      </c>
      <c r="B988" s="26">
        <f t="shared" si="15"/>
        <v>36231</v>
      </c>
    </row>
    <row r="989" spans="1:2" x14ac:dyDescent="0.25">
      <c r="A989" s="18">
        <v>36233</v>
      </c>
      <c r="B989" s="26">
        <f t="shared" si="15"/>
        <v>36231</v>
      </c>
    </row>
    <row r="990" spans="1:2" x14ac:dyDescent="0.25">
      <c r="A990" s="18">
        <v>36234</v>
      </c>
      <c r="B990" s="26">
        <f t="shared" si="15"/>
        <v>36234</v>
      </c>
    </row>
    <row r="991" spans="1:2" x14ac:dyDescent="0.25">
      <c r="A991" s="18">
        <v>36235</v>
      </c>
      <c r="B991" s="26">
        <f t="shared" si="15"/>
        <v>36235</v>
      </c>
    </row>
    <row r="992" spans="1:2" x14ac:dyDescent="0.25">
      <c r="A992" s="18">
        <v>36236</v>
      </c>
      <c r="B992" s="26">
        <f t="shared" si="15"/>
        <v>36236</v>
      </c>
    </row>
    <row r="993" spans="1:2" x14ac:dyDescent="0.25">
      <c r="A993" s="18">
        <v>36237</v>
      </c>
      <c r="B993" s="26">
        <f t="shared" si="15"/>
        <v>36237</v>
      </c>
    </row>
    <row r="994" spans="1:2" x14ac:dyDescent="0.25">
      <c r="A994" s="18">
        <v>36238</v>
      </c>
      <c r="B994" s="26">
        <f t="shared" si="15"/>
        <v>36238</v>
      </c>
    </row>
    <row r="995" spans="1:2" x14ac:dyDescent="0.25">
      <c r="A995" s="18">
        <v>36239</v>
      </c>
      <c r="B995" s="26">
        <f t="shared" si="15"/>
        <v>36238</v>
      </c>
    </row>
    <row r="996" spans="1:2" x14ac:dyDescent="0.25">
      <c r="A996" s="18">
        <v>36240</v>
      </c>
      <c r="B996" s="26">
        <f t="shared" si="15"/>
        <v>36238</v>
      </c>
    </row>
    <row r="997" spans="1:2" x14ac:dyDescent="0.25">
      <c r="A997" s="18">
        <v>36241</v>
      </c>
      <c r="B997" s="26">
        <f t="shared" si="15"/>
        <v>36241</v>
      </c>
    </row>
    <row r="998" spans="1:2" x14ac:dyDescent="0.25">
      <c r="A998" s="18">
        <v>36242</v>
      </c>
      <c r="B998" s="26">
        <f t="shared" si="15"/>
        <v>36242</v>
      </c>
    </row>
    <row r="999" spans="1:2" x14ac:dyDescent="0.25">
      <c r="A999" s="18">
        <v>36243</v>
      </c>
      <c r="B999" s="26">
        <f t="shared" si="15"/>
        <v>36243</v>
      </c>
    </row>
    <row r="1000" spans="1:2" x14ac:dyDescent="0.25">
      <c r="A1000" s="18">
        <v>36244</v>
      </c>
      <c r="B1000" s="26">
        <f t="shared" si="15"/>
        <v>36244</v>
      </c>
    </row>
    <row r="1001" spans="1:2" x14ac:dyDescent="0.25">
      <c r="A1001" s="18">
        <v>36245</v>
      </c>
      <c r="B1001" s="26">
        <f t="shared" si="15"/>
        <v>36245</v>
      </c>
    </row>
    <row r="1002" spans="1:2" x14ac:dyDescent="0.25">
      <c r="A1002" s="18">
        <v>36246</v>
      </c>
      <c r="B1002" s="26">
        <f t="shared" si="15"/>
        <v>36245</v>
      </c>
    </row>
    <row r="1003" spans="1:2" x14ac:dyDescent="0.25">
      <c r="A1003" s="18">
        <v>36247</v>
      </c>
      <c r="B1003" s="26">
        <f t="shared" si="15"/>
        <v>36245</v>
      </c>
    </row>
    <row r="1004" spans="1:2" x14ac:dyDescent="0.25">
      <c r="A1004" s="18">
        <v>36248</v>
      </c>
      <c r="B1004" s="26">
        <f t="shared" si="15"/>
        <v>36248</v>
      </c>
    </row>
    <row r="1005" spans="1:2" x14ac:dyDescent="0.25">
      <c r="A1005" s="18">
        <v>36249</v>
      </c>
      <c r="B1005" s="26">
        <f t="shared" si="15"/>
        <v>36249</v>
      </c>
    </row>
    <row r="1006" spans="1:2" x14ac:dyDescent="0.25">
      <c r="A1006" s="18">
        <v>36250</v>
      </c>
      <c r="B1006" s="26">
        <f t="shared" si="15"/>
        <v>36250</v>
      </c>
    </row>
    <row r="1007" spans="1:2" x14ac:dyDescent="0.25">
      <c r="A1007" s="18">
        <v>36251</v>
      </c>
      <c r="B1007" s="26">
        <f t="shared" si="15"/>
        <v>36251</v>
      </c>
    </row>
    <row r="1008" spans="1:2" x14ac:dyDescent="0.25">
      <c r="A1008" s="18">
        <v>36252</v>
      </c>
      <c r="B1008" s="26">
        <f t="shared" si="15"/>
        <v>36251</v>
      </c>
    </row>
    <row r="1009" spans="1:2" x14ac:dyDescent="0.25">
      <c r="A1009" s="18">
        <v>36253</v>
      </c>
      <c r="B1009" s="26">
        <f t="shared" si="15"/>
        <v>36251</v>
      </c>
    </row>
    <row r="1010" spans="1:2" x14ac:dyDescent="0.25">
      <c r="A1010" s="18">
        <v>36254</v>
      </c>
      <c r="B1010" s="26">
        <f t="shared" si="15"/>
        <v>36251</v>
      </c>
    </row>
    <row r="1011" spans="1:2" x14ac:dyDescent="0.25">
      <c r="A1011" s="18">
        <v>36255</v>
      </c>
      <c r="B1011" s="26">
        <f t="shared" si="15"/>
        <v>36255</v>
      </c>
    </row>
    <row r="1012" spans="1:2" x14ac:dyDescent="0.25">
      <c r="A1012" s="18">
        <v>36256</v>
      </c>
      <c r="B1012" s="26">
        <f t="shared" si="15"/>
        <v>36256</v>
      </c>
    </row>
    <row r="1013" spans="1:2" x14ac:dyDescent="0.25">
      <c r="A1013" s="18">
        <v>36257</v>
      </c>
      <c r="B1013" s="26">
        <f t="shared" si="15"/>
        <v>36257</v>
      </c>
    </row>
    <row r="1014" spans="1:2" x14ac:dyDescent="0.25">
      <c r="A1014" s="18">
        <v>36258</v>
      </c>
      <c r="B1014" s="26">
        <f t="shared" si="15"/>
        <v>36258</v>
      </c>
    </row>
    <row r="1015" spans="1:2" x14ac:dyDescent="0.25">
      <c r="A1015" s="18">
        <v>36259</v>
      </c>
      <c r="B1015" s="26">
        <f t="shared" si="15"/>
        <v>36259</v>
      </c>
    </row>
    <row r="1016" spans="1:2" x14ac:dyDescent="0.25">
      <c r="A1016" s="18">
        <v>36260</v>
      </c>
      <c r="B1016" s="26">
        <f t="shared" si="15"/>
        <v>36259</v>
      </c>
    </row>
    <row r="1017" spans="1:2" x14ac:dyDescent="0.25">
      <c r="A1017" s="18">
        <v>36261</v>
      </c>
      <c r="B1017" s="26">
        <f t="shared" si="15"/>
        <v>36259</v>
      </c>
    </row>
    <row r="1018" spans="1:2" x14ac:dyDescent="0.25">
      <c r="A1018" s="18">
        <v>36262</v>
      </c>
      <c r="B1018" s="26">
        <f t="shared" si="15"/>
        <v>36262</v>
      </c>
    </row>
    <row r="1019" spans="1:2" x14ac:dyDescent="0.25">
      <c r="A1019" s="18">
        <v>36263</v>
      </c>
      <c r="B1019" s="26">
        <f t="shared" si="15"/>
        <v>36263</v>
      </c>
    </row>
    <row r="1020" spans="1:2" x14ac:dyDescent="0.25">
      <c r="A1020" s="18">
        <v>36264</v>
      </c>
      <c r="B1020" s="26">
        <f t="shared" si="15"/>
        <v>36264</v>
      </c>
    </row>
    <row r="1021" spans="1:2" x14ac:dyDescent="0.25">
      <c r="A1021" s="18">
        <v>36265</v>
      </c>
      <c r="B1021" s="26">
        <f t="shared" si="15"/>
        <v>36265</v>
      </c>
    </row>
    <row r="1022" spans="1:2" x14ac:dyDescent="0.25">
      <c r="A1022" s="18">
        <v>36266</v>
      </c>
      <c r="B1022" s="26">
        <f t="shared" si="15"/>
        <v>36266</v>
      </c>
    </row>
    <row r="1023" spans="1:2" x14ac:dyDescent="0.25">
      <c r="A1023" s="18">
        <v>36267</v>
      </c>
      <c r="B1023" s="26">
        <f t="shared" si="15"/>
        <v>36266</v>
      </c>
    </row>
    <row r="1024" spans="1:2" x14ac:dyDescent="0.25">
      <c r="A1024" s="18">
        <v>36268</v>
      </c>
      <c r="B1024" s="26">
        <f t="shared" si="15"/>
        <v>36266</v>
      </c>
    </row>
    <row r="1025" spans="1:2" x14ac:dyDescent="0.25">
      <c r="A1025" s="18">
        <v>36269</v>
      </c>
      <c r="B1025" s="26">
        <f t="shared" si="15"/>
        <v>36269</v>
      </c>
    </row>
    <row r="1026" spans="1:2" x14ac:dyDescent="0.25">
      <c r="A1026" s="18">
        <v>36270</v>
      </c>
      <c r="B1026" s="26">
        <f t="shared" si="15"/>
        <v>36270</v>
      </c>
    </row>
    <row r="1027" spans="1:2" x14ac:dyDescent="0.25">
      <c r="A1027" s="18">
        <v>36271</v>
      </c>
      <c r="B1027" s="26">
        <f t="shared" si="15"/>
        <v>36271</v>
      </c>
    </row>
    <row r="1028" spans="1:2" x14ac:dyDescent="0.25">
      <c r="A1028" s="18">
        <v>36272</v>
      </c>
      <c r="B1028" s="26">
        <f t="shared" ref="B1028:B1091" si="16">VLOOKUP(A1028,PRICELOOK,1)</f>
        <v>36272</v>
      </c>
    </row>
    <row r="1029" spans="1:2" x14ac:dyDescent="0.25">
      <c r="A1029" s="18">
        <v>36273</v>
      </c>
      <c r="B1029" s="26">
        <f t="shared" si="16"/>
        <v>36273</v>
      </c>
    </row>
    <row r="1030" spans="1:2" x14ac:dyDescent="0.25">
      <c r="A1030" s="18">
        <v>36274</v>
      </c>
      <c r="B1030" s="26">
        <f t="shared" si="16"/>
        <v>36273</v>
      </c>
    </row>
    <row r="1031" spans="1:2" x14ac:dyDescent="0.25">
      <c r="A1031" s="18">
        <v>36275</v>
      </c>
      <c r="B1031" s="26">
        <f t="shared" si="16"/>
        <v>36273</v>
      </c>
    </row>
    <row r="1032" spans="1:2" x14ac:dyDescent="0.25">
      <c r="A1032" s="18">
        <v>36276</v>
      </c>
      <c r="B1032" s="26">
        <f t="shared" si="16"/>
        <v>36276</v>
      </c>
    </row>
    <row r="1033" spans="1:2" x14ac:dyDescent="0.25">
      <c r="A1033" s="18">
        <v>36277</v>
      </c>
      <c r="B1033" s="26">
        <f t="shared" si="16"/>
        <v>36277</v>
      </c>
    </row>
    <row r="1034" spans="1:2" x14ac:dyDescent="0.25">
      <c r="A1034" s="18">
        <v>36278</v>
      </c>
      <c r="B1034" s="26">
        <f t="shared" si="16"/>
        <v>36278</v>
      </c>
    </row>
    <row r="1035" spans="1:2" x14ac:dyDescent="0.25">
      <c r="A1035" s="18">
        <v>36279</v>
      </c>
      <c r="B1035" s="26">
        <f t="shared" si="16"/>
        <v>36279</v>
      </c>
    </row>
    <row r="1036" spans="1:2" x14ac:dyDescent="0.25">
      <c r="A1036" s="18">
        <v>36280</v>
      </c>
      <c r="B1036" s="26">
        <f t="shared" si="16"/>
        <v>36280</v>
      </c>
    </row>
    <row r="1037" spans="1:2" x14ac:dyDescent="0.25">
      <c r="A1037" s="18">
        <v>36281</v>
      </c>
      <c r="B1037" s="26">
        <f t="shared" si="16"/>
        <v>36280</v>
      </c>
    </row>
    <row r="1038" spans="1:2" x14ac:dyDescent="0.25">
      <c r="A1038" s="18">
        <v>36282</v>
      </c>
      <c r="B1038" s="26">
        <f t="shared" si="16"/>
        <v>36280</v>
      </c>
    </row>
    <row r="1039" spans="1:2" x14ac:dyDescent="0.25">
      <c r="A1039" s="18">
        <v>36283</v>
      </c>
      <c r="B1039" s="26">
        <f t="shared" si="16"/>
        <v>36283</v>
      </c>
    </row>
    <row r="1040" spans="1:2" x14ac:dyDescent="0.25">
      <c r="A1040" s="18">
        <v>36284</v>
      </c>
      <c r="B1040" s="26">
        <f t="shared" si="16"/>
        <v>36284</v>
      </c>
    </row>
    <row r="1041" spans="1:2" x14ac:dyDescent="0.25">
      <c r="A1041" s="18">
        <v>36285</v>
      </c>
      <c r="B1041" s="26">
        <f t="shared" si="16"/>
        <v>36285</v>
      </c>
    </row>
    <row r="1042" spans="1:2" x14ac:dyDescent="0.25">
      <c r="A1042" s="18">
        <v>36286</v>
      </c>
      <c r="B1042" s="26">
        <f t="shared" si="16"/>
        <v>36286</v>
      </c>
    </row>
    <row r="1043" spans="1:2" x14ac:dyDescent="0.25">
      <c r="A1043" s="18">
        <v>36287</v>
      </c>
      <c r="B1043" s="26">
        <f t="shared" si="16"/>
        <v>36287</v>
      </c>
    </row>
    <row r="1044" spans="1:2" x14ac:dyDescent="0.25">
      <c r="A1044" s="18">
        <v>36288</v>
      </c>
      <c r="B1044" s="26">
        <f t="shared" si="16"/>
        <v>36287</v>
      </c>
    </row>
    <row r="1045" spans="1:2" x14ac:dyDescent="0.25">
      <c r="A1045" s="18">
        <v>36289</v>
      </c>
      <c r="B1045" s="26">
        <f t="shared" si="16"/>
        <v>36287</v>
      </c>
    </row>
    <row r="1046" spans="1:2" x14ac:dyDescent="0.25">
      <c r="A1046" s="18">
        <v>36290</v>
      </c>
      <c r="B1046" s="26">
        <f t="shared" si="16"/>
        <v>36290</v>
      </c>
    </row>
    <row r="1047" spans="1:2" x14ac:dyDescent="0.25">
      <c r="A1047" s="18">
        <v>36291</v>
      </c>
      <c r="B1047" s="26">
        <f t="shared" si="16"/>
        <v>36291</v>
      </c>
    </row>
    <row r="1048" spans="1:2" x14ac:dyDescent="0.25">
      <c r="A1048" s="18">
        <v>36292</v>
      </c>
      <c r="B1048" s="26">
        <f t="shared" si="16"/>
        <v>36292</v>
      </c>
    </row>
    <row r="1049" spans="1:2" x14ac:dyDescent="0.25">
      <c r="A1049" s="18">
        <v>36293</v>
      </c>
      <c r="B1049" s="26">
        <f t="shared" si="16"/>
        <v>36293</v>
      </c>
    </row>
    <row r="1050" spans="1:2" x14ac:dyDescent="0.25">
      <c r="A1050" s="18">
        <v>36294</v>
      </c>
      <c r="B1050" s="26">
        <f t="shared" si="16"/>
        <v>36294</v>
      </c>
    </row>
    <row r="1051" spans="1:2" x14ac:dyDescent="0.25">
      <c r="A1051" s="18">
        <v>36295</v>
      </c>
      <c r="B1051" s="26">
        <f t="shared" si="16"/>
        <v>36294</v>
      </c>
    </row>
    <row r="1052" spans="1:2" x14ac:dyDescent="0.25">
      <c r="A1052" s="18">
        <v>36296</v>
      </c>
      <c r="B1052" s="26">
        <f t="shared" si="16"/>
        <v>36294</v>
      </c>
    </row>
    <row r="1053" spans="1:2" x14ac:dyDescent="0.25">
      <c r="A1053" s="18">
        <v>36297</v>
      </c>
      <c r="B1053" s="26">
        <f t="shared" si="16"/>
        <v>36297</v>
      </c>
    </row>
    <row r="1054" spans="1:2" x14ac:dyDescent="0.25">
      <c r="A1054" s="18">
        <v>36298</v>
      </c>
      <c r="B1054" s="26">
        <f t="shared" si="16"/>
        <v>36298</v>
      </c>
    </row>
    <row r="1055" spans="1:2" x14ac:dyDescent="0.25">
      <c r="A1055" s="18">
        <v>36299</v>
      </c>
      <c r="B1055" s="26">
        <f t="shared" si="16"/>
        <v>36299</v>
      </c>
    </row>
    <row r="1056" spans="1:2" x14ac:dyDescent="0.25">
      <c r="A1056" s="18">
        <v>36300</v>
      </c>
      <c r="B1056" s="26">
        <f t="shared" si="16"/>
        <v>36300</v>
      </c>
    </row>
    <row r="1057" spans="1:2" x14ac:dyDescent="0.25">
      <c r="A1057" s="18">
        <v>36301</v>
      </c>
      <c r="B1057" s="26">
        <f t="shared" si="16"/>
        <v>36301</v>
      </c>
    </row>
    <row r="1058" spans="1:2" x14ac:dyDescent="0.25">
      <c r="A1058" s="18">
        <v>36302</v>
      </c>
      <c r="B1058" s="26">
        <f t="shared" si="16"/>
        <v>36301</v>
      </c>
    </row>
    <row r="1059" spans="1:2" x14ac:dyDescent="0.25">
      <c r="A1059" s="18">
        <v>36303</v>
      </c>
      <c r="B1059" s="26">
        <f t="shared" si="16"/>
        <v>36301</v>
      </c>
    </row>
    <row r="1060" spans="1:2" x14ac:dyDescent="0.25">
      <c r="A1060" s="18">
        <v>36304</v>
      </c>
      <c r="B1060" s="26">
        <f t="shared" si="16"/>
        <v>36304</v>
      </c>
    </row>
    <row r="1061" spans="1:2" x14ac:dyDescent="0.25">
      <c r="A1061" s="18">
        <v>36305</v>
      </c>
      <c r="B1061" s="26">
        <f t="shared" si="16"/>
        <v>36305</v>
      </c>
    </row>
    <row r="1062" spans="1:2" x14ac:dyDescent="0.25">
      <c r="A1062" s="18">
        <v>36306</v>
      </c>
      <c r="B1062" s="26">
        <f t="shared" si="16"/>
        <v>36306</v>
      </c>
    </row>
    <row r="1063" spans="1:2" x14ac:dyDescent="0.25">
      <c r="A1063" s="18">
        <v>36307</v>
      </c>
      <c r="B1063" s="26">
        <f t="shared" si="16"/>
        <v>36307</v>
      </c>
    </row>
    <row r="1064" spans="1:2" x14ac:dyDescent="0.25">
      <c r="A1064" s="18">
        <v>36308</v>
      </c>
      <c r="B1064" s="26">
        <f t="shared" si="16"/>
        <v>36308</v>
      </c>
    </row>
    <row r="1065" spans="1:2" x14ac:dyDescent="0.25">
      <c r="A1065" s="18">
        <v>36309</v>
      </c>
      <c r="B1065" s="26">
        <f t="shared" si="16"/>
        <v>36308</v>
      </c>
    </row>
    <row r="1066" spans="1:2" x14ac:dyDescent="0.25">
      <c r="A1066" s="18">
        <v>36310</v>
      </c>
      <c r="B1066" s="26">
        <f t="shared" si="16"/>
        <v>36308</v>
      </c>
    </row>
    <row r="1067" spans="1:2" x14ac:dyDescent="0.25">
      <c r="A1067" s="18">
        <v>36311</v>
      </c>
      <c r="B1067" s="26">
        <f t="shared" si="16"/>
        <v>36308</v>
      </c>
    </row>
    <row r="1068" spans="1:2" x14ac:dyDescent="0.25">
      <c r="A1068" s="18">
        <v>36312</v>
      </c>
      <c r="B1068" s="26">
        <f t="shared" si="16"/>
        <v>36312</v>
      </c>
    </row>
    <row r="1069" spans="1:2" x14ac:dyDescent="0.25">
      <c r="A1069" s="18">
        <v>36313</v>
      </c>
      <c r="B1069" s="26">
        <f t="shared" si="16"/>
        <v>36313</v>
      </c>
    </row>
    <row r="1070" spans="1:2" x14ac:dyDescent="0.25">
      <c r="A1070" s="18">
        <v>36314</v>
      </c>
      <c r="B1070" s="26">
        <f t="shared" si="16"/>
        <v>36314</v>
      </c>
    </row>
    <row r="1071" spans="1:2" x14ac:dyDescent="0.25">
      <c r="A1071" s="18">
        <v>36315</v>
      </c>
      <c r="B1071" s="26">
        <f t="shared" si="16"/>
        <v>36315</v>
      </c>
    </row>
    <row r="1072" spans="1:2" x14ac:dyDescent="0.25">
      <c r="A1072" s="18">
        <v>36316</v>
      </c>
      <c r="B1072" s="26">
        <f t="shared" si="16"/>
        <v>36315</v>
      </c>
    </row>
    <row r="1073" spans="1:2" x14ac:dyDescent="0.25">
      <c r="A1073" s="18">
        <v>36317</v>
      </c>
      <c r="B1073" s="26">
        <f t="shared" si="16"/>
        <v>36315</v>
      </c>
    </row>
    <row r="1074" spans="1:2" x14ac:dyDescent="0.25">
      <c r="A1074" s="18">
        <v>36318</v>
      </c>
      <c r="B1074" s="26">
        <f t="shared" si="16"/>
        <v>36318</v>
      </c>
    </row>
    <row r="1075" spans="1:2" x14ac:dyDescent="0.25">
      <c r="A1075" s="18">
        <v>36319</v>
      </c>
      <c r="B1075" s="26">
        <f t="shared" si="16"/>
        <v>36319</v>
      </c>
    </row>
    <row r="1076" spans="1:2" x14ac:dyDescent="0.25">
      <c r="A1076" s="18">
        <v>36320</v>
      </c>
      <c r="B1076" s="26">
        <f t="shared" si="16"/>
        <v>36320</v>
      </c>
    </row>
    <row r="1077" spans="1:2" x14ac:dyDescent="0.25">
      <c r="A1077" s="18">
        <v>36321</v>
      </c>
      <c r="B1077" s="26">
        <f t="shared" si="16"/>
        <v>36321</v>
      </c>
    </row>
    <row r="1078" spans="1:2" x14ac:dyDescent="0.25">
      <c r="A1078" s="18">
        <v>36322</v>
      </c>
      <c r="B1078" s="26">
        <f t="shared" si="16"/>
        <v>36322</v>
      </c>
    </row>
    <row r="1079" spans="1:2" x14ac:dyDescent="0.25">
      <c r="A1079" s="18">
        <v>36323</v>
      </c>
      <c r="B1079" s="26">
        <f t="shared" si="16"/>
        <v>36322</v>
      </c>
    </row>
    <row r="1080" spans="1:2" x14ac:dyDescent="0.25">
      <c r="A1080" s="18">
        <v>36324</v>
      </c>
      <c r="B1080" s="26">
        <f t="shared" si="16"/>
        <v>36322</v>
      </c>
    </row>
    <row r="1081" spans="1:2" x14ac:dyDescent="0.25">
      <c r="A1081" s="18">
        <v>36325</v>
      </c>
      <c r="B1081" s="26">
        <f t="shared" si="16"/>
        <v>36325</v>
      </c>
    </row>
    <row r="1082" spans="1:2" x14ac:dyDescent="0.25">
      <c r="A1082" s="18">
        <v>36326</v>
      </c>
      <c r="B1082" s="26">
        <f t="shared" si="16"/>
        <v>36326</v>
      </c>
    </row>
    <row r="1083" spans="1:2" x14ac:dyDescent="0.25">
      <c r="A1083" s="18">
        <v>36327</v>
      </c>
      <c r="B1083" s="26">
        <f t="shared" si="16"/>
        <v>36327</v>
      </c>
    </row>
    <row r="1084" spans="1:2" x14ac:dyDescent="0.25">
      <c r="A1084" s="18">
        <v>36328</v>
      </c>
      <c r="B1084" s="26">
        <f t="shared" si="16"/>
        <v>36328</v>
      </c>
    </row>
    <row r="1085" spans="1:2" x14ac:dyDescent="0.25">
      <c r="A1085" s="18">
        <v>36329</v>
      </c>
      <c r="B1085" s="26">
        <f t="shared" si="16"/>
        <v>36329</v>
      </c>
    </row>
    <row r="1086" spans="1:2" x14ac:dyDescent="0.25">
      <c r="A1086" s="18">
        <v>36330</v>
      </c>
      <c r="B1086" s="26">
        <f t="shared" si="16"/>
        <v>36329</v>
      </c>
    </row>
    <row r="1087" spans="1:2" x14ac:dyDescent="0.25">
      <c r="A1087" s="18">
        <v>36331</v>
      </c>
      <c r="B1087" s="26">
        <f t="shared" si="16"/>
        <v>36329</v>
      </c>
    </row>
    <row r="1088" spans="1:2" x14ac:dyDescent="0.25">
      <c r="A1088" s="18">
        <v>36332</v>
      </c>
      <c r="B1088" s="26">
        <f t="shared" si="16"/>
        <v>36332</v>
      </c>
    </row>
    <row r="1089" spans="1:2" x14ac:dyDescent="0.25">
      <c r="A1089" s="18">
        <v>36333</v>
      </c>
      <c r="B1089" s="26">
        <f t="shared" si="16"/>
        <v>36333</v>
      </c>
    </row>
    <row r="1090" spans="1:2" x14ac:dyDescent="0.25">
      <c r="A1090" s="18">
        <v>36334</v>
      </c>
      <c r="B1090" s="26">
        <f t="shared" si="16"/>
        <v>36334</v>
      </c>
    </row>
    <row r="1091" spans="1:2" x14ac:dyDescent="0.25">
      <c r="A1091" s="18">
        <v>36335</v>
      </c>
      <c r="B1091" s="26">
        <f t="shared" si="16"/>
        <v>36335</v>
      </c>
    </row>
    <row r="1092" spans="1:2" x14ac:dyDescent="0.25">
      <c r="A1092" s="18">
        <v>36336</v>
      </c>
      <c r="B1092" s="26">
        <f t="shared" ref="B1092:B1155" si="17">VLOOKUP(A1092,PRICELOOK,1)</f>
        <v>36336</v>
      </c>
    </row>
    <row r="1093" spans="1:2" x14ac:dyDescent="0.25">
      <c r="A1093" s="18">
        <v>36337</v>
      </c>
      <c r="B1093" s="26">
        <f t="shared" si="17"/>
        <v>36336</v>
      </c>
    </row>
    <row r="1094" spans="1:2" x14ac:dyDescent="0.25">
      <c r="A1094" s="18">
        <v>36338</v>
      </c>
      <c r="B1094" s="26">
        <f t="shared" si="17"/>
        <v>36336</v>
      </c>
    </row>
    <row r="1095" spans="1:2" x14ac:dyDescent="0.25">
      <c r="A1095" s="18">
        <v>36339</v>
      </c>
      <c r="B1095" s="26">
        <f t="shared" si="17"/>
        <v>36339</v>
      </c>
    </row>
    <row r="1096" spans="1:2" x14ac:dyDescent="0.25">
      <c r="A1096" s="18">
        <v>36340</v>
      </c>
      <c r="B1096" s="26">
        <f t="shared" si="17"/>
        <v>36340</v>
      </c>
    </row>
    <row r="1097" spans="1:2" x14ac:dyDescent="0.25">
      <c r="A1097" s="18">
        <v>36341</v>
      </c>
      <c r="B1097" s="26">
        <f t="shared" si="17"/>
        <v>36341</v>
      </c>
    </row>
    <row r="1098" spans="1:2" x14ac:dyDescent="0.25">
      <c r="A1098" s="18">
        <v>36342</v>
      </c>
      <c r="B1098" s="26">
        <f t="shared" si="17"/>
        <v>36342</v>
      </c>
    </row>
    <row r="1099" spans="1:2" x14ac:dyDescent="0.25">
      <c r="A1099" s="18">
        <v>36343</v>
      </c>
      <c r="B1099" s="26">
        <f t="shared" si="17"/>
        <v>36343</v>
      </c>
    </row>
    <row r="1100" spans="1:2" x14ac:dyDescent="0.25">
      <c r="A1100" s="18">
        <v>36344</v>
      </c>
      <c r="B1100" s="26">
        <f t="shared" si="17"/>
        <v>36343</v>
      </c>
    </row>
    <row r="1101" spans="1:2" x14ac:dyDescent="0.25">
      <c r="A1101" s="18">
        <v>36345</v>
      </c>
      <c r="B1101" s="26">
        <f t="shared" si="17"/>
        <v>36343</v>
      </c>
    </row>
    <row r="1102" spans="1:2" x14ac:dyDescent="0.25">
      <c r="A1102" s="18">
        <v>36346</v>
      </c>
      <c r="B1102" s="26">
        <f t="shared" si="17"/>
        <v>36343</v>
      </c>
    </row>
    <row r="1103" spans="1:2" x14ac:dyDescent="0.25">
      <c r="A1103" s="18">
        <v>36347</v>
      </c>
      <c r="B1103" s="26">
        <f t="shared" si="17"/>
        <v>36347</v>
      </c>
    </row>
    <row r="1104" spans="1:2" x14ac:dyDescent="0.25">
      <c r="A1104" s="18">
        <v>36348</v>
      </c>
      <c r="B1104" s="26">
        <f t="shared" si="17"/>
        <v>36348</v>
      </c>
    </row>
    <row r="1105" spans="1:2" x14ac:dyDescent="0.25">
      <c r="A1105" s="18">
        <v>36349</v>
      </c>
      <c r="B1105" s="26">
        <f t="shared" si="17"/>
        <v>36349</v>
      </c>
    </row>
    <row r="1106" spans="1:2" x14ac:dyDescent="0.25">
      <c r="A1106" s="18">
        <v>36350</v>
      </c>
      <c r="B1106" s="26">
        <f t="shared" si="17"/>
        <v>36350</v>
      </c>
    </row>
    <row r="1107" spans="1:2" x14ac:dyDescent="0.25">
      <c r="A1107" s="18">
        <v>36351</v>
      </c>
      <c r="B1107" s="26">
        <f t="shared" si="17"/>
        <v>36350</v>
      </c>
    </row>
    <row r="1108" spans="1:2" x14ac:dyDescent="0.25">
      <c r="A1108" s="18">
        <v>36352</v>
      </c>
      <c r="B1108" s="26">
        <f t="shared" si="17"/>
        <v>36350</v>
      </c>
    </row>
    <row r="1109" spans="1:2" x14ac:dyDescent="0.25">
      <c r="A1109" s="18">
        <v>36353</v>
      </c>
      <c r="B1109" s="26">
        <f t="shared" si="17"/>
        <v>36353</v>
      </c>
    </row>
    <row r="1110" spans="1:2" x14ac:dyDescent="0.25">
      <c r="A1110" s="18">
        <v>36354</v>
      </c>
      <c r="B1110" s="26">
        <f t="shared" si="17"/>
        <v>36354</v>
      </c>
    </row>
    <row r="1111" spans="1:2" x14ac:dyDescent="0.25">
      <c r="A1111" s="18">
        <v>36355</v>
      </c>
      <c r="B1111" s="26">
        <f t="shared" si="17"/>
        <v>36355</v>
      </c>
    </row>
    <row r="1112" spans="1:2" x14ac:dyDescent="0.25">
      <c r="A1112" s="18">
        <v>36356</v>
      </c>
      <c r="B1112" s="26">
        <f t="shared" si="17"/>
        <v>36356</v>
      </c>
    </row>
    <row r="1113" spans="1:2" x14ac:dyDescent="0.25">
      <c r="A1113" s="18">
        <v>36357</v>
      </c>
      <c r="B1113" s="26">
        <f t="shared" si="17"/>
        <v>36357</v>
      </c>
    </row>
    <row r="1114" spans="1:2" x14ac:dyDescent="0.25">
      <c r="A1114" s="18">
        <v>36358</v>
      </c>
      <c r="B1114" s="26">
        <f t="shared" si="17"/>
        <v>36357</v>
      </c>
    </row>
    <row r="1115" spans="1:2" x14ac:dyDescent="0.25">
      <c r="A1115" s="18">
        <v>36359</v>
      </c>
      <c r="B1115" s="26">
        <f t="shared" si="17"/>
        <v>36357</v>
      </c>
    </row>
    <row r="1116" spans="1:2" x14ac:dyDescent="0.25">
      <c r="A1116" s="18">
        <v>36360</v>
      </c>
      <c r="B1116" s="26">
        <f t="shared" si="17"/>
        <v>36360</v>
      </c>
    </row>
    <row r="1117" spans="1:2" x14ac:dyDescent="0.25">
      <c r="A1117" s="18">
        <v>36361</v>
      </c>
      <c r="B1117" s="26">
        <f t="shared" si="17"/>
        <v>36361</v>
      </c>
    </row>
    <row r="1118" spans="1:2" x14ac:dyDescent="0.25">
      <c r="A1118" s="18">
        <v>36362</v>
      </c>
      <c r="B1118" s="26">
        <f t="shared" si="17"/>
        <v>36362</v>
      </c>
    </row>
    <row r="1119" spans="1:2" x14ac:dyDescent="0.25">
      <c r="A1119" s="18">
        <v>36363</v>
      </c>
      <c r="B1119" s="26">
        <f t="shared" si="17"/>
        <v>36363</v>
      </c>
    </row>
    <row r="1120" spans="1:2" x14ac:dyDescent="0.25">
      <c r="A1120" s="18">
        <v>36364</v>
      </c>
      <c r="B1120" s="26">
        <f t="shared" si="17"/>
        <v>36364</v>
      </c>
    </row>
    <row r="1121" spans="1:2" x14ac:dyDescent="0.25">
      <c r="A1121" s="18">
        <v>36365</v>
      </c>
      <c r="B1121" s="26">
        <f t="shared" si="17"/>
        <v>36364</v>
      </c>
    </row>
    <row r="1122" spans="1:2" x14ac:dyDescent="0.25">
      <c r="A1122" s="18">
        <v>36366</v>
      </c>
      <c r="B1122" s="26">
        <f t="shared" si="17"/>
        <v>36364</v>
      </c>
    </row>
    <row r="1123" spans="1:2" x14ac:dyDescent="0.25">
      <c r="A1123" s="18">
        <v>36367</v>
      </c>
      <c r="B1123" s="26">
        <f t="shared" si="17"/>
        <v>36367</v>
      </c>
    </row>
    <row r="1124" spans="1:2" x14ac:dyDescent="0.25">
      <c r="A1124" s="18">
        <v>36368</v>
      </c>
      <c r="B1124" s="26">
        <f t="shared" si="17"/>
        <v>36368</v>
      </c>
    </row>
    <row r="1125" spans="1:2" x14ac:dyDescent="0.25">
      <c r="A1125" s="18">
        <v>36369</v>
      </c>
      <c r="B1125" s="26">
        <f t="shared" si="17"/>
        <v>36369</v>
      </c>
    </row>
    <row r="1126" spans="1:2" x14ac:dyDescent="0.25">
      <c r="A1126" s="18">
        <v>36370</v>
      </c>
      <c r="B1126" s="26">
        <f t="shared" si="17"/>
        <v>36370</v>
      </c>
    </row>
    <row r="1127" spans="1:2" x14ac:dyDescent="0.25">
      <c r="A1127" s="18">
        <v>36371</v>
      </c>
      <c r="B1127" s="26">
        <f t="shared" si="17"/>
        <v>36371</v>
      </c>
    </row>
    <row r="1128" spans="1:2" x14ac:dyDescent="0.25">
      <c r="A1128" s="18">
        <v>36372</v>
      </c>
      <c r="B1128" s="26">
        <f t="shared" si="17"/>
        <v>36371</v>
      </c>
    </row>
    <row r="1129" spans="1:2" x14ac:dyDescent="0.25">
      <c r="A1129" s="18">
        <v>36373</v>
      </c>
      <c r="B1129" s="26">
        <f t="shared" si="17"/>
        <v>36371</v>
      </c>
    </row>
    <row r="1130" spans="1:2" x14ac:dyDescent="0.25">
      <c r="A1130" s="18">
        <v>36374</v>
      </c>
      <c r="B1130" s="26">
        <f t="shared" si="17"/>
        <v>36374</v>
      </c>
    </row>
    <row r="1131" spans="1:2" x14ac:dyDescent="0.25">
      <c r="A1131" s="18">
        <v>36375</v>
      </c>
      <c r="B1131" s="26">
        <f t="shared" si="17"/>
        <v>36375</v>
      </c>
    </row>
    <row r="1132" spans="1:2" x14ac:dyDescent="0.25">
      <c r="A1132" s="18">
        <v>36376</v>
      </c>
      <c r="B1132" s="26">
        <f t="shared" si="17"/>
        <v>36376</v>
      </c>
    </row>
    <row r="1133" spans="1:2" x14ac:dyDescent="0.25">
      <c r="A1133" s="18">
        <v>36377</v>
      </c>
      <c r="B1133" s="26">
        <f t="shared" si="17"/>
        <v>36377</v>
      </c>
    </row>
    <row r="1134" spans="1:2" x14ac:dyDescent="0.25">
      <c r="A1134" s="18">
        <v>36378</v>
      </c>
      <c r="B1134" s="26">
        <f t="shared" si="17"/>
        <v>36378</v>
      </c>
    </row>
    <row r="1135" spans="1:2" x14ac:dyDescent="0.25">
      <c r="A1135" s="18">
        <v>36379</v>
      </c>
      <c r="B1135" s="26">
        <f t="shared" si="17"/>
        <v>36378</v>
      </c>
    </row>
    <row r="1136" spans="1:2" x14ac:dyDescent="0.25">
      <c r="A1136" s="18">
        <v>36380</v>
      </c>
      <c r="B1136" s="26">
        <f t="shared" si="17"/>
        <v>36378</v>
      </c>
    </row>
    <row r="1137" spans="1:2" x14ac:dyDescent="0.25">
      <c r="A1137" s="18">
        <v>36381</v>
      </c>
      <c r="B1137" s="26">
        <f t="shared" si="17"/>
        <v>36381</v>
      </c>
    </row>
    <row r="1138" spans="1:2" x14ac:dyDescent="0.25">
      <c r="A1138" s="18">
        <v>36382</v>
      </c>
      <c r="B1138" s="26">
        <f t="shared" si="17"/>
        <v>36382</v>
      </c>
    </row>
    <row r="1139" spans="1:2" x14ac:dyDescent="0.25">
      <c r="A1139" s="18">
        <v>36383</v>
      </c>
      <c r="B1139" s="26">
        <f t="shared" si="17"/>
        <v>36383</v>
      </c>
    </row>
    <row r="1140" spans="1:2" x14ac:dyDescent="0.25">
      <c r="A1140" s="18">
        <v>36384</v>
      </c>
      <c r="B1140" s="26">
        <f t="shared" si="17"/>
        <v>36384</v>
      </c>
    </row>
    <row r="1141" spans="1:2" x14ac:dyDescent="0.25">
      <c r="A1141" s="18">
        <v>36385</v>
      </c>
      <c r="B1141" s="26">
        <f t="shared" si="17"/>
        <v>36385</v>
      </c>
    </row>
    <row r="1142" spans="1:2" x14ac:dyDescent="0.25">
      <c r="A1142" s="18">
        <v>36386</v>
      </c>
      <c r="B1142" s="26">
        <f t="shared" si="17"/>
        <v>36385</v>
      </c>
    </row>
    <row r="1143" spans="1:2" x14ac:dyDescent="0.25">
      <c r="A1143" s="18">
        <v>36387</v>
      </c>
      <c r="B1143" s="26">
        <f t="shared" si="17"/>
        <v>36385</v>
      </c>
    </row>
    <row r="1144" spans="1:2" x14ac:dyDescent="0.25">
      <c r="A1144" s="18">
        <v>36388</v>
      </c>
      <c r="B1144" s="26">
        <f t="shared" si="17"/>
        <v>36388</v>
      </c>
    </row>
    <row r="1145" spans="1:2" x14ac:dyDescent="0.25">
      <c r="A1145" s="18">
        <v>36389</v>
      </c>
      <c r="B1145" s="26">
        <f t="shared" si="17"/>
        <v>36389</v>
      </c>
    </row>
    <row r="1146" spans="1:2" x14ac:dyDescent="0.25">
      <c r="A1146" s="18">
        <v>36390</v>
      </c>
      <c r="B1146" s="26">
        <f t="shared" si="17"/>
        <v>36390</v>
      </c>
    </row>
    <row r="1147" spans="1:2" x14ac:dyDescent="0.25">
      <c r="A1147" s="18">
        <v>36391</v>
      </c>
      <c r="B1147" s="26">
        <f t="shared" si="17"/>
        <v>36391</v>
      </c>
    </row>
    <row r="1148" spans="1:2" x14ac:dyDescent="0.25">
      <c r="A1148" s="18">
        <v>36392</v>
      </c>
      <c r="B1148" s="26">
        <f t="shared" si="17"/>
        <v>36392</v>
      </c>
    </row>
    <row r="1149" spans="1:2" x14ac:dyDescent="0.25">
      <c r="A1149" s="18">
        <v>36393</v>
      </c>
      <c r="B1149" s="26">
        <f t="shared" si="17"/>
        <v>36392</v>
      </c>
    </row>
    <row r="1150" spans="1:2" x14ac:dyDescent="0.25">
      <c r="A1150" s="18">
        <v>36394</v>
      </c>
      <c r="B1150" s="26">
        <f t="shared" si="17"/>
        <v>36392</v>
      </c>
    </row>
    <row r="1151" spans="1:2" x14ac:dyDescent="0.25">
      <c r="A1151" s="18">
        <v>36395</v>
      </c>
      <c r="B1151" s="26">
        <f t="shared" si="17"/>
        <v>36395</v>
      </c>
    </row>
    <row r="1152" spans="1:2" x14ac:dyDescent="0.25">
      <c r="A1152" s="18">
        <v>36396</v>
      </c>
      <c r="B1152" s="26">
        <f t="shared" si="17"/>
        <v>36396</v>
      </c>
    </row>
    <row r="1153" spans="1:2" x14ac:dyDescent="0.25">
      <c r="A1153" s="18">
        <v>36397</v>
      </c>
      <c r="B1153" s="26">
        <f t="shared" si="17"/>
        <v>36397</v>
      </c>
    </row>
    <row r="1154" spans="1:2" x14ac:dyDescent="0.25">
      <c r="A1154" s="18">
        <v>36398</v>
      </c>
      <c r="B1154" s="26">
        <f t="shared" si="17"/>
        <v>36398</v>
      </c>
    </row>
    <row r="1155" spans="1:2" x14ac:dyDescent="0.25">
      <c r="A1155" s="18">
        <v>36399</v>
      </c>
      <c r="B1155" s="26">
        <f t="shared" si="17"/>
        <v>36399</v>
      </c>
    </row>
    <row r="1156" spans="1:2" x14ac:dyDescent="0.25">
      <c r="A1156" s="18">
        <v>36400</v>
      </c>
      <c r="B1156" s="26">
        <f t="shared" ref="B1156:B1219" si="18">VLOOKUP(A1156,PRICELOOK,1)</f>
        <v>36399</v>
      </c>
    </row>
    <row r="1157" spans="1:2" x14ac:dyDescent="0.25">
      <c r="A1157" s="18">
        <v>36401</v>
      </c>
      <c r="B1157" s="26">
        <f t="shared" si="18"/>
        <v>36399</v>
      </c>
    </row>
    <row r="1158" spans="1:2" x14ac:dyDescent="0.25">
      <c r="A1158" s="18">
        <v>36402</v>
      </c>
      <c r="B1158" s="26">
        <f t="shared" si="18"/>
        <v>36402</v>
      </c>
    </row>
    <row r="1159" spans="1:2" x14ac:dyDescent="0.25">
      <c r="A1159" s="18">
        <v>36403</v>
      </c>
      <c r="B1159" s="26">
        <f t="shared" si="18"/>
        <v>36403</v>
      </c>
    </row>
    <row r="1160" spans="1:2" x14ac:dyDescent="0.25">
      <c r="A1160" s="8">
        <v>36404</v>
      </c>
      <c r="B1160" s="26">
        <f t="shared" si="18"/>
        <v>36404</v>
      </c>
    </row>
    <row r="1161" spans="1:2" x14ac:dyDescent="0.25">
      <c r="A1161" s="8">
        <v>36405</v>
      </c>
      <c r="B1161" s="26">
        <f t="shared" si="18"/>
        <v>36405</v>
      </c>
    </row>
    <row r="1162" spans="1:2" x14ac:dyDescent="0.25">
      <c r="A1162" s="8">
        <v>36406</v>
      </c>
      <c r="B1162" s="26">
        <f t="shared" si="18"/>
        <v>36406</v>
      </c>
    </row>
    <row r="1163" spans="1:2" x14ac:dyDescent="0.25">
      <c r="A1163" s="8">
        <v>36407</v>
      </c>
      <c r="B1163" s="26">
        <f t="shared" si="18"/>
        <v>36406</v>
      </c>
    </row>
    <row r="1164" spans="1:2" x14ac:dyDescent="0.25">
      <c r="A1164" s="8">
        <v>36408</v>
      </c>
      <c r="B1164" s="26">
        <f t="shared" si="18"/>
        <v>36406</v>
      </c>
    </row>
    <row r="1165" spans="1:2" x14ac:dyDescent="0.25">
      <c r="A1165" s="8">
        <v>36409</v>
      </c>
      <c r="B1165" s="26">
        <f t="shared" si="18"/>
        <v>36406</v>
      </c>
    </row>
    <row r="1166" spans="1:2" x14ac:dyDescent="0.25">
      <c r="A1166" s="8">
        <v>36410</v>
      </c>
      <c r="B1166" s="26">
        <f t="shared" si="18"/>
        <v>36410</v>
      </c>
    </row>
    <row r="1167" spans="1:2" x14ac:dyDescent="0.25">
      <c r="A1167" s="8">
        <v>36411</v>
      </c>
      <c r="B1167" s="26">
        <f t="shared" si="18"/>
        <v>36411</v>
      </c>
    </row>
    <row r="1168" spans="1:2" x14ac:dyDescent="0.25">
      <c r="A1168" s="8">
        <v>36412</v>
      </c>
      <c r="B1168" s="26">
        <f t="shared" si="18"/>
        <v>36412</v>
      </c>
    </row>
    <row r="1169" spans="1:2" x14ac:dyDescent="0.25">
      <c r="A1169" s="8">
        <v>36413</v>
      </c>
      <c r="B1169" s="26">
        <f t="shared" si="18"/>
        <v>36413</v>
      </c>
    </row>
    <row r="1170" spans="1:2" x14ac:dyDescent="0.25">
      <c r="A1170" s="8">
        <v>36414</v>
      </c>
      <c r="B1170" s="26">
        <f t="shared" si="18"/>
        <v>36413</v>
      </c>
    </row>
    <row r="1171" spans="1:2" x14ac:dyDescent="0.25">
      <c r="A1171" s="8">
        <v>36415</v>
      </c>
      <c r="B1171" s="26">
        <f t="shared" si="18"/>
        <v>36413</v>
      </c>
    </row>
    <row r="1172" spans="1:2" x14ac:dyDescent="0.25">
      <c r="A1172" s="8">
        <v>36416</v>
      </c>
      <c r="B1172" s="26">
        <f t="shared" si="18"/>
        <v>36416</v>
      </c>
    </row>
    <row r="1173" spans="1:2" x14ac:dyDescent="0.25">
      <c r="A1173" s="8">
        <v>36417</v>
      </c>
      <c r="B1173" s="26">
        <f t="shared" si="18"/>
        <v>36417</v>
      </c>
    </row>
    <row r="1174" spans="1:2" x14ac:dyDescent="0.25">
      <c r="A1174" s="8">
        <v>36418</v>
      </c>
      <c r="B1174" s="26">
        <f t="shared" si="18"/>
        <v>36418</v>
      </c>
    </row>
    <row r="1175" spans="1:2" x14ac:dyDescent="0.25">
      <c r="A1175" s="8">
        <v>36419</v>
      </c>
      <c r="B1175" s="26">
        <f t="shared" si="18"/>
        <v>36419</v>
      </c>
    </row>
    <row r="1176" spans="1:2" x14ac:dyDescent="0.25">
      <c r="A1176" s="8">
        <v>36420</v>
      </c>
      <c r="B1176" s="26">
        <f t="shared" si="18"/>
        <v>36420</v>
      </c>
    </row>
    <row r="1177" spans="1:2" x14ac:dyDescent="0.25">
      <c r="A1177" s="8">
        <v>36421</v>
      </c>
      <c r="B1177" s="26">
        <f t="shared" si="18"/>
        <v>36420</v>
      </c>
    </row>
    <row r="1178" spans="1:2" x14ac:dyDescent="0.25">
      <c r="A1178" s="8">
        <v>36422</v>
      </c>
      <c r="B1178" s="26">
        <f t="shared" si="18"/>
        <v>36420</v>
      </c>
    </row>
    <row r="1179" spans="1:2" x14ac:dyDescent="0.25">
      <c r="A1179" s="25">
        <f>A1178+1</f>
        <v>36423</v>
      </c>
      <c r="B1179" s="26">
        <f t="shared" si="18"/>
        <v>36423</v>
      </c>
    </row>
    <row r="1180" spans="1:2" x14ac:dyDescent="0.25">
      <c r="A1180" s="25">
        <f t="shared" ref="A1180:A1243" si="19">A1179+1</f>
        <v>36424</v>
      </c>
      <c r="B1180" s="26">
        <f t="shared" si="18"/>
        <v>36424</v>
      </c>
    </row>
    <row r="1181" spans="1:2" x14ac:dyDescent="0.25">
      <c r="A1181" s="25">
        <f t="shared" si="19"/>
        <v>36425</v>
      </c>
      <c r="B1181" s="26">
        <f t="shared" si="18"/>
        <v>36425</v>
      </c>
    </row>
    <row r="1182" spans="1:2" x14ac:dyDescent="0.25">
      <c r="A1182" s="25">
        <f t="shared" si="19"/>
        <v>36426</v>
      </c>
      <c r="B1182" s="26">
        <f t="shared" si="18"/>
        <v>36426</v>
      </c>
    </row>
    <row r="1183" spans="1:2" x14ac:dyDescent="0.25">
      <c r="A1183" s="25">
        <f t="shared" si="19"/>
        <v>36427</v>
      </c>
      <c r="B1183" s="26">
        <f t="shared" si="18"/>
        <v>36427</v>
      </c>
    </row>
    <row r="1184" spans="1:2" x14ac:dyDescent="0.25">
      <c r="A1184" s="25">
        <f t="shared" si="19"/>
        <v>36428</v>
      </c>
      <c r="B1184" s="26">
        <f t="shared" si="18"/>
        <v>36427</v>
      </c>
    </row>
    <row r="1185" spans="1:2" x14ac:dyDescent="0.25">
      <c r="A1185" s="25">
        <f t="shared" si="19"/>
        <v>36429</v>
      </c>
      <c r="B1185" s="26">
        <f t="shared" si="18"/>
        <v>36427</v>
      </c>
    </row>
    <row r="1186" spans="1:2" x14ac:dyDescent="0.25">
      <c r="A1186" s="25">
        <f t="shared" si="19"/>
        <v>36430</v>
      </c>
      <c r="B1186" s="26">
        <f t="shared" si="18"/>
        <v>36430</v>
      </c>
    </row>
    <row r="1187" spans="1:2" x14ac:dyDescent="0.25">
      <c r="A1187" s="25">
        <f t="shared" si="19"/>
        <v>36431</v>
      </c>
      <c r="B1187" s="26">
        <f t="shared" si="18"/>
        <v>36431</v>
      </c>
    </row>
    <row r="1188" spans="1:2" x14ac:dyDescent="0.25">
      <c r="A1188" s="25">
        <f t="shared" si="19"/>
        <v>36432</v>
      </c>
      <c r="B1188" s="26">
        <f t="shared" si="18"/>
        <v>36432</v>
      </c>
    </row>
    <row r="1189" spans="1:2" x14ac:dyDescent="0.25">
      <c r="A1189" s="25">
        <f t="shared" si="19"/>
        <v>36433</v>
      </c>
      <c r="B1189" s="26">
        <f t="shared" si="18"/>
        <v>36433</v>
      </c>
    </row>
    <row r="1190" spans="1:2" x14ac:dyDescent="0.25">
      <c r="A1190" s="25">
        <f t="shared" si="19"/>
        <v>36434</v>
      </c>
      <c r="B1190" s="26">
        <f t="shared" si="18"/>
        <v>36434</v>
      </c>
    </row>
    <row r="1191" spans="1:2" x14ac:dyDescent="0.25">
      <c r="A1191" s="25">
        <f t="shared" si="19"/>
        <v>36435</v>
      </c>
      <c r="B1191" s="26">
        <f t="shared" si="18"/>
        <v>36434</v>
      </c>
    </row>
    <row r="1192" spans="1:2" x14ac:dyDescent="0.25">
      <c r="A1192" s="25">
        <f t="shared" si="19"/>
        <v>36436</v>
      </c>
      <c r="B1192" s="26">
        <f t="shared" si="18"/>
        <v>36434</v>
      </c>
    </row>
    <row r="1193" spans="1:2" x14ac:dyDescent="0.25">
      <c r="A1193" s="25">
        <f t="shared" si="19"/>
        <v>36437</v>
      </c>
      <c r="B1193" s="26">
        <f t="shared" si="18"/>
        <v>36437</v>
      </c>
    </row>
    <row r="1194" spans="1:2" x14ac:dyDescent="0.25">
      <c r="A1194" s="25">
        <f t="shared" si="19"/>
        <v>36438</v>
      </c>
      <c r="B1194" s="26">
        <f t="shared" si="18"/>
        <v>36438</v>
      </c>
    </row>
    <row r="1195" spans="1:2" x14ac:dyDescent="0.25">
      <c r="A1195" s="25">
        <f t="shared" si="19"/>
        <v>36439</v>
      </c>
      <c r="B1195" s="26">
        <f t="shared" si="18"/>
        <v>36439</v>
      </c>
    </row>
    <row r="1196" spans="1:2" x14ac:dyDescent="0.25">
      <c r="A1196" s="25">
        <f t="shared" si="19"/>
        <v>36440</v>
      </c>
      <c r="B1196" s="26">
        <f t="shared" si="18"/>
        <v>36440</v>
      </c>
    </row>
    <row r="1197" spans="1:2" x14ac:dyDescent="0.25">
      <c r="A1197" s="25">
        <f t="shared" si="19"/>
        <v>36441</v>
      </c>
      <c r="B1197" s="26">
        <f t="shared" si="18"/>
        <v>36441</v>
      </c>
    </row>
    <row r="1198" spans="1:2" x14ac:dyDescent="0.25">
      <c r="A1198" s="25">
        <f t="shared" si="19"/>
        <v>36442</v>
      </c>
      <c r="B1198" s="26">
        <f t="shared" si="18"/>
        <v>36441</v>
      </c>
    </row>
    <row r="1199" spans="1:2" x14ac:dyDescent="0.25">
      <c r="A1199" s="25">
        <f t="shared" si="19"/>
        <v>36443</v>
      </c>
      <c r="B1199" s="26">
        <f t="shared" si="18"/>
        <v>36441</v>
      </c>
    </row>
    <row r="1200" spans="1:2" x14ac:dyDescent="0.25">
      <c r="A1200" s="25">
        <f t="shared" si="19"/>
        <v>36444</v>
      </c>
      <c r="B1200" s="26">
        <f t="shared" si="18"/>
        <v>36444</v>
      </c>
    </row>
    <row r="1201" spans="1:2" x14ac:dyDescent="0.25">
      <c r="A1201" s="25">
        <f t="shared" si="19"/>
        <v>36445</v>
      </c>
      <c r="B1201" s="26">
        <f t="shared" si="18"/>
        <v>36445</v>
      </c>
    </row>
    <row r="1202" spans="1:2" x14ac:dyDescent="0.25">
      <c r="A1202" s="25">
        <f t="shared" si="19"/>
        <v>36446</v>
      </c>
      <c r="B1202" s="26">
        <f t="shared" si="18"/>
        <v>36446</v>
      </c>
    </row>
    <row r="1203" spans="1:2" x14ac:dyDescent="0.25">
      <c r="A1203" s="25">
        <f t="shared" si="19"/>
        <v>36447</v>
      </c>
      <c r="B1203" s="26">
        <f t="shared" si="18"/>
        <v>36447</v>
      </c>
    </row>
    <row r="1204" spans="1:2" x14ac:dyDescent="0.25">
      <c r="A1204" s="25">
        <f t="shared" si="19"/>
        <v>36448</v>
      </c>
      <c r="B1204" s="26">
        <f t="shared" si="18"/>
        <v>36448</v>
      </c>
    </row>
    <row r="1205" spans="1:2" x14ac:dyDescent="0.25">
      <c r="A1205" s="25">
        <f t="shared" si="19"/>
        <v>36449</v>
      </c>
      <c r="B1205" s="26">
        <f t="shared" si="18"/>
        <v>36448</v>
      </c>
    </row>
    <row r="1206" spans="1:2" x14ac:dyDescent="0.25">
      <c r="A1206" s="25">
        <f t="shared" si="19"/>
        <v>36450</v>
      </c>
      <c r="B1206" s="26">
        <f t="shared" si="18"/>
        <v>36448</v>
      </c>
    </row>
    <row r="1207" spans="1:2" x14ac:dyDescent="0.25">
      <c r="A1207" s="25">
        <f t="shared" si="19"/>
        <v>36451</v>
      </c>
      <c r="B1207" s="26">
        <f t="shared" si="18"/>
        <v>36451</v>
      </c>
    </row>
    <row r="1208" spans="1:2" x14ac:dyDescent="0.25">
      <c r="A1208" s="25">
        <f t="shared" si="19"/>
        <v>36452</v>
      </c>
      <c r="B1208" s="26">
        <f t="shared" si="18"/>
        <v>36452</v>
      </c>
    </row>
    <row r="1209" spans="1:2" x14ac:dyDescent="0.25">
      <c r="A1209" s="25">
        <f t="shared" si="19"/>
        <v>36453</v>
      </c>
      <c r="B1209" s="26">
        <f t="shared" si="18"/>
        <v>36453</v>
      </c>
    </row>
    <row r="1210" spans="1:2" x14ac:dyDescent="0.25">
      <c r="A1210" s="25">
        <f t="shared" si="19"/>
        <v>36454</v>
      </c>
      <c r="B1210" s="26">
        <f t="shared" si="18"/>
        <v>36454</v>
      </c>
    </row>
    <row r="1211" spans="1:2" x14ac:dyDescent="0.25">
      <c r="A1211" s="25">
        <f t="shared" si="19"/>
        <v>36455</v>
      </c>
      <c r="B1211" s="26">
        <f t="shared" si="18"/>
        <v>36455</v>
      </c>
    </row>
    <row r="1212" spans="1:2" x14ac:dyDescent="0.25">
      <c r="A1212" s="25">
        <f t="shared" si="19"/>
        <v>36456</v>
      </c>
      <c r="B1212" s="26">
        <f t="shared" si="18"/>
        <v>36455</v>
      </c>
    </row>
    <row r="1213" spans="1:2" x14ac:dyDescent="0.25">
      <c r="A1213" s="25">
        <f t="shared" si="19"/>
        <v>36457</v>
      </c>
      <c r="B1213" s="26">
        <f t="shared" si="18"/>
        <v>36455</v>
      </c>
    </row>
    <row r="1214" spans="1:2" x14ac:dyDescent="0.25">
      <c r="A1214" s="25">
        <f t="shared" si="19"/>
        <v>36458</v>
      </c>
      <c r="B1214" s="26">
        <f t="shared" si="18"/>
        <v>36458</v>
      </c>
    </row>
    <row r="1215" spans="1:2" x14ac:dyDescent="0.25">
      <c r="A1215" s="25">
        <f t="shared" si="19"/>
        <v>36459</v>
      </c>
      <c r="B1215" s="26">
        <f t="shared" si="18"/>
        <v>36459</v>
      </c>
    </row>
    <row r="1216" spans="1:2" x14ac:dyDescent="0.25">
      <c r="A1216" s="25">
        <f t="shared" si="19"/>
        <v>36460</v>
      </c>
      <c r="B1216" s="26">
        <f t="shared" si="18"/>
        <v>36460</v>
      </c>
    </row>
    <row r="1217" spans="1:2" x14ac:dyDescent="0.25">
      <c r="A1217" s="25">
        <f t="shared" si="19"/>
        <v>36461</v>
      </c>
      <c r="B1217" s="26">
        <f t="shared" si="18"/>
        <v>36461</v>
      </c>
    </row>
    <row r="1218" spans="1:2" x14ac:dyDescent="0.25">
      <c r="A1218" s="25">
        <f t="shared" si="19"/>
        <v>36462</v>
      </c>
      <c r="B1218" s="26">
        <f t="shared" si="18"/>
        <v>36462</v>
      </c>
    </row>
    <row r="1219" spans="1:2" x14ac:dyDescent="0.25">
      <c r="A1219" s="25">
        <f t="shared" si="19"/>
        <v>36463</v>
      </c>
      <c r="B1219" s="26">
        <f t="shared" si="18"/>
        <v>36462</v>
      </c>
    </row>
    <row r="1220" spans="1:2" x14ac:dyDescent="0.25">
      <c r="A1220" s="25">
        <f t="shared" si="19"/>
        <v>36464</v>
      </c>
      <c r="B1220" s="26">
        <f t="shared" ref="B1220:B1283" si="20">VLOOKUP(A1220,PRICELOOK,1)</f>
        <v>36462</v>
      </c>
    </row>
    <row r="1221" spans="1:2" x14ac:dyDescent="0.25">
      <c r="A1221" s="25">
        <f t="shared" si="19"/>
        <v>36465</v>
      </c>
      <c r="B1221" s="26">
        <f t="shared" si="20"/>
        <v>36465</v>
      </c>
    </row>
    <row r="1222" spans="1:2" x14ac:dyDescent="0.25">
      <c r="A1222" s="25">
        <f t="shared" si="19"/>
        <v>36466</v>
      </c>
      <c r="B1222" s="26">
        <f t="shared" si="20"/>
        <v>36466</v>
      </c>
    </row>
    <row r="1223" spans="1:2" x14ac:dyDescent="0.25">
      <c r="A1223" s="25">
        <f t="shared" si="19"/>
        <v>36467</v>
      </c>
      <c r="B1223" s="26">
        <f t="shared" si="20"/>
        <v>36467</v>
      </c>
    </row>
    <row r="1224" spans="1:2" x14ac:dyDescent="0.25">
      <c r="A1224" s="25">
        <f t="shared" si="19"/>
        <v>36468</v>
      </c>
      <c r="B1224" s="26">
        <f t="shared" si="20"/>
        <v>36468</v>
      </c>
    </row>
    <row r="1225" spans="1:2" x14ac:dyDescent="0.25">
      <c r="A1225" s="25">
        <f t="shared" si="19"/>
        <v>36469</v>
      </c>
      <c r="B1225" s="26">
        <f t="shared" si="20"/>
        <v>36469</v>
      </c>
    </row>
    <row r="1226" spans="1:2" x14ac:dyDescent="0.25">
      <c r="A1226" s="25">
        <f t="shared" si="19"/>
        <v>36470</v>
      </c>
      <c r="B1226" s="26">
        <f t="shared" si="20"/>
        <v>36469</v>
      </c>
    </row>
    <row r="1227" spans="1:2" x14ac:dyDescent="0.25">
      <c r="A1227" s="25">
        <f t="shared" si="19"/>
        <v>36471</v>
      </c>
      <c r="B1227" s="26">
        <f t="shared" si="20"/>
        <v>36469</v>
      </c>
    </row>
    <row r="1228" spans="1:2" x14ac:dyDescent="0.25">
      <c r="A1228" s="25">
        <f t="shared" si="19"/>
        <v>36472</v>
      </c>
      <c r="B1228" s="26">
        <f t="shared" si="20"/>
        <v>36472</v>
      </c>
    </row>
    <row r="1229" spans="1:2" x14ac:dyDescent="0.25">
      <c r="A1229" s="25">
        <f t="shared" si="19"/>
        <v>36473</v>
      </c>
      <c r="B1229" s="26">
        <f t="shared" si="20"/>
        <v>36473</v>
      </c>
    </row>
    <row r="1230" spans="1:2" x14ac:dyDescent="0.25">
      <c r="A1230" s="25">
        <f t="shared" si="19"/>
        <v>36474</v>
      </c>
      <c r="B1230" s="26">
        <f t="shared" si="20"/>
        <v>36474</v>
      </c>
    </row>
    <row r="1231" spans="1:2" x14ac:dyDescent="0.25">
      <c r="A1231" s="25">
        <f t="shared" si="19"/>
        <v>36475</v>
      </c>
      <c r="B1231" s="26">
        <f t="shared" si="20"/>
        <v>36475</v>
      </c>
    </row>
    <row r="1232" spans="1:2" x14ac:dyDescent="0.25">
      <c r="A1232" s="25">
        <f t="shared" si="19"/>
        <v>36476</v>
      </c>
      <c r="B1232" s="26">
        <f t="shared" si="20"/>
        <v>36476</v>
      </c>
    </row>
    <row r="1233" spans="1:2" x14ac:dyDescent="0.25">
      <c r="A1233" s="25">
        <f t="shared" si="19"/>
        <v>36477</v>
      </c>
      <c r="B1233" s="26">
        <f t="shared" si="20"/>
        <v>36476</v>
      </c>
    </row>
    <row r="1234" spans="1:2" x14ac:dyDescent="0.25">
      <c r="A1234" s="25">
        <f t="shared" si="19"/>
        <v>36478</v>
      </c>
      <c r="B1234" s="26">
        <f t="shared" si="20"/>
        <v>36476</v>
      </c>
    </row>
    <row r="1235" spans="1:2" x14ac:dyDescent="0.25">
      <c r="A1235" s="25">
        <f t="shared" si="19"/>
        <v>36479</v>
      </c>
      <c r="B1235" s="26">
        <f t="shared" si="20"/>
        <v>36479</v>
      </c>
    </row>
    <row r="1236" spans="1:2" x14ac:dyDescent="0.25">
      <c r="A1236" s="25">
        <f t="shared" si="19"/>
        <v>36480</v>
      </c>
      <c r="B1236" s="26">
        <f t="shared" si="20"/>
        <v>36480</v>
      </c>
    </row>
    <row r="1237" spans="1:2" x14ac:dyDescent="0.25">
      <c r="A1237" s="25">
        <f t="shared" si="19"/>
        <v>36481</v>
      </c>
      <c r="B1237" s="26">
        <f t="shared" si="20"/>
        <v>36481</v>
      </c>
    </row>
    <row r="1238" spans="1:2" x14ac:dyDescent="0.25">
      <c r="A1238" s="25">
        <f t="shared" si="19"/>
        <v>36482</v>
      </c>
      <c r="B1238" s="26">
        <f t="shared" si="20"/>
        <v>36482</v>
      </c>
    </row>
    <row r="1239" spans="1:2" x14ac:dyDescent="0.25">
      <c r="A1239" s="25">
        <f t="shared" si="19"/>
        <v>36483</v>
      </c>
      <c r="B1239" s="26">
        <f t="shared" si="20"/>
        <v>36483</v>
      </c>
    </row>
    <row r="1240" spans="1:2" x14ac:dyDescent="0.25">
      <c r="A1240" s="25">
        <f t="shared" si="19"/>
        <v>36484</v>
      </c>
      <c r="B1240" s="26">
        <f t="shared" si="20"/>
        <v>36483</v>
      </c>
    </row>
    <row r="1241" spans="1:2" x14ac:dyDescent="0.25">
      <c r="A1241" s="25">
        <f t="shared" si="19"/>
        <v>36485</v>
      </c>
      <c r="B1241" s="26">
        <f t="shared" si="20"/>
        <v>36483</v>
      </c>
    </row>
    <row r="1242" spans="1:2" x14ac:dyDescent="0.25">
      <c r="A1242" s="25">
        <f t="shared" si="19"/>
        <v>36486</v>
      </c>
      <c r="B1242" s="26">
        <f t="shared" si="20"/>
        <v>36486</v>
      </c>
    </row>
    <row r="1243" spans="1:2" x14ac:dyDescent="0.25">
      <c r="A1243" s="25">
        <f t="shared" si="19"/>
        <v>36487</v>
      </c>
      <c r="B1243" s="26">
        <f t="shared" si="20"/>
        <v>36487</v>
      </c>
    </row>
    <row r="1244" spans="1:2" x14ac:dyDescent="0.25">
      <c r="A1244" s="25">
        <f t="shared" ref="A1244:A1307" si="21">A1243+1</f>
        <v>36488</v>
      </c>
      <c r="B1244" s="26">
        <f t="shared" si="20"/>
        <v>36488</v>
      </c>
    </row>
    <row r="1245" spans="1:2" x14ac:dyDescent="0.25">
      <c r="A1245" s="25">
        <f t="shared" si="21"/>
        <v>36489</v>
      </c>
      <c r="B1245" s="26">
        <f t="shared" si="20"/>
        <v>36488</v>
      </c>
    </row>
    <row r="1246" spans="1:2" x14ac:dyDescent="0.25">
      <c r="A1246" s="25">
        <f t="shared" si="21"/>
        <v>36490</v>
      </c>
      <c r="B1246" s="26">
        <f t="shared" si="20"/>
        <v>36488</v>
      </c>
    </row>
    <row r="1247" spans="1:2" x14ac:dyDescent="0.25">
      <c r="A1247" s="25">
        <f t="shared" si="21"/>
        <v>36491</v>
      </c>
      <c r="B1247" s="26">
        <f t="shared" si="20"/>
        <v>36488</v>
      </c>
    </row>
    <row r="1248" spans="1:2" x14ac:dyDescent="0.25">
      <c r="A1248" s="25">
        <f t="shared" si="21"/>
        <v>36492</v>
      </c>
      <c r="B1248" s="26">
        <f t="shared" si="20"/>
        <v>36488</v>
      </c>
    </row>
    <row r="1249" spans="1:2" x14ac:dyDescent="0.25">
      <c r="A1249" s="25">
        <f t="shared" si="21"/>
        <v>36493</v>
      </c>
      <c r="B1249" s="26">
        <f t="shared" si="20"/>
        <v>36493</v>
      </c>
    </row>
    <row r="1250" spans="1:2" x14ac:dyDescent="0.25">
      <c r="A1250" s="25">
        <f t="shared" si="21"/>
        <v>36494</v>
      </c>
      <c r="B1250" s="26">
        <f t="shared" si="20"/>
        <v>36494</v>
      </c>
    </row>
    <row r="1251" spans="1:2" x14ac:dyDescent="0.25">
      <c r="A1251" s="25">
        <f t="shared" si="21"/>
        <v>36495</v>
      </c>
      <c r="B1251" s="26">
        <f t="shared" si="20"/>
        <v>36495</v>
      </c>
    </row>
    <row r="1252" spans="1:2" x14ac:dyDescent="0.25">
      <c r="A1252" s="25">
        <f t="shared" si="21"/>
        <v>36496</v>
      </c>
      <c r="B1252" s="26">
        <f t="shared" si="20"/>
        <v>36496</v>
      </c>
    </row>
    <row r="1253" spans="1:2" x14ac:dyDescent="0.25">
      <c r="A1253" s="25">
        <f t="shared" si="21"/>
        <v>36497</v>
      </c>
      <c r="B1253" s="26">
        <f t="shared" si="20"/>
        <v>36497</v>
      </c>
    </row>
    <row r="1254" spans="1:2" x14ac:dyDescent="0.25">
      <c r="A1254" s="25">
        <f t="shared" si="21"/>
        <v>36498</v>
      </c>
      <c r="B1254" s="26">
        <f t="shared" si="20"/>
        <v>36497</v>
      </c>
    </row>
    <row r="1255" spans="1:2" x14ac:dyDescent="0.25">
      <c r="A1255" s="25">
        <f t="shared" si="21"/>
        <v>36499</v>
      </c>
      <c r="B1255" s="26">
        <f t="shared" si="20"/>
        <v>36497</v>
      </c>
    </row>
    <row r="1256" spans="1:2" x14ac:dyDescent="0.25">
      <c r="A1256" s="25">
        <f t="shared" si="21"/>
        <v>36500</v>
      </c>
      <c r="B1256" s="26">
        <f t="shared" si="20"/>
        <v>36500</v>
      </c>
    </row>
    <row r="1257" spans="1:2" x14ac:dyDescent="0.25">
      <c r="A1257" s="25">
        <f t="shared" si="21"/>
        <v>36501</v>
      </c>
      <c r="B1257" s="26">
        <f t="shared" si="20"/>
        <v>36501</v>
      </c>
    </row>
    <row r="1258" spans="1:2" x14ac:dyDescent="0.25">
      <c r="A1258" s="25">
        <f t="shared" si="21"/>
        <v>36502</v>
      </c>
      <c r="B1258" s="26">
        <f t="shared" si="20"/>
        <v>36502</v>
      </c>
    </row>
    <row r="1259" spans="1:2" x14ac:dyDescent="0.25">
      <c r="A1259" s="25">
        <f t="shared" si="21"/>
        <v>36503</v>
      </c>
      <c r="B1259" s="26">
        <f t="shared" si="20"/>
        <v>36503</v>
      </c>
    </row>
    <row r="1260" spans="1:2" x14ac:dyDescent="0.25">
      <c r="A1260" s="25">
        <f t="shared" si="21"/>
        <v>36504</v>
      </c>
      <c r="B1260" s="26">
        <f t="shared" si="20"/>
        <v>36504</v>
      </c>
    </row>
    <row r="1261" spans="1:2" x14ac:dyDescent="0.25">
      <c r="A1261" s="25">
        <f t="shared" si="21"/>
        <v>36505</v>
      </c>
      <c r="B1261" s="26">
        <f t="shared" si="20"/>
        <v>36504</v>
      </c>
    </row>
    <row r="1262" spans="1:2" x14ac:dyDescent="0.25">
      <c r="A1262" s="25">
        <f t="shared" si="21"/>
        <v>36506</v>
      </c>
      <c r="B1262" s="26">
        <f t="shared" si="20"/>
        <v>36504</v>
      </c>
    </row>
    <row r="1263" spans="1:2" x14ac:dyDescent="0.25">
      <c r="A1263" s="25">
        <f t="shared" si="21"/>
        <v>36507</v>
      </c>
      <c r="B1263" s="26">
        <f t="shared" si="20"/>
        <v>36507</v>
      </c>
    </row>
    <row r="1264" spans="1:2" x14ac:dyDescent="0.25">
      <c r="A1264" s="25">
        <f t="shared" si="21"/>
        <v>36508</v>
      </c>
      <c r="B1264" s="26">
        <f t="shared" si="20"/>
        <v>36508</v>
      </c>
    </row>
    <row r="1265" spans="1:2" x14ac:dyDescent="0.25">
      <c r="A1265" s="25">
        <f t="shared" si="21"/>
        <v>36509</v>
      </c>
      <c r="B1265" s="26">
        <f t="shared" si="20"/>
        <v>36509</v>
      </c>
    </row>
    <row r="1266" spans="1:2" x14ac:dyDescent="0.25">
      <c r="A1266" s="25">
        <f t="shared" si="21"/>
        <v>36510</v>
      </c>
      <c r="B1266" s="26">
        <f t="shared" si="20"/>
        <v>36510</v>
      </c>
    </row>
    <row r="1267" spans="1:2" x14ac:dyDescent="0.25">
      <c r="A1267" s="25">
        <f t="shared" si="21"/>
        <v>36511</v>
      </c>
      <c r="B1267" s="26">
        <f t="shared" si="20"/>
        <v>36511</v>
      </c>
    </row>
    <row r="1268" spans="1:2" x14ac:dyDescent="0.25">
      <c r="A1268" s="25">
        <f t="shared" si="21"/>
        <v>36512</v>
      </c>
      <c r="B1268" s="26">
        <f t="shared" si="20"/>
        <v>36511</v>
      </c>
    </row>
    <row r="1269" spans="1:2" x14ac:dyDescent="0.25">
      <c r="A1269" s="25">
        <f t="shared" si="21"/>
        <v>36513</v>
      </c>
      <c r="B1269" s="26">
        <f t="shared" si="20"/>
        <v>36511</v>
      </c>
    </row>
    <row r="1270" spans="1:2" x14ac:dyDescent="0.25">
      <c r="A1270" s="25">
        <f t="shared" si="21"/>
        <v>36514</v>
      </c>
      <c r="B1270" s="26">
        <f t="shared" si="20"/>
        <v>36514</v>
      </c>
    </row>
    <row r="1271" spans="1:2" x14ac:dyDescent="0.25">
      <c r="A1271" s="25">
        <f t="shared" si="21"/>
        <v>36515</v>
      </c>
      <c r="B1271" s="26">
        <f t="shared" si="20"/>
        <v>36515</v>
      </c>
    </row>
    <row r="1272" spans="1:2" x14ac:dyDescent="0.25">
      <c r="A1272" s="25">
        <f t="shared" si="21"/>
        <v>36516</v>
      </c>
      <c r="B1272" s="26">
        <f t="shared" si="20"/>
        <v>36516</v>
      </c>
    </row>
    <row r="1273" spans="1:2" x14ac:dyDescent="0.25">
      <c r="A1273" s="25">
        <f t="shared" si="21"/>
        <v>36517</v>
      </c>
      <c r="B1273" s="26">
        <f t="shared" si="20"/>
        <v>36517</v>
      </c>
    </row>
    <row r="1274" spans="1:2" x14ac:dyDescent="0.25">
      <c r="A1274" s="25">
        <f t="shared" si="21"/>
        <v>36518</v>
      </c>
      <c r="B1274" s="26">
        <f t="shared" si="20"/>
        <v>36517</v>
      </c>
    </row>
    <row r="1275" spans="1:2" x14ac:dyDescent="0.25">
      <c r="A1275" s="25">
        <f t="shared" si="21"/>
        <v>36519</v>
      </c>
      <c r="B1275" s="26">
        <f t="shared" si="20"/>
        <v>36517</v>
      </c>
    </row>
    <row r="1276" spans="1:2" x14ac:dyDescent="0.25">
      <c r="A1276" s="25">
        <f t="shared" si="21"/>
        <v>36520</v>
      </c>
      <c r="B1276" s="26">
        <f t="shared" si="20"/>
        <v>36517</v>
      </c>
    </row>
    <row r="1277" spans="1:2" x14ac:dyDescent="0.25">
      <c r="A1277" s="25">
        <f t="shared" si="21"/>
        <v>36521</v>
      </c>
      <c r="B1277" s="26">
        <f t="shared" si="20"/>
        <v>36521</v>
      </c>
    </row>
    <row r="1278" spans="1:2" x14ac:dyDescent="0.25">
      <c r="A1278" s="25">
        <f t="shared" si="21"/>
        <v>36522</v>
      </c>
      <c r="B1278" s="26">
        <f t="shared" si="20"/>
        <v>36522</v>
      </c>
    </row>
    <row r="1279" spans="1:2" x14ac:dyDescent="0.25">
      <c r="A1279" s="25">
        <f t="shared" si="21"/>
        <v>36523</v>
      </c>
      <c r="B1279" s="26">
        <f t="shared" si="20"/>
        <v>36523</v>
      </c>
    </row>
    <row r="1280" spans="1:2" x14ac:dyDescent="0.25">
      <c r="A1280" s="25">
        <f t="shared" si="21"/>
        <v>36524</v>
      </c>
      <c r="B1280" s="26">
        <f t="shared" si="20"/>
        <v>36524</v>
      </c>
    </row>
    <row r="1281" spans="1:2" x14ac:dyDescent="0.25">
      <c r="A1281" s="25">
        <f t="shared" si="21"/>
        <v>36525</v>
      </c>
      <c r="B1281" s="26">
        <f t="shared" si="20"/>
        <v>36524</v>
      </c>
    </row>
    <row r="1282" spans="1:2" x14ac:dyDescent="0.25">
      <c r="A1282" s="25">
        <f t="shared" si="21"/>
        <v>36526</v>
      </c>
      <c r="B1282" s="26">
        <f t="shared" si="20"/>
        <v>36524</v>
      </c>
    </row>
    <row r="1283" spans="1:2" x14ac:dyDescent="0.25">
      <c r="A1283" s="25">
        <f t="shared" si="21"/>
        <v>36527</v>
      </c>
      <c r="B1283" s="26">
        <f t="shared" si="20"/>
        <v>36524</v>
      </c>
    </row>
    <row r="1284" spans="1:2" x14ac:dyDescent="0.25">
      <c r="A1284" s="25">
        <f t="shared" si="21"/>
        <v>36528</v>
      </c>
      <c r="B1284" s="26">
        <f t="shared" ref="B1284:B1347" si="22">VLOOKUP(A1284,PRICELOOK,1)</f>
        <v>36524</v>
      </c>
    </row>
    <row r="1285" spans="1:2" x14ac:dyDescent="0.25">
      <c r="A1285" s="25">
        <f t="shared" si="21"/>
        <v>36529</v>
      </c>
      <c r="B1285" s="26">
        <f t="shared" si="22"/>
        <v>36529</v>
      </c>
    </row>
    <row r="1286" spans="1:2" x14ac:dyDescent="0.25">
      <c r="A1286" s="25">
        <f t="shared" si="21"/>
        <v>36530</v>
      </c>
      <c r="B1286" s="26">
        <f t="shared" si="22"/>
        <v>36530</v>
      </c>
    </row>
    <row r="1287" spans="1:2" x14ac:dyDescent="0.25">
      <c r="A1287" s="25">
        <f t="shared" si="21"/>
        <v>36531</v>
      </c>
      <c r="B1287" s="26">
        <f t="shared" si="22"/>
        <v>36531</v>
      </c>
    </row>
    <row r="1288" spans="1:2" x14ac:dyDescent="0.25">
      <c r="A1288" s="25">
        <f t="shared" si="21"/>
        <v>36532</v>
      </c>
      <c r="B1288" s="26">
        <f t="shared" si="22"/>
        <v>36532</v>
      </c>
    </row>
    <row r="1289" spans="1:2" x14ac:dyDescent="0.25">
      <c r="A1289" s="25">
        <f t="shared" si="21"/>
        <v>36533</v>
      </c>
      <c r="B1289" s="26">
        <f t="shared" si="22"/>
        <v>36532</v>
      </c>
    </row>
    <row r="1290" spans="1:2" x14ac:dyDescent="0.25">
      <c r="A1290" s="25">
        <f t="shared" si="21"/>
        <v>36534</v>
      </c>
      <c r="B1290" s="26">
        <f t="shared" si="22"/>
        <v>36532</v>
      </c>
    </row>
    <row r="1291" spans="1:2" x14ac:dyDescent="0.25">
      <c r="A1291" s="25">
        <f t="shared" si="21"/>
        <v>36535</v>
      </c>
      <c r="B1291" s="26">
        <f t="shared" si="22"/>
        <v>36535</v>
      </c>
    </row>
    <row r="1292" spans="1:2" x14ac:dyDescent="0.25">
      <c r="A1292" s="25">
        <f t="shared" si="21"/>
        <v>36536</v>
      </c>
      <c r="B1292" s="26">
        <f t="shared" si="22"/>
        <v>36536</v>
      </c>
    </row>
    <row r="1293" spans="1:2" x14ac:dyDescent="0.25">
      <c r="A1293" s="25">
        <f t="shared" si="21"/>
        <v>36537</v>
      </c>
      <c r="B1293" s="26">
        <f t="shared" si="22"/>
        <v>36537</v>
      </c>
    </row>
    <row r="1294" spans="1:2" x14ac:dyDescent="0.25">
      <c r="A1294" s="25">
        <f t="shared" si="21"/>
        <v>36538</v>
      </c>
      <c r="B1294" s="26">
        <f t="shared" si="22"/>
        <v>36538</v>
      </c>
    </row>
    <row r="1295" spans="1:2" x14ac:dyDescent="0.25">
      <c r="A1295" s="25">
        <f t="shared" si="21"/>
        <v>36539</v>
      </c>
      <c r="B1295" s="26">
        <f t="shared" si="22"/>
        <v>36539</v>
      </c>
    </row>
    <row r="1296" spans="1:2" x14ac:dyDescent="0.25">
      <c r="A1296" s="25">
        <f t="shared" si="21"/>
        <v>36540</v>
      </c>
      <c r="B1296" s="26">
        <f t="shared" si="22"/>
        <v>36539</v>
      </c>
    </row>
    <row r="1297" spans="1:2" x14ac:dyDescent="0.25">
      <c r="A1297" s="25">
        <f t="shared" si="21"/>
        <v>36541</v>
      </c>
      <c r="B1297" s="26">
        <f t="shared" si="22"/>
        <v>36539</v>
      </c>
    </row>
    <row r="1298" spans="1:2" x14ac:dyDescent="0.25">
      <c r="A1298" s="25">
        <f t="shared" si="21"/>
        <v>36542</v>
      </c>
      <c r="B1298" s="26">
        <f t="shared" si="22"/>
        <v>36539</v>
      </c>
    </row>
    <row r="1299" spans="1:2" x14ac:dyDescent="0.25">
      <c r="A1299" s="25">
        <f t="shared" si="21"/>
        <v>36543</v>
      </c>
      <c r="B1299" s="26">
        <f t="shared" si="22"/>
        <v>36543</v>
      </c>
    </row>
    <row r="1300" spans="1:2" x14ac:dyDescent="0.25">
      <c r="A1300" s="25">
        <f t="shared" si="21"/>
        <v>36544</v>
      </c>
      <c r="B1300" s="26">
        <f t="shared" si="22"/>
        <v>36544</v>
      </c>
    </row>
    <row r="1301" spans="1:2" x14ac:dyDescent="0.25">
      <c r="A1301" s="25">
        <f t="shared" si="21"/>
        <v>36545</v>
      </c>
      <c r="B1301" s="26">
        <f t="shared" si="22"/>
        <v>36545</v>
      </c>
    </row>
    <row r="1302" spans="1:2" x14ac:dyDescent="0.25">
      <c r="A1302" s="25">
        <f t="shared" si="21"/>
        <v>36546</v>
      </c>
      <c r="B1302" s="26">
        <f t="shared" si="22"/>
        <v>36546</v>
      </c>
    </row>
    <row r="1303" spans="1:2" x14ac:dyDescent="0.25">
      <c r="A1303" s="25">
        <f t="shared" si="21"/>
        <v>36547</v>
      </c>
      <c r="B1303" s="26">
        <f t="shared" si="22"/>
        <v>36546</v>
      </c>
    </row>
    <row r="1304" spans="1:2" x14ac:dyDescent="0.25">
      <c r="A1304" s="25">
        <f t="shared" si="21"/>
        <v>36548</v>
      </c>
      <c r="B1304" s="26">
        <f t="shared" si="22"/>
        <v>36546</v>
      </c>
    </row>
    <row r="1305" spans="1:2" x14ac:dyDescent="0.25">
      <c r="A1305" s="25">
        <f t="shared" si="21"/>
        <v>36549</v>
      </c>
      <c r="B1305" s="26">
        <f t="shared" si="22"/>
        <v>36549</v>
      </c>
    </row>
    <row r="1306" spans="1:2" x14ac:dyDescent="0.25">
      <c r="A1306" s="25">
        <f t="shared" si="21"/>
        <v>36550</v>
      </c>
      <c r="B1306" s="26">
        <f t="shared" si="22"/>
        <v>36550</v>
      </c>
    </row>
    <row r="1307" spans="1:2" x14ac:dyDescent="0.25">
      <c r="A1307" s="25">
        <f t="shared" si="21"/>
        <v>36551</v>
      </c>
      <c r="B1307" s="26">
        <f t="shared" si="22"/>
        <v>36551</v>
      </c>
    </row>
    <row r="1308" spans="1:2" x14ac:dyDescent="0.25">
      <c r="A1308" s="25">
        <f t="shared" ref="A1308:A1371" si="23">A1307+1</f>
        <v>36552</v>
      </c>
      <c r="B1308" s="26">
        <f t="shared" si="22"/>
        <v>36552</v>
      </c>
    </row>
    <row r="1309" spans="1:2" x14ac:dyDescent="0.25">
      <c r="A1309" s="25">
        <f t="shared" si="23"/>
        <v>36553</v>
      </c>
      <c r="B1309" s="26">
        <f t="shared" si="22"/>
        <v>36553</v>
      </c>
    </row>
    <row r="1310" spans="1:2" x14ac:dyDescent="0.25">
      <c r="A1310" s="25">
        <f t="shared" si="23"/>
        <v>36554</v>
      </c>
      <c r="B1310" s="26">
        <f t="shared" si="22"/>
        <v>36553</v>
      </c>
    </row>
    <row r="1311" spans="1:2" x14ac:dyDescent="0.25">
      <c r="A1311" s="25">
        <f t="shared" si="23"/>
        <v>36555</v>
      </c>
      <c r="B1311" s="26">
        <f t="shared" si="22"/>
        <v>36553</v>
      </c>
    </row>
    <row r="1312" spans="1:2" x14ac:dyDescent="0.25">
      <c r="A1312" s="25">
        <f t="shared" si="23"/>
        <v>36556</v>
      </c>
      <c r="B1312" s="26">
        <f t="shared" si="22"/>
        <v>36556</v>
      </c>
    </row>
    <row r="1313" spans="1:2" x14ac:dyDescent="0.25">
      <c r="A1313" s="25">
        <f t="shared" si="23"/>
        <v>36557</v>
      </c>
      <c r="B1313" s="26">
        <f t="shared" si="22"/>
        <v>36557</v>
      </c>
    </row>
    <row r="1314" spans="1:2" x14ac:dyDescent="0.25">
      <c r="A1314" s="25">
        <f t="shared" si="23"/>
        <v>36558</v>
      </c>
      <c r="B1314" s="26">
        <f t="shared" si="22"/>
        <v>36558</v>
      </c>
    </row>
    <row r="1315" spans="1:2" x14ac:dyDescent="0.25">
      <c r="A1315" s="25">
        <f t="shared" si="23"/>
        <v>36559</v>
      </c>
      <c r="B1315" s="26">
        <f t="shared" si="22"/>
        <v>36559</v>
      </c>
    </row>
    <row r="1316" spans="1:2" x14ac:dyDescent="0.25">
      <c r="A1316" s="25">
        <f t="shared" si="23"/>
        <v>36560</v>
      </c>
      <c r="B1316" s="26">
        <f t="shared" si="22"/>
        <v>36560</v>
      </c>
    </row>
    <row r="1317" spans="1:2" x14ac:dyDescent="0.25">
      <c r="A1317" s="25">
        <f t="shared" si="23"/>
        <v>36561</v>
      </c>
      <c r="B1317" s="26">
        <f t="shared" si="22"/>
        <v>36560</v>
      </c>
    </row>
    <row r="1318" spans="1:2" x14ac:dyDescent="0.25">
      <c r="A1318" s="25">
        <f t="shared" si="23"/>
        <v>36562</v>
      </c>
      <c r="B1318" s="26">
        <f t="shared" si="22"/>
        <v>36560</v>
      </c>
    </row>
    <row r="1319" spans="1:2" x14ac:dyDescent="0.25">
      <c r="A1319" s="25">
        <f t="shared" si="23"/>
        <v>36563</v>
      </c>
      <c r="B1319" s="26">
        <f t="shared" si="22"/>
        <v>36563</v>
      </c>
    </row>
    <row r="1320" spans="1:2" x14ac:dyDescent="0.25">
      <c r="A1320" s="25">
        <f t="shared" si="23"/>
        <v>36564</v>
      </c>
      <c r="B1320" s="26">
        <f t="shared" si="22"/>
        <v>36564</v>
      </c>
    </row>
    <row r="1321" spans="1:2" x14ac:dyDescent="0.25">
      <c r="A1321" s="25">
        <f t="shared" si="23"/>
        <v>36565</v>
      </c>
      <c r="B1321" s="26">
        <f t="shared" si="22"/>
        <v>36565</v>
      </c>
    </row>
    <row r="1322" spans="1:2" x14ac:dyDescent="0.25">
      <c r="A1322" s="25">
        <f t="shared" si="23"/>
        <v>36566</v>
      </c>
      <c r="B1322" s="26">
        <f t="shared" si="22"/>
        <v>36566</v>
      </c>
    </row>
    <row r="1323" spans="1:2" x14ac:dyDescent="0.25">
      <c r="A1323" s="25">
        <f t="shared" si="23"/>
        <v>36567</v>
      </c>
      <c r="B1323" s="26">
        <f t="shared" si="22"/>
        <v>36567</v>
      </c>
    </row>
    <row r="1324" spans="1:2" x14ac:dyDescent="0.25">
      <c r="A1324" s="25">
        <f t="shared" si="23"/>
        <v>36568</v>
      </c>
      <c r="B1324" s="26">
        <f t="shared" si="22"/>
        <v>36567</v>
      </c>
    </row>
    <row r="1325" spans="1:2" x14ac:dyDescent="0.25">
      <c r="A1325" s="25">
        <f t="shared" si="23"/>
        <v>36569</v>
      </c>
      <c r="B1325" s="26">
        <f t="shared" si="22"/>
        <v>36567</v>
      </c>
    </row>
    <row r="1326" spans="1:2" x14ac:dyDescent="0.25">
      <c r="A1326" s="25">
        <f t="shared" si="23"/>
        <v>36570</v>
      </c>
      <c r="B1326" s="26">
        <f t="shared" si="22"/>
        <v>36570</v>
      </c>
    </row>
    <row r="1327" spans="1:2" x14ac:dyDescent="0.25">
      <c r="A1327" s="25">
        <f t="shared" si="23"/>
        <v>36571</v>
      </c>
      <c r="B1327" s="26">
        <f t="shared" si="22"/>
        <v>36571</v>
      </c>
    </row>
    <row r="1328" spans="1:2" x14ac:dyDescent="0.25">
      <c r="A1328" s="25">
        <f t="shared" si="23"/>
        <v>36572</v>
      </c>
      <c r="B1328" s="26">
        <f t="shared" si="22"/>
        <v>36572</v>
      </c>
    </row>
    <row r="1329" spans="1:2" x14ac:dyDescent="0.25">
      <c r="A1329" s="25">
        <f t="shared" si="23"/>
        <v>36573</v>
      </c>
      <c r="B1329" s="26">
        <f t="shared" si="22"/>
        <v>36573</v>
      </c>
    </row>
    <row r="1330" spans="1:2" x14ac:dyDescent="0.25">
      <c r="A1330" s="25">
        <f t="shared" si="23"/>
        <v>36574</v>
      </c>
      <c r="B1330" s="26">
        <f t="shared" si="22"/>
        <v>36574</v>
      </c>
    </row>
    <row r="1331" spans="1:2" x14ac:dyDescent="0.25">
      <c r="A1331" s="25">
        <f t="shared" si="23"/>
        <v>36575</v>
      </c>
      <c r="B1331" s="26">
        <f t="shared" si="22"/>
        <v>36574</v>
      </c>
    </row>
    <row r="1332" spans="1:2" x14ac:dyDescent="0.25">
      <c r="A1332" s="25">
        <f t="shared" si="23"/>
        <v>36576</v>
      </c>
      <c r="B1332" s="26">
        <f t="shared" si="22"/>
        <v>36574</v>
      </c>
    </row>
    <row r="1333" spans="1:2" x14ac:dyDescent="0.25">
      <c r="A1333" s="25">
        <f t="shared" si="23"/>
        <v>36577</v>
      </c>
      <c r="B1333" s="26">
        <f t="shared" si="22"/>
        <v>36574</v>
      </c>
    </row>
    <row r="1334" spans="1:2" x14ac:dyDescent="0.25">
      <c r="A1334" s="25">
        <f t="shared" si="23"/>
        <v>36578</v>
      </c>
      <c r="B1334" s="26">
        <f t="shared" si="22"/>
        <v>36578</v>
      </c>
    </row>
    <row r="1335" spans="1:2" x14ac:dyDescent="0.25">
      <c r="A1335" s="25">
        <f t="shared" si="23"/>
        <v>36579</v>
      </c>
      <c r="B1335" s="26">
        <f t="shared" si="22"/>
        <v>36579</v>
      </c>
    </row>
    <row r="1336" spans="1:2" x14ac:dyDescent="0.25">
      <c r="A1336" s="25">
        <f t="shared" si="23"/>
        <v>36580</v>
      </c>
      <c r="B1336" s="26">
        <f t="shared" si="22"/>
        <v>36580</v>
      </c>
    </row>
    <row r="1337" spans="1:2" x14ac:dyDescent="0.25">
      <c r="A1337" s="25">
        <f t="shared" si="23"/>
        <v>36581</v>
      </c>
      <c r="B1337" s="26">
        <f t="shared" si="22"/>
        <v>36581</v>
      </c>
    </row>
    <row r="1338" spans="1:2" x14ac:dyDescent="0.25">
      <c r="A1338" s="25">
        <f t="shared" si="23"/>
        <v>36582</v>
      </c>
      <c r="B1338" s="26">
        <f t="shared" si="22"/>
        <v>36581</v>
      </c>
    </row>
    <row r="1339" spans="1:2" x14ac:dyDescent="0.25">
      <c r="A1339" s="25">
        <f t="shared" si="23"/>
        <v>36583</v>
      </c>
      <c r="B1339" s="26">
        <f t="shared" si="22"/>
        <v>36581</v>
      </c>
    </row>
    <row r="1340" spans="1:2" x14ac:dyDescent="0.25">
      <c r="A1340" s="25">
        <f t="shared" si="23"/>
        <v>36584</v>
      </c>
      <c r="B1340" s="26">
        <f t="shared" si="22"/>
        <v>36584</v>
      </c>
    </row>
    <row r="1341" spans="1:2" x14ac:dyDescent="0.25">
      <c r="A1341" s="25">
        <f t="shared" si="23"/>
        <v>36585</v>
      </c>
      <c r="B1341" s="26">
        <f t="shared" si="22"/>
        <v>36585</v>
      </c>
    </row>
    <row r="1342" spans="1:2" x14ac:dyDescent="0.25">
      <c r="A1342" s="25">
        <f t="shared" si="23"/>
        <v>36586</v>
      </c>
      <c r="B1342" s="26">
        <f t="shared" si="22"/>
        <v>36586</v>
      </c>
    </row>
    <row r="1343" spans="1:2" x14ac:dyDescent="0.25">
      <c r="A1343" s="25">
        <f t="shared" si="23"/>
        <v>36587</v>
      </c>
      <c r="B1343" s="26">
        <f t="shared" si="22"/>
        <v>36587</v>
      </c>
    </row>
    <row r="1344" spans="1:2" x14ac:dyDescent="0.25">
      <c r="A1344" s="25">
        <f t="shared" si="23"/>
        <v>36588</v>
      </c>
      <c r="B1344" s="26">
        <f t="shared" si="22"/>
        <v>36588</v>
      </c>
    </row>
    <row r="1345" spans="1:2" x14ac:dyDescent="0.25">
      <c r="A1345" s="25">
        <f t="shared" si="23"/>
        <v>36589</v>
      </c>
      <c r="B1345" s="26">
        <f t="shared" si="22"/>
        <v>36588</v>
      </c>
    </row>
    <row r="1346" spans="1:2" x14ac:dyDescent="0.25">
      <c r="A1346" s="25">
        <f t="shared" si="23"/>
        <v>36590</v>
      </c>
      <c r="B1346" s="26">
        <f t="shared" si="22"/>
        <v>36588</v>
      </c>
    </row>
    <row r="1347" spans="1:2" x14ac:dyDescent="0.25">
      <c r="A1347" s="25">
        <f t="shared" si="23"/>
        <v>36591</v>
      </c>
      <c r="B1347" s="26">
        <f t="shared" si="22"/>
        <v>36591</v>
      </c>
    </row>
    <row r="1348" spans="1:2" x14ac:dyDescent="0.25">
      <c r="A1348" s="25">
        <f t="shared" si="23"/>
        <v>36592</v>
      </c>
      <c r="B1348" s="26">
        <f t="shared" ref="B1348:B1411" si="24">VLOOKUP(A1348,PRICELOOK,1)</f>
        <v>36592</v>
      </c>
    </row>
    <row r="1349" spans="1:2" x14ac:dyDescent="0.25">
      <c r="A1349" s="25">
        <f t="shared" si="23"/>
        <v>36593</v>
      </c>
      <c r="B1349" s="26">
        <f t="shared" si="24"/>
        <v>36593</v>
      </c>
    </row>
    <row r="1350" spans="1:2" x14ac:dyDescent="0.25">
      <c r="A1350" s="25">
        <f t="shared" si="23"/>
        <v>36594</v>
      </c>
      <c r="B1350" s="26">
        <f t="shared" si="24"/>
        <v>36594</v>
      </c>
    </row>
    <row r="1351" spans="1:2" x14ac:dyDescent="0.25">
      <c r="A1351" s="25">
        <f t="shared" si="23"/>
        <v>36595</v>
      </c>
      <c r="B1351" s="26">
        <f t="shared" si="24"/>
        <v>36595</v>
      </c>
    </row>
    <row r="1352" spans="1:2" x14ac:dyDescent="0.25">
      <c r="A1352" s="25">
        <f t="shared" si="23"/>
        <v>36596</v>
      </c>
      <c r="B1352" s="26">
        <f t="shared" si="24"/>
        <v>36595</v>
      </c>
    </row>
    <row r="1353" spans="1:2" x14ac:dyDescent="0.25">
      <c r="A1353" s="25">
        <f t="shared" si="23"/>
        <v>36597</v>
      </c>
      <c r="B1353" s="26">
        <f t="shared" si="24"/>
        <v>36595</v>
      </c>
    </row>
    <row r="1354" spans="1:2" x14ac:dyDescent="0.25">
      <c r="A1354" s="25">
        <f t="shared" si="23"/>
        <v>36598</v>
      </c>
      <c r="B1354" s="26">
        <f t="shared" si="24"/>
        <v>36598</v>
      </c>
    </row>
    <row r="1355" spans="1:2" x14ac:dyDescent="0.25">
      <c r="A1355" s="25">
        <f t="shared" si="23"/>
        <v>36599</v>
      </c>
      <c r="B1355" s="26">
        <f t="shared" si="24"/>
        <v>36599</v>
      </c>
    </row>
    <row r="1356" spans="1:2" x14ac:dyDescent="0.25">
      <c r="A1356" s="25">
        <f t="shared" si="23"/>
        <v>36600</v>
      </c>
      <c r="B1356" s="26">
        <f t="shared" si="24"/>
        <v>36600</v>
      </c>
    </row>
    <row r="1357" spans="1:2" x14ac:dyDescent="0.25">
      <c r="A1357" s="25">
        <f t="shared" si="23"/>
        <v>36601</v>
      </c>
      <c r="B1357" s="26">
        <f t="shared" si="24"/>
        <v>36601</v>
      </c>
    </row>
    <row r="1358" spans="1:2" x14ac:dyDescent="0.25">
      <c r="A1358" s="25">
        <f t="shared" si="23"/>
        <v>36602</v>
      </c>
      <c r="B1358" s="26">
        <f t="shared" si="24"/>
        <v>36602</v>
      </c>
    </row>
    <row r="1359" spans="1:2" x14ac:dyDescent="0.25">
      <c r="A1359" s="25">
        <f t="shared" si="23"/>
        <v>36603</v>
      </c>
      <c r="B1359" s="26">
        <f t="shared" si="24"/>
        <v>36602</v>
      </c>
    </row>
    <row r="1360" spans="1:2" x14ac:dyDescent="0.25">
      <c r="A1360" s="25">
        <f t="shared" si="23"/>
        <v>36604</v>
      </c>
      <c r="B1360" s="26">
        <f t="shared" si="24"/>
        <v>36602</v>
      </c>
    </row>
    <row r="1361" spans="1:2" x14ac:dyDescent="0.25">
      <c r="A1361" s="25">
        <f t="shared" si="23"/>
        <v>36605</v>
      </c>
      <c r="B1361" s="26">
        <f t="shared" si="24"/>
        <v>36605</v>
      </c>
    </row>
    <row r="1362" spans="1:2" x14ac:dyDescent="0.25">
      <c r="A1362" s="25">
        <f t="shared" si="23"/>
        <v>36606</v>
      </c>
      <c r="B1362" s="26">
        <f t="shared" si="24"/>
        <v>36606</v>
      </c>
    </row>
    <row r="1363" spans="1:2" x14ac:dyDescent="0.25">
      <c r="A1363" s="25">
        <f t="shared" si="23"/>
        <v>36607</v>
      </c>
      <c r="B1363" s="26">
        <f t="shared" si="24"/>
        <v>36607</v>
      </c>
    </row>
    <row r="1364" spans="1:2" x14ac:dyDescent="0.25">
      <c r="A1364" s="25">
        <f t="shared" si="23"/>
        <v>36608</v>
      </c>
      <c r="B1364" s="26">
        <f t="shared" si="24"/>
        <v>36608</v>
      </c>
    </row>
    <row r="1365" spans="1:2" x14ac:dyDescent="0.25">
      <c r="A1365" s="25">
        <f t="shared" si="23"/>
        <v>36609</v>
      </c>
      <c r="B1365" s="26">
        <f t="shared" si="24"/>
        <v>36609</v>
      </c>
    </row>
    <row r="1366" spans="1:2" x14ac:dyDescent="0.25">
      <c r="A1366" s="25">
        <f t="shared" si="23"/>
        <v>36610</v>
      </c>
      <c r="B1366" s="26">
        <f t="shared" si="24"/>
        <v>36609</v>
      </c>
    </row>
    <row r="1367" spans="1:2" x14ac:dyDescent="0.25">
      <c r="A1367" s="25">
        <f t="shared" si="23"/>
        <v>36611</v>
      </c>
      <c r="B1367" s="26">
        <f t="shared" si="24"/>
        <v>36609</v>
      </c>
    </row>
    <row r="1368" spans="1:2" x14ac:dyDescent="0.25">
      <c r="A1368" s="25">
        <f t="shared" si="23"/>
        <v>36612</v>
      </c>
      <c r="B1368" s="26">
        <f t="shared" si="24"/>
        <v>36612</v>
      </c>
    </row>
    <row r="1369" spans="1:2" x14ac:dyDescent="0.25">
      <c r="A1369" s="25">
        <f t="shared" si="23"/>
        <v>36613</v>
      </c>
      <c r="B1369" s="26">
        <f t="shared" si="24"/>
        <v>36613</v>
      </c>
    </row>
    <row r="1370" spans="1:2" x14ac:dyDescent="0.25">
      <c r="A1370" s="25">
        <f t="shared" si="23"/>
        <v>36614</v>
      </c>
      <c r="B1370" s="26">
        <f t="shared" si="24"/>
        <v>36614</v>
      </c>
    </row>
    <row r="1371" spans="1:2" x14ac:dyDescent="0.25">
      <c r="A1371" s="25">
        <f t="shared" si="23"/>
        <v>36615</v>
      </c>
      <c r="B1371" s="26">
        <f t="shared" si="24"/>
        <v>36615</v>
      </c>
    </row>
    <row r="1372" spans="1:2" x14ac:dyDescent="0.25">
      <c r="A1372" s="25">
        <f t="shared" ref="A1372:A1389" si="25">A1371+1</f>
        <v>36616</v>
      </c>
      <c r="B1372" s="26">
        <f t="shared" si="24"/>
        <v>36616</v>
      </c>
    </row>
    <row r="1373" spans="1:2" x14ac:dyDescent="0.25">
      <c r="A1373" s="25">
        <f t="shared" si="25"/>
        <v>36617</v>
      </c>
      <c r="B1373" s="26">
        <f t="shared" si="24"/>
        <v>36616</v>
      </c>
    </row>
    <row r="1374" spans="1:2" x14ac:dyDescent="0.25">
      <c r="A1374" s="25">
        <f t="shared" si="25"/>
        <v>36618</v>
      </c>
      <c r="B1374" s="26">
        <f t="shared" si="24"/>
        <v>36616</v>
      </c>
    </row>
    <row r="1375" spans="1:2" x14ac:dyDescent="0.25">
      <c r="A1375" s="25">
        <f t="shared" si="25"/>
        <v>36619</v>
      </c>
      <c r="B1375" s="26">
        <f t="shared" si="24"/>
        <v>36619</v>
      </c>
    </row>
    <row r="1376" spans="1:2" x14ac:dyDescent="0.25">
      <c r="A1376" s="25">
        <f t="shared" si="25"/>
        <v>36620</v>
      </c>
      <c r="B1376" s="26">
        <f t="shared" si="24"/>
        <v>36620</v>
      </c>
    </row>
    <row r="1377" spans="1:2" x14ac:dyDescent="0.25">
      <c r="A1377" s="25">
        <f t="shared" si="25"/>
        <v>36621</v>
      </c>
      <c r="B1377" s="26">
        <f t="shared" si="24"/>
        <v>36621</v>
      </c>
    </row>
    <row r="1378" spans="1:2" x14ac:dyDescent="0.25">
      <c r="A1378" s="25">
        <f t="shared" si="25"/>
        <v>36622</v>
      </c>
      <c r="B1378" s="26">
        <f t="shared" si="24"/>
        <v>36622</v>
      </c>
    </row>
    <row r="1379" spans="1:2" x14ac:dyDescent="0.25">
      <c r="A1379" s="25">
        <f t="shared" si="25"/>
        <v>36623</v>
      </c>
      <c r="B1379" s="26">
        <f t="shared" si="24"/>
        <v>36623</v>
      </c>
    </row>
    <row r="1380" spans="1:2" x14ac:dyDescent="0.25">
      <c r="A1380" s="25">
        <f t="shared" si="25"/>
        <v>36624</v>
      </c>
      <c r="B1380" s="26">
        <f t="shared" si="24"/>
        <v>36623</v>
      </c>
    </row>
    <row r="1381" spans="1:2" x14ac:dyDescent="0.25">
      <c r="A1381" s="25">
        <f t="shared" si="25"/>
        <v>36625</v>
      </c>
      <c r="B1381" s="26">
        <f t="shared" si="24"/>
        <v>36623</v>
      </c>
    </row>
    <row r="1382" spans="1:2" x14ac:dyDescent="0.25">
      <c r="A1382" s="25">
        <f t="shared" si="25"/>
        <v>36626</v>
      </c>
      <c r="B1382" s="26">
        <f t="shared" si="24"/>
        <v>36626</v>
      </c>
    </row>
    <row r="1383" spans="1:2" x14ac:dyDescent="0.25">
      <c r="A1383" s="25">
        <f t="shared" si="25"/>
        <v>36627</v>
      </c>
      <c r="B1383" s="26">
        <f t="shared" si="24"/>
        <v>36627</v>
      </c>
    </row>
    <row r="1384" spans="1:2" x14ac:dyDescent="0.25">
      <c r="A1384" s="25">
        <f t="shared" si="25"/>
        <v>36628</v>
      </c>
      <c r="B1384" s="26">
        <f t="shared" si="24"/>
        <v>36628</v>
      </c>
    </row>
    <row r="1385" spans="1:2" x14ac:dyDescent="0.25">
      <c r="A1385" s="25">
        <f t="shared" si="25"/>
        <v>36629</v>
      </c>
      <c r="B1385" s="26">
        <f t="shared" si="24"/>
        <v>36629</v>
      </c>
    </row>
    <row r="1386" spans="1:2" x14ac:dyDescent="0.25">
      <c r="A1386" s="25">
        <f t="shared" si="25"/>
        <v>36630</v>
      </c>
      <c r="B1386" s="26">
        <f t="shared" si="24"/>
        <v>36630</v>
      </c>
    </row>
    <row r="1387" spans="1:2" x14ac:dyDescent="0.25">
      <c r="A1387" s="25">
        <f t="shared" si="25"/>
        <v>36631</v>
      </c>
      <c r="B1387" s="26">
        <f t="shared" si="24"/>
        <v>36630</v>
      </c>
    </row>
    <row r="1388" spans="1:2" x14ac:dyDescent="0.25">
      <c r="A1388" s="25">
        <f t="shared" si="25"/>
        <v>36632</v>
      </c>
      <c r="B1388" s="26">
        <f t="shared" si="24"/>
        <v>36630</v>
      </c>
    </row>
    <row r="1389" spans="1:2" x14ac:dyDescent="0.25">
      <c r="A1389" s="25">
        <f t="shared" si="25"/>
        <v>36633</v>
      </c>
      <c r="B1389" s="26">
        <f t="shared" si="24"/>
        <v>36633</v>
      </c>
    </row>
    <row r="1390" spans="1:2" x14ac:dyDescent="0.25">
      <c r="A1390" s="25">
        <f t="shared" ref="A1390:A1453" si="26">A1389+1</f>
        <v>36634</v>
      </c>
      <c r="B1390" s="26">
        <f t="shared" si="24"/>
        <v>36634</v>
      </c>
    </row>
    <row r="1391" spans="1:2" x14ac:dyDescent="0.25">
      <c r="A1391" s="25">
        <f t="shared" si="26"/>
        <v>36635</v>
      </c>
      <c r="B1391" s="26">
        <f t="shared" si="24"/>
        <v>36635</v>
      </c>
    </row>
    <row r="1392" spans="1:2" x14ac:dyDescent="0.25">
      <c r="A1392" s="25">
        <f t="shared" si="26"/>
        <v>36636</v>
      </c>
      <c r="B1392" s="26">
        <f t="shared" si="24"/>
        <v>36636</v>
      </c>
    </row>
    <row r="1393" spans="1:2" x14ac:dyDescent="0.25">
      <c r="A1393" s="25">
        <f t="shared" si="26"/>
        <v>36637</v>
      </c>
      <c r="B1393" s="26">
        <f t="shared" si="24"/>
        <v>36636</v>
      </c>
    </row>
    <row r="1394" spans="1:2" x14ac:dyDescent="0.25">
      <c r="A1394" s="25">
        <f t="shared" si="26"/>
        <v>36638</v>
      </c>
      <c r="B1394" s="26">
        <f t="shared" si="24"/>
        <v>36636</v>
      </c>
    </row>
    <row r="1395" spans="1:2" x14ac:dyDescent="0.25">
      <c r="A1395" s="25">
        <f t="shared" si="26"/>
        <v>36639</v>
      </c>
      <c r="B1395" s="26">
        <f t="shared" si="24"/>
        <v>36636</v>
      </c>
    </row>
    <row r="1396" spans="1:2" x14ac:dyDescent="0.25">
      <c r="A1396" s="25">
        <f t="shared" si="26"/>
        <v>36640</v>
      </c>
      <c r="B1396" s="26">
        <f t="shared" si="24"/>
        <v>36640</v>
      </c>
    </row>
    <row r="1397" spans="1:2" x14ac:dyDescent="0.25">
      <c r="A1397" s="25">
        <f t="shared" si="26"/>
        <v>36641</v>
      </c>
      <c r="B1397" s="26">
        <f t="shared" si="24"/>
        <v>36641</v>
      </c>
    </row>
    <row r="1398" spans="1:2" x14ac:dyDescent="0.25">
      <c r="A1398" s="25">
        <f t="shared" si="26"/>
        <v>36642</v>
      </c>
      <c r="B1398" s="26">
        <f t="shared" si="24"/>
        <v>36642</v>
      </c>
    </row>
    <row r="1399" spans="1:2" x14ac:dyDescent="0.25">
      <c r="A1399" s="25">
        <f t="shared" si="26"/>
        <v>36643</v>
      </c>
      <c r="B1399" s="26">
        <f t="shared" si="24"/>
        <v>36643</v>
      </c>
    </row>
    <row r="1400" spans="1:2" x14ac:dyDescent="0.25">
      <c r="A1400" s="25">
        <f t="shared" si="26"/>
        <v>36644</v>
      </c>
      <c r="B1400" s="26">
        <f t="shared" si="24"/>
        <v>36644</v>
      </c>
    </row>
    <row r="1401" spans="1:2" x14ac:dyDescent="0.25">
      <c r="A1401" s="25">
        <f t="shared" si="26"/>
        <v>36645</v>
      </c>
      <c r="B1401" s="26">
        <f t="shared" si="24"/>
        <v>36644</v>
      </c>
    </row>
    <row r="1402" spans="1:2" x14ac:dyDescent="0.25">
      <c r="A1402" s="25">
        <f t="shared" si="26"/>
        <v>36646</v>
      </c>
      <c r="B1402" s="26">
        <f t="shared" si="24"/>
        <v>36644</v>
      </c>
    </row>
    <row r="1403" spans="1:2" x14ac:dyDescent="0.25">
      <c r="A1403" s="25">
        <f t="shared" si="26"/>
        <v>36647</v>
      </c>
      <c r="B1403" s="26">
        <f t="shared" si="24"/>
        <v>36647</v>
      </c>
    </row>
    <row r="1404" spans="1:2" x14ac:dyDescent="0.25">
      <c r="A1404" s="25">
        <f t="shared" si="26"/>
        <v>36648</v>
      </c>
      <c r="B1404" s="26">
        <f t="shared" si="24"/>
        <v>36648</v>
      </c>
    </row>
    <row r="1405" spans="1:2" x14ac:dyDescent="0.25">
      <c r="A1405" s="25">
        <f t="shared" si="26"/>
        <v>36649</v>
      </c>
      <c r="B1405" s="26">
        <f t="shared" si="24"/>
        <v>36649</v>
      </c>
    </row>
    <row r="1406" spans="1:2" x14ac:dyDescent="0.25">
      <c r="A1406" s="25">
        <f t="shared" si="26"/>
        <v>36650</v>
      </c>
      <c r="B1406" s="26">
        <f t="shared" si="24"/>
        <v>36650</v>
      </c>
    </row>
    <row r="1407" spans="1:2" x14ac:dyDescent="0.25">
      <c r="A1407" s="25">
        <f t="shared" si="26"/>
        <v>36651</v>
      </c>
      <c r="B1407" s="26">
        <f t="shared" si="24"/>
        <v>36651</v>
      </c>
    </row>
    <row r="1408" spans="1:2" x14ac:dyDescent="0.25">
      <c r="A1408" s="25">
        <f t="shared" si="26"/>
        <v>36652</v>
      </c>
      <c r="B1408" s="26">
        <f t="shared" si="24"/>
        <v>36651</v>
      </c>
    </row>
    <row r="1409" spans="1:2" x14ac:dyDescent="0.25">
      <c r="A1409" s="25">
        <f t="shared" si="26"/>
        <v>36653</v>
      </c>
      <c r="B1409" s="26">
        <f t="shared" si="24"/>
        <v>36651</v>
      </c>
    </row>
    <row r="1410" spans="1:2" x14ac:dyDescent="0.25">
      <c r="A1410" s="25">
        <f t="shared" si="26"/>
        <v>36654</v>
      </c>
      <c r="B1410" s="26">
        <f t="shared" si="24"/>
        <v>36654</v>
      </c>
    </row>
    <row r="1411" spans="1:2" x14ac:dyDescent="0.25">
      <c r="A1411" s="25">
        <f t="shared" si="26"/>
        <v>36655</v>
      </c>
      <c r="B1411" s="26">
        <f t="shared" si="24"/>
        <v>36655</v>
      </c>
    </row>
    <row r="1412" spans="1:2" x14ac:dyDescent="0.25">
      <c r="A1412" s="25">
        <f t="shared" si="26"/>
        <v>36656</v>
      </c>
      <c r="B1412" s="26">
        <f t="shared" ref="B1412:B1475" si="27">VLOOKUP(A1412,PRICELOOK,1)</f>
        <v>36656</v>
      </c>
    </row>
    <row r="1413" spans="1:2" x14ac:dyDescent="0.25">
      <c r="A1413" s="25">
        <f t="shared" si="26"/>
        <v>36657</v>
      </c>
      <c r="B1413" s="26">
        <f t="shared" si="27"/>
        <v>36657</v>
      </c>
    </row>
    <row r="1414" spans="1:2" x14ac:dyDescent="0.25">
      <c r="A1414" s="25">
        <f t="shared" si="26"/>
        <v>36658</v>
      </c>
      <c r="B1414" s="26">
        <f t="shared" si="27"/>
        <v>36658</v>
      </c>
    </row>
    <row r="1415" spans="1:2" x14ac:dyDescent="0.25">
      <c r="A1415" s="25">
        <f t="shared" si="26"/>
        <v>36659</v>
      </c>
      <c r="B1415" s="26">
        <f t="shared" si="27"/>
        <v>36658</v>
      </c>
    </row>
    <row r="1416" spans="1:2" x14ac:dyDescent="0.25">
      <c r="A1416" s="25">
        <f t="shared" si="26"/>
        <v>36660</v>
      </c>
      <c r="B1416" s="26">
        <f t="shared" si="27"/>
        <v>36658</v>
      </c>
    </row>
    <row r="1417" spans="1:2" x14ac:dyDescent="0.25">
      <c r="A1417" s="25">
        <f t="shared" si="26"/>
        <v>36661</v>
      </c>
      <c r="B1417" s="26">
        <f t="shared" si="27"/>
        <v>36661</v>
      </c>
    </row>
    <row r="1418" spans="1:2" x14ac:dyDescent="0.25">
      <c r="A1418" s="25">
        <f t="shared" si="26"/>
        <v>36662</v>
      </c>
      <c r="B1418" s="26">
        <f t="shared" si="27"/>
        <v>36662</v>
      </c>
    </row>
    <row r="1419" spans="1:2" x14ac:dyDescent="0.25">
      <c r="A1419" s="25">
        <f t="shared" si="26"/>
        <v>36663</v>
      </c>
      <c r="B1419" s="26">
        <f t="shared" si="27"/>
        <v>36663</v>
      </c>
    </row>
    <row r="1420" spans="1:2" x14ac:dyDescent="0.25">
      <c r="A1420" s="25">
        <f t="shared" si="26"/>
        <v>36664</v>
      </c>
      <c r="B1420" s="26">
        <f t="shared" si="27"/>
        <v>36664</v>
      </c>
    </row>
    <row r="1421" spans="1:2" x14ac:dyDescent="0.25">
      <c r="A1421" s="25">
        <f t="shared" si="26"/>
        <v>36665</v>
      </c>
      <c r="B1421" s="26">
        <f t="shared" si="27"/>
        <v>36665</v>
      </c>
    </row>
    <row r="1422" spans="1:2" x14ac:dyDescent="0.25">
      <c r="A1422" s="25">
        <f t="shared" si="26"/>
        <v>36666</v>
      </c>
      <c r="B1422" s="26">
        <f t="shared" si="27"/>
        <v>36665</v>
      </c>
    </row>
    <row r="1423" spans="1:2" x14ac:dyDescent="0.25">
      <c r="A1423" s="25">
        <f t="shared" si="26"/>
        <v>36667</v>
      </c>
      <c r="B1423" s="26">
        <f t="shared" si="27"/>
        <v>36665</v>
      </c>
    </row>
    <row r="1424" spans="1:2" x14ac:dyDescent="0.25">
      <c r="A1424" s="25">
        <f t="shared" si="26"/>
        <v>36668</v>
      </c>
      <c r="B1424" s="26">
        <f t="shared" si="27"/>
        <v>36668</v>
      </c>
    </row>
    <row r="1425" spans="1:2" x14ac:dyDescent="0.25">
      <c r="A1425" s="25">
        <f t="shared" si="26"/>
        <v>36669</v>
      </c>
      <c r="B1425" s="26">
        <f t="shared" si="27"/>
        <v>36669</v>
      </c>
    </row>
    <row r="1426" spans="1:2" x14ac:dyDescent="0.25">
      <c r="A1426" s="25">
        <f t="shared" si="26"/>
        <v>36670</v>
      </c>
      <c r="B1426" s="26">
        <f t="shared" si="27"/>
        <v>36670</v>
      </c>
    </row>
    <row r="1427" spans="1:2" x14ac:dyDescent="0.25">
      <c r="A1427" s="25">
        <f t="shared" si="26"/>
        <v>36671</v>
      </c>
      <c r="B1427" s="26">
        <f t="shared" si="27"/>
        <v>36671</v>
      </c>
    </row>
    <row r="1428" spans="1:2" x14ac:dyDescent="0.25">
      <c r="A1428" s="25">
        <f t="shared" si="26"/>
        <v>36672</v>
      </c>
      <c r="B1428" s="26">
        <f t="shared" si="27"/>
        <v>36672</v>
      </c>
    </row>
    <row r="1429" spans="1:2" x14ac:dyDescent="0.25">
      <c r="A1429" s="25">
        <f t="shared" si="26"/>
        <v>36673</v>
      </c>
      <c r="B1429" s="26">
        <f t="shared" si="27"/>
        <v>36672</v>
      </c>
    </row>
    <row r="1430" spans="1:2" x14ac:dyDescent="0.25">
      <c r="A1430" s="25">
        <f t="shared" si="26"/>
        <v>36674</v>
      </c>
      <c r="B1430" s="26">
        <f t="shared" si="27"/>
        <v>36672</v>
      </c>
    </row>
    <row r="1431" spans="1:2" x14ac:dyDescent="0.25">
      <c r="A1431" s="25">
        <f t="shared" si="26"/>
        <v>36675</v>
      </c>
      <c r="B1431" s="26">
        <f t="shared" si="27"/>
        <v>36672</v>
      </c>
    </row>
    <row r="1432" spans="1:2" x14ac:dyDescent="0.25">
      <c r="A1432" s="25">
        <f t="shared" si="26"/>
        <v>36676</v>
      </c>
      <c r="B1432" s="26">
        <f t="shared" si="27"/>
        <v>36676</v>
      </c>
    </row>
    <row r="1433" spans="1:2" x14ac:dyDescent="0.25">
      <c r="A1433" s="25">
        <f t="shared" si="26"/>
        <v>36677</v>
      </c>
      <c r="B1433" s="26">
        <f t="shared" si="27"/>
        <v>36677</v>
      </c>
    </row>
    <row r="1434" spans="1:2" x14ac:dyDescent="0.25">
      <c r="A1434" s="25">
        <f t="shared" si="26"/>
        <v>36678</v>
      </c>
      <c r="B1434" s="26">
        <f t="shared" si="27"/>
        <v>36678</v>
      </c>
    </row>
    <row r="1435" spans="1:2" x14ac:dyDescent="0.25">
      <c r="A1435" s="25">
        <f t="shared" si="26"/>
        <v>36679</v>
      </c>
      <c r="B1435" s="26">
        <f t="shared" si="27"/>
        <v>36679</v>
      </c>
    </row>
    <row r="1436" spans="1:2" x14ac:dyDescent="0.25">
      <c r="A1436" s="25">
        <f t="shared" si="26"/>
        <v>36680</v>
      </c>
      <c r="B1436" s="26">
        <f t="shared" si="27"/>
        <v>36679</v>
      </c>
    </row>
    <row r="1437" spans="1:2" x14ac:dyDescent="0.25">
      <c r="A1437" s="25">
        <f t="shared" si="26"/>
        <v>36681</v>
      </c>
      <c r="B1437" s="26">
        <f t="shared" si="27"/>
        <v>36679</v>
      </c>
    </row>
    <row r="1438" spans="1:2" x14ac:dyDescent="0.25">
      <c r="A1438" s="25">
        <f t="shared" si="26"/>
        <v>36682</v>
      </c>
      <c r="B1438" s="26">
        <f t="shared" si="27"/>
        <v>36682</v>
      </c>
    </row>
    <row r="1439" spans="1:2" x14ac:dyDescent="0.25">
      <c r="A1439" s="25">
        <f t="shared" si="26"/>
        <v>36683</v>
      </c>
      <c r="B1439" s="26">
        <f t="shared" si="27"/>
        <v>36683</v>
      </c>
    </row>
    <row r="1440" spans="1:2" x14ac:dyDescent="0.25">
      <c r="A1440" s="25">
        <f t="shared" si="26"/>
        <v>36684</v>
      </c>
      <c r="B1440" s="26">
        <f t="shared" si="27"/>
        <v>36684</v>
      </c>
    </row>
    <row r="1441" spans="1:2" x14ac:dyDescent="0.25">
      <c r="A1441" s="25">
        <f t="shared" si="26"/>
        <v>36685</v>
      </c>
      <c r="B1441" s="26">
        <f t="shared" si="27"/>
        <v>36685</v>
      </c>
    </row>
    <row r="1442" spans="1:2" x14ac:dyDescent="0.25">
      <c r="A1442" s="25">
        <f t="shared" si="26"/>
        <v>36686</v>
      </c>
      <c r="B1442" s="26">
        <f t="shared" si="27"/>
        <v>36686</v>
      </c>
    </row>
    <row r="1443" spans="1:2" x14ac:dyDescent="0.25">
      <c r="A1443" s="25">
        <f t="shared" si="26"/>
        <v>36687</v>
      </c>
      <c r="B1443" s="26">
        <f t="shared" si="27"/>
        <v>36686</v>
      </c>
    </row>
    <row r="1444" spans="1:2" x14ac:dyDescent="0.25">
      <c r="A1444" s="25">
        <f t="shared" si="26"/>
        <v>36688</v>
      </c>
      <c r="B1444" s="26">
        <f t="shared" si="27"/>
        <v>36686</v>
      </c>
    </row>
    <row r="1445" spans="1:2" x14ac:dyDescent="0.25">
      <c r="A1445" s="25">
        <f t="shared" si="26"/>
        <v>36689</v>
      </c>
      <c r="B1445" s="26">
        <f t="shared" si="27"/>
        <v>36689</v>
      </c>
    </row>
    <row r="1446" spans="1:2" x14ac:dyDescent="0.25">
      <c r="A1446" s="25">
        <f t="shared" si="26"/>
        <v>36690</v>
      </c>
      <c r="B1446" s="26">
        <f t="shared" si="27"/>
        <v>36690</v>
      </c>
    </row>
    <row r="1447" spans="1:2" x14ac:dyDescent="0.25">
      <c r="A1447" s="25">
        <f t="shared" si="26"/>
        <v>36691</v>
      </c>
      <c r="B1447" s="26">
        <f t="shared" si="27"/>
        <v>36691</v>
      </c>
    </row>
    <row r="1448" spans="1:2" x14ac:dyDescent="0.25">
      <c r="A1448" s="25">
        <f t="shared" si="26"/>
        <v>36692</v>
      </c>
      <c r="B1448" s="26">
        <f t="shared" si="27"/>
        <v>36692</v>
      </c>
    </row>
    <row r="1449" spans="1:2" x14ac:dyDescent="0.25">
      <c r="A1449" s="25">
        <f t="shared" si="26"/>
        <v>36693</v>
      </c>
      <c r="B1449" s="26">
        <f t="shared" si="27"/>
        <v>36693</v>
      </c>
    </row>
    <row r="1450" spans="1:2" x14ac:dyDescent="0.25">
      <c r="A1450" s="25">
        <f t="shared" si="26"/>
        <v>36694</v>
      </c>
      <c r="B1450" s="26">
        <f t="shared" si="27"/>
        <v>36693</v>
      </c>
    </row>
    <row r="1451" spans="1:2" x14ac:dyDescent="0.25">
      <c r="A1451" s="25">
        <f t="shared" si="26"/>
        <v>36695</v>
      </c>
      <c r="B1451" s="26">
        <f t="shared" si="27"/>
        <v>36693</v>
      </c>
    </row>
    <row r="1452" spans="1:2" x14ac:dyDescent="0.25">
      <c r="A1452" s="25">
        <f t="shared" si="26"/>
        <v>36696</v>
      </c>
      <c r="B1452" s="26">
        <f t="shared" si="27"/>
        <v>36696</v>
      </c>
    </row>
    <row r="1453" spans="1:2" x14ac:dyDescent="0.25">
      <c r="A1453" s="25">
        <f t="shared" si="26"/>
        <v>36697</v>
      </c>
      <c r="B1453" s="26">
        <f t="shared" si="27"/>
        <v>36697</v>
      </c>
    </row>
    <row r="1454" spans="1:2" x14ac:dyDescent="0.25">
      <c r="A1454" s="25">
        <f t="shared" ref="A1454:A1517" si="28">A1453+1</f>
        <v>36698</v>
      </c>
      <c r="B1454" s="26">
        <f t="shared" si="27"/>
        <v>36698</v>
      </c>
    </row>
    <row r="1455" spans="1:2" x14ac:dyDescent="0.25">
      <c r="A1455" s="25">
        <f t="shared" si="28"/>
        <v>36699</v>
      </c>
      <c r="B1455" s="26">
        <f t="shared" si="27"/>
        <v>36699</v>
      </c>
    </row>
    <row r="1456" spans="1:2" x14ac:dyDescent="0.25">
      <c r="A1456" s="25">
        <f t="shared" si="28"/>
        <v>36700</v>
      </c>
      <c r="B1456" s="26">
        <f t="shared" si="27"/>
        <v>36700</v>
      </c>
    </row>
    <row r="1457" spans="1:2" x14ac:dyDescent="0.25">
      <c r="A1457" s="25">
        <f t="shared" si="28"/>
        <v>36701</v>
      </c>
      <c r="B1457" s="26">
        <f t="shared" si="27"/>
        <v>36700</v>
      </c>
    </row>
    <row r="1458" spans="1:2" x14ac:dyDescent="0.25">
      <c r="A1458" s="25">
        <f t="shared" si="28"/>
        <v>36702</v>
      </c>
      <c r="B1458" s="26">
        <f t="shared" si="27"/>
        <v>36700</v>
      </c>
    </row>
    <row r="1459" spans="1:2" x14ac:dyDescent="0.25">
      <c r="A1459" s="25">
        <f t="shared" si="28"/>
        <v>36703</v>
      </c>
      <c r="B1459" s="26">
        <f t="shared" si="27"/>
        <v>36703</v>
      </c>
    </row>
    <row r="1460" spans="1:2" x14ac:dyDescent="0.25">
      <c r="A1460" s="25">
        <f t="shared" si="28"/>
        <v>36704</v>
      </c>
      <c r="B1460" s="26">
        <f t="shared" si="27"/>
        <v>36704</v>
      </c>
    </row>
    <row r="1461" spans="1:2" x14ac:dyDescent="0.25">
      <c r="A1461" s="25">
        <f t="shared" si="28"/>
        <v>36705</v>
      </c>
      <c r="B1461" s="26">
        <f t="shared" si="27"/>
        <v>36705</v>
      </c>
    </row>
    <row r="1462" spans="1:2" x14ac:dyDescent="0.25">
      <c r="A1462" s="25">
        <f t="shared" si="28"/>
        <v>36706</v>
      </c>
      <c r="B1462" s="26">
        <f t="shared" si="27"/>
        <v>36706</v>
      </c>
    </row>
    <row r="1463" spans="1:2" x14ac:dyDescent="0.25">
      <c r="A1463" s="25">
        <f t="shared" si="28"/>
        <v>36707</v>
      </c>
      <c r="B1463" s="26">
        <f t="shared" si="27"/>
        <v>36707</v>
      </c>
    </row>
    <row r="1464" spans="1:2" x14ac:dyDescent="0.25">
      <c r="A1464" s="25">
        <f t="shared" si="28"/>
        <v>36708</v>
      </c>
      <c r="B1464" s="26">
        <f t="shared" si="27"/>
        <v>36707</v>
      </c>
    </row>
    <row r="1465" spans="1:2" x14ac:dyDescent="0.25">
      <c r="A1465" s="25">
        <f t="shared" si="28"/>
        <v>36709</v>
      </c>
      <c r="B1465" s="26">
        <f t="shared" si="27"/>
        <v>36707</v>
      </c>
    </row>
    <row r="1466" spans="1:2" x14ac:dyDescent="0.25">
      <c r="A1466" s="25">
        <f t="shared" si="28"/>
        <v>36710</v>
      </c>
      <c r="B1466" s="26">
        <f t="shared" si="27"/>
        <v>36707</v>
      </c>
    </row>
    <row r="1467" spans="1:2" x14ac:dyDescent="0.25">
      <c r="A1467" s="25">
        <f t="shared" si="28"/>
        <v>36711</v>
      </c>
      <c r="B1467" s="26">
        <f t="shared" si="27"/>
        <v>36707</v>
      </c>
    </row>
    <row r="1468" spans="1:2" x14ac:dyDescent="0.25">
      <c r="A1468" s="25">
        <f t="shared" si="28"/>
        <v>36712</v>
      </c>
      <c r="B1468" s="26">
        <f t="shared" si="27"/>
        <v>36712</v>
      </c>
    </row>
    <row r="1469" spans="1:2" x14ac:dyDescent="0.25">
      <c r="A1469" s="25">
        <f t="shared" si="28"/>
        <v>36713</v>
      </c>
      <c r="B1469" s="26">
        <f t="shared" si="27"/>
        <v>36713</v>
      </c>
    </row>
    <row r="1470" spans="1:2" x14ac:dyDescent="0.25">
      <c r="A1470" s="25">
        <f t="shared" si="28"/>
        <v>36714</v>
      </c>
      <c r="B1470" s="26">
        <f t="shared" si="27"/>
        <v>36714</v>
      </c>
    </row>
    <row r="1471" spans="1:2" x14ac:dyDescent="0.25">
      <c r="A1471" s="25">
        <f t="shared" si="28"/>
        <v>36715</v>
      </c>
      <c r="B1471" s="26">
        <f t="shared" si="27"/>
        <v>36714</v>
      </c>
    </row>
    <row r="1472" spans="1:2" x14ac:dyDescent="0.25">
      <c r="A1472" s="25">
        <f t="shared" si="28"/>
        <v>36716</v>
      </c>
      <c r="B1472" s="26">
        <f t="shared" si="27"/>
        <v>36714</v>
      </c>
    </row>
    <row r="1473" spans="1:2" x14ac:dyDescent="0.25">
      <c r="A1473" s="25">
        <f t="shared" si="28"/>
        <v>36717</v>
      </c>
      <c r="B1473" s="26">
        <f t="shared" si="27"/>
        <v>36717</v>
      </c>
    </row>
    <row r="1474" spans="1:2" x14ac:dyDescent="0.25">
      <c r="A1474" s="25">
        <f t="shared" si="28"/>
        <v>36718</v>
      </c>
      <c r="B1474" s="26">
        <f t="shared" si="27"/>
        <v>36718</v>
      </c>
    </row>
    <row r="1475" spans="1:2" x14ac:dyDescent="0.25">
      <c r="A1475" s="25">
        <f t="shared" si="28"/>
        <v>36719</v>
      </c>
      <c r="B1475" s="26">
        <f t="shared" si="27"/>
        <v>36719</v>
      </c>
    </row>
    <row r="1476" spans="1:2" x14ac:dyDescent="0.25">
      <c r="A1476" s="25">
        <f t="shared" si="28"/>
        <v>36720</v>
      </c>
      <c r="B1476" s="26">
        <f t="shared" ref="B1476:B1539" si="29">VLOOKUP(A1476,PRICELOOK,1)</f>
        <v>36720</v>
      </c>
    </row>
    <row r="1477" spans="1:2" x14ac:dyDescent="0.25">
      <c r="A1477" s="25">
        <f t="shared" si="28"/>
        <v>36721</v>
      </c>
      <c r="B1477" s="26">
        <f t="shared" si="29"/>
        <v>36721</v>
      </c>
    </row>
    <row r="1478" spans="1:2" x14ac:dyDescent="0.25">
      <c r="A1478" s="25">
        <f t="shared" si="28"/>
        <v>36722</v>
      </c>
      <c r="B1478" s="26">
        <f t="shared" si="29"/>
        <v>36721</v>
      </c>
    </row>
    <row r="1479" spans="1:2" x14ac:dyDescent="0.25">
      <c r="A1479" s="25">
        <f t="shared" si="28"/>
        <v>36723</v>
      </c>
      <c r="B1479" s="26">
        <f t="shared" si="29"/>
        <v>36721</v>
      </c>
    </row>
    <row r="1480" spans="1:2" x14ac:dyDescent="0.25">
      <c r="A1480" s="25">
        <f t="shared" si="28"/>
        <v>36724</v>
      </c>
      <c r="B1480" s="26">
        <f t="shared" si="29"/>
        <v>36724</v>
      </c>
    </row>
    <row r="1481" spans="1:2" x14ac:dyDescent="0.25">
      <c r="A1481" s="25">
        <f t="shared" si="28"/>
        <v>36725</v>
      </c>
      <c r="B1481" s="26">
        <f t="shared" si="29"/>
        <v>36725</v>
      </c>
    </row>
    <row r="1482" spans="1:2" x14ac:dyDescent="0.25">
      <c r="A1482" s="25">
        <f t="shared" si="28"/>
        <v>36726</v>
      </c>
      <c r="B1482" s="26">
        <f t="shared" si="29"/>
        <v>36726</v>
      </c>
    </row>
    <row r="1483" spans="1:2" x14ac:dyDescent="0.25">
      <c r="A1483" s="25">
        <f t="shared" si="28"/>
        <v>36727</v>
      </c>
      <c r="B1483" s="26">
        <f t="shared" si="29"/>
        <v>36727</v>
      </c>
    </row>
    <row r="1484" spans="1:2" x14ac:dyDescent="0.25">
      <c r="A1484" s="25">
        <f t="shared" si="28"/>
        <v>36728</v>
      </c>
      <c r="B1484" s="26">
        <f t="shared" si="29"/>
        <v>36728</v>
      </c>
    </row>
    <row r="1485" spans="1:2" x14ac:dyDescent="0.25">
      <c r="A1485" s="25">
        <f t="shared" si="28"/>
        <v>36729</v>
      </c>
      <c r="B1485" s="26">
        <f t="shared" si="29"/>
        <v>36728</v>
      </c>
    </row>
    <row r="1486" spans="1:2" x14ac:dyDescent="0.25">
      <c r="A1486" s="25">
        <f t="shared" si="28"/>
        <v>36730</v>
      </c>
      <c r="B1486" s="26">
        <f t="shared" si="29"/>
        <v>36728</v>
      </c>
    </row>
    <row r="1487" spans="1:2" x14ac:dyDescent="0.25">
      <c r="A1487" s="25">
        <f t="shared" si="28"/>
        <v>36731</v>
      </c>
      <c r="B1487" s="26">
        <f t="shared" si="29"/>
        <v>36731</v>
      </c>
    </row>
    <row r="1488" spans="1:2" x14ac:dyDescent="0.25">
      <c r="A1488" s="25">
        <f t="shared" si="28"/>
        <v>36732</v>
      </c>
      <c r="B1488" s="26">
        <f t="shared" si="29"/>
        <v>36732</v>
      </c>
    </row>
    <row r="1489" spans="1:2" x14ac:dyDescent="0.25">
      <c r="A1489" s="25">
        <f t="shared" si="28"/>
        <v>36733</v>
      </c>
      <c r="B1489" s="26">
        <f t="shared" si="29"/>
        <v>36733</v>
      </c>
    </row>
    <row r="1490" spans="1:2" x14ac:dyDescent="0.25">
      <c r="A1490" s="25">
        <f t="shared" si="28"/>
        <v>36734</v>
      </c>
      <c r="B1490" s="26">
        <f t="shared" si="29"/>
        <v>36734</v>
      </c>
    </row>
    <row r="1491" spans="1:2" x14ac:dyDescent="0.25">
      <c r="A1491" s="25">
        <f t="shared" si="28"/>
        <v>36735</v>
      </c>
      <c r="B1491" s="26">
        <f t="shared" si="29"/>
        <v>36735</v>
      </c>
    </row>
    <row r="1492" spans="1:2" x14ac:dyDescent="0.25">
      <c r="A1492" s="25">
        <f t="shared" si="28"/>
        <v>36736</v>
      </c>
      <c r="B1492" s="26">
        <f t="shared" si="29"/>
        <v>36735</v>
      </c>
    </row>
    <row r="1493" spans="1:2" x14ac:dyDescent="0.25">
      <c r="A1493" s="25">
        <f t="shared" si="28"/>
        <v>36737</v>
      </c>
      <c r="B1493" s="26">
        <f t="shared" si="29"/>
        <v>36735</v>
      </c>
    </row>
    <row r="1494" spans="1:2" x14ac:dyDescent="0.25">
      <c r="A1494" s="25">
        <f t="shared" si="28"/>
        <v>36738</v>
      </c>
      <c r="B1494" s="26">
        <f t="shared" si="29"/>
        <v>36738</v>
      </c>
    </row>
    <row r="1495" spans="1:2" x14ac:dyDescent="0.25">
      <c r="A1495" s="25">
        <f t="shared" si="28"/>
        <v>36739</v>
      </c>
      <c r="B1495" s="26">
        <f t="shared" si="29"/>
        <v>36739</v>
      </c>
    </row>
    <row r="1496" spans="1:2" x14ac:dyDescent="0.25">
      <c r="A1496" s="25">
        <f t="shared" si="28"/>
        <v>36740</v>
      </c>
      <c r="B1496" s="26">
        <f t="shared" si="29"/>
        <v>36740</v>
      </c>
    </row>
    <row r="1497" spans="1:2" x14ac:dyDescent="0.25">
      <c r="A1497" s="25">
        <f t="shared" si="28"/>
        <v>36741</v>
      </c>
      <c r="B1497" s="26">
        <f t="shared" si="29"/>
        <v>36741</v>
      </c>
    </row>
    <row r="1498" spans="1:2" x14ac:dyDescent="0.25">
      <c r="A1498" s="25">
        <f t="shared" si="28"/>
        <v>36742</v>
      </c>
      <c r="B1498" s="26">
        <f t="shared" si="29"/>
        <v>36742</v>
      </c>
    </row>
    <row r="1499" spans="1:2" x14ac:dyDescent="0.25">
      <c r="A1499" s="25">
        <f t="shared" si="28"/>
        <v>36743</v>
      </c>
      <c r="B1499" s="26">
        <f t="shared" si="29"/>
        <v>36742</v>
      </c>
    </row>
    <row r="1500" spans="1:2" x14ac:dyDescent="0.25">
      <c r="A1500" s="25">
        <f t="shared" si="28"/>
        <v>36744</v>
      </c>
      <c r="B1500" s="26">
        <f t="shared" si="29"/>
        <v>36742</v>
      </c>
    </row>
    <row r="1501" spans="1:2" x14ac:dyDescent="0.25">
      <c r="A1501" s="25">
        <f t="shared" si="28"/>
        <v>36745</v>
      </c>
      <c r="B1501" s="26">
        <f t="shared" si="29"/>
        <v>36745</v>
      </c>
    </row>
    <row r="1502" spans="1:2" x14ac:dyDescent="0.25">
      <c r="A1502" s="25">
        <f t="shared" si="28"/>
        <v>36746</v>
      </c>
      <c r="B1502" s="26">
        <f t="shared" si="29"/>
        <v>36746</v>
      </c>
    </row>
    <row r="1503" spans="1:2" x14ac:dyDescent="0.25">
      <c r="A1503" s="25">
        <f t="shared" si="28"/>
        <v>36747</v>
      </c>
      <c r="B1503" s="26">
        <f t="shared" si="29"/>
        <v>36747</v>
      </c>
    </row>
    <row r="1504" spans="1:2" x14ac:dyDescent="0.25">
      <c r="A1504" s="25">
        <f t="shared" si="28"/>
        <v>36748</v>
      </c>
      <c r="B1504" s="26">
        <f t="shared" si="29"/>
        <v>36748</v>
      </c>
    </row>
    <row r="1505" spans="1:2" x14ac:dyDescent="0.25">
      <c r="A1505" s="25">
        <f t="shared" si="28"/>
        <v>36749</v>
      </c>
      <c r="B1505" s="26">
        <f t="shared" si="29"/>
        <v>36749</v>
      </c>
    </row>
    <row r="1506" spans="1:2" x14ac:dyDescent="0.25">
      <c r="A1506" s="25">
        <f t="shared" si="28"/>
        <v>36750</v>
      </c>
      <c r="B1506" s="26">
        <f t="shared" si="29"/>
        <v>36749</v>
      </c>
    </row>
    <row r="1507" spans="1:2" x14ac:dyDescent="0.25">
      <c r="A1507" s="25">
        <f t="shared" si="28"/>
        <v>36751</v>
      </c>
      <c r="B1507" s="26">
        <f t="shared" si="29"/>
        <v>36749</v>
      </c>
    </row>
    <row r="1508" spans="1:2" x14ac:dyDescent="0.25">
      <c r="A1508" s="25">
        <f t="shared" si="28"/>
        <v>36752</v>
      </c>
      <c r="B1508" s="26">
        <f t="shared" si="29"/>
        <v>36752</v>
      </c>
    </row>
    <row r="1509" spans="1:2" x14ac:dyDescent="0.25">
      <c r="A1509" s="25">
        <f t="shared" si="28"/>
        <v>36753</v>
      </c>
      <c r="B1509" s="26">
        <f t="shared" si="29"/>
        <v>36753</v>
      </c>
    </row>
    <row r="1510" spans="1:2" x14ac:dyDescent="0.25">
      <c r="A1510" s="25">
        <f t="shared" si="28"/>
        <v>36754</v>
      </c>
      <c r="B1510" s="26">
        <f t="shared" si="29"/>
        <v>36754</v>
      </c>
    </row>
    <row r="1511" spans="1:2" x14ac:dyDescent="0.25">
      <c r="A1511" s="25">
        <f t="shared" si="28"/>
        <v>36755</v>
      </c>
      <c r="B1511" s="26">
        <f t="shared" si="29"/>
        <v>36755</v>
      </c>
    </row>
    <row r="1512" spans="1:2" x14ac:dyDescent="0.25">
      <c r="A1512" s="25">
        <f t="shared" si="28"/>
        <v>36756</v>
      </c>
      <c r="B1512" s="26">
        <f t="shared" si="29"/>
        <v>36756</v>
      </c>
    </row>
    <row r="1513" spans="1:2" x14ac:dyDescent="0.25">
      <c r="A1513" s="25">
        <f t="shared" si="28"/>
        <v>36757</v>
      </c>
      <c r="B1513" s="26">
        <f t="shared" si="29"/>
        <v>36756</v>
      </c>
    </row>
    <row r="1514" spans="1:2" x14ac:dyDescent="0.25">
      <c r="A1514" s="25">
        <f t="shared" si="28"/>
        <v>36758</v>
      </c>
      <c r="B1514" s="26">
        <f t="shared" si="29"/>
        <v>36756</v>
      </c>
    </row>
    <row r="1515" spans="1:2" x14ac:dyDescent="0.25">
      <c r="A1515" s="25">
        <f t="shared" si="28"/>
        <v>36759</v>
      </c>
      <c r="B1515" s="26">
        <f t="shared" si="29"/>
        <v>36759</v>
      </c>
    </row>
    <row r="1516" spans="1:2" x14ac:dyDescent="0.25">
      <c r="A1516" s="25">
        <f t="shared" si="28"/>
        <v>36760</v>
      </c>
      <c r="B1516" s="26">
        <f t="shared" si="29"/>
        <v>36760</v>
      </c>
    </row>
    <row r="1517" spans="1:2" x14ac:dyDescent="0.25">
      <c r="A1517" s="25">
        <f t="shared" si="28"/>
        <v>36761</v>
      </c>
      <c r="B1517" s="26">
        <f t="shared" si="29"/>
        <v>36761</v>
      </c>
    </row>
    <row r="1518" spans="1:2" x14ac:dyDescent="0.25">
      <c r="A1518" s="25">
        <f>A1517+1</f>
        <v>36762</v>
      </c>
      <c r="B1518" s="26">
        <f t="shared" si="29"/>
        <v>36762</v>
      </c>
    </row>
    <row r="1519" spans="1:2" x14ac:dyDescent="0.25">
      <c r="A1519" s="25">
        <f>A1518+1</f>
        <v>36763</v>
      </c>
      <c r="B1519" s="26">
        <f t="shared" si="29"/>
        <v>36763</v>
      </c>
    </row>
    <row r="1520" spans="1:2" x14ac:dyDescent="0.25">
      <c r="A1520" s="25">
        <f>A1519+1</f>
        <v>36764</v>
      </c>
      <c r="B1520" s="26">
        <f t="shared" si="29"/>
        <v>36763</v>
      </c>
    </row>
    <row r="1521" spans="1:2" x14ac:dyDescent="0.25">
      <c r="A1521" s="25">
        <f>A1520+1</f>
        <v>36765</v>
      </c>
      <c r="B1521" s="26">
        <f t="shared" si="29"/>
        <v>36763</v>
      </c>
    </row>
    <row r="1522" spans="1:2" x14ac:dyDescent="0.25">
      <c r="A1522" s="25">
        <f>A1521+1</f>
        <v>36766</v>
      </c>
      <c r="B1522" s="26">
        <f t="shared" si="29"/>
        <v>36766</v>
      </c>
    </row>
    <row r="1523" spans="1:2" x14ac:dyDescent="0.25">
      <c r="A1523" s="25">
        <f t="shared" ref="A1523:A1546" si="30">A1522+1</f>
        <v>36767</v>
      </c>
      <c r="B1523" s="26">
        <f t="shared" si="29"/>
        <v>36767</v>
      </c>
    </row>
    <row r="1524" spans="1:2" x14ac:dyDescent="0.25">
      <c r="A1524" s="25">
        <f t="shared" si="30"/>
        <v>36768</v>
      </c>
      <c r="B1524" s="26">
        <f t="shared" si="29"/>
        <v>36768</v>
      </c>
    </row>
    <row r="1525" spans="1:2" x14ac:dyDescent="0.25">
      <c r="A1525" s="25">
        <f t="shared" si="30"/>
        <v>36769</v>
      </c>
      <c r="B1525" s="26">
        <f t="shared" si="29"/>
        <v>36769</v>
      </c>
    </row>
    <row r="1526" spans="1:2" x14ac:dyDescent="0.25">
      <c r="A1526" s="25">
        <f t="shared" si="30"/>
        <v>36770</v>
      </c>
      <c r="B1526" s="26">
        <f t="shared" si="29"/>
        <v>36770</v>
      </c>
    </row>
    <row r="1527" spans="1:2" x14ac:dyDescent="0.25">
      <c r="A1527" s="25">
        <f t="shared" si="30"/>
        <v>36771</v>
      </c>
      <c r="B1527" s="26">
        <f t="shared" si="29"/>
        <v>36770</v>
      </c>
    </row>
    <row r="1528" spans="1:2" x14ac:dyDescent="0.25">
      <c r="A1528" s="25">
        <f t="shared" si="30"/>
        <v>36772</v>
      </c>
      <c r="B1528" s="26">
        <f t="shared" si="29"/>
        <v>36770</v>
      </c>
    </row>
    <row r="1529" spans="1:2" x14ac:dyDescent="0.25">
      <c r="A1529" s="25">
        <f t="shared" si="30"/>
        <v>36773</v>
      </c>
      <c r="B1529" s="26">
        <f t="shared" si="29"/>
        <v>36770</v>
      </c>
    </row>
    <row r="1530" spans="1:2" x14ac:dyDescent="0.25">
      <c r="A1530" s="25">
        <f t="shared" si="30"/>
        <v>36774</v>
      </c>
      <c r="B1530" s="26">
        <f t="shared" si="29"/>
        <v>36774</v>
      </c>
    </row>
    <row r="1531" spans="1:2" x14ac:dyDescent="0.25">
      <c r="A1531" s="25">
        <f t="shared" si="30"/>
        <v>36775</v>
      </c>
      <c r="B1531" s="26">
        <f t="shared" si="29"/>
        <v>36775</v>
      </c>
    </row>
    <row r="1532" spans="1:2" x14ac:dyDescent="0.25">
      <c r="A1532" s="25">
        <f t="shared" si="30"/>
        <v>36776</v>
      </c>
      <c r="B1532" s="26">
        <f t="shared" si="29"/>
        <v>36776</v>
      </c>
    </row>
    <row r="1533" spans="1:2" x14ac:dyDescent="0.25">
      <c r="A1533" s="25">
        <f t="shared" si="30"/>
        <v>36777</v>
      </c>
      <c r="B1533" s="26">
        <f t="shared" si="29"/>
        <v>36777</v>
      </c>
    </row>
    <row r="1534" spans="1:2" x14ac:dyDescent="0.25">
      <c r="A1534" s="25">
        <f t="shared" si="30"/>
        <v>36778</v>
      </c>
      <c r="B1534" s="26">
        <f t="shared" si="29"/>
        <v>36777</v>
      </c>
    </row>
    <row r="1535" spans="1:2" x14ac:dyDescent="0.25">
      <c r="A1535" s="25">
        <f t="shared" si="30"/>
        <v>36779</v>
      </c>
      <c r="B1535" s="26">
        <f t="shared" si="29"/>
        <v>36777</v>
      </c>
    </row>
    <row r="1536" spans="1:2" x14ac:dyDescent="0.25">
      <c r="A1536" s="25">
        <f t="shared" si="30"/>
        <v>36780</v>
      </c>
      <c r="B1536" s="26">
        <f t="shared" si="29"/>
        <v>36780</v>
      </c>
    </row>
    <row r="1537" spans="1:2" x14ac:dyDescent="0.25">
      <c r="A1537" s="25">
        <f t="shared" si="30"/>
        <v>36781</v>
      </c>
      <c r="B1537" s="26">
        <f t="shared" si="29"/>
        <v>36781</v>
      </c>
    </row>
    <row r="1538" spans="1:2" x14ac:dyDescent="0.25">
      <c r="A1538" s="25">
        <f t="shared" si="30"/>
        <v>36782</v>
      </c>
      <c r="B1538" s="26">
        <f t="shared" si="29"/>
        <v>36782</v>
      </c>
    </row>
    <row r="1539" spans="1:2" x14ac:dyDescent="0.25">
      <c r="A1539" s="25">
        <f t="shared" si="30"/>
        <v>36783</v>
      </c>
      <c r="B1539" s="26">
        <f t="shared" si="29"/>
        <v>36783</v>
      </c>
    </row>
    <row r="1540" spans="1:2" x14ac:dyDescent="0.25">
      <c r="A1540" s="25">
        <f t="shared" si="30"/>
        <v>36784</v>
      </c>
      <c r="B1540" s="26">
        <f t="shared" ref="B1540:B1603" si="31">VLOOKUP(A1540,PRICELOOK,1)</f>
        <v>36784</v>
      </c>
    </row>
    <row r="1541" spans="1:2" x14ac:dyDescent="0.25">
      <c r="A1541" s="25">
        <f t="shared" si="30"/>
        <v>36785</v>
      </c>
      <c r="B1541" s="26">
        <f t="shared" si="31"/>
        <v>36784</v>
      </c>
    </row>
    <row r="1542" spans="1:2" x14ac:dyDescent="0.25">
      <c r="A1542" s="25">
        <f t="shared" si="30"/>
        <v>36786</v>
      </c>
      <c r="B1542" s="26">
        <f t="shared" si="31"/>
        <v>36784</v>
      </c>
    </row>
    <row r="1543" spans="1:2" x14ac:dyDescent="0.25">
      <c r="A1543" s="25">
        <f t="shared" si="30"/>
        <v>36787</v>
      </c>
      <c r="B1543" s="26">
        <f t="shared" si="31"/>
        <v>36787</v>
      </c>
    </row>
    <row r="1544" spans="1:2" x14ac:dyDescent="0.25">
      <c r="A1544" s="25">
        <f t="shared" si="30"/>
        <v>36788</v>
      </c>
      <c r="B1544" s="26">
        <f t="shared" si="31"/>
        <v>36788</v>
      </c>
    </row>
    <row r="1545" spans="1:2" x14ac:dyDescent="0.25">
      <c r="A1545" s="25">
        <f t="shared" si="30"/>
        <v>36789</v>
      </c>
      <c r="B1545" s="26">
        <f t="shared" si="31"/>
        <v>36789</v>
      </c>
    </row>
    <row r="1546" spans="1:2" x14ac:dyDescent="0.25">
      <c r="A1546" s="25">
        <f t="shared" si="30"/>
        <v>36790</v>
      </c>
      <c r="B1546" s="26">
        <f t="shared" si="31"/>
        <v>36790</v>
      </c>
    </row>
    <row r="1547" spans="1:2" x14ac:dyDescent="0.25">
      <c r="A1547" s="25">
        <f t="shared" ref="A1547:A1610" si="32">A1546+1</f>
        <v>36791</v>
      </c>
      <c r="B1547" s="26">
        <f t="shared" si="31"/>
        <v>36791</v>
      </c>
    </row>
    <row r="1548" spans="1:2" x14ac:dyDescent="0.25">
      <c r="A1548" s="25">
        <f t="shared" si="32"/>
        <v>36792</v>
      </c>
      <c r="B1548" s="26">
        <f t="shared" si="31"/>
        <v>36791</v>
      </c>
    </row>
    <row r="1549" spans="1:2" x14ac:dyDescent="0.25">
      <c r="A1549" s="25">
        <f t="shared" si="32"/>
        <v>36793</v>
      </c>
      <c r="B1549" s="26">
        <f t="shared" si="31"/>
        <v>36791</v>
      </c>
    </row>
    <row r="1550" spans="1:2" x14ac:dyDescent="0.25">
      <c r="A1550" s="25">
        <f t="shared" si="32"/>
        <v>36794</v>
      </c>
      <c r="B1550" s="26">
        <f t="shared" si="31"/>
        <v>36794</v>
      </c>
    </row>
    <row r="1551" spans="1:2" x14ac:dyDescent="0.25">
      <c r="A1551" s="25">
        <f t="shared" si="32"/>
        <v>36795</v>
      </c>
      <c r="B1551" s="26">
        <f t="shared" si="31"/>
        <v>36795</v>
      </c>
    </row>
    <row r="1552" spans="1:2" x14ac:dyDescent="0.25">
      <c r="A1552" s="25">
        <f t="shared" si="32"/>
        <v>36796</v>
      </c>
      <c r="B1552" s="26">
        <f t="shared" si="31"/>
        <v>36796</v>
      </c>
    </row>
    <row r="1553" spans="1:2" x14ac:dyDescent="0.25">
      <c r="A1553" s="25">
        <f t="shared" si="32"/>
        <v>36797</v>
      </c>
      <c r="B1553" s="26">
        <f t="shared" si="31"/>
        <v>36797</v>
      </c>
    </row>
    <row r="1554" spans="1:2" x14ac:dyDescent="0.25">
      <c r="A1554" s="25">
        <f t="shared" si="32"/>
        <v>36798</v>
      </c>
      <c r="B1554" s="26">
        <f t="shared" si="31"/>
        <v>36798</v>
      </c>
    </row>
    <row r="1555" spans="1:2" x14ac:dyDescent="0.25">
      <c r="A1555" s="25">
        <f t="shared" si="32"/>
        <v>36799</v>
      </c>
      <c r="B1555" s="26">
        <f t="shared" si="31"/>
        <v>36798</v>
      </c>
    </row>
    <row r="1556" spans="1:2" x14ac:dyDescent="0.25">
      <c r="A1556" s="25">
        <f t="shared" si="32"/>
        <v>36800</v>
      </c>
      <c r="B1556" s="26">
        <f t="shared" si="31"/>
        <v>36798</v>
      </c>
    </row>
    <row r="1557" spans="1:2" x14ac:dyDescent="0.25">
      <c r="A1557" s="25">
        <f t="shared" si="32"/>
        <v>36801</v>
      </c>
      <c r="B1557" s="26">
        <f t="shared" si="31"/>
        <v>36801</v>
      </c>
    </row>
    <row r="1558" spans="1:2" x14ac:dyDescent="0.25">
      <c r="A1558" s="25">
        <f t="shared" si="32"/>
        <v>36802</v>
      </c>
      <c r="B1558" s="26">
        <f t="shared" si="31"/>
        <v>36802</v>
      </c>
    </row>
    <row r="1559" spans="1:2" x14ac:dyDescent="0.25">
      <c r="A1559" s="25">
        <f t="shared" si="32"/>
        <v>36803</v>
      </c>
      <c r="B1559" s="26">
        <f t="shared" si="31"/>
        <v>36803</v>
      </c>
    </row>
    <row r="1560" spans="1:2" x14ac:dyDescent="0.25">
      <c r="A1560" s="25">
        <f t="shared" si="32"/>
        <v>36804</v>
      </c>
      <c r="B1560" s="26">
        <f t="shared" si="31"/>
        <v>36804</v>
      </c>
    </row>
    <row r="1561" spans="1:2" x14ac:dyDescent="0.25">
      <c r="A1561" s="25">
        <f t="shared" si="32"/>
        <v>36805</v>
      </c>
      <c r="B1561" s="26">
        <f t="shared" si="31"/>
        <v>36805</v>
      </c>
    </row>
    <row r="1562" spans="1:2" x14ac:dyDescent="0.25">
      <c r="A1562" s="25">
        <f t="shared" si="32"/>
        <v>36806</v>
      </c>
      <c r="B1562" s="26">
        <f t="shared" si="31"/>
        <v>36805</v>
      </c>
    </row>
    <row r="1563" spans="1:2" x14ac:dyDescent="0.25">
      <c r="A1563" s="25">
        <f t="shared" si="32"/>
        <v>36807</v>
      </c>
      <c r="B1563" s="26">
        <f t="shared" si="31"/>
        <v>36805</v>
      </c>
    </row>
    <row r="1564" spans="1:2" x14ac:dyDescent="0.25">
      <c r="A1564" s="25">
        <f t="shared" si="32"/>
        <v>36808</v>
      </c>
      <c r="B1564" s="26">
        <f t="shared" si="31"/>
        <v>36808</v>
      </c>
    </row>
    <row r="1565" spans="1:2" x14ac:dyDescent="0.25">
      <c r="A1565" s="25">
        <f t="shared" si="32"/>
        <v>36809</v>
      </c>
      <c r="B1565" s="26">
        <f t="shared" si="31"/>
        <v>36809</v>
      </c>
    </row>
    <row r="1566" spans="1:2" x14ac:dyDescent="0.25">
      <c r="A1566" s="25">
        <f t="shared" si="32"/>
        <v>36810</v>
      </c>
      <c r="B1566" s="26">
        <f t="shared" si="31"/>
        <v>36810</v>
      </c>
    </row>
    <row r="1567" spans="1:2" x14ac:dyDescent="0.25">
      <c r="A1567" s="25">
        <f t="shared" si="32"/>
        <v>36811</v>
      </c>
      <c r="B1567" s="26">
        <f t="shared" si="31"/>
        <v>36811</v>
      </c>
    </row>
    <row r="1568" spans="1:2" x14ac:dyDescent="0.25">
      <c r="A1568" s="25">
        <f t="shared" si="32"/>
        <v>36812</v>
      </c>
      <c r="B1568" s="26">
        <f t="shared" si="31"/>
        <v>36812</v>
      </c>
    </row>
    <row r="1569" spans="1:2" x14ac:dyDescent="0.25">
      <c r="A1569" s="25">
        <f t="shared" si="32"/>
        <v>36813</v>
      </c>
      <c r="B1569" s="26">
        <f t="shared" si="31"/>
        <v>36812</v>
      </c>
    </row>
    <row r="1570" spans="1:2" x14ac:dyDescent="0.25">
      <c r="A1570" s="25">
        <f t="shared" si="32"/>
        <v>36814</v>
      </c>
      <c r="B1570" s="26">
        <f t="shared" si="31"/>
        <v>36812</v>
      </c>
    </row>
    <row r="1571" spans="1:2" x14ac:dyDescent="0.25">
      <c r="A1571" s="25">
        <f t="shared" si="32"/>
        <v>36815</v>
      </c>
      <c r="B1571" s="26">
        <f t="shared" si="31"/>
        <v>36815</v>
      </c>
    </row>
    <row r="1572" spans="1:2" x14ac:dyDescent="0.25">
      <c r="A1572" s="25">
        <f t="shared" si="32"/>
        <v>36816</v>
      </c>
      <c r="B1572" s="26">
        <f t="shared" si="31"/>
        <v>36816</v>
      </c>
    </row>
    <row r="1573" spans="1:2" x14ac:dyDescent="0.25">
      <c r="A1573" s="25">
        <f t="shared" si="32"/>
        <v>36817</v>
      </c>
      <c r="B1573" s="26">
        <f t="shared" si="31"/>
        <v>36817</v>
      </c>
    </row>
    <row r="1574" spans="1:2" x14ac:dyDescent="0.25">
      <c r="A1574" s="25">
        <f t="shared" si="32"/>
        <v>36818</v>
      </c>
      <c r="B1574" s="26">
        <f t="shared" si="31"/>
        <v>36818</v>
      </c>
    </row>
    <row r="1575" spans="1:2" x14ac:dyDescent="0.25">
      <c r="A1575" s="25">
        <f t="shared" si="32"/>
        <v>36819</v>
      </c>
      <c r="B1575" s="26">
        <f t="shared" si="31"/>
        <v>36819</v>
      </c>
    </row>
    <row r="1576" spans="1:2" x14ac:dyDescent="0.25">
      <c r="A1576" s="25">
        <f t="shared" si="32"/>
        <v>36820</v>
      </c>
      <c r="B1576" s="26">
        <f t="shared" si="31"/>
        <v>36819</v>
      </c>
    </row>
    <row r="1577" spans="1:2" x14ac:dyDescent="0.25">
      <c r="A1577" s="25">
        <f t="shared" si="32"/>
        <v>36821</v>
      </c>
      <c r="B1577" s="26">
        <f t="shared" si="31"/>
        <v>36819</v>
      </c>
    </row>
    <row r="1578" spans="1:2" x14ac:dyDescent="0.25">
      <c r="A1578" s="25">
        <f t="shared" si="32"/>
        <v>36822</v>
      </c>
      <c r="B1578" s="26">
        <f t="shared" si="31"/>
        <v>36822</v>
      </c>
    </row>
    <row r="1579" spans="1:2" x14ac:dyDescent="0.25">
      <c r="A1579" s="25">
        <f t="shared" si="32"/>
        <v>36823</v>
      </c>
      <c r="B1579" s="26">
        <f t="shared" si="31"/>
        <v>36823</v>
      </c>
    </row>
    <row r="1580" spans="1:2" x14ac:dyDescent="0.25">
      <c r="A1580" s="25">
        <f t="shared" si="32"/>
        <v>36824</v>
      </c>
      <c r="B1580" s="26">
        <f t="shared" si="31"/>
        <v>36824</v>
      </c>
    </row>
    <row r="1581" spans="1:2" x14ac:dyDescent="0.25">
      <c r="A1581" s="25">
        <f t="shared" si="32"/>
        <v>36825</v>
      </c>
      <c r="B1581" s="26">
        <f t="shared" si="31"/>
        <v>36825</v>
      </c>
    </row>
    <row r="1582" spans="1:2" x14ac:dyDescent="0.25">
      <c r="A1582" s="25">
        <f t="shared" si="32"/>
        <v>36826</v>
      </c>
      <c r="B1582" s="26">
        <f t="shared" si="31"/>
        <v>36826</v>
      </c>
    </row>
    <row r="1583" spans="1:2" x14ac:dyDescent="0.25">
      <c r="A1583" s="25">
        <f t="shared" si="32"/>
        <v>36827</v>
      </c>
      <c r="B1583" s="26">
        <f t="shared" si="31"/>
        <v>36826</v>
      </c>
    </row>
    <row r="1584" spans="1:2" x14ac:dyDescent="0.25">
      <c r="A1584" s="25">
        <f t="shared" si="32"/>
        <v>36828</v>
      </c>
      <c r="B1584" s="26">
        <f t="shared" si="31"/>
        <v>36826</v>
      </c>
    </row>
    <row r="1585" spans="1:2" x14ac:dyDescent="0.25">
      <c r="A1585" s="25">
        <f t="shared" si="32"/>
        <v>36829</v>
      </c>
      <c r="B1585" s="26">
        <f t="shared" si="31"/>
        <v>36829</v>
      </c>
    </row>
    <row r="1586" spans="1:2" x14ac:dyDescent="0.25">
      <c r="A1586" s="25">
        <f t="shared" si="32"/>
        <v>36830</v>
      </c>
      <c r="B1586" s="26">
        <f t="shared" si="31"/>
        <v>36830</v>
      </c>
    </row>
    <row r="1587" spans="1:2" x14ac:dyDescent="0.25">
      <c r="A1587" s="25">
        <f t="shared" si="32"/>
        <v>36831</v>
      </c>
      <c r="B1587" s="26">
        <f t="shared" si="31"/>
        <v>36831</v>
      </c>
    </row>
    <row r="1588" spans="1:2" x14ac:dyDescent="0.25">
      <c r="A1588" s="25">
        <f t="shared" si="32"/>
        <v>36832</v>
      </c>
      <c r="B1588" s="26">
        <f t="shared" si="31"/>
        <v>36832</v>
      </c>
    </row>
    <row r="1589" spans="1:2" x14ac:dyDescent="0.25">
      <c r="A1589" s="25">
        <f t="shared" si="32"/>
        <v>36833</v>
      </c>
      <c r="B1589" s="26">
        <f t="shared" si="31"/>
        <v>36833</v>
      </c>
    </row>
    <row r="1590" spans="1:2" x14ac:dyDescent="0.25">
      <c r="A1590" s="25">
        <f t="shared" si="32"/>
        <v>36834</v>
      </c>
      <c r="B1590" s="26">
        <f t="shared" si="31"/>
        <v>36833</v>
      </c>
    </row>
    <row r="1591" spans="1:2" x14ac:dyDescent="0.25">
      <c r="A1591" s="25">
        <f t="shared" si="32"/>
        <v>36835</v>
      </c>
      <c r="B1591" s="26">
        <f t="shared" si="31"/>
        <v>36833</v>
      </c>
    </row>
    <row r="1592" spans="1:2" x14ac:dyDescent="0.25">
      <c r="A1592" s="25">
        <f t="shared" si="32"/>
        <v>36836</v>
      </c>
      <c r="B1592" s="26">
        <f t="shared" si="31"/>
        <v>36836</v>
      </c>
    </row>
    <row r="1593" spans="1:2" x14ac:dyDescent="0.25">
      <c r="A1593" s="25">
        <f t="shared" si="32"/>
        <v>36837</v>
      </c>
      <c r="B1593" s="26">
        <f t="shared" si="31"/>
        <v>36837</v>
      </c>
    </row>
    <row r="1594" spans="1:2" x14ac:dyDescent="0.25">
      <c r="A1594" s="25">
        <f t="shared" si="32"/>
        <v>36838</v>
      </c>
      <c r="B1594" s="26">
        <f t="shared" si="31"/>
        <v>36838</v>
      </c>
    </row>
    <row r="1595" spans="1:2" x14ac:dyDescent="0.25">
      <c r="A1595" s="25">
        <f t="shared" si="32"/>
        <v>36839</v>
      </c>
      <c r="B1595" s="26">
        <f t="shared" si="31"/>
        <v>36839</v>
      </c>
    </row>
    <row r="1596" spans="1:2" x14ac:dyDescent="0.25">
      <c r="A1596" s="25">
        <f t="shared" si="32"/>
        <v>36840</v>
      </c>
      <c r="B1596" s="26">
        <f t="shared" si="31"/>
        <v>36840</v>
      </c>
    </row>
    <row r="1597" spans="1:2" x14ac:dyDescent="0.25">
      <c r="A1597" s="25">
        <f t="shared" si="32"/>
        <v>36841</v>
      </c>
      <c r="B1597" s="26">
        <f t="shared" si="31"/>
        <v>36840</v>
      </c>
    </row>
    <row r="1598" spans="1:2" x14ac:dyDescent="0.25">
      <c r="A1598" s="25">
        <f t="shared" si="32"/>
        <v>36842</v>
      </c>
      <c r="B1598" s="26">
        <f t="shared" si="31"/>
        <v>36840</v>
      </c>
    </row>
    <row r="1599" spans="1:2" x14ac:dyDescent="0.25">
      <c r="A1599" s="25">
        <f t="shared" si="32"/>
        <v>36843</v>
      </c>
      <c r="B1599" s="26">
        <f t="shared" si="31"/>
        <v>36843</v>
      </c>
    </row>
    <row r="1600" spans="1:2" x14ac:dyDescent="0.25">
      <c r="A1600" s="25">
        <f t="shared" si="32"/>
        <v>36844</v>
      </c>
      <c r="B1600" s="26">
        <f t="shared" si="31"/>
        <v>36844</v>
      </c>
    </row>
    <row r="1601" spans="1:2" x14ac:dyDescent="0.25">
      <c r="A1601" s="25">
        <f t="shared" si="32"/>
        <v>36845</v>
      </c>
      <c r="B1601" s="26">
        <f t="shared" si="31"/>
        <v>36845</v>
      </c>
    </row>
    <row r="1602" spans="1:2" x14ac:dyDescent="0.25">
      <c r="A1602" s="25">
        <f t="shared" si="32"/>
        <v>36846</v>
      </c>
      <c r="B1602" s="26">
        <f t="shared" si="31"/>
        <v>36846</v>
      </c>
    </row>
    <row r="1603" spans="1:2" x14ac:dyDescent="0.25">
      <c r="A1603" s="25">
        <f t="shared" si="32"/>
        <v>36847</v>
      </c>
      <c r="B1603" s="26">
        <f t="shared" si="31"/>
        <v>36847</v>
      </c>
    </row>
    <row r="1604" spans="1:2" x14ac:dyDescent="0.25">
      <c r="A1604" s="25">
        <f t="shared" si="32"/>
        <v>36848</v>
      </c>
      <c r="B1604" s="26">
        <f t="shared" ref="B1604:B1667" si="33">VLOOKUP(A1604,PRICELOOK,1)</f>
        <v>36847</v>
      </c>
    </row>
    <row r="1605" spans="1:2" x14ac:dyDescent="0.25">
      <c r="A1605" s="25">
        <f t="shared" si="32"/>
        <v>36849</v>
      </c>
      <c r="B1605" s="26">
        <f t="shared" si="33"/>
        <v>36847</v>
      </c>
    </row>
    <row r="1606" spans="1:2" x14ac:dyDescent="0.25">
      <c r="A1606" s="25">
        <f t="shared" si="32"/>
        <v>36850</v>
      </c>
      <c r="B1606" s="26">
        <f t="shared" si="33"/>
        <v>36850</v>
      </c>
    </row>
    <row r="1607" spans="1:2" x14ac:dyDescent="0.25">
      <c r="A1607" s="25">
        <f t="shared" si="32"/>
        <v>36851</v>
      </c>
      <c r="B1607" s="26">
        <f t="shared" si="33"/>
        <v>36851</v>
      </c>
    </row>
    <row r="1608" spans="1:2" x14ac:dyDescent="0.25">
      <c r="A1608" s="25">
        <f t="shared" si="32"/>
        <v>36852</v>
      </c>
      <c r="B1608" s="26">
        <f t="shared" si="33"/>
        <v>36852</v>
      </c>
    </row>
    <row r="1609" spans="1:2" x14ac:dyDescent="0.25">
      <c r="A1609" s="25">
        <f t="shared" si="32"/>
        <v>36853</v>
      </c>
      <c r="B1609" s="26">
        <f t="shared" si="33"/>
        <v>36852</v>
      </c>
    </row>
    <row r="1610" spans="1:2" x14ac:dyDescent="0.25">
      <c r="A1610" s="25">
        <f t="shared" si="32"/>
        <v>36854</v>
      </c>
      <c r="B1610" s="26">
        <f t="shared" si="33"/>
        <v>36852</v>
      </c>
    </row>
    <row r="1611" spans="1:2" x14ac:dyDescent="0.25">
      <c r="A1611" s="25">
        <f t="shared" ref="A1611:A1674" si="34">A1610+1</f>
        <v>36855</v>
      </c>
      <c r="B1611" s="26">
        <f t="shared" si="33"/>
        <v>36852</v>
      </c>
    </row>
    <row r="1612" spans="1:2" x14ac:dyDescent="0.25">
      <c r="A1612" s="25">
        <f t="shared" si="34"/>
        <v>36856</v>
      </c>
      <c r="B1612" s="26">
        <f t="shared" si="33"/>
        <v>36852</v>
      </c>
    </row>
    <row r="1613" spans="1:2" x14ac:dyDescent="0.25">
      <c r="A1613" s="25">
        <f t="shared" si="34"/>
        <v>36857</v>
      </c>
      <c r="B1613" s="26">
        <f t="shared" si="33"/>
        <v>36857</v>
      </c>
    </row>
    <row r="1614" spans="1:2" x14ac:dyDescent="0.25">
      <c r="A1614" s="25">
        <f t="shared" si="34"/>
        <v>36858</v>
      </c>
      <c r="B1614" s="26">
        <f t="shared" si="33"/>
        <v>36858</v>
      </c>
    </row>
    <row r="1615" spans="1:2" x14ac:dyDescent="0.25">
      <c r="A1615" s="25">
        <f t="shared" si="34"/>
        <v>36859</v>
      </c>
      <c r="B1615" s="26">
        <f t="shared" si="33"/>
        <v>36859</v>
      </c>
    </row>
    <row r="1616" spans="1:2" x14ac:dyDescent="0.25">
      <c r="A1616" s="25">
        <f t="shared" si="34"/>
        <v>36860</v>
      </c>
      <c r="B1616" s="26">
        <f t="shared" si="33"/>
        <v>36860</v>
      </c>
    </row>
    <row r="1617" spans="1:2" x14ac:dyDescent="0.25">
      <c r="A1617" s="25">
        <f t="shared" si="34"/>
        <v>36861</v>
      </c>
      <c r="B1617" s="26">
        <f t="shared" si="33"/>
        <v>36861</v>
      </c>
    </row>
    <row r="1618" spans="1:2" x14ac:dyDescent="0.25">
      <c r="A1618" s="25">
        <f t="shared" si="34"/>
        <v>36862</v>
      </c>
      <c r="B1618" s="26">
        <f t="shared" si="33"/>
        <v>36861</v>
      </c>
    </row>
    <row r="1619" spans="1:2" x14ac:dyDescent="0.25">
      <c r="A1619" s="25">
        <f t="shared" si="34"/>
        <v>36863</v>
      </c>
      <c r="B1619" s="26">
        <f t="shared" si="33"/>
        <v>36861</v>
      </c>
    </row>
    <row r="1620" spans="1:2" x14ac:dyDescent="0.25">
      <c r="A1620" s="25">
        <f t="shared" si="34"/>
        <v>36864</v>
      </c>
      <c r="B1620" s="26">
        <f t="shared" si="33"/>
        <v>36864</v>
      </c>
    </row>
    <row r="1621" spans="1:2" x14ac:dyDescent="0.25">
      <c r="A1621" s="25">
        <f t="shared" si="34"/>
        <v>36865</v>
      </c>
      <c r="B1621" s="26">
        <f t="shared" si="33"/>
        <v>36865</v>
      </c>
    </row>
    <row r="1622" spans="1:2" x14ac:dyDescent="0.25">
      <c r="A1622" s="25">
        <f t="shared" si="34"/>
        <v>36866</v>
      </c>
      <c r="B1622" s="26">
        <f t="shared" si="33"/>
        <v>36866</v>
      </c>
    </row>
    <row r="1623" spans="1:2" x14ac:dyDescent="0.25">
      <c r="A1623" s="25">
        <f t="shared" si="34"/>
        <v>36867</v>
      </c>
      <c r="B1623" s="26">
        <f t="shared" si="33"/>
        <v>36867</v>
      </c>
    </row>
    <row r="1624" spans="1:2" x14ac:dyDescent="0.25">
      <c r="A1624" s="25">
        <f t="shared" si="34"/>
        <v>36868</v>
      </c>
      <c r="B1624" s="26">
        <f t="shared" si="33"/>
        <v>36868</v>
      </c>
    </row>
    <row r="1625" spans="1:2" x14ac:dyDescent="0.25">
      <c r="A1625" s="25">
        <f t="shared" si="34"/>
        <v>36869</v>
      </c>
      <c r="B1625" s="26">
        <f t="shared" si="33"/>
        <v>36868</v>
      </c>
    </row>
    <row r="1626" spans="1:2" x14ac:dyDescent="0.25">
      <c r="A1626" s="25">
        <f t="shared" si="34"/>
        <v>36870</v>
      </c>
      <c r="B1626" s="26">
        <f t="shared" si="33"/>
        <v>36868</v>
      </c>
    </row>
    <row r="1627" spans="1:2" x14ac:dyDescent="0.25">
      <c r="A1627" s="25">
        <f t="shared" si="34"/>
        <v>36871</v>
      </c>
      <c r="B1627" s="26">
        <f t="shared" si="33"/>
        <v>36871</v>
      </c>
    </row>
    <row r="1628" spans="1:2" x14ac:dyDescent="0.25">
      <c r="A1628" s="25">
        <f t="shared" si="34"/>
        <v>36872</v>
      </c>
      <c r="B1628" s="26">
        <f t="shared" si="33"/>
        <v>36872</v>
      </c>
    </row>
    <row r="1629" spans="1:2" x14ac:dyDescent="0.25">
      <c r="A1629" s="25">
        <f t="shared" si="34"/>
        <v>36873</v>
      </c>
      <c r="B1629" s="26">
        <f t="shared" si="33"/>
        <v>36873</v>
      </c>
    </row>
    <row r="1630" spans="1:2" x14ac:dyDescent="0.25">
      <c r="A1630" s="25">
        <f t="shared" si="34"/>
        <v>36874</v>
      </c>
      <c r="B1630" s="26">
        <f t="shared" si="33"/>
        <v>36874</v>
      </c>
    </row>
    <row r="1631" spans="1:2" x14ac:dyDescent="0.25">
      <c r="A1631" s="25">
        <f t="shared" si="34"/>
        <v>36875</v>
      </c>
      <c r="B1631" s="26">
        <f t="shared" si="33"/>
        <v>36875</v>
      </c>
    </row>
    <row r="1632" spans="1:2" x14ac:dyDescent="0.25">
      <c r="A1632" s="25">
        <f t="shared" si="34"/>
        <v>36876</v>
      </c>
      <c r="B1632" s="26">
        <f t="shared" si="33"/>
        <v>36875</v>
      </c>
    </row>
    <row r="1633" spans="1:2" x14ac:dyDescent="0.25">
      <c r="A1633" s="25">
        <f t="shared" si="34"/>
        <v>36877</v>
      </c>
      <c r="B1633" s="26">
        <f t="shared" si="33"/>
        <v>36875</v>
      </c>
    </row>
    <row r="1634" spans="1:2" x14ac:dyDescent="0.25">
      <c r="A1634" s="25">
        <f t="shared" si="34"/>
        <v>36878</v>
      </c>
      <c r="B1634" s="26">
        <f t="shared" si="33"/>
        <v>36878</v>
      </c>
    </row>
    <row r="1635" spans="1:2" x14ac:dyDescent="0.25">
      <c r="A1635" s="25">
        <f t="shared" si="34"/>
        <v>36879</v>
      </c>
      <c r="B1635" s="26">
        <f t="shared" si="33"/>
        <v>36879</v>
      </c>
    </row>
    <row r="1636" spans="1:2" x14ac:dyDescent="0.25">
      <c r="A1636" s="25">
        <f t="shared" si="34"/>
        <v>36880</v>
      </c>
      <c r="B1636" s="26">
        <f t="shared" si="33"/>
        <v>36880</v>
      </c>
    </row>
    <row r="1637" spans="1:2" x14ac:dyDescent="0.25">
      <c r="A1637" s="25">
        <f t="shared" si="34"/>
        <v>36881</v>
      </c>
      <c r="B1637" s="26">
        <f t="shared" si="33"/>
        <v>36881</v>
      </c>
    </row>
    <row r="1638" spans="1:2" x14ac:dyDescent="0.25">
      <c r="A1638" s="25">
        <f t="shared" si="34"/>
        <v>36882</v>
      </c>
      <c r="B1638" s="26">
        <f t="shared" si="33"/>
        <v>36882</v>
      </c>
    </row>
    <row r="1639" spans="1:2" x14ac:dyDescent="0.25">
      <c r="A1639" s="25">
        <f t="shared" si="34"/>
        <v>36883</v>
      </c>
      <c r="B1639" s="26">
        <f t="shared" si="33"/>
        <v>36882</v>
      </c>
    </row>
    <row r="1640" spans="1:2" x14ac:dyDescent="0.25">
      <c r="A1640" s="25">
        <f t="shared" si="34"/>
        <v>36884</v>
      </c>
      <c r="B1640" s="26">
        <f t="shared" si="33"/>
        <v>36882</v>
      </c>
    </row>
    <row r="1641" spans="1:2" x14ac:dyDescent="0.25">
      <c r="A1641" s="25">
        <f t="shared" si="34"/>
        <v>36885</v>
      </c>
      <c r="B1641" s="26">
        <f t="shared" si="33"/>
        <v>36882</v>
      </c>
    </row>
    <row r="1642" spans="1:2" x14ac:dyDescent="0.25">
      <c r="A1642" s="25">
        <f t="shared" si="34"/>
        <v>36886</v>
      </c>
      <c r="B1642" s="26">
        <f t="shared" si="33"/>
        <v>36886</v>
      </c>
    </row>
    <row r="1643" spans="1:2" x14ac:dyDescent="0.25">
      <c r="A1643" s="25">
        <f t="shared" si="34"/>
        <v>36887</v>
      </c>
      <c r="B1643" s="26">
        <f t="shared" si="33"/>
        <v>36887</v>
      </c>
    </row>
    <row r="1644" spans="1:2" x14ac:dyDescent="0.25">
      <c r="A1644" s="25">
        <f t="shared" si="34"/>
        <v>36888</v>
      </c>
      <c r="B1644" s="26">
        <f t="shared" si="33"/>
        <v>36888</v>
      </c>
    </row>
    <row r="1645" spans="1:2" x14ac:dyDescent="0.25">
      <c r="A1645" s="25">
        <f t="shared" si="34"/>
        <v>36889</v>
      </c>
      <c r="B1645" s="26">
        <f t="shared" si="33"/>
        <v>36889</v>
      </c>
    </row>
    <row r="1646" spans="1:2" x14ac:dyDescent="0.25">
      <c r="A1646" s="25">
        <f t="shared" si="34"/>
        <v>36890</v>
      </c>
      <c r="B1646" s="26">
        <f t="shared" si="33"/>
        <v>36889</v>
      </c>
    </row>
    <row r="1647" spans="1:2" x14ac:dyDescent="0.25">
      <c r="A1647" s="25">
        <f t="shared" si="34"/>
        <v>36891</v>
      </c>
      <c r="B1647" s="26">
        <f t="shared" si="33"/>
        <v>36889</v>
      </c>
    </row>
    <row r="1648" spans="1:2" x14ac:dyDescent="0.25">
      <c r="A1648" s="25">
        <f t="shared" si="34"/>
        <v>36892</v>
      </c>
      <c r="B1648" s="26">
        <f t="shared" si="33"/>
        <v>36889</v>
      </c>
    </row>
    <row r="1649" spans="1:2" x14ac:dyDescent="0.25">
      <c r="A1649" s="25">
        <f t="shared" si="34"/>
        <v>36893</v>
      </c>
      <c r="B1649" s="26">
        <f t="shared" si="33"/>
        <v>36893</v>
      </c>
    </row>
    <row r="1650" spans="1:2" x14ac:dyDescent="0.25">
      <c r="A1650" s="25">
        <f t="shared" si="34"/>
        <v>36894</v>
      </c>
      <c r="B1650" s="26">
        <f t="shared" si="33"/>
        <v>36894</v>
      </c>
    </row>
    <row r="1651" spans="1:2" x14ac:dyDescent="0.25">
      <c r="A1651" s="25">
        <f t="shared" si="34"/>
        <v>36895</v>
      </c>
      <c r="B1651" s="26">
        <f t="shared" si="33"/>
        <v>36895</v>
      </c>
    </row>
    <row r="1652" spans="1:2" x14ac:dyDescent="0.25">
      <c r="A1652" s="25">
        <f t="shared" si="34"/>
        <v>36896</v>
      </c>
      <c r="B1652" s="26">
        <f t="shared" si="33"/>
        <v>36896</v>
      </c>
    </row>
    <row r="1653" spans="1:2" x14ac:dyDescent="0.25">
      <c r="A1653" s="25">
        <f t="shared" si="34"/>
        <v>36897</v>
      </c>
      <c r="B1653" s="26">
        <f t="shared" si="33"/>
        <v>36896</v>
      </c>
    </row>
    <row r="1654" spans="1:2" x14ac:dyDescent="0.25">
      <c r="A1654" s="25">
        <f t="shared" si="34"/>
        <v>36898</v>
      </c>
      <c r="B1654" s="26">
        <f t="shared" si="33"/>
        <v>36896</v>
      </c>
    </row>
    <row r="1655" spans="1:2" x14ac:dyDescent="0.25">
      <c r="A1655" s="25">
        <f t="shared" si="34"/>
        <v>36899</v>
      </c>
      <c r="B1655" s="26">
        <f t="shared" si="33"/>
        <v>36899</v>
      </c>
    </row>
    <row r="1656" spans="1:2" x14ac:dyDescent="0.25">
      <c r="A1656" s="25">
        <f t="shared" si="34"/>
        <v>36900</v>
      </c>
      <c r="B1656" s="26">
        <f t="shared" si="33"/>
        <v>36900</v>
      </c>
    </row>
    <row r="1657" spans="1:2" x14ac:dyDescent="0.25">
      <c r="A1657" s="25">
        <f t="shared" si="34"/>
        <v>36901</v>
      </c>
      <c r="B1657" s="26">
        <f t="shared" si="33"/>
        <v>36901</v>
      </c>
    </row>
    <row r="1658" spans="1:2" x14ac:dyDescent="0.25">
      <c r="A1658" s="25">
        <f t="shared" si="34"/>
        <v>36902</v>
      </c>
      <c r="B1658" s="26">
        <f t="shared" si="33"/>
        <v>36902</v>
      </c>
    </row>
    <row r="1659" spans="1:2" x14ac:dyDescent="0.25">
      <c r="A1659" s="25">
        <f t="shared" si="34"/>
        <v>36903</v>
      </c>
      <c r="B1659" s="26">
        <f t="shared" si="33"/>
        <v>36903</v>
      </c>
    </row>
    <row r="1660" spans="1:2" x14ac:dyDescent="0.25">
      <c r="A1660" s="25">
        <f t="shared" si="34"/>
        <v>36904</v>
      </c>
      <c r="B1660" s="26">
        <f t="shared" si="33"/>
        <v>36903</v>
      </c>
    </row>
    <row r="1661" spans="1:2" x14ac:dyDescent="0.25">
      <c r="A1661" s="25">
        <f t="shared" si="34"/>
        <v>36905</v>
      </c>
      <c r="B1661" s="26">
        <f t="shared" si="33"/>
        <v>36903</v>
      </c>
    </row>
    <row r="1662" spans="1:2" x14ac:dyDescent="0.25">
      <c r="A1662" s="25">
        <f t="shared" si="34"/>
        <v>36906</v>
      </c>
      <c r="B1662" s="26">
        <f t="shared" si="33"/>
        <v>36903</v>
      </c>
    </row>
    <row r="1663" spans="1:2" x14ac:dyDescent="0.25">
      <c r="A1663" s="25">
        <f t="shared" si="34"/>
        <v>36907</v>
      </c>
      <c r="B1663" s="26">
        <f t="shared" si="33"/>
        <v>36907</v>
      </c>
    </row>
    <row r="1664" spans="1:2" x14ac:dyDescent="0.25">
      <c r="A1664" s="25">
        <f t="shared" si="34"/>
        <v>36908</v>
      </c>
      <c r="B1664" s="26">
        <f t="shared" si="33"/>
        <v>36908</v>
      </c>
    </row>
    <row r="1665" spans="1:2" x14ac:dyDescent="0.25">
      <c r="A1665" s="25">
        <f t="shared" si="34"/>
        <v>36909</v>
      </c>
      <c r="B1665" s="26">
        <f t="shared" si="33"/>
        <v>36909</v>
      </c>
    </row>
    <row r="1666" spans="1:2" x14ac:dyDescent="0.25">
      <c r="A1666" s="25">
        <f t="shared" si="34"/>
        <v>36910</v>
      </c>
      <c r="B1666" s="26">
        <f t="shared" si="33"/>
        <v>36910</v>
      </c>
    </row>
    <row r="1667" spans="1:2" x14ac:dyDescent="0.25">
      <c r="A1667" s="25">
        <f t="shared" si="34"/>
        <v>36911</v>
      </c>
      <c r="B1667" s="26">
        <f t="shared" si="33"/>
        <v>36910</v>
      </c>
    </row>
    <row r="1668" spans="1:2" x14ac:dyDescent="0.25">
      <c r="A1668" s="25">
        <f t="shared" si="34"/>
        <v>36912</v>
      </c>
      <c r="B1668" s="26">
        <f t="shared" ref="B1668:B1731" si="35">VLOOKUP(A1668,PRICELOOK,1)</f>
        <v>36910</v>
      </c>
    </row>
    <row r="1669" spans="1:2" x14ac:dyDescent="0.25">
      <c r="A1669" s="25">
        <f t="shared" si="34"/>
        <v>36913</v>
      </c>
      <c r="B1669" s="26">
        <f t="shared" si="35"/>
        <v>36913</v>
      </c>
    </row>
    <row r="1670" spans="1:2" x14ac:dyDescent="0.25">
      <c r="A1670" s="25">
        <f t="shared" si="34"/>
        <v>36914</v>
      </c>
      <c r="B1670" s="26">
        <f t="shared" si="35"/>
        <v>36914</v>
      </c>
    </row>
    <row r="1671" spans="1:2" x14ac:dyDescent="0.25">
      <c r="A1671" s="25">
        <f t="shared" si="34"/>
        <v>36915</v>
      </c>
      <c r="B1671" s="26">
        <f t="shared" si="35"/>
        <v>36915</v>
      </c>
    </row>
    <row r="1672" spans="1:2" x14ac:dyDescent="0.25">
      <c r="A1672" s="25">
        <f t="shared" si="34"/>
        <v>36916</v>
      </c>
      <c r="B1672" s="26">
        <f t="shared" si="35"/>
        <v>36916</v>
      </c>
    </row>
    <row r="1673" spans="1:2" x14ac:dyDescent="0.25">
      <c r="A1673" s="25">
        <f t="shared" si="34"/>
        <v>36917</v>
      </c>
      <c r="B1673" s="26">
        <f t="shared" si="35"/>
        <v>36917</v>
      </c>
    </row>
    <row r="1674" spans="1:2" x14ac:dyDescent="0.25">
      <c r="A1674" s="25">
        <f t="shared" si="34"/>
        <v>36918</v>
      </c>
      <c r="B1674" s="26">
        <f t="shared" si="35"/>
        <v>36917</v>
      </c>
    </row>
    <row r="1675" spans="1:2" x14ac:dyDescent="0.25">
      <c r="A1675" s="25">
        <f t="shared" ref="A1675:A1738" si="36">A1674+1</f>
        <v>36919</v>
      </c>
      <c r="B1675" s="26">
        <f t="shared" si="35"/>
        <v>36917</v>
      </c>
    </row>
    <row r="1676" spans="1:2" x14ac:dyDescent="0.25">
      <c r="A1676" s="25">
        <f t="shared" si="36"/>
        <v>36920</v>
      </c>
      <c r="B1676" s="26">
        <f t="shared" si="35"/>
        <v>36920</v>
      </c>
    </row>
    <row r="1677" spans="1:2" x14ac:dyDescent="0.25">
      <c r="A1677" s="25">
        <f t="shared" si="36"/>
        <v>36921</v>
      </c>
      <c r="B1677" s="26">
        <f t="shared" si="35"/>
        <v>36921</v>
      </c>
    </row>
    <row r="1678" spans="1:2" x14ac:dyDescent="0.25">
      <c r="A1678" s="25">
        <f t="shared" si="36"/>
        <v>36922</v>
      </c>
      <c r="B1678" s="26">
        <f t="shared" si="35"/>
        <v>36922</v>
      </c>
    </row>
    <row r="1679" spans="1:2" x14ac:dyDescent="0.25">
      <c r="A1679" s="25">
        <f t="shared" si="36"/>
        <v>36923</v>
      </c>
      <c r="B1679" s="26">
        <f t="shared" si="35"/>
        <v>36923</v>
      </c>
    </row>
    <row r="1680" spans="1:2" x14ac:dyDescent="0.25">
      <c r="A1680" s="25">
        <f t="shared" si="36"/>
        <v>36924</v>
      </c>
      <c r="B1680" s="26">
        <f t="shared" si="35"/>
        <v>36924</v>
      </c>
    </row>
    <row r="1681" spans="1:2" x14ac:dyDescent="0.25">
      <c r="A1681" s="25">
        <f t="shared" si="36"/>
        <v>36925</v>
      </c>
      <c r="B1681" s="26">
        <f t="shared" si="35"/>
        <v>36924</v>
      </c>
    </row>
    <row r="1682" spans="1:2" x14ac:dyDescent="0.25">
      <c r="A1682" s="25">
        <f t="shared" si="36"/>
        <v>36926</v>
      </c>
      <c r="B1682" s="26">
        <f t="shared" si="35"/>
        <v>36924</v>
      </c>
    </row>
    <row r="1683" spans="1:2" x14ac:dyDescent="0.25">
      <c r="A1683" s="25">
        <f t="shared" si="36"/>
        <v>36927</v>
      </c>
      <c r="B1683" s="26">
        <f t="shared" si="35"/>
        <v>36927</v>
      </c>
    </row>
    <row r="1684" spans="1:2" x14ac:dyDescent="0.25">
      <c r="A1684" s="25">
        <f t="shared" si="36"/>
        <v>36928</v>
      </c>
      <c r="B1684" s="26">
        <f t="shared" si="35"/>
        <v>36928</v>
      </c>
    </row>
    <row r="1685" spans="1:2" x14ac:dyDescent="0.25">
      <c r="A1685" s="25">
        <f t="shared" si="36"/>
        <v>36929</v>
      </c>
      <c r="B1685" s="26">
        <f t="shared" si="35"/>
        <v>36929</v>
      </c>
    </row>
    <row r="1686" spans="1:2" x14ac:dyDescent="0.25">
      <c r="A1686" s="25">
        <f t="shared" si="36"/>
        <v>36930</v>
      </c>
      <c r="B1686" s="26">
        <f t="shared" si="35"/>
        <v>36930</v>
      </c>
    </row>
    <row r="1687" spans="1:2" x14ac:dyDescent="0.25">
      <c r="A1687" s="25">
        <f t="shared" si="36"/>
        <v>36931</v>
      </c>
      <c r="B1687" s="26">
        <f t="shared" si="35"/>
        <v>36931</v>
      </c>
    </row>
    <row r="1688" spans="1:2" x14ac:dyDescent="0.25">
      <c r="A1688" s="25">
        <f t="shared" si="36"/>
        <v>36932</v>
      </c>
      <c r="B1688" s="26">
        <f t="shared" si="35"/>
        <v>36931</v>
      </c>
    </row>
    <row r="1689" spans="1:2" x14ac:dyDescent="0.25">
      <c r="A1689" s="25">
        <f t="shared" si="36"/>
        <v>36933</v>
      </c>
      <c r="B1689" s="26">
        <f t="shared" si="35"/>
        <v>36931</v>
      </c>
    </row>
    <row r="1690" spans="1:2" x14ac:dyDescent="0.25">
      <c r="A1690" s="25">
        <f t="shared" si="36"/>
        <v>36934</v>
      </c>
      <c r="B1690" s="26">
        <f t="shared" si="35"/>
        <v>36934</v>
      </c>
    </row>
    <row r="1691" spans="1:2" x14ac:dyDescent="0.25">
      <c r="A1691" s="25">
        <f t="shared" si="36"/>
        <v>36935</v>
      </c>
      <c r="B1691" s="26">
        <f t="shared" si="35"/>
        <v>36935</v>
      </c>
    </row>
    <row r="1692" spans="1:2" x14ac:dyDescent="0.25">
      <c r="A1692" s="25">
        <f t="shared" si="36"/>
        <v>36936</v>
      </c>
      <c r="B1692" s="26">
        <f t="shared" si="35"/>
        <v>36936</v>
      </c>
    </row>
    <row r="1693" spans="1:2" x14ac:dyDescent="0.25">
      <c r="A1693" s="25">
        <f t="shared" si="36"/>
        <v>36937</v>
      </c>
      <c r="B1693" s="26">
        <f t="shared" si="35"/>
        <v>36937</v>
      </c>
    </row>
    <row r="1694" spans="1:2" x14ac:dyDescent="0.25">
      <c r="A1694" s="25">
        <f t="shared" si="36"/>
        <v>36938</v>
      </c>
      <c r="B1694" s="26">
        <f t="shared" si="35"/>
        <v>36938</v>
      </c>
    </row>
    <row r="1695" spans="1:2" x14ac:dyDescent="0.25">
      <c r="A1695" s="25">
        <f t="shared" si="36"/>
        <v>36939</v>
      </c>
      <c r="B1695" s="26">
        <f t="shared" si="35"/>
        <v>36938</v>
      </c>
    </row>
    <row r="1696" spans="1:2" x14ac:dyDescent="0.25">
      <c r="A1696" s="25">
        <f t="shared" si="36"/>
        <v>36940</v>
      </c>
      <c r="B1696" s="26">
        <f t="shared" si="35"/>
        <v>36938</v>
      </c>
    </row>
    <row r="1697" spans="1:2" x14ac:dyDescent="0.25">
      <c r="A1697" s="25">
        <f t="shared" si="36"/>
        <v>36941</v>
      </c>
      <c r="B1697" s="26">
        <f t="shared" si="35"/>
        <v>36938</v>
      </c>
    </row>
    <row r="1698" spans="1:2" x14ac:dyDescent="0.25">
      <c r="A1698" s="25">
        <f t="shared" si="36"/>
        <v>36942</v>
      </c>
      <c r="B1698" s="26">
        <f t="shared" si="35"/>
        <v>36942</v>
      </c>
    </row>
    <row r="1699" spans="1:2" x14ac:dyDescent="0.25">
      <c r="A1699" s="25">
        <f t="shared" si="36"/>
        <v>36943</v>
      </c>
      <c r="B1699" s="26">
        <f t="shared" si="35"/>
        <v>36943</v>
      </c>
    </row>
    <row r="1700" spans="1:2" x14ac:dyDescent="0.25">
      <c r="A1700" s="25">
        <f t="shared" si="36"/>
        <v>36944</v>
      </c>
      <c r="B1700" s="26">
        <f t="shared" si="35"/>
        <v>36944</v>
      </c>
    </row>
    <row r="1701" spans="1:2" x14ac:dyDescent="0.25">
      <c r="A1701" s="25">
        <f t="shared" si="36"/>
        <v>36945</v>
      </c>
      <c r="B1701" s="26">
        <f t="shared" si="35"/>
        <v>36945</v>
      </c>
    </row>
    <row r="1702" spans="1:2" x14ac:dyDescent="0.25">
      <c r="A1702" s="25">
        <f t="shared" si="36"/>
        <v>36946</v>
      </c>
      <c r="B1702" s="26">
        <f t="shared" si="35"/>
        <v>36945</v>
      </c>
    </row>
    <row r="1703" spans="1:2" x14ac:dyDescent="0.25">
      <c r="A1703" s="25">
        <f t="shared" si="36"/>
        <v>36947</v>
      </c>
      <c r="B1703" s="26">
        <f t="shared" si="35"/>
        <v>36945</v>
      </c>
    </row>
    <row r="1704" spans="1:2" x14ac:dyDescent="0.25">
      <c r="A1704" s="25">
        <f t="shared" si="36"/>
        <v>36948</v>
      </c>
      <c r="B1704" s="26">
        <f t="shared" si="35"/>
        <v>36948</v>
      </c>
    </row>
    <row r="1705" spans="1:2" x14ac:dyDescent="0.25">
      <c r="A1705" s="25">
        <f t="shared" si="36"/>
        <v>36949</v>
      </c>
      <c r="B1705" s="26">
        <f t="shared" si="35"/>
        <v>36949</v>
      </c>
    </row>
    <row r="1706" spans="1:2" x14ac:dyDescent="0.25">
      <c r="A1706" s="25">
        <f t="shared" si="36"/>
        <v>36950</v>
      </c>
      <c r="B1706" s="26">
        <f t="shared" si="35"/>
        <v>36950</v>
      </c>
    </row>
    <row r="1707" spans="1:2" x14ac:dyDescent="0.25">
      <c r="A1707" s="25">
        <f t="shared" si="36"/>
        <v>36951</v>
      </c>
      <c r="B1707" s="26">
        <f t="shared" si="35"/>
        <v>36951</v>
      </c>
    </row>
    <row r="1708" spans="1:2" x14ac:dyDescent="0.25">
      <c r="A1708" s="25">
        <f t="shared" si="36"/>
        <v>36952</v>
      </c>
      <c r="B1708" s="26">
        <f t="shared" si="35"/>
        <v>36952</v>
      </c>
    </row>
    <row r="1709" spans="1:2" x14ac:dyDescent="0.25">
      <c r="A1709" s="25">
        <f t="shared" si="36"/>
        <v>36953</v>
      </c>
      <c r="B1709" s="26">
        <f t="shared" si="35"/>
        <v>36952</v>
      </c>
    </row>
    <row r="1710" spans="1:2" x14ac:dyDescent="0.25">
      <c r="A1710" s="25">
        <f t="shared" si="36"/>
        <v>36954</v>
      </c>
      <c r="B1710" s="26">
        <f t="shared" si="35"/>
        <v>36952</v>
      </c>
    </row>
    <row r="1711" spans="1:2" x14ac:dyDescent="0.25">
      <c r="A1711" s="25">
        <f t="shared" si="36"/>
        <v>36955</v>
      </c>
      <c r="B1711" s="26">
        <f t="shared" si="35"/>
        <v>36955</v>
      </c>
    </row>
    <row r="1712" spans="1:2" x14ac:dyDescent="0.25">
      <c r="A1712" s="25">
        <f t="shared" si="36"/>
        <v>36956</v>
      </c>
      <c r="B1712" s="26">
        <f t="shared" si="35"/>
        <v>36956</v>
      </c>
    </row>
    <row r="1713" spans="1:2" x14ac:dyDescent="0.25">
      <c r="A1713" s="25">
        <f t="shared" si="36"/>
        <v>36957</v>
      </c>
      <c r="B1713" s="26">
        <f t="shared" si="35"/>
        <v>36957</v>
      </c>
    </row>
    <row r="1714" spans="1:2" x14ac:dyDescent="0.25">
      <c r="A1714" s="25">
        <f t="shared" si="36"/>
        <v>36958</v>
      </c>
      <c r="B1714" s="26">
        <f t="shared" si="35"/>
        <v>36958</v>
      </c>
    </row>
    <row r="1715" spans="1:2" x14ac:dyDescent="0.25">
      <c r="A1715" s="25">
        <f t="shared" si="36"/>
        <v>36959</v>
      </c>
      <c r="B1715" s="26">
        <f t="shared" si="35"/>
        <v>36959</v>
      </c>
    </row>
    <row r="1716" spans="1:2" x14ac:dyDescent="0.25">
      <c r="A1716" s="25">
        <f t="shared" si="36"/>
        <v>36960</v>
      </c>
      <c r="B1716" s="26">
        <f t="shared" si="35"/>
        <v>36959</v>
      </c>
    </row>
    <row r="1717" spans="1:2" x14ac:dyDescent="0.25">
      <c r="A1717" s="25">
        <f t="shared" si="36"/>
        <v>36961</v>
      </c>
      <c r="B1717" s="26">
        <f t="shared" si="35"/>
        <v>36959</v>
      </c>
    </row>
    <row r="1718" spans="1:2" x14ac:dyDescent="0.25">
      <c r="A1718" s="25">
        <f t="shared" si="36"/>
        <v>36962</v>
      </c>
      <c r="B1718" s="26">
        <f t="shared" si="35"/>
        <v>36962</v>
      </c>
    </row>
    <row r="1719" spans="1:2" x14ac:dyDescent="0.25">
      <c r="A1719" s="25">
        <f t="shared" si="36"/>
        <v>36963</v>
      </c>
      <c r="B1719" s="26">
        <f t="shared" si="35"/>
        <v>36963</v>
      </c>
    </row>
    <row r="1720" spans="1:2" x14ac:dyDescent="0.25">
      <c r="A1720" s="25">
        <f t="shared" si="36"/>
        <v>36964</v>
      </c>
      <c r="B1720" s="26">
        <f t="shared" si="35"/>
        <v>36964</v>
      </c>
    </row>
    <row r="1721" spans="1:2" x14ac:dyDescent="0.25">
      <c r="A1721" s="25">
        <f t="shared" si="36"/>
        <v>36965</v>
      </c>
      <c r="B1721" s="26">
        <f t="shared" si="35"/>
        <v>36965</v>
      </c>
    </row>
    <row r="1722" spans="1:2" x14ac:dyDescent="0.25">
      <c r="A1722" s="25">
        <f t="shared" si="36"/>
        <v>36966</v>
      </c>
      <c r="B1722" s="26">
        <f t="shared" si="35"/>
        <v>36966</v>
      </c>
    </row>
    <row r="1723" spans="1:2" x14ac:dyDescent="0.25">
      <c r="A1723" s="25">
        <f t="shared" si="36"/>
        <v>36967</v>
      </c>
      <c r="B1723" s="26">
        <f t="shared" si="35"/>
        <v>36966</v>
      </c>
    </row>
    <row r="1724" spans="1:2" x14ac:dyDescent="0.25">
      <c r="A1724" s="25">
        <f t="shared" si="36"/>
        <v>36968</v>
      </c>
      <c r="B1724" s="26">
        <f t="shared" si="35"/>
        <v>36966</v>
      </c>
    </row>
    <row r="1725" spans="1:2" x14ac:dyDescent="0.25">
      <c r="A1725" s="25">
        <f t="shared" si="36"/>
        <v>36969</v>
      </c>
      <c r="B1725" s="26">
        <f t="shared" si="35"/>
        <v>36969</v>
      </c>
    </row>
    <row r="1726" spans="1:2" x14ac:dyDescent="0.25">
      <c r="A1726" s="25">
        <f t="shared" si="36"/>
        <v>36970</v>
      </c>
      <c r="B1726" s="26">
        <f t="shared" si="35"/>
        <v>36970</v>
      </c>
    </row>
    <row r="1727" spans="1:2" x14ac:dyDescent="0.25">
      <c r="A1727" s="25">
        <f t="shared" si="36"/>
        <v>36971</v>
      </c>
      <c r="B1727" s="26">
        <f t="shared" si="35"/>
        <v>36971</v>
      </c>
    </row>
    <row r="1728" spans="1:2" x14ac:dyDescent="0.25">
      <c r="A1728" s="25">
        <f t="shared" si="36"/>
        <v>36972</v>
      </c>
      <c r="B1728" s="26">
        <f t="shared" si="35"/>
        <v>36972</v>
      </c>
    </row>
    <row r="1729" spans="1:2" x14ac:dyDescent="0.25">
      <c r="A1729" s="25">
        <f t="shared" si="36"/>
        <v>36973</v>
      </c>
      <c r="B1729" s="26">
        <f t="shared" si="35"/>
        <v>36973</v>
      </c>
    </row>
    <row r="1730" spans="1:2" x14ac:dyDescent="0.25">
      <c r="A1730" s="25">
        <f t="shared" si="36"/>
        <v>36974</v>
      </c>
      <c r="B1730" s="26">
        <f t="shared" si="35"/>
        <v>36973</v>
      </c>
    </row>
    <row r="1731" spans="1:2" x14ac:dyDescent="0.25">
      <c r="A1731" s="25">
        <f t="shared" si="36"/>
        <v>36975</v>
      </c>
      <c r="B1731" s="26">
        <f t="shared" si="35"/>
        <v>36973</v>
      </c>
    </row>
    <row r="1732" spans="1:2" x14ac:dyDescent="0.25">
      <c r="A1732" s="25">
        <f t="shared" si="36"/>
        <v>36976</v>
      </c>
      <c r="B1732" s="26">
        <f t="shared" ref="B1732:B1795" si="37">VLOOKUP(A1732,PRICELOOK,1)</f>
        <v>36976</v>
      </c>
    </row>
    <row r="1733" spans="1:2" x14ac:dyDescent="0.25">
      <c r="A1733" s="25">
        <f t="shared" si="36"/>
        <v>36977</v>
      </c>
      <c r="B1733" s="26">
        <f t="shared" si="37"/>
        <v>36977</v>
      </c>
    </row>
    <row r="1734" spans="1:2" x14ac:dyDescent="0.25">
      <c r="A1734" s="25">
        <f t="shared" si="36"/>
        <v>36978</v>
      </c>
      <c r="B1734" s="26">
        <f t="shared" si="37"/>
        <v>36978</v>
      </c>
    </row>
    <row r="1735" spans="1:2" x14ac:dyDescent="0.25">
      <c r="A1735" s="25">
        <f t="shared" si="36"/>
        <v>36979</v>
      </c>
      <c r="B1735" s="26">
        <f t="shared" si="37"/>
        <v>36979</v>
      </c>
    </row>
    <row r="1736" spans="1:2" x14ac:dyDescent="0.25">
      <c r="A1736" s="25">
        <f t="shared" si="36"/>
        <v>36980</v>
      </c>
      <c r="B1736" s="26">
        <f t="shared" si="37"/>
        <v>36980</v>
      </c>
    </row>
    <row r="1737" spans="1:2" x14ac:dyDescent="0.25">
      <c r="A1737" s="25">
        <f t="shared" si="36"/>
        <v>36981</v>
      </c>
      <c r="B1737" s="26">
        <f t="shared" si="37"/>
        <v>36980</v>
      </c>
    </row>
    <row r="1738" spans="1:2" x14ac:dyDescent="0.25">
      <c r="A1738" s="25">
        <f t="shared" si="36"/>
        <v>36982</v>
      </c>
      <c r="B1738" s="26">
        <f t="shared" si="37"/>
        <v>36980</v>
      </c>
    </row>
    <row r="1739" spans="1:2" x14ac:dyDescent="0.25">
      <c r="A1739" s="25">
        <f t="shared" ref="A1739:A1802" si="38">A1738+1</f>
        <v>36983</v>
      </c>
      <c r="B1739" s="26">
        <f t="shared" si="37"/>
        <v>36983</v>
      </c>
    </row>
    <row r="1740" spans="1:2" x14ac:dyDescent="0.25">
      <c r="A1740" s="25">
        <f t="shared" si="38"/>
        <v>36984</v>
      </c>
      <c r="B1740" s="26">
        <f t="shared" si="37"/>
        <v>36984</v>
      </c>
    </row>
    <row r="1741" spans="1:2" x14ac:dyDescent="0.25">
      <c r="A1741" s="25">
        <f t="shared" si="38"/>
        <v>36985</v>
      </c>
      <c r="B1741" s="26">
        <f t="shared" si="37"/>
        <v>36985</v>
      </c>
    </row>
    <row r="1742" spans="1:2" x14ac:dyDescent="0.25">
      <c r="A1742" s="25">
        <f t="shared" si="38"/>
        <v>36986</v>
      </c>
      <c r="B1742" s="26">
        <f t="shared" si="37"/>
        <v>36986</v>
      </c>
    </row>
    <row r="1743" spans="1:2" x14ac:dyDescent="0.25">
      <c r="A1743" s="25">
        <f t="shared" si="38"/>
        <v>36987</v>
      </c>
      <c r="B1743" s="26">
        <f t="shared" si="37"/>
        <v>36987</v>
      </c>
    </row>
    <row r="1744" spans="1:2" x14ac:dyDescent="0.25">
      <c r="A1744" s="25">
        <f t="shared" si="38"/>
        <v>36988</v>
      </c>
      <c r="B1744" s="26">
        <f t="shared" si="37"/>
        <v>36987</v>
      </c>
    </row>
    <row r="1745" spans="1:2" x14ac:dyDescent="0.25">
      <c r="A1745" s="25">
        <f t="shared" si="38"/>
        <v>36989</v>
      </c>
      <c r="B1745" s="26">
        <f t="shared" si="37"/>
        <v>36987</v>
      </c>
    </row>
    <row r="1746" spans="1:2" x14ac:dyDescent="0.25">
      <c r="A1746" s="25">
        <f t="shared" si="38"/>
        <v>36990</v>
      </c>
      <c r="B1746" s="26">
        <f t="shared" si="37"/>
        <v>36990</v>
      </c>
    </row>
    <row r="1747" spans="1:2" x14ac:dyDescent="0.25">
      <c r="A1747" s="25">
        <f t="shared" si="38"/>
        <v>36991</v>
      </c>
      <c r="B1747" s="26">
        <f t="shared" si="37"/>
        <v>36991</v>
      </c>
    </row>
    <row r="1748" spans="1:2" x14ac:dyDescent="0.25">
      <c r="A1748" s="25">
        <f t="shared" si="38"/>
        <v>36992</v>
      </c>
      <c r="B1748" s="26">
        <f t="shared" si="37"/>
        <v>36992</v>
      </c>
    </row>
    <row r="1749" spans="1:2" x14ac:dyDescent="0.25">
      <c r="A1749" s="25">
        <f t="shared" si="38"/>
        <v>36993</v>
      </c>
      <c r="B1749" s="26">
        <f t="shared" si="37"/>
        <v>36993</v>
      </c>
    </row>
    <row r="1750" spans="1:2" x14ac:dyDescent="0.25">
      <c r="A1750" s="25">
        <f t="shared" si="38"/>
        <v>36994</v>
      </c>
      <c r="B1750" s="26">
        <f t="shared" si="37"/>
        <v>36993</v>
      </c>
    </row>
    <row r="1751" spans="1:2" x14ac:dyDescent="0.25">
      <c r="A1751" s="25">
        <f t="shared" si="38"/>
        <v>36995</v>
      </c>
      <c r="B1751" s="26">
        <f t="shared" si="37"/>
        <v>36993</v>
      </c>
    </row>
    <row r="1752" spans="1:2" x14ac:dyDescent="0.25">
      <c r="A1752" s="25">
        <f t="shared" si="38"/>
        <v>36996</v>
      </c>
      <c r="B1752" s="26">
        <f t="shared" si="37"/>
        <v>36993</v>
      </c>
    </row>
    <row r="1753" spans="1:2" x14ac:dyDescent="0.25">
      <c r="A1753" s="25">
        <f t="shared" si="38"/>
        <v>36997</v>
      </c>
      <c r="B1753" s="26">
        <f t="shared" si="37"/>
        <v>36997</v>
      </c>
    </row>
    <row r="1754" spans="1:2" x14ac:dyDescent="0.25">
      <c r="A1754" s="25">
        <f t="shared" si="38"/>
        <v>36998</v>
      </c>
      <c r="B1754" s="26">
        <f t="shared" si="37"/>
        <v>36998</v>
      </c>
    </row>
    <row r="1755" spans="1:2" x14ac:dyDescent="0.25">
      <c r="A1755" s="25">
        <f t="shared" si="38"/>
        <v>36999</v>
      </c>
      <c r="B1755" s="26">
        <f t="shared" si="37"/>
        <v>36999</v>
      </c>
    </row>
    <row r="1756" spans="1:2" x14ac:dyDescent="0.25">
      <c r="A1756" s="25">
        <f t="shared" si="38"/>
        <v>37000</v>
      </c>
      <c r="B1756" s="26">
        <f t="shared" si="37"/>
        <v>37000</v>
      </c>
    </row>
    <row r="1757" spans="1:2" x14ac:dyDescent="0.25">
      <c r="A1757" s="25">
        <f t="shared" si="38"/>
        <v>37001</v>
      </c>
      <c r="B1757" s="26">
        <f t="shared" si="37"/>
        <v>37001</v>
      </c>
    </row>
    <row r="1758" spans="1:2" x14ac:dyDescent="0.25">
      <c r="A1758" s="25">
        <f t="shared" si="38"/>
        <v>37002</v>
      </c>
      <c r="B1758" s="26">
        <f t="shared" si="37"/>
        <v>37001</v>
      </c>
    </row>
    <row r="1759" spans="1:2" x14ac:dyDescent="0.25">
      <c r="A1759" s="25">
        <f t="shared" si="38"/>
        <v>37003</v>
      </c>
      <c r="B1759" s="26">
        <f t="shared" si="37"/>
        <v>37001</v>
      </c>
    </row>
    <row r="1760" spans="1:2" x14ac:dyDescent="0.25">
      <c r="A1760" s="25">
        <f t="shared" si="38"/>
        <v>37004</v>
      </c>
      <c r="B1760" s="26">
        <f t="shared" si="37"/>
        <v>37004</v>
      </c>
    </row>
    <row r="1761" spans="1:2" x14ac:dyDescent="0.25">
      <c r="A1761" s="25">
        <f t="shared" si="38"/>
        <v>37005</v>
      </c>
      <c r="B1761" s="26">
        <f t="shared" si="37"/>
        <v>37005</v>
      </c>
    </row>
    <row r="1762" spans="1:2" x14ac:dyDescent="0.25">
      <c r="A1762" s="25">
        <f t="shared" si="38"/>
        <v>37006</v>
      </c>
      <c r="B1762" s="26">
        <f t="shared" si="37"/>
        <v>37006</v>
      </c>
    </row>
    <row r="1763" spans="1:2" x14ac:dyDescent="0.25">
      <c r="A1763" s="25">
        <f t="shared" si="38"/>
        <v>37007</v>
      </c>
      <c r="B1763" s="26">
        <f t="shared" si="37"/>
        <v>37007</v>
      </c>
    </row>
    <row r="1764" spans="1:2" x14ac:dyDescent="0.25">
      <c r="A1764" s="25">
        <f t="shared" si="38"/>
        <v>37008</v>
      </c>
      <c r="B1764" s="26">
        <f t="shared" si="37"/>
        <v>37008</v>
      </c>
    </row>
    <row r="1765" spans="1:2" x14ac:dyDescent="0.25">
      <c r="A1765" s="25">
        <f t="shared" si="38"/>
        <v>37009</v>
      </c>
      <c r="B1765" s="26">
        <f t="shared" si="37"/>
        <v>37008</v>
      </c>
    </row>
    <row r="1766" spans="1:2" x14ac:dyDescent="0.25">
      <c r="A1766" s="25">
        <f t="shared" si="38"/>
        <v>37010</v>
      </c>
      <c r="B1766" s="26">
        <f t="shared" si="37"/>
        <v>37008</v>
      </c>
    </row>
    <row r="1767" spans="1:2" x14ac:dyDescent="0.25">
      <c r="A1767" s="25">
        <f t="shared" si="38"/>
        <v>37011</v>
      </c>
      <c r="B1767" s="26">
        <f t="shared" si="37"/>
        <v>37011</v>
      </c>
    </row>
    <row r="1768" spans="1:2" x14ac:dyDescent="0.25">
      <c r="A1768" s="25">
        <f t="shared" si="38"/>
        <v>37012</v>
      </c>
      <c r="B1768" s="26">
        <f t="shared" si="37"/>
        <v>37012</v>
      </c>
    </row>
    <row r="1769" spans="1:2" x14ac:dyDescent="0.25">
      <c r="A1769" s="25">
        <f t="shared" si="38"/>
        <v>37013</v>
      </c>
      <c r="B1769" s="26">
        <f t="shared" si="37"/>
        <v>37013</v>
      </c>
    </row>
    <row r="1770" spans="1:2" x14ac:dyDescent="0.25">
      <c r="A1770" s="25">
        <f t="shared" si="38"/>
        <v>37014</v>
      </c>
      <c r="B1770" s="26">
        <f t="shared" si="37"/>
        <v>37014</v>
      </c>
    </row>
    <row r="1771" spans="1:2" x14ac:dyDescent="0.25">
      <c r="A1771" s="25">
        <f t="shared" si="38"/>
        <v>37015</v>
      </c>
      <c r="B1771" s="26">
        <f t="shared" si="37"/>
        <v>37015</v>
      </c>
    </row>
    <row r="1772" spans="1:2" x14ac:dyDescent="0.25">
      <c r="A1772" s="25">
        <f t="shared" si="38"/>
        <v>37016</v>
      </c>
      <c r="B1772" s="26">
        <f t="shared" si="37"/>
        <v>37015</v>
      </c>
    </row>
    <row r="1773" spans="1:2" x14ac:dyDescent="0.25">
      <c r="A1773" s="25">
        <f t="shared" si="38"/>
        <v>37017</v>
      </c>
      <c r="B1773" s="26">
        <f t="shared" si="37"/>
        <v>37015</v>
      </c>
    </row>
    <row r="1774" spans="1:2" x14ac:dyDescent="0.25">
      <c r="A1774" s="25">
        <f t="shared" si="38"/>
        <v>37018</v>
      </c>
      <c r="B1774" s="26">
        <f t="shared" si="37"/>
        <v>37018</v>
      </c>
    </row>
    <row r="1775" spans="1:2" x14ac:dyDescent="0.25">
      <c r="A1775" s="25">
        <f t="shared" si="38"/>
        <v>37019</v>
      </c>
      <c r="B1775" s="26">
        <f t="shared" si="37"/>
        <v>37019</v>
      </c>
    </row>
    <row r="1776" spans="1:2" x14ac:dyDescent="0.25">
      <c r="A1776" s="25">
        <f t="shared" si="38"/>
        <v>37020</v>
      </c>
      <c r="B1776" s="26">
        <f t="shared" si="37"/>
        <v>37020</v>
      </c>
    </row>
    <row r="1777" spans="1:2" x14ac:dyDescent="0.25">
      <c r="A1777" s="25">
        <f t="shared" si="38"/>
        <v>37021</v>
      </c>
      <c r="B1777" s="26">
        <f t="shared" si="37"/>
        <v>37021</v>
      </c>
    </row>
    <row r="1778" spans="1:2" x14ac:dyDescent="0.25">
      <c r="A1778" s="25">
        <f t="shared" si="38"/>
        <v>37022</v>
      </c>
      <c r="B1778" s="26">
        <f t="shared" si="37"/>
        <v>37022</v>
      </c>
    </row>
    <row r="1779" spans="1:2" x14ac:dyDescent="0.25">
      <c r="A1779" s="25">
        <f t="shared" si="38"/>
        <v>37023</v>
      </c>
      <c r="B1779" s="26">
        <f t="shared" si="37"/>
        <v>37022</v>
      </c>
    </row>
    <row r="1780" spans="1:2" x14ac:dyDescent="0.25">
      <c r="A1780" s="25">
        <f t="shared" si="38"/>
        <v>37024</v>
      </c>
      <c r="B1780" s="26">
        <f t="shared" si="37"/>
        <v>37022</v>
      </c>
    </row>
    <row r="1781" spans="1:2" x14ac:dyDescent="0.25">
      <c r="A1781" s="25">
        <f t="shared" si="38"/>
        <v>37025</v>
      </c>
      <c r="B1781" s="26">
        <f t="shared" si="37"/>
        <v>37025</v>
      </c>
    </row>
    <row r="1782" spans="1:2" x14ac:dyDescent="0.25">
      <c r="A1782" s="25">
        <f t="shared" si="38"/>
        <v>37026</v>
      </c>
      <c r="B1782" s="26">
        <f t="shared" si="37"/>
        <v>37026</v>
      </c>
    </row>
    <row r="1783" spans="1:2" x14ac:dyDescent="0.25">
      <c r="A1783" s="25">
        <f t="shared" si="38"/>
        <v>37027</v>
      </c>
      <c r="B1783" s="26">
        <f t="shared" si="37"/>
        <v>37027</v>
      </c>
    </row>
    <row r="1784" spans="1:2" x14ac:dyDescent="0.25">
      <c r="A1784" s="25">
        <f t="shared" si="38"/>
        <v>37028</v>
      </c>
      <c r="B1784" s="26">
        <f t="shared" si="37"/>
        <v>37028</v>
      </c>
    </row>
    <row r="1785" spans="1:2" x14ac:dyDescent="0.25">
      <c r="A1785" s="25">
        <f t="shared" si="38"/>
        <v>37029</v>
      </c>
      <c r="B1785" s="26">
        <f t="shared" si="37"/>
        <v>37029</v>
      </c>
    </row>
    <row r="1786" spans="1:2" x14ac:dyDescent="0.25">
      <c r="A1786" s="25">
        <f t="shared" si="38"/>
        <v>37030</v>
      </c>
      <c r="B1786" s="26">
        <f t="shared" si="37"/>
        <v>37029</v>
      </c>
    </row>
    <row r="1787" spans="1:2" x14ac:dyDescent="0.25">
      <c r="A1787" s="25">
        <f t="shared" si="38"/>
        <v>37031</v>
      </c>
      <c r="B1787" s="26">
        <f t="shared" si="37"/>
        <v>37029</v>
      </c>
    </row>
    <row r="1788" spans="1:2" x14ac:dyDescent="0.25">
      <c r="A1788" s="25">
        <f t="shared" si="38"/>
        <v>37032</v>
      </c>
      <c r="B1788" s="26">
        <f t="shared" si="37"/>
        <v>37032</v>
      </c>
    </row>
    <row r="1789" spans="1:2" x14ac:dyDescent="0.25">
      <c r="A1789" s="25">
        <f t="shared" si="38"/>
        <v>37033</v>
      </c>
      <c r="B1789" s="26">
        <f t="shared" si="37"/>
        <v>37033</v>
      </c>
    </row>
    <row r="1790" spans="1:2" x14ac:dyDescent="0.25">
      <c r="A1790" s="25">
        <f t="shared" si="38"/>
        <v>37034</v>
      </c>
      <c r="B1790" s="26">
        <f t="shared" si="37"/>
        <v>37034</v>
      </c>
    </row>
    <row r="1791" spans="1:2" x14ac:dyDescent="0.25">
      <c r="A1791" s="25">
        <f t="shared" si="38"/>
        <v>37035</v>
      </c>
      <c r="B1791" s="26">
        <f t="shared" si="37"/>
        <v>37035</v>
      </c>
    </row>
    <row r="1792" spans="1:2" x14ac:dyDescent="0.25">
      <c r="A1792" s="25">
        <f t="shared" si="38"/>
        <v>37036</v>
      </c>
      <c r="B1792" s="26">
        <f t="shared" si="37"/>
        <v>37036</v>
      </c>
    </row>
    <row r="1793" spans="1:2" x14ac:dyDescent="0.25">
      <c r="A1793" s="25">
        <f t="shared" si="38"/>
        <v>37037</v>
      </c>
      <c r="B1793" s="26">
        <f t="shared" si="37"/>
        <v>37036</v>
      </c>
    </row>
    <row r="1794" spans="1:2" x14ac:dyDescent="0.25">
      <c r="A1794" s="25">
        <f t="shared" si="38"/>
        <v>37038</v>
      </c>
      <c r="B1794" s="26">
        <f t="shared" si="37"/>
        <v>37036</v>
      </c>
    </row>
    <row r="1795" spans="1:2" x14ac:dyDescent="0.25">
      <c r="A1795" s="25">
        <f t="shared" si="38"/>
        <v>37039</v>
      </c>
      <c r="B1795" s="26">
        <f t="shared" si="37"/>
        <v>37036</v>
      </c>
    </row>
    <row r="1796" spans="1:2" x14ac:dyDescent="0.25">
      <c r="A1796" s="25">
        <f t="shared" si="38"/>
        <v>37040</v>
      </c>
      <c r="B1796" s="26">
        <f t="shared" ref="B1796:B1859" si="39">VLOOKUP(A1796,PRICELOOK,1)</f>
        <v>37040</v>
      </c>
    </row>
    <row r="1797" spans="1:2" x14ac:dyDescent="0.25">
      <c r="A1797" s="25">
        <f t="shared" si="38"/>
        <v>37041</v>
      </c>
      <c r="B1797" s="26">
        <f t="shared" si="39"/>
        <v>37041</v>
      </c>
    </row>
    <row r="1798" spans="1:2" x14ac:dyDescent="0.25">
      <c r="A1798" s="25">
        <f t="shared" si="38"/>
        <v>37042</v>
      </c>
      <c r="B1798" s="26">
        <f t="shared" si="39"/>
        <v>37042</v>
      </c>
    </row>
    <row r="1799" spans="1:2" x14ac:dyDescent="0.25">
      <c r="A1799" s="25">
        <f t="shared" si="38"/>
        <v>37043</v>
      </c>
      <c r="B1799" s="26">
        <f t="shared" si="39"/>
        <v>37043</v>
      </c>
    </row>
    <row r="1800" spans="1:2" x14ac:dyDescent="0.25">
      <c r="A1800" s="25">
        <f t="shared" si="38"/>
        <v>37044</v>
      </c>
      <c r="B1800" s="26">
        <f t="shared" si="39"/>
        <v>37043</v>
      </c>
    </row>
    <row r="1801" spans="1:2" x14ac:dyDescent="0.25">
      <c r="A1801" s="25">
        <f t="shared" si="38"/>
        <v>37045</v>
      </c>
      <c r="B1801" s="26">
        <f t="shared" si="39"/>
        <v>37043</v>
      </c>
    </row>
    <row r="1802" spans="1:2" x14ac:dyDescent="0.25">
      <c r="A1802" s="25">
        <f t="shared" si="38"/>
        <v>37046</v>
      </c>
      <c r="B1802" s="26">
        <f t="shared" si="39"/>
        <v>37046</v>
      </c>
    </row>
    <row r="1803" spans="1:2" x14ac:dyDescent="0.25">
      <c r="A1803" s="25">
        <f t="shared" ref="A1803:A1819" si="40">A1802+1</f>
        <v>37047</v>
      </c>
      <c r="B1803" s="26">
        <f t="shared" si="39"/>
        <v>37047</v>
      </c>
    </row>
    <row r="1804" spans="1:2" x14ac:dyDescent="0.25">
      <c r="A1804" s="25">
        <f t="shared" si="40"/>
        <v>37048</v>
      </c>
      <c r="B1804" s="26">
        <f t="shared" si="39"/>
        <v>37048</v>
      </c>
    </row>
    <row r="1805" spans="1:2" x14ac:dyDescent="0.25">
      <c r="A1805" s="25">
        <f t="shared" si="40"/>
        <v>37049</v>
      </c>
      <c r="B1805" s="26">
        <f t="shared" si="39"/>
        <v>37049</v>
      </c>
    </row>
    <row r="1806" spans="1:2" x14ac:dyDescent="0.25">
      <c r="A1806" s="25">
        <f t="shared" si="40"/>
        <v>37050</v>
      </c>
      <c r="B1806" s="26">
        <f t="shared" si="39"/>
        <v>37050</v>
      </c>
    </row>
    <row r="1807" spans="1:2" x14ac:dyDescent="0.25">
      <c r="A1807" s="25">
        <f t="shared" si="40"/>
        <v>37051</v>
      </c>
      <c r="B1807" s="26">
        <f t="shared" si="39"/>
        <v>37050</v>
      </c>
    </row>
    <row r="1808" spans="1:2" x14ac:dyDescent="0.25">
      <c r="A1808" s="25">
        <f t="shared" si="40"/>
        <v>37052</v>
      </c>
      <c r="B1808" s="26">
        <f t="shared" si="39"/>
        <v>37050</v>
      </c>
    </row>
    <row r="1809" spans="1:2" x14ac:dyDescent="0.25">
      <c r="A1809" s="25">
        <f t="shared" si="40"/>
        <v>37053</v>
      </c>
      <c r="B1809" s="26">
        <f t="shared" si="39"/>
        <v>37053</v>
      </c>
    </row>
    <row r="1810" spans="1:2" x14ac:dyDescent="0.25">
      <c r="A1810" s="25">
        <f t="shared" si="40"/>
        <v>37054</v>
      </c>
      <c r="B1810" s="26">
        <f t="shared" si="39"/>
        <v>37054</v>
      </c>
    </row>
    <row r="1811" spans="1:2" x14ac:dyDescent="0.25">
      <c r="A1811" s="25">
        <f t="shared" si="40"/>
        <v>37055</v>
      </c>
      <c r="B1811" s="26">
        <f t="shared" si="39"/>
        <v>37055</v>
      </c>
    </row>
    <row r="1812" spans="1:2" x14ac:dyDescent="0.25">
      <c r="A1812" s="25">
        <f t="shared" si="40"/>
        <v>37056</v>
      </c>
      <c r="B1812" s="26">
        <f t="shared" si="39"/>
        <v>37056</v>
      </c>
    </row>
    <row r="1813" spans="1:2" x14ac:dyDescent="0.25">
      <c r="A1813" s="25">
        <f t="shared" si="40"/>
        <v>37057</v>
      </c>
      <c r="B1813" s="26">
        <f t="shared" si="39"/>
        <v>37057</v>
      </c>
    </row>
    <row r="1814" spans="1:2" x14ac:dyDescent="0.25">
      <c r="A1814" s="25">
        <f t="shared" si="40"/>
        <v>37058</v>
      </c>
      <c r="B1814" s="26">
        <f t="shared" si="39"/>
        <v>37057</v>
      </c>
    </row>
    <row r="1815" spans="1:2" x14ac:dyDescent="0.25">
      <c r="A1815" s="25">
        <f t="shared" si="40"/>
        <v>37059</v>
      </c>
      <c r="B1815" s="26">
        <f t="shared" si="39"/>
        <v>37057</v>
      </c>
    </row>
    <row r="1816" spans="1:2" x14ac:dyDescent="0.25">
      <c r="A1816" s="25">
        <f t="shared" si="40"/>
        <v>37060</v>
      </c>
      <c r="B1816" s="26">
        <f t="shared" si="39"/>
        <v>37060</v>
      </c>
    </row>
    <row r="1817" spans="1:2" x14ac:dyDescent="0.25">
      <c r="A1817" s="25">
        <f t="shared" si="40"/>
        <v>37061</v>
      </c>
      <c r="B1817" s="26">
        <f t="shared" si="39"/>
        <v>37061</v>
      </c>
    </row>
    <row r="1818" spans="1:2" x14ac:dyDescent="0.25">
      <c r="A1818" s="25">
        <f t="shared" si="40"/>
        <v>37062</v>
      </c>
      <c r="B1818" s="26">
        <f t="shared" si="39"/>
        <v>37062</v>
      </c>
    </row>
    <row r="1819" spans="1:2" x14ac:dyDescent="0.25">
      <c r="A1819" s="25">
        <f t="shared" si="40"/>
        <v>37063</v>
      </c>
      <c r="B1819" s="26">
        <f t="shared" si="39"/>
        <v>37063</v>
      </c>
    </row>
    <row r="1820" spans="1:2" x14ac:dyDescent="0.25">
      <c r="A1820" s="25">
        <f t="shared" ref="A1820:A1883" si="41">A1819+1</f>
        <v>37064</v>
      </c>
      <c r="B1820" s="26">
        <f t="shared" si="39"/>
        <v>37064</v>
      </c>
    </row>
    <row r="1821" spans="1:2" x14ac:dyDescent="0.25">
      <c r="A1821" s="25">
        <f t="shared" si="41"/>
        <v>37065</v>
      </c>
      <c r="B1821" s="26">
        <f t="shared" si="39"/>
        <v>37064</v>
      </c>
    </row>
    <row r="1822" spans="1:2" x14ac:dyDescent="0.25">
      <c r="A1822" s="25">
        <f t="shared" si="41"/>
        <v>37066</v>
      </c>
      <c r="B1822" s="26">
        <f t="shared" si="39"/>
        <v>37064</v>
      </c>
    </row>
    <row r="1823" spans="1:2" x14ac:dyDescent="0.25">
      <c r="A1823" s="25">
        <f t="shared" si="41"/>
        <v>37067</v>
      </c>
      <c r="B1823" s="26">
        <f t="shared" si="39"/>
        <v>37067</v>
      </c>
    </row>
    <row r="1824" spans="1:2" x14ac:dyDescent="0.25">
      <c r="A1824" s="25">
        <f t="shared" si="41"/>
        <v>37068</v>
      </c>
      <c r="B1824" s="26">
        <f t="shared" si="39"/>
        <v>37068</v>
      </c>
    </row>
    <row r="1825" spans="1:2" x14ac:dyDescent="0.25">
      <c r="A1825" s="25">
        <f t="shared" si="41"/>
        <v>37069</v>
      </c>
      <c r="B1825" s="26">
        <f t="shared" si="39"/>
        <v>37069</v>
      </c>
    </row>
    <row r="1826" spans="1:2" x14ac:dyDescent="0.25">
      <c r="A1826" s="25">
        <f t="shared" si="41"/>
        <v>37070</v>
      </c>
      <c r="B1826" s="26">
        <f t="shared" si="39"/>
        <v>37070</v>
      </c>
    </row>
    <row r="1827" spans="1:2" x14ac:dyDescent="0.25">
      <c r="A1827" s="25">
        <f t="shared" si="41"/>
        <v>37071</v>
      </c>
      <c r="B1827" s="26">
        <f t="shared" si="39"/>
        <v>37071</v>
      </c>
    </row>
    <row r="1828" spans="1:2" x14ac:dyDescent="0.25">
      <c r="A1828" s="25">
        <f t="shared" si="41"/>
        <v>37072</v>
      </c>
      <c r="B1828" s="26">
        <f t="shared" si="39"/>
        <v>37071</v>
      </c>
    </row>
    <row r="1829" spans="1:2" x14ac:dyDescent="0.25">
      <c r="A1829" s="25">
        <f t="shared" si="41"/>
        <v>37073</v>
      </c>
      <c r="B1829" s="26">
        <f t="shared" si="39"/>
        <v>37071</v>
      </c>
    </row>
    <row r="1830" spans="1:2" x14ac:dyDescent="0.25">
      <c r="A1830" s="25">
        <f t="shared" si="41"/>
        <v>37074</v>
      </c>
      <c r="B1830" s="26">
        <f t="shared" si="39"/>
        <v>37074</v>
      </c>
    </row>
    <row r="1831" spans="1:2" x14ac:dyDescent="0.25">
      <c r="A1831" s="25">
        <f t="shared" si="41"/>
        <v>37075</v>
      </c>
      <c r="B1831" s="26">
        <f t="shared" si="39"/>
        <v>37075</v>
      </c>
    </row>
    <row r="1832" spans="1:2" x14ac:dyDescent="0.25">
      <c r="A1832" s="25">
        <f t="shared" si="41"/>
        <v>37076</v>
      </c>
      <c r="B1832" s="26">
        <f t="shared" si="39"/>
        <v>37075</v>
      </c>
    </row>
    <row r="1833" spans="1:2" x14ac:dyDescent="0.25">
      <c r="A1833" s="25">
        <f t="shared" si="41"/>
        <v>37077</v>
      </c>
      <c r="B1833" s="26">
        <f t="shared" si="39"/>
        <v>37077</v>
      </c>
    </row>
    <row r="1834" spans="1:2" x14ac:dyDescent="0.25">
      <c r="A1834" s="25">
        <f t="shared" si="41"/>
        <v>37078</v>
      </c>
      <c r="B1834" s="26">
        <f t="shared" si="39"/>
        <v>37078</v>
      </c>
    </row>
    <row r="1835" spans="1:2" x14ac:dyDescent="0.25">
      <c r="A1835" s="25">
        <f t="shared" si="41"/>
        <v>37079</v>
      </c>
      <c r="B1835" s="26">
        <f t="shared" si="39"/>
        <v>37078</v>
      </c>
    </row>
    <row r="1836" spans="1:2" x14ac:dyDescent="0.25">
      <c r="A1836" s="25">
        <f t="shared" si="41"/>
        <v>37080</v>
      </c>
      <c r="B1836" s="26">
        <f t="shared" si="39"/>
        <v>37078</v>
      </c>
    </row>
    <row r="1837" spans="1:2" x14ac:dyDescent="0.25">
      <c r="A1837" s="25">
        <f t="shared" si="41"/>
        <v>37081</v>
      </c>
      <c r="B1837" s="26">
        <f t="shared" si="39"/>
        <v>37081</v>
      </c>
    </row>
    <row r="1838" spans="1:2" x14ac:dyDescent="0.25">
      <c r="A1838" s="25">
        <f t="shared" si="41"/>
        <v>37082</v>
      </c>
      <c r="B1838" s="26">
        <f t="shared" si="39"/>
        <v>37082</v>
      </c>
    </row>
    <row r="1839" spans="1:2" x14ac:dyDescent="0.25">
      <c r="A1839" s="25">
        <f t="shared" si="41"/>
        <v>37083</v>
      </c>
      <c r="B1839" s="26">
        <f t="shared" si="39"/>
        <v>37083</v>
      </c>
    </row>
    <row r="1840" spans="1:2" x14ac:dyDescent="0.25">
      <c r="A1840" s="25">
        <f t="shared" si="41"/>
        <v>37084</v>
      </c>
      <c r="B1840" s="26">
        <f t="shared" si="39"/>
        <v>37084</v>
      </c>
    </row>
    <row r="1841" spans="1:2" x14ac:dyDescent="0.25">
      <c r="A1841" s="25">
        <f t="shared" si="41"/>
        <v>37085</v>
      </c>
      <c r="B1841" s="26">
        <f t="shared" si="39"/>
        <v>37085</v>
      </c>
    </row>
    <row r="1842" spans="1:2" x14ac:dyDescent="0.25">
      <c r="A1842" s="25">
        <f t="shared" si="41"/>
        <v>37086</v>
      </c>
      <c r="B1842" s="26">
        <f t="shared" si="39"/>
        <v>37085</v>
      </c>
    </row>
    <row r="1843" spans="1:2" x14ac:dyDescent="0.25">
      <c r="A1843" s="25">
        <f t="shared" si="41"/>
        <v>37087</v>
      </c>
      <c r="B1843" s="26">
        <f t="shared" si="39"/>
        <v>37085</v>
      </c>
    </row>
    <row r="1844" spans="1:2" x14ac:dyDescent="0.25">
      <c r="A1844" s="25">
        <f t="shared" si="41"/>
        <v>37088</v>
      </c>
      <c r="B1844" s="26">
        <f t="shared" si="39"/>
        <v>37088</v>
      </c>
    </row>
    <row r="1845" spans="1:2" x14ac:dyDescent="0.25">
      <c r="A1845" s="25">
        <f t="shared" si="41"/>
        <v>37089</v>
      </c>
      <c r="B1845" s="26">
        <f t="shared" si="39"/>
        <v>37089</v>
      </c>
    </row>
    <row r="1846" spans="1:2" x14ac:dyDescent="0.25">
      <c r="A1846" s="25">
        <f t="shared" si="41"/>
        <v>37090</v>
      </c>
      <c r="B1846" s="26">
        <f t="shared" si="39"/>
        <v>37090</v>
      </c>
    </row>
    <row r="1847" spans="1:2" x14ac:dyDescent="0.25">
      <c r="A1847" s="25">
        <f t="shared" si="41"/>
        <v>37091</v>
      </c>
      <c r="B1847" s="26">
        <f t="shared" si="39"/>
        <v>37091</v>
      </c>
    </row>
    <row r="1848" spans="1:2" x14ac:dyDescent="0.25">
      <c r="A1848" s="25">
        <f t="shared" si="41"/>
        <v>37092</v>
      </c>
      <c r="B1848" s="26">
        <f t="shared" si="39"/>
        <v>37092</v>
      </c>
    </row>
    <row r="1849" spans="1:2" x14ac:dyDescent="0.25">
      <c r="A1849" s="25">
        <f t="shared" si="41"/>
        <v>37093</v>
      </c>
      <c r="B1849" s="26">
        <f t="shared" si="39"/>
        <v>37092</v>
      </c>
    </row>
    <row r="1850" spans="1:2" x14ac:dyDescent="0.25">
      <c r="A1850" s="25">
        <f t="shared" si="41"/>
        <v>37094</v>
      </c>
      <c r="B1850" s="26">
        <f t="shared" si="39"/>
        <v>37092</v>
      </c>
    </row>
    <row r="1851" spans="1:2" x14ac:dyDescent="0.25">
      <c r="A1851" s="25">
        <f t="shared" si="41"/>
        <v>37095</v>
      </c>
      <c r="B1851" s="26">
        <f t="shared" si="39"/>
        <v>37095</v>
      </c>
    </row>
    <row r="1852" spans="1:2" x14ac:dyDescent="0.25">
      <c r="A1852" s="25">
        <f t="shared" si="41"/>
        <v>37096</v>
      </c>
      <c r="B1852" s="26">
        <f t="shared" si="39"/>
        <v>37096</v>
      </c>
    </row>
    <row r="1853" spans="1:2" x14ac:dyDescent="0.25">
      <c r="A1853" s="25">
        <f t="shared" si="41"/>
        <v>37097</v>
      </c>
      <c r="B1853" s="26">
        <f t="shared" si="39"/>
        <v>37097</v>
      </c>
    </row>
    <row r="1854" spans="1:2" x14ac:dyDescent="0.25">
      <c r="A1854" s="25">
        <f t="shared" si="41"/>
        <v>37098</v>
      </c>
      <c r="B1854" s="26">
        <f t="shared" si="39"/>
        <v>37098</v>
      </c>
    </row>
    <row r="1855" spans="1:2" x14ac:dyDescent="0.25">
      <c r="A1855" s="25">
        <f t="shared" si="41"/>
        <v>37099</v>
      </c>
      <c r="B1855" s="26">
        <f t="shared" si="39"/>
        <v>37099</v>
      </c>
    </row>
    <row r="1856" spans="1:2" x14ac:dyDescent="0.25">
      <c r="A1856" s="25">
        <f t="shared" si="41"/>
        <v>37100</v>
      </c>
      <c r="B1856" s="26">
        <f t="shared" si="39"/>
        <v>37099</v>
      </c>
    </row>
    <row r="1857" spans="1:2" x14ac:dyDescent="0.25">
      <c r="A1857" s="25">
        <f t="shared" si="41"/>
        <v>37101</v>
      </c>
      <c r="B1857" s="26">
        <f t="shared" si="39"/>
        <v>37099</v>
      </c>
    </row>
    <row r="1858" spans="1:2" x14ac:dyDescent="0.25">
      <c r="A1858" s="25">
        <f t="shared" si="41"/>
        <v>37102</v>
      </c>
      <c r="B1858" s="26">
        <f t="shared" si="39"/>
        <v>37102</v>
      </c>
    </row>
    <row r="1859" spans="1:2" x14ac:dyDescent="0.25">
      <c r="A1859" s="25">
        <f t="shared" si="41"/>
        <v>37103</v>
      </c>
      <c r="B1859" s="26">
        <f t="shared" si="39"/>
        <v>37103</v>
      </c>
    </row>
    <row r="1860" spans="1:2" x14ac:dyDescent="0.25">
      <c r="A1860" s="25">
        <f t="shared" si="41"/>
        <v>37104</v>
      </c>
      <c r="B1860" s="26">
        <f t="shared" ref="B1860:B1923" si="42">VLOOKUP(A1860,PRICELOOK,1)</f>
        <v>37104</v>
      </c>
    </row>
    <row r="1861" spans="1:2" x14ac:dyDescent="0.25">
      <c r="A1861" s="25">
        <f t="shared" si="41"/>
        <v>37105</v>
      </c>
      <c r="B1861" s="26">
        <f t="shared" si="42"/>
        <v>37105</v>
      </c>
    </row>
    <row r="1862" spans="1:2" x14ac:dyDescent="0.25">
      <c r="A1862" s="25">
        <f t="shared" si="41"/>
        <v>37106</v>
      </c>
      <c r="B1862" s="26">
        <f t="shared" si="42"/>
        <v>37106</v>
      </c>
    </row>
    <row r="1863" spans="1:2" x14ac:dyDescent="0.25">
      <c r="A1863" s="25">
        <f t="shared" si="41"/>
        <v>37107</v>
      </c>
      <c r="B1863" s="26">
        <f t="shared" si="42"/>
        <v>37106</v>
      </c>
    </row>
    <row r="1864" spans="1:2" x14ac:dyDescent="0.25">
      <c r="A1864" s="25">
        <f t="shared" si="41"/>
        <v>37108</v>
      </c>
      <c r="B1864" s="26">
        <f t="shared" si="42"/>
        <v>37106</v>
      </c>
    </row>
    <row r="1865" spans="1:2" x14ac:dyDescent="0.25">
      <c r="A1865" s="25">
        <f t="shared" si="41"/>
        <v>37109</v>
      </c>
      <c r="B1865" s="26">
        <f t="shared" si="42"/>
        <v>37109</v>
      </c>
    </row>
    <row r="1866" spans="1:2" x14ac:dyDescent="0.25">
      <c r="A1866" s="25">
        <f t="shared" si="41"/>
        <v>37110</v>
      </c>
      <c r="B1866" s="26">
        <f t="shared" si="42"/>
        <v>37110</v>
      </c>
    </row>
    <row r="1867" spans="1:2" x14ac:dyDescent="0.25">
      <c r="A1867" s="25">
        <f t="shared" si="41"/>
        <v>37111</v>
      </c>
      <c r="B1867" s="26">
        <f t="shared" si="42"/>
        <v>37111</v>
      </c>
    </row>
    <row r="1868" spans="1:2" x14ac:dyDescent="0.25">
      <c r="A1868" s="25">
        <f t="shared" si="41"/>
        <v>37112</v>
      </c>
      <c r="B1868" s="26">
        <f t="shared" si="42"/>
        <v>37112</v>
      </c>
    </row>
    <row r="1869" spans="1:2" x14ac:dyDescent="0.25">
      <c r="A1869" s="25">
        <f t="shared" si="41"/>
        <v>37113</v>
      </c>
      <c r="B1869" s="26">
        <f t="shared" si="42"/>
        <v>37113</v>
      </c>
    </row>
    <row r="1870" spans="1:2" x14ac:dyDescent="0.25">
      <c r="A1870" s="25">
        <f t="shared" si="41"/>
        <v>37114</v>
      </c>
      <c r="B1870" s="26">
        <f t="shared" si="42"/>
        <v>37113</v>
      </c>
    </row>
    <row r="1871" spans="1:2" x14ac:dyDescent="0.25">
      <c r="A1871" s="25">
        <f t="shared" si="41"/>
        <v>37115</v>
      </c>
      <c r="B1871" s="26">
        <f t="shared" si="42"/>
        <v>37113</v>
      </c>
    </row>
    <row r="1872" spans="1:2" x14ac:dyDescent="0.25">
      <c r="A1872" s="25">
        <f t="shared" si="41"/>
        <v>37116</v>
      </c>
      <c r="B1872" s="26">
        <f t="shared" si="42"/>
        <v>37116</v>
      </c>
    </row>
    <row r="1873" spans="1:2" x14ac:dyDescent="0.25">
      <c r="A1873" s="25">
        <f t="shared" si="41"/>
        <v>37117</v>
      </c>
      <c r="B1873" s="26">
        <f t="shared" si="42"/>
        <v>37117</v>
      </c>
    </row>
    <row r="1874" spans="1:2" x14ac:dyDescent="0.25">
      <c r="A1874" s="25">
        <f t="shared" si="41"/>
        <v>37118</v>
      </c>
      <c r="B1874" s="26">
        <f t="shared" si="42"/>
        <v>37118</v>
      </c>
    </row>
    <row r="1875" spans="1:2" x14ac:dyDescent="0.25">
      <c r="A1875" s="25">
        <f t="shared" si="41"/>
        <v>37119</v>
      </c>
      <c r="B1875" s="26">
        <f t="shared" si="42"/>
        <v>37119</v>
      </c>
    </row>
    <row r="1876" spans="1:2" x14ac:dyDescent="0.25">
      <c r="A1876" s="25">
        <f t="shared" si="41"/>
        <v>37120</v>
      </c>
      <c r="B1876" s="26">
        <f t="shared" si="42"/>
        <v>37120</v>
      </c>
    </row>
    <row r="1877" spans="1:2" x14ac:dyDescent="0.25">
      <c r="A1877" s="25">
        <f t="shared" si="41"/>
        <v>37121</v>
      </c>
      <c r="B1877" s="26">
        <f t="shared" si="42"/>
        <v>37120</v>
      </c>
    </row>
    <row r="1878" spans="1:2" x14ac:dyDescent="0.25">
      <c r="A1878" s="25">
        <f t="shared" si="41"/>
        <v>37122</v>
      </c>
      <c r="B1878" s="26">
        <f t="shared" si="42"/>
        <v>37120</v>
      </c>
    </row>
    <row r="1879" spans="1:2" x14ac:dyDescent="0.25">
      <c r="A1879" s="25">
        <f t="shared" si="41"/>
        <v>37123</v>
      </c>
      <c r="B1879" s="26">
        <f t="shared" si="42"/>
        <v>37123</v>
      </c>
    </row>
    <row r="1880" spans="1:2" x14ac:dyDescent="0.25">
      <c r="A1880" s="25">
        <f t="shared" si="41"/>
        <v>37124</v>
      </c>
      <c r="B1880" s="26">
        <f t="shared" si="42"/>
        <v>37124</v>
      </c>
    </row>
    <row r="1881" spans="1:2" x14ac:dyDescent="0.25">
      <c r="A1881" s="25">
        <f t="shared" si="41"/>
        <v>37125</v>
      </c>
      <c r="B1881" s="26">
        <f t="shared" si="42"/>
        <v>37125</v>
      </c>
    </row>
    <row r="1882" spans="1:2" x14ac:dyDescent="0.25">
      <c r="A1882" s="25">
        <f t="shared" si="41"/>
        <v>37126</v>
      </c>
      <c r="B1882" s="26">
        <f t="shared" si="42"/>
        <v>37126</v>
      </c>
    </row>
    <row r="1883" spans="1:2" x14ac:dyDescent="0.25">
      <c r="A1883" s="25">
        <f t="shared" si="41"/>
        <v>37127</v>
      </c>
      <c r="B1883" s="26">
        <f t="shared" si="42"/>
        <v>37127</v>
      </c>
    </row>
    <row r="1884" spans="1:2" x14ac:dyDescent="0.25">
      <c r="A1884" s="25">
        <f t="shared" ref="A1884:A1947" si="43">A1883+1</f>
        <v>37128</v>
      </c>
      <c r="B1884" s="26">
        <f t="shared" si="42"/>
        <v>37127</v>
      </c>
    </row>
    <row r="1885" spans="1:2" x14ac:dyDescent="0.25">
      <c r="A1885" s="25">
        <f t="shared" si="43"/>
        <v>37129</v>
      </c>
      <c r="B1885" s="26">
        <f t="shared" si="42"/>
        <v>37127</v>
      </c>
    </row>
    <row r="1886" spans="1:2" x14ac:dyDescent="0.25">
      <c r="A1886" s="25">
        <f t="shared" si="43"/>
        <v>37130</v>
      </c>
      <c r="B1886" s="26">
        <f t="shared" si="42"/>
        <v>37130</v>
      </c>
    </row>
    <row r="1887" spans="1:2" x14ac:dyDescent="0.25">
      <c r="A1887" s="25">
        <f t="shared" si="43"/>
        <v>37131</v>
      </c>
      <c r="B1887" s="26">
        <f t="shared" si="42"/>
        <v>37131</v>
      </c>
    </row>
    <row r="1888" spans="1:2" x14ac:dyDescent="0.25">
      <c r="A1888" s="25">
        <f t="shared" si="43"/>
        <v>37132</v>
      </c>
      <c r="B1888" s="26">
        <f t="shared" si="42"/>
        <v>37132</v>
      </c>
    </row>
    <row r="1889" spans="1:2" x14ac:dyDescent="0.25">
      <c r="A1889" s="25">
        <f t="shared" si="43"/>
        <v>37133</v>
      </c>
      <c r="B1889" s="26">
        <f t="shared" si="42"/>
        <v>37133</v>
      </c>
    </row>
    <row r="1890" spans="1:2" x14ac:dyDescent="0.25">
      <c r="A1890" s="25">
        <f t="shared" si="43"/>
        <v>37134</v>
      </c>
      <c r="B1890" s="26">
        <f t="shared" si="42"/>
        <v>37134</v>
      </c>
    </row>
    <row r="1891" spans="1:2" x14ac:dyDescent="0.25">
      <c r="A1891" s="25">
        <f t="shared" si="43"/>
        <v>37135</v>
      </c>
      <c r="B1891" s="26">
        <f t="shared" si="42"/>
        <v>37134</v>
      </c>
    </row>
    <row r="1892" spans="1:2" x14ac:dyDescent="0.25">
      <c r="A1892" s="25">
        <f t="shared" si="43"/>
        <v>37136</v>
      </c>
      <c r="B1892" s="26">
        <f t="shared" si="42"/>
        <v>37134</v>
      </c>
    </row>
    <row r="1893" spans="1:2" x14ac:dyDescent="0.25">
      <c r="A1893" s="25">
        <f t="shared" si="43"/>
        <v>37137</v>
      </c>
      <c r="B1893" s="26">
        <f t="shared" si="42"/>
        <v>37134</v>
      </c>
    </row>
    <row r="1894" spans="1:2" x14ac:dyDescent="0.25">
      <c r="A1894" s="25">
        <f t="shared" si="43"/>
        <v>37138</v>
      </c>
      <c r="B1894" s="26">
        <f t="shared" si="42"/>
        <v>37138</v>
      </c>
    </row>
    <row r="1895" spans="1:2" x14ac:dyDescent="0.25">
      <c r="A1895" s="25">
        <f t="shared" si="43"/>
        <v>37139</v>
      </c>
      <c r="B1895" s="26">
        <f t="shared" si="42"/>
        <v>37139</v>
      </c>
    </row>
    <row r="1896" spans="1:2" x14ac:dyDescent="0.25">
      <c r="A1896" s="25">
        <f t="shared" si="43"/>
        <v>37140</v>
      </c>
      <c r="B1896" s="26">
        <f t="shared" si="42"/>
        <v>37140</v>
      </c>
    </row>
    <row r="1897" spans="1:2" x14ac:dyDescent="0.25">
      <c r="A1897" s="25">
        <f t="shared" si="43"/>
        <v>37141</v>
      </c>
      <c r="B1897" s="26">
        <f t="shared" si="42"/>
        <v>37141</v>
      </c>
    </row>
    <row r="1898" spans="1:2" x14ac:dyDescent="0.25">
      <c r="A1898" s="25">
        <f t="shared" si="43"/>
        <v>37142</v>
      </c>
      <c r="B1898" s="26">
        <f t="shared" si="42"/>
        <v>37141</v>
      </c>
    </row>
    <row r="1899" spans="1:2" x14ac:dyDescent="0.25">
      <c r="A1899" s="25">
        <f t="shared" si="43"/>
        <v>37143</v>
      </c>
      <c r="B1899" s="26">
        <f t="shared" si="42"/>
        <v>37141</v>
      </c>
    </row>
    <row r="1900" spans="1:2" x14ac:dyDescent="0.25">
      <c r="A1900" s="25">
        <f t="shared" si="43"/>
        <v>37144</v>
      </c>
      <c r="B1900" s="26">
        <f t="shared" si="42"/>
        <v>37144</v>
      </c>
    </row>
    <row r="1901" spans="1:2" x14ac:dyDescent="0.25">
      <c r="A1901" s="25">
        <f t="shared" si="43"/>
        <v>37145</v>
      </c>
      <c r="B1901" s="26">
        <f t="shared" si="42"/>
        <v>37145</v>
      </c>
    </row>
    <row r="1902" spans="1:2" x14ac:dyDescent="0.25">
      <c r="A1902" s="25">
        <f t="shared" si="43"/>
        <v>37146</v>
      </c>
      <c r="B1902" s="26">
        <f t="shared" si="42"/>
        <v>37146</v>
      </c>
    </row>
    <row r="1903" spans="1:2" x14ac:dyDescent="0.25">
      <c r="A1903" s="25">
        <f t="shared" si="43"/>
        <v>37147</v>
      </c>
      <c r="B1903" s="26">
        <f t="shared" si="42"/>
        <v>37147</v>
      </c>
    </row>
    <row r="1904" spans="1:2" x14ac:dyDescent="0.25">
      <c r="A1904" s="25">
        <f t="shared" si="43"/>
        <v>37148</v>
      </c>
      <c r="B1904" s="26">
        <f t="shared" si="42"/>
        <v>37148</v>
      </c>
    </row>
    <row r="1905" spans="1:2" x14ac:dyDescent="0.25">
      <c r="A1905" s="25">
        <f t="shared" si="43"/>
        <v>37149</v>
      </c>
      <c r="B1905" s="26">
        <f t="shared" si="42"/>
        <v>37148</v>
      </c>
    </row>
    <row r="1906" spans="1:2" x14ac:dyDescent="0.25">
      <c r="A1906" s="25">
        <f t="shared" si="43"/>
        <v>37150</v>
      </c>
      <c r="B1906" s="26">
        <f t="shared" si="42"/>
        <v>37148</v>
      </c>
    </row>
    <row r="1907" spans="1:2" x14ac:dyDescent="0.25">
      <c r="A1907" s="25">
        <f t="shared" si="43"/>
        <v>37151</v>
      </c>
      <c r="B1907" s="26">
        <f t="shared" si="42"/>
        <v>37151</v>
      </c>
    </row>
    <row r="1908" spans="1:2" x14ac:dyDescent="0.25">
      <c r="A1908" s="25">
        <f t="shared" si="43"/>
        <v>37152</v>
      </c>
      <c r="B1908" s="26">
        <f t="shared" si="42"/>
        <v>37152</v>
      </c>
    </row>
    <row r="1909" spans="1:2" x14ac:dyDescent="0.25">
      <c r="A1909" s="25">
        <f t="shared" si="43"/>
        <v>37153</v>
      </c>
      <c r="B1909" s="26">
        <f t="shared" si="42"/>
        <v>37153</v>
      </c>
    </row>
    <row r="1910" spans="1:2" x14ac:dyDescent="0.25">
      <c r="A1910" s="25">
        <f t="shared" si="43"/>
        <v>37154</v>
      </c>
      <c r="B1910" s="26">
        <f t="shared" si="42"/>
        <v>37154</v>
      </c>
    </row>
    <row r="1911" spans="1:2" x14ac:dyDescent="0.25">
      <c r="A1911" s="25">
        <f t="shared" si="43"/>
        <v>37155</v>
      </c>
      <c r="B1911" s="26">
        <f t="shared" si="42"/>
        <v>37155</v>
      </c>
    </row>
    <row r="1912" spans="1:2" x14ac:dyDescent="0.25">
      <c r="A1912" s="25">
        <f t="shared" si="43"/>
        <v>37156</v>
      </c>
      <c r="B1912" s="26">
        <f t="shared" si="42"/>
        <v>37155</v>
      </c>
    </row>
    <row r="1913" spans="1:2" x14ac:dyDescent="0.25">
      <c r="A1913" s="25">
        <f t="shared" si="43"/>
        <v>37157</v>
      </c>
      <c r="B1913" s="26">
        <f t="shared" si="42"/>
        <v>37155</v>
      </c>
    </row>
    <row r="1914" spans="1:2" x14ac:dyDescent="0.25">
      <c r="A1914" s="25">
        <f t="shared" si="43"/>
        <v>37158</v>
      </c>
      <c r="B1914" s="26">
        <f t="shared" si="42"/>
        <v>37158</v>
      </c>
    </row>
    <row r="1915" spans="1:2" x14ac:dyDescent="0.25">
      <c r="A1915" s="25">
        <f t="shared" si="43"/>
        <v>37159</v>
      </c>
      <c r="B1915" s="26">
        <f t="shared" si="42"/>
        <v>37159</v>
      </c>
    </row>
    <row r="1916" spans="1:2" x14ac:dyDescent="0.25">
      <c r="A1916" s="25">
        <f t="shared" si="43"/>
        <v>37160</v>
      </c>
      <c r="B1916" s="26">
        <f t="shared" si="42"/>
        <v>37160</v>
      </c>
    </row>
    <row r="1917" spans="1:2" x14ac:dyDescent="0.25">
      <c r="A1917" s="25">
        <f t="shared" si="43"/>
        <v>37161</v>
      </c>
      <c r="B1917" s="26">
        <f t="shared" si="42"/>
        <v>37161</v>
      </c>
    </row>
    <row r="1918" spans="1:2" x14ac:dyDescent="0.25">
      <c r="A1918" s="25">
        <f t="shared" si="43"/>
        <v>37162</v>
      </c>
      <c r="B1918" s="26">
        <f t="shared" si="42"/>
        <v>37162</v>
      </c>
    </row>
    <row r="1919" spans="1:2" x14ac:dyDescent="0.25">
      <c r="A1919" s="25">
        <f t="shared" si="43"/>
        <v>37163</v>
      </c>
      <c r="B1919" s="26">
        <f t="shared" si="42"/>
        <v>37162</v>
      </c>
    </row>
    <row r="1920" spans="1:2" x14ac:dyDescent="0.25">
      <c r="A1920" s="25">
        <f t="shared" si="43"/>
        <v>37164</v>
      </c>
      <c r="B1920" s="26">
        <f t="shared" si="42"/>
        <v>37162</v>
      </c>
    </row>
    <row r="1921" spans="1:2" x14ac:dyDescent="0.25">
      <c r="A1921" s="25">
        <f t="shared" si="43"/>
        <v>37165</v>
      </c>
      <c r="B1921" s="26">
        <f t="shared" si="42"/>
        <v>37165</v>
      </c>
    </row>
    <row r="1922" spans="1:2" x14ac:dyDescent="0.25">
      <c r="A1922" s="25">
        <f t="shared" si="43"/>
        <v>37166</v>
      </c>
      <c r="B1922" s="26">
        <f t="shared" si="42"/>
        <v>37166</v>
      </c>
    </row>
    <row r="1923" spans="1:2" x14ac:dyDescent="0.25">
      <c r="A1923" s="25">
        <f t="shared" si="43"/>
        <v>37167</v>
      </c>
      <c r="B1923" s="26">
        <f t="shared" si="42"/>
        <v>37167</v>
      </c>
    </row>
    <row r="1924" spans="1:2" x14ac:dyDescent="0.25">
      <c r="A1924" s="25">
        <f t="shared" si="43"/>
        <v>37168</v>
      </c>
      <c r="B1924" s="26">
        <f t="shared" ref="B1924:B1987" si="44">VLOOKUP(A1924,PRICELOOK,1)</f>
        <v>37168</v>
      </c>
    </row>
    <row r="1925" spans="1:2" x14ac:dyDescent="0.25">
      <c r="A1925" s="25">
        <f t="shared" si="43"/>
        <v>37169</v>
      </c>
      <c r="B1925" s="26">
        <f t="shared" si="44"/>
        <v>37169</v>
      </c>
    </row>
    <row r="1926" spans="1:2" x14ac:dyDescent="0.25">
      <c r="A1926" s="25">
        <f t="shared" si="43"/>
        <v>37170</v>
      </c>
      <c r="B1926" s="26">
        <f t="shared" si="44"/>
        <v>37169</v>
      </c>
    </row>
    <row r="1927" spans="1:2" x14ac:dyDescent="0.25">
      <c r="A1927" s="25">
        <f t="shared" si="43"/>
        <v>37171</v>
      </c>
      <c r="B1927" s="26">
        <f t="shared" si="44"/>
        <v>37169</v>
      </c>
    </row>
    <row r="1928" spans="1:2" x14ac:dyDescent="0.25">
      <c r="A1928" s="25">
        <f t="shared" si="43"/>
        <v>37172</v>
      </c>
      <c r="B1928" s="26">
        <f t="shared" si="44"/>
        <v>37172</v>
      </c>
    </row>
    <row r="1929" spans="1:2" x14ac:dyDescent="0.25">
      <c r="A1929" s="25">
        <f t="shared" si="43"/>
        <v>37173</v>
      </c>
      <c r="B1929" s="26">
        <f t="shared" si="44"/>
        <v>37173</v>
      </c>
    </row>
    <row r="1930" spans="1:2" x14ac:dyDescent="0.25">
      <c r="A1930" s="25">
        <f t="shared" si="43"/>
        <v>37174</v>
      </c>
      <c r="B1930" s="26">
        <f t="shared" si="44"/>
        <v>37174</v>
      </c>
    </row>
    <row r="1931" spans="1:2" x14ac:dyDescent="0.25">
      <c r="A1931" s="25">
        <f t="shared" si="43"/>
        <v>37175</v>
      </c>
      <c r="B1931" s="26">
        <f t="shared" si="44"/>
        <v>37175</v>
      </c>
    </row>
    <row r="1932" spans="1:2" x14ac:dyDescent="0.25">
      <c r="A1932" s="25">
        <f t="shared" si="43"/>
        <v>37176</v>
      </c>
      <c r="B1932" s="26">
        <f t="shared" si="44"/>
        <v>37176</v>
      </c>
    </row>
    <row r="1933" spans="1:2" x14ac:dyDescent="0.25">
      <c r="A1933" s="25">
        <f t="shared" si="43"/>
        <v>37177</v>
      </c>
      <c r="B1933" s="26">
        <f t="shared" si="44"/>
        <v>37176</v>
      </c>
    </row>
    <row r="1934" spans="1:2" x14ac:dyDescent="0.25">
      <c r="A1934" s="25">
        <f t="shared" si="43"/>
        <v>37178</v>
      </c>
      <c r="B1934" s="26">
        <f t="shared" si="44"/>
        <v>37176</v>
      </c>
    </row>
    <row r="1935" spans="1:2" x14ac:dyDescent="0.25">
      <c r="A1935" s="25">
        <f t="shared" si="43"/>
        <v>37179</v>
      </c>
      <c r="B1935" s="26">
        <f t="shared" si="44"/>
        <v>37179</v>
      </c>
    </row>
    <row r="1936" spans="1:2" x14ac:dyDescent="0.25">
      <c r="A1936" s="25">
        <f t="shared" si="43"/>
        <v>37180</v>
      </c>
      <c r="B1936" s="26">
        <f t="shared" si="44"/>
        <v>37180</v>
      </c>
    </row>
    <row r="1937" spans="1:2" x14ac:dyDescent="0.25">
      <c r="A1937" s="25">
        <f t="shared" si="43"/>
        <v>37181</v>
      </c>
      <c r="B1937" s="26">
        <f t="shared" si="44"/>
        <v>37181</v>
      </c>
    </row>
    <row r="1938" spans="1:2" x14ac:dyDescent="0.25">
      <c r="A1938" s="25">
        <f t="shared" si="43"/>
        <v>37182</v>
      </c>
      <c r="B1938" s="26">
        <f t="shared" si="44"/>
        <v>37182</v>
      </c>
    </row>
    <row r="1939" spans="1:2" x14ac:dyDescent="0.25">
      <c r="A1939" s="25">
        <f t="shared" si="43"/>
        <v>37183</v>
      </c>
      <c r="B1939" s="26">
        <f t="shared" si="44"/>
        <v>37183</v>
      </c>
    </row>
    <row r="1940" spans="1:2" x14ac:dyDescent="0.25">
      <c r="A1940" s="25">
        <f t="shared" si="43"/>
        <v>37184</v>
      </c>
      <c r="B1940" s="26">
        <f t="shared" si="44"/>
        <v>37183</v>
      </c>
    </row>
    <row r="1941" spans="1:2" x14ac:dyDescent="0.25">
      <c r="A1941" s="25">
        <f t="shared" si="43"/>
        <v>37185</v>
      </c>
      <c r="B1941" s="26">
        <f t="shared" si="44"/>
        <v>37183</v>
      </c>
    </row>
    <row r="1942" spans="1:2" x14ac:dyDescent="0.25">
      <c r="A1942" s="25">
        <f t="shared" si="43"/>
        <v>37186</v>
      </c>
      <c r="B1942" s="26">
        <f t="shared" si="44"/>
        <v>37186</v>
      </c>
    </row>
    <row r="1943" spans="1:2" x14ac:dyDescent="0.25">
      <c r="A1943" s="25">
        <f t="shared" si="43"/>
        <v>37187</v>
      </c>
      <c r="B1943" s="26">
        <f t="shared" si="44"/>
        <v>37187</v>
      </c>
    </row>
    <row r="1944" spans="1:2" x14ac:dyDescent="0.25">
      <c r="A1944" s="25">
        <f t="shared" si="43"/>
        <v>37188</v>
      </c>
      <c r="B1944" s="26">
        <f t="shared" si="44"/>
        <v>37188</v>
      </c>
    </row>
    <row r="1945" spans="1:2" x14ac:dyDescent="0.25">
      <c r="A1945" s="25">
        <f t="shared" si="43"/>
        <v>37189</v>
      </c>
      <c r="B1945" s="26">
        <f t="shared" si="44"/>
        <v>37189</v>
      </c>
    </row>
    <row r="1946" spans="1:2" x14ac:dyDescent="0.25">
      <c r="A1946" s="25">
        <f t="shared" si="43"/>
        <v>37190</v>
      </c>
      <c r="B1946" s="26">
        <f t="shared" si="44"/>
        <v>37190</v>
      </c>
    </row>
    <row r="1947" spans="1:2" x14ac:dyDescent="0.25">
      <c r="A1947" s="25">
        <f t="shared" si="43"/>
        <v>37191</v>
      </c>
      <c r="B1947" s="26">
        <f t="shared" si="44"/>
        <v>37190</v>
      </c>
    </row>
    <row r="1948" spans="1:2" x14ac:dyDescent="0.25">
      <c r="A1948" s="25">
        <f t="shared" ref="A1948:A2011" si="45">A1947+1</f>
        <v>37192</v>
      </c>
      <c r="B1948" s="26">
        <f t="shared" si="44"/>
        <v>37190</v>
      </c>
    </row>
    <row r="1949" spans="1:2" x14ac:dyDescent="0.25">
      <c r="A1949" s="25">
        <f t="shared" si="45"/>
        <v>37193</v>
      </c>
      <c r="B1949" s="26">
        <f t="shared" si="44"/>
        <v>37193</v>
      </c>
    </row>
    <row r="1950" spans="1:2" x14ac:dyDescent="0.25">
      <c r="A1950" s="25">
        <f t="shared" si="45"/>
        <v>37194</v>
      </c>
      <c r="B1950" s="26">
        <f t="shared" si="44"/>
        <v>37194</v>
      </c>
    </row>
    <row r="1951" spans="1:2" x14ac:dyDescent="0.25">
      <c r="A1951" s="25">
        <f t="shared" si="45"/>
        <v>37195</v>
      </c>
      <c r="B1951" s="26">
        <f t="shared" si="44"/>
        <v>37195</v>
      </c>
    </row>
    <row r="1952" spans="1:2" x14ac:dyDescent="0.25">
      <c r="A1952" s="25">
        <f t="shared" si="45"/>
        <v>37196</v>
      </c>
      <c r="B1952" s="26">
        <f t="shared" si="44"/>
        <v>37196</v>
      </c>
    </row>
    <row r="1953" spans="1:2" x14ac:dyDescent="0.25">
      <c r="A1953" s="25">
        <f t="shared" si="45"/>
        <v>37197</v>
      </c>
      <c r="B1953" s="26">
        <f t="shared" si="44"/>
        <v>37197</v>
      </c>
    </row>
    <row r="1954" spans="1:2" x14ac:dyDescent="0.25">
      <c r="A1954" s="25">
        <f t="shared" si="45"/>
        <v>37198</v>
      </c>
      <c r="B1954" s="26">
        <f t="shared" si="44"/>
        <v>37197</v>
      </c>
    </row>
    <row r="1955" spans="1:2" x14ac:dyDescent="0.25">
      <c r="A1955" s="25">
        <f t="shared" si="45"/>
        <v>37199</v>
      </c>
      <c r="B1955" s="26">
        <f t="shared" si="44"/>
        <v>37197</v>
      </c>
    </row>
    <row r="1956" spans="1:2" x14ac:dyDescent="0.25">
      <c r="A1956" s="25">
        <f t="shared" si="45"/>
        <v>37200</v>
      </c>
      <c r="B1956" s="26">
        <f t="shared" si="44"/>
        <v>37200</v>
      </c>
    </row>
    <row r="1957" spans="1:2" x14ac:dyDescent="0.25">
      <c r="A1957" s="25">
        <f t="shared" si="45"/>
        <v>37201</v>
      </c>
      <c r="B1957" s="26">
        <f t="shared" si="44"/>
        <v>37201</v>
      </c>
    </row>
    <row r="1958" spans="1:2" x14ac:dyDescent="0.25">
      <c r="A1958" s="25">
        <f t="shared" si="45"/>
        <v>37202</v>
      </c>
      <c r="B1958" s="26">
        <f t="shared" si="44"/>
        <v>37202</v>
      </c>
    </row>
    <row r="1959" spans="1:2" x14ac:dyDescent="0.25">
      <c r="A1959" s="25">
        <f t="shared" si="45"/>
        <v>37203</v>
      </c>
      <c r="B1959" s="26">
        <f t="shared" si="44"/>
        <v>37203</v>
      </c>
    </row>
    <row r="1960" spans="1:2" x14ac:dyDescent="0.25">
      <c r="A1960" s="25">
        <f t="shared" si="45"/>
        <v>37204</v>
      </c>
      <c r="B1960" s="26">
        <f t="shared" si="44"/>
        <v>37204</v>
      </c>
    </row>
    <row r="1961" spans="1:2" x14ac:dyDescent="0.25">
      <c r="A1961" s="25">
        <f t="shared" si="45"/>
        <v>37205</v>
      </c>
      <c r="B1961" s="26">
        <f t="shared" si="44"/>
        <v>37204</v>
      </c>
    </row>
    <row r="1962" spans="1:2" x14ac:dyDescent="0.25">
      <c r="A1962" s="25">
        <f t="shared" si="45"/>
        <v>37206</v>
      </c>
      <c r="B1962" s="26">
        <f t="shared" si="44"/>
        <v>37204</v>
      </c>
    </row>
    <row r="1963" spans="1:2" x14ac:dyDescent="0.25">
      <c r="A1963" s="25">
        <f t="shared" si="45"/>
        <v>37207</v>
      </c>
      <c r="B1963" s="26">
        <f t="shared" si="44"/>
        <v>37207</v>
      </c>
    </row>
    <row r="1964" spans="1:2" x14ac:dyDescent="0.25">
      <c r="A1964" s="25">
        <f t="shared" si="45"/>
        <v>37208</v>
      </c>
      <c r="B1964" s="26">
        <f t="shared" si="44"/>
        <v>37208</v>
      </c>
    </row>
    <row r="1965" spans="1:2" x14ac:dyDescent="0.25">
      <c r="A1965" s="25">
        <f t="shared" si="45"/>
        <v>37209</v>
      </c>
      <c r="B1965" s="26">
        <f t="shared" si="44"/>
        <v>37209</v>
      </c>
    </row>
    <row r="1966" spans="1:2" x14ac:dyDescent="0.25">
      <c r="A1966" s="25">
        <f t="shared" si="45"/>
        <v>37210</v>
      </c>
      <c r="B1966" s="26">
        <f t="shared" si="44"/>
        <v>37210</v>
      </c>
    </row>
    <row r="1967" spans="1:2" x14ac:dyDescent="0.25">
      <c r="A1967" s="25">
        <f t="shared" si="45"/>
        <v>37211</v>
      </c>
      <c r="B1967" s="26">
        <f t="shared" si="44"/>
        <v>37211</v>
      </c>
    </row>
    <row r="1968" spans="1:2" x14ac:dyDescent="0.25">
      <c r="A1968" s="25">
        <f t="shared" si="45"/>
        <v>37212</v>
      </c>
      <c r="B1968" s="26">
        <f t="shared" si="44"/>
        <v>37211</v>
      </c>
    </row>
    <row r="1969" spans="1:2" x14ac:dyDescent="0.25">
      <c r="A1969" s="25">
        <f t="shared" si="45"/>
        <v>37213</v>
      </c>
      <c r="B1969" s="26">
        <f t="shared" si="44"/>
        <v>37211</v>
      </c>
    </row>
    <row r="1970" spans="1:2" x14ac:dyDescent="0.25">
      <c r="A1970" s="25">
        <f t="shared" si="45"/>
        <v>37214</v>
      </c>
      <c r="B1970" s="26">
        <f t="shared" si="44"/>
        <v>37214</v>
      </c>
    </row>
    <row r="1971" spans="1:2" x14ac:dyDescent="0.25">
      <c r="A1971" s="25">
        <f t="shared" si="45"/>
        <v>37215</v>
      </c>
      <c r="B1971" s="26">
        <f t="shared" si="44"/>
        <v>37215</v>
      </c>
    </row>
    <row r="1972" spans="1:2" x14ac:dyDescent="0.25">
      <c r="A1972" s="25">
        <f t="shared" si="45"/>
        <v>37216</v>
      </c>
      <c r="B1972" s="26">
        <f t="shared" si="44"/>
        <v>37216</v>
      </c>
    </row>
    <row r="1973" spans="1:2" x14ac:dyDescent="0.25">
      <c r="A1973" s="25">
        <f t="shared" si="45"/>
        <v>37217</v>
      </c>
      <c r="B1973" s="26">
        <f t="shared" si="44"/>
        <v>37216</v>
      </c>
    </row>
    <row r="1974" spans="1:2" x14ac:dyDescent="0.25">
      <c r="A1974" s="25">
        <f t="shared" si="45"/>
        <v>37218</v>
      </c>
      <c r="B1974" s="26">
        <f t="shared" si="44"/>
        <v>37216</v>
      </c>
    </row>
    <row r="1975" spans="1:2" x14ac:dyDescent="0.25">
      <c r="A1975" s="25">
        <f t="shared" si="45"/>
        <v>37219</v>
      </c>
      <c r="B1975" s="26">
        <f t="shared" si="44"/>
        <v>37216</v>
      </c>
    </row>
    <row r="1976" spans="1:2" x14ac:dyDescent="0.25">
      <c r="A1976" s="25">
        <f t="shared" si="45"/>
        <v>37220</v>
      </c>
      <c r="B1976" s="26">
        <f t="shared" si="44"/>
        <v>37216</v>
      </c>
    </row>
    <row r="1977" spans="1:2" x14ac:dyDescent="0.25">
      <c r="A1977" s="25">
        <f t="shared" si="45"/>
        <v>37221</v>
      </c>
      <c r="B1977" s="26">
        <f t="shared" si="44"/>
        <v>37221</v>
      </c>
    </row>
    <row r="1978" spans="1:2" x14ac:dyDescent="0.25">
      <c r="A1978" s="25">
        <f t="shared" si="45"/>
        <v>37222</v>
      </c>
      <c r="B1978" s="26">
        <f t="shared" si="44"/>
        <v>37222</v>
      </c>
    </row>
    <row r="1979" spans="1:2" x14ac:dyDescent="0.25">
      <c r="A1979" s="25">
        <f t="shared" si="45"/>
        <v>37223</v>
      </c>
      <c r="B1979" s="26">
        <f t="shared" si="44"/>
        <v>37223</v>
      </c>
    </row>
    <row r="1980" spans="1:2" x14ac:dyDescent="0.25">
      <c r="A1980" s="25">
        <f t="shared" si="45"/>
        <v>37224</v>
      </c>
      <c r="B1980" s="26">
        <f t="shared" si="44"/>
        <v>37224</v>
      </c>
    </row>
    <row r="1981" spans="1:2" x14ac:dyDescent="0.25">
      <c r="A1981" s="25">
        <f t="shared" si="45"/>
        <v>37225</v>
      </c>
      <c r="B1981" s="26">
        <f t="shared" si="44"/>
        <v>37224</v>
      </c>
    </row>
    <row r="1982" spans="1:2" x14ac:dyDescent="0.25">
      <c r="A1982" s="25">
        <f t="shared" si="45"/>
        <v>37226</v>
      </c>
      <c r="B1982" s="26">
        <f t="shared" si="44"/>
        <v>37224</v>
      </c>
    </row>
    <row r="1983" spans="1:2" x14ac:dyDescent="0.25">
      <c r="A1983" s="25">
        <f t="shared" si="45"/>
        <v>37227</v>
      </c>
      <c r="B1983" s="26">
        <f t="shared" si="44"/>
        <v>37224</v>
      </c>
    </row>
    <row r="1984" spans="1:2" x14ac:dyDescent="0.25">
      <c r="A1984" s="25">
        <f t="shared" si="45"/>
        <v>37228</v>
      </c>
      <c r="B1984" s="26">
        <f t="shared" si="44"/>
        <v>37224</v>
      </c>
    </row>
    <row r="1985" spans="1:2" x14ac:dyDescent="0.25">
      <c r="A1985" s="25">
        <f t="shared" si="45"/>
        <v>37229</v>
      </c>
      <c r="B1985" s="26">
        <f t="shared" si="44"/>
        <v>37224</v>
      </c>
    </row>
    <row r="1986" spans="1:2" x14ac:dyDescent="0.25">
      <c r="A1986" s="25">
        <f t="shared" si="45"/>
        <v>37230</v>
      </c>
      <c r="B1986" s="26">
        <f t="shared" si="44"/>
        <v>37224</v>
      </c>
    </row>
    <row r="1987" spans="1:2" x14ac:dyDescent="0.25">
      <c r="A1987" s="25">
        <f t="shared" si="45"/>
        <v>37231</v>
      </c>
      <c r="B1987" s="26">
        <f t="shared" si="44"/>
        <v>37224</v>
      </c>
    </row>
    <row r="1988" spans="1:2" x14ac:dyDescent="0.25">
      <c r="A1988" s="25">
        <f t="shared" si="45"/>
        <v>37232</v>
      </c>
      <c r="B1988" s="26">
        <f t="shared" ref="B1988:B2051" si="46">VLOOKUP(A1988,PRICELOOK,1)</f>
        <v>37224</v>
      </c>
    </row>
    <row r="1989" spans="1:2" x14ac:dyDescent="0.25">
      <c r="A1989" s="25">
        <f t="shared" si="45"/>
        <v>37233</v>
      </c>
      <c r="B1989" s="26">
        <f t="shared" si="46"/>
        <v>37224</v>
      </c>
    </row>
    <row r="1990" spans="1:2" x14ac:dyDescent="0.25">
      <c r="A1990" s="25">
        <f t="shared" si="45"/>
        <v>37234</v>
      </c>
      <c r="B1990" s="26">
        <f t="shared" si="46"/>
        <v>37224</v>
      </c>
    </row>
    <row r="1991" spans="1:2" x14ac:dyDescent="0.25">
      <c r="A1991" s="25">
        <f t="shared" si="45"/>
        <v>37235</v>
      </c>
      <c r="B1991" s="26">
        <f t="shared" si="46"/>
        <v>37224</v>
      </c>
    </row>
    <row r="1992" spans="1:2" x14ac:dyDescent="0.25">
      <c r="A1992" s="25">
        <f t="shared" si="45"/>
        <v>37236</v>
      </c>
      <c r="B1992" s="26">
        <f t="shared" si="46"/>
        <v>37224</v>
      </c>
    </row>
    <row r="1993" spans="1:2" x14ac:dyDescent="0.25">
      <c r="A1993" s="25">
        <f t="shared" si="45"/>
        <v>37237</v>
      </c>
      <c r="B1993" s="26">
        <f t="shared" si="46"/>
        <v>37224</v>
      </c>
    </row>
    <row r="1994" spans="1:2" x14ac:dyDescent="0.25">
      <c r="A1994" s="25">
        <f t="shared" si="45"/>
        <v>37238</v>
      </c>
      <c r="B1994" s="26">
        <f t="shared" si="46"/>
        <v>37224</v>
      </c>
    </row>
    <row r="1995" spans="1:2" x14ac:dyDescent="0.25">
      <c r="A1995" s="25">
        <f t="shared" si="45"/>
        <v>37239</v>
      </c>
      <c r="B1995" s="26">
        <f t="shared" si="46"/>
        <v>37224</v>
      </c>
    </row>
    <row r="1996" spans="1:2" x14ac:dyDescent="0.25">
      <c r="A1996" s="25">
        <f t="shared" si="45"/>
        <v>37240</v>
      </c>
      <c r="B1996" s="26">
        <f t="shared" si="46"/>
        <v>37224</v>
      </c>
    </row>
    <row r="1997" spans="1:2" x14ac:dyDescent="0.25">
      <c r="A1997" s="25">
        <f t="shared" si="45"/>
        <v>37241</v>
      </c>
      <c r="B1997" s="26">
        <f t="shared" si="46"/>
        <v>37224</v>
      </c>
    </row>
    <row r="1998" spans="1:2" x14ac:dyDescent="0.25">
      <c r="A1998" s="25">
        <f t="shared" si="45"/>
        <v>37242</v>
      </c>
      <c r="B1998" s="26">
        <f t="shared" si="46"/>
        <v>37224</v>
      </c>
    </row>
    <row r="1999" spans="1:2" x14ac:dyDescent="0.25">
      <c r="A1999" s="25">
        <f t="shared" si="45"/>
        <v>37243</v>
      </c>
      <c r="B1999" s="26">
        <f t="shared" si="46"/>
        <v>37224</v>
      </c>
    </row>
    <row r="2000" spans="1:2" x14ac:dyDescent="0.25">
      <c r="A2000" s="25">
        <f t="shared" si="45"/>
        <v>37244</v>
      </c>
      <c r="B2000" s="26">
        <f t="shared" si="46"/>
        <v>37224</v>
      </c>
    </row>
    <row r="2001" spans="1:2" x14ac:dyDescent="0.25">
      <c r="A2001" s="25">
        <f t="shared" si="45"/>
        <v>37245</v>
      </c>
      <c r="B2001" s="26">
        <f t="shared" si="46"/>
        <v>37224</v>
      </c>
    </row>
    <row r="2002" spans="1:2" x14ac:dyDescent="0.25">
      <c r="A2002" s="25">
        <f t="shared" si="45"/>
        <v>37246</v>
      </c>
      <c r="B2002" s="26">
        <f t="shared" si="46"/>
        <v>37224</v>
      </c>
    </row>
    <row r="2003" spans="1:2" x14ac:dyDescent="0.25">
      <c r="A2003" s="25">
        <f t="shared" si="45"/>
        <v>37247</v>
      </c>
      <c r="B2003" s="26">
        <f t="shared" si="46"/>
        <v>37224</v>
      </c>
    </row>
    <row r="2004" spans="1:2" x14ac:dyDescent="0.25">
      <c r="A2004" s="25">
        <f t="shared" si="45"/>
        <v>37248</v>
      </c>
      <c r="B2004" s="26">
        <f t="shared" si="46"/>
        <v>37224</v>
      </c>
    </row>
    <row r="2005" spans="1:2" x14ac:dyDescent="0.25">
      <c r="A2005" s="25">
        <f t="shared" si="45"/>
        <v>37249</v>
      </c>
      <c r="B2005" s="26">
        <f t="shared" si="46"/>
        <v>37224</v>
      </c>
    </row>
    <row r="2006" spans="1:2" x14ac:dyDescent="0.25">
      <c r="A2006" s="25">
        <f t="shared" si="45"/>
        <v>37250</v>
      </c>
      <c r="B2006" s="26">
        <f t="shared" si="46"/>
        <v>37224</v>
      </c>
    </row>
    <row r="2007" spans="1:2" x14ac:dyDescent="0.25">
      <c r="A2007" s="25">
        <f t="shared" si="45"/>
        <v>37251</v>
      </c>
      <c r="B2007" s="26">
        <f t="shared" si="46"/>
        <v>37224</v>
      </c>
    </row>
    <row r="2008" spans="1:2" x14ac:dyDescent="0.25">
      <c r="A2008" s="25">
        <f t="shared" si="45"/>
        <v>37252</v>
      </c>
      <c r="B2008" s="26">
        <f t="shared" si="46"/>
        <v>37224</v>
      </c>
    </row>
    <row r="2009" spans="1:2" x14ac:dyDescent="0.25">
      <c r="A2009" s="25">
        <f t="shared" si="45"/>
        <v>37253</v>
      </c>
      <c r="B2009" s="26">
        <f t="shared" si="46"/>
        <v>37224</v>
      </c>
    </row>
    <row r="2010" spans="1:2" x14ac:dyDescent="0.25">
      <c r="A2010" s="25">
        <f t="shared" si="45"/>
        <v>37254</v>
      </c>
      <c r="B2010" s="26">
        <f t="shared" si="46"/>
        <v>37224</v>
      </c>
    </row>
    <row r="2011" spans="1:2" x14ac:dyDescent="0.25">
      <c r="A2011" s="25">
        <f t="shared" si="45"/>
        <v>37255</v>
      </c>
      <c r="B2011" s="26">
        <f t="shared" si="46"/>
        <v>37224</v>
      </c>
    </row>
    <row r="2012" spans="1:2" x14ac:dyDescent="0.25">
      <c r="A2012" s="25">
        <f t="shared" ref="A2012:A2075" si="47">A2011+1</f>
        <v>37256</v>
      </c>
      <c r="B2012" s="26">
        <f t="shared" si="46"/>
        <v>37224</v>
      </c>
    </row>
    <row r="2013" spans="1:2" x14ac:dyDescent="0.25">
      <c r="A2013" s="25">
        <f t="shared" si="47"/>
        <v>37257</v>
      </c>
      <c r="B2013" s="26">
        <f t="shared" si="46"/>
        <v>37224</v>
      </c>
    </row>
    <row r="2014" spans="1:2" x14ac:dyDescent="0.25">
      <c r="A2014" s="25">
        <f t="shared" si="47"/>
        <v>37258</v>
      </c>
      <c r="B2014" s="26">
        <f t="shared" si="46"/>
        <v>37224</v>
      </c>
    </row>
    <row r="2015" spans="1:2" x14ac:dyDescent="0.25">
      <c r="A2015" s="25">
        <f t="shared" si="47"/>
        <v>37259</v>
      </c>
      <c r="B2015" s="26">
        <f t="shared" si="46"/>
        <v>37224</v>
      </c>
    </row>
    <row r="2016" spans="1:2" x14ac:dyDescent="0.25">
      <c r="A2016" s="25">
        <f t="shared" si="47"/>
        <v>37260</v>
      </c>
      <c r="B2016" s="26">
        <f t="shared" si="46"/>
        <v>37224</v>
      </c>
    </row>
    <row r="2017" spans="1:2" x14ac:dyDescent="0.25">
      <c r="A2017" s="25">
        <f t="shared" si="47"/>
        <v>37261</v>
      </c>
      <c r="B2017" s="26">
        <f t="shared" si="46"/>
        <v>37224</v>
      </c>
    </row>
    <row r="2018" spans="1:2" x14ac:dyDescent="0.25">
      <c r="A2018" s="25">
        <f t="shared" si="47"/>
        <v>37262</v>
      </c>
      <c r="B2018" s="26">
        <f t="shared" si="46"/>
        <v>37224</v>
      </c>
    </row>
    <row r="2019" spans="1:2" x14ac:dyDescent="0.25">
      <c r="A2019" s="25">
        <f t="shared" si="47"/>
        <v>37263</v>
      </c>
      <c r="B2019" s="26">
        <f t="shared" si="46"/>
        <v>37224</v>
      </c>
    </row>
    <row r="2020" spans="1:2" x14ac:dyDescent="0.25">
      <c r="A2020" s="25">
        <f t="shared" si="47"/>
        <v>37264</v>
      </c>
      <c r="B2020" s="26">
        <f t="shared" si="46"/>
        <v>37224</v>
      </c>
    </row>
    <row r="2021" spans="1:2" x14ac:dyDescent="0.25">
      <c r="A2021" s="25">
        <f t="shared" si="47"/>
        <v>37265</v>
      </c>
      <c r="B2021" s="26">
        <f t="shared" si="46"/>
        <v>37224</v>
      </c>
    </row>
    <row r="2022" spans="1:2" x14ac:dyDescent="0.25">
      <c r="A2022" s="25">
        <f t="shared" si="47"/>
        <v>37266</v>
      </c>
      <c r="B2022" s="26">
        <f t="shared" si="46"/>
        <v>37224</v>
      </c>
    </row>
    <row r="2023" spans="1:2" x14ac:dyDescent="0.25">
      <c r="A2023" s="25">
        <f t="shared" si="47"/>
        <v>37267</v>
      </c>
      <c r="B2023" s="26">
        <f t="shared" si="46"/>
        <v>37224</v>
      </c>
    </row>
    <row r="2024" spans="1:2" x14ac:dyDescent="0.25">
      <c r="A2024" s="25">
        <f t="shared" si="47"/>
        <v>37268</v>
      </c>
      <c r="B2024" s="26">
        <f t="shared" si="46"/>
        <v>37224</v>
      </c>
    </row>
    <row r="2025" spans="1:2" x14ac:dyDescent="0.25">
      <c r="A2025" s="25">
        <f t="shared" si="47"/>
        <v>37269</v>
      </c>
      <c r="B2025" s="26">
        <f t="shared" si="46"/>
        <v>37224</v>
      </c>
    </row>
    <row r="2026" spans="1:2" x14ac:dyDescent="0.25">
      <c r="A2026" s="25">
        <f t="shared" si="47"/>
        <v>37270</v>
      </c>
      <c r="B2026" s="26">
        <f t="shared" si="46"/>
        <v>37224</v>
      </c>
    </row>
    <row r="2027" spans="1:2" x14ac:dyDescent="0.25">
      <c r="A2027" s="25">
        <f t="shared" si="47"/>
        <v>37271</v>
      </c>
      <c r="B2027" s="26">
        <f t="shared" si="46"/>
        <v>37224</v>
      </c>
    </row>
    <row r="2028" spans="1:2" x14ac:dyDescent="0.25">
      <c r="A2028" s="25">
        <f t="shared" si="47"/>
        <v>37272</v>
      </c>
      <c r="B2028" s="26">
        <f t="shared" si="46"/>
        <v>37224</v>
      </c>
    </row>
    <row r="2029" spans="1:2" x14ac:dyDescent="0.25">
      <c r="A2029" s="25">
        <f t="shared" si="47"/>
        <v>37273</v>
      </c>
      <c r="B2029" s="26">
        <f t="shared" si="46"/>
        <v>37224</v>
      </c>
    </row>
    <row r="2030" spans="1:2" x14ac:dyDescent="0.25">
      <c r="A2030" s="25">
        <f t="shared" si="47"/>
        <v>37274</v>
      </c>
      <c r="B2030" s="26">
        <f t="shared" si="46"/>
        <v>37224</v>
      </c>
    </row>
    <row r="2031" spans="1:2" x14ac:dyDescent="0.25">
      <c r="A2031" s="25">
        <f t="shared" si="47"/>
        <v>37275</v>
      </c>
      <c r="B2031" s="26">
        <f t="shared" si="46"/>
        <v>37224</v>
      </c>
    </row>
    <row r="2032" spans="1:2" x14ac:dyDescent="0.25">
      <c r="A2032" s="25">
        <f t="shared" si="47"/>
        <v>37276</v>
      </c>
      <c r="B2032" s="26">
        <f t="shared" si="46"/>
        <v>37224</v>
      </c>
    </row>
    <row r="2033" spans="1:2" x14ac:dyDescent="0.25">
      <c r="A2033" s="25">
        <f t="shared" si="47"/>
        <v>37277</v>
      </c>
      <c r="B2033" s="26">
        <f t="shared" si="46"/>
        <v>37224</v>
      </c>
    </row>
    <row r="2034" spans="1:2" x14ac:dyDescent="0.25">
      <c r="A2034" s="25">
        <f t="shared" si="47"/>
        <v>37278</v>
      </c>
      <c r="B2034" s="26">
        <f t="shared" si="46"/>
        <v>37224</v>
      </c>
    </row>
    <row r="2035" spans="1:2" x14ac:dyDescent="0.25">
      <c r="A2035" s="25">
        <f t="shared" si="47"/>
        <v>37279</v>
      </c>
      <c r="B2035" s="26">
        <f t="shared" si="46"/>
        <v>37224</v>
      </c>
    </row>
    <row r="2036" spans="1:2" x14ac:dyDescent="0.25">
      <c r="A2036" s="25">
        <f t="shared" si="47"/>
        <v>37280</v>
      </c>
      <c r="B2036" s="26">
        <f t="shared" si="46"/>
        <v>37224</v>
      </c>
    </row>
    <row r="2037" spans="1:2" x14ac:dyDescent="0.25">
      <c r="A2037" s="25">
        <f t="shared" si="47"/>
        <v>37281</v>
      </c>
      <c r="B2037" s="26">
        <f t="shared" si="46"/>
        <v>37224</v>
      </c>
    </row>
    <row r="2038" spans="1:2" x14ac:dyDescent="0.25">
      <c r="A2038" s="25">
        <f t="shared" si="47"/>
        <v>37282</v>
      </c>
      <c r="B2038" s="26">
        <f t="shared" si="46"/>
        <v>37224</v>
      </c>
    </row>
    <row r="2039" spans="1:2" x14ac:dyDescent="0.25">
      <c r="A2039" s="25">
        <f t="shared" si="47"/>
        <v>37283</v>
      </c>
      <c r="B2039" s="26">
        <f t="shared" si="46"/>
        <v>37224</v>
      </c>
    </row>
    <row r="2040" spans="1:2" x14ac:dyDescent="0.25">
      <c r="A2040" s="25">
        <f t="shared" si="47"/>
        <v>37284</v>
      </c>
      <c r="B2040" s="26">
        <f t="shared" si="46"/>
        <v>37224</v>
      </c>
    </row>
    <row r="2041" spans="1:2" x14ac:dyDescent="0.25">
      <c r="A2041" s="25">
        <f t="shared" si="47"/>
        <v>37285</v>
      </c>
      <c r="B2041" s="26">
        <f t="shared" si="46"/>
        <v>37224</v>
      </c>
    </row>
    <row r="2042" spans="1:2" x14ac:dyDescent="0.25">
      <c r="A2042" s="25">
        <f t="shared" si="47"/>
        <v>37286</v>
      </c>
      <c r="B2042" s="26">
        <f t="shared" si="46"/>
        <v>37224</v>
      </c>
    </row>
    <row r="2043" spans="1:2" x14ac:dyDescent="0.25">
      <c r="A2043" s="25">
        <f t="shared" si="47"/>
        <v>37287</v>
      </c>
      <c r="B2043" s="26">
        <f t="shared" si="46"/>
        <v>37224</v>
      </c>
    </row>
    <row r="2044" spans="1:2" x14ac:dyDescent="0.25">
      <c r="A2044" s="25">
        <f t="shared" si="47"/>
        <v>37288</v>
      </c>
      <c r="B2044" s="26">
        <f t="shared" si="46"/>
        <v>37224</v>
      </c>
    </row>
    <row r="2045" spans="1:2" x14ac:dyDescent="0.25">
      <c r="A2045" s="25">
        <f t="shared" si="47"/>
        <v>37289</v>
      </c>
      <c r="B2045" s="26">
        <f t="shared" si="46"/>
        <v>37224</v>
      </c>
    </row>
    <row r="2046" spans="1:2" x14ac:dyDescent="0.25">
      <c r="A2046" s="25">
        <f t="shared" si="47"/>
        <v>37290</v>
      </c>
      <c r="B2046" s="26">
        <f t="shared" si="46"/>
        <v>37224</v>
      </c>
    </row>
    <row r="2047" spans="1:2" x14ac:dyDescent="0.25">
      <c r="A2047" s="25">
        <f t="shared" si="47"/>
        <v>37291</v>
      </c>
      <c r="B2047" s="26">
        <f t="shared" si="46"/>
        <v>37224</v>
      </c>
    </row>
    <row r="2048" spans="1:2" x14ac:dyDescent="0.25">
      <c r="A2048" s="25">
        <f t="shared" si="47"/>
        <v>37292</v>
      </c>
      <c r="B2048" s="26">
        <f t="shared" si="46"/>
        <v>37224</v>
      </c>
    </row>
    <row r="2049" spans="1:2" x14ac:dyDescent="0.25">
      <c r="A2049" s="25">
        <f t="shared" si="47"/>
        <v>37293</v>
      </c>
      <c r="B2049" s="26">
        <f t="shared" si="46"/>
        <v>37224</v>
      </c>
    </row>
    <row r="2050" spans="1:2" x14ac:dyDescent="0.25">
      <c r="A2050" s="25">
        <f t="shared" si="47"/>
        <v>37294</v>
      </c>
      <c r="B2050" s="26">
        <f t="shared" si="46"/>
        <v>37224</v>
      </c>
    </row>
    <row r="2051" spans="1:2" x14ac:dyDescent="0.25">
      <c r="A2051" s="25">
        <f t="shared" si="47"/>
        <v>37295</v>
      </c>
      <c r="B2051" s="26">
        <f t="shared" si="46"/>
        <v>37224</v>
      </c>
    </row>
    <row r="2052" spans="1:2" x14ac:dyDescent="0.25">
      <c r="A2052" s="25">
        <f t="shared" si="47"/>
        <v>37296</v>
      </c>
      <c r="B2052" s="26">
        <f t="shared" ref="B2052:B2115" si="48">VLOOKUP(A2052,PRICELOOK,1)</f>
        <v>37224</v>
      </c>
    </row>
    <row r="2053" spans="1:2" x14ac:dyDescent="0.25">
      <c r="A2053" s="25">
        <f t="shared" si="47"/>
        <v>37297</v>
      </c>
      <c r="B2053" s="26">
        <f t="shared" si="48"/>
        <v>37224</v>
      </c>
    </row>
    <row r="2054" spans="1:2" x14ac:dyDescent="0.25">
      <c r="A2054" s="25">
        <f t="shared" si="47"/>
        <v>37298</v>
      </c>
      <c r="B2054" s="26">
        <f t="shared" si="48"/>
        <v>37224</v>
      </c>
    </row>
    <row r="2055" spans="1:2" x14ac:dyDescent="0.25">
      <c r="A2055" s="25">
        <f t="shared" si="47"/>
        <v>37299</v>
      </c>
      <c r="B2055" s="26">
        <f t="shared" si="48"/>
        <v>37224</v>
      </c>
    </row>
    <row r="2056" spans="1:2" x14ac:dyDescent="0.25">
      <c r="A2056" s="25">
        <f t="shared" si="47"/>
        <v>37300</v>
      </c>
      <c r="B2056" s="26">
        <f t="shared" si="48"/>
        <v>37224</v>
      </c>
    </row>
    <row r="2057" spans="1:2" x14ac:dyDescent="0.25">
      <c r="A2057" s="25">
        <f t="shared" si="47"/>
        <v>37301</v>
      </c>
      <c r="B2057" s="26">
        <f t="shared" si="48"/>
        <v>37224</v>
      </c>
    </row>
    <row r="2058" spans="1:2" x14ac:dyDescent="0.25">
      <c r="A2058" s="25">
        <f t="shared" si="47"/>
        <v>37302</v>
      </c>
      <c r="B2058" s="26">
        <f t="shared" si="48"/>
        <v>37224</v>
      </c>
    </row>
    <row r="2059" spans="1:2" x14ac:dyDescent="0.25">
      <c r="A2059" s="25">
        <f t="shared" si="47"/>
        <v>37303</v>
      </c>
      <c r="B2059" s="26">
        <f t="shared" si="48"/>
        <v>37224</v>
      </c>
    </row>
    <row r="2060" spans="1:2" x14ac:dyDescent="0.25">
      <c r="A2060" s="25">
        <f t="shared" si="47"/>
        <v>37304</v>
      </c>
      <c r="B2060" s="26">
        <f t="shared" si="48"/>
        <v>37224</v>
      </c>
    </row>
    <row r="2061" spans="1:2" x14ac:dyDescent="0.25">
      <c r="A2061" s="25">
        <f t="shared" si="47"/>
        <v>37305</v>
      </c>
      <c r="B2061" s="26">
        <f t="shared" si="48"/>
        <v>37224</v>
      </c>
    </row>
    <row r="2062" spans="1:2" x14ac:dyDescent="0.25">
      <c r="A2062" s="25">
        <f t="shared" si="47"/>
        <v>37306</v>
      </c>
      <c r="B2062" s="26">
        <f t="shared" si="48"/>
        <v>37224</v>
      </c>
    </row>
    <row r="2063" spans="1:2" x14ac:dyDescent="0.25">
      <c r="A2063" s="25">
        <f t="shared" si="47"/>
        <v>37307</v>
      </c>
      <c r="B2063" s="26">
        <f t="shared" si="48"/>
        <v>37224</v>
      </c>
    </row>
    <row r="2064" spans="1:2" x14ac:dyDescent="0.25">
      <c r="A2064" s="25">
        <f t="shared" si="47"/>
        <v>37308</v>
      </c>
      <c r="B2064" s="26">
        <f t="shared" si="48"/>
        <v>37224</v>
      </c>
    </row>
    <row r="2065" spans="1:2" x14ac:dyDescent="0.25">
      <c r="A2065" s="25">
        <f t="shared" si="47"/>
        <v>37309</v>
      </c>
      <c r="B2065" s="26">
        <f t="shared" si="48"/>
        <v>37224</v>
      </c>
    </row>
    <row r="2066" spans="1:2" x14ac:dyDescent="0.25">
      <c r="A2066" s="25">
        <f t="shared" si="47"/>
        <v>37310</v>
      </c>
      <c r="B2066" s="26">
        <f t="shared" si="48"/>
        <v>37224</v>
      </c>
    </row>
    <row r="2067" spans="1:2" x14ac:dyDescent="0.25">
      <c r="A2067" s="25">
        <f t="shared" si="47"/>
        <v>37311</v>
      </c>
      <c r="B2067" s="26">
        <f t="shared" si="48"/>
        <v>37224</v>
      </c>
    </row>
    <row r="2068" spans="1:2" x14ac:dyDescent="0.25">
      <c r="A2068" s="25">
        <f t="shared" si="47"/>
        <v>37312</v>
      </c>
      <c r="B2068" s="26">
        <f t="shared" si="48"/>
        <v>37224</v>
      </c>
    </row>
    <row r="2069" spans="1:2" x14ac:dyDescent="0.25">
      <c r="A2069" s="25">
        <f t="shared" si="47"/>
        <v>37313</v>
      </c>
      <c r="B2069" s="26">
        <f t="shared" si="48"/>
        <v>37224</v>
      </c>
    </row>
    <row r="2070" spans="1:2" x14ac:dyDescent="0.25">
      <c r="A2070" s="25">
        <f t="shared" si="47"/>
        <v>37314</v>
      </c>
      <c r="B2070" s="26">
        <f t="shared" si="48"/>
        <v>37224</v>
      </c>
    </row>
    <row r="2071" spans="1:2" x14ac:dyDescent="0.25">
      <c r="A2071" s="25">
        <f t="shared" si="47"/>
        <v>37315</v>
      </c>
      <c r="B2071" s="26">
        <f t="shared" si="48"/>
        <v>37224</v>
      </c>
    </row>
    <row r="2072" spans="1:2" x14ac:dyDescent="0.25">
      <c r="A2072" s="25">
        <f t="shared" si="47"/>
        <v>37316</v>
      </c>
      <c r="B2072" s="26">
        <f t="shared" si="48"/>
        <v>37224</v>
      </c>
    </row>
    <row r="2073" spans="1:2" x14ac:dyDescent="0.25">
      <c r="A2073" s="25">
        <f t="shared" si="47"/>
        <v>37317</v>
      </c>
      <c r="B2073" s="26">
        <f t="shared" si="48"/>
        <v>37224</v>
      </c>
    </row>
    <row r="2074" spans="1:2" x14ac:dyDescent="0.25">
      <c r="A2074" s="25">
        <f t="shared" si="47"/>
        <v>37318</v>
      </c>
      <c r="B2074" s="26">
        <f t="shared" si="48"/>
        <v>37224</v>
      </c>
    </row>
    <row r="2075" spans="1:2" x14ac:dyDescent="0.25">
      <c r="A2075" s="25">
        <f t="shared" si="47"/>
        <v>37319</v>
      </c>
      <c r="B2075" s="26">
        <f t="shared" si="48"/>
        <v>37224</v>
      </c>
    </row>
    <row r="2076" spans="1:2" x14ac:dyDescent="0.25">
      <c r="A2076" s="25">
        <f t="shared" ref="A2076:A2139" si="49">A2075+1</f>
        <v>37320</v>
      </c>
      <c r="B2076" s="26">
        <f t="shared" si="48"/>
        <v>37224</v>
      </c>
    </row>
    <row r="2077" spans="1:2" x14ac:dyDescent="0.25">
      <c r="A2077" s="25">
        <f t="shared" si="49"/>
        <v>37321</v>
      </c>
      <c r="B2077" s="26">
        <f t="shared" si="48"/>
        <v>37224</v>
      </c>
    </row>
    <row r="2078" spans="1:2" x14ac:dyDescent="0.25">
      <c r="A2078" s="25">
        <f t="shared" si="49"/>
        <v>37322</v>
      </c>
      <c r="B2078" s="26">
        <f t="shared" si="48"/>
        <v>37224</v>
      </c>
    </row>
    <row r="2079" spans="1:2" x14ac:dyDescent="0.25">
      <c r="A2079" s="25">
        <f t="shared" si="49"/>
        <v>37323</v>
      </c>
      <c r="B2079" s="26">
        <f t="shared" si="48"/>
        <v>37224</v>
      </c>
    </row>
    <row r="2080" spans="1:2" x14ac:dyDescent="0.25">
      <c r="A2080" s="25">
        <f t="shared" si="49"/>
        <v>37324</v>
      </c>
      <c r="B2080" s="26">
        <f t="shared" si="48"/>
        <v>37224</v>
      </c>
    </row>
    <row r="2081" spans="1:2" x14ac:dyDescent="0.25">
      <c r="A2081" s="25">
        <f t="shared" si="49"/>
        <v>37325</v>
      </c>
      <c r="B2081" s="26">
        <f t="shared" si="48"/>
        <v>37224</v>
      </c>
    </row>
    <row r="2082" spans="1:2" x14ac:dyDescent="0.25">
      <c r="A2082" s="25">
        <f t="shared" si="49"/>
        <v>37326</v>
      </c>
      <c r="B2082" s="26">
        <f t="shared" si="48"/>
        <v>37224</v>
      </c>
    </row>
    <row r="2083" spans="1:2" x14ac:dyDescent="0.25">
      <c r="A2083" s="25">
        <f t="shared" si="49"/>
        <v>37327</v>
      </c>
      <c r="B2083" s="26">
        <f t="shared" si="48"/>
        <v>37224</v>
      </c>
    </row>
    <row r="2084" spans="1:2" x14ac:dyDescent="0.25">
      <c r="A2084" s="25">
        <f t="shared" si="49"/>
        <v>37328</v>
      </c>
      <c r="B2084" s="26">
        <f t="shared" si="48"/>
        <v>37224</v>
      </c>
    </row>
    <row r="2085" spans="1:2" x14ac:dyDescent="0.25">
      <c r="A2085" s="25">
        <f t="shared" si="49"/>
        <v>37329</v>
      </c>
      <c r="B2085" s="26">
        <f t="shared" si="48"/>
        <v>37224</v>
      </c>
    </row>
    <row r="2086" spans="1:2" x14ac:dyDescent="0.25">
      <c r="A2086" s="25">
        <f t="shared" si="49"/>
        <v>37330</v>
      </c>
      <c r="B2086" s="26">
        <f t="shared" si="48"/>
        <v>37224</v>
      </c>
    </row>
    <row r="2087" spans="1:2" x14ac:dyDescent="0.25">
      <c r="A2087" s="25">
        <f t="shared" si="49"/>
        <v>37331</v>
      </c>
      <c r="B2087" s="26">
        <f t="shared" si="48"/>
        <v>37224</v>
      </c>
    </row>
    <row r="2088" spans="1:2" x14ac:dyDescent="0.25">
      <c r="A2088" s="25">
        <f t="shared" si="49"/>
        <v>37332</v>
      </c>
      <c r="B2088" s="26">
        <f t="shared" si="48"/>
        <v>37224</v>
      </c>
    </row>
    <row r="2089" spans="1:2" x14ac:dyDescent="0.25">
      <c r="A2089" s="25">
        <f t="shared" si="49"/>
        <v>37333</v>
      </c>
      <c r="B2089" s="26">
        <f t="shared" si="48"/>
        <v>37224</v>
      </c>
    </row>
    <row r="2090" spans="1:2" x14ac:dyDescent="0.25">
      <c r="A2090" s="25">
        <f t="shared" si="49"/>
        <v>37334</v>
      </c>
      <c r="B2090" s="26">
        <f t="shared" si="48"/>
        <v>37224</v>
      </c>
    </row>
    <row r="2091" spans="1:2" x14ac:dyDescent="0.25">
      <c r="A2091" s="25">
        <f t="shared" si="49"/>
        <v>37335</v>
      </c>
      <c r="B2091" s="26">
        <f t="shared" si="48"/>
        <v>37224</v>
      </c>
    </row>
    <row r="2092" spans="1:2" x14ac:dyDescent="0.25">
      <c r="A2092" s="25">
        <f t="shared" si="49"/>
        <v>37336</v>
      </c>
      <c r="B2092" s="26">
        <f t="shared" si="48"/>
        <v>37224</v>
      </c>
    </row>
    <row r="2093" spans="1:2" x14ac:dyDescent="0.25">
      <c r="A2093" s="25">
        <f t="shared" si="49"/>
        <v>37337</v>
      </c>
      <c r="B2093" s="26">
        <f t="shared" si="48"/>
        <v>37224</v>
      </c>
    </row>
    <row r="2094" spans="1:2" x14ac:dyDescent="0.25">
      <c r="A2094" s="25">
        <f t="shared" si="49"/>
        <v>37338</v>
      </c>
      <c r="B2094" s="26">
        <f t="shared" si="48"/>
        <v>37224</v>
      </c>
    </row>
    <row r="2095" spans="1:2" x14ac:dyDescent="0.25">
      <c r="A2095" s="25">
        <f t="shared" si="49"/>
        <v>37339</v>
      </c>
      <c r="B2095" s="26">
        <f t="shared" si="48"/>
        <v>37224</v>
      </c>
    </row>
    <row r="2096" spans="1:2" x14ac:dyDescent="0.25">
      <c r="A2096" s="25">
        <f t="shared" si="49"/>
        <v>37340</v>
      </c>
      <c r="B2096" s="26">
        <f t="shared" si="48"/>
        <v>37224</v>
      </c>
    </row>
    <row r="2097" spans="1:2" x14ac:dyDescent="0.25">
      <c r="A2097" s="25">
        <f t="shared" si="49"/>
        <v>37341</v>
      </c>
      <c r="B2097" s="26">
        <f t="shared" si="48"/>
        <v>37224</v>
      </c>
    </row>
    <row r="2098" spans="1:2" x14ac:dyDescent="0.25">
      <c r="A2098" s="25">
        <f t="shared" si="49"/>
        <v>37342</v>
      </c>
      <c r="B2098" s="26">
        <f t="shared" si="48"/>
        <v>37224</v>
      </c>
    </row>
    <row r="2099" spans="1:2" x14ac:dyDescent="0.25">
      <c r="A2099" s="25">
        <f t="shared" si="49"/>
        <v>37343</v>
      </c>
      <c r="B2099" s="26">
        <f t="shared" si="48"/>
        <v>37224</v>
      </c>
    </row>
    <row r="2100" spans="1:2" x14ac:dyDescent="0.25">
      <c r="A2100" s="25">
        <f t="shared" si="49"/>
        <v>37344</v>
      </c>
      <c r="B2100" s="26">
        <f t="shared" si="48"/>
        <v>37224</v>
      </c>
    </row>
    <row r="2101" spans="1:2" x14ac:dyDescent="0.25">
      <c r="A2101" s="25">
        <f t="shared" si="49"/>
        <v>37345</v>
      </c>
      <c r="B2101" s="26">
        <f t="shared" si="48"/>
        <v>37224</v>
      </c>
    </row>
    <row r="2102" spans="1:2" x14ac:dyDescent="0.25">
      <c r="A2102" s="25">
        <f t="shared" si="49"/>
        <v>37346</v>
      </c>
      <c r="B2102" s="26">
        <f t="shared" si="48"/>
        <v>37224</v>
      </c>
    </row>
    <row r="2103" spans="1:2" x14ac:dyDescent="0.25">
      <c r="A2103" s="25">
        <f t="shared" si="49"/>
        <v>37347</v>
      </c>
      <c r="B2103" s="26">
        <f t="shared" si="48"/>
        <v>37224</v>
      </c>
    </row>
    <row r="2104" spans="1:2" x14ac:dyDescent="0.25">
      <c r="A2104" s="25">
        <f t="shared" si="49"/>
        <v>37348</v>
      </c>
      <c r="B2104" s="26">
        <f t="shared" si="48"/>
        <v>37224</v>
      </c>
    </row>
    <row r="2105" spans="1:2" x14ac:dyDescent="0.25">
      <c r="A2105" s="25">
        <f t="shared" si="49"/>
        <v>37349</v>
      </c>
      <c r="B2105" s="26">
        <f t="shared" si="48"/>
        <v>37224</v>
      </c>
    </row>
    <row r="2106" spans="1:2" x14ac:dyDescent="0.25">
      <c r="A2106" s="25">
        <f t="shared" si="49"/>
        <v>37350</v>
      </c>
      <c r="B2106" s="26">
        <f t="shared" si="48"/>
        <v>37224</v>
      </c>
    </row>
    <row r="2107" spans="1:2" x14ac:dyDescent="0.25">
      <c r="A2107" s="25">
        <f t="shared" si="49"/>
        <v>37351</v>
      </c>
      <c r="B2107" s="26">
        <f t="shared" si="48"/>
        <v>37224</v>
      </c>
    </row>
    <row r="2108" spans="1:2" x14ac:dyDescent="0.25">
      <c r="A2108" s="25">
        <f t="shared" si="49"/>
        <v>37352</v>
      </c>
      <c r="B2108" s="26">
        <f t="shared" si="48"/>
        <v>37224</v>
      </c>
    </row>
    <row r="2109" spans="1:2" x14ac:dyDescent="0.25">
      <c r="A2109" s="25">
        <f t="shared" si="49"/>
        <v>37353</v>
      </c>
      <c r="B2109" s="26">
        <f t="shared" si="48"/>
        <v>37224</v>
      </c>
    </row>
    <row r="2110" spans="1:2" x14ac:dyDescent="0.25">
      <c r="A2110" s="25">
        <f t="shared" si="49"/>
        <v>37354</v>
      </c>
      <c r="B2110" s="26">
        <f t="shared" si="48"/>
        <v>37224</v>
      </c>
    </row>
    <row r="2111" spans="1:2" x14ac:dyDescent="0.25">
      <c r="A2111" s="25">
        <f t="shared" si="49"/>
        <v>37355</v>
      </c>
      <c r="B2111" s="26">
        <f t="shared" si="48"/>
        <v>37224</v>
      </c>
    </row>
    <row r="2112" spans="1:2" x14ac:dyDescent="0.25">
      <c r="A2112" s="25">
        <f t="shared" si="49"/>
        <v>37356</v>
      </c>
      <c r="B2112" s="26">
        <f t="shared" si="48"/>
        <v>37224</v>
      </c>
    </row>
    <row r="2113" spans="1:2" x14ac:dyDescent="0.25">
      <c r="A2113" s="25">
        <f t="shared" si="49"/>
        <v>37357</v>
      </c>
      <c r="B2113" s="26">
        <f t="shared" si="48"/>
        <v>37224</v>
      </c>
    </row>
    <row r="2114" spans="1:2" x14ac:dyDescent="0.25">
      <c r="A2114" s="25">
        <f t="shared" si="49"/>
        <v>37358</v>
      </c>
      <c r="B2114" s="26">
        <f t="shared" si="48"/>
        <v>37224</v>
      </c>
    </row>
    <row r="2115" spans="1:2" x14ac:dyDescent="0.25">
      <c r="A2115" s="25">
        <f t="shared" si="49"/>
        <v>37359</v>
      </c>
      <c r="B2115" s="26">
        <f t="shared" si="48"/>
        <v>37224</v>
      </c>
    </row>
    <row r="2116" spans="1:2" x14ac:dyDescent="0.25">
      <c r="A2116" s="25">
        <f t="shared" si="49"/>
        <v>37360</v>
      </c>
      <c r="B2116" s="26">
        <f t="shared" ref="B2116:B2179" si="50">VLOOKUP(A2116,PRICELOOK,1)</f>
        <v>37224</v>
      </c>
    </row>
    <row r="2117" spans="1:2" x14ac:dyDescent="0.25">
      <c r="A2117" s="25">
        <f t="shared" si="49"/>
        <v>37361</v>
      </c>
      <c r="B2117" s="26">
        <f t="shared" si="50"/>
        <v>37224</v>
      </c>
    </row>
    <row r="2118" spans="1:2" x14ac:dyDescent="0.25">
      <c r="A2118" s="25">
        <f t="shared" si="49"/>
        <v>37362</v>
      </c>
      <c r="B2118" s="26">
        <f t="shared" si="50"/>
        <v>37224</v>
      </c>
    </row>
    <row r="2119" spans="1:2" x14ac:dyDescent="0.25">
      <c r="A2119" s="25">
        <f t="shared" si="49"/>
        <v>37363</v>
      </c>
      <c r="B2119" s="26">
        <f t="shared" si="50"/>
        <v>37224</v>
      </c>
    </row>
    <row r="2120" spans="1:2" x14ac:dyDescent="0.25">
      <c r="A2120" s="25">
        <f t="shared" si="49"/>
        <v>37364</v>
      </c>
      <c r="B2120" s="26">
        <f t="shared" si="50"/>
        <v>37224</v>
      </c>
    </row>
    <row r="2121" spans="1:2" x14ac:dyDescent="0.25">
      <c r="A2121" s="25">
        <f t="shared" si="49"/>
        <v>37365</v>
      </c>
      <c r="B2121" s="26">
        <f t="shared" si="50"/>
        <v>37224</v>
      </c>
    </row>
    <row r="2122" spans="1:2" x14ac:dyDescent="0.25">
      <c r="A2122" s="25">
        <f t="shared" si="49"/>
        <v>37366</v>
      </c>
      <c r="B2122" s="26">
        <f t="shared" si="50"/>
        <v>37224</v>
      </c>
    </row>
    <row r="2123" spans="1:2" x14ac:dyDescent="0.25">
      <c r="A2123" s="25">
        <f t="shared" si="49"/>
        <v>37367</v>
      </c>
      <c r="B2123" s="26">
        <f t="shared" si="50"/>
        <v>37224</v>
      </c>
    </row>
    <row r="2124" spans="1:2" x14ac:dyDescent="0.25">
      <c r="A2124" s="25">
        <f t="shared" si="49"/>
        <v>37368</v>
      </c>
      <c r="B2124" s="26">
        <f t="shared" si="50"/>
        <v>37224</v>
      </c>
    </row>
    <row r="2125" spans="1:2" x14ac:dyDescent="0.25">
      <c r="A2125" s="25">
        <f t="shared" si="49"/>
        <v>37369</v>
      </c>
      <c r="B2125" s="26">
        <f t="shared" si="50"/>
        <v>37224</v>
      </c>
    </row>
    <row r="2126" spans="1:2" x14ac:dyDescent="0.25">
      <c r="A2126" s="25">
        <f t="shared" si="49"/>
        <v>37370</v>
      </c>
      <c r="B2126" s="26">
        <f t="shared" si="50"/>
        <v>37224</v>
      </c>
    </row>
    <row r="2127" spans="1:2" x14ac:dyDescent="0.25">
      <c r="A2127" s="25">
        <f t="shared" si="49"/>
        <v>37371</v>
      </c>
      <c r="B2127" s="26">
        <f t="shared" si="50"/>
        <v>37224</v>
      </c>
    </row>
    <row r="2128" spans="1:2" x14ac:dyDescent="0.25">
      <c r="A2128" s="25">
        <f t="shared" si="49"/>
        <v>37372</v>
      </c>
      <c r="B2128" s="26">
        <f t="shared" si="50"/>
        <v>37224</v>
      </c>
    </row>
    <row r="2129" spans="1:2" x14ac:dyDescent="0.25">
      <c r="A2129" s="25">
        <f t="shared" si="49"/>
        <v>37373</v>
      </c>
      <c r="B2129" s="26">
        <f t="shared" si="50"/>
        <v>37224</v>
      </c>
    </row>
    <row r="2130" spans="1:2" x14ac:dyDescent="0.25">
      <c r="A2130" s="25">
        <f t="shared" si="49"/>
        <v>37374</v>
      </c>
      <c r="B2130" s="26">
        <f t="shared" si="50"/>
        <v>37224</v>
      </c>
    </row>
    <row r="2131" spans="1:2" x14ac:dyDescent="0.25">
      <c r="A2131" s="25">
        <f t="shared" si="49"/>
        <v>37375</v>
      </c>
      <c r="B2131" s="26">
        <f t="shared" si="50"/>
        <v>37224</v>
      </c>
    </row>
    <row r="2132" spans="1:2" x14ac:dyDescent="0.25">
      <c r="A2132" s="25">
        <f t="shared" si="49"/>
        <v>37376</v>
      </c>
      <c r="B2132" s="26">
        <f t="shared" si="50"/>
        <v>37224</v>
      </c>
    </row>
    <row r="2133" spans="1:2" x14ac:dyDescent="0.25">
      <c r="A2133" s="25">
        <f t="shared" si="49"/>
        <v>37377</v>
      </c>
      <c r="B2133" s="26">
        <f t="shared" si="50"/>
        <v>37224</v>
      </c>
    </row>
    <row r="2134" spans="1:2" x14ac:dyDescent="0.25">
      <c r="A2134" s="25">
        <f t="shared" si="49"/>
        <v>37378</v>
      </c>
      <c r="B2134" s="26">
        <f t="shared" si="50"/>
        <v>37224</v>
      </c>
    </row>
    <row r="2135" spans="1:2" x14ac:dyDescent="0.25">
      <c r="A2135" s="25">
        <f t="shared" si="49"/>
        <v>37379</v>
      </c>
      <c r="B2135" s="26">
        <f t="shared" si="50"/>
        <v>37224</v>
      </c>
    </row>
    <row r="2136" spans="1:2" x14ac:dyDescent="0.25">
      <c r="A2136" s="25">
        <f t="shared" si="49"/>
        <v>37380</v>
      </c>
      <c r="B2136" s="26">
        <f t="shared" si="50"/>
        <v>37224</v>
      </c>
    </row>
    <row r="2137" spans="1:2" x14ac:dyDescent="0.25">
      <c r="A2137" s="25">
        <f t="shared" si="49"/>
        <v>37381</v>
      </c>
      <c r="B2137" s="26">
        <f t="shared" si="50"/>
        <v>37224</v>
      </c>
    </row>
    <row r="2138" spans="1:2" x14ac:dyDescent="0.25">
      <c r="A2138" s="25">
        <f t="shared" si="49"/>
        <v>37382</v>
      </c>
      <c r="B2138" s="26">
        <f t="shared" si="50"/>
        <v>37224</v>
      </c>
    </row>
    <row r="2139" spans="1:2" x14ac:dyDescent="0.25">
      <c r="A2139" s="25">
        <f t="shared" si="49"/>
        <v>37383</v>
      </c>
      <c r="B2139" s="26">
        <f t="shared" si="50"/>
        <v>37224</v>
      </c>
    </row>
    <row r="2140" spans="1:2" x14ac:dyDescent="0.25">
      <c r="A2140" s="25">
        <f t="shared" ref="A2140:A2203" si="51">A2139+1</f>
        <v>37384</v>
      </c>
      <c r="B2140" s="26">
        <f t="shared" si="50"/>
        <v>37224</v>
      </c>
    </row>
    <row r="2141" spans="1:2" x14ac:dyDescent="0.25">
      <c r="A2141" s="25">
        <f t="shared" si="51"/>
        <v>37385</v>
      </c>
      <c r="B2141" s="26">
        <f t="shared" si="50"/>
        <v>37224</v>
      </c>
    </row>
    <row r="2142" spans="1:2" x14ac:dyDescent="0.25">
      <c r="A2142" s="25">
        <f t="shared" si="51"/>
        <v>37386</v>
      </c>
      <c r="B2142" s="26">
        <f t="shared" si="50"/>
        <v>37224</v>
      </c>
    </row>
    <row r="2143" spans="1:2" x14ac:dyDescent="0.25">
      <c r="A2143" s="25">
        <f t="shared" si="51"/>
        <v>37387</v>
      </c>
      <c r="B2143" s="26">
        <f t="shared" si="50"/>
        <v>37224</v>
      </c>
    </row>
    <row r="2144" spans="1:2" x14ac:dyDescent="0.25">
      <c r="A2144" s="25">
        <f t="shared" si="51"/>
        <v>37388</v>
      </c>
      <c r="B2144" s="26">
        <f t="shared" si="50"/>
        <v>37224</v>
      </c>
    </row>
    <row r="2145" spans="1:2" x14ac:dyDescent="0.25">
      <c r="A2145" s="25">
        <f t="shared" si="51"/>
        <v>37389</v>
      </c>
      <c r="B2145" s="26">
        <f t="shared" si="50"/>
        <v>37224</v>
      </c>
    </row>
    <row r="2146" spans="1:2" x14ac:dyDescent="0.25">
      <c r="A2146" s="25">
        <f t="shared" si="51"/>
        <v>37390</v>
      </c>
      <c r="B2146" s="26">
        <f t="shared" si="50"/>
        <v>37224</v>
      </c>
    </row>
    <row r="2147" spans="1:2" x14ac:dyDescent="0.25">
      <c r="A2147" s="25">
        <f t="shared" si="51"/>
        <v>37391</v>
      </c>
      <c r="B2147" s="26">
        <f t="shared" si="50"/>
        <v>37224</v>
      </c>
    </row>
    <row r="2148" spans="1:2" x14ac:dyDescent="0.25">
      <c r="A2148" s="25">
        <f t="shared" si="51"/>
        <v>37392</v>
      </c>
      <c r="B2148" s="26">
        <f t="shared" si="50"/>
        <v>37224</v>
      </c>
    </row>
    <row r="2149" spans="1:2" x14ac:dyDescent="0.25">
      <c r="A2149" s="25">
        <f t="shared" si="51"/>
        <v>37393</v>
      </c>
      <c r="B2149" s="26">
        <f t="shared" si="50"/>
        <v>37224</v>
      </c>
    </row>
    <row r="2150" spans="1:2" x14ac:dyDescent="0.25">
      <c r="A2150" s="25">
        <f t="shared" si="51"/>
        <v>37394</v>
      </c>
      <c r="B2150" s="26">
        <f t="shared" si="50"/>
        <v>37224</v>
      </c>
    </row>
    <row r="2151" spans="1:2" x14ac:dyDescent="0.25">
      <c r="A2151" s="25">
        <f t="shared" si="51"/>
        <v>37395</v>
      </c>
      <c r="B2151" s="26">
        <f t="shared" si="50"/>
        <v>37224</v>
      </c>
    </row>
    <row r="2152" spans="1:2" x14ac:dyDescent="0.25">
      <c r="A2152" s="25">
        <f t="shared" si="51"/>
        <v>37396</v>
      </c>
      <c r="B2152" s="26">
        <f t="shared" si="50"/>
        <v>37224</v>
      </c>
    </row>
    <row r="2153" spans="1:2" x14ac:dyDescent="0.25">
      <c r="A2153" s="25">
        <f t="shared" si="51"/>
        <v>37397</v>
      </c>
      <c r="B2153" s="26">
        <f t="shared" si="50"/>
        <v>37224</v>
      </c>
    </row>
    <row r="2154" spans="1:2" x14ac:dyDescent="0.25">
      <c r="A2154" s="25">
        <f t="shared" si="51"/>
        <v>37398</v>
      </c>
      <c r="B2154" s="26">
        <f t="shared" si="50"/>
        <v>37224</v>
      </c>
    </row>
    <row r="2155" spans="1:2" x14ac:dyDescent="0.25">
      <c r="A2155" s="25">
        <f t="shared" si="51"/>
        <v>37399</v>
      </c>
      <c r="B2155" s="26">
        <f t="shared" si="50"/>
        <v>37224</v>
      </c>
    </row>
    <row r="2156" spans="1:2" x14ac:dyDescent="0.25">
      <c r="A2156" s="25">
        <f t="shared" si="51"/>
        <v>37400</v>
      </c>
      <c r="B2156" s="26">
        <f t="shared" si="50"/>
        <v>37224</v>
      </c>
    </row>
    <row r="2157" spans="1:2" x14ac:dyDescent="0.25">
      <c r="A2157" s="25">
        <f t="shared" si="51"/>
        <v>37401</v>
      </c>
      <c r="B2157" s="26">
        <f t="shared" si="50"/>
        <v>37224</v>
      </c>
    </row>
    <row r="2158" spans="1:2" x14ac:dyDescent="0.25">
      <c r="A2158" s="25">
        <f t="shared" si="51"/>
        <v>37402</v>
      </c>
      <c r="B2158" s="26">
        <f t="shared" si="50"/>
        <v>37224</v>
      </c>
    </row>
    <row r="2159" spans="1:2" x14ac:dyDescent="0.25">
      <c r="A2159" s="25">
        <f t="shared" si="51"/>
        <v>37403</v>
      </c>
      <c r="B2159" s="26">
        <f t="shared" si="50"/>
        <v>37224</v>
      </c>
    </row>
    <row r="2160" spans="1:2" x14ac:dyDescent="0.25">
      <c r="A2160" s="25">
        <f t="shared" si="51"/>
        <v>37404</v>
      </c>
      <c r="B2160" s="26">
        <f t="shared" si="50"/>
        <v>37224</v>
      </c>
    </row>
    <row r="2161" spans="1:2" x14ac:dyDescent="0.25">
      <c r="A2161" s="25">
        <f t="shared" si="51"/>
        <v>37405</v>
      </c>
      <c r="B2161" s="26">
        <f t="shared" si="50"/>
        <v>37224</v>
      </c>
    </row>
    <row r="2162" spans="1:2" x14ac:dyDescent="0.25">
      <c r="A2162" s="25">
        <f t="shared" si="51"/>
        <v>37406</v>
      </c>
      <c r="B2162" s="26">
        <f t="shared" si="50"/>
        <v>37224</v>
      </c>
    </row>
    <row r="2163" spans="1:2" x14ac:dyDescent="0.25">
      <c r="A2163" s="25">
        <f t="shared" si="51"/>
        <v>37407</v>
      </c>
      <c r="B2163" s="26">
        <f t="shared" si="50"/>
        <v>37224</v>
      </c>
    </row>
    <row r="2164" spans="1:2" x14ac:dyDescent="0.25">
      <c r="A2164" s="25">
        <f t="shared" si="51"/>
        <v>37408</v>
      </c>
      <c r="B2164" s="26">
        <f t="shared" si="50"/>
        <v>37224</v>
      </c>
    </row>
    <row r="2165" spans="1:2" x14ac:dyDescent="0.25">
      <c r="A2165" s="25">
        <f t="shared" si="51"/>
        <v>37409</v>
      </c>
      <c r="B2165" s="26">
        <f t="shared" si="50"/>
        <v>37224</v>
      </c>
    </row>
    <row r="2166" spans="1:2" x14ac:dyDescent="0.25">
      <c r="A2166" s="25">
        <f t="shared" si="51"/>
        <v>37410</v>
      </c>
      <c r="B2166" s="26">
        <f t="shared" si="50"/>
        <v>37224</v>
      </c>
    </row>
    <row r="2167" spans="1:2" x14ac:dyDescent="0.25">
      <c r="A2167" s="25">
        <f t="shared" si="51"/>
        <v>37411</v>
      </c>
      <c r="B2167" s="26">
        <f t="shared" si="50"/>
        <v>37224</v>
      </c>
    </row>
    <row r="2168" spans="1:2" x14ac:dyDescent="0.25">
      <c r="A2168" s="25">
        <f t="shared" si="51"/>
        <v>37412</v>
      </c>
      <c r="B2168" s="26">
        <f t="shared" si="50"/>
        <v>37224</v>
      </c>
    </row>
    <row r="2169" spans="1:2" x14ac:dyDescent="0.25">
      <c r="A2169" s="25">
        <f t="shared" si="51"/>
        <v>37413</v>
      </c>
      <c r="B2169" s="26">
        <f t="shared" si="50"/>
        <v>37224</v>
      </c>
    </row>
    <row r="2170" spans="1:2" x14ac:dyDescent="0.25">
      <c r="A2170" s="25">
        <f t="shared" si="51"/>
        <v>37414</v>
      </c>
      <c r="B2170" s="26">
        <f t="shared" si="50"/>
        <v>37224</v>
      </c>
    </row>
    <row r="2171" spans="1:2" x14ac:dyDescent="0.25">
      <c r="A2171" s="25">
        <f t="shared" si="51"/>
        <v>37415</v>
      </c>
      <c r="B2171" s="26">
        <f t="shared" si="50"/>
        <v>37224</v>
      </c>
    </row>
    <row r="2172" spans="1:2" x14ac:dyDescent="0.25">
      <c r="A2172" s="25">
        <f t="shared" si="51"/>
        <v>37416</v>
      </c>
      <c r="B2172" s="26">
        <f t="shared" si="50"/>
        <v>37224</v>
      </c>
    </row>
    <row r="2173" spans="1:2" x14ac:dyDescent="0.25">
      <c r="A2173" s="25">
        <f t="shared" si="51"/>
        <v>37417</v>
      </c>
      <c r="B2173" s="26">
        <f t="shared" si="50"/>
        <v>37224</v>
      </c>
    </row>
    <row r="2174" spans="1:2" x14ac:dyDescent="0.25">
      <c r="A2174" s="25">
        <f t="shared" si="51"/>
        <v>37418</v>
      </c>
      <c r="B2174" s="26">
        <f t="shared" si="50"/>
        <v>37224</v>
      </c>
    </row>
    <row r="2175" spans="1:2" x14ac:dyDescent="0.25">
      <c r="A2175" s="25">
        <f t="shared" si="51"/>
        <v>37419</v>
      </c>
      <c r="B2175" s="26">
        <f t="shared" si="50"/>
        <v>37224</v>
      </c>
    </row>
    <row r="2176" spans="1:2" x14ac:dyDescent="0.25">
      <c r="A2176" s="25">
        <f t="shared" si="51"/>
        <v>37420</v>
      </c>
      <c r="B2176" s="26">
        <f t="shared" si="50"/>
        <v>37224</v>
      </c>
    </row>
    <row r="2177" spans="1:2" x14ac:dyDescent="0.25">
      <c r="A2177" s="25">
        <f t="shared" si="51"/>
        <v>37421</v>
      </c>
      <c r="B2177" s="26">
        <f t="shared" si="50"/>
        <v>37224</v>
      </c>
    </row>
    <row r="2178" spans="1:2" x14ac:dyDescent="0.25">
      <c r="A2178" s="25">
        <f t="shared" si="51"/>
        <v>37422</v>
      </c>
      <c r="B2178" s="26">
        <f t="shared" si="50"/>
        <v>37224</v>
      </c>
    </row>
    <row r="2179" spans="1:2" x14ac:dyDescent="0.25">
      <c r="A2179" s="25">
        <f t="shared" si="51"/>
        <v>37423</v>
      </c>
      <c r="B2179" s="26">
        <f t="shared" si="50"/>
        <v>37224</v>
      </c>
    </row>
    <row r="2180" spans="1:2" x14ac:dyDescent="0.25">
      <c r="A2180" s="25">
        <f t="shared" si="51"/>
        <v>37424</v>
      </c>
      <c r="B2180" s="26">
        <f t="shared" ref="B2180:B2219" si="52">VLOOKUP(A2180,PRICELOOK,1)</f>
        <v>37224</v>
      </c>
    </row>
    <row r="2181" spans="1:2" x14ac:dyDescent="0.25">
      <c r="A2181" s="25">
        <f t="shared" si="51"/>
        <v>37425</v>
      </c>
      <c r="B2181" s="26">
        <f t="shared" si="52"/>
        <v>37224</v>
      </c>
    </row>
    <row r="2182" spans="1:2" x14ac:dyDescent="0.25">
      <c r="A2182" s="25">
        <f t="shared" si="51"/>
        <v>37426</v>
      </c>
      <c r="B2182" s="26">
        <f t="shared" si="52"/>
        <v>37224</v>
      </c>
    </row>
    <row r="2183" spans="1:2" x14ac:dyDescent="0.25">
      <c r="A2183" s="25">
        <f t="shared" si="51"/>
        <v>37427</v>
      </c>
      <c r="B2183" s="26">
        <f t="shared" si="52"/>
        <v>37224</v>
      </c>
    </row>
    <row r="2184" spans="1:2" x14ac:dyDescent="0.25">
      <c r="A2184" s="25">
        <f t="shared" si="51"/>
        <v>37428</v>
      </c>
      <c r="B2184" s="26">
        <f t="shared" si="52"/>
        <v>37224</v>
      </c>
    </row>
    <row r="2185" spans="1:2" x14ac:dyDescent="0.25">
      <c r="A2185" s="25">
        <f t="shared" si="51"/>
        <v>37429</v>
      </c>
      <c r="B2185" s="26">
        <f t="shared" si="52"/>
        <v>37224</v>
      </c>
    </row>
    <row r="2186" spans="1:2" x14ac:dyDescent="0.25">
      <c r="A2186" s="25">
        <f t="shared" si="51"/>
        <v>37430</v>
      </c>
      <c r="B2186" s="26">
        <f t="shared" si="52"/>
        <v>37224</v>
      </c>
    </row>
    <row r="2187" spans="1:2" x14ac:dyDescent="0.25">
      <c r="A2187" s="25">
        <f t="shared" si="51"/>
        <v>37431</v>
      </c>
      <c r="B2187" s="26">
        <f t="shared" si="52"/>
        <v>37224</v>
      </c>
    </row>
    <row r="2188" spans="1:2" x14ac:dyDescent="0.25">
      <c r="A2188" s="25">
        <f t="shared" si="51"/>
        <v>37432</v>
      </c>
      <c r="B2188" s="26">
        <f t="shared" si="52"/>
        <v>37224</v>
      </c>
    </row>
    <row r="2189" spans="1:2" x14ac:dyDescent="0.25">
      <c r="A2189" s="25">
        <f t="shared" si="51"/>
        <v>37433</v>
      </c>
      <c r="B2189" s="26">
        <f t="shared" si="52"/>
        <v>37224</v>
      </c>
    </row>
    <row r="2190" spans="1:2" x14ac:dyDescent="0.25">
      <c r="A2190" s="25">
        <f t="shared" si="51"/>
        <v>37434</v>
      </c>
      <c r="B2190" s="26">
        <f t="shared" si="52"/>
        <v>37224</v>
      </c>
    </row>
    <row r="2191" spans="1:2" x14ac:dyDescent="0.25">
      <c r="A2191" s="25">
        <f t="shared" si="51"/>
        <v>37435</v>
      </c>
      <c r="B2191" s="26">
        <f t="shared" si="52"/>
        <v>37224</v>
      </c>
    </row>
    <row r="2192" spans="1:2" x14ac:dyDescent="0.25">
      <c r="A2192" s="25">
        <f t="shared" si="51"/>
        <v>37436</v>
      </c>
      <c r="B2192" s="26">
        <f t="shared" si="52"/>
        <v>37224</v>
      </c>
    </row>
    <row r="2193" spans="1:2" x14ac:dyDescent="0.25">
      <c r="A2193" s="25">
        <f t="shared" si="51"/>
        <v>37437</v>
      </c>
      <c r="B2193" s="26">
        <f t="shared" si="52"/>
        <v>37224</v>
      </c>
    </row>
    <row r="2194" spans="1:2" x14ac:dyDescent="0.25">
      <c r="A2194" s="25">
        <f t="shared" si="51"/>
        <v>37438</v>
      </c>
      <c r="B2194" s="26">
        <f t="shared" si="52"/>
        <v>37224</v>
      </c>
    </row>
    <row r="2195" spans="1:2" x14ac:dyDescent="0.25">
      <c r="A2195" s="25">
        <f t="shared" si="51"/>
        <v>37439</v>
      </c>
      <c r="B2195" s="26">
        <f t="shared" si="52"/>
        <v>37224</v>
      </c>
    </row>
    <row r="2196" spans="1:2" x14ac:dyDescent="0.25">
      <c r="A2196" s="25">
        <f t="shared" si="51"/>
        <v>37440</v>
      </c>
      <c r="B2196" s="26">
        <f t="shared" si="52"/>
        <v>37224</v>
      </c>
    </row>
    <row r="2197" spans="1:2" x14ac:dyDescent="0.25">
      <c r="A2197" s="25">
        <f t="shared" si="51"/>
        <v>37441</v>
      </c>
      <c r="B2197" s="26">
        <f t="shared" si="52"/>
        <v>37224</v>
      </c>
    </row>
    <row r="2198" spans="1:2" x14ac:dyDescent="0.25">
      <c r="A2198" s="25">
        <f t="shared" si="51"/>
        <v>37442</v>
      </c>
      <c r="B2198" s="26">
        <f t="shared" si="52"/>
        <v>37224</v>
      </c>
    </row>
    <row r="2199" spans="1:2" x14ac:dyDescent="0.25">
      <c r="A2199" s="25">
        <f t="shared" si="51"/>
        <v>37443</v>
      </c>
      <c r="B2199" s="26">
        <f t="shared" si="52"/>
        <v>37224</v>
      </c>
    </row>
    <row r="2200" spans="1:2" x14ac:dyDescent="0.25">
      <c r="A2200" s="25">
        <f t="shared" si="51"/>
        <v>37444</v>
      </c>
      <c r="B2200" s="26">
        <f t="shared" si="52"/>
        <v>37224</v>
      </c>
    </row>
    <row r="2201" spans="1:2" x14ac:dyDescent="0.25">
      <c r="A2201" s="25">
        <f t="shared" si="51"/>
        <v>37445</v>
      </c>
      <c r="B2201" s="26">
        <f t="shared" si="52"/>
        <v>37224</v>
      </c>
    </row>
    <row r="2202" spans="1:2" x14ac:dyDescent="0.25">
      <c r="A2202" s="25">
        <f t="shared" si="51"/>
        <v>37446</v>
      </c>
      <c r="B2202" s="26">
        <f t="shared" si="52"/>
        <v>37224</v>
      </c>
    </row>
    <row r="2203" spans="1:2" x14ac:dyDescent="0.25">
      <c r="A2203" s="25">
        <f t="shared" si="51"/>
        <v>37447</v>
      </c>
      <c r="B2203" s="26">
        <f t="shared" si="52"/>
        <v>37224</v>
      </c>
    </row>
    <row r="2204" spans="1:2" x14ac:dyDescent="0.25">
      <c r="A2204" s="25">
        <f t="shared" ref="A2204:A2219" si="53">A2203+1</f>
        <v>37448</v>
      </c>
      <c r="B2204" s="26">
        <f t="shared" si="52"/>
        <v>37224</v>
      </c>
    </row>
    <row r="2205" spans="1:2" x14ac:dyDescent="0.25">
      <c r="A2205" s="25">
        <f t="shared" si="53"/>
        <v>37449</v>
      </c>
      <c r="B2205" s="26">
        <f t="shared" si="52"/>
        <v>37224</v>
      </c>
    </row>
    <row r="2206" spans="1:2" x14ac:dyDescent="0.25">
      <c r="A2206" s="25">
        <f t="shared" si="53"/>
        <v>37450</v>
      </c>
      <c r="B2206" s="26">
        <f t="shared" si="52"/>
        <v>37224</v>
      </c>
    </row>
    <row r="2207" spans="1:2" x14ac:dyDescent="0.25">
      <c r="A2207" s="25">
        <f t="shared" si="53"/>
        <v>37451</v>
      </c>
      <c r="B2207" s="26">
        <f t="shared" si="52"/>
        <v>37224</v>
      </c>
    </row>
    <row r="2208" spans="1:2" x14ac:dyDescent="0.25">
      <c r="A2208" s="25">
        <f t="shared" si="53"/>
        <v>37452</v>
      </c>
      <c r="B2208" s="26">
        <f t="shared" si="52"/>
        <v>37224</v>
      </c>
    </row>
    <row r="2209" spans="1:2" x14ac:dyDescent="0.25">
      <c r="A2209" s="25">
        <f t="shared" si="53"/>
        <v>37453</v>
      </c>
      <c r="B2209" s="26">
        <f t="shared" si="52"/>
        <v>37224</v>
      </c>
    </row>
    <row r="2210" spans="1:2" x14ac:dyDescent="0.25">
      <c r="A2210" s="25">
        <f t="shared" si="53"/>
        <v>37454</v>
      </c>
      <c r="B2210" s="26">
        <f t="shared" si="52"/>
        <v>37224</v>
      </c>
    </row>
    <row r="2211" spans="1:2" x14ac:dyDescent="0.25">
      <c r="A2211" s="25">
        <f t="shared" si="53"/>
        <v>37455</v>
      </c>
      <c r="B2211" s="26">
        <f t="shared" si="52"/>
        <v>37224</v>
      </c>
    </row>
    <row r="2212" spans="1:2" x14ac:dyDescent="0.25">
      <c r="A2212" s="25">
        <f t="shared" si="53"/>
        <v>37456</v>
      </c>
      <c r="B2212" s="26">
        <f t="shared" si="52"/>
        <v>37224</v>
      </c>
    </row>
    <row r="2213" spans="1:2" x14ac:dyDescent="0.25">
      <c r="A2213" s="25">
        <f t="shared" si="53"/>
        <v>37457</v>
      </c>
      <c r="B2213" s="26">
        <f t="shared" si="52"/>
        <v>37224</v>
      </c>
    </row>
    <row r="2214" spans="1:2" x14ac:dyDescent="0.25">
      <c r="A2214" s="25">
        <f t="shared" si="53"/>
        <v>37458</v>
      </c>
      <c r="B2214" s="26">
        <f t="shared" si="52"/>
        <v>37224</v>
      </c>
    </row>
    <row r="2215" spans="1:2" x14ac:dyDescent="0.25">
      <c r="A2215" s="25">
        <f t="shared" si="53"/>
        <v>37459</v>
      </c>
      <c r="B2215" s="26">
        <f t="shared" si="52"/>
        <v>37224</v>
      </c>
    </row>
    <row r="2216" spans="1:2" x14ac:dyDescent="0.25">
      <c r="A2216" s="25">
        <f t="shared" si="53"/>
        <v>37460</v>
      </c>
      <c r="B2216" s="26">
        <f t="shared" si="52"/>
        <v>37224</v>
      </c>
    </row>
    <row r="2217" spans="1:2" x14ac:dyDescent="0.25">
      <c r="A2217" s="25">
        <f t="shared" si="53"/>
        <v>37461</v>
      </c>
      <c r="B2217" s="26">
        <f t="shared" si="52"/>
        <v>37224</v>
      </c>
    </row>
    <row r="2218" spans="1:2" x14ac:dyDescent="0.25">
      <c r="A2218" s="25">
        <f t="shared" si="53"/>
        <v>37462</v>
      </c>
      <c r="B2218" s="26">
        <f t="shared" si="52"/>
        <v>37224</v>
      </c>
    </row>
    <row r="2219" spans="1:2" x14ac:dyDescent="0.25">
      <c r="A2219" s="25">
        <f t="shared" si="53"/>
        <v>37463</v>
      </c>
      <c r="B2219" s="26">
        <f t="shared" si="52"/>
        <v>37224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A85"/>
  <sheetViews>
    <sheetView topLeftCell="C12" workbookViewId="0">
      <selection activeCell="B5" sqref="B5:P44"/>
    </sheetView>
  </sheetViews>
  <sheetFormatPr defaultRowHeight="13.2" x14ac:dyDescent="0.25"/>
  <cols>
    <col min="1" max="79" width="9.109375" style="14" customWidth="1"/>
  </cols>
  <sheetData>
    <row r="1" spans="1:79" x14ac:dyDescent="0.25">
      <c r="C1" s="2" t="str">
        <f>CONCATENATE($C2,C3)</f>
        <v>SPOTNYMEX</v>
      </c>
      <c r="D1" s="2" t="str">
        <f t="shared" ref="D1:P1" si="0">CONCATENATE($C2,D3)</f>
        <v>SPOTAECO</v>
      </c>
      <c r="E1" s="2" t="str">
        <f t="shared" si="0"/>
        <v>SPOTCHICAGO</v>
      </c>
      <c r="F1" s="2" t="str">
        <f t="shared" si="0"/>
        <v>SPOTEP PERM</v>
      </c>
      <c r="G1" s="2" t="str">
        <f t="shared" si="0"/>
        <v>SPOTEP SJ</v>
      </c>
      <c r="H1" s="2" t="str">
        <f t="shared" si="0"/>
        <v>SPOTNWPL RM</v>
      </c>
      <c r="I1" s="2" t="str">
        <f t="shared" si="0"/>
        <v>SPOTPEPL</v>
      </c>
      <c r="J1" s="2" t="str">
        <f t="shared" si="0"/>
        <v>SPOTSHIP</v>
      </c>
      <c r="K1" s="2" t="str">
        <f t="shared" si="0"/>
        <v>SPOTSOCAL</v>
      </c>
      <c r="L1" s="2" t="str">
        <f t="shared" si="0"/>
        <v>SPOTSUMAS</v>
      </c>
      <c r="M1" s="2" t="str">
        <f t="shared" si="0"/>
        <v>SPOTTCO</v>
      </c>
      <c r="N1" s="2" t="str">
        <f t="shared" si="0"/>
        <v>SPOTTRANSCO Z6</v>
      </c>
      <c r="O1" s="2" t="str">
        <f t="shared" si="0"/>
        <v>SPOTWAHA</v>
      </c>
      <c r="P1" s="2" t="str">
        <f t="shared" si="0"/>
        <v>SPOTMALIN</v>
      </c>
      <c r="Q1" s="2" t="str">
        <f>CONCATENATE($C2,Q3)</f>
        <v>SPOTPALO</v>
      </c>
      <c r="R1" s="2" t="str">
        <f>CONCATENATE($C2,R3)</f>
        <v>SPOTCOB</v>
      </c>
      <c r="S1" s="2" t="str">
        <f>CONCATENATE($C2,S3)</f>
        <v>SPOTENTERGY</v>
      </c>
      <c r="T1" s="2" t="str">
        <f>CONCATENATE($C2,T3)</f>
        <v>SPOTCINERGY</v>
      </c>
      <c r="U1" s="2" t="str">
        <f>CONCATENATE($C2,U3)</f>
        <v>SPOTPJM</v>
      </c>
      <c r="W1" s="2" t="str">
        <f>CONCATENATE($W2,W3)</f>
        <v>WINTER0001NYMEX</v>
      </c>
      <c r="X1" s="2" t="str">
        <f t="shared" ref="X1:AJ1" si="1">CONCATENATE($W2,X3)</f>
        <v>WINTER0001AECO</v>
      </c>
      <c r="Y1" s="2" t="str">
        <f t="shared" si="1"/>
        <v>WINTER0001CHICAGO</v>
      </c>
      <c r="Z1" s="2" t="str">
        <f t="shared" si="1"/>
        <v>WINTER0001EP PERM</v>
      </c>
      <c r="AA1" s="2" t="str">
        <f t="shared" si="1"/>
        <v>WINTER0001EP SJ</v>
      </c>
      <c r="AB1" s="2" t="str">
        <f t="shared" si="1"/>
        <v>WINTER0001NWPL RM</v>
      </c>
      <c r="AC1" s="2" t="str">
        <f t="shared" si="1"/>
        <v>WINTER0001PEPL</v>
      </c>
      <c r="AD1" s="2" t="str">
        <f t="shared" si="1"/>
        <v>WINTER0001SHIP</v>
      </c>
      <c r="AE1" s="2" t="str">
        <f t="shared" si="1"/>
        <v>WINTER0001SOCAL</v>
      </c>
      <c r="AF1" s="2" t="str">
        <f t="shared" si="1"/>
        <v>WINTER0001SUMAS</v>
      </c>
      <c r="AG1" s="2" t="str">
        <f t="shared" si="1"/>
        <v>WINTER0001TCO</v>
      </c>
      <c r="AH1" s="2" t="str">
        <f t="shared" si="1"/>
        <v>WINTER0001TRANSCO Z6</v>
      </c>
      <c r="AI1" s="2" t="str">
        <f t="shared" si="1"/>
        <v>WINTER0001WAHA</v>
      </c>
      <c r="AJ1" s="2" t="str">
        <f t="shared" si="1"/>
        <v>WINTER0001MALIN</v>
      </c>
      <c r="AM1" s="2" t="str">
        <f>CONCATENATE($AM2,AM3)</f>
        <v>SUMMER00NYMEX</v>
      </c>
      <c r="AN1" s="2" t="str">
        <f t="shared" ref="AN1:AZ1" si="2">CONCATENATE($AM2,AN3)</f>
        <v>SUMMER00AECO</v>
      </c>
      <c r="AO1" s="2" t="str">
        <f t="shared" si="2"/>
        <v>SUMMER00CHICAGO</v>
      </c>
      <c r="AP1" s="2" t="str">
        <f t="shared" si="2"/>
        <v>SUMMER00EP PERM</v>
      </c>
      <c r="AQ1" s="2" t="str">
        <f t="shared" si="2"/>
        <v>SUMMER00EP SJ</v>
      </c>
      <c r="AR1" s="2" t="str">
        <f t="shared" si="2"/>
        <v>SUMMER00NWPL RM</v>
      </c>
      <c r="AS1" s="2" t="str">
        <f t="shared" si="2"/>
        <v>SUMMER00PEPL</v>
      </c>
      <c r="AT1" s="2" t="str">
        <f t="shared" si="2"/>
        <v>SUMMER00SHIP</v>
      </c>
      <c r="AU1" s="2" t="str">
        <f t="shared" si="2"/>
        <v>SUMMER00SOCAL</v>
      </c>
      <c r="AV1" s="2" t="str">
        <f t="shared" si="2"/>
        <v>SUMMER00SUMAS</v>
      </c>
      <c r="AW1" s="2" t="str">
        <f t="shared" si="2"/>
        <v>SUMMER00TCO</v>
      </c>
      <c r="AX1" s="2" t="str">
        <f t="shared" si="2"/>
        <v>SUMMER00TRANSCO Z6</v>
      </c>
      <c r="AY1" s="2" t="str">
        <f t="shared" si="2"/>
        <v>SUMMER00WAHA</v>
      </c>
      <c r="AZ1" s="2" t="str">
        <f t="shared" si="2"/>
        <v>SUMMER00MALIN</v>
      </c>
    </row>
    <row r="2" spans="1:79" x14ac:dyDescent="0.25">
      <c r="C2" s="2" t="s">
        <v>14</v>
      </c>
      <c r="W2" s="2" t="s">
        <v>211</v>
      </c>
      <c r="AM2" s="2" t="s">
        <v>32</v>
      </c>
      <c r="AV2" s="3"/>
      <c r="AW2" s="3"/>
      <c r="AY2" s="2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N2" s="2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</row>
    <row r="3" spans="1:79" x14ac:dyDescent="0.25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 t="s">
        <v>191</v>
      </c>
      <c r="R3" s="3" t="s">
        <v>192</v>
      </c>
      <c r="S3" s="3" t="s">
        <v>193</v>
      </c>
      <c r="T3" s="3" t="s">
        <v>194</v>
      </c>
      <c r="U3" s="3" t="s">
        <v>195</v>
      </c>
      <c r="W3" s="2" t="s">
        <v>3</v>
      </c>
      <c r="X3" s="3" t="s">
        <v>37</v>
      </c>
      <c r="Y3" s="3" t="s">
        <v>39</v>
      </c>
      <c r="Z3" s="3" t="s">
        <v>38</v>
      </c>
      <c r="AA3" s="3" t="s">
        <v>36</v>
      </c>
      <c r="AB3" s="3" t="s">
        <v>31</v>
      </c>
      <c r="AC3" s="3" t="s">
        <v>7</v>
      </c>
      <c r="AD3" s="3" t="s">
        <v>12</v>
      </c>
      <c r="AE3" s="3" t="s">
        <v>24</v>
      </c>
      <c r="AF3" s="3" t="s">
        <v>27</v>
      </c>
      <c r="AG3" s="3" t="s">
        <v>30</v>
      </c>
      <c r="AH3" s="3" t="s">
        <v>28</v>
      </c>
      <c r="AI3" s="3" t="s">
        <v>9</v>
      </c>
      <c r="AJ3" s="3" t="s">
        <v>35</v>
      </c>
      <c r="AK3" s="3"/>
      <c r="AM3" s="2" t="s">
        <v>3</v>
      </c>
      <c r="AN3" s="3" t="s">
        <v>37</v>
      </c>
      <c r="AO3" s="3" t="s">
        <v>39</v>
      </c>
      <c r="AP3" s="3" t="s">
        <v>38</v>
      </c>
      <c r="AQ3" s="3" t="s">
        <v>36</v>
      </c>
      <c r="AR3" s="3" t="s">
        <v>31</v>
      </c>
      <c r="AS3" s="3" t="s">
        <v>7</v>
      </c>
      <c r="AT3" s="3" t="s">
        <v>12</v>
      </c>
      <c r="AU3" s="3" t="s">
        <v>24</v>
      </c>
      <c r="AV3" s="3" t="s">
        <v>27</v>
      </c>
      <c r="AW3" s="3" t="s">
        <v>30</v>
      </c>
      <c r="AX3" s="3" t="s">
        <v>28</v>
      </c>
      <c r="AY3" s="3" t="s">
        <v>9</v>
      </c>
      <c r="AZ3" s="3" t="s">
        <v>35</v>
      </c>
    </row>
    <row r="4" spans="1:79" x14ac:dyDescent="0.25">
      <c r="A4" s="14">
        <f>VLOOKUP($A3,PRICELOOK,2,FALSE)</f>
        <v>1008</v>
      </c>
      <c r="C4" s="13">
        <v>19</v>
      </c>
      <c r="D4" s="13">
        <v>20</v>
      </c>
      <c r="E4" s="13">
        <v>21</v>
      </c>
      <c r="F4" s="13">
        <v>22</v>
      </c>
      <c r="G4" s="13">
        <v>23</v>
      </c>
      <c r="H4" s="13">
        <v>24</v>
      </c>
      <c r="I4" s="13">
        <v>25</v>
      </c>
      <c r="J4" s="13">
        <v>26</v>
      </c>
      <c r="K4" s="13">
        <v>27</v>
      </c>
      <c r="L4" s="13">
        <v>28</v>
      </c>
      <c r="M4" s="13">
        <v>29</v>
      </c>
      <c r="N4" s="13">
        <v>30</v>
      </c>
      <c r="O4" s="13">
        <v>31</v>
      </c>
      <c r="P4" s="13">
        <v>32</v>
      </c>
      <c r="Q4" s="14">
        <v>49</v>
      </c>
      <c r="R4" s="14">
        <v>50</v>
      </c>
      <c r="S4" s="14">
        <v>51</v>
      </c>
      <c r="T4" s="14">
        <v>52</v>
      </c>
      <c r="U4" s="14">
        <v>53</v>
      </c>
      <c r="W4" s="14">
        <v>83</v>
      </c>
      <c r="X4" s="14">
        <v>84</v>
      </c>
      <c r="Y4" s="14">
        <v>85</v>
      </c>
      <c r="Z4" s="14">
        <v>86</v>
      </c>
      <c r="AA4" s="14">
        <v>87</v>
      </c>
      <c r="AB4" s="14">
        <v>88</v>
      </c>
      <c r="AC4" s="14">
        <v>89</v>
      </c>
      <c r="AD4" s="14">
        <v>90</v>
      </c>
      <c r="AE4" s="14">
        <v>91</v>
      </c>
      <c r="AF4" s="14">
        <v>92</v>
      </c>
      <c r="AG4" s="14">
        <v>93</v>
      </c>
      <c r="AH4" s="14">
        <v>94</v>
      </c>
      <c r="AI4" s="14">
        <v>95</v>
      </c>
      <c r="AJ4" s="14">
        <v>96</v>
      </c>
      <c r="AM4" s="14">
        <v>99</v>
      </c>
      <c r="AN4" s="14">
        <v>100</v>
      </c>
      <c r="AO4" s="14">
        <v>101</v>
      </c>
      <c r="AP4" s="14">
        <v>102</v>
      </c>
      <c r="AQ4" s="14">
        <v>103</v>
      </c>
      <c r="AR4" s="14">
        <v>104</v>
      </c>
      <c r="AS4" s="14">
        <v>105</v>
      </c>
      <c r="AT4" s="14">
        <v>106</v>
      </c>
      <c r="AU4" s="14">
        <v>107</v>
      </c>
      <c r="AV4" s="3">
        <v>108</v>
      </c>
      <c r="AW4" s="3">
        <v>109</v>
      </c>
      <c r="AX4" s="3">
        <v>110</v>
      </c>
      <c r="AY4" s="3">
        <v>111</v>
      </c>
      <c r="AZ4" s="3">
        <v>112</v>
      </c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</row>
    <row r="5" spans="1:79" x14ac:dyDescent="0.25">
      <c r="A5" s="14">
        <f>A4</f>
        <v>1008</v>
      </c>
      <c r="B5" s="8">
        <f t="shared" ref="B5:B44" si="3">HLOOKUP("date",PRICELOOK,A5,FALSE)</f>
        <v>36733</v>
      </c>
      <c r="C5" s="3">
        <f t="shared" ref="C5:U18" si="4">VLOOKUP($B5,PRICELOOK,C$4,FALSE)</f>
        <v>0</v>
      </c>
      <c r="D5" s="3">
        <f t="shared" si="4"/>
        <v>0</v>
      </c>
      <c r="E5" s="3">
        <f t="shared" si="4"/>
        <v>0</v>
      </c>
      <c r="F5" s="3">
        <f t="shared" si="4"/>
        <v>0</v>
      </c>
      <c r="G5" s="3">
        <f t="shared" si="4"/>
        <v>0</v>
      </c>
      <c r="H5" s="3">
        <f t="shared" si="4"/>
        <v>0</v>
      </c>
      <c r="I5" s="3">
        <f t="shared" si="4"/>
        <v>0</v>
      </c>
      <c r="J5" s="3">
        <f t="shared" si="4"/>
        <v>0</v>
      </c>
      <c r="K5" s="3">
        <f t="shared" si="4"/>
        <v>3.62</v>
      </c>
      <c r="L5" s="3">
        <f t="shared" si="4"/>
        <v>3.7629999999999999</v>
      </c>
      <c r="M5" s="3">
        <f t="shared" si="4"/>
        <v>0</v>
      </c>
      <c r="N5" s="3">
        <f t="shared" si="4"/>
        <v>0</v>
      </c>
      <c r="O5" s="3">
        <f t="shared" si="4"/>
        <v>3.7630000000000003</v>
      </c>
      <c r="P5" s="3">
        <f t="shared" si="4"/>
        <v>3.7630000000000003</v>
      </c>
      <c r="Q5" s="3">
        <f t="shared" si="4"/>
        <v>0</v>
      </c>
      <c r="R5" s="3">
        <f t="shared" si="4"/>
        <v>0</v>
      </c>
      <c r="S5" s="3">
        <f t="shared" si="4"/>
        <v>0</v>
      </c>
      <c r="T5" s="3">
        <f t="shared" si="4"/>
        <v>0</v>
      </c>
      <c r="U5" s="3">
        <f t="shared" si="4"/>
        <v>0</v>
      </c>
      <c r="V5" s="3"/>
      <c r="W5" s="3">
        <f t="shared" ref="W5:AJ5" si="5">VLOOKUP($B5,PRICELOOK,W$4,FALSE)</f>
        <v>0</v>
      </c>
      <c r="X5" s="3">
        <f t="shared" si="5"/>
        <v>0</v>
      </c>
      <c r="Y5" s="3">
        <f t="shared" si="5"/>
        <v>0</v>
      </c>
      <c r="Z5" s="3">
        <f t="shared" si="5"/>
        <v>0</v>
      </c>
      <c r="AA5" s="3">
        <f t="shared" si="5"/>
        <v>0</v>
      </c>
      <c r="AB5" s="3">
        <f t="shared" si="5"/>
        <v>0</v>
      </c>
      <c r="AC5" s="3">
        <f t="shared" si="5"/>
        <v>0</v>
      </c>
      <c r="AD5" s="3">
        <f t="shared" si="5"/>
        <v>0</v>
      </c>
      <c r="AE5" s="3">
        <f t="shared" si="5"/>
        <v>0</v>
      </c>
      <c r="AF5" s="3">
        <f t="shared" si="5"/>
        <v>0</v>
      </c>
      <c r="AG5" s="3">
        <f t="shared" si="5"/>
        <v>0</v>
      </c>
      <c r="AH5" s="3">
        <f t="shared" si="5"/>
        <v>0</v>
      </c>
      <c r="AI5" s="3">
        <f t="shared" si="5"/>
        <v>0</v>
      </c>
      <c r="AJ5" s="3">
        <f t="shared" si="5"/>
        <v>0</v>
      </c>
      <c r="AK5" s="3"/>
      <c r="AL5" s="3"/>
      <c r="AM5" s="3">
        <f t="shared" ref="AM5:AZ5" si="6">VLOOKUP($B5,PRICELOOK,AM$4,FALSE)</f>
        <v>0</v>
      </c>
      <c r="AN5" s="3">
        <f t="shared" si="6"/>
        <v>0</v>
      </c>
      <c r="AO5" s="3">
        <f t="shared" si="6"/>
        <v>0</v>
      </c>
      <c r="AP5" s="3">
        <f t="shared" si="6"/>
        <v>0</v>
      </c>
      <c r="AQ5" s="3">
        <f t="shared" si="6"/>
        <v>0</v>
      </c>
      <c r="AR5" s="3">
        <f t="shared" si="6"/>
        <v>0</v>
      </c>
      <c r="AS5" s="3">
        <f t="shared" si="6"/>
        <v>0</v>
      </c>
      <c r="AT5" s="3">
        <f t="shared" si="6"/>
        <v>0</v>
      </c>
      <c r="AU5" s="3">
        <f t="shared" si="6"/>
        <v>0</v>
      </c>
      <c r="AV5" s="3">
        <f t="shared" si="6"/>
        <v>0</v>
      </c>
      <c r="AW5" s="3">
        <f t="shared" si="6"/>
        <v>0</v>
      </c>
      <c r="AX5" s="3">
        <f t="shared" si="6"/>
        <v>0</v>
      </c>
      <c r="AY5" s="3">
        <f t="shared" si="6"/>
        <v>0</v>
      </c>
      <c r="AZ5" s="3">
        <f t="shared" si="6"/>
        <v>0</v>
      </c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</row>
    <row r="6" spans="1:79" x14ac:dyDescent="0.25">
      <c r="A6" s="14">
        <f t="shared" ref="A6:A44" si="7">A5-1</f>
        <v>1007</v>
      </c>
      <c r="B6" s="8">
        <f t="shared" si="3"/>
        <v>36732</v>
      </c>
      <c r="C6" s="3">
        <f t="shared" si="4"/>
        <v>0</v>
      </c>
      <c r="D6" s="3">
        <f t="shared" si="4"/>
        <v>0</v>
      </c>
      <c r="E6" s="3">
        <f t="shared" si="4"/>
        <v>0</v>
      </c>
      <c r="F6" s="3">
        <f t="shared" si="4"/>
        <v>0</v>
      </c>
      <c r="G6" s="3">
        <f t="shared" si="4"/>
        <v>0</v>
      </c>
      <c r="H6" s="3">
        <f t="shared" si="4"/>
        <v>0</v>
      </c>
      <c r="I6" s="3">
        <f t="shared" si="4"/>
        <v>0</v>
      </c>
      <c r="J6" s="3">
        <f t="shared" si="4"/>
        <v>0</v>
      </c>
      <c r="K6" s="3">
        <f t="shared" si="4"/>
        <v>3.66</v>
      </c>
      <c r="L6" s="3">
        <f t="shared" si="4"/>
        <v>3.66</v>
      </c>
      <c r="M6" s="3">
        <f t="shared" si="4"/>
        <v>0</v>
      </c>
      <c r="N6" s="3">
        <f t="shared" si="4"/>
        <v>0</v>
      </c>
      <c r="O6" s="3">
        <f t="shared" si="4"/>
        <v>3.66</v>
      </c>
      <c r="P6" s="3">
        <f t="shared" si="4"/>
        <v>3.66</v>
      </c>
      <c r="Q6" s="3">
        <f t="shared" si="4"/>
        <v>0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/>
      <c r="W6" s="3">
        <v>2.8879999999999999</v>
      </c>
      <c r="X6" s="3">
        <v>2.6204999999999998</v>
      </c>
      <c r="Y6" s="3">
        <v>3.0055000000000001</v>
      </c>
      <c r="Z6" s="3">
        <v>2.738</v>
      </c>
      <c r="AA6" s="3">
        <v>2.6604999999999999</v>
      </c>
      <c r="AB6" s="3">
        <v>2.6404999999999998</v>
      </c>
      <c r="AC6" s="3">
        <v>2.778</v>
      </c>
      <c r="AD6" s="3">
        <v>2.843</v>
      </c>
      <c r="AE6" s="3">
        <v>2.9304999999999999</v>
      </c>
      <c r="AF6" s="3">
        <v>2.9529999999999998</v>
      </c>
      <c r="AG6" s="3">
        <v>3.1355</v>
      </c>
      <c r="AH6" s="3">
        <v>3.8504999999999998</v>
      </c>
      <c r="AI6" s="3">
        <v>2.7629999999999999</v>
      </c>
      <c r="AJ6" s="3">
        <v>2.9104999999999999</v>
      </c>
      <c r="AK6" s="3"/>
      <c r="AL6" s="3"/>
      <c r="AM6" s="3">
        <v>2.7008571428571431</v>
      </c>
      <c r="AN6" s="3">
        <v>2.3808571428571432</v>
      </c>
      <c r="AO6" s="3">
        <v>2.7533571428571433</v>
      </c>
      <c r="AP6" s="3">
        <v>2.5758571428571431</v>
      </c>
      <c r="AQ6" s="3">
        <v>2.475857142857143</v>
      </c>
      <c r="AR6" s="3">
        <v>2.3958571428571429</v>
      </c>
      <c r="AS6" s="3">
        <v>2.5883571428571432</v>
      </c>
      <c r="AT6" s="3">
        <v>2.7108571428571429</v>
      </c>
      <c r="AU6" s="3">
        <v>2.7983571428571432</v>
      </c>
      <c r="AV6" s="3">
        <v>2.3883571428571431</v>
      </c>
      <c r="AW6" s="3">
        <v>2.8583571428571433</v>
      </c>
      <c r="AX6" s="3">
        <v>2.995857142857143</v>
      </c>
      <c r="AY6" s="3">
        <v>2.6158571428571431</v>
      </c>
      <c r="AZ6" s="3">
        <v>2.580857142857143</v>
      </c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</row>
    <row r="7" spans="1:79" x14ac:dyDescent="0.25">
      <c r="A7" s="14">
        <f t="shared" si="7"/>
        <v>1006</v>
      </c>
      <c r="B7" s="8">
        <f t="shared" si="3"/>
        <v>36731</v>
      </c>
      <c r="C7" s="3">
        <f t="shared" si="4"/>
        <v>0</v>
      </c>
      <c r="D7" s="3">
        <f t="shared" si="4"/>
        <v>0</v>
      </c>
      <c r="E7" s="3">
        <f t="shared" si="4"/>
        <v>0</v>
      </c>
      <c r="F7" s="3">
        <f t="shared" si="4"/>
        <v>0</v>
      </c>
      <c r="G7" s="3">
        <f t="shared" si="4"/>
        <v>0</v>
      </c>
      <c r="H7" s="3">
        <f t="shared" si="4"/>
        <v>0</v>
      </c>
      <c r="I7" s="3">
        <f t="shared" si="4"/>
        <v>0</v>
      </c>
      <c r="J7" s="3">
        <f t="shared" si="4"/>
        <v>0</v>
      </c>
      <c r="K7" s="3">
        <f t="shared" si="4"/>
        <v>3.75</v>
      </c>
      <c r="L7" s="3">
        <f t="shared" si="4"/>
        <v>3.7149999999999999</v>
      </c>
      <c r="M7" s="3">
        <f t="shared" si="4"/>
        <v>0</v>
      </c>
      <c r="N7" s="3">
        <f t="shared" si="4"/>
        <v>0</v>
      </c>
      <c r="O7" s="3">
        <f t="shared" si="4"/>
        <v>3.7149999999999999</v>
      </c>
      <c r="P7" s="3">
        <f t="shared" si="4"/>
        <v>3.7149999999999999</v>
      </c>
      <c r="Q7" s="3">
        <f t="shared" si="4"/>
        <v>0</v>
      </c>
      <c r="R7" s="3">
        <f t="shared" si="4"/>
        <v>0</v>
      </c>
      <c r="S7" s="3">
        <f t="shared" si="4"/>
        <v>0</v>
      </c>
      <c r="T7" s="3">
        <f t="shared" si="4"/>
        <v>0</v>
      </c>
      <c r="U7" s="3">
        <f t="shared" si="4"/>
        <v>0</v>
      </c>
      <c r="V7" s="3"/>
      <c r="W7" s="3">
        <v>2.8410000000000002</v>
      </c>
      <c r="X7" s="3">
        <v>2.5660000000000003</v>
      </c>
      <c r="Y7" s="3">
        <v>2.9585000000000004</v>
      </c>
      <c r="Z7" s="3">
        <v>2.6910000000000003</v>
      </c>
      <c r="AA7" s="3">
        <v>2.6160000000000001</v>
      </c>
      <c r="AB7" s="3">
        <v>2.601</v>
      </c>
      <c r="AC7" s="3">
        <v>2.7310000000000003</v>
      </c>
      <c r="AD7" s="3">
        <v>2.7960000000000003</v>
      </c>
      <c r="AE7" s="3">
        <v>2.8860000000000001</v>
      </c>
      <c r="AF7" s="3">
        <v>2.8985000000000003</v>
      </c>
      <c r="AG7" s="3">
        <v>3.0910000000000002</v>
      </c>
      <c r="AH7" s="3">
        <v>3.7885</v>
      </c>
      <c r="AI7" s="3">
        <v>2.7110000000000003</v>
      </c>
      <c r="AJ7" s="3">
        <v>2.8410000000000002</v>
      </c>
      <c r="AK7" s="3"/>
      <c r="AL7" s="3"/>
      <c r="AM7" s="3">
        <v>2.6277142857142861</v>
      </c>
      <c r="AN7" s="3">
        <v>2.3127142857142862</v>
      </c>
      <c r="AO7" s="3">
        <v>2.6802142857142863</v>
      </c>
      <c r="AP7" s="3">
        <v>2.5027142857142861</v>
      </c>
      <c r="AQ7" s="3">
        <v>2.4077142857142859</v>
      </c>
      <c r="AR7" s="3">
        <v>2.3252142857142859</v>
      </c>
      <c r="AS7" s="3">
        <v>2.5177142857142862</v>
      </c>
      <c r="AT7" s="3">
        <v>2.6377142857142859</v>
      </c>
      <c r="AU7" s="3">
        <v>2.7252142857142863</v>
      </c>
      <c r="AV7" s="3">
        <v>2.320214285714286</v>
      </c>
      <c r="AW7" s="3">
        <v>2.780214285714286</v>
      </c>
      <c r="AX7" s="3">
        <v>2.9177142857142861</v>
      </c>
      <c r="AY7" s="3">
        <v>2.5402142857142862</v>
      </c>
      <c r="AZ7" s="3">
        <v>2.5002142857142862</v>
      </c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</row>
    <row r="8" spans="1:79" x14ac:dyDescent="0.25">
      <c r="A8" s="14">
        <f t="shared" si="7"/>
        <v>1005</v>
      </c>
      <c r="B8" s="8">
        <f t="shared" si="3"/>
        <v>36728</v>
      </c>
      <c r="C8" s="3">
        <f t="shared" si="4"/>
        <v>0</v>
      </c>
      <c r="D8" s="3">
        <f t="shared" si="4"/>
        <v>0</v>
      </c>
      <c r="E8" s="3">
        <f t="shared" si="4"/>
        <v>0</v>
      </c>
      <c r="F8" s="3">
        <f t="shared" si="4"/>
        <v>0</v>
      </c>
      <c r="G8" s="3">
        <f t="shared" si="4"/>
        <v>0</v>
      </c>
      <c r="H8" s="3">
        <f t="shared" si="4"/>
        <v>0</v>
      </c>
      <c r="I8" s="3">
        <f t="shared" si="4"/>
        <v>0</v>
      </c>
      <c r="J8" s="3">
        <f t="shared" si="4"/>
        <v>0</v>
      </c>
      <c r="K8" s="3">
        <f t="shared" si="4"/>
        <v>3.88</v>
      </c>
      <c r="L8" s="3">
        <f t="shared" si="4"/>
        <v>3.8340000000000001</v>
      </c>
      <c r="M8" s="3">
        <f t="shared" si="4"/>
        <v>0</v>
      </c>
      <c r="N8" s="3">
        <f t="shared" si="4"/>
        <v>0</v>
      </c>
      <c r="O8" s="3">
        <f t="shared" si="4"/>
        <v>3.8340000000000005</v>
      </c>
      <c r="P8" s="3">
        <f t="shared" si="4"/>
        <v>3.8340000000000005</v>
      </c>
      <c r="Q8" s="3">
        <f t="shared" si="4"/>
        <v>0</v>
      </c>
      <c r="R8" s="3">
        <f t="shared" si="4"/>
        <v>0</v>
      </c>
      <c r="S8" s="3">
        <f t="shared" si="4"/>
        <v>0</v>
      </c>
      <c r="T8" s="3">
        <f t="shared" si="4"/>
        <v>0</v>
      </c>
      <c r="U8" s="3">
        <f t="shared" si="4"/>
        <v>0</v>
      </c>
      <c r="V8" s="3"/>
      <c r="W8" s="3">
        <v>2.8626</v>
      </c>
      <c r="X8" s="3">
        <v>2.5851000000000002</v>
      </c>
      <c r="Y8" s="3">
        <v>2.9776000000000002</v>
      </c>
      <c r="Z8" s="3">
        <v>2.7101000000000002</v>
      </c>
      <c r="AA8" s="3">
        <v>2.6326000000000001</v>
      </c>
      <c r="AB8" s="3">
        <v>2.6175999999999999</v>
      </c>
      <c r="AC8" s="3">
        <v>2.7526000000000002</v>
      </c>
      <c r="AD8" s="3">
        <v>2.8151000000000002</v>
      </c>
      <c r="AE8" s="3">
        <v>2.9076</v>
      </c>
      <c r="AF8" s="3">
        <v>2.9151000000000002</v>
      </c>
      <c r="AG8" s="3">
        <v>3.1151</v>
      </c>
      <c r="AH8" s="3">
        <v>3.8226</v>
      </c>
      <c r="AI8" s="3">
        <v>2.7351000000000001</v>
      </c>
      <c r="AJ8" s="3">
        <v>2.8725999999999998</v>
      </c>
      <c r="AK8" s="3"/>
      <c r="AL8" s="3"/>
      <c r="AM8" s="3">
        <v>2.6578571428571429</v>
      </c>
      <c r="AN8" s="3">
        <v>2.3378571428571431</v>
      </c>
      <c r="AO8" s="3">
        <v>2.7078571428571427</v>
      </c>
      <c r="AP8" s="3">
        <v>2.527857142857143</v>
      </c>
      <c r="AQ8" s="3">
        <v>2.4278571428571429</v>
      </c>
      <c r="AR8" s="3">
        <v>2.3478571428571429</v>
      </c>
      <c r="AS8" s="3">
        <v>2.5453571428571431</v>
      </c>
      <c r="AT8" s="3">
        <v>2.6653571428571428</v>
      </c>
      <c r="AU8" s="3">
        <v>2.7528571428571431</v>
      </c>
      <c r="AV8" s="3">
        <v>2.3478571428571429</v>
      </c>
      <c r="AW8" s="3">
        <v>2.8103571428571428</v>
      </c>
      <c r="AX8" s="3">
        <v>2.947857142857143</v>
      </c>
      <c r="AY8" s="3">
        <v>2.570357142857143</v>
      </c>
      <c r="AZ8" s="3">
        <v>2.527857142857143</v>
      </c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</row>
    <row r="9" spans="1:79" x14ac:dyDescent="0.25">
      <c r="A9" s="14">
        <f t="shared" si="7"/>
        <v>1004</v>
      </c>
      <c r="B9" s="8">
        <f t="shared" si="3"/>
        <v>36727</v>
      </c>
      <c r="C9" s="3">
        <f t="shared" si="4"/>
        <v>0</v>
      </c>
      <c r="D9" s="3">
        <f t="shared" si="4"/>
        <v>0</v>
      </c>
      <c r="E9" s="3">
        <f t="shared" si="4"/>
        <v>0</v>
      </c>
      <c r="F9" s="3">
        <f t="shared" si="4"/>
        <v>0</v>
      </c>
      <c r="G9" s="3">
        <f t="shared" si="4"/>
        <v>0</v>
      </c>
      <c r="H9" s="3">
        <f t="shared" si="4"/>
        <v>0</v>
      </c>
      <c r="I9" s="3">
        <f t="shared" si="4"/>
        <v>0</v>
      </c>
      <c r="J9" s="3">
        <f t="shared" si="4"/>
        <v>0</v>
      </c>
      <c r="K9" s="3">
        <f t="shared" si="4"/>
        <v>3.86</v>
      </c>
      <c r="L9" s="3">
        <f t="shared" si="4"/>
        <v>3.86</v>
      </c>
      <c r="M9" s="3">
        <f t="shared" si="4"/>
        <v>0</v>
      </c>
      <c r="N9" s="3">
        <f t="shared" si="4"/>
        <v>0</v>
      </c>
      <c r="O9" s="3">
        <f t="shared" si="4"/>
        <v>3.86</v>
      </c>
      <c r="P9" s="3">
        <f t="shared" si="4"/>
        <v>3.86</v>
      </c>
      <c r="Q9" s="3">
        <f t="shared" si="4"/>
        <v>0</v>
      </c>
      <c r="R9" s="3">
        <f t="shared" si="4"/>
        <v>0</v>
      </c>
      <c r="S9" s="3">
        <f t="shared" si="4"/>
        <v>0</v>
      </c>
      <c r="T9" s="3">
        <f t="shared" si="4"/>
        <v>0</v>
      </c>
      <c r="U9" s="3">
        <f t="shared" si="4"/>
        <v>0</v>
      </c>
      <c r="V9" s="3"/>
      <c r="W9" s="3">
        <v>2.8212000000000002</v>
      </c>
      <c r="X9" s="3">
        <v>2.5462000000000002</v>
      </c>
      <c r="Y9" s="3">
        <v>2.9362000000000004</v>
      </c>
      <c r="Z9" s="3">
        <v>2.6787000000000001</v>
      </c>
      <c r="AA9" s="3">
        <v>2.6012</v>
      </c>
      <c r="AB9" s="3">
        <v>2.5862000000000003</v>
      </c>
      <c r="AC9" s="3">
        <v>2.7112000000000003</v>
      </c>
      <c r="AD9" s="3">
        <v>2.7737000000000003</v>
      </c>
      <c r="AE9" s="3">
        <v>2.8812000000000002</v>
      </c>
      <c r="AF9" s="3">
        <v>2.8712</v>
      </c>
      <c r="AG9" s="3">
        <v>3.0762</v>
      </c>
      <c r="AH9" s="3">
        <v>3.8012000000000001</v>
      </c>
      <c r="AI9" s="3">
        <v>2.6987000000000001</v>
      </c>
      <c r="AJ9" s="3">
        <v>2.8412000000000002</v>
      </c>
      <c r="AK9" s="3"/>
      <c r="AL9" s="3"/>
      <c r="AM9" s="3">
        <v>2.5967142857142855</v>
      </c>
      <c r="AN9" s="3">
        <v>2.2817142857142856</v>
      </c>
      <c r="AO9" s="3">
        <v>2.6467142857142854</v>
      </c>
      <c r="AP9" s="3">
        <v>2.4717142857142855</v>
      </c>
      <c r="AQ9" s="3">
        <v>2.3717142857142854</v>
      </c>
      <c r="AR9" s="3">
        <v>2.2967142857142857</v>
      </c>
      <c r="AS9" s="3">
        <v>2.4867142857142857</v>
      </c>
      <c r="AT9" s="3">
        <v>2.6042142857142854</v>
      </c>
      <c r="AU9" s="3">
        <v>2.6917142857142857</v>
      </c>
      <c r="AV9" s="3">
        <v>2.2917142857142854</v>
      </c>
      <c r="AW9" s="3">
        <v>2.7517142857142853</v>
      </c>
      <c r="AX9" s="3">
        <v>2.8867142857142856</v>
      </c>
      <c r="AY9" s="3">
        <v>2.5117142857142856</v>
      </c>
      <c r="AZ9" s="3">
        <v>2.4642142857142857</v>
      </c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</row>
    <row r="10" spans="1:79" x14ac:dyDescent="0.25">
      <c r="A10" s="14">
        <f t="shared" si="7"/>
        <v>1003</v>
      </c>
      <c r="B10" s="8">
        <f t="shared" si="3"/>
        <v>36726</v>
      </c>
      <c r="C10" s="3">
        <f t="shared" si="4"/>
        <v>0</v>
      </c>
      <c r="D10" s="3">
        <f t="shared" si="4"/>
        <v>0</v>
      </c>
      <c r="E10" s="3">
        <f t="shared" si="4"/>
        <v>0</v>
      </c>
      <c r="F10" s="3">
        <f t="shared" si="4"/>
        <v>0</v>
      </c>
      <c r="G10" s="3">
        <f t="shared" si="4"/>
        <v>0</v>
      </c>
      <c r="H10" s="3">
        <f t="shared" si="4"/>
        <v>0</v>
      </c>
      <c r="I10" s="3">
        <f t="shared" si="4"/>
        <v>0</v>
      </c>
      <c r="J10" s="3">
        <f t="shared" si="4"/>
        <v>0</v>
      </c>
      <c r="K10" s="3">
        <f t="shared" si="4"/>
        <v>4.04</v>
      </c>
      <c r="L10" s="3">
        <f t="shared" si="4"/>
        <v>3.8839999999999999</v>
      </c>
      <c r="M10" s="3">
        <f t="shared" si="4"/>
        <v>0</v>
      </c>
      <c r="N10" s="3">
        <f t="shared" si="4"/>
        <v>0</v>
      </c>
      <c r="O10" s="3">
        <f t="shared" si="4"/>
        <v>3.8840000000000003</v>
      </c>
      <c r="P10" s="3">
        <f t="shared" si="4"/>
        <v>3.8840000000000003</v>
      </c>
      <c r="Q10" s="3">
        <f t="shared" si="4"/>
        <v>0</v>
      </c>
      <c r="R10" s="3">
        <f t="shared" si="4"/>
        <v>0</v>
      </c>
      <c r="S10" s="3">
        <f t="shared" si="4"/>
        <v>0</v>
      </c>
      <c r="T10" s="3">
        <f t="shared" si="4"/>
        <v>0</v>
      </c>
      <c r="U10" s="3">
        <f t="shared" si="4"/>
        <v>0</v>
      </c>
      <c r="V10" s="3"/>
      <c r="W10" s="3">
        <v>2.8256000000000001</v>
      </c>
      <c r="X10" s="3">
        <v>2.5531000000000001</v>
      </c>
      <c r="Y10" s="3">
        <v>2.9406000000000003</v>
      </c>
      <c r="Z10" s="3">
        <v>2.6806000000000001</v>
      </c>
      <c r="AA10" s="3">
        <v>2.6055999999999999</v>
      </c>
      <c r="AB10" s="3">
        <v>2.5956000000000001</v>
      </c>
      <c r="AC10" s="3">
        <v>2.7156000000000002</v>
      </c>
      <c r="AD10" s="3">
        <v>2.7756000000000003</v>
      </c>
      <c r="AE10" s="3">
        <v>2.8831000000000002</v>
      </c>
      <c r="AF10" s="3">
        <v>2.8656000000000001</v>
      </c>
      <c r="AG10" s="3">
        <v>3.0856000000000003</v>
      </c>
      <c r="AH10" s="3">
        <v>3.8155999999999999</v>
      </c>
      <c r="AI10" s="3">
        <v>2.7006000000000001</v>
      </c>
      <c r="AJ10" s="3">
        <v>2.8431000000000002</v>
      </c>
      <c r="AK10" s="3"/>
      <c r="AL10" s="3"/>
      <c r="AM10" s="3">
        <v>2.6110000000000002</v>
      </c>
      <c r="AN10" s="3">
        <v>2.306</v>
      </c>
      <c r="AO10" s="3">
        <v>2.6685000000000003</v>
      </c>
      <c r="AP10" s="3">
        <v>2.4885000000000002</v>
      </c>
      <c r="AQ10" s="3">
        <v>2.3860000000000001</v>
      </c>
      <c r="AR10" s="3">
        <v>2.306</v>
      </c>
      <c r="AS10" s="3">
        <v>2.5010000000000003</v>
      </c>
      <c r="AT10" s="3">
        <v>2.6185</v>
      </c>
      <c r="AU10" s="3">
        <v>2.7035</v>
      </c>
      <c r="AV10" s="3">
        <v>2.3010000000000002</v>
      </c>
      <c r="AW10" s="3">
        <v>2.7760000000000002</v>
      </c>
      <c r="AX10" s="3">
        <v>2.9085000000000001</v>
      </c>
      <c r="AY10" s="3">
        <v>2.5260000000000002</v>
      </c>
      <c r="AZ10" s="3">
        <v>2.4810000000000003</v>
      </c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</row>
    <row r="11" spans="1:79" x14ac:dyDescent="0.25">
      <c r="A11" s="14">
        <f t="shared" si="7"/>
        <v>1002</v>
      </c>
      <c r="B11" s="8">
        <f t="shared" si="3"/>
        <v>36725</v>
      </c>
      <c r="C11" s="3">
        <f t="shared" si="4"/>
        <v>0</v>
      </c>
      <c r="D11" s="3">
        <f t="shared" si="4"/>
        <v>0</v>
      </c>
      <c r="E11" s="3">
        <f t="shared" si="4"/>
        <v>0</v>
      </c>
      <c r="F11" s="3">
        <f t="shared" si="4"/>
        <v>0</v>
      </c>
      <c r="G11" s="3">
        <f t="shared" si="4"/>
        <v>0</v>
      </c>
      <c r="H11" s="3">
        <f t="shared" si="4"/>
        <v>0</v>
      </c>
      <c r="I11" s="3">
        <f t="shared" si="4"/>
        <v>0</v>
      </c>
      <c r="J11" s="3">
        <f t="shared" si="4"/>
        <v>0</v>
      </c>
      <c r="K11" s="3">
        <f t="shared" si="4"/>
        <v>3.95</v>
      </c>
      <c r="L11" s="3">
        <f t="shared" si="4"/>
        <v>4.0439999999999996</v>
      </c>
      <c r="M11" s="3">
        <f t="shared" si="4"/>
        <v>0</v>
      </c>
      <c r="N11" s="3">
        <f t="shared" si="4"/>
        <v>0</v>
      </c>
      <c r="O11" s="3">
        <f t="shared" si="4"/>
        <v>4.0440000000000005</v>
      </c>
      <c r="P11" s="3">
        <f t="shared" si="4"/>
        <v>4.0440000000000005</v>
      </c>
      <c r="Q11" s="3">
        <f t="shared" si="4"/>
        <v>0</v>
      </c>
      <c r="R11" s="3">
        <f t="shared" si="4"/>
        <v>0</v>
      </c>
      <c r="S11" s="3">
        <f t="shared" si="4"/>
        <v>0</v>
      </c>
      <c r="T11" s="3">
        <f t="shared" si="4"/>
        <v>0</v>
      </c>
      <c r="U11" s="3">
        <f t="shared" si="4"/>
        <v>0</v>
      </c>
      <c r="V11" s="3"/>
      <c r="W11" s="3">
        <v>2.8055999999999996</v>
      </c>
      <c r="X11" s="3">
        <v>2.5305999999999997</v>
      </c>
      <c r="Y11" s="3">
        <v>2.9230999999999998</v>
      </c>
      <c r="Z11" s="3">
        <v>2.6605999999999996</v>
      </c>
      <c r="AA11" s="3">
        <v>2.5655999999999999</v>
      </c>
      <c r="AB11" s="3">
        <v>2.5705999999999998</v>
      </c>
      <c r="AC11" s="3">
        <v>2.6955999999999998</v>
      </c>
      <c r="AD11" s="3">
        <v>2.7555999999999998</v>
      </c>
      <c r="AE11" s="3">
        <v>2.8680999999999996</v>
      </c>
      <c r="AF11" s="3">
        <v>2.8480999999999996</v>
      </c>
      <c r="AG11" s="3">
        <v>3.0580999999999996</v>
      </c>
      <c r="AH11" s="3">
        <v>3.7905999999999995</v>
      </c>
      <c r="AI11" s="3">
        <v>2.6805999999999996</v>
      </c>
      <c r="AJ11" s="3">
        <v>2.8355999999999995</v>
      </c>
      <c r="AK11" s="3"/>
      <c r="AL11" s="3"/>
      <c r="AM11" s="3">
        <v>2.5965714285714285</v>
      </c>
      <c r="AN11" s="3">
        <v>2.2865714285714285</v>
      </c>
      <c r="AO11" s="3">
        <v>2.6540714285714286</v>
      </c>
      <c r="AP11" s="3">
        <v>2.4715714285714285</v>
      </c>
      <c r="AQ11" s="3">
        <v>2.3590714285714287</v>
      </c>
      <c r="AR11" s="3">
        <v>2.2865714285714285</v>
      </c>
      <c r="AS11" s="3">
        <v>2.4840714285714287</v>
      </c>
      <c r="AT11" s="3">
        <v>2.6040714285714284</v>
      </c>
      <c r="AU11" s="3">
        <v>2.6965714285714286</v>
      </c>
      <c r="AV11" s="3">
        <v>2.2865714285714285</v>
      </c>
      <c r="AW11" s="3">
        <v>2.7590714285714286</v>
      </c>
      <c r="AX11" s="3">
        <v>2.8940714285714284</v>
      </c>
      <c r="AY11" s="3">
        <v>2.5090714285714286</v>
      </c>
      <c r="AZ11" s="3">
        <v>2.4640714285714287</v>
      </c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</row>
    <row r="12" spans="1:79" x14ac:dyDescent="0.25">
      <c r="A12" s="14">
        <f t="shared" si="7"/>
        <v>1001</v>
      </c>
      <c r="B12" s="8">
        <f t="shared" si="3"/>
        <v>36724</v>
      </c>
      <c r="C12" s="3">
        <f t="shared" si="4"/>
        <v>0</v>
      </c>
      <c r="D12" s="3">
        <f t="shared" si="4"/>
        <v>0</v>
      </c>
      <c r="E12" s="3">
        <f t="shared" si="4"/>
        <v>0</v>
      </c>
      <c r="F12" s="3">
        <f t="shared" si="4"/>
        <v>0</v>
      </c>
      <c r="G12" s="3">
        <f t="shared" si="4"/>
        <v>0</v>
      </c>
      <c r="H12" s="3">
        <f t="shared" si="4"/>
        <v>0</v>
      </c>
      <c r="I12" s="3">
        <f t="shared" si="4"/>
        <v>0</v>
      </c>
      <c r="J12" s="3">
        <f t="shared" si="4"/>
        <v>0</v>
      </c>
      <c r="K12" s="3">
        <f t="shared" si="4"/>
        <v>4.1349999999999998</v>
      </c>
      <c r="L12" s="3">
        <f t="shared" si="4"/>
        <v>4.0019999999999998</v>
      </c>
      <c r="M12" s="3">
        <f t="shared" si="4"/>
        <v>0</v>
      </c>
      <c r="N12" s="3">
        <f t="shared" si="4"/>
        <v>0</v>
      </c>
      <c r="O12" s="3">
        <f t="shared" si="4"/>
        <v>4.0019999999999998</v>
      </c>
      <c r="P12" s="3">
        <f t="shared" si="4"/>
        <v>4.0019999999999998</v>
      </c>
      <c r="Q12" s="3">
        <f t="shared" si="4"/>
        <v>0</v>
      </c>
      <c r="R12" s="3">
        <f t="shared" si="4"/>
        <v>0</v>
      </c>
      <c r="S12" s="3">
        <f t="shared" si="4"/>
        <v>0</v>
      </c>
      <c r="T12" s="3">
        <f t="shared" si="4"/>
        <v>0</v>
      </c>
      <c r="U12" s="3">
        <f t="shared" si="4"/>
        <v>0</v>
      </c>
      <c r="V12" s="3"/>
      <c r="W12" s="3">
        <v>2.7418</v>
      </c>
      <c r="X12" s="3">
        <v>2.4668000000000001</v>
      </c>
      <c r="Y12" s="3">
        <v>2.8542999999999998</v>
      </c>
      <c r="Z12" s="3">
        <v>2.6067999999999998</v>
      </c>
      <c r="AA12" s="3">
        <v>2.5318000000000001</v>
      </c>
      <c r="AB12" s="3">
        <v>2.5143</v>
      </c>
      <c r="AC12" s="3">
        <v>2.6343000000000001</v>
      </c>
      <c r="AD12" s="3">
        <v>2.6943000000000001</v>
      </c>
      <c r="AE12" s="3">
        <v>2.8193000000000001</v>
      </c>
      <c r="AF12" s="3">
        <v>2.7867999999999999</v>
      </c>
      <c r="AG12" s="3">
        <v>2.9943</v>
      </c>
      <c r="AH12" s="3">
        <v>3.6417999999999999</v>
      </c>
      <c r="AI12" s="3">
        <v>2.6168</v>
      </c>
      <c r="AJ12" s="3">
        <v>2.7843</v>
      </c>
      <c r="AK12" s="3"/>
      <c r="AL12" s="3"/>
      <c r="AM12" s="3">
        <v>2.5297142857142854</v>
      </c>
      <c r="AN12" s="3">
        <v>2.2222142857142853</v>
      </c>
      <c r="AO12" s="3">
        <v>2.5822142857142856</v>
      </c>
      <c r="AP12" s="3">
        <v>2.4072142857142853</v>
      </c>
      <c r="AQ12" s="3">
        <v>2.3122142857142856</v>
      </c>
      <c r="AR12" s="3">
        <v>2.2347142857142854</v>
      </c>
      <c r="AS12" s="3">
        <v>2.4197142857142855</v>
      </c>
      <c r="AT12" s="3">
        <v>2.5397142857142851</v>
      </c>
      <c r="AU12" s="3">
        <v>2.6347142857142853</v>
      </c>
      <c r="AV12" s="3">
        <v>2.2222142857142853</v>
      </c>
      <c r="AW12" s="3">
        <v>2.6822142857142852</v>
      </c>
      <c r="AX12" s="3">
        <v>2.8147142857142855</v>
      </c>
      <c r="AY12" s="3">
        <v>2.4447142857142854</v>
      </c>
      <c r="AZ12" s="3">
        <v>2.4197142857142855</v>
      </c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</row>
    <row r="13" spans="1:79" x14ac:dyDescent="0.25">
      <c r="A13" s="14">
        <f t="shared" si="7"/>
        <v>1000</v>
      </c>
      <c r="B13" s="8">
        <f t="shared" si="3"/>
        <v>36721</v>
      </c>
      <c r="C13" s="3">
        <f t="shared" si="4"/>
        <v>0</v>
      </c>
      <c r="D13" s="3">
        <f t="shared" si="4"/>
        <v>0</v>
      </c>
      <c r="E13" s="3">
        <f t="shared" si="4"/>
        <v>0</v>
      </c>
      <c r="F13" s="3">
        <f t="shared" si="4"/>
        <v>0</v>
      </c>
      <c r="G13" s="3">
        <f t="shared" si="4"/>
        <v>0</v>
      </c>
      <c r="H13" s="3">
        <f t="shared" si="4"/>
        <v>0</v>
      </c>
      <c r="I13" s="3">
        <f t="shared" si="4"/>
        <v>0</v>
      </c>
      <c r="J13" s="3">
        <f t="shared" si="4"/>
        <v>0</v>
      </c>
      <c r="K13" s="3">
        <f t="shared" si="4"/>
        <v>4.1399999999999997</v>
      </c>
      <c r="L13" s="3">
        <f t="shared" si="4"/>
        <v>4.1500000000000004</v>
      </c>
      <c r="M13" s="3">
        <f t="shared" si="4"/>
        <v>0</v>
      </c>
      <c r="N13" s="3">
        <f t="shared" si="4"/>
        <v>0</v>
      </c>
      <c r="O13" s="3">
        <f t="shared" si="4"/>
        <v>4.1500000000000004</v>
      </c>
      <c r="P13" s="3">
        <f t="shared" si="4"/>
        <v>4.1500000000000004</v>
      </c>
      <c r="Q13" s="3">
        <f t="shared" si="4"/>
        <v>0</v>
      </c>
      <c r="R13" s="3">
        <f t="shared" si="4"/>
        <v>0</v>
      </c>
      <c r="S13" s="3">
        <f t="shared" si="4"/>
        <v>0</v>
      </c>
      <c r="T13" s="3">
        <f t="shared" si="4"/>
        <v>0</v>
      </c>
      <c r="U13" s="3">
        <f t="shared" si="4"/>
        <v>0</v>
      </c>
      <c r="V13" s="3"/>
      <c r="W13" s="3">
        <v>2.7145999999999999</v>
      </c>
      <c r="X13" s="3">
        <v>2.4396</v>
      </c>
      <c r="Y13" s="3">
        <v>2.8296000000000001</v>
      </c>
      <c r="Z13" s="3">
        <v>2.5821000000000001</v>
      </c>
      <c r="AA13" s="3">
        <v>2.5120999999999998</v>
      </c>
      <c r="AB13" s="3">
        <v>2.4996</v>
      </c>
      <c r="AC13" s="3">
        <v>2.6071</v>
      </c>
      <c r="AD13" s="3">
        <v>2.6720999999999999</v>
      </c>
      <c r="AE13" s="3">
        <v>2.7896000000000001</v>
      </c>
      <c r="AF13" s="3">
        <v>2.7545999999999999</v>
      </c>
      <c r="AG13" s="3">
        <v>2.9670999999999998</v>
      </c>
      <c r="AH13" s="3">
        <v>3.6145999999999998</v>
      </c>
      <c r="AI13" s="3">
        <v>2.5945999999999998</v>
      </c>
      <c r="AJ13" s="3">
        <v>2.7496</v>
      </c>
      <c r="AK13" s="3"/>
      <c r="AL13" s="3"/>
      <c r="AM13" s="3">
        <v>2.4954285714285711</v>
      </c>
      <c r="AN13" s="3">
        <v>2.1854285714285711</v>
      </c>
      <c r="AO13" s="3">
        <v>2.5454285714285709</v>
      </c>
      <c r="AP13" s="3">
        <v>2.375428571428571</v>
      </c>
      <c r="AQ13" s="3">
        <v>2.2754285714285709</v>
      </c>
      <c r="AR13" s="3">
        <v>2.1979285714285712</v>
      </c>
      <c r="AS13" s="3">
        <v>2.3854285714285712</v>
      </c>
      <c r="AT13" s="3">
        <v>2.5054285714285709</v>
      </c>
      <c r="AU13" s="3">
        <v>2.6004285714285711</v>
      </c>
      <c r="AV13" s="3">
        <v>2.1779285714285712</v>
      </c>
      <c r="AW13" s="3">
        <v>2.6404285714285711</v>
      </c>
      <c r="AX13" s="3">
        <v>2.7829285714285712</v>
      </c>
      <c r="AY13" s="3">
        <v>2.415428571428571</v>
      </c>
      <c r="AZ13" s="3">
        <v>2.3804285714285709</v>
      </c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</row>
    <row r="14" spans="1:79" x14ac:dyDescent="0.25">
      <c r="A14" s="14">
        <f t="shared" si="7"/>
        <v>999</v>
      </c>
      <c r="B14" s="8">
        <f t="shared" si="3"/>
        <v>36720</v>
      </c>
      <c r="C14" s="3">
        <f t="shared" si="4"/>
        <v>0</v>
      </c>
      <c r="D14" s="3">
        <f t="shared" si="4"/>
        <v>0</v>
      </c>
      <c r="E14" s="3">
        <f t="shared" si="4"/>
        <v>0</v>
      </c>
      <c r="F14" s="3">
        <f t="shared" si="4"/>
        <v>0</v>
      </c>
      <c r="G14" s="3">
        <f t="shared" si="4"/>
        <v>0</v>
      </c>
      <c r="H14" s="3">
        <f t="shared" si="4"/>
        <v>0</v>
      </c>
      <c r="I14" s="3">
        <f t="shared" si="4"/>
        <v>0</v>
      </c>
      <c r="J14" s="3">
        <f t="shared" si="4"/>
        <v>0</v>
      </c>
      <c r="K14" s="3">
        <f t="shared" si="4"/>
        <v>4.04</v>
      </c>
      <c r="L14" s="3">
        <f t="shared" si="4"/>
        <v>4.1660000000000004</v>
      </c>
      <c r="M14" s="3">
        <f t="shared" si="4"/>
        <v>-0.13499999999999979</v>
      </c>
      <c r="N14" s="3">
        <f t="shared" si="4"/>
        <v>0</v>
      </c>
      <c r="O14" s="3">
        <f t="shared" si="4"/>
        <v>4.0310000000000006</v>
      </c>
      <c r="P14" s="3">
        <f t="shared" si="4"/>
        <v>4.0310000000000006</v>
      </c>
      <c r="Q14" s="3">
        <f t="shared" si="4"/>
        <v>0</v>
      </c>
      <c r="R14" s="3">
        <f t="shared" si="4"/>
        <v>0</v>
      </c>
      <c r="S14" s="3">
        <f t="shared" si="4"/>
        <v>0</v>
      </c>
      <c r="T14" s="3">
        <f t="shared" si="4"/>
        <v>0</v>
      </c>
      <c r="U14" s="3">
        <f t="shared" si="4"/>
        <v>0</v>
      </c>
      <c r="V14" s="3"/>
      <c r="W14" s="3">
        <v>2.7241999999999997</v>
      </c>
      <c r="X14" s="3">
        <v>2.4417</v>
      </c>
      <c r="Y14" s="3">
        <v>2.8441999999999998</v>
      </c>
      <c r="Z14" s="3">
        <v>2.5941999999999998</v>
      </c>
      <c r="AA14" s="3">
        <v>2.5141999999999998</v>
      </c>
      <c r="AB14" s="3">
        <v>2.5041999999999995</v>
      </c>
      <c r="AC14" s="3">
        <v>2.6116999999999999</v>
      </c>
      <c r="AD14" s="3">
        <v>2.6816999999999998</v>
      </c>
      <c r="AE14" s="3">
        <v>2.7991999999999999</v>
      </c>
      <c r="AF14" s="3">
        <v>2.7691999999999997</v>
      </c>
      <c r="AG14" s="3">
        <v>2.9791999999999996</v>
      </c>
      <c r="AH14" s="3">
        <v>3.7542</v>
      </c>
      <c r="AI14" s="3">
        <v>2.5966999999999998</v>
      </c>
      <c r="AJ14" s="3">
        <v>2.7641999999999998</v>
      </c>
      <c r="AK14" s="3"/>
      <c r="AL14" s="3"/>
      <c r="AM14" s="3">
        <v>2.5244285714285715</v>
      </c>
      <c r="AN14" s="3">
        <v>2.2019285714285717</v>
      </c>
      <c r="AO14" s="3">
        <v>2.5744285714285713</v>
      </c>
      <c r="AP14" s="3">
        <v>2.4044285714285714</v>
      </c>
      <c r="AQ14" s="3">
        <v>2.2994285714285714</v>
      </c>
      <c r="AR14" s="3">
        <v>2.2144285714285714</v>
      </c>
      <c r="AS14" s="3">
        <v>2.4144285714285716</v>
      </c>
      <c r="AT14" s="3">
        <v>2.5319285714285713</v>
      </c>
      <c r="AU14" s="3">
        <v>2.6369285714285713</v>
      </c>
      <c r="AV14" s="3">
        <v>2.2144285714285714</v>
      </c>
      <c r="AW14" s="3">
        <v>2.6744285714285714</v>
      </c>
      <c r="AX14" s="3">
        <v>2.8394285714285714</v>
      </c>
      <c r="AY14" s="3">
        <v>2.4419285714285714</v>
      </c>
      <c r="AZ14" s="3">
        <v>2.4119285714285716</v>
      </c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</row>
    <row r="15" spans="1:79" x14ac:dyDescent="0.25">
      <c r="A15" s="14">
        <f t="shared" si="7"/>
        <v>998</v>
      </c>
      <c r="B15" s="8">
        <f t="shared" si="3"/>
        <v>36719</v>
      </c>
      <c r="C15" s="3">
        <f t="shared" si="4"/>
        <v>0</v>
      </c>
      <c r="D15" s="3">
        <f t="shared" si="4"/>
        <v>0</v>
      </c>
      <c r="E15" s="3">
        <f t="shared" si="4"/>
        <v>0</v>
      </c>
      <c r="F15" s="3">
        <f t="shared" si="4"/>
        <v>0</v>
      </c>
      <c r="G15" s="3">
        <f t="shared" si="4"/>
        <v>0</v>
      </c>
      <c r="H15" s="3">
        <f t="shared" si="4"/>
        <v>0</v>
      </c>
      <c r="I15" s="3">
        <f t="shared" si="4"/>
        <v>0</v>
      </c>
      <c r="J15" s="3">
        <f t="shared" si="4"/>
        <v>0</v>
      </c>
      <c r="K15" s="3">
        <f t="shared" si="4"/>
        <v>4.3</v>
      </c>
      <c r="L15" s="3">
        <f t="shared" si="4"/>
        <v>4.0309999999999997</v>
      </c>
      <c r="M15" s="3">
        <f t="shared" si="4"/>
        <v>0</v>
      </c>
      <c r="N15" s="3">
        <f t="shared" si="4"/>
        <v>0</v>
      </c>
      <c r="O15" s="3">
        <f t="shared" si="4"/>
        <v>4.0310000000000006</v>
      </c>
      <c r="P15" s="3">
        <f t="shared" si="4"/>
        <v>4.0310000000000006</v>
      </c>
      <c r="Q15" s="3">
        <f t="shared" si="4"/>
        <v>0</v>
      </c>
      <c r="R15" s="3">
        <f t="shared" si="4"/>
        <v>0</v>
      </c>
      <c r="S15" s="3">
        <f t="shared" si="4"/>
        <v>0</v>
      </c>
      <c r="T15" s="3">
        <f t="shared" si="4"/>
        <v>0</v>
      </c>
      <c r="U15" s="3">
        <f t="shared" si="4"/>
        <v>0</v>
      </c>
      <c r="V15" s="3"/>
      <c r="W15" s="3">
        <v>2.7345999999999999</v>
      </c>
      <c r="X15" s="3">
        <v>2.4645999999999999</v>
      </c>
      <c r="Y15" s="3">
        <v>2.8571</v>
      </c>
      <c r="Z15" s="3">
        <v>2.5970999999999997</v>
      </c>
      <c r="AA15" s="3">
        <v>2.5095999999999998</v>
      </c>
      <c r="AB15" s="3">
        <v>2.4996</v>
      </c>
      <c r="AC15" s="3">
        <v>2.6221000000000001</v>
      </c>
      <c r="AD15" s="3">
        <v>2.6945999999999999</v>
      </c>
      <c r="AE15" s="3">
        <v>2.8045999999999998</v>
      </c>
      <c r="AF15" s="3">
        <v>2.7696000000000001</v>
      </c>
      <c r="AG15" s="3">
        <v>2.9870999999999999</v>
      </c>
      <c r="AH15" s="3">
        <v>3.7595999999999998</v>
      </c>
      <c r="AI15" s="3">
        <v>2.5970999999999997</v>
      </c>
      <c r="AJ15" s="3">
        <v>2.7696000000000001</v>
      </c>
      <c r="AK15" s="3"/>
      <c r="AL15" s="3"/>
      <c r="AM15" s="3">
        <v>2.5941428571428573</v>
      </c>
      <c r="AN15" s="3">
        <v>2.2766428571428574</v>
      </c>
      <c r="AO15" s="3">
        <v>2.6466428571428575</v>
      </c>
      <c r="AP15" s="3">
        <v>2.4691428571428573</v>
      </c>
      <c r="AQ15" s="3">
        <v>2.3491428571428572</v>
      </c>
      <c r="AR15" s="3">
        <v>2.2691428571428571</v>
      </c>
      <c r="AS15" s="3">
        <v>2.4816428571428575</v>
      </c>
      <c r="AT15" s="3">
        <v>2.6016428571428571</v>
      </c>
      <c r="AU15" s="3">
        <v>2.6841428571428572</v>
      </c>
      <c r="AV15" s="3">
        <v>2.2841428571428573</v>
      </c>
      <c r="AW15" s="3">
        <v>2.7416428571428573</v>
      </c>
      <c r="AX15" s="3">
        <v>2.8891428571428572</v>
      </c>
      <c r="AY15" s="3">
        <v>2.5141428571428572</v>
      </c>
      <c r="AZ15" s="3">
        <v>2.4691428571428573</v>
      </c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</row>
    <row r="16" spans="1:79" x14ac:dyDescent="0.25">
      <c r="A16" s="14">
        <f t="shared" si="7"/>
        <v>997</v>
      </c>
      <c r="B16" s="8">
        <f t="shared" si="3"/>
        <v>36718</v>
      </c>
      <c r="C16" s="3">
        <f t="shared" si="4"/>
        <v>0</v>
      </c>
      <c r="D16" s="3">
        <f t="shared" si="4"/>
        <v>0</v>
      </c>
      <c r="E16" s="3">
        <f t="shared" si="4"/>
        <v>0</v>
      </c>
      <c r="F16" s="3">
        <f t="shared" si="4"/>
        <v>0</v>
      </c>
      <c r="G16" s="3">
        <f t="shared" si="4"/>
        <v>0</v>
      </c>
      <c r="H16" s="3">
        <f t="shared" si="4"/>
        <v>0</v>
      </c>
      <c r="I16" s="3">
        <f t="shared" si="4"/>
        <v>0</v>
      </c>
      <c r="J16" s="3">
        <f t="shared" si="4"/>
        <v>0</v>
      </c>
      <c r="K16" s="3">
        <f t="shared" si="4"/>
        <v>4.18</v>
      </c>
      <c r="L16" s="3">
        <f t="shared" si="4"/>
        <v>4.2569999999999997</v>
      </c>
      <c r="M16" s="3">
        <f t="shared" si="4"/>
        <v>-2.8999999999999915E-2</v>
      </c>
      <c r="N16" s="3">
        <f t="shared" si="4"/>
        <v>0</v>
      </c>
      <c r="O16" s="3">
        <f t="shared" si="4"/>
        <v>4.2279999999999998</v>
      </c>
      <c r="P16" s="3">
        <f t="shared" si="4"/>
        <v>4.2279999999999998</v>
      </c>
      <c r="Q16" s="3">
        <f t="shared" si="4"/>
        <v>0</v>
      </c>
      <c r="R16" s="3">
        <f t="shared" si="4"/>
        <v>0</v>
      </c>
      <c r="S16" s="3">
        <f t="shared" si="4"/>
        <v>0</v>
      </c>
      <c r="T16" s="3">
        <f t="shared" si="4"/>
        <v>0</v>
      </c>
      <c r="U16" s="3">
        <f t="shared" si="4"/>
        <v>0</v>
      </c>
      <c r="V16" s="3"/>
      <c r="W16" s="3">
        <v>2.7215999999999996</v>
      </c>
      <c r="X16" s="3">
        <v>2.4515999999999996</v>
      </c>
      <c r="Y16" s="3">
        <v>2.8440999999999996</v>
      </c>
      <c r="Z16" s="3">
        <v>2.5915999999999997</v>
      </c>
      <c r="AA16" s="3">
        <v>2.5015999999999994</v>
      </c>
      <c r="AB16" s="3">
        <v>2.4890999999999996</v>
      </c>
      <c r="AC16" s="3">
        <v>2.6165999999999996</v>
      </c>
      <c r="AD16" s="3">
        <v>2.6815999999999995</v>
      </c>
      <c r="AE16" s="3">
        <v>2.7990999999999997</v>
      </c>
      <c r="AF16" s="3">
        <v>2.7540999999999998</v>
      </c>
      <c r="AG16" s="3">
        <v>2.9740999999999995</v>
      </c>
      <c r="AH16" s="3">
        <v>3.7465999999999995</v>
      </c>
      <c r="AI16" s="3">
        <v>2.5990999999999995</v>
      </c>
      <c r="AJ16" s="3">
        <v>2.7540999999999998</v>
      </c>
      <c r="AK16" s="3"/>
      <c r="AL16" s="3"/>
      <c r="AM16" s="3">
        <v>2.556</v>
      </c>
      <c r="AN16" s="3">
        <v>2.2385000000000002</v>
      </c>
      <c r="AO16" s="3">
        <v>2.6085000000000003</v>
      </c>
      <c r="AP16" s="3">
        <v>2.4359999999999999</v>
      </c>
      <c r="AQ16" s="3">
        <v>2.3235000000000001</v>
      </c>
      <c r="AR16" s="3">
        <v>2.2509999999999999</v>
      </c>
      <c r="AS16" s="3">
        <v>2.4460000000000002</v>
      </c>
      <c r="AT16" s="3">
        <v>2.5634999999999999</v>
      </c>
      <c r="AU16" s="3">
        <v>2.661</v>
      </c>
      <c r="AV16" s="3">
        <v>2.246</v>
      </c>
      <c r="AW16" s="3">
        <v>2.706</v>
      </c>
      <c r="AX16" s="3">
        <v>2.851</v>
      </c>
      <c r="AY16" s="3">
        <v>2.476</v>
      </c>
      <c r="AZ16" s="3">
        <v>2.431</v>
      </c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</row>
    <row r="17" spans="1:79" x14ac:dyDescent="0.25">
      <c r="A17" s="14">
        <f t="shared" si="7"/>
        <v>996</v>
      </c>
      <c r="B17" s="8">
        <f t="shared" si="3"/>
        <v>36717</v>
      </c>
      <c r="C17" s="3">
        <f t="shared" si="4"/>
        <v>0</v>
      </c>
      <c r="D17" s="3">
        <f t="shared" si="4"/>
        <v>0</v>
      </c>
      <c r="E17" s="3">
        <f t="shared" si="4"/>
        <v>0</v>
      </c>
      <c r="F17" s="3">
        <f t="shared" si="4"/>
        <v>0</v>
      </c>
      <c r="G17" s="3">
        <f t="shared" si="4"/>
        <v>0</v>
      </c>
      <c r="H17" s="3">
        <f t="shared" si="4"/>
        <v>0</v>
      </c>
      <c r="I17" s="3">
        <f t="shared" si="4"/>
        <v>0</v>
      </c>
      <c r="J17" s="3">
        <f t="shared" si="4"/>
        <v>0</v>
      </c>
      <c r="K17" s="3">
        <f t="shared" si="4"/>
        <v>4.1900000000000004</v>
      </c>
      <c r="L17" s="3">
        <f t="shared" si="4"/>
        <v>4.2279999999999998</v>
      </c>
      <c r="M17" s="3">
        <f t="shared" si="4"/>
        <v>0</v>
      </c>
      <c r="N17" s="3">
        <f t="shared" si="4"/>
        <v>0</v>
      </c>
      <c r="O17" s="3">
        <f t="shared" si="4"/>
        <v>4.2279999999999998</v>
      </c>
      <c r="P17" s="3">
        <f t="shared" si="4"/>
        <v>4.2279999999999998</v>
      </c>
      <c r="Q17" s="3">
        <f t="shared" si="4"/>
        <v>0</v>
      </c>
      <c r="R17" s="3">
        <f t="shared" si="4"/>
        <v>0</v>
      </c>
      <c r="S17" s="3">
        <f t="shared" si="4"/>
        <v>0</v>
      </c>
      <c r="T17" s="3">
        <f t="shared" si="4"/>
        <v>0</v>
      </c>
      <c r="U17" s="3">
        <f t="shared" si="4"/>
        <v>0</v>
      </c>
      <c r="V17" s="3"/>
      <c r="W17" s="3">
        <v>2.7416</v>
      </c>
      <c r="X17" s="3">
        <v>2.4691000000000001</v>
      </c>
      <c r="Y17" s="3">
        <v>2.8641000000000001</v>
      </c>
      <c r="Z17" s="3">
        <v>2.6091000000000002</v>
      </c>
      <c r="AA17" s="3">
        <v>2.5215999999999998</v>
      </c>
      <c r="AB17" s="3">
        <v>2.5116000000000001</v>
      </c>
      <c r="AC17" s="3">
        <v>2.6316000000000002</v>
      </c>
      <c r="AD17" s="3">
        <v>2.7016</v>
      </c>
      <c r="AE17" s="3">
        <v>2.81535</v>
      </c>
      <c r="AF17" s="3">
        <v>2.7741000000000002</v>
      </c>
      <c r="AG17" s="3">
        <v>2.9965999999999999</v>
      </c>
      <c r="AH17" s="3">
        <v>3.6890999999999998</v>
      </c>
      <c r="AI17" s="3">
        <v>2.6215999999999999</v>
      </c>
      <c r="AJ17" s="3">
        <v>2.7741000000000002</v>
      </c>
      <c r="AK17" s="3"/>
      <c r="AL17" s="3"/>
      <c r="AM17" s="3">
        <v>2.5941428571428569</v>
      </c>
      <c r="AN17" s="3">
        <v>2.276642857142857</v>
      </c>
      <c r="AO17" s="3">
        <v>2.6466428571428571</v>
      </c>
      <c r="AP17" s="3">
        <v>2.464142857142857</v>
      </c>
      <c r="AQ17" s="3">
        <v>2.3491428571428568</v>
      </c>
      <c r="AR17" s="3">
        <v>2.2791428571428569</v>
      </c>
      <c r="AS17" s="3">
        <v>2.481642857142857</v>
      </c>
      <c r="AT17" s="3">
        <v>2.6016428571428567</v>
      </c>
      <c r="AU17" s="3">
        <v>2.6891428571428571</v>
      </c>
      <c r="AV17" s="3">
        <v>2.2791428571428569</v>
      </c>
      <c r="AW17" s="3">
        <v>2.7441428571428568</v>
      </c>
      <c r="AX17" s="3">
        <v>2.879142857142857</v>
      </c>
      <c r="AY17" s="3">
        <v>2.5141428571428568</v>
      </c>
      <c r="AZ17" s="3">
        <v>2.4741428571428568</v>
      </c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</row>
    <row r="18" spans="1:79" x14ac:dyDescent="0.25">
      <c r="A18" s="14">
        <f t="shared" si="7"/>
        <v>995</v>
      </c>
      <c r="B18" s="8">
        <f t="shared" si="3"/>
        <v>36714</v>
      </c>
      <c r="C18" s="3">
        <f t="shared" si="4"/>
        <v>0</v>
      </c>
      <c r="D18" s="3">
        <f t="shared" si="4"/>
        <v>0</v>
      </c>
      <c r="E18" s="3">
        <f t="shared" si="4"/>
        <v>0</v>
      </c>
      <c r="F18" s="3">
        <f t="shared" si="4"/>
        <v>0</v>
      </c>
      <c r="G18" s="3">
        <f t="shared" si="4"/>
        <v>0</v>
      </c>
      <c r="H18" s="3">
        <f t="shared" si="4"/>
        <v>0</v>
      </c>
      <c r="I18" s="3">
        <f t="shared" si="4"/>
        <v>0</v>
      </c>
      <c r="J18" s="3">
        <f t="shared" si="4"/>
        <v>0</v>
      </c>
      <c r="K18" s="3">
        <f t="shared" ref="K18:U18" si="8">VLOOKUP($B18,PRICELOOK,K$4,FALSE)</f>
        <v>4.03</v>
      </c>
      <c r="L18" s="3">
        <f t="shared" si="8"/>
        <v>4.2619999999999996</v>
      </c>
      <c r="M18" s="3">
        <f t="shared" si="8"/>
        <v>0</v>
      </c>
      <c r="N18" s="3">
        <f t="shared" si="8"/>
        <v>0</v>
      </c>
      <c r="O18" s="3">
        <f t="shared" si="8"/>
        <v>4.2619999999999996</v>
      </c>
      <c r="P18" s="3">
        <f t="shared" si="8"/>
        <v>4.2619999999999996</v>
      </c>
      <c r="Q18" s="3">
        <f t="shared" si="8"/>
        <v>0</v>
      </c>
      <c r="R18" s="3">
        <f t="shared" si="8"/>
        <v>0</v>
      </c>
      <c r="S18" s="3">
        <f t="shared" si="8"/>
        <v>0</v>
      </c>
      <c r="T18" s="3">
        <f t="shared" si="8"/>
        <v>0</v>
      </c>
      <c r="U18" s="3">
        <f t="shared" si="8"/>
        <v>0</v>
      </c>
      <c r="V18" s="3"/>
      <c r="W18" s="3">
        <v>2.7338</v>
      </c>
      <c r="X18" s="3">
        <v>2.4588000000000001</v>
      </c>
      <c r="Y18" s="3">
        <v>2.8513000000000002</v>
      </c>
      <c r="Z18" s="3">
        <v>2.6013000000000002</v>
      </c>
      <c r="AA18" s="3">
        <v>2.5188000000000001</v>
      </c>
      <c r="AB18" s="3">
        <v>2.5087999999999999</v>
      </c>
      <c r="AC18" s="3">
        <v>2.6288</v>
      </c>
      <c r="AD18" s="3">
        <v>2.6962999999999999</v>
      </c>
      <c r="AE18" s="3">
        <v>2.8138000000000001</v>
      </c>
      <c r="AF18" s="3">
        <v>2.7713000000000001</v>
      </c>
      <c r="AG18" s="3">
        <v>2.9863</v>
      </c>
      <c r="AH18" s="3">
        <v>3.6438000000000001</v>
      </c>
      <c r="AI18" s="3">
        <v>2.6137999999999999</v>
      </c>
      <c r="AJ18" s="3">
        <v>2.7787999999999999</v>
      </c>
      <c r="AK18" s="3"/>
      <c r="AL18" s="3"/>
      <c r="AM18" s="3">
        <v>2.5819999999999999</v>
      </c>
      <c r="AN18" s="3">
        <v>2.2669999999999999</v>
      </c>
      <c r="AO18" s="3">
        <v>2.6319999999999997</v>
      </c>
      <c r="AP18" s="3">
        <v>2.4569999999999999</v>
      </c>
      <c r="AQ18" s="3">
        <v>2.3519999999999999</v>
      </c>
      <c r="AR18" s="3">
        <v>2.282</v>
      </c>
      <c r="AS18" s="3">
        <v>2.472</v>
      </c>
      <c r="AT18" s="3">
        <v>2.5932499999999998</v>
      </c>
      <c r="AU18" s="3">
        <v>2.6869999999999998</v>
      </c>
      <c r="AV18" s="3">
        <v>2.2645</v>
      </c>
      <c r="AW18" s="3">
        <v>2.7257499999999997</v>
      </c>
      <c r="AX18" s="3">
        <v>2.8544999999999998</v>
      </c>
      <c r="AY18" s="3">
        <v>2.4969999999999999</v>
      </c>
      <c r="AZ18" s="3">
        <v>2.472</v>
      </c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</row>
    <row r="19" spans="1:79" x14ac:dyDescent="0.25">
      <c r="A19" s="14">
        <f t="shared" si="7"/>
        <v>994</v>
      </c>
      <c r="B19" s="8">
        <f t="shared" si="3"/>
        <v>36713</v>
      </c>
      <c r="C19" s="3">
        <f t="shared" ref="C19:R34" si="9">VLOOKUP($B19,PRICELOOK,C$4,FALSE)</f>
        <v>0</v>
      </c>
      <c r="D19" s="3">
        <f t="shared" si="9"/>
        <v>0</v>
      </c>
      <c r="E19" s="3">
        <f t="shared" si="9"/>
        <v>0</v>
      </c>
      <c r="F19" s="3">
        <f t="shared" si="9"/>
        <v>0</v>
      </c>
      <c r="G19" s="3">
        <f t="shared" si="9"/>
        <v>0</v>
      </c>
      <c r="H19" s="3">
        <f t="shared" si="9"/>
        <v>0</v>
      </c>
      <c r="I19" s="3">
        <f t="shared" si="9"/>
        <v>0</v>
      </c>
      <c r="J19" s="3">
        <f t="shared" si="9"/>
        <v>0</v>
      </c>
      <c r="K19" s="3">
        <f t="shared" si="9"/>
        <v>4.01</v>
      </c>
      <c r="L19" s="3">
        <f t="shared" si="9"/>
        <v>4.0659999999999998</v>
      </c>
      <c r="M19" s="3">
        <f t="shared" si="9"/>
        <v>4.3000000000000149E-2</v>
      </c>
      <c r="N19" s="3">
        <f t="shared" si="9"/>
        <v>0</v>
      </c>
      <c r="O19" s="3">
        <f t="shared" si="9"/>
        <v>4.109</v>
      </c>
      <c r="P19" s="3">
        <f t="shared" si="9"/>
        <v>4.109</v>
      </c>
      <c r="Q19" s="3">
        <f t="shared" si="9"/>
        <v>0</v>
      </c>
      <c r="R19" s="3">
        <f t="shared" si="9"/>
        <v>0</v>
      </c>
      <c r="S19" s="3">
        <f t="shared" ref="S19:U33" si="10">VLOOKUP($B19,PRICELOOK,S$4,FALSE)</f>
        <v>0</v>
      </c>
      <c r="T19" s="3">
        <f t="shared" si="10"/>
        <v>0</v>
      </c>
      <c r="U19" s="3">
        <f t="shared" si="10"/>
        <v>0</v>
      </c>
      <c r="V19" s="3"/>
      <c r="W19" s="3">
        <v>2.7351999999999999</v>
      </c>
      <c r="X19" s="3">
        <v>2.4501999999999997</v>
      </c>
      <c r="Y19" s="3">
        <v>2.8552</v>
      </c>
      <c r="Z19" s="3">
        <v>2.5976999999999997</v>
      </c>
      <c r="AA19" s="3">
        <v>2.5226999999999999</v>
      </c>
      <c r="AB19" s="3">
        <v>2.5126999999999997</v>
      </c>
      <c r="AC19" s="3">
        <v>2.6276999999999999</v>
      </c>
      <c r="AD19" s="3">
        <v>2.6951999999999998</v>
      </c>
      <c r="AE19" s="3">
        <v>2.8151999999999999</v>
      </c>
      <c r="AF19" s="3">
        <v>2.7626999999999997</v>
      </c>
      <c r="AG19" s="3">
        <v>2.9802</v>
      </c>
      <c r="AH19" s="3">
        <v>3.6052</v>
      </c>
      <c r="AI19" s="3">
        <v>2.6126999999999998</v>
      </c>
      <c r="AJ19" s="3">
        <v>2.7801999999999998</v>
      </c>
      <c r="AK19" s="3"/>
      <c r="AL19" s="3"/>
      <c r="AM19" s="3">
        <v>2.576857142857143</v>
      </c>
      <c r="AN19" s="3">
        <v>2.2468571428571429</v>
      </c>
      <c r="AO19" s="3">
        <v>2.6231071428571431</v>
      </c>
      <c r="AP19" s="3">
        <v>2.4568571428571429</v>
      </c>
      <c r="AQ19" s="3">
        <v>2.346857142857143</v>
      </c>
      <c r="AR19" s="3">
        <v>2.2768571428571431</v>
      </c>
      <c r="AS19" s="3">
        <v>2.4643571428571431</v>
      </c>
      <c r="AT19" s="3">
        <v>2.5843571428571428</v>
      </c>
      <c r="AU19" s="3">
        <v>2.6868571428571428</v>
      </c>
      <c r="AV19" s="3">
        <v>2.261857142857143</v>
      </c>
      <c r="AW19" s="3">
        <v>2.719357142857143</v>
      </c>
      <c r="AX19" s="3">
        <v>2.8493571428571429</v>
      </c>
      <c r="AY19" s="3">
        <v>2.4943571428571429</v>
      </c>
      <c r="AZ19" s="3">
        <v>2.451857142857143</v>
      </c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</row>
    <row r="20" spans="1:79" x14ac:dyDescent="0.25">
      <c r="A20" s="14">
        <f t="shared" si="7"/>
        <v>993</v>
      </c>
      <c r="B20" s="8">
        <f t="shared" si="3"/>
        <v>36712</v>
      </c>
      <c r="C20" s="3">
        <f t="shared" si="9"/>
        <v>0</v>
      </c>
      <c r="D20" s="3">
        <f t="shared" si="9"/>
        <v>0</v>
      </c>
      <c r="E20" s="3">
        <f t="shared" si="9"/>
        <v>0</v>
      </c>
      <c r="F20" s="3">
        <f t="shared" si="9"/>
        <v>0</v>
      </c>
      <c r="G20" s="3">
        <f t="shared" si="9"/>
        <v>0</v>
      </c>
      <c r="H20" s="3">
        <f t="shared" si="9"/>
        <v>0</v>
      </c>
      <c r="I20" s="3">
        <f t="shared" si="9"/>
        <v>0</v>
      </c>
      <c r="J20" s="3">
        <f t="shared" si="9"/>
        <v>0</v>
      </c>
      <c r="K20" s="3">
        <f t="shared" si="9"/>
        <v>4.2699999999999996</v>
      </c>
      <c r="L20" s="3">
        <f t="shared" si="9"/>
        <v>4.109</v>
      </c>
      <c r="M20" s="3">
        <f t="shared" si="9"/>
        <v>0.26000000000000068</v>
      </c>
      <c r="N20" s="3">
        <f t="shared" si="9"/>
        <v>0</v>
      </c>
      <c r="O20" s="3">
        <f t="shared" si="9"/>
        <v>4.3690000000000007</v>
      </c>
      <c r="P20" s="3">
        <f t="shared" si="9"/>
        <v>4.3690000000000007</v>
      </c>
      <c r="Q20" s="3">
        <f t="shared" si="9"/>
        <v>0</v>
      </c>
      <c r="R20" s="3">
        <f t="shared" si="9"/>
        <v>0</v>
      </c>
      <c r="S20" s="3">
        <f t="shared" si="10"/>
        <v>0</v>
      </c>
      <c r="T20" s="3">
        <f t="shared" si="10"/>
        <v>0</v>
      </c>
      <c r="U20" s="3">
        <f t="shared" si="10"/>
        <v>0</v>
      </c>
      <c r="V20" s="3"/>
      <c r="W20" s="3">
        <v>2.7038000000000002</v>
      </c>
      <c r="X20" s="3">
        <v>2.4313000000000002</v>
      </c>
      <c r="Y20" s="3">
        <v>2.8238000000000003</v>
      </c>
      <c r="Z20" s="3">
        <v>2.5688000000000004</v>
      </c>
      <c r="AA20" s="3">
        <v>2.4888000000000003</v>
      </c>
      <c r="AB20" s="3">
        <v>2.4788000000000001</v>
      </c>
      <c r="AC20" s="3">
        <v>2.5988000000000002</v>
      </c>
      <c r="AD20" s="3">
        <v>2.6638000000000002</v>
      </c>
      <c r="AE20" s="3">
        <v>2.7788000000000004</v>
      </c>
      <c r="AF20" s="3">
        <v>2.7313000000000001</v>
      </c>
      <c r="AG20" s="3">
        <v>2.9488000000000003</v>
      </c>
      <c r="AH20" s="3">
        <v>3.5738000000000003</v>
      </c>
      <c r="AI20" s="3">
        <v>2.5838000000000001</v>
      </c>
      <c r="AJ20" s="3">
        <v>2.7488000000000001</v>
      </c>
      <c r="AK20" s="3"/>
      <c r="AL20" s="3"/>
      <c r="AM20" s="3">
        <v>2.5212857142857144</v>
      </c>
      <c r="AN20" s="3">
        <v>2.2062857142857144</v>
      </c>
      <c r="AO20" s="3">
        <v>2.5675357142857145</v>
      </c>
      <c r="AP20" s="3">
        <v>2.3962857142857144</v>
      </c>
      <c r="AQ20" s="3">
        <v>2.2962857142857143</v>
      </c>
      <c r="AR20" s="3">
        <v>2.2212857142857145</v>
      </c>
      <c r="AS20" s="3">
        <v>2.4162857142857144</v>
      </c>
      <c r="AT20" s="3">
        <v>2.5287857142857142</v>
      </c>
      <c r="AU20" s="3">
        <v>2.6312857142857142</v>
      </c>
      <c r="AV20" s="3">
        <v>2.2062857142857144</v>
      </c>
      <c r="AW20" s="3">
        <v>2.6637857142857144</v>
      </c>
      <c r="AX20" s="3">
        <v>2.7937857142857143</v>
      </c>
      <c r="AY20" s="3">
        <v>2.4412857142857143</v>
      </c>
      <c r="AZ20" s="3">
        <v>2.3962857142857144</v>
      </c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</row>
    <row r="21" spans="1:79" x14ac:dyDescent="0.25">
      <c r="A21" s="14">
        <f t="shared" si="7"/>
        <v>992</v>
      </c>
      <c r="B21" s="8">
        <f t="shared" si="3"/>
        <v>36707</v>
      </c>
      <c r="C21" s="3">
        <f t="shared" si="9"/>
        <v>0</v>
      </c>
      <c r="D21" s="3">
        <f t="shared" si="9"/>
        <v>0</v>
      </c>
      <c r="E21" s="3">
        <f t="shared" si="9"/>
        <v>0</v>
      </c>
      <c r="F21" s="3">
        <f t="shared" si="9"/>
        <v>0</v>
      </c>
      <c r="G21" s="3">
        <f t="shared" si="9"/>
        <v>0</v>
      </c>
      <c r="H21" s="3">
        <f t="shared" si="9"/>
        <v>0</v>
      </c>
      <c r="I21" s="3">
        <f t="shared" si="9"/>
        <v>0</v>
      </c>
      <c r="J21" s="3">
        <f t="shared" si="9"/>
        <v>0</v>
      </c>
      <c r="K21" s="3">
        <f t="shared" si="9"/>
        <v>4.41</v>
      </c>
      <c r="L21" s="3">
        <f t="shared" si="9"/>
        <v>4.476</v>
      </c>
      <c r="M21" s="3">
        <f t="shared" si="9"/>
        <v>0</v>
      </c>
      <c r="N21" s="3">
        <f t="shared" si="9"/>
        <v>0</v>
      </c>
      <c r="O21" s="3">
        <f t="shared" si="9"/>
        <v>4.476</v>
      </c>
      <c r="P21" s="3">
        <f t="shared" si="9"/>
        <v>4.476</v>
      </c>
      <c r="Q21" s="3">
        <f t="shared" si="9"/>
        <v>0</v>
      </c>
      <c r="R21" s="3">
        <f t="shared" si="9"/>
        <v>0</v>
      </c>
      <c r="S21" s="3">
        <f t="shared" si="10"/>
        <v>0</v>
      </c>
      <c r="T21" s="3">
        <f t="shared" si="10"/>
        <v>0</v>
      </c>
      <c r="U21" s="3">
        <f t="shared" si="10"/>
        <v>0</v>
      </c>
      <c r="V21" s="3"/>
      <c r="W21" s="3">
        <v>2.6929999999999996</v>
      </c>
      <c r="X21" s="3">
        <v>2.4204999999999997</v>
      </c>
      <c r="Y21" s="3">
        <v>2.8229999999999995</v>
      </c>
      <c r="Z21" s="3">
        <v>2.5579999999999998</v>
      </c>
      <c r="AA21" s="3">
        <v>2.4779999999999998</v>
      </c>
      <c r="AB21" s="3">
        <v>2.4729999999999994</v>
      </c>
      <c r="AC21" s="3">
        <v>2.5879999999999996</v>
      </c>
      <c r="AD21" s="3">
        <v>2.6567499999999997</v>
      </c>
      <c r="AE21" s="3">
        <v>2.7679999999999998</v>
      </c>
      <c r="AF21" s="3">
        <v>2.7429999999999994</v>
      </c>
      <c r="AG21" s="3">
        <v>2.9529999999999994</v>
      </c>
      <c r="AH21" s="3">
        <v>3.5629999999999997</v>
      </c>
      <c r="AI21" s="3">
        <v>2.5729999999999995</v>
      </c>
      <c r="AJ21" s="3">
        <v>2.7379999999999995</v>
      </c>
      <c r="AK21" s="3"/>
      <c r="AL21" s="3"/>
      <c r="AM21" s="3">
        <v>2.5197142857142856</v>
      </c>
      <c r="AN21" s="3">
        <v>2.2047142857142856</v>
      </c>
      <c r="AO21" s="3">
        <v>2.5659642857142857</v>
      </c>
      <c r="AP21" s="3">
        <v>2.3997142857142855</v>
      </c>
      <c r="AQ21" s="3">
        <v>2.3097142857142856</v>
      </c>
      <c r="AR21" s="3">
        <v>2.2297142857142855</v>
      </c>
      <c r="AS21" s="3">
        <v>2.4147142857142856</v>
      </c>
      <c r="AT21" s="3">
        <v>2.5297142857142854</v>
      </c>
      <c r="AU21" s="3">
        <v>2.6372142857142857</v>
      </c>
      <c r="AV21" s="3">
        <v>2.2147142857142854</v>
      </c>
      <c r="AW21" s="3">
        <v>2.6634642857142854</v>
      </c>
      <c r="AX21" s="3">
        <v>2.7847142857142857</v>
      </c>
      <c r="AY21" s="3">
        <v>2.4397142857142855</v>
      </c>
      <c r="AZ21" s="3">
        <v>2.4147142857142856</v>
      </c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</row>
    <row r="22" spans="1:79" x14ac:dyDescent="0.25">
      <c r="A22" s="14">
        <f t="shared" si="7"/>
        <v>991</v>
      </c>
      <c r="B22" s="8">
        <f t="shared" si="3"/>
        <v>36706</v>
      </c>
      <c r="C22" s="3">
        <f t="shared" si="9"/>
        <v>0</v>
      </c>
      <c r="D22" s="3">
        <f t="shared" si="9"/>
        <v>0</v>
      </c>
      <c r="E22" s="3">
        <f t="shared" si="9"/>
        <v>0</v>
      </c>
      <c r="F22" s="3">
        <f t="shared" si="9"/>
        <v>0</v>
      </c>
      <c r="G22" s="3">
        <f t="shared" si="9"/>
        <v>0</v>
      </c>
      <c r="H22" s="3">
        <f t="shared" si="9"/>
        <v>0</v>
      </c>
      <c r="I22" s="3">
        <f t="shared" si="9"/>
        <v>0</v>
      </c>
      <c r="J22" s="3">
        <f t="shared" si="9"/>
        <v>0</v>
      </c>
      <c r="K22" s="3">
        <f t="shared" si="9"/>
        <v>4.3449999999999998</v>
      </c>
      <c r="L22" s="3">
        <f t="shared" si="9"/>
        <v>4.423</v>
      </c>
      <c r="M22" s="3">
        <f t="shared" si="9"/>
        <v>0</v>
      </c>
      <c r="N22" s="3">
        <f t="shared" si="9"/>
        <v>0</v>
      </c>
      <c r="O22" s="3">
        <f t="shared" si="9"/>
        <v>4.423</v>
      </c>
      <c r="P22" s="3">
        <f t="shared" si="9"/>
        <v>4.423</v>
      </c>
      <c r="Q22" s="3">
        <f t="shared" si="9"/>
        <v>0</v>
      </c>
      <c r="R22" s="3">
        <f t="shared" si="9"/>
        <v>0</v>
      </c>
      <c r="S22" s="3">
        <f t="shared" si="10"/>
        <v>0</v>
      </c>
      <c r="T22" s="3">
        <f t="shared" si="10"/>
        <v>0</v>
      </c>
      <c r="U22" s="3">
        <f t="shared" si="10"/>
        <v>0</v>
      </c>
      <c r="V22" s="3"/>
      <c r="W22" s="3">
        <v>2.7006000000000001</v>
      </c>
      <c r="X22" s="3">
        <v>2.4331</v>
      </c>
      <c r="Y22" s="3">
        <v>2.8306</v>
      </c>
      <c r="Z22" s="3">
        <v>2.5655999999999999</v>
      </c>
      <c r="AA22" s="3">
        <v>2.4856000000000003</v>
      </c>
      <c r="AB22" s="3">
        <v>2.4805999999999999</v>
      </c>
      <c r="AC22" s="3">
        <v>2.5956000000000001</v>
      </c>
      <c r="AD22" s="3">
        <v>2.6631</v>
      </c>
      <c r="AE22" s="3">
        <v>2.7756000000000003</v>
      </c>
      <c r="AF22" s="3">
        <v>2.7505999999999999</v>
      </c>
      <c r="AG22" s="3">
        <v>2.9606000000000003</v>
      </c>
      <c r="AH22" s="3">
        <v>3.5706000000000002</v>
      </c>
      <c r="AI22" s="3">
        <v>2.5806</v>
      </c>
      <c r="AJ22" s="3">
        <v>2.7456</v>
      </c>
      <c r="AK22" s="3"/>
      <c r="AL22" s="3"/>
      <c r="AM22" s="3">
        <v>2.5021428571428572</v>
      </c>
      <c r="AN22" s="3">
        <v>2.1946428571428571</v>
      </c>
      <c r="AO22" s="3">
        <v>2.552142857142857</v>
      </c>
      <c r="AP22" s="3">
        <v>2.3821428571428571</v>
      </c>
      <c r="AQ22" s="3">
        <v>2.2921428571428573</v>
      </c>
      <c r="AR22" s="3">
        <v>2.2121428571428572</v>
      </c>
      <c r="AS22" s="3">
        <v>2.3971428571428572</v>
      </c>
      <c r="AT22" s="3">
        <v>2.512142857142857</v>
      </c>
      <c r="AU22" s="3">
        <v>2.6196428571428574</v>
      </c>
      <c r="AV22" s="3">
        <v>2.1971428571428571</v>
      </c>
      <c r="AW22" s="3">
        <v>2.6446428571428573</v>
      </c>
      <c r="AX22" s="3">
        <v>2.7696428571428573</v>
      </c>
      <c r="AY22" s="3">
        <v>2.4221428571428572</v>
      </c>
      <c r="AZ22" s="3">
        <v>2.3971428571428572</v>
      </c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</row>
    <row r="23" spans="1:79" x14ac:dyDescent="0.25">
      <c r="A23" s="14">
        <f t="shared" si="7"/>
        <v>990</v>
      </c>
      <c r="B23" s="8">
        <f t="shared" si="3"/>
        <v>36705</v>
      </c>
      <c r="C23" s="3">
        <f t="shared" si="9"/>
        <v>0</v>
      </c>
      <c r="D23" s="3">
        <f t="shared" si="9"/>
        <v>0</v>
      </c>
      <c r="E23" s="3">
        <f t="shared" si="9"/>
        <v>0</v>
      </c>
      <c r="F23" s="3">
        <f t="shared" si="9"/>
        <v>0</v>
      </c>
      <c r="G23" s="3">
        <f t="shared" si="9"/>
        <v>0</v>
      </c>
      <c r="H23" s="3">
        <f t="shared" si="9"/>
        <v>0</v>
      </c>
      <c r="I23" s="3">
        <f t="shared" si="9"/>
        <v>0</v>
      </c>
      <c r="J23" s="3">
        <f t="shared" si="9"/>
        <v>0</v>
      </c>
      <c r="K23" s="3">
        <f t="shared" si="9"/>
        <v>4.5949999999999998</v>
      </c>
      <c r="L23" s="3">
        <f t="shared" si="9"/>
        <v>4.3689999999999998</v>
      </c>
      <c r="M23" s="3">
        <f t="shared" si="9"/>
        <v>0</v>
      </c>
      <c r="N23" s="3">
        <f t="shared" si="9"/>
        <v>1</v>
      </c>
      <c r="O23" s="3">
        <f t="shared" si="9"/>
        <v>4.3690000000000007</v>
      </c>
      <c r="P23" s="3">
        <f t="shared" si="9"/>
        <v>4.3690000000000007</v>
      </c>
      <c r="Q23" s="3">
        <f t="shared" si="9"/>
        <v>0</v>
      </c>
      <c r="R23" s="3">
        <f t="shared" si="9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/>
      <c r="W23" s="3">
        <v>2.7244000000000002</v>
      </c>
      <c r="X23" s="3">
        <v>2.4569000000000001</v>
      </c>
      <c r="Y23" s="3">
        <v>2.8569</v>
      </c>
      <c r="Z23" s="3">
        <v>2.5894000000000004</v>
      </c>
      <c r="AA23" s="3">
        <v>2.5144000000000002</v>
      </c>
      <c r="AB23" s="3">
        <v>2.5044</v>
      </c>
      <c r="AC23" s="3">
        <v>2.6169000000000002</v>
      </c>
      <c r="AD23" s="3">
        <v>2.6869000000000001</v>
      </c>
      <c r="AE23" s="3">
        <v>2.8044000000000002</v>
      </c>
      <c r="AF23" s="3">
        <v>2.7794000000000003</v>
      </c>
      <c r="AG23" s="3">
        <v>2.9843999999999999</v>
      </c>
      <c r="AH23" s="3">
        <v>3.5944000000000003</v>
      </c>
      <c r="AI23" s="3">
        <v>2.6044</v>
      </c>
      <c r="AJ23" s="3">
        <v>2.7644000000000002</v>
      </c>
      <c r="AK23" s="3"/>
      <c r="AL23" s="3"/>
      <c r="AM23" s="3">
        <v>2.5595714285714286</v>
      </c>
      <c r="AN23" s="3">
        <v>2.2595714285714288</v>
      </c>
      <c r="AO23" s="3">
        <v>2.6083214285714287</v>
      </c>
      <c r="AP23" s="3">
        <v>2.4370714285714286</v>
      </c>
      <c r="AQ23" s="3">
        <v>2.3495714285714286</v>
      </c>
      <c r="AR23" s="3">
        <v>2.2695714285714286</v>
      </c>
      <c r="AS23" s="3">
        <v>2.4533214285714284</v>
      </c>
      <c r="AT23" s="3">
        <v>2.5695714285714284</v>
      </c>
      <c r="AU23" s="3">
        <v>2.6645714285714286</v>
      </c>
      <c r="AV23" s="3">
        <v>2.2595714285714288</v>
      </c>
      <c r="AW23" s="3">
        <v>2.6995714285714287</v>
      </c>
      <c r="AX23" s="3">
        <v>2.8270714285714287</v>
      </c>
      <c r="AY23" s="3">
        <v>2.4820714285714285</v>
      </c>
      <c r="AZ23" s="3">
        <v>2.4545714285714286</v>
      </c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</row>
    <row r="24" spans="1:79" x14ac:dyDescent="0.25">
      <c r="A24" s="14">
        <f t="shared" si="7"/>
        <v>989</v>
      </c>
      <c r="B24" s="8">
        <f t="shared" si="3"/>
        <v>36704</v>
      </c>
      <c r="C24" s="3">
        <f t="shared" si="9"/>
        <v>0</v>
      </c>
      <c r="D24" s="3">
        <f t="shared" si="9"/>
        <v>0</v>
      </c>
      <c r="E24" s="3">
        <f t="shared" si="9"/>
        <v>0</v>
      </c>
      <c r="F24" s="3">
        <f t="shared" si="9"/>
        <v>0</v>
      </c>
      <c r="G24" s="3">
        <f t="shared" si="9"/>
        <v>0</v>
      </c>
      <c r="H24" s="3">
        <f t="shared" si="9"/>
        <v>0</v>
      </c>
      <c r="I24" s="3">
        <f t="shared" si="9"/>
        <v>0</v>
      </c>
      <c r="J24" s="3">
        <f t="shared" si="9"/>
        <v>0</v>
      </c>
      <c r="K24" s="3">
        <f t="shared" si="9"/>
        <v>4.6500000000000004</v>
      </c>
      <c r="L24" s="3">
        <f t="shared" si="9"/>
        <v>4.6859999999999999</v>
      </c>
      <c r="M24" s="3">
        <f t="shared" si="9"/>
        <v>0</v>
      </c>
      <c r="N24" s="3">
        <f t="shared" si="9"/>
        <v>0</v>
      </c>
      <c r="O24" s="3">
        <f t="shared" si="9"/>
        <v>4.6859999999999999</v>
      </c>
      <c r="P24" s="3">
        <f t="shared" si="9"/>
        <v>4.6859999999999999</v>
      </c>
      <c r="Q24" s="3">
        <f t="shared" si="9"/>
        <v>0</v>
      </c>
      <c r="R24" s="3">
        <f t="shared" si="9"/>
        <v>0</v>
      </c>
      <c r="S24" s="3">
        <f t="shared" si="10"/>
        <v>0</v>
      </c>
      <c r="T24" s="3">
        <f t="shared" si="10"/>
        <v>0</v>
      </c>
      <c r="U24" s="3">
        <f t="shared" si="10"/>
        <v>0</v>
      </c>
      <c r="V24" s="3"/>
      <c r="W24" s="3">
        <v>2.718</v>
      </c>
      <c r="X24" s="3">
        <v>2.4504999999999999</v>
      </c>
      <c r="Y24" s="3">
        <v>2.8529999999999998</v>
      </c>
      <c r="Z24" s="3">
        <v>2.5830000000000002</v>
      </c>
      <c r="AA24" s="3">
        <v>2.5179999999999998</v>
      </c>
      <c r="AB24" s="3">
        <v>2.508</v>
      </c>
      <c r="AC24" s="3">
        <v>2.6117499999999998</v>
      </c>
      <c r="AD24" s="3">
        <v>2.6804999999999999</v>
      </c>
      <c r="AE24" s="3">
        <v>2.798</v>
      </c>
      <c r="AF24" s="3">
        <v>2.7730000000000001</v>
      </c>
      <c r="AG24" s="3">
        <v>2.9779999999999998</v>
      </c>
      <c r="AH24" s="3">
        <v>3.573</v>
      </c>
      <c r="AI24" s="3">
        <v>2.6029999999999998</v>
      </c>
      <c r="AJ24" s="3">
        <v>2.758</v>
      </c>
      <c r="AK24" s="3"/>
      <c r="AL24" s="3"/>
      <c r="AM24" s="3">
        <v>2.5327142857142855</v>
      </c>
      <c r="AN24" s="3">
        <v>2.2377142857142855</v>
      </c>
      <c r="AO24" s="3">
        <v>2.5802142857142853</v>
      </c>
      <c r="AP24" s="3">
        <v>2.4127142857142854</v>
      </c>
      <c r="AQ24" s="3">
        <v>2.3177142857142856</v>
      </c>
      <c r="AR24" s="3">
        <v>2.2477142857142853</v>
      </c>
      <c r="AS24" s="3">
        <v>2.4264642857142853</v>
      </c>
      <c r="AT24" s="3">
        <v>2.5439642857142855</v>
      </c>
      <c r="AU24" s="3">
        <v>2.6402142857142854</v>
      </c>
      <c r="AV24" s="3">
        <v>2.2327142857142857</v>
      </c>
      <c r="AW24" s="3">
        <v>2.6727142857142856</v>
      </c>
      <c r="AX24" s="3">
        <v>2.7927142857142853</v>
      </c>
      <c r="AY24" s="3">
        <v>2.4527142857142854</v>
      </c>
      <c r="AZ24" s="3">
        <v>2.4227142857142856</v>
      </c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</row>
    <row r="25" spans="1:79" x14ac:dyDescent="0.25">
      <c r="A25" s="14">
        <f t="shared" si="7"/>
        <v>988</v>
      </c>
      <c r="B25" s="8">
        <f t="shared" si="3"/>
        <v>36703</v>
      </c>
      <c r="C25" s="3">
        <f t="shared" si="9"/>
        <v>0</v>
      </c>
      <c r="D25" s="3">
        <f t="shared" si="9"/>
        <v>0</v>
      </c>
      <c r="E25" s="3">
        <f t="shared" si="9"/>
        <v>0</v>
      </c>
      <c r="F25" s="3">
        <f t="shared" si="9"/>
        <v>0</v>
      </c>
      <c r="G25" s="3">
        <f t="shared" si="9"/>
        <v>0</v>
      </c>
      <c r="H25" s="3">
        <f t="shared" si="9"/>
        <v>0</v>
      </c>
      <c r="I25" s="3">
        <f t="shared" si="9"/>
        <v>0</v>
      </c>
      <c r="J25" s="3">
        <f t="shared" si="9"/>
        <v>0</v>
      </c>
      <c r="K25" s="3">
        <f t="shared" si="9"/>
        <v>4.3499999999999996</v>
      </c>
      <c r="L25" s="3">
        <f t="shared" si="9"/>
        <v>4.5599999999999996</v>
      </c>
      <c r="M25" s="3">
        <f t="shared" si="9"/>
        <v>0</v>
      </c>
      <c r="N25" s="3">
        <f t="shared" si="9"/>
        <v>0</v>
      </c>
      <c r="O25" s="3">
        <f t="shared" si="9"/>
        <v>4.5599999999999996</v>
      </c>
      <c r="P25" s="3">
        <f t="shared" si="9"/>
        <v>4.5599999999999996</v>
      </c>
      <c r="Q25" s="3">
        <f t="shared" si="9"/>
        <v>0</v>
      </c>
      <c r="R25" s="3">
        <f t="shared" si="9"/>
        <v>0</v>
      </c>
      <c r="S25" s="3">
        <f t="shared" si="10"/>
        <v>0</v>
      </c>
      <c r="T25" s="3">
        <f t="shared" si="10"/>
        <v>0</v>
      </c>
      <c r="U25" s="3">
        <f t="shared" si="10"/>
        <v>0</v>
      </c>
      <c r="V25" s="3"/>
      <c r="W25" s="3">
        <v>2.7177999999999995</v>
      </c>
      <c r="X25" s="3">
        <v>2.4477999999999995</v>
      </c>
      <c r="Y25" s="3">
        <v>2.8502999999999994</v>
      </c>
      <c r="Z25" s="3">
        <v>2.5802999999999994</v>
      </c>
      <c r="AA25" s="3">
        <v>2.5177999999999994</v>
      </c>
      <c r="AB25" s="3">
        <v>2.5102999999999995</v>
      </c>
      <c r="AC25" s="3">
        <v>2.6102999999999996</v>
      </c>
      <c r="AD25" s="3">
        <v>2.6802999999999995</v>
      </c>
      <c r="AE25" s="3">
        <v>2.7977999999999996</v>
      </c>
      <c r="AF25" s="3">
        <v>2.7627999999999995</v>
      </c>
      <c r="AG25" s="3">
        <v>2.9777999999999993</v>
      </c>
      <c r="AH25" s="3">
        <v>3.5677999999999996</v>
      </c>
      <c r="AI25" s="3">
        <v>2.6002999999999994</v>
      </c>
      <c r="AJ25" s="3">
        <v>2.7577999999999996</v>
      </c>
      <c r="AK25" s="3"/>
      <c r="AL25" s="3"/>
      <c r="AM25" s="3">
        <v>2.528</v>
      </c>
      <c r="AN25" s="3">
        <v>2.2229999999999999</v>
      </c>
      <c r="AO25" s="3">
        <v>2.5754999999999999</v>
      </c>
      <c r="AP25" s="3">
        <v>2.4079999999999999</v>
      </c>
      <c r="AQ25" s="3">
        <v>2.3254999999999999</v>
      </c>
      <c r="AR25" s="3">
        <v>2.2454999999999998</v>
      </c>
      <c r="AS25" s="3">
        <v>2.423</v>
      </c>
      <c r="AT25" s="3">
        <v>2.5405000000000002</v>
      </c>
      <c r="AU25" s="3">
        <v>2.6430000000000002</v>
      </c>
      <c r="AV25" s="3">
        <v>2.2280000000000002</v>
      </c>
      <c r="AW25" s="3">
        <v>2.6705000000000001</v>
      </c>
      <c r="AX25" s="3">
        <v>2.7930000000000001</v>
      </c>
      <c r="AY25" s="3">
        <v>2.448</v>
      </c>
      <c r="AZ25" s="3">
        <v>2.4155000000000002</v>
      </c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</row>
    <row r="26" spans="1:79" x14ac:dyDescent="0.25">
      <c r="A26" s="14">
        <f t="shared" si="7"/>
        <v>987</v>
      </c>
      <c r="B26" s="8">
        <f t="shared" si="3"/>
        <v>36700</v>
      </c>
      <c r="C26" s="3">
        <f t="shared" si="9"/>
        <v>0</v>
      </c>
      <c r="D26" s="3">
        <f t="shared" si="9"/>
        <v>0</v>
      </c>
      <c r="E26" s="3">
        <f t="shared" si="9"/>
        <v>0</v>
      </c>
      <c r="F26" s="3">
        <f t="shared" si="9"/>
        <v>0</v>
      </c>
      <c r="G26" s="3">
        <f t="shared" si="9"/>
        <v>0</v>
      </c>
      <c r="H26" s="3">
        <f t="shared" si="9"/>
        <v>0</v>
      </c>
      <c r="I26" s="3">
        <f t="shared" si="9"/>
        <v>0</v>
      </c>
      <c r="J26" s="3">
        <f t="shared" si="9"/>
        <v>0</v>
      </c>
      <c r="K26" s="3">
        <f t="shared" si="9"/>
        <v>4.4800000000000004</v>
      </c>
      <c r="L26" s="3">
        <f t="shared" si="9"/>
        <v>4.4480000000000004</v>
      </c>
      <c r="M26" s="3">
        <f t="shared" si="9"/>
        <v>0</v>
      </c>
      <c r="N26" s="3">
        <f t="shared" si="9"/>
        <v>0</v>
      </c>
      <c r="O26" s="3">
        <f t="shared" si="9"/>
        <v>4.4480000000000004</v>
      </c>
      <c r="P26" s="3">
        <f t="shared" si="9"/>
        <v>4.4480000000000004</v>
      </c>
      <c r="Q26" s="3">
        <f t="shared" si="9"/>
        <v>0</v>
      </c>
      <c r="R26" s="3">
        <f t="shared" si="9"/>
        <v>0</v>
      </c>
      <c r="S26" s="3">
        <f t="shared" si="10"/>
        <v>0</v>
      </c>
      <c r="T26" s="3">
        <f t="shared" si="10"/>
        <v>0</v>
      </c>
      <c r="U26" s="3">
        <f t="shared" si="10"/>
        <v>0</v>
      </c>
      <c r="V26" s="3"/>
      <c r="W26" s="3">
        <v>2.7332000000000001</v>
      </c>
      <c r="X26" s="3">
        <v>2.4632000000000001</v>
      </c>
      <c r="Y26" s="3">
        <v>2.8707000000000003</v>
      </c>
      <c r="Z26" s="3">
        <v>2.6032000000000002</v>
      </c>
      <c r="AA26" s="3">
        <v>2.5232000000000001</v>
      </c>
      <c r="AB26" s="3">
        <v>2.5131999999999999</v>
      </c>
      <c r="AC26" s="3">
        <v>2.6257000000000001</v>
      </c>
      <c r="AD26" s="3">
        <v>2.6957</v>
      </c>
      <c r="AE26" s="3">
        <v>2.8107000000000002</v>
      </c>
      <c r="AF26" s="3">
        <v>2.7782</v>
      </c>
      <c r="AG26" s="3">
        <v>2.9882</v>
      </c>
      <c r="AH26" s="3">
        <v>3.5331999999999999</v>
      </c>
      <c r="AI26" s="3">
        <v>2.6132</v>
      </c>
      <c r="AJ26" s="3">
        <v>2.7732000000000001</v>
      </c>
      <c r="AK26" s="3"/>
      <c r="AL26" s="3"/>
      <c r="AM26" s="3">
        <v>2.5958571428571431</v>
      </c>
      <c r="AN26" s="3">
        <v>2.2908571428571429</v>
      </c>
      <c r="AO26" s="3">
        <v>2.643357142857143</v>
      </c>
      <c r="AP26" s="3">
        <v>2.4783571428571429</v>
      </c>
      <c r="AQ26" s="3">
        <v>2.3858571428571431</v>
      </c>
      <c r="AR26" s="3">
        <v>2.3108571428571429</v>
      </c>
      <c r="AS26" s="3">
        <v>2.4896071428571429</v>
      </c>
      <c r="AT26" s="3">
        <v>2.6083571428571433</v>
      </c>
      <c r="AU26" s="3">
        <v>2.7008571428571431</v>
      </c>
      <c r="AV26" s="3">
        <v>2.2958571428571433</v>
      </c>
      <c r="AW26" s="3">
        <v>2.7358571428571432</v>
      </c>
      <c r="AX26" s="3">
        <v>2.8433571428571431</v>
      </c>
      <c r="AY26" s="3">
        <v>2.515857142857143</v>
      </c>
      <c r="AZ26" s="3">
        <v>2.4833571428571433</v>
      </c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</row>
    <row r="27" spans="1:79" x14ac:dyDescent="0.25">
      <c r="A27" s="14">
        <f t="shared" si="7"/>
        <v>986</v>
      </c>
      <c r="B27" s="8">
        <f t="shared" si="3"/>
        <v>36699</v>
      </c>
      <c r="C27" s="3">
        <f t="shared" si="9"/>
        <v>0</v>
      </c>
      <c r="D27" s="3">
        <f t="shared" si="9"/>
        <v>0</v>
      </c>
      <c r="E27" s="3">
        <f t="shared" si="9"/>
        <v>0</v>
      </c>
      <c r="F27" s="3">
        <f t="shared" si="9"/>
        <v>0</v>
      </c>
      <c r="G27" s="3">
        <f t="shared" si="9"/>
        <v>0</v>
      </c>
      <c r="H27" s="3">
        <f t="shared" si="9"/>
        <v>0</v>
      </c>
      <c r="I27" s="3">
        <f t="shared" si="9"/>
        <v>0</v>
      </c>
      <c r="J27" s="3">
        <f t="shared" si="9"/>
        <v>0</v>
      </c>
      <c r="K27" s="3">
        <f t="shared" si="9"/>
        <v>4.43</v>
      </c>
      <c r="L27" s="3">
        <f t="shared" si="9"/>
        <v>4.5510000000000002</v>
      </c>
      <c r="M27" s="3">
        <f t="shared" si="9"/>
        <v>0</v>
      </c>
      <c r="N27" s="3">
        <f t="shared" si="9"/>
        <v>0</v>
      </c>
      <c r="O27" s="3">
        <f t="shared" si="9"/>
        <v>4.5510000000000002</v>
      </c>
      <c r="P27" s="3">
        <f t="shared" si="9"/>
        <v>4.5510000000000002</v>
      </c>
      <c r="Q27" s="3">
        <f t="shared" si="9"/>
        <v>0</v>
      </c>
      <c r="R27" s="3">
        <f t="shared" si="9"/>
        <v>0</v>
      </c>
      <c r="S27" s="3">
        <f t="shared" si="10"/>
        <v>0</v>
      </c>
      <c r="T27" s="3">
        <f t="shared" si="10"/>
        <v>0</v>
      </c>
      <c r="U27" s="3">
        <f t="shared" si="10"/>
        <v>0</v>
      </c>
      <c r="V27" s="3"/>
      <c r="W27" s="3">
        <v>2.6903999999999995</v>
      </c>
      <c r="X27" s="3">
        <v>2.4128999999999996</v>
      </c>
      <c r="Y27" s="3">
        <v>2.8253999999999992</v>
      </c>
      <c r="Z27" s="3">
        <v>2.5578999999999996</v>
      </c>
      <c r="AA27" s="3">
        <v>2.4853999999999994</v>
      </c>
      <c r="AB27" s="3">
        <v>2.4753999999999996</v>
      </c>
      <c r="AC27" s="3">
        <v>2.5853999999999995</v>
      </c>
      <c r="AD27" s="3">
        <v>2.6528999999999994</v>
      </c>
      <c r="AE27" s="3">
        <v>2.7628999999999992</v>
      </c>
      <c r="AF27" s="3">
        <v>2.7403999999999993</v>
      </c>
      <c r="AG27" s="3">
        <v>2.9453999999999994</v>
      </c>
      <c r="AH27" s="3">
        <v>3.4903999999999993</v>
      </c>
      <c r="AI27" s="3">
        <v>2.5728999999999993</v>
      </c>
      <c r="AJ27" s="3">
        <v>2.7303999999999995</v>
      </c>
      <c r="AK27" s="3"/>
      <c r="AL27" s="3"/>
      <c r="AM27" s="3">
        <v>2.4952857142857141</v>
      </c>
      <c r="AN27" s="3">
        <v>2.1977857142857142</v>
      </c>
      <c r="AO27" s="3">
        <v>2.5415357142857142</v>
      </c>
      <c r="AP27" s="3">
        <v>2.3802857142857139</v>
      </c>
      <c r="AQ27" s="3">
        <v>2.2952857142857139</v>
      </c>
      <c r="AR27" s="3">
        <v>2.210285714285714</v>
      </c>
      <c r="AS27" s="3">
        <v>2.3902857142857141</v>
      </c>
      <c r="AT27" s="3">
        <v>2.5077857142857143</v>
      </c>
      <c r="AU27" s="3">
        <v>2.6077857142857139</v>
      </c>
      <c r="AV27" s="3">
        <v>2.2002857142857142</v>
      </c>
      <c r="AW27" s="3">
        <v>2.636535714285714</v>
      </c>
      <c r="AX27" s="3">
        <v>2.7427857142857142</v>
      </c>
      <c r="AY27" s="3">
        <v>2.417785714285714</v>
      </c>
      <c r="AZ27" s="3">
        <v>2.4002857142857139</v>
      </c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</row>
    <row r="28" spans="1:79" x14ac:dyDescent="0.25">
      <c r="A28" s="14">
        <f t="shared" si="7"/>
        <v>985</v>
      </c>
      <c r="B28" s="8">
        <f t="shared" si="3"/>
        <v>36698</v>
      </c>
      <c r="C28" s="3">
        <f t="shared" si="9"/>
        <v>0</v>
      </c>
      <c r="D28" s="3">
        <f t="shared" si="9"/>
        <v>0</v>
      </c>
      <c r="E28" s="3">
        <f t="shared" si="9"/>
        <v>0</v>
      </c>
      <c r="F28" s="3">
        <f t="shared" si="9"/>
        <v>0</v>
      </c>
      <c r="G28" s="3">
        <f t="shared" si="9"/>
        <v>0</v>
      </c>
      <c r="H28" s="3">
        <f t="shared" si="9"/>
        <v>0</v>
      </c>
      <c r="I28" s="3">
        <f t="shared" si="9"/>
        <v>0</v>
      </c>
      <c r="J28" s="3">
        <f t="shared" si="9"/>
        <v>0</v>
      </c>
      <c r="K28" s="3">
        <f t="shared" si="9"/>
        <v>4.1100000000000003</v>
      </c>
      <c r="L28" s="3">
        <f t="shared" si="9"/>
        <v>4.3780000000000001</v>
      </c>
      <c r="M28" s="3">
        <f t="shared" si="9"/>
        <v>0</v>
      </c>
      <c r="N28" s="3">
        <f t="shared" si="9"/>
        <v>0</v>
      </c>
      <c r="O28" s="3">
        <f t="shared" si="9"/>
        <v>4.3780000000000001</v>
      </c>
      <c r="P28" s="3">
        <f t="shared" si="9"/>
        <v>4.3780000000000001</v>
      </c>
      <c r="Q28" s="3">
        <f t="shared" si="9"/>
        <v>0</v>
      </c>
      <c r="R28" s="3">
        <f t="shared" si="9"/>
        <v>0</v>
      </c>
      <c r="S28" s="3">
        <f t="shared" si="10"/>
        <v>0</v>
      </c>
      <c r="T28" s="3">
        <f t="shared" si="10"/>
        <v>0</v>
      </c>
      <c r="U28" s="3">
        <f t="shared" si="10"/>
        <v>0</v>
      </c>
      <c r="V28" s="3"/>
      <c r="W28" s="3">
        <v>2.6670000000000003</v>
      </c>
      <c r="X28" s="3">
        <v>2.3845000000000001</v>
      </c>
      <c r="Y28" s="3">
        <v>2.8007500000000003</v>
      </c>
      <c r="Z28" s="3">
        <v>2.5370000000000004</v>
      </c>
      <c r="AA28" s="3">
        <v>2.4645000000000001</v>
      </c>
      <c r="AB28" s="3">
        <v>2.4470000000000001</v>
      </c>
      <c r="AC28" s="3">
        <v>2.5620000000000003</v>
      </c>
      <c r="AD28" s="3">
        <v>2.6295000000000002</v>
      </c>
      <c r="AE28" s="3">
        <v>2.7420000000000004</v>
      </c>
      <c r="AF28" s="3">
        <v>2.7120000000000002</v>
      </c>
      <c r="AG28" s="3">
        <v>2.9220000000000002</v>
      </c>
      <c r="AH28" s="3">
        <v>3.4520000000000004</v>
      </c>
      <c r="AI28" s="3">
        <v>2.5470000000000002</v>
      </c>
      <c r="AJ28" s="3">
        <v>2.7095000000000002</v>
      </c>
      <c r="AK28" s="3"/>
      <c r="AL28" s="3"/>
      <c r="AM28" s="3">
        <v>2.4635714285714285</v>
      </c>
      <c r="AN28" s="3">
        <v>2.1685714285714286</v>
      </c>
      <c r="AO28" s="3">
        <v>2.5098214285714286</v>
      </c>
      <c r="AP28" s="3">
        <v>2.3473214285714286</v>
      </c>
      <c r="AQ28" s="3">
        <v>2.2585714285714285</v>
      </c>
      <c r="AR28" s="3">
        <v>2.1735714285714285</v>
      </c>
      <c r="AS28" s="3">
        <v>2.3573214285714283</v>
      </c>
      <c r="AT28" s="3">
        <v>2.4760714285714287</v>
      </c>
      <c r="AU28" s="3">
        <v>2.5735714285714284</v>
      </c>
      <c r="AV28" s="3">
        <v>2.1685714285714286</v>
      </c>
      <c r="AW28" s="3">
        <v>2.6048214285714284</v>
      </c>
      <c r="AX28" s="3">
        <v>2.7148214285714287</v>
      </c>
      <c r="AY28" s="3">
        <v>2.3835714285714285</v>
      </c>
      <c r="AZ28" s="3">
        <v>2.3635714285714284</v>
      </c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</row>
    <row r="29" spans="1:79" x14ac:dyDescent="0.25">
      <c r="A29" s="14">
        <f t="shared" si="7"/>
        <v>984</v>
      </c>
      <c r="B29" s="8">
        <f t="shared" si="3"/>
        <v>36697</v>
      </c>
      <c r="C29" s="3">
        <f t="shared" si="9"/>
        <v>0</v>
      </c>
      <c r="D29" s="3">
        <f t="shared" si="9"/>
        <v>0</v>
      </c>
      <c r="E29" s="3">
        <f t="shared" si="9"/>
        <v>0</v>
      </c>
      <c r="F29" s="3">
        <f t="shared" si="9"/>
        <v>0</v>
      </c>
      <c r="G29" s="3">
        <f t="shared" si="9"/>
        <v>0</v>
      </c>
      <c r="H29" s="3">
        <f t="shared" si="9"/>
        <v>0</v>
      </c>
      <c r="I29" s="3">
        <f t="shared" si="9"/>
        <v>0</v>
      </c>
      <c r="J29" s="3">
        <f t="shared" si="9"/>
        <v>0</v>
      </c>
      <c r="K29" s="3">
        <f t="shared" si="9"/>
        <v>4</v>
      </c>
      <c r="L29" s="3">
        <f t="shared" si="9"/>
        <v>4.1070000000000002</v>
      </c>
      <c r="M29" s="3">
        <f t="shared" si="9"/>
        <v>0</v>
      </c>
      <c r="N29" s="3">
        <f t="shared" si="9"/>
        <v>0</v>
      </c>
      <c r="O29" s="3">
        <f t="shared" si="9"/>
        <v>4.1070000000000002</v>
      </c>
      <c r="P29" s="3">
        <f t="shared" si="9"/>
        <v>4.1070000000000002</v>
      </c>
      <c r="Q29" s="3">
        <f t="shared" si="9"/>
        <v>0</v>
      </c>
      <c r="R29" s="3">
        <f t="shared" si="9"/>
        <v>0</v>
      </c>
      <c r="S29" s="3">
        <f t="shared" si="10"/>
        <v>0</v>
      </c>
      <c r="T29" s="3">
        <f t="shared" si="10"/>
        <v>0</v>
      </c>
      <c r="U29" s="3">
        <f t="shared" si="10"/>
        <v>0</v>
      </c>
      <c r="V29" s="3"/>
      <c r="W29" s="3">
        <v>2.6344000000000003</v>
      </c>
      <c r="X29" s="3">
        <v>2.3494000000000002</v>
      </c>
      <c r="Y29" s="3">
        <v>2.7694000000000001</v>
      </c>
      <c r="Z29" s="3">
        <v>2.5019000000000005</v>
      </c>
      <c r="AA29" s="3">
        <v>2.4319000000000002</v>
      </c>
      <c r="AB29" s="3">
        <v>2.4194000000000004</v>
      </c>
      <c r="AC29" s="3">
        <v>2.5294000000000003</v>
      </c>
      <c r="AD29" s="3">
        <v>2.5981500000000004</v>
      </c>
      <c r="AE29" s="3">
        <v>2.7119000000000004</v>
      </c>
      <c r="AF29" s="3">
        <v>2.6694000000000004</v>
      </c>
      <c r="AG29" s="3">
        <v>2.8944000000000001</v>
      </c>
      <c r="AH29" s="3">
        <v>3.4694000000000003</v>
      </c>
      <c r="AI29" s="3">
        <v>2.5144000000000002</v>
      </c>
      <c r="AJ29" s="3">
        <v>2.6919000000000004</v>
      </c>
      <c r="AK29" s="3"/>
      <c r="AL29" s="3"/>
      <c r="AM29" s="3">
        <v>2.4185714285714286</v>
      </c>
      <c r="AN29" s="3">
        <v>2.1310714285714285</v>
      </c>
      <c r="AO29" s="3">
        <v>2.4635714285714285</v>
      </c>
      <c r="AP29" s="3">
        <v>2.3035714285714284</v>
      </c>
      <c r="AQ29" s="3">
        <v>2.2135714285714285</v>
      </c>
      <c r="AR29" s="3">
        <v>2.1335714285714285</v>
      </c>
      <c r="AS29" s="3">
        <v>2.3160714285714286</v>
      </c>
      <c r="AT29" s="3">
        <v>2.4310714285714288</v>
      </c>
      <c r="AU29" s="3">
        <v>2.5410714285714286</v>
      </c>
      <c r="AV29" s="3">
        <v>2.1360714285714284</v>
      </c>
      <c r="AW29" s="3">
        <v>2.5598214285714285</v>
      </c>
      <c r="AX29" s="3">
        <v>2.6685714285714286</v>
      </c>
      <c r="AY29" s="3">
        <v>2.3435714285714284</v>
      </c>
      <c r="AZ29" s="3">
        <v>2.3335714285714286</v>
      </c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</row>
    <row r="30" spans="1:79" x14ac:dyDescent="0.25">
      <c r="A30" s="14">
        <f t="shared" si="7"/>
        <v>983</v>
      </c>
      <c r="B30" s="8">
        <f t="shared" si="3"/>
        <v>36696</v>
      </c>
      <c r="C30" s="3">
        <f t="shared" si="9"/>
        <v>0</v>
      </c>
      <c r="D30" s="3">
        <f t="shared" si="9"/>
        <v>0</v>
      </c>
      <c r="E30" s="3">
        <f t="shared" si="9"/>
        <v>0</v>
      </c>
      <c r="F30" s="3">
        <f t="shared" si="9"/>
        <v>0</v>
      </c>
      <c r="G30" s="3">
        <f t="shared" si="9"/>
        <v>0</v>
      </c>
      <c r="H30" s="3">
        <f t="shared" si="9"/>
        <v>0</v>
      </c>
      <c r="I30" s="3">
        <f t="shared" si="9"/>
        <v>0</v>
      </c>
      <c r="J30" s="3">
        <f t="shared" si="9"/>
        <v>0</v>
      </c>
      <c r="K30" s="3">
        <f t="shared" si="9"/>
        <v>4.45</v>
      </c>
      <c r="L30" s="3">
        <f t="shared" si="9"/>
        <v>4.0629999999999997</v>
      </c>
      <c r="M30" s="3">
        <f t="shared" si="9"/>
        <v>0</v>
      </c>
      <c r="N30" s="3">
        <f t="shared" si="9"/>
        <v>0</v>
      </c>
      <c r="O30" s="3">
        <f t="shared" si="9"/>
        <v>4.0630000000000006</v>
      </c>
      <c r="P30" s="3">
        <f t="shared" si="9"/>
        <v>4.0630000000000006</v>
      </c>
      <c r="Q30" s="3">
        <f t="shared" si="9"/>
        <v>0</v>
      </c>
      <c r="R30" s="3">
        <f t="shared" si="9"/>
        <v>0</v>
      </c>
      <c r="S30" s="3">
        <f t="shared" si="10"/>
        <v>0</v>
      </c>
      <c r="T30" s="3">
        <f t="shared" si="10"/>
        <v>0</v>
      </c>
      <c r="U30" s="3">
        <f t="shared" si="10"/>
        <v>0</v>
      </c>
      <c r="V30" s="3"/>
      <c r="W30" s="3">
        <v>2.6080000000000001</v>
      </c>
      <c r="X30" s="3">
        <v>2.3355000000000001</v>
      </c>
      <c r="Y30" s="3">
        <v>2.7417500000000001</v>
      </c>
      <c r="Z30" s="3">
        <v>2.4805000000000001</v>
      </c>
      <c r="AA30" s="3">
        <v>2.4104999999999999</v>
      </c>
      <c r="AB30" s="3">
        <v>2.3930000000000002</v>
      </c>
      <c r="AC30" s="3">
        <v>2.5030000000000001</v>
      </c>
      <c r="AD30" s="3">
        <v>2.5717500000000002</v>
      </c>
      <c r="AE30" s="3">
        <v>2.6930000000000001</v>
      </c>
      <c r="AF30" s="3">
        <v>2.6779999999999999</v>
      </c>
      <c r="AG30" s="3">
        <v>2.8680000000000003</v>
      </c>
      <c r="AH30" s="3">
        <v>3.4430000000000001</v>
      </c>
      <c r="AI30" s="3">
        <v>2.4904999999999999</v>
      </c>
      <c r="AJ30" s="3">
        <v>2.6505000000000001</v>
      </c>
      <c r="AK30" s="3"/>
      <c r="AL30" s="3"/>
      <c r="AM30" s="3">
        <v>2.3687142857142862</v>
      </c>
      <c r="AN30" s="3">
        <v>2.0837142857142861</v>
      </c>
      <c r="AO30" s="3">
        <v>2.4137142857142861</v>
      </c>
      <c r="AP30" s="3">
        <v>2.2587142857142863</v>
      </c>
      <c r="AQ30" s="3">
        <v>2.168714285714286</v>
      </c>
      <c r="AR30" s="3">
        <v>2.0912142857142864</v>
      </c>
      <c r="AS30" s="3">
        <v>2.2662142857142862</v>
      </c>
      <c r="AT30" s="3">
        <v>2.3812142857142864</v>
      </c>
      <c r="AU30" s="3">
        <v>2.4962142857142862</v>
      </c>
      <c r="AV30" s="3">
        <v>2.0887142857142864</v>
      </c>
      <c r="AW30" s="3">
        <v>2.5099642857142861</v>
      </c>
      <c r="AX30" s="3">
        <v>2.6199642857142864</v>
      </c>
      <c r="AY30" s="3">
        <v>2.2949642857142862</v>
      </c>
      <c r="AZ30" s="3">
        <v>2.2787142857142864</v>
      </c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</row>
    <row r="31" spans="1:79" x14ac:dyDescent="0.25">
      <c r="A31" s="14">
        <f t="shared" si="7"/>
        <v>982</v>
      </c>
      <c r="B31" s="8">
        <f t="shared" si="3"/>
        <v>36693</v>
      </c>
      <c r="C31" s="3">
        <f t="shared" si="9"/>
        <v>0</v>
      </c>
      <c r="D31" s="3">
        <f t="shared" si="9"/>
        <v>0</v>
      </c>
      <c r="E31" s="3">
        <f t="shared" si="9"/>
        <v>0</v>
      </c>
      <c r="F31" s="3">
        <f t="shared" si="9"/>
        <v>0</v>
      </c>
      <c r="G31" s="3">
        <f t="shared" si="9"/>
        <v>0</v>
      </c>
      <c r="H31" s="3">
        <f t="shared" si="9"/>
        <v>0</v>
      </c>
      <c r="I31" s="3">
        <f t="shared" si="9"/>
        <v>0</v>
      </c>
      <c r="J31" s="3">
        <f t="shared" si="9"/>
        <v>0</v>
      </c>
      <c r="K31" s="3">
        <f t="shared" si="9"/>
        <v>4.43</v>
      </c>
      <c r="L31" s="3">
        <f t="shared" si="9"/>
        <v>4.4880000000000004</v>
      </c>
      <c r="M31" s="3">
        <f t="shared" si="9"/>
        <v>0</v>
      </c>
      <c r="N31" s="3">
        <f t="shared" si="9"/>
        <v>0</v>
      </c>
      <c r="O31" s="3">
        <f t="shared" si="9"/>
        <v>4.4880000000000004</v>
      </c>
      <c r="P31" s="3">
        <f t="shared" si="9"/>
        <v>4.4880000000000004</v>
      </c>
      <c r="Q31" s="3">
        <f t="shared" si="9"/>
        <v>0</v>
      </c>
      <c r="R31" s="3">
        <f t="shared" si="9"/>
        <v>0</v>
      </c>
      <c r="S31" s="3">
        <f t="shared" si="10"/>
        <v>0</v>
      </c>
      <c r="T31" s="3">
        <f t="shared" si="10"/>
        <v>0</v>
      </c>
      <c r="U31" s="3">
        <f t="shared" si="10"/>
        <v>0</v>
      </c>
      <c r="V31" s="3"/>
      <c r="W31" s="3">
        <v>2.6158000000000001</v>
      </c>
      <c r="X31" s="3">
        <v>2.3108</v>
      </c>
      <c r="Y31" s="3">
        <v>2.7470500000000002</v>
      </c>
      <c r="Z31" s="3">
        <v>2.4858000000000002</v>
      </c>
      <c r="AA31" s="3">
        <v>2.4157999999999999</v>
      </c>
      <c r="AB31" s="3">
        <v>2.3908</v>
      </c>
      <c r="AC31" s="3">
        <v>2.5108000000000001</v>
      </c>
      <c r="AD31" s="3">
        <v>2.5808</v>
      </c>
      <c r="AE31" s="3">
        <v>2.6858</v>
      </c>
      <c r="AF31" s="3">
        <v>2.5958000000000001</v>
      </c>
      <c r="AG31" s="3">
        <v>2.8757999999999999</v>
      </c>
      <c r="AH31" s="3">
        <v>3.4008000000000003</v>
      </c>
      <c r="AI31" s="3">
        <v>2.4933000000000001</v>
      </c>
      <c r="AJ31" s="3">
        <v>2.6583000000000001</v>
      </c>
      <c r="AK31" s="3"/>
      <c r="AL31" s="3"/>
      <c r="AM31" s="3">
        <v>2.3677142857142859</v>
      </c>
      <c r="AN31" s="3">
        <v>2.072714285714286</v>
      </c>
      <c r="AO31" s="3">
        <v>2.4114642857142861</v>
      </c>
      <c r="AP31" s="3">
        <v>2.2552142857142861</v>
      </c>
      <c r="AQ31" s="3">
        <v>2.1677142857142857</v>
      </c>
      <c r="AR31" s="3">
        <v>2.0777142857142858</v>
      </c>
      <c r="AS31" s="3">
        <v>2.2639642857142861</v>
      </c>
      <c r="AT31" s="3">
        <v>2.3802142857142861</v>
      </c>
      <c r="AU31" s="3">
        <v>2.4927142857142859</v>
      </c>
      <c r="AV31" s="3">
        <v>2.072714285714286</v>
      </c>
      <c r="AW31" s="3">
        <v>2.5039642857142859</v>
      </c>
      <c r="AX31" s="3">
        <v>2.6177142857142859</v>
      </c>
      <c r="AY31" s="3">
        <v>2.297714285714286</v>
      </c>
      <c r="AZ31" s="3">
        <v>2.277714285714286</v>
      </c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</row>
    <row r="32" spans="1:79" x14ac:dyDescent="0.25">
      <c r="A32" s="14">
        <f t="shared" si="7"/>
        <v>981</v>
      </c>
      <c r="B32" s="8">
        <f t="shared" si="3"/>
        <v>36692</v>
      </c>
      <c r="C32" s="3">
        <f t="shared" si="9"/>
        <v>0</v>
      </c>
      <c r="D32" s="3">
        <f t="shared" si="9"/>
        <v>0</v>
      </c>
      <c r="E32" s="3">
        <f t="shared" si="9"/>
        <v>0</v>
      </c>
      <c r="F32" s="3">
        <f t="shared" si="9"/>
        <v>0</v>
      </c>
      <c r="G32" s="3">
        <f t="shared" si="9"/>
        <v>0</v>
      </c>
      <c r="H32" s="3">
        <f t="shared" si="9"/>
        <v>0</v>
      </c>
      <c r="I32" s="3">
        <f t="shared" si="9"/>
        <v>0</v>
      </c>
      <c r="J32" s="3">
        <f t="shared" si="9"/>
        <v>0</v>
      </c>
      <c r="K32" s="3">
        <f t="shared" si="9"/>
        <v>4.33</v>
      </c>
      <c r="L32" s="3">
        <f t="shared" si="9"/>
        <v>4.4630000000000001</v>
      </c>
      <c r="M32" s="3">
        <f t="shared" si="9"/>
        <v>0</v>
      </c>
      <c r="N32" s="3">
        <f t="shared" si="9"/>
        <v>0</v>
      </c>
      <c r="O32" s="3">
        <f t="shared" si="9"/>
        <v>4.4630000000000001</v>
      </c>
      <c r="P32" s="3">
        <f t="shared" si="9"/>
        <v>4.4630000000000001</v>
      </c>
      <c r="Q32" s="3">
        <f t="shared" si="9"/>
        <v>0</v>
      </c>
      <c r="R32" s="3">
        <f t="shared" si="9"/>
        <v>0</v>
      </c>
      <c r="S32" s="3">
        <f t="shared" si="10"/>
        <v>0</v>
      </c>
      <c r="T32" s="3">
        <f t="shared" si="10"/>
        <v>0</v>
      </c>
      <c r="U32" s="3">
        <f t="shared" si="10"/>
        <v>0</v>
      </c>
      <c r="V32" s="3"/>
      <c r="W32" s="3">
        <v>2.62</v>
      </c>
      <c r="X32" s="3">
        <v>2.2999999999999998</v>
      </c>
      <c r="Y32" s="3">
        <v>2.7524999999999999</v>
      </c>
      <c r="Z32" s="3">
        <v>2.5</v>
      </c>
      <c r="AA32" s="3">
        <v>2.415</v>
      </c>
      <c r="AB32" s="3">
        <v>2.3925000000000001</v>
      </c>
      <c r="AC32" s="3">
        <v>2.51125</v>
      </c>
      <c r="AD32" s="3">
        <v>2.585</v>
      </c>
      <c r="AE32" s="3">
        <v>2.67</v>
      </c>
      <c r="AF32" s="3">
        <v>2.6</v>
      </c>
      <c r="AG32" s="3">
        <v>2.88</v>
      </c>
      <c r="AH32" s="3">
        <v>3.4049999999999998</v>
      </c>
      <c r="AI32" s="3">
        <v>2.4975000000000001</v>
      </c>
      <c r="AJ32" s="3">
        <v>2.61</v>
      </c>
      <c r="AK32" s="3"/>
      <c r="AL32" s="3"/>
      <c r="AM32" s="3">
        <v>2.3687142857142858</v>
      </c>
      <c r="AN32" s="3">
        <v>2.0837142857142856</v>
      </c>
      <c r="AO32" s="3">
        <v>2.4112142857142858</v>
      </c>
      <c r="AP32" s="3">
        <v>2.2562142857142859</v>
      </c>
      <c r="AQ32" s="3">
        <v>2.171214285714286</v>
      </c>
      <c r="AR32" s="3">
        <v>2.0837142857142856</v>
      </c>
      <c r="AS32" s="3">
        <v>2.2674642857142859</v>
      </c>
      <c r="AT32" s="3">
        <v>2.3812142857142859</v>
      </c>
      <c r="AU32" s="3">
        <v>2.4937142857142858</v>
      </c>
      <c r="AV32" s="3">
        <v>2.0687142857142859</v>
      </c>
      <c r="AW32" s="3">
        <v>2.5049642857142858</v>
      </c>
      <c r="AX32" s="3">
        <v>2.6187142857142858</v>
      </c>
      <c r="AY32" s="3">
        <v>2.2987142857142859</v>
      </c>
      <c r="AZ32" s="3">
        <v>2.2687142857142857</v>
      </c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</row>
    <row r="33" spans="1:79" x14ac:dyDescent="0.25">
      <c r="A33" s="14">
        <f t="shared" si="7"/>
        <v>980</v>
      </c>
      <c r="B33" s="8">
        <f t="shared" si="3"/>
        <v>36691</v>
      </c>
      <c r="C33" s="3">
        <f t="shared" si="9"/>
        <v>0</v>
      </c>
      <c r="D33" s="3">
        <f t="shared" si="9"/>
        <v>0</v>
      </c>
      <c r="E33" s="3">
        <f t="shared" si="9"/>
        <v>0</v>
      </c>
      <c r="F33" s="3">
        <f t="shared" si="9"/>
        <v>0</v>
      </c>
      <c r="G33" s="3">
        <f t="shared" si="9"/>
        <v>0</v>
      </c>
      <c r="H33" s="3">
        <f t="shared" si="9"/>
        <v>0</v>
      </c>
      <c r="I33" s="3">
        <f t="shared" si="9"/>
        <v>0</v>
      </c>
      <c r="J33" s="3">
        <f t="shared" si="9"/>
        <v>0</v>
      </c>
      <c r="K33" s="3">
        <f t="shared" si="9"/>
        <v>4.0999999999999996</v>
      </c>
      <c r="L33" s="3">
        <f t="shared" si="9"/>
        <v>4.2560000000000002</v>
      </c>
      <c r="M33" s="3">
        <f t="shared" si="9"/>
        <v>0</v>
      </c>
      <c r="N33" s="3">
        <f t="shared" si="9"/>
        <v>0</v>
      </c>
      <c r="O33" s="3">
        <f t="shared" si="9"/>
        <v>4.2560000000000002</v>
      </c>
      <c r="P33" s="3">
        <f t="shared" si="9"/>
        <v>4.2560000000000002</v>
      </c>
      <c r="Q33" s="3">
        <f t="shared" si="9"/>
        <v>0</v>
      </c>
      <c r="R33" s="3">
        <f t="shared" si="9"/>
        <v>0</v>
      </c>
      <c r="S33" s="3">
        <f t="shared" si="10"/>
        <v>0</v>
      </c>
      <c r="T33" s="3">
        <f t="shared" si="10"/>
        <v>0</v>
      </c>
      <c r="U33" s="3">
        <f t="shared" si="10"/>
        <v>0</v>
      </c>
      <c r="V33" s="3"/>
      <c r="W33" s="3">
        <v>2.6008000000000004</v>
      </c>
      <c r="X33" s="3">
        <v>2.2683000000000004</v>
      </c>
      <c r="Y33" s="3">
        <v>2.7333000000000003</v>
      </c>
      <c r="Z33" s="3">
        <v>2.4683000000000006</v>
      </c>
      <c r="AA33" s="3">
        <v>2.3908000000000005</v>
      </c>
      <c r="AB33" s="3">
        <v>2.3783000000000003</v>
      </c>
      <c r="AC33" s="3">
        <v>2.4958000000000005</v>
      </c>
      <c r="AD33" s="3">
        <v>2.5583000000000005</v>
      </c>
      <c r="AE33" s="3">
        <v>2.6370500000000003</v>
      </c>
      <c r="AF33" s="3">
        <v>2.5808000000000004</v>
      </c>
      <c r="AG33" s="3">
        <v>2.8608000000000002</v>
      </c>
      <c r="AH33" s="3">
        <v>3.3858000000000006</v>
      </c>
      <c r="AI33" s="3">
        <v>2.4908000000000006</v>
      </c>
      <c r="AJ33" s="3">
        <v>2.5908000000000007</v>
      </c>
      <c r="AK33" s="3"/>
      <c r="AL33" s="3"/>
      <c r="AM33" s="3">
        <v>2.3397142857142859</v>
      </c>
      <c r="AN33" s="3">
        <v>2.0347142857142857</v>
      </c>
      <c r="AO33" s="3">
        <v>2.3822142857142858</v>
      </c>
      <c r="AP33" s="3">
        <v>2.2247142857142856</v>
      </c>
      <c r="AQ33" s="3">
        <v>2.1397142857142857</v>
      </c>
      <c r="AR33" s="3">
        <v>2.0497142857142858</v>
      </c>
      <c r="AS33" s="3">
        <v>2.2397142857142858</v>
      </c>
      <c r="AT33" s="3">
        <v>2.352214285714286</v>
      </c>
      <c r="AU33" s="3">
        <v>2.4522142857142857</v>
      </c>
      <c r="AV33" s="3">
        <v>2.0297142857142858</v>
      </c>
      <c r="AW33" s="3">
        <v>2.4759642857142858</v>
      </c>
      <c r="AX33" s="3">
        <v>2.5872142857142859</v>
      </c>
      <c r="AY33" s="3">
        <v>2.2647142857142857</v>
      </c>
      <c r="AZ33" s="3">
        <v>2.2397142857142858</v>
      </c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</row>
    <row r="34" spans="1:79" x14ac:dyDescent="0.25">
      <c r="A34" s="14">
        <f t="shared" si="7"/>
        <v>979</v>
      </c>
      <c r="B34" s="8">
        <f t="shared" si="3"/>
        <v>36690</v>
      </c>
      <c r="C34" s="3">
        <f t="shared" si="9"/>
        <v>0</v>
      </c>
      <c r="D34" s="3">
        <f t="shared" si="9"/>
        <v>0</v>
      </c>
      <c r="E34" s="3">
        <f t="shared" si="9"/>
        <v>0</v>
      </c>
      <c r="F34" s="3">
        <f t="shared" si="9"/>
        <v>0</v>
      </c>
      <c r="G34" s="3">
        <f t="shared" si="9"/>
        <v>0</v>
      </c>
      <c r="H34" s="3">
        <f t="shared" si="9"/>
        <v>0</v>
      </c>
      <c r="I34" s="3">
        <f t="shared" si="9"/>
        <v>0</v>
      </c>
      <c r="J34" s="3">
        <f t="shared" si="9"/>
        <v>0</v>
      </c>
      <c r="K34" s="3">
        <f t="shared" si="9"/>
        <v>4.24</v>
      </c>
      <c r="L34" s="3">
        <f t="shared" si="9"/>
        <v>4.1580000000000004</v>
      </c>
      <c r="M34" s="3">
        <f t="shared" si="9"/>
        <v>0</v>
      </c>
      <c r="N34" s="3">
        <f t="shared" si="9"/>
        <v>0</v>
      </c>
      <c r="O34" s="3">
        <f t="shared" si="9"/>
        <v>4.1580000000000004</v>
      </c>
      <c r="P34" s="3">
        <f t="shared" si="9"/>
        <v>4.1580000000000004</v>
      </c>
      <c r="Q34" s="3">
        <f t="shared" si="9"/>
        <v>0</v>
      </c>
      <c r="R34" s="3">
        <f t="shared" ref="R34:U44" si="11">VLOOKUP($B34,PRICELOOK,R$4,FALSE)</f>
        <v>0</v>
      </c>
      <c r="S34" s="3">
        <f t="shared" si="11"/>
        <v>0</v>
      </c>
      <c r="T34" s="3">
        <f t="shared" si="11"/>
        <v>0</v>
      </c>
      <c r="U34" s="3">
        <f t="shared" si="11"/>
        <v>0</v>
      </c>
      <c r="V34" s="3"/>
      <c r="W34" s="3">
        <v>2.5885999999999996</v>
      </c>
      <c r="X34" s="3">
        <v>2.2435999999999998</v>
      </c>
      <c r="Y34" s="3">
        <v>2.7210999999999994</v>
      </c>
      <c r="Z34" s="3">
        <v>2.4485999999999994</v>
      </c>
      <c r="AA34" s="3">
        <v>2.3685999999999994</v>
      </c>
      <c r="AB34" s="3">
        <v>2.3585999999999996</v>
      </c>
      <c r="AC34" s="3">
        <v>2.4835999999999996</v>
      </c>
      <c r="AD34" s="3">
        <v>2.5460999999999996</v>
      </c>
      <c r="AE34" s="3">
        <v>2.6185999999999994</v>
      </c>
      <c r="AF34" s="3">
        <v>2.5585999999999998</v>
      </c>
      <c r="AG34" s="3">
        <v>2.8435999999999995</v>
      </c>
      <c r="AH34" s="3">
        <v>3.3485999999999994</v>
      </c>
      <c r="AI34" s="3">
        <v>2.4735999999999994</v>
      </c>
      <c r="AJ34" s="3">
        <v>2.5785999999999998</v>
      </c>
      <c r="AK34" s="3"/>
      <c r="AL34" s="3"/>
      <c r="AM34" s="3">
        <v>2.3214285714285716</v>
      </c>
      <c r="AN34" s="3">
        <v>2.0114285714285716</v>
      </c>
      <c r="AO34" s="3">
        <v>2.3639285714285716</v>
      </c>
      <c r="AP34" s="3">
        <v>2.2089285714285718</v>
      </c>
      <c r="AQ34" s="3">
        <v>2.1239285714285714</v>
      </c>
      <c r="AR34" s="3">
        <v>2.0264285714285717</v>
      </c>
      <c r="AS34" s="3">
        <v>2.2189285714285716</v>
      </c>
      <c r="AT34" s="3">
        <v>2.3339285714285718</v>
      </c>
      <c r="AU34" s="3">
        <v>2.4289285714285715</v>
      </c>
      <c r="AV34" s="3">
        <v>2.0114285714285716</v>
      </c>
      <c r="AW34" s="3">
        <v>2.4589285714285718</v>
      </c>
      <c r="AX34" s="3">
        <v>2.5689285714285717</v>
      </c>
      <c r="AY34" s="3">
        <v>2.2464285714285714</v>
      </c>
      <c r="AZ34" s="3">
        <v>2.1964285714285716</v>
      </c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</row>
    <row r="35" spans="1:79" x14ac:dyDescent="0.25">
      <c r="A35" s="14">
        <f t="shared" si="7"/>
        <v>978</v>
      </c>
      <c r="B35" s="8">
        <f t="shared" si="3"/>
        <v>36689</v>
      </c>
      <c r="C35" s="3">
        <f t="shared" ref="C35:R44" si="12">VLOOKUP($B35,PRICELOOK,C$4,FALSE)</f>
        <v>0</v>
      </c>
      <c r="D35" s="3">
        <f t="shared" si="12"/>
        <v>0</v>
      </c>
      <c r="E35" s="3">
        <f t="shared" si="12"/>
        <v>0</v>
      </c>
      <c r="F35" s="3">
        <f t="shared" si="12"/>
        <v>0</v>
      </c>
      <c r="G35" s="3">
        <f t="shared" si="12"/>
        <v>0</v>
      </c>
      <c r="H35" s="3">
        <f t="shared" si="12"/>
        <v>0</v>
      </c>
      <c r="I35" s="3">
        <f t="shared" si="12"/>
        <v>0</v>
      </c>
      <c r="J35" s="3">
        <f t="shared" si="12"/>
        <v>0</v>
      </c>
      <c r="K35" s="3">
        <f t="shared" si="12"/>
        <v>4.18</v>
      </c>
      <c r="L35" s="3">
        <f t="shared" si="12"/>
        <v>4.2119999999999997</v>
      </c>
      <c r="M35" s="3">
        <f t="shared" si="12"/>
        <v>0</v>
      </c>
      <c r="N35" s="3">
        <f t="shared" si="12"/>
        <v>0</v>
      </c>
      <c r="O35" s="3">
        <f t="shared" si="12"/>
        <v>4.2119999999999997</v>
      </c>
      <c r="P35" s="3">
        <f t="shared" si="12"/>
        <v>4.2119999999999997</v>
      </c>
      <c r="Q35" s="3">
        <f t="shared" si="12"/>
        <v>0</v>
      </c>
      <c r="R35" s="3">
        <f t="shared" si="12"/>
        <v>0</v>
      </c>
      <c r="S35" s="3">
        <f t="shared" si="11"/>
        <v>0</v>
      </c>
      <c r="T35" s="3">
        <f t="shared" si="11"/>
        <v>0</v>
      </c>
      <c r="U35" s="3">
        <f t="shared" si="11"/>
        <v>0</v>
      </c>
      <c r="V35" s="3"/>
      <c r="W35" s="3">
        <v>2.6002000000000001</v>
      </c>
      <c r="X35" s="3">
        <v>2.2552000000000003</v>
      </c>
      <c r="Y35" s="3">
        <v>2.7326999999999999</v>
      </c>
      <c r="Z35" s="3">
        <v>2.4601999999999999</v>
      </c>
      <c r="AA35" s="3">
        <v>2.3801999999999999</v>
      </c>
      <c r="AB35" s="3">
        <v>2.3702000000000001</v>
      </c>
      <c r="AC35" s="3">
        <v>2.4952000000000001</v>
      </c>
      <c r="AD35" s="3">
        <v>2.5577000000000001</v>
      </c>
      <c r="AE35" s="3">
        <v>2.6301999999999999</v>
      </c>
      <c r="AF35" s="3">
        <v>2.5702000000000003</v>
      </c>
      <c r="AG35" s="3">
        <v>2.8552</v>
      </c>
      <c r="AH35" s="3">
        <v>3.3601999999999999</v>
      </c>
      <c r="AI35" s="3">
        <v>2.4851999999999999</v>
      </c>
      <c r="AJ35" s="3">
        <v>2.5902000000000003</v>
      </c>
      <c r="AK35" s="3"/>
      <c r="AL35" s="3"/>
      <c r="AM35" s="3">
        <v>2.331142857142857</v>
      </c>
      <c r="AN35" s="3">
        <v>2.0211428571428569</v>
      </c>
      <c r="AO35" s="3">
        <v>2.3736428571428569</v>
      </c>
      <c r="AP35" s="3">
        <v>2.2186428571428571</v>
      </c>
      <c r="AQ35" s="3">
        <v>2.1336428571428572</v>
      </c>
      <c r="AR35" s="3">
        <v>2.036142857142857</v>
      </c>
      <c r="AS35" s="3">
        <v>2.2286428571428569</v>
      </c>
      <c r="AT35" s="3">
        <v>2.3436428571428571</v>
      </c>
      <c r="AU35" s="3">
        <v>2.4386428571428569</v>
      </c>
      <c r="AV35" s="3">
        <v>2.0211428571428569</v>
      </c>
      <c r="AW35" s="3">
        <v>2.4686428571428571</v>
      </c>
      <c r="AX35" s="3">
        <v>2.578642857142857</v>
      </c>
      <c r="AY35" s="3">
        <v>2.2561428571428568</v>
      </c>
      <c r="AZ35" s="3">
        <v>2.206142857142857</v>
      </c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</row>
    <row r="36" spans="1:79" x14ac:dyDescent="0.25">
      <c r="A36" s="14">
        <f t="shared" si="7"/>
        <v>977</v>
      </c>
      <c r="B36" s="8">
        <f t="shared" si="3"/>
        <v>36686</v>
      </c>
      <c r="C36" s="3">
        <f t="shared" si="12"/>
        <v>0</v>
      </c>
      <c r="D36" s="3">
        <f t="shared" si="12"/>
        <v>0</v>
      </c>
      <c r="E36" s="3">
        <f t="shared" si="12"/>
        <v>0</v>
      </c>
      <c r="F36" s="3">
        <f t="shared" si="12"/>
        <v>0</v>
      </c>
      <c r="G36" s="3">
        <f t="shared" si="12"/>
        <v>0</v>
      </c>
      <c r="H36" s="3">
        <f t="shared" si="12"/>
        <v>0</v>
      </c>
      <c r="I36" s="3">
        <f t="shared" si="12"/>
        <v>0</v>
      </c>
      <c r="J36" s="3">
        <f t="shared" si="12"/>
        <v>0</v>
      </c>
      <c r="K36" s="3">
        <f t="shared" si="12"/>
        <v>4.08</v>
      </c>
      <c r="L36" s="3">
        <f t="shared" si="12"/>
        <v>4.16</v>
      </c>
      <c r="M36" s="3">
        <f t="shared" si="12"/>
        <v>0</v>
      </c>
      <c r="N36" s="3">
        <f t="shared" si="12"/>
        <v>0</v>
      </c>
      <c r="O36" s="3">
        <f t="shared" si="12"/>
        <v>4.16</v>
      </c>
      <c r="P36" s="3">
        <f t="shared" si="12"/>
        <v>4.16</v>
      </c>
      <c r="Q36" s="3">
        <f t="shared" si="12"/>
        <v>0</v>
      </c>
      <c r="R36" s="3">
        <f t="shared" si="12"/>
        <v>0</v>
      </c>
      <c r="S36" s="3">
        <f t="shared" si="11"/>
        <v>0</v>
      </c>
      <c r="T36" s="3">
        <f t="shared" si="11"/>
        <v>0</v>
      </c>
      <c r="U36" s="3">
        <f t="shared" si="11"/>
        <v>0</v>
      </c>
      <c r="V36" s="3"/>
      <c r="W36" s="3">
        <v>2.5810000000000004</v>
      </c>
      <c r="X36" s="3">
        <v>2.2660000000000005</v>
      </c>
      <c r="Y36" s="3">
        <v>2.7172500000000004</v>
      </c>
      <c r="Z36" s="3">
        <v>2.4510000000000005</v>
      </c>
      <c r="AA36" s="3">
        <v>2.3610000000000002</v>
      </c>
      <c r="AB36" s="3">
        <v>2.3610000000000002</v>
      </c>
      <c r="AC36" s="3">
        <v>2.4735000000000005</v>
      </c>
      <c r="AD36" s="3">
        <v>2.5385000000000004</v>
      </c>
      <c r="AE36" s="3">
        <v>2.6060000000000003</v>
      </c>
      <c r="AF36" s="3">
        <v>2.5810000000000004</v>
      </c>
      <c r="AG36" s="3">
        <v>2.8335000000000004</v>
      </c>
      <c r="AH36" s="3">
        <v>3.3310000000000004</v>
      </c>
      <c r="AI36" s="3">
        <v>2.4660000000000002</v>
      </c>
      <c r="AJ36" s="3">
        <v>2.5810000000000004</v>
      </c>
      <c r="AK36" s="3"/>
      <c r="AL36" s="3"/>
      <c r="AM36" s="3">
        <v>2.3065714285714285</v>
      </c>
      <c r="AN36" s="3">
        <v>2.0090714285714286</v>
      </c>
      <c r="AO36" s="3">
        <v>2.3478214285714283</v>
      </c>
      <c r="AP36" s="3">
        <v>2.1965714285714286</v>
      </c>
      <c r="AQ36" s="3">
        <v>2.1090714285714283</v>
      </c>
      <c r="AR36" s="3">
        <v>2.0165714285714285</v>
      </c>
      <c r="AS36" s="3">
        <v>2.2065714285714284</v>
      </c>
      <c r="AT36" s="3">
        <v>2.3190714285714287</v>
      </c>
      <c r="AU36" s="3">
        <v>2.4190714285714283</v>
      </c>
      <c r="AV36" s="3">
        <v>2.0065714285714287</v>
      </c>
      <c r="AW36" s="3">
        <v>2.4440714285714287</v>
      </c>
      <c r="AX36" s="3">
        <v>2.5490714285714287</v>
      </c>
      <c r="AY36" s="3">
        <v>2.2365714285714287</v>
      </c>
      <c r="AZ36" s="3">
        <v>2.1815714285714285</v>
      </c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</row>
    <row r="37" spans="1:79" x14ac:dyDescent="0.25">
      <c r="A37" s="14">
        <f t="shared" si="7"/>
        <v>976</v>
      </c>
      <c r="B37" s="8">
        <f t="shared" si="3"/>
        <v>36685</v>
      </c>
      <c r="C37" s="3">
        <f t="shared" si="12"/>
        <v>0</v>
      </c>
      <c r="D37" s="3">
        <f t="shared" si="12"/>
        <v>0</v>
      </c>
      <c r="E37" s="3">
        <f t="shared" si="12"/>
        <v>0</v>
      </c>
      <c r="F37" s="3">
        <f t="shared" si="12"/>
        <v>0</v>
      </c>
      <c r="G37" s="3">
        <f t="shared" si="12"/>
        <v>0</v>
      </c>
      <c r="H37" s="3">
        <f t="shared" si="12"/>
        <v>0</v>
      </c>
      <c r="I37" s="3">
        <f t="shared" si="12"/>
        <v>0</v>
      </c>
      <c r="J37" s="3">
        <f t="shared" si="12"/>
        <v>0</v>
      </c>
      <c r="K37" s="3">
        <f t="shared" si="12"/>
        <v>3.92</v>
      </c>
      <c r="L37" s="3">
        <f t="shared" si="12"/>
        <v>4.133</v>
      </c>
      <c r="M37" s="3">
        <f t="shared" si="12"/>
        <v>0</v>
      </c>
      <c r="N37" s="3">
        <f t="shared" si="12"/>
        <v>0</v>
      </c>
      <c r="O37" s="3">
        <f t="shared" si="12"/>
        <v>4.133</v>
      </c>
      <c r="P37" s="3">
        <f t="shared" si="12"/>
        <v>4.133</v>
      </c>
      <c r="Q37" s="3">
        <f t="shared" si="12"/>
        <v>0</v>
      </c>
      <c r="R37" s="3">
        <f t="shared" si="12"/>
        <v>0</v>
      </c>
      <c r="S37" s="3">
        <f t="shared" si="11"/>
        <v>0</v>
      </c>
      <c r="T37" s="3">
        <f t="shared" si="11"/>
        <v>0</v>
      </c>
      <c r="U37" s="3">
        <f t="shared" si="11"/>
        <v>0</v>
      </c>
      <c r="V37" s="3"/>
      <c r="W37" s="3">
        <v>2.5783999999999998</v>
      </c>
      <c r="X37" s="3">
        <v>2.2483999999999997</v>
      </c>
      <c r="Y37" s="3">
        <v>2.7146499999999998</v>
      </c>
      <c r="Z37" s="3">
        <v>2.4533999999999998</v>
      </c>
      <c r="AA37" s="3">
        <v>2.3483999999999998</v>
      </c>
      <c r="AB37" s="3">
        <v>2.3483999999999998</v>
      </c>
      <c r="AC37" s="3">
        <v>2.4708999999999999</v>
      </c>
      <c r="AD37" s="3">
        <v>2.5358999999999998</v>
      </c>
      <c r="AE37" s="3">
        <v>2.6033999999999997</v>
      </c>
      <c r="AF37" s="3">
        <v>2.5783999999999998</v>
      </c>
      <c r="AG37" s="3">
        <v>2.8308999999999997</v>
      </c>
      <c r="AH37" s="3">
        <v>3.3283999999999998</v>
      </c>
      <c r="AI37" s="3">
        <v>2.4583999999999997</v>
      </c>
      <c r="AJ37" s="3">
        <v>2.5783999999999998</v>
      </c>
      <c r="AK37" s="3"/>
      <c r="AL37" s="3"/>
      <c r="AM37" s="3">
        <v>2.305571428571429</v>
      </c>
      <c r="AN37" s="3">
        <v>2.0055714285714292</v>
      </c>
      <c r="AO37" s="3">
        <v>2.348071428571429</v>
      </c>
      <c r="AP37" s="3">
        <v>2.1955714285714292</v>
      </c>
      <c r="AQ37" s="3">
        <v>2.1105714285714292</v>
      </c>
      <c r="AR37" s="3">
        <v>2.015571428571429</v>
      </c>
      <c r="AS37" s="3">
        <v>2.205571428571429</v>
      </c>
      <c r="AT37" s="3">
        <v>2.319321428571429</v>
      </c>
      <c r="AU37" s="3">
        <v>2.4155714285714289</v>
      </c>
      <c r="AV37" s="3">
        <v>1.9980714285714289</v>
      </c>
      <c r="AW37" s="3">
        <v>2.4455714285714292</v>
      </c>
      <c r="AX37" s="3">
        <v>2.555571428571429</v>
      </c>
      <c r="AY37" s="3">
        <v>2.2305714285714289</v>
      </c>
      <c r="AZ37" s="3">
        <v>2.1755714285714292</v>
      </c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</row>
    <row r="38" spans="1:79" x14ac:dyDescent="0.25">
      <c r="A38" s="14">
        <f t="shared" si="7"/>
        <v>975</v>
      </c>
      <c r="B38" s="8">
        <f t="shared" si="3"/>
        <v>36684</v>
      </c>
      <c r="C38" s="3">
        <f t="shared" si="12"/>
        <v>0</v>
      </c>
      <c r="D38" s="3">
        <f t="shared" si="12"/>
        <v>0</v>
      </c>
      <c r="E38" s="3">
        <f t="shared" si="12"/>
        <v>0</v>
      </c>
      <c r="F38" s="3">
        <f t="shared" si="12"/>
        <v>0</v>
      </c>
      <c r="G38" s="3">
        <f t="shared" si="12"/>
        <v>0</v>
      </c>
      <c r="H38" s="3">
        <f t="shared" si="12"/>
        <v>0</v>
      </c>
      <c r="I38" s="3">
        <f t="shared" si="12"/>
        <v>0</v>
      </c>
      <c r="J38" s="3">
        <f t="shared" si="12"/>
        <v>0</v>
      </c>
      <c r="K38" s="3">
        <f t="shared" si="12"/>
        <v>4.21</v>
      </c>
      <c r="L38" s="3">
        <f t="shared" si="12"/>
        <v>3.9449999999999998</v>
      </c>
      <c r="M38" s="3">
        <f t="shared" si="12"/>
        <v>0</v>
      </c>
      <c r="N38" s="3">
        <f t="shared" si="12"/>
        <v>0</v>
      </c>
      <c r="O38" s="3">
        <f t="shared" si="12"/>
        <v>3.9449999999999998</v>
      </c>
      <c r="P38" s="3">
        <f t="shared" si="12"/>
        <v>3.9449999999999998</v>
      </c>
      <c r="Q38" s="3">
        <f t="shared" si="12"/>
        <v>0</v>
      </c>
      <c r="R38" s="3">
        <f t="shared" si="12"/>
        <v>0</v>
      </c>
      <c r="S38" s="3">
        <f t="shared" si="11"/>
        <v>0</v>
      </c>
      <c r="T38" s="3">
        <f t="shared" si="11"/>
        <v>0</v>
      </c>
      <c r="U38" s="3">
        <f t="shared" si="11"/>
        <v>0</v>
      </c>
      <c r="V38" s="3"/>
      <c r="W38" s="3">
        <v>2.6141999999999999</v>
      </c>
      <c r="X38" s="3">
        <v>2.2991999999999999</v>
      </c>
      <c r="Y38" s="3">
        <v>2.7504499999999998</v>
      </c>
      <c r="Z38" s="3">
        <v>2.4791999999999996</v>
      </c>
      <c r="AA38" s="3">
        <v>2.3742000000000001</v>
      </c>
      <c r="AB38" s="3">
        <v>2.3742000000000001</v>
      </c>
      <c r="AC38" s="3">
        <v>2.5042</v>
      </c>
      <c r="AD38" s="3">
        <v>2.5716999999999999</v>
      </c>
      <c r="AE38" s="3">
        <v>2.6341999999999999</v>
      </c>
      <c r="AF38" s="3">
        <v>2.6141999999999999</v>
      </c>
      <c r="AG38" s="3">
        <v>2.8666999999999998</v>
      </c>
      <c r="AH38" s="3">
        <v>3.3641999999999999</v>
      </c>
      <c r="AI38" s="3">
        <v>2.4941999999999998</v>
      </c>
      <c r="AJ38" s="3">
        <v>2.6141999999999999</v>
      </c>
      <c r="AK38" s="3"/>
      <c r="AL38" s="3"/>
      <c r="AM38" s="3">
        <v>2.3797142857142859</v>
      </c>
      <c r="AN38" s="3">
        <v>2.0747142857142857</v>
      </c>
      <c r="AO38" s="3">
        <v>2.4247142857142858</v>
      </c>
      <c r="AP38" s="3">
        <v>2.2622142857142857</v>
      </c>
      <c r="AQ38" s="3">
        <v>2.167214285714286</v>
      </c>
      <c r="AR38" s="3">
        <v>2.0747142857142857</v>
      </c>
      <c r="AS38" s="3">
        <v>2.2747142857142859</v>
      </c>
      <c r="AT38" s="3">
        <v>2.3909642857142859</v>
      </c>
      <c r="AU38" s="3">
        <v>2.4722142857142857</v>
      </c>
      <c r="AV38" s="3">
        <v>2.0647142857142859</v>
      </c>
      <c r="AW38" s="3">
        <v>2.519714285714286</v>
      </c>
      <c r="AX38" s="3">
        <v>2.6297142857142859</v>
      </c>
      <c r="AY38" s="3">
        <v>2.289714285714286</v>
      </c>
      <c r="AZ38" s="3">
        <v>2.2597142857142858</v>
      </c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</row>
    <row r="39" spans="1:79" x14ac:dyDescent="0.25">
      <c r="A39" s="14">
        <f t="shared" si="7"/>
        <v>974</v>
      </c>
      <c r="B39" s="8">
        <f t="shared" si="3"/>
        <v>36683</v>
      </c>
      <c r="C39" s="3">
        <f t="shared" si="12"/>
        <v>0</v>
      </c>
      <c r="D39" s="3">
        <f t="shared" si="12"/>
        <v>0</v>
      </c>
      <c r="E39" s="3">
        <f t="shared" si="12"/>
        <v>0</v>
      </c>
      <c r="F39" s="3">
        <f t="shared" si="12"/>
        <v>0</v>
      </c>
      <c r="G39" s="3">
        <f t="shared" si="12"/>
        <v>0</v>
      </c>
      <c r="H39" s="3">
        <f t="shared" si="12"/>
        <v>0</v>
      </c>
      <c r="I39" s="3">
        <f t="shared" si="12"/>
        <v>0</v>
      </c>
      <c r="J39" s="3">
        <f t="shared" si="12"/>
        <v>0</v>
      </c>
      <c r="K39" s="3">
        <f t="shared" si="12"/>
        <v>4.4649999999999999</v>
      </c>
      <c r="L39" s="3">
        <f t="shared" si="12"/>
        <v>4.2939999999999996</v>
      </c>
      <c r="M39" s="3">
        <f t="shared" si="12"/>
        <v>0</v>
      </c>
      <c r="N39" s="3">
        <f t="shared" si="12"/>
        <v>0</v>
      </c>
      <c r="O39" s="3">
        <f t="shared" si="12"/>
        <v>4.2940000000000005</v>
      </c>
      <c r="P39" s="3">
        <f t="shared" si="12"/>
        <v>4.2940000000000005</v>
      </c>
      <c r="Q39" s="3">
        <f t="shared" si="12"/>
        <v>0</v>
      </c>
      <c r="R39" s="3">
        <f t="shared" si="12"/>
        <v>0</v>
      </c>
      <c r="S39" s="3">
        <f t="shared" si="11"/>
        <v>0</v>
      </c>
      <c r="T39" s="3">
        <f t="shared" si="11"/>
        <v>0</v>
      </c>
      <c r="U39" s="3">
        <f t="shared" si="11"/>
        <v>0</v>
      </c>
      <c r="V39" s="3"/>
      <c r="W39" s="3">
        <v>2.6093999999999999</v>
      </c>
      <c r="X39" s="3">
        <v>2.3043999999999998</v>
      </c>
      <c r="Y39" s="3">
        <v>2.7443999999999997</v>
      </c>
      <c r="Z39" s="3">
        <v>2.4744000000000002</v>
      </c>
      <c r="AA39" s="3">
        <v>2.3794</v>
      </c>
      <c r="AB39" s="3">
        <v>2.3693999999999997</v>
      </c>
      <c r="AC39" s="3">
        <v>2.5019</v>
      </c>
      <c r="AD39" s="3">
        <v>2.5681500000000002</v>
      </c>
      <c r="AE39" s="3">
        <v>2.6294</v>
      </c>
      <c r="AF39" s="3">
        <v>2.6093999999999999</v>
      </c>
      <c r="AG39" s="3">
        <v>2.8618999999999999</v>
      </c>
      <c r="AH39" s="3">
        <v>3.3593999999999999</v>
      </c>
      <c r="AI39" s="3">
        <v>2.4843999999999999</v>
      </c>
      <c r="AJ39" s="3">
        <v>2.6093999999999999</v>
      </c>
      <c r="AK39" s="3"/>
      <c r="AL39" s="3"/>
      <c r="AM39" s="3">
        <v>2.3797142857142859</v>
      </c>
      <c r="AN39" s="3">
        <v>2.0647142857142859</v>
      </c>
      <c r="AO39" s="3">
        <v>2.4272142857142858</v>
      </c>
      <c r="AP39" s="3">
        <v>2.2547142857142859</v>
      </c>
      <c r="AQ39" s="3">
        <v>2.164714285714286</v>
      </c>
      <c r="AR39" s="3">
        <v>2.0597142857142861</v>
      </c>
      <c r="AS39" s="3">
        <v>2.2772142857142859</v>
      </c>
      <c r="AT39" s="3">
        <v>2.3909642857142859</v>
      </c>
      <c r="AU39" s="3">
        <v>2.4547142857142861</v>
      </c>
      <c r="AV39" s="3">
        <v>2.0647142857142859</v>
      </c>
      <c r="AW39" s="3">
        <v>2.519714285714286</v>
      </c>
      <c r="AX39" s="3">
        <v>2.6322142857142858</v>
      </c>
      <c r="AY39" s="3">
        <v>2.289714285714286</v>
      </c>
      <c r="AZ39" s="3">
        <v>2.2447142857142861</v>
      </c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</row>
    <row r="40" spans="1:79" x14ac:dyDescent="0.25">
      <c r="A40" s="14">
        <f t="shared" si="7"/>
        <v>973</v>
      </c>
      <c r="B40" s="8">
        <f t="shared" si="3"/>
        <v>36682</v>
      </c>
      <c r="C40" s="3">
        <f t="shared" si="12"/>
        <v>0</v>
      </c>
      <c r="D40" s="3">
        <f t="shared" si="12"/>
        <v>0</v>
      </c>
      <c r="E40" s="3">
        <f t="shared" si="12"/>
        <v>0</v>
      </c>
      <c r="F40" s="3">
        <f t="shared" si="12"/>
        <v>0</v>
      </c>
      <c r="G40" s="3">
        <f t="shared" si="12"/>
        <v>0</v>
      </c>
      <c r="H40" s="3">
        <f t="shared" si="12"/>
        <v>0</v>
      </c>
      <c r="I40" s="3">
        <f t="shared" si="12"/>
        <v>0</v>
      </c>
      <c r="J40" s="3">
        <f t="shared" si="12"/>
        <v>0</v>
      </c>
      <c r="K40" s="3">
        <f t="shared" si="12"/>
        <v>4.08</v>
      </c>
      <c r="L40" s="3">
        <f t="shared" si="12"/>
        <v>4.3979999999999997</v>
      </c>
      <c r="M40" s="3">
        <f t="shared" si="12"/>
        <v>0</v>
      </c>
      <c r="N40" s="3">
        <f t="shared" si="12"/>
        <v>0</v>
      </c>
      <c r="O40" s="3">
        <f t="shared" si="12"/>
        <v>4.3980000000000006</v>
      </c>
      <c r="P40" s="3">
        <f t="shared" si="12"/>
        <v>4.3980000000000006</v>
      </c>
      <c r="Q40" s="3">
        <f t="shared" si="12"/>
        <v>0</v>
      </c>
      <c r="R40" s="3">
        <f t="shared" si="12"/>
        <v>0</v>
      </c>
      <c r="S40" s="3">
        <f t="shared" si="11"/>
        <v>0</v>
      </c>
      <c r="T40" s="3">
        <f t="shared" si="11"/>
        <v>0</v>
      </c>
      <c r="U40" s="3">
        <f t="shared" si="11"/>
        <v>0</v>
      </c>
      <c r="V40" s="3"/>
      <c r="W40" s="3">
        <v>2.6093999999999999</v>
      </c>
      <c r="X40" s="3">
        <v>2.3043999999999998</v>
      </c>
      <c r="Y40" s="3">
        <v>2.7443999999999997</v>
      </c>
      <c r="Z40" s="3">
        <v>2.4718999999999998</v>
      </c>
      <c r="AA40" s="3">
        <v>2.3693999999999997</v>
      </c>
      <c r="AB40" s="3">
        <v>2.3668999999999998</v>
      </c>
      <c r="AC40" s="3">
        <v>2.4969000000000001</v>
      </c>
      <c r="AD40" s="3">
        <v>2.6543999999999999</v>
      </c>
      <c r="AE40" s="3">
        <v>2.6294</v>
      </c>
      <c r="AF40" s="3">
        <v>2.6093999999999999</v>
      </c>
      <c r="AG40" s="3">
        <v>2.8618999999999999</v>
      </c>
      <c r="AH40" s="3">
        <v>3.3593999999999999</v>
      </c>
      <c r="AI40" s="3">
        <v>2.4868999999999999</v>
      </c>
      <c r="AJ40" s="3">
        <v>2.6093999999999999</v>
      </c>
      <c r="AK40" s="3"/>
      <c r="AL40" s="3"/>
      <c r="AM40" s="3">
        <v>2.3797142857142859</v>
      </c>
      <c r="AN40" s="3">
        <v>2.0647142857142859</v>
      </c>
      <c r="AO40" s="3">
        <v>2.4272142857142858</v>
      </c>
      <c r="AP40" s="3">
        <v>2.2547142857142859</v>
      </c>
      <c r="AQ40" s="3">
        <v>2.14721428571429</v>
      </c>
      <c r="AR40" s="3">
        <v>2.0697142857142858</v>
      </c>
      <c r="AS40" s="3">
        <v>2.2747142857142859</v>
      </c>
      <c r="AT40" s="3">
        <v>2.4672142857142858</v>
      </c>
      <c r="AU40" s="3">
        <v>2.4647142857142859</v>
      </c>
      <c r="AV40" s="3">
        <v>2.0647142857142859</v>
      </c>
      <c r="AW40" s="3">
        <v>2.519714285714286</v>
      </c>
      <c r="AX40" s="3">
        <v>2.6297142857142859</v>
      </c>
      <c r="AY40" s="3">
        <v>2.289714285714286</v>
      </c>
      <c r="AZ40" s="3">
        <v>2.2447142857142861</v>
      </c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</row>
    <row r="41" spans="1:79" x14ac:dyDescent="0.25">
      <c r="A41" s="14">
        <f t="shared" si="7"/>
        <v>972</v>
      </c>
      <c r="B41" s="8">
        <f t="shared" si="3"/>
        <v>36679</v>
      </c>
      <c r="C41" s="3">
        <f t="shared" si="12"/>
        <v>0</v>
      </c>
      <c r="D41" s="3">
        <f t="shared" si="12"/>
        <v>0</v>
      </c>
      <c r="E41" s="3">
        <f t="shared" si="12"/>
        <v>0</v>
      </c>
      <c r="F41" s="3">
        <f t="shared" si="12"/>
        <v>0</v>
      </c>
      <c r="G41" s="3">
        <f t="shared" si="12"/>
        <v>0</v>
      </c>
      <c r="H41" s="3">
        <f t="shared" si="12"/>
        <v>0</v>
      </c>
      <c r="I41" s="3">
        <f t="shared" si="12"/>
        <v>0</v>
      </c>
      <c r="J41" s="3">
        <f t="shared" si="12"/>
        <v>0</v>
      </c>
      <c r="K41" s="3">
        <f t="shared" si="12"/>
        <v>4.13</v>
      </c>
      <c r="L41" s="3">
        <f t="shared" si="12"/>
        <v>4.0430000000000001</v>
      </c>
      <c r="M41" s="3">
        <f t="shared" si="12"/>
        <v>0</v>
      </c>
      <c r="N41" s="3">
        <f t="shared" si="12"/>
        <v>0</v>
      </c>
      <c r="O41" s="3">
        <f t="shared" si="12"/>
        <v>4.0430000000000001</v>
      </c>
      <c r="P41" s="3">
        <f t="shared" si="12"/>
        <v>4.0430000000000001</v>
      </c>
      <c r="Q41" s="3">
        <f t="shared" si="12"/>
        <v>0</v>
      </c>
      <c r="R41" s="3">
        <f t="shared" si="12"/>
        <v>0</v>
      </c>
      <c r="S41" s="3">
        <f t="shared" si="11"/>
        <v>0</v>
      </c>
      <c r="T41" s="3">
        <f t="shared" si="11"/>
        <v>0</v>
      </c>
      <c r="U41" s="3">
        <f t="shared" si="11"/>
        <v>0</v>
      </c>
      <c r="V41" s="3"/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/>
      <c r="AL41" s="3"/>
      <c r="AM41" s="3">
        <v>2.3494285714285712</v>
      </c>
      <c r="AN41" s="3">
        <v>2.0344285714285713</v>
      </c>
      <c r="AO41" s="3">
        <v>2.3944285714285711</v>
      </c>
      <c r="AP41" s="3">
        <v>2.2244285714285712</v>
      </c>
      <c r="AQ41" s="3">
        <v>2.1194285714285712</v>
      </c>
      <c r="AR41" s="3">
        <v>2.0319285714285713</v>
      </c>
      <c r="AS41" s="3">
        <v>2.2469285714285712</v>
      </c>
      <c r="AT41" s="3">
        <v>2.356928571428571</v>
      </c>
      <c r="AU41" s="3">
        <v>2.4344285714285712</v>
      </c>
      <c r="AV41" s="3">
        <v>2.0344285714285713</v>
      </c>
      <c r="AW41" s="3">
        <v>2.4869285714285714</v>
      </c>
      <c r="AX41" s="3">
        <v>2.5994285714285712</v>
      </c>
      <c r="AY41" s="3">
        <v>2.2594285714285713</v>
      </c>
      <c r="AZ41" s="3">
        <v>2.214428571428571</v>
      </c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</row>
    <row r="42" spans="1:79" x14ac:dyDescent="0.25">
      <c r="A42" s="14">
        <f t="shared" si="7"/>
        <v>971</v>
      </c>
      <c r="B42" s="8">
        <f t="shared" si="3"/>
        <v>36678</v>
      </c>
      <c r="C42" s="3">
        <f t="shared" si="12"/>
        <v>0</v>
      </c>
      <c r="D42" s="3">
        <f t="shared" si="12"/>
        <v>0</v>
      </c>
      <c r="E42" s="3">
        <f t="shared" si="12"/>
        <v>0</v>
      </c>
      <c r="F42" s="3">
        <f t="shared" si="12"/>
        <v>0</v>
      </c>
      <c r="G42" s="3">
        <f t="shared" si="12"/>
        <v>0</v>
      </c>
      <c r="H42" s="3">
        <f t="shared" si="12"/>
        <v>0</v>
      </c>
      <c r="I42" s="3">
        <f t="shared" si="12"/>
        <v>0</v>
      </c>
      <c r="J42" s="3">
        <f t="shared" si="12"/>
        <v>0</v>
      </c>
      <c r="K42" s="3">
        <f t="shared" si="12"/>
        <v>4.3650000000000002</v>
      </c>
      <c r="L42" s="3">
        <f t="shared" si="12"/>
        <v>4.0640000000000001</v>
      </c>
      <c r="M42" s="3">
        <f t="shared" si="12"/>
        <v>0</v>
      </c>
      <c r="N42" s="3">
        <f t="shared" si="12"/>
        <v>0</v>
      </c>
      <c r="O42" s="3">
        <f t="shared" si="12"/>
        <v>4.0640000000000001</v>
      </c>
      <c r="P42" s="3">
        <f t="shared" si="12"/>
        <v>4.0640000000000001</v>
      </c>
      <c r="Q42" s="3">
        <f t="shared" si="12"/>
        <v>0</v>
      </c>
      <c r="R42" s="3">
        <f t="shared" si="12"/>
        <v>0</v>
      </c>
      <c r="S42" s="3">
        <f t="shared" si="11"/>
        <v>0</v>
      </c>
      <c r="T42" s="3">
        <f t="shared" si="11"/>
        <v>0</v>
      </c>
      <c r="U42" s="3">
        <f t="shared" si="11"/>
        <v>0</v>
      </c>
      <c r="V42" s="3"/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/>
      <c r="AL42" s="3"/>
      <c r="AM42" s="3">
        <v>2.4138571428571427</v>
      </c>
      <c r="AN42" s="3">
        <v>2.0788571428571427</v>
      </c>
      <c r="AO42" s="3">
        <v>2.4601071428571428</v>
      </c>
      <c r="AP42" s="3">
        <v>2.2888571428571427</v>
      </c>
      <c r="AQ42" s="3">
        <v>2.1713571428571425</v>
      </c>
      <c r="AR42" s="3">
        <v>2.0938571428571429</v>
      </c>
      <c r="AS42" s="3">
        <v>2.3101071428571429</v>
      </c>
      <c r="AT42" s="3">
        <v>2.4213571428571425</v>
      </c>
      <c r="AU42" s="3">
        <v>2.4988571428571427</v>
      </c>
      <c r="AV42" s="3">
        <v>2.0838571428571426</v>
      </c>
      <c r="AW42" s="3">
        <v>2.5538571428571428</v>
      </c>
      <c r="AX42" s="3">
        <v>2.6626071428571425</v>
      </c>
      <c r="AY42" s="3">
        <v>2.3238571428571428</v>
      </c>
      <c r="AZ42" s="3">
        <v>2.2838571428571428</v>
      </c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</row>
    <row r="43" spans="1:79" x14ac:dyDescent="0.25">
      <c r="A43" s="14">
        <f t="shared" si="7"/>
        <v>970</v>
      </c>
      <c r="B43" s="8">
        <f t="shared" si="3"/>
        <v>36677</v>
      </c>
      <c r="C43" s="3">
        <f t="shared" si="12"/>
        <v>0</v>
      </c>
      <c r="D43" s="3">
        <f t="shared" si="12"/>
        <v>0</v>
      </c>
      <c r="E43" s="3">
        <f t="shared" si="12"/>
        <v>0</v>
      </c>
      <c r="F43" s="3">
        <f t="shared" si="12"/>
        <v>0</v>
      </c>
      <c r="G43" s="3">
        <f t="shared" si="12"/>
        <v>0</v>
      </c>
      <c r="H43" s="3">
        <f t="shared" si="12"/>
        <v>0</v>
      </c>
      <c r="I43" s="3">
        <f t="shared" si="12"/>
        <v>0</v>
      </c>
      <c r="J43" s="3">
        <f t="shared" si="12"/>
        <v>0</v>
      </c>
      <c r="K43" s="3">
        <f t="shared" si="12"/>
        <v>4.45</v>
      </c>
      <c r="L43" s="3">
        <f t="shared" si="12"/>
        <v>4.3559999999999999</v>
      </c>
      <c r="M43" s="3">
        <f t="shared" si="12"/>
        <v>0</v>
      </c>
      <c r="N43" s="3">
        <f t="shared" si="12"/>
        <v>0</v>
      </c>
      <c r="O43" s="3">
        <f t="shared" si="12"/>
        <v>4.3560000000000008</v>
      </c>
      <c r="P43" s="3">
        <f t="shared" si="12"/>
        <v>4.3560000000000008</v>
      </c>
      <c r="Q43" s="3">
        <f t="shared" si="12"/>
        <v>0</v>
      </c>
      <c r="R43" s="3">
        <f t="shared" si="12"/>
        <v>0</v>
      </c>
      <c r="S43" s="3">
        <f t="shared" si="11"/>
        <v>0</v>
      </c>
      <c r="T43" s="3">
        <f t="shared" si="11"/>
        <v>0</v>
      </c>
      <c r="U43" s="3">
        <f t="shared" si="11"/>
        <v>0</v>
      </c>
      <c r="V43" s="3"/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/>
      <c r="AL43" s="3"/>
      <c r="AM43" s="3">
        <v>2.4221428571428576</v>
      </c>
      <c r="AN43" s="3">
        <v>2.0871428571428576</v>
      </c>
      <c r="AO43" s="3">
        <v>2.4696428571428575</v>
      </c>
      <c r="AP43" s="3">
        <v>2.2971428571428576</v>
      </c>
      <c r="AQ43" s="3">
        <v>2.1796428571428574</v>
      </c>
      <c r="AR43" s="3">
        <v>2.1021428571428578</v>
      </c>
      <c r="AS43" s="3">
        <v>2.3183928571428578</v>
      </c>
      <c r="AT43" s="3">
        <v>2.4296428571428574</v>
      </c>
      <c r="AU43" s="3">
        <v>2.5071428571428576</v>
      </c>
      <c r="AV43" s="3">
        <v>2.1021428571428578</v>
      </c>
      <c r="AW43" s="3">
        <v>2.5621428571428577</v>
      </c>
      <c r="AX43" s="3">
        <v>2.6708928571428574</v>
      </c>
      <c r="AY43" s="3">
        <v>2.3321428571428577</v>
      </c>
      <c r="AZ43" s="3">
        <v>2.2921428571428577</v>
      </c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</row>
    <row r="44" spans="1:79" x14ac:dyDescent="0.25">
      <c r="A44" s="14">
        <f t="shared" si="7"/>
        <v>969</v>
      </c>
      <c r="B44" s="8">
        <f t="shared" si="3"/>
        <v>36676</v>
      </c>
      <c r="C44" s="3">
        <f t="shared" si="12"/>
        <v>0</v>
      </c>
      <c r="D44" s="3">
        <f t="shared" si="12"/>
        <v>0</v>
      </c>
      <c r="E44" s="3">
        <f t="shared" si="12"/>
        <v>0</v>
      </c>
      <c r="F44" s="3">
        <f t="shared" si="12"/>
        <v>0</v>
      </c>
      <c r="G44" s="3">
        <f t="shared" si="12"/>
        <v>0</v>
      </c>
      <c r="H44" s="3">
        <f t="shared" si="12"/>
        <v>0</v>
      </c>
      <c r="I44" s="3">
        <f t="shared" si="12"/>
        <v>0</v>
      </c>
      <c r="J44" s="3">
        <f t="shared" si="12"/>
        <v>0</v>
      </c>
      <c r="K44" s="3">
        <f t="shared" si="12"/>
        <v>4.32</v>
      </c>
      <c r="L44" s="3">
        <f t="shared" si="12"/>
        <v>4.3540000000000001</v>
      </c>
      <c r="M44" s="3">
        <f t="shared" si="12"/>
        <v>0</v>
      </c>
      <c r="N44" s="3">
        <f t="shared" si="12"/>
        <v>0</v>
      </c>
      <c r="O44" s="3">
        <f t="shared" si="12"/>
        <v>4.3540000000000001</v>
      </c>
      <c r="P44" s="3">
        <f t="shared" si="12"/>
        <v>4.3540000000000001</v>
      </c>
      <c r="Q44" s="3">
        <f t="shared" si="12"/>
        <v>0</v>
      </c>
      <c r="R44" s="3">
        <f t="shared" si="12"/>
        <v>0</v>
      </c>
      <c r="S44" s="3">
        <f t="shared" si="11"/>
        <v>0</v>
      </c>
      <c r="T44" s="3">
        <f t="shared" si="11"/>
        <v>0</v>
      </c>
      <c r="U44" s="3">
        <f t="shared" si="11"/>
        <v>0</v>
      </c>
      <c r="V44" s="3"/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/>
      <c r="AL44" s="3"/>
      <c r="AM44" s="3">
        <v>2.4572857142857143</v>
      </c>
      <c r="AN44" s="3">
        <v>2.1222857142857143</v>
      </c>
      <c r="AO44" s="3">
        <v>2.5047857142857142</v>
      </c>
      <c r="AP44" s="3">
        <v>2.3247857142857145</v>
      </c>
      <c r="AQ44" s="3">
        <v>2.2172857142857145</v>
      </c>
      <c r="AR44" s="3">
        <v>2.1247857142857143</v>
      </c>
      <c r="AS44" s="3">
        <v>2.3547857142857143</v>
      </c>
      <c r="AT44" s="3">
        <v>2.4647857142857141</v>
      </c>
      <c r="AU44" s="3">
        <v>2.5122857142857145</v>
      </c>
      <c r="AV44" s="3">
        <v>2.1122857142857141</v>
      </c>
      <c r="AW44" s="3">
        <v>2.5985357142857142</v>
      </c>
      <c r="AX44" s="3">
        <v>2.7072857142857143</v>
      </c>
      <c r="AY44" s="3">
        <v>2.3672857142857144</v>
      </c>
      <c r="AZ44" s="3">
        <v>2.2872857142857144</v>
      </c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</row>
    <row r="45" spans="1:79" x14ac:dyDescent="0.25">
      <c r="B45" s="8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79" x14ac:dyDescent="0.25">
      <c r="B46" s="8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79" x14ac:dyDescent="0.25">
      <c r="B47" s="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79" x14ac:dyDescent="0.25">
      <c r="B48" s="8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2:46" x14ac:dyDescent="0.25">
      <c r="B49" s="8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2:46" x14ac:dyDescent="0.25">
      <c r="B50" s="8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2:46" x14ac:dyDescent="0.25">
      <c r="B51" s="8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2:46" x14ac:dyDescent="0.25">
      <c r="B52" s="8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2:46" x14ac:dyDescent="0.25">
      <c r="B53" s="8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2:46" x14ac:dyDescent="0.25">
      <c r="B54" s="8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2:46" x14ac:dyDescent="0.25">
      <c r="B55" s="8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2:46" x14ac:dyDescent="0.25">
      <c r="B56" s="8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2:46" x14ac:dyDescent="0.25">
      <c r="B57" s="8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2:46" x14ac:dyDescent="0.25">
      <c r="B58" s="8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2:46" x14ac:dyDescent="0.25">
      <c r="B59" s="8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2:46" x14ac:dyDescent="0.25">
      <c r="B60" s="8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2:46" x14ac:dyDescent="0.25">
      <c r="B61" s="8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2:46" x14ac:dyDescent="0.25">
      <c r="B62" s="8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2:46" x14ac:dyDescent="0.25">
      <c r="B63" s="8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2:46" x14ac:dyDescent="0.25">
      <c r="B64" s="8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2:46" x14ac:dyDescent="0.25">
      <c r="B65" s="8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2:46" x14ac:dyDescent="0.25">
      <c r="B66" s="8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2:46" x14ac:dyDescent="0.25">
      <c r="B67" s="8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2:46" x14ac:dyDescent="0.25">
      <c r="B68" s="8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2:46" x14ac:dyDescent="0.25">
      <c r="B69" s="8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2:46" x14ac:dyDescent="0.25">
      <c r="B70" s="8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2:46" x14ac:dyDescent="0.25">
      <c r="B71" s="8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2:46" x14ac:dyDescent="0.25">
      <c r="B72" s="8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2:46" x14ac:dyDescent="0.25">
      <c r="B73" s="8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2:46" x14ac:dyDescent="0.25">
      <c r="B74" s="8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2:46" x14ac:dyDescent="0.25">
      <c r="B75" s="8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2:46" x14ac:dyDescent="0.25">
      <c r="B76" s="8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2:46" x14ac:dyDescent="0.25">
      <c r="B77" s="8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2:46" x14ac:dyDescent="0.25">
      <c r="B78" s="8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2:46" x14ac:dyDescent="0.25">
      <c r="B79" s="8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2:46" x14ac:dyDescent="0.25">
      <c r="B80" s="8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2:46" x14ac:dyDescent="0.25">
      <c r="B81" s="8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2:46" x14ac:dyDescent="0.25">
      <c r="B82" s="8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2:46" x14ac:dyDescent="0.25">
      <c r="B83" s="8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2:46" x14ac:dyDescent="0.25">
      <c r="B84" s="8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2:46" x14ac:dyDescent="0.25">
      <c r="B85" s="8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BS85"/>
  <sheetViews>
    <sheetView topLeftCell="B16" workbookViewId="0">
      <selection activeCell="B35" sqref="B35"/>
    </sheetView>
  </sheetViews>
  <sheetFormatPr defaultRowHeight="13.2" x14ac:dyDescent="0.25"/>
  <cols>
    <col min="1" max="71" width="9.109375" style="14" customWidth="1"/>
  </cols>
  <sheetData>
    <row r="2" spans="1:38" x14ac:dyDescent="0.25">
      <c r="C2" s="14" t="s">
        <v>167</v>
      </c>
      <c r="V2" s="1"/>
    </row>
    <row r="3" spans="1:38" x14ac:dyDescent="0.25">
      <c r="A3" s="18">
        <v>36733</v>
      </c>
      <c r="C3" s="2" t="s">
        <v>3</v>
      </c>
      <c r="D3" s="3" t="s">
        <v>37</v>
      </c>
      <c r="E3" s="3" t="s">
        <v>39</v>
      </c>
      <c r="F3" s="3" t="s">
        <v>38</v>
      </c>
      <c r="G3" s="3" t="s">
        <v>36</v>
      </c>
      <c r="H3" s="3" t="s">
        <v>31</v>
      </c>
      <c r="I3" s="3" t="s">
        <v>7</v>
      </c>
      <c r="J3" s="3" t="s">
        <v>12</v>
      </c>
      <c r="K3" s="3" t="s">
        <v>24</v>
      </c>
      <c r="L3" s="3" t="s">
        <v>27</v>
      </c>
      <c r="M3" s="3" t="s">
        <v>30</v>
      </c>
      <c r="N3" s="3" t="s">
        <v>28</v>
      </c>
      <c r="O3" s="3" t="s">
        <v>9</v>
      </c>
      <c r="P3" s="3" t="s">
        <v>35</v>
      </c>
      <c r="Q3" s="3"/>
      <c r="R3" s="3" t="s">
        <v>210</v>
      </c>
      <c r="S3" s="3" t="s">
        <v>191</v>
      </c>
      <c r="T3" s="3" t="s">
        <v>192</v>
      </c>
      <c r="U3" s="3" t="s">
        <v>193</v>
      </c>
      <c r="V3" s="3" t="s">
        <v>194</v>
      </c>
      <c r="W3" s="3" t="s">
        <v>195</v>
      </c>
      <c r="X3" s="3"/>
      <c r="Y3" s="3"/>
      <c r="Z3" s="3"/>
      <c r="AA3" s="3"/>
      <c r="AB3" s="3"/>
      <c r="AC3" s="3"/>
      <c r="AE3" s="2"/>
      <c r="AF3" s="3"/>
      <c r="AG3" s="3"/>
      <c r="AH3" s="3"/>
      <c r="AI3" s="3"/>
      <c r="AJ3" s="3"/>
      <c r="AK3" s="3"/>
      <c r="AL3" s="3"/>
    </row>
    <row r="4" spans="1:38" x14ac:dyDescent="0.25">
      <c r="A4" s="14">
        <f>VLOOKUP($A3,cash,2,FALSE)</f>
        <v>1488</v>
      </c>
      <c r="C4" s="14">
        <v>5</v>
      </c>
      <c r="D4" s="14">
        <v>6</v>
      </c>
      <c r="E4" s="14">
        <v>7</v>
      </c>
      <c r="F4" s="14">
        <v>8</v>
      </c>
      <c r="G4" s="14">
        <v>9</v>
      </c>
      <c r="H4" s="14">
        <v>10</v>
      </c>
      <c r="I4" s="14">
        <v>11</v>
      </c>
      <c r="J4" s="14">
        <v>12</v>
      </c>
      <c r="K4" s="14">
        <v>13</v>
      </c>
      <c r="L4" s="14">
        <v>14</v>
      </c>
      <c r="M4" s="14">
        <v>15</v>
      </c>
      <c r="N4" s="14">
        <v>16</v>
      </c>
      <c r="O4" s="14">
        <v>17</v>
      </c>
      <c r="P4" s="14">
        <v>18</v>
      </c>
      <c r="Q4" s="14">
        <v>19</v>
      </c>
      <c r="R4" s="14">
        <v>20</v>
      </c>
      <c r="S4" s="14">
        <v>21</v>
      </c>
      <c r="T4" s="14">
        <v>22</v>
      </c>
      <c r="U4" s="14">
        <v>23</v>
      </c>
      <c r="V4" s="14">
        <v>24</v>
      </c>
      <c r="W4" s="14">
        <v>25</v>
      </c>
    </row>
    <row r="5" spans="1:38" x14ac:dyDescent="0.25">
      <c r="A5" s="14">
        <f>A4</f>
        <v>1488</v>
      </c>
      <c r="B5" s="8">
        <f t="shared" ref="B5:B35" si="0">HLOOKUP("date",cash,A5,FALSE)</f>
        <v>36733</v>
      </c>
      <c r="C5" s="3">
        <f t="shared" ref="C5:W17" si="1">VLOOKUP($B5,cash,C$4,FALSE)</f>
        <v>3.58</v>
      </c>
      <c r="D5" s="3">
        <f t="shared" si="1"/>
        <v>3.7050000000000001</v>
      </c>
      <c r="E5" s="3">
        <f t="shared" si="1"/>
        <v>3.6949999999999998</v>
      </c>
      <c r="F5" s="3">
        <f t="shared" si="1"/>
        <v>3.665</v>
      </c>
      <c r="G5" s="3">
        <f t="shared" si="1"/>
        <v>0</v>
      </c>
      <c r="H5" s="3">
        <f t="shared" si="1"/>
        <v>0</v>
      </c>
      <c r="I5" s="3">
        <f t="shared" si="1"/>
        <v>3.47</v>
      </c>
      <c r="J5" s="3">
        <f t="shared" si="1"/>
        <v>3.46</v>
      </c>
      <c r="K5" s="3">
        <f t="shared" si="1"/>
        <v>2.92</v>
      </c>
      <c r="L5" s="3">
        <f t="shared" si="1"/>
        <v>2.88</v>
      </c>
      <c r="M5" s="3">
        <f t="shared" si="1"/>
        <v>2.9135882249999994</v>
      </c>
      <c r="N5" s="3">
        <f t="shared" si="1"/>
        <v>0</v>
      </c>
      <c r="O5" s="3">
        <f t="shared" si="1"/>
        <v>3.71</v>
      </c>
      <c r="P5" s="3">
        <f t="shared" si="1"/>
        <v>4.53</v>
      </c>
      <c r="Q5" s="3">
        <f t="shared" si="1"/>
        <v>3.9849999999999999</v>
      </c>
      <c r="R5" s="3">
        <f t="shared" si="1"/>
        <v>3.55</v>
      </c>
      <c r="S5" s="3">
        <f t="shared" si="1"/>
        <v>3.57</v>
      </c>
      <c r="T5" s="3">
        <f t="shared" si="1"/>
        <v>3.65</v>
      </c>
      <c r="U5" s="3">
        <f t="shared" si="1"/>
        <v>0</v>
      </c>
      <c r="V5" s="3">
        <f t="shared" si="1"/>
        <v>3.86</v>
      </c>
      <c r="W5" s="3">
        <f t="shared" si="1"/>
        <v>3.8849999999999998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</row>
    <row r="6" spans="1:38" x14ac:dyDescent="0.25">
      <c r="A6" s="14">
        <f t="shared" ref="A6:A35" si="2">A5-1</f>
        <v>1487</v>
      </c>
      <c r="B6" s="8">
        <f t="shared" si="0"/>
        <v>36732</v>
      </c>
      <c r="C6" s="3">
        <f t="shared" si="1"/>
        <v>3.6349999999999998</v>
      </c>
      <c r="D6" s="3">
        <f t="shared" si="1"/>
        <v>3.7</v>
      </c>
      <c r="E6" s="3">
        <f t="shared" si="1"/>
        <v>3.7050000000000001</v>
      </c>
      <c r="F6" s="3">
        <f t="shared" si="1"/>
        <v>3.7050000000000001</v>
      </c>
      <c r="G6" s="3">
        <f t="shared" si="1"/>
        <v>0</v>
      </c>
      <c r="H6" s="3">
        <f t="shared" si="1"/>
        <v>0</v>
      </c>
      <c r="I6" s="3">
        <f t="shared" si="1"/>
        <v>3.49</v>
      </c>
      <c r="J6" s="3">
        <f t="shared" si="1"/>
        <v>3.4750000000000001</v>
      </c>
      <c r="K6" s="3">
        <f t="shared" si="1"/>
        <v>2.96</v>
      </c>
      <c r="L6" s="3">
        <f t="shared" si="1"/>
        <v>2.9</v>
      </c>
      <c r="M6" s="3">
        <f t="shared" si="1"/>
        <v>2.9231380849999997</v>
      </c>
      <c r="N6" s="3">
        <f t="shared" si="1"/>
        <v>0</v>
      </c>
      <c r="O6" s="3">
        <f t="shared" si="1"/>
        <v>3.7549999999999999</v>
      </c>
      <c r="P6" s="3">
        <f t="shared" si="1"/>
        <v>4.53</v>
      </c>
      <c r="Q6" s="3">
        <f t="shared" si="1"/>
        <v>3.9750000000000001</v>
      </c>
      <c r="R6" s="3">
        <f t="shared" si="1"/>
        <v>3.57</v>
      </c>
      <c r="S6" s="3">
        <f t="shared" si="1"/>
        <v>3.58</v>
      </c>
      <c r="T6" s="3">
        <f t="shared" si="1"/>
        <v>3.67</v>
      </c>
      <c r="U6" s="3">
        <f t="shared" si="1"/>
        <v>0</v>
      </c>
      <c r="V6" s="3">
        <f t="shared" si="1"/>
        <v>3.86</v>
      </c>
      <c r="W6" s="3">
        <f t="shared" si="1"/>
        <v>3.8650000000000002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</row>
    <row r="7" spans="1:38" x14ac:dyDescent="0.25">
      <c r="A7" s="14">
        <f t="shared" si="2"/>
        <v>1486</v>
      </c>
      <c r="B7" s="8">
        <f t="shared" si="0"/>
        <v>36731</v>
      </c>
      <c r="C7" s="3">
        <f t="shared" si="1"/>
        <v>3.74</v>
      </c>
      <c r="D7" s="3">
        <f t="shared" si="1"/>
        <v>3.8</v>
      </c>
      <c r="E7" s="3">
        <f t="shared" si="1"/>
        <v>3.8</v>
      </c>
      <c r="F7" s="3">
        <f t="shared" si="1"/>
        <v>3.7949999999999999</v>
      </c>
      <c r="G7" s="3">
        <f t="shared" si="1"/>
        <v>0</v>
      </c>
      <c r="H7" s="3">
        <f t="shared" si="1"/>
        <v>0</v>
      </c>
      <c r="I7" s="3">
        <f t="shared" si="1"/>
        <v>3.6</v>
      </c>
      <c r="J7" s="3">
        <f t="shared" si="1"/>
        <v>3.5750000000000002</v>
      </c>
      <c r="K7" s="3">
        <f t="shared" si="1"/>
        <v>3.02</v>
      </c>
      <c r="L7" s="3">
        <f t="shared" si="1"/>
        <v>2.96</v>
      </c>
      <c r="M7" s="3">
        <f t="shared" si="1"/>
        <v>2.8070526897499994</v>
      </c>
      <c r="N7" s="3">
        <f t="shared" si="1"/>
        <v>0</v>
      </c>
      <c r="O7" s="3">
        <f t="shared" si="1"/>
        <v>3.88</v>
      </c>
      <c r="P7" s="3">
        <f t="shared" si="1"/>
        <v>4.625</v>
      </c>
      <c r="Q7" s="3">
        <f t="shared" si="1"/>
        <v>4.04</v>
      </c>
      <c r="R7" s="3">
        <f t="shared" si="1"/>
        <v>3.67</v>
      </c>
      <c r="S7" s="3">
        <f t="shared" si="1"/>
        <v>3.69</v>
      </c>
      <c r="T7" s="3">
        <f t="shared" si="1"/>
        <v>3.7749999999999999</v>
      </c>
      <c r="U7" s="3">
        <f t="shared" si="1"/>
        <v>0</v>
      </c>
      <c r="V7" s="3">
        <f t="shared" si="1"/>
        <v>3.97</v>
      </c>
      <c r="W7" s="3">
        <f t="shared" si="1"/>
        <v>3.9550000000000001</v>
      </c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</row>
    <row r="8" spans="1:38" x14ac:dyDescent="0.25">
      <c r="A8" s="14">
        <f t="shared" si="2"/>
        <v>1485</v>
      </c>
      <c r="B8" s="8">
        <f t="shared" si="0"/>
        <v>36730</v>
      </c>
      <c r="C8" s="3">
        <f t="shared" si="1"/>
        <v>3.88</v>
      </c>
      <c r="D8" s="3">
        <f t="shared" si="1"/>
        <v>3.9249999999999998</v>
      </c>
      <c r="E8" s="3">
        <f t="shared" si="1"/>
        <v>3.97</v>
      </c>
      <c r="F8" s="3">
        <f t="shared" si="1"/>
        <v>3.97</v>
      </c>
      <c r="G8" s="3">
        <f t="shared" si="1"/>
        <v>0</v>
      </c>
      <c r="H8" s="3">
        <f t="shared" si="1"/>
        <v>0</v>
      </c>
      <c r="I8" s="3">
        <f t="shared" si="1"/>
        <v>3.7549999999999999</v>
      </c>
      <c r="J8" s="3">
        <f t="shared" si="1"/>
        <v>3.4950000000000001</v>
      </c>
      <c r="K8" s="3">
        <f t="shared" si="1"/>
        <v>3.23</v>
      </c>
      <c r="L8" s="3">
        <f t="shared" si="1"/>
        <v>3.22</v>
      </c>
      <c r="M8" s="3">
        <f t="shared" si="1"/>
        <v>3.0434820404999994</v>
      </c>
      <c r="N8" s="3">
        <f t="shared" si="1"/>
        <v>0</v>
      </c>
      <c r="O8" s="3">
        <f t="shared" si="1"/>
        <v>4.0350000000000001</v>
      </c>
      <c r="P8" s="3">
        <f t="shared" si="1"/>
        <v>4.62</v>
      </c>
      <c r="Q8" s="3">
        <f t="shared" si="1"/>
        <v>4.03</v>
      </c>
      <c r="R8" s="3">
        <f t="shared" si="1"/>
        <v>3.8149999999999999</v>
      </c>
      <c r="S8" s="3">
        <f t="shared" si="1"/>
        <v>3.83</v>
      </c>
      <c r="T8" s="3">
        <f t="shared" si="1"/>
        <v>3.9249999999999998</v>
      </c>
      <c r="U8" s="3">
        <f t="shared" si="1"/>
        <v>0</v>
      </c>
      <c r="V8" s="3">
        <f t="shared" si="1"/>
        <v>4.1399999999999997</v>
      </c>
      <c r="W8" s="3">
        <f t="shared" si="1"/>
        <v>4.125</v>
      </c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</row>
    <row r="9" spans="1:38" x14ac:dyDescent="0.25">
      <c r="A9" s="14">
        <f t="shared" si="2"/>
        <v>1484</v>
      </c>
      <c r="B9" s="8">
        <f t="shared" si="0"/>
        <v>36729</v>
      </c>
      <c r="C9" s="3">
        <f t="shared" si="1"/>
        <v>3.88</v>
      </c>
      <c r="D9" s="3">
        <f t="shared" si="1"/>
        <v>3.9249999999999998</v>
      </c>
      <c r="E9" s="3">
        <f t="shared" si="1"/>
        <v>3.97</v>
      </c>
      <c r="F9" s="3">
        <f t="shared" si="1"/>
        <v>3.97</v>
      </c>
      <c r="G9" s="3">
        <f t="shared" si="1"/>
        <v>0</v>
      </c>
      <c r="H9" s="3">
        <f t="shared" si="1"/>
        <v>0</v>
      </c>
      <c r="I9" s="3">
        <f t="shared" si="1"/>
        <v>3.7549999999999999</v>
      </c>
      <c r="J9" s="3">
        <f t="shared" si="1"/>
        <v>3.4950000000000001</v>
      </c>
      <c r="K9" s="3">
        <f t="shared" si="1"/>
        <v>3.23</v>
      </c>
      <c r="L9" s="3">
        <f t="shared" si="1"/>
        <v>3.22</v>
      </c>
      <c r="M9" s="3">
        <f t="shared" si="1"/>
        <v>3.0434820404999994</v>
      </c>
      <c r="N9" s="3">
        <f t="shared" si="1"/>
        <v>0</v>
      </c>
      <c r="O9" s="3">
        <f t="shared" si="1"/>
        <v>4.0350000000000001</v>
      </c>
      <c r="P9" s="3">
        <f t="shared" si="1"/>
        <v>4.62</v>
      </c>
      <c r="Q9" s="3">
        <f t="shared" si="1"/>
        <v>4.03</v>
      </c>
      <c r="R9" s="3">
        <f t="shared" si="1"/>
        <v>3.8149999999999999</v>
      </c>
      <c r="S9" s="3">
        <f t="shared" si="1"/>
        <v>3.83</v>
      </c>
      <c r="T9" s="3">
        <f t="shared" si="1"/>
        <v>3.9249999999999998</v>
      </c>
      <c r="U9" s="3">
        <f t="shared" si="1"/>
        <v>0</v>
      </c>
      <c r="V9" s="3">
        <f t="shared" si="1"/>
        <v>4.1399999999999997</v>
      </c>
      <c r="W9" s="3">
        <f t="shared" si="1"/>
        <v>4.125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</row>
    <row r="10" spans="1:38" x14ac:dyDescent="0.25">
      <c r="A10" s="14">
        <f t="shared" si="2"/>
        <v>1483</v>
      </c>
      <c r="B10" s="8">
        <f t="shared" si="0"/>
        <v>36728</v>
      </c>
      <c r="C10" s="3">
        <f t="shared" si="1"/>
        <v>3.88</v>
      </c>
      <c r="D10" s="3">
        <f t="shared" si="1"/>
        <v>3.9249999999999998</v>
      </c>
      <c r="E10" s="3">
        <f t="shared" si="1"/>
        <v>3.97</v>
      </c>
      <c r="F10" s="3">
        <f t="shared" si="1"/>
        <v>3.97</v>
      </c>
      <c r="G10" s="3">
        <f t="shared" si="1"/>
        <v>0</v>
      </c>
      <c r="H10" s="3">
        <f t="shared" si="1"/>
        <v>0</v>
      </c>
      <c r="I10" s="3">
        <f t="shared" si="1"/>
        <v>3.7549999999999999</v>
      </c>
      <c r="J10" s="3">
        <f t="shared" si="1"/>
        <v>3.4950000000000001</v>
      </c>
      <c r="K10" s="3">
        <f t="shared" si="1"/>
        <v>3.23</v>
      </c>
      <c r="L10" s="3">
        <f t="shared" si="1"/>
        <v>3.22</v>
      </c>
      <c r="M10" s="3">
        <f t="shared" si="1"/>
        <v>3.0434820404999994</v>
      </c>
      <c r="N10" s="3">
        <f t="shared" si="1"/>
        <v>0</v>
      </c>
      <c r="O10" s="3">
        <f t="shared" si="1"/>
        <v>4.0350000000000001</v>
      </c>
      <c r="P10" s="3">
        <f t="shared" si="1"/>
        <v>4.62</v>
      </c>
      <c r="Q10" s="3">
        <f t="shared" si="1"/>
        <v>4.03</v>
      </c>
      <c r="R10" s="3">
        <f t="shared" si="1"/>
        <v>3.8149999999999999</v>
      </c>
      <c r="S10" s="3">
        <f t="shared" si="1"/>
        <v>3.83</v>
      </c>
      <c r="T10" s="3">
        <f t="shared" si="1"/>
        <v>3.9249999999999998</v>
      </c>
      <c r="U10" s="3">
        <f t="shared" si="1"/>
        <v>0</v>
      </c>
      <c r="V10" s="3">
        <f t="shared" si="1"/>
        <v>4.1399999999999997</v>
      </c>
      <c r="W10" s="3">
        <f t="shared" si="1"/>
        <v>4.125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</row>
    <row r="11" spans="1:38" x14ac:dyDescent="0.25">
      <c r="A11" s="14">
        <f t="shared" si="2"/>
        <v>1482</v>
      </c>
      <c r="B11" s="8">
        <f t="shared" si="0"/>
        <v>36727</v>
      </c>
      <c r="C11" s="3">
        <f t="shared" si="1"/>
        <v>3.8650000000000002</v>
      </c>
      <c r="D11" s="3">
        <f t="shared" si="1"/>
        <v>3.9049999999999998</v>
      </c>
      <c r="E11" s="3">
        <f t="shared" si="1"/>
        <v>3.95</v>
      </c>
      <c r="F11" s="3">
        <f t="shared" si="1"/>
        <v>3.93</v>
      </c>
      <c r="G11" s="3">
        <f t="shared" si="1"/>
        <v>0</v>
      </c>
      <c r="H11" s="3">
        <f t="shared" si="1"/>
        <v>0</v>
      </c>
      <c r="I11" s="3">
        <f t="shared" si="1"/>
        <v>3.7549999999999999</v>
      </c>
      <c r="J11" s="3">
        <f t="shared" si="1"/>
        <v>3.6150000000000002</v>
      </c>
      <c r="K11" s="3">
        <f t="shared" si="1"/>
        <v>3.2149999999999999</v>
      </c>
      <c r="L11" s="3">
        <f t="shared" si="1"/>
        <v>3.19</v>
      </c>
      <c r="M11" s="3">
        <f t="shared" si="1"/>
        <v>3.0366747584999998</v>
      </c>
      <c r="N11" s="3">
        <f t="shared" si="1"/>
        <v>0</v>
      </c>
      <c r="O11" s="3">
        <f t="shared" si="1"/>
        <v>4.0350000000000001</v>
      </c>
      <c r="P11" s="3">
        <f t="shared" si="1"/>
        <v>4.625</v>
      </c>
      <c r="Q11" s="3">
        <f t="shared" si="1"/>
        <v>4.0250000000000004</v>
      </c>
      <c r="R11" s="3">
        <f t="shared" si="1"/>
        <v>3.8050000000000002</v>
      </c>
      <c r="S11" s="3">
        <f t="shared" si="1"/>
        <v>3.82</v>
      </c>
      <c r="T11" s="3">
        <f t="shared" si="1"/>
        <v>3.91</v>
      </c>
      <c r="U11" s="3">
        <f t="shared" si="1"/>
        <v>0</v>
      </c>
      <c r="V11" s="3">
        <f t="shared" si="1"/>
        <v>4.165</v>
      </c>
      <c r="W11" s="3">
        <f t="shared" si="1"/>
        <v>4.165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</row>
    <row r="12" spans="1:38" x14ac:dyDescent="0.25">
      <c r="A12" s="14">
        <f t="shared" si="2"/>
        <v>1481</v>
      </c>
      <c r="B12" s="8">
        <f t="shared" si="0"/>
        <v>36726</v>
      </c>
      <c r="C12" s="3">
        <f t="shared" si="1"/>
        <v>4.0650000000000004</v>
      </c>
      <c r="D12" s="3">
        <f t="shared" si="1"/>
        <v>4.04</v>
      </c>
      <c r="E12" s="3">
        <f t="shared" si="1"/>
        <v>4.0750000000000002</v>
      </c>
      <c r="F12" s="3">
        <f t="shared" si="1"/>
        <v>4.1100000000000003</v>
      </c>
      <c r="G12" s="3">
        <f t="shared" si="1"/>
        <v>0</v>
      </c>
      <c r="H12" s="3">
        <f t="shared" si="1"/>
        <v>0</v>
      </c>
      <c r="I12" s="3">
        <f t="shared" si="1"/>
        <v>3.92</v>
      </c>
      <c r="J12" s="3">
        <f t="shared" si="1"/>
        <v>3.7250000000000001</v>
      </c>
      <c r="K12" s="3">
        <f t="shared" si="1"/>
        <v>3.3</v>
      </c>
      <c r="L12" s="3">
        <f t="shared" si="1"/>
        <v>3.3050000000000002</v>
      </c>
      <c r="M12" s="3">
        <f t="shared" si="1"/>
        <v>3.1704395799999996</v>
      </c>
      <c r="N12" s="3">
        <f t="shared" si="1"/>
        <v>0</v>
      </c>
      <c r="O12" s="3">
        <f t="shared" si="1"/>
        <v>4.25</v>
      </c>
      <c r="P12" s="3">
        <f t="shared" si="1"/>
        <v>4.76</v>
      </c>
      <c r="Q12" s="3">
        <f t="shared" si="1"/>
        <v>3.99</v>
      </c>
      <c r="R12" s="3">
        <f t="shared" si="1"/>
        <v>3.97</v>
      </c>
      <c r="S12" s="3">
        <f t="shared" si="1"/>
        <v>3.98</v>
      </c>
      <c r="T12" s="3">
        <f t="shared" si="1"/>
        <v>4.0999999999999996</v>
      </c>
      <c r="U12" s="3">
        <f t="shared" si="1"/>
        <v>0</v>
      </c>
      <c r="V12" s="3">
        <f t="shared" si="1"/>
        <v>4.34</v>
      </c>
      <c r="W12" s="3">
        <f t="shared" si="1"/>
        <v>4.3449999999999998</v>
      </c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</row>
    <row r="13" spans="1:38" x14ac:dyDescent="0.25">
      <c r="A13" s="14">
        <f t="shared" si="2"/>
        <v>1480</v>
      </c>
      <c r="B13" s="8">
        <f t="shared" si="0"/>
        <v>36725</v>
      </c>
      <c r="C13" s="3">
        <f t="shared" si="1"/>
        <v>3.99</v>
      </c>
      <c r="D13" s="3">
        <f t="shared" si="1"/>
        <v>3.95</v>
      </c>
      <c r="E13" s="3">
        <f t="shared" si="1"/>
        <v>3.98</v>
      </c>
      <c r="F13" s="3">
        <f t="shared" si="1"/>
        <v>4.01</v>
      </c>
      <c r="G13" s="3">
        <f t="shared" si="1"/>
        <v>0</v>
      </c>
      <c r="H13" s="3">
        <f t="shared" si="1"/>
        <v>0</v>
      </c>
      <c r="I13" s="3">
        <f t="shared" si="1"/>
        <v>3.83</v>
      </c>
      <c r="J13" s="3">
        <f t="shared" si="1"/>
        <v>3.6349999999999998</v>
      </c>
      <c r="K13" s="3">
        <f t="shared" si="1"/>
        <v>3.2549999999999999</v>
      </c>
      <c r="L13" s="3">
        <f t="shared" si="1"/>
        <v>3.24</v>
      </c>
      <c r="M13" s="3">
        <f t="shared" si="1"/>
        <v>3.0289999999999999</v>
      </c>
      <c r="N13" s="3">
        <f t="shared" si="1"/>
        <v>0</v>
      </c>
      <c r="O13" s="3">
        <f t="shared" si="1"/>
        <v>4.16</v>
      </c>
      <c r="P13" s="3">
        <f t="shared" si="1"/>
        <v>4.6749999999999998</v>
      </c>
      <c r="Q13" s="3">
        <f t="shared" si="1"/>
        <v>3.7250000000000001</v>
      </c>
      <c r="R13" s="3">
        <f t="shared" si="1"/>
        <v>3.875</v>
      </c>
      <c r="S13" s="3">
        <f t="shared" si="1"/>
        <v>3.88</v>
      </c>
      <c r="T13" s="3">
        <f t="shared" si="1"/>
        <v>4.0149999999999997</v>
      </c>
      <c r="U13" s="3">
        <f t="shared" si="1"/>
        <v>0</v>
      </c>
      <c r="V13" s="3">
        <f t="shared" si="1"/>
        <v>4.2850000000000001</v>
      </c>
      <c r="W13" s="3">
        <f t="shared" si="1"/>
        <v>4.2649999999999997</v>
      </c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A14" s="14">
        <f t="shared" si="2"/>
        <v>1479</v>
      </c>
      <c r="B14" s="8">
        <f t="shared" si="0"/>
        <v>36724</v>
      </c>
      <c r="C14" s="3">
        <f t="shared" si="1"/>
        <v>4.1349999999999998</v>
      </c>
      <c r="D14" s="3">
        <f t="shared" si="1"/>
        <v>4.12</v>
      </c>
      <c r="E14" s="3">
        <f t="shared" si="1"/>
        <v>4.1399999999999997</v>
      </c>
      <c r="F14" s="3">
        <f t="shared" si="1"/>
        <v>4.1749999999999998</v>
      </c>
      <c r="G14" s="3">
        <f t="shared" si="1"/>
        <v>0</v>
      </c>
      <c r="H14" s="3">
        <f t="shared" si="1"/>
        <v>0</v>
      </c>
      <c r="I14" s="3">
        <f t="shared" si="1"/>
        <v>3.98</v>
      </c>
      <c r="J14" s="3">
        <f t="shared" si="1"/>
        <v>3.73</v>
      </c>
      <c r="K14" s="3">
        <f t="shared" si="1"/>
        <v>3.4950000000000001</v>
      </c>
      <c r="L14" s="3">
        <f t="shared" si="1"/>
        <v>3.4449999999999998</v>
      </c>
      <c r="M14" s="3">
        <f t="shared" si="1"/>
        <v>3.1587422674999996</v>
      </c>
      <c r="N14" s="3">
        <f t="shared" si="1"/>
        <v>0</v>
      </c>
      <c r="O14" s="3">
        <f t="shared" si="1"/>
        <v>4.335</v>
      </c>
      <c r="P14" s="3">
        <f t="shared" si="1"/>
        <v>4.7050000000000001</v>
      </c>
      <c r="Q14" s="3">
        <f t="shared" si="1"/>
        <v>3.92</v>
      </c>
      <c r="R14" s="3">
        <f t="shared" si="1"/>
        <v>4.0250000000000004</v>
      </c>
      <c r="S14" s="3">
        <f t="shared" si="1"/>
        <v>4.04</v>
      </c>
      <c r="T14" s="3">
        <f t="shared" si="1"/>
        <v>4.1550000000000002</v>
      </c>
      <c r="U14" s="3">
        <f t="shared" si="1"/>
        <v>0</v>
      </c>
      <c r="V14" s="3">
        <f t="shared" si="1"/>
        <v>4.4649999999999999</v>
      </c>
      <c r="W14" s="3">
        <f t="shared" si="1"/>
        <v>4.46</v>
      </c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A15" s="14">
        <f t="shared" si="2"/>
        <v>1478</v>
      </c>
      <c r="B15" s="8">
        <f t="shared" si="0"/>
        <v>36723</v>
      </c>
      <c r="C15" s="3">
        <f t="shared" si="1"/>
        <v>4.18</v>
      </c>
      <c r="D15" s="3">
        <f t="shared" si="1"/>
        <v>4.0750000000000002</v>
      </c>
      <c r="E15" s="3">
        <f t="shared" si="1"/>
        <v>4.1550000000000002</v>
      </c>
      <c r="F15" s="3">
        <f t="shared" si="1"/>
        <v>4.2350000000000003</v>
      </c>
      <c r="G15" s="3">
        <f t="shared" si="1"/>
        <v>0</v>
      </c>
      <c r="H15" s="3">
        <f t="shared" si="1"/>
        <v>0</v>
      </c>
      <c r="I15" s="3">
        <f t="shared" si="1"/>
        <v>4.0049999999999999</v>
      </c>
      <c r="J15" s="3">
        <f t="shared" si="1"/>
        <v>3.5350000000000001</v>
      </c>
      <c r="K15" s="3">
        <f t="shared" si="1"/>
        <v>3.45</v>
      </c>
      <c r="L15" s="3">
        <f t="shared" si="1"/>
        <v>3.51</v>
      </c>
      <c r="M15" s="3">
        <f t="shared" si="1"/>
        <v>3.379</v>
      </c>
      <c r="N15" s="3">
        <f t="shared" si="1"/>
        <v>0</v>
      </c>
      <c r="O15" s="3">
        <f t="shared" si="1"/>
        <v>4.3550000000000004</v>
      </c>
      <c r="P15" s="3">
        <f t="shared" si="1"/>
        <v>4.6550000000000002</v>
      </c>
      <c r="Q15" s="3">
        <f t="shared" si="1"/>
        <v>3.7</v>
      </c>
      <c r="R15" s="3">
        <f t="shared" si="1"/>
        <v>4.085</v>
      </c>
      <c r="S15" s="3">
        <f t="shared" si="1"/>
        <v>4.0949999999999998</v>
      </c>
      <c r="T15" s="3">
        <f t="shared" si="1"/>
        <v>4.22</v>
      </c>
      <c r="U15" s="3">
        <f t="shared" si="1"/>
        <v>0</v>
      </c>
      <c r="V15" s="3">
        <f t="shared" si="1"/>
        <v>4.4649999999999999</v>
      </c>
      <c r="W15" s="3">
        <f t="shared" si="1"/>
        <v>4.46</v>
      </c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</row>
    <row r="16" spans="1:38" x14ac:dyDescent="0.25">
      <c r="A16" s="14">
        <f t="shared" si="2"/>
        <v>1477</v>
      </c>
      <c r="B16" s="8">
        <f t="shared" si="0"/>
        <v>36722</v>
      </c>
      <c r="C16" s="3">
        <f t="shared" si="1"/>
        <v>4.18</v>
      </c>
      <c r="D16" s="3">
        <f t="shared" si="1"/>
        <v>4.0750000000000002</v>
      </c>
      <c r="E16" s="3">
        <f t="shared" si="1"/>
        <v>4.1550000000000002</v>
      </c>
      <c r="F16" s="3">
        <f t="shared" si="1"/>
        <v>4.2350000000000003</v>
      </c>
      <c r="G16" s="3">
        <f t="shared" si="1"/>
        <v>0</v>
      </c>
      <c r="H16" s="3">
        <f t="shared" si="1"/>
        <v>0</v>
      </c>
      <c r="I16" s="3">
        <f t="shared" si="1"/>
        <v>4.0049999999999999</v>
      </c>
      <c r="J16" s="3">
        <f t="shared" si="1"/>
        <v>3.5350000000000001</v>
      </c>
      <c r="K16" s="3">
        <f t="shared" si="1"/>
        <v>3.45</v>
      </c>
      <c r="L16" s="3">
        <f t="shared" si="1"/>
        <v>3.51</v>
      </c>
      <c r="M16" s="3">
        <f t="shared" si="1"/>
        <v>3.379</v>
      </c>
      <c r="N16" s="3">
        <f t="shared" si="1"/>
        <v>0</v>
      </c>
      <c r="O16" s="3">
        <f t="shared" si="1"/>
        <v>4.3550000000000004</v>
      </c>
      <c r="P16" s="3">
        <f t="shared" si="1"/>
        <v>4.6550000000000002</v>
      </c>
      <c r="Q16" s="3">
        <f t="shared" si="1"/>
        <v>3.7</v>
      </c>
      <c r="R16" s="3">
        <f t="shared" si="1"/>
        <v>4.085</v>
      </c>
      <c r="S16" s="3">
        <f t="shared" si="1"/>
        <v>4.0949999999999998</v>
      </c>
      <c r="T16" s="3">
        <f t="shared" si="1"/>
        <v>4.22</v>
      </c>
      <c r="U16" s="3">
        <f t="shared" si="1"/>
        <v>0</v>
      </c>
      <c r="V16" s="3">
        <f t="shared" si="1"/>
        <v>4.4649999999999999</v>
      </c>
      <c r="W16" s="3">
        <f t="shared" si="1"/>
        <v>4.46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</row>
    <row r="17" spans="1:38" x14ac:dyDescent="0.25">
      <c r="A17" s="14">
        <f t="shared" si="2"/>
        <v>1476</v>
      </c>
      <c r="B17" s="8">
        <f t="shared" si="0"/>
        <v>36721</v>
      </c>
      <c r="C17" s="3">
        <f t="shared" si="1"/>
        <v>4.18</v>
      </c>
      <c r="D17" s="3">
        <f t="shared" si="1"/>
        <v>4.0750000000000002</v>
      </c>
      <c r="E17" s="3">
        <f t="shared" si="1"/>
        <v>4.1550000000000002</v>
      </c>
      <c r="F17" s="3">
        <f t="shared" ref="F17:U17" si="3">VLOOKUP($B17,cash,F$4,FALSE)</f>
        <v>4.2350000000000003</v>
      </c>
      <c r="G17" s="3">
        <f t="shared" si="3"/>
        <v>0</v>
      </c>
      <c r="H17" s="3">
        <f t="shared" si="3"/>
        <v>0</v>
      </c>
      <c r="I17" s="3">
        <f t="shared" si="3"/>
        <v>4.0049999999999999</v>
      </c>
      <c r="J17" s="3">
        <f t="shared" si="3"/>
        <v>3.5350000000000001</v>
      </c>
      <c r="K17" s="3">
        <f t="shared" si="3"/>
        <v>3.45</v>
      </c>
      <c r="L17" s="3">
        <f t="shared" si="3"/>
        <v>3.51</v>
      </c>
      <c r="M17" s="3">
        <f t="shared" si="3"/>
        <v>3.379</v>
      </c>
      <c r="N17" s="3">
        <f t="shared" si="3"/>
        <v>0</v>
      </c>
      <c r="O17" s="3">
        <f t="shared" si="3"/>
        <v>4.3550000000000004</v>
      </c>
      <c r="P17" s="3">
        <f t="shared" si="3"/>
        <v>4.6550000000000002</v>
      </c>
      <c r="Q17" s="3">
        <f t="shared" si="3"/>
        <v>3.7</v>
      </c>
      <c r="R17" s="3">
        <f t="shared" si="3"/>
        <v>4.085</v>
      </c>
      <c r="S17" s="3">
        <f t="shared" si="3"/>
        <v>4.0949999999999998</v>
      </c>
      <c r="T17" s="3">
        <f t="shared" si="3"/>
        <v>4.22</v>
      </c>
      <c r="U17" s="3">
        <f t="shared" si="3"/>
        <v>0</v>
      </c>
      <c r="V17" s="3">
        <f t="shared" ref="V17:W32" si="4">VLOOKUP($B17,cash,V$4,FALSE)</f>
        <v>4.4649999999999999</v>
      </c>
      <c r="W17" s="3">
        <f t="shared" si="4"/>
        <v>4.46</v>
      </c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</row>
    <row r="18" spans="1:38" x14ac:dyDescent="0.25">
      <c r="A18" s="14">
        <f t="shared" si="2"/>
        <v>1475</v>
      </c>
      <c r="B18" s="8">
        <f t="shared" si="0"/>
        <v>36720</v>
      </c>
      <c r="C18" s="3">
        <f t="shared" ref="C18:R33" si="5">VLOOKUP($B18,cash,C$4,FALSE)</f>
        <v>4.07</v>
      </c>
      <c r="D18" s="3">
        <f t="shared" si="5"/>
        <v>4.0650000000000004</v>
      </c>
      <c r="E18" s="3">
        <f t="shared" si="5"/>
        <v>4.0949999999999998</v>
      </c>
      <c r="F18" s="3">
        <f t="shared" si="5"/>
        <v>4.12</v>
      </c>
      <c r="G18" s="3">
        <f t="shared" si="5"/>
        <v>0</v>
      </c>
      <c r="H18" s="3">
        <f t="shared" si="5"/>
        <v>0</v>
      </c>
      <c r="I18" s="3">
        <f t="shared" si="5"/>
        <v>3.9449999999999998</v>
      </c>
      <c r="J18" s="3">
        <f t="shared" si="5"/>
        <v>3.6949999999999998</v>
      </c>
      <c r="K18" s="3">
        <f t="shared" si="5"/>
        <v>3.62</v>
      </c>
      <c r="L18" s="3">
        <f t="shared" si="5"/>
        <v>3.59</v>
      </c>
      <c r="M18" s="3">
        <f t="shared" si="5"/>
        <v>3.3269539995000001</v>
      </c>
      <c r="N18" s="3">
        <f t="shared" si="5"/>
        <v>0</v>
      </c>
      <c r="O18" s="3">
        <f t="shared" si="5"/>
        <v>4.2699999999999996</v>
      </c>
      <c r="P18" s="3">
        <f t="shared" si="5"/>
        <v>4.72</v>
      </c>
      <c r="Q18" s="3">
        <f t="shared" si="5"/>
        <v>3.88</v>
      </c>
      <c r="R18" s="3">
        <f t="shared" si="5"/>
        <v>4.0199999999999996</v>
      </c>
      <c r="S18" s="3">
        <f t="shared" ref="S18:U32" si="6">VLOOKUP($B18,cash,S$4,FALSE)</f>
        <v>4.0250000000000004</v>
      </c>
      <c r="T18" s="3">
        <f t="shared" si="6"/>
        <v>4.0999999999999996</v>
      </c>
      <c r="U18" s="3">
        <f t="shared" si="6"/>
        <v>0</v>
      </c>
      <c r="V18" s="3">
        <f t="shared" si="4"/>
        <v>4.3550000000000004</v>
      </c>
      <c r="W18" s="3">
        <f t="shared" si="4"/>
        <v>4.37</v>
      </c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</row>
    <row r="19" spans="1:38" x14ac:dyDescent="0.25">
      <c r="A19" s="14">
        <f t="shared" si="2"/>
        <v>1474</v>
      </c>
      <c r="B19" s="8">
        <f t="shared" si="0"/>
        <v>36719</v>
      </c>
      <c r="C19" s="3">
        <f t="shared" si="5"/>
        <v>4.2850000000000001</v>
      </c>
      <c r="D19" s="3">
        <f t="shared" si="5"/>
        <v>4.2649999999999997</v>
      </c>
      <c r="E19" s="3">
        <f t="shared" si="5"/>
        <v>4.3099999999999996</v>
      </c>
      <c r="F19" s="3">
        <f t="shared" si="5"/>
        <v>4.3449999999999998</v>
      </c>
      <c r="G19" s="3">
        <f t="shared" si="5"/>
        <v>0</v>
      </c>
      <c r="H19" s="3">
        <f t="shared" si="5"/>
        <v>0</v>
      </c>
      <c r="I19" s="3">
        <f t="shared" si="5"/>
        <v>4.1550000000000002</v>
      </c>
      <c r="J19" s="3">
        <f t="shared" si="5"/>
        <v>3.97</v>
      </c>
      <c r="K19" s="3">
        <f t="shared" si="5"/>
        <v>3.855</v>
      </c>
      <c r="L19" s="3">
        <f t="shared" si="5"/>
        <v>3.8650000000000002</v>
      </c>
      <c r="M19" s="3">
        <f t="shared" si="5"/>
        <v>3.4822396604999994</v>
      </c>
      <c r="N19" s="3">
        <f t="shared" si="5"/>
        <v>0</v>
      </c>
      <c r="O19" s="3">
        <f t="shared" si="5"/>
        <v>4.4649999999999999</v>
      </c>
      <c r="P19" s="3">
        <f t="shared" si="5"/>
        <v>4.8049999999999997</v>
      </c>
      <c r="Q19" s="3">
        <f t="shared" si="5"/>
        <v>4.1150000000000002</v>
      </c>
      <c r="R19" s="3">
        <f t="shared" si="5"/>
        <v>4.22</v>
      </c>
      <c r="S19" s="3">
        <f t="shared" si="6"/>
        <v>4.22</v>
      </c>
      <c r="T19" s="3">
        <f t="shared" si="6"/>
        <v>4.3449999999999998</v>
      </c>
      <c r="U19" s="3">
        <f t="shared" si="6"/>
        <v>0</v>
      </c>
      <c r="V19" s="3">
        <f t="shared" si="4"/>
        <v>4.5750000000000002</v>
      </c>
      <c r="W19" s="3">
        <f t="shared" si="4"/>
        <v>4.55</v>
      </c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</row>
    <row r="20" spans="1:38" x14ac:dyDescent="0.25">
      <c r="A20" s="14">
        <f t="shared" si="2"/>
        <v>1473</v>
      </c>
      <c r="B20" s="8">
        <f t="shared" si="0"/>
        <v>36718</v>
      </c>
      <c r="C20" s="3">
        <f t="shared" si="5"/>
        <v>4.165</v>
      </c>
      <c r="D20" s="3">
        <f t="shared" si="5"/>
        <v>4.1399999999999997</v>
      </c>
      <c r="E20" s="3">
        <f t="shared" si="5"/>
        <v>4.1849999999999996</v>
      </c>
      <c r="F20" s="3">
        <f t="shared" si="5"/>
        <v>4.2300000000000004</v>
      </c>
      <c r="G20" s="3">
        <f t="shared" si="5"/>
        <v>0</v>
      </c>
      <c r="H20" s="3">
        <f t="shared" si="5"/>
        <v>0</v>
      </c>
      <c r="I20" s="3">
        <f t="shared" si="5"/>
        <v>4.0199999999999996</v>
      </c>
      <c r="J20" s="3">
        <f t="shared" si="5"/>
        <v>3.835</v>
      </c>
      <c r="K20" s="3">
        <f t="shared" si="5"/>
        <v>3.7650000000000001</v>
      </c>
      <c r="L20" s="3">
        <f t="shared" si="5"/>
        <v>3.72</v>
      </c>
      <c r="M20" s="3">
        <f t="shared" si="5"/>
        <v>3.3465954620000002</v>
      </c>
      <c r="N20" s="3">
        <f t="shared" si="5"/>
        <v>0</v>
      </c>
      <c r="O20" s="3">
        <f t="shared" si="5"/>
        <v>4.3600000000000003</v>
      </c>
      <c r="P20" s="3">
        <f t="shared" si="5"/>
        <v>4.6900000000000004</v>
      </c>
      <c r="Q20" s="3">
        <f t="shared" si="5"/>
        <v>4.0049999999999999</v>
      </c>
      <c r="R20" s="3">
        <f t="shared" si="5"/>
        <v>4.1050000000000004</v>
      </c>
      <c r="S20" s="3">
        <f t="shared" si="6"/>
        <v>4.12</v>
      </c>
      <c r="T20" s="3">
        <f t="shared" si="6"/>
        <v>4.21</v>
      </c>
      <c r="U20" s="3">
        <f t="shared" si="6"/>
        <v>0</v>
      </c>
      <c r="V20" s="3">
        <f t="shared" si="4"/>
        <v>4.4450000000000003</v>
      </c>
      <c r="W20" s="3">
        <f t="shared" si="4"/>
        <v>4.43</v>
      </c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</row>
    <row r="21" spans="1:38" x14ac:dyDescent="0.25">
      <c r="A21" s="14">
        <f t="shared" si="2"/>
        <v>1472</v>
      </c>
      <c r="B21" s="8">
        <f t="shared" si="0"/>
        <v>36717</v>
      </c>
      <c r="C21" s="3">
        <f t="shared" si="5"/>
        <v>4.18</v>
      </c>
      <c r="D21" s="3">
        <f t="shared" si="5"/>
        <v>4.0650000000000004</v>
      </c>
      <c r="E21" s="3">
        <f t="shared" si="5"/>
        <v>4.16</v>
      </c>
      <c r="F21" s="3">
        <f t="shared" si="5"/>
        <v>4.2149999999999999</v>
      </c>
      <c r="G21" s="3">
        <f t="shared" si="5"/>
        <v>0</v>
      </c>
      <c r="H21" s="3">
        <f t="shared" si="5"/>
        <v>0</v>
      </c>
      <c r="I21" s="3">
        <f t="shared" si="5"/>
        <v>4.0049999999999999</v>
      </c>
      <c r="J21" s="3">
        <f t="shared" si="5"/>
        <v>3.82</v>
      </c>
      <c r="K21" s="3">
        <f t="shared" si="5"/>
        <v>3.68</v>
      </c>
      <c r="L21" s="3">
        <f t="shared" si="5"/>
        <v>3.7149999999999999</v>
      </c>
      <c r="M21" s="3">
        <f t="shared" si="5"/>
        <v>3.4256639667499993</v>
      </c>
      <c r="N21" s="3">
        <f t="shared" si="5"/>
        <v>0</v>
      </c>
      <c r="O21" s="3">
        <f t="shared" si="5"/>
        <v>4.3600000000000003</v>
      </c>
      <c r="P21" s="3">
        <f t="shared" si="5"/>
        <v>4.74</v>
      </c>
      <c r="Q21" s="3">
        <f t="shared" si="5"/>
        <v>4.0449999999999999</v>
      </c>
      <c r="R21" s="3">
        <f t="shared" si="5"/>
        <v>4.07</v>
      </c>
      <c r="S21" s="3">
        <f t="shared" si="6"/>
        <v>4.0999999999999996</v>
      </c>
      <c r="T21" s="3">
        <f t="shared" si="6"/>
        <v>4.1950000000000003</v>
      </c>
      <c r="U21" s="3">
        <f t="shared" si="6"/>
        <v>0</v>
      </c>
      <c r="V21" s="3">
        <f t="shared" si="4"/>
        <v>4.4550000000000001</v>
      </c>
      <c r="W21" s="3">
        <f t="shared" si="4"/>
        <v>4.4550000000000001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</row>
    <row r="22" spans="1:38" x14ac:dyDescent="0.25">
      <c r="A22" s="14">
        <f t="shared" si="2"/>
        <v>1471</v>
      </c>
      <c r="B22" s="8">
        <f t="shared" si="0"/>
        <v>36716</v>
      </c>
      <c r="C22" s="3">
        <f t="shared" si="5"/>
        <v>3.9950000000000001</v>
      </c>
      <c r="D22" s="3">
        <f t="shared" si="5"/>
        <v>3.7450000000000001</v>
      </c>
      <c r="E22" s="3">
        <f t="shared" si="5"/>
        <v>3.85</v>
      </c>
      <c r="F22" s="3">
        <f t="shared" si="5"/>
        <v>3.9750000000000001</v>
      </c>
      <c r="G22" s="3">
        <f t="shared" si="5"/>
        <v>0</v>
      </c>
      <c r="H22" s="3">
        <f t="shared" si="5"/>
        <v>0</v>
      </c>
      <c r="I22" s="3">
        <f t="shared" si="5"/>
        <v>3.82</v>
      </c>
      <c r="J22" s="3">
        <f t="shared" si="5"/>
        <v>3.39</v>
      </c>
      <c r="K22" s="3">
        <f t="shared" si="5"/>
        <v>3.36</v>
      </c>
      <c r="L22" s="3">
        <f t="shared" si="5"/>
        <v>3.36</v>
      </c>
      <c r="M22" s="3">
        <f t="shared" si="5"/>
        <v>3.1913598080000001</v>
      </c>
      <c r="N22" s="3">
        <f t="shared" si="5"/>
        <v>0</v>
      </c>
      <c r="O22" s="3">
        <f t="shared" si="5"/>
        <v>4.21</v>
      </c>
      <c r="P22" s="3">
        <f t="shared" si="5"/>
        <v>4.1349999999999998</v>
      </c>
      <c r="Q22" s="3">
        <f t="shared" si="5"/>
        <v>3.415</v>
      </c>
      <c r="R22" s="3">
        <f t="shared" si="5"/>
        <v>3.8849999999999998</v>
      </c>
      <c r="S22" s="3">
        <f t="shared" si="6"/>
        <v>3.9049999999999998</v>
      </c>
      <c r="T22" s="3">
        <f t="shared" si="6"/>
        <v>4.0449999999999999</v>
      </c>
      <c r="U22" s="3">
        <f t="shared" si="6"/>
        <v>0</v>
      </c>
      <c r="V22" s="3">
        <f t="shared" si="4"/>
        <v>4.2249999999999996</v>
      </c>
      <c r="W22" s="3">
        <f t="shared" si="4"/>
        <v>4.2300000000000004</v>
      </c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</row>
    <row r="23" spans="1:38" x14ac:dyDescent="0.25">
      <c r="A23" s="14">
        <f t="shared" si="2"/>
        <v>1470</v>
      </c>
      <c r="B23" s="8">
        <f t="shared" si="0"/>
        <v>36715</v>
      </c>
      <c r="C23" s="3">
        <f t="shared" si="5"/>
        <v>3.9950000000000001</v>
      </c>
      <c r="D23" s="3">
        <f t="shared" si="5"/>
        <v>3.7450000000000001</v>
      </c>
      <c r="E23" s="3">
        <f t="shared" si="5"/>
        <v>3.85</v>
      </c>
      <c r="F23" s="3">
        <f t="shared" si="5"/>
        <v>3.9750000000000001</v>
      </c>
      <c r="G23" s="3">
        <f t="shared" si="5"/>
        <v>0</v>
      </c>
      <c r="H23" s="3">
        <f t="shared" si="5"/>
        <v>0</v>
      </c>
      <c r="I23" s="3">
        <f t="shared" si="5"/>
        <v>3.82</v>
      </c>
      <c r="J23" s="3">
        <f t="shared" si="5"/>
        <v>3.39</v>
      </c>
      <c r="K23" s="3">
        <f t="shared" si="5"/>
        <v>3.36</v>
      </c>
      <c r="L23" s="3">
        <f t="shared" si="5"/>
        <v>3.36</v>
      </c>
      <c r="M23" s="3">
        <f t="shared" si="5"/>
        <v>3.1913598080000001</v>
      </c>
      <c r="N23" s="3">
        <f t="shared" si="5"/>
        <v>0</v>
      </c>
      <c r="O23" s="3">
        <f t="shared" si="5"/>
        <v>4.21</v>
      </c>
      <c r="P23" s="3">
        <f t="shared" si="5"/>
        <v>4.1349999999999998</v>
      </c>
      <c r="Q23" s="3">
        <f t="shared" si="5"/>
        <v>3.415</v>
      </c>
      <c r="R23" s="3">
        <f t="shared" si="5"/>
        <v>3.8849999999999998</v>
      </c>
      <c r="S23" s="3">
        <f t="shared" si="6"/>
        <v>3.9049999999999998</v>
      </c>
      <c r="T23" s="3">
        <f t="shared" si="6"/>
        <v>4.0449999999999999</v>
      </c>
      <c r="U23" s="3">
        <f t="shared" si="6"/>
        <v>0</v>
      </c>
      <c r="V23" s="3">
        <f t="shared" si="4"/>
        <v>4.2249999999999996</v>
      </c>
      <c r="W23" s="3">
        <f t="shared" si="4"/>
        <v>4.2300000000000004</v>
      </c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</row>
    <row r="24" spans="1:38" x14ac:dyDescent="0.25">
      <c r="A24" s="14">
        <f t="shared" si="2"/>
        <v>1469</v>
      </c>
      <c r="B24" s="8">
        <f t="shared" si="0"/>
        <v>36714</v>
      </c>
      <c r="C24" s="3">
        <f t="shared" si="5"/>
        <v>3.9950000000000001</v>
      </c>
      <c r="D24" s="3">
        <f t="shared" si="5"/>
        <v>3.7450000000000001</v>
      </c>
      <c r="E24" s="3">
        <f t="shared" si="5"/>
        <v>3.85</v>
      </c>
      <c r="F24" s="3">
        <f t="shared" si="5"/>
        <v>3.9750000000000001</v>
      </c>
      <c r="G24" s="3">
        <f t="shared" si="5"/>
        <v>0</v>
      </c>
      <c r="H24" s="3">
        <f t="shared" si="5"/>
        <v>0</v>
      </c>
      <c r="I24" s="3">
        <f t="shared" si="5"/>
        <v>3.82</v>
      </c>
      <c r="J24" s="3">
        <f t="shared" si="5"/>
        <v>3.39</v>
      </c>
      <c r="K24" s="3">
        <f t="shared" si="5"/>
        <v>3.36</v>
      </c>
      <c r="L24" s="3">
        <f t="shared" si="5"/>
        <v>3.36</v>
      </c>
      <c r="M24" s="3">
        <f t="shared" si="5"/>
        <v>3.1913598080000001</v>
      </c>
      <c r="N24" s="3">
        <f t="shared" si="5"/>
        <v>0</v>
      </c>
      <c r="O24" s="3">
        <f t="shared" si="5"/>
        <v>4.21</v>
      </c>
      <c r="P24" s="3">
        <f t="shared" si="5"/>
        <v>4.1349999999999998</v>
      </c>
      <c r="Q24" s="3">
        <f t="shared" si="5"/>
        <v>3.415</v>
      </c>
      <c r="R24" s="3">
        <f t="shared" si="5"/>
        <v>3.8849999999999998</v>
      </c>
      <c r="S24" s="3">
        <f t="shared" si="6"/>
        <v>3.9049999999999998</v>
      </c>
      <c r="T24" s="3">
        <f t="shared" si="6"/>
        <v>4.0449999999999999</v>
      </c>
      <c r="U24" s="3">
        <f t="shared" si="6"/>
        <v>0</v>
      </c>
      <c r="V24" s="3">
        <f t="shared" si="4"/>
        <v>4.2249999999999996</v>
      </c>
      <c r="W24" s="3">
        <f t="shared" si="4"/>
        <v>4.2300000000000004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</row>
    <row r="25" spans="1:38" x14ac:dyDescent="0.25">
      <c r="A25" s="14">
        <f t="shared" si="2"/>
        <v>1468</v>
      </c>
      <c r="B25" s="8">
        <f t="shared" si="0"/>
        <v>36713</v>
      </c>
      <c r="C25" s="3">
        <f t="shared" si="5"/>
        <v>4.03</v>
      </c>
      <c r="D25" s="3">
        <f t="shared" si="5"/>
        <v>3.94</v>
      </c>
      <c r="E25" s="3">
        <f t="shared" si="5"/>
        <v>3.97</v>
      </c>
      <c r="F25" s="3">
        <f t="shared" si="5"/>
        <v>4.0449999999999999</v>
      </c>
      <c r="G25" s="3">
        <f t="shared" si="5"/>
        <v>0</v>
      </c>
      <c r="H25" s="3">
        <f t="shared" si="5"/>
        <v>0</v>
      </c>
      <c r="I25" s="3">
        <f t="shared" si="5"/>
        <v>3.855</v>
      </c>
      <c r="J25" s="3">
        <f t="shared" si="5"/>
        <v>3.6549999999999998</v>
      </c>
      <c r="K25" s="3">
        <f t="shared" si="5"/>
        <v>3.5649999999999999</v>
      </c>
      <c r="L25" s="3">
        <f t="shared" si="5"/>
        <v>3.605</v>
      </c>
      <c r="M25" s="3">
        <f t="shared" si="5"/>
        <v>3.3426060849999999</v>
      </c>
      <c r="N25" s="3">
        <f t="shared" si="5"/>
        <v>0</v>
      </c>
      <c r="O25" s="3">
        <f t="shared" si="5"/>
        <v>4.2300000000000004</v>
      </c>
      <c r="P25" s="3">
        <f t="shared" si="5"/>
        <v>4.5549999999999997</v>
      </c>
      <c r="Q25" s="3">
        <f t="shared" si="5"/>
        <v>3.75</v>
      </c>
      <c r="R25" s="3">
        <f t="shared" si="5"/>
        <v>3.92</v>
      </c>
      <c r="S25" s="3">
        <f t="shared" si="6"/>
        <v>3.95</v>
      </c>
      <c r="T25" s="3">
        <f t="shared" si="6"/>
        <v>4.085</v>
      </c>
      <c r="U25" s="3">
        <f t="shared" si="6"/>
        <v>0</v>
      </c>
      <c r="V25" s="3">
        <f t="shared" si="4"/>
        <v>4.2949999999999999</v>
      </c>
      <c r="W25" s="3">
        <f t="shared" si="4"/>
        <v>4.4000000000000004</v>
      </c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</row>
    <row r="26" spans="1:38" x14ac:dyDescent="0.25">
      <c r="A26" s="14">
        <f t="shared" si="2"/>
        <v>1467</v>
      </c>
      <c r="B26" s="8">
        <f t="shared" si="0"/>
        <v>36712</v>
      </c>
      <c r="C26" s="3">
        <f t="shared" si="5"/>
        <v>4.24</v>
      </c>
      <c r="D26" s="3">
        <f t="shared" si="5"/>
        <v>4.16</v>
      </c>
      <c r="E26" s="3">
        <f t="shared" si="5"/>
        <v>4.2</v>
      </c>
      <c r="F26" s="3">
        <f t="shared" si="5"/>
        <v>4.2649999999999997</v>
      </c>
      <c r="G26" s="3">
        <f t="shared" si="5"/>
        <v>0</v>
      </c>
      <c r="H26" s="3">
        <f t="shared" si="5"/>
        <v>0</v>
      </c>
      <c r="I26" s="3">
        <f t="shared" si="5"/>
        <v>4.07</v>
      </c>
      <c r="J26" s="3">
        <f t="shared" si="5"/>
        <v>3.96</v>
      </c>
      <c r="K26" s="3">
        <f t="shared" si="5"/>
        <v>3.855</v>
      </c>
      <c r="L26" s="3">
        <f t="shared" si="5"/>
        <v>3.875</v>
      </c>
      <c r="M26" s="3">
        <f t="shared" si="5"/>
        <v>3.3506313644999999</v>
      </c>
      <c r="N26" s="3">
        <f t="shared" si="5"/>
        <v>0</v>
      </c>
      <c r="O26" s="3">
        <f t="shared" si="5"/>
        <v>4.4850000000000003</v>
      </c>
      <c r="P26" s="3">
        <f t="shared" si="5"/>
        <v>4.84</v>
      </c>
      <c r="Q26" s="3">
        <f t="shared" si="5"/>
        <v>4.1399999999999997</v>
      </c>
      <c r="R26" s="3">
        <f t="shared" si="5"/>
        <v>4.1150000000000002</v>
      </c>
      <c r="S26" s="3">
        <f t="shared" si="6"/>
        <v>4.1349999999999998</v>
      </c>
      <c r="T26" s="3">
        <f t="shared" si="6"/>
        <v>4.2750000000000004</v>
      </c>
      <c r="U26" s="3">
        <f t="shared" si="6"/>
        <v>0</v>
      </c>
      <c r="V26" s="3">
        <f t="shared" si="4"/>
        <v>4.5750000000000002</v>
      </c>
      <c r="W26" s="3">
        <f t="shared" si="4"/>
        <v>4.6449999999999996</v>
      </c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</row>
    <row r="27" spans="1:38" x14ac:dyDescent="0.25">
      <c r="A27" s="14">
        <f t="shared" si="2"/>
        <v>1466</v>
      </c>
      <c r="B27" s="8">
        <f t="shared" si="0"/>
        <v>36711</v>
      </c>
      <c r="C27" s="3">
        <f t="shared" si="5"/>
        <v>4.335</v>
      </c>
      <c r="D27" s="3">
        <f t="shared" si="5"/>
        <v>4.2149999999999999</v>
      </c>
      <c r="E27" s="3">
        <f t="shared" si="5"/>
        <v>4.29</v>
      </c>
      <c r="F27" s="3">
        <f t="shared" si="5"/>
        <v>4.37</v>
      </c>
      <c r="G27" s="3">
        <f t="shared" si="5"/>
        <v>0</v>
      </c>
      <c r="H27" s="3">
        <f t="shared" si="5"/>
        <v>0</v>
      </c>
      <c r="I27" s="3">
        <f t="shared" si="5"/>
        <v>4.165</v>
      </c>
      <c r="J27" s="3">
        <f t="shared" si="5"/>
        <v>3.9449999999999998</v>
      </c>
      <c r="K27" s="3">
        <f t="shared" si="5"/>
        <v>3.79</v>
      </c>
      <c r="L27" s="3">
        <f t="shared" si="5"/>
        <v>3.8250000000000002</v>
      </c>
      <c r="M27" s="3">
        <f t="shared" si="5"/>
        <v>3.5967689307499997</v>
      </c>
      <c r="N27" s="3">
        <f t="shared" si="5"/>
        <v>0</v>
      </c>
      <c r="O27" s="3">
        <f t="shared" si="5"/>
        <v>4.54</v>
      </c>
      <c r="P27" s="3">
        <f t="shared" si="5"/>
        <v>4.7300000000000004</v>
      </c>
      <c r="Q27" s="3">
        <f t="shared" si="5"/>
        <v>4.1449999999999996</v>
      </c>
      <c r="R27" s="3">
        <f t="shared" si="5"/>
        <v>4.165</v>
      </c>
      <c r="S27" s="3">
        <f t="shared" si="6"/>
        <v>4.1900000000000004</v>
      </c>
      <c r="T27" s="3">
        <f t="shared" si="6"/>
        <v>4.4000000000000004</v>
      </c>
      <c r="U27" s="3">
        <f t="shared" si="6"/>
        <v>0</v>
      </c>
      <c r="V27" s="3">
        <f t="shared" si="4"/>
        <v>4.6749999999999998</v>
      </c>
      <c r="W27" s="3">
        <f t="shared" si="4"/>
        <v>4.7699999999999996</v>
      </c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</row>
    <row r="28" spans="1:38" x14ac:dyDescent="0.25">
      <c r="A28" s="14">
        <f t="shared" si="2"/>
        <v>1465</v>
      </c>
      <c r="B28" s="8">
        <f t="shared" si="0"/>
        <v>36710</v>
      </c>
      <c r="C28" s="3">
        <f t="shared" si="5"/>
        <v>4.335</v>
      </c>
      <c r="D28" s="3">
        <f t="shared" si="5"/>
        <v>4.2149999999999999</v>
      </c>
      <c r="E28" s="3">
        <f t="shared" si="5"/>
        <v>4.29</v>
      </c>
      <c r="F28" s="3">
        <f t="shared" si="5"/>
        <v>4.37</v>
      </c>
      <c r="G28" s="3">
        <f t="shared" si="5"/>
        <v>0</v>
      </c>
      <c r="H28" s="3">
        <f t="shared" si="5"/>
        <v>0</v>
      </c>
      <c r="I28" s="3">
        <f t="shared" si="5"/>
        <v>4.165</v>
      </c>
      <c r="J28" s="3">
        <f t="shared" si="5"/>
        <v>3.9449999999999998</v>
      </c>
      <c r="K28" s="3">
        <f t="shared" si="5"/>
        <v>3.79</v>
      </c>
      <c r="L28" s="3">
        <f t="shared" si="5"/>
        <v>3.8250000000000002</v>
      </c>
      <c r="M28" s="3">
        <f t="shared" si="5"/>
        <v>3.5967689307499997</v>
      </c>
      <c r="N28" s="3">
        <f t="shared" si="5"/>
        <v>0</v>
      </c>
      <c r="O28" s="3">
        <f t="shared" si="5"/>
        <v>4.54</v>
      </c>
      <c r="P28" s="3">
        <f t="shared" si="5"/>
        <v>4.7300000000000004</v>
      </c>
      <c r="Q28" s="3">
        <f t="shared" si="5"/>
        <v>4.1449999999999996</v>
      </c>
      <c r="R28" s="3">
        <f t="shared" si="5"/>
        <v>4.165</v>
      </c>
      <c r="S28" s="3">
        <f t="shared" si="6"/>
        <v>4.1900000000000004</v>
      </c>
      <c r="T28" s="3">
        <f t="shared" si="6"/>
        <v>4.4000000000000004</v>
      </c>
      <c r="U28" s="3">
        <f t="shared" si="6"/>
        <v>0</v>
      </c>
      <c r="V28" s="3">
        <f t="shared" si="4"/>
        <v>4.6749999999999998</v>
      </c>
      <c r="W28" s="3">
        <f t="shared" si="4"/>
        <v>4.7699999999999996</v>
      </c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</row>
    <row r="29" spans="1:38" x14ac:dyDescent="0.25">
      <c r="A29" s="14">
        <f t="shared" si="2"/>
        <v>1464</v>
      </c>
      <c r="B29" s="8">
        <f t="shared" si="0"/>
        <v>36709</v>
      </c>
      <c r="C29" s="3">
        <f t="shared" si="5"/>
        <v>4.335</v>
      </c>
      <c r="D29" s="3">
        <f t="shared" si="5"/>
        <v>4.2149999999999999</v>
      </c>
      <c r="E29" s="3">
        <f t="shared" si="5"/>
        <v>4.29</v>
      </c>
      <c r="F29" s="3">
        <f t="shared" si="5"/>
        <v>4.37</v>
      </c>
      <c r="G29" s="3">
        <f t="shared" si="5"/>
        <v>0</v>
      </c>
      <c r="H29" s="3">
        <f t="shared" si="5"/>
        <v>0</v>
      </c>
      <c r="I29" s="3">
        <f t="shared" si="5"/>
        <v>4.165</v>
      </c>
      <c r="J29" s="3">
        <f t="shared" si="5"/>
        <v>3.9449999999999998</v>
      </c>
      <c r="K29" s="3">
        <f t="shared" si="5"/>
        <v>3.79</v>
      </c>
      <c r="L29" s="3">
        <f t="shared" si="5"/>
        <v>3.8250000000000002</v>
      </c>
      <c r="M29" s="3">
        <f t="shared" si="5"/>
        <v>3.5967689307499997</v>
      </c>
      <c r="N29" s="3">
        <f t="shared" si="5"/>
        <v>0</v>
      </c>
      <c r="O29" s="3">
        <f t="shared" si="5"/>
        <v>4.54</v>
      </c>
      <c r="P29" s="3">
        <f t="shared" si="5"/>
        <v>4.7300000000000004</v>
      </c>
      <c r="Q29" s="3">
        <f t="shared" si="5"/>
        <v>4.1449999999999996</v>
      </c>
      <c r="R29" s="3">
        <f t="shared" si="5"/>
        <v>4.165</v>
      </c>
      <c r="S29" s="3">
        <f t="shared" si="6"/>
        <v>4.1900000000000004</v>
      </c>
      <c r="T29" s="3">
        <f t="shared" si="6"/>
        <v>4.4000000000000004</v>
      </c>
      <c r="U29" s="3">
        <f t="shared" si="6"/>
        <v>0</v>
      </c>
      <c r="V29" s="3">
        <f t="shared" si="4"/>
        <v>4.6749999999999998</v>
      </c>
      <c r="W29" s="3">
        <f t="shared" si="4"/>
        <v>4.7699999999999996</v>
      </c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</row>
    <row r="30" spans="1:38" x14ac:dyDescent="0.25">
      <c r="A30" s="14">
        <f t="shared" si="2"/>
        <v>1463</v>
      </c>
      <c r="B30" s="8">
        <f t="shared" si="0"/>
        <v>36708</v>
      </c>
      <c r="C30" s="3">
        <f t="shared" si="5"/>
        <v>4.335</v>
      </c>
      <c r="D30" s="3">
        <f t="shared" si="5"/>
        <v>4.2149999999999999</v>
      </c>
      <c r="E30" s="3">
        <f t="shared" si="5"/>
        <v>4.29</v>
      </c>
      <c r="F30" s="3">
        <f t="shared" si="5"/>
        <v>4.37</v>
      </c>
      <c r="G30" s="3">
        <f t="shared" si="5"/>
        <v>0</v>
      </c>
      <c r="H30" s="3">
        <f t="shared" si="5"/>
        <v>0</v>
      </c>
      <c r="I30" s="3">
        <f t="shared" si="5"/>
        <v>4.165</v>
      </c>
      <c r="J30" s="3">
        <f t="shared" si="5"/>
        <v>3.9449999999999998</v>
      </c>
      <c r="K30" s="3">
        <f t="shared" si="5"/>
        <v>3.79</v>
      </c>
      <c r="L30" s="3">
        <f t="shared" si="5"/>
        <v>3.8250000000000002</v>
      </c>
      <c r="M30" s="3">
        <f t="shared" si="5"/>
        <v>3.5967689307499997</v>
      </c>
      <c r="N30" s="3">
        <f t="shared" si="5"/>
        <v>0</v>
      </c>
      <c r="O30" s="3">
        <f t="shared" si="5"/>
        <v>4.54</v>
      </c>
      <c r="P30" s="3">
        <f t="shared" si="5"/>
        <v>4.7300000000000004</v>
      </c>
      <c r="Q30" s="3">
        <f t="shared" si="5"/>
        <v>4.1449999999999996</v>
      </c>
      <c r="R30" s="3">
        <f t="shared" si="5"/>
        <v>4.165</v>
      </c>
      <c r="S30" s="3">
        <f t="shared" si="6"/>
        <v>4.1900000000000004</v>
      </c>
      <c r="T30" s="3">
        <f t="shared" si="6"/>
        <v>4.4000000000000004</v>
      </c>
      <c r="U30" s="3">
        <f t="shared" si="6"/>
        <v>0</v>
      </c>
      <c r="V30" s="3">
        <f t="shared" si="4"/>
        <v>4.6749999999999998</v>
      </c>
      <c r="W30" s="3">
        <f t="shared" si="4"/>
        <v>4.7699999999999996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</row>
    <row r="31" spans="1:38" x14ac:dyDescent="0.25">
      <c r="A31" s="14">
        <f t="shared" si="2"/>
        <v>1462</v>
      </c>
      <c r="B31" s="8">
        <f t="shared" si="0"/>
        <v>36707</v>
      </c>
      <c r="C31" s="3">
        <f t="shared" si="5"/>
        <v>4.335</v>
      </c>
      <c r="D31" s="3">
        <f t="shared" si="5"/>
        <v>4.2149999999999999</v>
      </c>
      <c r="E31" s="3">
        <f t="shared" si="5"/>
        <v>4.29</v>
      </c>
      <c r="F31" s="3">
        <f t="shared" si="5"/>
        <v>4.37</v>
      </c>
      <c r="G31" s="3">
        <f t="shared" si="5"/>
        <v>0</v>
      </c>
      <c r="H31" s="3">
        <f t="shared" si="5"/>
        <v>0</v>
      </c>
      <c r="I31" s="3">
        <f t="shared" si="5"/>
        <v>4.165</v>
      </c>
      <c r="J31" s="3">
        <f t="shared" si="5"/>
        <v>3.9449999999999998</v>
      </c>
      <c r="K31" s="3">
        <f t="shared" si="5"/>
        <v>3.79</v>
      </c>
      <c r="L31" s="3">
        <f t="shared" si="5"/>
        <v>3.8250000000000002</v>
      </c>
      <c r="M31" s="3">
        <f t="shared" si="5"/>
        <v>3.5967689307499997</v>
      </c>
      <c r="N31" s="3">
        <f t="shared" si="5"/>
        <v>0</v>
      </c>
      <c r="O31" s="3">
        <f t="shared" si="5"/>
        <v>4.54</v>
      </c>
      <c r="P31" s="3">
        <f t="shared" si="5"/>
        <v>4.7300000000000004</v>
      </c>
      <c r="Q31" s="3">
        <f t="shared" si="5"/>
        <v>4.1449999999999996</v>
      </c>
      <c r="R31" s="3">
        <f t="shared" si="5"/>
        <v>4.165</v>
      </c>
      <c r="S31" s="3">
        <f t="shared" si="6"/>
        <v>4.1900000000000004</v>
      </c>
      <c r="T31" s="3">
        <f t="shared" si="6"/>
        <v>4.4000000000000004</v>
      </c>
      <c r="U31" s="3">
        <f t="shared" si="6"/>
        <v>0</v>
      </c>
      <c r="V31" s="3">
        <f t="shared" si="4"/>
        <v>4.6749999999999998</v>
      </c>
      <c r="W31" s="3">
        <f t="shared" si="4"/>
        <v>4.7699999999999996</v>
      </c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</row>
    <row r="32" spans="1:38" x14ac:dyDescent="0.25">
      <c r="A32" s="14">
        <f t="shared" si="2"/>
        <v>1461</v>
      </c>
      <c r="B32" s="8">
        <f t="shared" si="0"/>
        <v>36706</v>
      </c>
      <c r="C32" s="3">
        <f t="shared" si="5"/>
        <v>4.24</v>
      </c>
      <c r="D32" s="3">
        <f t="shared" si="5"/>
        <v>4.1900000000000004</v>
      </c>
      <c r="E32" s="3">
        <f t="shared" si="5"/>
        <v>4.2450000000000001</v>
      </c>
      <c r="F32" s="3">
        <f t="shared" si="5"/>
        <v>4.25</v>
      </c>
      <c r="G32" s="3">
        <f t="shared" si="5"/>
        <v>0</v>
      </c>
      <c r="H32" s="3">
        <f t="shared" si="5"/>
        <v>0</v>
      </c>
      <c r="I32" s="3">
        <f t="shared" si="5"/>
        <v>4.1050000000000004</v>
      </c>
      <c r="J32" s="3">
        <f t="shared" si="5"/>
        <v>3.91</v>
      </c>
      <c r="K32" s="3">
        <f t="shared" si="5"/>
        <v>3.69</v>
      </c>
      <c r="L32" s="3">
        <f t="shared" si="5"/>
        <v>3.6349999999999998</v>
      </c>
      <c r="M32" s="3">
        <f t="shared" si="5"/>
        <v>3.6</v>
      </c>
      <c r="N32" s="3">
        <f t="shared" si="5"/>
        <v>0</v>
      </c>
      <c r="O32" s="3">
        <f t="shared" si="5"/>
        <v>4.47</v>
      </c>
      <c r="P32" s="3">
        <f t="shared" si="5"/>
        <v>4.8250000000000002</v>
      </c>
      <c r="Q32" s="3">
        <f t="shared" si="5"/>
        <v>4.2450000000000001</v>
      </c>
      <c r="R32" s="3">
        <f t="shared" si="5"/>
        <v>4.1500000000000004</v>
      </c>
      <c r="S32" s="3">
        <f t="shared" si="6"/>
        <v>4.17</v>
      </c>
      <c r="T32" s="3">
        <f t="shared" si="6"/>
        <v>4.3499999999999996</v>
      </c>
      <c r="U32" s="3">
        <f t="shared" si="6"/>
        <v>0</v>
      </c>
      <c r="V32" s="3">
        <f t="shared" si="4"/>
        <v>4.6349999999999998</v>
      </c>
      <c r="W32" s="3">
        <f t="shared" si="4"/>
        <v>4.6950000000000003</v>
      </c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</row>
    <row r="33" spans="1:38" x14ac:dyDescent="0.25">
      <c r="A33" s="14">
        <f t="shared" si="2"/>
        <v>1460</v>
      </c>
      <c r="B33" s="8">
        <f t="shared" si="0"/>
        <v>36705</v>
      </c>
      <c r="C33" s="3">
        <f t="shared" si="5"/>
        <v>4.4749999999999996</v>
      </c>
      <c r="D33" s="3">
        <f t="shared" si="5"/>
        <v>4.45</v>
      </c>
      <c r="E33" s="3">
        <f t="shared" si="5"/>
        <v>4.4550000000000001</v>
      </c>
      <c r="F33" s="3">
        <f t="shared" si="5"/>
        <v>4.4649999999999999</v>
      </c>
      <c r="G33" s="3">
        <f t="shared" si="5"/>
        <v>0</v>
      </c>
      <c r="H33" s="3">
        <f t="shared" si="5"/>
        <v>0</v>
      </c>
      <c r="I33" s="3">
        <f t="shared" si="5"/>
        <v>4.34</v>
      </c>
      <c r="J33" s="3">
        <f t="shared" si="5"/>
        <v>4.165</v>
      </c>
      <c r="K33" s="3">
        <f t="shared" si="5"/>
        <v>3.85</v>
      </c>
      <c r="L33" s="3">
        <f t="shared" si="5"/>
        <v>3.8</v>
      </c>
      <c r="M33" s="3">
        <f t="shared" si="5"/>
        <v>3.82</v>
      </c>
      <c r="N33" s="3">
        <f t="shared" si="5"/>
        <v>0</v>
      </c>
      <c r="O33" s="3">
        <f t="shared" si="5"/>
        <v>4.6749999999999998</v>
      </c>
      <c r="P33" s="3">
        <f t="shared" si="5"/>
        <v>5.1050000000000004</v>
      </c>
      <c r="Q33" s="3">
        <f t="shared" si="5"/>
        <v>4.57</v>
      </c>
      <c r="R33" s="3">
        <f t="shared" ref="R33:W35" si="7">VLOOKUP($B33,cash,R$4,FALSE)</f>
        <v>4.32</v>
      </c>
      <c r="S33" s="3">
        <f t="shared" si="7"/>
        <v>4.3449999999999998</v>
      </c>
      <c r="T33" s="3">
        <f t="shared" si="7"/>
        <v>4.55</v>
      </c>
      <c r="U33" s="3">
        <f t="shared" si="7"/>
        <v>0</v>
      </c>
      <c r="V33" s="3">
        <f t="shared" si="7"/>
        <v>4.8449999999999998</v>
      </c>
      <c r="W33" s="3">
        <f t="shared" si="7"/>
        <v>4.8899999999999997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</row>
    <row r="34" spans="1:38" x14ac:dyDescent="0.25">
      <c r="A34" s="14">
        <f t="shared" si="2"/>
        <v>1459</v>
      </c>
      <c r="B34" s="8">
        <f t="shared" si="0"/>
        <v>36704</v>
      </c>
      <c r="C34" s="3">
        <f t="shared" ref="C34:R35" si="8">VLOOKUP($B34,cash,C$4,FALSE)</f>
        <v>4.5549999999999997</v>
      </c>
      <c r="D34" s="3">
        <f t="shared" si="8"/>
        <v>4.4950000000000001</v>
      </c>
      <c r="E34" s="3">
        <f t="shared" si="8"/>
        <v>4.5199999999999996</v>
      </c>
      <c r="F34" s="3">
        <f t="shared" si="8"/>
        <v>4.5350000000000001</v>
      </c>
      <c r="G34" s="3">
        <f t="shared" si="8"/>
        <v>0</v>
      </c>
      <c r="H34" s="3">
        <f t="shared" si="8"/>
        <v>0</v>
      </c>
      <c r="I34" s="3">
        <f t="shared" si="8"/>
        <v>4.3899999999999997</v>
      </c>
      <c r="J34" s="3">
        <f t="shared" si="8"/>
        <v>4.2149999999999999</v>
      </c>
      <c r="K34" s="3">
        <f t="shared" si="8"/>
        <v>3.9750000000000001</v>
      </c>
      <c r="L34" s="3">
        <f t="shared" si="8"/>
        <v>3.86</v>
      </c>
      <c r="M34" s="3">
        <f t="shared" si="8"/>
        <v>3.7467830204999992</v>
      </c>
      <c r="N34" s="3">
        <f t="shared" si="8"/>
        <v>0</v>
      </c>
      <c r="O34" s="3">
        <f t="shared" si="8"/>
        <v>4.7649999999999997</v>
      </c>
      <c r="P34" s="3">
        <f t="shared" si="8"/>
        <v>5.09</v>
      </c>
      <c r="Q34" s="3">
        <f t="shared" si="8"/>
        <v>4.5650000000000004</v>
      </c>
      <c r="R34" s="3">
        <f t="shared" si="8"/>
        <v>4.37</v>
      </c>
      <c r="S34" s="3">
        <f t="shared" si="7"/>
        <v>4.38</v>
      </c>
      <c r="T34" s="3">
        <f t="shared" si="7"/>
        <v>4.6449999999999996</v>
      </c>
      <c r="U34" s="3">
        <f t="shared" si="7"/>
        <v>0</v>
      </c>
      <c r="V34" s="3">
        <f t="shared" si="7"/>
        <v>4.9050000000000002</v>
      </c>
      <c r="W34" s="3">
        <f t="shared" si="7"/>
        <v>5.2050000000000001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</row>
    <row r="35" spans="1:38" x14ac:dyDescent="0.25">
      <c r="A35" s="14">
        <f t="shared" si="2"/>
        <v>1458</v>
      </c>
      <c r="B35" s="8">
        <f t="shared" si="0"/>
        <v>36703</v>
      </c>
      <c r="C35" s="3">
        <f t="shared" si="8"/>
        <v>4.3650000000000002</v>
      </c>
      <c r="D35" s="3">
        <f t="shared" si="8"/>
        <v>4.2850000000000001</v>
      </c>
      <c r="E35" s="3">
        <f t="shared" si="8"/>
        <v>4.3150000000000004</v>
      </c>
      <c r="F35" s="3">
        <f t="shared" si="8"/>
        <v>4.3499999999999996</v>
      </c>
      <c r="G35" s="3">
        <f t="shared" si="8"/>
        <v>0</v>
      </c>
      <c r="H35" s="3">
        <f t="shared" si="8"/>
        <v>0</v>
      </c>
      <c r="I35" s="3">
        <f t="shared" si="8"/>
        <v>4.2050000000000001</v>
      </c>
      <c r="J35" s="3">
        <f t="shared" si="8"/>
        <v>4.0449999999999999</v>
      </c>
      <c r="K35" s="3">
        <f t="shared" si="8"/>
        <v>3.79</v>
      </c>
      <c r="L35" s="3">
        <f t="shared" si="8"/>
        <v>3.75</v>
      </c>
      <c r="M35" s="3">
        <f t="shared" si="8"/>
        <v>3.5660160499999995</v>
      </c>
      <c r="N35" s="3">
        <f t="shared" si="8"/>
        <v>0</v>
      </c>
      <c r="O35" s="3">
        <f t="shared" si="8"/>
        <v>4.58</v>
      </c>
      <c r="P35" s="3">
        <f t="shared" si="8"/>
        <v>4.83</v>
      </c>
      <c r="Q35" s="3">
        <f t="shared" si="8"/>
        <v>4.375</v>
      </c>
      <c r="R35" s="3">
        <f t="shared" si="8"/>
        <v>4.1900000000000004</v>
      </c>
      <c r="S35" s="3">
        <f t="shared" si="7"/>
        <v>4.21</v>
      </c>
      <c r="T35" s="3">
        <f t="shared" si="7"/>
        <v>4.4349999999999996</v>
      </c>
      <c r="U35" s="3">
        <f t="shared" si="7"/>
        <v>0</v>
      </c>
      <c r="V35" s="3">
        <f t="shared" si="7"/>
        <v>4.7949999999999999</v>
      </c>
      <c r="W35" s="3">
        <f t="shared" si="7"/>
        <v>5.1950000000000003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</row>
    <row r="36" spans="1:38" x14ac:dyDescent="0.25">
      <c r="B36" s="8"/>
      <c r="C36" s="3"/>
      <c r="D36" s="3"/>
      <c r="E36" s="3"/>
      <c r="F36" s="3"/>
      <c r="G36" s="3"/>
      <c r="H36" s="3"/>
      <c r="I36" s="3"/>
      <c r="J36" s="3"/>
      <c r="L36" s="8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</row>
    <row r="37" spans="1:38" x14ac:dyDescent="0.25">
      <c r="B37" s="8"/>
      <c r="C37" s="3"/>
      <c r="D37" s="3"/>
      <c r="E37" s="3"/>
      <c r="F37" s="3"/>
      <c r="G37" s="3"/>
      <c r="H37" s="3"/>
      <c r="I37" s="3"/>
      <c r="J37" s="3"/>
      <c r="L37" s="8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</row>
    <row r="38" spans="1:38" x14ac:dyDescent="0.25">
      <c r="B38" s="8"/>
      <c r="C38" s="3"/>
      <c r="D38" s="3"/>
      <c r="E38" s="3"/>
      <c r="F38" s="3"/>
      <c r="G38" s="3"/>
      <c r="H38" s="3"/>
      <c r="I38" s="3"/>
      <c r="J38" s="3"/>
      <c r="L38" s="8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</row>
    <row r="39" spans="1:38" x14ac:dyDescent="0.25">
      <c r="B39" s="8"/>
      <c r="C39" s="3"/>
      <c r="D39" s="3"/>
      <c r="E39" s="3"/>
      <c r="F39" s="3"/>
      <c r="G39" s="3"/>
      <c r="H39" s="3"/>
      <c r="I39" s="3"/>
      <c r="J39" s="3"/>
      <c r="L39" s="8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</row>
    <row r="40" spans="1:38" x14ac:dyDescent="0.25">
      <c r="B40" s="8"/>
      <c r="C40" s="3"/>
      <c r="D40" s="3"/>
      <c r="E40" s="3"/>
      <c r="F40" s="3"/>
      <c r="G40" s="3"/>
      <c r="H40" s="3"/>
      <c r="I40" s="3"/>
      <c r="J40" s="3"/>
      <c r="L40" s="8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</row>
    <row r="41" spans="1:38" x14ac:dyDescent="0.25">
      <c r="B41" s="8"/>
      <c r="C41" s="3"/>
      <c r="D41" s="3"/>
      <c r="E41" s="3"/>
      <c r="F41" s="3"/>
      <c r="G41" s="3"/>
      <c r="H41" s="3"/>
      <c r="I41" s="3"/>
      <c r="J41" s="3"/>
      <c r="L41" s="8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</row>
    <row r="42" spans="1:38" x14ac:dyDescent="0.25">
      <c r="B42" s="8"/>
      <c r="C42" s="3"/>
      <c r="D42" s="3"/>
      <c r="E42" s="3"/>
      <c r="F42" s="3"/>
      <c r="G42" s="3"/>
      <c r="H42" s="3"/>
      <c r="I42" s="3"/>
      <c r="J42" s="3"/>
      <c r="L42" s="8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</row>
    <row r="43" spans="1:38" x14ac:dyDescent="0.25">
      <c r="B43" s="8"/>
      <c r="C43" s="3"/>
      <c r="D43" s="3"/>
      <c r="E43" s="3"/>
      <c r="F43" s="3"/>
      <c r="G43" s="3"/>
      <c r="H43" s="3"/>
      <c r="I43" s="3"/>
      <c r="J43" s="3"/>
      <c r="L43" s="8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</row>
    <row r="44" spans="1:38" x14ac:dyDescent="0.25">
      <c r="B44" s="8"/>
      <c r="C44" s="3"/>
      <c r="D44" s="3"/>
      <c r="E44" s="3"/>
      <c r="F44" s="3"/>
      <c r="G44" s="3"/>
      <c r="H44" s="3"/>
      <c r="I44" s="3"/>
      <c r="J44" s="3"/>
      <c r="L44" s="8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</row>
    <row r="45" spans="1:38" x14ac:dyDescent="0.25">
      <c r="B45" s="8"/>
      <c r="C45" s="3"/>
      <c r="D45" s="3"/>
      <c r="E45" s="3"/>
      <c r="F45" s="3"/>
      <c r="G45" s="3"/>
      <c r="H45" s="3"/>
      <c r="I45" s="3"/>
      <c r="J45" s="3"/>
      <c r="L45" s="8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8"/>
      <c r="C46" s="3"/>
      <c r="D46" s="3"/>
      <c r="E46" s="3"/>
      <c r="F46" s="3"/>
      <c r="G46" s="3"/>
      <c r="H46" s="3"/>
      <c r="I46" s="3"/>
      <c r="J46" s="3"/>
      <c r="L46" s="8"/>
    </row>
    <row r="47" spans="1:38" x14ac:dyDescent="0.25">
      <c r="B47" s="8"/>
      <c r="C47" s="3"/>
      <c r="D47" s="3"/>
      <c r="E47" s="3"/>
      <c r="F47" s="3"/>
      <c r="G47" s="3"/>
      <c r="H47" s="3"/>
      <c r="I47" s="3"/>
      <c r="J47" s="3"/>
      <c r="L47" s="8"/>
    </row>
    <row r="48" spans="1:38" x14ac:dyDescent="0.25">
      <c r="B48" s="8"/>
      <c r="C48" s="3"/>
      <c r="D48" s="3"/>
      <c r="E48" s="3"/>
      <c r="F48" s="3"/>
      <c r="G48" s="3"/>
      <c r="H48" s="3"/>
      <c r="I48" s="3"/>
      <c r="J48" s="3"/>
      <c r="L48" s="8"/>
    </row>
    <row r="49" spans="2:12" x14ac:dyDescent="0.25">
      <c r="B49" s="8"/>
      <c r="C49" s="3"/>
      <c r="D49" s="3"/>
      <c r="E49" s="3"/>
      <c r="F49" s="3"/>
      <c r="G49" s="3"/>
      <c r="H49" s="3"/>
      <c r="I49" s="3"/>
      <c r="J49" s="3"/>
      <c r="L49" s="8"/>
    </row>
    <row r="50" spans="2:12" x14ac:dyDescent="0.25">
      <c r="B50" s="8"/>
      <c r="C50" s="3"/>
      <c r="D50" s="3"/>
      <c r="E50" s="3"/>
      <c r="F50" s="3"/>
      <c r="G50" s="3"/>
      <c r="H50" s="3"/>
      <c r="I50" s="3"/>
      <c r="J50" s="3"/>
      <c r="L50" s="8"/>
    </row>
    <row r="51" spans="2:12" x14ac:dyDescent="0.25">
      <c r="B51" s="8"/>
      <c r="C51" s="3"/>
      <c r="D51" s="3"/>
      <c r="E51" s="3"/>
      <c r="F51" s="3"/>
      <c r="G51" s="3"/>
      <c r="H51" s="3"/>
      <c r="I51" s="3"/>
      <c r="J51" s="3"/>
      <c r="L51" s="8"/>
    </row>
    <row r="52" spans="2:12" x14ac:dyDescent="0.25">
      <c r="B52" s="8"/>
      <c r="C52" s="3"/>
      <c r="D52" s="3"/>
      <c r="E52" s="3"/>
      <c r="F52" s="3"/>
      <c r="G52" s="3"/>
      <c r="H52" s="3"/>
      <c r="I52" s="3"/>
      <c r="J52" s="3"/>
      <c r="L52" s="8"/>
    </row>
    <row r="53" spans="2:12" x14ac:dyDescent="0.25">
      <c r="B53" s="8"/>
      <c r="C53" s="3"/>
      <c r="D53" s="3"/>
      <c r="E53" s="3"/>
      <c r="F53" s="3"/>
      <c r="G53" s="3"/>
      <c r="H53" s="3"/>
      <c r="I53" s="3"/>
      <c r="J53" s="3"/>
      <c r="L53" s="8"/>
    </row>
    <row r="54" spans="2:12" x14ac:dyDescent="0.25">
      <c r="B54" s="8"/>
      <c r="C54" s="3"/>
      <c r="D54" s="3"/>
      <c r="E54" s="3"/>
      <c r="F54" s="3"/>
      <c r="G54" s="3"/>
      <c r="H54" s="3"/>
      <c r="I54" s="3"/>
      <c r="J54" s="3"/>
      <c r="L54" s="8"/>
    </row>
    <row r="55" spans="2:12" x14ac:dyDescent="0.25">
      <c r="B55" s="8"/>
      <c r="C55" s="3"/>
      <c r="D55" s="3"/>
      <c r="E55" s="3"/>
      <c r="F55" s="3"/>
      <c r="G55" s="3"/>
      <c r="H55" s="3"/>
      <c r="I55" s="3"/>
      <c r="J55" s="3"/>
      <c r="L55" s="8"/>
    </row>
    <row r="56" spans="2:12" x14ac:dyDescent="0.25">
      <c r="B56" s="8"/>
      <c r="C56" s="3"/>
      <c r="D56" s="3"/>
      <c r="E56" s="3"/>
      <c r="F56" s="3"/>
      <c r="G56" s="3"/>
      <c r="H56" s="3"/>
      <c r="I56" s="3"/>
      <c r="J56" s="3"/>
      <c r="L56" s="8"/>
    </row>
    <row r="57" spans="2:12" x14ac:dyDescent="0.25">
      <c r="B57" s="8"/>
      <c r="C57" s="3"/>
      <c r="D57" s="3"/>
      <c r="E57" s="3"/>
      <c r="F57" s="3"/>
      <c r="G57" s="3"/>
      <c r="H57" s="3"/>
      <c r="I57" s="3"/>
      <c r="J57" s="3"/>
      <c r="L57" s="8"/>
    </row>
    <row r="58" spans="2:12" x14ac:dyDescent="0.25">
      <c r="B58" s="8"/>
      <c r="C58" s="3"/>
      <c r="D58" s="3"/>
      <c r="E58" s="3"/>
      <c r="F58" s="3"/>
      <c r="G58" s="3"/>
      <c r="H58" s="3"/>
      <c r="I58" s="3"/>
      <c r="J58" s="3"/>
      <c r="L58" s="8"/>
    </row>
    <row r="59" spans="2:12" x14ac:dyDescent="0.25">
      <c r="B59" s="8"/>
      <c r="C59" s="3"/>
      <c r="D59" s="3"/>
      <c r="E59" s="3"/>
      <c r="F59" s="3"/>
      <c r="G59" s="3"/>
      <c r="H59" s="3"/>
      <c r="I59" s="3"/>
      <c r="J59" s="3"/>
      <c r="L59" s="8"/>
    </row>
    <row r="60" spans="2:12" x14ac:dyDescent="0.25">
      <c r="B60" s="8"/>
      <c r="C60" s="3"/>
      <c r="D60" s="3"/>
      <c r="E60" s="3"/>
      <c r="F60" s="3"/>
      <c r="G60" s="3"/>
      <c r="H60" s="3"/>
      <c r="I60" s="3"/>
      <c r="J60" s="3"/>
      <c r="L60" s="8"/>
    </row>
    <row r="61" spans="2:12" x14ac:dyDescent="0.25">
      <c r="B61" s="8"/>
      <c r="C61" s="3"/>
      <c r="D61" s="3"/>
      <c r="E61" s="3"/>
      <c r="F61" s="3"/>
      <c r="G61" s="3"/>
      <c r="H61" s="3"/>
      <c r="I61" s="3"/>
      <c r="J61" s="3"/>
      <c r="L61" s="8"/>
    </row>
    <row r="62" spans="2:12" x14ac:dyDescent="0.25">
      <c r="B62" s="8"/>
      <c r="C62" s="3"/>
      <c r="D62" s="3"/>
      <c r="E62" s="3"/>
      <c r="F62" s="3"/>
      <c r="G62" s="3"/>
      <c r="H62" s="3"/>
      <c r="I62" s="3"/>
      <c r="J62" s="3"/>
      <c r="L62" s="8"/>
    </row>
    <row r="63" spans="2:12" x14ac:dyDescent="0.25">
      <c r="B63" s="8"/>
      <c r="C63" s="3"/>
      <c r="D63" s="3"/>
      <c r="E63" s="3"/>
      <c r="F63" s="3"/>
      <c r="G63" s="3"/>
      <c r="H63" s="3"/>
      <c r="I63" s="3"/>
      <c r="J63" s="3"/>
      <c r="L63" s="8"/>
    </row>
    <row r="64" spans="2:12" x14ac:dyDescent="0.25">
      <c r="B64" s="8"/>
      <c r="C64" s="3"/>
      <c r="D64" s="3"/>
      <c r="E64" s="3"/>
      <c r="F64" s="3"/>
      <c r="G64" s="3"/>
      <c r="H64" s="3"/>
      <c r="I64" s="3"/>
      <c r="J64" s="3"/>
      <c r="L64" s="8"/>
    </row>
    <row r="65" spans="2:12" x14ac:dyDescent="0.25">
      <c r="B65" s="8"/>
      <c r="C65" s="3"/>
      <c r="D65" s="3"/>
      <c r="E65" s="3"/>
      <c r="F65" s="3"/>
      <c r="G65" s="3"/>
      <c r="H65" s="3"/>
      <c r="I65" s="3"/>
      <c r="J65" s="3"/>
      <c r="L65" s="8"/>
    </row>
    <row r="66" spans="2:12" x14ac:dyDescent="0.25">
      <c r="B66" s="8"/>
      <c r="C66" s="3"/>
      <c r="D66" s="3"/>
      <c r="E66" s="3"/>
      <c r="F66" s="3"/>
      <c r="G66" s="3"/>
      <c r="H66" s="3"/>
      <c r="I66" s="3"/>
      <c r="J66" s="3"/>
      <c r="L66" s="8"/>
    </row>
    <row r="67" spans="2:12" x14ac:dyDescent="0.25">
      <c r="B67" s="8"/>
      <c r="C67" s="3"/>
      <c r="D67" s="3"/>
      <c r="E67" s="3"/>
      <c r="F67" s="3"/>
      <c r="G67" s="3"/>
      <c r="H67" s="3"/>
      <c r="I67" s="3"/>
      <c r="J67" s="3"/>
      <c r="L67" s="8"/>
    </row>
    <row r="68" spans="2:12" x14ac:dyDescent="0.25">
      <c r="B68" s="8"/>
      <c r="C68" s="3"/>
      <c r="D68" s="3"/>
      <c r="E68" s="3"/>
      <c r="F68" s="3"/>
      <c r="G68" s="3"/>
      <c r="H68" s="3"/>
      <c r="I68" s="3"/>
      <c r="J68" s="3"/>
      <c r="L68" s="8"/>
    </row>
    <row r="69" spans="2:12" x14ac:dyDescent="0.25">
      <c r="B69" s="8"/>
      <c r="C69" s="3"/>
      <c r="D69" s="3"/>
      <c r="E69" s="3"/>
      <c r="F69" s="3"/>
      <c r="G69" s="3"/>
      <c r="H69" s="3"/>
      <c r="I69" s="3"/>
      <c r="J69" s="3"/>
      <c r="L69" s="8"/>
    </row>
    <row r="70" spans="2:12" x14ac:dyDescent="0.25">
      <c r="B70" s="8"/>
      <c r="C70" s="3"/>
      <c r="D70" s="3"/>
      <c r="E70" s="3"/>
      <c r="F70" s="3"/>
      <c r="G70" s="3"/>
      <c r="H70" s="3"/>
      <c r="I70" s="3"/>
      <c r="J70" s="3"/>
      <c r="L70" s="8"/>
    </row>
    <row r="71" spans="2:12" x14ac:dyDescent="0.25">
      <c r="B71" s="8"/>
      <c r="C71" s="3"/>
      <c r="D71" s="3"/>
      <c r="E71" s="3"/>
      <c r="F71" s="3"/>
      <c r="G71" s="3"/>
      <c r="H71" s="3"/>
      <c r="I71" s="3"/>
      <c r="J71" s="3"/>
      <c r="L71" s="8"/>
    </row>
    <row r="72" spans="2:12" x14ac:dyDescent="0.25">
      <c r="B72" s="8"/>
      <c r="C72" s="3"/>
      <c r="D72" s="3"/>
      <c r="E72" s="3"/>
      <c r="F72" s="3"/>
      <c r="G72" s="3"/>
      <c r="H72" s="3"/>
      <c r="I72" s="3"/>
      <c r="J72" s="3"/>
      <c r="L72" s="8"/>
    </row>
    <row r="73" spans="2:12" x14ac:dyDescent="0.25">
      <c r="B73" s="8"/>
      <c r="C73" s="3"/>
      <c r="D73" s="3"/>
      <c r="E73" s="3"/>
      <c r="F73" s="3"/>
      <c r="G73" s="3"/>
      <c r="H73" s="3"/>
      <c r="I73" s="3"/>
      <c r="J73" s="3"/>
      <c r="L73" s="8"/>
    </row>
    <row r="74" spans="2:12" x14ac:dyDescent="0.25">
      <c r="B74" s="8"/>
      <c r="C74" s="3"/>
      <c r="D74" s="3"/>
      <c r="E74" s="3"/>
      <c r="F74" s="3"/>
      <c r="G74" s="3"/>
      <c r="H74" s="3"/>
      <c r="I74" s="3"/>
      <c r="J74" s="3"/>
      <c r="L74" s="8"/>
    </row>
    <row r="75" spans="2:12" x14ac:dyDescent="0.25">
      <c r="B75" s="8"/>
      <c r="C75" s="3"/>
      <c r="D75" s="3"/>
      <c r="E75" s="3"/>
      <c r="F75" s="3"/>
      <c r="G75" s="3"/>
      <c r="H75" s="3"/>
      <c r="I75" s="3"/>
      <c r="J75" s="3"/>
      <c r="L75" s="8"/>
    </row>
    <row r="76" spans="2:12" x14ac:dyDescent="0.25">
      <c r="B76" s="8"/>
      <c r="C76" s="3"/>
      <c r="D76" s="3"/>
      <c r="E76" s="3"/>
      <c r="F76" s="3"/>
      <c r="G76" s="3"/>
      <c r="H76" s="3"/>
      <c r="I76" s="3"/>
      <c r="J76" s="3"/>
      <c r="L76" s="8"/>
    </row>
    <row r="77" spans="2:12" x14ac:dyDescent="0.25">
      <c r="B77" s="8"/>
      <c r="C77" s="3"/>
      <c r="D77" s="3"/>
      <c r="E77" s="3"/>
      <c r="F77" s="3"/>
      <c r="G77" s="3"/>
      <c r="H77" s="3"/>
      <c r="I77" s="3"/>
      <c r="J77" s="3"/>
      <c r="L77" s="8"/>
    </row>
    <row r="78" spans="2:12" x14ac:dyDescent="0.25">
      <c r="B78" s="8"/>
      <c r="C78" s="3"/>
      <c r="D78" s="3"/>
      <c r="E78" s="3"/>
      <c r="F78" s="3"/>
      <c r="G78" s="3"/>
      <c r="H78" s="3"/>
      <c r="I78" s="3"/>
      <c r="J78" s="3"/>
      <c r="L78" s="8"/>
    </row>
    <row r="79" spans="2:12" x14ac:dyDescent="0.25">
      <c r="B79" s="8"/>
      <c r="C79" s="3"/>
      <c r="D79" s="3"/>
      <c r="E79" s="3"/>
      <c r="F79" s="3"/>
      <c r="G79" s="3"/>
      <c r="H79" s="3"/>
      <c r="I79" s="3"/>
      <c r="J79" s="3"/>
      <c r="L79" s="8"/>
    </row>
    <row r="80" spans="2:12" x14ac:dyDescent="0.25">
      <c r="B80" s="8"/>
      <c r="C80" s="3"/>
      <c r="D80" s="3"/>
      <c r="E80" s="3"/>
      <c r="F80" s="3"/>
      <c r="G80" s="3"/>
      <c r="H80" s="3"/>
      <c r="I80" s="3"/>
      <c r="J80" s="3"/>
      <c r="L80" s="8"/>
    </row>
    <row r="81" spans="2:12" x14ac:dyDescent="0.25">
      <c r="B81" s="8"/>
      <c r="C81" s="3"/>
      <c r="D81" s="3"/>
      <c r="E81" s="3"/>
      <c r="F81" s="3"/>
      <c r="G81" s="3"/>
      <c r="H81" s="3"/>
      <c r="I81" s="3"/>
      <c r="J81" s="3"/>
      <c r="L81" s="8"/>
    </row>
    <row r="82" spans="2:12" x14ac:dyDescent="0.25">
      <c r="B82" s="8"/>
      <c r="C82" s="3"/>
      <c r="D82" s="3"/>
      <c r="E82" s="3"/>
      <c r="F82" s="3"/>
      <c r="G82" s="3"/>
      <c r="H82" s="3"/>
      <c r="I82" s="3"/>
      <c r="J82" s="3"/>
      <c r="L82" s="8"/>
    </row>
    <row r="83" spans="2:12" x14ac:dyDescent="0.25">
      <c r="B83" s="8"/>
      <c r="C83" s="3"/>
      <c r="D83" s="3"/>
      <c r="E83" s="3"/>
      <c r="F83" s="3"/>
      <c r="G83" s="3"/>
      <c r="H83" s="3"/>
      <c r="I83" s="3"/>
      <c r="J83" s="3"/>
      <c r="L83" s="8"/>
    </row>
    <row r="84" spans="2:12" x14ac:dyDescent="0.25">
      <c r="B84" s="8"/>
      <c r="C84" s="3"/>
      <c r="D84" s="3"/>
      <c r="E84" s="3"/>
      <c r="F84" s="3"/>
      <c r="G84" s="3"/>
      <c r="H84" s="3"/>
      <c r="I84" s="3"/>
      <c r="J84" s="3"/>
      <c r="L84" s="8"/>
    </row>
    <row r="85" spans="2:12" x14ac:dyDescent="0.25">
      <c r="L85" s="8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45"/>
  <sheetViews>
    <sheetView workbookViewId="0">
      <selection activeCell="G21" sqref="G21"/>
    </sheetView>
  </sheetViews>
  <sheetFormatPr defaultRowHeight="13.2" x14ac:dyDescent="0.25"/>
  <sheetData>
    <row r="1" spans="1:1" x14ac:dyDescent="0.25">
      <c r="A1" s="41" t="s">
        <v>227</v>
      </c>
    </row>
    <row r="2" spans="1:1" x14ac:dyDescent="0.25">
      <c r="A2" s="41" t="s">
        <v>228</v>
      </c>
    </row>
    <row r="3" spans="1:1" x14ac:dyDescent="0.25">
      <c r="A3" s="41" t="s">
        <v>229</v>
      </c>
    </row>
    <row r="4" spans="1:1" x14ac:dyDescent="0.25">
      <c r="A4" s="41" t="s">
        <v>230</v>
      </c>
    </row>
    <row r="5" spans="1:1" x14ac:dyDescent="0.25">
      <c r="A5" s="41" t="s">
        <v>231</v>
      </c>
    </row>
    <row r="6" spans="1:1" x14ac:dyDescent="0.25">
      <c r="A6" s="41" t="s">
        <v>232</v>
      </c>
    </row>
    <row r="7" spans="1:1" x14ac:dyDescent="0.25">
      <c r="A7" s="41" t="s">
        <v>233</v>
      </c>
    </row>
    <row r="8" spans="1:1" x14ac:dyDescent="0.25">
      <c r="A8" s="41" t="s">
        <v>234</v>
      </c>
    </row>
    <row r="9" spans="1:1" x14ac:dyDescent="0.25">
      <c r="A9" s="41" t="s">
        <v>235</v>
      </c>
    </row>
    <row r="10" spans="1:1" x14ac:dyDescent="0.25">
      <c r="A10" s="41" t="s">
        <v>236</v>
      </c>
    </row>
    <row r="11" spans="1:1" x14ac:dyDescent="0.25">
      <c r="A11" s="41" t="s">
        <v>237</v>
      </c>
    </row>
    <row r="12" spans="1:1" x14ac:dyDescent="0.25">
      <c r="A12" s="41" t="s">
        <v>238</v>
      </c>
    </row>
    <row r="13" spans="1:1" x14ac:dyDescent="0.25">
      <c r="A13" s="41" t="s">
        <v>239</v>
      </c>
    </row>
    <row r="14" spans="1:1" x14ac:dyDescent="0.25">
      <c r="A14" s="41" t="s">
        <v>240</v>
      </c>
    </row>
    <row r="15" spans="1:1" x14ac:dyDescent="0.25">
      <c r="A15" s="41" t="s">
        <v>241</v>
      </c>
    </row>
    <row r="16" spans="1:1" x14ac:dyDescent="0.25">
      <c r="A16" s="41" t="s">
        <v>242</v>
      </c>
    </row>
    <row r="17" spans="1:1" x14ac:dyDescent="0.25">
      <c r="A17" s="41" t="s">
        <v>243</v>
      </c>
    </row>
    <row r="18" spans="1:1" x14ac:dyDescent="0.25">
      <c r="A18" s="41" t="s">
        <v>244</v>
      </c>
    </row>
    <row r="19" spans="1:1" x14ac:dyDescent="0.25">
      <c r="A19" s="41" t="s">
        <v>245</v>
      </c>
    </row>
    <row r="20" spans="1:1" x14ac:dyDescent="0.25">
      <c r="A20" s="41" t="s">
        <v>246</v>
      </c>
    </row>
    <row r="21" spans="1:1" x14ac:dyDescent="0.25">
      <c r="A21" s="41" t="s">
        <v>247</v>
      </c>
    </row>
    <row r="22" spans="1:1" x14ac:dyDescent="0.25">
      <c r="A22" s="41" t="s">
        <v>248</v>
      </c>
    </row>
    <row r="23" spans="1:1" x14ac:dyDescent="0.25">
      <c r="A23" s="41" t="s">
        <v>249</v>
      </c>
    </row>
    <row r="24" spans="1:1" x14ac:dyDescent="0.25">
      <c r="A24" s="41" t="s">
        <v>250</v>
      </c>
    </row>
    <row r="25" spans="1:1" x14ac:dyDescent="0.25">
      <c r="A25" s="41" t="s">
        <v>251</v>
      </c>
    </row>
    <row r="26" spans="1:1" x14ac:dyDescent="0.25">
      <c r="A26" s="41" t="s">
        <v>252</v>
      </c>
    </row>
    <row r="27" spans="1:1" x14ac:dyDescent="0.25">
      <c r="A27" s="41" t="s">
        <v>253</v>
      </c>
    </row>
    <row r="28" spans="1:1" x14ac:dyDescent="0.25">
      <c r="A28" s="41" t="s">
        <v>254</v>
      </c>
    </row>
    <row r="29" spans="1:1" x14ac:dyDescent="0.25">
      <c r="A29" s="41" t="s">
        <v>255</v>
      </c>
    </row>
    <row r="30" spans="1:1" x14ac:dyDescent="0.25">
      <c r="A30" s="41" t="s">
        <v>256</v>
      </c>
    </row>
    <row r="31" spans="1:1" x14ac:dyDescent="0.25">
      <c r="A31" s="41" t="s">
        <v>257</v>
      </c>
    </row>
    <row r="32" spans="1:1" x14ac:dyDescent="0.25">
      <c r="A32" s="41" t="s">
        <v>258</v>
      </c>
    </row>
    <row r="33" spans="1:1" x14ac:dyDescent="0.25">
      <c r="A33" s="42" t="s">
        <v>259</v>
      </c>
    </row>
    <row r="34" spans="1:1" x14ac:dyDescent="0.25">
      <c r="A34" s="42" t="s">
        <v>260</v>
      </c>
    </row>
    <row r="35" spans="1:1" x14ac:dyDescent="0.25">
      <c r="A35" s="42" t="s">
        <v>261</v>
      </c>
    </row>
    <row r="36" spans="1:1" x14ac:dyDescent="0.25">
      <c r="A36" s="42" t="s">
        <v>262</v>
      </c>
    </row>
    <row r="37" spans="1:1" x14ac:dyDescent="0.25">
      <c r="A37" s="42" t="s">
        <v>263</v>
      </c>
    </row>
    <row r="38" spans="1:1" x14ac:dyDescent="0.25">
      <c r="A38" s="42" t="s">
        <v>264</v>
      </c>
    </row>
    <row r="39" spans="1:1" x14ac:dyDescent="0.25">
      <c r="A39" s="41" t="s">
        <v>265</v>
      </c>
    </row>
    <row r="40" spans="1:1" x14ac:dyDescent="0.25">
      <c r="A40" s="41" t="s">
        <v>266</v>
      </c>
    </row>
    <row r="41" spans="1:1" x14ac:dyDescent="0.25">
      <c r="A41" s="41" t="s">
        <v>267</v>
      </c>
    </row>
    <row r="42" spans="1:1" x14ac:dyDescent="0.25">
      <c r="A42" s="41" t="s">
        <v>268</v>
      </c>
    </row>
    <row r="43" spans="1:1" x14ac:dyDescent="0.25">
      <c r="A43" s="41" t="s">
        <v>269</v>
      </c>
    </row>
    <row r="44" spans="1:1" x14ac:dyDescent="0.25">
      <c r="A44" s="41" t="s">
        <v>270</v>
      </c>
    </row>
    <row r="45" spans="1:1" x14ac:dyDescent="0.25">
      <c r="A45" s="42" t="s">
        <v>271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2284"/>
  <sheetViews>
    <sheetView workbookViewId="0">
      <pane xSplit="3" ySplit="5" topLeftCell="D18" activePane="bottomRight" state="frozen"/>
      <selection pane="topRight" activeCell="C1" sqref="C1"/>
      <selection pane="bottomLeft" activeCell="A3" sqref="A3"/>
      <selection pane="bottomRight" activeCell="I1648" sqref="I1648"/>
    </sheetView>
  </sheetViews>
  <sheetFormatPr defaultRowHeight="13.2" x14ac:dyDescent="0.25"/>
  <cols>
    <col min="1" max="3" width="12.6640625" style="14" customWidth="1"/>
    <col min="4" max="4" width="12.6640625" style="38" customWidth="1"/>
    <col min="5" max="6" width="12.6640625" style="14" customWidth="1"/>
    <col min="7" max="7" width="9.109375" style="14" customWidth="1"/>
    <col min="8" max="8" width="12.6640625" style="14" customWidth="1"/>
    <col min="9" max="9" width="9.109375" style="14" customWidth="1"/>
    <col min="10" max="10" width="10.6640625" style="14" customWidth="1"/>
    <col min="11" max="15" width="12.6640625" style="14" customWidth="1"/>
    <col min="16" max="16" width="9.109375" style="14" customWidth="1"/>
    <col min="17" max="18" width="12.6640625" style="14" customWidth="1"/>
    <col min="19" max="21" width="9.109375" style="14" customWidth="1"/>
    <col min="22" max="22" width="12.6640625" style="14" customWidth="1"/>
    <col min="23" max="24" width="9.109375" style="14" customWidth="1"/>
    <col min="25" max="25" width="12.6640625" style="14" customWidth="1"/>
    <col min="26" max="39" width="9.109375" style="14" customWidth="1"/>
  </cols>
  <sheetData>
    <row r="1" spans="1:32" x14ac:dyDescent="0.25">
      <c r="E1" s="14">
        <v>1</v>
      </c>
      <c r="F1" s="14">
        <v>2</v>
      </c>
      <c r="G1" s="14">
        <v>3</v>
      </c>
      <c r="H1" s="14">
        <v>4</v>
      </c>
      <c r="I1" s="14">
        <v>5</v>
      </c>
      <c r="J1" s="14">
        <v>6</v>
      </c>
      <c r="K1" s="14">
        <v>7</v>
      </c>
      <c r="L1" s="14">
        <v>8</v>
      </c>
      <c r="M1" s="14">
        <v>9</v>
      </c>
      <c r="N1" s="14">
        <v>10</v>
      </c>
      <c r="O1" s="14">
        <v>10.5</v>
      </c>
      <c r="P1" s="14">
        <v>11</v>
      </c>
      <c r="Q1" s="14">
        <v>12</v>
      </c>
      <c r="R1" s="14">
        <v>13</v>
      </c>
      <c r="S1" s="14">
        <v>14</v>
      </c>
      <c r="T1" s="14">
        <v>15</v>
      </c>
      <c r="U1" s="14">
        <v>16</v>
      </c>
      <c r="V1" s="14">
        <v>17</v>
      </c>
      <c r="W1" s="14">
        <v>18</v>
      </c>
      <c r="X1" s="14">
        <v>19</v>
      </c>
      <c r="Y1" s="14">
        <v>20</v>
      </c>
    </row>
    <row r="2" spans="1:32" x14ac:dyDescent="0.25">
      <c r="B2" s="28">
        <v>0.63419999999999999</v>
      </c>
      <c r="C2" s="9">
        <f>B4*B3*B2</f>
        <v>2.4388002449999999</v>
      </c>
      <c r="E2" s="1" t="s">
        <v>169</v>
      </c>
      <c r="F2" s="1" t="s">
        <v>172</v>
      </c>
      <c r="G2" s="1" t="s">
        <v>181</v>
      </c>
      <c r="H2" s="1" t="s">
        <v>176</v>
      </c>
      <c r="I2" s="1" t="str">
        <f>CONCATENATE("CASH",I4)</f>
        <v>CASHFGT Z2</v>
      </c>
      <c r="J2" s="1" t="str">
        <f>CONCATENATE("CASH",J4)</f>
        <v>CASHTRANSCO Z3</v>
      </c>
      <c r="K2" s="1" t="s">
        <v>175</v>
      </c>
      <c r="L2" s="1" t="s">
        <v>173</v>
      </c>
      <c r="M2" s="1" t="s">
        <v>174</v>
      </c>
      <c r="N2" s="1" t="s">
        <v>178</v>
      </c>
      <c r="O2" s="1" t="s">
        <v>170</v>
      </c>
      <c r="P2" s="1" t="str">
        <f>CONCATENATE("CASH",P4)</f>
        <v>CASHCNG</v>
      </c>
      <c r="Q2" s="1" t="s">
        <v>179</v>
      </c>
      <c r="R2" s="1" t="s">
        <v>177</v>
      </c>
      <c r="S2" s="1" t="s">
        <v>182</v>
      </c>
      <c r="T2" s="1" t="str">
        <f>CONCATENATE("CASH",T4)</f>
        <v>CASHNNG VENT</v>
      </c>
      <c r="U2" s="1" t="str">
        <f>CONCATENATE("CASH",U4)</f>
        <v>CASHNNG DMARC</v>
      </c>
      <c r="V2" s="1" t="s">
        <v>171</v>
      </c>
      <c r="W2" s="1" t="str">
        <f>CONCATENATE("CASH",W4)</f>
        <v>CASHPGE CG</v>
      </c>
      <c r="X2" s="1" t="str">
        <f>CONCATENATE("CASH",X4)</f>
        <v>CASHTETCO M3</v>
      </c>
      <c r="Y2" s="1" t="s">
        <v>180</v>
      </c>
      <c r="Z2" s="1"/>
      <c r="AA2" s="1"/>
      <c r="AB2" s="1"/>
      <c r="AC2" s="1"/>
      <c r="AD2" s="1"/>
      <c r="AE2" s="1"/>
    </row>
    <row r="3" spans="1:32" x14ac:dyDescent="0.25">
      <c r="A3" s="14">
        <f>B3*B2</f>
        <v>0.66908099999999993</v>
      </c>
      <c r="B3" s="28">
        <v>1.0549999999999999</v>
      </c>
      <c r="E3" s="9"/>
      <c r="F3" s="9"/>
      <c r="G3" s="9"/>
      <c r="H3" s="9"/>
      <c r="I3" s="9"/>
      <c r="J3" s="1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 x14ac:dyDescent="0.25">
      <c r="A4" s="17"/>
      <c r="B4" s="17">
        <v>3.645</v>
      </c>
      <c r="C4" s="17"/>
      <c r="D4" s="39"/>
      <c r="E4" s="2" t="s">
        <v>3</v>
      </c>
      <c r="F4" s="3" t="s">
        <v>38</v>
      </c>
      <c r="G4" s="3" t="s">
        <v>9</v>
      </c>
      <c r="H4" s="3" t="s">
        <v>12</v>
      </c>
      <c r="I4" s="3" t="s">
        <v>356</v>
      </c>
      <c r="J4" s="3" t="s">
        <v>355</v>
      </c>
      <c r="K4" s="3" t="s">
        <v>7</v>
      </c>
      <c r="L4" s="3" t="s">
        <v>36</v>
      </c>
      <c r="M4" s="3" t="s">
        <v>31</v>
      </c>
      <c r="N4" s="3" t="s">
        <v>27</v>
      </c>
      <c r="O4" s="3" t="s">
        <v>37</v>
      </c>
      <c r="P4" s="3" t="s">
        <v>357</v>
      </c>
      <c r="Q4" s="3" t="s">
        <v>30</v>
      </c>
      <c r="R4" s="3" t="s">
        <v>24</v>
      </c>
      <c r="S4" s="3" t="s">
        <v>35</v>
      </c>
      <c r="T4" s="3" t="s">
        <v>359</v>
      </c>
      <c r="U4" s="3" t="s">
        <v>360</v>
      </c>
      <c r="V4" s="3" t="s">
        <v>39</v>
      </c>
      <c r="W4" s="3" t="s">
        <v>361</v>
      </c>
      <c r="X4" s="3" t="s">
        <v>358</v>
      </c>
      <c r="Y4" s="3" t="s">
        <v>28</v>
      </c>
      <c r="Z4" s="3" t="s">
        <v>193</v>
      </c>
      <c r="AA4" s="3" t="s">
        <v>194</v>
      </c>
      <c r="AB4" s="3" t="s">
        <v>195</v>
      </c>
      <c r="AC4" s="3" t="s">
        <v>192</v>
      </c>
      <c r="AD4" s="3" t="s">
        <v>399</v>
      </c>
      <c r="AE4" s="3" t="s">
        <v>400</v>
      </c>
      <c r="AF4" s="3" t="s">
        <v>210</v>
      </c>
    </row>
    <row r="5" spans="1:32" x14ac:dyDescent="0.25">
      <c r="A5" s="14" t="s">
        <v>203</v>
      </c>
      <c r="E5" s="14">
        <v>5</v>
      </c>
      <c r="F5" s="14">
        <f t="shared" ref="F5:AF5" si="0">E5+1</f>
        <v>6</v>
      </c>
      <c r="G5" s="14">
        <f t="shared" si="0"/>
        <v>7</v>
      </c>
      <c r="H5" s="14">
        <f t="shared" si="0"/>
        <v>8</v>
      </c>
      <c r="I5" s="14">
        <f t="shared" si="0"/>
        <v>9</v>
      </c>
      <c r="J5" s="14">
        <f t="shared" si="0"/>
        <v>10</v>
      </c>
      <c r="K5" s="14">
        <f t="shared" si="0"/>
        <v>11</v>
      </c>
      <c r="L5" s="14">
        <f t="shared" si="0"/>
        <v>12</v>
      </c>
      <c r="M5" s="14">
        <f t="shared" si="0"/>
        <v>13</v>
      </c>
      <c r="N5" s="14">
        <f t="shared" si="0"/>
        <v>14</v>
      </c>
      <c r="O5" s="14">
        <f>N5+1</f>
        <v>15</v>
      </c>
      <c r="P5" s="14">
        <f t="shared" si="0"/>
        <v>16</v>
      </c>
      <c r="Q5" s="14">
        <f t="shared" si="0"/>
        <v>17</v>
      </c>
      <c r="R5" s="14">
        <f t="shared" si="0"/>
        <v>18</v>
      </c>
      <c r="S5" s="14">
        <f t="shared" si="0"/>
        <v>19</v>
      </c>
      <c r="T5" s="14">
        <f t="shared" si="0"/>
        <v>20</v>
      </c>
      <c r="U5" s="14">
        <f>T5+1</f>
        <v>21</v>
      </c>
      <c r="V5" s="14">
        <f t="shared" si="0"/>
        <v>22</v>
      </c>
      <c r="W5" s="14">
        <f t="shared" si="0"/>
        <v>23</v>
      </c>
      <c r="X5" s="14">
        <f>W5+1</f>
        <v>24</v>
      </c>
      <c r="Y5" s="14">
        <f t="shared" si="0"/>
        <v>25</v>
      </c>
      <c r="Z5" s="14">
        <f t="shared" si="0"/>
        <v>26</v>
      </c>
      <c r="AA5" s="14">
        <f t="shared" si="0"/>
        <v>27</v>
      </c>
      <c r="AB5" s="14">
        <f t="shared" si="0"/>
        <v>28</v>
      </c>
      <c r="AC5" s="14">
        <f t="shared" si="0"/>
        <v>29</v>
      </c>
      <c r="AD5" s="14">
        <f t="shared" si="0"/>
        <v>30</v>
      </c>
      <c r="AE5" s="14">
        <f t="shared" si="0"/>
        <v>31</v>
      </c>
      <c r="AF5" s="14">
        <f t="shared" si="0"/>
        <v>32</v>
      </c>
    </row>
    <row r="6" spans="1:32" x14ac:dyDescent="0.25">
      <c r="A6" s="18">
        <v>35247</v>
      </c>
      <c r="B6" s="24">
        <v>2</v>
      </c>
      <c r="C6" s="14" t="s">
        <v>196</v>
      </c>
      <c r="D6" s="38" t="s">
        <v>227</v>
      </c>
      <c r="E6" s="14">
        <v>2.68</v>
      </c>
      <c r="F6" s="14">
        <v>2.165</v>
      </c>
      <c r="H6" s="14">
        <v>2.66</v>
      </c>
      <c r="K6" s="14">
        <v>2.2349999999999999</v>
      </c>
      <c r="L6" s="19">
        <v>1.71</v>
      </c>
      <c r="M6" s="19">
        <v>1.08</v>
      </c>
      <c r="N6" s="14">
        <v>0.96</v>
      </c>
      <c r="Q6" s="14">
        <v>2.8149999999999999</v>
      </c>
      <c r="R6" s="14">
        <v>1.84</v>
      </c>
      <c r="T6" s="14">
        <v>2.1150000000000002</v>
      </c>
      <c r="U6" s="14">
        <v>2.2200000000000002</v>
      </c>
      <c r="V6" s="14">
        <v>2.645</v>
      </c>
      <c r="X6" s="14">
        <v>2.8650000000000002</v>
      </c>
      <c r="Y6" s="14">
        <v>2.9350000000000001</v>
      </c>
    </row>
    <row r="7" spans="1:32" x14ac:dyDescent="0.25">
      <c r="A7" s="18">
        <v>35248</v>
      </c>
      <c r="B7" s="24">
        <f>B6+1</f>
        <v>3</v>
      </c>
      <c r="C7" s="14" t="s">
        <v>197</v>
      </c>
      <c r="D7" s="38" t="s">
        <v>227</v>
      </c>
      <c r="E7" s="14">
        <v>2.66</v>
      </c>
      <c r="F7" s="14">
        <v>2.1749999999999998</v>
      </c>
      <c r="H7" s="14">
        <v>2.66</v>
      </c>
      <c r="K7" s="14">
        <v>2.2400000000000002</v>
      </c>
      <c r="L7" s="19">
        <v>1.835</v>
      </c>
      <c r="M7" s="19">
        <v>1.07</v>
      </c>
      <c r="N7" s="14">
        <v>0.93</v>
      </c>
      <c r="Q7" s="14">
        <v>2.8</v>
      </c>
      <c r="R7" s="14">
        <v>1.84</v>
      </c>
      <c r="T7" s="14">
        <v>2.09</v>
      </c>
      <c r="U7" s="14">
        <v>2.21</v>
      </c>
      <c r="V7" s="14">
        <v>2.71</v>
      </c>
      <c r="X7" s="14">
        <v>2.85</v>
      </c>
      <c r="Y7" s="14">
        <v>2.88</v>
      </c>
    </row>
    <row r="8" spans="1:32" x14ac:dyDescent="0.25">
      <c r="A8" s="18">
        <v>35249</v>
      </c>
      <c r="B8" s="24">
        <f t="shared" ref="B8:B71" si="1">B7+1</f>
        <v>4</v>
      </c>
      <c r="C8" s="14" t="s">
        <v>198</v>
      </c>
      <c r="D8" s="38" t="s">
        <v>227</v>
      </c>
      <c r="E8" s="14">
        <v>2.65</v>
      </c>
      <c r="F8" s="14">
        <v>2.21</v>
      </c>
      <c r="H8" s="14">
        <v>2.6949999999999998</v>
      </c>
      <c r="K8" s="14">
        <v>2.2400000000000002</v>
      </c>
      <c r="L8" s="19">
        <v>1.9</v>
      </c>
      <c r="M8" s="19">
        <v>1.04</v>
      </c>
      <c r="N8" s="14">
        <v>0.94</v>
      </c>
      <c r="Q8" s="14">
        <v>2.87</v>
      </c>
      <c r="R8" s="14">
        <v>1.99</v>
      </c>
      <c r="T8" s="14">
        <v>2.09</v>
      </c>
      <c r="U8" s="14">
        <v>2.21</v>
      </c>
      <c r="V8" s="14">
        <v>2.71</v>
      </c>
      <c r="X8" s="14">
        <v>2.85</v>
      </c>
      <c r="Y8" s="14">
        <v>2.97</v>
      </c>
    </row>
    <row r="9" spans="1:32" x14ac:dyDescent="0.25">
      <c r="A9" s="18">
        <v>35250</v>
      </c>
      <c r="B9" s="24">
        <f t="shared" si="1"/>
        <v>5</v>
      </c>
      <c r="C9" s="14" t="s">
        <v>199</v>
      </c>
      <c r="D9" s="38" t="s">
        <v>227</v>
      </c>
      <c r="E9" s="14">
        <v>2.65</v>
      </c>
      <c r="F9" s="14">
        <v>2.1549999999999998</v>
      </c>
      <c r="H9" s="14">
        <v>2.6949999999999998</v>
      </c>
      <c r="K9" s="14">
        <v>2.2400000000000002</v>
      </c>
      <c r="L9" s="19">
        <v>1.9</v>
      </c>
      <c r="M9" s="19">
        <v>1.04</v>
      </c>
      <c r="N9" s="14">
        <v>0.95</v>
      </c>
      <c r="Q9" s="14">
        <v>2.79</v>
      </c>
      <c r="R9" s="14">
        <v>1.99</v>
      </c>
      <c r="T9" s="14">
        <v>2.09</v>
      </c>
      <c r="U9" s="14">
        <v>2.21</v>
      </c>
      <c r="V9" s="14">
        <v>2.69</v>
      </c>
      <c r="X9" s="14">
        <v>2.85</v>
      </c>
      <c r="Y9" s="14">
        <v>2.97</v>
      </c>
    </row>
    <row r="10" spans="1:32" x14ac:dyDescent="0.25">
      <c r="A10" s="18">
        <v>35251</v>
      </c>
      <c r="B10" s="24">
        <f t="shared" si="1"/>
        <v>6</v>
      </c>
      <c r="C10" s="14" t="s">
        <v>200</v>
      </c>
      <c r="D10" s="38" t="s">
        <v>227</v>
      </c>
      <c r="E10" s="14">
        <v>2.65</v>
      </c>
      <c r="F10" s="14">
        <v>2.1549999999999998</v>
      </c>
      <c r="H10" s="14">
        <v>2.6949999999999998</v>
      </c>
      <c r="K10" s="14">
        <v>2.2400000000000002</v>
      </c>
      <c r="L10" s="19">
        <v>1.865</v>
      </c>
      <c r="M10" s="19">
        <v>1.04</v>
      </c>
      <c r="N10" s="14">
        <v>0.95</v>
      </c>
      <c r="Q10" s="14">
        <v>2.79</v>
      </c>
      <c r="R10" s="14">
        <v>1.99</v>
      </c>
      <c r="T10" s="14">
        <v>2.09</v>
      </c>
      <c r="U10" s="14">
        <v>2.21</v>
      </c>
      <c r="V10" s="14">
        <v>2.69</v>
      </c>
      <c r="X10" s="14">
        <v>2.85</v>
      </c>
      <c r="Y10" s="14">
        <v>2.84</v>
      </c>
    </row>
    <row r="11" spans="1:32" x14ac:dyDescent="0.25">
      <c r="A11" s="18">
        <v>35252</v>
      </c>
      <c r="B11" s="24">
        <f t="shared" si="1"/>
        <v>7</v>
      </c>
      <c r="C11" s="14" t="s">
        <v>201</v>
      </c>
      <c r="D11" s="38" t="s">
        <v>227</v>
      </c>
      <c r="E11" s="14">
        <v>2.65</v>
      </c>
      <c r="F11" s="14">
        <v>2.1549999999999998</v>
      </c>
      <c r="H11" s="14">
        <v>2.6949999999999998</v>
      </c>
      <c r="K11" s="14">
        <v>2.2400000000000002</v>
      </c>
      <c r="L11" s="19">
        <v>1.865</v>
      </c>
      <c r="M11" s="19">
        <v>1.04</v>
      </c>
      <c r="N11" s="14">
        <v>0.95</v>
      </c>
      <c r="Q11" s="14">
        <v>2.79</v>
      </c>
      <c r="R11" s="14">
        <v>1.99</v>
      </c>
      <c r="T11" s="14">
        <v>2.09</v>
      </c>
      <c r="U11" s="14">
        <v>2.21</v>
      </c>
      <c r="V11" s="14">
        <v>2.69</v>
      </c>
      <c r="X11" s="14">
        <v>2.85</v>
      </c>
      <c r="Y11" s="14">
        <v>2.84</v>
      </c>
    </row>
    <row r="12" spans="1:32" x14ac:dyDescent="0.25">
      <c r="A12" s="18">
        <v>35253</v>
      </c>
      <c r="B12" s="24">
        <f t="shared" si="1"/>
        <v>8</v>
      </c>
      <c r="C12" s="14" t="s">
        <v>202</v>
      </c>
      <c r="D12" s="38" t="s">
        <v>227</v>
      </c>
      <c r="E12" s="14">
        <v>2.65</v>
      </c>
      <c r="F12" s="14">
        <v>2.1549999999999998</v>
      </c>
      <c r="H12" s="14">
        <v>2.6949999999999998</v>
      </c>
      <c r="K12" s="14">
        <v>2.2400000000000002</v>
      </c>
      <c r="L12" s="19">
        <v>1.865</v>
      </c>
      <c r="M12" s="19">
        <v>1.04</v>
      </c>
      <c r="N12" s="14">
        <v>0.95</v>
      </c>
      <c r="Q12" s="14">
        <v>2.79</v>
      </c>
      <c r="R12" s="14">
        <v>1.99</v>
      </c>
      <c r="T12" s="14">
        <v>2.105</v>
      </c>
      <c r="U12" s="14">
        <v>2.2450000000000001</v>
      </c>
      <c r="V12" s="14">
        <v>2.69</v>
      </c>
      <c r="X12" s="14">
        <v>2.9649999999999999</v>
      </c>
      <c r="Y12" s="14">
        <v>2.94</v>
      </c>
    </row>
    <row r="13" spans="1:32" x14ac:dyDescent="0.25">
      <c r="A13" s="18">
        <v>35254</v>
      </c>
      <c r="B13" s="24">
        <f t="shared" si="1"/>
        <v>9</v>
      </c>
      <c r="C13" s="14" t="s">
        <v>196</v>
      </c>
      <c r="D13" s="38" t="s">
        <v>227</v>
      </c>
      <c r="E13" s="14">
        <v>2.73</v>
      </c>
      <c r="F13" s="14">
        <v>2.19</v>
      </c>
      <c r="H13" s="14">
        <v>2.7749999999999999</v>
      </c>
      <c r="K13" s="14">
        <v>2.27</v>
      </c>
      <c r="L13" s="19">
        <v>1.98</v>
      </c>
      <c r="M13" s="19">
        <v>1.1100000000000001</v>
      </c>
      <c r="N13" s="14">
        <v>0.95</v>
      </c>
      <c r="Q13" s="14">
        <v>2.84</v>
      </c>
      <c r="R13" s="14">
        <v>2.0249999999999999</v>
      </c>
      <c r="T13" s="14">
        <v>2.1150000000000002</v>
      </c>
      <c r="U13" s="14">
        <v>2.2250000000000001</v>
      </c>
      <c r="V13" s="14">
        <v>2.69</v>
      </c>
      <c r="X13" s="14">
        <v>2.91</v>
      </c>
      <c r="Y13" s="14">
        <v>2.94</v>
      </c>
    </row>
    <row r="14" spans="1:32" x14ac:dyDescent="0.25">
      <c r="A14" s="18">
        <v>35255</v>
      </c>
      <c r="B14" s="24">
        <f t="shared" si="1"/>
        <v>10</v>
      </c>
      <c r="C14" s="14" t="s">
        <v>197</v>
      </c>
      <c r="D14" s="38" t="s">
        <v>227</v>
      </c>
      <c r="E14" s="14">
        <v>2.64</v>
      </c>
      <c r="F14" s="14">
        <v>2.17</v>
      </c>
      <c r="H14" s="14">
        <v>2.6850000000000001</v>
      </c>
      <c r="K14" s="14">
        <v>2.2400000000000002</v>
      </c>
      <c r="L14" s="19">
        <v>1.98</v>
      </c>
      <c r="M14" s="19">
        <v>1.1299999999999999</v>
      </c>
      <c r="N14" s="14">
        <v>0.96499999999999997</v>
      </c>
      <c r="Q14" s="14">
        <v>2.8</v>
      </c>
      <c r="R14" s="14">
        <v>2.145</v>
      </c>
      <c r="T14" s="14">
        <v>2.0950000000000002</v>
      </c>
      <c r="U14" s="14">
        <v>2.21</v>
      </c>
      <c r="V14" s="14">
        <v>2.77</v>
      </c>
      <c r="X14" s="14">
        <v>2.895</v>
      </c>
      <c r="Y14" s="14">
        <v>2.92</v>
      </c>
    </row>
    <row r="15" spans="1:32" x14ac:dyDescent="0.25">
      <c r="A15" s="18">
        <v>35256</v>
      </c>
      <c r="B15" s="24">
        <f t="shared" si="1"/>
        <v>11</v>
      </c>
      <c r="C15" s="14" t="s">
        <v>198</v>
      </c>
      <c r="D15" s="38" t="s">
        <v>227</v>
      </c>
      <c r="E15" s="14">
        <v>2.625</v>
      </c>
      <c r="F15" s="14">
        <v>2.145</v>
      </c>
      <c r="H15" s="14">
        <v>2.64</v>
      </c>
      <c r="K15" s="14">
        <v>2.23</v>
      </c>
      <c r="L15" s="19">
        <v>1.9750000000000001</v>
      </c>
      <c r="M15" s="19">
        <v>1.125</v>
      </c>
      <c r="N15" s="14">
        <v>0.95</v>
      </c>
      <c r="Q15" s="14">
        <v>2.7749999999999999</v>
      </c>
      <c r="R15" s="14">
        <v>2.1</v>
      </c>
      <c r="T15" s="14">
        <v>2.0950000000000002</v>
      </c>
      <c r="U15" s="14">
        <v>2.21</v>
      </c>
      <c r="V15" s="14">
        <v>2.72</v>
      </c>
      <c r="X15" s="14">
        <v>2.8450000000000002</v>
      </c>
      <c r="Y15" s="14">
        <v>2.8849999999999998</v>
      </c>
    </row>
    <row r="16" spans="1:32" x14ac:dyDescent="0.25">
      <c r="A16" s="18">
        <v>35257</v>
      </c>
      <c r="B16" s="24">
        <f t="shared" si="1"/>
        <v>12</v>
      </c>
      <c r="C16" s="14" t="s">
        <v>199</v>
      </c>
      <c r="D16" s="38" t="s">
        <v>227</v>
      </c>
      <c r="E16" s="14">
        <v>2.605</v>
      </c>
      <c r="F16" s="14">
        <v>2.12</v>
      </c>
      <c r="H16" s="14">
        <v>2.65</v>
      </c>
      <c r="K16" s="14">
        <v>2.2149999999999999</v>
      </c>
      <c r="L16" s="19">
        <v>1.7</v>
      </c>
      <c r="M16" s="19">
        <v>1.1499999999999999</v>
      </c>
      <c r="N16" s="14">
        <v>0.96</v>
      </c>
      <c r="Q16" s="14">
        <v>2.9249999999999998</v>
      </c>
      <c r="R16" s="14">
        <v>2.08</v>
      </c>
      <c r="T16" s="14">
        <v>2.0699999999999998</v>
      </c>
      <c r="U16" s="14">
        <v>2.1800000000000002</v>
      </c>
      <c r="V16" s="14">
        <v>2.665</v>
      </c>
      <c r="X16" s="14">
        <v>2.83</v>
      </c>
      <c r="Y16" s="14">
        <v>2.86</v>
      </c>
    </row>
    <row r="17" spans="1:25" x14ac:dyDescent="0.25">
      <c r="A17" s="18">
        <v>35258</v>
      </c>
      <c r="B17" s="24">
        <f t="shared" si="1"/>
        <v>13</v>
      </c>
      <c r="C17" s="14" t="s">
        <v>200</v>
      </c>
      <c r="D17" s="38" t="s">
        <v>227</v>
      </c>
      <c r="E17" s="14">
        <v>2.57</v>
      </c>
      <c r="F17" s="14">
        <v>2.0499999999999998</v>
      </c>
      <c r="H17" s="14">
        <v>2.5649999999999999</v>
      </c>
      <c r="K17" s="14">
        <v>2.1749999999999998</v>
      </c>
      <c r="L17" s="19">
        <v>2.02</v>
      </c>
      <c r="M17" s="19">
        <v>1.1499999999999999</v>
      </c>
      <c r="N17" s="14">
        <v>0.94499999999999995</v>
      </c>
      <c r="Q17" s="14">
        <v>2.7450000000000001</v>
      </c>
      <c r="R17" s="14">
        <v>2.125</v>
      </c>
      <c r="T17" s="14">
        <v>2.0699999999999998</v>
      </c>
      <c r="U17" s="14">
        <v>2.1800000000000002</v>
      </c>
      <c r="V17" s="14">
        <v>2.625</v>
      </c>
      <c r="X17" s="14">
        <v>2.83</v>
      </c>
      <c r="Y17" s="14">
        <v>2.83</v>
      </c>
    </row>
    <row r="18" spans="1:25" x14ac:dyDescent="0.25">
      <c r="A18" s="18">
        <v>35259</v>
      </c>
      <c r="B18" s="24">
        <f t="shared" si="1"/>
        <v>14</v>
      </c>
      <c r="C18" s="14" t="s">
        <v>201</v>
      </c>
      <c r="D18" s="38" t="s">
        <v>227</v>
      </c>
      <c r="E18" s="14">
        <v>2.57</v>
      </c>
      <c r="F18" s="14">
        <v>2.0499999999999998</v>
      </c>
      <c r="H18" s="14">
        <v>2.5649999999999999</v>
      </c>
      <c r="K18" s="14">
        <v>2.1749999999999998</v>
      </c>
      <c r="L18" s="19">
        <v>2.02</v>
      </c>
      <c r="M18" s="19">
        <v>1.1499999999999999</v>
      </c>
      <c r="N18" s="14">
        <v>0.94499999999999995</v>
      </c>
      <c r="Q18" s="14">
        <v>2.7450000000000001</v>
      </c>
      <c r="R18" s="14">
        <v>2.125</v>
      </c>
      <c r="T18" s="14">
        <v>2.0699999999999998</v>
      </c>
      <c r="U18" s="14">
        <v>2.1800000000000002</v>
      </c>
      <c r="V18" s="14">
        <v>2.61</v>
      </c>
      <c r="X18" s="14">
        <v>2.83</v>
      </c>
      <c r="Y18" s="14">
        <v>2.83</v>
      </c>
    </row>
    <row r="19" spans="1:25" x14ac:dyDescent="0.25">
      <c r="A19" s="18">
        <v>35260</v>
      </c>
      <c r="B19" s="24">
        <f t="shared" si="1"/>
        <v>15</v>
      </c>
      <c r="C19" s="14" t="s">
        <v>202</v>
      </c>
      <c r="D19" s="38" t="s">
        <v>227</v>
      </c>
      <c r="E19" s="14">
        <v>2.57</v>
      </c>
      <c r="F19" s="14">
        <v>2.0499999999999998</v>
      </c>
      <c r="H19" s="14">
        <v>2.5649999999999999</v>
      </c>
      <c r="K19" s="14">
        <v>2.1749999999999998</v>
      </c>
      <c r="L19" s="19">
        <v>2.02</v>
      </c>
      <c r="M19" s="19">
        <v>1.1499999999999999</v>
      </c>
      <c r="N19" s="14">
        <v>0.94499999999999995</v>
      </c>
      <c r="Q19" s="14">
        <v>2.7450000000000001</v>
      </c>
      <c r="R19" s="14">
        <v>2.125</v>
      </c>
      <c r="T19" s="14">
        <v>2.0950000000000002</v>
      </c>
      <c r="U19" s="14">
        <v>2.21</v>
      </c>
      <c r="V19" s="14">
        <v>2.61</v>
      </c>
      <c r="X19" s="14">
        <v>2.91</v>
      </c>
      <c r="Y19" s="14">
        <v>2.83</v>
      </c>
    </row>
    <row r="20" spans="1:25" x14ac:dyDescent="0.25">
      <c r="A20" s="18">
        <v>35261</v>
      </c>
      <c r="B20" s="24">
        <f t="shared" si="1"/>
        <v>16</v>
      </c>
      <c r="C20" s="14" t="s">
        <v>196</v>
      </c>
      <c r="D20" s="38" t="s">
        <v>227</v>
      </c>
      <c r="E20" s="14">
        <v>2.62</v>
      </c>
      <c r="F20" s="14">
        <v>2.11</v>
      </c>
      <c r="H20" s="14">
        <v>2.63</v>
      </c>
      <c r="K20" s="14">
        <v>2.1949999999999998</v>
      </c>
      <c r="L20" s="19">
        <v>2.06</v>
      </c>
      <c r="M20" s="19">
        <v>1.165</v>
      </c>
      <c r="N20" s="14">
        <v>0.94</v>
      </c>
      <c r="Q20" s="14">
        <v>2.78</v>
      </c>
      <c r="R20" s="14">
        <v>2.19</v>
      </c>
      <c r="T20" s="14">
        <v>2.12</v>
      </c>
      <c r="U20" s="14">
        <v>2.23</v>
      </c>
      <c r="V20" s="14">
        <v>2.61</v>
      </c>
      <c r="X20" s="14">
        <v>2.94</v>
      </c>
      <c r="Y20" s="14">
        <v>2.91</v>
      </c>
    </row>
    <row r="21" spans="1:25" x14ac:dyDescent="0.25">
      <c r="A21" s="18">
        <v>35262</v>
      </c>
      <c r="B21" s="24">
        <f t="shared" si="1"/>
        <v>17</v>
      </c>
      <c r="C21" s="14" t="s">
        <v>197</v>
      </c>
      <c r="D21" s="38" t="s">
        <v>227</v>
      </c>
      <c r="E21" s="14">
        <v>2.65</v>
      </c>
      <c r="F21" s="14">
        <v>2.16</v>
      </c>
      <c r="H21" s="14">
        <v>2.6549999999999998</v>
      </c>
      <c r="K21" s="14">
        <v>2.2400000000000002</v>
      </c>
      <c r="L21" s="19">
        <v>1.9950000000000001</v>
      </c>
      <c r="M21" s="19">
        <v>1.175</v>
      </c>
      <c r="N21" s="14">
        <v>0.94</v>
      </c>
      <c r="Q21" s="14">
        <v>2.82</v>
      </c>
      <c r="R21" s="14">
        <v>2.12</v>
      </c>
      <c r="T21" s="14">
        <v>2.14</v>
      </c>
      <c r="U21" s="14">
        <v>2.2599999999999998</v>
      </c>
      <c r="V21" s="14">
        <v>2.585</v>
      </c>
      <c r="X21" s="14">
        <v>2.915</v>
      </c>
      <c r="Y21" s="14">
        <v>2.98</v>
      </c>
    </row>
    <row r="22" spans="1:25" x14ac:dyDescent="0.25">
      <c r="A22" s="18">
        <v>35263</v>
      </c>
      <c r="B22" s="24">
        <f t="shared" si="1"/>
        <v>18</v>
      </c>
      <c r="C22" s="14" t="s">
        <v>198</v>
      </c>
      <c r="D22" s="38" t="s">
        <v>227</v>
      </c>
      <c r="E22" s="14">
        <v>2.645</v>
      </c>
      <c r="F22" s="14">
        <v>2.1749999999999998</v>
      </c>
      <c r="H22" s="14">
        <v>2.61</v>
      </c>
      <c r="K22" s="14">
        <v>2.27</v>
      </c>
      <c r="L22" s="19">
        <v>1.885</v>
      </c>
      <c r="M22" s="19">
        <v>1.175</v>
      </c>
      <c r="N22" s="14">
        <v>0.95499999999999996</v>
      </c>
      <c r="Q22" s="14">
        <v>2.83</v>
      </c>
      <c r="R22" s="14">
        <v>2.12</v>
      </c>
      <c r="T22" s="14">
        <v>2.125</v>
      </c>
      <c r="U22" s="14">
        <v>2.2450000000000001</v>
      </c>
      <c r="V22" s="14">
        <v>2.66</v>
      </c>
      <c r="X22" s="14">
        <v>2.88</v>
      </c>
      <c r="Y22" s="14">
        <v>3.0150000000000001</v>
      </c>
    </row>
    <row r="23" spans="1:25" x14ac:dyDescent="0.25">
      <c r="A23" s="18">
        <v>35264</v>
      </c>
      <c r="B23" s="24">
        <f t="shared" si="1"/>
        <v>19</v>
      </c>
      <c r="C23" s="14" t="s">
        <v>199</v>
      </c>
      <c r="D23" s="38" t="s">
        <v>227</v>
      </c>
      <c r="E23" s="14">
        <v>2.56</v>
      </c>
      <c r="F23" s="14">
        <v>2.1549999999999998</v>
      </c>
      <c r="H23" s="14">
        <v>2.5350000000000001</v>
      </c>
      <c r="K23" s="14">
        <v>2.2549999999999999</v>
      </c>
      <c r="L23" s="19">
        <v>1.865</v>
      </c>
      <c r="M23" s="19">
        <v>1.145</v>
      </c>
      <c r="N23" s="14">
        <v>0.96499999999999997</v>
      </c>
      <c r="Q23" s="14">
        <v>2.84</v>
      </c>
      <c r="R23" s="14">
        <v>1.9450000000000001</v>
      </c>
      <c r="T23" s="14">
        <v>2.1</v>
      </c>
      <c r="U23" s="14">
        <v>2.19</v>
      </c>
      <c r="V23" s="14">
        <v>2.7</v>
      </c>
      <c r="X23" s="14">
        <v>2.75</v>
      </c>
      <c r="Y23" s="14">
        <v>2.84</v>
      </c>
    </row>
    <row r="24" spans="1:25" x14ac:dyDescent="0.25">
      <c r="A24" s="18">
        <v>35265</v>
      </c>
      <c r="B24" s="24">
        <f t="shared" si="1"/>
        <v>20</v>
      </c>
      <c r="C24" s="14" t="s">
        <v>200</v>
      </c>
      <c r="D24" s="38" t="s">
        <v>227</v>
      </c>
      <c r="E24" s="14">
        <v>2.4300000000000002</v>
      </c>
      <c r="F24" s="14">
        <v>2.11</v>
      </c>
      <c r="H24" s="14">
        <v>2.44</v>
      </c>
      <c r="K24" s="14">
        <v>2.2000000000000002</v>
      </c>
      <c r="L24" s="19">
        <v>1.885</v>
      </c>
      <c r="M24" s="19">
        <v>1.135</v>
      </c>
      <c r="N24" s="14">
        <v>0.95</v>
      </c>
      <c r="Q24" s="14">
        <v>2.625</v>
      </c>
      <c r="R24" s="14">
        <v>1.9450000000000001</v>
      </c>
      <c r="T24" s="14">
        <v>2.1</v>
      </c>
      <c r="U24" s="14">
        <v>2.19</v>
      </c>
      <c r="V24" s="14">
        <v>2.6349999999999998</v>
      </c>
      <c r="X24" s="14">
        <v>2.75</v>
      </c>
      <c r="Y24" s="14">
        <v>2.81</v>
      </c>
    </row>
    <row r="25" spans="1:25" x14ac:dyDescent="0.25">
      <c r="A25" s="18">
        <v>35266</v>
      </c>
      <c r="B25" s="24">
        <f t="shared" si="1"/>
        <v>21</v>
      </c>
      <c r="C25" s="14" t="s">
        <v>201</v>
      </c>
      <c r="D25" s="38" t="s">
        <v>227</v>
      </c>
      <c r="E25" s="14">
        <v>2.4300000000000002</v>
      </c>
      <c r="F25" s="14">
        <v>2.11</v>
      </c>
      <c r="H25" s="14">
        <v>2.44</v>
      </c>
      <c r="K25" s="14">
        <v>2.2000000000000002</v>
      </c>
      <c r="L25" s="19">
        <v>1.885</v>
      </c>
      <c r="M25" s="19">
        <v>1.135</v>
      </c>
      <c r="N25" s="14">
        <v>0.95</v>
      </c>
      <c r="Q25" s="14">
        <v>2.625</v>
      </c>
      <c r="R25" s="14">
        <v>1.9450000000000001</v>
      </c>
      <c r="T25" s="14">
        <v>2.1</v>
      </c>
      <c r="U25" s="14">
        <v>2.19</v>
      </c>
      <c r="V25" s="14">
        <v>2.4550000000000001</v>
      </c>
      <c r="X25" s="14">
        <v>2.75</v>
      </c>
      <c r="Y25" s="14">
        <v>2.81</v>
      </c>
    </row>
    <row r="26" spans="1:25" x14ac:dyDescent="0.25">
      <c r="A26" s="18">
        <v>35267</v>
      </c>
      <c r="B26" s="24">
        <f t="shared" si="1"/>
        <v>22</v>
      </c>
      <c r="C26" s="14" t="s">
        <v>202</v>
      </c>
      <c r="D26" s="38" t="s">
        <v>227</v>
      </c>
      <c r="E26" s="14">
        <v>2.4300000000000002</v>
      </c>
      <c r="F26" s="14">
        <v>2.11</v>
      </c>
      <c r="H26" s="14">
        <v>2.44</v>
      </c>
      <c r="K26" s="14">
        <v>2.2000000000000002</v>
      </c>
      <c r="L26" s="19">
        <v>1.885</v>
      </c>
      <c r="M26" s="19">
        <v>1.135</v>
      </c>
      <c r="N26" s="14">
        <v>0.95</v>
      </c>
      <c r="Q26" s="14">
        <v>2.625</v>
      </c>
      <c r="R26" s="14">
        <v>1.9450000000000001</v>
      </c>
      <c r="T26" s="14">
        <v>2.0499999999999998</v>
      </c>
      <c r="U26" s="14">
        <v>2.14</v>
      </c>
      <c r="V26" s="14">
        <v>2.4550000000000001</v>
      </c>
      <c r="X26" s="14">
        <v>2.6749999999999998</v>
      </c>
      <c r="Y26" s="14">
        <v>2.81</v>
      </c>
    </row>
    <row r="27" spans="1:25" x14ac:dyDescent="0.25">
      <c r="A27" s="18">
        <v>35268</v>
      </c>
      <c r="B27" s="24">
        <f t="shared" si="1"/>
        <v>23</v>
      </c>
      <c r="C27" s="14" t="s">
        <v>196</v>
      </c>
      <c r="D27" s="38" t="s">
        <v>227</v>
      </c>
      <c r="E27" s="14">
        <v>2.3250000000000002</v>
      </c>
      <c r="F27" s="14">
        <v>2.0499999999999998</v>
      </c>
      <c r="H27" s="14">
        <v>2.2850000000000001</v>
      </c>
      <c r="K27" s="14">
        <v>2.15</v>
      </c>
      <c r="L27" s="19">
        <v>1.9550000000000001</v>
      </c>
      <c r="M27" s="19">
        <v>1.135</v>
      </c>
      <c r="N27" s="14">
        <v>0.95499999999999996</v>
      </c>
      <c r="Q27" s="14">
        <v>2.5449999999999999</v>
      </c>
      <c r="R27" s="14">
        <v>1.9450000000000001</v>
      </c>
      <c r="T27" s="14">
        <v>2.0550000000000002</v>
      </c>
      <c r="U27" s="14">
        <v>2.16</v>
      </c>
      <c r="V27" s="14">
        <v>2.4550000000000001</v>
      </c>
      <c r="X27" s="14">
        <v>2.6349999999999998</v>
      </c>
      <c r="Y27" s="14">
        <v>2.71</v>
      </c>
    </row>
    <row r="28" spans="1:25" x14ac:dyDescent="0.25">
      <c r="A28" s="18">
        <v>35269</v>
      </c>
      <c r="B28" s="24">
        <f t="shared" si="1"/>
        <v>24</v>
      </c>
      <c r="C28" s="14" t="s">
        <v>197</v>
      </c>
      <c r="D28" s="38" t="s">
        <v>227</v>
      </c>
      <c r="E28" s="14">
        <v>2.3250000000000002</v>
      </c>
      <c r="F28" s="14">
        <v>2.0950000000000002</v>
      </c>
      <c r="H28" s="14">
        <v>2.3199999999999998</v>
      </c>
      <c r="K28" s="14">
        <v>2.17</v>
      </c>
      <c r="L28" s="19">
        <v>2.0699999999999998</v>
      </c>
      <c r="M28" s="19">
        <v>1.1399999999999999</v>
      </c>
      <c r="N28" s="14">
        <v>0.95499999999999996</v>
      </c>
      <c r="Q28" s="14">
        <v>2.46</v>
      </c>
      <c r="R28" s="14">
        <v>1.9450000000000001</v>
      </c>
      <c r="T28" s="14">
        <v>2.085</v>
      </c>
      <c r="U28" s="14">
        <v>2.19</v>
      </c>
      <c r="V28" s="14">
        <v>2.395</v>
      </c>
      <c r="X28" s="14">
        <v>2.64</v>
      </c>
      <c r="Y28" s="14">
        <v>2.645</v>
      </c>
    </row>
    <row r="29" spans="1:25" x14ac:dyDescent="0.25">
      <c r="A29" s="18">
        <v>35270</v>
      </c>
      <c r="B29" s="24">
        <f t="shared" si="1"/>
        <v>25</v>
      </c>
      <c r="C29" s="14" t="s">
        <v>198</v>
      </c>
      <c r="D29" s="38" t="s">
        <v>227</v>
      </c>
      <c r="E29" s="14">
        <v>2.4900000000000002</v>
      </c>
      <c r="F29" s="14">
        <v>2.16</v>
      </c>
      <c r="H29" s="14">
        <v>2.42</v>
      </c>
      <c r="K29" s="14">
        <v>2.2050000000000001</v>
      </c>
      <c r="L29" s="19">
        <v>2.08</v>
      </c>
      <c r="M29" s="19">
        <v>1.1599999999999999</v>
      </c>
      <c r="N29" s="14">
        <v>0.95</v>
      </c>
      <c r="Q29" s="14">
        <v>2.57</v>
      </c>
      <c r="R29" s="14">
        <v>2.2250000000000001</v>
      </c>
      <c r="T29" s="14">
        <v>2.0649999999999999</v>
      </c>
      <c r="U29" s="14">
        <v>2.165</v>
      </c>
      <c r="V29" s="14">
        <v>2.3199999999999998</v>
      </c>
      <c r="X29" s="14">
        <v>2.6549999999999998</v>
      </c>
      <c r="Y29" s="14">
        <v>2.665</v>
      </c>
    </row>
    <row r="30" spans="1:25" x14ac:dyDescent="0.25">
      <c r="A30" s="18">
        <v>35271</v>
      </c>
      <c r="B30" s="24">
        <f t="shared" si="1"/>
        <v>26</v>
      </c>
      <c r="C30" s="14" t="s">
        <v>199</v>
      </c>
      <c r="D30" s="38" t="s">
        <v>227</v>
      </c>
      <c r="E30" s="14">
        <v>2.4500000000000002</v>
      </c>
      <c r="F30" s="14">
        <v>2.12</v>
      </c>
      <c r="H30" s="14">
        <v>2.4350000000000001</v>
      </c>
      <c r="K30" s="14">
        <v>2.19</v>
      </c>
      <c r="L30" s="19">
        <v>2.08</v>
      </c>
      <c r="M30" s="19">
        <v>1.1850000000000001</v>
      </c>
      <c r="N30" s="14">
        <v>0.96</v>
      </c>
      <c r="Q30" s="14">
        <v>2.74</v>
      </c>
      <c r="R30" s="14">
        <v>2.2250000000000001</v>
      </c>
      <c r="T30" s="14">
        <v>2.0299999999999998</v>
      </c>
      <c r="U30" s="14">
        <v>2.105</v>
      </c>
      <c r="V30" s="14">
        <v>2.4900000000000002</v>
      </c>
      <c r="X30" s="14">
        <v>2.5099999999999998</v>
      </c>
      <c r="Y30" s="14">
        <v>2.665</v>
      </c>
    </row>
    <row r="31" spans="1:25" x14ac:dyDescent="0.25">
      <c r="A31" s="18">
        <v>35272</v>
      </c>
      <c r="B31" s="24">
        <f t="shared" si="1"/>
        <v>27</v>
      </c>
      <c r="C31" s="14" t="s">
        <v>200</v>
      </c>
      <c r="D31" s="38" t="s">
        <v>227</v>
      </c>
      <c r="E31" s="14">
        <v>2.2549999999999999</v>
      </c>
      <c r="F31" s="14">
        <v>2.0350000000000001</v>
      </c>
      <c r="H31" s="14">
        <v>2.3250000000000002</v>
      </c>
      <c r="K31" s="14">
        <v>2.1349999999999998</v>
      </c>
      <c r="L31" s="19">
        <v>2.0249999999999999</v>
      </c>
      <c r="M31" s="19">
        <v>1.1950000000000001</v>
      </c>
      <c r="N31" s="14">
        <v>0.98</v>
      </c>
      <c r="Q31" s="14">
        <v>2.39</v>
      </c>
      <c r="R31" s="14">
        <v>2.14</v>
      </c>
      <c r="T31" s="14">
        <v>2.0299999999999998</v>
      </c>
      <c r="U31" s="14">
        <v>2.105</v>
      </c>
      <c r="V31" s="14">
        <v>2.41</v>
      </c>
      <c r="X31" s="14">
        <v>2.5099999999999998</v>
      </c>
      <c r="Y31" s="14">
        <v>2.59</v>
      </c>
    </row>
    <row r="32" spans="1:25" x14ac:dyDescent="0.25">
      <c r="A32" s="18">
        <v>35273</v>
      </c>
      <c r="B32" s="24">
        <f t="shared" si="1"/>
        <v>28</v>
      </c>
      <c r="C32" s="14" t="s">
        <v>201</v>
      </c>
      <c r="D32" s="38" t="s">
        <v>227</v>
      </c>
      <c r="E32" s="14">
        <v>2.2549999999999999</v>
      </c>
      <c r="F32" s="14">
        <v>2.0350000000000001</v>
      </c>
      <c r="H32" s="14">
        <v>2.3250000000000002</v>
      </c>
      <c r="K32" s="14">
        <v>2.1349999999999998</v>
      </c>
      <c r="L32" s="19">
        <v>2.0249999999999999</v>
      </c>
      <c r="M32" s="19">
        <v>1.1950000000000001</v>
      </c>
      <c r="N32" s="14">
        <v>0.98</v>
      </c>
      <c r="Q32" s="14">
        <v>2.39</v>
      </c>
      <c r="R32" s="14">
        <v>2.14</v>
      </c>
      <c r="T32" s="14">
        <v>2.0299999999999998</v>
      </c>
      <c r="U32" s="14">
        <v>2.105</v>
      </c>
      <c r="V32" s="14">
        <v>2.2850000000000001</v>
      </c>
      <c r="X32" s="14">
        <v>2.5099999999999998</v>
      </c>
      <c r="Y32" s="14">
        <v>2.59</v>
      </c>
    </row>
    <row r="33" spans="1:25" x14ac:dyDescent="0.25">
      <c r="A33" s="18">
        <v>35274</v>
      </c>
      <c r="B33" s="24">
        <f t="shared" si="1"/>
        <v>29</v>
      </c>
      <c r="C33" s="14" t="s">
        <v>202</v>
      </c>
      <c r="D33" s="38" t="s">
        <v>227</v>
      </c>
      <c r="E33" s="14">
        <v>2.2549999999999999</v>
      </c>
      <c r="F33" s="14">
        <v>2.0350000000000001</v>
      </c>
      <c r="H33" s="14">
        <v>2.3250000000000002</v>
      </c>
      <c r="K33" s="14">
        <v>2.1349999999999998</v>
      </c>
      <c r="L33" s="19">
        <v>2.0249999999999999</v>
      </c>
      <c r="M33" s="19">
        <v>1.1950000000000001</v>
      </c>
      <c r="N33" s="14">
        <v>0.98</v>
      </c>
      <c r="Q33" s="14">
        <v>2.39</v>
      </c>
      <c r="R33" s="14">
        <v>2.14</v>
      </c>
      <c r="T33" s="14">
        <v>1.9350000000000001</v>
      </c>
      <c r="U33" s="14">
        <v>2</v>
      </c>
      <c r="V33" s="14">
        <v>2.2850000000000001</v>
      </c>
      <c r="X33" s="14">
        <v>2.4049999999999998</v>
      </c>
      <c r="Y33" s="14">
        <v>2.59</v>
      </c>
    </row>
    <row r="34" spans="1:25" x14ac:dyDescent="0.25">
      <c r="A34" s="18">
        <v>35275</v>
      </c>
      <c r="B34" s="24">
        <f t="shared" si="1"/>
        <v>30</v>
      </c>
      <c r="C34" s="14" t="s">
        <v>196</v>
      </c>
      <c r="D34" s="38" t="s">
        <v>227</v>
      </c>
      <c r="E34" s="14">
        <v>2.1150000000000002</v>
      </c>
      <c r="F34" s="14">
        <v>1.9550000000000001</v>
      </c>
      <c r="H34" s="14">
        <v>2.11</v>
      </c>
      <c r="K34" s="14">
        <v>1.9850000000000001</v>
      </c>
      <c r="L34" s="19">
        <v>1.93</v>
      </c>
      <c r="M34" s="19">
        <v>1.21</v>
      </c>
      <c r="N34" s="14">
        <v>0.94499999999999995</v>
      </c>
      <c r="Q34" s="14">
        <v>2.29</v>
      </c>
      <c r="R34" s="14">
        <v>2.14</v>
      </c>
      <c r="T34" s="14">
        <v>1.94</v>
      </c>
      <c r="U34" s="14">
        <v>2</v>
      </c>
      <c r="V34" s="14">
        <v>2.2850000000000001</v>
      </c>
      <c r="X34" s="14">
        <v>2.2650000000000001</v>
      </c>
      <c r="Y34" s="14">
        <v>2.4550000000000001</v>
      </c>
    </row>
    <row r="35" spans="1:25" x14ac:dyDescent="0.25">
      <c r="A35" s="18">
        <v>35276</v>
      </c>
      <c r="B35" s="24">
        <f t="shared" si="1"/>
        <v>31</v>
      </c>
      <c r="C35" s="14" t="s">
        <v>197</v>
      </c>
      <c r="D35" s="38" t="s">
        <v>227</v>
      </c>
      <c r="E35" s="14">
        <v>2.0649999999999999</v>
      </c>
      <c r="F35" s="14">
        <v>1.97</v>
      </c>
      <c r="H35" s="14">
        <v>2.0550000000000002</v>
      </c>
      <c r="K35" s="14">
        <v>1.9850000000000001</v>
      </c>
      <c r="L35" s="19">
        <v>1.93</v>
      </c>
      <c r="M35" s="19">
        <v>1.2150000000000001</v>
      </c>
      <c r="N35" s="14">
        <v>0.95499999999999996</v>
      </c>
      <c r="Q35" s="14">
        <v>2.1549999999999998</v>
      </c>
      <c r="R35" s="14">
        <v>2.14</v>
      </c>
      <c r="T35" s="14">
        <v>1.95</v>
      </c>
      <c r="U35" s="14">
        <v>2.0299999999999998</v>
      </c>
      <c r="V35" s="14">
        <v>2.1549999999999998</v>
      </c>
      <c r="X35" s="14">
        <v>2.5299999999999998</v>
      </c>
      <c r="Y35" s="14">
        <v>2.25</v>
      </c>
    </row>
    <row r="36" spans="1:25" x14ac:dyDescent="0.25">
      <c r="A36" s="18">
        <v>35277</v>
      </c>
      <c r="B36" s="24">
        <f t="shared" si="1"/>
        <v>32</v>
      </c>
      <c r="C36" s="14" t="s">
        <v>198</v>
      </c>
      <c r="D36" s="38" t="s">
        <v>228</v>
      </c>
      <c r="E36" s="14">
        <v>2.19</v>
      </c>
      <c r="F36" s="14">
        <v>2.0099999999999998</v>
      </c>
      <c r="H36" s="14">
        <v>2.1549999999999998</v>
      </c>
      <c r="K36" s="14">
        <v>2.0649999999999999</v>
      </c>
      <c r="L36" s="19">
        <v>1.9650000000000001</v>
      </c>
      <c r="M36" s="19">
        <v>1.22</v>
      </c>
      <c r="N36" s="14">
        <v>1.03</v>
      </c>
      <c r="Q36" s="14">
        <v>2.375</v>
      </c>
      <c r="R36" s="14">
        <v>2.0649999999999999</v>
      </c>
      <c r="T36" s="14">
        <v>2.0049999999999999</v>
      </c>
      <c r="U36" s="14">
        <v>2.06</v>
      </c>
      <c r="V36" s="14">
        <v>2.0449999999999999</v>
      </c>
      <c r="X36" s="14">
        <v>2.5</v>
      </c>
      <c r="Y36" s="14">
        <v>2.5649999999999999</v>
      </c>
    </row>
    <row r="37" spans="1:25" x14ac:dyDescent="0.25">
      <c r="A37" s="18">
        <v>35278</v>
      </c>
      <c r="B37" s="24">
        <f t="shared" si="1"/>
        <v>33</v>
      </c>
      <c r="C37" s="14" t="s">
        <v>199</v>
      </c>
      <c r="D37" s="38" t="s">
        <v>228</v>
      </c>
      <c r="E37" s="14">
        <v>2.1850000000000001</v>
      </c>
      <c r="F37" s="14">
        <v>2.0299999999999998</v>
      </c>
      <c r="H37" s="14">
        <v>2.2050000000000001</v>
      </c>
      <c r="K37" s="14">
        <v>2.08</v>
      </c>
      <c r="L37" s="19">
        <v>1.9650000000000001</v>
      </c>
      <c r="M37" s="19">
        <v>1.25</v>
      </c>
      <c r="N37" s="14">
        <v>1.02</v>
      </c>
      <c r="Q37" s="14">
        <v>2.355</v>
      </c>
      <c r="R37" s="14">
        <v>2.0649999999999999</v>
      </c>
      <c r="T37" s="14">
        <v>2.0299999999999998</v>
      </c>
      <c r="U37" s="14">
        <v>2.08</v>
      </c>
      <c r="V37" s="14">
        <v>2.335</v>
      </c>
      <c r="X37" s="14">
        <v>2.5299999999999998</v>
      </c>
      <c r="Y37" s="14">
        <v>2.5649999999999999</v>
      </c>
    </row>
    <row r="38" spans="1:25" x14ac:dyDescent="0.25">
      <c r="A38" s="18">
        <v>35279</v>
      </c>
      <c r="B38" s="24">
        <f t="shared" si="1"/>
        <v>34</v>
      </c>
      <c r="C38" s="14" t="s">
        <v>200</v>
      </c>
      <c r="D38" s="38" t="s">
        <v>228</v>
      </c>
      <c r="E38" s="14">
        <v>2.21</v>
      </c>
      <c r="F38" s="14">
        <v>2.0499999999999998</v>
      </c>
      <c r="H38" s="14">
        <v>2.2200000000000002</v>
      </c>
      <c r="K38" s="14">
        <v>2.1</v>
      </c>
      <c r="L38" s="19">
        <v>1.95</v>
      </c>
      <c r="M38" s="19">
        <v>1.26</v>
      </c>
      <c r="N38" s="14">
        <v>1.03</v>
      </c>
      <c r="Q38" s="14">
        <v>2.38</v>
      </c>
      <c r="R38" s="14">
        <v>2.0499999999999998</v>
      </c>
      <c r="T38" s="14">
        <v>1.9550000000000001</v>
      </c>
      <c r="U38" s="14">
        <v>2.0150000000000001</v>
      </c>
      <c r="V38" s="14">
        <v>2.2400000000000002</v>
      </c>
      <c r="X38" s="14">
        <v>2.44</v>
      </c>
      <c r="Y38" s="14">
        <v>2.5299999999999998</v>
      </c>
    </row>
    <row r="39" spans="1:25" x14ac:dyDescent="0.25">
      <c r="A39" s="18">
        <v>35280</v>
      </c>
      <c r="B39" s="24">
        <f t="shared" si="1"/>
        <v>35</v>
      </c>
      <c r="C39" s="14" t="s">
        <v>201</v>
      </c>
      <c r="D39" s="38" t="s">
        <v>228</v>
      </c>
      <c r="E39" s="14">
        <v>2.21</v>
      </c>
      <c r="F39" s="14">
        <v>2.0499999999999998</v>
      </c>
      <c r="H39" s="14">
        <v>2.2200000000000002</v>
      </c>
      <c r="K39" s="14">
        <v>2.1</v>
      </c>
      <c r="L39" s="19">
        <v>1.95</v>
      </c>
      <c r="M39" s="19">
        <v>1.26</v>
      </c>
      <c r="N39" s="14">
        <v>1.03</v>
      </c>
      <c r="Q39" s="14">
        <v>2.38</v>
      </c>
      <c r="R39" s="14">
        <v>2.0499999999999998</v>
      </c>
      <c r="T39" s="14">
        <v>1.9550000000000001</v>
      </c>
      <c r="U39" s="14">
        <v>2.0150000000000001</v>
      </c>
      <c r="V39" s="14">
        <v>2.2400000000000002</v>
      </c>
      <c r="X39" s="14">
        <v>2.44</v>
      </c>
      <c r="Y39" s="14">
        <v>2.5299999999999998</v>
      </c>
    </row>
    <row r="40" spans="1:25" x14ac:dyDescent="0.25">
      <c r="A40" s="18">
        <v>35281</v>
      </c>
      <c r="B40" s="24">
        <f t="shared" si="1"/>
        <v>36</v>
      </c>
      <c r="C40" s="14" t="s">
        <v>202</v>
      </c>
      <c r="D40" s="38" t="s">
        <v>228</v>
      </c>
      <c r="E40" s="14">
        <v>2.21</v>
      </c>
      <c r="F40" s="14">
        <v>2.0499999999999998</v>
      </c>
      <c r="H40" s="14">
        <v>2.2200000000000002</v>
      </c>
      <c r="K40" s="14">
        <v>2.1</v>
      </c>
      <c r="L40" s="19">
        <v>1.95</v>
      </c>
      <c r="M40" s="19">
        <v>1.26</v>
      </c>
      <c r="N40" s="14">
        <v>1.03</v>
      </c>
      <c r="Q40" s="14">
        <v>2.38</v>
      </c>
      <c r="R40" s="14">
        <v>2.0499999999999998</v>
      </c>
      <c r="T40" s="14">
        <v>1.93</v>
      </c>
      <c r="U40" s="14">
        <v>1.99</v>
      </c>
      <c r="V40" s="14">
        <v>2.2400000000000002</v>
      </c>
      <c r="X40" s="14">
        <v>2.42</v>
      </c>
      <c r="Y40" s="14">
        <v>2.5299999999999998</v>
      </c>
    </row>
    <row r="41" spans="1:25" x14ac:dyDescent="0.25">
      <c r="A41" s="18">
        <v>35282</v>
      </c>
      <c r="B41" s="24">
        <f t="shared" si="1"/>
        <v>37</v>
      </c>
      <c r="C41" s="14" t="s">
        <v>196</v>
      </c>
      <c r="D41" s="38" t="s">
        <v>228</v>
      </c>
      <c r="E41" s="14">
        <v>2.09</v>
      </c>
      <c r="F41" s="14">
        <v>1.98</v>
      </c>
      <c r="H41" s="14">
        <v>2.14</v>
      </c>
      <c r="K41" s="14">
        <v>1.99</v>
      </c>
      <c r="L41" s="19">
        <v>1.91</v>
      </c>
      <c r="M41" s="19">
        <v>1.21</v>
      </c>
      <c r="N41" s="14">
        <v>1.01</v>
      </c>
      <c r="Q41" s="14">
        <v>2.25</v>
      </c>
      <c r="R41" s="14">
        <v>2.0499999999999998</v>
      </c>
      <c r="T41" s="14">
        <v>2.04</v>
      </c>
      <c r="U41" s="14">
        <v>2.09</v>
      </c>
      <c r="V41" s="14">
        <v>2.2050000000000001</v>
      </c>
      <c r="X41" s="14">
        <v>2.65</v>
      </c>
      <c r="Y41" s="14">
        <v>2.4900000000000002</v>
      </c>
    </row>
    <row r="42" spans="1:25" x14ac:dyDescent="0.25">
      <c r="A42" s="18">
        <v>35283</v>
      </c>
      <c r="B42" s="24">
        <f t="shared" si="1"/>
        <v>38</v>
      </c>
      <c r="C42" s="14" t="s">
        <v>197</v>
      </c>
      <c r="D42" s="38" t="s">
        <v>228</v>
      </c>
      <c r="E42" s="14">
        <v>2.2999999999999998</v>
      </c>
      <c r="F42" s="14">
        <v>2.09</v>
      </c>
      <c r="H42" s="14">
        <v>2.2999999999999998</v>
      </c>
      <c r="K42" s="14">
        <v>2.12</v>
      </c>
      <c r="L42" s="19">
        <v>2</v>
      </c>
      <c r="M42" s="19">
        <v>1.27</v>
      </c>
      <c r="N42" s="14">
        <v>1.02</v>
      </c>
      <c r="Q42" s="14">
        <v>2.48</v>
      </c>
      <c r="R42" s="14">
        <v>2.0150000000000001</v>
      </c>
      <c r="T42" s="14">
        <v>1.94</v>
      </c>
      <c r="U42" s="14">
        <v>2</v>
      </c>
      <c r="V42" s="14">
        <v>2.2749999999999999</v>
      </c>
      <c r="X42" s="14">
        <v>2.5299999999999998</v>
      </c>
      <c r="Y42" s="14">
        <v>2.66</v>
      </c>
    </row>
    <row r="43" spans="1:25" x14ac:dyDescent="0.25">
      <c r="A43" s="18">
        <v>35284</v>
      </c>
      <c r="B43" s="24">
        <f t="shared" si="1"/>
        <v>39</v>
      </c>
      <c r="C43" s="14" t="s">
        <v>198</v>
      </c>
      <c r="D43" s="38" t="s">
        <v>228</v>
      </c>
      <c r="E43" s="14">
        <v>2.12</v>
      </c>
      <c r="F43" s="14">
        <v>1.95</v>
      </c>
      <c r="H43" s="14">
        <v>2.17</v>
      </c>
      <c r="K43" s="14">
        <v>2.04</v>
      </c>
      <c r="L43" s="19">
        <v>1.9</v>
      </c>
      <c r="M43" s="19">
        <v>1.25</v>
      </c>
      <c r="N43" s="14">
        <v>1</v>
      </c>
      <c r="Q43" s="14">
        <v>2.34</v>
      </c>
      <c r="R43" s="14">
        <v>2.0150000000000001</v>
      </c>
      <c r="T43" s="14">
        <v>1.925</v>
      </c>
      <c r="U43" s="14">
        <v>1.98</v>
      </c>
      <c r="V43" s="14">
        <v>2.2949999999999999</v>
      </c>
      <c r="X43" s="14">
        <v>2.4350000000000001</v>
      </c>
      <c r="Y43" s="14">
        <v>2.63</v>
      </c>
    </row>
    <row r="44" spans="1:25" x14ac:dyDescent="0.25">
      <c r="A44" s="18">
        <v>35285</v>
      </c>
      <c r="B44" s="24">
        <f t="shared" si="1"/>
        <v>40</v>
      </c>
      <c r="C44" s="14" t="s">
        <v>199</v>
      </c>
      <c r="D44" s="38" t="s">
        <v>228</v>
      </c>
      <c r="E44" s="14">
        <v>2.1</v>
      </c>
      <c r="F44" s="14">
        <v>1.9</v>
      </c>
      <c r="H44" s="14">
        <v>2.125</v>
      </c>
      <c r="K44" s="14">
        <v>1.9550000000000001</v>
      </c>
      <c r="L44" s="19">
        <v>1.835</v>
      </c>
      <c r="M44" s="19">
        <v>1.26</v>
      </c>
      <c r="N44" s="14">
        <v>1.0049999999999999</v>
      </c>
      <c r="Q44" s="14">
        <v>2.23</v>
      </c>
      <c r="R44" s="14">
        <v>2.0049999999999999</v>
      </c>
      <c r="T44" s="14">
        <v>1.925</v>
      </c>
      <c r="U44" s="14">
        <v>1.98</v>
      </c>
      <c r="V44" s="14">
        <v>2.21</v>
      </c>
      <c r="X44" s="14">
        <v>2.4350000000000001</v>
      </c>
      <c r="Y44" s="14">
        <v>2.5550000000000002</v>
      </c>
    </row>
    <row r="45" spans="1:25" x14ac:dyDescent="0.25">
      <c r="A45" s="18">
        <v>35286</v>
      </c>
      <c r="B45" s="24">
        <f t="shared" si="1"/>
        <v>41</v>
      </c>
      <c r="C45" s="14" t="s">
        <v>200</v>
      </c>
      <c r="D45" s="38" t="s">
        <v>228</v>
      </c>
      <c r="E45" s="14">
        <v>2.02</v>
      </c>
      <c r="F45" s="14">
        <v>1.7949999999999999</v>
      </c>
      <c r="H45" s="14">
        <v>2.0649999999999999</v>
      </c>
      <c r="K45" s="14">
        <v>1.865</v>
      </c>
      <c r="L45" s="19">
        <v>1.7350000000000001</v>
      </c>
      <c r="M45" s="19">
        <v>1.2050000000000001</v>
      </c>
      <c r="N45" s="14">
        <v>1</v>
      </c>
      <c r="Q45" s="14">
        <v>2.085</v>
      </c>
      <c r="R45" s="14">
        <v>1.9550000000000001</v>
      </c>
      <c r="T45" s="14">
        <v>1.8049999999999999</v>
      </c>
      <c r="U45" s="14">
        <v>1.88</v>
      </c>
      <c r="V45" s="14">
        <v>2.0950000000000002</v>
      </c>
      <c r="X45" s="14">
        <v>2.27</v>
      </c>
      <c r="Y45" s="14">
        <v>2.2999999999999998</v>
      </c>
    </row>
    <row r="46" spans="1:25" x14ac:dyDescent="0.25">
      <c r="A46" s="18">
        <v>35287</v>
      </c>
      <c r="B46" s="24">
        <f t="shared" si="1"/>
        <v>42</v>
      </c>
      <c r="C46" s="14" t="s">
        <v>201</v>
      </c>
      <c r="D46" s="38" t="s">
        <v>228</v>
      </c>
      <c r="E46" s="14">
        <v>2.02</v>
      </c>
      <c r="F46" s="14">
        <v>1.7949999999999999</v>
      </c>
      <c r="H46" s="14">
        <v>2.0649999999999999</v>
      </c>
      <c r="K46" s="14">
        <v>1.865</v>
      </c>
      <c r="L46" s="19">
        <v>1.7350000000000001</v>
      </c>
      <c r="M46" s="19">
        <v>1.2050000000000001</v>
      </c>
      <c r="N46" s="14">
        <v>1</v>
      </c>
      <c r="Q46" s="14">
        <v>2.085</v>
      </c>
      <c r="R46" s="14">
        <v>1.9550000000000001</v>
      </c>
      <c r="T46" s="14">
        <v>1.8049999999999999</v>
      </c>
      <c r="U46" s="14">
        <v>1.88</v>
      </c>
      <c r="V46" s="14">
        <v>2.0950000000000002</v>
      </c>
      <c r="X46" s="14">
        <v>2.27</v>
      </c>
      <c r="Y46" s="14">
        <v>2.2999999999999998</v>
      </c>
    </row>
    <row r="47" spans="1:25" x14ac:dyDescent="0.25">
      <c r="A47" s="18">
        <v>35288</v>
      </c>
      <c r="B47" s="24">
        <f t="shared" si="1"/>
        <v>43</v>
      </c>
      <c r="C47" s="14" t="s">
        <v>202</v>
      </c>
      <c r="D47" s="38" t="s">
        <v>228</v>
      </c>
      <c r="E47" s="14">
        <v>2.02</v>
      </c>
      <c r="F47" s="14">
        <v>1.7949999999999999</v>
      </c>
      <c r="H47" s="14">
        <v>2.0649999999999999</v>
      </c>
      <c r="K47" s="14">
        <v>1.865</v>
      </c>
      <c r="L47" s="19">
        <v>1.7350000000000001</v>
      </c>
      <c r="M47" s="19">
        <v>1.2050000000000001</v>
      </c>
      <c r="N47" s="14">
        <v>1</v>
      </c>
      <c r="Q47" s="14">
        <v>2.085</v>
      </c>
      <c r="R47" s="14">
        <v>1.9550000000000001</v>
      </c>
      <c r="T47" s="14">
        <v>1.8049999999999999</v>
      </c>
      <c r="U47" s="14">
        <v>1.88</v>
      </c>
      <c r="V47" s="14">
        <v>2.0950000000000002</v>
      </c>
      <c r="X47" s="14">
        <v>2.27</v>
      </c>
      <c r="Y47" s="14">
        <v>2.2999999999999998</v>
      </c>
    </row>
    <row r="48" spans="1:25" x14ac:dyDescent="0.25">
      <c r="A48" s="18">
        <v>35289</v>
      </c>
      <c r="B48" s="24">
        <f t="shared" si="1"/>
        <v>44</v>
      </c>
      <c r="C48" s="14" t="s">
        <v>196</v>
      </c>
      <c r="D48" s="38" t="s">
        <v>228</v>
      </c>
      <c r="E48" s="14">
        <v>2.06</v>
      </c>
      <c r="F48" s="14">
        <v>1.94</v>
      </c>
      <c r="H48" s="14">
        <v>2.11</v>
      </c>
      <c r="K48" s="14">
        <v>1.875</v>
      </c>
      <c r="L48" s="19">
        <v>1.96</v>
      </c>
      <c r="M48" s="19">
        <v>1.27</v>
      </c>
      <c r="N48" s="14">
        <v>0.995</v>
      </c>
      <c r="Q48" s="14">
        <v>2.085</v>
      </c>
      <c r="R48" s="14">
        <v>2.0499999999999998</v>
      </c>
      <c r="T48" s="14">
        <v>1.83</v>
      </c>
      <c r="U48" s="14">
        <v>1.905</v>
      </c>
      <c r="V48" s="14">
        <v>2.0950000000000002</v>
      </c>
      <c r="X48" s="14">
        <v>2.2149999999999999</v>
      </c>
      <c r="Y48" s="14">
        <v>2.2799999999999998</v>
      </c>
    </row>
    <row r="49" spans="1:25" x14ac:dyDescent="0.25">
      <c r="A49" s="18">
        <v>35290</v>
      </c>
      <c r="B49" s="24">
        <f t="shared" si="1"/>
        <v>45</v>
      </c>
      <c r="C49" s="14" t="s">
        <v>197</v>
      </c>
      <c r="D49" s="38" t="s">
        <v>228</v>
      </c>
      <c r="E49" s="14">
        <v>2.0649999999999999</v>
      </c>
      <c r="F49" s="14">
        <v>2.04</v>
      </c>
      <c r="H49" s="14">
        <v>2.1349999999999998</v>
      </c>
      <c r="K49" s="14">
        <v>1.895</v>
      </c>
      <c r="L49" s="19">
        <v>1.915</v>
      </c>
      <c r="M49" s="19">
        <v>1.2649999999999999</v>
      </c>
      <c r="N49" s="14">
        <v>0.995</v>
      </c>
      <c r="Q49" s="14">
        <v>2.09</v>
      </c>
      <c r="R49" s="14">
        <v>2.0499999999999998</v>
      </c>
      <c r="T49" s="14">
        <v>1.855</v>
      </c>
      <c r="U49" s="14">
        <v>1.9350000000000001</v>
      </c>
      <c r="V49" s="14">
        <v>2.105</v>
      </c>
      <c r="X49" s="14">
        <v>2.1549999999999998</v>
      </c>
      <c r="Y49" s="14">
        <v>2.1949999999999998</v>
      </c>
    </row>
    <row r="50" spans="1:25" x14ac:dyDescent="0.25">
      <c r="A50" s="18">
        <v>35291</v>
      </c>
      <c r="B50" s="24">
        <f t="shared" si="1"/>
        <v>46</v>
      </c>
      <c r="C50" s="14" t="s">
        <v>198</v>
      </c>
      <c r="D50" s="38" t="s">
        <v>228</v>
      </c>
      <c r="E50" s="14">
        <v>2.0750000000000002</v>
      </c>
      <c r="F50" s="14">
        <v>2.08</v>
      </c>
      <c r="H50" s="14">
        <v>2.12</v>
      </c>
      <c r="K50" s="14">
        <v>1.9</v>
      </c>
      <c r="L50" s="19">
        <v>1.98</v>
      </c>
      <c r="M50" s="19">
        <v>1.425</v>
      </c>
      <c r="N50" s="14">
        <v>1</v>
      </c>
      <c r="Q50" s="14">
        <v>2.16</v>
      </c>
      <c r="R50" s="14">
        <v>2</v>
      </c>
      <c r="T50" s="14">
        <v>1.86</v>
      </c>
      <c r="U50" s="14">
        <v>1.91</v>
      </c>
      <c r="V50" s="14">
        <v>2.105</v>
      </c>
      <c r="X50" s="14">
        <v>2.2599999999999998</v>
      </c>
      <c r="Y50" s="14">
        <v>2.23</v>
      </c>
    </row>
    <row r="51" spans="1:25" x14ac:dyDescent="0.25">
      <c r="A51" s="18">
        <v>35292</v>
      </c>
      <c r="B51" s="24">
        <f t="shared" si="1"/>
        <v>47</v>
      </c>
      <c r="C51" s="14" t="s">
        <v>199</v>
      </c>
      <c r="D51" s="38" t="s">
        <v>228</v>
      </c>
      <c r="E51" s="14">
        <v>2.0750000000000002</v>
      </c>
      <c r="F51" s="14">
        <v>1.91</v>
      </c>
      <c r="H51" s="14">
        <v>2.12</v>
      </c>
      <c r="K51" s="14">
        <v>1.9</v>
      </c>
      <c r="L51" s="19">
        <v>1.72</v>
      </c>
      <c r="M51" s="19">
        <v>1.425</v>
      </c>
      <c r="N51" s="14">
        <v>1</v>
      </c>
      <c r="Q51" s="14">
        <v>2.16</v>
      </c>
      <c r="R51" s="14">
        <v>2</v>
      </c>
      <c r="T51" s="14">
        <v>1.86</v>
      </c>
      <c r="U51" s="14">
        <v>1.91</v>
      </c>
      <c r="V51" s="14">
        <v>2.13</v>
      </c>
      <c r="X51" s="14">
        <v>2.2599999999999998</v>
      </c>
      <c r="Y51" s="14">
        <v>2.2349999999999999</v>
      </c>
    </row>
    <row r="52" spans="1:25" x14ac:dyDescent="0.25">
      <c r="A52" s="18">
        <v>35293</v>
      </c>
      <c r="B52" s="24">
        <f t="shared" si="1"/>
        <v>48</v>
      </c>
      <c r="C52" s="14" t="s">
        <v>200</v>
      </c>
      <c r="D52" s="38" t="s">
        <v>228</v>
      </c>
      <c r="E52" s="14">
        <v>2.0649999999999999</v>
      </c>
      <c r="F52" s="14">
        <v>1.835</v>
      </c>
      <c r="H52" s="14">
        <v>2.1150000000000002</v>
      </c>
      <c r="K52" s="14">
        <v>1.855</v>
      </c>
      <c r="L52" s="19">
        <v>1.7250000000000001</v>
      </c>
      <c r="M52" s="19">
        <v>1.405</v>
      </c>
      <c r="N52" s="14">
        <v>1.0049999999999999</v>
      </c>
      <c r="Q52" s="14">
        <v>2.1949999999999998</v>
      </c>
      <c r="R52" s="14">
        <v>1.925</v>
      </c>
      <c r="T52" s="14">
        <v>1.8049999999999999</v>
      </c>
      <c r="U52" s="14">
        <v>1.86</v>
      </c>
      <c r="V52" s="14">
        <v>2.1</v>
      </c>
      <c r="X52" s="14">
        <v>2.2400000000000002</v>
      </c>
      <c r="Y52" s="14">
        <v>2.2450000000000001</v>
      </c>
    </row>
    <row r="53" spans="1:25" x14ac:dyDescent="0.25">
      <c r="A53" s="18">
        <v>35294</v>
      </c>
      <c r="B53" s="24">
        <f t="shared" si="1"/>
        <v>49</v>
      </c>
      <c r="C53" s="14" t="s">
        <v>201</v>
      </c>
      <c r="D53" s="38" t="s">
        <v>228</v>
      </c>
      <c r="E53" s="14">
        <v>2.0649999999999999</v>
      </c>
      <c r="F53" s="14">
        <v>1.835</v>
      </c>
      <c r="H53" s="14">
        <v>2.1150000000000002</v>
      </c>
      <c r="K53" s="14">
        <v>1.855</v>
      </c>
      <c r="L53" s="19">
        <v>1.7250000000000001</v>
      </c>
      <c r="M53" s="19">
        <v>1.405</v>
      </c>
      <c r="N53" s="14">
        <v>1.0049999999999999</v>
      </c>
      <c r="Q53" s="14">
        <v>2.1949999999999998</v>
      </c>
      <c r="R53" s="14">
        <v>1.925</v>
      </c>
      <c r="T53" s="14">
        <v>1.8049999999999999</v>
      </c>
      <c r="U53" s="14">
        <v>1.86</v>
      </c>
      <c r="V53" s="14">
        <v>2.1</v>
      </c>
      <c r="X53" s="14">
        <v>2.2400000000000002</v>
      </c>
      <c r="Y53" s="14">
        <v>2.2450000000000001</v>
      </c>
    </row>
    <row r="54" spans="1:25" x14ac:dyDescent="0.25">
      <c r="A54" s="18">
        <v>35295</v>
      </c>
      <c r="B54" s="24">
        <f t="shared" si="1"/>
        <v>50</v>
      </c>
      <c r="C54" s="14" t="s">
        <v>202</v>
      </c>
      <c r="D54" s="38" t="s">
        <v>228</v>
      </c>
      <c r="E54" s="14">
        <v>2.0649999999999999</v>
      </c>
      <c r="F54" s="14">
        <v>1.835</v>
      </c>
      <c r="H54" s="14">
        <v>2.1150000000000002</v>
      </c>
      <c r="K54" s="14">
        <v>1.855</v>
      </c>
      <c r="L54" s="19">
        <v>1.7250000000000001</v>
      </c>
      <c r="M54" s="19">
        <v>1.405</v>
      </c>
      <c r="N54" s="14">
        <v>1.0049999999999999</v>
      </c>
      <c r="Q54" s="14">
        <v>2.1949999999999998</v>
      </c>
      <c r="R54" s="14">
        <v>1.925</v>
      </c>
      <c r="T54" s="14">
        <v>1.8049999999999999</v>
      </c>
      <c r="U54" s="14">
        <v>1.86</v>
      </c>
      <c r="V54" s="14">
        <v>2.1</v>
      </c>
      <c r="X54" s="14">
        <v>2.2400000000000002</v>
      </c>
      <c r="Y54" s="14">
        <v>2.2450000000000001</v>
      </c>
    </row>
    <row r="55" spans="1:25" x14ac:dyDescent="0.25">
      <c r="A55" s="18">
        <v>35296</v>
      </c>
      <c r="B55" s="24">
        <f t="shared" si="1"/>
        <v>51</v>
      </c>
      <c r="C55" s="14" t="s">
        <v>196</v>
      </c>
      <c r="D55" s="38" t="s">
        <v>228</v>
      </c>
      <c r="E55" s="14">
        <v>2.11</v>
      </c>
      <c r="F55" s="14">
        <v>1.87</v>
      </c>
      <c r="H55" s="14">
        <v>2.11</v>
      </c>
      <c r="K55" s="14">
        <v>1.885</v>
      </c>
      <c r="L55" s="19">
        <v>1.71</v>
      </c>
      <c r="M55" s="19">
        <v>1.43</v>
      </c>
      <c r="N55" s="14">
        <v>1.0049999999999999</v>
      </c>
      <c r="Q55" s="14">
        <v>2.27</v>
      </c>
      <c r="R55" s="14">
        <v>1.895</v>
      </c>
      <c r="T55" s="14">
        <v>1.835</v>
      </c>
      <c r="U55" s="14">
        <v>1.9</v>
      </c>
      <c r="V55" s="14">
        <v>2.15</v>
      </c>
      <c r="X55" s="14">
        <v>2.3149999999999999</v>
      </c>
      <c r="Y55" s="14">
        <v>2.2999999999999998</v>
      </c>
    </row>
    <row r="56" spans="1:25" x14ac:dyDescent="0.25">
      <c r="A56" s="18">
        <v>35297</v>
      </c>
      <c r="B56" s="24">
        <f t="shared" si="1"/>
        <v>52</v>
      </c>
      <c r="C56" s="14" t="s">
        <v>197</v>
      </c>
      <c r="D56" s="38" t="s">
        <v>228</v>
      </c>
      <c r="E56" s="14">
        <v>2.125</v>
      </c>
      <c r="F56" s="14">
        <v>1.875</v>
      </c>
      <c r="H56" s="14">
        <v>2.125</v>
      </c>
      <c r="K56" s="14">
        <v>1.895</v>
      </c>
      <c r="L56" s="19">
        <v>1.63</v>
      </c>
      <c r="M56" s="19">
        <v>1.415</v>
      </c>
      <c r="N56" s="14">
        <v>0.995</v>
      </c>
      <c r="Q56" s="14">
        <v>2.29</v>
      </c>
      <c r="R56" s="14">
        <v>1.895</v>
      </c>
      <c r="T56" s="14">
        <v>1.845</v>
      </c>
      <c r="U56" s="14">
        <v>1.9</v>
      </c>
      <c r="V56" s="14">
        <v>2.2000000000000002</v>
      </c>
      <c r="X56" s="14">
        <v>2.3450000000000002</v>
      </c>
      <c r="Y56" s="14">
        <v>2.3849999999999998</v>
      </c>
    </row>
    <row r="57" spans="1:25" x14ac:dyDescent="0.25">
      <c r="A57" s="18">
        <v>35298</v>
      </c>
      <c r="B57" s="24">
        <f t="shared" si="1"/>
        <v>53</v>
      </c>
      <c r="C57" s="14" t="s">
        <v>198</v>
      </c>
      <c r="D57" s="38" t="s">
        <v>228</v>
      </c>
      <c r="E57" s="14">
        <v>2.0150000000000001</v>
      </c>
      <c r="F57" s="14">
        <v>1.85</v>
      </c>
      <c r="H57" s="14">
        <v>2.0099999999999998</v>
      </c>
      <c r="K57" s="14">
        <v>1.7849999999999999</v>
      </c>
      <c r="L57" s="19">
        <v>1.69</v>
      </c>
      <c r="M57" s="19">
        <v>1.355</v>
      </c>
      <c r="N57" s="14">
        <v>0.99</v>
      </c>
      <c r="Q57" s="14">
        <v>2.14</v>
      </c>
      <c r="R57" s="14">
        <v>1.79</v>
      </c>
      <c r="T57" s="14">
        <v>1.74</v>
      </c>
      <c r="U57" s="14">
        <v>1.7849999999999999</v>
      </c>
      <c r="V57" s="14">
        <v>2.11</v>
      </c>
      <c r="X57" s="14">
        <v>2.2250000000000001</v>
      </c>
      <c r="Y57" s="14">
        <v>2.2799999999999998</v>
      </c>
    </row>
    <row r="58" spans="1:25" x14ac:dyDescent="0.25">
      <c r="A58" s="18">
        <v>35299</v>
      </c>
      <c r="B58" s="24">
        <f t="shared" si="1"/>
        <v>54</v>
      </c>
      <c r="C58" s="14" t="s">
        <v>199</v>
      </c>
      <c r="D58" s="38" t="s">
        <v>228</v>
      </c>
      <c r="E58" s="14">
        <v>2.0150000000000001</v>
      </c>
      <c r="F58" s="14">
        <v>1.7450000000000001</v>
      </c>
      <c r="H58" s="14">
        <v>2.0099999999999998</v>
      </c>
      <c r="K58" s="14">
        <v>1.7849999999999999</v>
      </c>
      <c r="L58" s="19">
        <v>1.57</v>
      </c>
      <c r="M58" s="19">
        <v>1.355</v>
      </c>
      <c r="N58" s="14">
        <v>0.99</v>
      </c>
      <c r="Q58" s="14">
        <v>2.14</v>
      </c>
      <c r="R58" s="14">
        <v>1.7</v>
      </c>
      <c r="T58" s="14">
        <v>1.74</v>
      </c>
      <c r="U58" s="14">
        <v>1.7849999999999999</v>
      </c>
      <c r="V58" s="14">
        <v>2.06</v>
      </c>
      <c r="X58" s="14">
        <v>2.2250000000000001</v>
      </c>
      <c r="Y58" s="14">
        <v>2.2250000000000001</v>
      </c>
    </row>
    <row r="59" spans="1:25" x14ac:dyDescent="0.25">
      <c r="A59" s="18">
        <v>35300</v>
      </c>
      <c r="B59" s="24">
        <f t="shared" si="1"/>
        <v>55</v>
      </c>
      <c r="C59" s="14" t="s">
        <v>200</v>
      </c>
      <c r="D59" s="38" t="s">
        <v>228</v>
      </c>
      <c r="E59" s="14">
        <v>1.9750000000000001</v>
      </c>
      <c r="F59" s="14">
        <v>1.6850000000000001</v>
      </c>
      <c r="H59" s="14">
        <v>1.9350000000000001</v>
      </c>
      <c r="K59" s="14">
        <v>1.73</v>
      </c>
      <c r="L59" s="19">
        <v>1.605</v>
      </c>
      <c r="M59" s="19">
        <v>1.2949999999999999</v>
      </c>
      <c r="N59" s="14">
        <v>0.97499999999999998</v>
      </c>
      <c r="Q59" s="14">
        <v>2.1150000000000002</v>
      </c>
      <c r="R59" s="14">
        <v>1.75</v>
      </c>
      <c r="T59" s="14">
        <v>1.6850000000000001</v>
      </c>
      <c r="U59" s="14">
        <v>1.7350000000000001</v>
      </c>
      <c r="V59" s="14">
        <v>2.0150000000000001</v>
      </c>
      <c r="X59" s="14">
        <v>2.165</v>
      </c>
      <c r="Y59" s="14">
        <v>2.145</v>
      </c>
    </row>
    <row r="60" spans="1:25" x14ac:dyDescent="0.25">
      <c r="A60" s="18">
        <v>35301</v>
      </c>
      <c r="B60" s="24">
        <f t="shared" si="1"/>
        <v>56</v>
      </c>
      <c r="C60" s="14" t="s">
        <v>201</v>
      </c>
      <c r="D60" s="38" t="s">
        <v>228</v>
      </c>
      <c r="E60" s="14">
        <v>1.9750000000000001</v>
      </c>
      <c r="F60" s="14">
        <v>1.6850000000000001</v>
      </c>
      <c r="H60" s="14">
        <v>1.9350000000000001</v>
      </c>
      <c r="K60" s="14">
        <v>1.73</v>
      </c>
      <c r="L60" s="19">
        <v>1.605</v>
      </c>
      <c r="M60" s="19">
        <v>1.2949999999999999</v>
      </c>
      <c r="N60" s="14">
        <v>0.97499999999999998</v>
      </c>
      <c r="Q60" s="14">
        <v>2.1150000000000002</v>
      </c>
      <c r="R60" s="14">
        <v>1.75</v>
      </c>
      <c r="T60" s="14">
        <v>1.6850000000000001</v>
      </c>
      <c r="U60" s="14">
        <v>1.7350000000000001</v>
      </c>
      <c r="V60" s="14">
        <v>2.0150000000000001</v>
      </c>
      <c r="X60" s="14">
        <v>2.165</v>
      </c>
      <c r="Y60" s="14">
        <v>2.145</v>
      </c>
    </row>
    <row r="61" spans="1:25" x14ac:dyDescent="0.25">
      <c r="A61" s="18">
        <v>35302</v>
      </c>
      <c r="B61" s="24">
        <f t="shared" si="1"/>
        <v>57</v>
      </c>
      <c r="C61" s="14" t="s">
        <v>202</v>
      </c>
      <c r="D61" s="38" t="s">
        <v>228</v>
      </c>
      <c r="E61" s="14">
        <v>1.9750000000000001</v>
      </c>
      <c r="F61" s="14">
        <v>1.6850000000000001</v>
      </c>
      <c r="H61" s="14">
        <v>1.9350000000000001</v>
      </c>
      <c r="K61" s="14">
        <v>1.73</v>
      </c>
      <c r="L61" s="19">
        <v>1.605</v>
      </c>
      <c r="M61" s="19">
        <v>1.2949999999999999</v>
      </c>
      <c r="N61" s="14">
        <v>0.97499999999999998</v>
      </c>
      <c r="Q61" s="14">
        <v>2.1150000000000002</v>
      </c>
      <c r="R61" s="14">
        <v>1.75</v>
      </c>
      <c r="T61" s="14">
        <v>1.6850000000000001</v>
      </c>
      <c r="U61" s="14">
        <v>1.7350000000000001</v>
      </c>
      <c r="V61" s="14">
        <v>2.0150000000000001</v>
      </c>
      <c r="X61" s="14">
        <v>2.165</v>
      </c>
      <c r="Y61" s="14">
        <v>2.145</v>
      </c>
    </row>
    <row r="62" spans="1:25" x14ac:dyDescent="0.25">
      <c r="A62" s="18">
        <v>35303</v>
      </c>
      <c r="B62" s="24">
        <f t="shared" si="1"/>
        <v>58</v>
      </c>
      <c r="C62" s="14" t="s">
        <v>196</v>
      </c>
      <c r="D62" s="38" t="s">
        <v>228</v>
      </c>
      <c r="E62" s="14">
        <v>2.0049999999999999</v>
      </c>
      <c r="F62" s="14">
        <v>1.7250000000000001</v>
      </c>
      <c r="H62" s="14">
        <v>1.99</v>
      </c>
      <c r="K62" s="14">
        <v>1.74</v>
      </c>
      <c r="L62" s="19">
        <v>1.615</v>
      </c>
      <c r="M62" s="19">
        <v>1.2250000000000001</v>
      </c>
      <c r="N62" s="14">
        <v>0.98</v>
      </c>
      <c r="Q62" s="14">
        <v>2.145</v>
      </c>
      <c r="R62" s="14">
        <v>1.76</v>
      </c>
      <c r="T62" s="14">
        <v>1.71</v>
      </c>
      <c r="U62" s="14">
        <v>1.75</v>
      </c>
      <c r="V62" s="14">
        <v>2.0350000000000001</v>
      </c>
      <c r="X62" s="14">
        <v>2.2200000000000002</v>
      </c>
      <c r="Y62" s="14">
        <v>2.19</v>
      </c>
    </row>
    <row r="63" spans="1:25" x14ac:dyDescent="0.25">
      <c r="A63" s="18">
        <v>35304</v>
      </c>
      <c r="B63" s="24">
        <f t="shared" si="1"/>
        <v>59</v>
      </c>
      <c r="C63" s="14" t="s">
        <v>197</v>
      </c>
      <c r="D63" s="38" t="s">
        <v>228</v>
      </c>
      <c r="E63" s="14">
        <v>1.89</v>
      </c>
      <c r="F63" s="14">
        <v>1.645</v>
      </c>
      <c r="H63" s="14">
        <v>1.92</v>
      </c>
      <c r="K63" s="14">
        <v>1.67</v>
      </c>
      <c r="L63" s="19">
        <v>1.615</v>
      </c>
      <c r="M63" s="19">
        <v>1.2250000000000001</v>
      </c>
      <c r="N63" s="14">
        <v>0.995</v>
      </c>
      <c r="Q63" s="14">
        <v>2.0499999999999998</v>
      </c>
      <c r="R63" s="14">
        <v>1.7250000000000001</v>
      </c>
      <c r="T63" s="14">
        <v>1.615</v>
      </c>
      <c r="U63" s="14">
        <v>1.655</v>
      </c>
      <c r="V63" s="14">
        <v>1.9450000000000001</v>
      </c>
      <c r="X63" s="14">
        <v>2.1349999999999998</v>
      </c>
      <c r="Y63" s="14">
        <v>2.165</v>
      </c>
    </row>
    <row r="64" spans="1:25" x14ac:dyDescent="0.25">
      <c r="A64" s="18">
        <v>35305</v>
      </c>
      <c r="B64" s="24">
        <f t="shared" si="1"/>
        <v>60</v>
      </c>
      <c r="C64" s="14" t="s">
        <v>198</v>
      </c>
      <c r="D64" s="38" t="s">
        <v>228</v>
      </c>
      <c r="E64" s="14">
        <v>1.7949999999999999</v>
      </c>
      <c r="F64" s="14">
        <v>1.71</v>
      </c>
      <c r="H64" s="14">
        <v>1.78</v>
      </c>
      <c r="K64" s="14">
        <v>1.5549999999999999</v>
      </c>
      <c r="L64" s="19">
        <v>1.63</v>
      </c>
      <c r="M64" s="19">
        <v>1.1299999999999999</v>
      </c>
      <c r="N64" s="14">
        <v>1</v>
      </c>
      <c r="Q64" s="14">
        <v>1.93</v>
      </c>
      <c r="R64" s="14">
        <v>1.7250000000000001</v>
      </c>
      <c r="T64" s="14">
        <v>1.5349999999999999</v>
      </c>
      <c r="U64" s="14">
        <v>1.56</v>
      </c>
      <c r="V64" s="14">
        <v>1.925</v>
      </c>
      <c r="X64" s="14">
        <v>2.0750000000000002</v>
      </c>
      <c r="Y64" s="14">
        <v>2.16</v>
      </c>
    </row>
    <row r="65" spans="1:25" x14ac:dyDescent="0.25">
      <c r="A65" s="18">
        <v>35306</v>
      </c>
      <c r="B65" s="24">
        <f t="shared" si="1"/>
        <v>61</v>
      </c>
      <c r="C65" s="14" t="s">
        <v>199</v>
      </c>
      <c r="D65" s="38" t="s">
        <v>228</v>
      </c>
      <c r="E65" s="14">
        <v>1.7949999999999999</v>
      </c>
      <c r="F65" s="14">
        <v>1.71</v>
      </c>
      <c r="H65" s="14">
        <v>1.78</v>
      </c>
      <c r="K65" s="14">
        <v>1.5549999999999999</v>
      </c>
      <c r="L65" s="19">
        <v>1.63</v>
      </c>
      <c r="M65" s="19">
        <v>1.1299999999999999</v>
      </c>
      <c r="N65" s="14">
        <v>1</v>
      </c>
      <c r="Q65" s="14">
        <v>1.93</v>
      </c>
      <c r="R65" s="14">
        <v>1.7250000000000001</v>
      </c>
      <c r="T65" s="14">
        <v>1.5349999999999999</v>
      </c>
      <c r="U65" s="14">
        <v>1.56</v>
      </c>
      <c r="V65" s="14">
        <v>1.925</v>
      </c>
      <c r="X65" s="14">
        <v>2.0750000000000002</v>
      </c>
      <c r="Y65" s="14">
        <v>2.16</v>
      </c>
    </row>
    <row r="66" spans="1:25" x14ac:dyDescent="0.25">
      <c r="A66" s="18">
        <v>35307</v>
      </c>
      <c r="B66" s="24">
        <f t="shared" si="1"/>
        <v>62</v>
      </c>
      <c r="C66" s="14" t="s">
        <v>200</v>
      </c>
      <c r="D66" s="38" t="s">
        <v>228</v>
      </c>
      <c r="E66" s="14">
        <v>1.73</v>
      </c>
      <c r="F66" s="14">
        <v>1.51</v>
      </c>
      <c r="H66" s="14">
        <v>1.75</v>
      </c>
      <c r="K66" s="14">
        <v>1.585</v>
      </c>
      <c r="L66" s="19">
        <v>1.5</v>
      </c>
      <c r="M66" s="19">
        <v>1.1299999999999999</v>
      </c>
      <c r="N66" s="14">
        <v>1</v>
      </c>
      <c r="Q66" s="14">
        <v>1.845</v>
      </c>
      <c r="R66" s="14">
        <v>1.7250000000000001</v>
      </c>
      <c r="T66" s="14">
        <v>1.48</v>
      </c>
      <c r="U66" s="14">
        <v>1.52</v>
      </c>
      <c r="V66" s="14">
        <v>1.825</v>
      </c>
      <c r="X66" s="14">
        <v>2.0699999999999998</v>
      </c>
      <c r="Y66" s="14">
        <v>2.0649999999999999</v>
      </c>
    </row>
    <row r="67" spans="1:25" x14ac:dyDescent="0.25">
      <c r="A67" s="18">
        <v>35308</v>
      </c>
      <c r="B67" s="24">
        <f t="shared" si="1"/>
        <v>63</v>
      </c>
      <c r="C67" s="14" t="s">
        <v>201</v>
      </c>
      <c r="D67" s="38" t="s">
        <v>229</v>
      </c>
      <c r="E67" s="14">
        <v>1.73</v>
      </c>
      <c r="F67" s="14">
        <v>1.51</v>
      </c>
      <c r="H67" s="14">
        <v>1.75</v>
      </c>
      <c r="K67" s="14">
        <v>1.585</v>
      </c>
      <c r="L67" s="19">
        <v>1.5</v>
      </c>
      <c r="M67" s="19">
        <v>1.1299999999999999</v>
      </c>
      <c r="N67" s="14">
        <v>1</v>
      </c>
      <c r="Q67" s="14">
        <v>1.845</v>
      </c>
      <c r="R67" s="14">
        <v>1.7250000000000001</v>
      </c>
      <c r="T67" s="14">
        <v>1.48</v>
      </c>
      <c r="U67" s="14">
        <v>1.52</v>
      </c>
      <c r="V67" s="14">
        <v>1.825</v>
      </c>
      <c r="X67" s="14">
        <v>2.0699999999999998</v>
      </c>
      <c r="Y67" s="14">
        <v>2.0649999999999999</v>
      </c>
    </row>
    <row r="68" spans="1:25" x14ac:dyDescent="0.25">
      <c r="A68" s="18">
        <v>35309</v>
      </c>
      <c r="B68" s="24">
        <f t="shared" si="1"/>
        <v>64</v>
      </c>
      <c r="C68" s="14" t="s">
        <v>202</v>
      </c>
      <c r="D68" s="38" t="s">
        <v>229</v>
      </c>
      <c r="E68" s="14">
        <v>1.73</v>
      </c>
      <c r="F68" s="14">
        <v>1.51</v>
      </c>
      <c r="H68" s="14">
        <v>1.75</v>
      </c>
      <c r="K68" s="14">
        <v>1.585</v>
      </c>
      <c r="L68" s="19">
        <v>1.5</v>
      </c>
      <c r="M68" s="19">
        <v>1.1299999999999999</v>
      </c>
      <c r="N68" s="14">
        <v>1</v>
      </c>
      <c r="Q68" s="14">
        <v>1.845</v>
      </c>
      <c r="R68" s="14">
        <v>1.7250000000000001</v>
      </c>
      <c r="T68" s="14">
        <v>1.52</v>
      </c>
      <c r="U68" s="14">
        <v>1.5549999999999999</v>
      </c>
      <c r="V68" s="14">
        <v>1.825</v>
      </c>
      <c r="X68" s="14">
        <v>2.09</v>
      </c>
      <c r="Y68" s="14">
        <v>2.0649999999999999</v>
      </c>
    </row>
    <row r="69" spans="1:25" x14ac:dyDescent="0.25">
      <c r="A69" s="18">
        <v>35310</v>
      </c>
      <c r="B69" s="24">
        <f t="shared" si="1"/>
        <v>65</v>
      </c>
      <c r="C69" s="14" t="s">
        <v>196</v>
      </c>
      <c r="D69" s="38" t="s">
        <v>229</v>
      </c>
      <c r="E69" s="14">
        <v>1.73</v>
      </c>
      <c r="F69" s="14">
        <v>1.51</v>
      </c>
      <c r="H69" s="14">
        <v>1.75</v>
      </c>
      <c r="K69" s="14">
        <v>1.585</v>
      </c>
      <c r="L69" s="19">
        <v>1.5</v>
      </c>
      <c r="M69" s="19">
        <v>1.1299999999999999</v>
      </c>
      <c r="N69" s="14">
        <v>1</v>
      </c>
      <c r="Q69" s="14">
        <v>1.845</v>
      </c>
      <c r="R69" s="14">
        <v>1.7250000000000001</v>
      </c>
      <c r="T69" s="14">
        <v>1.52</v>
      </c>
      <c r="U69" s="14">
        <v>1.5549999999999999</v>
      </c>
      <c r="V69" s="14">
        <v>1.825</v>
      </c>
      <c r="X69" s="14">
        <v>2.09</v>
      </c>
      <c r="Y69" s="14">
        <v>2.0649999999999999</v>
      </c>
    </row>
    <row r="70" spans="1:25" x14ac:dyDescent="0.25">
      <c r="A70" s="18">
        <v>35311</v>
      </c>
      <c r="B70" s="24">
        <f t="shared" si="1"/>
        <v>66</v>
      </c>
      <c r="C70" s="14" t="s">
        <v>197</v>
      </c>
      <c r="D70" s="38" t="s">
        <v>229</v>
      </c>
      <c r="E70" s="14">
        <v>1.75</v>
      </c>
      <c r="F70" s="14">
        <v>1.57</v>
      </c>
      <c r="H70" s="14">
        <v>1.78</v>
      </c>
      <c r="K70" s="14">
        <v>1.5649999999999999</v>
      </c>
      <c r="L70" s="19">
        <v>1.57</v>
      </c>
      <c r="M70" s="19">
        <v>1.1399999999999999</v>
      </c>
      <c r="N70" s="14">
        <v>0.99</v>
      </c>
      <c r="Q70" s="14">
        <v>1.925</v>
      </c>
      <c r="R70" s="14">
        <v>1.68</v>
      </c>
      <c r="T70" s="14">
        <v>1.5049999999999999</v>
      </c>
      <c r="U70" s="14">
        <v>1.55</v>
      </c>
      <c r="V70" s="14">
        <v>1.825</v>
      </c>
      <c r="X70" s="14">
        <v>2.0699999999999998</v>
      </c>
      <c r="Y70" s="14">
        <v>2.09</v>
      </c>
    </row>
    <row r="71" spans="1:25" x14ac:dyDescent="0.25">
      <c r="A71" s="18">
        <v>35312</v>
      </c>
      <c r="B71" s="24">
        <f t="shared" si="1"/>
        <v>67</v>
      </c>
      <c r="C71" s="14" t="s">
        <v>198</v>
      </c>
      <c r="D71" s="38" t="s">
        <v>229</v>
      </c>
      <c r="E71" s="14">
        <v>1.69</v>
      </c>
      <c r="F71" s="14">
        <v>1.5249999999999999</v>
      </c>
      <c r="H71" s="14">
        <v>1.75</v>
      </c>
      <c r="K71" s="14">
        <v>1.5449999999999999</v>
      </c>
      <c r="L71" s="19">
        <v>1.45</v>
      </c>
      <c r="M71" s="19">
        <v>1.145</v>
      </c>
      <c r="N71" s="14">
        <v>0.995</v>
      </c>
      <c r="Q71" s="14">
        <v>1.865</v>
      </c>
      <c r="R71" s="14">
        <v>1.67</v>
      </c>
      <c r="T71" s="14">
        <v>1.5149999999999999</v>
      </c>
      <c r="U71" s="14">
        <v>1.5649999999999999</v>
      </c>
      <c r="V71" s="14">
        <v>1.835</v>
      </c>
      <c r="X71" s="14">
        <v>1.9950000000000001</v>
      </c>
      <c r="Y71" s="14">
        <v>2.08</v>
      </c>
    </row>
    <row r="72" spans="1:25" x14ac:dyDescent="0.25">
      <c r="A72" s="18">
        <v>35313</v>
      </c>
      <c r="B72" s="24">
        <f t="shared" ref="B72:B135" si="2">B71+1</f>
        <v>68</v>
      </c>
      <c r="C72" s="14" t="s">
        <v>199</v>
      </c>
      <c r="D72" s="38" t="s">
        <v>229</v>
      </c>
      <c r="E72" s="14">
        <v>1.7150000000000001</v>
      </c>
      <c r="F72" s="14">
        <v>1.56</v>
      </c>
      <c r="H72" s="14">
        <v>1.74</v>
      </c>
      <c r="K72" s="14">
        <v>1.5449999999999999</v>
      </c>
      <c r="L72" s="19">
        <v>1.51</v>
      </c>
      <c r="M72" s="19">
        <v>1.145</v>
      </c>
      <c r="N72" s="14">
        <v>0.98499999999999999</v>
      </c>
      <c r="Q72" s="14">
        <v>2.0449999999999999</v>
      </c>
      <c r="R72" s="14">
        <v>1.57</v>
      </c>
      <c r="T72" s="14">
        <v>1.5149999999999999</v>
      </c>
      <c r="U72" s="14">
        <v>1.575</v>
      </c>
      <c r="V72" s="14">
        <v>1.7749999999999999</v>
      </c>
      <c r="X72" s="14">
        <v>1.97</v>
      </c>
      <c r="Y72" s="14">
        <v>2.11</v>
      </c>
    </row>
    <row r="73" spans="1:25" x14ac:dyDescent="0.25">
      <c r="A73" s="18">
        <v>35314</v>
      </c>
      <c r="B73" s="24">
        <f t="shared" si="2"/>
        <v>69</v>
      </c>
      <c r="C73" s="14" t="s">
        <v>200</v>
      </c>
      <c r="D73" s="38" t="s">
        <v>229</v>
      </c>
      <c r="E73" s="14">
        <v>1.7350000000000001</v>
      </c>
      <c r="F73" s="14">
        <v>1.5</v>
      </c>
      <c r="H73" s="14">
        <v>1.7350000000000001</v>
      </c>
      <c r="K73" s="14">
        <v>1.5449999999999999</v>
      </c>
      <c r="L73" s="19">
        <v>1.5</v>
      </c>
      <c r="M73" s="19">
        <v>1.1399999999999999</v>
      </c>
      <c r="N73" s="14">
        <v>0.98499999999999999</v>
      </c>
      <c r="Q73" s="14">
        <v>1.87</v>
      </c>
      <c r="R73" s="14">
        <v>1.57</v>
      </c>
      <c r="T73" s="14">
        <v>1.5149999999999999</v>
      </c>
      <c r="U73" s="14">
        <v>1.575</v>
      </c>
      <c r="V73" s="14">
        <v>1.7450000000000001</v>
      </c>
      <c r="X73" s="14">
        <v>1.97</v>
      </c>
      <c r="Y73" s="14">
        <v>1.95</v>
      </c>
    </row>
    <row r="74" spans="1:25" x14ac:dyDescent="0.25">
      <c r="A74" s="18">
        <v>35315</v>
      </c>
      <c r="B74" s="24">
        <f t="shared" si="2"/>
        <v>70</v>
      </c>
      <c r="C74" s="14" t="s">
        <v>201</v>
      </c>
      <c r="D74" s="38" t="s">
        <v>229</v>
      </c>
      <c r="E74" s="14">
        <v>1.7350000000000001</v>
      </c>
      <c r="F74" s="14">
        <v>1.5</v>
      </c>
      <c r="H74" s="14">
        <v>1.7350000000000001</v>
      </c>
      <c r="K74" s="14">
        <v>1.5449999999999999</v>
      </c>
      <c r="L74" s="19">
        <v>1.5</v>
      </c>
      <c r="M74" s="19">
        <v>1.1399999999999999</v>
      </c>
      <c r="N74" s="14">
        <v>0.98499999999999999</v>
      </c>
      <c r="Q74" s="14">
        <v>1.87</v>
      </c>
      <c r="R74" s="14">
        <v>1.57</v>
      </c>
      <c r="T74" s="14">
        <v>1.5149999999999999</v>
      </c>
      <c r="U74" s="14">
        <v>1.575</v>
      </c>
      <c r="V74" s="14">
        <v>1.78</v>
      </c>
      <c r="X74" s="14">
        <v>1.97</v>
      </c>
      <c r="Y74" s="14">
        <v>1.95</v>
      </c>
    </row>
    <row r="75" spans="1:25" x14ac:dyDescent="0.25">
      <c r="A75" s="18">
        <v>35316</v>
      </c>
      <c r="B75" s="24">
        <f t="shared" si="2"/>
        <v>71</v>
      </c>
      <c r="C75" s="14" t="s">
        <v>202</v>
      </c>
      <c r="D75" s="38" t="s">
        <v>229</v>
      </c>
      <c r="E75" s="14">
        <v>1.7350000000000001</v>
      </c>
      <c r="F75" s="14">
        <v>1.5</v>
      </c>
      <c r="H75" s="14">
        <v>1.7350000000000001</v>
      </c>
      <c r="K75" s="14">
        <v>1.5449999999999999</v>
      </c>
      <c r="L75" s="19">
        <v>1.5</v>
      </c>
      <c r="M75" s="19">
        <v>1.1399999999999999</v>
      </c>
      <c r="N75" s="14">
        <v>0.98499999999999999</v>
      </c>
      <c r="Q75" s="14">
        <v>1.87</v>
      </c>
      <c r="R75" s="14">
        <v>1.57</v>
      </c>
      <c r="T75" s="14">
        <v>1.56</v>
      </c>
      <c r="U75" s="14">
        <v>1.645</v>
      </c>
      <c r="V75" s="14">
        <v>1.78</v>
      </c>
      <c r="X75" s="14">
        <v>2.0649999999999999</v>
      </c>
      <c r="Y75" s="14">
        <v>1.95</v>
      </c>
    </row>
    <row r="76" spans="1:25" x14ac:dyDescent="0.25">
      <c r="A76" s="18">
        <v>35317</v>
      </c>
      <c r="B76" s="24">
        <f t="shared" si="2"/>
        <v>72</v>
      </c>
      <c r="C76" s="14" t="s">
        <v>196</v>
      </c>
      <c r="D76" s="38" t="s">
        <v>229</v>
      </c>
      <c r="E76" s="14">
        <v>1.8049999999999999</v>
      </c>
      <c r="F76" s="14">
        <v>1.575</v>
      </c>
      <c r="H76" s="14">
        <v>1.8149999999999999</v>
      </c>
      <c r="K76" s="14">
        <v>1.625</v>
      </c>
      <c r="L76" s="19">
        <v>1.59</v>
      </c>
      <c r="M76" s="19">
        <v>1.165</v>
      </c>
      <c r="N76" s="14">
        <v>0.97499999999999998</v>
      </c>
      <c r="Q76" s="14">
        <v>1.99</v>
      </c>
      <c r="R76" s="14">
        <v>1.7450000000000001</v>
      </c>
      <c r="T76" s="14">
        <v>1.595</v>
      </c>
      <c r="U76" s="14">
        <v>1.6850000000000001</v>
      </c>
      <c r="V76" s="14">
        <v>1.78</v>
      </c>
      <c r="X76" s="14">
        <v>2.0299999999999998</v>
      </c>
      <c r="Y76" s="14">
        <v>2.0649999999999999</v>
      </c>
    </row>
    <row r="77" spans="1:25" x14ac:dyDescent="0.25">
      <c r="A77" s="18">
        <v>35318</v>
      </c>
      <c r="B77" s="24">
        <f t="shared" si="2"/>
        <v>73</v>
      </c>
      <c r="C77" s="14" t="s">
        <v>197</v>
      </c>
      <c r="D77" s="38" t="s">
        <v>229</v>
      </c>
      <c r="E77" s="14">
        <v>1.7749999999999999</v>
      </c>
      <c r="F77" s="14">
        <v>1.595</v>
      </c>
      <c r="H77" s="14">
        <v>1.8049999999999999</v>
      </c>
      <c r="K77" s="14">
        <v>1.635</v>
      </c>
      <c r="L77" s="19">
        <v>1.6</v>
      </c>
      <c r="M77" s="19">
        <v>1.1399999999999999</v>
      </c>
      <c r="N77" s="14">
        <v>0.97</v>
      </c>
      <c r="Q77" s="14">
        <v>1.9550000000000001</v>
      </c>
      <c r="R77" s="14">
        <v>1.7450000000000001</v>
      </c>
      <c r="T77" s="14">
        <v>1.66</v>
      </c>
      <c r="U77" s="14">
        <v>1.73</v>
      </c>
      <c r="V77" s="14">
        <v>1.88</v>
      </c>
      <c r="X77" s="14">
        <v>2.02</v>
      </c>
      <c r="Y77" s="14">
        <v>2.0499999999999998</v>
      </c>
    </row>
    <row r="78" spans="1:25" x14ac:dyDescent="0.25">
      <c r="A78" s="18">
        <v>35319</v>
      </c>
      <c r="B78" s="24">
        <f t="shared" si="2"/>
        <v>74</v>
      </c>
      <c r="C78" s="14" t="s">
        <v>198</v>
      </c>
      <c r="D78" s="38" t="s">
        <v>229</v>
      </c>
      <c r="E78" s="14">
        <v>1.81</v>
      </c>
      <c r="F78" s="14">
        <v>1.645</v>
      </c>
      <c r="H78" s="14">
        <v>1.83</v>
      </c>
      <c r="K78" s="14">
        <v>1.67</v>
      </c>
      <c r="L78" s="19">
        <v>1.5649999999999999</v>
      </c>
      <c r="M78" s="19">
        <v>1.2</v>
      </c>
      <c r="N78" s="14">
        <v>0.97499999999999998</v>
      </c>
      <c r="Q78" s="14">
        <v>1.96</v>
      </c>
      <c r="R78" s="14">
        <v>1.7450000000000001</v>
      </c>
      <c r="T78" s="14">
        <v>1.63</v>
      </c>
      <c r="U78" s="14">
        <v>1.68</v>
      </c>
      <c r="V78" s="14">
        <v>1.875</v>
      </c>
      <c r="X78" s="14">
        <v>2.0099999999999998</v>
      </c>
      <c r="Y78" s="14">
        <v>2.0099999999999998</v>
      </c>
    </row>
    <row r="79" spans="1:25" x14ac:dyDescent="0.25">
      <c r="A79" s="18">
        <v>35320</v>
      </c>
      <c r="B79" s="24">
        <f t="shared" si="2"/>
        <v>75</v>
      </c>
      <c r="C79" s="14" t="s">
        <v>199</v>
      </c>
      <c r="D79" s="38" t="s">
        <v>229</v>
      </c>
      <c r="E79" s="14">
        <v>1.81</v>
      </c>
      <c r="F79" s="14">
        <v>1.645</v>
      </c>
      <c r="H79" s="14">
        <v>1.83</v>
      </c>
      <c r="K79" s="14">
        <v>1.67</v>
      </c>
      <c r="L79" s="19">
        <v>1.5649999999999999</v>
      </c>
      <c r="M79" s="19">
        <v>1.2</v>
      </c>
      <c r="N79" s="14">
        <v>0.97499999999999998</v>
      </c>
      <c r="Q79" s="14">
        <v>1.96</v>
      </c>
      <c r="R79" s="14">
        <v>1.73</v>
      </c>
      <c r="T79" s="14">
        <v>1.63</v>
      </c>
      <c r="U79" s="14">
        <v>1.68</v>
      </c>
      <c r="V79" s="14">
        <v>1.905</v>
      </c>
      <c r="X79" s="14">
        <v>2.0099999999999998</v>
      </c>
      <c r="Y79" s="14">
        <v>2.0099999999999998</v>
      </c>
    </row>
    <row r="80" spans="1:25" x14ac:dyDescent="0.25">
      <c r="A80" s="18">
        <v>35321</v>
      </c>
      <c r="B80" s="24">
        <f t="shared" si="2"/>
        <v>76</v>
      </c>
      <c r="C80" s="14" t="s">
        <v>200</v>
      </c>
      <c r="D80" s="38" t="s">
        <v>229</v>
      </c>
      <c r="E80" s="14">
        <v>1.825</v>
      </c>
      <c r="F80" s="14">
        <v>1.58</v>
      </c>
      <c r="H80" s="14">
        <v>1.825</v>
      </c>
      <c r="K80" s="14">
        <v>1.65</v>
      </c>
      <c r="L80" s="19">
        <v>1.55</v>
      </c>
      <c r="M80" s="19">
        <v>1.2150000000000001</v>
      </c>
      <c r="N80" s="14">
        <v>0.97499999999999998</v>
      </c>
      <c r="Q80" s="14">
        <v>1.9650000000000001</v>
      </c>
      <c r="R80" s="14">
        <v>1.71</v>
      </c>
      <c r="T80" s="14">
        <v>1.63</v>
      </c>
      <c r="U80" s="14">
        <v>1.68</v>
      </c>
      <c r="V80" s="14">
        <v>1.94</v>
      </c>
      <c r="X80" s="14">
        <v>2.0099999999999998</v>
      </c>
      <c r="Y80" s="14">
        <v>1.9750000000000001</v>
      </c>
    </row>
    <row r="81" spans="1:25" x14ac:dyDescent="0.25">
      <c r="A81" s="18">
        <v>35322</v>
      </c>
      <c r="B81" s="24">
        <f t="shared" si="2"/>
        <v>77</v>
      </c>
      <c r="C81" s="14" t="s">
        <v>201</v>
      </c>
      <c r="D81" s="38" t="s">
        <v>229</v>
      </c>
      <c r="E81" s="14">
        <v>1.825</v>
      </c>
      <c r="F81" s="14">
        <v>1.58</v>
      </c>
      <c r="H81" s="14">
        <v>1.825</v>
      </c>
      <c r="K81" s="14">
        <v>1.65</v>
      </c>
      <c r="L81" s="19">
        <v>1.55</v>
      </c>
      <c r="M81" s="19">
        <v>1.2150000000000001</v>
      </c>
      <c r="N81" s="14">
        <v>0.97499999999999998</v>
      </c>
      <c r="Q81" s="14">
        <v>1.9650000000000001</v>
      </c>
      <c r="R81" s="14">
        <v>1.71</v>
      </c>
      <c r="T81" s="14">
        <v>1.63</v>
      </c>
      <c r="U81" s="14">
        <v>1.68</v>
      </c>
      <c r="V81" s="14">
        <v>1.925</v>
      </c>
      <c r="X81" s="14">
        <v>2.0099999999999998</v>
      </c>
      <c r="Y81" s="14">
        <v>1.9750000000000001</v>
      </c>
    </row>
    <row r="82" spans="1:25" x14ac:dyDescent="0.25">
      <c r="A82" s="18">
        <v>35323</v>
      </c>
      <c r="B82" s="24">
        <f t="shared" si="2"/>
        <v>78</v>
      </c>
      <c r="C82" s="14" t="s">
        <v>202</v>
      </c>
      <c r="D82" s="38" t="s">
        <v>229</v>
      </c>
      <c r="E82" s="14">
        <v>1.825</v>
      </c>
      <c r="F82" s="14">
        <v>1.58</v>
      </c>
      <c r="H82" s="14">
        <v>1.825</v>
      </c>
      <c r="K82" s="14">
        <v>1.65</v>
      </c>
      <c r="L82" s="19">
        <v>1.55</v>
      </c>
      <c r="M82" s="19">
        <v>1.2150000000000001</v>
      </c>
      <c r="N82" s="14">
        <v>0.97499999999999998</v>
      </c>
      <c r="Q82" s="14">
        <v>1.9650000000000001</v>
      </c>
      <c r="R82" s="14">
        <v>1.71</v>
      </c>
      <c r="T82" s="14">
        <v>1.675</v>
      </c>
      <c r="U82" s="14">
        <v>1.74</v>
      </c>
      <c r="V82" s="14">
        <v>1.925</v>
      </c>
      <c r="X82" s="14">
        <v>2.0299999999999998</v>
      </c>
      <c r="Y82" s="14">
        <v>1.9750000000000001</v>
      </c>
    </row>
    <row r="83" spans="1:25" x14ac:dyDescent="0.25">
      <c r="A83" s="18">
        <v>35324</v>
      </c>
      <c r="B83" s="24">
        <f t="shared" si="2"/>
        <v>79</v>
      </c>
      <c r="C83" s="14" t="s">
        <v>196</v>
      </c>
      <c r="D83" s="38" t="s">
        <v>229</v>
      </c>
      <c r="E83" s="14">
        <v>1.87</v>
      </c>
      <c r="F83" s="14">
        <v>1.615</v>
      </c>
      <c r="H83" s="14">
        <v>1.855</v>
      </c>
      <c r="K83" s="14">
        <v>1.68</v>
      </c>
      <c r="L83" s="19">
        <v>1.59</v>
      </c>
      <c r="M83" s="19">
        <v>1.2150000000000001</v>
      </c>
      <c r="N83" s="14">
        <v>0.96499999999999997</v>
      </c>
      <c r="Q83" s="14">
        <v>2.0049999999999999</v>
      </c>
      <c r="R83" s="14">
        <v>1.7150000000000001</v>
      </c>
      <c r="T83" s="14">
        <v>1.7</v>
      </c>
      <c r="U83" s="14">
        <v>1.7749999999999999</v>
      </c>
      <c r="V83" s="14">
        <v>1.925</v>
      </c>
      <c r="X83" s="14">
        <v>2.13</v>
      </c>
      <c r="Y83" s="14">
        <v>2.0350000000000001</v>
      </c>
    </row>
    <row r="84" spans="1:25" x14ac:dyDescent="0.25">
      <c r="A84" s="18">
        <v>35325</v>
      </c>
      <c r="B84" s="24">
        <f t="shared" si="2"/>
        <v>80</v>
      </c>
      <c r="C84" s="14" t="s">
        <v>197</v>
      </c>
      <c r="D84" s="38" t="s">
        <v>229</v>
      </c>
      <c r="E84" s="14">
        <v>1.895</v>
      </c>
      <c r="F84" s="14">
        <v>1.66</v>
      </c>
      <c r="H84" s="14">
        <v>1.92</v>
      </c>
      <c r="K84" s="14">
        <v>1.75</v>
      </c>
      <c r="L84" s="19">
        <v>1.6</v>
      </c>
      <c r="M84" s="19">
        <v>1.27</v>
      </c>
      <c r="N84" s="14">
        <v>0.97499999999999998</v>
      </c>
      <c r="Q84" s="14">
        <v>2.0649999999999999</v>
      </c>
      <c r="R84" s="14">
        <v>1.7350000000000001</v>
      </c>
      <c r="T84" s="14">
        <v>1.675</v>
      </c>
      <c r="U84" s="14">
        <v>1.7350000000000001</v>
      </c>
      <c r="V84" s="14">
        <v>1.94</v>
      </c>
      <c r="X84" s="14">
        <v>2.0499999999999998</v>
      </c>
      <c r="Y84" s="14">
        <v>2.125</v>
      </c>
    </row>
    <row r="85" spans="1:25" x14ac:dyDescent="0.25">
      <c r="A85" s="18">
        <v>35326</v>
      </c>
      <c r="B85" s="24">
        <f t="shared" si="2"/>
        <v>81</v>
      </c>
      <c r="C85" s="14" t="s">
        <v>198</v>
      </c>
      <c r="D85" s="38" t="s">
        <v>229</v>
      </c>
      <c r="E85" s="14">
        <v>1.85</v>
      </c>
      <c r="F85" s="14">
        <v>1.615</v>
      </c>
      <c r="H85" s="14">
        <v>1.865</v>
      </c>
      <c r="K85" s="14">
        <v>1.69</v>
      </c>
      <c r="L85" s="19">
        <v>1.58</v>
      </c>
      <c r="M85" s="19">
        <v>1.335</v>
      </c>
      <c r="N85" s="14">
        <v>0.995</v>
      </c>
      <c r="Q85" s="14">
        <v>2.0249999999999999</v>
      </c>
      <c r="R85" s="14">
        <v>1.71</v>
      </c>
      <c r="T85" s="14">
        <v>1.675</v>
      </c>
      <c r="U85" s="14">
        <v>1.77</v>
      </c>
      <c r="V85" s="14">
        <v>2.0499999999999998</v>
      </c>
      <c r="X85" s="14">
        <v>2.09</v>
      </c>
      <c r="Y85" s="14">
        <v>2.0449999999999999</v>
      </c>
    </row>
    <row r="86" spans="1:25" x14ac:dyDescent="0.25">
      <c r="A86" s="18">
        <v>35327</v>
      </c>
      <c r="B86" s="24">
        <f t="shared" si="2"/>
        <v>82</v>
      </c>
      <c r="C86" s="14" t="s">
        <v>199</v>
      </c>
      <c r="D86" s="38" t="s">
        <v>229</v>
      </c>
      <c r="E86" s="14">
        <v>1.93</v>
      </c>
      <c r="F86" s="14">
        <v>1.61</v>
      </c>
      <c r="H86" s="14">
        <v>1.905</v>
      </c>
      <c r="K86" s="14">
        <v>1.74</v>
      </c>
      <c r="L86" s="19">
        <v>1.54</v>
      </c>
      <c r="M86" s="19">
        <v>1.3</v>
      </c>
      <c r="N86" s="14">
        <v>1.0249999999999999</v>
      </c>
      <c r="Q86" s="14">
        <v>2.0750000000000002</v>
      </c>
      <c r="R86" s="14">
        <v>1.7450000000000001</v>
      </c>
      <c r="T86" s="14">
        <v>1.655</v>
      </c>
      <c r="U86" s="14">
        <v>1.73</v>
      </c>
      <c r="V86" s="14">
        <v>1.925</v>
      </c>
      <c r="X86" s="14">
        <v>2.085</v>
      </c>
      <c r="Y86" s="14">
        <v>2.06</v>
      </c>
    </row>
    <row r="87" spans="1:25" x14ac:dyDescent="0.25">
      <c r="A87" s="18">
        <v>35328</v>
      </c>
      <c r="B87" s="24">
        <f t="shared" si="2"/>
        <v>83</v>
      </c>
      <c r="C87" s="14" t="s">
        <v>200</v>
      </c>
      <c r="D87" s="38" t="s">
        <v>229</v>
      </c>
      <c r="E87" s="14">
        <v>1.915</v>
      </c>
      <c r="F87" s="14">
        <v>1.63</v>
      </c>
      <c r="H87" s="14">
        <v>1.885</v>
      </c>
      <c r="K87" s="14">
        <v>1.7150000000000001</v>
      </c>
      <c r="L87" s="19">
        <v>1.575</v>
      </c>
      <c r="M87" s="19">
        <v>1.2649999999999999</v>
      </c>
      <c r="N87" s="14">
        <v>1.06</v>
      </c>
      <c r="Q87" s="14">
        <v>2.0750000000000002</v>
      </c>
      <c r="R87" s="14">
        <v>1.7649999999999999</v>
      </c>
      <c r="T87" s="14">
        <v>1.655</v>
      </c>
      <c r="U87" s="14">
        <v>1.73</v>
      </c>
      <c r="V87" s="14">
        <v>1.99</v>
      </c>
      <c r="X87" s="14">
        <v>2.085</v>
      </c>
      <c r="Y87" s="14">
        <v>2.06</v>
      </c>
    </row>
    <row r="88" spans="1:25" x14ac:dyDescent="0.25">
      <c r="A88" s="18">
        <v>35329</v>
      </c>
      <c r="B88" s="24">
        <f t="shared" si="2"/>
        <v>84</v>
      </c>
      <c r="C88" s="14" t="s">
        <v>201</v>
      </c>
      <c r="D88" s="38" t="s">
        <v>229</v>
      </c>
      <c r="E88" s="14">
        <v>1.915</v>
      </c>
      <c r="F88" s="14">
        <v>1.63</v>
      </c>
      <c r="H88" s="14">
        <v>1.885</v>
      </c>
      <c r="K88" s="14">
        <v>1.7150000000000001</v>
      </c>
      <c r="L88" s="19">
        <v>1.575</v>
      </c>
      <c r="M88" s="19">
        <v>1.2649999999999999</v>
      </c>
      <c r="N88" s="14">
        <v>1.06</v>
      </c>
      <c r="Q88" s="14">
        <v>2.0750000000000002</v>
      </c>
      <c r="R88" s="14">
        <v>1.7649999999999999</v>
      </c>
      <c r="T88" s="14">
        <v>1.655</v>
      </c>
      <c r="U88" s="14">
        <v>1.73</v>
      </c>
      <c r="V88" s="14">
        <v>1.9750000000000001</v>
      </c>
      <c r="X88" s="14">
        <v>2.085</v>
      </c>
      <c r="Y88" s="14">
        <v>2.06</v>
      </c>
    </row>
    <row r="89" spans="1:25" x14ac:dyDescent="0.25">
      <c r="A89" s="18">
        <v>35330</v>
      </c>
      <c r="B89" s="24">
        <f t="shared" si="2"/>
        <v>85</v>
      </c>
      <c r="C89" s="14" t="s">
        <v>202</v>
      </c>
      <c r="D89" s="38" t="s">
        <v>229</v>
      </c>
      <c r="E89" s="14">
        <v>1.915</v>
      </c>
      <c r="F89" s="14">
        <v>1.63</v>
      </c>
      <c r="H89" s="14">
        <v>1.885</v>
      </c>
      <c r="K89" s="14">
        <v>1.7150000000000001</v>
      </c>
      <c r="L89" s="19">
        <v>1.575</v>
      </c>
      <c r="M89" s="19">
        <v>1.2649999999999999</v>
      </c>
      <c r="N89" s="14">
        <v>1.06</v>
      </c>
      <c r="Q89" s="14">
        <v>2.0750000000000002</v>
      </c>
      <c r="R89" s="14">
        <v>1.7649999999999999</v>
      </c>
      <c r="T89" s="14">
        <v>1.69</v>
      </c>
      <c r="U89" s="14">
        <v>1.76</v>
      </c>
      <c r="V89" s="14">
        <v>1.9750000000000001</v>
      </c>
      <c r="X89" s="14">
        <v>2.12</v>
      </c>
      <c r="Y89" s="14">
        <v>2.06</v>
      </c>
    </row>
    <row r="90" spans="1:25" x14ac:dyDescent="0.25">
      <c r="A90" s="18">
        <v>35331</v>
      </c>
      <c r="B90" s="24">
        <f t="shared" si="2"/>
        <v>86</v>
      </c>
      <c r="C90" s="14" t="s">
        <v>196</v>
      </c>
      <c r="D90" s="38" t="s">
        <v>229</v>
      </c>
      <c r="E90" s="14">
        <v>1.92</v>
      </c>
      <c r="F90" s="14">
        <v>1.645</v>
      </c>
      <c r="H90" s="14">
        <v>1.9</v>
      </c>
      <c r="K90" s="14">
        <v>1.7150000000000001</v>
      </c>
      <c r="L90" s="19">
        <v>1.615</v>
      </c>
      <c r="M90" s="19">
        <v>1.33</v>
      </c>
      <c r="N90" s="14">
        <v>1.0649999999999999</v>
      </c>
      <c r="Q90" s="14">
        <v>2.105</v>
      </c>
      <c r="R90" s="14">
        <v>1.7649999999999999</v>
      </c>
      <c r="T90" s="14">
        <v>1.7050000000000001</v>
      </c>
      <c r="U90" s="14">
        <v>1.79</v>
      </c>
      <c r="V90" s="14">
        <v>1.9750000000000001</v>
      </c>
      <c r="X90" s="14">
        <v>2.125</v>
      </c>
      <c r="Y90" s="14">
        <v>2.0750000000000002</v>
      </c>
    </row>
    <row r="91" spans="1:25" x14ac:dyDescent="0.25">
      <c r="A91" s="18">
        <v>35332</v>
      </c>
      <c r="B91" s="24">
        <f t="shared" si="2"/>
        <v>87</v>
      </c>
      <c r="C91" s="14" t="s">
        <v>197</v>
      </c>
      <c r="D91" s="38" t="s">
        <v>229</v>
      </c>
      <c r="E91" s="14">
        <v>1.875</v>
      </c>
      <c r="F91" s="14">
        <v>1.72</v>
      </c>
      <c r="H91" s="14">
        <v>1.92</v>
      </c>
      <c r="K91" s="14">
        <v>1.72</v>
      </c>
      <c r="L91" s="19">
        <v>1.655</v>
      </c>
      <c r="M91" s="19">
        <v>1.37</v>
      </c>
      <c r="N91" s="14">
        <v>1.1000000000000001</v>
      </c>
      <c r="Q91" s="14">
        <v>2.12</v>
      </c>
      <c r="R91" s="14">
        <v>1.78</v>
      </c>
      <c r="T91" s="14">
        <v>1.72</v>
      </c>
      <c r="U91" s="14">
        <v>1.8149999999999999</v>
      </c>
      <c r="V91" s="14">
        <v>1.98</v>
      </c>
      <c r="X91" s="14">
        <v>2.14</v>
      </c>
      <c r="Y91" s="14">
        <v>2.09</v>
      </c>
    </row>
    <row r="92" spans="1:25" x14ac:dyDescent="0.25">
      <c r="A92" s="18">
        <v>35333</v>
      </c>
      <c r="B92" s="24">
        <f t="shared" si="2"/>
        <v>88</v>
      </c>
      <c r="C92" s="14" t="s">
        <v>198</v>
      </c>
      <c r="D92" s="38" t="s">
        <v>229</v>
      </c>
      <c r="E92" s="14">
        <v>1.915</v>
      </c>
      <c r="F92" s="14">
        <v>1.7</v>
      </c>
      <c r="H92" s="14">
        <v>1.895</v>
      </c>
      <c r="K92" s="14">
        <v>1.7549999999999999</v>
      </c>
      <c r="L92" s="19">
        <v>1.675</v>
      </c>
      <c r="M92" s="19">
        <v>1.37</v>
      </c>
      <c r="N92" s="14">
        <v>1.115</v>
      </c>
      <c r="Q92" s="14">
        <v>2.15</v>
      </c>
      <c r="R92" s="14">
        <v>1.825</v>
      </c>
      <c r="T92" s="14">
        <v>1.74</v>
      </c>
      <c r="U92" s="14">
        <v>1.84</v>
      </c>
      <c r="V92" s="14">
        <v>1.96</v>
      </c>
      <c r="X92" s="14">
        <v>2.2200000000000002</v>
      </c>
      <c r="Y92" s="14">
        <v>2.1549999999999998</v>
      </c>
    </row>
    <row r="93" spans="1:25" x14ac:dyDescent="0.25">
      <c r="A93" s="18">
        <v>35334</v>
      </c>
      <c r="B93" s="24">
        <f t="shared" si="2"/>
        <v>89</v>
      </c>
      <c r="C93" s="14" t="s">
        <v>199</v>
      </c>
      <c r="D93" s="38" t="s">
        <v>229</v>
      </c>
      <c r="E93" s="14">
        <v>1.9350000000000001</v>
      </c>
      <c r="F93" s="14">
        <v>1.67</v>
      </c>
      <c r="H93" s="14">
        <v>1.92</v>
      </c>
      <c r="K93" s="14">
        <v>1.8</v>
      </c>
      <c r="L93" s="19">
        <v>1.65</v>
      </c>
      <c r="M93" s="19">
        <v>1.345</v>
      </c>
      <c r="N93" s="14">
        <v>1.135</v>
      </c>
      <c r="Q93" s="14">
        <v>2.1</v>
      </c>
      <c r="R93" s="14">
        <v>1.71</v>
      </c>
      <c r="T93" s="14">
        <v>1.7</v>
      </c>
      <c r="U93" s="14">
        <v>1.7749999999999999</v>
      </c>
      <c r="V93" s="14">
        <v>2.0550000000000002</v>
      </c>
      <c r="X93" s="14">
        <v>2.17</v>
      </c>
      <c r="Y93" s="14">
        <v>2.15</v>
      </c>
    </row>
    <row r="94" spans="1:25" x14ac:dyDescent="0.25">
      <c r="A94" s="18">
        <v>35335</v>
      </c>
      <c r="B94" s="24">
        <f t="shared" si="2"/>
        <v>90</v>
      </c>
      <c r="C94" s="14" t="s">
        <v>200</v>
      </c>
      <c r="D94" s="38" t="s">
        <v>229</v>
      </c>
      <c r="E94" s="14">
        <v>1.85</v>
      </c>
      <c r="F94" s="14">
        <v>1.645</v>
      </c>
      <c r="H94" s="14">
        <v>1.81</v>
      </c>
      <c r="K94" s="14">
        <v>1.7250000000000001</v>
      </c>
      <c r="L94" s="19">
        <v>1.67</v>
      </c>
      <c r="M94" s="19">
        <v>1.345</v>
      </c>
      <c r="N94" s="14">
        <v>1.135</v>
      </c>
      <c r="Q94" s="14">
        <v>2.15</v>
      </c>
      <c r="R94" s="14">
        <v>1.825</v>
      </c>
      <c r="T94" s="14">
        <v>1.7</v>
      </c>
      <c r="U94" s="14">
        <v>1.7749999999999999</v>
      </c>
      <c r="V94" s="14">
        <v>2.0750000000000002</v>
      </c>
      <c r="X94" s="14">
        <v>2.17</v>
      </c>
      <c r="Y94" s="14">
        <v>2.12</v>
      </c>
    </row>
    <row r="95" spans="1:25" x14ac:dyDescent="0.25">
      <c r="A95" s="18">
        <v>35336</v>
      </c>
      <c r="B95" s="24">
        <f t="shared" si="2"/>
        <v>91</v>
      </c>
      <c r="C95" s="14" t="s">
        <v>201</v>
      </c>
      <c r="D95" s="38" t="s">
        <v>229</v>
      </c>
      <c r="E95" s="14">
        <v>1.85</v>
      </c>
      <c r="F95" s="14">
        <v>1.645</v>
      </c>
      <c r="H95" s="14">
        <v>1.81</v>
      </c>
      <c r="K95" s="14">
        <v>1.7250000000000001</v>
      </c>
      <c r="L95" s="19">
        <v>1.67</v>
      </c>
      <c r="M95" s="19">
        <v>1.345</v>
      </c>
      <c r="N95" s="14">
        <v>1.135</v>
      </c>
      <c r="Q95" s="14">
        <v>2.15</v>
      </c>
      <c r="R95" s="14">
        <v>1.825</v>
      </c>
      <c r="T95" s="14">
        <v>1.7</v>
      </c>
      <c r="U95" s="14">
        <v>1.7749999999999999</v>
      </c>
      <c r="V95" s="14">
        <v>1.95</v>
      </c>
      <c r="X95" s="14">
        <v>2.17</v>
      </c>
      <c r="Y95" s="14">
        <v>2.12</v>
      </c>
    </row>
    <row r="96" spans="1:25" x14ac:dyDescent="0.25">
      <c r="A96" s="18">
        <v>35337</v>
      </c>
      <c r="B96" s="24">
        <f t="shared" si="2"/>
        <v>92</v>
      </c>
      <c r="C96" s="14" t="s">
        <v>202</v>
      </c>
      <c r="D96" s="38" t="s">
        <v>229</v>
      </c>
      <c r="E96" s="14">
        <v>1.85</v>
      </c>
      <c r="F96" s="14">
        <v>1.645</v>
      </c>
      <c r="H96" s="14">
        <v>1.81</v>
      </c>
      <c r="K96" s="14">
        <v>1.7250000000000001</v>
      </c>
      <c r="L96" s="19">
        <v>1.67</v>
      </c>
      <c r="M96" s="19">
        <v>1.345</v>
      </c>
      <c r="N96" s="14">
        <v>1.135</v>
      </c>
      <c r="Q96" s="14">
        <v>2.15</v>
      </c>
      <c r="R96" s="14">
        <v>1.825</v>
      </c>
      <c r="T96" s="14">
        <v>1.7450000000000001</v>
      </c>
      <c r="U96" s="14">
        <v>1.7949999999999999</v>
      </c>
      <c r="V96" s="14">
        <v>1.95</v>
      </c>
      <c r="X96" s="14">
        <v>2.19</v>
      </c>
      <c r="Y96" s="14">
        <v>2.12</v>
      </c>
    </row>
    <row r="97" spans="1:25" x14ac:dyDescent="0.25">
      <c r="A97" s="18">
        <v>35338</v>
      </c>
      <c r="B97" s="24">
        <f t="shared" si="2"/>
        <v>93</v>
      </c>
      <c r="C97" s="14" t="s">
        <v>196</v>
      </c>
      <c r="D97" s="38" t="s">
        <v>230</v>
      </c>
      <c r="E97" s="14">
        <v>1.8049999999999999</v>
      </c>
      <c r="F97" s="14">
        <v>1.7250000000000001</v>
      </c>
      <c r="H97" s="14">
        <v>1.845</v>
      </c>
      <c r="K97" s="14">
        <v>1.7250000000000001</v>
      </c>
      <c r="L97" s="19">
        <v>1.7549999999999999</v>
      </c>
      <c r="M97" s="19">
        <v>1.26</v>
      </c>
      <c r="N97" s="14">
        <v>1.135</v>
      </c>
      <c r="Q97" s="14">
        <v>2.04</v>
      </c>
      <c r="R97" s="14">
        <v>1.76</v>
      </c>
      <c r="T97" s="14">
        <v>1.7949999999999999</v>
      </c>
      <c r="U97" s="14">
        <v>1.825</v>
      </c>
      <c r="V97" s="14">
        <v>1.95</v>
      </c>
      <c r="X97" s="14">
        <v>2.25</v>
      </c>
      <c r="Y97" s="14">
        <v>2.17</v>
      </c>
    </row>
    <row r="98" spans="1:25" x14ac:dyDescent="0.25">
      <c r="A98" s="18">
        <v>35339</v>
      </c>
      <c r="B98" s="24">
        <f t="shared" si="2"/>
        <v>94</v>
      </c>
      <c r="C98" s="14" t="s">
        <v>197</v>
      </c>
      <c r="D98" s="38" t="s">
        <v>230</v>
      </c>
      <c r="E98" s="14">
        <v>1.925</v>
      </c>
      <c r="F98" s="14">
        <v>1.79</v>
      </c>
      <c r="H98" s="14">
        <v>1.875</v>
      </c>
      <c r="K98" s="14">
        <v>1.7849999999999999</v>
      </c>
      <c r="L98" s="19">
        <v>1.79</v>
      </c>
      <c r="M98" s="19">
        <v>1.35</v>
      </c>
      <c r="N98" s="14">
        <v>1.17</v>
      </c>
      <c r="Q98" s="14">
        <v>2.0950000000000002</v>
      </c>
      <c r="R98" s="14">
        <v>1.91</v>
      </c>
      <c r="T98" s="14">
        <v>1.84</v>
      </c>
      <c r="U98" s="14">
        <v>1.875</v>
      </c>
      <c r="V98" s="14">
        <v>2.02</v>
      </c>
      <c r="X98" s="14">
        <v>2.25</v>
      </c>
      <c r="Y98" s="14">
        <v>2.23</v>
      </c>
    </row>
    <row r="99" spans="1:25" x14ac:dyDescent="0.25">
      <c r="A99" s="18">
        <v>35340</v>
      </c>
      <c r="B99" s="24">
        <f t="shared" si="2"/>
        <v>95</v>
      </c>
      <c r="C99" s="14" t="s">
        <v>198</v>
      </c>
      <c r="D99" s="38" t="s">
        <v>230</v>
      </c>
      <c r="E99" s="14">
        <v>1.93</v>
      </c>
      <c r="F99" s="14">
        <v>1.8</v>
      </c>
      <c r="H99" s="14">
        <v>1.91</v>
      </c>
      <c r="K99" s="14">
        <v>1.835</v>
      </c>
      <c r="L99" s="19">
        <v>1.79</v>
      </c>
      <c r="M99" s="19">
        <v>1.41</v>
      </c>
      <c r="N99" s="14">
        <v>1.1499999999999999</v>
      </c>
      <c r="Q99" s="14">
        <v>2.0950000000000002</v>
      </c>
      <c r="R99" s="14">
        <v>1.925</v>
      </c>
      <c r="T99" s="14">
        <v>1.825</v>
      </c>
      <c r="U99" s="14">
        <v>1.87</v>
      </c>
      <c r="V99" s="14">
        <v>2</v>
      </c>
      <c r="X99" s="14">
        <v>2.3650000000000002</v>
      </c>
      <c r="Y99" s="14">
        <v>2.2400000000000002</v>
      </c>
    </row>
    <row r="100" spans="1:25" x14ac:dyDescent="0.25">
      <c r="A100" s="18">
        <v>35341</v>
      </c>
      <c r="B100" s="24">
        <f t="shared" si="2"/>
        <v>96</v>
      </c>
      <c r="C100" s="14" t="s">
        <v>199</v>
      </c>
      <c r="D100" s="38" t="s">
        <v>230</v>
      </c>
      <c r="E100" s="14">
        <v>1.9950000000000001</v>
      </c>
      <c r="F100" s="14">
        <v>1.8</v>
      </c>
      <c r="H100" s="14">
        <v>2.0099999999999998</v>
      </c>
      <c r="K100" s="14">
        <v>1.86</v>
      </c>
      <c r="L100" s="19">
        <v>1.84</v>
      </c>
      <c r="M100" s="19">
        <v>1.29</v>
      </c>
      <c r="N100" s="14">
        <v>1.135</v>
      </c>
      <c r="Q100" s="14">
        <v>2.17</v>
      </c>
      <c r="R100" s="14">
        <v>1.91</v>
      </c>
      <c r="T100" s="14">
        <v>1.835</v>
      </c>
      <c r="U100" s="14">
        <v>1.875</v>
      </c>
      <c r="V100" s="14">
        <v>2.09</v>
      </c>
      <c r="X100" s="14">
        <v>2.33</v>
      </c>
      <c r="Y100" s="14">
        <v>2.36</v>
      </c>
    </row>
    <row r="101" spans="1:25" x14ac:dyDescent="0.25">
      <c r="A101" s="18">
        <v>35342</v>
      </c>
      <c r="B101" s="24">
        <f t="shared" si="2"/>
        <v>97</v>
      </c>
      <c r="C101" s="14" t="s">
        <v>200</v>
      </c>
      <c r="D101" s="38" t="s">
        <v>230</v>
      </c>
      <c r="E101" s="14">
        <v>2.125</v>
      </c>
      <c r="F101" s="14">
        <v>1.9</v>
      </c>
      <c r="H101" s="14">
        <v>2.105</v>
      </c>
      <c r="K101" s="14">
        <v>1.88</v>
      </c>
      <c r="L101" s="19">
        <v>1.895</v>
      </c>
      <c r="M101" s="19">
        <v>1.29</v>
      </c>
      <c r="N101" s="14">
        <v>1.125</v>
      </c>
      <c r="Q101" s="14">
        <v>2.1749999999999998</v>
      </c>
      <c r="R101" s="14">
        <v>2.0350000000000001</v>
      </c>
      <c r="T101" s="14">
        <v>1.84</v>
      </c>
      <c r="U101" s="14">
        <v>1.88</v>
      </c>
      <c r="V101" s="14">
        <v>2.1</v>
      </c>
      <c r="X101" s="14">
        <v>2.33</v>
      </c>
      <c r="Y101" s="14">
        <v>2.3849999999999998</v>
      </c>
    </row>
    <row r="102" spans="1:25" x14ac:dyDescent="0.25">
      <c r="A102" s="18">
        <v>35343</v>
      </c>
      <c r="B102" s="24">
        <f t="shared" si="2"/>
        <v>98</v>
      </c>
      <c r="C102" s="14" t="s">
        <v>201</v>
      </c>
      <c r="D102" s="38" t="s">
        <v>230</v>
      </c>
      <c r="E102" s="14">
        <v>2.125</v>
      </c>
      <c r="F102" s="14">
        <v>1.9</v>
      </c>
      <c r="H102" s="14">
        <v>2.105</v>
      </c>
      <c r="K102" s="14">
        <v>1.88</v>
      </c>
      <c r="L102" s="19">
        <v>1.895</v>
      </c>
      <c r="M102" s="19">
        <v>1.29</v>
      </c>
      <c r="N102" s="14">
        <v>1.125</v>
      </c>
      <c r="Q102" s="14">
        <v>2.1749999999999998</v>
      </c>
      <c r="R102" s="14">
        <v>2.0350000000000001</v>
      </c>
      <c r="T102" s="14">
        <v>1.84</v>
      </c>
      <c r="U102" s="14">
        <v>1.88</v>
      </c>
      <c r="V102" s="14">
        <v>2.1</v>
      </c>
      <c r="X102" s="14">
        <v>2.33</v>
      </c>
      <c r="Y102" s="14">
        <v>2.3849999999999998</v>
      </c>
    </row>
    <row r="103" spans="1:25" x14ac:dyDescent="0.25">
      <c r="A103" s="18">
        <v>35344</v>
      </c>
      <c r="B103" s="24">
        <f t="shared" si="2"/>
        <v>99</v>
      </c>
      <c r="C103" s="14" t="s">
        <v>202</v>
      </c>
      <c r="D103" s="38" t="s">
        <v>230</v>
      </c>
      <c r="E103" s="14">
        <v>2.125</v>
      </c>
      <c r="F103" s="14">
        <v>1.9</v>
      </c>
      <c r="H103" s="14">
        <v>2.105</v>
      </c>
      <c r="K103" s="14">
        <v>1.88</v>
      </c>
      <c r="L103" s="19">
        <v>1.895</v>
      </c>
      <c r="M103" s="19">
        <v>1.29</v>
      </c>
      <c r="N103" s="14">
        <v>1.125</v>
      </c>
      <c r="Q103" s="14">
        <v>2.1749999999999998</v>
      </c>
      <c r="R103" s="14">
        <v>2.0350000000000001</v>
      </c>
      <c r="T103" s="14">
        <v>1.905</v>
      </c>
      <c r="U103" s="14">
        <v>1.96</v>
      </c>
      <c r="V103" s="14">
        <v>2.1</v>
      </c>
      <c r="X103" s="14">
        <v>2.4350000000000001</v>
      </c>
      <c r="Y103" s="14">
        <v>2.3849999999999998</v>
      </c>
    </row>
    <row r="104" spans="1:25" x14ac:dyDescent="0.25">
      <c r="A104" s="18">
        <v>35345</v>
      </c>
      <c r="B104" s="24">
        <f t="shared" si="2"/>
        <v>100</v>
      </c>
      <c r="C104" s="14" t="s">
        <v>196</v>
      </c>
      <c r="D104" s="38" t="s">
        <v>230</v>
      </c>
      <c r="E104" s="14">
        <v>2.2050000000000001</v>
      </c>
      <c r="F104" s="14">
        <v>1.9850000000000001</v>
      </c>
      <c r="H104" s="14">
        <v>2.19</v>
      </c>
      <c r="K104" s="14">
        <v>1.95</v>
      </c>
      <c r="L104" s="19">
        <v>1.9950000000000001</v>
      </c>
      <c r="M104" s="19">
        <v>1.59</v>
      </c>
      <c r="N104" s="14">
        <v>1.0049999999999999</v>
      </c>
      <c r="Q104" s="14">
        <v>2.2749999999999999</v>
      </c>
      <c r="R104" s="14">
        <v>2.09</v>
      </c>
      <c r="T104" s="14">
        <v>1.99</v>
      </c>
      <c r="U104" s="14">
        <v>2.0649999999999999</v>
      </c>
      <c r="V104" s="14">
        <v>2.15</v>
      </c>
      <c r="X104" s="14">
        <v>2.4750000000000001</v>
      </c>
      <c r="Y104" s="14">
        <v>2.4350000000000001</v>
      </c>
    </row>
    <row r="105" spans="1:25" x14ac:dyDescent="0.25">
      <c r="A105" s="18">
        <v>35346</v>
      </c>
      <c r="B105" s="24">
        <f t="shared" si="2"/>
        <v>101</v>
      </c>
      <c r="C105" s="14" t="s">
        <v>197</v>
      </c>
      <c r="D105" s="38" t="s">
        <v>230</v>
      </c>
      <c r="E105" s="14">
        <v>2.2050000000000001</v>
      </c>
      <c r="F105" s="14">
        <v>2.0499999999999998</v>
      </c>
      <c r="H105" s="14">
        <v>2.2000000000000002</v>
      </c>
      <c r="K105" s="14">
        <v>2.0350000000000001</v>
      </c>
      <c r="L105" s="19">
        <v>2.1</v>
      </c>
      <c r="M105" s="19">
        <v>1.6850000000000001</v>
      </c>
      <c r="N105" s="14">
        <v>1</v>
      </c>
      <c r="Q105" s="14">
        <v>2.3199999999999998</v>
      </c>
      <c r="R105" s="14">
        <v>2.16</v>
      </c>
      <c r="T105" s="14">
        <v>2.1549999999999998</v>
      </c>
      <c r="U105" s="14">
        <v>2.2599999999999998</v>
      </c>
      <c r="V105" s="14">
        <v>2.29</v>
      </c>
      <c r="X105" s="14">
        <v>2.625</v>
      </c>
      <c r="Y105" s="14">
        <v>2.4649999999999999</v>
      </c>
    </row>
    <row r="106" spans="1:25" x14ac:dyDescent="0.25">
      <c r="A106" s="18">
        <v>35347</v>
      </c>
      <c r="B106" s="24">
        <f t="shared" si="2"/>
        <v>102</v>
      </c>
      <c r="C106" s="14" t="s">
        <v>198</v>
      </c>
      <c r="D106" s="38" t="s">
        <v>230</v>
      </c>
      <c r="E106" s="14">
        <v>2.355</v>
      </c>
      <c r="F106" s="14">
        <v>2.1850000000000001</v>
      </c>
      <c r="H106" s="14">
        <v>2.35</v>
      </c>
      <c r="K106" s="14">
        <v>2.2050000000000001</v>
      </c>
      <c r="L106" s="19">
        <v>2.165</v>
      </c>
      <c r="M106" s="19">
        <v>1.74</v>
      </c>
      <c r="N106" s="14">
        <v>0.995</v>
      </c>
      <c r="Q106" s="14">
        <v>2.4550000000000001</v>
      </c>
      <c r="R106" s="14">
        <v>2.29</v>
      </c>
      <c r="T106" s="14">
        <v>2.15</v>
      </c>
      <c r="U106" s="14">
        <v>2.2599999999999998</v>
      </c>
      <c r="V106" s="14">
        <v>2.33</v>
      </c>
      <c r="X106" s="14">
        <v>2.71</v>
      </c>
      <c r="Y106" s="14">
        <v>2.6349999999999998</v>
      </c>
    </row>
    <row r="107" spans="1:25" x14ac:dyDescent="0.25">
      <c r="A107" s="18">
        <v>35348</v>
      </c>
      <c r="B107" s="24">
        <f t="shared" si="2"/>
        <v>103</v>
      </c>
      <c r="C107" s="14" t="s">
        <v>199</v>
      </c>
      <c r="D107" s="38" t="s">
        <v>230</v>
      </c>
      <c r="E107" s="14">
        <v>2.42</v>
      </c>
      <c r="F107" s="14">
        <v>2.1850000000000001</v>
      </c>
      <c r="H107" s="14">
        <v>2.35</v>
      </c>
      <c r="K107" s="14">
        <v>2.21</v>
      </c>
      <c r="L107" s="19">
        <v>2.11</v>
      </c>
      <c r="M107" s="19">
        <v>1.71</v>
      </c>
      <c r="N107" s="14">
        <v>1.01</v>
      </c>
      <c r="Q107" s="14">
        <v>2.57</v>
      </c>
      <c r="R107" s="14">
        <v>2.27</v>
      </c>
      <c r="T107" s="14">
        <v>2.0649999999999999</v>
      </c>
      <c r="U107" s="14">
        <v>2.16</v>
      </c>
      <c r="V107" s="14">
        <v>2.66</v>
      </c>
      <c r="X107" s="14">
        <v>2.74</v>
      </c>
      <c r="Y107" s="14">
        <v>2.67</v>
      </c>
    </row>
    <row r="108" spans="1:25" x14ac:dyDescent="0.25">
      <c r="A108" s="18">
        <v>35349</v>
      </c>
      <c r="B108" s="24">
        <f t="shared" si="2"/>
        <v>104</v>
      </c>
      <c r="C108" s="14" t="s">
        <v>200</v>
      </c>
      <c r="D108" s="38" t="s">
        <v>230</v>
      </c>
      <c r="E108" s="14">
        <v>2.335</v>
      </c>
      <c r="F108" s="14">
        <v>2.1</v>
      </c>
      <c r="H108" s="14">
        <v>2.2850000000000001</v>
      </c>
      <c r="K108" s="14">
        <v>2.1349999999999998</v>
      </c>
      <c r="L108" s="19">
        <v>2.09</v>
      </c>
      <c r="M108" s="19">
        <v>1.7</v>
      </c>
      <c r="N108" s="14">
        <v>1</v>
      </c>
      <c r="Q108" s="14">
        <v>2.5550000000000002</v>
      </c>
      <c r="R108" s="14">
        <v>2.27</v>
      </c>
      <c r="T108" s="14">
        <v>2.0699999999999998</v>
      </c>
      <c r="U108" s="14">
        <v>2.16</v>
      </c>
      <c r="V108" s="14">
        <v>2.7</v>
      </c>
      <c r="X108" s="14">
        <v>2.74</v>
      </c>
      <c r="Y108" s="14">
        <v>2.74</v>
      </c>
    </row>
    <row r="109" spans="1:25" x14ac:dyDescent="0.25">
      <c r="A109" s="18">
        <v>35350</v>
      </c>
      <c r="B109" s="24">
        <f t="shared" si="2"/>
        <v>105</v>
      </c>
      <c r="C109" s="14" t="s">
        <v>201</v>
      </c>
      <c r="D109" s="38" t="s">
        <v>230</v>
      </c>
      <c r="E109" s="14">
        <v>2.335</v>
      </c>
      <c r="F109" s="14">
        <v>2.1</v>
      </c>
      <c r="H109" s="14">
        <v>2.2850000000000001</v>
      </c>
      <c r="K109" s="14">
        <v>2.1349999999999998</v>
      </c>
      <c r="L109" s="19">
        <v>2.09</v>
      </c>
      <c r="M109" s="19">
        <v>1.7</v>
      </c>
      <c r="N109" s="14">
        <v>1</v>
      </c>
      <c r="Q109" s="14">
        <v>2.5550000000000002</v>
      </c>
      <c r="R109" s="14">
        <v>2.27</v>
      </c>
      <c r="T109" s="14">
        <v>2.0699999999999998</v>
      </c>
      <c r="U109" s="14">
        <v>2.16</v>
      </c>
      <c r="V109" s="14">
        <v>2.7</v>
      </c>
      <c r="X109" s="14">
        <v>2.74</v>
      </c>
      <c r="Y109" s="14">
        <v>2.74</v>
      </c>
    </row>
    <row r="110" spans="1:25" x14ac:dyDescent="0.25">
      <c r="A110" s="18">
        <v>35351</v>
      </c>
      <c r="B110" s="24">
        <f t="shared" si="2"/>
        <v>106</v>
      </c>
      <c r="C110" s="14" t="s">
        <v>202</v>
      </c>
      <c r="D110" s="38" t="s">
        <v>230</v>
      </c>
      <c r="E110" s="14">
        <v>2.335</v>
      </c>
      <c r="F110" s="14">
        <v>2.1</v>
      </c>
      <c r="H110" s="14">
        <v>2.2850000000000001</v>
      </c>
      <c r="K110" s="14">
        <v>2.1349999999999998</v>
      </c>
      <c r="L110" s="19">
        <v>2.09</v>
      </c>
      <c r="M110" s="19">
        <v>1.7</v>
      </c>
      <c r="N110" s="14">
        <v>1</v>
      </c>
      <c r="Q110" s="14">
        <v>2.5550000000000002</v>
      </c>
      <c r="R110" s="14">
        <v>2.27</v>
      </c>
      <c r="T110" s="14">
        <v>2.0249999999999999</v>
      </c>
      <c r="U110" s="14">
        <v>2.11</v>
      </c>
      <c r="V110" s="14">
        <v>2.7</v>
      </c>
      <c r="X110" s="14">
        <v>2.665</v>
      </c>
      <c r="Y110" s="14">
        <v>2.74</v>
      </c>
    </row>
    <row r="111" spans="1:25" x14ac:dyDescent="0.25">
      <c r="A111" s="18">
        <v>35352</v>
      </c>
      <c r="B111" s="24">
        <f t="shared" si="2"/>
        <v>107</v>
      </c>
      <c r="C111" s="14" t="s">
        <v>196</v>
      </c>
      <c r="D111" s="38" t="s">
        <v>230</v>
      </c>
      <c r="E111" s="14">
        <v>2.27</v>
      </c>
      <c r="F111" s="14">
        <v>2.0649999999999999</v>
      </c>
      <c r="H111" s="14">
        <v>2.25</v>
      </c>
      <c r="K111" s="14">
        <v>2.0649999999999999</v>
      </c>
      <c r="L111" s="19">
        <v>2.0299999999999998</v>
      </c>
      <c r="M111" s="19">
        <v>1.64</v>
      </c>
      <c r="N111" s="14">
        <v>1.08</v>
      </c>
      <c r="Q111" s="14">
        <v>2.4350000000000001</v>
      </c>
      <c r="R111" s="14">
        <v>2.15</v>
      </c>
      <c r="T111" s="14">
        <v>2.08</v>
      </c>
      <c r="U111" s="14">
        <v>2.1800000000000002</v>
      </c>
      <c r="V111" s="14">
        <v>2.57</v>
      </c>
      <c r="X111" s="14">
        <v>2.65</v>
      </c>
      <c r="Y111" s="14">
        <v>2.665</v>
      </c>
    </row>
    <row r="112" spans="1:25" x14ac:dyDescent="0.25">
      <c r="A112" s="18">
        <v>35353</v>
      </c>
      <c r="B112" s="24">
        <f t="shared" si="2"/>
        <v>108</v>
      </c>
      <c r="C112" s="14" t="s">
        <v>197</v>
      </c>
      <c r="D112" s="38" t="s">
        <v>230</v>
      </c>
      <c r="E112" s="14">
        <v>2.2949999999999999</v>
      </c>
      <c r="F112" s="14">
        <v>2.105</v>
      </c>
      <c r="H112" s="14">
        <v>2.2749999999999999</v>
      </c>
      <c r="K112" s="14">
        <v>2.145</v>
      </c>
      <c r="L112" s="19">
        <v>2.09</v>
      </c>
      <c r="M112" s="19">
        <v>1.665</v>
      </c>
      <c r="N112" s="14">
        <v>1.0900000000000001</v>
      </c>
      <c r="Q112" s="14">
        <v>2.4</v>
      </c>
      <c r="R112" s="14">
        <v>2.19</v>
      </c>
      <c r="T112" s="14">
        <v>2.2599999999999998</v>
      </c>
      <c r="U112" s="14">
        <v>2.35</v>
      </c>
      <c r="V112" s="14">
        <v>2.41</v>
      </c>
      <c r="X112" s="14">
        <v>2.76</v>
      </c>
      <c r="Y112" s="14">
        <v>2.645</v>
      </c>
    </row>
    <row r="113" spans="1:25" x14ac:dyDescent="0.25">
      <c r="A113" s="18">
        <v>35354</v>
      </c>
      <c r="B113" s="24">
        <f t="shared" si="2"/>
        <v>109</v>
      </c>
      <c r="C113" s="14" t="s">
        <v>198</v>
      </c>
      <c r="D113" s="38" t="s">
        <v>230</v>
      </c>
      <c r="E113" s="14">
        <v>2.395</v>
      </c>
      <c r="F113" s="14">
        <v>2.2599999999999998</v>
      </c>
      <c r="H113" s="14">
        <v>2.41</v>
      </c>
      <c r="K113" s="14">
        <v>2.2749999999999999</v>
      </c>
      <c r="L113" s="19">
        <v>2.2349999999999999</v>
      </c>
      <c r="M113" s="19">
        <v>1.665</v>
      </c>
      <c r="N113" s="14">
        <v>1.175</v>
      </c>
      <c r="Q113" s="14">
        <v>2.56</v>
      </c>
      <c r="R113" s="14">
        <v>2.2400000000000002</v>
      </c>
      <c r="T113" s="14">
        <v>2.335</v>
      </c>
      <c r="U113" s="14">
        <v>2.46</v>
      </c>
      <c r="V113" s="14">
        <v>2.4300000000000002</v>
      </c>
      <c r="X113" s="14">
        <v>2.7650000000000001</v>
      </c>
      <c r="Y113" s="14">
        <v>2.7549999999999999</v>
      </c>
    </row>
    <row r="114" spans="1:25" x14ac:dyDescent="0.25">
      <c r="A114" s="18">
        <v>35355</v>
      </c>
      <c r="B114" s="24">
        <f t="shared" si="2"/>
        <v>110</v>
      </c>
      <c r="C114" s="14" t="s">
        <v>199</v>
      </c>
      <c r="D114" s="38" t="s">
        <v>230</v>
      </c>
      <c r="E114" s="14">
        <v>2.35</v>
      </c>
      <c r="F114" s="14">
        <v>2.13</v>
      </c>
      <c r="H114" s="14">
        <v>2.38</v>
      </c>
      <c r="K114" s="14">
        <v>2.33</v>
      </c>
      <c r="L114" s="19">
        <v>2.04</v>
      </c>
      <c r="M114" s="19">
        <v>1.83</v>
      </c>
      <c r="N114" s="14">
        <v>1.2549999999999999</v>
      </c>
      <c r="Q114" s="14">
        <v>2.5299999999999998</v>
      </c>
      <c r="R114" s="14">
        <v>2.335</v>
      </c>
      <c r="T114" s="14">
        <v>2.23</v>
      </c>
      <c r="U114" s="14">
        <v>2.33</v>
      </c>
      <c r="V114" s="14">
        <v>2.65</v>
      </c>
      <c r="X114" s="14">
        <v>2.8</v>
      </c>
      <c r="Y114" s="14">
        <v>2.78</v>
      </c>
    </row>
    <row r="115" spans="1:25" x14ac:dyDescent="0.25">
      <c r="A115" s="18">
        <v>35356</v>
      </c>
      <c r="B115" s="24">
        <f t="shared" si="2"/>
        <v>111</v>
      </c>
      <c r="C115" s="14" t="s">
        <v>200</v>
      </c>
      <c r="D115" s="38" t="s">
        <v>230</v>
      </c>
      <c r="E115" s="14">
        <v>2.36</v>
      </c>
      <c r="F115" s="14">
        <v>2.17</v>
      </c>
      <c r="H115" s="14">
        <v>2.29</v>
      </c>
      <c r="K115" s="14">
        <v>2.2400000000000002</v>
      </c>
      <c r="L115" s="19">
        <v>2.04</v>
      </c>
      <c r="M115" s="19">
        <v>1.83</v>
      </c>
      <c r="N115" s="14">
        <v>1.4</v>
      </c>
      <c r="Q115" s="14">
        <v>2.5299999999999998</v>
      </c>
      <c r="R115" s="14">
        <v>2.2200000000000002</v>
      </c>
      <c r="T115" s="14">
        <v>2.23</v>
      </c>
      <c r="U115" s="14">
        <v>2.33</v>
      </c>
      <c r="V115" s="14">
        <v>2.76</v>
      </c>
      <c r="X115" s="14">
        <v>2.8</v>
      </c>
      <c r="Y115" s="14">
        <v>2.8</v>
      </c>
    </row>
    <row r="116" spans="1:25" x14ac:dyDescent="0.25">
      <c r="A116" s="18">
        <v>35357</v>
      </c>
      <c r="B116" s="24">
        <f t="shared" si="2"/>
        <v>112</v>
      </c>
      <c r="C116" s="14" t="s">
        <v>201</v>
      </c>
      <c r="D116" s="38" t="s">
        <v>230</v>
      </c>
      <c r="E116" s="14">
        <v>2.36</v>
      </c>
      <c r="F116" s="14">
        <v>2.17</v>
      </c>
      <c r="H116" s="14">
        <v>2.29</v>
      </c>
      <c r="K116" s="14">
        <v>2.2400000000000002</v>
      </c>
      <c r="L116" s="19">
        <v>2.04</v>
      </c>
      <c r="M116" s="19">
        <v>1.83</v>
      </c>
      <c r="N116" s="14">
        <v>1.4</v>
      </c>
      <c r="Q116" s="14">
        <v>2.5299999999999998</v>
      </c>
      <c r="R116" s="14">
        <v>2.2200000000000002</v>
      </c>
      <c r="T116" s="14">
        <v>2.23</v>
      </c>
      <c r="U116" s="14">
        <v>2.33</v>
      </c>
      <c r="V116" s="14">
        <v>2.62</v>
      </c>
      <c r="X116" s="14">
        <v>2.8</v>
      </c>
      <c r="Y116" s="14">
        <v>2.8</v>
      </c>
    </row>
    <row r="117" spans="1:25" x14ac:dyDescent="0.25">
      <c r="A117" s="18">
        <v>35358</v>
      </c>
      <c r="B117" s="24">
        <f t="shared" si="2"/>
        <v>113</v>
      </c>
      <c r="C117" s="14" t="s">
        <v>202</v>
      </c>
      <c r="D117" s="38" t="s">
        <v>230</v>
      </c>
      <c r="E117" s="14">
        <v>2.36</v>
      </c>
      <c r="F117" s="14">
        <v>2.17</v>
      </c>
      <c r="H117" s="14">
        <v>2.29</v>
      </c>
      <c r="K117" s="14">
        <v>2.2400000000000002</v>
      </c>
      <c r="L117" s="19">
        <v>2.04</v>
      </c>
      <c r="M117" s="19">
        <v>1.83</v>
      </c>
      <c r="N117" s="14">
        <v>1.4</v>
      </c>
      <c r="Q117" s="14">
        <v>2.5299999999999998</v>
      </c>
      <c r="R117" s="14">
        <v>2.2200000000000002</v>
      </c>
      <c r="T117" s="14">
        <v>2.2949999999999999</v>
      </c>
      <c r="U117" s="14">
        <v>2.4049999999999998</v>
      </c>
      <c r="V117" s="14">
        <v>2.62</v>
      </c>
      <c r="X117" s="14">
        <v>2.86</v>
      </c>
      <c r="Y117" s="14">
        <v>2.8</v>
      </c>
    </row>
    <row r="118" spans="1:25" x14ac:dyDescent="0.25">
      <c r="A118" s="18">
        <v>35359</v>
      </c>
      <c r="B118" s="24">
        <f t="shared" si="2"/>
        <v>114</v>
      </c>
      <c r="C118" s="14" t="s">
        <v>196</v>
      </c>
      <c r="D118" s="38" t="s">
        <v>230</v>
      </c>
      <c r="E118" s="14">
        <v>2.39</v>
      </c>
      <c r="F118" s="14">
        <v>2.25</v>
      </c>
      <c r="H118" s="14">
        <v>2.3450000000000002</v>
      </c>
      <c r="K118" s="14">
        <v>2.3050000000000002</v>
      </c>
      <c r="L118" s="19">
        <v>2.25</v>
      </c>
      <c r="M118" s="19">
        <v>1.9550000000000001</v>
      </c>
      <c r="N118" s="14">
        <v>1.5449999999999999</v>
      </c>
      <c r="Q118" s="14">
        <v>2.5649999999999999</v>
      </c>
      <c r="R118" s="14">
        <v>2.29</v>
      </c>
      <c r="T118" s="14">
        <v>2.375</v>
      </c>
      <c r="U118" s="14">
        <v>2.4550000000000001</v>
      </c>
      <c r="V118" s="14">
        <v>2.62</v>
      </c>
      <c r="X118" s="14">
        <v>2.92</v>
      </c>
      <c r="Y118" s="14">
        <v>2.83</v>
      </c>
    </row>
    <row r="119" spans="1:25" x14ac:dyDescent="0.25">
      <c r="A119" s="18">
        <v>35360</v>
      </c>
      <c r="B119" s="24">
        <f t="shared" si="2"/>
        <v>115</v>
      </c>
      <c r="C119" s="14" t="s">
        <v>197</v>
      </c>
      <c r="D119" s="38" t="s">
        <v>230</v>
      </c>
      <c r="E119" s="14">
        <v>2.5099999999999998</v>
      </c>
      <c r="F119" s="14">
        <v>2.35</v>
      </c>
      <c r="H119" s="14">
        <v>2.46</v>
      </c>
      <c r="K119" s="14">
        <v>2.415</v>
      </c>
      <c r="L119" s="19">
        <v>2.4049999999999998</v>
      </c>
      <c r="M119" s="19">
        <v>2</v>
      </c>
      <c r="N119" s="14">
        <v>1.71</v>
      </c>
      <c r="Q119" s="14">
        <v>2.67</v>
      </c>
      <c r="R119" s="14">
        <v>2.5249999999999999</v>
      </c>
      <c r="T119" s="14">
        <v>2.395</v>
      </c>
      <c r="U119" s="14">
        <v>2.4950000000000001</v>
      </c>
      <c r="V119" s="14">
        <v>2.73</v>
      </c>
      <c r="X119" s="14">
        <v>2.99</v>
      </c>
      <c r="Y119" s="14">
        <v>2.9</v>
      </c>
    </row>
    <row r="120" spans="1:25" x14ac:dyDescent="0.25">
      <c r="A120" s="18">
        <v>35361</v>
      </c>
      <c r="B120" s="24">
        <f t="shared" si="2"/>
        <v>116</v>
      </c>
      <c r="C120" s="14" t="s">
        <v>198</v>
      </c>
      <c r="D120" s="38" t="s">
        <v>230</v>
      </c>
      <c r="E120" s="14">
        <v>2.6150000000000002</v>
      </c>
      <c r="F120" s="14">
        <v>2.42</v>
      </c>
      <c r="H120" s="14">
        <v>2.5299999999999998</v>
      </c>
      <c r="K120" s="14">
        <v>2.4550000000000001</v>
      </c>
      <c r="L120" s="19">
        <v>2.4</v>
      </c>
      <c r="M120" s="19">
        <v>2.0550000000000002</v>
      </c>
      <c r="N120" s="14">
        <v>1.82</v>
      </c>
      <c r="Q120" s="14">
        <v>2.7949999999999999</v>
      </c>
      <c r="R120" s="14">
        <v>2.5750000000000002</v>
      </c>
      <c r="T120" s="14">
        <v>2.2999999999999998</v>
      </c>
      <c r="U120" s="14">
        <v>2.41</v>
      </c>
      <c r="V120" s="14">
        <v>2.88</v>
      </c>
      <c r="X120" s="14">
        <v>2.9</v>
      </c>
      <c r="Y120" s="14">
        <v>2.98</v>
      </c>
    </row>
    <row r="121" spans="1:25" x14ac:dyDescent="0.25">
      <c r="A121" s="18">
        <v>35362</v>
      </c>
      <c r="B121" s="24">
        <f t="shared" si="2"/>
        <v>117</v>
      </c>
      <c r="C121" s="14" t="s">
        <v>199</v>
      </c>
      <c r="D121" s="38" t="s">
        <v>230</v>
      </c>
      <c r="E121" s="14">
        <v>2.5099999999999998</v>
      </c>
      <c r="F121" s="14">
        <v>2.23</v>
      </c>
      <c r="H121" s="14">
        <v>2.44</v>
      </c>
      <c r="K121" s="14">
        <v>2.355</v>
      </c>
      <c r="L121" s="19">
        <v>2.35</v>
      </c>
      <c r="M121" s="19">
        <v>2.125</v>
      </c>
      <c r="N121" s="14">
        <v>1.91</v>
      </c>
      <c r="Q121" s="14">
        <v>2.6949999999999998</v>
      </c>
      <c r="R121" s="14">
        <v>2.4849999999999999</v>
      </c>
      <c r="T121" s="14">
        <v>2.31</v>
      </c>
      <c r="U121" s="14">
        <v>2.42</v>
      </c>
      <c r="V121" s="14">
        <v>2.88</v>
      </c>
      <c r="X121" s="14">
        <v>2.71</v>
      </c>
      <c r="Y121" s="14">
        <v>2.89</v>
      </c>
    </row>
    <row r="122" spans="1:25" x14ac:dyDescent="0.25">
      <c r="A122" s="18">
        <v>35363</v>
      </c>
      <c r="B122" s="24">
        <f t="shared" si="2"/>
        <v>118</v>
      </c>
      <c r="C122" s="14" t="s">
        <v>200</v>
      </c>
      <c r="D122" s="38" t="s">
        <v>230</v>
      </c>
      <c r="E122" s="14">
        <v>2.46</v>
      </c>
      <c r="F122" s="14">
        <v>2.36</v>
      </c>
      <c r="H122" s="14">
        <v>2.39</v>
      </c>
      <c r="K122" s="14">
        <v>2.33</v>
      </c>
      <c r="L122" s="19">
        <v>2.3849999999999998</v>
      </c>
      <c r="M122" s="19">
        <v>2.2549999999999999</v>
      </c>
      <c r="N122" s="14">
        <v>1.99</v>
      </c>
      <c r="Q122" s="14">
        <v>2.5750000000000002</v>
      </c>
      <c r="R122" s="14">
        <v>2.5649999999999999</v>
      </c>
      <c r="T122" s="14">
        <v>2.31</v>
      </c>
      <c r="U122" s="14">
        <v>2.42</v>
      </c>
      <c r="V122" s="14">
        <v>2.69</v>
      </c>
      <c r="X122" s="14">
        <v>2.71</v>
      </c>
      <c r="Y122" s="14">
        <v>2.6949999999999998</v>
      </c>
    </row>
    <row r="123" spans="1:25" x14ac:dyDescent="0.25">
      <c r="A123" s="18">
        <v>35364</v>
      </c>
      <c r="B123" s="24">
        <f t="shared" si="2"/>
        <v>119</v>
      </c>
      <c r="C123" s="14" t="s">
        <v>201</v>
      </c>
      <c r="D123" s="38" t="s">
        <v>230</v>
      </c>
      <c r="E123" s="14">
        <v>2.46</v>
      </c>
      <c r="F123" s="14">
        <v>2.36</v>
      </c>
      <c r="H123" s="14">
        <v>2.39</v>
      </c>
      <c r="K123" s="14">
        <v>2.33</v>
      </c>
      <c r="L123" s="19">
        <v>2.39</v>
      </c>
      <c r="M123" s="19">
        <v>2.2599999999999998</v>
      </c>
      <c r="N123" s="14">
        <v>1.99</v>
      </c>
      <c r="Q123" s="14">
        <v>2.58</v>
      </c>
      <c r="R123" s="14">
        <v>2.5649999999999999</v>
      </c>
      <c r="T123" s="14">
        <v>2.31</v>
      </c>
      <c r="U123" s="14">
        <v>2.42</v>
      </c>
      <c r="V123" s="14">
        <v>2.61</v>
      </c>
      <c r="X123" s="14">
        <v>2.71</v>
      </c>
      <c r="Y123" s="14">
        <v>2.7</v>
      </c>
    </row>
    <row r="124" spans="1:25" x14ac:dyDescent="0.25">
      <c r="A124" s="18">
        <v>35365</v>
      </c>
      <c r="B124" s="24">
        <f t="shared" si="2"/>
        <v>120</v>
      </c>
      <c r="C124" s="14" t="s">
        <v>202</v>
      </c>
      <c r="D124" s="38" t="s">
        <v>230</v>
      </c>
      <c r="E124" s="14">
        <v>2.46</v>
      </c>
      <c r="F124" s="14">
        <v>2.36</v>
      </c>
      <c r="H124" s="14">
        <v>2.39</v>
      </c>
      <c r="K124" s="14">
        <v>2.33</v>
      </c>
      <c r="L124" s="19">
        <v>2.39</v>
      </c>
      <c r="M124" s="19">
        <v>2.2599999999999998</v>
      </c>
      <c r="N124" s="14">
        <v>1.99</v>
      </c>
      <c r="Q124" s="14">
        <v>2.58</v>
      </c>
      <c r="R124" s="14">
        <v>2.5649999999999999</v>
      </c>
      <c r="T124" s="14">
        <v>2.5649999999999999</v>
      </c>
      <c r="U124" s="14">
        <v>2.645</v>
      </c>
      <c r="V124" s="14">
        <v>2.61</v>
      </c>
      <c r="X124" s="14">
        <v>2.96</v>
      </c>
      <c r="Y124" s="14">
        <v>2.7</v>
      </c>
    </row>
    <row r="125" spans="1:25" x14ac:dyDescent="0.25">
      <c r="A125" s="18">
        <v>35366</v>
      </c>
      <c r="B125" s="24">
        <f t="shared" si="2"/>
        <v>121</v>
      </c>
      <c r="C125" s="14" t="s">
        <v>196</v>
      </c>
      <c r="D125" s="38" t="s">
        <v>230</v>
      </c>
      <c r="E125" s="14">
        <v>2.59</v>
      </c>
      <c r="F125" s="14">
        <v>2.5499999999999998</v>
      </c>
      <c r="H125" s="14">
        <v>2.585</v>
      </c>
      <c r="K125" s="14">
        <v>2.5499999999999998</v>
      </c>
      <c r="L125" s="19">
        <v>2.605</v>
      </c>
      <c r="M125" s="19">
        <v>2.44</v>
      </c>
      <c r="N125" s="14">
        <v>2.08</v>
      </c>
      <c r="Q125" s="14">
        <v>2.77</v>
      </c>
      <c r="R125" s="14">
        <v>2.6949999999999998</v>
      </c>
      <c r="T125" s="14">
        <v>2.71</v>
      </c>
      <c r="U125" s="14">
        <v>2.85</v>
      </c>
      <c r="V125" s="14">
        <v>2.61</v>
      </c>
      <c r="X125" s="14">
        <v>2.98</v>
      </c>
      <c r="Y125" s="14">
        <v>2.8849999999999998</v>
      </c>
    </row>
    <row r="126" spans="1:25" x14ac:dyDescent="0.25">
      <c r="A126" s="18">
        <v>35367</v>
      </c>
      <c r="B126" s="24">
        <f t="shared" si="2"/>
        <v>122</v>
      </c>
      <c r="C126" s="14" t="s">
        <v>197</v>
      </c>
      <c r="D126" s="38" t="s">
        <v>230</v>
      </c>
      <c r="E126" s="14">
        <v>2.625</v>
      </c>
      <c r="F126" s="14">
        <v>2.7149999999999999</v>
      </c>
      <c r="H126" s="14">
        <v>2.6150000000000002</v>
      </c>
      <c r="K126" s="14">
        <v>2.72</v>
      </c>
      <c r="L126" s="19">
        <v>2.7250000000000001</v>
      </c>
      <c r="M126" s="19">
        <v>2.5249999999999999</v>
      </c>
      <c r="N126" s="14">
        <v>2.1800000000000002</v>
      </c>
      <c r="Q126" s="14">
        <v>2.82</v>
      </c>
      <c r="R126" s="14">
        <v>2.86</v>
      </c>
      <c r="T126" s="14">
        <v>2.82</v>
      </c>
      <c r="U126" s="14">
        <v>3.0049999999999999</v>
      </c>
      <c r="V126" s="14">
        <v>2.89</v>
      </c>
      <c r="X126" s="14">
        <v>3.335</v>
      </c>
      <c r="Y126" s="14">
        <v>2.9750000000000001</v>
      </c>
    </row>
    <row r="127" spans="1:25" x14ac:dyDescent="0.25">
      <c r="A127" s="18">
        <v>35368</v>
      </c>
      <c r="B127" s="24">
        <f t="shared" si="2"/>
        <v>123</v>
      </c>
      <c r="C127" s="14" t="s">
        <v>198</v>
      </c>
      <c r="D127" s="38" t="s">
        <v>230</v>
      </c>
      <c r="E127" s="14">
        <v>2.855</v>
      </c>
      <c r="F127" s="14">
        <v>2.855</v>
      </c>
      <c r="H127" s="14">
        <v>2.7549999999999999</v>
      </c>
      <c r="K127" s="14">
        <v>2.875</v>
      </c>
      <c r="L127" s="19">
        <v>2.7250000000000001</v>
      </c>
      <c r="M127" s="19">
        <v>2.56</v>
      </c>
      <c r="N127" s="14">
        <v>2.1850000000000001</v>
      </c>
      <c r="Q127" s="14">
        <v>3.07</v>
      </c>
      <c r="R127" s="14">
        <v>2.82</v>
      </c>
      <c r="T127" s="14">
        <v>2.67</v>
      </c>
      <c r="U127" s="14">
        <v>2.71</v>
      </c>
      <c r="V127" s="14">
        <v>2.95</v>
      </c>
      <c r="X127" s="14">
        <v>3.375</v>
      </c>
      <c r="Y127" s="14">
        <v>3.2450000000000001</v>
      </c>
    </row>
    <row r="128" spans="1:25" x14ac:dyDescent="0.25">
      <c r="A128" s="18">
        <v>35369</v>
      </c>
      <c r="B128" s="24">
        <f t="shared" si="2"/>
        <v>124</v>
      </c>
      <c r="C128" s="14" t="s">
        <v>199</v>
      </c>
      <c r="D128" s="38" t="s">
        <v>231</v>
      </c>
      <c r="E128" s="14">
        <v>2.69</v>
      </c>
      <c r="F128" s="14">
        <v>2.38</v>
      </c>
      <c r="H128" s="14">
        <v>2.75</v>
      </c>
      <c r="K128" s="14">
        <v>2.7349999999999999</v>
      </c>
      <c r="L128" s="19">
        <v>2.64</v>
      </c>
      <c r="M128" s="19">
        <v>2.4</v>
      </c>
      <c r="N128" s="14">
        <v>2.3199999999999998</v>
      </c>
      <c r="Q128" s="14">
        <v>2.9750000000000001</v>
      </c>
      <c r="R128" s="14">
        <v>2.875</v>
      </c>
      <c r="T128" s="14">
        <v>2.6150000000000002</v>
      </c>
      <c r="U128" s="14">
        <v>2.69</v>
      </c>
      <c r="V128" s="14">
        <v>3.19</v>
      </c>
      <c r="X128" s="14">
        <v>3.16</v>
      </c>
      <c r="Y128" s="14">
        <v>3.3</v>
      </c>
    </row>
    <row r="129" spans="1:25" x14ac:dyDescent="0.25">
      <c r="A129" s="18">
        <v>35370</v>
      </c>
      <c r="B129" s="24">
        <f t="shared" si="2"/>
        <v>125</v>
      </c>
      <c r="C129" s="14" t="s">
        <v>200</v>
      </c>
      <c r="D129" s="38" t="s">
        <v>231</v>
      </c>
      <c r="E129" s="14">
        <v>2.7349999999999999</v>
      </c>
      <c r="F129" s="14">
        <v>2.6349999999999998</v>
      </c>
      <c r="H129" s="14">
        <v>2.7050000000000001</v>
      </c>
      <c r="K129" s="14">
        <v>2.6850000000000001</v>
      </c>
      <c r="L129" s="19">
        <v>2.5550000000000002</v>
      </c>
      <c r="M129" s="19">
        <v>2.3450000000000002</v>
      </c>
      <c r="N129" s="14">
        <v>2.35</v>
      </c>
      <c r="Q129" s="14">
        <v>2.9049999999999998</v>
      </c>
      <c r="R129" s="14">
        <v>2.8450000000000002</v>
      </c>
      <c r="T129" s="14">
        <v>2.62</v>
      </c>
      <c r="U129" s="14">
        <v>2.69</v>
      </c>
      <c r="V129" s="14">
        <v>3.07</v>
      </c>
      <c r="X129" s="14">
        <v>3.16</v>
      </c>
      <c r="Y129" s="14">
        <v>3.25</v>
      </c>
    </row>
    <row r="130" spans="1:25" x14ac:dyDescent="0.25">
      <c r="A130" s="18">
        <v>35371</v>
      </c>
      <c r="B130" s="24">
        <f t="shared" si="2"/>
        <v>126</v>
      </c>
      <c r="C130" s="14" t="s">
        <v>201</v>
      </c>
      <c r="D130" s="38" t="s">
        <v>231</v>
      </c>
      <c r="E130" s="14">
        <v>2.7349999999999999</v>
      </c>
      <c r="F130" s="14">
        <v>2.6349999999999998</v>
      </c>
      <c r="H130" s="14">
        <v>2.7050000000000001</v>
      </c>
      <c r="K130" s="14">
        <v>2.6850000000000001</v>
      </c>
      <c r="L130" s="19">
        <v>2.5550000000000002</v>
      </c>
      <c r="M130" s="19">
        <v>2.3450000000000002</v>
      </c>
      <c r="N130" s="14">
        <v>2.35</v>
      </c>
      <c r="Q130" s="14">
        <v>2.9049999999999998</v>
      </c>
      <c r="R130" s="14">
        <v>2.8450000000000002</v>
      </c>
      <c r="T130" s="14">
        <v>2.62</v>
      </c>
      <c r="U130" s="14">
        <v>2.69</v>
      </c>
      <c r="V130" s="14">
        <v>3.07</v>
      </c>
      <c r="X130" s="14">
        <v>3.16</v>
      </c>
      <c r="Y130" s="14">
        <v>3.25</v>
      </c>
    </row>
    <row r="131" spans="1:25" x14ac:dyDescent="0.25">
      <c r="A131" s="18">
        <v>35372</v>
      </c>
      <c r="B131" s="24">
        <f t="shared" si="2"/>
        <v>127</v>
      </c>
      <c r="C131" s="14" t="s">
        <v>202</v>
      </c>
      <c r="D131" s="38" t="s">
        <v>231</v>
      </c>
      <c r="E131" s="14">
        <v>2.7349999999999999</v>
      </c>
      <c r="F131" s="14">
        <v>2.6349999999999998</v>
      </c>
      <c r="H131" s="14">
        <v>2.7050000000000001</v>
      </c>
      <c r="K131" s="14">
        <v>2.6850000000000001</v>
      </c>
      <c r="L131" s="19">
        <v>2.5550000000000002</v>
      </c>
      <c r="M131" s="19">
        <v>2.3450000000000002</v>
      </c>
      <c r="N131" s="14">
        <v>2.35</v>
      </c>
      <c r="Q131" s="14">
        <v>2.9049999999999998</v>
      </c>
      <c r="R131" s="14">
        <v>2.8450000000000002</v>
      </c>
      <c r="T131" s="14">
        <v>2.4700000000000002</v>
      </c>
      <c r="U131" s="14">
        <v>2.5550000000000002</v>
      </c>
      <c r="V131" s="14">
        <v>3.07</v>
      </c>
      <c r="X131" s="14">
        <v>3.0950000000000002</v>
      </c>
      <c r="Y131" s="14">
        <v>3.25</v>
      </c>
    </row>
    <row r="132" spans="1:25" x14ac:dyDescent="0.25">
      <c r="A132" s="18">
        <v>35373</v>
      </c>
      <c r="B132" s="24">
        <f t="shared" si="2"/>
        <v>128</v>
      </c>
      <c r="C132" s="14" t="s">
        <v>196</v>
      </c>
      <c r="D132" s="38" t="s">
        <v>231</v>
      </c>
      <c r="E132" s="14">
        <v>2.7250000000000001</v>
      </c>
      <c r="F132" s="14">
        <v>2.585</v>
      </c>
      <c r="H132" s="14">
        <v>2.65</v>
      </c>
      <c r="K132" s="14">
        <v>2.585</v>
      </c>
      <c r="L132" s="19">
        <v>2.56</v>
      </c>
      <c r="M132" s="19">
        <v>2.52</v>
      </c>
      <c r="N132" s="14">
        <v>2.23</v>
      </c>
      <c r="Q132" s="14">
        <v>2.8650000000000002</v>
      </c>
      <c r="R132" s="14">
        <v>2.74</v>
      </c>
      <c r="T132" s="14">
        <v>2.41</v>
      </c>
      <c r="U132" s="14">
        <v>2.48</v>
      </c>
      <c r="V132" s="14">
        <v>2.98</v>
      </c>
      <c r="X132" s="14">
        <v>2.89</v>
      </c>
      <c r="Y132" s="14">
        <v>3.14</v>
      </c>
    </row>
    <row r="133" spans="1:25" x14ac:dyDescent="0.25">
      <c r="A133" s="18">
        <v>35374</v>
      </c>
      <c r="B133" s="24">
        <f t="shared" si="2"/>
        <v>129</v>
      </c>
      <c r="C133" s="14" t="s">
        <v>197</v>
      </c>
      <c r="D133" s="38" t="s">
        <v>231</v>
      </c>
      <c r="E133" s="14">
        <v>2.6150000000000002</v>
      </c>
      <c r="F133" s="14">
        <v>2.4900000000000002</v>
      </c>
      <c r="H133" s="14">
        <v>2.6</v>
      </c>
      <c r="K133" s="14">
        <v>2.5</v>
      </c>
      <c r="L133" s="19">
        <v>2.4849999999999999</v>
      </c>
      <c r="M133" s="19">
        <v>2.4849999999999999</v>
      </c>
      <c r="N133" s="14">
        <v>2.165</v>
      </c>
      <c r="Q133" s="14">
        <v>2.7549999999999999</v>
      </c>
      <c r="R133" s="14">
        <v>2.63</v>
      </c>
      <c r="T133" s="14">
        <v>2.5350000000000001</v>
      </c>
      <c r="U133" s="14">
        <v>2.605</v>
      </c>
      <c r="V133" s="14">
        <v>2.82</v>
      </c>
      <c r="X133" s="14">
        <v>2.9649999999999999</v>
      </c>
      <c r="Y133" s="14">
        <v>2.9550000000000001</v>
      </c>
    </row>
    <row r="134" spans="1:25" x14ac:dyDescent="0.25">
      <c r="A134" s="18">
        <v>35375</v>
      </c>
      <c r="B134" s="24">
        <f t="shared" si="2"/>
        <v>130</v>
      </c>
      <c r="C134" s="14" t="s">
        <v>198</v>
      </c>
      <c r="D134" s="38" t="s">
        <v>231</v>
      </c>
      <c r="E134" s="14">
        <v>2.7050000000000001</v>
      </c>
      <c r="F134" s="14">
        <v>2.5449999999999999</v>
      </c>
      <c r="H134" s="14">
        <v>2.69</v>
      </c>
      <c r="K134" s="14">
        <v>2.605</v>
      </c>
      <c r="L134" s="19">
        <v>2.4950000000000001</v>
      </c>
      <c r="M134" s="19">
        <v>2.48</v>
      </c>
      <c r="N134" s="14">
        <v>2.2200000000000002</v>
      </c>
      <c r="Q134" s="14">
        <v>2.875</v>
      </c>
      <c r="R134" s="14">
        <v>2.7250000000000001</v>
      </c>
      <c r="T134" s="14">
        <v>2.54</v>
      </c>
      <c r="U134" s="14">
        <v>2.61</v>
      </c>
      <c r="V134" s="14">
        <v>2.68</v>
      </c>
      <c r="X134" s="14">
        <v>2.98</v>
      </c>
      <c r="Y134" s="14">
        <v>2.95</v>
      </c>
    </row>
    <row r="135" spans="1:25" x14ac:dyDescent="0.25">
      <c r="A135" s="18">
        <v>35376</v>
      </c>
      <c r="B135" s="24">
        <f t="shared" si="2"/>
        <v>131</v>
      </c>
      <c r="C135" s="14" t="s">
        <v>199</v>
      </c>
      <c r="D135" s="38" t="s">
        <v>231</v>
      </c>
      <c r="E135" s="14">
        <v>2.7149999999999999</v>
      </c>
      <c r="F135" s="14">
        <v>2.5299999999999998</v>
      </c>
      <c r="H135" s="14">
        <v>2.6749999999999998</v>
      </c>
      <c r="K135" s="14">
        <v>2.6150000000000002</v>
      </c>
      <c r="L135" s="19">
        <v>2.48</v>
      </c>
      <c r="M135" s="19">
        <v>2.4449999999999998</v>
      </c>
      <c r="N135" s="14">
        <v>2.2599999999999998</v>
      </c>
      <c r="Q135" s="14">
        <v>2.89</v>
      </c>
      <c r="R135" s="14">
        <v>2.7050000000000001</v>
      </c>
      <c r="T135" s="14">
        <v>2.5049999999999999</v>
      </c>
      <c r="U135" s="14">
        <v>2.5950000000000002</v>
      </c>
      <c r="V135" s="14">
        <v>2.87</v>
      </c>
      <c r="X135" s="14">
        <v>3.12</v>
      </c>
      <c r="Y135" s="14">
        <v>2.9</v>
      </c>
    </row>
    <row r="136" spans="1:25" x14ac:dyDescent="0.25">
      <c r="A136" s="18">
        <v>35377</v>
      </c>
      <c r="B136" s="24">
        <f t="shared" ref="B136:B199" si="3">B135+1</f>
        <v>132</v>
      </c>
      <c r="C136" s="14" t="s">
        <v>200</v>
      </c>
      <c r="D136" s="38" t="s">
        <v>231</v>
      </c>
      <c r="E136" s="14">
        <v>2.6949999999999998</v>
      </c>
      <c r="F136" s="14">
        <v>2.5049999999999999</v>
      </c>
      <c r="H136" s="14">
        <v>2.69</v>
      </c>
      <c r="K136" s="14">
        <v>2.585</v>
      </c>
      <c r="L136" s="19">
        <v>2.4900000000000002</v>
      </c>
      <c r="M136" s="19">
        <v>2.4350000000000001</v>
      </c>
      <c r="N136" s="14">
        <v>2.2599999999999998</v>
      </c>
      <c r="Q136" s="14">
        <v>2.92</v>
      </c>
      <c r="R136" s="14">
        <v>2.6549999999999998</v>
      </c>
      <c r="T136" s="14">
        <v>2.5099999999999998</v>
      </c>
      <c r="U136" s="14">
        <v>2.6</v>
      </c>
      <c r="V136" s="14">
        <v>2.88</v>
      </c>
      <c r="X136" s="14">
        <v>3.12</v>
      </c>
      <c r="Y136" s="14">
        <v>3.06</v>
      </c>
    </row>
    <row r="137" spans="1:25" x14ac:dyDescent="0.25">
      <c r="A137" s="18">
        <v>35378</v>
      </c>
      <c r="B137" s="24">
        <f t="shared" si="3"/>
        <v>133</v>
      </c>
      <c r="C137" s="14" t="s">
        <v>201</v>
      </c>
      <c r="D137" s="38" t="s">
        <v>231</v>
      </c>
      <c r="E137" s="14">
        <v>2.6949999999999998</v>
      </c>
      <c r="F137" s="14">
        <v>2.5049999999999999</v>
      </c>
      <c r="H137" s="14">
        <v>2.69</v>
      </c>
      <c r="K137" s="14">
        <v>2.585</v>
      </c>
      <c r="L137" s="19">
        <v>2.4900000000000002</v>
      </c>
      <c r="M137" s="19">
        <v>2.4350000000000001</v>
      </c>
      <c r="N137" s="14">
        <v>2.2599999999999998</v>
      </c>
      <c r="Q137" s="14">
        <v>2.92</v>
      </c>
      <c r="R137" s="14">
        <v>2.6549999999999998</v>
      </c>
      <c r="T137" s="14">
        <v>2.5099999999999998</v>
      </c>
      <c r="U137" s="14">
        <v>2.6</v>
      </c>
      <c r="V137" s="14">
        <v>2.88</v>
      </c>
      <c r="X137" s="14">
        <v>3.12</v>
      </c>
      <c r="Y137" s="14">
        <v>3.06</v>
      </c>
    </row>
    <row r="138" spans="1:25" x14ac:dyDescent="0.25">
      <c r="A138" s="18">
        <v>35379</v>
      </c>
      <c r="B138" s="24">
        <f t="shared" si="3"/>
        <v>134</v>
      </c>
      <c r="C138" s="14" t="s">
        <v>202</v>
      </c>
      <c r="D138" s="38" t="s">
        <v>231</v>
      </c>
      <c r="E138" s="14">
        <v>2.6949999999999998</v>
      </c>
      <c r="F138" s="14">
        <v>2.5049999999999999</v>
      </c>
      <c r="H138" s="14">
        <v>2.69</v>
      </c>
      <c r="K138" s="14">
        <v>2.585</v>
      </c>
      <c r="L138" s="19">
        <v>2.4900000000000002</v>
      </c>
      <c r="M138" s="19">
        <v>2.4350000000000001</v>
      </c>
      <c r="N138" s="14">
        <v>2.2599999999999998</v>
      </c>
      <c r="Q138" s="14">
        <v>2.92</v>
      </c>
      <c r="R138" s="14">
        <v>2.6549999999999998</v>
      </c>
      <c r="T138" s="14">
        <v>2.5249999999999999</v>
      </c>
      <c r="U138" s="14">
        <v>2.645</v>
      </c>
      <c r="V138" s="14">
        <v>2.88</v>
      </c>
      <c r="X138" s="14">
        <v>3.2650000000000001</v>
      </c>
      <c r="Y138" s="14">
        <v>3.06</v>
      </c>
    </row>
    <row r="139" spans="1:25" x14ac:dyDescent="0.25">
      <c r="A139" s="18">
        <v>35380</v>
      </c>
      <c r="B139" s="24">
        <f t="shared" si="3"/>
        <v>135</v>
      </c>
      <c r="C139" s="14" t="s">
        <v>196</v>
      </c>
      <c r="D139" s="38" t="s">
        <v>231</v>
      </c>
      <c r="E139" s="14">
        <v>2.7250000000000001</v>
      </c>
      <c r="F139" s="14">
        <v>2.5350000000000001</v>
      </c>
      <c r="H139" s="14">
        <v>2.6850000000000001</v>
      </c>
      <c r="K139" s="14">
        <v>2.62</v>
      </c>
      <c r="L139" s="19">
        <v>2.4750000000000001</v>
      </c>
      <c r="M139" s="19">
        <v>2.4249999999999998</v>
      </c>
      <c r="N139" s="14">
        <v>2.25</v>
      </c>
      <c r="Q139" s="14">
        <v>3.0249999999999999</v>
      </c>
      <c r="R139" s="14">
        <v>2.6549999999999998</v>
      </c>
      <c r="T139" s="14">
        <v>2.6150000000000002</v>
      </c>
      <c r="U139" s="14">
        <v>2.6949999999999998</v>
      </c>
      <c r="V139" s="14">
        <v>2.89</v>
      </c>
      <c r="X139" s="14">
        <v>3.4449999999999998</v>
      </c>
      <c r="Y139" s="14">
        <v>3.24</v>
      </c>
    </row>
    <row r="140" spans="1:25" x14ac:dyDescent="0.25">
      <c r="A140" s="18">
        <v>35381</v>
      </c>
      <c r="B140" s="24">
        <f t="shared" si="3"/>
        <v>136</v>
      </c>
      <c r="C140" s="14" t="s">
        <v>197</v>
      </c>
      <c r="D140" s="38" t="s">
        <v>231</v>
      </c>
      <c r="E140" s="14">
        <v>2.75</v>
      </c>
      <c r="F140" s="14">
        <v>2.56</v>
      </c>
      <c r="H140" s="14">
        <v>2.72</v>
      </c>
      <c r="K140" s="14">
        <v>2.665</v>
      </c>
      <c r="L140" s="19">
        <v>2.5299999999999998</v>
      </c>
      <c r="M140" s="19">
        <v>2.395</v>
      </c>
      <c r="N140" s="14">
        <v>2.2400000000000002</v>
      </c>
      <c r="Q140" s="14">
        <v>3.1349999999999998</v>
      </c>
      <c r="R140" s="14">
        <v>2.63</v>
      </c>
      <c r="T140" s="14">
        <v>2.54</v>
      </c>
      <c r="U140" s="14">
        <v>2.63</v>
      </c>
      <c r="V140" s="14">
        <v>2.9</v>
      </c>
      <c r="X140" s="14">
        <v>3.57</v>
      </c>
      <c r="Y140" s="14">
        <v>3.41</v>
      </c>
    </row>
    <row r="141" spans="1:25" x14ac:dyDescent="0.25">
      <c r="A141" s="18">
        <v>35382</v>
      </c>
      <c r="B141" s="24">
        <f t="shared" si="3"/>
        <v>137</v>
      </c>
      <c r="C141" s="14" t="s">
        <v>198</v>
      </c>
      <c r="D141" s="38" t="s">
        <v>231</v>
      </c>
      <c r="E141" s="14">
        <v>2.7050000000000001</v>
      </c>
      <c r="F141" s="14">
        <v>2.5150000000000001</v>
      </c>
      <c r="H141" s="14">
        <v>2.665</v>
      </c>
      <c r="K141" s="14">
        <v>2.59</v>
      </c>
      <c r="L141" s="19">
        <v>2.4849999999999999</v>
      </c>
      <c r="M141" s="19">
        <v>2.3849999999999998</v>
      </c>
      <c r="N141" s="14">
        <v>2.13</v>
      </c>
      <c r="Q141" s="14">
        <v>3.125</v>
      </c>
      <c r="R141" s="14">
        <v>2.66</v>
      </c>
      <c r="T141" s="14">
        <v>2.4849999999999999</v>
      </c>
      <c r="U141" s="14">
        <v>2.5649999999999999</v>
      </c>
      <c r="V141" s="14">
        <v>3.14</v>
      </c>
      <c r="X141" s="14">
        <v>3.55</v>
      </c>
      <c r="Y141" s="14">
        <v>3.5350000000000001</v>
      </c>
    </row>
    <row r="142" spans="1:25" x14ac:dyDescent="0.25">
      <c r="A142" s="18">
        <v>35383</v>
      </c>
      <c r="B142" s="24">
        <f t="shared" si="3"/>
        <v>138</v>
      </c>
      <c r="C142" s="14" t="s">
        <v>199</v>
      </c>
      <c r="D142" s="38" t="s">
        <v>231</v>
      </c>
      <c r="E142" s="14">
        <v>2.7549999999999999</v>
      </c>
      <c r="F142" s="14">
        <v>2.59</v>
      </c>
      <c r="H142" s="14">
        <v>2.6850000000000001</v>
      </c>
      <c r="K142" s="14">
        <v>2.5649999999999999</v>
      </c>
      <c r="L142" s="19">
        <v>2.5499999999999998</v>
      </c>
      <c r="M142" s="19">
        <v>2.4049999999999998</v>
      </c>
      <c r="N142" s="14">
        <v>2.02</v>
      </c>
      <c r="Q142" s="14">
        <v>3.11</v>
      </c>
      <c r="R142" s="14">
        <v>2.67</v>
      </c>
      <c r="T142" s="14">
        <v>2.5449999999999999</v>
      </c>
      <c r="U142" s="14">
        <v>2.58</v>
      </c>
      <c r="V142" s="14">
        <v>3.16</v>
      </c>
      <c r="X142" s="14">
        <v>3.54</v>
      </c>
      <c r="Y142" s="14">
        <v>3.47</v>
      </c>
    </row>
    <row r="143" spans="1:25" x14ac:dyDescent="0.25">
      <c r="A143" s="18">
        <v>35384</v>
      </c>
      <c r="B143" s="24">
        <f t="shared" si="3"/>
        <v>139</v>
      </c>
      <c r="C143" s="14" t="s">
        <v>200</v>
      </c>
      <c r="D143" s="38" t="s">
        <v>231</v>
      </c>
      <c r="E143" s="14">
        <v>2.79</v>
      </c>
      <c r="F143" s="14">
        <v>2.5099999999999998</v>
      </c>
      <c r="H143" s="14">
        <v>2.7</v>
      </c>
      <c r="K143" s="14">
        <v>2.605</v>
      </c>
      <c r="L143" s="19">
        <v>2.41</v>
      </c>
      <c r="M143" s="19">
        <v>2.4849999999999999</v>
      </c>
      <c r="N143" s="14">
        <v>1.9950000000000001</v>
      </c>
      <c r="Q143" s="14">
        <v>3.1349999999999998</v>
      </c>
      <c r="R143" s="14">
        <v>2.6749999999999998</v>
      </c>
      <c r="T143" s="14">
        <v>2.5499999999999998</v>
      </c>
      <c r="U143" s="14">
        <v>2.58</v>
      </c>
      <c r="V143" s="14">
        <v>2.99</v>
      </c>
      <c r="X143" s="14">
        <v>3.54</v>
      </c>
      <c r="Y143" s="14">
        <v>3.42</v>
      </c>
    </row>
    <row r="144" spans="1:25" x14ac:dyDescent="0.25">
      <c r="A144" s="18">
        <v>35385</v>
      </c>
      <c r="B144" s="24">
        <f t="shared" si="3"/>
        <v>140</v>
      </c>
      <c r="C144" s="14" t="s">
        <v>201</v>
      </c>
      <c r="D144" s="38" t="s">
        <v>231</v>
      </c>
      <c r="E144" s="14">
        <v>2.79</v>
      </c>
      <c r="F144" s="14">
        <v>2.5099999999999998</v>
      </c>
      <c r="H144" s="14">
        <v>2.7</v>
      </c>
      <c r="K144" s="14">
        <v>2.61</v>
      </c>
      <c r="L144" s="19">
        <v>2.41</v>
      </c>
      <c r="M144" s="19">
        <v>2.4900000000000002</v>
      </c>
      <c r="N144" s="14">
        <v>2</v>
      </c>
      <c r="Q144" s="14">
        <v>3.14</v>
      </c>
      <c r="R144" s="14">
        <v>2.6749999999999998</v>
      </c>
      <c r="T144" s="14">
        <v>2.5499999999999998</v>
      </c>
      <c r="U144" s="14">
        <v>2.58</v>
      </c>
      <c r="V144" s="14">
        <v>3.13</v>
      </c>
      <c r="X144" s="14">
        <v>3.54</v>
      </c>
      <c r="Y144" s="14">
        <v>3.42</v>
      </c>
    </row>
    <row r="145" spans="1:25" x14ac:dyDescent="0.25">
      <c r="A145" s="18">
        <v>35386</v>
      </c>
      <c r="B145" s="24">
        <f t="shared" si="3"/>
        <v>141</v>
      </c>
      <c r="C145" s="14" t="s">
        <v>202</v>
      </c>
      <c r="D145" s="38" t="s">
        <v>231</v>
      </c>
      <c r="E145" s="14">
        <v>2.79</v>
      </c>
      <c r="F145" s="14">
        <v>2.5099999999999998</v>
      </c>
      <c r="H145" s="14">
        <v>2.7</v>
      </c>
      <c r="K145" s="14">
        <v>2.61</v>
      </c>
      <c r="L145" s="19">
        <v>2.41</v>
      </c>
      <c r="M145" s="19">
        <v>2.4900000000000002</v>
      </c>
      <c r="N145" s="14">
        <v>2</v>
      </c>
      <c r="Q145" s="14">
        <v>3.14</v>
      </c>
      <c r="R145" s="14">
        <v>2.6749999999999998</v>
      </c>
      <c r="T145" s="14">
        <v>2.6349999999999998</v>
      </c>
      <c r="U145" s="14">
        <v>2.6949999999999998</v>
      </c>
      <c r="V145" s="14">
        <v>3.13</v>
      </c>
      <c r="X145" s="14">
        <v>3.53</v>
      </c>
      <c r="Y145" s="14">
        <v>3.42</v>
      </c>
    </row>
    <row r="146" spans="1:25" x14ac:dyDescent="0.25">
      <c r="A146" s="18">
        <v>35387</v>
      </c>
      <c r="B146" s="24">
        <f t="shared" si="3"/>
        <v>142</v>
      </c>
      <c r="C146" s="14" t="s">
        <v>196</v>
      </c>
      <c r="D146" s="38" t="s">
        <v>231</v>
      </c>
      <c r="E146" s="14">
        <v>2.9</v>
      </c>
      <c r="F146" s="14">
        <v>2.59</v>
      </c>
      <c r="H146" s="14">
        <v>2.8050000000000002</v>
      </c>
      <c r="K146" s="14">
        <v>2.7149999999999999</v>
      </c>
      <c r="L146" s="19">
        <v>2.58</v>
      </c>
      <c r="M146" s="19">
        <v>2.5299999999999998</v>
      </c>
      <c r="N146" s="14">
        <v>2.37</v>
      </c>
      <c r="Q146" s="14">
        <v>3.2349999999999999</v>
      </c>
      <c r="R146" s="14">
        <v>2.77</v>
      </c>
      <c r="T146" s="14">
        <v>2.7749999999999999</v>
      </c>
      <c r="U146" s="14">
        <v>2.84</v>
      </c>
      <c r="V146" s="14">
        <v>3.13</v>
      </c>
      <c r="X146" s="14">
        <v>3.625</v>
      </c>
      <c r="Y146" s="14">
        <v>3.46</v>
      </c>
    </row>
    <row r="147" spans="1:25" x14ac:dyDescent="0.25">
      <c r="A147" s="18">
        <v>35388</v>
      </c>
      <c r="B147" s="24">
        <f t="shared" si="3"/>
        <v>143</v>
      </c>
      <c r="C147" s="14" t="s">
        <v>197</v>
      </c>
      <c r="D147" s="38" t="s">
        <v>231</v>
      </c>
      <c r="E147" s="14">
        <v>3.02</v>
      </c>
      <c r="F147" s="14">
        <v>2.72</v>
      </c>
      <c r="H147" s="14">
        <v>2.9449999999999998</v>
      </c>
      <c r="K147" s="14">
        <v>2.85</v>
      </c>
      <c r="L147" s="19">
        <v>2.89</v>
      </c>
      <c r="M147" s="19">
        <v>2.9049999999999998</v>
      </c>
      <c r="N147" s="14">
        <v>2.99</v>
      </c>
      <c r="Q147" s="14">
        <v>3.5049999999999999</v>
      </c>
      <c r="R147" s="14">
        <v>3.03</v>
      </c>
      <c r="T147" s="14">
        <v>3.1150000000000002</v>
      </c>
      <c r="U147" s="14">
        <v>3.26</v>
      </c>
      <c r="V147" s="14">
        <v>3.28</v>
      </c>
      <c r="X147" s="14">
        <v>3.98</v>
      </c>
      <c r="Y147" s="14">
        <v>3.4950000000000001</v>
      </c>
    </row>
    <row r="148" spans="1:25" x14ac:dyDescent="0.25">
      <c r="A148" s="18">
        <v>35389</v>
      </c>
      <c r="B148" s="24">
        <f t="shared" si="3"/>
        <v>144</v>
      </c>
      <c r="C148" s="14" t="s">
        <v>198</v>
      </c>
      <c r="D148" s="38" t="s">
        <v>231</v>
      </c>
      <c r="E148" s="14">
        <v>3.395</v>
      </c>
      <c r="F148" s="14">
        <v>3.14</v>
      </c>
      <c r="H148" s="14">
        <v>3.2850000000000001</v>
      </c>
      <c r="K148" s="14">
        <v>3.2450000000000001</v>
      </c>
      <c r="L148" s="19">
        <v>3.53</v>
      </c>
      <c r="M148" s="19">
        <v>3.63</v>
      </c>
      <c r="N148" s="14">
        <v>3.95</v>
      </c>
      <c r="Q148" s="14">
        <v>3.8250000000000002</v>
      </c>
      <c r="R148" s="14">
        <v>3.4</v>
      </c>
      <c r="T148" s="14">
        <v>3.57</v>
      </c>
      <c r="U148" s="14">
        <v>3.89</v>
      </c>
      <c r="V148" s="14">
        <v>3.48</v>
      </c>
      <c r="X148" s="14">
        <v>4.5049999999999999</v>
      </c>
      <c r="Y148" s="14">
        <v>4</v>
      </c>
    </row>
    <row r="149" spans="1:25" x14ac:dyDescent="0.25">
      <c r="A149" s="18">
        <v>35390</v>
      </c>
      <c r="B149" s="24">
        <f t="shared" si="3"/>
        <v>145</v>
      </c>
      <c r="C149" s="14" t="s">
        <v>199</v>
      </c>
      <c r="D149" s="38" t="s">
        <v>231</v>
      </c>
      <c r="E149" s="14">
        <v>3.6949999999999998</v>
      </c>
      <c r="F149" s="14">
        <v>3.35</v>
      </c>
      <c r="H149" s="14">
        <v>3.66</v>
      </c>
      <c r="K149" s="14">
        <v>3.91</v>
      </c>
      <c r="L149" s="19">
        <v>3.53</v>
      </c>
      <c r="M149" s="19">
        <v>4.7300000000000004</v>
      </c>
      <c r="N149" s="14">
        <v>4.7249999999999996</v>
      </c>
      <c r="Q149" s="14">
        <v>4.1900000000000004</v>
      </c>
      <c r="R149" s="14">
        <v>3.79</v>
      </c>
      <c r="T149" s="14">
        <v>3.53</v>
      </c>
      <c r="U149" s="14">
        <v>3.9</v>
      </c>
      <c r="V149" s="14">
        <v>3.92</v>
      </c>
      <c r="X149" s="14">
        <v>4.335</v>
      </c>
      <c r="Y149" s="14">
        <v>4</v>
      </c>
    </row>
    <row r="150" spans="1:25" x14ac:dyDescent="0.25">
      <c r="A150" s="18">
        <v>35391</v>
      </c>
      <c r="B150" s="24">
        <f t="shared" si="3"/>
        <v>146</v>
      </c>
      <c r="C150" s="14" t="s">
        <v>200</v>
      </c>
      <c r="D150" s="38" t="s">
        <v>231</v>
      </c>
      <c r="E150" s="14">
        <v>3.7</v>
      </c>
      <c r="F150" s="14">
        <v>3.4350000000000001</v>
      </c>
      <c r="H150" s="14">
        <v>3.6150000000000002</v>
      </c>
      <c r="K150" s="14">
        <v>3.79</v>
      </c>
      <c r="L150" s="19">
        <v>3.4350000000000001</v>
      </c>
      <c r="M150" s="19">
        <v>4.1950000000000003</v>
      </c>
      <c r="N150" s="14">
        <v>4.0049999999999999</v>
      </c>
      <c r="Q150" s="14">
        <v>4.16</v>
      </c>
      <c r="R150" s="14">
        <v>3.75</v>
      </c>
      <c r="T150" s="14">
        <v>3.53</v>
      </c>
      <c r="U150" s="14">
        <v>3.9</v>
      </c>
      <c r="V150" s="14">
        <v>4.3</v>
      </c>
      <c r="X150" s="14">
        <v>4.34</v>
      </c>
      <c r="Y150" s="14">
        <v>4.3099999999999996</v>
      </c>
    </row>
    <row r="151" spans="1:25" x14ac:dyDescent="0.25">
      <c r="A151" s="18">
        <v>35392</v>
      </c>
      <c r="B151" s="24">
        <f t="shared" si="3"/>
        <v>147</v>
      </c>
      <c r="C151" s="14" t="s">
        <v>201</v>
      </c>
      <c r="D151" s="38" t="s">
        <v>231</v>
      </c>
      <c r="E151" s="14">
        <v>3.7</v>
      </c>
      <c r="F151" s="14">
        <v>3.44</v>
      </c>
      <c r="H151" s="14">
        <v>3.62</v>
      </c>
      <c r="K151" s="14">
        <v>3.79</v>
      </c>
      <c r="L151" s="19">
        <v>3.44</v>
      </c>
      <c r="M151" s="19">
        <v>4.2</v>
      </c>
      <c r="N151" s="14">
        <v>4.01</v>
      </c>
      <c r="Q151" s="14">
        <v>4.16</v>
      </c>
      <c r="R151" s="14">
        <v>3.75</v>
      </c>
      <c r="T151" s="14">
        <v>3.53</v>
      </c>
      <c r="U151" s="14">
        <v>3.9</v>
      </c>
      <c r="V151" s="14">
        <v>4.22</v>
      </c>
      <c r="X151" s="14">
        <v>4.34</v>
      </c>
      <c r="Y151" s="14">
        <v>4.3099999999999996</v>
      </c>
    </row>
    <row r="152" spans="1:25" x14ac:dyDescent="0.25">
      <c r="A152" s="18">
        <v>35393</v>
      </c>
      <c r="B152" s="24">
        <f t="shared" si="3"/>
        <v>148</v>
      </c>
      <c r="C152" s="14" t="s">
        <v>202</v>
      </c>
      <c r="D152" s="38" t="s">
        <v>231</v>
      </c>
      <c r="E152" s="14">
        <v>3.7</v>
      </c>
      <c r="F152" s="14">
        <v>3.44</v>
      </c>
      <c r="H152" s="14">
        <v>3.62</v>
      </c>
      <c r="K152" s="14">
        <v>3.79</v>
      </c>
      <c r="L152" s="19">
        <v>3.44</v>
      </c>
      <c r="M152" s="19">
        <v>4.2</v>
      </c>
      <c r="N152" s="14">
        <v>4.01</v>
      </c>
      <c r="Q152" s="14">
        <v>4.16</v>
      </c>
      <c r="R152" s="14">
        <v>3.75</v>
      </c>
      <c r="T152" s="14">
        <v>3.87</v>
      </c>
      <c r="U152" s="14">
        <v>3.9849999999999999</v>
      </c>
      <c r="V152" s="14">
        <v>4.22</v>
      </c>
      <c r="X152" s="14">
        <v>4.3</v>
      </c>
      <c r="Y152" s="14">
        <v>4.3099999999999996</v>
      </c>
    </row>
    <row r="153" spans="1:25" x14ac:dyDescent="0.25">
      <c r="A153" s="18">
        <v>35394</v>
      </c>
      <c r="B153" s="24">
        <f t="shared" si="3"/>
        <v>149</v>
      </c>
      <c r="C153" s="14" t="s">
        <v>196</v>
      </c>
      <c r="D153" s="38" t="s">
        <v>231</v>
      </c>
      <c r="E153" s="14">
        <v>3.6949999999999998</v>
      </c>
      <c r="F153" s="14">
        <v>3.68</v>
      </c>
      <c r="H153" s="14">
        <v>3.89</v>
      </c>
      <c r="K153" s="14">
        <v>3.835</v>
      </c>
      <c r="L153" s="19">
        <v>3.52</v>
      </c>
      <c r="M153" s="19">
        <v>3.23</v>
      </c>
      <c r="N153" s="14">
        <v>3.145</v>
      </c>
      <c r="Q153" s="14">
        <v>4.1900000000000004</v>
      </c>
      <c r="R153" s="14">
        <v>3.85</v>
      </c>
      <c r="T153" s="14">
        <v>3.63</v>
      </c>
      <c r="U153" s="14">
        <v>3.8849999999999998</v>
      </c>
      <c r="V153" s="14">
        <v>4.22</v>
      </c>
      <c r="X153" s="14">
        <v>4.4550000000000001</v>
      </c>
      <c r="Y153" s="14">
        <v>4.2549999999999999</v>
      </c>
    </row>
    <row r="154" spans="1:25" x14ac:dyDescent="0.25">
      <c r="A154" s="18">
        <v>35395</v>
      </c>
      <c r="B154" s="24">
        <f t="shared" si="3"/>
        <v>150</v>
      </c>
      <c r="C154" s="14" t="s">
        <v>197</v>
      </c>
      <c r="D154" s="38" t="s">
        <v>231</v>
      </c>
      <c r="E154" s="14">
        <v>3.895</v>
      </c>
      <c r="F154" s="14">
        <v>3.8</v>
      </c>
      <c r="H154" s="14">
        <v>3.94</v>
      </c>
      <c r="K154" s="14">
        <v>3.78</v>
      </c>
      <c r="L154" s="19">
        <v>3.63</v>
      </c>
      <c r="M154" s="19">
        <v>3.02</v>
      </c>
      <c r="N154" s="14">
        <v>2.6549999999999998</v>
      </c>
      <c r="Q154" s="14">
        <v>4.38</v>
      </c>
      <c r="R154" s="14">
        <v>3.8</v>
      </c>
      <c r="T154" s="14">
        <v>3.61</v>
      </c>
      <c r="U154" s="14">
        <v>3.7</v>
      </c>
      <c r="V154" s="14">
        <v>4.0999999999999996</v>
      </c>
      <c r="X154" s="14">
        <v>4.26</v>
      </c>
      <c r="Y154" s="14">
        <v>4.8</v>
      </c>
    </row>
    <row r="155" spans="1:25" x14ac:dyDescent="0.25">
      <c r="A155" s="18">
        <v>35396</v>
      </c>
      <c r="B155" s="24">
        <f t="shared" si="3"/>
        <v>151</v>
      </c>
      <c r="C155" s="14" t="s">
        <v>198</v>
      </c>
      <c r="D155" s="38" t="s">
        <v>231</v>
      </c>
      <c r="E155" s="14">
        <v>3.8</v>
      </c>
      <c r="F155" s="14">
        <v>3.53</v>
      </c>
      <c r="H155" s="14">
        <v>3.7650000000000001</v>
      </c>
      <c r="K155" s="14">
        <v>3.69</v>
      </c>
      <c r="L155" s="19">
        <v>3.34</v>
      </c>
      <c r="M155" s="19">
        <v>3.11</v>
      </c>
      <c r="N155" s="14">
        <v>2.5550000000000002</v>
      </c>
      <c r="Q155" s="14">
        <v>4.26</v>
      </c>
      <c r="R155" s="14">
        <v>3.7949999999999999</v>
      </c>
      <c r="T155" s="14">
        <v>3.61</v>
      </c>
      <c r="U155" s="14">
        <v>3.7</v>
      </c>
      <c r="V155" s="14">
        <v>4.0599999999999996</v>
      </c>
      <c r="X155" s="14">
        <v>4.26</v>
      </c>
      <c r="Y155" s="14">
        <v>4.2649999999999997</v>
      </c>
    </row>
    <row r="156" spans="1:25" x14ac:dyDescent="0.25">
      <c r="A156" s="18">
        <v>35397</v>
      </c>
      <c r="B156" s="24">
        <f t="shared" si="3"/>
        <v>152</v>
      </c>
      <c r="C156" s="14" t="s">
        <v>199</v>
      </c>
      <c r="D156" s="38" t="s">
        <v>231</v>
      </c>
      <c r="E156" s="14">
        <v>3.8</v>
      </c>
      <c r="F156" s="14">
        <v>3.53</v>
      </c>
      <c r="H156" s="14">
        <v>3.77</v>
      </c>
      <c r="K156" s="14">
        <v>3.69</v>
      </c>
      <c r="L156" s="19">
        <v>3.34</v>
      </c>
      <c r="M156" s="19">
        <v>3.11</v>
      </c>
      <c r="N156" s="14">
        <v>2.56</v>
      </c>
      <c r="Q156" s="14">
        <v>4.26</v>
      </c>
      <c r="R156" s="14">
        <v>3.7949999999999999</v>
      </c>
      <c r="T156" s="14">
        <v>3.61</v>
      </c>
      <c r="U156" s="14">
        <v>3.7</v>
      </c>
      <c r="V156" s="14">
        <v>4.04</v>
      </c>
      <c r="X156" s="14">
        <v>4.26</v>
      </c>
      <c r="Y156" s="14">
        <v>4.2649999999999997</v>
      </c>
    </row>
    <row r="157" spans="1:25" x14ac:dyDescent="0.25">
      <c r="A157" s="18">
        <v>35398</v>
      </c>
      <c r="B157" s="24">
        <f t="shared" si="3"/>
        <v>153</v>
      </c>
      <c r="C157" s="14" t="s">
        <v>200</v>
      </c>
      <c r="D157" s="38" t="s">
        <v>231</v>
      </c>
      <c r="E157" s="14">
        <v>3.8</v>
      </c>
      <c r="F157" s="14">
        <v>3.53</v>
      </c>
      <c r="H157" s="14">
        <v>3.77</v>
      </c>
      <c r="K157" s="14">
        <v>3.69</v>
      </c>
      <c r="L157" s="19">
        <v>3.34</v>
      </c>
      <c r="M157" s="19">
        <v>3.11</v>
      </c>
      <c r="N157" s="14">
        <v>2.56</v>
      </c>
      <c r="Q157" s="14">
        <v>4.26</v>
      </c>
      <c r="R157" s="14">
        <v>3.7949999999999999</v>
      </c>
      <c r="T157" s="14">
        <v>3.61</v>
      </c>
      <c r="U157" s="14">
        <v>3.7</v>
      </c>
      <c r="V157" s="14">
        <v>4.04</v>
      </c>
      <c r="X157" s="14">
        <v>4.26</v>
      </c>
      <c r="Y157" s="14">
        <v>4.2649999999999997</v>
      </c>
    </row>
    <row r="158" spans="1:25" x14ac:dyDescent="0.25">
      <c r="A158" s="18">
        <v>35399</v>
      </c>
      <c r="B158" s="24">
        <f t="shared" si="3"/>
        <v>154</v>
      </c>
      <c r="C158" s="14" t="s">
        <v>201</v>
      </c>
      <c r="D158" s="38" t="s">
        <v>232</v>
      </c>
      <c r="E158" s="14">
        <v>3.8</v>
      </c>
      <c r="F158" s="14">
        <v>3.53</v>
      </c>
      <c r="H158" s="14">
        <v>3.77</v>
      </c>
      <c r="K158" s="14">
        <v>3.69</v>
      </c>
      <c r="L158" s="19">
        <v>3.34</v>
      </c>
      <c r="M158" s="19">
        <v>3.11</v>
      </c>
      <c r="N158" s="14">
        <v>2.56</v>
      </c>
      <c r="Q158" s="14">
        <v>4.26</v>
      </c>
      <c r="R158" s="14">
        <v>3.7949999999999999</v>
      </c>
      <c r="T158" s="14">
        <v>3.61</v>
      </c>
      <c r="U158" s="14">
        <v>3.7</v>
      </c>
      <c r="V158" s="14">
        <v>4.04</v>
      </c>
      <c r="X158" s="14">
        <v>4.26</v>
      </c>
      <c r="Y158" s="14">
        <v>4.2699999999999996</v>
      </c>
    </row>
    <row r="159" spans="1:25" x14ac:dyDescent="0.25">
      <c r="A159" s="18">
        <v>35400</v>
      </c>
      <c r="B159" s="24">
        <f t="shared" si="3"/>
        <v>155</v>
      </c>
      <c r="C159" s="14" t="s">
        <v>202</v>
      </c>
      <c r="D159" s="38" t="s">
        <v>232</v>
      </c>
      <c r="E159" s="14">
        <v>3.8</v>
      </c>
      <c r="F159" s="14">
        <v>3.53</v>
      </c>
      <c r="H159" s="14">
        <v>3.77</v>
      </c>
      <c r="K159" s="14">
        <v>3.69</v>
      </c>
      <c r="L159" s="19">
        <v>3.34</v>
      </c>
      <c r="M159" s="19">
        <v>3.11</v>
      </c>
      <c r="N159" s="14">
        <v>2.56</v>
      </c>
      <c r="Q159" s="14">
        <v>4.26</v>
      </c>
      <c r="R159" s="14">
        <v>3.7949999999999999</v>
      </c>
      <c r="T159" s="14">
        <v>3.48</v>
      </c>
      <c r="U159" s="14">
        <v>3.605</v>
      </c>
      <c r="V159" s="14">
        <v>4.04</v>
      </c>
      <c r="X159" s="14">
        <v>4.3</v>
      </c>
      <c r="Y159" s="14">
        <v>4.2699999999999996</v>
      </c>
    </row>
    <row r="160" spans="1:25" x14ac:dyDescent="0.25">
      <c r="A160" s="18">
        <v>35401</v>
      </c>
      <c r="B160" s="24">
        <f t="shared" si="3"/>
        <v>156</v>
      </c>
      <c r="C160" s="14" t="s">
        <v>196</v>
      </c>
      <c r="D160" s="38" t="s">
        <v>232</v>
      </c>
      <c r="E160" s="14">
        <v>3.73</v>
      </c>
      <c r="F160" s="14">
        <v>3.56</v>
      </c>
      <c r="H160" s="14">
        <v>3.64</v>
      </c>
      <c r="K160" s="14">
        <v>3.5550000000000002</v>
      </c>
      <c r="L160" s="19">
        <v>3.58</v>
      </c>
      <c r="M160" s="19">
        <v>3.3450000000000002</v>
      </c>
      <c r="N160" s="14">
        <v>2.58</v>
      </c>
      <c r="Q160" s="14">
        <v>4.0599999999999996</v>
      </c>
      <c r="R160" s="14">
        <v>3.76</v>
      </c>
      <c r="T160" s="14">
        <v>3.3</v>
      </c>
      <c r="U160" s="14">
        <v>3.4350000000000001</v>
      </c>
      <c r="V160" s="14">
        <v>4.04</v>
      </c>
      <c r="X160" s="14">
        <v>4.2300000000000004</v>
      </c>
      <c r="Y160" s="14">
        <v>4.6749999999999998</v>
      </c>
    </row>
    <row r="161" spans="1:25" x14ac:dyDescent="0.25">
      <c r="A161" s="18">
        <v>35402</v>
      </c>
      <c r="B161" s="24">
        <f t="shared" si="3"/>
        <v>157</v>
      </c>
      <c r="C161" s="14" t="s">
        <v>197</v>
      </c>
      <c r="D161" s="38" t="s">
        <v>232</v>
      </c>
      <c r="E161" s="14">
        <v>3.43</v>
      </c>
      <c r="F161" s="14">
        <v>3.4750000000000001</v>
      </c>
      <c r="H161" s="14">
        <v>3.4</v>
      </c>
      <c r="K161" s="14">
        <v>3.29</v>
      </c>
      <c r="L161" s="19">
        <v>3.5150000000000001</v>
      </c>
      <c r="M161" s="19">
        <v>3.42</v>
      </c>
      <c r="N161" s="14">
        <v>3.38</v>
      </c>
      <c r="Q161" s="14">
        <v>3.83</v>
      </c>
      <c r="R161" s="14">
        <v>3.7149999999999999</v>
      </c>
      <c r="T161" s="14">
        <v>3.5</v>
      </c>
      <c r="U161" s="14">
        <v>3.62</v>
      </c>
      <c r="V161" s="14">
        <v>3.92</v>
      </c>
      <c r="X161" s="14">
        <v>4.4000000000000004</v>
      </c>
      <c r="Y161" s="14">
        <v>4.4749999999999996</v>
      </c>
    </row>
    <row r="162" spans="1:25" x14ac:dyDescent="0.25">
      <c r="A162" s="18">
        <v>35403</v>
      </c>
      <c r="B162" s="24">
        <f t="shared" si="3"/>
        <v>158</v>
      </c>
      <c r="C162" s="14" t="s">
        <v>198</v>
      </c>
      <c r="D162" s="38" t="s">
        <v>232</v>
      </c>
      <c r="E162" s="14">
        <v>3.6850000000000001</v>
      </c>
      <c r="F162" s="14">
        <v>3.57</v>
      </c>
      <c r="H162" s="14">
        <v>3.6150000000000002</v>
      </c>
      <c r="K162" s="14">
        <v>3.58</v>
      </c>
      <c r="L162" s="19">
        <v>3.59</v>
      </c>
      <c r="M162" s="19">
        <v>3.5</v>
      </c>
      <c r="N162" s="14">
        <v>3.43</v>
      </c>
      <c r="Q162" s="14">
        <v>3.9849999999999999</v>
      </c>
      <c r="R162" s="14">
        <v>3.7149999999999999</v>
      </c>
      <c r="T162" s="14">
        <v>3.585</v>
      </c>
      <c r="U162" s="14">
        <v>3.74</v>
      </c>
      <c r="V162" s="14">
        <v>3.7149999999999999</v>
      </c>
      <c r="X162" s="14">
        <v>4.51</v>
      </c>
      <c r="Y162" s="14">
        <v>4.415</v>
      </c>
    </row>
    <row r="163" spans="1:25" x14ac:dyDescent="0.25">
      <c r="A163" s="18">
        <v>35404</v>
      </c>
      <c r="B163" s="24">
        <f t="shared" si="3"/>
        <v>159</v>
      </c>
      <c r="C163" s="14" t="s">
        <v>199</v>
      </c>
      <c r="D163" s="38" t="s">
        <v>232</v>
      </c>
      <c r="E163" s="14">
        <v>3.88</v>
      </c>
      <c r="F163" s="14">
        <v>3.54</v>
      </c>
      <c r="H163" s="14">
        <v>3.7850000000000001</v>
      </c>
      <c r="K163" s="14">
        <v>3.71</v>
      </c>
      <c r="L163" s="19">
        <v>3.56</v>
      </c>
      <c r="M163" s="19">
        <v>3.55</v>
      </c>
      <c r="N163" s="14">
        <v>3.5350000000000001</v>
      </c>
      <c r="Q163" s="14">
        <v>4.1950000000000003</v>
      </c>
      <c r="R163" s="14">
        <v>3.7749999999999999</v>
      </c>
      <c r="T163" s="14">
        <v>3.4849999999999999</v>
      </c>
      <c r="U163" s="14">
        <v>3.55</v>
      </c>
      <c r="V163" s="14">
        <v>3.9249999999999998</v>
      </c>
      <c r="X163" s="14">
        <v>4.41</v>
      </c>
      <c r="Y163" s="14">
        <v>4.33</v>
      </c>
    </row>
    <row r="164" spans="1:25" x14ac:dyDescent="0.25">
      <c r="A164" s="18">
        <v>35405</v>
      </c>
      <c r="B164" s="24">
        <f t="shared" si="3"/>
        <v>160</v>
      </c>
      <c r="C164" s="14" t="s">
        <v>200</v>
      </c>
      <c r="D164" s="38" t="s">
        <v>232</v>
      </c>
      <c r="E164" s="14">
        <v>3.665</v>
      </c>
      <c r="F164" s="14">
        <v>3.5049999999999999</v>
      </c>
      <c r="H164" s="14">
        <v>3.6</v>
      </c>
      <c r="K164" s="14">
        <v>3.5449999999999999</v>
      </c>
      <c r="L164" s="19">
        <v>3.51</v>
      </c>
      <c r="M164" s="19">
        <v>3.44</v>
      </c>
      <c r="N164" s="14">
        <v>3.3650000000000002</v>
      </c>
      <c r="Q164" s="14">
        <v>3.97</v>
      </c>
      <c r="R164" s="14">
        <v>3.7749999999999999</v>
      </c>
      <c r="T164" s="14">
        <v>3.4849999999999999</v>
      </c>
      <c r="U164" s="14">
        <v>3.55</v>
      </c>
      <c r="V164" s="14">
        <v>3.94</v>
      </c>
      <c r="X164" s="14">
        <v>4.41</v>
      </c>
      <c r="Y164" s="14">
        <v>4.5</v>
      </c>
    </row>
    <row r="165" spans="1:25" x14ac:dyDescent="0.25">
      <c r="A165" s="18">
        <v>35406</v>
      </c>
      <c r="B165" s="24">
        <f t="shared" si="3"/>
        <v>161</v>
      </c>
      <c r="C165" s="14" t="s">
        <v>201</v>
      </c>
      <c r="D165" s="38" t="s">
        <v>232</v>
      </c>
      <c r="E165" s="14">
        <v>3.665</v>
      </c>
      <c r="F165" s="14">
        <v>3.5049999999999999</v>
      </c>
      <c r="H165" s="14">
        <v>3.6</v>
      </c>
      <c r="K165" s="14">
        <v>3.5449999999999999</v>
      </c>
      <c r="L165" s="19">
        <v>3.51</v>
      </c>
      <c r="M165" s="19">
        <v>3.44</v>
      </c>
      <c r="N165" s="14">
        <v>3.3650000000000002</v>
      </c>
      <c r="Q165" s="14">
        <v>3.97</v>
      </c>
      <c r="R165" s="14">
        <v>3.7749999999999999</v>
      </c>
      <c r="T165" s="14">
        <v>3.4849999999999999</v>
      </c>
      <c r="U165" s="14">
        <v>3.55</v>
      </c>
      <c r="V165" s="14">
        <v>3.7749999999999999</v>
      </c>
      <c r="X165" s="14">
        <v>4.41</v>
      </c>
      <c r="Y165" s="14">
        <v>4.5</v>
      </c>
    </row>
    <row r="166" spans="1:25" x14ac:dyDescent="0.25">
      <c r="A166" s="18">
        <v>35407</v>
      </c>
      <c r="B166" s="24">
        <f t="shared" si="3"/>
        <v>162</v>
      </c>
      <c r="C166" s="14" t="s">
        <v>202</v>
      </c>
      <c r="D166" s="38" t="s">
        <v>232</v>
      </c>
      <c r="E166" s="14">
        <v>3.665</v>
      </c>
      <c r="F166" s="14">
        <v>3.5049999999999999</v>
      </c>
      <c r="H166" s="14">
        <v>3.6</v>
      </c>
      <c r="K166" s="14">
        <v>3.5449999999999999</v>
      </c>
      <c r="L166" s="19">
        <v>3.51</v>
      </c>
      <c r="M166" s="19">
        <v>3.44</v>
      </c>
      <c r="N166" s="14">
        <v>3.3650000000000002</v>
      </c>
      <c r="Q166" s="14">
        <v>3.97</v>
      </c>
      <c r="R166" s="14">
        <v>3.7749999999999999</v>
      </c>
      <c r="T166" s="14">
        <v>3.21</v>
      </c>
      <c r="U166" s="14">
        <v>3.2949999999999999</v>
      </c>
      <c r="V166" s="14">
        <v>3.7749999999999999</v>
      </c>
      <c r="X166" s="14">
        <v>4.09</v>
      </c>
      <c r="Y166" s="14">
        <v>4.5</v>
      </c>
    </row>
    <row r="167" spans="1:25" x14ac:dyDescent="0.25">
      <c r="A167" s="18">
        <v>35408</v>
      </c>
      <c r="B167" s="24">
        <f t="shared" si="3"/>
        <v>163</v>
      </c>
      <c r="C167" s="14" t="s">
        <v>196</v>
      </c>
      <c r="D167" s="38" t="s">
        <v>232</v>
      </c>
      <c r="E167" s="14">
        <v>3.37</v>
      </c>
      <c r="F167" s="14">
        <v>3.3</v>
      </c>
      <c r="H167" s="14">
        <v>3.34</v>
      </c>
      <c r="K167" s="14">
        <v>3.26</v>
      </c>
      <c r="L167" s="19">
        <v>3.27</v>
      </c>
      <c r="M167" s="19">
        <v>3.22</v>
      </c>
      <c r="N167" s="14">
        <v>3.07</v>
      </c>
      <c r="Q167" s="14">
        <v>3.69</v>
      </c>
      <c r="R167" s="14">
        <v>3.45</v>
      </c>
      <c r="T167" s="14">
        <v>3.1349999999999998</v>
      </c>
      <c r="U167" s="14">
        <v>3.2149999999999999</v>
      </c>
      <c r="V167" s="14">
        <v>3.7749999999999999</v>
      </c>
      <c r="X167" s="14">
        <v>4.03</v>
      </c>
      <c r="Y167" s="14">
        <v>4.2649999999999997</v>
      </c>
    </row>
    <row r="168" spans="1:25" x14ac:dyDescent="0.25">
      <c r="A168" s="18">
        <v>35409</v>
      </c>
      <c r="B168" s="24">
        <f t="shared" si="3"/>
        <v>164</v>
      </c>
      <c r="C168" s="14" t="s">
        <v>197</v>
      </c>
      <c r="D168" s="38" t="s">
        <v>232</v>
      </c>
      <c r="E168" s="14">
        <v>3.2149999999999999</v>
      </c>
      <c r="F168" s="14">
        <v>3.145</v>
      </c>
      <c r="H168" s="14">
        <v>3.25</v>
      </c>
      <c r="K168" s="14">
        <v>3.18</v>
      </c>
      <c r="L168" s="19">
        <v>3.18</v>
      </c>
      <c r="M168" s="19">
        <v>3.1349999999999998</v>
      </c>
      <c r="N168" s="14">
        <v>2.93</v>
      </c>
      <c r="Q168" s="14">
        <v>3.585</v>
      </c>
      <c r="R168" s="14">
        <v>3.355</v>
      </c>
      <c r="T168" s="14">
        <v>3.2949999999999999</v>
      </c>
      <c r="U168" s="14">
        <v>3.38</v>
      </c>
      <c r="V168" s="14">
        <v>3.4449999999999998</v>
      </c>
      <c r="X168" s="14">
        <v>4.0650000000000004</v>
      </c>
      <c r="Y168" s="14">
        <v>4.2249999999999996</v>
      </c>
    </row>
    <row r="169" spans="1:25" x14ac:dyDescent="0.25">
      <c r="A169" s="18">
        <v>35410</v>
      </c>
      <c r="B169" s="24">
        <f t="shared" si="3"/>
        <v>165</v>
      </c>
      <c r="C169" s="14" t="s">
        <v>198</v>
      </c>
      <c r="D169" s="38" t="s">
        <v>232</v>
      </c>
      <c r="E169" s="14">
        <v>3.4550000000000001</v>
      </c>
      <c r="F169" s="14">
        <v>3.24</v>
      </c>
      <c r="H169" s="14">
        <v>3.415</v>
      </c>
      <c r="K169" s="14">
        <v>3.3450000000000002</v>
      </c>
      <c r="L169" s="19">
        <v>3.24</v>
      </c>
      <c r="M169" s="19">
        <v>3.1349999999999998</v>
      </c>
      <c r="N169" s="14">
        <v>2.7749999999999999</v>
      </c>
      <c r="Q169" s="14">
        <v>3.74</v>
      </c>
      <c r="R169" s="14">
        <v>3.4649999999999999</v>
      </c>
      <c r="T169" s="14">
        <v>3.3</v>
      </c>
      <c r="U169" s="14">
        <v>3.41</v>
      </c>
      <c r="V169" s="14">
        <v>3.3849999999999998</v>
      </c>
      <c r="X169" s="14">
        <v>3.97</v>
      </c>
      <c r="Y169" s="14">
        <v>4.25</v>
      </c>
    </row>
    <row r="170" spans="1:25" x14ac:dyDescent="0.25">
      <c r="A170" s="18">
        <v>35411</v>
      </c>
      <c r="B170" s="24">
        <f t="shared" si="3"/>
        <v>166</v>
      </c>
      <c r="C170" s="14" t="s">
        <v>199</v>
      </c>
      <c r="D170" s="38" t="s">
        <v>232</v>
      </c>
      <c r="E170" s="14">
        <v>3.4249999999999998</v>
      </c>
      <c r="F170" s="14">
        <v>3.17</v>
      </c>
      <c r="H170" s="14">
        <v>3.4249999999999998</v>
      </c>
      <c r="K170" s="14">
        <v>3.33</v>
      </c>
      <c r="L170" s="19">
        <v>3.2</v>
      </c>
      <c r="M170" s="19">
        <v>3.1749999999999998</v>
      </c>
      <c r="N170" s="14">
        <v>2.89</v>
      </c>
      <c r="Q170" s="14">
        <v>3.68</v>
      </c>
      <c r="R170" s="14">
        <v>3.4550000000000001</v>
      </c>
      <c r="T170" s="14">
        <v>3.4350000000000001</v>
      </c>
      <c r="U170" s="14">
        <v>3.5350000000000001</v>
      </c>
      <c r="V170" s="14">
        <v>3.5550000000000002</v>
      </c>
      <c r="X170" s="14">
        <v>4</v>
      </c>
      <c r="Y170" s="14">
        <v>4.34</v>
      </c>
    </row>
    <row r="171" spans="1:25" x14ac:dyDescent="0.25">
      <c r="A171" s="18">
        <v>35412</v>
      </c>
      <c r="B171" s="24">
        <f t="shared" si="3"/>
        <v>167</v>
      </c>
      <c r="C171" s="14" t="s">
        <v>200</v>
      </c>
      <c r="D171" s="38" t="s">
        <v>232</v>
      </c>
      <c r="E171" s="14">
        <v>3.5950000000000002</v>
      </c>
      <c r="F171" s="14">
        <v>3.4049999999999998</v>
      </c>
      <c r="H171" s="14">
        <v>3.605</v>
      </c>
      <c r="K171" s="14">
        <v>3.4849999999999999</v>
      </c>
      <c r="L171" s="19">
        <v>3.4350000000000001</v>
      </c>
      <c r="M171" s="19">
        <v>3.38</v>
      </c>
      <c r="N171" s="14">
        <v>3.0649999999999999</v>
      </c>
      <c r="Q171" s="14">
        <v>3.8149999999999999</v>
      </c>
      <c r="R171" s="14">
        <v>3.59</v>
      </c>
      <c r="T171" s="14">
        <v>3.4350000000000001</v>
      </c>
      <c r="U171" s="14">
        <v>3.5350000000000001</v>
      </c>
      <c r="V171" s="14">
        <v>3.5350000000000001</v>
      </c>
      <c r="X171" s="14">
        <v>4</v>
      </c>
      <c r="Y171" s="14">
        <v>4.0999999999999996</v>
      </c>
    </row>
    <row r="172" spans="1:25" x14ac:dyDescent="0.25">
      <c r="A172" s="18">
        <v>35413</v>
      </c>
      <c r="B172" s="24">
        <f t="shared" si="3"/>
        <v>168</v>
      </c>
      <c r="C172" s="14" t="s">
        <v>201</v>
      </c>
      <c r="D172" s="38" t="s">
        <v>232</v>
      </c>
      <c r="E172" s="14">
        <v>3.5950000000000002</v>
      </c>
      <c r="F172" s="14">
        <v>3.4049999999999998</v>
      </c>
      <c r="H172" s="14">
        <v>3.605</v>
      </c>
      <c r="K172" s="14">
        <v>3.4849999999999999</v>
      </c>
      <c r="L172" s="19">
        <v>3.4350000000000001</v>
      </c>
      <c r="M172" s="19">
        <v>3.38</v>
      </c>
      <c r="N172" s="14">
        <v>3.0649999999999999</v>
      </c>
      <c r="Q172" s="14">
        <v>3.8149999999999999</v>
      </c>
      <c r="R172" s="14">
        <v>3.59</v>
      </c>
      <c r="T172" s="14">
        <v>3.4350000000000001</v>
      </c>
      <c r="U172" s="14">
        <v>3.5350000000000001</v>
      </c>
      <c r="V172" s="14">
        <v>3.7650000000000001</v>
      </c>
      <c r="X172" s="14">
        <v>4</v>
      </c>
      <c r="Y172" s="14">
        <v>4.0999999999999996</v>
      </c>
    </row>
    <row r="173" spans="1:25" x14ac:dyDescent="0.25">
      <c r="A173" s="18">
        <v>35414</v>
      </c>
      <c r="B173" s="24">
        <f t="shared" si="3"/>
        <v>169</v>
      </c>
      <c r="C173" s="14" t="s">
        <v>202</v>
      </c>
      <c r="D173" s="38" t="s">
        <v>232</v>
      </c>
      <c r="E173" s="14">
        <v>3.5950000000000002</v>
      </c>
      <c r="F173" s="14">
        <v>3.4049999999999998</v>
      </c>
      <c r="H173" s="14">
        <v>3.605</v>
      </c>
      <c r="K173" s="14">
        <v>3.4849999999999999</v>
      </c>
      <c r="L173" s="19">
        <v>3.4350000000000001</v>
      </c>
      <c r="M173" s="19">
        <v>3.38</v>
      </c>
      <c r="N173" s="14">
        <v>3.0649999999999999</v>
      </c>
      <c r="Q173" s="14">
        <v>3.8149999999999999</v>
      </c>
      <c r="R173" s="14">
        <v>3.59</v>
      </c>
      <c r="T173" s="14">
        <v>4.0049999999999999</v>
      </c>
      <c r="U173" s="14">
        <v>4.1749999999999998</v>
      </c>
      <c r="V173" s="14">
        <v>3.7650000000000001</v>
      </c>
      <c r="X173" s="14">
        <v>4.24</v>
      </c>
      <c r="Y173" s="14">
        <v>4.0999999999999996</v>
      </c>
    </row>
    <row r="174" spans="1:25" x14ac:dyDescent="0.25">
      <c r="A174" s="18">
        <v>35415</v>
      </c>
      <c r="B174" s="24">
        <f t="shared" si="3"/>
        <v>170</v>
      </c>
      <c r="C174" s="14" t="s">
        <v>196</v>
      </c>
      <c r="D174" s="38" t="s">
        <v>232</v>
      </c>
      <c r="E174" s="14">
        <v>4.0599999999999996</v>
      </c>
      <c r="F174" s="14">
        <v>4.0949999999999998</v>
      </c>
      <c r="H174" s="14">
        <v>4.24</v>
      </c>
      <c r="K174" s="14">
        <v>4.0750000000000002</v>
      </c>
      <c r="L174" s="19">
        <v>4.42</v>
      </c>
      <c r="M174" s="19">
        <v>4.1500000000000004</v>
      </c>
      <c r="N174" s="14">
        <v>4.2949999999999999</v>
      </c>
      <c r="Q174" s="14">
        <v>4.1399999999999997</v>
      </c>
      <c r="R174" s="14">
        <v>3.59</v>
      </c>
      <c r="T174" s="14">
        <v>4.625</v>
      </c>
      <c r="U174" s="14">
        <v>4.835</v>
      </c>
      <c r="V174" s="14">
        <v>3.7650000000000001</v>
      </c>
      <c r="X174" s="14">
        <v>4.625</v>
      </c>
      <c r="Y174" s="14">
        <v>4.4249999999999998</v>
      </c>
    </row>
    <row r="175" spans="1:25" x14ac:dyDescent="0.25">
      <c r="A175" s="18">
        <v>35416</v>
      </c>
      <c r="B175" s="24">
        <f t="shared" si="3"/>
        <v>171</v>
      </c>
      <c r="C175" s="14" t="s">
        <v>197</v>
      </c>
      <c r="D175" s="38" t="s">
        <v>232</v>
      </c>
      <c r="E175" s="14">
        <v>4.51</v>
      </c>
      <c r="F175" s="14">
        <v>4.87</v>
      </c>
      <c r="H175" s="14">
        <v>4.9800000000000004</v>
      </c>
      <c r="K175" s="14">
        <v>4.6900000000000004</v>
      </c>
      <c r="L175" s="19">
        <v>4.6950000000000003</v>
      </c>
      <c r="M175" s="19">
        <v>4.49</v>
      </c>
      <c r="N175" s="14">
        <v>4.2949999999999999</v>
      </c>
      <c r="Q175" s="14">
        <v>4.43</v>
      </c>
      <c r="R175" s="14">
        <v>4.55</v>
      </c>
      <c r="T175" s="14">
        <v>4.76</v>
      </c>
      <c r="U175" s="14">
        <v>4.9349999999999996</v>
      </c>
      <c r="V175" s="14">
        <v>4.1849999999999996</v>
      </c>
      <c r="X175" s="14">
        <v>4.5949999999999998</v>
      </c>
      <c r="Y175" s="14">
        <v>4.79</v>
      </c>
    </row>
    <row r="176" spans="1:25" x14ac:dyDescent="0.25">
      <c r="A176" s="18">
        <v>35417</v>
      </c>
      <c r="B176" s="24">
        <f t="shared" si="3"/>
        <v>172</v>
      </c>
      <c r="C176" s="14" t="s">
        <v>198</v>
      </c>
      <c r="D176" s="38" t="s">
        <v>232</v>
      </c>
      <c r="E176" s="14">
        <v>4.5250000000000004</v>
      </c>
      <c r="F176" s="14">
        <v>4.7949999999999999</v>
      </c>
      <c r="H176" s="14">
        <v>4.6500000000000004</v>
      </c>
      <c r="K176" s="14">
        <v>4.72</v>
      </c>
      <c r="L176" s="19">
        <v>4.6349999999999998</v>
      </c>
      <c r="M176" s="19">
        <v>4.3250000000000002</v>
      </c>
      <c r="N176" s="14">
        <v>4.3099999999999996</v>
      </c>
      <c r="Q176" s="14">
        <v>4.26</v>
      </c>
      <c r="R176" s="14">
        <v>4.4749999999999996</v>
      </c>
      <c r="T176" s="14">
        <v>4.6749999999999998</v>
      </c>
      <c r="U176" s="14">
        <v>4.82</v>
      </c>
      <c r="V176" s="14">
        <v>4.5350000000000001</v>
      </c>
      <c r="X176" s="14">
        <v>5</v>
      </c>
      <c r="Y176" s="14">
        <v>4.8150000000000004</v>
      </c>
    </row>
    <row r="177" spans="1:25" x14ac:dyDescent="0.25">
      <c r="A177" s="18">
        <v>35418</v>
      </c>
      <c r="B177" s="24">
        <f t="shared" si="3"/>
        <v>173</v>
      </c>
      <c r="C177" s="14" t="s">
        <v>199</v>
      </c>
      <c r="D177" s="38" t="s">
        <v>232</v>
      </c>
      <c r="E177" s="14">
        <v>4.7050000000000001</v>
      </c>
      <c r="F177" s="14">
        <v>4.7949999999999999</v>
      </c>
      <c r="H177" s="14">
        <v>4.8049999999999997</v>
      </c>
      <c r="K177" s="14">
        <v>4.7750000000000004</v>
      </c>
      <c r="L177" s="19">
        <v>4.6349999999999998</v>
      </c>
      <c r="M177" s="19">
        <v>4.5149999999999997</v>
      </c>
      <c r="N177" s="14">
        <v>4.5149999999999997</v>
      </c>
      <c r="Q177" s="14">
        <v>4.4850000000000003</v>
      </c>
      <c r="R177" s="14">
        <v>4.4749999999999996</v>
      </c>
      <c r="T177" s="14">
        <v>4.25</v>
      </c>
      <c r="U177" s="14">
        <v>4.415</v>
      </c>
      <c r="V177" s="14">
        <v>4.4400000000000004</v>
      </c>
      <c r="X177" s="14">
        <v>4.72</v>
      </c>
      <c r="Y177" s="14">
        <v>4.8150000000000004</v>
      </c>
    </row>
    <row r="178" spans="1:25" x14ac:dyDescent="0.25">
      <c r="A178" s="18">
        <v>35419</v>
      </c>
      <c r="B178" s="24">
        <f t="shared" si="3"/>
        <v>174</v>
      </c>
      <c r="C178" s="14" t="s">
        <v>200</v>
      </c>
      <c r="D178" s="38" t="s">
        <v>232</v>
      </c>
      <c r="E178" s="14">
        <v>4.38</v>
      </c>
      <c r="F178" s="14">
        <v>4.21</v>
      </c>
      <c r="H178" s="14">
        <v>4.4050000000000002</v>
      </c>
      <c r="K178" s="14">
        <v>4.37</v>
      </c>
      <c r="L178" s="19">
        <v>4.1900000000000004</v>
      </c>
      <c r="M178" s="19">
        <v>4.24</v>
      </c>
      <c r="N178" s="14">
        <v>4.33</v>
      </c>
      <c r="Q178" s="14">
        <v>4.375</v>
      </c>
      <c r="R178" s="14">
        <v>4.2</v>
      </c>
      <c r="T178" s="14">
        <v>4.25</v>
      </c>
      <c r="U178" s="14">
        <v>4.415</v>
      </c>
      <c r="V178" s="14">
        <v>4.58</v>
      </c>
      <c r="X178" s="14">
        <v>4.72</v>
      </c>
      <c r="Y178" s="14">
        <v>5.1950000000000003</v>
      </c>
    </row>
    <row r="179" spans="1:25" x14ac:dyDescent="0.25">
      <c r="A179" s="18">
        <v>35420</v>
      </c>
      <c r="B179" s="24">
        <f t="shared" si="3"/>
        <v>175</v>
      </c>
      <c r="C179" s="14" t="s">
        <v>201</v>
      </c>
      <c r="D179" s="38" t="s">
        <v>232</v>
      </c>
      <c r="E179" s="14">
        <v>4.38</v>
      </c>
      <c r="F179" s="14">
        <v>4.21</v>
      </c>
      <c r="H179" s="14">
        <v>4.4050000000000002</v>
      </c>
      <c r="K179" s="14">
        <v>4.37</v>
      </c>
      <c r="L179" s="19">
        <v>4.1900000000000004</v>
      </c>
      <c r="M179" s="19">
        <v>4.24</v>
      </c>
      <c r="N179" s="14">
        <v>4.33</v>
      </c>
      <c r="Q179" s="14">
        <v>4.375</v>
      </c>
      <c r="R179" s="14">
        <v>4.2</v>
      </c>
      <c r="T179" s="14">
        <v>4.25</v>
      </c>
      <c r="U179" s="14">
        <v>4.415</v>
      </c>
      <c r="V179" s="14">
        <v>4.51</v>
      </c>
      <c r="X179" s="14">
        <v>4.72</v>
      </c>
      <c r="Y179" s="14">
        <v>5.1950000000000003</v>
      </c>
    </row>
    <row r="180" spans="1:25" x14ac:dyDescent="0.25">
      <c r="A180" s="18">
        <v>35421</v>
      </c>
      <c r="B180" s="24">
        <f t="shared" si="3"/>
        <v>176</v>
      </c>
      <c r="C180" s="14" t="s">
        <v>202</v>
      </c>
      <c r="D180" s="38" t="s">
        <v>232</v>
      </c>
      <c r="E180" s="14">
        <v>4.38</v>
      </c>
      <c r="F180" s="14">
        <v>4.21</v>
      </c>
      <c r="H180" s="14">
        <v>4.4050000000000002</v>
      </c>
      <c r="K180" s="14">
        <v>4.37</v>
      </c>
      <c r="L180" s="19">
        <v>4.1900000000000004</v>
      </c>
      <c r="M180" s="19">
        <v>4.24</v>
      </c>
      <c r="N180" s="14">
        <v>4.33</v>
      </c>
      <c r="Q180" s="14">
        <v>4.375</v>
      </c>
      <c r="R180" s="14">
        <v>4.2</v>
      </c>
      <c r="T180" s="14">
        <v>3.855</v>
      </c>
      <c r="U180" s="14">
        <v>4.2149999999999999</v>
      </c>
      <c r="V180" s="14">
        <v>4.51</v>
      </c>
      <c r="X180" s="14">
        <v>4.0449999999999999</v>
      </c>
      <c r="Y180" s="14">
        <v>5.1950000000000003</v>
      </c>
    </row>
    <row r="181" spans="1:25" x14ac:dyDescent="0.25">
      <c r="A181" s="18">
        <v>35422</v>
      </c>
      <c r="B181" s="24">
        <f t="shared" si="3"/>
        <v>177</v>
      </c>
      <c r="C181" s="14" t="s">
        <v>196</v>
      </c>
      <c r="D181" s="38" t="s">
        <v>232</v>
      </c>
      <c r="E181" s="14">
        <v>4.07</v>
      </c>
      <c r="F181" s="14">
        <v>3.835</v>
      </c>
      <c r="H181" s="14">
        <v>3.91</v>
      </c>
      <c r="K181" s="14">
        <v>4.0250000000000004</v>
      </c>
      <c r="L181" s="19">
        <v>3.5350000000000001</v>
      </c>
      <c r="M181" s="19">
        <v>4.0750000000000002</v>
      </c>
      <c r="N181" s="14">
        <v>3.625</v>
      </c>
      <c r="Q181" s="14">
        <v>3.875</v>
      </c>
      <c r="R181" s="14">
        <v>3.91</v>
      </c>
      <c r="T181" s="14">
        <v>3.43</v>
      </c>
      <c r="U181" s="14">
        <v>3.6150000000000002</v>
      </c>
      <c r="V181" s="14">
        <v>4.51</v>
      </c>
      <c r="X181" s="14">
        <v>3.82</v>
      </c>
      <c r="Y181" s="14">
        <v>4.57</v>
      </c>
    </row>
    <row r="182" spans="1:25" x14ac:dyDescent="0.25">
      <c r="A182" s="18">
        <v>35423</v>
      </c>
      <c r="B182" s="24">
        <f t="shared" si="3"/>
        <v>178</v>
      </c>
      <c r="C182" s="14" t="s">
        <v>197</v>
      </c>
      <c r="D182" s="38" t="s">
        <v>232</v>
      </c>
      <c r="E182" s="14">
        <v>4.07</v>
      </c>
      <c r="F182" s="14">
        <v>3.835</v>
      </c>
      <c r="H182" s="14">
        <v>3.91</v>
      </c>
      <c r="K182" s="14">
        <v>4.0250000000000004</v>
      </c>
      <c r="L182" s="19">
        <v>3.5350000000000001</v>
      </c>
      <c r="M182" s="19">
        <v>4.0750000000000002</v>
      </c>
      <c r="N182" s="14">
        <v>3.625</v>
      </c>
      <c r="Q182" s="14">
        <v>3.875</v>
      </c>
      <c r="R182" s="14">
        <v>3.91</v>
      </c>
      <c r="T182" s="14">
        <v>3.43</v>
      </c>
      <c r="U182" s="14">
        <v>3.6150000000000002</v>
      </c>
      <c r="V182" s="14">
        <v>4.2050000000000001</v>
      </c>
      <c r="X182" s="14">
        <v>3.82</v>
      </c>
      <c r="Y182" s="14">
        <v>4.57</v>
      </c>
    </row>
    <row r="183" spans="1:25" x14ac:dyDescent="0.25">
      <c r="A183" s="18">
        <v>35424</v>
      </c>
      <c r="B183" s="24">
        <f t="shared" si="3"/>
        <v>179</v>
      </c>
      <c r="C183" s="14" t="s">
        <v>198</v>
      </c>
      <c r="D183" s="38" t="s">
        <v>232</v>
      </c>
      <c r="E183" s="14">
        <v>4.07</v>
      </c>
      <c r="F183" s="14">
        <v>3.835</v>
      </c>
      <c r="H183" s="14">
        <v>3.91</v>
      </c>
      <c r="K183" s="14">
        <v>4.0250000000000004</v>
      </c>
      <c r="L183" s="19">
        <v>3.5350000000000001</v>
      </c>
      <c r="M183" s="19">
        <v>4.0750000000000002</v>
      </c>
      <c r="N183" s="14">
        <v>3.625</v>
      </c>
      <c r="Q183" s="14">
        <v>3.875</v>
      </c>
      <c r="R183" s="14">
        <v>3.91</v>
      </c>
      <c r="T183" s="14">
        <v>3.43</v>
      </c>
      <c r="U183" s="14">
        <v>3.6150000000000002</v>
      </c>
      <c r="V183" s="14">
        <v>4.2050000000000001</v>
      </c>
      <c r="X183" s="14">
        <v>3.82</v>
      </c>
      <c r="Y183" s="14">
        <v>4.57</v>
      </c>
    </row>
    <row r="184" spans="1:25" x14ac:dyDescent="0.25">
      <c r="A184" s="18">
        <v>35425</v>
      </c>
      <c r="B184" s="24">
        <f t="shared" si="3"/>
        <v>180</v>
      </c>
      <c r="C184" s="14" t="s">
        <v>199</v>
      </c>
      <c r="D184" s="38" t="s">
        <v>232</v>
      </c>
      <c r="E184" s="14">
        <v>3.6</v>
      </c>
      <c r="F184" s="14">
        <v>5</v>
      </c>
      <c r="H184" s="14">
        <v>3.55</v>
      </c>
      <c r="K184" s="14">
        <v>3.5049999999999999</v>
      </c>
      <c r="L184" s="19">
        <v>4.7</v>
      </c>
      <c r="M184" s="19">
        <v>3.6549999999999998</v>
      </c>
      <c r="N184" s="14">
        <v>3.59</v>
      </c>
      <c r="Q184" s="14">
        <v>3.7450000000000001</v>
      </c>
      <c r="R184" s="14">
        <v>3.91</v>
      </c>
      <c r="T184" s="14">
        <v>2.9550000000000001</v>
      </c>
      <c r="U184" s="14">
        <v>3.1349999999999998</v>
      </c>
      <c r="V184" s="14">
        <v>4.2050000000000001</v>
      </c>
      <c r="X184" s="14">
        <v>3.5550000000000002</v>
      </c>
      <c r="Y184" s="14">
        <v>5.5</v>
      </c>
    </row>
    <row r="185" spans="1:25" x14ac:dyDescent="0.25">
      <c r="A185" s="18">
        <v>35426</v>
      </c>
      <c r="B185" s="24">
        <f t="shared" si="3"/>
        <v>181</v>
      </c>
      <c r="C185" s="14" t="s">
        <v>200</v>
      </c>
      <c r="D185" s="38" t="s">
        <v>232</v>
      </c>
      <c r="E185" s="14">
        <v>3.165</v>
      </c>
      <c r="F185" s="14">
        <v>2.9249999999999998</v>
      </c>
      <c r="H185" s="14">
        <v>3.07</v>
      </c>
      <c r="K185" s="14">
        <v>2.93</v>
      </c>
      <c r="L185" s="19">
        <v>2.5</v>
      </c>
      <c r="M185" s="19">
        <v>3.3050000000000002</v>
      </c>
      <c r="N185" s="14">
        <v>3.56</v>
      </c>
      <c r="Q185" s="14">
        <v>3.2250000000000001</v>
      </c>
      <c r="R185" s="14">
        <v>3.2</v>
      </c>
      <c r="T185" s="14">
        <v>2.9550000000000001</v>
      </c>
      <c r="U185" s="14">
        <v>3.1349999999999998</v>
      </c>
      <c r="V185" s="14">
        <v>3.89</v>
      </c>
      <c r="X185" s="14">
        <v>3.5550000000000002</v>
      </c>
      <c r="Y185" s="14">
        <v>3.8650000000000002</v>
      </c>
    </row>
    <row r="186" spans="1:25" x14ac:dyDescent="0.25">
      <c r="A186" s="18">
        <v>35427</v>
      </c>
      <c r="B186" s="24">
        <f t="shared" si="3"/>
        <v>182</v>
      </c>
      <c r="C186" s="14" t="s">
        <v>201</v>
      </c>
      <c r="D186" s="38" t="s">
        <v>232</v>
      </c>
      <c r="E186" s="14">
        <v>3.165</v>
      </c>
      <c r="F186" s="14">
        <v>2.9249999999999998</v>
      </c>
      <c r="H186" s="14">
        <v>3.07</v>
      </c>
      <c r="K186" s="14">
        <v>2.93</v>
      </c>
      <c r="L186" s="19">
        <v>2.5</v>
      </c>
      <c r="M186" s="19">
        <v>3.3050000000000002</v>
      </c>
      <c r="N186" s="14">
        <v>3.56</v>
      </c>
      <c r="Q186" s="14">
        <v>3.2250000000000001</v>
      </c>
      <c r="R186" s="14">
        <v>3.2</v>
      </c>
      <c r="T186" s="14">
        <v>2.9550000000000001</v>
      </c>
      <c r="U186" s="14">
        <v>3.1349999999999998</v>
      </c>
      <c r="V186" s="14">
        <v>3.26</v>
      </c>
      <c r="X186" s="14">
        <v>3.5550000000000002</v>
      </c>
      <c r="Y186" s="14">
        <v>3.8650000000000002</v>
      </c>
    </row>
    <row r="187" spans="1:25" x14ac:dyDescent="0.25">
      <c r="A187" s="18">
        <v>35428</v>
      </c>
      <c r="B187" s="24">
        <f t="shared" si="3"/>
        <v>183</v>
      </c>
      <c r="C187" s="14" t="s">
        <v>202</v>
      </c>
      <c r="D187" s="38" t="s">
        <v>232</v>
      </c>
      <c r="E187" s="14">
        <v>3.165</v>
      </c>
      <c r="F187" s="14">
        <v>2.9249999999999998</v>
      </c>
      <c r="H187" s="14">
        <v>3.07</v>
      </c>
      <c r="K187" s="14">
        <v>2.93</v>
      </c>
      <c r="L187" s="19">
        <v>2.5</v>
      </c>
      <c r="M187" s="19">
        <v>3.3050000000000002</v>
      </c>
      <c r="N187" s="14">
        <v>3.56</v>
      </c>
      <c r="Q187" s="14">
        <v>3.2250000000000001</v>
      </c>
      <c r="R187" s="14">
        <v>3.2</v>
      </c>
      <c r="T187" s="14">
        <v>2.7749999999999999</v>
      </c>
      <c r="U187" s="14">
        <v>2.96</v>
      </c>
      <c r="V187" s="14">
        <v>3.26</v>
      </c>
      <c r="X187" s="14">
        <v>3.57</v>
      </c>
      <c r="Y187" s="14">
        <v>3.8650000000000002</v>
      </c>
    </row>
    <row r="188" spans="1:25" x14ac:dyDescent="0.25">
      <c r="A188" s="18">
        <v>35429</v>
      </c>
      <c r="B188" s="24">
        <f t="shared" si="3"/>
        <v>184</v>
      </c>
      <c r="C188" s="14" t="s">
        <v>196</v>
      </c>
      <c r="D188" s="38" t="s">
        <v>232</v>
      </c>
      <c r="E188" s="14">
        <v>2.84</v>
      </c>
      <c r="F188" s="14">
        <v>2.585</v>
      </c>
      <c r="H188" s="14">
        <v>2.7450000000000001</v>
      </c>
      <c r="K188" s="14">
        <v>2.62</v>
      </c>
      <c r="L188" s="19">
        <v>2.4900000000000002</v>
      </c>
      <c r="M188" s="19">
        <v>3.3050000000000002</v>
      </c>
      <c r="N188" s="14">
        <v>2.9649999999999999</v>
      </c>
      <c r="Q188" s="14">
        <v>3.03</v>
      </c>
      <c r="R188" s="14">
        <v>3.125</v>
      </c>
      <c r="T188" s="14">
        <v>2.94</v>
      </c>
      <c r="U188" s="14">
        <v>3.125</v>
      </c>
      <c r="V188" s="14">
        <v>3.26</v>
      </c>
      <c r="X188" s="14">
        <v>3.7949999999999999</v>
      </c>
      <c r="Y188" s="14">
        <v>3.7450000000000001</v>
      </c>
    </row>
    <row r="189" spans="1:25" x14ac:dyDescent="0.25">
      <c r="A189" s="18">
        <v>35430</v>
      </c>
      <c r="B189" s="24">
        <f t="shared" si="3"/>
        <v>185</v>
      </c>
      <c r="C189" s="14" t="s">
        <v>197</v>
      </c>
      <c r="D189" s="43" t="s">
        <v>233</v>
      </c>
      <c r="E189" s="14">
        <v>2.4900000000000002</v>
      </c>
      <c r="F189" s="14">
        <v>2.3650000000000002</v>
      </c>
      <c r="H189" s="14">
        <v>2.87</v>
      </c>
      <c r="K189" s="14">
        <v>2.2999999999999998</v>
      </c>
      <c r="L189" s="19">
        <v>2.38</v>
      </c>
      <c r="M189" s="19">
        <v>2.25</v>
      </c>
      <c r="N189" s="14">
        <v>2.1850000000000001</v>
      </c>
      <c r="Q189" s="14">
        <v>3.165</v>
      </c>
      <c r="R189" s="14">
        <v>2.62</v>
      </c>
      <c r="T189" s="14">
        <v>2.2200000000000002</v>
      </c>
      <c r="U189" s="14">
        <v>2.44</v>
      </c>
      <c r="V189" s="14">
        <v>2.9750000000000001</v>
      </c>
      <c r="X189" s="14">
        <v>3.2850000000000001</v>
      </c>
      <c r="Y189" s="14">
        <v>4.5999999999999996</v>
      </c>
    </row>
    <row r="190" spans="1:25" x14ac:dyDescent="0.25">
      <c r="A190" s="18">
        <v>35431</v>
      </c>
      <c r="B190" s="24">
        <f t="shared" si="3"/>
        <v>186</v>
      </c>
      <c r="C190" s="14" t="s">
        <v>198</v>
      </c>
      <c r="D190" s="38" t="s">
        <v>233</v>
      </c>
      <c r="E190" s="14">
        <v>2.4900000000000002</v>
      </c>
      <c r="F190" s="14">
        <v>2.3650000000000002</v>
      </c>
      <c r="H190" s="14">
        <v>2.87</v>
      </c>
      <c r="K190" s="14">
        <v>2.2999999999999998</v>
      </c>
      <c r="L190" s="19">
        <v>2.38</v>
      </c>
      <c r="M190" s="19">
        <v>2.25</v>
      </c>
      <c r="N190" s="14">
        <v>2.1850000000000001</v>
      </c>
      <c r="Q190" s="14">
        <v>3.165</v>
      </c>
      <c r="R190" s="14">
        <v>2.62</v>
      </c>
      <c r="T190" s="14">
        <v>2.2200000000000002</v>
      </c>
      <c r="U190" s="14">
        <v>2.44</v>
      </c>
      <c r="V190" s="14">
        <v>4.0599999999999996</v>
      </c>
      <c r="X190" s="14">
        <v>3.2850000000000001</v>
      </c>
      <c r="Y190" s="14">
        <v>4.5999999999999996</v>
      </c>
    </row>
    <row r="191" spans="1:25" x14ac:dyDescent="0.25">
      <c r="A191" s="18">
        <v>35432</v>
      </c>
      <c r="B191" s="24">
        <f t="shared" si="3"/>
        <v>187</v>
      </c>
      <c r="C191" s="14" t="s">
        <v>199</v>
      </c>
      <c r="D191" s="38" t="s">
        <v>233</v>
      </c>
      <c r="E191" s="14">
        <v>2.56</v>
      </c>
      <c r="F191" s="14">
        <v>2.2200000000000002</v>
      </c>
      <c r="H191" s="14">
        <v>2.4649999999999999</v>
      </c>
      <c r="K191" s="14">
        <v>2.31</v>
      </c>
      <c r="L191" s="19">
        <v>2.1949999999999998</v>
      </c>
      <c r="M191" s="19">
        <v>2.25</v>
      </c>
      <c r="N191" s="14">
        <v>2.0299999999999998</v>
      </c>
      <c r="Q191" s="14">
        <v>2.91</v>
      </c>
      <c r="R191" s="14">
        <v>2.46</v>
      </c>
      <c r="T191" s="14">
        <v>2.2999999999999998</v>
      </c>
      <c r="U191" s="14">
        <v>2.4649999999999999</v>
      </c>
      <c r="V191" s="14">
        <v>4.0599999999999996</v>
      </c>
      <c r="X191" s="14">
        <v>3.2749999999999999</v>
      </c>
      <c r="Y191" s="14">
        <v>3.7</v>
      </c>
    </row>
    <row r="192" spans="1:25" x14ac:dyDescent="0.25">
      <c r="A192" s="18">
        <v>35433</v>
      </c>
      <c r="B192" s="24">
        <f t="shared" si="3"/>
        <v>188</v>
      </c>
      <c r="C192" s="14" t="s">
        <v>200</v>
      </c>
      <c r="D192" s="38" t="s">
        <v>233</v>
      </c>
      <c r="E192" s="14">
        <v>2.5950000000000002</v>
      </c>
      <c r="F192" s="14">
        <v>2.375</v>
      </c>
      <c r="H192" s="14">
        <v>2.7</v>
      </c>
      <c r="K192" s="14">
        <v>2.3250000000000002</v>
      </c>
      <c r="L192" s="19">
        <v>2.39</v>
      </c>
      <c r="M192" s="19">
        <v>2.31</v>
      </c>
      <c r="N192" s="14">
        <v>2.0750000000000002</v>
      </c>
      <c r="Q192" s="14">
        <v>2.85</v>
      </c>
      <c r="R192" s="14">
        <v>2.585</v>
      </c>
      <c r="T192" s="14">
        <v>2.2999999999999998</v>
      </c>
      <c r="U192" s="14">
        <v>2.4700000000000002</v>
      </c>
      <c r="V192" s="14">
        <v>2.97</v>
      </c>
      <c r="X192" s="14">
        <v>3.28</v>
      </c>
      <c r="Y192" s="14">
        <v>3.6749999999999998</v>
      </c>
    </row>
    <row r="193" spans="1:25" x14ac:dyDescent="0.25">
      <c r="A193" s="18">
        <v>35434</v>
      </c>
      <c r="B193" s="24">
        <f t="shared" si="3"/>
        <v>189</v>
      </c>
      <c r="C193" s="14" t="s">
        <v>201</v>
      </c>
      <c r="D193" s="38" t="s">
        <v>233</v>
      </c>
      <c r="E193" s="14">
        <v>2.5950000000000002</v>
      </c>
      <c r="F193" s="14">
        <v>2.375</v>
      </c>
      <c r="H193" s="14">
        <v>2.7</v>
      </c>
      <c r="K193" s="14">
        <v>2.3250000000000002</v>
      </c>
      <c r="L193" s="19">
        <v>2.39</v>
      </c>
      <c r="M193" s="19">
        <v>2.31</v>
      </c>
      <c r="N193" s="14">
        <v>2.0750000000000002</v>
      </c>
      <c r="Q193" s="14">
        <v>2.85</v>
      </c>
      <c r="R193" s="14">
        <v>2.585</v>
      </c>
      <c r="T193" s="14">
        <v>2.2999999999999998</v>
      </c>
      <c r="U193" s="14">
        <v>2.4700000000000002</v>
      </c>
      <c r="V193" s="14">
        <v>2.97</v>
      </c>
      <c r="X193" s="14">
        <v>3.28</v>
      </c>
      <c r="Y193" s="14">
        <v>3.6749999999999998</v>
      </c>
    </row>
    <row r="194" spans="1:25" x14ac:dyDescent="0.25">
      <c r="A194" s="18">
        <v>35435</v>
      </c>
      <c r="B194" s="24">
        <f t="shared" si="3"/>
        <v>190</v>
      </c>
      <c r="C194" s="14" t="s">
        <v>202</v>
      </c>
      <c r="D194" s="38" t="s">
        <v>233</v>
      </c>
      <c r="E194" s="14">
        <v>2.5950000000000002</v>
      </c>
      <c r="F194" s="14">
        <v>2.375</v>
      </c>
      <c r="H194" s="14">
        <v>2.7</v>
      </c>
      <c r="K194" s="14">
        <v>2.3250000000000002</v>
      </c>
      <c r="L194" s="19">
        <v>2.39</v>
      </c>
      <c r="M194" s="19">
        <v>2.31</v>
      </c>
      <c r="N194" s="14">
        <v>2.0750000000000002</v>
      </c>
      <c r="Q194" s="14">
        <v>2.85</v>
      </c>
      <c r="R194" s="14">
        <v>2.585</v>
      </c>
      <c r="T194" s="14">
        <v>3.6749999999999998</v>
      </c>
      <c r="U194" s="14">
        <v>3.78</v>
      </c>
      <c r="V194" s="14">
        <v>2.97</v>
      </c>
      <c r="X194" s="14">
        <v>3.9550000000000001</v>
      </c>
      <c r="Y194" s="14">
        <v>3.6749999999999998</v>
      </c>
    </row>
    <row r="195" spans="1:25" x14ac:dyDescent="0.25">
      <c r="A195" s="18">
        <v>35436</v>
      </c>
      <c r="B195" s="24">
        <f t="shared" si="3"/>
        <v>191</v>
      </c>
      <c r="C195" s="14" t="s">
        <v>196</v>
      </c>
      <c r="D195" s="38" t="s">
        <v>233</v>
      </c>
      <c r="E195" s="14">
        <v>3.5249999999999999</v>
      </c>
      <c r="F195" s="14">
        <v>3.66</v>
      </c>
      <c r="H195" s="14">
        <v>3.625</v>
      </c>
      <c r="K195" s="14">
        <v>3.64</v>
      </c>
      <c r="L195" s="19">
        <v>3.8050000000000002</v>
      </c>
      <c r="M195" s="19">
        <v>3.4750000000000001</v>
      </c>
      <c r="N195" s="14">
        <v>3.13</v>
      </c>
      <c r="Q195" s="14">
        <v>3.4649999999999999</v>
      </c>
      <c r="R195" s="14">
        <v>3.79</v>
      </c>
      <c r="T195" s="14">
        <v>3.895</v>
      </c>
      <c r="U195" s="14">
        <v>4.17</v>
      </c>
      <c r="V195" s="14">
        <v>2.9</v>
      </c>
      <c r="X195" s="14">
        <v>4</v>
      </c>
      <c r="Y195" s="14">
        <v>4.1349999999999998</v>
      </c>
    </row>
    <row r="196" spans="1:25" x14ac:dyDescent="0.25">
      <c r="A196" s="18">
        <v>35437</v>
      </c>
      <c r="B196" s="24">
        <f t="shared" si="3"/>
        <v>192</v>
      </c>
      <c r="C196" s="14" t="s">
        <v>197</v>
      </c>
      <c r="D196" s="38" t="s">
        <v>233</v>
      </c>
      <c r="E196" s="14">
        <v>3.81</v>
      </c>
      <c r="F196" s="14">
        <v>4.0250000000000004</v>
      </c>
      <c r="H196" s="14">
        <v>4.0199999999999996</v>
      </c>
      <c r="K196" s="14">
        <v>4.04</v>
      </c>
      <c r="L196" s="19">
        <v>3.8250000000000002</v>
      </c>
      <c r="M196" s="19">
        <v>3.88</v>
      </c>
      <c r="N196" s="14">
        <v>3.355</v>
      </c>
      <c r="Q196" s="14">
        <v>3.81</v>
      </c>
      <c r="R196" s="14">
        <v>4</v>
      </c>
      <c r="T196" s="14">
        <v>3.85</v>
      </c>
      <c r="U196" s="14">
        <v>4.0149999999999997</v>
      </c>
      <c r="V196" s="14">
        <v>3.73</v>
      </c>
      <c r="X196" s="14">
        <v>4.2</v>
      </c>
      <c r="Y196" s="14">
        <v>4.3550000000000004</v>
      </c>
    </row>
    <row r="197" spans="1:25" x14ac:dyDescent="0.25">
      <c r="A197" s="18">
        <v>35438</v>
      </c>
      <c r="B197" s="24">
        <f t="shared" si="3"/>
        <v>193</v>
      </c>
      <c r="C197" s="14" t="s">
        <v>198</v>
      </c>
      <c r="D197" s="38" t="s">
        <v>233</v>
      </c>
      <c r="E197" s="14">
        <v>3.77</v>
      </c>
      <c r="F197" s="14">
        <v>3.855</v>
      </c>
      <c r="H197" s="14">
        <v>3.9550000000000001</v>
      </c>
      <c r="K197" s="14">
        <v>4.0199999999999996</v>
      </c>
      <c r="L197" s="19">
        <v>3.61</v>
      </c>
      <c r="M197" s="19">
        <v>3.56</v>
      </c>
      <c r="N197" s="14">
        <v>3.3250000000000002</v>
      </c>
      <c r="Q197" s="14">
        <v>3.7850000000000001</v>
      </c>
      <c r="R197" s="14">
        <v>3.8450000000000002</v>
      </c>
      <c r="T197" s="14">
        <v>3.79</v>
      </c>
      <c r="U197" s="14">
        <v>3.9950000000000001</v>
      </c>
      <c r="V197" s="14">
        <v>4.03</v>
      </c>
      <c r="X197" s="14">
        <v>4.01</v>
      </c>
      <c r="Y197" s="14">
        <v>4.2949999999999999</v>
      </c>
    </row>
    <row r="198" spans="1:25" x14ac:dyDescent="0.25">
      <c r="A198" s="18">
        <v>35439</v>
      </c>
      <c r="B198" s="24">
        <f t="shared" si="3"/>
        <v>194</v>
      </c>
      <c r="C198" s="14" t="s">
        <v>199</v>
      </c>
      <c r="D198" s="38" t="s">
        <v>233</v>
      </c>
      <c r="E198" s="14">
        <v>3.58</v>
      </c>
      <c r="F198" s="14">
        <v>3.665</v>
      </c>
      <c r="H198" s="14">
        <v>3.6549999999999998</v>
      </c>
      <c r="K198" s="14">
        <v>3.94</v>
      </c>
      <c r="L198" s="19">
        <v>3.7</v>
      </c>
      <c r="M198" s="19">
        <v>3.3650000000000002</v>
      </c>
      <c r="N198" s="14">
        <v>3.12</v>
      </c>
      <c r="Q198" s="14">
        <v>3.5750000000000002</v>
      </c>
      <c r="R198" s="14">
        <v>3.645</v>
      </c>
      <c r="T198" s="14">
        <v>4.665</v>
      </c>
      <c r="U198" s="14">
        <v>5.2549999999999999</v>
      </c>
      <c r="V198" s="14">
        <v>4.01</v>
      </c>
      <c r="X198" s="14">
        <v>4.2249999999999996</v>
      </c>
      <c r="Y198" s="14">
        <v>4.04</v>
      </c>
    </row>
    <row r="199" spans="1:25" x14ac:dyDescent="0.25">
      <c r="A199" s="18">
        <v>35440</v>
      </c>
      <c r="B199" s="24">
        <f t="shared" si="3"/>
        <v>195</v>
      </c>
      <c r="C199" s="14" t="s">
        <v>200</v>
      </c>
      <c r="D199" s="38" t="s">
        <v>233</v>
      </c>
      <c r="E199" s="14">
        <v>3.855</v>
      </c>
      <c r="F199" s="14">
        <v>4.0599999999999996</v>
      </c>
      <c r="H199" s="14">
        <v>4.0549999999999997</v>
      </c>
      <c r="K199" s="14">
        <v>5.085</v>
      </c>
      <c r="L199" s="19">
        <v>4.0049999999999999</v>
      </c>
      <c r="M199" s="19">
        <v>3.5049999999999999</v>
      </c>
      <c r="N199" s="14">
        <v>3.3</v>
      </c>
      <c r="Q199" s="14">
        <v>3.7749999999999999</v>
      </c>
      <c r="R199" s="14">
        <v>3.645</v>
      </c>
      <c r="T199" s="14">
        <v>4.67</v>
      </c>
      <c r="U199" s="14">
        <v>5.26</v>
      </c>
      <c r="V199" s="14">
        <v>3.97</v>
      </c>
      <c r="X199" s="14">
        <v>4.2300000000000004</v>
      </c>
      <c r="Y199" s="14">
        <v>4.5049999999999999</v>
      </c>
    </row>
    <row r="200" spans="1:25" x14ac:dyDescent="0.25">
      <c r="A200" s="18">
        <v>35441</v>
      </c>
      <c r="B200" s="24">
        <f t="shared" ref="B200:B263" si="4">B199+1</f>
        <v>196</v>
      </c>
      <c r="C200" s="14" t="s">
        <v>201</v>
      </c>
      <c r="D200" s="38" t="s">
        <v>233</v>
      </c>
      <c r="E200" s="14">
        <v>3.855</v>
      </c>
      <c r="F200" s="14">
        <v>4.0599999999999996</v>
      </c>
      <c r="H200" s="14">
        <v>4.0549999999999997</v>
      </c>
      <c r="K200" s="14">
        <v>5.085</v>
      </c>
      <c r="L200" s="19">
        <v>4.0049999999999999</v>
      </c>
      <c r="M200" s="19">
        <v>3.5049999999999999</v>
      </c>
      <c r="N200" s="14">
        <v>3.3</v>
      </c>
      <c r="Q200" s="14">
        <v>3.7749999999999999</v>
      </c>
      <c r="R200" s="14">
        <v>3.645</v>
      </c>
      <c r="T200" s="14">
        <v>4.67</v>
      </c>
      <c r="U200" s="14">
        <v>5.26</v>
      </c>
      <c r="V200" s="14">
        <v>3.97</v>
      </c>
      <c r="X200" s="14">
        <v>4.2300000000000004</v>
      </c>
      <c r="Y200" s="14">
        <v>4.5049999999999999</v>
      </c>
    </row>
    <row r="201" spans="1:25" x14ac:dyDescent="0.25">
      <c r="A201" s="18">
        <v>35442</v>
      </c>
      <c r="B201" s="24">
        <f t="shared" si="4"/>
        <v>197</v>
      </c>
      <c r="C201" s="14" t="s">
        <v>202</v>
      </c>
      <c r="D201" s="38" t="s">
        <v>233</v>
      </c>
      <c r="E201" s="14">
        <v>3.855</v>
      </c>
      <c r="F201" s="14">
        <v>4.0599999999999996</v>
      </c>
      <c r="H201" s="14">
        <v>4.0549999999999997</v>
      </c>
      <c r="K201" s="14">
        <v>5.085</v>
      </c>
      <c r="L201" s="19">
        <v>4.0049999999999999</v>
      </c>
      <c r="M201" s="19">
        <v>3.5049999999999999</v>
      </c>
      <c r="N201" s="14">
        <v>3.3</v>
      </c>
      <c r="Q201" s="14">
        <v>3.7749999999999999</v>
      </c>
      <c r="R201" s="14">
        <v>3.645</v>
      </c>
      <c r="T201" s="14">
        <v>4.1900000000000004</v>
      </c>
      <c r="U201" s="14">
        <v>4.41</v>
      </c>
      <c r="V201" s="14">
        <v>3.97</v>
      </c>
      <c r="X201" s="14">
        <v>4.47</v>
      </c>
      <c r="Y201" s="14">
        <v>4.5049999999999999</v>
      </c>
    </row>
    <row r="202" spans="1:25" x14ac:dyDescent="0.25">
      <c r="A202" s="20">
        <v>35443</v>
      </c>
      <c r="B202" s="24">
        <f t="shared" si="4"/>
        <v>198</v>
      </c>
      <c r="C202" s="21" t="s">
        <v>196</v>
      </c>
      <c r="D202" s="40" t="s">
        <v>233</v>
      </c>
      <c r="E202" s="21">
        <v>3.94</v>
      </c>
      <c r="F202" s="21">
        <v>4.16</v>
      </c>
      <c r="H202" s="21">
        <v>4.1950000000000003</v>
      </c>
      <c r="K202" s="21">
        <v>4.4950000000000001</v>
      </c>
      <c r="L202" s="22">
        <v>4.0999999999999996</v>
      </c>
      <c r="M202" s="22">
        <v>4.335</v>
      </c>
      <c r="N202" s="21">
        <v>4.1500000000000004</v>
      </c>
      <c r="O202" s="21"/>
      <c r="Q202" s="21">
        <v>3.7149999999999999</v>
      </c>
      <c r="R202" s="21">
        <v>4.3</v>
      </c>
      <c r="T202" s="14">
        <v>4.1050000000000004</v>
      </c>
      <c r="U202" s="14">
        <v>4.26</v>
      </c>
      <c r="V202" s="21">
        <v>5.76</v>
      </c>
      <c r="X202" s="14">
        <v>4.32</v>
      </c>
      <c r="Y202" s="21">
        <v>4.5350000000000001</v>
      </c>
    </row>
    <row r="203" spans="1:25" x14ac:dyDescent="0.25">
      <c r="A203" s="18">
        <v>35444</v>
      </c>
      <c r="B203" s="24">
        <f t="shared" si="4"/>
        <v>199</v>
      </c>
      <c r="C203" s="14" t="s">
        <v>197</v>
      </c>
      <c r="D203" s="38" t="s">
        <v>233</v>
      </c>
      <c r="E203" s="14">
        <v>3.9649999999999999</v>
      </c>
      <c r="F203" s="14">
        <v>4.1900000000000004</v>
      </c>
      <c r="H203" s="14">
        <v>4.05</v>
      </c>
      <c r="K203" s="14">
        <v>4.38</v>
      </c>
      <c r="L203" s="19">
        <v>4.1150000000000002</v>
      </c>
      <c r="M203" s="19">
        <v>4.1550000000000002</v>
      </c>
      <c r="N203" s="14">
        <v>4.0650000000000004</v>
      </c>
      <c r="Q203" s="14">
        <v>3.68</v>
      </c>
      <c r="R203" s="14">
        <v>4.3</v>
      </c>
      <c r="T203" s="14">
        <v>4.95</v>
      </c>
      <c r="U203" s="14">
        <v>5.13</v>
      </c>
      <c r="V203" s="14">
        <v>4.07</v>
      </c>
      <c r="X203" s="14">
        <v>4.9249999999999998</v>
      </c>
      <c r="Y203" s="14">
        <v>4.4249999999999998</v>
      </c>
    </row>
    <row r="204" spans="1:25" x14ac:dyDescent="0.25">
      <c r="A204" s="18">
        <v>35445</v>
      </c>
      <c r="B204" s="24">
        <f t="shared" si="4"/>
        <v>200</v>
      </c>
      <c r="C204" s="14" t="s">
        <v>198</v>
      </c>
      <c r="D204" s="38" t="s">
        <v>233</v>
      </c>
      <c r="E204" s="14">
        <v>4.2949999999999999</v>
      </c>
      <c r="F204" s="14">
        <v>4.76</v>
      </c>
      <c r="H204" s="14">
        <v>4.7050000000000001</v>
      </c>
      <c r="K204" s="14">
        <v>5.04</v>
      </c>
      <c r="L204" s="19">
        <v>4.62</v>
      </c>
      <c r="M204" s="19">
        <v>4.4000000000000004</v>
      </c>
      <c r="N204" s="14">
        <v>4.2050000000000001</v>
      </c>
      <c r="Q204" s="14">
        <v>4.03</v>
      </c>
      <c r="R204" s="14">
        <v>4.38</v>
      </c>
      <c r="T204" s="14">
        <v>4.87</v>
      </c>
      <c r="U204" s="14">
        <v>5.0650000000000004</v>
      </c>
      <c r="V204" s="14">
        <v>4.25</v>
      </c>
      <c r="X204" s="14">
        <v>5.94</v>
      </c>
      <c r="Y204" s="14">
        <v>4.9649999999999999</v>
      </c>
    </row>
    <row r="205" spans="1:25" x14ac:dyDescent="0.25">
      <c r="A205" s="18">
        <v>35446</v>
      </c>
      <c r="B205" s="24">
        <f t="shared" si="4"/>
        <v>201</v>
      </c>
      <c r="C205" s="14" t="s">
        <v>199</v>
      </c>
      <c r="D205" s="38" t="s">
        <v>233</v>
      </c>
      <c r="E205" s="14">
        <v>4.6500000000000004</v>
      </c>
      <c r="F205" s="14">
        <v>4.12</v>
      </c>
      <c r="H205" s="14">
        <v>4.7649999999999997</v>
      </c>
      <c r="K205" s="14">
        <v>5.0449999999999999</v>
      </c>
      <c r="L205" s="19">
        <v>4.09</v>
      </c>
      <c r="M205" s="19">
        <v>4.3049999999999997</v>
      </c>
      <c r="N205" s="14">
        <v>4.1950000000000003</v>
      </c>
      <c r="Q205" s="14">
        <v>4.585</v>
      </c>
      <c r="R205" s="14">
        <v>4.2</v>
      </c>
      <c r="T205" s="14">
        <v>3.3149999999999999</v>
      </c>
      <c r="U205" s="14">
        <v>3.7050000000000001</v>
      </c>
      <c r="V205" s="14">
        <v>6.22</v>
      </c>
      <c r="X205" s="14">
        <v>5.71</v>
      </c>
      <c r="Y205" s="14">
        <v>4.3</v>
      </c>
    </row>
    <row r="206" spans="1:25" x14ac:dyDescent="0.25">
      <c r="A206" s="18">
        <v>35447</v>
      </c>
      <c r="B206" s="24">
        <f t="shared" si="4"/>
        <v>202</v>
      </c>
      <c r="C206" s="14" t="s">
        <v>200</v>
      </c>
      <c r="D206" s="38" t="s">
        <v>233</v>
      </c>
      <c r="E206" s="14">
        <v>3.87</v>
      </c>
      <c r="F206" s="14">
        <v>3.355</v>
      </c>
      <c r="H206" s="14">
        <v>3.4950000000000001</v>
      </c>
      <c r="K206" s="14">
        <v>3.6</v>
      </c>
      <c r="L206" s="19">
        <v>3.2149999999999999</v>
      </c>
      <c r="M206" s="19">
        <v>3.1749999999999998</v>
      </c>
      <c r="N206" s="14">
        <v>2.9849999999999999</v>
      </c>
      <c r="Q206" s="14">
        <v>3.8650000000000002</v>
      </c>
      <c r="R206" s="14">
        <v>3.35</v>
      </c>
      <c r="T206" s="14">
        <v>3.32</v>
      </c>
      <c r="U206" s="14">
        <v>3.71</v>
      </c>
      <c r="V206" s="14">
        <v>6.16</v>
      </c>
      <c r="X206" s="14">
        <v>5.71</v>
      </c>
      <c r="Y206" s="14">
        <v>5.95</v>
      </c>
    </row>
    <row r="207" spans="1:25" x14ac:dyDescent="0.25">
      <c r="A207" s="18">
        <v>35448</v>
      </c>
      <c r="B207" s="24">
        <f t="shared" si="4"/>
        <v>203</v>
      </c>
      <c r="C207" s="14" t="s">
        <v>201</v>
      </c>
      <c r="D207" s="38" t="s">
        <v>233</v>
      </c>
      <c r="E207" s="14">
        <v>3.87</v>
      </c>
      <c r="F207" s="14">
        <v>3.36</v>
      </c>
      <c r="H207" s="14">
        <v>3.5</v>
      </c>
      <c r="K207" s="14">
        <v>3.6</v>
      </c>
      <c r="L207" s="19">
        <v>3.22</v>
      </c>
      <c r="M207" s="19">
        <v>3.18</v>
      </c>
      <c r="N207" s="14">
        <v>2.99</v>
      </c>
      <c r="Q207" s="14">
        <v>3.87</v>
      </c>
      <c r="R207" s="14">
        <v>3.35</v>
      </c>
      <c r="T207" s="14">
        <v>3.32</v>
      </c>
      <c r="U207" s="14">
        <v>3.71</v>
      </c>
      <c r="V207" s="14">
        <v>3.95</v>
      </c>
      <c r="X207" s="14">
        <v>5.71</v>
      </c>
      <c r="Y207" s="14">
        <v>5.95</v>
      </c>
    </row>
    <row r="208" spans="1:25" x14ac:dyDescent="0.25">
      <c r="A208" s="18">
        <v>35449</v>
      </c>
      <c r="B208" s="24">
        <f t="shared" si="4"/>
        <v>204</v>
      </c>
      <c r="C208" s="14" t="s">
        <v>202</v>
      </c>
      <c r="D208" s="38" t="s">
        <v>233</v>
      </c>
      <c r="E208" s="14">
        <v>3.87</v>
      </c>
      <c r="F208" s="14">
        <v>3.36</v>
      </c>
      <c r="H208" s="14">
        <v>3.5</v>
      </c>
      <c r="K208" s="14">
        <v>3.6</v>
      </c>
      <c r="L208" s="19">
        <v>3.22</v>
      </c>
      <c r="M208" s="19">
        <v>3.18</v>
      </c>
      <c r="N208" s="14">
        <v>2.99</v>
      </c>
      <c r="Q208" s="14">
        <v>3.87</v>
      </c>
      <c r="R208" s="14">
        <v>3.35</v>
      </c>
      <c r="T208" s="14">
        <v>2.75</v>
      </c>
      <c r="U208" s="14">
        <v>2.87</v>
      </c>
      <c r="V208" s="14">
        <v>3.95</v>
      </c>
      <c r="X208" s="14">
        <v>4.16</v>
      </c>
      <c r="Y208" s="14">
        <v>5.95</v>
      </c>
    </row>
    <row r="209" spans="1:25" x14ac:dyDescent="0.25">
      <c r="A209" s="18">
        <v>35450</v>
      </c>
      <c r="B209" s="24">
        <f t="shared" si="4"/>
        <v>205</v>
      </c>
      <c r="C209" s="14" t="s">
        <v>196</v>
      </c>
      <c r="D209" s="38" t="s">
        <v>233</v>
      </c>
      <c r="E209" s="14">
        <v>3.24</v>
      </c>
      <c r="F209" s="14">
        <v>2.77</v>
      </c>
      <c r="H209" s="14">
        <v>3.085</v>
      </c>
      <c r="K209" s="14">
        <v>2.9049999999999998</v>
      </c>
      <c r="L209" s="19">
        <v>2.9049999999999998</v>
      </c>
      <c r="M209" s="19">
        <v>2.6349999999999998</v>
      </c>
      <c r="N209" s="14">
        <v>2.4649999999999999</v>
      </c>
      <c r="Q209" s="14">
        <v>3.3050000000000002</v>
      </c>
      <c r="R209" s="14">
        <v>3.125</v>
      </c>
      <c r="T209" s="14">
        <v>2.7450000000000001</v>
      </c>
      <c r="U209" s="14">
        <v>2.895</v>
      </c>
      <c r="V209" s="14">
        <v>3.95</v>
      </c>
      <c r="X209" s="14">
        <v>3.56</v>
      </c>
      <c r="Y209" s="14">
        <v>4.3849999999999998</v>
      </c>
    </row>
    <row r="210" spans="1:25" x14ac:dyDescent="0.25">
      <c r="A210" s="18">
        <v>35451</v>
      </c>
      <c r="B210" s="24">
        <f t="shared" si="4"/>
        <v>206</v>
      </c>
      <c r="C210" s="14" t="s">
        <v>197</v>
      </c>
      <c r="D210" s="38" t="s">
        <v>233</v>
      </c>
      <c r="E210" s="14">
        <v>3</v>
      </c>
      <c r="F210" s="14">
        <v>2.79</v>
      </c>
      <c r="H210" s="14">
        <v>2.96</v>
      </c>
      <c r="K210" s="14">
        <v>2.855</v>
      </c>
      <c r="L210" s="19">
        <v>2.8</v>
      </c>
      <c r="M210" s="19">
        <v>2.6850000000000001</v>
      </c>
      <c r="N210" s="14">
        <v>2.3450000000000002</v>
      </c>
      <c r="Q210" s="14">
        <v>3.03</v>
      </c>
      <c r="R210" s="14">
        <v>2.7749999999999999</v>
      </c>
      <c r="T210" s="14">
        <v>2.77</v>
      </c>
      <c r="U210" s="14">
        <v>2.97</v>
      </c>
      <c r="V210" s="14">
        <v>3.26</v>
      </c>
      <c r="X210" s="14">
        <v>3.42</v>
      </c>
      <c r="Y210" s="14">
        <v>3.7850000000000001</v>
      </c>
    </row>
    <row r="211" spans="1:25" x14ac:dyDescent="0.25">
      <c r="A211" s="18">
        <v>35452</v>
      </c>
      <c r="B211" s="24">
        <f t="shared" si="4"/>
        <v>207</v>
      </c>
      <c r="C211" s="14" t="s">
        <v>198</v>
      </c>
      <c r="D211" s="38" t="s">
        <v>233</v>
      </c>
      <c r="E211" s="14">
        <v>3.04</v>
      </c>
      <c r="F211" s="14">
        <v>2.8250000000000002</v>
      </c>
      <c r="H211" s="14">
        <v>2.9750000000000001</v>
      </c>
      <c r="K211" s="14">
        <v>2.93</v>
      </c>
      <c r="L211" s="19">
        <v>2.69</v>
      </c>
      <c r="M211" s="19">
        <v>2.7149999999999999</v>
      </c>
      <c r="N211" s="14">
        <v>2.4900000000000002</v>
      </c>
      <c r="Q211" s="14">
        <v>3.0350000000000001</v>
      </c>
      <c r="R211" s="14">
        <v>2.8250000000000002</v>
      </c>
      <c r="T211" s="14">
        <v>2.7250000000000001</v>
      </c>
      <c r="U211" s="14">
        <v>2.895</v>
      </c>
      <c r="V211" s="14">
        <v>3.16</v>
      </c>
      <c r="X211" s="14">
        <v>3.2749999999999999</v>
      </c>
      <c r="Y211" s="14">
        <v>3.355</v>
      </c>
    </row>
    <row r="212" spans="1:25" x14ac:dyDescent="0.25">
      <c r="A212" s="18">
        <v>35453</v>
      </c>
      <c r="B212" s="24">
        <f t="shared" si="4"/>
        <v>208</v>
      </c>
      <c r="C212" s="14" t="s">
        <v>199</v>
      </c>
      <c r="D212" s="38" t="s">
        <v>233</v>
      </c>
      <c r="E212" s="14">
        <v>2.96</v>
      </c>
      <c r="F212" s="14">
        <v>2.94</v>
      </c>
      <c r="H212" s="14">
        <v>2.915</v>
      </c>
      <c r="K212" s="14">
        <v>2.855</v>
      </c>
      <c r="L212" s="19">
        <v>2.99</v>
      </c>
      <c r="M212" s="19">
        <v>2.7</v>
      </c>
      <c r="N212" s="14">
        <v>2.66</v>
      </c>
      <c r="Q212" s="14">
        <v>2.9950000000000001</v>
      </c>
      <c r="R212" s="14">
        <v>2.7949999999999999</v>
      </c>
      <c r="T212" s="14">
        <v>2.69</v>
      </c>
      <c r="U212" s="14">
        <v>2.7549999999999999</v>
      </c>
      <c r="V212" s="14">
        <v>3.25</v>
      </c>
      <c r="X212" s="14">
        <v>3.32</v>
      </c>
      <c r="Y212" s="14">
        <v>4.7</v>
      </c>
    </row>
    <row r="213" spans="1:25" x14ac:dyDescent="0.25">
      <c r="A213" s="18">
        <v>35454</v>
      </c>
      <c r="B213" s="24">
        <f t="shared" si="4"/>
        <v>209</v>
      </c>
      <c r="C213" s="14" t="s">
        <v>200</v>
      </c>
      <c r="D213" s="38" t="s">
        <v>233</v>
      </c>
      <c r="E213" s="14">
        <v>2.6949999999999998</v>
      </c>
      <c r="F213" s="14">
        <v>2.375</v>
      </c>
      <c r="H213" s="14">
        <v>2.665</v>
      </c>
      <c r="K213" s="14">
        <v>2.5649999999999999</v>
      </c>
      <c r="L213" s="19">
        <v>2.4300000000000002</v>
      </c>
      <c r="M213" s="19">
        <v>2.6</v>
      </c>
      <c r="N213" s="14">
        <v>2.8250000000000002</v>
      </c>
      <c r="Q213" s="14">
        <v>2.74</v>
      </c>
      <c r="R213" s="14">
        <v>2.74</v>
      </c>
      <c r="T213" s="14">
        <v>2.69</v>
      </c>
      <c r="U213" s="14">
        <v>2.76</v>
      </c>
      <c r="V213" s="14">
        <v>3.18</v>
      </c>
      <c r="X213" s="14">
        <v>3.32</v>
      </c>
      <c r="Y213" s="14">
        <v>3.35</v>
      </c>
    </row>
    <row r="214" spans="1:25" x14ac:dyDescent="0.25">
      <c r="A214" s="18">
        <v>35455</v>
      </c>
      <c r="B214" s="24">
        <f t="shared" si="4"/>
        <v>210</v>
      </c>
      <c r="C214" s="14" t="s">
        <v>201</v>
      </c>
      <c r="D214" s="38" t="s">
        <v>233</v>
      </c>
      <c r="E214" s="14">
        <v>2.6949999999999998</v>
      </c>
      <c r="F214" s="14">
        <v>2.375</v>
      </c>
      <c r="H214" s="14">
        <v>2.665</v>
      </c>
      <c r="K214" s="14">
        <v>2.5649999999999999</v>
      </c>
      <c r="L214" s="19">
        <v>2.4300000000000002</v>
      </c>
      <c r="M214" s="19">
        <v>2.6</v>
      </c>
      <c r="N214" s="14">
        <v>2.8250000000000002</v>
      </c>
      <c r="Q214" s="14">
        <v>2.74</v>
      </c>
      <c r="R214" s="14">
        <v>2.74</v>
      </c>
      <c r="T214" s="14">
        <v>2.69</v>
      </c>
      <c r="U214" s="14">
        <v>2.76</v>
      </c>
      <c r="V214" s="14">
        <v>3.18</v>
      </c>
      <c r="X214" s="14">
        <v>3.32</v>
      </c>
      <c r="Y214" s="14">
        <v>3.35</v>
      </c>
    </row>
    <row r="215" spans="1:25" x14ac:dyDescent="0.25">
      <c r="A215" s="18">
        <v>35456</v>
      </c>
      <c r="B215" s="24">
        <f t="shared" si="4"/>
        <v>211</v>
      </c>
      <c r="C215" s="14" t="s">
        <v>202</v>
      </c>
      <c r="D215" s="38" t="s">
        <v>233</v>
      </c>
      <c r="E215" s="14">
        <v>2.6949999999999998</v>
      </c>
      <c r="F215" s="14">
        <v>2.375</v>
      </c>
      <c r="H215" s="14">
        <v>2.665</v>
      </c>
      <c r="K215" s="14">
        <v>2.5649999999999999</v>
      </c>
      <c r="L215" s="19">
        <v>2.4300000000000002</v>
      </c>
      <c r="M215" s="19">
        <v>2.6</v>
      </c>
      <c r="N215" s="14">
        <v>2.8250000000000002</v>
      </c>
      <c r="Q215" s="14">
        <v>2.74</v>
      </c>
      <c r="R215" s="14">
        <v>2.74</v>
      </c>
      <c r="T215" s="14">
        <v>3.12</v>
      </c>
      <c r="U215" s="14">
        <v>3.125</v>
      </c>
      <c r="V215" s="14">
        <v>3.18</v>
      </c>
      <c r="X215" s="14">
        <v>3.33</v>
      </c>
      <c r="Y215" s="14">
        <v>3.35</v>
      </c>
    </row>
    <row r="216" spans="1:25" x14ac:dyDescent="0.25">
      <c r="A216" s="18">
        <v>35457</v>
      </c>
      <c r="B216" s="24">
        <f t="shared" si="4"/>
        <v>212</v>
      </c>
      <c r="C216" s="14" t="s">
        <v>196</v>
      </c>
      <c r="D216" s="38" t="s">
        <v>233</v>
      </c>
      <c r="E216" s="14">
        <v>3.01</v>
      </c>
      <c r="F216" s="14">
        <v>2.81</v>
      </c>
      <c r="H216" s="14">
        <v>2.9550000000000001</v>
      </c>
      <c r="K216" s="14">
        <v>2.91</v>
      </c>
      <c r="L216" s="19">
        <v>2.74</v>
      </c>
      <c r="M216" s="19">
        <v>2.7549999999999999</v>
      </c>
      <c r="N216" s="14">
        <v>2.8250000000000002</v>
      </c>
      <c r="Q216" s="14">
        <v>2.9649999999999999</v>
      </c>
      <c r="R216" s="14">
        <v>2.9</v>
      </c>
      <c r="T216" s="14">
        <v>3.15</v>
      </c>
      <c r="U216" s="14">
        <v>3.2</v>
      </c>
      <c r="V216" s="14">
        <v>3</v>
      </c>
      <c r="X216" s="14">
        <v>3.61</v>
      </c>
      <c r="Y216" s="14">
        <v>3.4350000000000001</v>
      </c>
    </row>
    <row r="217" spans="1:25" x14ac:dyDescent="0.25">
      <c r="A217" s="18">
        <v>35458</v>
      </c>
      <c r="B217" s="24">
        <f t="shared" si="4"/>
        <v>213</v>
      </c>
      <c r="C217" s="14" t="s">
        <v>197</v>
      </c>
      <c r="D217" s="38" t="s">
        <v>233</v>
      </c>
      <c r="E217" s="14">
        <v>3.0649999999999999</v>
      </c>
      <c r="F217" s="14">
        <v>2.9249999999999998</v>
      </c>
      <c r="H217" s="14">
        <v>3.16</v>
      </c>
      <c r="K217" s="14">
        <v>3.0150000000000001</v>
      </c>
      <c r="L217" s="19">
        <v>2.5750000000000002</v>
      </c>
      <c r="M217" s="19">
        <v>2.6850000000000001</v>
      </c>
      <c r="N217" s="14">
        <v>2.69</v>
      </c>
      <c r="Q217" s="14">
        <v>3.0550000000000002</v>
      </c>
      <c r="R217" s="14">
        <v>2.9</v>
      </c>
      <c r="T217" s="14">
        <v>2.7450000000000001</v>
      </c>
      <c r="U217" s="14">
        <v>2.88</v>
      </c>
      <c r="V217" s="14">
        <v>3.21</v>
      </c>
      <c r="X217" s="14">
        <v>3.7149999999999999</v>
      </c>
      <c r="Y217" s="14">
        <v>3.5950000000000002</v>
      </c>
    </row>
    <row r="218" spans="1:25" x14ac:dyDescent="0.25">
      <c r="A218" s="18">
        <v>35459</v>
      </c>
      <c r="B218" s="24">
        <f t="shared" si="4"/>
        <v>214</v>
      </c>
      <c r="C218" s="14" t="s">
        <v>198</v>
      </c>
      <c r="D218" s="38" t="s">
        <v>233</v>
      </c>
      <c r="E218" s="14">
        <v>2.9750000000000001</v>
      </c>
      <c r="F218" s="14">
        <v>2.7</v>
      </c>
      <c r="H218" s="14">
        <v>2.895</v>
      </c>
      <c r="K218" s="14">
        <v>2.87</v>
      </c>
      <c r="L218" s="19">
        <v>2.5350000000000001</v>
      </c>
      <c r="M218" s="19">
        <v>2.5150000000000001</v>
      </c>
      <c r="N218" s="14">
        <v>2.3450000000000002</v>
      </c>
      <c r="Q218" s="14">
        <v>3.03</v>
      </c>
      <c r="R218" s="14">
        <v>2.9</v>
      </c>
      <c r="T218" s="14">
        <v>2.6150000000000002</v>
      </c>
      <c r="U218" s="14">
        <v>2.71</v>
      </c>
      <c r="V218" s="14">
        <v>3.34</v>
      </c>
      <c r="X218" s="14">
        <v>3.5550000000000002</v>
      </c>
      <c r="Y218" s="14">
        <v>3.7549999999999999</v>
      </c>
    </row>
    <row r="219" spans="1:25" x14ac:dyDescent="0.25">
      <c r="A219" s="18">
        <v>35460</v>
      </c>
      <c r="B219" s="24">
        <f t="shared" si="4"/>
        <v>215</v>
      </c>
      <c r="C219" s="14" t="s">
        <v>199</v>
      </c>
      <c r="D219" s="38" t="s">
        <v>233</v>
      </c>
      <c r="E219" s="14">
        <v>3.0150000000000001</v>
      </c>
      <c r="F219" s="14">
        <v>2.61</v>
      </c>
      <c r="H219" s="14">
        <v>3.0049999999999999</v>
      </c>
      <c r="K219" s="14">
        <v>2.7149999999999999</v>
      </c>
      <c r="L219" s="19">
        <v>2.2999999999999998</v>
      </c>
      <c r="M219" s="19">
        <v>2.4</v>
      </c>
      <c r="N219" s="14">
        <v>2.1949999999999998</v>
      </c>
      <c r="Q219" s="14">
        <v>3.0150000000000001</v>
      </c>
      <c r="R219" s="14">
        <v>2.61</v>
      </c>
      <c r="T219" s="14">
        <v>2.6150000000000002</v>
      </c>
      <c r="U219" s="14">
        <v>2.71</v>
      </c>
      <c r="V219" s="14">
        <v>3.15</v>
      </c>
      <c r="X219" s="14">
        <v>3.5550000000000002</v>
      </c>
      <c r="Y219" s="14">
        <v>3.61</v>
      </c>
    </row>
    <row r="220" spans="1:25" x14ac:dyDescent="0.25">
      <c r="A220" s="18">
        <v>35461</v>
      </c>
      <c r="B220" s="24">
        <f t="shared" si="4"/>
        <v>216</v>
      </c>
      <c r="C220" s="14" t="s">
        <v>200</v>
      </c>
      <c r="D220" s="38" t="s">
        <v>234</v>
      </c>
      <c r="E220" s="14">
        <v>3.0150000000000001</v>
      </c>
      <c r="F220" s="14">
        <v>2.61</v>
      </c>
      <c r="H220" s="14">
        <v>3.0049999999999999</v>
      </c>
      <c r="K220" s="14">
        <v>2.7149999999999999</v>
      </c>
      <c r="L220" s="19">
        <v>2.2999999999999998</v>
      </c>
      <c r="M220" s="19">
        <v>2.4</v>
      </c>
      <c r="N220" s="14">
        <v>2.1949999999999998</v>
      </c>
      <c r="Q220" s="14">
        <v>3.0150000000000001</v>
      </c>
      <c r="R220" s="14">
        <v>2.62</v>
      </c>
      <c r="T220" s="14">
        <v>2.5449999999999999</v>
      </c>
      <c r="U220" s="14">
        <v>2.645</v>
      </c>
      <c r="V220" s="14">
        <v>3.16</v>
      </c>
      <c r="X220" s="14">
        <v>3.44</v>
      </c>
      <c r="Y220" s="14">
        <v>3.59</v>
      </c>
    </row>
    <row r="221" spans="1:25" x14ac:dyDescent="0.25">
      <c r="A221" s="18">
        <v>35462</v>
      </c>
      <c r="B221" s="24">
        <f t="shared" si="4"/>
        <v>217</v>
      </c>
      <c r="C221" s="14" t="s">
        <v>201</v>
      </c>
      <c r="D221" s="38" t="s">
        <v>234</v>
      </c>
      <c r="E221" s="14">
        <v>3.0150000000000001</v>
      </c>
      <c r="F221" s="14">
        <v>2.61</v>
      </c>
      <c r="H221" s="14">
        <v>3.0049999999999999</v>
      </c>
      <c r="K221" s="14">
        <v>2.7149999999999999</v>
      </c>
      <c r="L221" s="19">
        <v>2.2999999999999998</v>
      </c>
      <c r="M221" s="19">
        <v>2.4</v>
      </c>
      <c r="N221" s="14">
        <v>2.1949999999999998</v>
      </c>
      <c r="Q221" s="14">
        <v>3.0150000000000001</v>
      </c>
      <c r="R221" s="14">
        <v>2.62</v>
      </c>
      <c r="T221" s="14">
        <v>2.5449999999999999</v>
      </c>
      <c r="U221" s="14">
        <v>2.645</v>
      </c>
      <c r="V221" s="14">
        <v>3.16</v>
      </c>
      <c r="X221" s="14">
        <v>3.44</v>
      </c>
      <c r="Y221" s="14">
        <v>3.59</v>
      </c>
    </row>
    <row r="222" spans="1:25" x14ac:dyDescent="0.25">
      <c r="A222" s="18">
        <v>35463</v>
      </c>
      <c r="B222" s="24">
        <f t="shared" si="4"/>
        <v>218</v>
      </c>
      <c r="C222" s="14" t="s">
        <v>202</v>
      </c>
      <c r="D222" s="38" t="s">
        <v>234</v>
      </c>
      <c r="E222" s="14">
        <v>3.0150000000000001</v>
      </c>
      <c r="F222" s="14">
        <v>2.61</v>
      </c>
      <c r="H222" s="14">
        <v>3.0049999999999999</v>
      </c>
      <c r="K222" s="14">
        <v>2.7149999999999999</v>
      </c>
      <c r="L222" s="19">
        <v>2.2999999999999998</v>
      </c>
      <c r="M222" s="19">
        <v>2.4</v>
      </c>
      <c r="N222" s="14">
        <v>2.1949999999999998</v>
      </c>
      <c r="Q222" s="14">
        <v>3.0150000000000001</v>
      </c>
      <c r="R222" s="14">
        <v>2.62</v>
      </c>
      <c r="T222" s="14">
        <v>2.5449999999999999</v>
      </c>
      <c r="U222" s="14">
        <v>2.44</v>
      </c>
      <c r="V222" s="14">
        <v>3.16</v>
      </c>
      <c r="X222" s="14">
        <v>3.0049999999999999</v>
      </c>
      <c r="Y222" s="14">
        <v>3.59</v>
      </c>
    </row>
    <row r="223" spans="1:25" x14ac:dyDescent="0.25">
      <c r="A223" s="18">
        <v>35464</v>
      </c>
      <c r="B223" s="24">
        <f t="shared" si="4"/>
        <v>219</v>
      </c>
      <c r="C223" s="14" t="s">
        <v>196</v>
      </c>
      <c r="D223" s="38" t="s">
        <v>234</v>
      </c>
      <c r="E223" s="14">
        <v>2.48</v>
      </c>
      <c r="F223" s="14">
        <v>2.29</v>
      </c>
      <c r="H223" s="14">
        <v>2.4049999999999998</v>
      </c>
      <c r="K223" s="14">
        <v>2.38</v>
      </c>
      <c r="L223" s="19">
        <v>2.2850000000000001</v>
      </c>
      <c r="M223" s="19">
        <v>2.2000000000000002</v>
      </c>
      <c r="N223" s="14">
        <v>2.0649999999999999</v>
      </c>
      <c r="Q223" s="14">
        <v>2.74</v>
      </c>
      <c r="R223" s="14">
        <v>2.48</v>
      </c>
      <c r="T223" s="14">
        <v>2.41</v>
      </c>
      <c r="U223" s="14">
        <v>2.46</v>
      </c>
      <c r="V223" s="14">
        <v>3.2250000000000001</v>
      </c>
      <c r="X223" s="14">
        <v>2.91</v>
      </c>
      <c r="Y223" s="14">
        <v>3.28</v>
      </c>
    </row>
    <row r="224" spans="1:25" x14ac:dyDescent="0.25">
      <c r="A224" s="18">
        <v>35465</v>
      </c>
      <c r="B224" s="24">
        <f t="shared" si="4"/>
        <v>220</v>
      </c>
      <c r="C224" s="14" t="s">
        <v>197</v>
      </c>
      <c r="D224" s="38" t="s">
        <v>234</v>
      </c>
      <c r="E224" s="14">
        <v>2.5750000000000002</v>
      </c>
      <c r="F224" s="14">
        <v>2.335</v>
      </c>
      <c r="H224" s="14">
        <v>2.5350000000000001</v>
      </c>
      <c r="K224" s="14">
        <v>2.4249999999999998</v>
      </c>
      <c r="L224" s="19">
        <v>2.2850000000000001</v>
      </c>
      <c r="M224" s="19">
        <v>2.2749999999999999</v>
      </c>
      <c r="N224" s="14">
        <v>2.1</v>
      </c>
      <c r="Q224" s="14">
        <v>2.75</v>
      </c>
      <c r="R224" s="14">
        <v>2.42</v>
      </c>
      <c r="T224" s="14">
        <v>2.44</v>
      </c>
      <c r="U224" s="14">
        <v>2.4900000000000002</v>
      </c>
      <c r="V224" s="14">
        <v>2.74</v>
      </c>
      <c r="X224" s="14">
        <v>3.03</v>
      </c>
      <c r="Y224" s="14">
        <v>2.9950000000000001</v>
      </c>
    </row>
    <row r="225" spans="1:25" x14ac:dyDescent="0.25">
      <c r="A225" s="18">
        <v>35466</v>
      </c>
      <c r="B225" s="24">
        <f t="shared" si="4"/>
        <v>221</v>
      </c>
      <c r="C225" s="14" t="s">
        <v>198</v>
      </c>
      <c r="D225" s="38" t="s">
        <v>234</v>
      </c>
      <c r="E225" s="14">
        <v>2.65</v>
      </c>
      <c r="F225" s="14">
        <v>2.375</v>
      </c>
      <c r="H225" s="14">
        <v>2.62</v>
      </c>
      <c r="K225" s="14">
        <v>2.4950000000000001</v>
      </c>
      <c r="L225" s="19">
        <v>2.335</v>
      </c>
      <c r="M225" s="19">
        <v>2.355</v>
      </c>
      <c r="N225" s="14">
        <v>2.145</v>
      </c>
      <c r="Q225" s="14">
        <v>2.83</v>
      </c>
      <c r="R225" s="14">
        <v>2.5350000000000001</v>
      </c>
      <c r="T225" s="14">
        <v>2.395</v>
      </c>
      <c r="U225" s="14">
        <v>2.4500000000000002</v>
      </c>
      <c r="V225" s="14">
        <v>2.73</v>
      </c>
      <c r="X225" s="14">
        <v>2.9049999999999998</v>
      </c>
      <c r="Y225" s="14">
        <v>3.08</v>
      </c>
    </row>
    <row r="226" spans="1:25" x14ac:dyDescent="0.25">
      <c r="A226" s="18">
        <v>35467</v>
      </c>
      <c r="B226" s="24">
        <f t="shared" si="4"/>
        <v>222</v>
      </c>
      <c r="C226" s="14" t="s">
        <v>199</v>
      </c>
      <c r="D226" s="38" t="s">
        <v>234</v>
      </c>
      <c r="E226" s="14">
        <v>2.4950000000000001</v>
      </c>
      <c r="F226" s="14">
        <v>2.34</v>
      </c>
      <c r="H226" s="14">
        <v>2.52</v>
      </c>
      <c r="K226" s="14">
        <v>2.4</v>
      </c>
      <c r="L226" s="19">
        <v>2.31</v>
      </c>
      <c r="M226" s="19">
        <v>2.37</v>
      </c>
      <c r="N226" s="14">
        <v>2.16</v>
      </c>
      <c r="Q226" s="14">
        <v>2.6850000000000001</v>
      </c>
      <c r="R226" s="14">
        <v>2.5350000000000001</v>
      </c>
      <c r="T226" s="14">
        <v>2.395</v>
      </c>
      <c r="U226" s="14">
        <v>2.4500000000000002</v>
      </c>
      <c r="V226" s="14">
        <v>2.76</v>
      </c>
      <c r="X226" s="14">
        <v>2.9049999999999998</v>
      </c>
      <c r="Y226" s="14">
        <v>2.98</v>
      </c>
    </row>
    <row r="227" spans="1:25" x14ac:dyDescent="0.25">
      <c r="A227" s="18">
        <v>35468</v>
      </c>
      <c r="B227" s="24">
        <f t="shared" si="4"/>
        <v>223</v>
      </c>
      <c r="C227" s="14" t="s">
        <v>200</v>
      </c>
      <c r="D227" s="38" t="s">
        <v>234</v>
      </c>
      <c r="E227" s="14">
        <v>2.4950000000000001</v>
      </c>
      <c r="F227" s="14">
        <v>2.2949999999999999</v>
      </c>
      <c r="H227" s="14">
        <v>2.52</v>
      </c>
      <c r="K227" s="14">
        <v>2.4</v>
      </c>
      <c r="L227" s="19">
        <v>2.34</v>
      </c>
      <c r="M227" s="19">
        <v>2.37</v>
      </c>
      <c r="N227" s="14">
        <v>2.16</v>
      </c>
      <c r="Q227" s="14">
        <v>2.6850000000000001</v>
      </c>
      <c r="R227" s="14">
        <v>2.4700000000000002</v>
      </c>
      <c r="T227" s="14">
        <v>2.3450000000000002</v>
      </c>
      <c r="U227" s="14">
        <v>2.4</v>
      </c>
      <c r="V227" s="14">
        <v>2.645</v>
      </c>
      <c r="X227" s="14">
        <v>2.7749999999999999</v>
      </c>
      <c r="Y227" s="14">
        <v>3.0449999999999999</v>
      </c>
    </row>
    <row r="228" spans="1:25" x14ac:dyDescent="0.25">
      <c r="A228" s="18">
        <v>35469</v>
      </c>
      <c r="B228" s="24">
        <f t="shared" si="4"/>
        <v>224</v>
      </c>
      <c r="C228" s="14" t="s">
        <v>201</v>
      </c>
      <c r="D228" s="38" t="s">
        <v>234</v>
      </c>
      <c r="E228" s="14">
        <v>2.4950000000000001</v>
      </c>
      <c r="F228" s="14">
        <v>2.2949999999999999</v>
      </c>
      <c r="H228" s="14">
        <v>2.52</v>
      </c>
      <c r="K228" s="14">
        <v>2.4</v>
      </c>
      <c r="L228" s="19">
        <v>2.34</v>
      </c>
      <c r="M228" s="19">
        <v>2.37</v>
      </c>
      <c r="N228" s="14">
        <v>2.16</v>
      </c>
      <c r="Q228" s="14">
        <v>2.6850000000000001</v>
      </c>
      <c r="R228" s="14">
        <v>2.4700000000000002</v>
      </c>
      <c r="T228" s="14">
        <v>2.3450000000000002</v>
      </c>
      <c r="U228" s="14">
        <v>2.4</v>
      </c>
      <c r="V228" s="14">
        <v>2.645</v>
      </c>
      <c r="X228" s="14">
        <v>2.7749999999999999</v>
      </c>
      <c r="Y228" s="14">
        <v>3.0449999999999999</v>
      </c>
    </row>
    <row r="229" spans="1:25" x14ac:dyDescent="0.25">
      <c r="A229" s="18">
        <v>35470</v>
      </c>
      <c r="B229" s="24">
        <f t="shared" si="4"/>
        <v>225</v>
      </c>
      <c r="C229" s="14" t="s">
        <v>202</v>
      </c>
      <c r="D229" s="38" t="s">
        <v>234</v>
      </c>
      <c r="E229" s="14">
        <v>2.4950000000000001</v>
      </c>
      <c r="F229" s="14">
        <v>2.2949999999999999</v>
      </c>
      <c r="H229" s="14">
        <v>2.52</v>
      </c>
      <c r="K229" s="14">
        <v>2.4</v>
      </c>
      <c r="L229" s="19">
        <v>2.34</v>
      </c>
      <c r="M229" s="19">
        <v>2.37</v>
      </c>
      <c r="N229" s="14">
        <v>2.16</v>
      </c>
      <c r="Q229" s="14">
        <v>2.6850000000000001</v>
      </c>
      <c r="R229" s="14">
        <v>2.4700000000000002</v>
      </c>
      <c r="T229" s="14">
        <v>2.3149999999999999</v>
      </c>
      <c r="U229" s="14">
        <v>2.3849999999999998</v>
      </c>
      <c r="V229" s="14">
        <v>2.645</v>
      </c>
      <c r="X229" s="14">
        <v>2.8250000000000002</v>
      </c>
      <c r="Y229" s="14">
        <v>3.0449999999999999</v>
      </c>
    </row>
    <row r="230" spans="1:25" x14ac:dyDescent="0.25">
      <c r="A230" s="18">
        <v>35471</v>
      </c>
      <c r="B230" s="24">
        <f t="shared" si="4"/>
        <v>226</v>
      </c>
      <c r="C230" s="14" t="s">
        <v>196</v>
      </c>
      <c r="D230" s="38" t="s">
        <v>234</v>
      </c>
      <c r="E230" s="14">
        <v>2.4449999999999998</v>
      </c>
      <c r="F230" s="14">
        <v>2.3050000000000002</v>
      </c>
      <c r="H230" s="14">
        <v>2.4300000000000002</v>
      </c>
      <c r="K230" s="14">
        <v>2.3199999999999998</v>
      </c>
      <c r="L230" s="19">
        <v>2.27</v>
      </c>
      <c r="M230" s="19">
        <v>2.4049999999999998</v>
      </c>
      <c r="N230" s="14">
        <v>1.9450000000000001</v>
      </c>
      <c r="Q230" s="14">
        <v>2.5499999999999998</v>
      </c>
      <c r="R230" s="14">
        <v>2.4700000000000002</v>
      </c>
      <c r="T230" s="14">
        <v>2.3849999999999998</v>
      </c>
      <c r="U230" s="14">
        <v>2.42</v>
      </c>
      <c r="V230" s="14">
        <v>2.5499999999999998</v>
      </c>
      <c r="X230" s="14">
        <v>2.8149999999999999</v>
      </c>
      <c r="Y230" s="14">
        <v>2.875</v>
      </c>
    </row>
    <row r="231" spans="1:25" x14ac:dyDescent="0.25">
      <c r="A231" s="18">
        <v>35472</v>
      </c>
      <c r="B231" s="24">
        <f t="shared" si="4"/>
        <v>227</v>
      </c>
      <c r="C231" s="14" t="s">
        <v>197</v>
      </c>
      <c r="D231" s="38" t="s">
        <v>234</v>
      </c>
      <c r="E231" s="14">
        <v>2.33</v>
      </c>
      <c r="F231" s="14">
        <v>2.27</v>
      </c>
      <c r="H231" s="14">
        <v>2.335</v>
      </c>
      <c r="K231" s="14">
        <v>2.3199999999999998</v>
      </c>
      <c r="L231" s="19">
        <v>2.2149999999999999</v>
      </c>
      <c r="M231" s="19">
        <v>2.2349999999999999</v>
      </c>
      <c r="N231" s="14">
        <v>2.0049999999999999</v>
      </c>
      <c r="Q231" s="14">
        <v>2.46</v>
      </c>
      <c r="R231" s="14">
        <v>2.4049999999999998</v>
      </c>
      <c r="T231" s="14">
        <v>2.3650000000000002</v>
      </c>
      <c r="U231" s="14">
        <v>2.3849999999999998</v>
      </c>
      <c r="V231" s="14">
        <v>2.4950000000000001</v>
      </c>
      <c r="X231" s="14">
        <v>3.04</v>
      </c>
      <c r="Y231" s="14">
        <v>2.84</v>
      </c>
    </row>
    <row r="232" spans="1:25" x14ac:dyDescent="0.25">
      <c r="A232" s="18">
        <v>35473</v>
      </c>
      <c r="B232" s="24">
        <f t="shared" si="4"/>
        <v>228</v>
      </c>
      <c r="C232" s="14" t="s">
        <v>198</v>
      </c>
      <c r="D232" s="38" t="s">
        <v>234</v>
      </c>
      <c r="E232" s="14">
        <v>2.41</v>
      </c>
      <c r="F232" s="14">
        <v>2.2999999999999998</v>
      </c>
      <c r="H232" s="14">
        <v>2.4</v>
      </c>
      <c r="K232" s="14">
        <v>2.3050000000000002</v>
      </c>
      <c r="L232" s="19">
        <v>2</v>
      </c>
      <c r="M232" s="19">
        <v>2.2200000000000002</v>
      </c>
      <c r="N232" s="14">
        <v>1.905</v>
      </c>
      <c r="Q232" s="14">
        <v>2.5299999999999998</v>
      </c>
      <c r="R232" s="14">
        <v>2.2999999999999998</v>
      </c>
      <c r="T232" s="14">
        <v>2.08</v>
      </c>
      <c r="U232" s="14">
        <v>2.1150000000000002</v>
      </c>
      <c r="V232" s="14">
        <v>2.4300000000000002</v>
      </c>
      <c r="X232" s="14">
        <v>2.7749999999999999</v>
      </c>
      <c r="Y232" s="14">
        <v>2.98</v>
      </c>
    </row>
    <row r="233" spans="1:25" x14ac:dyDescent="0.25">
      <c r="A233" s="18">
        <v>35474</v>
      </c>
      <c r="B233" s="24">
        <f t="shared" si="4"/>
        <v>229</v>
      </c>
      <c r="C233" s="14" t="s">
        <v>199</v>
      </c>
      <c r="D233" s="38" t="s">
        <v>234</v>
      </c>
      <c r="E233" s="14">
        <v>2.23</v>
      </c>
      <c r="F233" s="14">
        <v>2.29</v>
      </c>
      <c r="H233" s="14">
        <v>2.2250000000000001</v>
      </c>
      <c r="K233" s="14">
        <v>2.0499999999999998</v>
      </c>
      <c r="L233" s="19">
        <v>2.23</v>
      </c>
      <c r="M233" s="19">
        <v>2.21</v>
      </c>
      <c r="N233" s="14">
        <v>1.645</v>
      </c>
      <c r="Q233" s="14">
        <v>2.3450000000000002</v>
      </c>
      <c r="R233" s="14">
        <v>2.06</v>
      </c>
      <c r="T233" s="14">
        <v>2.08</v>
      </c>
      <c r="U233" s="14">
        <v>2.1150000000000002</v>
      </c>
      <c r="V233" s="14">
        <v>2.4700000000000002</v>
      </c>
      <c r="X233" s="14">
        <v>2.7749999999999999</v>
      </c>
      <c r="Y233" s="14">
        <v>2.87</v>
      </c>
    </row>
    <row r="234" spans="1:25" x14ac:dyDescent="0.25">
      <c r="A234" s="18">
        <v>35475</v>
      </c>
      <c r="B234" s="24">
        <f t="shared" si="4"/>
        <v>230</v>
      </c>
      <c r="C234" s="14" t="s">
        <v>200</v>
      </c>
      <c r="D234" s="38" t="s">
        <v>234</v>
      </c>
      <c r="E234" s="14">
        <v>2.14</v>
      </c>
      <c r="F234" s="14">
        <v>2.0350000000000001</v>
      </c>
      <c r="H234" s="14">
        <v>2.2250000000000001</v>
      </c>
      <c r="K234" s="14">
        <v>2.0499999999999998</v>
      </c>
      <c r="L234" s="19">
        <v>1.7450000000000001</v>
      </c>
      <c r="M234" s="19">
        <v>2.21</v>
      </c>
      <c r="N234" s="14">
        <v>1.645</v>
      </c>
      <c r="Q234" s="14">
        <v>2.3450000000000002</v>
      </c>
      <c r="R234" s="14">
        <v>1.95</v>
      </c>
      <c r="T234" s="14">
        <v>1.885</v>
      </c>
      <c r="U234" s="14">
        <v>1.93</v>
      </c>
      <c r="V234" s="14">
        <v>2.2650000000000001</v>
      </c>
      <c r="X234" s="14">
        <v>2.625</v>
      </c>
      <c r="Y234" s="14">
        <v>2.855</v>
      </c>
    </row>
    <row r="235" spans="1:25" x14ac:dyDescent="0.25">
      <c r="A235" s="18">
        <v>35476</v>
      </c>
      <c r="B235" s="24">
        <f t="shared" si="4"/>
        <v>231</v>
      </c>
      <c r="C235" s="14" t="s">
        <v>201</v>
      </c>
      <c r="D235" s="38" t="s">
        <v>234</v>
      </c>
      <c r="E235" s="14">
        <v>2.14</v>
      </c>
      <c r="F235" s="14">
        <v>1.83</v>
      </c>
      <c r="H235" s="14">
        <v>2.08</v>
      </c>
      <c r="K235" s="14">
        <v>1.9</v>
      </c>
      <c r="L235" s="19">
        <v>1.7849999999999999</v>
      </c>
      <c r="M235" s="19">
        <v>1.92</v>
      </c>
      <c r="N235" s="14">
        <v>1.4550000000000001</v>
      </c>
      <c r="Q235" s="14">
        <v>2.2450000000000001</v>
      </c>
      <c r="R235" s="14">
        <v>1.95</v>
      </c>
      <c r="T235" s="14">
        <v>1.885</v>
      </c>
      <c r="U235" s="14">
        <v>1.93</v>
      </c>
      <c r="V235" s="14">
        <v>2.14</v>
      </c>
      <c r="X235" s="14">
        <v>2.625</v>
      </c>
      <c r="Y235" s="14">
        <v>2.81</v>
      </c>
    </row>
    <row r="236" spans="1:25" x14ac:dyDescent="0.25">
      <c r="A236" s="18">
        <v>35477</v>
      </c>
      <c r="B236" s="24">
        <f t="shared" si="4"/>
        <v>232</v>
      </c>
      <c r="C236" s="14" t="s">
        <v>202</v>
      </c>
      <c r="D236" s="38" t="s">
        <v>234</v>
      </c>
      <c r="E236" s="14">
        <v>2.14</v>
      </c>
      <c r="F236" s="14">
        <v>1.83</v>
      </c>
      <c r="H236" s="14">
        <v>2.08</v>
      </c>
      <c r="K236" s="14">
        <v>1.9</v>
      </c>
      <c r="L236" s="19">
        <v>1.7849999999999999</v>
      </c>
      <c r="M236" s="19">
        <v>1.92</v>
      </c>
      <c r="N236" s="14">
        <v>1.4550000000000001</v>
      </c>
      <c r="Q236" s="14">
        <v>2.2450000000000001</v>
      </c>
      <c r="R236" s="14">
        <v>1.95</v>
      </c>
      <c r="T236" s="14">
        <v>1.645</v>
      </c>
      <c r="U236" s="14">
        <v>1.67</v>
      </c>
      <c r="V236" s="14">
        <v>2.14</v>
      </c>
      <c r="X236" s="14">
        <v>2.12</v>
      </c>
      <c r="Y236" s="14">
        <v>2.81</v>
      </c>
    </row>
    <row r="237" spans="1:25" x14ac:dyDescent="0.25">
      <c r="A237" s="18">
        <v>35478</v>
      </c>
      <c r="B237" s="24">
        <f t="shared" si="4"/>
        <v>233</v>
      </c>
      <c r="C237" s="14" t="s">
        <v>196</v>
      </c>
      <c r="D237" s="38" t="s">
        <v>234</v>
      </c>
      <c r="E237" s="14">
        <v>2.14</v>
      </c>
      <c r="F237" s="14">
        <v>1.83</v>
      </c>
      <c r="H237" s="14">
        <v>2.08</v>
      </c>
      <c r="K237" s="14">
        <v>1.9</v>
      </c>
      <c r="L237" s="19">
        <v>1.7849999999999999</v>
      </c>
      <c r="M237" s="19">
        <v>1.92</v>
      </c>
      <c r="N237" s="14">
        <v>1.4550000000000001</v>
      </c>
      <c r="Q237" s="14">
        <v>2.2450000000000001</v>
      </c>
      <c r="R237" s="14">
        <v>1.595</v>
      </c>
      <c r="T237" s="14">
        <v>1.645</v>
      </c>
      <c r="U237" s="14">
        <v>1.67</v>
      </c>
      <c r="V237" s="14">
        <v>2.14</v>
      </c>
      <c r="X237" s="14">
        <v>2.12</v>
      </c>
      <c r="Y237" s="14">
        <v>2.81</v>
      </c>
    </row>
    <row r="238" spans="1:25" x14ac:dyDescent="0.25">
      <c r="A238" s="18">
        <v>35479</v>
      </c>
      <c r="B238" s="24">
        <f t="shared" si="4"/>
        <v>234</v>
      </c>
      <c r="C238" s="14" t="s">
        <v>197</v>
      </c>
      <c r="D238" s="38" t="s">
        <v>234</v>
      </c>
      <c r="E238" s="14">
        <v>1.825</v>
      </c>
      <c r="F238" s="14">
        <v>1.61</v>
      </c>
      <c r="H238" s="14">
        <v>1.83</v>
      </c>
      <c r="K238" s="14">
        <v>1.625</v>
      </c>
      <c r="L238" s="19">
        <v>1.5449999999999999</v>
      </c>
      <c r="M238" s="19">
        <v>1.595</v>
      </c>
      <c r="N238" s="14">
        <v>1.365</v>
      </c>
      <c r="Q238" s="14">
        <v>1.96</v>
      </c>
      <c r="R238" s="14">
        <v>1.595</v>
      </c>
      <c r="T238" s="14">
        <v>1.7050000000000001</v>
      </c>
      <c r="U238" s="14">
        <v>1.74</v>
      </c>
      <c r="V238" s="14">
        <v>2.14</v>
      </c>
      <c r="X238" s="14">
        <v>2.2250000000000001</v>
      </c>
      <c r="Y238" s="14">
        <v>2.3050000000000002</v>
      </c>
    </row>
    <row r="239" spans="1:25" x14ac:dyDescent="0.25">
      <c r="A239" s="18">
        <v>35480</v>
      </c>
      <c r="B239" s="24">
        <f t="shared" si="4"/>
        <v>235</v>
      </c>
      <c r="C239" s="14" t="s">
        <v>198</v>
      </c>
      <c r="D239" s="38" t="s">
        <v>234</v>
      </c>
      <c r="E239" s="14">
        <v>1.94</v>
      </c>
      <c r="F239" s="14">
        <v>1.675</v>
      </c>
      <c r="H239" s="14">
        <v>1.915</v>
      </c>
      <c r="K239" s="14">
        <v>1.73</v>
      </c>
      <c r="L239" s="19">
        <v>1.62</v>
      </c>
      <c r="M239" s="19">
        <v>1.575</v>
      </c>
      <c r="N239" s="14">
        <v>1.2949999999999999</v>
      </c>
      <c r="Q239" s="14">
        <v>2.0299999999999998</v>
      </c>
      <c r="R239" s="14">
        <v>1.7250000000000001</v>
      </c>
      <c r="T239" s="14">
        <v>1.7</v>
      </c>
      <c r="U239" s="14">
        <v>1.7350000000000001</v>
      </c>
      <c r="V239" s="14">
        <v>1.855</v>
      </c>
      <c r="X239" s="14">
        <v>2.1800000000000002</v>
      </c>
      <c r="Y239" s="14">
        <v>2.2149999999999999</v>
      </c>
    </row>
    <row r="240" spans="1:25" x14ac:dyDescent="0.25">
      <c r="A240" s="18">
        <v>35481</v>
      </c>
      <c r="B240" s="24">
        <f t="shared" si="4"/>
        <v>236</v>
      </c>
      <c r="C240" s="14" t="s">
        <v>199</v>
      </c>
      <c r="D240" s="38" t="s">
        <v>234</v>
      </c>
      <c r="E240" s="14">
        <v>1.915</v>
      </c>
      <c r="F240" s="14">
        <v>1.655</v>
      </c>
      <c r="H240" s="14">
        <v>1.885</v>
      </c>
      <c r="K240" s="14">
        <v>1.71</v>
      </c>
      <c r="L240" s="19">
        <v>1.655</v>
      </c>
      <c r="M240" s="19">
        <v>1.595</v>
      </c>
      <c r="N240" s="14">
        <v>1.2250000000000001</v>
      </c>
      <c r="Q240" s="14">
        <v>2.02</v>
      </c>
      <c r="R240" s="14">
        <v>1.75</v>
      </c>
      <c r="T240" s="14">
        <v>1.7150000000000001</v>
      </c>
      <c r="U240" s="14">
        <v>1.76</v>
      </c>
      <c r="V240" s="14">
        <v>1.98</v>
      </c>
      <c r="X240" s="14">
        <v>2.17</v>
      </c>
      <c r="Y240" s="14">
        <v>2.14</v>
      </c>
    </row>
    <row r="241" spans="1:25" x14ac:dyDescent="0.25">
      <c r="A241" s="18">
        <v>35482</v>
      </c>
      <c r="B241" s="24">
        <f t="shared" si="4"/>
        <v>237</v>
      </c>
      <c r="C241" s="14" t="s">
        <v>200</v>
      </c>
      <c r="D241" s="38" t="s">
        <v>234</v>
      </c>
      <c r="E241" s="14">
        <v>1.905</v>
      </c>
      <c r="F241" s="14">
        <v>1.73</v>
      </c>
      <c r="H241" s="14">
        <v>1.895</v>
      </c>
      <c r="K241" s="14">
        <v>1.7150000000000001</v>
      </c>
      <c r="L241" s="19">
        <v>1.75</v>
      </c>
      <c r="M241" s="19">
        <v>1.52</v>
      </c>
      <c r="N241" s="14">
        <v>1.115</v>
      </c>
      <c r="Q241" s="14">
        <v>2.0099999999999998</v>
      </c>
      <c r="R241" s="14">
        <v>1.6950000000000001</v>
      </c>
      <c r="T241" s="14">
        <v>1.7150000000000001</v>
      </c>
      <c r="U241" s="14">
        <v>1.76</v>
      </c>
      <c r="V241" s="14">
        <v>1.9350000000000001</v>
      </c>
      <c r="X241" s="14">
        <v>2.17</v>
      </c>
      <c r="Y241" s="14">
        <v>2.1800000000000002</v>
      </c>
    </row>
    <row r="242" spans="1:25" x14ac:dyDescent="0.25">
      <c r="A242" s="18">
        <v>35483</v>
      </c>
      <c r="B242" s="24">
        <f t="shared" si="4"/>
        <v>238</v>
      </c>
      <c r="C242" s="14" t="s">
        <v>201</v>
      </c>
      <c r="D242" s="38" t="s">
        <v>234</v>
      </c>
      <c r="E242" s="14">
        <v>1.905</v>
      </c>
      <c r="F242" s="14">
        <v>1.73</v>
      </c>
      <c r="H242" s="14">
        <v>1.895</v>
      </c>
      <c r="K242" s="14">
        <v>1.7150000000000001</v>
      </c>
      <c r="L242" s="19">
        <v>1.75</v>
      </c>
      <c r="M242" s="19">
        <v>1.52</v>
      </c>
      <c r="N242" s="14">
        <v>1.115</v>
      </c>
      <c r="Q242" s="14">
        <v>2.0099999999999998</v>
      </c>
      <c r="R242" s="14">
        <v>1.6950000000000001</v>
      </c>
      <c r="T242" s="14">
        <v>1.7150000000000001</v>
      </c>
      <c r="U242" s="14">
        <v>1.76</v>
      </c>
      <c r="V242" s="14">
        <v>1.9350000000000001</v>
      </c>
      <c r="X242" s="14">
        <v>2.17</v>
      </c>
      <c r="Y242" s="14">
        <v>2.1800000000000002</v>
      </c>
    </row>
    <row r="243" spans="1:25" x14ac:dyDescent="0.25">
      <c r="A243" s="18">
        <v>35484</v>
      </c>
      <c r="B243" s="24">
        <f t="shared" si="4"/>
        <v>239</v>
      </c>
      <c r="C243" s="14" t="s">
        <v>202</v>
      </c>
      <c r="D243" s="38" t="s">
        <v>234</v>
      </c>
      <c r="E243" s="14">
        <v>1.905</v>
      </c>
      <c r="F243" s="14">
        <v>1.73</v>
      </c>
      <c r="H243" s="14">
        <v>1.895</v>
      </c>
      <c r="K243" s="14">
        <v>1.7150000000000001</v>
      </c>
      <c r="L243" s="19">
        <v>1.75</v>
      </c>
      <c r="M243" s="19">
        <v>1.52</v>
      </c>
      <c r="N243" s="14">
        <v>1.115</v>
      </c>
      <c r="Q243" s="14">
        <v>2.0099999999999998</v>
      </c>
      <c r="R243" s="14">
        <v>1.6950000000000001</v>
      </c>
      <c r="T243" s="14">
        <v>1.7250000000000001</v>
      </c>
      <c r="U243" s="14">
        <v>1.7649999999999999</v>
      </c>
      <c r="V243" s="14">
        <v>1.9350000000000001</v>
      </c>
      <c r="X243" s="14">
        <v>2.31</v>
      </c>
      <c r="Y243" s="14">
        <v>2.1800000000000002</v>
      </c>
    </row>
    <row r="244" spans="1:25" x14ac:dyDescent="0.25">
      <c r="A244" s="18">
        <v>35485</v>
      </c>
      <c r="B244" s="24">
        <f t="shared" si="4"/>
        <v>240</v>
      </c>
      <c r="C244" s="14" t="s">
        <v>196</v>
      </c>
      <c r="D244" s="38" t="s">
        <v>234</v>
      </c>
      <c r="E244" s="14">
        <v>1.91</v>
      </c>
      <c r="F244" s="14">
        <v>1.76</v>
      </c>
      <c r="H244" s="14">
        <v>1.9</v>
      </c>
      <c r="K244" s="14">
        <v>1.74</v>
      </c>
      <c r="L244" s="19">
        <v>1.6950000000000001</v>
      </c>
      <c r="M244" s="19">
        <v>1.58</v>
      </c>
      <c r="N244" s="14">
        <v>1.095</v>
      </c>
      <c r="Q244" s="14">
        <v>2.0350000000000001</v>
      </c>
      <c r="R244" s="14">
        <v>1.86</v>
      </c>
      <c r="T244" s="14">
        <v>1.74</v>
      </c>
      <c r="U244" s="14">
        <v>1.7749999999999999</v>
      </c>
      <c r="V244" s="14">
        <v>1.9350000000000001</v>
      </c>
      <c r="X244" s="14">
        <v>2.19</v>
      </c>
      <c r="Y244" s="14">
        <v>2.2850000000000001</v>
      </c>
    </row>
    <row r="245" spans="1:25" x14ac:dyDescent="0.25">
      <c r="A245" s="18">
        <v>35486</v>
      </c>
      <c r="B245" s="24">
        <f t="shared" si="4"/>
        <v>241</v>
      </c>
      <c r="C245" s="14" t="s">
        <v>197</v>
      </c>
      <c r="D245" s="38" t="s">
        <v>234</v>
      </c>
      <c r="E245" s="14">
        <v>1.82</v>
      </c>
      <c r="F245" s="14">
        <v>1.76</v>
      </c>
      <c r="H245" s="14">
        <v>1.85</v>
      </c>
      <c r="K245" s="14">
        <v>1.7150000000000001</v>
      </c>
      <c r="L245" s="19">
        <v>1.7549999999999999</v>
      </c>
      <c r="M245" s="19">
        <v>1.59</v>
      </c>
      <c r="N245" s="14">
        <v>1.075</v>
      </c>
      <c r="Q245" s="14">
        <v>1.9350000000000001</v>
      </c>
      <c r="R245" s="14">
        <v>1.7250000000000001</v>
      </c>
      <c r="T245" s="14">
        <v>1.76</v>
      </c>
      <c r="U245" s="14">
        <v>1.81</v>
      </c>
      <c r="V245" s="14">
        <v>1.9450000000000001</v>
      </c>
      <c r="X245" s="14">
        <v>2.1749999999999998</v>
      </c>
      <c r="Y245" s="14">
        <v>2.1549999999999998</v>
      </c>
    </row>
    <row r="246" spans="1:25" x14ac:dyDescent="0.25">
      <c r="A246" s="18">
        <v>35487</v>
      </c>
      <c r="B246" s="24">
        <f t="shared" si="4"/>
        <v>242</v>
      </c>
      <c r="C246" s="14" t="s">
        <v>198</v>
      </c>
      <c r="D246" s="38" t="s">
        <v>234</v>
      </c>
      <c r="E246" s="14">
        <v>1.86</v>
      </c>
      <c r="F246" s="14">
        <v>1.8149999999999999</v>
      </c>
      <c r="H246" s="14">
        <v>1.875</v>
      </c>
      <c r="K246" s="14">
        <v>1.7549999999999999</v>
      </c>
      <c r="L246" s="19">
        <v>1.7649999999999999</v>
      </c>
      <c r="M246" s="19">
        <v>1.625</v>
      </c>
      <c r="N246" s="14">
        <v>1.1000000000000001</v>
      </c>
      <c r="Q246" s="14">
        <v>1.9650000000000001</v>
      </c>
      <c r="R246" s="14">
        <v>1.7250000000000001</v>
      </c>
      <c r="T246" s="14">
        <v>1.7450000000000001</v>
      </c>
      <c r="U246" s="14">
        <v>1.7649999999999999</v>
      </c>
      <c r="V246" s="14">
        <v>1.86</v>
      </c>
      <c r="X246" s="14">
        <v>2.165</v>
      </c>
      <c r="Y246" s="14">
        <v>2.14</v>
      </c>
    </row>
    <row r="247" spans="1:25" x14ac:dyDescent="0.25">
      <c r="A247" s="18">
        <v>35488</v>
      </c>
      <c r="B247" s="24">
        <f t="shared" si="4"/>
        <v>243</v>
      </c>
      <c r="C247" s="14" t="s">
        <v>199</v>
      </c>
      <c r="D247" s="38" t="s">
        <v>234</v>
      </c>
      <c r="E247" s="14">
        <v>1.86</v>
      </c>
      <c r="F247" s="14">
        <v>1.67</v>
      </c>
      <c r="H247" s="14">
        <v>1.87</v>
      </c>
      <c r="K247" s="14">
        <v>1.71</v>
      </c>
      <c r="L247" s="19">
        <v>1.65</v>
      </c>
      <c r="M247" s="19">
        <v>1.6</v>
      </c>
      <c r="N247" s="14">
        <v>1.2849999999999999</v>
      </c>
      <c r="Q247" s="14">
        <v>1.99</v>
      </c>
      <c r="R247" s="14">
        <v>1.7250000000000001</v>
      </c>
      <c r="T247" s="14">
        <v>1.7450000000000001</v>
      </c>
      <c r="U247" s="14">
        <v>1.7649999999999999</v>
      </c>
      <c r="V247" s="14">
        <v>1.94</v>
      </c>
      <c r="X247" s="14">
        <v>2.165</v>
      </c>
      <c r="Y247" s="14">
        <v>2.21</v>
      </c>
    </row>
    <row r="248" spans="1:25" x14ac:dyDescent="0.25">
      <c r="A248" s="18">
        <v>35489</v>
      </c>
      <c r="B248" s="24">
        <f t="shared" si="4"/>
        <v>244</v>
      </c>
      <c r="C248" s="14" t="s">
        <v>200</v>
      </c>
      <c r="D248" s="38" t="s">
        <v>235</v>
      </c>
      <c r="E248" s="14">
        <v>1.86</v>
      </c>
      <c r="F248" s="14">
        <v>1.79</v>
      </c>
      <c r="H248" s="14">
        <v>1.87</v>
      </c>
      <c r="K248" s="14">
        <v>1.71</v>
      </c>
      <c r="L248" s="19">
        <v>1.5449999999999999</v>
      </c>
      <c r="M248" s="19">
        <v>1.6</v>
      </c>
      <c r="N248" s="14">
        <v>1.2849999999999999</v>
      </c>
      <c r="Q248" s="14">
        <v>1.99</v>
      </c>
      <c r="R248" s="14">
        <v>1.61</v>
      </c>
      <c r="T248" s="14">
        <v>1.65</v>
      </c>
      <c r="U248" s="14">
        <v>1.6850000000000001</v>
      </c>
      <c r="V248" s="14">
        <v>1.895</v>
      </c>
      <c r="X248" s="14">
        <v>2.14</v>
      </c>
      <c r="Y248" s="14">
        <v>2.125</v>
      </c>
    </row>
    <row r="249" spans="1:25" x14ac:dyDescent="0.25">
      <c r="A249" s="18">
        <v>35490</v>
      </c>
      <c r="B249" s="24">
        <f t="shared" si="4"/>
        <v>245</v>
      </c>
      <c r="C249" s="14" t="s">
        <v>201</v>
      </c>
      <c r="D249" s="38" t="s">
        <v>235</v>
      </c>
      <c r="E249" s="14">
        <v>1.86</v>
      </c>
      <c r="F249" s="14">
        <v>1.79</v>
      </c>
      <c r="H249" s="14">
        <v>1.87</v>
      </c>
      <c r="K249" s="14">
        <v>1.71</v>
      </c>
      <c r="L249" s="19">
        <v>1.5449999999999999</v>
      </c>
      <c r="M249" s="19">
        <v>1.6</v>
      </c>
      <c r="N249" s="14">
        <v>1.2849999999999999</v>
      </c>
      <c r="Q249" s="14">
        <v>1.99</v>
      </c>
      <c r="R249" s="14">
        <v>1.61</v>
      </c>
      <c r="T249" s="14">
        <v>1.65</v>
      </c>
      <c r="U249" s="14">
        <v>1.6850000000000001</v>
      </c>
      <c r="V249" s="14">
        <v>1.895</v>
      </c>
      <c r="X249" s="14">
        <v>2.14</v>
      </c>
      <c r="Y249" s="14">
        <v>2.125</v>
      </c>
    </row>
    <row r="250" spans="1:25" x14ac:dyDescent="0.25">
      <c r="A250" s="18">
        <v>35491</v>
      </c>
      <c r="B250" s="24">
        <f t="shared" si="4"/>
        <v>246</v>
      </c>
      <c r="C250" s="14" t="s">
        <v>202</v>
      </c>
      <c r="D250" s="38" t="s">
        <v>235</v>
      </c>
      <c r="E250" s="14">
        <v>1.86</v>
      </c>
      <c r="F250" s="14">
        <v>1.79</v>
      </c>
      <c r="H250" s="14">
        <v>1.87</v>
      </c>
      <c r="K250" s="14">
        <v>1.71</v>
      </c>
      <c r="L250" s="19">
        <v>1.5449999999999999</v>
      </c>
      <c r="M250" s="19">
        <v>1.6</v>
      </c>
      <c r="N250" s="14">
        <v>1.2849999999999999</v>
      </c>
      <c r="Q250" s="14">
        <v>1.99</v>
      </c>
      <c r="R250" s="14">
        <v>1.61</v>
      </c>
      <c r="T250" s="14">
        <v>1.66</v>
      </c>
      <c r="U250" s="14">
        <v>1.69</v>
      </c>
      <c r="V250" s="14">
        <v>1.895</v>
      </c>
      <c r="X250" s="14">
        <v>2.11</v>
      </c>
      <c r="Y250" s="14">
        <v>2.125</v>
      </c>
    </row>
    <row r="251" spans="1:25" x14ac:dyDescent="0.25">
      <c r="A251" s="18">
        <v>35492</v>
      </c>
      <c r="B251" s="24">
        <f t="shared" si="4"/>
        <v>247</v>
      </c>
      <c r="C251" s="14" t="s">
        <v>196</v>
      </c>
      <c r="D251" s="38" t="s">
        <v>235</v>
      </c>
      <c r="E251" s="14">
        <v>1.8</v>
      </c>
      <c r="F251" s="14">
        <v>1.62</v>
      </c>
      <c r="H251" s="14">
        <v>1.76</v>
      </c>
      <c r="K251" s="14">
        <v>1.66</v>
      </c>
      <c r="L251" s="19">
        <v>1.67</v>
      </c>
      <c r="M251" s="19">
        <v>1.61</v>
      </c>
      <c r="N251" s="14">
        <v>1.17</v>
      </c>
      <c r="Q251" s="14">
        <v>1.87</v>
      </c>
      <c r="R251" s="14">
        <v>1.655</v>
      </c>
      <c r="T251" s="14">
        <v>1.71</v>
      </c>
      <c r="U251" s="14">
        <v>1.76</v>
      </c>
      <c r="V251" s="14">
        <v>1.865</v>
      </c>
      <c r="X251" s="14">
        <v>2.16</v>
      </c>
      <c r="Y251" s="14">
        <v>2.11</v>
      </c>
    </row>
    <row r="252" spans="1:25" x14ac:dyDescent="0.25">
      <c r="A252" s="18">
        <v>35493</v>
      </c>
      <c r="B252" s="24">
        <f t="shared" si="4"/>
        <v>248</v>
      </c>
      <c r="C252" s="14" t="s">
        <v>197</v>
      </c>
      <c r="D252" s="38" t="s">
        <v>235</v>
      </c>
      <c r="E252" s="14">
        <v>1.85</v>
      </c>
      <c r="F252" s="14">
        <v>1.73</v>
      </c>
      <c r="H252" s="14">
        <v>1.82</v>
      </c>
      <c r="K252" s="14">
        <v>1.72</v>
      </c>
      <c r="L252" s="19">
        <v>1.79</v>
      </c>
      <c r="M252" s="19">
        <v>1.71</v>
      </c>
      <c r="N252" s="14">
        <v>1.17</v>
      </c>
      <c r="Q252" s="14">
        <v>1.9</v>
      </c>
      <c r="R252" s="14">
        <v>1.83</v>
      </c>
      <c r="T252" s="14">
        <v>1.81</v>
      </c>
      <c r="U252" s="14">
        <v>1.86</v>
      </c>
      <c r="V252" s="14">
        <v>1.88</v>
      </c>
      <c r="X252" s="14">
        <v>2.25</v>
      </c>
      <c r="Y252" s="14">
        <v>2.09</v>
      </c>
    </row>
    <row r="253" spans="1:25" x14ac:dyDescent="0.25">
      <c r="A253" s="18">
        <v>35494</v>
      </c>
      <c r="B253" s="24">
        <f t="shared" si="4"/>
        <v>249</v>
      </c>
      <c r="C253" s="14" t="s">
        <v>198</v>
      </c>
      <c r="D253" s="38" t="s">
        <v>235</v>
      </c>
      <c r="E253" s="14">
        <v>1.93</v>
      </c>
      <c r="F253" s="14">
        <v>1.83</v>
      </c>
      <c r="H253" s="14">
        <v>1.9</v>
      </c>
      <c r="K253" s="14">
        <v>1.82</v>
      </c>
      <c r="L253" s="19">
        <v>1.7</v>
      </c>
      <c r="M253" s="19">
        <v>1.73</v>
      </c>
      <c r="N253" s="14">
        <v>1.25</v>
      </c>
      <c r="Q253" s="14">
        <v>1.98</v>
      </c>
      <c r="R253" s="14">
        <v>1.95</v>
      </c>
      <c r="T253" s="14">
        <v>1.73</v>
      </c>
      <c r="U253" s="14">
        <v>1.7849999999999999</v>
      </c>
      <c r="V253" s="14">
        <v>1.9350000000000001</v>
      </c>
      <c r="X253" s="14">
        <v>2.2200000000000002</v>
      </c>
      <c r="Y253" s="14">
        <v>2.2000000000000002</v>
      </c>
    </row>
    <row r="254" spans="1:25" x14ac:dyDescent="0.25">
      <c r="A254" s="18">
        <v>35495</v>
      </c>
      <c r="B254" s="24">
        <f t="shared" si="4"/>
        <v>250</v>
      </c>
      <c r="C254" s="14" t="s">
        <v>199</v>
      </c>
      <c r="D254" s="38" t="s">
        <v>235</v>
      </c>
      <c r="E254" s="14">
        <v>1.83</v>
      </c>
      <c r="F254" s="14">
        <v>1.79</v>
      </c>
      <c r="H254" s="14">
        <v>1.835</v>
      </c>
      <c r="K254" s="14">
        <v>1.75</v>
      </c>
      <c r="L254" s="19">
        <v>1.67</v>
      </c>
      <c r="M254" s="19">
        <v>1.635</v>
      </c>
      <c r="N254" s="14">
        <v>1.17</v>
      </c>
      <c r="Q254" s="14">
        <v>1.905</v>
      </c>
      <c r="R254" s="14">
        <v>1.7150000000000001</v>
      </c>
      <c r="T254" s="14">
        <v>1.73</v>
      </c>
      <c r="U254" s="14">
        <v>1.77</v>
      </c>
      <c r="V254" s="14">
        <v>2.0099999999999998</v>
      </c>
      <c r="X254" s="14">
        <v>2.16</v>
      </c>
      <c r="Y254" s="14">
        <v>2.12</v>
      </c>
    </row>
    <row r="255" spans="1:25" x14ac:dyDescent="0.25">
      <c r="A255" s="18">
        <v>35496</v>
      </c>
      <c r="B255" s="24">
        <f t="shared" si="4"/>
        <v>251</v>
      </c>
      <c r="C255" s="14" t="s">
        <v>200</v>
      </c>
      <c r="D255" s="38" t="s">
        <v>235</v>
      </c>
      <c r="E255" s="14">
        <v>1.9</v>
      </c>
      <c r="F255" s="14">
        <v>1.6850000000000001</v>
      </c>
      <c r="H255" s="14">
        <v>1.89</v>
      </c>
      <c r="K255" s="14">
        <v>1.76</v>
      </c>
      <c r="L255" s="19">
        <v>1.6</v>
      </c>
      <c r="M255" s="19">
        <v>1.62</v>
      </c>
      <c r="N255" s="14">
        <v>1.1399999999999999</v>
      </c>
      <c r="Q255" s="14">
        <v>1.96</v>
      </c>
      <c r="R255" s="14">
        <v>1.79</v>
      </c>
      <c r="T255" s="14">
        <v>1.73</v>
      </c>
      <c r="U255" s="14">
        <v>1.7649999999999999</v>
      </c>
      <c r="V255" s="14">
        <v>1.915</v>
      </c>
      <c r="X255" s="14">
        <v>2.1549999999999998</v>
      </c>
      <c r="Y255" s="14">
        <v>2.1800000000000002</v>
      </c>
    </row>
    <row r="256" spans="1:25" x14ac:dyDescent="0.25">
      <c r="A256" s="18">
        <v>35497</v>
      </c>
      <c r="B256" s="24">
        <f t="shared" si="4"/>
        <v>252</v>
      </c>
      <c r="C256" s="14" t="s">
        <v>201</v>
      </c>
      <c r="D256" s="38" t="s">
        <v>235</v>
      </c>
      <c r="E256" s="14">
        <v>1.9</v>
      </c>
      <c r="F256" s="14">
        <v>1.6850000000000001</v>
      </c>
      <c r="H256" s="14">
        <v>1.89</v>
      </c>
      <c r="K256" s="14">
        <v>1.76</v>
      </c>
      <c r="L256" s="19">
        <v>1.6</v>
      </c>
      <c r="M256" s="19">
        <v>1.62</v>
      </c>
      <c r="N256" s="14">
        <v>1.1399999999999999</v>
      </c>
      <c r="Q256" s="14">
        <v>1.96</v>
      </c>
      <c r="R256" s="14">
        <v>1.79</v>
      </c>
      <c r="T256" s="14">
        <v>1.73</v>
      </c>
      <c r="U256" s="14">
        <v>1.7649999999999999</v>
      </c>
      <c r="V256" s="14">
        <v>1.915</v>
      </c>
      <c r="X256" s="14">
        <v>2.1549999999999998</v>
      </c>
      <c r="Y256" s="14">
        <v>2.1800000000000002</v>
      </c>
    </row>
    <row r="257" spans="1:25" x14ac:dyDescent="0.25">
      <c r="A257" s="18">
        <v>35498</v>
      </c>
      <c r="B257" s="24">
        <f t="shared" si="4"/>
        <v>253</v>
      </c>
      <c r="C257" s="14" t="s">
        <v>202</v>
      </c>
      <c r="D257" s="38" t="s">
        <v>235</v>
      </c>
      <c r="E257" s="14">
        <v>1.9</v>
      </c>
      <c r="F257" s="14">
        <v>1.6850000000000001</v>
      </c>
      <c r="H257" s="14">
        <v>1.89</v>
      </c>
      <c r="K257" s="14">
        <v>1.76</v>
      </c>
      <c r="L257" s="19">
        <v>1.6</v>
      </c>
      <c r="M257" s="19">
        <v>1.62</v>
      </c>
      <c r="N257" s="14">
        <v>1.1399999999999999</v>
      </c>
      <c r="Q257" s="14">
        <v>1.96</v>
      </c>
      <c r="R257" s="14">
        <v>1.79</v>
      </c>
      <c r="T257" s="14">
        <v>1.74</v>
      </c>
      <c r="U257" s="14">
        <v>1.79</v>
      </c>
      <c r="V257" s="14">
        <v>1.915</v>
      </c>
      <c r="X257" s="14">
        <v>2.25</v>
      </c>
      <c r="Y257" s="14">
        <v>2.1800000000000002</v>
      </c>
    </row>
    <row r="258" spans="1:25" x14ac:dyDescent="0.25">
      <c r="A258" s="18">
        <v>35499</v>
      </c>
      <c r="B258" s="24">
        <f t="shared" si="4"/>
        <v>254</v>
      </c>
      <c r="C258" s="14" t="s">
        <v>196</v>
      </c>
      <c r="D258" s="38" t="s">
        <v>235</v>
      </c>
      <c r="E258" s="14">
        <v>1.94</v>
      </c>
      <c r="F258" s="14">
        <v>1.77</v>
      </c>
      <c r="H258" s="14">
        <v>1.97</v>
      </c>
      <c r="K258" s="14">
        <v>1.8</v>
      </c>
      <c r="L258" s="19">
        <v>1.71</v>
      </c>
      <c r="M258" s="19">
        <v>1.59</v>
      </c>
      <c r="N258" s="14">
        <v>1.1499999999999999</v>
      </c>
      <c r="Q258" s="14">
        <v>2.0099999999999998</v>
      </c>
      <c r="R258" s="14">
        <v>1.845</v>
      </c>
      <c r="T258" s="14">
        <v>1.75</v>
      </c>
      <c r="U258" s="14">
        <v>1.78</v>
      </c>
      <c r="V258" s="14">
        <v>1.925</v>
      </c>
      <c r="X258" s="14">
        <v>2.2400000000000002</v>
      </c>
      <c r="Y258" s="14">
        <v>2.23</v>
      </c>
    </row>
    <row r="259" spans="1:25" x14ac:dyDescent="0.25">
      <c r="A259" s="18">
        <v>35500</v>
      </c>
      <c r="B259" s="24">
        <f t="shared" si="4"/>
        <v>255</v>
      </c>
      <c r="C259" s="14" t="s">
        <v>197</v>
      </c>
      <c r="D259" s="38" t="s">
        <v>235</v>
      </c>
      <c r="E259" s="14">
        <v>1.91</v>
      </c>
      <c r="F259" s="14">
        <v>1.74</v>
      </c>
      <c r="H259" s="14">
        <v>1.95</v>
      </c>
      <c r="K259" s="14">
        <v>1.78</v>
      </c>
      <c r="L259" s="19">
        <v>1.67</v>
      </c>
      <c r="M259" s="19">
        <v>1.59</v>
      </c>
      <c r="N259" s="14">
        <v>1.1399999999999999</v>
      </c>
      <c r="Q259" s="14">
        <v>1.99</v>
      </c>
      <c r="R259" s="14">
        <v>1.81</v>
      </c>
      <c r="T259" s="14">
        <v>1.8</v>
      </c>
      <c r="U259" s="14">
        <v>1.87</v>
      </c>
      <c r="V259" s="14">
        <v>1.9650000000000001</v>
      </c>
      <c r="X259" s="14">
        <v>2.25</v>
      </c>
      <c r="Y259" s="14">
        <v>2.2200000000000002</v>
      </c>
    </row>
    <row r="260" spans="1:25" x14ac:dyDescent="0.25">
      <c r="A260" s="18">
        <v>35501</v>
      </c>
      <c r="B260" s="24">
        <f t="shared" si="4"/>
        <v>256</v>
      </c>
      <c r="C260" s="14" t="s">
        <v>198</v>
      </c>
      <c r="D260" s="38" t="s">
        <v>235</v>
      </c>
      <c r="E260" s="14">
        <v>1.96</v>
      </c>
      <c r="F260" s="14">
        <v>1.8</v>
      </c>
      <c r="H260" s="14">
        <v>1.96</v>
      </c>
      <c r="K260" s="14">
        <v>1.85</v>
      </c>
      <c r="L260" s="19">
        <v>1.67</v>
      </c>
      <c r="M260" s="19">
        <v>1.58</v>
      </c>
      <c r="N260" s="14">
        <v>1.17</v>
      </c>
      <c r="Q260" s="14">
        <v>2.0299999999999998</v>
      </c>
      <c r="R260" s="14">
        <v>1.835</v>
      </c>
      <c r="T260" s="14">
        <v>1.9</v>
      </c>
      <c r="U260" s="14">
        <v>1.9550000000000001</v>
      </c>
      <c r="V260" s="14">
        <v>1.9550000000000001</v>
      </c>
      <c r="X260" s="14">
        <v>2.2749999999999999</v>
      </c>
      <c r="Y260" s="14">
        <v>2.21</v>
      </c>
    </row>
    <row r="261" spans="1:25" x14ac:dyDescent="0.25">
      <c r="A261" s="18">
        <v>35502</v>
      </c>
      <c r="B261" s="24">
        <f t="shared" si="4"/>
        <v>257</v>
      </c>
      <c r="C261" s="14" t="s">
        <v>199</v>
      </c>
      <c r="D261" s="38" t="s">
        <v>235</v>
      </c>
      <c r="E261" s="14">
        <v>1.98</v>
      </c>
      <c r="F261" s="14">
        <v>1.77</v>
      </c>
      <c r="H261" s="14">
        <v>1.9650000000000001</v>
      </c>
      <c r="K261" s="14">
        <v>1.91</v>
      </c>
      <c r="L261" s="19">
        <v>1.68</v>
      </c>
      <c r="M261" s="19">
        <v>1.585</v>
      </c>
      <c r="N261" s="14">
        <v>1.2</v>
      </c>
      <c r="Q261" s="14">
        <v>2.0950000000000002</v>
      </c>
      <c r="R261" s="14">
        <v>1.855</v>
      </c>
      <c r="T261" s="14">
        <v>1.83</v>
      </c>
      <c r="U261" s="14">
        <v>1.9</v>
      </c>
      <c r="V261" s="14">
        <v>2.0150000000000001</v>
      </c>
      <c r="X261" s="14">
        <v>2.2749999999999999</v>
      </c>
      <c r="Y261" s="14">
        <v>2.27</v>
      </c>
    </row>
    <row r="262" spans="1:25" x14ac:dyDescent="0.25">
      <c r="A262" s="18">
        <v>35503</v>
      </c>
      <c r="B262" s="24">
        <f t="shared" si="4"/>
        <v>258</v>
      </c>
      <c r="C262" s="14" t="s">
        <v>200</v>
      </c>
      <c r="D262" s="38" t="s">
        <v>235</v>
      </c>
      <c r="E262" s="14">
        <v>1.96</v>
      </c>
      <c r="F262" s="14">
        <v>1.825</v>
      </c>
      <c r="H262" s="14">
        <v>1.9650000000000001</v>
      </c>
      <c r="K262" s="14">
        <v>1.88</v>
      </c>
      <c r="L262" s="19">
        <v>1.665</v>
      </c>
      <c r="M262" s="19">
        <v>1.6</v>
      </c>
      <c r="N262" s="14">
        <v>1.25</v>
      </c>
      <c r="Q262" s="14">
        <v>2.08</v>
      </c>
      <c r="R262" s="14">
        <v>1.84</v>
      </c>
      <c r="T262" s="14">
        <v>1.825</v>
      </c>
      <c r="U262" s="14">
        <v>1.895</v>
      </c>
      <c r="V262" s="14">
        <v>2.09</v>
      </c>
      <c r="X262" s="14">
        <v>2.31</v>
      </c>
      <c r="Y262" s="14">
        <v>2.2599999999999998</v>
      </c>
    </row>
    <row r="263" spans="1:25" x14ac:dyDescent="0.25">
      <c r="A263" s="18">
        <v>35504</v>
      </c>
      <c r="B263" s="24">
        <f t="shared" si="4"/>
        <v>259</v>
      </c>
      <c r="C263" s="14" t="s">
        <v>201</v>
      </c>
      <c r="D263" s="38" t="s">
        <v>235</v>
      </c>
      <c r="E263" s="14">
        <v>1.96</v>
      </c>
      <c r="F263" s="14">
        <v>1.825</v>
      </c>
      <c r="H263" s="14">
        <v>1.9650000000000001</v>
      </c>
      <c r="K263" s="14">
        <v>1.88</v>
      </c>
      <c r="L263" s="19">
        <v>1.665</v>
      </c>
      <c r="M263" s="19">
        <v>1.6</v>
      </c>
      <c r="N263" s="14">
        <v>1.25</v>
      </c>
      <c r="Q263" s="14">
        <v>2.08</v>
      </c>
      <c r="R263" s="14">
        <v>1.84</v>
      </c>
      <c r="T263" s="14">
        <v>1.825</v>
      </c>
      <c r="U263" s="14">
        <v>1.895</v>
      </c>
      <c r="V263" s="14">
        <v>2.09</v>
      </c>
      <c r="X263" s="14">
        <v>2.31</v>
      </c>
      <c r="Y263" s="14">
        <v>2.2599999999999998</v>
      </c>
    </row>
    <row r="264" spans="1:25" x14ac:dyDescent="0.25">
      <c r="A264" s="18">
        <v>35505</v>
      </c>
      <c r="B264" s="24">
        <f t="shared" ref="B264:B327" si="5">B263+1</f>
        <v>260</v>
      </c>
      <c r="C264" s="14" t="s">
        <v>202</v>
      </c>
      <c r="D264" s="38" t="s">
        <v>235</v>
      </c>
      <c r="E264" s="14">
        <v>1.96</v>
      </c>
      <c r="F264" s="14">
        <v>1.825</v>
      </c>
      <c r="H264" s="14">
        <v>1.9650000000000001</v>
      </c>
      <c r="K264" s="14">
        <v>1.88</v>
      </c>
      <c r="L264" s="19">
        <v>1.665</v>
      </c>
      <c r="M264" s="19">
        <v>1.6</v>
      </c>
      <c r="N264" s="14">
        <v>1.25</v>
      </c>
      <c r="Q264" s="14">
        <v>2.08</v>
      </c>
      <c r="R264" s="14">
        <v>1.84</v>
      </c>
      <c r="T264" s="14">
        <v>1.86</v>
      </c>
      <c r="U264" s="14">
        <v>1.9</v>
      </c>
      <c r="V264" s="14">
        <v>2.09</v>
      </c>
      <c r="X264" s="14">
        <v>2.39</v>
      </c>
      <c r="Y264" s="14">
        <v>2.2599999999999998</v>
      </c>
    </row>
    <row r="265" spans="1:25" x14ac:dyDescent="0.25">
      <c r="A265" s="18">
        <v>35506</v>
      </c>
      <c r="B265" s="24">
        <f t="shared" si="5"/>
        <v>261</v>
      </c>
      <c r="C265" s="14" t="s">
        <v>196</v>
      </c>
      <c r="D265" s="38" t="s">
        <v>235</v>
      </c>
      <c r="E265" s="14">
        <v>2.0099999999999998</v>
      </c>
      <c r="F265" s="14">
        <v>1.81</v>
      </c>
      <c r="H265" s="14">
        <v>1.99</v>
      </c>
      <c r="K265" s="14">
        <v>1.9</v>
      </c>
      <c r="L265" s="19">
        <v>1.7</v>
      </c>
      <c r="M265" s="19">
        <v>1.58</v>
      </c>
      <c r="N265" s="14">
        <v>1.27</v>
      </c>
      <c r="Q265" s="14">
        <v>2.12</v>
      </c>
      <c r="R265" s="14">
        <v>1.89</v>
      </c>
      <c r="T265" s="14">
        <v>1.73</v>
      </c>
      <c r="U265" s="14">
        <v>1.78</v>
      </c>
      <c r="V265" s="14">
        <v>2.02</v>
      </c>
      <c r="X265" s="14">
        <v>2.38</v>
      </c>
      <c r="Y265" s="14">
        <v>2.31</v>
      </c>
    </row>
    <row r="266" spans="1:25" x14ac:dyDescent="0.25">
      <c r="A266" s="18">
        <v>35507</v>
      </c>
      <c r="B266" s="24">
        <f t="shared" si="5"/>
        <v>262</v>
      </c>
      <c r="C266" s="14" t="s">
        <v>197</v>
      </c>
      <c r="D266" s="38" t="s">
        <v>235</v>
      </c>
      <c r="E266" s="14">
        <v>1.9</v>
      </c>
      <c r="F266" s="14">
        <v>1.72</v>
      </c>
      <c r="H266" s="14">
        <v>1.9</v>
      </c>
      <c r="K266" s="14">
        <v>1.76</v>
      </c>
      <c r="L266" s="19">
        <v>1.68</v>
      </c>
      <c r="M266" s="19">
        <v>1.56</v>
      </c>
      <c r="N266" s="14">
        <v>1.28</v>
      </c>
      <c r="Q266" s="14">
        <v>2</v>
      </c>
      <c r="R266" s="14">
        <v>1.875</v>
      </c>
      <c r="T266" s="14">
        <v>1.71</v>
      </c>
      <c r="U266" s="14">
        <v>1.75</v>
      </c>
      <c r="V266" s="14">
        <v>2.1150000000000002</v>
      </c>
      <c r="X266" s="14">
        <v>2.2799999999999998</v>
      </c>
      <c r="Y266" s="14">
        <v>2.37</v>
      </c>
    </row>
    <row r="267" spans="1:25" x14ac:dyDescent="0.25">
      <c r="A267" s="18">
        <v>35508</v>
      </c>
      <c r="B267" s="24">
        <f t="shared" si="5"/>
        <v>263</v>
      </c>
      <c r="C267" s="14" t="s">
        <v>198</v>
      </c>
      <c r="D267" s="38" t="s">
        <v>235</v>
      </c>
      <c r="E267" s="14">
        <v>1.88</v>
      </c>
      <c r="F267" s="14">
        <v>1.66</v>
      </c>
      <c r="H267" s="14">
        <v>1.87</v>
      </c>
      <c r="K267" s="14">
        <v>1.74</v>
      </c>
      <c r="L267" s="19">
        <v>1.64</v>
      </c>
      <c r="M267" s="19">
        <v>1.5</v>
      </c>
      <c r="N267" s="14">
        <v>1.2</v>
      </c>
      <c r="Q267" s="14">
        <v>1.98</v>
      </c>
      <c r="R267" s="14">
        <v>1.825</v>
      </c>
      <c r="T267" s="14">
        <v>1.6950000000000001</v>
      </c>
      <c r="U267" s="14">
        <v>1.7350000000000001</v>
      </c>
      <c r="V267" s="14">
        <v>2.0350000000000001</v>
      </c>
      <c r="X267" s="14">
        <v>2.2149999999999999</v>
      </c>
      <c r="Y267" s="14">
        <v>2.2999999999999998</v>
      </c>
    </row>
    <row r="268" spans="1:25" x14ac:dyDescent="0.25">
      <c r="A268" s="18">
        <v>35509</v>
      </c>
      <c r="B268" s="24">
        <f t="shared" si="5"/>
        <v>264</v>
      </c>
      <c r="C268" s="14" t="s">
        <v>199</v>
      </c>
      <c r="D268" s="38" t="s">
        <v>235</v>
      </c>
      <c r="E268" s="14">
        <v>1.865</v>
      </c>
      <c r="F268" s="14">
        <v>1.67</v>
      </c>
      <c r="H268" s="14">
        <v>1.87</v>
      </c>
      <c r="K268" s="14">
        <v>1.7450000000000001</v>
      </c>
      <c r="L268" s="19">
        <v>1.64</v>
      </c>
      <c r="M268" s="19">
        <v>1.4650000000000001</v>
      </c>
      <c r="N268" s="14">
        <v>1.165</v>
      </c>
      <c r="Q268" s="14">
        <v>1.9750000000000001</v>
      </c>
      <c r="R268" s="14">
        <v>1.8</v>
      </c>
      <c r="T268" s="14">
        <v>1.7</v>
      </c>
      <c r="U268" s="14">
        <v>1.74</v>
      </c>
      <c r="V268" s="14">
        <v>1.9650000000000001</v>
      </c>
      <c r="X268" s="14">
        <v>2.2200000000000002</v>
      </c>
      <c r="Y268" s="14">
        <v>2.2999999999999998</v>
      </c>
    </row>
    <row r="269" spans="1:25" x14ac:dyDescent="0.25">
      <c r="A269" s="18">
        <v>35510</v>
      </c>
      <c r="B269" s="24">
        <f t="shared" si="5"/>
        <v>265</v>
      </c>
      <c r="C269" s="14" t="s">
        <v>200</v>
      </c>
      <c r="D269" s="38" t="s">
        <v>235</v>
      </c>
      <c r="E269" s="14">
        <v>1.86</v>
      </c>
      <c r="F269" s="14">
        <v>1.67</v>
      </c>
      <c r="H269" s="14">
        <v>1.87</v>
      </c>
      <c r="K269" s="14">
        <v>1.74</v>
      </c>
      <c r="L269" s="19">
        <v>1.64</v>
      </c>
      <c r="M269" s="19">
        <v>1.47</v>
      </c>
      <c r="N269" s="14">
        <v>1.165</v>
      </c>
      <c r="Q269" s="14">
        <v>1.98</v>
      </c>
      <c r="R269" s="14">
        <v>1.81</v>
      </c>
      <c r="T269" s="14">
        <v>1.7</v>
      </c>
      <c r="U269" s="14">
        <v>1.74</v>
      </c>
      <c r="V269" s="14">
        <v>1.93</v>
      </c>
      <c r="X269" s="14">
        <v>2.2149999999999999</v>
      </c>
      <c r="Y269" s="14">
        <v>2.2200000000000002</v>
      </c>
    </row>
    <row r="270" spans="1:25" x14ac:dyDescent="0.25">
      <c r="A270" s="18">
        <v>35511</v>
      </c>
      <c r="B270" s="24">
        <f t="shared" si="5"/>
        <v>266</v>
      </c>
      <c r="C270" s="14" t="s">
        <v>201</v>
      </c>
      <c r="D270" s="38" t="s">
        <v>235</v>
      </c>
      <c r="E270" s="14">
        <v>1.86</v>
      </c>
      <c r="F270" s="14">
        <v>1.67</v>
      </c>
      <c r="H270" s="14">
        <v>1.87</v>
      </c>
      <c r="K270" s="14">
        <v>1.74</v>
      </c>
      <c r="L270" s="19">
        <v>1.64</v>
      </c>
      <c r="M270" s="19">
        <v>1.47</v>
      </c>
      <c r="N270" s="14">
        <v>1.165</v>
      </c>
      <c r="Q270" s="14">
        <v>1.98</v>
      </c>
      <c r="R270" s="14">
        <v>1.81</v>
      </c>
      <c r="T270" s="14">
        <v>1.7</v>
      </c>
      <c r="U270" s="14">
        <v>1.74</v>
      </c>
      <c r="V270" s="14">
        <v>1.93</v>
      </c>
      <c r="X270" s="14">
        <v>2.2149999999999999</v>
      </c>
      <c r="Y270" s="14">
        <v>2.2200000000000002</v>
      </c>
    </row>
    <row r="271" spans="1:25" x14ac:dyDescent="0.25">
      <c r="A271" s="18">
        <v>35512</v>
      </c>
      <c r="B271" s="24">
        <f t="shared" si="5"/>
        <v>267</v>
      </c>
      <c r="C271" s="14" t="s">
        <v>202</v>
      </c>
      <c r="D271" s="38" t="s">
        <v>235</v>
      </c>
      <c r="E271" s="14">
        <v>1.86</v>
      </c>
      <c r="F271" s="14">
        <v>1.67</v>
      </c>
      <c r="H271" s="14">
        <v>1.87</v>
      </c>
      <c r="K271" s="14">
        <v>1.74</v>
      </c>
      <c r="L271" s="19">
        <v>1.64</v>
      </c>
      <c r="M271" s="19">
        <v>1.47</v>
      </c>
      <c r="N271" s="14">
        <v>1.165</v>
      </c>
      <c r="Q271" s="14">
        <v>1.98</v>
      </c>
      <c r="R271" s="14">
        <v>1.81</v>
      </c>
      <c r="T271" s="14">
        <v>1.7</v>
      </c>
      <c r="U271" s="14">
        <v>1.75</v>
      </c>
      <c r="V271" s="14">
        <v>1.93</v>
      </c>
      <c r="X271" s="14">
        <v>2.2000000000000002</v>
      </c>
      <c r="Y271" s="14">
        <v>2.2200000000000002</v>
      </c>
    </row>
    <row r="272" spans="1:25" x14ac:dyDescent="0.25">
      <c r="A272" s="18">
        <v>35513</v>
      </c>
      <c r="B272" s="24">
        <f t="shared" si="5"/>
        <v>268</v>
      </c>
      <c r="C272" s="14" t="s">
        <v>196</v>
      </c>
      <c r="D272" s="38" t="s">
        <v>235</v>
      </c>
      <c r="E272" s="14">
        <v>1.86</v>
      </c>
      <c r="F272" s="14">
        <v>1.68</v>
      </c>
      <c r="H272" s="14">
        <v>1.87</v>
      </c>
      <c r="K272" s="14">
        <v>1.76</v>
      </c>
      <c r="L272" s="19">
        <v>1.65</v>
      </c>
      <c r="M272" s="19">
        <v>1.44</v>
      </c>
      <c r="N272" s="14">
        <v>1.1599999999999999</v>
      </c>
      <c r="Q272" s="14">
        <v>1.99</v>
      </c>
      <c r="R272" s="14">
        <v>1.7849999999999999</v>
      </c>
      <c r="T272" s="14">
        <v>1.71</v>
      </c>
      <c r="U272" s="14">
        <v>1.75</v>
      </c>
      <c r="V272" s="14">
        <v>1.925</v>
      </c>
      <c r="X272" s="14">
        <v>2.2000000000000002</v>
      </c>
      <c r="Y272" s="14">
        <v>2.17</v>
      </c>
    </row>
    <row r="273" spans="1:25" x14ac:dyDescent="0.25">
      <c r="A273" s="18">
        <v>35514</v>
      </c>
      <c r="B273" s="24">
        <f t="shared" si="5"/>
        <v>269</v>
      </c>
      <c r="C273" s="14" t="s">
        <v>197</v>
      </c>
      <c r="D273" s="38" t="s">
        <v>235</v>
      </c>
      <c r="E273" s="14">
        <v>1.88</v>
      </c>
      <c r="F273" s="14">
        <v>1.72</v>
      </c>
      <c r="H273" s="14">
        <v>1.9</v>
      </c>
      <c r="K273" s="14">
        <v>1.77</v>
      </c>
      <c r="L273" s="19">
        <v>1.66</v>
      </c>
      <c r="M273" s="19">
        <v>1.47</v>
      </c>
      <c r="N273" s="14">
        <v>1.21</v>
      </c>
      <c r="Q273" s="14">
        <v>2.0299999999999998</v>
      </c>
      <c r="R273" s="14">
        <v>1.835</v>
      </c>
      <c r="T273" s="14">
        <v>1.71</v>
      </c>
      <c r="U273" s="14">
        <v>1.7549999999999999</v>
      </c>
      <c r="V273" s="14">
        <v>1.925</v>
      </c>
      <c r="X273" s="14">
        <v>2.2149999999999999</v>
      </c>
      <c r="Y273" s="14">
        <v>2.17</v>
      </c>
    </row>
    <row r="274" spans="1:25" x14ac:dyDescent="0.25">
      <c r="A274" s="18">
        <v>35515</v>
      </c>
      <c r="B274" s="24">
        <f t="shared" si="5"/>
        <v>270</v>
      </c>
      <c r="C274" s="14" t="s">
        <v>198</v>
      </c>
      <c r="D274" s="38" t="s">
        <v>235</v>
      </c>
      <c r="E274" s="14">
        <v>1.905</v>
      </c>
      <c r="F274" s="14">
        <v>1.65</v>
      </c>
      <c r="H274" s="14">
        <v>1.915</v>
      </c>
      <c r="K274" s="14">
        <v>1.7749999999999999</v>
      </c>
      <c r="L274" s="19">
        <v>1.61</v>
      </c>
      <c r="M274" s="19">
        <v>1.43</v>
      </c>
      <c r="N274" s="14">
        <v>1.25</v>
      </c>
      <c r="Q274" s="14">
        <v>2.0350000000000001</v>
      </c>
      <c r="R274" s="14">
        <v>1.855</v>
      </c>
      <c r="T274" s="14">
        <v>1.67</v>
      </c>
      <c r="U274" s="14">
        <v>1.68</v>
      </c>
      <c r="V274" s="14">
        <v>1.97</v>
      </c>
      <c r="X274" s="14">
        <v>2.2200000000000002</v>
      </c>
      <c r="Y274" s="14">
        <v>2.17</v>
      </c>
    </row>
    <row r="275" spans="1:25" x14ac:dyDescent="0.25">
      <c r="A275" s="18">
        <v>35516</v>
      </c>
      <c r="B275" s="24">
        <f t="shared" si="5"/>
        <v>271</v>
      </c>
      <c r="C275" s="14" t="s">
        <v>199</v>
      </c>
      <c r="D275" s="38" t="s">
        <v>235</v>
      </c>
      <c r="E275" s="14">
        <v>1.895</v>
      </c>
      <c r="F275" s="14">
        <v>1.7549999999999999</v>
      </c>
      <c r="H275" s="14">
        <v>1.88</v>
      </c>
      <c r="K275" s="14">
        <v>1.72</v>
      </c>
      <c r="L275" s="19">
        <v>1.66</v>
      </c>
      <c r="M275" s="19">
        <v>1.43</v>
      </c>
      <c r="N275" s="14">
        <v>1.26</v>
      </c>
      <c r="Q275" s="14">
        <v>2.0099999999999998</v>
      </c>
      <c r="R275" s="14">
        <v>1.865</v>
      </c>
      <c r="T275" s="14">
        <v>1.665</v>
      </c>
      <c r="U275" s="14">
        <v>1.68</v>
      </c>
      <c r="V275" s="14">
        <v>1.95</v>
      </c>
      <c r="X275" s="14">
        <v>2.2149999999999999</v>
      </c>
      <c r="Y275" s="14">
        <v>2.1800000000000002</v>
      </c>
    </row>
    <row r="276" spans="1:25" x14ac:dyDescent="0.25">
      <c r="A276" s="18">
        <v>35517</v>
      </c>
      <c r="B276" s="24">
        <f t="shared" si="5"/>
        <v>272</v>
      </c>
      <c r="C276" s="14" t="s">
        <v>200</v>
      </c>
      <c r="D276" s="38" t="s">
        <v>235</v>
      </c>
      <c r="E276" s="14">
        <v>1.895</v>
      </c>
      <c r="F276" s="14">
        <v>1.6850000000000001</v>
      </c>
      <c r="H276" s="14">
        <v>1.88</v>
      </c>
      <c r="K276" s="14">
        <v>1.72</v>
      </c>
      <c r="L276" s="19">
        <v>1.66</v>
      </c>
      <c r="M276" s="19">
        <v>1.43</v>
      </c>
      <c r="N276" s="14">
        <v>1.2549999999999999</v>
      </c>
      <c r="Q276" s="14">
        <v>2.0049999999999999</v>
      </c>
      <c r="R276" s="14">
        <v>1.865</v>
      </c>
      <c r="T276" s="14">
        <v>1.665</v>
      </c>
      <c r="U276" s="14">
        <v>1.68</v>
      </c>
      <c r="V276" s="14">
        <v>1.9450000000000001</v>
      </c>
      <c r="X276" s="14">
        <v>2.2149999999999999</v>
      </c>
      <c r="Y276" s="14">
        <v>2.1800000000000002</v>
      </c>
    </row>
    <row r="277" spans="1:25" x14ac:dyDescent="0.25">
      <c r="A277" s="18">
        <v>35518</v>
      </c>
      <c r="B277" s="24">
        <f t="shared" si="5"/>
        <v>273</v>
      </c>
      <c r="C277" s="14" t="s">
        <v>201</v>
      </c>
      <c r="D277" s="38" t="s">
        <v>235</v>
      </c>
      <c r="E277" s="14">
        <v>1.895</v>
      </c>
      <c r="F277" s="14">
        <v>1.6850000000000001</v>
      </c>
      <c r="H277" s="14">
        <v>1.88</v>
      </c>
      <c r="K277" s="14">
        <v>1.72</v>
      </c>
      <c r="L277" s="19">
        <v>1.67</v>
      </c>
      <c r="M277" s="19">
        <v>1.425</v>
      </c>
      <c r="N277" s="14">
        <v>1.2549999999999999</v>
      </c>
      <c r="Q277" s="14">
        <v>2.0049999999999999</v>
      </c>
      <c r="R277" s="14">
        <v>1.865</v>
      </c>
      <c r="T277" s="14">
        <v>1.665</v>
      </c>
      <c r="U277" s="14">
        <v>1.68</v>
      </c>
      <c r="V277" s="14">
        <v>1.9450000000000001</v>
      </c>
      <c r="X277" s="14">
        <v>2.2149999999999999</v>
      </c>
      <c r="Y277" s="14">
        <v>2.1850000000000001</v>
      </c>
    </row>
    <row r="278" spans="1:25" x14ac:dyDescent="0.25">
      <c r="A278" s="18">
        <v>35519</v>
      </c>
      <c r="B278" s="24">
        <f t="shared" si="5"/>
        <v>274</v>
      </c>
      <c r="C278" s="14" t="s">
        <v>202</v>
      </c>
      <c r="D278" s="38" t="s">
        <v>235</v>
      </c>
      <c r="E278" s="14">
        <v>1.895</v>
      </c>
      <c r="F278" s="14">
        <v>1.6850000000000001</v>
      </c>
      <c r="H278" s="14">
        <v>1.88</v>
      </c>
      <c r="K278" s="14">
        <v>1.72</v>
      </c>
      <c r="L278" s="19">
        <v>1.67</v>
      </c>
      <c r="M278" s="19">
        <v>1.425</v>
      </c>
      <c r="N278" s="14">
        <v>1.2549999999999999</v>
      </c>
      <c r="Q278" s="14">
        <v>2.0049999999999999</v>
      </c>
      <c r="R278" s="14">
        <v>1.865</v>
      </c>
      <c r="T278" s="14">
        <v>1.7</v>
      </c>
      <c r="U278" s="14">
        <v>1.71</v>
      </c>
      <c r="V278" s="14">
        <v>1.9450000000000001</v>
      </c>
      <c r="X278" s="14">
        <v>2.13</v>
      </c>
      <c r="Y278" s="14">
        <v>2.1850000000000001</v>
      </c>
    </row>
    <row r="279" spans="1:25" x14ac:dyDescent="0.25">
      <c r="A279" s="18">
        <v>35520</v>
      </c>
      <c r="B279" s="24">
        <f t="shared" si="5"/>
        <v>275</v>
      </c>
      <c r="C279" s="14" t="s">
        <v>196</v>
      </c>
      <c r="D279" s="38" t="s">
        <v>236</v>
      </c>
      <c r="E279" s="14">
        <v>1.91</v>
      </c>
      <c r="F279" s="14">
        <v>1.69</v>
      </c>
      <c r="H279" s="14">
        <v>1.8</v>
      </c>
      <c r="K279" s="14">
        <v>1.72</v>
      </c>
      <c r="L279" s="19">
        <v>1.68</v>
      </c>
      <c r="M279" s="19">
        <v>1.46</v>
      </c>
      <c r="N279" s="14">
        <v>1.25</v>
      </c>
      <c r="Q279" s="14">
        <v>1.94</v>
      </c>
      <c r="R279" s="14">
        <v>1.72</v>
      </c>
      <c r="T279" s="14">
        <v>1.7150000000000001</v>
      </c>
      <c r="U279" s="14">
        <v>1.74</v>
      </c>
      <c r="V279" s="14">
        <v>1.9450000000000001</v>
      </c>
      <c r="X279" s="14">
        <v>2.2749999999999999</v>
      </c>
      <c r="Y279" s="14">
        <v>2.19</v>
      </c>
    </row>
    <row r="280" spans="1:25" x14ac:dyDescent="0.25">
      <c r="A280" s="18">
        <v>35521</v>
      </c>
      <c r="B280" s="24">
        <f t="shared" si="5"/>
        <v>276</v>
      </c>
      <c r="C280" s="14" t="s">
        <v>197</v>
      </c>
      <c r="D280" s="38" t="s">
        <v>236</v>
      </c>
      <c r="E280" s="14">
        <v>1.925</v>
      </c>
      <c r="F280" s="14">
        <v>1.76</v>
      </c>
      <c r="H280" s="14">
        <v>1.92</v>
      </c>
      <c r="K280" s="14">
        <v>1.7450000000000001</v>
      </c>
      <c r="L280" s="19">
        <v>1.76</v>
      </c>
      <c r="M280" s="19">
        <v>1.5149999999999999</v>
      </c>
      <c r="N280" s="14">
        <v>1.34</v>
      </c>
      <c r="Q280" s="14">
        <v>2.08</v>
      </c>
      <c r="R280" s="14">
        <v>1.865</v>
      </c>
      <c r="T280" s="14">
        <v>1.7050000000000001</v>
      </c>
      <c r="U280" s="14">
        <v>1.73</v>
      </c>
      <c r="V280" s="14">
        <v>1.97</v>
      </c>
      <c r="X280" s="14">
        <v>2.2050000000000001</v>
      </c>
      <c r="Y280" s="14">
        <v>2.2650000000000001</v>
      </c>
    </row>
    <row r="281" spans="1:25" x14ac:dyDescent="0.25">
      <c r="A281" s="18">
        <v>35522</v>
      </c>
      <c r="B281" s="24">
        <f t="shared" si="5"/>
        <v>277</v>
      </c>
      <c r="C281" s="14" t="s">
        <v>198</v>
      </c>
      <c r="D281" s="38" t="s">
        <v>236</v>
      </c>
      <c r="E281" s="14">
        <v>1.855</v>
      </c>
      <c r="F281" s="14">
        <v>1.72</v>
      </c>
      <c r="H281" s="14">
        <v>1.7849999999999999</v>
      </c>
      <c r="K281" s="14">
        <v>1.7250000000000001</v>
      </c>
      <c r="L281" s="19">
        <v>1.71</v>
      </c>
      <c r="M281" s="19">
        <v>1.5649999999999999</v>
      </c>
      <c r="N281" s="14">
        <v>1.405</v>
      </c>
      <c r="Q281" s="14">
        <v>2.0299999999999998</v>
      </c>
      <c r="R281" s="14">
        <v>1.8149999999999999</v>
      </c>
      <c r="T281" s="14">
        <v>1.6950000000000001</v>
      </c>
      <c r="U281" s="14">
        <v>1.7350000000000001</v>
      </c>
      <c r="V281" s="14">
        <v>1.9850000000000001</v>
      </c>
      <c r="X281" s="14">
        <v>2.1800000000000002</v>
      </c>
      <c r="Y281" s="14">
        <v>2.2200000000000002</v>
      </c>
    </row>
    <row r="282" spans="1:25" x14ac:dyDescent="0.25">
      <c r="A282" s="18">
        <v>35523</v>
      </c>
      <c r="B282" s="24">
        <f t="shared" si="5"/>
        <v>278</v>
      </c>
      <c r="C282" s="14" t="s">
        <v>199</v>
      </c>
      <c r="D282" s="38" t="s">
        <v>236</v>
      </c>
      <c r="E282" s="14">
        <v>1.86</v>
      </c>
      <c r="F282" s="14">
        <v>1.72</v>
      </c>
      <c r="H282" s="14">
        <v>1.845</v>
      </c>
      <c r="K282" s="14">
        <v>1.7350000000000001</v>
      </c>
      <c r="L282" s="19">
        <v>1.71</v>
      </c>
      <c r="M282" s="19">
        <v>1.5349999999999999</v>
      </c>
      <c r="N282" s="14">
        <v>1.4950000000000001</v>
      </c>
      <c r="Q282" s="14">
        <v>2.0249999999999999</v>
      </c>
      <c r="R282" s="14">
        <v>1.8049999999999999</v>
      </c>
      <c r="T282" s="14">
        <v>1.7250000000000001</v>
      </c>
      <c r="U282" s="14">
        <v>1.8049999999999999</v>
      </c>
      <c r="V282" s="14">
        <v>1.905</v>
      </c>
      <c r="X282" s="14">
        <v>2.165</v>
      </c>
      <c r="Y282" s="14">
        <v>2.2200000000000002</v>
      </c>
    </row>
    <row r="283" spans="1:25" x14ac:dyDescent="0.25">
      <c r="A283" s="18">
        <v>35524</v>
      </c>
      <c r="B283" s="24">
        <f t="shared" si="5"/>
        <v>279</v>
      </c>
      <c r="C283" s="14" t="s">
        <v>200</v>
      </c>
      <c r="D283" s="38" t="s">
        <v>236</v>
      </c>
      <c r="E283" s="14">
        <v>1.915</v>
      </c>
      <c r="F283" s="14">
        <v>1.7</v>
      </c>
      <c r="H283" s="14">
        <v>1.87</v>
      </c>
      <c r="K283" s="14">
        <v>1.75</v>
      </c>
      <c r="L283" s="19">
        <v>1.665</v>
      </c>
      <c r="M283" s="19">
        <v>1.5449999999999999</v>
      </c>
      <c r="N283" s="14">
        <v>1.5</v>
      </c>
      <c r="Q283" s="14">
        <v>2.04</v>
      </c>
      <c r="R283" s="14">
        <v>1.81</v>
      </c>
      <c r="T283" s="14">
        <v>1.7250000000000001</v>
      </c>
      <c r="U283" s="14">
        <v>1.8049999999999999</v>
      </c>
      <c r="V283" s="14">
        <v>1.91</v>
      </c>
      <c r="X283" s="14">
        <v>2.165</v>
      </c>
      <c r="Y283" s="14">
        <v>2.15</v>
      </c>
    </row>
    <row r="284" spans="1:25" x14ac:dyDescent="0.25">
      <c r="A284" s="18">
        <v>35525</v>
      </c>
      <c r="B284" s="24">
        <f t="shared" si="5"/>
        <v>280</v>
      </c>
      <c r="C284" s="14" t="s">
        <v>201</v>
      </c>
      <c r="D284" s="38" t="s">
        <v>236</v>
      </c>
      <c r="E284" s="14">
        <v>1.915</v>
      </c>
      <c r="F284" s="14">
        <v>1.7</v>
      </c>
      <c r="H284" s="14">
        <v>1.87</v>
      </c>
      <c r="K284" s="14">
        <v>1.75</v>
      </c>
      <c r="L284" s="19">
        <v>1.665</v>
      </c>
      <c r="M284" s="19">
        <v>1.5449999999999999</v>
      </c>
      <c r="N284" s="14">
        <v>1.5</v>
      </c>
      <c r="Q284" s="14">
        <v>2.04</v>
      </c>
      <c r="R284" s="14">
        <v>1.81</v>
      </c>
      <c r="T284" s="14">
        <v>1.7250000000000001</v>
      </c>
      <c r="U284" s="14">
        <v>1.8049999999999999</v>
      </c>
      <c r="V284" s="14">
        <v>1.91</v>
      </c>
      <c r="X284" s="14">
        <v>2.165</v>
      </c>
      <c r="Y284" s="14">
        <v>2.15</v>
      </c>
    </row>
    <row r="285" spans="1:25" x14ac:dyDescent="0.25">
      <c r="A285" s="18">
        <v>35526</v>
      </c>
      <c r="B285" s="24">
        <f t="shared" si="5"/>
        <v>281</v>
      </c>
      <c r="C285" s="14" t="s">
        <v>202</v>
      </c>
      <c r="D285" s="38" t="s">
        <v>236</v>
      </c>
      <c r="E285" s="14">
        <v>1.915</v>
      </c>
      <c r="F285" s="14">
        <v>1.7</v>
      </c>
      <c r="H285" s="14">
        <v>1.87</v>
      </c>
      <c r="K285" s="14">
        <v>1.75</v>
      </c>
      <c r="L285" s="19">
        <v>1.665</v>
      </c>
      <c r="M285" s="19">
        <v>1.5449999999999999</v>
      </c>
      <c r="N285" s="14">
        <v>1.5</v>
      </c>
      <c r="Q285" s="14">
        <v>2.04</v>
      </c>
      <c r="R285" s="14">
        <v>1.81</v>
      </c>
      <c r="T285" s="14">
        <v>1.9</v>
      </c>
      <c r="U285" s="14">
        <v>1.9450000000000001</v>
      </c>
      <c r="V285" s="14">
        <v>1.91</v>
      </c>
      <c r="X285" s="14">
        <v>2.2599999999999998</v>
      </c>
      <c r="Y285" s="14">
        <v>2.15</v>
      </c>
    </row>
    <row r="286" spans="1:25" x14ac:dyDescent="0.25">
      <c r="A286" s="18">
        <v>35527</v>
      </c>
      <c r="B286" s="24">
        <f t="shared" si="5"/>
        <v>282</v>
      </c>
      <c r="C286" s="14" t="s">
        <v>196</v>
      </c>
      <c r="D286" s="38" t="s">
        <v>236</v>
      </c>
      <c r="E286" s="14">
        <v>1.99</v>
      </c>
      <c r="F286" s="14">
        <v>1.77</v>
      </c>
      <c r="H286" s="14">
        <v>1.925</v>
      </c>
      <c r="K286" s="14">
        <v>1.845</v>
      </c>
      <c r="L286" s="19">
        <v>1.7350000000000001</v>
      </c>
      <c r="M286" s="19">
        <v>1.5649999999999999</v>
      </c>
      <c r="N286" s="14">
        <v>1.49</v>
      </c>
      <c r="Q286" s="14">
        <v>2.105</v>
      </c>
      <c r="R286" s="14">
        <v>1.94</v>
      </c>
      <c r="T286" s="14">
        <v>1.99</v>
      </c>
      <c r="U286" s="14">
        <v>2.0550000000000002</v>
      </c>
      <c r="V286" s="14">
        <v>1.91</v>
      </c>
      <c r="X286" s="14">
        <v>2.4</v>
      </c>
      <c r="Y286" s="14">
        <v>2.2549999999999999</v>
      </c>
    </row>
    <row r="287" spans="1:25" x14ac:dyDescent="0.25">
      <c r="A287" s="18">
        <v>35528</v>
      </c>
      <c r="B287" s="24">
        <f t="shared" si="5"/>
        <v>283</v>
      </c>
      <c r="C287" s="14" t="s">
        <v>197</v>
      </c>
      <c r="D287" s="38" t="s">
        <v>236</v>
      </c>
      <c r="E287" s="14">
        <v>2.0049999999999999</v>
      </c>
      <c r="F287" s="14">
        <v>1.81</v>
      </c>
      <c r="H287" s="14">
        <v>1.9450000000000001</v>
      </c>
      <c r="K287" s="14">
        <v>1.87</v>
      </c>
      <c r="L287" s="19">
        <v>1.7450000000000001</v>
      </c>
      <c r="M287" s="19">
        <v>1.585</v>
      </c>
      <c r="N287" s="14">
        <v>1.47</v>
      </c>
      <c r="Q287" s="14">
        <v>2.17</v>
      </c>
      <c r="R287" s="14">
        <v>1.92</v>
      </c>
      <c r="T287" s="14">
        <v>1.9750000000000001</v>
      </c>
      <c r="U287" s="14">
        <v>2.0150000000000001</v>
      </c>
      <c r="V287" s="14">
        <v>2.0750000000000002</v>
      </c>
      <c r="X287" s="14">
        <v>2.4550000000000001</v>
      </c>
      <c r="Y287" s="14">
        <v>2.3450000000000002</v>
      </c>
    </row>
    <row r="288" spans="1:25" x14ac:dyDescent="0.25">
      <c r="A288" s="18">
        <v>35529</v>
      </c>
      <c r="B288" s="24">
        <f t="shared" si="5"/>
        <v>284</v>
      </c>
      <c r="C288" s="14" t="s">
        <v>198</v>
      </c>
      <c r="D288" s="38" t="s">
        <v>236</v>
      </c>
      <c r="E288" s="14">
        <v>1.96</v>
      </c>
      <c r="F288" s="14">
        <v>1.78</v>
      </c>
      <c r="H288" s="14">
        <v>1.925</v>
      </c>
      <c r="K288" s="14">
        <v>1.83</v>
      </c>
      <c r="L288" s="19">
        <v>1.73</v>
      </c>
      <c r="M288" s="19">
        <v>1.585</v>
      </c>
      <c r="N288" s="14">
        <v>1.4750000000000001</v>
      </c>
      <c r="Q288" s="14">
        <v>2.1949999999999998</v>
      </c>
      <c r="R288" s="14">
        <v>1.89</v>
      </c>
      <c r="T288" s="14">
        <v>1.88</v>
      </c>
      <c r="U288" s="14">
        <v>1.9550000000000001</v>
      </c>
      <c r="V288" s="14">
        <v>2.15</v>
      </c>
      <c r="X288" s="14">
        <v>2.4550000000000001</v>
      </c>
      <c r="Y288" s="14">
        <v>2.4550000000000001</v>
      </c>
    </row>
    <row r="289" spans="1:25" x14ac:dyDescent="0.25">
      <c r="A289" s="18">
        <v>35530</v>
      </c>
      <c r="B289" s="24">
        <f t="shared" si="5"/>
        <v>285</v>
      </c>
      <c r="C289" s="14" t="s">
        <v>199</v>
      </c>
      <c r="D289" s="38" t="s">
        <v>236</v>
      </c>
      <c r="E289" s="14">
        <v>1.96</v>
      </c>
      <c r="F289" s="14">
        <v>1.78</v>
      </c>
      <c r="H289" s="14">
        <v>1.93</v>
      </c>
      <c r="K289" s="14">
        <v>1.83</v>
      </c>
      <c r="L289" s="19">
        <v>1.73</v>
      </c>
      <c r="M289" s="19">
        <v>1.61</v>
      </c>
      <c r="N289" s="14">
        <v>1.45</v>
      </c>
      <c r="Q289" s="14">
        <v>2.19</v>
      </c>
      <c r="R289" s="14">
        <v>1.865</v>
      </c>
      <c r="T289" s="14">
        <v>1.89</v>
      </c>
      <c r="U289" s="14">
        <v>1.97</v>
      </c>
      <c r="V289" s="14">
        <v>2.1850000000000001</v>
      </c>
      <c r="X289" s="14">
        <v>2.36</v>
      </c>
      <c r="Y289" s="14">
        <v>2.4550000000000001</v>
      </c>
    </row>
    <row r="290" spans="1:25" x14ac:dyDescent="0.25">
      <c r="A290" s="18">
        <v>35531</v>
      </c>
      <c r="B290" s="24">
        <f t="shared" si="5"/>
        <v>286</v>
      </c>
      <c r="C290" s="14" t="s">
        <v>200</v>
      </c>
      <c r="D290" s="38" t="s">
        <v>236</v>
      </c>
      <c r="E290" s="14">
        <v>1.97</v>
      </c>
      <c r="F290" s="14">
        <v>1.8149999999999999</v>
      </c>
      <c r="H290" s="14">
        <v>1.95</v>
      </c>
      <c r="K290" s="14">
        <v>1.85</v>
      </c>
      <c r="L290" s="19">
        <v>1.76</v>
      </c>
      <c r="M290" s="19">
        <v>1.62</v>
      </c>
      <c r="N290" s="14">
        <v>1.415</v>
      </c>
      <c r="Q290" s="14">
        <v>2.1949999999999998</v>
      </c>
      <c r="R290" s="14">
        <v>1.915</v>
      </c>
      <c r="T290" s="14">
        <v>1.89</v>
      </c>
      <c r="U290" s="14">
        <v>1.97</v>
      </c>
      <c r="V290" s="14">
        <v>2.1349999999999998</v>
      </c>
      <c r="X290" s="14">
        <v>2.36</v>
      </c>
      <c r="Y290" s="14">
        <v>2.35</v>
      </c>
    </row>
    <row r="291" spans="1:25" x14ac:dyDescent="0.25">
      <c r="A291" s="18">
        <v>35532</v>
      </c>
      <c r="B291" s="24">
        <f t="shared" si="5"/>
        <v>287</v>
      </c>
      <c r="C291" s="14" t="s">
        <v>201</v>
      </c>
      <c r="D291" s="38" t="s">
        <v>236</v>
      </c>
      <c r="E291" s="14">
        <v>1.97</v>
      </c>
      <c r="F291" s="14">
        <v>1.8149999999999999</v>
      </c>
      <c r="H291" s="14">
        <v>1.95</v>
      </c>
      <c r="K291" s="14">
        <v>1.85</v>
      </c>
      <c r="L291" s="19">
        <v>1.76</v>
      </c>
      <c r="M291" s="19">
        <v>1.62</v>
      </c>
      <c r="N291" s="14">
        <v>1.415</v>
      </c>
      <c r="Q291" s="14">
        <v>2.1949999999999998</v>
      </c>
      <c r="R291" s="14">
        <v>1.915</v>
      </c>
      <c r="T291" s="14">
        <v>1.89</v>
      </c>
      <c r="U291" s="14">
        <v>1.97</v>
      </c>
      <c r="V291" s="14">
        <v>2.11</v>
      </c>
      <c r="X291" s="14">
        <v>2.36</v>
      </c>
      <c r="Y291" s="14">
        <v>2.35</v>
      </c>
    </row>
    <row r="292" spans="1:25" x14ac:dyDescent="0.25">
      <c r="A292" s="18">
        <v>35533</v>
      </c>
      <c r="B292" s="24">
        <f t="shared" si="5"/>
        <v>288</v>
      </c>
      <c r="C292" s="14" t="s">
        <v>202</v>
      </c>
      <c r="D292" s="38" t="s">
        <v>236</v>
      </c>
      <c r="E292" s="14">
        <v>1.97</v>
      </c>
      <c r="F292" s="14">
        <v>1.8149999999999999</v>
      </c>
      <c r="H292" s="14">
        <v>1.95</v>
      </c>
      <c r="K292" s="14">
        <v>1.85</v>
      </c>
      <c r="L292" s="19">
        <v>1.76</v>
      </c>
      <c r="M292" s="19">
        <v>1.62</v>
      </c>
      <c r="N292" s="14">
        <v>1.415</v>
      </c>
      <c r="Q292" s="14">
        <v>2.1949999999999998</v>
      </c>
      <c r="R292" s="14">
        <v>1.915</v>
      </c>
      <c r="T292" s="14">
        <v>1.905</v>
      </c>
      <c r="U292" s="14">
        <v>1.9550000000000001</v>
      </c>
      <c r="V292" s="14">
        <v>2.11</v>
      </c>
      <c r="X292" s="14">
        <v>2.37</v>
      </c>
      <c r="Y292" s="14">
        <v>2.35</v>
      </c>
    </row>
    <row r="293" spans="1:25" x14ac:dyDescent="0.25">
      <c r="A293" s="18">
        <v>35534</v>
      </c>
      <c r="B293" s="24">
        <f t="shared" si="5"/>
        <v>289</v>
      </c>
      <c r="C293" s="14" t="s">
        <v>196</v>
      </c>
      <c r="D293" s="38" t="s">
        <v>236</v>
      </c>
      <c r="E293" s="14">
        <v>2</v>
      </c>
      <c r="F293" s="14">
        <v>1.855</v>
      </c>
      <c r="H293" s="14">
        <v>2</v>
      </c>
      <c r="K293" s="14">
        <v>1.86</v>
      </c>
      <c r="L293" s="19">
        <v>1.8149999999999999</v>
      </c>
      <c r="M293" s="19">
        <v>1.635</v>
      </c>
      <c r="N293" s="14">
        <v>1.365</v>
      </c>
      <c r="Q293" s="14">
        <v>2.19</v>
      </c>
      <c r="R293" s="14">
        <v>1.9550000000000001</v>
      </c>
      <c r="T293" s="14">
        <v>1.9</v>
      </c>
      <c r="U293" s="14">
        <v>1.93</v>
      </c>
      <c r="V293" s="14">
        <v>2.11</v>
      </c>
      <c r="X293" s="14">
        <v>2.335</v>
      </c>
      <c r="Y293" s="14">
        <v>2.395</v>
      </c>
    </row>
    <row r="294" spans="1:25" x14ac:dyDescent="0.25">
      <c r="A294" s="18">
        <v>35535</v>
      </c>
      <c r="B294" s="24">
        <f t="shared" si="5"/>
        <v>290</v>
      </c>
      <c r="C294" s="14" t="s">
        <v>197</v>
      </c>
      <c r="D294" s="38" t="s">
        <v>236</v>
      </c>
      <c r="E294" s="14">
        <v>2.0049999999999999</v>
      </c>
      <c r="F294" s="14">
        <v>1.86</v>
      </c>
      <c r="H294" s="14">
        <v>1.9850000000000001</v>
      </c>
      <c r="K294" s="14">
        <v>1.855</v>
      </c>
      <c r="L294" s="19">
        <v>1.85</v>
      </c>
      <c r="M294" s="19">
        <v>1.65</v>
      </c>
      <c r="N294" s="14">
        <v>1.375</v>
      </c>
      <c r="Q294" s="14">
        <v>2.2000000000000002</v>
      </c>
      <c r="R294" s="14">
        <v>1.9850000000000001</v>
      </c>
      <c r="T294" s="14">
        <v>1.885</v>
      </c>
      <c r="U294" s="14">
        <v>1.9</v>
      </c>
      <c r="V294" s="14">
        <v>2.105</v>
      </c>
      <c r="X294" s="14">
        <v>2.3650000000000002</v>
      </c>
      <c r="Y294" s="14">
        <v>2.35</v>
      </c>
    </row>
    <row r="295" spans="1:25" x14ac:dyDescent="0.25">
      <c r="A295" s="18">
        <v>35536</v>
      </c>
      <c r="B295" s="24">
        <f t="shared" si="5"/>
        <v>291</v>
      </c>
      <c r="C295" s="14" t="s">
        <v>198</v>
      </c>
      <c r="D295" s="38" t="s">
        <v>236</v>
      </c>
      <c r="E295" s="14">
        <v>2.0150000000000001</v>
      </c>
      <c r="F295" s="14">
        <v>1.88</v>
      </c>
      <c r="H295" s="14">
        <v>2</v>
      </c>
      <c r="K295" s="14">
        <v>1.86</v>
      </c>
      <c r="L295" s="19">
        <v>1.855</v>
      </c>
      <c r="M295" s="19">
        <v>1.64</v>
      </c>
      <c r="N295" s="14">
        <v>1.43</v>
      </c>
      <c r="Q295" s="14">
        <v>2.23</v>
      </c>
      <c r="R295" s="14">
        <v>1.9850000000000001</v>
      </c>
      <c r="T295" s="14">
        <v>1.895</v>
      </c>
      <c r="U295" s="14">
        <v>1.925</v>
      </c>
      <c r="V295" s="14">
        <v>2.1150000000000002</v>
      </c>
      <c r="X295" s="14">
        <v>2.4500000000000002</v>
      </c>
      <c r="Y295" s="14">
        <v>2.37</v>
      </c>
    </row>
    <row r="296" spans="1:25" x14ac:dyDescent="0.25">
      <c r="A296" s="18">
        <v>35537</v>
      </c>
      <c r="B296" s="24">
        <f t="shared" si="5"/>
        <v>292</v>
      </c>
      <c r="C296" s="14" t="s">
        <v>199</v>
      </c>
      <c r="D296" s="38" t="s">
        <v>236</v>
      </c>
      <c r="E296" s="14">
        <v>2.0750000000000002</v>
      </c>
      <c r="F296" s="14">
        <v>1.88</v>
      </c>
      <c r="H296" s="14">
        <v>2.0449999999999999</v>
      </c>
      <c r="K296" s="14">
        <v>1.915</v>
      </c>
      <c r="L296" s="19">
        <v>1.89</v>
      </c>
      <c r="M296" s="19">
        <v>1.65</v>
      </c>
      <c r="N296" s="14">
        <v>1.54</v>
      </c>
      <c r="Q296" s="14">
        <v>2.2650000000000001</v>
      </c>
      <c r="R296" s="14">
        <v>1.9550000000000001</v>
      </c>
      <c r="T296" s="14">
        <v>1.895</v>
      </c>
      <c r="U296" s="14">
        <v>1.925</v>
      </c>
      <c r="V296" s="14">
        <v>2.0699999999999998</v>
      </c>
      <c r="X296" s="14">
        <v>2.4500000000000002</v>
      </c>
      <c r="Y296" s="14">
        <v>2.42</v>
      </c>
    </row>
    <row r="297" spans="1:25" x14ac:dyDescent="0.25">
      <c r="A297" s="18">
        <v>35538</v>
      </c>
      <c r="B297" s="24">
        <f t="shared" si="5"/>
        <v>293</v>
      </c>
      <c r="C297" s="14" t="s">
        <v>200</v>
      </c>
      <c r="D297" s="38" t="s">
        <v>236</v>
      </c>
      <c r="E297" s="14">
        <v>2.0750000000000002</v>
      </c>
      <c r="F297" s="14">
        <v>1.88</v>
      </c>
      <c r="H297" s="14">
        <v>2.0449999999999999</v>
      </c>
      <c r="K297" s="14">
        <v>1.915</v>
      </c>
      <c r="L297" s="19">
        <v>1.865</v>
      </c>
      <c r="M297" s="19">
        <v>1.65</v>
      </c>
      <c r="N297" s="14">
        <v>1.54</v>
      </c>
      <c r="Q297" s="14">
        <v>2.2650000000000001</v>
      </c>
      <c r="R297" s="14">
        <v>2.0350000000000001</v>
      </c>
      <c r="T297" s="14">
        <v>1.91</v>
      </c>
      <c r="U297" s="14">
        <v>1.9450000000000001</v>
      </c>
      <c r="V297" s="14">
        <v>2.125</v>
      </c>
      <c r="X297" s="14">
        <v>2.4249999999999998</v>
      </c>
      <c r="Y297" s="14">
        <v>2.4500000000000002</v>
      </c>
    </row>
    <row r="298" spans="1:25" x14ac:dyDescent="0.25">
      <c r="A298" s="18">
        <v>35539</v>
      </c>
      <c r="B298" s="24">
        <f t="shared" si="5"/>
        <v>294</v>
      </c>
      <c r="C298" s="14" t="s">
        <v>201</v>
      </c>
      <c r="D298" s="38" t="s">
        <v>236</v>
      </c>
      <c r="E298" s="14">
        <v>2.0750000000000002</v>
      </c>
      <c r="F298" s="14">
        <v>1.88</v>
      </c>
      <c r="H298" s="14">
        <v>2.0449999999999999</v>
      </c>
      <c r="K298" s="14">
        <v>1.915</v>
      </c>
      <c r="L298" s="19">
        <v>1.865</v>
      </c>
      <c r="M298" s="19">
        <v>1.65</v>
      </c>
      <c r="N298" s="14">
        <v>1.54</v>
      </c>
      <c r="Q298" s="14">
        <v>2.2650000000000001</v>
      </c>
      <c r="R298" s="14">
        <v>2.0350000000000001</v>
      </c>
      <c r="T298" s="14">
        <v>1.91</v>
      </c>
      <c r="U298" s="14">
        <v>1.9450000000000001</v>
      </c>
      <c r="V298" s="14">
        <v>2.125</v>
      </c>
      <c r="X298" s="14">
        <v>2.4249999999999998</v>
      </c>
      <c r="Y298" s="14">
        <v>2.4500000000000002</v>
      </c>
    </row>
    <row r="299" spans="1:25" x14ac:dyDescent="0.25">
      <c r="A299" s="18">
        <v>35540</v>
      </c>
      <c r="B299" s="24">
        <f t="shared" si="5"/>
        <v>295</v>
      </c>
      <c r="C299" s="14" t="s">
        <v>202</v>
      </c>
      <c r="D299" s="38" t="s">
        <v>236</v>
      </c>
      <c r="E299" s="14">
        <v>2.0750000000000002</v>
      </c>
      <c r="F299" s="14">
        <v>1.88</v>
      </c>
      <c r="H299" s="14">
        <v>2.0449999999999999</v>
      </c>
      <c r="K299" s="14">
        <v>1.915</v>
      </c>
      <c r="L299" s="19">
        <v>1.865</v>
      </c>
      <c r="M299" s="19">
        <v>1.65</v>
      </c>
      <c r="N299" s="14">
        <v>1.54</v>
      </c>
      <c r="Q299" s="14">
        <v>2.2650000000000001</v>
      </c>
      <c r="R299" s="14">
        <v>2.0350000000000001</v>
      </c>
      <c r="T299" s="14">
        <v>1.895</v>
      </c>
      <c r="U299" s="14">
        <v>1.93</v>
      </c>
      <c r="V299" s="14">
        <v>2.125</v>
      </c>
      <c r="X299" s="14">
        <v>2.355</v>
      </c>
      <c r="Y299" s="14">
        <v>2.4500000000000002</v>
      </c>
    </row>
    <row r="300" spans="1:25" x14ac:dyDescent="0.25">
      <c r="A300" s="18">
        <v>35541</v>
      </c>
      <c r="B300" s="24">
        <f t="shared" si="5"/>
        <v>296</v>
      </c>
      <c r="C300" s="14" t="s">
        <v>196</v>
      </c>
      <c r="D300" s="38" t="s">
        <v>236</v>
      </c>
      <c r="E300" s="14">
        <v>2.08</v>
      </c>
      <c r="F300" s="14">
        <v>1.89</v>
      </c>
      <c r="H300" s="14">
        <v>2.0699999999999998</v>
      </c>
      <c r="K300" s="14">
        <v>1.91</v>
      </c>
      <c r="L300" s="19">
        <v>1.875</v>
      </c>
      <c r="M300" s="19">
        <v>1.615</v>
      </c>
      <c r="N300" s="14">
        <v>1.425</v>
      </c>
      <c r="Q300" s="14">
        <v>2.27</v>
      </c>
      <c r="R300" s="14">
        <v>2.0550000000000002</v>
      </c>
      <c r="T300" s="14">
        <v>1.91</v>
      </c>
      <c r="U300" s="14">
        <v>1.9450000000000001</v>
      </c>
      <c r="V300" s="14">
        <v>2.145</v>
      </c>
      <c r="X300" s="14">
        <v>2.3650000000000002</v>
      </c>
      <c r="Y300" s="14">
        <v>2.3650000000000002</v>
      </c>
    </row>
    <row r="301" spans="1:25" x14ac:dyDescent="0.25">
      <c r="A301" s="18">
        <v>35542</v>
      </c>
      <c r="B301" s="24">
        <f t="shared" si="5"/>
        <v>297</v>
      </c>
      <c r="C301" s="14" t="s">
        <v>197</v>
      </c>
      <c r="D301" s="38" t="s">
        <v>236</v>
      </c>
      <c r="E301" s="14">
        <v>2.105</v>
      </c>
      <c r="F301" s="14">
        <v>1.9450000000000001</v>
      </c>
      <c r="H301" s="14">
        <v>2.0649999999999999</v>
      </c>
      <c r="K301" s="14">
        <v>1.94</v>
      </c>
      <c r="L301" s="19">
        <v>1.97</v>
      </c>
      <c r="M301" s="19">
        <v>1.675</v>
      </c>
      <c r="N301" s="14">
        <v>1.33</v>
      </c>
      <c r="Q301" s="14">
        <v>2.3050000000000002</v>
      </c>
      <c r="R301" s="14">
        <v>2.11</v>
      </c>
      <c r="T301" s="14">
        <v>2.0249999999999999</v>
      </c>
      <c r="U301" s="14">
        <v>2.0699999999999998</v>
      </c>
      <c r="V301" s="14">
        <v>2.11</v>
      </c>
      <c r="X301" s="14">
        <v>2.5299999999999998</v>
      </c>
      <c r="Y301" s="14">
        <v>2.3450000000000002</v>
      </c>
    </row>
    <row r="302" spans="1:25" x14ac:dyDescent="0.25">
      <c r="A302" s="18">
        <v>35543</v>
      </c>
      <c r="B302" s="24">
        <f t="shared" si="5"/>
        <v>298</v>
      </c>
      <c r="C302" s="14" t="s">
        <v>198</v>
      </c>
      <c r="D302" s="38" t="s">
        <v>236</v>
      </c>
      <c r="E302" s="14">
        <v>2.23</v>
      </c>
      <c r="F302" s="14">
        <v>2.0750000000000002</v>
      </c>
      <c r="H302" s="14">
        <v>2.2200000000000002</v>
      </c>
      <c r="K302" s="14">
        <v>2.0699999999999998</v>
      </c>
      <c r="L302" s="19">
        <v>1.95</v>
      </c>
      <c r="M302" s="19">
        <v>1.82</v>
      </c>
      <c r="N302" s="14">
        <v>1.2949999999999999</v>
      </c>
      <c r="Q302" s="14">
        <v>2.415</v>
      </c>
      <c r="R302" s="14">
        <v>2.145</v>
      </c>
      <c r="T302" s="14">
        <v>1.92</v>
      </c>
      <c r="U302" s="14">
        <v>1.95</v>
      </c>
      <c r="V302" s="14">
        <v>2.165</v>
      </c>
      <c r="X302" s="14">
        <v>2.38</v>
      </c>
      <c r="Y302" s="14">
        <v>2.5049999999999999</v>
      </c>
    </row>
    <row r="303" spans="1:25" x14ac:dyDescent="0.25">
      <c r="A303" s="18">
        <v>35544</v>
      </c>
      <c r="B303" s="24">
        <f t="shared" si="5"/>
        <v>299</v>
      </c>
      <c r="C303" s="14" t="s">
        <v>199</v>
      </c>
      <c r="D303" s="38" t="s">
        <v>236</v>
      </c>
      <c r="E303" s="14">
        <v>2.1150000000000002</v>
      </c>
      <c r="F303" s="14">
        <v>1.87</v>
      </c>
      <c r="H303" s="14">
        <v>2.09</v>
      </c>
      <c r="K303" s="14">
        <v>1.9550000000000001</v>
      </c>
      <c r="L303" s="19">
        <v>1.85</v>
      </c>
      <c r="M303" s="19">
        <v>1.7050000000000001</v>
      </c>
      <c r="N303" s="14">
        <v>1.2949999999999999</v>
      </c>
      <c r="Q303" s="14">
        <v>2.33</v>
      </c>
      <c r="R303" s="14">
        <v>2.0249999999999999</v>
      </c>
      <c r="T303" s="14">
        <v>1.92</v>
      </c>
      <c r="U303" s="14">
        <v>1.95</v>
      </c>
      <c r="V303" s="14">
        <v>2.3650000000000002</v>
      </c>
      <c r="X303" s="14">
        <v>2.38</v>
      </c>
      <c r="Y303" s="14">
        <v>2.33</v>
      </c>
    </row>
    <row r="304" spans="1:25" x14ac:dyDescent="0.25">
      <c r="A304" s="18">
        <v>35545</v>
      </c>
      <c r="B304" s="24">
        <f t="shared" si="5"/>
        <v>300</v>
      </c>
      <c r="C304" s="14" t="s">
        <v>200</v>
      </c>
      <c r="D304" s="38" t="s">
        <v>236</v>
      </c>
      <c r="E304" s="14">
        <v>2.1150000000000002</v>
      </c>
      <c r="F304" s="14">
        <v>1.89</v>
      </c>
      <c r="H304" s="14">
        <v>2.09</v>
      </c>
      <c r="K304" s="14">
        <v>1.9550000000000001</v>
      </c>
      <c r="L304" s="19">
        <v>1.81</v>
      </c>
      <c r="M304" s="19">
        <v>1.7050000000000001</v>
      </c>
      <c r="N304" s="14">
        <v>1.2949999999999999</v>
      </c>
      <c r="Q304" s="14">
        <v>2.33</v>
      </c>
      <c r="R304" s="14">
        <v>1.9550000000000001</v>
      </c>
      <c r="T304" s="14">
        <v>1.925</v>
      </c>
      <c r="U304" s="14">
        <v>1.96</v>
      </c>
      <c r="V304" s="14">
        <v>2.19</v>
      </c>
      <c r="X304" s="14">
        <v>2.44</v>
      </c>
      <c r="Y304" s="14">
        <v>2.3849999999999998</v>
      </c>
    </row>
    <row r="305" spans="1:25" x14ac:dyDescent="0.25">
      <c r="A305" s="18">
        <v>35546</v>
      </c>
      <c r="B305" s="24">
        <f t="shared" si="5"/>
        <v>301</v>
      </c>
      <c r="C305" s="14" t="s">
        <v>201</v>
      </c>
      <c r="D305" s="38" t="s">
        <v>236</v>
      </c>
      <c r="E305" s="14">
        <v>2.1150000000000002</v>
      </c>
      <c r="F305" s="14">
        <v>1.89</v>
      </c>
      <c r="H305" s="14">
        <v>2.09</v>
      </c>
      <c r="K305" s="14">
        <v>1.9550000000000001</v>
      </c>
      <c r="L305" s="19">
        <v>1.81</v>
      </c>
      <c r="M305" s="19">
        <v>1.7050000000000001</v>
      </c>
      <c r="N305" s="14">
        <v>1.2949999999999999</v>
      </c>
      <c r="Q305" s="14">
        <v>2.33</v>
      </c>
      <c r="R305" s="14">
        <v>1.9550000000000001</v>
      </c>
      <c r="T305" s="14">
        <v>1.925</v>
      </c>
      <c r="U305" s="14">
        <v>1.96</v>
      </c>
      <c r="V305" s="14">
        <v>2.19</v>
      </c>
      <c r="X305" s="14">
        <v>2.44</v>
      </c>
      <c r="Y305" s="14">
        <v>2.3849999999999998</v>
      </c>
    </row>
    <row r="306" spans="1:25" x14ac:dyDescent="0.25">
      <c r="A306" s="18">
        <v>35547</v>
      </c>
      <c r="B306" s="24">
        <f t="shared" si="5"/>
        <v>302</v>
      </c>
      <c r="C306" s="14" t="s">
        <v>202</v>
      </c>
      <c r="D306" s="38" t="s">
        <v>236</v>
      </c>
      <c r="E306" s="14">
        <v>2.1150000000000002</v>
      </c>
      <c r="F306" s="14">
        <v>1.89</v>
      </c>
      <c r="H306" s="14">
        <v>2.09</v>
      </c>
      <c r="K306" s="14">
        <v>1.9550000000000001</v>
      </c>
      <c r="L306" s="19">
        <v>1.81</v>
      </c>
      <c r="M306" s="19">
        <v>1.7050000000000001</v>
      </c>
      <c r="N306" s="14">
        <v>1.2949999999999999</v>
      </c>
      <c r="Q306" s="14">
        <v>2.33</v>
      </c>
      <c r="R306" s="14">
        <v>1.9550000000000001</v>
      </c>
      <c r="T306" s="14">
        <v>1.88</v>
      </c>
      <c r="U306" s="14">
        <v>1.92</v>
      </c>
      <c r="V306" s="14">
        <v>2.19</v>
      </c>
      <c r="X306" s="14">
        <v>2.3849999999999998</v>
      </c>
      <c r="Y306" s="14">
        <v>2.3849999999999998</v>
      </c>
    </row>
    <row r="307" spans="1:25" x14ac:dyDescent="0.25">
      <c r="A307" s="18">
        <v>35548</v>
      </c>
      <c r="B307" s="24">
        <f t="shared" si="5"/>
        <v>303</v>
      </c>
      <c r="C307" s="14" t="s">
        <v>196</v>
      </c>
      <c r="D307" s="38" t="s">
        <v>236</v>
      </c>
      <c r="E307" s="14">
        <v>2.08</v>
      </c>
      <c r="F307" s="14">
        <v>1.85</v>
      </c>
      <c r="H307" s="14">
        <v>2.0699999999999998</v>
      </c>
      <c r="K307" s="14">
        <v>1.93</v>
      </c>
      <c r="L307" s="19">
        <v>1.8049999999999999</v>
      </c>
      <c r="M307" s="19">
        <v>1.585</v>
      </c>
      <c r="N307" s="14">
        <v>1.405</v>
      </c>
      <c r="Q307" s="14">
        <v>2.37</v>
      </c>
      <c r="R307" s="14">
        <v>2.0299999999999998</v>
      </c>
      <c r="T307" s="14">
        <v>1.875</v>
      </c>
      <c r="U307" s="14">
        <v>1.91</v>
      </c>
      <c r="V307" s="14">
        <v>2.2149999999999999</v>
      </c>
      <c r="X307" s="14">
        <v>2.33</v>
      </c>
      <c r="Y307" s="14">
        <v>2.4049999999999998</v>
      </c>
    </row>
    <row r="308" spans="1:25" x14ac:dyDescent="0.25">
      <c r="A308" s="18">
        <v>35549</v>
      </c>
      <c r="B308" s="24">
        <f t="shared" si="5"/>
        <v>304</v>
      </c>
      <c r="C308" s="14" t="s">
        <v>197</v>
      </c>
      <c r="D308" s="38" t="s">
        <v>236</v>
      </c>
      <c r="E308" s="14">
        <v>2.1</v>
      </c>
      <c r="F308" s="14">
        <v>1.87</v>
      </c>
      <c r="H308" s="14">
        <v>2.09</v>
      </c>
      <c r="K308" s="14">
        <v>1.92</v>
      </c>
      <c r="L308" s="19">
        <v>1.8049999999999999</v>
      </c>
      <c r="M308" s="19">
        <v>1.58</v>
      </c>
      <c r="N308" s="14">
        <v>1.425</v>
      </c>
      <c r="Q308" s="14">
        <v>2.33</v>
      </c>
      <c r="R308" s="14">
        <v>2.085</v>
      </c>
      <c r="T308" s="14">
        <v>1.94</v>
      </c>
      <c r="U308" s="14">
        <v>1.9650000000000001</v>
      </c>
      <c r="V308" s="14">
        <v>2.125</v>
      </c>
      <c r="X308" s="14">
        <v>2.375</v>
      </c>
      <c r="Y308" s="14">
        <v>2.35</v>
      </c>
    </row>
    <row r="309" spans="1:25" x14ac:dyDescent="0.25">
      <c r="A309" s="18">
        <v>35550</v>
      </c>
      <c r="B309" s="24">
        <f t="shared" si="5"/>
        <v>305</v>
      </c>
      <c r="C309" s="14" t="s">
        <v>198</v>
      </c>
      <c r="D309" s="38" t="s">
        <v>237</v>
      </c>
      <c r="E309" s="14">
        <v>2.125</v>
      </c>
      <c r="F309" s="14">
        <v>1.895</v>
      </c>
      <c r="H309" s="14">
        <v>2.1</v>
      </c>
      <c r="K309" s="14">
        <v>1.9350000000000001</v>
      </c>
      <c r="L309" s="19">
        <v>1.8049999999999999</v>
      </c>
      <c r="M309" s="19">
        <v>1.6</v>
      </c>
      <c r="N309" s="14">
        <v>1.53</v>
      </c>
      <c r="Q309" s="14">
        <v>2.3149999999999999</v>
      </c>
      <c r="R309" s="14">
        <v>2.0299999999999998</v>
      </c>
      <c r="T309" s="14">
        <v>2.04</v>
      </c>
      <c r="U309" s="14">
        <v>2.0499999999999998</v>
      </c>
      <c r="V309" s="14">
        <v>2.1150000000000002</v>
      </c>
      <c r="X309" s="14">
        <v>2.4550000000000001</v>
      </c>
      <c r="Y309" s="14">
        <v>2.4350000000000001</v>
      </c>
    </row>
    <row r="310" spans="1:25" x14ac:dyDescent="0.25">
      <c r="A310" s="18">
        <v>35551</v>
      </c>
      <c r="B310" s="24">
        <f t="shared" si="5"/>
        <v>306</v>
      </c>
      <c r="C310" s="14" t="s">
        <v>199</v>
      </c>
      <c r="D310" s="38" t="s">
        <v>237</v>
      </c>
      <c r="E310" s="14">
        <v>2.1749999999999998</v>
      </c>
      <c r="F310" s="14">
        <v>1.9650000000000001</v>
      </c>
      <c r="H310" s="14">
        <v>2.1549999999999998</v>
      </c>
      <c r="K310" s="14">
        <v>2.0150000000000001</v>
      </c>
      <c r="L310" s="19">
        <v>1.83</v>
      </c>
      <c r="M310" s="19">
        <v>1.625</v>
      </c>
      <c r="N310" s="14">
        <v>1.53</v>
      </c>
      <c r="Q310" s="14">
        <v>2.35</v>
      </c>
      <c r="R310" s="14">
        <v>2.06</v>
      </c>
      <c r="T310" s="14">
        <v>2.0049999999999999</v>
      </c>
      <c r="U310" s="14">
        <v>2.0350000000000001</v>
      </c>
      <c r="V310" s="14">
        <v>2.2000000000000002</v>
      </c>
      <c r="X310" s="14">
        <v>2.4300000000000002</v>
      </c>
      <c r="Y310" s="14">
        <v>2.44</v>
      </c>
    </row>
    <row r="311" spans="1:25" x14ac:dyDescent="0.25">
      <c r="A311" s="18">
        <v>35552</v>
      </c>
      <c r="B311" s="24">
        <f t="shared" si="5"/>
        <v>307</v>
      </c>
      <c r="C311" s="14" t="s">
        <v>200</v>
      </c>
      <c r="D311" s="38" t="s">
        <v>237</v>
      </c>
      <c r="E311" s="14">
        <v>2.1949999999999998</v>
      </c>
      <c r="F311" s="14">
        <v>1.94</v>
      </c>
      <c r="H311" s="14">
        <v>2.1749999999999998</v>
      </c>
      <c r="K311" s="14">
        <v>2.0049999999999999</v>
      </c>
      <c r="L311" s="19">
        <v>1.855</v>
      </c>
      <c r="M311" s="19">
        <v>1.645</v>
      </c>
      <c r="N311" s="14">
        <v>1.55</v>
      </c>
      <c r="Q311" s="14">
        <v>2.36</v>
      </c>
      <c r="R311" s="14">
        <v>2.0950000000000002</v>
      </c>
      <c r="T311" s="14">
        <v>2.0049999999999999</v>
      </c>
      <c r="U311" s="14">
        <v>2.0350000000000001</v>
      </c>
      <c r="V311" s="14">
        <v>2.2850000000000001</v>
      </c>
      <c r="X311" s="14">
        <v>2.4300000000000002</v>
      </c>
      <c r="Y311" s="14">
        <v>2.48</v>
      </c>
    </row>
    <row r="312" spans="1:25" x14ac:dyDescent="0.25">
      <c r="A312" s="18">
        <v>35553</v>
      </c>
      <c r="B312" s="24">
        <f t="shared" si="5"/>
        <v>308</v>
      </c>
      <c r="C312" s="14" t="s">
        <v>201</v>
      </c>
      <c r="D312" s="38" t="s">
        <v>237</v>
      </c>
      <c r="E312" s="14">
        <v>2.1949999999999998</v>
      </c>
      <c r="F312" s="14">
        <v>1.94</v>
      </c>
      <c r="H312" s="14">
        <v>2.1749999999999998</v>
      </c>
      <c r="K312" s="14">
        <v>2.0049999999999999</v>
      </c>
      <c r="L312" s="19">
        <v>1.855</v>
      </c>
      <c r="M312" s="19">
        <v>1.645</v>
      </c>
      <c r="N312" s="14">
        <v>1.55</v>
      </c>
      <c r="Q312" s="14">
        <v>2.36</v>
      </c>
      <c r="R312" s="14">
        <v>2.0950000000000002</v>
      </c>
      <c r="T312" s="14">
        <v>2.0049999999999999</v>
      </c>
      <c r="U312" s="14">
        <v>2.0350000000000001</v>
      </c>
      <c r="V312" s="14">
        <v>2.2799999999999998</v>
      </c>
      <c r="X312" s="14">
        <v>2.4300000000000002</v>
      </c>
      <c r="Y312" s="14">
        <v>2.48</v>
      </c>
    </row>
    <row r="313" spans="1:25" x14ac:dyDescent="0.25">
      <c r="A313" s="18">
        <v>35554</v>
      </c>
      <c r="B313" s="24">
        <f t="shared" si="5"/>
        <v>309</v>
      </c>
      <c r="C313" s="14" t="s">
        <v>202</v>
      </c>
      <c r="D313" s="38" t="s">
        <v>237</v>
      </c>
      <c r="E313" s="14">
        <v>2.1949999999999998</v>
      </c>
      <c r="F313" s="14">
        <v>1.94</v>
      </c>
      <c r="H313" s="14">
        <v>2.1749999999999998</v>
      </c>
      <c r="K313" s="14">
        <v>2.0049999999999999</v>
      </c>
      <c r="L313" s="19">
        <v>1.855</v>
      </c>
      <c r="M313" s="19">
        <v>1.645</v>
      </c>
      <c r="N313" s="14">
        <v>1.55</v>
      </c>
      <c r="Q313" s="14">
        <v>2.36</v>
      </c>
      <c r="R313" s="14">
        <v>2.0950000000000002</v>
      </c>
      <c r="T313" s="14">
        <v>1.96</v>
      </c>
      <c r="U313" s="14">
        <v>2.0099999999999998</v>
      </c>
      <c r="V313" s="14">
        <v>2.2799999999999998</v>
      </c>
      <c r="X313" s="14">
        <v>2.48</v>
      </c>
      <c r="Y313" s="14">
        <v>2.48</v>
      </c>
    </row>
    <row r="314" spans="1:25" x14ac:dyDescent="0.25">
      <c r="A314" s="18">
        <v>35555</v>
      </c>
      <c r="B314" s="24">
        <f t="shared" si="5"/>
        <v>310</v>
      </c>
      <c r="C314" s="14" t="s">
        <v>196</v>
      </c>
      <c r="D314" s="38" t="s">
        <v>237</v>
      </c>
      <c r="E314" s="14">
        <v>2.2149999999999999</v>
      </c>
      <c r="F314" s="14">
        <v>1.9450000000000001</v>
      </c>
      <c r="H314" s="14">
        <v>2.17</v>
      </c>
      <c r="K314" s="14">
        <v>2.0049999999999999</v>
      </c>
      <c r="L314" s="19">
        <v>1.865</v>
      </c>
      <c r="M314" s="19">
        <v>1.6</v>
      </c>
      <c r="N314" s="14">
        <v>1.5249999999999999</v>
      </c>
      <c r="Q314" s="14">
        <v>2.3849999999999998</v>
      </c>
      <c r="R314" s="14">
        <v>2.08</v>
      </c>
      <c r="T314" s="14">
        <v>2</v>
      </c>
      <c r="U314" s="14">
        <v>2.04</v>
      </c>
      <c r="V314" s="14">
        <v>2.2799999999999998</v>
      </c>
      <c r="X314" s="14">
        <v>2.5299999999999998</v>
      </c>
      <c r="Y314" s="14">
        <v>2.48</v>
      </c>
    </row>
    <row r="315" spans="1:25" x14ac:dyDescent="0.25">
      <c r="A315" s="18">
        <v>35556</v>
      </c>
      <c r="B315" s="24">
        <f t="shared" si="5"/>
        <v>311</v>
      </c>
      <c r="C315" s="14" t="s">
        <v>197</v>
      </c>
      <c r="D315" s="38" t="s">
        <v>237</v>
      </c>
      <c r="E315" s="14">
        <v>2.2349999999999999</v>
      </c>
      <c r="F315" s="14">
        <v>1.9850000000000001</v>
      </c>
      <c r="H315" s="14">
        <v>2.19</v>
      </c>
      <c r="K315" s="14">
        <v>2.0150000000000001</v>
      </c>
      <c r="L315" s="19">
        <v>1.91</v>
      </c>
      <c r="M315" s="19">
        <v>1.63</v>
      </c>
      <c r="N315" s="14">
        <v>1.51</v>
      </c>
      <c r="Q315" s="14">
        <v>2.4</v>
      </c>
      <c r="R315" s="14">
        <v>2.12</v>
      </c>
      <c r="T315" s="14">
        <v>2.125</v>
      </c>
      <c r="U315" s="14">
        <v>2.15</v>
      </c>
      <c r="V315" s="14">
        <v>2.31</v>
      </c>
      <c r="X315" s="14">
        <v>2.6549999999999998</v>
      </c>
      <c r="Y315" s="14">
        <v>2.5</v>
      </c>
    </row>
    <row r="316" spans="1:25" x14ac:dyDescent="0.25">
      <c r="A316" s="18">
        <v>35557</v>
      </c>
      <c r="B316" s="24">
        <f t="shared" si="5"/>
        <v>312</v>
      </c>
      <c r="C316" s="14" t="s">
        <v>198</v>
      </c>
      <c r="D316" s="38" t="s">
        <v>237</v>
      </c>
      <c r="E316" s="14">
        <v>2.3650000000000002</v>
      </c>
      <c r="F316" s="14">
        <v>2.09</v>
      </c>
      <c r="H316" s="14">
        <v>2.2949999999999999</v>
      </c>
      <c r="K316" s="14">
        <v>2.125</v>
      </c>
      <c r="L316" s="19">
        <v>2.0499999999999998</v>
      </c>
      <c r="M316" s="19">
        <v>1.67</v>
      </c>
      <c r="N316" s="14">
        <v>1.5049999999999999</v>
      </c>
      <c r="Q316" s="14">
        <v>2.5</v>
      </c>
      <c r="R316" s="14">
        <v>2.2450000000000001</v>
      </c>
      <c r="T316" s="14">
        <v>2.1</v>
      </c>
      <c r="U316" s="14">
        <v>2.1349999999999998</v>
      </c>
      <c r="V316" s="14">
        <v>2.31</v>
      </c>
      <c r="X316" s="14">
        <v>2.5950000000000002</v>
      </c>
      <c r="Y316" s="14">
        <v>2.6349999999999998</v>
      </c>
    </row>
    <row r="317" spans="1:25" x14ac:dyDescent="0.25">
      <c r="A317" s="18">
        <v>35558</v>
      </c>
      <c r="B317" s="24">
        <f t="shared" si="5"/>
        <v>313</v>
      </c>
      <c r="C317" s="14" t="s">
        <v>199</v>
      </c>
      <c r="D317" s="38" t="s">
        <v>237</v>
      </c>
      <c r="E317" s="14">
        <v>2.34</v>
      </c>
      <c r="F317" s="14">
        <v>2.16</v>
      </c>
      <c r="H317" s="14">
        <v>2.2799999999999998</v>
      </c>
      <c r="K317" s="14">
        <v>2.1150000000000002</v>
      </c>
      <c r="L317" s="19">
        <v>2.14</v>
      </c>
      <c r="M317" s="19">
        <v>1.675</v>
      </c>
      <c r="N317" s="14">
        <v>1.4850000000000001</v>
      </c>
      <c r="Q317" s="14">
        <v>2.4750000000000001</v>
      </c>
      <c r="R317" s="14">
        <v>2.2599999999999998</v>
      </c>
      <c r="T317" s="14">
        <v>2.1</v>
      </c>
      <c r="U317" s="14">
        <v>2.1349999999999998</v>
      </c>
      <c r="V317" s="14">
        <v>2.4</v>
      </c>
      <c r="X317" s="14">
        <v>2.5950000000000002</v>
      </c>
      <c r="Y317" s="14">
        <v>2.72</v>
      </c>
    </row>
    <row r="318" spans="1:25" x14ac:dyDescent="0.25">
      <c r="A318" s="18">
        <v>35559</v>
      </c>
      <c r="B318" s="24">
        <f t="shared" si="5"/>
        <v>314</v>
      </c>
      <c r="C318" s="14" t="s">
        <v>200</v>
      </c>
      <c r="D318" s="38" t="s">
        <v>237</v>
      </c>
      <c r="E318" s="14">
        <v>2.34</v>
      </c>
      <c r="F318" s="14">
        <v>2.0950000000000002</v>
      </c>
      <c r="H318" s="14">
        <v>2.2799999999999998</v>
      </c>
      <c r="K318" s="14">
        <v>2.1150000000000002</v>
      </c>
      <c r="L318" s="19">
        <v>2.0099999999999998</v>
      </c>
      <c r="M318" s="19">
        <v>1.675</v>
      </c>
      <c r="N318" s="14">
        <v>1.4850000000000001</v>
      </c>
      <c r="Q318" s="14">
        <v>2.4750000000000001</v>
      </c>
      <c r="R318" s="14">
        <v>2.09</v>
      </c>
      <c r="T318" s="14">
        <v>2.02</v>
      </c>
      <c r="U318" s="14">
        <v>2.0950000000000002</v>
      </c>
      <c r="V318" s="14">
        <v>2.3849999999999998</v>
      </c>
      <c r="X318" s="14">
        <v>2.56</v>
      </c>
      <c r="Y318" s="14">
        <v>2.5950000000000002</v>
      </c>
    </row>
    <row r="319" spans="1:25" x14ac:dyDescent="0.25">
      <c r="A319" s="18">
        <v>35560</v>
      </c>
      <c r="B319" s="24">
        <f t="shared" si="5"/>
        <v>315</v>
      </c>
      <c r="C319" s="14" t="s">
        <v>201</v>
      </c>
      <c r="D319" s="38" t="s">
        <v>237</v>
      </c>
      <c r="E319" s="14">
        <v>2.34</v>
      </c>
      <c r="F319" s="14">
        <v>2.0950000000000002</v>
      </c>
      <c r="H319" s="14">
        <v>2.2799999999999998</v>
      </c>
      <c r="K319" s="14">
        <v>2.1150000000000002</v>
      </c>
      <c r="L319" s="19">
        <v>2.0099999999999998</v>
      </c>
      <c r="M319" s="19">
        <v>1.675</v>
      </c>
      <c r="N319" s="14">
        <v>1.4850000000000001</v>
      </c>
      <c r="Q319" s="14">
        <v>2.4750000000000001</v>
      </c>
      <c r="R319" s="14">
        <v>2.09</v>
      </c>
      <c r="T319" s="14">
        <v>2.02</v>
      </c>
      <c r="U319" s="14">
        <v>2.0950000000000002</v>
      </c>
      <c r="V319" s="14">
        <v>2.3849999999999998</v>
      </c>
      <c r="X319" s="14">
        <v>2.56</v>
      </c>
      <c r="Y319" s="14">
        <v>2.5950000000000002</v>
      </c>
    </row>
    <row r="320" spans="1:25" x14ac:dyDescent="0.25">
      <c r="A320" s="18">
        <v>35561</v>
      </c>
      <c r="B320" s="24">
        <f t="shared" si="5"/>
        <v>316</v>
      </c>
      <c r="C320" s="14" t="s">
        <v>202</v>
      </c>
      <c r="D320" s="38" t="s">
        <v>237</v>
      </c>
      <c r="E320" s="14">
        <v>2.34</v>
      </c>
      <c r="F320" s="14">
        <v>2.0950000000000002</v>
      </c>
      <c r="H320" s="14">
        <v>2.2799999999999998</v>
      </c>
      <c r="K320" s="14">
        <v>2.1150000000000002</v>
      </c>
      <c r="L320" s="19">
        <v>2.0099999999999998</v>
      </c>
      <c r="M320" s="19">
        <v>1.675</v>
      </c>
      <c r="N320" s="14">
        <v>1.4850000000000001</v>
      </c>
      <c r="Q320" s="14">
        <v>2.4750000000000001</v>
      </c>
      <c r="R320" s="14">
        <v>2.09</v>
      </c>
      <c r="T320" s="14">
        <v>2.04</v>
      </c>
      <c r="U320" s="14">
        <v>2.0750000000000002</v>
      </c>
      <c r="V320" s="14">
        <v>2.3849999999999998</v>
      </c>
      <c r="X320" s="14">
        <v>2.5350000000000001</v>
      </c>
      <c r="Y320" s="14">
        <v>2.5950000000000002</v>
      </c>
    </row>
    <row r="321" spans="1:25" x14ac:dyDescent="0.25">
      <c r="A321" s="18">
        <v>35562</v>
      </c>
      <c r="B321" s="24">
        <f t="shared" si="5"/>
        <v>317</v>
      </c>
      <c r="C321" s="14" t="s">
        <v>196</v>
      </c>
      <c r="D321" s="38" t="s">
        <v>237</v>
      </c>
      <c r="E321" s="14">
        <v>2.2650000000000001</v>
      </c>
      <c r="F321" s="14">
        <v>1.9650000000000001</v>
      </c>
      <c r="H321" s="14">
        <v>2.15</v>
      </c>
      <c r="K321" s="14">
        <v>2.0299999999999998</v>
      </c>
      <c r="L321" s="19">
        <v>1.87</v>
      </c>
      <c r="M321" s="19">
        <v>1.575</v>
      </c>
      <c r="N321" s="14">
        <v>1.345</v>
      </c>
      <c r="Q321" s="14">
        <v>2.4249999999999998</v>
      </c>
      <c r="R321" s="14">
        <v>2.1349999999999998</v>
      </c>
      <c r="T321" s="14">
        <v>1.9950000000000001</v>
      </c>
      <c r="U321" s="14">
        <v>2.02</v>
      </c>
      <c r="V321" s="14">
        <v>2.335</v>
      </c>
      <c r="X321" s="14">
        <v>2.4500000000000002</v>
      </c>
      <c r="Y321" s="14">
        <v>2.54</v>
      </c>
    </row>
    <row r="322" spans="1:25" x14ac:dyDescent="0.25">
      <c r="A322" s="18">
        <v>35563</v>
      </c>
      <c r="B322" s="24">
        <f t="shared" si="5"/>
        <v>318</v>
      </c>
      <c r="C322" s="14" t="s">
        <v>197</v>
      </c>
      <c r="D322" s="38" t="s">
        <v>237</v>
      </c>
      <c r="E322" s="14">
        <v>2.1749999999999998</v>
      </c>
      <c r="F322" s="14">
        <v>1.92</v>
      </c>
      <c r="H322" s="14">
        <v>2.1</v>
      </c>
      <c r="K322" s="14">
        <v>1.99</v>
      </c>
      <c r="L322" s="19">
        <v>1.88</v>
      </c>
      <c r="M322" s="19">
        <v>1.5449999999999999</v>
      </c>
      <c r="N322" s="14">
        <v>1.345</v>
      </c>
      <c r="Q322" s="14">
        <v>2.3650000000000002</v>
      </c>
      <c r="R322" s="14">
        <v>2.11</v>
      </c>
      <c r="T322" s="14">
        <v>2.0099999999999998</v>
      </c>
      <c r="U322" s="14">
        <v>2.0649999999999999</v>
      </c>
      <c r="V322" s="14">
        <v>2.3149999999999999</v>
      </c>
      <c r="X322" s="14">
        <v>2.4550000000000001</v>
      </c>
      <c r="Y322" s="14">
        <v>2.4950000000000001</v>
      </c>
    </row>
    <row r="323" spans="1:25" x14ac:dyDescent="0.25">
      <c r="A323" s="18">
        <v>35564</v>
      </c>
      <c r="B323" s="24">
        <f t="shared" si="5"/>
        <v>319</v>
      </c>
      <c r="C323" s="14" t="s">
        <v>198</v>
      </c>
      <c r="D323" s="38" t="s">
        <v>237</v>
      </c>
      <c r="E323" s="14">
        <v>2.2149999999999999</v>
      </c>
      <c r="F323" s="14">
        <v>1.99</v>
      </c>
      <c r="H323" s="14">
        <v>2.15</v>
      </c>
      <c r="K323" s="14">
        <v>2.0249999999999999</v>
      </c>
      <c r="L323" s="19">
        <v>1.93</v>
      </c>
      <c r="M323" s="19">
        <v>1.42</v>
      </c>
      <c r="N323" s="14">
        <v>1.325</v>
      </c>
      <c r="Q323" s="14">
        <v>2.4</v>
      </c>
      <c r="R323" s="14">
        <v>2.1349999999999998</v>
      </c>
      <c r="T323" s="14">
        <v>2.0449999999999999</v>
      </c>
      <c r="U323" s="14">
        <v>2.1</v>
      </c>
      <c r="V323" s="14">
        <v>2.29</v>
      </c>
      <c r="X323" s="14">
        <v>2.4849999999999999</v>
      </c>
      <c r="Y323" s="14">
        <v>2.46</v>
      </c>
    </row>
    <row r="324" spans="1:25" x14ac:dyDescent="0.25">
      <c r="A324" s="18">
        <v>35565</v>
      </c>
      <c r="B324" s="24">
        <f t="shared" si="5"/>
        <v>320</v>
      </c>
      <c r="C324" s="14" t="s">
        <v>199</v>
      </c>
      <c r="D324" s="38" t="s">
        <v>237</v>
      </c>
      <c r="E324" s="14">
        <v>2.2450000000000001</v>
      </c>
      <c r="F324" s="14">
        <v>1.9</v>
      </c>
      <c r="H324" s="14">
        <v>2.1949999999999998</v>
      </c>
      <c r="K324" s="14">
        <v>2.0750000000000002</v>
      </c>
      <c r="L324" s="19">
        <v>1.84</v>
      </c>
      <c r="M324" s="19">
        <v>1.405</v>
      </c>
      <c r="N324" s="14">
        <v>1.3049999999999999</v>
      </c>
      <c r="Q324" s="14">
        <v>2.42</v>
      </c>
      <c r="R324" s="14">
        <v>2.1800000000000002</v>
      </c>
      <c r="T324" s="14">
        <v>2.0449999999999999</v>
      </c>
      <c r="U324" s="14">
        <v>2.1</v>
      </c>
      <c r="V324" s="14">
        <v>2.3149999999999999</v>
      </c>
      <c r="X324" s="14">
        <v>2.4849999999999999</v>
      </c>
      <c r="Y324" s="14">
        <v>2.4500000000000002</v>
      </c>
    </row>
    <row r="325" spans="1:25" x14ac:dyDescent="0.25">
      <c r="A325" s="18">
        <v>35566</v>
      </c>
      <c r="B325" s="24">
        <f t="shared" si="5"/>
        <v>321</v>
      </c>
      <c r="C325" s="14" t="s">
        <v>200</v>
      </c>
      <c r="D325" s="38" t="s">
        <v>237</v>
      </c>
      <c r="E325" s="14">
        <v>2.2450000000000001</v>
      </c>
      <c r="F325" s="14">
        <v>2.0649999999999999</v>
      </c>
      <c r="H325" s="14">
        <v>2.1949999999999998</v>
      </c>
      <c r="K325" s="14">
        <v>2.0750000000000002</v>
      </c>
      <c r="L325" s="19">
        <v>1.895</v>
      </c>
      <c r="M325" s="19">
        <v>1.405</v>
      </c>
      <c r="N325" s="14">
        <v>1.3049999999999999</v>
      </c>
      <c r="Q325" s="14">
        <v>2.42</v>
      </c>
      <c r="R325" s="14">
        <v>2.105</v>
      </c>
      <c r="T325" s="14">
        <v>1.96</v>
      </c>
      <c r="U325" s="14">
        <v>2</v>
      </c>
      <c r="V325" s="14">
        <v>2.34</v>
      </c>
      <c r="X325" s="14">
        <v>2.4750000000000001</v>
      </c>
      <c r="Y325" s="14">
        <v>2.4950000000000001</v>
      </c>
    </row>
    <row r="326" spans="1:25" x14ac:dyDescent="0.25">
      <c r="A326" s="18">
        <v>35567</v>
      </c>
      <c r="B326" s="24">
        <f t="shared" si="5"/>
        <v>322</v>
      </c>
      <c r="C326" s="14" t="s">
        <v>201</v>
      </c>
      <c r="D326" s="38" t="s">
        <v>237</v>
      </c>
      <c r="E326" s="14">
        <v>2.2450000000000001</v>
      </c>
      <c r="F326" s="14">
        <v>2.0649999999999999</v>
      </c>
      <c r="H326" s="14">
        <v>2.1949999999999998</v>
      </c>
      <c r="K326" s="14">
        <v>2.0750000000000002</v>
      </c>
      <c r="L326" s="19">
        <v>1.895</v>
      </c>
      <c r="M326" s="19">
        <v>1.405</v>
      </c>
      <c r="N326" s="14">
        <v>1.3049999999999999</v>
      </c>
      <c r="Q326" s="14">
        <v>2.42</v>
      </c>
      <c r="R326" s="14">
        <v>2.105</v>
      </c>
      <c r="T326" s="14">
        <v>1.96</v>
      </c>
      <c r="U326" s="14">
        <v>2</v>
      </c>
      <c r="V326" s="14">
        <v>2.34</v>
      </c>
      <c r="X326" s="14">
        <v>2.4750000000000001</v>
      </c>
      <c r="Y326" s="14">
        <v>2.4950000000000001</v>
      </c>
    </row>
    <row r="327" spans="1:25" x14ac:dyDescent="0.25">
      <c r="A327" s="18">
        <v>35568</v>
      </c>
      <c r="B327" s="24">
        <f t="shared" si="5"/>
        <v>323</v>
      </c>
      <c r="C327" s="14" t="s">
        <v>202</v>
      </c>
      <c r="D327" s="38" t="s">
        <v>237</v>
      </c>
      <c r="E327" s="14">
        <v>2.2450000000000001</v>
      </c>
      <c r="F327" s="14">
        <v>2.0649999999999999</v>
      </c>
      <c r="H327" s="14">
        <v>2.1949999999999998</v>
      </c>
      <c r="K327" s="14">
        <v>2.0750000000000002</v>
      </c>
      <c r="L327" s="19">
        <v>1.895</v>
      </c>
      <c r="M327" s="19">
        <v>1.405</v>
      </c>
      <c r="N327" s="14">
        <v>1.3049999999999999</v>
      </c>
      <c r="Q327" s="14">
        <v>2.42</v>
      </c>
      <c r="R327" s="14">
        <v>2.105</v>
      </c>
      <c r="T327" s="14">
        <v>2.0049999999999999</v>
      </c>
      <c r="U327" s="14">
        <v>2.0499999999999998</v>
      </c>
      <c r="V327" s="14">
        <v>2.34</v>
      </c>
      <c r="X327" s="14">
        <v>2.4849999999999999</v>
      </c>
      <c r="Y327" s="14">
        <v>2.4950000000000001</v>
      </c>
    </row>
    <row r="328" spans="1:25" x14ac:dyDescent="0.25">
      <c r="A328" s="18">
        <v>35569</v>
      </c>
      <c r="B328" s="24">
        <f t="shared" ref="B328:B391" si="6">B327+1</f>
        <v>324</v>
      </c>
      <c r="C328" s="14" t="s">
        <v>196</v>
      </c>
      <c r="D328" s="38" t="s">
        <v>237</v>
      </c>
      <c r="E328" s="14">
        <v>2.2200000000000002</v>
      </c>
      <c r="F328" s="14">
        <v>2.0249999999999999</v>
      </c>
      <c r="H328" s="14">
        <v>2.2000000000000002</v>
      </c>
      <c r="K328" s="14">
        <v>2.0350000000000001</v>
      </c>
      <c r="L328" s="19">
        <v>1.93</v>
      </c>
      <c r="M328" s="19">
        <v>1.395</v>
      </c>
      <c r="N328" s="14">
        <v>1.2949999999999999</v>
      </c>
      <c r="Q328" s="14">
        <v>2.4249999999999998</v>
      </c>
      <c r="R328" s="14">
        <v>2.165</v>
      </c>
      <c r="T328" s="14">
        <v>1.99</v>
      </c>
      <c r="U328" s="14">
        <v>2.0249999999999999</v>
      </c>
      <c r="V328" s="14">
        <v>2.25</v>
      </c>
      <c r="X328" s="14">
        <v>2.48</v>
      </c>
      <c r="Y328" s="14">
        <v>2.4950000000000001</v>
      </c>
    </row>
    <row r="329" spans="1:25" x14ac:dyDescent="0.25">
      <c r="A329" s="18">
        <v>35570</v>
      </c>
      <c r="B329" s="24">
        <f t="shared" si="6"/>
        <v>325</v>
      </c>
      <c r="C329" s="14" t="s">
        <v>197</v>
      </c>
      <c r="D329" s="38" t="s">
        <v>237</v>
      </c>
      <c r="E329" s="14">
        <v>2.2000000000000002</v>
      </c>
      <c r="F329" s="14">
        <v>2.0049999999999999</v>
      </c>
      <c r="H329" s="14">
        <v>2.1800000000000002</v>
      </c>
      <c r="K329" s="14">
        <v>2.02</v>
      </c>
      <c r="L329" s="19">
        <v>1.94</v>
      </c>
      <c r="M329" s="19">
        <v>1.39</v>
      </c>
      <c r="N329" s="14">
        <v>1.28</v>
      </c>
      <c r="Q329" s="14">
        <v>2.4049999999999998</v>
      </c>
      <c r="R329" s="14">
        <v>2.17</v>
      </c>
      <c r="T329" s="14">
        <v>1.98</v>
      </c>
      <c r="U329" s="14">
        <v>2.02</v>
      </c>
      <c r="V329" s="14">
        <v>2.2850000000000001</v>
      </c>
      <c r="X329" s="14">
        <v>2.4849999999999999</v>
      </c>
      <c r="Y329" s="14">
        <v>2.4900000000000002</v>
      </c>
    </row>
    <row r="330" spans="1:25" x14ac:dyDescent="0.25">
      <c r="A330" s="18">
        <v>35571</v>
      </c>
      <c r="B330" s="24">
        <f t="shared" si="6"/>
        <v>326</v>
      </c>
      <c r="C330" s="14" t="s">
        <v>198</v>
      </c>
      <c r="D330" s="38" t="s">
        <v>237</v>
      </c>
      <c r="E330" s="14">
        <v>2.19</v>
      </c>
      <c r="F330" s="14">
        <v>1.9750000000000001</v>
      </c>
      <c r="H330" s="14">
        <v>2.1749999999999998</v>
      </c>
      <c r="K330" s="14">
        <v>2.0249999999999999</v>
      </c>
      <c r="L330" s="19">
        <v>1.94</v>
      </c>
      <c r="M330" s="19">
        <v>1.385</v>
      </c>
      <c r="N330" s="14">
        <v>1.28</v>
      </c>
      <c r="Q330" s="14">
        <v>2.38</v>
      </c>
      <c r="R330" s="14">
        <v>2.13</v>
      </c>
      <c r="T330" s="14">
        <v>1.98</v>
      </c>
      <c r="U330" s="14">
        <v>2.0150000000000001</v>
      </c>
      <c r="V330" s="14">
        <v>2.2549999999999999</v>
      </c>
      <c r="X330" s="14">
        <v>2.4500000000000002</v>
      </c>
      <c r="Y330" s="14">
        <v>2.48</v>
      </c>
    </row>
    <row r="331" spans="1:25" x14ac:dyDescent="0.25">
      <c r="A331" s="18">
        <v>35572</v>
      </c>
      <c r="B331" s="24">
        <f t="shared" si="6"/>
        <v>327</v>
      </c>
      <c r="C331" s="14" t="s">
        <v>199</v>
      </c>
      <c r="D331" s="38" t="s">
        <v>237</v>
      </c>
      <c r="E331" s="14">
        <v>2.2050000000000001</v>
      </c>
      <c r="F331" s="14">
        <v>2.04</v>
      </c>
      <c r="H331" s="14">
        <v>2.1850000000000001</v>
      </c>
      <c r="K331" s="14">
        <v>2.02</v>
      </c>
      <c r="L331" s="19">
        <v>1.96</v>
      </c>
      <c r="M331" s="19">
        <v>1.405</v>
      </c>
      <c r="N331" s="14">
        <v>1.375</v>
      </c>
      <c r="Q331" s="14">
        <v>2.3849999999999998</v>
      </c>
      <c r="R331" s="14">
        <v>2.04</v>
      </c>
      <c r="T331" s="14">
        <v>1.98</v>
      </c>
      <c r="U331" s="14">
        <v>2.0150000000000001</v>
      </c>
      <c r="V331" s="14">
        <v>2.25</v>
      </c>
      <c r="X331" s="14">
        <v>2.4500000000000002</v>
      </c>
      <c r="Y331" s="14">
        <v>2.5299999999999998</v>
      </c>
    </row>
    <row r="332" spans="1:25" x14ac:dyDescent="0.25">
      <c r="A332" s="18">
        <v>35573</v>
      </c>
      <c r="B332" s="24">
        <f t="shared" si="6"/>
        <v>328</v>
      </c>
      <c r="C332" s="14" t="s">
        <v>200</v>
      </c>
      <c r="D332" s="38" t="s">
        <v>237</v>
      </c>
      <c r="E332" s="14">
        <v>2.2050000000000001</v>
      </c>
      <c r="F332" s="14">
        <v>1.9650000000000001</v>
      </c>
      <c r="H332" s="14">
        <v>2.1850000000000001</v>
      </c>
      <c r="K332" s="14">
        <v>2.02</v>
      </c>
      <c r="L332" s="19">
        <v>1.76</v>
      </c>
      <c r="M332" s="19">
        <v>1.405</v>
      </c>
      <c r="N332" s="14">
        <v>1.375</v>
      </c>
      <c r="Q332" s="14">
        <v>2.3849999999999998</v>
      </c>
      <c r="R332" s="14">
        <v>2.06</v>
      </c>
      <c r="T332" s="14">
        <v>1.895</v>
      </c>
      <c r="U332" s="14">
        <v>1.94</v>
      </c>
      <c r="V332" s="14">
        <v>2.2400000000000002</v>
      </c>
      <c r="X332" s="14">
        <v>2.4249999999999998</v>
      </c>
      <c r="Y332" s="14">
        <v>2.4550000000000001</v>
      </c>
    </row>
    <row r="333" spans="1:25" x14ac:dyDescent="0.25">
      <c r="A333" s="18">
        <v>35574</v>
      </c>
      <c r="B333" s="24">
        <f t="shared" si="6"/>
        <v>329</v>
      </c>
      <c r="C333" s="14" t="s">
        <v>201</v>
      </c>
      <c r="D333" s="38" t="s">
        <v>237</v>
      </c>
      <c r="E333" s="14">
        <v>2.2050000000000001</v>
      </c>
      <c r="F333" s="14">
        <v>1.9650000000000001</v>
      </c>
      <c r="H333" s="14">
        <v>2.1850000000000001</v>
      </c>
      <c r="K333" s="14">
        <v>2.02</v>
      </c>
      <c r="L333" s="19">
        <v>1.76</v>
      </c>
      <c r="M333" s="19">
        <v>1.405</v>
      </c>
      <c r="N333" s="14">
        <v>1.375</v>
      </c>
      <c r="Q333" s="14">
        <v>2.3849999999999998</v>
      </c>
      <c r="R333" s="14">
        <v>2.06</v>
      </c>
      <c r="T333" s="14">
        <v>1.895</v>
      </c>
      <c r="U333" s="14">
        <v>1.94</v>
      </c>
      <c r="V333" s="14">
        <v>2.2400000000000002</v>
      </c>
      <c r="X333" s="14">
        <v>2.4249999999999998</v>
      </c>
      <c r="Y333" s="14">
        <v>2.4550000000000001</v>
      </c>
    </row>
    <row r="334" spans="1:25" x14ac:dyDescent="0.25">
      <c r="A334" s="18">
        <v>35575</v>
      </c>
      <c r="B334" s="24">
        <f t="shared" si="6"/>
        <v>330</v>
      </c>
      <c r="C334" s="14" t="s">
        <v>202</v>
      </c>
      <c r="D334" s="38" t="s">
        <v>237</v>
      </c>
      <c r="E334" s="14">
        <v>2.2050000000000001</v>
      </c>
      <c r="F334" s="14">
        <v>1.9650000000000001</v>
      </c>
      <c r="H334" s="14">
        <v>2.1850000000000001</v>
      </c>
      <c r="K334" s="14">
        <v>2.02</v>
      </c>
      <c r="L334" s="19">
        <v>1.76</v>
      </c>
      <c r="M334" s="19">
        <v>1.405</v>
      </c>
      <c r="N334" s="14">
        <v>1.375</v>
      </c>
      <c r="Q334" s="14">
        <v>2.3849999999999998</v>
      </c>
      <c r="R334" s="14">
        <v>2.06</v>
      </c>
      <c r="T334" s="14">
        <v>2.08</v>
      </c>
      <c r="U334" s="14">
        <v>2.12</v>
      </c>
      <c r="V334" s="14">
        <v>2.2400000000000002</v>
      </c>
      <c r="X334" s="14">
        <v>2.4900000000000002</v>
      </c>
      <c r="Y334" s="14">
        <v>2.4550000000000001</v>
      </c>
    </row>
    <row r="335" spans="1:25" x14ac:dyDescent="0.25">
      <c r="A335" s="18">
        <v>35576</v>
      </c>
      <c r="B335" s="24">
        <f t="shared" si="6"/>
        <v>331</v>
      </c>
      <c r="C335" s="14" t="s">
        <v>196</v>
      </c>
      <c r="D335" s="38" t="s">
        <v>237</v>
      </c>
      <c r="E335" s="14">
        <v>2.1949999999999998</v>
      </c>
      <c r="F335" s="14">
        <v>1.865</v>
      </c>
      <c r="H335" s="14">
        <v>2.16</v>
      </c>
      <c r="K335" s="14">
        <v>1.97</v>
      </c>
      <c r="L335" s="19">
        <v>1.83</v>
      </c>
      <c r="M335" s="19">
        <v>1.325</v>
      </c>
      <c r="N335" s="14">
        <v>1.33</v>
      </c>
      <c r="Q335" s="14">
        <v>2.37</v>
      </c>
      <c r="R335" s="14">
        <v>2.06</v>
      </c>
      <c r="T335" s="14">
        <v>2.08</v>
      </c>
      <c r="U335" s="14">
        <v>2.12</v>
      </c>
      <c r="V335" s="14">
        <v>2.2149999999999999</v>
      </c>
      <c r="X335" s="14">
        <v>2.4900000000000002</v>
      </c>
      <c r="Y335" s="14">
        <v>2.42</v>
      </c>
    </row>
    <row r="336" spans="1:25" x14ac:dyDescent="0.25">
      <c r="A336" s="18">
        <v>35577</v>
      </c>
      <c r="B336" s="24">
        <f t="shared" si="6"/>
        <v>332</v>
      </c>
      <c r="C336" s="14" t="s">
        <v>197</v>
      </c>
      <c r="D336" s="38" t="s">
        <v>237</v>
      </c>
      <c r="E336" s="14">
        <v>2.2850000000000001</v>
      </c>
      <c r="F336" s="14">
        <v>2.08</v>
      </c>
      <c r="H336" s="14">
        <v>2.2650000000000001</v>
      </c>
      <c r="K336" s="14">
        <v>2.085</v>
      </c>
      <c r="L336" s="19">
        <v>2.0550000000000002</v>
      </c>
      <c r="M336" s="19">
        <v>1.36</v>
      </c>
      <c r="N336" s="14">
        <v>1.355</v>
      </c>
      <c r="Q336" s="14">
        <v>2.4500000000000002</v>
      </c>
      <c r="R336" s="14">
        <v>2.2200000000000002</v>
      </c>
      <c r="T336" s="14">
        <v>2.13</v>
      </c>
      <c r="U336" s="14">
        <v>2.1549999999999998</v>
      </c>
      <c r="V336" s="14">
        <v>2.2149999999999999</v>
      </c>
      <c r="X336" s="14">
        <v>2.5150000000000001</v>
      </c>
      <c r="Y336" s="14">
        <v>2.4900000000000002</v>
      </c>
    </row>
    <row r="337" spans="1:25" x14ac:dyDescent="0.25">
      <c r="A337" s="18">
        <v>35578</v>
      </c>
      <c r="B337" s="24">
        <f t="shared" si="6"/>
        <v>333</v>
      </c>
      <c r="C337" s="14" t="s">
        <v>198</v>
      </c>
      <c r="D337" s="38" t="s">
        <v>237</v>
      </c>
      <c r="E337" s="14">
        <v>2.34</v>
      </c>
      <c r="F337" s="14">
        <v>2.1</v>
      </c>
      <c r="H337" s="14">
        <v>2.2999999999999998</v>
      </c>
      <c r="K337" s="14">
        <v>2.125</v>
      </c>
      <c r="L337" s="19">
        <v>2.0449999999999999</v>
      </c>
      <c r="M337" s="19">
        <v>1.46</v>
      </c>
      <c r="N337" s="14">
        <v>1.325</v>
      </c>
      <c r="Q337" s="14">
        <v>2.4750000000000001</v>
      </c>
      <c r="R337" s="14">
        <v>2.2549999999999999</v>
      </c>
      <c r="T337" s="14">
        <v>2.08</v>
      </c>
      <c r="U337" s="14">
        <v>2.125</v>
      </c>
      <c r="V337" s="14">
        <v>2.3250000000000002</v>
      </c>
      <c r="X337" s="14">
        <v>2.4750000000000001</v>
      </c>
      <c r="Y337" s="14">
        <v>2.5</v>
      </c>
    </row>
    <row r="338" spans="1:25" x14ac:dyDescent="0.25">
      <c r="A338" s="18">
        <v>35579</v>
      </c>
      <c r="B338" s="24">
        <f t="shared" si="6"/>
        <v>334</v>
      </c>
      <c r="C338" s="14" t="s">
        <v>199</v>
      </c>
      <c r="D338" s="38" t="s">
        <v>237</v>
      </c>
      <c r="E338" s="14">
        <v>2.2749999999999999</v>
      </c>
      <c r="F338" s="14">
        <v>1.865</v>
      </c>
      <c r="H338" s="14">
        <v>2.2549999999999999</v>
      </c>
      <c r="K338" s="14">
        <v>2.105</v>
      </c>
      <c r="L338" s="19">
        <v>1.83</v>
      </c>
      <c r="M338" s="19">
        <v>1.4</v>
      </c>
      <c r="N338" s="14">
        <v>1.2350000000000001</v>
      </c>
      <c r="Q338" s="14">
        <v>2.44</v>
      </c>
      <c r="R338" s="14">
        <v>2.355</v>
      </c>
      <c r="T338" s="14">
        <v>1.99</v>
      </c>
      <c r="U338" s="14">
        <v>2.02</v>
      </c>
      <c r="V338" s="14">
        <v>2.335</v>
      </c>
      <c r="X338" s="14">
        <v>2.4849999999999999</v>
      </c>
      <c r="Y338" s="14">
        <v>2.42</v>
      </c>
    </row>
    <row r="339" spans="1:25" x14ac:dyDescent="0.25">
      <c r="A339" s="18">
        <v>35580</v>
      </c>
      <c r="B339" s="24">
        <f t="shared" si="6"/>
        <v>335</v>
      </c>
      <c r="C339" s="14" t="s">
        <v>200</v>
      </c>
      <c r="D339" s="38" t="s">
        <v>237</v>
      </c>
      <c r="E339" s="14">
        <v>2.2400000000000002</v>
      </c>
      <c r="F339" s="14">
        <v>2.0449999999999999</v>
      </c>
      <c r="H339" s="14">
        <v>2.21</v>
      </c>
      <c r="K339" s="14">
        <v>2.09</v>
      </c>
      <c r="L339" s="19">
        <v>2.0449999999999999</v>
      </c>
      <c r="M339" s="19">
        <v>1.36</v>
      </c>
      <c r="N339" s="14">
        <v>1.2050000000000001</v>
      </c>
      <c r="Q339" s="14">
        <v>2.39</v>
      </c>
      <c r="R339" s="14">
        <v>2.2200000000000002</v>
      </c>
      <c r="T339" s="14">
        <v>1.99</v>
      </c>
      <c r="U339" s="14">
        <v>2.02</v>
      </c>
      <c r="V339" s="14">
        <v>2.3250000000000002</v>
      </c>
      <c r="X339" s="14">
        <v>2.4849999999999999</v>
      </c>
      <c r="Y339" s="14">
        <v>2.5350000000000001</v>
      </c>
    </row>
    <row r="340" spans="1:25" x14ac:dyDescent="0.25">
      <c r="A340" s="18">
        <v>35581</v>
      </c>
      <c r="B340" s="24">
        <f t="shared" si="6"/>
        <v>336</v>
      </c>
      <c r="C340" s="14" t="s">
        <v>201</v>
      </c>
      <c r="D340" s="38" t="s">
        <v>238</v>
      </c>
      <c r="E340" s="14">
        <v>2.2400000000000002</v>
      </c>
      <c r="F340" s="14">
        <v>2.0449999999999999</v>
      </c>
      <c r="H340" s="14">
        <v>2.21</v>
      </c>
      <c r="K340" s="14">
        <v>2.09</v>
      </c>
      <c r="L340" s="19">
        <v>2.0449999999999999</v>
      </c>
      <c r="M340" s="19">
        <v>1.36</v>
      </c>
      <c r="N340" s="14">
        <v>1.2050000000000001</v>
      </c>
      <c r="Q340" s="14">
        <v>2.39</v>
      </c>
      <c r="R340" s="14">
        <v>2.2200000000000002</v>
      </c>
      <c r="T340" s="14">
        <v>1.99</v>
      </c>
      <c r="U340" s="14">
        <v>2.02</v>
      </c>
      <c r="V340" s="14">
        <v>2.2650000000000001</v>
      </c>
      <c r="X340" s="14">
        <v>2.4849999999999999</v>
      </c>
      <c r="Y340" s="14">
        <v>2.5350000000000001</v>
      </c>
    </row>
    <row r="341" spans="1:25" x14ac:dyDescent="0.25">
      <c r="A341" s="18">
        <v>35582</v>
      </c>
      <c r="B341" s="24">
        <f t="shared" si="6"/>
        <v>337</v>
      </c>
      <c r="C341" s="14" t="s">
        <v>202</v>
      </c>
      <c r="D341" s="38" t="s">
        <v>238</v>
      </c>
      <c r="E341" s="14">
        <v>2.2400000000000002</v>
      </c>
      <c r="F341" s="14">
        <v>2.0449999999999999</v>
      </c>
      <c r="H341" s="14">
        <v>2.21</v>
      </c>
      <c r="K341" s="14">
        <v>2.09</v>
      </c>
      <c r="L341" s="19">
        <v>2.0449999999999999</v>
      </c>
      <c r="M341" s="19">
        <v>1.36</v>
      </c>
      <c r="N341" s="14">
        <v>1.2050000000000001</v>
      </c>
      <c r="Q341" s="14">
        <v>2.39</v>
      </c>
      <c r="R341" s="14">
        <v>2.2200000000000002</v>
      </c>
      <c r="T341" s="14">
        <v>2.0150000000000001</v>
      </c>
      <c r="U341" s="14">
        <v>2.0499999999999998</v>
      </c>
      <c r="V341" s="14">
        <v>2.2650000000000001</v>
      </c>
      <c r="X341" s="14">
        <v>2.4449999999999998</v>
      </c>
      <c r="Y341" s="14">
        <v>2.5350000000000001</v>
      </c>
    </row>
    <row r="342" spans="1:25" x14ac:dyDescent="0.25">
      <c r="A342" s="18">
        <v>35583</v>
      </c>
      <c r="B342" s="24">
        <f t="shared" si="6"/>
        <v>338</v>
      </c>
      <c r="C342" s="14" t="s">
        <v>196</v>
      </c>
      <c r="D342" s="38" t="s">
        <v>238</v>
      </c>
      <c r="E342" s="14">
        <v>2.1949999999999998</v>
      </c>
      <c r="F342" s="14">
        <v>2.0299999999999998</v>
      </c>
      <c r="H342" s="14">
        <v>2.1800000000000002</v>
      </c>
      <c r="K342" s="14">
        <v>2.0449999999999999</v>
      </c>
      <c r="L342" s="19">
        <v>2.0150000000000001</v>
      </c>
      <c r="M342" s="19">
        <v>1.26</v>
      </c>
      <c r="N342" s="14">
        <v>1.19</v>
      </c>
      <c r="Q342" s="14">
        <v>2.37</v>
      </c>
      <c r="R342" s="14">
        <v>2.1850000000000001</v>
      </c>
      <c r="T342" s="14">
        <v>1.95</v>
      </c>
      <c r="U342" s="14">
        <v>1.9950000000000001</v>
      </c>
      <c r="V342" s="14">
        <v>2.2650000000000001</v>
      </c>
      <c r="X342" s="14">
        <v>2.39</v>
      </c>
      <c r="Y342" s="14">
        <v>2.4550000000000001</v>
      </c>
    </row>
    <row r="343" spans="1:25" x14ac:dyDescent="0.25">
      <c r="A343" s="18">
        <v>35584</v>
      </c>
      <c r="B343" s="24">
        <f t="shared" si="6"/>
        <v>339</v>
      </c>
      <c r="C343" s="14" t="s">
        <v>197</v>
      </c>
      <c r="D343" s="38" t="s">
        <v>238</v>
      </c>
      <c r="E343" s="14">
        <v>2.0950000000000002</v>
      </c>
      <c r="F343" s="14">
        <v>1.9550000000000001</v>
      </c>
      <c r="H343" s="14">
        <v>2.08</v>
      </c>
      <c r="K343" s="14">
        <v>1.9650000000000001</v>
      </c>
      <c r="L343" s="19">
        <v>1.97</v>
      </c>
      <c r="M343" s="19">
        <v>1.1850000000000001</v>
      </c>
      <c r="N343" s="14">
        <v>1.115</v>
      </c>
      <c r="Q343" s="14">
        <v>2.2400000000000002</v>
      </c>
      <c r="R343" s="14">
        <v>2.1150000000000002</v>
      </c>
      <c r="T343" s="14">
        <v>2.0049999999999999</v>
      </c>
      <c r="U343" s="14">
        <v>2.0449999999999999</v>
      </c>
      <c r="V343" s="14">
        <v>2.23</v>
      </c>
      <c r="X343" s="14">
        <v>2.41</v>
      </c>
      <c r="Y343" s="14">
        <v>2.38</v>
      </c>
    </row>
    <row r="344" spans="1:25" x14ac:dyDescent="0.25">
      <c r="A344" s="18">
        <v>35585</v>
      </c>
      <c r="B344" s="24">
        <f t="shared" si="6"/>
        <v>340</v>
      </c>
      <c r="C344" s="14" t="s">
        <v>198</v>
      </c>
      <c r="D344" s="38" t="s">
        <v>238</v>
      </c>
      <c r="E344" s="14">
        <v>2.1800000000000002</v>
      </c>
      <c r="F344" s="14">
        <v>2</v>
      </c>
      <c r="H344" s="14">
        <v>2.1749999999999998</v>
      </c>
      <c r="K344" s="14">
        <v>2.0499999999999998</v>
      </c>
      <c r="L344" s="19">
        <v>1.9650000000000001</v>
      </c>
      <c r="M344" s="19">
        <v>1.2150000000000001</v>
      </c>
      <c r="N344" s="14">
        <v>1.1399999999999999</v>
      </c>
      <c r="Q344" s="14">
        <v>2.3149999999999999</v>
      </c>
      <c r="R344" s="14">
        <v>2.14</v>
      </c>
      <c r="T344" s="14">
        <v>1.9750000000000001</v>
      </c>
      <c r="U344" s="14">
        <v>2.0150000000000001</v>
      </c>
      <c r="V344" s="14">
        <v>2.165</v>
      </c>
      <c r="X344" s="14">
        <v>2.38</v>
      </c>
      <c r="Y344" s="14">
        <v>2.415</v>
      </c>
    </row>
    <row r="345" spans="1:25" x14ac:dyDescent="0.25">
      <c r="A345" s="18">
        <v>35586</v>
      </c>
      <c r="B345" s="24">
        <f t="shared" si="6"/>
        <v>341</v>
      </c>
      <c r="C345" s="14" t="s">
        <v>199</v>
      </c>
      <c r="D345" s="38" t="s">
        <v>238</v>
      </c>
      <c r="E345" s="14">
        <v>2.165</v>
      </c>
      <c r="F345" s="14">
        <v>1.9450000000000001</v>
      </c>
      <c r="H345" s="14">
        <v>2.1549999999999998</v>
      </c>
      <c r="K345" s="14">
        <v>2.0299999999999998</v>
      </c>
      <c r="L345" s="19">
        <v>1.905</v>
      </c>
      <c r="M345" s="19">
        <v>1.2050000000000001</v>
      </c>
      <c r="N345" s="14">
        <v>1.155</v>
      </c>
      <c r="Q345" s="14">
        <v>2.2999999999999998</v>
      </c>
      <c r="R345" s="14">
        <v>2.1150000000000002</v>
      </c>
      <c r="T345" s="14">
        <v>1.9750000000000001</v>
      </c>
      <c r="U345" s="14">
        <v>2.0150000000000001</v>
      </c>
      <c r="V345" s="14">
        <v>2.23</v>
      </c>
      <c r="X345" s="14">
        <v>2.38</v>
      </c>
      <c r="Y345" s="14">
        <v>2.39</v>
      </c>
    </row>
    <row r="346" spans="1:25" x14ac:dyDescent="0.25">
      <c r="A346" s="18">
        <v>35587</v>
      </c>
      <c r="B346" s="24">
        <f t="shared" si="6"/>
        <v>342</v>
      </c>
      <c r="C346" s="14" t="s">
        <v>200</v>
      </c>
      <c r="D346" s="38" t="s">
        <v>238</v>
      </c>
      <c r="E346" s="14">
        <v>2.19</v>
      </c>
      <c r="F346" s="14">
        <v>1.9750000000000001</v>
      </c>
      <c r="H346" s="14">
        <v>2.17</v>
      </c>
      <c r="K346" s="14">
        <v>2.0550000000000002</v>
      </c>
      <c r="L346" s="19">
        <v>1.885</v>
      </c>
      <c r="M346" s="19">
        <v>1.22</v>
      </c>
      <c r="N346" s="14">
        <v>1.155</v>
      </c>
      <c r="Q346" s="14">
        <v>2.36</v>
      </c>
      <c r="R346" s="14">
        <v>2.1</v>
      </c>
      <c r="T346" s="14">
        <v>2.0099999999999998</v>
      </c>
      <c r="U346" s="14">
        <v>2.0449999999999999</v>
      </c>
      <c r="V346" s="14">
        <v>2.2200000000000002</v>
      </c>
      <c r="X346" s="14">
        <v>2.415</v>
      </c>
      <c r="Y346" s="14">
        <v>2.42</v>
      </c>
    </row>
    <row r="347" spans="1:25" x14ac:dyDescent="0.25">
      <c r="A347" s="18">
        <v>35588</v>
      </c>
      <c r="B347" s="24">
        <f t="shared" si="6"/>
        <v>343</v>
      </c>
      <c r="C347" s="14" t="s">
        <v>201</v>
      </c>
      <c r="D347" s="38" t="s">
        <v>238</v>
      </c>
      <c r="E347" s="14">
        <v>2.19</v>
      </c>
      <c r="F347" s="14">
        <v>1.9750000000000001</v>
      </c>
      <c r="H347" s="14">
        <v>2.17</v>
      </c>
      <c r="K347" s="14">
        <v>2.0550000000000002</v>
      </c>
      <c r="L347" s="19">
        <v>1.885</v>
      </c>
      <c r="M347" s="19">
        <v>1.22</v>
      </c>
      <c r="N347" s="14">
        <v>1.155</v>
      </c>
      <c r="Q347" s="14">
        <v>2.36</v>
      </c>
      <c r="R347" s="14">
        <v>2.1</v>
      </c>
      <c r="T347" s="14">
        <v>2.0099999999999998</v>
      </c>
      <c r="U347" s="14">
        <v>2.0449999999999999</v>
      </c>
      <c r="V347" s="14">
        <v>2.2200000000000002</v>
      </c>
      <c r="X347" s="14">
        <v>2.415</v>
      </c>
      <c r="Y347" s="14">
        <v>2.42</v>
      </c>
    </row>
    <row r="348" spans="1:25" x14ac:dyDescent="0.25">
      <c r="A348" s="18">
        <v>35589</v>
      </c>
      <c r="B348" s="24">
        <f t="shared" si="6"/>
        <v>344</v>
      </c>
      <c r="C348" s="14" t="s">
        <v>202</v>
      </c>
      <c r="D348" s="38" t="s">
        <v>238</v>
      </c>
      <c r="E348" s="14">
        <v>2.19</v>
      </c>
      <c r="F348" s="14">
        <v>1.9750000000000001</v>
      </c>
      <c r="H348" s="14">
        <v>2.17</v>
      </c>
      <c r="K348" s="14">
        <v>2.0550000000000002</v>
      </c>
      <c r="L348" s="19">
        <v>1.885</v>
      </c>
      <c r="M348" s="19">
        <v>1.22</v>
      </c>
      <c r="N348" s="14">
        <v>1.155</v>
      </c>
      <c r="Q348" s="14">
        <v>2.36</v>
      </c>
      <c r="R348" s="14">
        <v>2.1</v>
      </c>
      <c r="T348" s="14">
        <v>2.0150000000000001</v>
      </c>
      <c r="U348" s="14">
        <v>2.06</v>
      </c>
      <c r="V348" s="14">
        <v>2.2200000000000002</v>
      </c>
      <c r="X348" s="14">
        <v>2.4750000000000001</v>
      </c>
      <c r="Y348" s="14">
        <v>2.42</v>
      </c>
    </row>
    <row r="349" spans="1:25" x14ac:dyDescent="0.25">
      <c r="A349" s="18">
        <v>35590</v>
      </c>
      <c r="B349" s="24">
        <f t="shared" si="6"/>
        <v>345</v>
      </c>
      <c r="C349" s="14" t="s">
        <v>196</v>
      </c>
      <c r="D349" s="38" t="s">
        <v>238</v>
      </c>
      <c r="E349" s="14">
        <v>2.19</v>
      </c>
      <c r="F349" s="14">
        <v>1.9850000000000001</v>
      </c>
      <c r="H349" s="14">
        <v>2.15</v>
      </c>
      <c r="K349" s="14">
        <v>2.0449999999999999</v>
      </c>
      <c r="L349" s="19">
        <v>1.925</v>
      </c>
      <c r="M349" s="19">
        <v>1.2350000000000001</v>
      </c>
      <c r="N349" s="14">
        <v>1.2849999999999999</v>
      </c>
      <c r="Q349" s="14">
        <v>2.36</v>
      </c>
      <c r="R349" s="14">
        <v>2.145</v>
      </c>
      <c r="T349" s="14">
        <v>1.99</v>
      </c>
      <c r="U349" s="14">
        <v>2.0099999999999998</v>
      </c>
      <c r="V349" s="14">
        <v>2.2200000000000002</v>
      </c>
      <c r="X349" s="14">
        <v>2.44</v>
      </c>
      <c r="Y349" s="14">
        <v>2.4849999999999999</v>
      </c>
    </row>
    <row r="350" spans="1:25" x14ac:dyDescent="0.25">
      <c r="A350" s="18">
        <v>35591</v>
      </c>
      <c r="B350" s="24">
        <f t="shared" si="6"/>
        <v>346</v>
      </c>
      <c r="C350" s="14" t="s">
        <v>197</v>
      </c>
      <c r="D350" s="38" t="s">
        <v>238</v>
      </c>
      <c r="E350" s="14">
        <v>2.16</v>
      </c>
      <c r="F350" s="14">
        <v>1.9550000000000001</v>
      </c>
      <c r="H350" s="14">
        <v>2.145</v>
      </c>
      <c r="K350" s="14">
        <v>2.0099999999999998</v>
      </c>
      <c r="L350" s="19">
        <v>1.89</v>
      </c>
      <c r="M350" s="19">
        <v>1.2949999999999999</v>
      </c>
      <c r="N350" s="14">
        <v>1.32</v>
      </c>
      <c r="Q350" s="14">
        <v>2.3050000000000002</v>
      </c>
      <c r="R350" s="14">
        <v>2.1349999999999998</v>
      </c>
      <c r="T350" s="14">
        <v>1.99</v>
      </c>
      <c r="U350" s="14">
        <v>2.0249999999999999</v>
      </c>
      <c r="V350" s="14">
        <v>2.2400000000000002</v>
      </c>
      <c r="X350" s="14">
        <v>2.44</v>
      </c>
      <c r="Y350" s="14">
        <v>2.4350000000000001</v>
      </c>
    </row>
    <row r="351" spans="1:25" x14ac:dyDescent="0.25">
      <c r="A351" s="18">
        <v>35592</v>
      </c>
      <c r="B351" s="24">
        <f t="shared" si="6"/>
        <v>347</v>
      </c>
      <c r="C351" s="14" t="s">
        <v>198</v>
      </c>
      <c r="D351" s="38" t="s">
        <v>238</v>
      </c>
      <c r="E351" s="14">
        <v>2.165</v>
      </c>
      <c r="F351" s="14">
        <v>1.9650000000000001</v>
      </c>
      <c r="H351" s="14">
        <v>2.16</v>
      </c>
      <c r="K351" s="14">
        <v>2.04</v>
      </c>
      <c r="L351" s="19">
        <v>1.885</v>
      </c>
      <c r="M351" s="19">
        <v>1.36</v>
      </c>
      <c r="N351" s="14">
        <v>1.36</v>
      </c>
      <c r="Q351" s="14">
        <v>2.31</v>
      </c>
      <c r="R351" s="14">
        <v>2.15</v>
      </c>
      <c r="T351" s="14">
        <v>1.9350000000000001</v>
      </c>
      <c r="U351" s="14">
        <v>1.99</v>
      </c>
      <c r="V351" s="14">
        <v>2.2000000000000002</v>
      </c>
      <c r="X351" s="14">
        <v>2.4049999999999998</v>
      </c>
      <c r="Y351" s="14">
        <v>2.4500000000000002</v>
      </c>
    </row>
    <row r="352" spans="1:25" x14ac:dyDescent="0.25">
      <c r="A352" s="18">
        <v>35593</v>
      </c>
      <c r="B352" s="24">
        <f t="shared" si="6"/>
        <v>348</v>
      </c>
      <c r="C352" s="14" t="s">
        <v>199</v>
      </c>
      <c r="D352" s="38" t="s">
        <v>238</v>
      </c>
      <c r="E352" s="14">
        <v>2.1349999999999998</v>
      </c>
      <c r="F352" s="14">
        <v>1.94</v>
      </c>
      <c r="H352" s="14">
        <v>2.1349999999999998</v>
      </c>
      <c r="K352" s="14">
        <v>1.9950000000000001</v>
      </c>
      <c r="L352" s="19">
        <v>1.865</v>
      </c>
      <c r="M352" s="19">
        <v>1.48</v>
      </c>
      <c r="N352" s="14">
        <v>1.42</v>
      </c>
      <c r="Q352" s="14">
        <v>2.2799999999999998</v>
      </c>
      <c r="R352" s="14">
        <v>2.14</v>
      </c>
      <c r="T352" s="14">
        <v>1.9350000000000001</v>
      </c>
      <c r="U352" s="14">
        <v>1.99</v>
      </c>
      <c r="V352" s="14">
        <v>2.2149999999999999</v>
      </c>
      <c r="X352" s="14">
        <v>2.4049999999999998</v>
      </c>
      <c r="Y352" s="14">
        <v>2.46</v>
      </c>
    </row>
    <row r="353" spans="1:25" x14ac:dyDescent="0.25">
      <c r="A353" s="18">
        <v>35594</v>
      </c>
      <c r="B353" s="24">
        <f t="shared" si="6"/>
        <v>349</v>
      </c>
      <c r="C353" s="14" t="s">
        <v>200</v>
      </c>
      <c r="D353" s="38" t="s">
        <v>238</v>
      </c>
      <c r="E353" s="14">
        <v>2.1349999999999998</v>
      </c>
      <c r="F353" s="14">
        <v>1.94</v>
      </c>
      <c r="H353" s="14">
        <v>2.1349999999999998</v>
      </c>
      <c r="K353" s="14">
        <v>1.9950000000000001</v>
      </c>
      <c r="L353" s="19">
        <v>1.865</v>
      </c>
      <c r="M353" s="19">
        <v>1.48</v>
      </c>
      <c r="N353" s="14">
        <v>1.42</v>
      </c>
      <c r="Q353" s="14">
        <v>2.2799999999999998</v>
      </c>
      <c r="R353" s="14">
        <v>2.0649999999999999</v>
      </c>
      <c r="T353" s="14">
        <v>1.9450000000000001</v>
      </c>
      <c r="U353" s="14">
        <v>1.9750000000000001</v>
      </c>
      <c r="V353" s="14">
        <v>2.1800000000000002</v>
      </c>
      <c r="X353" s="14">
        <v>2.4049999999999998</v>
      </c>
      <c r="Y353" s="14">
        <v>2.415</v>
      </c>
    </row>
    <row r="354" spans="1:25" x14ac:dyDescent="0.25">
      <c r="A354" s="18">
        <v>35595</v>
      </c>
      <c r="B354" s="24">
        <f t="shared" si="6"/>
        <v>350</v>
      </c>
      <c r="C354" s="14" t="s">
        <v>201</v>
      </c>
      <c r="D354" s="38" t="s">
        <v>238</v>
      </c>
      <c r="E354" s="14">
        <v>2.1349999999999998</v>
      </c>
      <c r="F354" s="14">
        <v>1.88</v>
      </c>
      <c r="H354" s="14">
        <v>2.14</v>
      </c>
      <c r="K354" s="14">
        <v>1.99</v>
      </c>
      <c r="L354" s="19">
        <v>1.855</v>
      </c>
      <c r="M354" s="19">
        <v>1.4850000000000001</v>
      </c>
      <c r="N354" s="14">
        <v>1.395</v>
      </c>
      <c r="Q354" s="14">
        <v>2.2799999999999998</v>
      </c>
      <c r="R354" s="14">
        <v>2.0649999999999999</v>
      </c>
      <c r="T354" s="14">
        <v>1.9450000000000001</v>
      </c>
      <c r="U354" s="14">
        <v>1.9750000000000001</v>
      </c>
      <c r="V354" s="14">
        <v>2.16</v>
      </c>
      <c r="X354" s="14">
        <v>2.4049999999999998</v>
      </c>
      <c r="Y354" s="14">
        <v>2.415</v>
      </c>
    </row>
    <row r="355" spans="1:25" x14ac:dyDescent="0.25">
      <c r="A355" s="18">
        <v>35596</v>
      </c>
      <c r="B355" s="24">
        <f t="shared" si="6"/>
        <v>351</v>
      </c>
      <c r="C355" s="14" t="s">
        <v>202</v>
      </c>
      <c r="D355" s="38" t="s">
        <v>238</v>
      </c>
      <c r="E355" s="14">
        <v>2.1349999999999998</v>
      </c>
      <c r="F355" s="14">
        <v>1.88</v>
      </c>
      <c r="H355" s="14">
        <v>2.14</v>
      </c>
      <c r="K355" s="14">
        <v>1.99</v>
      </c>
      <c r="L355" s="19">
        <v>1.855</v>
      </c>
      <c r="M355" s="19">
        <v>1.4850000000000001</v>
      </c>
      <c r="N355" s="14">
        <v>1.395</v>
      </c>
      <c r="Q355" s="14">
        <v>2.2799999999999998</v>
      </c>
      <c r="R355" s="14">
        <v>2.0649999999999999</v>
      </c>
      <c r="T355" s="14">
        <v>1.99</v>
      </c>
      <c r="U355" s="14">
        <v>2.0249999999999999</v>
      </c>
      <c r="V355" s="14">
        <v>2.16</v>
      </c>
      <c r="X355" s="14">
        <v>2.4300000000000002</v>
      </c>
      <c r="Y355" s="14">
        <v>2.415</v>
      </c>
    </row>
    <row r="356" spans="1:25" x14ac:dyDescent="0.25">
      <c r="A356" s="18">
        <v>35597</v>
      </c>
      <c r="B356" s="24">
        <f t="shared" si="6"/>
        <v>352</v>
      </c>
      <c r="C356" s="14" t="s">
        <v>196</v>
      </c>
      <c r="D356" s="38" t="s">
        <v>238</v>
      </c>
      <c r="E356" s="14">
        <v>2.19</v>
      </c>
      <c r="F356" s="14">
        <v>2.0150000000000001</v>
      </c>
      <c r="H356" s="14">
        <v>2.1800000000000002</v>
      </c>
      <c r="K356" s="14">
        <v>2.0299999999999998</v>
      </c>
      <c r="L356" s="19">
        <v>1.9650000000000001</v>
      </c>
      <c r="M356" s="19">
        <v>1.5149999999999999</v>
      </c>
      <c r="N356" s="14">
        <v>1.41</v>
      </c>
      <c r="Q356" s="14">
        <v>2.3149999999999999</v>
      </c>
      <c r="R356" s="14">
        <v>2.16</v>
      </c>
      <c r="T356" s="14">
        <v>2</v>
      </c>
      <c r="U356" s="14">
        <v>2.0499999999999998</v>
      </c>
      <c r="V356" s="14">
        <v>2.16</v>
      </c>
      <c r="X356" s="14">
        <v>2.4350000000000001</v>
      </c>
      <c r="Y356" s="14">
        <v>2.44</v>
      </c>
    </row>
    <row r="357" spans="1:25" x14ac:dyDescent="0.25">
      <c r="A357" s="18">
        <v>35598</v>
      </c>
      <c r="B357" s="24">
        <f t="shared" si="6"/>
        <v>353</v>
      </c>
      <c r="C357" s="14" t="s">
        <v>197</v>
      </c>
      <c r="D357" s="38" t="s">
        <v>238</v>
      </c>
      <c r="E357" s="14">
        <v>2.1850000000000001</v>
      </c>
      <c r="F357" s="14">
        <v>2.04</v>
      </c>
      <c r="H357" s="14">
        <v>2.1800000000000002</v>
      </c>
      <c r="K357" s="14">
        <v>2.0449999999999999</v>
      </c>
      <c r="L357" s="19">
        <v>2.02</v>
      </c>
      <c r="M357" s="19">
        <v>1.5349999999999999</v>
      </c>
      <c r="N357" s="14">
        <v>1.45</v>
      </c>
      <c r="Q357" s="14">
        <v>2.3250000000000002</v>
      </c>
      <c r="R357" s="14">
        <v>2.19</v>
      </c>
      <c r="T357" s="14">
        <v>2.0099999999999998</v>
      </c>
      <c r="U357" s="14">
        <v>2.06</v>
      </c>
      <c r="V357" s="14">
        <v>2.2000000000000002</v>
      </c>
      <c r="X357" s="14">
        <v>2.4350000000000001</v>
      </c>
      <c r="Y357" s="14">
        <v>2.4500000000000002</v>
      </c>
    </row>
    <row r="358" spans="1:25" x14ac:dyDescent="0.25">
      <c r="A358" s="18">
        <v>35599</v>
      </c>
      <c r="B358" s="24">
        <f t="shared" si="6"/>
        <v>354</v>
      </c>
      <c r="C358" s="14" t="s">
        <v>198</v>
      </c>
      <c r="D358" s="38" t="s">
        <v>238</v>
      </c>
      <c r="E358" s="14">
        <v>2.21</v>
      </c>
      <c r="F358" s="14">
        <v>2.0499999999999998</v>
      </c>
      <c r="H358" s="14">
        <v>2.1949999999999998</v>
      </c>
      <c r="K358" s="14">
        <v>2.0550000000000002</v>
      </c>
      <c r="L358" s="19">
        <v>2.0350000000000001</v>
      </c>
      <c r="M358" s="19">
        <v>1.53</v>
      </c>
      <c r="N358" s="14">
        <v>1.44</v>
      </c>
      <c r="Q358" s="14">
        <v>2.3450000000000002</v>
      </c>
      <c r="R358" s="14">
        <v>2.2200000000000002</v>
      </c>
      <c r="T358" s="14">
        <v>2.0350000000000001</v>
      </c>
      <c r="U358" s="14">
        <v>2.0649999999999999</v>
      </c>
      <c r="V358" s="14">
        <v>2.2200000000000002</v>
      </c>
      <c r="X358" s="14">
        <v>2.44</v>
      </c>
      <c r="Y358" s="14">
        <v>2.46</v>
      </c>
    </row>
    <row r="359" spans="1:25" x14ac:dyDescent="0.25">
      <c r="A359" s="18">
        <v>35600</v>
      </c>
      <c r="B359" s="24">
        <f t="shared" si="6"/>
        <v>355</v>
      </c>
      <c r="C359" s="14" t="s">
        <v>199</v>
      </c>
      <c r="D359" s="38" t="s">
        <v>238</v>
      </c>
      <c r="E359" s="14">
        <v>2.2250000000000001</v>
      </c>
      <c r="F359" s="14">
        <v>2.085</v>
      </c>
      <c r="H359" s="14">
        <v>2.21</v>
      </c>
      <c r="K359" s="14">
        <v>2.0750000000000002</v>
      </c>
      <c r="L359" s="19">
        <v>2.06</v>
      </c>
      <c r="M359" s="19">
        <v>1.52</v>
      </c>
      <c r="N359" s="14">
        <v>1.34</v>
      </c>
      <c r="Q359" s="14">
        <v>2.3650000000000002</v>
      </c>
      <c r="R359" s="14">
        <v>2.25</v>
      </c>
      <c r="T359" s="14">
        <v>2.0350000000000001</v>
      </c>
      <c r="U359" s="14">
        <v>2.0649999999999999</v>
      </c>
      <c r="V359" s="14">
        <v>2.2349999999999999</v>
      </c>
      <c r="X359" s="14">
        <v>2.44</v>
      </c>
      <c r="Y359" s="14">
        <v>2.46</v>
      </c>
    </row>
    <row r="360" spans="1:25" x14ac:dyDescent="0.25">
      <c r="A360" s="18">
        <v>35601</v>
      </c>
      <c r="B360" s="24">
        <f t="shared" si="6"/>
        <v>356</v>
      </c>
      <c r="C360" s="14" t="s">
        <v>200</v>
      </c>
      <c r="D360" s="38" t="s">
        <v>238</v>
      </c>
      <c r="E360" s="14">
        <v>2.2450000000000001</v>
      </c>
      <c r="F360" s="14">
        <v>2.0499999999999998</v>
      </c>
      <c r="H360" s="14">
        <v>2.2200000000000002</v>
      </c>
      <c r="K360" s="14">
        <v>2.08</v>
      </c>
      <c r="L360" s="19">
        <v>2.0099999999999998</v>
      </c>
      <c r="M360" s="19">
        <v>1.37</v>
      </c>
      <c r="N360" s="14">
        <v>1.26</v>
      </c>
      <c r="Q360" s="14">
        <v>2.3849999999999998</v>
      </c>
      <c r="R360" s="14">
        <v>2.2050000000000001</v>
      </c>
      <c r="T360" s="14">
        <v>2.0299999999999998</v>
      </c>
      <c r="U360" s="14">
        <v>2.0699999999999998</v>
      </c>
      <c r="V360" s="14">
        <v>2.29</v>
      </c>
      <c r="X360" s="14">
        <v>2.48</v>
      </c>
      <c r="Y360" s="14">
        <v>2.4950000000000001</v>
      </c>
    </row>
    <row r="361" spans="1:25" x14ac:dyDescent="0.25">
      <c r="A361" s="18">
        <v>35602</v>
      </c>
      <c r="B361" s="24">
        <f t="shared" si="6"/>
        <v>357</v>
      </c>
      <c r="C361" s="14" t="s">
        <v>201</v>
      </c>
      <c r="D361" s="38" t="s">
        <v>238</v>
      </c>
      <c r="E361" s="14">
        <v>2.2450000000000001</v>
      </c>
      <c r="F361" s="14">
        <v>2.0499999999999998</v>
      </c>
      <c r="H361" s="14">
        <v>2.2200000000000002</v>
      </c>
      <c r="K361" s="14">
        <v>2.08</v>
      </c>
      <c r="L361" s="19">
        <v>2.0099999999999998</v>
      </c>
      <c r="M361" s="19">
        <v>1.37</v>
      </c>
      <c r="N361" s="14">
        <v>1.26</v>
      </c>
      <c r="Q361" s="14">
        <v>2.3849999999999998</v>
      </c>
      <c r="R361" s="14">
        <v>2.2050000000000001</v>
      </c>
      <c r="T361" s="14">
        <v>2.0299999999999998</v>
      </c>
      <c r="U361" s="14">
        <v>2.0699999999999998</v>
      </c>
      <c r="V361" s="14">
        <v>2.29</v>
      </c>
      <c r="X361" s="14">
        <v>2.48</v>
      </c>
      <c r="Y361" s="14">
        <v>2.4950000000000001</v>
      </c>
    </row>
    <row r="362" spans="1:25" x14ac:dyDescent="0.25">
      <c r="A362" s="18">
        <v>35603</v>
      </c>
      <c r="B362" s="24">
        <f t="shared" si="6"/>
        <v>358</v>
      </c>
      <c r="C362" s="14" t="s">
        <v>202</v>
      </c>
      <c r="D362" s="38" t="s">
        <v>238</v>
      </c>
      <c r="E362" s="14">
        <v>2.2450000000000001</v>
      </c>
      <c r="F362" s="14">
        <v>2.0499999999999998</v>
      </c>
      <c r="H362" s="14">
        <v>2.2200000000000002</v>
      </c>
      <c r="K362" s="14">
        <v>2.08</v>
      </c>
      <c r="L362" s="19">
        <v>2.0099999999999998</v>
      </c>
      <c r="M362" s="19">
        <v>1.37</v>
      </c>
      <c r="N362" s="14">
        <v>1.26</v>
      </c>
      <c r="Q362" s="14">
        <v>2.3849999999999998</v>
      </c>
      <c r="R362" s="14">
        <v>2.2050000000000001</v>
      </c>
      <c r="T362" s="14">
        <v>2.06</v>
      </c>
      <c r="U362" s="14">
        <v>2.0950000000000002</v>
      </c>
      <c r="V362" s="14">
        <v>2.29</v>
      </c>
      <c r="X362" s="14">
        <v>2.5750000000000002</v>
      </c>
      <c r="Y362" s="14">
        <v>2.4950000000000001</v>
      </c>
    </row>
    <row r="363" spans="1:25" x14ac:dyDescent="0.25">
      <c r="A363" s="18">
        <v>35604</v>
      </c>
      <c r="B363" s="24">
        <f t="shared" si="6"/>
        <v>359</v>
      </c>
      <c r="C363" s="14" t="s">
        <v>196</v>
      </c>
      <c r="D363" s="38" t="s">
        <v>238</v>
      </c>
      <c r="E363" s="14">
        <v>2.2850000000000001</v>
      </c>
      <c r="F363" s="14">
        <v>2.08</v>
      </c>
      <c r="H363" s="14">
        <v>2.2400000000000002</v>
      </c>
      <c r="K363" s="14">
        <v>2.11</v>
      </c>
      <c r="L363" s="19">
        <v>2.0499999999999998</v>
      </c>
      <c r="M363" s="19">
        <v>1.405</v>
      </c>
      <c r="N363" s="14">
        <v>1.22</v>
      </c>
      <c r="Q363" s="14">
        <v>2.4350000000000001</v>
      </c>
      <c r="R363" s="14">
        <v>2.2400000000000002</v>
      </c>
      <c r="T363" s="14">
        <v>2.06</v>
      </c>
      <c r="U363" s="14">
        <v>2.1</v>
      </c>
      <c r="V363" s="14">
        <v>2.29</v>
      </c>
      <c r="X363" s="14">
        <v>2.61</v>
      </c>
      <c r="Y363" s="14">
        <v>2.58</v>
      </c>
    </row>
    <row r="364" spans="1:25" x14ac:dyDescent="0.25">
      <c r="A364" s="18">
        <v>35605</v>
      </c>
      <c r="B364" s="24">
        <f t="shared" si="6"/>
        <v>360</v>
      </c>
      <c r="C364" s="14" t="s">
        <v>197</v>
      </c>
      <c r="D364" s="38" t="s">
        <v>238</v>
      </c>
      <c r="E364" s="14">
        <v>2.3149999999999999</v>
      </c>
      <c r="F364" s="14">
        <v>2.09</v>
      </c>
      <c r="H364" s="14">
        <v>2.2599999999999998</v>
      </c>
      <c r="K364" s="14">
        <v>2.12</v>
      </c>
      <c r="L364" s="19">
        <v>2.0699999999999998</v>
      </c>
      <c r="M364" s="19">
        <v>1.38</v>
      </c>
      <c r="N364" s="14">
        <v>1.2050000000000001</v>
      </c>
      <c r="Q364" s="14">
        <v>2.46</v>
      </c>
      <c r="R364" s="14">
        <v>2.3199999999999998</v>
      </c>
      <c r="T364" s="14">
        <v>2.0550000000000002</v>
      </c>
      <c r="U364" s="14">
        <v>2.105</v>
      </c>
      <c r="V364" s="14">
        <v>2.3849999999999998</v>
      </c>
      <c r="X364" s="14">
        <v>2.63</v>
      </c>
      <c r="Y364" s="14">
        <v>2.63</v>
      </c>
    </row>
    <row r="365" spans="1:25" x14ac:dyDescent="0.25">
      <c r="A365" s="18">
        <v>35606</v>
      </c>
      <c r="B365" s="24">
        <f t="shared" si="6"/>
        <v>361</v>
      </c>
      <c r="C365" s="14" t="s">
        <v>198</v>
      </c>
      <c r="D365" s="38" t="s">
        <v>238</v>
      </c>
      <c r="E365" s="14">
        <v>2.3250000000000002</v>
      </c>
      <c r="F365" s="14">
        <v>2.0950000000000002</v>
      </c>
      <c r="H365" s="14">
        <v>2.2650000000000001</v>
      </c>
      <c r="K365" s="14">
        <v>2.12</v>
      </c>
      <c r="L365" s="19">
        <v>2.0649999999999999</v>
      </c>
      <c r="M365" s="19">
        <v>1.385</v>
      </c>
      <c r="N365" s="14">
        <v>1.2050000000000001</v>
      </c>
      <c r="Q365" s="14">
        <v>2.4750000000000001</v>
      </c>
      <c r="R365" s="14">
        <v>2.25</v>
      </c>
      <c r="T365" s="14">
        <v>2.0049999999999999</v>
      </c>
      <c r="U365" s="14">
        <v>2.0499999999999998</v>
      </c>
      <c r="V365" s="14">
        <v>2.41</v>
      </c>
      <c r="X365" s="14">
        <v>2.54</v>
      </c>
      <c r="Y365" s="14">
        <v>2.68</v>
      </c>
    </row>
    <row r="366" spans="1:25" x14ac:dyDescent="0.25">
      <c r="A366" s="18">
        <v>35607</v>
      </c>
      <c r="B366" s="24">
        <f t="shared" si="6"/>
        <v>362</v>
      </c>
      <c r="C366" s="14" t="s">
        <v>199</v>
      </c>
      <c r="D366" s="38" t="s">
        <v>238</v>
      </c>
      <c r="E366" s="14">
        <v>2.2250000000000001</v>
      </c>
      <c r="F366" s="14">
        <v>2.0099999999999998</v>
      </c>
      <c r="H366" s="14">
        <v>2.1749999999999998</v>
      </c>
      <c r="K366" s="14">
        <v>2.0550000000000002</v>
      </c>
      <c r="L366" s="19">
        <v>1.9650000000000001</v>
      </c>
      <c r="M366" s="19">
        <v>1.32</v>
      </c>
      <c r="N366" s="14">
        <v>1.1950000000000001</v>
      </c>
      <c r="Q366" s="14">
        <v>2.3849999999999998</v>
      </c>
      <c r="R366" s="14">
        <v>2.21</v>
      </c>
      <c r="T366" s="14">
        <v>1.98</v>
      </c>
      <c r="U366" s="14">
        <v>2.0099999999999998</v>
      </c>
      <c r="V366" s="14">
        <v>2.395</v>
      </c>
      <c r="X366" s="14">
        <v>2.4500000000000002</v>
      </c>
      <c r="Y366" s="14">
        <v>2.58</v>
      </c>
    </row>
    <row r="367" spans="1:25" x14ac:dyDescent="0.25">
      <c r="A367" s="18">
        <v>35608</v>
      </c>
      <c r="B367" s="24">
        <f t="shared" si="6"/>
        <v>363</v>
      </c>
      <c r="C367" s="14" t="s">
        <v>200</v>
      </c>
      <c r="D367" s="38" t="s">
        <v>238</v>
      </c>
      <c r="E367" s="14">
        <v>2.1749999999999998</v>
      </c>
      <c r="F367" s="14">
        <v>1.88</v>
      </c>
      <c r="H367" s="14">
        <v>2.125</v>
      </c>
      <c r="K367" s="14">
        <v>2.0049999999999999</v>
      </c>
      <c r="L367" s="19">
        <v>1.825</v>
      </c>
      <c r="M367" s="19">
        <v>1.2150000000000001</v>
      </c>
      <c r="N367" s="14">
        <v>1.1599999999999999</v>
      </c>
      <c r="Q367" s="14">
        <v>2.3450000000000002</v>
      </c>
      <c r="R367" s="14">
        <v>2.21</v>
      </c>
      <c r="T367" s="14">
        <v>1.98</v>
      </c>
      <c r="U367" s="14">
        <v>2.0099999999999998</v>
      </c>
      <c r="V367" s="14">
        <v>2.29</v>
      </c>
      <c r="X367" s="14">
        <v>2.4500000000000002</v>
      </c>
      <c r="Y367" s="14">
        <v>2.4750000000000001</v>
      </c>
    </row>
    <row r="368" spans="1:25" x14ac:dyDescent="0.25">
      <c r="A368" s="18">
        <v>35609</v>
      </c>
      <c r="B368" s="24">
        <f t="shared" si="6"/>
        <v>364</v>
      </c>
      <c r="C368" s="14" t="s">
        <v>201</v>
      </c>
      <c r="D368" s="38" t="s">
        <v>238</v>
      </c>
      <c r="E368" s="14">
        <v>2.1749999999999998</v>
      </c>
      <c r="F368" s="14">
        <v>1.88</v>
      </c>
      <c r="H368" s="14">
        <v>2.125</v>
      </c>
      <c r="K368" s="14">
        <v>2.0049999999999999</v>
      </c>
      <c r="L368" s="19">
        <v>1.825</v>
      </c>
      <c r="M368" s="19">
        <v>1.2150000000000001</v>
      </c>
      <c r="N368" s="14">
        <v>1.1599999999999999</v>
      </c>
      <c r="Q368" s="14">
        <v>2.3450000000000002</v>
      </c>
      <c r="R368" s="14">
        <v>2.21</v>
      </c>
      <c r="T368" s="14">
        <v>1.98</v>
      </c>
      <c r="U368" s="14">
        <v>2.0099999999999998</v>
      </c>
      <c r="V368" s="14">
        <v>2.2250000000000001</v>
      </c>
      <c r="X368" s="14">
        <v>2.4500000000000002</v>
      </c>
      <c r="Y368" s="14">
        <v>2.4750000000000001</v>
      </c>
    </row>
    <row r="369" spans="1:25" x14ac:dyDescent="0.25">
      <c r="A369" s="18">
        <v>35610</v>
      </c>
      <c r="B369" s="24">
        <f t="shared" si="6"/>
        <v>365</v>
      </c>
      <c r="C369" s="14" t="s">
        <v>202</v>
      </c>
      <c r="D369" s="38" t="s">
        <v>238</v>
      </c>
      <c r="E369" s="14">
        <v>2.1749999999999998</v>
      </c>
      <c r="F369" s="14">
        <v>1.88</v>
      </c>
      <c r="H369" s="14">
        <v>2.125</v>
      </c>
      <c r="K369" s="14">
        <v>2.0049999999999999</v>
      </c>
      <c r="L369" s="19">
        <v>1.825</v>
      </c>
      <c r="M369" s="19">
        <v>1.2150000000000001</v>
      </c>
      <c r="N369" s="14">
        <v>1.1599999999999999</v>
      </c>
      <c r="Q369" s="14">
        <v>2.3450000000000002</v>
      </c>
      <c r="R369" s="14">
        <v>2.21</v>
      </c>
      <c r="T369" s="14">
        <v>2.0049999999999999</v>
      </c>
      <c r="U369" s="14">
        <v>2.0249999999999999</v>
      </c>
      <c r="V369" s="14">
        <v>2.2250000000000001</v>
      </c>
      <c r="X369" s="14">
        <v>2.4500000000000002</v>
      </c>
      <c r="Y369" s="14">
        <v>2.4750000000000001</v>
      </c>
    </row>
    <row r="370" spans="1:25" x14ac:dyDescent="0.25">
      <c r="A370" s="18">
        <v>35611</v>
      </c>
      <c r="B370" s="24">
        <f t="shared" si="6"/>
        <v>366</v>
      </c>
      <c r="C370" s="14" t="s">
        <v>196</v>
      </c>
      <c r="D370" s="38" t="s">
        <v>239</v>
      </c>
      <c r="E370" s="14">
        <v>2.15</v>
      </c>
      <c r="F370" s="14">
        <v>2.0049999999999999</v>
      </c>
      <c r="H370" s="14">
        <v>2.125</v>
      </c>
      <c r="K370" s="14">
        <v>2.0350000000000001</v>
      </c>
      <c r="L370" s="19">
        <v>1.9850000000000001</v>
      </c>
      <c r="M370" s="19">
        <v>1.355</v>
      </c>
      <c r="N370" s="14">
        <v>1.105</v>
      </c>
      <c r="Q370" s="14">
        <v>2.3149999999999999</v>
      </c>
      <c r="R370" s="14">
        <v>2.165</v>
      </c>
      <c r="T370" s="14">
        <v>2.0299999999999998</v>
      </c>
      <c r="U370" s="14">
        <v>2.0449999999999999</v>
      </c>
      <c r="V370" s="14">
        <v>2.2250000000000001</v>
      </c>
      <c r="X370" s="14">
        <v>2.44</v>
      </c>
      <c r="Y370" s="14">
        <v>2.4550000000000001</v>
      </c>
    </row>
    <row r="371" spans="1:25" x14ac:dyDescent="0.25">
      <c r="A371" s="18">
        <v>35612</v>
      </c>
      <c r="B371" s="24">
        <f t="shared" si="6"/>
        <v>367</v>
      </c>
      <c r="C371" s="14" t="s">
        <v>197</v>
      </c>
      <c r="D371" s="38" t="s">
        <v>239</v>
      </c>
      <c r="E371" s="14">
        <v>2.15</v>
      </c>
      <c r="F371" s="14">
        <v>2.0350000000000001</v>
      </c>
      <c r="H371" s="14">
        <v>2.17</v>
      </c>
      <c r="K371" s="14">
        <v>2.0350000000000001</v>
      </c>
      <c r="L371" s="19">
        <v>2.0099999999999998</v>
      </c>
      <c r="M371" s="19">
        <v>1.23</v>
      </c>
      <c r="N371" s="14">
        <v>1.135</v>
      </c>
      <c r="Q371" s="14">
        <v>2.3050000000000002</v>
      </c>
      <c r="R371" s="14">
        <v>2.2000000000000002</v>
      </c>
      <c r="T371" s="14">
        <v>2.02</v>
      </c>
      <c r="U371" s="14">
        <v>2.0249999999999999</v>
      </c>
      <c r="V371" s="14">
        <v>2.2149999999999999</v>
      </c>
      <c r="X371" s="14">
        <v>2.395</v>
      </c>
      <c r="Y371" s="14">
        <v>2.4550000000000001</v>
      </c>
    </row>
    <row r="372" spans="1:25" x14ac:dyDescent="0.25">
      <c r="A372" s="18">
        <v>35613</v>
      </c>
      <c r="B372" s="24">
        <f t="shared" si="6"/>
        <v>368</v>
      </c>
      <c r="C372" s="14" t="s">
        <v>198</v>
      </c>
      <c r="D372" s="38" t="s">
        <v>239</v>
      </c>
      <c r="E372" s="14">
        <v>2.1349999999999998</v>
      </c>
      <c r="F372" s="14">
        <v>2.0049999999999999</v>
      </c>
      <c r="H372" s="14">
        <v>2.125</v>
      </c>
      <c r="K372" s="14">
        <v>2.0150000000000001</v>
      </c>
      <c r="L372" s="19">
        <v>1.9650000000000001</v>
      </c>
      <c r="M372" s="19">
        <v>1.2050000000000001</v>
      </c>
      <c r="N372" s="14">
        <v>1.0449999999999999</v>
      </c>
      <c r="Q372" s="14">
        <v>2.2799999999999998</v>
      </c>
      <c r="R372" s="14">
        <v>2.145</v>
      </c>
      <c r="T372" s="14">
        <v>1.9850000000000001</v>
      </c>
      <c r="U372" s="14">
        <v>2.0049999999999999</v>
      </c>
      <c r="V372" s="14">
        <v>2.2050000000000001</v>
      </c>
      <c r="X372" s="14">
        <v>2.36</v>
      </c>
      <c r="Y372" s="14">
        <v>2.395</v>
      </c>
    </row>
    <row r="373" spans="1:25" x14ac:dyDescent="0.25">
      <c r="A373" s="18">
        <v>35614</v>
      </c>
      <c r="B373" s="24">
        <f t="shared" si="6"/>
        <v>369</v>
      </c>
      <c r="C373" s="14" t="s">
        <v>199</v>
      </c>
      <c r="D373" s="38" t="s">
        <v>239</v>
      </c>
      <c r="E373" s="14">
        <v>2.105</v>
      </c>
      <c r="F373" s="14">
        <v>1.885</v>
      </c>
      <c r="H373" s="14">
        <v>2.0950000000000002</v>
      </c>
      <c r="K373" s="14">
        <v>2.0049999999999999</v>
      </c>
      <c r="L373" s="19">
        <v>1.79</v>
      </c>
      <c r="M373" s="19">
        <v>1.19</v>
      </c>
      <c r="N373" s="14">
        <v>1.0349999999999999</v>
      </c>
      <c r="Q373" s="14">
        <v>2.2749999999999999</v>
      </c>
      <c r="R373" s="14">
        <v>2.02</v>
      </c>
      <c r="T373" s="14">
        <v>1.9850000000000001</v>
      </c>
      <c r="U373" s="14">
        <v>2.0049999999999999</v>
      </c>
      <c r="V373" s="14">
        <v>2.165</v>
      </c>
      <c r="X373" s="14">
        <v>2.36</v>
      </c>
      <c r="Y373" s="14">
        <v>2.3650000000000002</v>
      </c>
    </row>
    <row r="374" spans="1:25" x14ac:dyDescent="0.25">
      <c r="A374" s="18">
        <v>35615</v>
      </c>
      <c r="B374" s="24">
        <f t="shared" si="6"/>
        <v>370</v>
      </c>
      <c r="C374" s="14" t="s">
        <v>200</v>
      </c>
      <c r="D374" s="38" t="s">
        <v>239</v>
      </c>
      <c r="E374" s="14">
        <v>2.105</v>
      </c>
      <c r="F374" s="14">
        <v>1.885</v>
      </c>
      <c r="H374" s="14">
        <v>2.0950000000000002</v>
      </c>
      <c r="K374" s="14">
        <v>2.0049999999999999</v>
      </c>
      <c r="L374" s="19">
        <v>1.79</v>
      </c>
      <c r="M374" s="19">
        <v>1.19</v>
      </c>
      <c r="N374" s="14">
        <v>1.0349999999999999</v>
      </c>
      <c r="Q374" s="14">
        <v>2.2749999999999999</v>
      </c>
      <c r="R374" s="14">
        <v>2.02</v>
      </c>
      <c r="T374" s="14">
        <v>1.9850000000000001</v>
      </c>
      <c r="U374" s="14">
        <v>2.0049999999999999</v>
      </c>
      <c r="V374" s="14">
        <v>2.16</v>
      </c>
      <c r="X374" s="14">
        <v>2.36</v>
      </c>
      <c r="Y374" s="14">
        <v>2.3650000000000002</v>
      </c>
    </row>
    <row r="375" spans="1:25" x14ac:dyDescent="0.25">
      <c r="A375" s="18">
        <v>35616</v>
      </c>
      <c r="B375" s="24">
        <f t="shared" si="6"/>
        <v>371</v>
      </c>
      <c r="C375" s="14" t="s">
        <v>201</v>
      </c>
      <c r="D375" s="38" t="s">
        <v>239</v>
      </c>
      <c r="E375" s="14">
        <v>2.105</v>
      </c>
      <c r="F375" s="14">
        <v>1.885</v>
      </c>
      <c r="H375" s="14">
        <v>2.0950000000000002</v>
      </c>
      <c r="K375" s="14">
        <v>2.0049999999999999</v>
      </c>
      <c r="L375" s="19">
        <v>1.79</v>
      </c>
      <c r="M375" s="19">
        <v>1.19</v>
      </c>
      <c r="N375" s="14">
        <v>1.0349999999999999</v>
      </c>
      <c r="Q375" s="14">
        <v>2.2749999999999999</v>
      </c>
      <c r="R375" s="14">
        <v>2.02</v>
      </c>
      <c r="T375" s="14">
        <v>1.9850000000000001</v>
      </c>
      <c r="U375" s="14">
        <v>2.0049999999999999</v>
      </c>
      <c r="V375" s="14">
        <v>2.16</v>
      </c>
      <c r="X375" s="14">
        <v>2.36</v>
      </c>
      <c r="Y375" s="14">
        <v>2.3650000000000002</v>
      </c>
    </row>
    <row r="376" spans="1:25" x14ac:dyDescent="0.25">
      <c r="A376" s="18">
        <v>35617</v>
      </c>
      <c r="B376" s="24">
        <f t="shared" si="6"/>
        <v>372</v>
      </c>
      <c r="C376" s="14" t="s">
        <v>202</v>
      </c>
      <c r="D376" s="38" t="s">
        <v>239</v>
      </c>
      <c r="E376" s="14">
        <v>2.105</v>
      </c>
      <c r="F376" s="14">
        <v>1.885</v>
      </c>
      <c r="H376" s="14">
        <v>2.0950000000000002</v>
      </c>
      <c r="K376" s="14">
        <v>2.0049999999999999</v>
      </c>
      <c r="L376" s="19">
        <v>1.79</v>
      </c>
      <c r="M376" s="19">
        <v>1.19</v>
      </c>
      <c r="N376" s="14">
        <v>1.0349999999999999</v>
      </c>
      <c r="Q376" s="14">
        <v>2.2749999999999999</v>
      </c>
      <c r="R376" s="14">
        <v>2.02</v>
      </c>
      <c r="T376" s="14">
        <v>2</v>
      </c>
      <c r="U376" s="14">
        <v>2.0049999999999999</v>
      </c>
      <c r="V376" s="14">
        <v>2.16</v>
      </c>
      <c r="X376" s="14">
        <v>2.375</v>
      </c>
      <c r="Y376" s="14">
        <v>2.3650000000000002</v>
      </c>
    </row>
    <row r="377" spans="1:25" x14ac:dyDescent="0.25">
      <c r="A377" s="18">
        <v>35618</v>
      </c>
      <c r="B377" s="24">
        <f t="shared" si="6"/>
        <v>373</v>
      </c>
      <c r="C377" s="14" t="s">
        <v>196</v>
      </c>
      <c r="D377" s="38" t="s">
        <v>239</v>
      </c>
      <c r="E377" s="14">
        <v>2.125</v>
      </c>
      <c r="F377" s="14">
        <v>2.0099999999999998</v>
      </c>
      <c r="H377" s="14">
        <v>2.1</v>
      </c>
      <c r="K377" s="14">
        <v>1.9950000000000001</v>
      </c>
      <c r="L377" s="19">
        <v>1.99</v>
      </c>
      <c r="M377" s="19">
        <v>1.2450000000000001</v>
      </c>
      <c r="N377" s="14">
        <v>1.0900000000000001</v>
      </c>
      <c r="Q377" s="14">
        <v>2.2799999999999998</v>
      </c>
      <c r="R377" s="14">
        <v>2.17</v>
      </c>
      <c r="T377" s="14">
        <v>2.0099999999999998</v>
      </c>
      <c r="U377" s="14">
        <v>2.02</v>
      </c>
      <c r="V377" s="14">
        <v>2.16</v>
      </c>
      <c r="X377" s="14">
        <v>2.36</v>
      </c>
      <c r="Y377" s="14">
        <v>2.375</v>
      </c>
    </row>
    <row r="378" spans="1:25" x14ac:dyDescent="0.25">
      <c r="A378" s="18">
        <v>35619</v>
      </c>
      <c r="B378" s="24">
        <f t="shared" si="6"/>
        <v>374</v>
      </c>
      <c r="C378" s="14" t="s">
        <v>197</v>
      </c>
      <c r="D378" s="38" t="s">
        <v>239</v>
      </c>
      <c r="E378" s="14">
        <v>2.125</v>
      </c>
      <c r="F378" s="14">
        <v>2.0150000000000001</v>
      </c>
      <c r="H378" s="14">
        <v>2.125</v>
      </c>
      <c r="K378" s="14">
        <v>1.9950000000000001</v>
      </c>
      <c r="L378" s="19">
        <v>2.0099999999999998</v>
      </c>
      <c r="M378" s="19">
        <v>1.2649999999999999</v>
      </c>
      <c r="N378" s="14">
        <v>1.145</v>
      </c>
      <c r="Q378" s="14">
        <v>2.2749999999999999</v>
      </c>
      <c r="R378" s="14">
        <v>2.1949999999999998</v>
      </c>
      <c r="T378" s="14">
        <v>2.02</v>
      </c>
      <c r="U378" s="14">
        <v>2.0649999999999999</v>
      </c>
      <c r="V378" s="14">
        <v>2.17</v>
      </c>
      <c r="X378" s="14">
        <v>2.375</v>
      </c>
      <c r="Y378" s="14">
        <v>2.375</v>
      </c>
    </row>
    <row r="379" spans="1:25" x14ac:dyDescent="0.25">
      <c r="A379" s="18">
        <v>35620</v>
      </c>
      <c r="B379" s="24">
        <f t="shared" si="6"/>
        <v>375</v>
      </c>
      <c r="C379" s="14" t="s">
        <v>198</v>
      </c>
      <c r="D379" s="38" t="s">
        <v>239</v>
      </c>
      <c r="E379" s="14">
        <v>2.15</v>
      </c>
      <c r="F379" s="14">
        <v>2.04</v>
      </c>
      <c r="H379" s="14">
        <v>2.145</v>
      </c>
      <c r="K379" s="14">
        <v>2.04</v>
      </c>
      <c r="L379" s="19">
        <v>2.0299999999999998</v>
      </c>
      <c r="M379" s="19">
        <v>1.27</v>
      </c>
      <c r="N379" s="14">
        <v>1.1850000000000001</v>
      </c>
      <c r="Q379" s="14">
        <v>2.2999999999999998</v>
      </c>
      <c r="R379" s="14">
        <v>2.2250000000000001</v>
      </c>
      <c r="T379" s="14">
        <v>2.02</v>
      </c>
      <c r="U379" s="14">
        <v>2.0649999999999999</v>
      </c>
      <c r="V379" s="14">
        <v>2.165</v>
      </c>
      <c r="X379" s="14">
        <v>2.375</v>
      </c>
      <c r="Y379" s="14">
        <v>2.39</v>
      </c>
    </row>
    <row r="380" spans="1:25" x14ac:dyDescent="0.25">
      <c r="A380" s="18">
        <v>35621</v>
      </c>
      <c r="B380" s="24">
        <f t="shared" si="6"/>
        <v>376</v>
      </c>
      <c r="C380" s="14" t="s">
        <v>199</v>
      </c>
      <c r="D380" s="38" t="s">
        <v>239</v>
      </c>
      <c r="E380" s="14">
        <v>2.15</v>
      </c>
      <c r="F380" s="14">
        <v>2.04</v>
      </c>
      <c r="H380" s="14">
        <v>2.145</v>
      </c>
      <c r="K380" s="14">
        <v>2.04</v>
      </c>
      <c r="L380" s="19">
        <v>2.0299999999999998</v>
      </c>
      <c r="M380" s="19">
        <v>1.27</v>
      </c>
      <c r="N380" s="14">
        <v>1.1850000000000001</v>
      </c>
      <c r="Q380" s="14">
        <v>2.2999999999999998</v>
      </c>
      <c r="R380" s="14">
        <v>2.2400000000000002</v>
      </c>
      <c r="T380" s="14">
        <v>2</v>
      </c>
      <c r="U380" s="14">
        <v>2.0299999999999998</v>
      </c>
      <c r="V380" s="14">
        <v>2.1949999999999998</v>
      </c>
      <c r="X380" s="14">
        <v>2.39</v>
      </c>
      <c r="Y380" s="14">
        <v>2.39</v>
      </c>
    </row>
    <row r="381" spans="1:25" x14ac:dyDescent="0.25">
      <c r="A381" s="18">
        <v>35622</v>
      </c>
      <c r="B381" s="24">
        <f t="shared" si="6"/>
        <v>377</v>
      </c>
      <c r="C381" s="14" t="s">
        <v>200</v>
      </c>
      <c r="D381" s="38" t="s">
        <v>239</v>
      </c>
      <c r="E381" s="14">
        <v>2.16</v>
      </c>
      <c r="F381" s="14">
        <v>2.0150000000000001</v>
      </c>
      <c r="H381" s="14">
        <v>2.1549999999999998</v>
      </c>
      <c r="K381" s="14">
        <v>2.0350000000000001</v>
      </c>
      <c r="L381" s="19">
        <v>1.9950000000000001</v>
      </c>
      <c r="M381" s="19">
        <v>1.3149999999999999</v>
      </c>
      <c r="N381" s="14">
        <v>1.2</v>
      </c>
      <c r="Q381" s="14">
        <v>2.3050000000000002</v>
      </c>
      <c r="R381" s="14">
        <v>2.2000000000000002</v>
      </c>
      <c r="T381" s="14">
        <v>2</v>
      </c>
      <c r="U381" s="14">
        <v>2.0299999999999998</v>
      </c>
      <c r="V381" s="14">
        <v>2.19</v>
      </c>
      <c r="X381" s="14">
        <v>2.39</v>
      </c>
      <c r="Y381" s="14">
        <v>2.395</v>
      </c>
    </row>
    <row r="382" spans="1:25" x14ac:dyDescent="0.25">
      <c r="A382" s="18">
        <v>35623</v>
      </c>
      <c r="B382" s="24">
        <f t="shared" si="6"/>
        <v>378</v>
      </c>
      <c r="C382" s="14" t="s">
        <v>201</v>
      </c>
      <c r="D382" s="38" t="s">
        <v>239</v>
      </c>
      <c r="E382" s="14">
        <v>2.16</v>
      </c>
      <c r="F382" s="14">
        <v>2.0150000000000001</v>
      </c>
      <c r="H382" s="14">
        <v>2.1549999999999998</v>
      </c>
      <c r="K382" s="14">
        <v>2.0350000000000001</v>
      </c>
      <c r="L382" s="19">
        <v>1.9950000000000001</v>
      </c>
      <c r="M382" s="19">
        <v>1.3149999999999999</v>
      </c>
      <c r="N382" s="14">
        <v>1.2</v>
      </c>
      <c r="Q382" s="14">
        <v>2.3050000000000002</v>
      </c>
      <c r="R382" s="14">
        <v>2.2000000000000002</v>
      </c>
      <c r="T382" s="14">
        <v>2</v>
      </c>
      <c r="U382" s="14">
        <v>2.0299999999999998</v>
      </c>
      <c r="V382" s="14">
        <v>2.2000000000000002</v>
      </c>
      <c r="X382" s="14">
        <v>2.39</v>
      </c>
      <c r="Y382" s="14">
        <v>2.395</v>
      </c>
    </row>
    <row r="383" spans="1:25" x14ac:dyDescent="0.25">
      <c r="A383" s="18">
        <v>35624</v>
      </c>
      <c r="B383" s="24">
        <f t="shared" si="6"/>
        <v>379</v>
      </c>
      <c r="C383" s="14" t="s">
        <v>202</v>
      </c>
      <c r="D383" s="38" t="s">
        <v>239</v>
      </c>
      <c r="E383" s="14">
        <v>2.16</v>
      </c>
      <c r="F383" s="14">
        <v>2.0150000000000001</v>
      </c>
      <c r="H383" s="14">
        <v>2.1549999999999998</v>
      </c>
      <c r="K383" s="14">
        <v>2.0350000000000001</v>
      </c>
      <c r="L383" s="19">
        <v>1.9950000000000001</v>
      </c>
      <c r="M383" s="19">
        <v>1.3149999999999999</v>
      </c>
      <c r="N383" s="14">
        <v>1.2</v>
      </c>
      <c r="Q383" s="14">
        <v>2.3050000000000002</v>
      </c>
      <c r="R383" s="14">
        <v>2.2000000000000002</v>
      </c>
      <c r="T383" s="14">
        <v>2.0299999999999998</v>
      </c>
      <c r="U383" s="14">
        <v>2.0499999999999998</v>
      </c>
      <c r="V383" s="14">
        <v>2.2000000000000002</v>
      </c>
      <c r="X383" s="14">
        <v>2.4500000000000002</v>
      </c>
      <c r="Y383" s="14">
        <v>2.395</v>
      </c>
    </row>
    <row r="384" spans="1:25" x14ac:dyDescent="0.25">
      <c r="A384" s="18">
        <v>35625</v>
      </c>
      <c r="B384" s="24">
        <f t="shared" si="6"/>
        <v>380</v>
      </c>
      <c r="C384" s="14" t="s">
        <v>196</v>
      </c>
      <c r="D384" s="38" t="s">
        <v>239</v>
      </c>
      <c r="E384" s="14">
        <v>2.17</v>
      </c>
      <c r="F384" s="14">
        <v>2.08</v>
      </c>
      <c r="H384" s="14">
        <v>2.165</v>
      </c>
      <c r="K384" s="14">
        <v>2.0550000000000002</v>
      </c>
      <c r="L384" s="19">
        <v>2.0699999999999998</v>
      </c>
      <c r="M384" s="19">
        <v>1.325</v>
      </c>
      <c r="N384" s="14">
        <v>1.2450000000000001</v>
      </c>
      <c r="Q384" s="14">
        <v>2.33</v>
      </c>
      <c r="R384" s="14">
        <v>2.2749999999999999</v>
      </c>
      <c r="T384" s="14">
        <v>2.0699999999999998</v>
      </c>
      <c r="U384" s="14">
        <v>2.09</v>
      </c>
      <c r="V384" s="14">
        <v>2.2000000000000002</v>
      </c>
      <c r="X384" s="14">
        <v>2.5</v>
      </c>
      <c r="Y384" s="14">
        <v>2.4649999999999999</v>
      </c>
    </row>
    <row r="385" spans="1:25" x14ac:dyDescent="0.25">
      <c r="A385" s="18">
        <v>35626</v>
      </c>
      <c r="B385" s="24">
        <f t="shared" si="6"/>
        <v>381</v>
      </c>
      <c r="C385" s="14" t="s">
        <v>197</v>
      </c>
      <c r="D385" s="38" t="s">
        <v>239</v>
      </c>
      <c r="E385" s="14">
        <v>2.2050000000000001</v>
      </c>
      <c r="F385" s="14">
        <v>2.12</v>
      </c>
      <c r="H385" s="14">
        <v>2.21</v>
      </c>
      <c r="K385" s="14">
        <v>2.1</v>
      </c>
      <c r="L385" s="19">
        <v>2.0950000000000002</v>
      </c>
      <c r="M385" s="19">
        <v>1.355</v>
      </c>
      <c r="N385" s="14">
        <v>1.2250000000000001</v>
      </c>
      <c r="Q385" s="14">
        <v>2.355</v>
      </c>
      <c r="R385" s="14">
        <v>2.2650000000000001</v>
      </c>
      <c r="T385" s="14">
        <v>2.085</v>
      </c>
      <c r="U385" s="14">
        <v>2.0950000000000002</v>
      </c>
      <c r="V385" s="14">
        <v>2.2549999999999999</v>
      </c>
      <c r="X385" s="14">
        <v>2.5350000000000001</v>
      </c>
      <c r="Y385" s="14">
        <v>2.4900000000000002</v>
      </c>
    </row>
    <row r="386" spans="1:25" x14ac:dyDescent="0.25">
      <c r="A386" s="18">
        <v>35627</v>
      </c>
      <c r="B386" s="24">
        <f t="shared" si="6"/>
        <v>382</v>
      </c>
      <c r="C386" s="14" t="s">
        <v>198</v>
      </c>
      <c r="D386" s="38" t="s">
        <v>239</v>
      </c>
      <c r="E386" s="14">
        <v>2.23</v>
      </c>
      <c r="F386" s="14">
        <v>2.14</v>
      </c>
      <c r="H386" s="14">
        <v>2.23</v>
      </c>
      <c r="K386" s="14">
        <v>2.12</v>
      </c>
      <c r="L386" s="19">
        <v>2.105</v>
      </c>
      <c r="M386" s="19">
        <v>1.365</v>
      </c>
      <c r="N386" s="14">
        <v>1.1950000000000001</v>
      </c>
      <c r="Q386" s="14">
        <v>2.3650000000000002</v>
      </c>
      <c r="R386" s="14">
        <v>2.2799999999999998</v>
      </c>
      <c r="T386" s="14">
        <v>2.125</v>
      </c>
      <c r="U386" s="14">
        <v>2.15</v>
      </c>
      <c r="V386" s="14">
        <v>2.3050000000000002</v>
      </c>
      <c r="X386" s="14">
        <v>2.585</v>
      </c>
      <c r="Y386" s="14">
        <v>2.5550000000000002</v>
      </c>
    </row>
    <row r="387" spans="1:25" x14ac:dyDescent="0.25">
      <c r="A387" s="18">
        <v>35628</v>
      </c>
      <c r="B387" s="24">
        <f t="shared" si="6"/>
        <v>383</v>
      </c>
      <c r="C387" s="14" t="s">
        <v>199</v>
      </c>
      <c r="D387" s="38" t="s">
        <v>239</v>
      </c>
      <c r="E387" s="14">
        <v>2.2650000000000001</v>
      </c>
      <c r="F387" s="14">
        <v>2.1949999999999998</v>
      </c>
      <c r="H387" s="14">
        <v>2.2650000000000001</v>
      </c>
      <c r="K387" s="14">
        <v>2.1549999999999998</v>
      </c>
      <c r="L387" s="19">
        <v>2.17</v>
      </c>
      <c r="M387" s="19">
        <v>1.405</v>
      </c>
      <c r="N387" s="14">
        <v>1.145</v>
      </c>
      <c r="Q387" s="14">
        <v>2.4049999999999998</v>
      </c>
      <c r="R387" s="14">
        <v>2.29</v>
      </c>
      <c r="T387" s="14">
        <v>2.125</v>
      </c>
      <c r="U387" s="14">
        <v>2.15</v>
      </c>
      <c r="V387" s="14">
        <v>2.2749999999999999</v>
      </c>
      <c r="X387" s="14">
        <v>2.585</v>
      </c>
      <c r="Y387" s="14">
        <v>2.42</v>
      </c>
    </row>
    <row r="388" spans="1:25" x14ac:dyDescent="0.25">
      <c r="A388" s="18">
        <v>35629</v>
      </c>
      <c r="B388" s="24">
        <f t="shared" si="6"/>
        <v>384</v>
      </c>
      <c r="C388" s="14" t="s">
        <v>200</v>
      </c>
      <c r="D388" s="38" t="s">
        <v>239</v>
      </c>
      <c r="E388" s="14">
        <v>2.2450000000000001</v>
      </c>
      <c r="F388" s="14">
        <v>2.085</v>
      </c>
      <c r="H388" s="14">
        <v>2.2400000000000002</v>
      </c>
      <c r="K388" s="14">
        <v>2.13</v>
      </c>
      <c r="L388" s="19">
        <v>2.0299999999999998</v>
      </c>
      <c r="M388" s="19">
        <v>1.335</v>
      </c>
      <c r="N388" s="14">
        <v>1.1100000000000001</v>
      </c>
      <c r="Q388" s="14">
        <v>2.395</v>
      </c>
      <c r="R388" s="14">
        <v>2.23</v>
      </c>
      <c r="T388" s="14">
        <v>2.0950000000000002</v>
      </c>
      <c r="U388" s="14">
        <v>2.11</v>
      </c>
      <c r="V388" s="14">
        <v>2.2799999999999998</v>
      </c>
      <c r="X388" s="14">
        <v>2.5550000000000002</v>
      </c>
      <c r="Y388" s="14">
        <v>2.5649999999999999</v>
      </c>
    </row>
    <row r="389" spans="1:25" x14ac:dyDescent="0.25">
      <c r="A389" s="18">
        <v>35630</v>
      </c>
      <c r="B389" s="24">
        <f t="shared" si="6"/>
        <v>385</v>
      </c>
      <c r="C389" s="14" t="s">
        <v>201</v>
      </c>
      <c r="D389" s="38" t="s">
        <v>239</v>
      </c>
      <c r="E389" s="14">
        <v>2.2450000000000001</v>
      </c>
      <c r="F389" s="14">
        <v>2.085</v>
      </c>
      <c r="H389" s="14">
        <v>2.2400000000000002</v>
      </c>
      <c r="K389" s="14">
        <v>2.13</v>
      </c>
      <c r="L389" s="19">
        <v>2.0299999999999998</v>
      </c>
      <c r="M389" s="19">
        <v>1.335</v>
      </c>
      <c r="N389" s="14">
        <v>1.1100000000000001</v>
      </c>
      <c r="Q389" s="14">
        <v>2.395</v>
      </c>
      <c r="R389" s="14">
        <v>2.23</v>
      </c>
      <c r="T389" s="14">
        <v>2.0950000000000002</v>
      </c>
      <c r="U389" s="14">
        <v>2.11</v>
      </c>
      <c r="V389" s="14">
        <v>2.2799999999999998</v>
      </c>
      <c r="X389" s="14">
        <v>2.5550000000000002</v>
      </c>
      <c r="Y389" s="14">
        <v>2.5649999999999999</v>
      </c>
    </row>
    <row r="390" spans="1:25" x14ac:dyDescent="0.25">
      <c r="A390" s="18">
        <v>35631</v>
      </c>
      <c r="B390" s="24">
        <f t="shared" si="6"/>
        <v>386</v>
      </c>
      <c r="C390" s="14" t="s">
        <v>202</v>
      </c>
      <c r="D390" s="38" t="s">
        <v>239</v>
      </c>
      <c r="E390" s="14">
        <v>2.2450000000000001</v>
      </c>
      <c r="F390" s="14">
        <v>2.085</v>
      </c>
      <c r="H390" s="14">
        <v>2.2400000000000002</v>
      </c>
      <c r="K390" s="14">
        <v>2.13</v>
      </c>
      <c r="L390" s="19">
        <v>2.0299999999999998</v>
      </c>
      <c r="M390" s="19">
        <v>1.335</v>
      </c>
      <c r="N390" s="14">
        <v>1.1100000000000001</v>
      </c>
      <c r="Q390" s="14">
        <v>2.395</v>
      </c>
      <c r="R390" s="14">
        <v>2.23</v>
      </c>
      <c r="T390" s="14">
        <v>2.0299999999999998</v>
      </c>
      <c r="U390" s="14">
        <v>2.0350000000000001</v>
      </c>
      <c r="V390" s="14">
        <v>2.2799999999999998</v>
      </c>
      <c r="X390" s="14">
        <v>2.4300000000000002</v>
      </c>
      <c r="Y390" s="14">
        <v>2.5649999999999999</v>
      </c>
    </row>
    <row r="391" spans="1:25" x14ac:dyDescent="0.25">
      <c r="A391" s="18">
        <v>35632</v>
      </c>
      <c r="B391" s="24">
        <f t="shared" si="6"/>
        <v>387</v>
      </c>
      <c r="C391" s="14" t="s">
        <v>196</v>
      </c>
      <c r="D391" s="38" t="s">
        <v>239</v>
      </c>
      <c r="E391" s="14">
        <v>2.165</v>
      </c>
      <c r="F391" s="14">
        <v>2.0499999999999998</v>
      </c>
      <c r="H391" s="14">
        <v>2.165</v>
      </c>
      <c r="K391" s="14">
        <v>2.06</v>
      </c>
      <c r="L391" s="19">
        <v>2.0249999999999999</v>
      </c>
      <c r="M391" s="19">
        <v>1.335</v>
      </c>
      <c r="N391" s="14">
        <v>1.085</v>
      </c>
      <c r="Q391" s="14">
        <v>2.3050000000000002</v>
      </c>
      <c r="R391" s="14">
        <v>2.17</v>
      </c>
      <c r="T391" s="14">
        <v>2.0299999999999998</v>
      </c>
      <c r="U391" s="14">
        <v>2.0449999999999999</v>
      </c>
      <c r="V391" s="14">
        <v>2.2799999999999998</v>
      </c>
      <c r="X391" s="14">
        <v>2.4</v>
      </c>
      <c r="Y391" s="14">
        <v>2.42</v>
      </c>
    </row>
    <row r="392" spans="1:25" x14ac:dyDescent="0.25">
      <c r="A392" s="18">
        <v>35633</v>
      </c>
      <c r="B392" s="24">
        <f t="shared" ref="B392:B455" si="7">B391+1</f>
        <v>388</v>
      </c>
      <c r="C392" s="14" t="s">
        <v>197</v>
      </c>
      <c r="D392" s="38" t="s">
        <v>239</v>
      </c>
      <c r="E392" s="14">
        <v>2.17</v>
      </c>
      <c r="F392" s="14">
        <v>2.0449999999999999</v>
      </c>
      <c r="H392" s="14">
        <v>2.165</v>
      </c>
      <c r="K392" s="14">
        <v>2.06</v>
      </c>
      <c r="L392" s="19">
        <v>2.0249999999999999</v>
      </c>
      <c r="M392" s="19">
        <v>1.335</v>
      </c>
      <c r="N392" s="14">
        <v>1.08</v>
      </c>
      <c r="Q392" s="14">
        <v>2.3050000000000002</v>
      </c>
      <c r="R392" s="14">
        <v>2.21</v>
      </c>
      <c r="T392" s="14">
        <v>2.08</v>
      </c>
      <c r="U392" s="14">
        <v>2.0950000000000002</v>
      </c>
      <c r="V392" s="14">
        <v>2.2450000000000001</v>
      </c>
      <c r="X392" s="14">
        <v>2.415</v>
      </c>
      <c r="Y392" s="14">
        <v>2.395</v>
      </c>
    </row>
    <row r="393" spans="1:25" x14ac:dyDescent="0.25">
      <c r="A393" s="18">
        <v>35634</v>
      </c>
      <c r="B393" s="24">
        <f t="shared" si="7"/>
        <v>389</v>
      </c>
      <c r="C393" s="14" t="s">
        <v>198</v>
      </c>
      <c r="D393" s="38" t="s">
        <v>239</v>
      </c>
      <c r="E393" s="14">
        <v>2.2050000000000001</v>
      </c>
      <c r="F393" s="14">
        <v>2.105</v>
      </c>
      <c r="H393" s="14">
        <v>2.2149999999999999</v>
      </c>
      <c r="K393" s="14">
        <v>2.105</v>
      </c>
      <c r="L393" s="19">
        <v>2.085</v>
      </c>
      <c r="M393" s="19">
        <v>1.34</v>
      </c>
      <c r="N393" s="14">
        <v>1.08</v>
      </c>
      <c r="Q393" s="14">
        <v>2.335</v>
      </c>
      <c r="R393" s="14">
        <v>2.2850000000000001</v>
      </c>
      <c r="T393" s="14">
        <v>2.1549999999999998</v>
      </c>
      <c r="U393" s="14">
        <v>2.16</v>
      </c>
      <c r="V393" s="14">
        <v>2.2349999999999999</v>
      </c>
      <c r="X393" s="14">
        <v>2.44</v>
      </c>
      <c r="Y393" s="14">
        <v>2.41</v>
      </c>
    </row>
    <row r="394" spans="1:25" x14ac:dyDescent="0.25">
      <c r="A394" s="18">
        <v>35635</v>
      </c>
      <c r="B394" s="24">
        <f t="shared" si="7"/>
        <v>390</v>
      </c>
      <c r="C394" s="14" t="s">
        <v>199</v>
      </c>
      <c r="D394" s="38" t="s">
        <v>239</v>
      </c>
      <c r="E394" s="14">
        <v>2.2349999999999999</v>
      </c>
      <c r="F394" s="14">
        <v>2.1949999999999998</v>
      </c>
      <c r="H394" s="14">
        <v>2.25</v>
      </c>
      <c r="K394" s="14">
        <v>2.145</v>
      </c>
      <c r="L394" s="19">
        <v>2.1800000000000002</v>
      </c>
      <c r="M394" s="19">
        <v>1.345</v>
      </c>
      <c r="N394" s="14">
        <v>1.08</v>
      </c>
      <c r="Q394" s="14">
        <v>2.35</v>
      </c>
      <c r="R394" s="14">
        <v>2.31</v>
      </c>
      <c r="T394" s="14">
        <v>2.1549999999999998</v>
      </c>
      <c r="U394" s="14">
        <v>2.16</v>
      </c>
      <c r="V394" s="14">
        <v>2.2749999999999999</v>
      </c>
      <c r="X394" s="14">
        <v>2.44</v>
      </c>
      <c r="Y394" s="14">
        <v>2.46</v>
      </c>
    </row>
    <row r="395" spans="1:25" x14ac:dyDescent="0.25">
      <c r="A395" s="18">
        <v>35636</v>
      </c>
      <c r="B395" s="24">
        <f t="shared" si="7"/>
        <v>391</v>
      </c>
      <c r="C395" s="14" t="s">
        <v>200</v>
      </c>
      <c r="D395" s="38" t="s">
        <v>239</v>
      </c>
      <c r="E395" s="14">
        <v>2.2200000000000002</v>
      </c>
      <c r="F395" s="14">
        <v>2.125</v>
      </c>
      <c r="H395" s="14">
        <v>2.23</v>
      </c>
      <c r="K395" s="14">
        <v>2.145</v>
      </c>
      <c r="L395" s="19">
        <v>2.105</v>
      </c>
      <c r="M395" s="19">
        <v>1.34</v>
      </c>
      <c r="N395" s="14">
        <v>1.075</v>
      </c>
      <c r="Q395" s="14">
        <v>2.35</v>
      </c>
      <c r="R395" s="14">
        <v>2.2400000000000002</v>
      </c>
      <c r="T395" s="14">
        <v>2.125</v>
      </c>
      <c r="U395" s="14">
        <v>2.145</v>
      </c>
      <c r="V395" s="14">
        <v>2.31</v>
      </c>
      <c r="X395" s="14">
        <v>2.4300000000000002</v>
      </c>
      <c r="Y395" s="14">
        <v>2.44</v>
      </c>
    </row>
    <row r="396" spans="1:25" x14ac:dyDescent="0.25">
      <c r="A396" s="18">
        <v>35637</v>
      </c>
      <c r="B396" s="24">
        <f t="shared" si="7"/>
        <v>392</v>
      </c>
      <c r="C396" s="14" t="s">
        <v>201</v>
      </c>
      <c r="D396" s="38" t="s">
        <v>239</v>
      </c>
      <c r="E396" s="14">
        <v>2.2200000000000002</v>
      </c>
      <c r="F396" s="14">
        <v>2.125</v>
      </c>
      <c r="H396" s="14">
        <v>2.23</v>
      </c>
      <c r="K396" s="14">
        <v>2.145</v>
      </c>
      <c r="L396" s="19">
        <v>2.105</v>
      </c>
      <c r="M396" s="19">
        <v>1.34</v>
      </c>
      <c r="N396" s="14">
        <v>1.075</v>
      </c>
      <c r="Q396" s="14">
        <v>2.35</v>
      </c>
      <c r="R396" s="14">
        <v>2.2400000000000002</v>
      </c>
      <c r="T396" s="14">
        <v>2.125</v>
      </c>
      <c r="U396" s="14">
        <v>2.145</v>
      </c>
      <c r="V396" s="14">
        <v>2.31</v>
      </c>
      <c r="X396" s="14">
        <v>2.4300000000000002</v>
      </c>
      <c r="Y396" s="14">
        <v>2.44</v>
      </c>
    </row>
    <row r="397" spans="1:25" x14ac:dyDescent="0.25">
      <c r="A397" s="18">
        <v>35638</v>
      </c>
      <c r="B397" s="24">
        <f t="shared" si="7"/>
        <v>393</v>
      </c>
      <c r="C397" s="14" t="s">
        <v>202</v>
      </c>
      <c r="D397" s="38" t="s">
        <v>239</v>
      </c>
      <c r="E397" s="14">
        <v>2.2200000000000002</v>
      </c>
      <c r="F397" s="14">
        <v>2.125</v>
      </c>
      <c r="H397" s="14">
        <v>2.23</v>
      </c>
      <c r="K397" s="14">
        <v>2.145</v>
      </c>
      <c r="L397" s="19">
        <v>2.105</v>
      </c>
      <c r="M397" s="19">
        <v>1.34</v>
      </c>
      <c r="N397" s="14">
        <v>1.075</v>
      </c>
      <c r="Q397" s="14">
        <v>2.35</v>
      </c>
      <c r="R397" s="14">
        <v>2.2400000000000002</v>
      </c>
      <c r="T397" s="14">
        <v>2.06</v>
      </c>
      <c r="U397" s="14">
        <v>2.08</v>
      </c>
      <c r="V397" s="14">
        <v>2.31</v>
      </c>
      <c r="X397" s="14">
        <v>2.42</v>
      </c>
      <c r="Y397" s="14">
        <v>2.44</v>
      </c>
    </row>
    <row r="398" spans="1:25" x14ac:dyDescent="0.25">
      <c r="A398" s="18">
        <v>35639</v>
      </c>
      <c r="B398" s="24">
        <f t="shared" si="7"/>
        <v>394</v>
      </c>
      <c r="C398" s="14" t="s">
        <v>196</v>
      </c>
      <c r="D398" s="38" t="s">
        <v>239</v>
      </c>
      <c r="E398" s="14">
        <v>2.19</v>
      </c>
      <c r="F398" s="14">
        <v>2.12</v>
      </c>
      <c r="H398" s="14">
        <v>2.1949999999999998</v>
      </c>
      <c r="K398" s="14">
        <v>2.0950000000000002</v>
      </c>
      <c r="L398" s="19">
        <v>2.09</v>
      </c>
      <c r="M398" s="19">
        <v>1.345</v>
      </c>
      <c r="N398" s="14">
        <v>1.05</v>
      </c>
      <c r="Q398" s="14">
        <v>2.33</v>
      </c>
      <c r="R398" s="14">
        <v>2.27</v>
      </c>
      <c r="T398" s="14">
        <v>2.0699999999999998</v>
      </c>
      <c r="U398" s="14">
        <v>2.085</v>
      </c>
      <c r="V398" s="14">
        <v>2.31</v>
      </c>
      <c r="X398" s="14">
        <v>2.41</v>
      </c>
      <c r="Y398" s="14">
        <v>2.4300000000000002</v>
      </c>
    </row>
    <row r="399" spans="1:25" x14ac:dyDescent="0.25">
      <c r="A399" s="18">
        <v>35640</v>
      </c>
      <c r="B399" s="24">
        <f t="shared" si="7"/>
        <v>395</v>
      </c>
      <c r="C399" s="14" t="s">
        <v>197</v>
      </c>
      <c r="D399" s="38" t="s">
        <v>239</v>
      </c>
      <c r="E399" s="14">
        <v>2.2149999999999999</v>
      </c>
      <c r="F399" s="14">
        <v>2.14</v>
      </c>
      <c r="H399" s="14">
        <v>2.2149999999999999</v>
      </c>
      <c r="K399" s="14">
        <v>2.1150000000000002</v>
      </c>
      <c r="L399" s="19">
        <v>2.105</v>
      </c>
      <c r="M399" s="19">
        <v>1.335</v>
      </c>
      <c r="N399" s="14">
        <v>1.01</v>
      </c>
      <c r="Q399" s="14">
        <v>2.3450000000000002</v>
      </c>
      <c r="R399" s="14">
        <v>2.2149999999999999</v>
      </c>
      <c r="T399" s="14">
        <v>2.08</v>
      </c>
      <c r="U399" s="14">
        <v>2.0950000000000002</v>
      </c>
      <c r="V399" s="14">
        <v>2.27</v>
      </c>
      <c r="X399" s="14">
        <v>2.415</v>
      </c>
      <c r="Y399" s="14">
        <v>2.41</v>
      </c>
    </row>
    <row r="400" spans="1:25" x14ac:dyDescent="0.25">
      <c r="A400" s="18">
        <v>35641</v>
      </c>
      <c r="B400" s="24">
        <f t="shared" si="7"/>
        <v>396</v>
      </c>
      <c r="C400" s="14" t="s">
        <v>198</v>
      </c>
      <c r="D400" s="38" t="s">
        <v>239</v>
      </c>
      <c r="E400" s="14">
        <v>2.2200000000000002</v>
      </c>
      <c r="F400" s="14">
        <v>2.15</v>
      </c>
      <c r="H400" s="14">
        <v>2.2200000000000002</v>
      </c>
      <c r="K400" s="14">
        <v>2.12</v>
      </c>
      <c r="L400" s="19">
        <v>2.105</v>
      </c>
      <c r="M400" s="19">
        <v>1.32</v>
      </c>
      <c r="N400" s="14">
        <v>0.92500000000000004</v>
      </c>
      <c r="Q400" s="14">
        <v>2.355</v>
      </c>
      <c r="R400" s="14">
        <v>2.2599999999999998</v>
      </c>
      <c r="T400" s="14">
        <v>2.1150000000000002</v>
      </c>
      <c r="U400" s="14">
        <v>2.12</v>
      </c>
      <c r="V400" s="14">
        <v>2.31</v>
      </c>
      <c r="X400" s="14">
        <v>2.4350000000000001</v>
      </c>
      <c r="Y400" s="14">
        <v>2.4049999999999998</v>
      </c>
    </row>
    <row r="401" spans="1:25" x14ac:dyDescent="0.25">
      <c r="A401" s="18">
        <v>35642</v>
      </c>
      <c r="B401" s="24">
        <f t="shared" si="7"/>
        <v>397</v>
      </c>
      <c r="C401" s="14" t="s">
        <v>199</v>
      </c>
      <c r="D401" s="38" t="s">
        <v>240</v>
      </c>
      <c r="E401" s="14">
        <v>2.2149999999999999</v>
      </c>
      <c r="F401" s="14">
        <v>2.0950000000000002</v>
      </c>
      <c r="H401" s="14">
        <v>2.1800000000000002</v>
      </c>
      <c r="K401" s="14">
        <v>2.125</v>
      </c>
      <c r="L401" s="19">
        <v>2.0449999999999999</v>
      </c>
      <c r="M401" s="19">
        <v>1.3149999999999999</v>
      </c>
      <c r="N401" s="14">
        <v>0.97</v>
      </c>
      <c r="Q401" s="14">
        <v>2.35</v>
      </c>
      <c r="R401" s="14">
        <v>2.2400000000000002</v>
      </c>
      <c r="T401" s="14">
        <v>2.1150000000000002</v>
      </c>
      <c r="U401" s="14">
        <v>2.12</v>
      </c>
      <c r="V401" s="14">
        <v>2.3050000000000002</v>
      </c>
      <c r="X401" s="14">
        <v>2.4350000000000001</v>
      </c>
      <c r="Y401" s="14">
        <v>2.42</v>
      </c>
    </row>
    <row r="402" spans="1:25" x14ac:dyDescent="0.25">
      <c r="A402" s="18">
        <v>35643</v>
      </c>
      <c r="B402" s="24">
        <f t="shared" si="7"/>
        <v>398</v>
      </c>
      <c r="C402" s="14" t="s">
        <v>200</v>
      </c>
      <c r="D402" s="38" t="s">
        <v>240</v>
      </c>
      <c r="E402" s="14">
        <v>2.2200000000000002</v>
      </c>
      <c r="F402" s="14">
        <v>2.0499999999999998</v>
      </c>
      <c r="H402" s="14">
        <v>2.23</v>
      </c>
      <c r="K402" s="14">
        <v>2.125</v>
      </c>
      <c r="L402" s="19">
        <v>1.9350000000000001</v>
      </c>
      <c r="M402" s="19">
        <v>1.31</v>
      </c>
      <c r="N402" s="14">
        <v>0.97</v>
      </c>
      <c r="Q402" s="14">
        <v>2.375</v>
      </c>
      <c r="R402" s="14">
        <v>2.1749999999999998</v>
      </c>
      <c r="T402" s="14">
        <v>2.125</v>
      </c>
      <c r="U402" s="14">
        <v>2.14</v>
      </c>
      <c r="V402" s="14">
        <v>2.3050000000000002</v>
      </c>
      <c r="X402" s="14">
        <v>2.4500000000000002</v>
      </c>
      <c r="Y402" s="14">
        <v>2.4449999999999998</v>
      </c>
    </row>
    <row r="403" spans="1:25" x14ac:dyDescent="0.25">
      <c r="A403" s="18">
        <v>35644</v>
      </c>
      <c r="B403" s="24">
        <f t="shared" si="7"/>
        <v>399</v>
      </c>
      <c r="C403" s="14" t="s">
        <v>201</v>
      </c>
      <c r="D403" s="38" t="s">
        <v>240</v>
      </c>
      <c r="E403" s="14">
        <v>2.2200000000000002</v>
      </c>
      <c r="F403" s="14">
        <v>2.0499999999999998</v>
      </c>
      <c r="H403" s="14">
        <v>2.23</v>
      </c>
      <c r="K403" s="14">
        <v>2.125</v>
      </c>
      <c r="L403" s="19">
        <v>1.9350000000000001</v>
      </c>
      <c r="M403" s="19">
        <v>1.31</v>
      </c>
      <c r="N403" s="14">
        <v>0.97</v>
      </c>
      <c r="Q403" s="14">
        <v>2.375</v>
      </c>
      <c r="R403" s="14">
        <v>2.1749999999999998</v>
      </c>
      <c r="T403" s="14">
        <v>2.125</v>
      </c>
      <c r="U403" s="14">
        <v>2.14</v>
      </c>
      <c r="V403" s="14">
        <v>2.3050000000000002</v>
      </c>
      <c r="X403" s="14">
        <v>2.4500000000000002</v>
      </c>
      <c r="Y403" s="14">
        <v>2.4449999999999998</v>
      </c>
    </row>
    <row r="404" spans="1:25" x14ac:dyDescent="0.25">
      <c r="A404" s="18">
        <v>35645</v>
      </c>
      <c r="B404" s="24">
        <f t="shared" si="7"/>
        <v>400</v>
      </c>
      <c r="C404" s="14" t="s">
        <v>202</v>
      </c>
      <c r="D404" s="38" t="s">
        <v>240</v>
      </c>
      <c r="E404" s="14">
        <v>2.2200000000000002</v>
      </c>
      <c r="F404" s="14">
        <v>2.0499999999999998</v>
      </c>
      <c r="H404" s="14">
        <v>2.23</v>
      </c>
      <c r="K404" s="14">
        <v>2.125</v>
      </c>
      <c r="L404" s="19">
        <v>1.9350000000000001</v>
      </c>
      <c r="M404" s="19">
        <v>1.31</v>
      </c>
      <c r="N404" s="14">
        <v>0.97</v>
      </c>
      <c r="Q404" s="14">
        <v>2.375</v>
      </c>
      <c r="R404" s="14">
        <v>2.1749999999999998</v>
      </c>
      <c r="T404" s="14">
        <v>2.1549999999999998</v>
      </c>
      <c r="U404" s="14">
        <v>2.1800000000000002</v>
      </c>
      <c r="V404" s="14">
        <v>2.3050000000000002</v>
      </c>
      <c r="X404" s="14">
        <v>2.4249999999999998</v>
      </c>
      <c r="Y404" s="14">
        <v>2.4449999999999998</v>
      </c>
    </row>
    <row r="405" spans="1:25" x14ac:dyDescent="0.25">
      <c r="A405" s="18">
        <v>35646</v>
      </c>
      <c r="B405" s="24">
        <f t="shared" si="7"/>
        <v>401</v>
      </c>
      <c r="C405" s="14" t="s">
        <v>196</v>
      </c>
      <c r="D405" s="38" t="s">
        <v>240</v>
      </c>
      <c r="E405" s="14">
        <v>2.2549999999999999</v>
      </c>
      <c r="F405" s="14">
        <v>2.145</v>
      </c>
      <c r="H405" s="14">
        <v>2.2599999999999998</v>
      </c>
      <c r="K405" s="14">
        <v>2.16</v>
      </c>
      <c r="L405" s="19">
        <v>2.1150000000000002</v>
      </c>
      <c r="M405" s="19">
        <v>1.35</v>
      </c>
      <c r="N405" s="14">
        <v>0.98</v>
      </c>
      <c r="Q405" s="14">
        <v>2.3650000000000002</v>
      </c>
      <c r="R405" s="14">
        <v>2.3199999999999998</v>
      </c>
      <c r="T405" s="14">
        <v>2.2549999999999999</v>
      </c>
      <c r="U405" s="14">
        <v>2.2599999999999998</v>
      </c>
      <c r="V405" s="14">
        <v>2.3050000000000002</v>
      </c>
      <c r="X405" s="14">
        <v>2.4950000000000001</v>
      </c>
      <c r="Y405" s="14">
        <v>2.42</v>
      </c>
    </row>
    <row r="406" spans="1:25" x14ac:dyDescent="0.25">
      <c r="A406" s="18">
        <v>35647</v>
      </c>
      <c r="B406" s="24">
        <f t="shared" si="7"/>
        <v>402</v>
      </c>
      <c r="C406" s="14" t="s">
        <v>197</v>
      </c>
      <c r="D406" s="38" t="s">
        <v>240</v>
      </c>
      <c r="E406" s="14">
        <v>2.335</v>
      </c>
      <c r="F406" s="14">
        <v>2.2450000000000001</v>
      </c>
      <c r="H406" s="14">
        <v>2.3450000000000002</v>
      </c>
      <c r="K406" s="14">
        <v>2.23</v>
      </c>
      <c r="L406" s="19">
        <v>2.2200000000000002</v>
      </c>
      <c r="M406" s="19">
        <v>1.36</v>
      </c>
      <c r="N406" s="14">
        <v>1.0349999999999999</v>
      </c>
      <c r="Q406" s="14">
        <v>2.4500000000000002</v>
      </c>
      <c r="R406" s="14">
        <v>2.4249999999999998</v>
      </c>
      <c r="T406" s="14">
        <v>2.2799999999999998</v>
      </c>
      <c r="U406" s="14">
        <v>2.31</v>
      </c>
      <c r="V406" s="14">
        <v>2.3450000000000002</v>
      </c>
      <c r="X406" s="14">
        <v>2.52</v>
      </c>
      <c r="Y406" s="14">
        <v>2.4700000000000002</v>
      </c>
    </row>
    <row r="407" spans="1:25" x14ac:dyDescent="0.25">
      <c r="A407" s="18">
        <v>35648</v>
      </c>
      <c r="B407" s="24">
        <f t="shared" si="7"/>
        <v>403</v>
      </c>
      <c r="C407" s="14" t="s">
        <v>198</v>
      </c>
      <c r="D407" s="38" t="s">
        <v>240</v>
      </c>
      <c r="E407" s="14">
        <v>2.375</v>
      </c>
      <c r="F407" s="14">
        <v>2.35</v>
      </c>
      <c r="H407" s="14">
        <v>2.3849999999999998</v>
      </c>
      <c r="K407" s="14">
        <v>2.2749999999999999</v>
      </c>
      <c r="L407" s="19">
        <v>2.2999999999999998</v>
      </c>
      <c r="M407" s="19">
        <v>1.36</v>
      </c>
      <c r="N407" s="14">
        <v>1.08</v>
      </c>
      <c r="Q407" s="14">
        <v>2.48</v>
      </c>
      <c r="R407" s="14">
        <v>2.4550000000000001</v>
      </c>
      <c r="T407" s="14">
        <v>2.415</v>
      </c>
      <c r="U407" s="14">
        <v>2.46</v>
      </c>
      <c r="V407" s="14">
        <v>2.4</v>
      </c>
      <c r="X407" s="14">
        <v>2.67</v>
      </c>
      <c r="Y407" s="14">
        <v>2.52</v>
      </c>
    </row>
    <row r="408" spans="1:25" x14ac:dyDescent="0.25">
      <c r="A408" s="18">
        <v>35649</v>
      </c>
      <c r="B408" s="24">
        <f t="shared" si="7"/>
        <v>404</v>
      </c>
      <c r="C408" s="14" t="s">
        <v>199</v>
      </c>
      <c r="D408" s="38" t="s">
        <v>240</v>
      </c>
      <c r="E408" s="14">
        <v>2.4750000000000001</v>
      </c>
      <c r="F408" s="14">
        <v>2.46</v>
      </c>
      <c r="H408" s="14">
        <v>2.5</v>
      </c>
      <c r="K408" s="14">
        <v>2.4350000000000001</v>
      </c>
      <c r="L408" s="19">
        <v>2.42</v>
      </c>
      <c r="M408" s="19">
        <v>1.385</v>
      </c>
      <c r="N408" s="14">
        <v>1.1399999999999999</v>
      </c>
      <c r="Q408" s="14">
        <v>2.5750000000000002</v>
      </c>
      <c r="R408" s="14">
        <v>2.605</v>
      </c>
      <c r="T408" s="14">
        <v>2.415</v>
      </c>
      <c r="U408" s="14">
        <v>2.46</v>
      </c>
      <c r="V408" s="14">
        <v>2.415</v>
      </c>
      <c r="X408" s="14">
        <v>2.67</v>
      </c>
      <c r="Y408" s="14">
        <v>2.48</v>
      </c>
    </row>
    <row r="409" spans="1:25" x14ac:dyDescent="0.25">
      <c r="A409" s="18">
        <v>35650</v>
      </c>
      <c r="B409" s="24">
        <f t="shared" si="7"/>
        <v>405</v>
      </c>
      <c r="C409" s="14" t="s">
        <v>200</v>
      </c>
      <c r="D409" s="38" t="s">
        <v>240</v>
      </c>
      <c r="E409" s="14">
        <v>2.3650000000000002</v>
      </c>
      <c r="F409" s="14">
        <v>2.2149999999999999</v>
      </c>
      <c r="H409" s="14">
        <v>2.35</v>
      </c>
      <c r="K409" s="14">
        <v>2.2549999999999999</v>
      </c>
      <c r="L409" s="19">
        <v>2.17</v>
      </c>
      <c r="M409" s="19">
        <v>1.39</v>
      </c>
      <c r="N409" s="14">
        <v>1.0900000000000001</v>
      </c>
      <c r="Q409" s="14">
        <v>2.4900000000000002</v>
      </c>
      <c r="R409" s="14">
        <v>2.415</v>
      </c>
      <c r="T409" s="14">
        <v>2.2650000000000001</v>
      </c>
      <c r="U409" s="14">
        <v>2.2949999999999999</v>
      </c>
      <c r="V409" s="14">
        <v>2.44</v>
      </c>
      <c r="X409" s="14">
        <v>2.5550000000000002</v>
      </c>
      <c r="Y409" s="14">
        <v>2.57</v>
      </c>
    </row>
    <row r="410" spans="1:25" x14ac:dyDescent="0.25">
      <c r="A410" s="18">
        <v>35651</v>
      </c>
      <c r="B410" s="24">
        <f t="shared" si="7"/>
        <v>406</v>
      </c>
      <c r="C410" s="14" t="s">
        <v>201</v>
      </c>
      <c r="D410" s="38" t="s">
        <v>240</v>
      </c>
      <c r="E410" s="14">
        <v>2.3650000000000002</v>
      </c>
      <c r="F410" s="14">
        <v>2.2149999999999999</v>
      </c>
      <c r="H410" s="14">
        <v>2.35</v>
      </c>
      <c r="K410" s="14">
        <v>2.2549999999999999</v>
      </c>
      <c r="L410" s="19">
        <v>2.17</v>
      </c>
      <c r="M410" s="19">
        <v>1.39</v>
      </c>
      <c r="N410" s="14">
        <v>1.0900000000000001</v>
      </c>
      <c r="Q410" s="14">
        <v>2.4900000000000002</v>
      </c>
      <c r="R410" s="14">
        <v>2.415</v>
      </c>
      <c r="T410" s="14">
        <v>2.2650000000000001</v>
      </c>
      <c r="U410" s="14">
        <v>2.2949999999999999</v>
      </c>
      <c r="V410" s="14">
        <v>2.44</v>
      </c>
      <c r="X410" s="14">
        <v>2.5550000000000002</v>
      </c>
      <c r="Y410" s="14">
        <v>2.57</v>
      </c>
    </row>
    <row r="411" spans="1:25" x14ac:dyDescent="0.25">
      <c r="A411" s="18">
        <v>35652</v>
      </c>
      <c r="B411" s="24">
        <f t="shared" si="7"/>
        <v>407</v>
      </c>
      <c r="C411" s="14" t="s">
        <v>202</v>
      </c>
      <c r="D411" s="38" t="s">
        <v>240</v>
      </c>
      <c r="E411" s="14">
        <v>2.3650000000000002</v>
      </c>
      <c r="F411" s="14">
        <v>2.2149999999999999</v>
      </c>
      <c r="H411" s="14">
        <v>2.35</v>
      </c>
      <c r="K411" s="14">
        <v>2.2549999999999999</v>
      </c>
      <c r="L411" s="19">
        <v>2.17</v>
      </c>
      <c r="M411" s="19">
        <v>1.39</v>
      </c>
      <c r="N411" s="14">
        <v>1.0900000000000001</v>
      </c>
      <c r="Q411" s="14">
        <v>2.4900000000000002</v>
      </c>
      <c r="R411" s="14">
        <v>2.415</v>
      </c>
      <c r="T411" s="14">
        <v>2.4300000000000002</v>
      </c>
      <c r="U411" s="14">
        <v>2.4700000000000002</v>
      </c>
      <c r="V411" s="14">
        <v>2.44</v>
      </c>
      <c r="X411" s="14">
        <v>2.71</v>
      </c>
      <c r="Y411" s="14">
        <v>2.57</v>
      </c>
    </row>
    <row r="412" spans="1:25" x14ac:dyDescent="0.25">
      <c r="A412" s="18">
        <v>35653</v>
      </c>
      <c r="B412" s="24">
        <f t="shared" si="7"/>
        <v>408</v>
      </c>
      <c r="C412" s="14" t="s">
        <v>196</v>
      </c>
      <c r="D412" s="38" t="s">
        <v>240</v>
      </c>
      <c r="E412" s="14">
        <v>2.5350000000000001</v>
      </c>
      <c r="F412" s="14">
        <v>2.4500000000000002</v>
      </c>
      <c r="H412" s="14">
        <v>2.5350000000000001</v>
      </c>
      <c r="K412" s="14">
        <v>2.4500000000000002</v>
      </c>
      <c r="L412" s="19">
        <v>2.3849999999999998</v>
      </c>
      <c r="M412" s="19">
        <v>1.415</v>
      </c>
      <c r="N412" s="14">
        <v>1.0900000000000001</v>
      </c>
      <c r="Q412" s="14">
        <v>2.64</v>
      </c>
      <c r="R412" s="14">
        <v>2.5550000000000002</v>
      </c>
      <c r="T412" s="14">
        <v>2.4500000000000002</v>
      </c>
      <c r="U412" s="14">
        <v>2.48</v>
      </c>
      <c r="V412" s="14">
        <v>2.44</v>
      </c>
      <c r="X412" s="14">
        <v>2.75</v>
      </c>
      <c r="Y412" s="14">
        <v>2.72</v>
      </c>
    </row>
    <row r="413" spans="1:25" x14ac:dyDescent="0.25">
      <c r="A413" s="18">
        <v>35654</v>
      </c>
      <c r="B413" s="24">
        <f t="shared" si="7"/>
        <v>409</v>
      </c>
      <c r="C413" s="14" t="s">
        <v>197</v>
      </c>
      <c r="D413" s="38" t="s">
        <v>240</v>
      </c>
      <c r="E413" s="14">
        <v>2.57</v>
      </c>
      <c r="F413" s="14">
        <v>2.48</v>
      </c>
      <c r="H413" s="14">
        <v>2.5499999999999998</v>
      </c>
      <c r="K413" s="14">
        <v>2.4500000000000002</v>
      </c>
      <c r="L413" s="19">
        <v>2.39</v>
      </c>
      <c r="M413" s="19">
        <v>1.43</v>
      </c>
      <c r="N413" s="14">
        <v>1.135</v>
      </c>
      <c r="Q413" s="14">
        <v>2.6949999999999998</v>
      </c>
      <c r="R413" s="14">
        <v>2.5550000000000002</v>
      </c>
      <c r="T413" s="14">
        <v>2.3199999999999998</v>
      </c>
      <c r="U413" s="14">
        <v>2.3450000000000002</v>
      </c>
      <c r="V413" s="14">
        <v>2.5950000000000002</v>
      </c>
      <c r="X413" s="14">
        <v>2.62</v>
      </c>
      <c r="Y413" s="14">
        <v>2.74</v>
      </c>
    </row>
    <row r="414" spans="1:25" x14ac:dyDescent="0.25">
      <c r="A414" s="18">
        <v>35655</v>
      </c>
      <c r="B414" s="24">
        <f t="shared" si="7"/>
        <v>410</v>
      </c>
      <c r="C414" s="14" t="s">
        <v>198</v>
      </c>
      <c r="D414" s="38" t="s">
        <v>240</v>
      </c>
      <c r="E414" s="14">
        <v>2.4300000000000002</v>
      </c>
      <c r="F414" s="14">
        <v>2.34</v>
      </c>
      <c r="H414" s="14">
        <v>2.415</v>
      </c>
      <c r="K414" s="14">
        <v>2.3149999999999999</v>
      </c>
      <c r="L414" s="19">
        <v>2.2799999999999998</v>
      </c>
      <c r="M414" s="19">
        <v>1.42</v>
      </c>
      <c r="N414" s="14">
        <v>1.1850000000000001</v>
      </c>
      <c r="Q414" s="14">
        <v>2.58</v>
      </c>
      <c r="R414" s="14">
        <v>2.4249999999999998</v>
      </c>
      <c r="T414" s="14">
        <v>2.4300000000000002</v>
      </c>
      <c r="U414" s="14">
        <v>2.4449999999999998</v>
      </c>
      <c r="V414" s="14">
        <v>2.61</v>
      </c>
      <c r="X414" s="14">
        <v>2.7250000000000001</v>
      </c>
      <c r="Y414" s="14">
        <v>2.63</v>
      </c>
    </row>
    <row r="415" spans="1:25" x14ac:dyDescent="0.25">
      <c r="A415" s="18">
        <v>35656</v>
      </c>
      <c r="B415" s="24">
        <f t="shared" si="7"/>
        <v>411</v>
      </c>
      <c r="C415" s="14" t="s">
        <v>199</v>
      </c>
      <c r="D415" s="38" t="s">
        <v>240</v>
      </c>
      <c r="E415" s="14">
        <v>2.5550000000000002</v>
      </c>
      <c r="F415" s="14">
        <v>2.44</v>
      </c>
      <c r="H415" s="14">
        <v>2.56</v>
      </c>
      <c r="K415" s="14">
        <v>2.4249999999999998</v>
      </c>
      <c r="L415" s="19">
        <v>2.38</v>
      </c>
      <c r="M415" s="19">
        <v>1.44</v>
      </c>
      <c r="N415" s="14">
        <v>1.1950000000000001</v>
      </c>
      <c r="Q415" s="14">
        <v>2.6749999999999998</v>
      </c>
      <c r="R415" s="14">
        <v>2.5499999999999998</v>
      </c>
      <c r="T415" s="14">
        <v>2.4300000000000002</v>
      </c>
      <c r="U415" s="14">
        <v>2.4449999999999998</v>
      </c>
      <c r="V415" s="14">
        <v>2.5099999999999998</v>
      </c>
      <c r="X415" s="14">
        <v>2.7250000000000001</v>
      </c>
      <c r="Y415" s="14">
        <v>2.78</v>
      </c>
    </row>
    <row r="416" spans="1:25" x14ac:dyDescent="0.25">
      <c r="A416" s="18">
        <v>35657</v>
      </c>
      <c r="B416" s="24">
        <f t="shared" si="7"/>
        <v>412</v>
      </c>
      <c r="C416" s="14" t="s">
        <v>200</v>
      </c>
      <c r="D416" s="38" t="s">
        <v>240</v>
      </c>
      <c r="E416" s="14">
        <v>2.5150000000000001</v>
      </c>
      <c r="F416" s="14">
        <v>2.3650000000000002</v>
      </c>
      <c r="H416" s="14">
        <v>2.56</v>
      </c>
      <c r="K416" s="14">
        <v>2.415</v>
      </c>
      <c r="L416" s="19">
        <v>2.23</v>
      </c>
      <c r="M416" s="19">
        <v>1.47</v>
      </c>
      <c r="N416" s="14">
        <v>1.1950000000000001</v>
      </c>
      <c r="Q416" s="14">
        <v>2.67</v>
      </c>
      <c r="R416" s="14">
        <v>2.4500000000000002</v>
      </c>
      <c r="T416" s="14">
        <v>2.4049999999999998</v>
      </c>
      <c r="U416" s="14">
        <v>2.4350000000000001</v>
      </c>
      <c r="V416" s="14">
        <v>2.605</v>
      </c>
      <c r="X416" s="14">
        <v>2.7549999999999999</v>
      </c>
      <c r="Y416" s="14">
        <v>2.75</v>
      </c>
    </row>
    <row r="417" spans="1:25" x14ac:dyDescent="0.25">
      <c r="A417" s="18">
        <v>35658</v>
      </c>
      <c r="B417" s="24">
        <f t="shared" si="7"/>
        <v>413</v>
      </c>
      <c r="C417" s="14" t="s">
        <v>201</v>
      </c>
      <c r="D417" s="38" t="s">
        <v>240</v>
      </c>
      <c r="E417" s="14">
        <v>2.5150000000000001</v>
      </c>
      <c r="F417" s="14">
        <v>2.3650000000000002</v>
      </c>
      <c r="H417" s="14">
        <v>2.56</v>
      </c>
      <c r="K417" s="14">
        <v>2.415</v>
      </c>
      <c r="L417" s="19">
        <v>2.23</v>
      </c>
      <c r="M417" s="19">
        <v>1.47</v>
      </c>
      <c r="N417" s="14">
        <v>1.1950000000000001</v>
      </c>
      <c r="Q417" s="14">
        <v>2.67</v>
      </c>
      <c r="R417" s="14">
        <v>2.4500000000000002</v>
      </c>
      <c r="T417" s="14">
        <v>2.4049999999999998</v>
      </c>
      <c r="U417" s="14">
        <v>2.4350000000000001</v>
      </c>
      <c r="V417" s="14">
        <v>2.605</v>
      </c>
      <c r="X417" s="14">
        <v>2.7549999999999999</v>
      </c>
      <c r="Y417" s="14">
        <v>2.75</v>
      </c>
    </row>
    <row r="418" spans="1:25" x14ac:dyDescent="0.25">
      <c r="A418" s="18">
        <v>35659</v>
      </c>
      <c r="B418" s="24">
        <f t="shared" si="7"/>
        <v>414</v>
      </c>
      <c r="C418" s="14" t="s">
        <v>202</v>
      </c>
      <c r="D418" s="38" t="s">
        <v>240</v>
      </c>
      <c r="E418" s="14">
        <v>2.5150000000000001</v>
      </c>
      <c r="F418" s="14">
        <v>2.3650000000000002</v>
      </c>
      <c r="H418" s="14">
        <v>2.56</v>
      </c>
      <c r="K418" s="14">
        <v>2.415</v>
      </c>
      <c r="L418" s="19">
        <v>2.23</v>
      </c>
      <c r="M418" s="19">
        <v>1.47</v>
      </c>
      <c r="N418" s="14">
        <v>1.1950000000000001</v>
      </c>
      <c r="Q418" s="14">
        <v>2.67</v>
      </c>
      <c r="R418" s="14">
        <v>2.4500000000000002</v>
      </c>
      <c r="T418" s="14">
        <v>2.4350000000000001</v>
      </c>
      <c r="U418" s="14">
        <v>2.4500000000000002</v>
      </c>
      <c r="V418" s="14">
        <v>2.605</v>
      </c>
      <c r="X418" s="14">
        <v>2.7850000000000001</v>
      </c>
      <c r="Y418" s="14">
        <v>2.75</v>
      </c>
    </row>
    <row r="419" spans="1:25" x14ac:dyDescent="0.25">
      <c r="A419" s="18">
        <v>35660</v>
      </c>
      <c r="B419" s="24">
        <f t="shared" si="7"/>
        <v>415</v>
      </c>
      <c r="C419" s="14" t="s">
        <v>196</v>
      </c>
      <c r="D419" s="38" t="s">
        <v>240</v>
      </c>
      <c r="E419" s="14">
        <v>2.5499999999999998</v>
      </c>
      <c r="F419" s="14">
        <v>2.4300000000000002</v>
      </c>
      <c r="H419" s="14">
        <v>2.5750000000000002</v>
      </c>
      <c r="K419" s="14">
        <v>2.42</v>
      </c>
      <c r="L419" s="19">
        <v>2.3450000000000002</v>
      </c>
      <c r="M419" s="19">
        <v>1.4750000000000001</v>
      </c>
      <c r="N419" s="14">
        <v>1.1950000000000001</v>
      </c>
      <c r="Q419" s="14">
        <v>2.69</v>
      </c>
      <c r="R419" s="14">
        <v>2.5249999999999999</v>
      </c>
      <c r="T419" s="14">
        <v>2.4649999999999999</v>
      </c>
      <c r="U419" s="14">
        <v>2.4849999999999999</v>
      </c>
      <c r="V419" s="14">
        <v>2.605</v>
      </c>
      <c r="X419" s="14">
        <v>2.8250000000000002</v>
      </c>
      <c r="Y419" s="14">
        <v>2.7549999999999999</v>
      </c>
    </row>
    <row r="420" spans="1:25" x14ac:dyDescent="0.25">
      <c r="A420" s="18">
        <v>35661</v>
      </c>
      <c r="B420" s="24">
        <f t="shared" si="7"/>
        <v>416</v>
      </c>
      <c r="C420" s="14" t="s">
        <v>197</v>
      </c>
      <c r="D420" s="38" t="s">
        <v>240</v>
      </c>
      <c r="E420" s="14">
        <v>2.6150000000000002</v>
      </c>
      <c r="F420" s="14">
        <v>2.4700000000000002</v>
      </c>
      <c r="H420" s="14">
        <v>2.6349999999999998</v>
      </c>
      <c r="K420" s="14">
        <v>2.4550000000000001</v>
      </c>
      <c r="L420" s="19">
        <v>2.39</v>
      </c>
      <c r="M420" s="19">
        <v>1.52</v>
      </c>
      <c r="N420" s="14">
        <v>1.2050000000000001</v>
      </c>
      <c r="Q420" s="14">
        <v>2.7250000000000001</v>
      </c>
      <c r="R420" s="14">
        <v>2.5150000000000001</v>
      </c>
      <c r="T420" s="14">
        <v>2.5</v>
      </c>
      <c r="U420" s="14">
        <v>2.5249999999999999</v>
      </c>
      <c r="V420" s="14">
        <v>2.625</v>
      </c>
      <c r="X420" s="14">
        <v>2.8250000000000002</v>
      </c>
      <c r="Y420" s="14">
        <v>2.79</v>
      </c>
    </row>
    <row r="421" spans="1:25" x14ac:dyDescent="0.25">
      <c r="A421" s="18">
        <v>35662</v>
      </c>
      <c r="B421" s="24">
        <f t="shared" si="7"/>
        <v>417</v>
      </c>
      <c r="C421" s="14" t="s">
        <v>198</v>
      </c>
      <c r="D421" s="38" t="s">
        <v>240</v>
      </c>
      <c r="E421" s="14">
        <v>2.625</v>
      </c>
      <c r="F421" s="14">
        <v>2.4950000000000001</v>
      </c>
      <c r="H421" s="14">
        <v>2.625</v>
      </c>
      <c r="K421" s="14">
        <v>2.5</v>
      </c>
      <c r="L421" s="19">
        <v>2.42</v>
      </c>
      <c r="M421" s="19">
        <v>1.5149999999999999</v>
      </c>
      <c r="N421" s="14">
        <v>1.23</v>
      </c>
      <c r="Q421" s="14">
        <v>2.75</v>
      </c>
      <c r="R421" s="14">
        <v>2.6349999999999998</v>
      </c>
      <c r="T421" s="14">
        <v>2.3199999999999998</v>
      </c>
      <c r="U421" s="14">
        <v>2.355</v>
      </c>
      <c r="V421" s="14">
        <v>2.665</v>
      </c>
      <c r="X421" s="14">
        <v>2.66</v>
      </c>
      <c r="Y421" s="14">
        <v>2.83</v>
      </c>
    </row>
    <row r="422" spans="1:25" x14ac:dyDescent="0.25">
      <c r="A422" s="18">
        <v>35663</v>
      </c>
      <c r="B422" s="24">
        <f t="shared" si="7"/>
        <v>418</v>
      </c>
      <c r="C422" s="14" t="s">
        <v>199</v>
      </c>
      <c r="D422" s="38" t="s">
        <v>240</v>
      </c>
      <c r="E422" s="14">
        <v>2.44</v>
      </c>
      <c r="F422" s="14">
        <v>2.3050000000000002</v>
      </c>
      <c r="H422" s="14">
        <v>2.46</v>
      </c>
      <c r="K422" s="14">
        <v>2.3250000000000002</v>
      </c>
      <c r="L422" s="19">
        <v>2.2349999999999999</v>
      </c>
      <c r="M422" s="19">
        <v>1.49</v>
      </c>
      <c r="N422" s="14">
        <v>1.24</v>
      </c>
      <c r="Q422" s="14">
        <v>2.6150000000000002</v>
      </c>
      <c r="R422" s="14">
        <v>2.4449999999999998</v>
      </c>
      <c r="T422" s="14">
        <v>2.3199999999999998</v>
      </c>
      <c r="U422" s="14">
        <v>2.355</v>
      </c>
      <c r="V422" s="14">
        <v>2.6949999999999998</v>
      </c>
      <c r="X422" s="14">
        <v>2.66</v>
      </c>
      <c r="Y422" s="14">
        <v>2.83</v>
      </c>
    </row>
    <row r="423" spans="1:25" x14ac:dyDescent="0.25">
      <c r="A423" s="18">
        <v>35664</v>
      </c>
      <c r="B423" s="24">
        <f t="shared" si="7"/>
        <v>419</v>
      </c>
      <c r="C423" s="14" t="s">
        <v>200</v>
      </c>
      <c r="D423" s="38" t="s">
        <v>240</v>
      </c>
      <c r="E423" s="14">
        <v>2.44</v>
      </c>
      <c r="F423" s="14">
        <v>2.2000000000000002</v>
      </c>
      <c r="H423" s="14">
        <v>2.4300000000000002</v>
      </c>
      <c r="K423" s="14">
        <v>2.2850000000000001</v>
      </c>
      <c r="L423" s="19">
        <v>2.11</v>
      </c>
      <c r="M423" s="19">
        <v>1.4550000000000001</v>
      </c>
      <c r="N423" s="14">
        <v>1.2450000000000001</v>
      </c>
      <c r="Q423" s="14">
        <v>2.605</v>
      </c>
      <c r="R423" s="14">
        <v>2.395</v>
      </c>
      <c r="T423" s="14">
        <v>2.2799999999999998</v>
      </c>
      <c r="U423" s="14">
        <v>2.3149999999999999</v>
      </c>
      <c r="V423" s="14">
        <v>2.4849999999999999</v>
      </c>
      <c r="X423" s="14">
        <v>2.6349999999999998</v>
      </c>
      <c r="Y423" s="14">
        <v>2.6</v>
      </c>
    </row>
    <row r="424" spans="1:25" x14ac:dyDescent="0.25">
      <c r="A424" s="18">
        <v>35665</v>
      </c>
      <c r="B424" s="24">
        <f t="shared" si="7"/>
        <v>420</v>
      </c>
      <c r="C424" s="14" t="s">
        <v>201</v>
      </c>
      <c r="D424" s="38" t="s">
        <v>240</v>
      </c>
      <c r="E424" s="14">
        <v>2.44</v>
      </c>
      <c r="F424" s="14">
        <v>2.2000000000000002</v>
      </c>
      <c r="H424" s="14">
        <v>2.4300000000000002</v>
      </c>
      <c r="K424" s="14">
        <v>2.2850000000000001</v>
      </c>
      <c r="L424" s="19">
        <v>2.11</v>
      </c>
      <c r="M424" s="19">
        <v>1.4550000000000001</v>
      </c>
      <c r="N424" s="14">
        <v>1.2450000000000001</v>
      </c>
      <c r="Q424" s="14">
        <v>2.605</v>
      </c>
      <c r="R424" s="14">
        <v>2.395</v>
      </c>
      <c r="T424" s="14">
        <v>2.2799999999999998</v>
      </c>
      <c r="U424" s="14">
        <v>2.3149999999999999</v>
      </c>
      <c r="V424" s="14">
        <v>2.4849999999999999</v>
      </c>
      <c r="X424" s="14">
        <v>2.6349999999999998</v>
      </c>
      <c r="Y424" s="14">
        <v>2.6</v>
      </c>
    </row>
    <row r="425" spans="1:25" x14ac:dyDescent="0.25">
      <c r="A425" s="18">
        <v>35666</v>
      </c>
      <c r="B425" s="24">
        <f t="shared" si="7"/>
        <v>421</v>
      </c>
      <c r="C425" s="14" t="s">
        <v>202</v>
      </c>
      <c r="D425" s="38" t="s">
        <v>240</v>
      </c>
      <c r="E425" s="14">
        <v>2.44</v>
      </c>
      <c r="F425" s="14">
        <v>2.2000000000000002</v>
      </c>
      <c r="H425" s="14">
        <v>2.4300000000000002</v>
      </c>
      <c r="K425" s="14">
        <v>2.2850000000000001</v>
      </c>
      <c r="L425" s="19">
        <v>2.11</v>
      </c>
      <c r="M425" s="19">
        <v>1.4550000000000001</v>
      </c>
      <c r="N425" s="14">
        <v>1.2450000000000001</v>
      </c>
      <c r="Q425" s="14">
        <v>2.605</v>
      </c>
      <c r="R425" s="14">
        <v>2.395</v>
      </c>
      <c r="T425" s="14">
        <v>2.41</v>
      </c>
      <c r="U425" s="14">
        <v>2.44</v>
      </c>
      <c r="V425" s="14">
        <v>2.4849999999999999</v>
      </c>
      <c r="X425" s="14">
        <v>2.71</v>
      </c>
      <c r="Y425" s="14">
        <v>2.6</v>
      </c>
    </row>
    <row r="426" spans="1:25" x14ac:dyDescent="0.25">
      <c r="A426" s="18">
        <v>35667</v>
      </c>
      <c r="B426" s="24">
        <f t="shared" si="7"/>
        <v>422</v>
      </c>
      <c r="C426" s="14" t="s">
        <v>196</v>
      </c>
      <c r="D426" s="38" t="s">
        <v>240</v>
      </c>
      <c r="E426" s="14">
        <v>2.52</v>
      </c>
      <c r="F426" s="14">
        <v>2.415</v>
      </c>
      <c r="H426" s="14">
        <v>2.5150000000000001</v>
      </c>
      <c r="K426" s="14">
        <v>2.4249999999999998</v>
      </c>
      <c r="L426" s="19">
        <v>2.3450000000000002</v>
      </c>
      <c r="M426" s="19">
        <v>1.4750000000000001</v>
      </c>
      <c r="N426" s="14">
        <v>1.2450000000000001</v>
      </c>
      <c r="Q426" s="14">
        <v>2.7149999999999999</v>
      </c>
      <c r="R426" s="14">
        <v>2.57</v>
      </c>
      <c r="T426" s="14">
        <v>2.4849999999999999</v>
      </c>
      <c r="U426" s="14">
        <v>2.5049999999999999</v>
      </c>
      <c r="V426" s="14">
        <v>2.4849999999999999</v>
      </c>
      <c r="X426" s="14">
        <v>2.7850000000000001</v>
      </c>
      <c r="Y426" s="14">
        <v>2.71</v>
      </c>
    </row>
    <row r="427" spans="1:25" x14ac:dyDescent="0.25">
      <c r="A427" s="18">
        <v>35668</v>
      </c>
      <c r="B427" s="24">
        <f t="shared" si="7"/>
        <v>423</v>
      </c>
      <c r="C427" s="14" t="s">
        <v>197</v>
      </c>
      <c r="D427" s="38" t="s">
        <v>240</v>
      </c>
      <c r="E427" s="14">
        <v>2.58</v>
      </c>
      <c r="F427" s="14">
        <v>2.5299999999999998</v>
      </c>
      <c r="H427" s="14">
        <v>2.585</v>
      </c>
      <c r="K427" s="14">
        <v>2.48</v>
      </c>
      <c r="L427" s="19">
        <v>2.4649999999999999</v>
      </c>
      <c r="M427" s="19">
        <v>1.49</v>
      </c>
      <c r="N427" s="14">
        <v>1.25</v>
      </c>
      <c r="Q427" s="14">
        <v>2.78</v>
      </c>
      <c r="R427" s="14">
        <v>2.69</v>
      </c>
      <c r="T427" s="14">
        <v>2.395</v>
      </c>
      <c r="U427" s="14">
        <v>2.4300000000000002</v>
      </c>
      <c r="V427" s="14">
        <v>2.62</v>
      </c>
      <c r="X427" s="14">
        <v>2.72</v>
      </c>
      <c r="Y427" s="14">
        <v>2.7749999999999999</v>
      </c>
    </row>
    <row r="428" spans="1:25" x14ac:dyDescent="0.25">
      <c r="A428" s="18">
        <v>35669</v>
      </c>
      <c r="B428" s="24">
        <f t="shared" si="7"/>
        <v>424</v>
      </c>
      <c r="C428" s="14" t="s">
        <v>198</v>
      </c>
      <c r="D428" s="38" t="s">
        <v>240</v>
      </c>
      <c r="E428" s="14">
        <v>2.5049999999999999</v>
      </c>
      <c r="F428" s="14">
        <v>2.415</v>
      </c>
      <c r="H428" s="14">
        <v>2.4900000000000002</v>
      </c>
      <c r="K428" s="14">
        <v>2.415</v>
      </c>
      <c r="L428" s="19">
        <v>2.3849999999999998</v>
      </c>
      <c r="M428" s="19">
        <v>1.4750000000000001</v>
      </c>
      <c r="N428" s="14">
        <v>1.26</v>
      </c>
      <c r="Q428" s="14">
        <v>2.7149999999999999</v>
      </c>
      <c r="R428" s="14">
        <v>2.59</v>
      </c>
      <c r="T428" s="14">
        <v>2.4750000000000001</v>
      </c>
      <c r="U428" s="14">
        <v>2.5099999999999998</v>
      </c>
      <c r="V428" s="14">
        <v>2.6749999999999998</v>
      </c>
      <c r="X428" s="14">
        <v>2.78</v>
      </c>
      <c r="Y428" s="14">
        <v>2.71</v>
      </c>
    </row>
    <row r="429" spans="1:25" x14ac:dyDescent="0.25">
      <c r="A429" s="18">
        <v>35670</v>
      </c>
      <c r="B429" s="24">
        <f t="shared" si="7"/>
        <v>425</v>
      </c>
      <c r="C429" s="14" t="s">
        <v>199</v>
      </c>
      <c r="D429" s="38" t="s">
        <v>240</v>
      </c>
      <c r="E429" s="14">
        <v>2.5649999999999999</v>
      </c>
      <c r="F429" s="14">
        <v>2.4550000000000001</v>
      </c>
      <c r="H429" s="14">
        <v>2.5550000000000002</v>
      </c>
      <c r="K429" s="14">
        <v>2.4750000000000001</v>
      </c>
      <c r="L429" s="19">
        <v>2.415</v>
      </c>
      <c r="M429" s="19">
        <v>1.4850000000000001</v>
      </c>
      <c r="N429" s="14">
        <v>1.3</v>
      </c>
      <c r="Q429" s="14">
        <v>2.8</v>
      </c>
      <c r="R429" s="14">
        <v>2.585</v>
      </c>
      <c r="T429" s="14">
        <v>2.4750000000000001</v>
      </c>
      <c r="U429" s="14">
        <v>2.5099999999999998</v>
      </c>
      <c r="V429" s="14">
        <v>2.5950000000000002</v>
      </c>
      <c r="X429" s="14">
        <v>2.78</v>
      </c>
      <c r="Y429" s="14">
        <v>2.71</v>
      </c>
    </row>
    <row r="430" spans="1:25" x14ac:dyDescent="0.25">
      <c r="A430" s="23">
        <v>35671</v>
      </c>
      <c r="B430" s="24">
        <f t="shared" si="7"/>
        <v>426</v>
      </c>
      <c r="C430" s="14" t="s">
        <v>200</v>
      </c>
      <c r="D430" s="38" t="s">
        <v>240</v>
      </c>
      <c r="E430" s="14">
        <v>2.7</v>
      </c>
      <c r="F430" s="14">
        <v>2.4950000000000001</v>
      </c>
      <c r="H430" s="14">
        <v>2.71</v>
      </c>
      <c r="K430" s="14">
        <v>2.5950000000000002</v>
      </c>
      <c r="L430" s="19">
        <v>2.31</v>
      </c>
      <c r="M430" s="19">
        <v>1.4850000000000001</v>
      </c>
      <c r="N430" s="14">
        <v>1.32</v>
      </c>
      <c r="Q430" s="14">
        <v>3.0350000000000001</v>
      </c>
      <c r="R430" s="14">
        <v>2.64</v>
      </c>
      <c r="T430" s="14">
        <v>2.5950000000000002</v>
      </c>
      <c r="U430" s="14">
        <v>2.605</v>
      </c>
      <c r="V430" s="14">
        <v>2.76</v>
      </c>
      <c r="X430" s="14">
        <v>2.9</v>
      </c>
      <c r="Y430" s="14">
        <v>2.9049999999999998</v>
      </c>
    </row>
    <row r="431" spans="1:25" x14ac:dyDescent="0.25">
      <c r="A431" s="18">
        <v>35672</v>
      </c>
      <c r="B431" s="24">
        <f t="shared" si="7"/>
        <v>427</v>
      </c>
      <c r="C431" s="14" t="s">
        <v>201</v>
      </c>
      <c r="D431" s="38" t="s">
        <v>240</v>
      </c>
      <c r="E431" s="14">
        <v>2.7</v>
      </c>
      <c r="F431" s="14">
        <v>2.4950000000000001</v>
      </c>
      <c r="H431" s="14">
        <v>2.71</v>
      </c>
      <c r="K431" s="14">
        <v>2.5950000000000002</v>
      </c>
      <c r="L431" s="19">
        <v>2.31</v>
      </c>
      <c r="M431" s="19">
        <v>1.4850000000000001</v>
      </c>
      <c r="N431" s="14">
        <v>1.32</v>
      </c>
      <c r="Q431" s="14">
        <v>3.0350000000000001</v>
      </c>
      <c r="R431" s="14">
        <v>2.64</v>
      </c>
      <c r="T431" s="14">
        <v>2.5950000000000002</v>
      </c>
      <c r="U431" s="14">
        <v>2.605</v>
      </c>
      <c r="V431" s="14">
        <v>2.76</v>
      </c>
      <c r="X431" s="14">
        <v>2.9</v>
      </c>
      <c r="Y431" s="14">
        <v>2.9049999999999998</v>
      </c>
    </row>
    <row r="432" spans="1:25" x14ac:dyDescent="0.25">
      <c r="A432" s="18">
        <v>35673</v>
      </c>
      <c r="B432" s="24">
        <f t="shared" si="7"/>
        <v>428</v>
      </c>
      <c r="C432" s="14" t="s">
        <v>202</v>
      </c>
      <c r="D432" s="38" t="s">
        <v>241</v>
      </c>
      <c r="E432" s="14">
        <v>2.7</v>
      </c>
      <c r="F432" s="14">
        <v>2.4950000000000001</v>
      </c>
      <c r="H432" s="14">
        <v>2.71</v>
      </c>
      <c r="K432" s="14">
        <v>2.5950000000000002</v>
      </c>
      <c r="L432" s="19">
        <v>2.31</v>
      </c>
      <c r="M432" s="19">
        <v>1.4850000000000001</v>
      </c>
      <c r="N432" s="14">
        <v>1.32</v>
      </c>
      <c r="Q432" s="14">
        <v>3.0350000000000001</v>
      </c>
      <c r="R432" s="14">
        <v>2.64</v>
      </c>
      <c r="T432" s="14">
        <v>2.5950000000000002</v>
      </c>
      <c r="U432" s="14">
        <v>2.605</v>
      </c>
      <c r="V432" s="14">
        <v>2.76</v>
      </c>
      <c r="X432" s="14">
        <v>2.9</v>
      </c>
      <c r="Y432" s="14">
        <v>2.9049999999999998</v>
      </c>
    </row>
    <row r="433" spans="1:25" x14ac:dyDescent="0.25">
      <c r="A433" s="18">
        <v>35674</v>
      </c>
      <c r="B433" s="24">
        <f t="shared" si="7"/>
        <v>429</v>
      </c>
      <c r="C433" s="14" t="s">
        <v>196</v>
      </c>
      <c r="D433" s="38" t="s">
        <v>241</v>
      </c>
      <c r="E433" s="14">
        <v>2.7</v>
      </c>
      <c r="F433" s="14">
        <v>2.4950000000000001</v>
      </c>
      <c r="H433" s="14">
        <v>2.71</v>
      </c>
      <c r="K433" s="14">
        <v>2.5950000000000002</v>
      </c>
      <c r="L433" s="19">
        <v>2.31</v>
      </c>
      <c r="M433" s="19">
        <v>1.4850000000000001</v>
      </c>
      <c r="N433" s="14">
        <v>1.32</v>
      </c>
      <c r="Q433" s="14">
        <v>3.0350000000000001</v>
      </c>
      <c r="R433" s="14">
        <v>2.64</v>
      </c>
      <c r="T433" s="14">
        <v>2.5950000000000002</v>
      </c>
      <c r="U433" s="14">
        <v>2.605</v>
      </c>
      <c r="V433" s="14">
        <v>2.76</v>
      </c>
      <c r="X433" s="14">
        <v>2.9</v>
      </c>
      <c r="Y433" s="14">
        <v>2.9049999999999998</v>
      </c>
    </row>
    <row r="434" spans="1:25" x14ac:dyDescent="0.25">
      <c r="A434" s="18">
        <v>35675</v>
      </c>
      <c r="B434" s="24">
        <f t="shared" si="7"/>
        <v>430</v>
      </c>
      <c r="C434" s="14" t="s">
        <v>197</v>
      </c>
      <c r="D434" s="38" t="s">
        <v>241</v>
      </c>
      <c r="E434" s="14">
        <v>2.78</v>
      </c>
      <c r="F434" s="14">
        <v>2.605</v>
      </c>
      <c r="H434" s="14">
        <v>2.7650000000000001</v>
      </c>
      <c r="K434" s="14">
        <v>2.63</v>
      </c>
      <c r="L434" s="19">
        <v>2.31</v>
      </c>
      <c r="M434" s="19">
        <v>1.4850000000000001</v>
      </c>
      <c r="N434" s="14">
        <v>1.2250000000000001</v>
      </c>
      <c r="Q434" s="14">
        <v>2.9449999999999998</v>
      </c>
      <c r="R434" s="14">
        <v>2.71</v>
      </c>
      <c r="T434" s="14">
        <v>2.7250000000000001</v>
      </c>
      <c r="U434" s="14">
        <v>2.7949999999999999</v>
      </c>
      <c r="V434" s="14">
        <v>2.855</v>
      </c>
      <c r="X434" s="14">
        <v>3.0150000000000001</v>
      </c>
      <c r="Y434" s="14">
        <v>2.9049999999999998</v>
      </c>
    </row>
    <row r="435" spans="1:25" x14ac:dyDescent="0.25">
      <c r="A435" s="18">
        <v>35676</v>
      </c>
      <c r="B435" s="24">
        <f t="shared" si="7"/>
        <v>431</v>
      </c>
      <c r="C435" s="14" t="s">
        <v>198</v>
      </c>
      <c r="D435" s="38" t="s">
        <v>241</v>
      </c>
      <c r="E435" s="14">
        <v>2.8450000000000002</v>
      </c>
      <c r="F435" s="14">
        <v>2.7</v>
      </c>
      <c r="H435" s="14">
        <v>2.84</v>
      </c>
      <c r="K435" s="14">
        <v>2.7549999999999999</v>
      </c>
      <c r="L435" s="19">
        <v>2.6549999999999998</v>
      </c>
      <c r="M435" s="19">
        <v>1.53</v>
      </c>
      <c r="N435" s="14">
        <v>1.1599999999999999</v>
      </c>
      <c r="Q435" s="14">
        <v>2.99</v>
      </c>
      <c r="R435" s="14">
        <v>2.875</v>
      </c>
      <c r="T435" s="14">
        <v>2.7250000000000001</v>
      </c>
      <c r="U435" s="14">
        <v>2.7949999999999999</v>
      </c>
      <c r="V435" s="14">
        <v>2.94</v>
      </c>
      <c r="X435" s="14">
        <v>3.0150000000000001</v>
      </c>
      <c r="Y435" s="14">
        <v>3.0350000000000001</v>
      </c>
    </row>
    <row r="436" spans="1:25" x14ac:dyDescent="0.25">
      <c r="A436" s="18">
        <v>35677</v>
      </c>
      <c r="B436" s="24">
        <f t="shared" si="7"/>
        <v>432</v>
      </c>
      <c r="C436" s="14" t="s">
        <v>199</v>
      </c>
      <c r="D436" s="38" t="s">
        <v>241</v>
      </c>
      <c r="E436" s="14">
        <v>2.8</v>
      </c>
      <c r="F436" s="14">
        <v>2.66</v>
      </c>
      <c r="H436" s="14">
        <v>2.81</v>
      </c>
      <c r="K436" s="14">
        <v>2.73</v>
      </c>
      <c r="L436" s="19">
        <v>2.61</v>
      </c>
      <c r="M436" s="19">
        <v>1.52</v>
      </c>
      <c r="N436" s="14">
        <v>1.1399999999999999</v>
      </c>
      <c r="Q436" s="14">
        <v>2.95</v>
      </c>
      <c r="R436" s="14">
        <v>2.76</v>
      </c>
      <c r="T436" s="14">
        <v>2.7</v>
      </c>
      <c r="U436" s="14">
        <v>2.77</v>
      </c>
      <c r="V436" s="14">
        <v>2.8050000000000002</v>
      </c>
      <c r="X436" s="14">
        <v>2.98</v>
      </c>
      <c r="Y436" s="14">
        <v>3</v>
      </c>
    </row>
    <row r="437" spans="1:25" x14ac:dyDescent="0.25">
      <c r="A437" s="18">
        <v>35678</v>
      </c>
      <c r="B437" s="24">
        <f t="shared" si="7"/>
        <v>433</v>
      </c>
      <c r="C437" s="14" t="s">
        <v>200</v>
      </c>
      <c r="D437" s="38" t="s">
        <v>241</v>
      </c>
      <c r="E437" s="14">
        <v>2.6349999999999998</v>
      </c>
      <c r="F437" s="14">
        <v>2.56</v>
      </c>
      <c r="H437" s="14">
        <v>2.6749999999999998</v>
      </c>
      <c r="K437" s="14">
        <v>2.56</v>
      </c>
      <c r="L437" s="19">
        <v>2.52</v>
      </c>
      <c r="M437" s="19">
        <v>1.5349999999999999</v>
      </c>
      <c r="N437" s="14">
        <v>1.18</v>
      </c>
      <c r="Q437" s="14">
        <v>2.76</v>
      </c>
      <c r="R437" s="14">
        <v>2.7650000000000001</v>
      </c>
      <c r="T437" s="14">
        <v>2.54</v>
      </c>
      <c r="U437" s="14">
        <v>2.56</v>
      </c>
      <c r="V437" s="14">
        <v>2.71</v>
      </c>
      <c r="X437" s="14">
        <v>2.7949999999999999</v>
      </c>
      <c r="Y437" s="14">
        <v>2.79</v>
      </c>
    </row>
    <row r="438" spans="1:25" x14ac:dyDescent="0.25">
      <c r="A438" s="18">
        <v>35679</v>
      </c>
      <c r="B438" s="24">
        <f t="shared" si="7"/>
        <v>434</v>
      </c>
      <c r="C438" s="14" t="s">
        <v>201</v>
      </c>
      <c r="D438" s="38" t="s">
        <v>241</v>
      </c>
      <c r="E438" s="14">
        <v>2.6349999999999998</v>
      </c>
      <c r="F438" s="14">
        <v>2.56</v>
      </c>
      <c r="H438" s="14">
        <v>2.6749999999999998</v>
      </c>
      <c r="K438" s="14">
        <v>2.56</v>
      </c>
      <c r="L438" s="19">
        <v>2.52</v>
      </c>
      <c r="M438" s="19">
        <v>1.5349999999999999</v>
      </c>
      <c r="N438" s="14">
        <v>1.18</v>
      </c>
      <c r="Q438" s="14">
        <v>2.76</v>
      </c>
      <c r="R438" s="14">
        <v>2.7650000000000001</v>
      </c>
      <c r="T438" s="14">
        <v>2.54</v>
      </c>
      <c r="U438" s="14">
        <v>2.56</v>
      </c>
      <c r="V438" s="14">
        <v>2.71</v>
      </c>
      <c r="X438" s="14">
        <v>2.7949999999999999</v>
      </c>
      <c r="Y438" s="14">
        <v>2.79</v>
      </c>
    </row>
    <row r="439" spans="1:25" x14ac:dyDescent="0.25">
      <c r="A439" s="18">
        <v>35680</v>
      </c>
      <c r="B439" s="24">
        <f t="shared" si="7"/>
        <v>435</v>
      </c>
      <c r="C439" s="14" t="s">
        <v>202</v>
      </c>
      <c r="D439" s="38" t="s">
        <v>241</v>
      </c>
      <c r="E439" s="14">
        <v>2.6349999999999998</v>
      </c>
      <c r="F439" s="14">
        <v>2.56</v>
      </c>
      <c r="H439" s="14">
        <v>2.6749999999999998</v>
      </c>
      <c r="K439" s="14">
        <v>2.56</v>
      </c>
      <c r="L439" s="19">
        <v>2.52</v>
      </c>
      <c r="M439" s="19">
        <v>1.5349999999999999</v>
      </c>
      <c r="N439" s="14">
        <v>1.18</v>
      </c>
      <c r="Q439" s="14">
        <v>2.76</v>
      </c>
      <c r="R439" s="14">
        <v>2.7650000000000001</v>
      </c>
      <c r="T439" s="14">
        <v>2.66</v>
      </c>
      <c r="U439" s="14">
        <v>2.69</v>
      </c>
      <c r="V439" s="14">
        <v>2.71</v>
      </c>
      <c r="X439" s="14">
        <v>2.95</v>
      </c>
      <c r="Y439" s="14">
        <v>2.79</v>
      </c>
    </row>
    <row r="440" spans="1:25" x14ac:dyDescent="0.25">
      <c r="A440" s="18">
        <v>35681</v>
      </c>
      <c r="B440" s="24">
        <f t="shared" si="7"/>
        <v>436</v>
      </c>
      <c r="C440" s="14" t="s">
        <v>196</v>
      </c>
      <c r="D440" s="38" t="s">
        <v>241</v>
      </c>
      <c r="E440" s="14">
        <v>2.59</v>
      </c>
      <c r="F440" s="14">
        <v>2.52</v>
      </c>
      <c r="H440" s="14">
        <v>2.57</v>
      </c>
      <c r="K440" s="14">
        <v>2.5</v>
      </c>
      <c r="L440" s="19">
        <v>2.46</v>
      </c>
      <c r="M440" s="19">
        <v>1.5</v>
      </c>
      <c r="N440" s="14">
        <v>1.1599999999999999</v>
      </c>
      <c r="Q440" s="14">
        <v>2.71</v>
      </c>
      <c r="R440" s="14">
        <v>2.88</v>
      </c>
      <c r="T440" s="14">
        <v>2.5</v>
      </c>
      <c r="U440" s="14">
        <v>2.5099999999999998</v>
      </c>
      <c r="V440" s="14">
        <v>2.7050000000000001</v>
      </c>
      <c r="X440" s="14">
        <v>2.75</v>
      </c>
      <c r="Y440" s="14">
        <v>2.74</v>
      </c>
    </row>
    <row r="441" spans="1:25" x14ac:dyDescent="0.25">
      <c r="A441" s="18">
        <v>35682</v>
      </c>
      <c r="B441" s="24">
        <f t="shared" si="7"/>
        <v>437</v>
      </c>
      <c r="C441" s="14" t="s">
        <v>197</v>
      </c>
      <c r="D441" s="38" t="s">
        <v>241</v>
      </c>
      <c r="E441" s="14">
        <v>2.6549999999999998</v>
      </c>
      <c r="F441" s="14">
        <v>2.66</v>
      </c>
      <c r="H441" s="14">
        <v>2.6949999999999998</v>
      </c>
      <c r="K441" s="14">
        <v>2.5950000000000002</v>
      </c>
      <c r="L441" s="19">
        <v>2.64</v>
      </c>
      <c r="M441" s="19">
        <v>1.61</v>
      </c>
      <c r="N441" s="14">
        <v>1.24</v>
      </c>
      <c r="Q441" s="14">
        <v>2.76</v>
      </c>
      <c r="R441" s="14">
        <v>2.915</v>
      </c>
      <c r="T441" s="14">
        <v>2.6</v>
      </c>
      <c r="U441" s="14">
        <v>2.625</v>
      </c>
      <c r="V441" s="14">
        <v>2.855</v>
      </c>
      <c r="X441" s="14">
        <v>2.8250000000000002</v>
      </c>
      <c r="Y441" s="14">
        <v>2.81</v>
      </c>
    </row>
    <row r="442" spans="1:25" x14ac:dyDescent="0.25">
      <c r="A442" s="18">
        <v>35683</v>
      </c>
      <c r="B442" s="24">
        <f t="shared" si="7"/>
        <v>438</v>
      </c>
      <c r="C442" s="14" t="s">
        <v>198</v>
      </c>
      <c r="D442" s="38" t="s">
        <v>241</v>
      </c>
      <c r="E442" s="14">
        <v>2.7250000000000001</v>
      </c>
      <c r="F442" s="14">
        <v>2.75</v>
      </c>
      <c r="H442" s="14">
        <v>2.7749999999999999</v>
      </c>
      <c r="K442" s="14">
        <v>2.7050000000000001</v>
      </c>
      <c r="L442" s="19">
        <v>2.74</v>
      </c>
      <c r="M442" s="19">
        <v>1.845</v>
      </c>
      <c r="N442" s="14">
        <v>1.31</v>
      </c>
      <c r="Q442" s="14">
        <v>2.85</v>
      </c>
      <c r="R442" s="14">
        <v>2.895</v>
      </c>
      <c r="T442" s="14">
        <v>2.7</v>
      </c>
      <c r="U442" s="14">
        <v>2.72</v>
      </c>
      <c r="V442" s="14">
        <v>2.83</v>
      </c>
      <c r="X442" s="14">
        <v>2.9049999999999998</v>
      </c>
      <c r="Y442" s="14">
        <v>2.895</v>
      </c>
    </row>
    <row r="443" spans="1:25" x14ac:dyDescent="0.25">
      <c r="A443" s="18">
        <v>35684</v>
      </c>
      <c r="B443" s="24">
        <f t="shared" si="7"/>
        <v>439</v>
      </c>
      <c r="C443" s="14" t="s">
        <v>199</v>
      </c>
      <c r="D443" s="38" t="s">
        <v>241</v>
      </c>
      <c r="E443" s="14">
        <v>2.7250000000000001</v>
      </c>
      <c r="F443" s="14">
        <v>2.75</v>
      </c>
      <c r="H443" s="14">
        <v>2.7749999999999999</v>
      </c>
      <c r="K443" s="14">
        <v>2.7050000000000001</v>
      </c>
      <c r="L443" s="19">
        <v>2.74</v>
      </c>
      <c r="M443" s="19">
        <v>1.845</v>
      </c>
      <c r="N443" s="14">
        <v>1.31</v>
      </c>
      <c r="Q443" s="14">
        <v>2.85</v>
      </c>
      <c r="R443" s="14">
        <v>2.915</v>
      </c>
      <c r="T443" s="14">
        <v>2.7</v>
      </c>
      <c r="U443" s="14">
        <v>2.72</v>
      </c>
      <c r="V443" s="14">
        <v>2.86</v>
      </c>
      <c r="X443" s="14">
        <v>2.9049999999999998</v>
      </c>
      <c r="Y443" s="14">
        <v>2.895</v>
      </c>
    </row>
    <row r="444" spans="1:25" x14ac:dyDescent="0.25">
      <c r="A444" s="18">
        <v>35685</v>
      </c>
      <c r="B444" s="24">
        <f t="shared" si="7"/>
        <v>440</v>
      </c>
      <c r="C444" s="14" t="s">
        <v>200</v>
      </c>
      <c r="D444" s="38" t="s">
        <v>241</v>
      </c>
      <c r="E444" s="14">
        <v>2.87</v>
      </c>
      <c r="F444" s="14">
        <v>2.77</v>
      </c>
      <c r="H444" s="14">
        <v>2.9049999999999998</v>
      </c>
      <c r="K444" s="14">
        <v>2.76</v>
      </c>
      <c r="L444" s="19">
        <v>2.7349999999999999</v>
      </c>
      <c r="M444" s="19">
        <v>1.85</v>
      </c>
      <c r="N444" s="14">
        <v>1.0449999999999999</v>
      </c>
      <c r="Q444" s="14">
        <v>2.9750000000000001</v>
      </c>
      <c r="R444" s="14">
        <v>2.9350000000000001</v>
      </c>
      <c r="T444" s="14">
        <v>2.7450000000000001</v>
      </c>
      <c r="U444" s="14">
        <v>2.78</v>
      </c>
      <c r="V444" s="14">
        <v>2.95</v>
      </c>
      <c r="X444" s="14">
        <v>3.01</v>
      </c>
      <c r="Y444" s="14">
        <v>3.02</v>
      </c>
    </row>
    <row r="445" spans="1:25" x14ac:dyDescent="0.25">
      <c r="A445" s="18">
        <v>35686</v>
      </c>
      <c r="B445" s="24">
        <f t="shared" si="7"/>
        <v>441</v>
      </c>
      <c r="C445" s="14" t="s">
        <v>201</v>
      </c>
      <c r="D445" s="38" t="s">
        <v>241</v>
      </c>
      <c r="E445" s="14">
        <v>2.87</v>
      </c>
      <c r="F445" s="14">
        <v>2.77</v>
      </c>
      <c r="H445" s="14">
        <v>2.9049999999999998</v>
      </c>
      <c r="K445" s="14">
        <v>2.76</v>
      </c>
      <c r="L445" s="19">
        <v>2.7349999999999999</v>
      </c>
      <c r="M445" s="19">
        <v>1.85</v>
      </c>
      <c r="N445" s="14">
        <v>1.0449999999999999</v>
      </c>
      <c r="Q445" s="14">
        <v>2.9750000000000001</v>
      </c>
      <c r="R445" s="14">
        <v>2.9350000000000001</v>
      </c>
      <c r="T445" s="14">
        <v>2.7450000000000001</v>
      </c>
      <c r="U445" s="14">
        <v>2.78</v>
      </c>
      <c r="V445" s="14">
        <v>2.95</v>
      </c>
      <c r="X445" s="14">
        <v>3.01</v>
      </c>
      <c r="Y445" s="14">
        <v>3.02</v>
      </c>
    </row>
    <row r="446" spans="1:25" x14ac:dyDescent="0.25">
      <c r="A446" s="18">
        <v>35687</v>
      </c>
      <c r="B446" s="24">
        <f t="shared" si="7"/>
        <v>442</v>
      </c>
      <c r="C446" s="14" t="s">
        <v>202</v>
      </c>
      <c r="D446" s="38" t="s">
        <v>241</v>
      </c>
      <c r="E446" s="14">
        <v>2.87</v>
      </c>
      <c r="F446" s="14">
        <v>2.77</v>
      </c>
      <c r="H446" s="14">
        <v>2.9049999999999998</v>
      </c>
      <c r="K446" s="14">
        <v>2.76</v>
      </c>
      <c r="L446" s="19">
        <v>2.7349999999999999</v>
      </c>
      <c r="M446" s="19">
        <v>1.85</v>
      </c>
      <c r="N446" s="14">
        <v>1.0449999999999999</v>
      </c>
      <c r="Q446" s="14">
        <v>2.9750000000000001</v>
      </c>
      <c r="R446" s="14">
        <v>2.9350000000000001</v>
      </c>
      <c r="T446" s="14">
        <v>2.72</v>
      </c>
      <c r="U446" s="14">
        <v>2.75</v>
      </c>
      <c r="V446" s="14">
        <v>2.95</v>
      </c>
      <c r="X446" s="14">
        <v>2.9449999999999998</v>
      </c>
      <c r="Y446" s="14">
        <v>3.02</v>
      </c>
    </row>
    <row r="447" spans="1:25" x14ac:dyDescent="0.25">
      <c r="A447" s="18">
        <v>35688</v>
      </c>
      <c r="B447" s="24">
        <f t="shared" si="7"/>
        <v>443</v>
      </c>
      <c r="C447" s="14" t="s">
        <v>196</v>
      </c>
      <c r="D447" s="38" t="s">
        <v>241</v>
      </c>
      <c r="E447" s="14">
        <v>2.87</v>
      </c>
      <c r="F447" s="14">
        <v>2.77</v>
      </c>
      <c r="H447" s="14">
        <v>2.9049999999999998</v>
      </c>
      <c r="K447" s="14">
        <v>2.76</v>
      </c>
      <c r="L447" s="19">
        <v>2.7349999999999999</v>
      </c>
      <c r="M447" s="19">
        <v>1.85</v>
      </c>
      <c r="N447" s="14">
        <v>1.0449999999999999</v>
      </c>
      <c r="Q447" s="14">
        <v>2.9750000000000001</v>
      </c>
      <c r="R447" s="14">
        <v>2.9249999999999998</v>
      </c>
      <c r="T447" s="14">
        <v>2.7450000000000001</v>
      </c>
      <c r="U447" s="14">
        <v>2.78</v>
      </c>
      <c r="V447" s="14">
        <v>2.95</v>
      </c>
      <c r="X447" s="14">
        <v>3.01</v>
      </c>
      <c r="Y447" s="14">
        <v>3.02</v>
      </c>
    </row>
    <row r="448" spans="1:25" x14ac:dyDescent="0.25">
      <c r="A448" s="18">
        <v>35689</v>
      </c>
      <c r="B448" s="24">
        <f t="shared" si="7"/>
        <v>444</v>
      </c>
      <c r="C448" s="14" t="s">
        <v>197</v>
      </c>
      <c r="D448" s="38" t="s">
        <v>241</v>
      </c>
      <c r="E448" s="14">
        <v>2.8650000000000002</v>
      </c>
      <c r="F448" s="14">
        <v>2.7850000000000001</v>
      </c>
      <c r="H448" s="14">
        <v>2.9049999999999998</v>
      </c>
      <c r="K448" s="14">
        <v>2.8050000000000002</v>
      </c>
      <c r="L448" s="19">
        <v>2.76</v>
      </c>
      <c r="M448" s="19">
        <v>1.855</v>
      </c>
      <c r="N448" s="14">
        <v>1.1599999999999999</v>
      </c>
      <c r="Q448" s="14">
        <v>2.9750000000000001</v>
      </c>
      <c r="R448" s="14">
        <v>2.9049999999999998</v>
      </c>
      <c r="T448" s="14">
        <v>2.81</v>
      </c>
      <c r="U448" s="14">
        <v>2.8149999999999999</v>
      </c>
      <c r="V448" s="14">
        <v>2.93</v>
      </c>
      <c r="X448" s="14">
        <v>3.07</v>
      </c>
      <c r="Y448" s="14">
        <v>3.05</v>
      </c>
    </row>
    <row r="449" spans="1:25" x14ac:dyDescent="0.25">
      <c r="A449" s="18">
        <v>35690</v>
      </c>
      <c r="B449" s="24">
        <f t="shared" si="7"/>
        <v>445</v>
      </c>
      <c r="C449" s="14" t="s">
        <v>198</v>
      </c>
      <c r="D449" s="38" t="s">
        <v>241</v>
      </c>
      <c r="E449" s="14">
        <v>2.7450000000000001</v>
      </c>
      <c r="F449" s="14">
        <v>2.69</v>
      </c>
      <c r="H449" s="14">
        <v>2.8050000000000002</v>
      </c>
      <c r="K449" s="14">
        <v>2.69</v>
      </c>
      <c r="L449" s="19">
        <v>2.66</v>
      </c>
      <c r="M449" s="19">
        <v>1.92</v>
      </c>
      <c r="N449" s="14">
        <v>1.2450000000000001</v>
      </c>
      <c r="Q449" s="14">
        <v>2.895</v>
      </c>
      <c r="R449" s="14">
        <v>2.85</v>
      </c>
      <c r="T449" s="14">
        <v>2.6850000000000001</v>
      </c>
      <c r="U449" s="14">
        <v>2.7050000000000001</v>
      </c>
      <c r="V449" s="14">
        <v>2.88</v>
      </c>
      <c r="X449" s="14">
        <v>2.98</v>
      </c>
      <c r="Y449" s="14">
        <v>2.9550000000000001</v>
      </c>
    </row>
    <row r="450" spans="1:25" x14ac:dyDescent="0.25">
      <c r="A450" s="18">
        <v>35691</v>
      </c>
      <c r="B450" s="24">
        <f t="shared" si="7"/>
        <v>446</v>
      </c>
      <c r="C450" s="14" t="s">
        <v>199</v>
      </c>
      <c r="D450" s="38" t="s">
        <v>241</v>
      </c>
      <c r="E450" s="14">
        <v>2.7450000000000001</v>
      </c>
      <c r="F450" s="14">
        <v>2.69</v>
      </c>
      <c r="H450" s="14">
        <v>2.8050000000000002</v>
      </c>
      <c r="K450" s="14">
        <v>2.69</v>
      </c>
      <c r="L450" s="19">
        <v>2.66</v>
      </c>
      <c r="M450" s="19">
        <v>1.92</v>
      </c>
      <c r="N450" s="14">
        <v>1.2450000000000001</v>
      </c>
      <c r="Q450" s="14">
        <v>2.895</v>
      </c>
      <c r="R450" s="14">
        <v>2.9249999999999998</v>
      </c>
      <c r="T450" s="14">
        <v>2.6850000000000001</v>
      </c>
      <c r="U450" s="14">
        <v>2.7050000000000001</v>
      </c>
      <c r="V450" s="14">
        <v>2.9750000000000001</v>
      </c>
      <c r="X450" s="14">
        <v>2.98</v>
      </c>
      <c r="Y450" s="14">
        <v>2.9550000000000001</v>
      </c>
    </row>
    <row r="451" spans="1:25" x14ac:dyDescent="0.25">
      <c r="A451" s="18">
        <v>35692</v>
      </c>
      <c r="B451" s="24">
        <f t="shared" si="7"/>
        <v>447</v>
      </c>
      <c r="C451" s="14" t="s">
        <v>200</v>
      </c>
      <c r="D451" s="38" t="s">
        <v>241</v>
      </c>
      <c r="E451" s="14">
        <v>2.93</v>
      </c>
      <c r="F451" s="14">
        <v>2.71</v>
      </c>
      <c r="H451" s="14">
        <v>2.89</v>
      </c>
      <c r="K451" s="14">
        <v>2.75</v>
      </c>
      <c r="L451" s="19">
        <v>2.64</v>
      </c>
      <c r="M451" s="19">
        <v>1.9550000000000001</v>
      </c>
      <c r="N451" s="14">
        <v>1.2150000000000001</v>
      </c>
      <c r="Q451" s="14">
        <v>3.0750000000000002</v>
      </c>
      <c r="R451" s="14">
        <v>2.7949999999999999</v>
      </c>
      <c r="T451" s="14">
        <v>2.7349999999999999</v>
      </c>
      <c r="U451" s="14">
        <v>2.77</v>
      </c>
      <c r="V451" s="14">
        <v>3.04</v>
      </c>
      <c r="X451" s="14">
        <v>3.17</v>
      </c>
      <c r="Y451" s="14">
        <v>3.15</v>
      </c>
    </row>
    <row r="452" spans="1:25" x14ac:dyDescent="0.25">
      <c r="A452" s="18">
        <v>35693</v>
      </c>
      <c r="B452" s="24">
        <f t="shared" si="7"/>
        <v>448</v>
      </c>
      <c r="C452" s="14" t="s">
        <v>201</v>
      </c>
      <c r="D452" s="38" t="s">
        <v>241</v>
      </c>
      <c r="E452" s="14">
        <v>2.93</v>
      </c>
      <c r="F452" s="14">
        <v>2.71</v>
      </c>
      <c r="H452" s="14">
        <v>2.89</v>
      </c>
      <c r="K452" s="14">
        <v>2.75</v>
      </c>
      <c r="L452" s="19">
        <v>2.64</v>
      </c>
      <c r="M452" s="19">
        <v>1.9550000000000001</v>
      </c>
      <c r="N452" s="14">
        <v>1.2150000000000001</v>
      </c>
      <c r="Q452" s="14">
        <v>3.0750000000000002</v>
      </c>
      <c r="R452" s="14">
        <v>2.7949999999999999</v>
      </c>
      <c r="T452" s="14">
        <v>2.7349999999999999</v>
      </c>
      <c r="U452" s="14">
        <v>2.77</v>
      </c>
      <c r="V452" s="14">
        <v>3.04</v>
      </c>
      <c r="X452" s="14">
        <v>3.17</v>
      </c>
      <c r="Y452" s="14">
        <v>3.15</v>
      </c>
    </row>
    <row r="453" spans="1:25" x14ac:dyDescent="0.25">
      <c r="A453" s="18">
        <v>35694</v>
      </c>
      <c r="B453" s="24">
        <f t="shared" si="7"/>
        <v>449</v>
      </c>
      <c r="C453" s="14" t="s">
        <v>202</v>
      </c>
      <c r="D453" s="38" t="s">
        <v>241</v>
      </c>
      <c r="E453" s="14">
        <v>2.93</v>
      </c>
      <c r="F453" s="14">
        <v>2.71</v>
      </c>
      <c r="H453" s="14">
        <v>2.89</v>
      </c>
      <c r="K453" s="14">
        <v>2.75</v>
      </c>
      <c r="L453" s="19">
        <v>2.64</v>
      </c>
      <c r="M453" s="19">
        <v>1.9550000000000001</v>
      </c>
      <c r="N453" s="14">
        <v>1.2150000000000001</v>
      </c>
      <c r="Q453" s="14">
        <v>3.0750000000000002</v>
      </c>
      <c r="R453" s="14">
        <v>2.7949999999999999</v>
      </c>
      <c r="T453" s="14">
        <v>2.75</v>
      </c>
      <c r="U453" s="14">
        <v>2.7749999999999999</v>
      </c>
      <c r="V453" s="14">
        <v>3.04</v>
      </c>
      <c r="X453" s="14">
        <v>3.04</v>
      </c>
      <c r="Y453" s="14">
        <v>3.15</v>
      </c>
    </row>
    <row r="454" spans="1:25" x14ac:dyDescent="0.25">
      <c r="A454" s="18">
        <v>35695</v>
      </c>
      <c r="B454" s="24">
        <f t="shared" si="7"/>
        <v>450</v>
      </c>
      <c r="C454" s="14" t="s">
        <v>196</v>
      </c>
      <c r="D454" s="38" t="s">
        <v>241</v>
      </c>
      <c r="E454" s="14">
        <v>2.93</v>
      </c>
      <c r="F454" s="14">
        <v>2.71</v>
      </c>
      <c r="H454" s="14">
        <v>2.89</v>
      </c>
      <c r="K454" s="14">
        <v>2.75</v>
      </c>
      <c r="L454" s="19">
        <v>2.64</v>
      </c>
      <c r="M454" s="19">
        <v>1.9550000000000001</v>
      </c>
      <c r="N454" s="14">
        <v>1.2150000000000001</v>
      </c>
      <c r="Q454" s="14">
        <v>3.0750000000000002</v>
      </c>
      <c r="R454" s="14">
        <v>2.95</v>
      </c>
      <c r="T454" s="14">
        <v>2.7349999999999999</v>
      </c>
      <c r="U454" s="14">
        <v>2.77</v>
      </c>
      <c r="V454" s="14">
        <v>3.0449999999999999</v>
      </c>
      <c r="X454" s="14">
        <v>3.17</v>
      </c>
      <c r="Y454" s="14">
        <v>3.15</v>
      </c>
    </row>
    <row r="455" spans="1:25" x14ac:dyDescent="0.25">
      <c r="A455" s="18">
        <v>35696</v>
      </c>
      <c r="B455" s="24">
        <f t="shared" si="7"/>
        <v>451</v>
      </c>
      <c r="C455" s="14" t="s">
        <v>197</v>
      </c>
      <c r="D455" s="38" t="s">
        <v>241</v>
      </c>
      <c r="E455" s="14">
        <v>2.93</v>
      </c>
      <c r="F455" s="14">
        <v>2.7749999999999999</v>
      </c>
      <c r="H455" s="14">
        <v>2.9249999999999998</v>
      </c>
      <c r="K455" s="14">
        <v>2.79</v>
      </c>
      <c r="L455" s="19">
        <v>2.7349999999999999</v>
      </c>
      <c r="M455" s="19">
        <v>1.92</v>
      </c>
      <c r="N455" s="14">
        <v>1.18</v>
      </c>
      <c r="Q455" s="14">
        <v>3.09</v>
      </c>
      <c r="R455" s="14">
        <v>3.06</v>
      </c>
      <c r="T455" s="14">
        <v>2.7850000000000001</v>
      </c>
      <c r="U455" s="14">
        <v>2.8149999999999999</v>
      </c>
      <c r="V455" s="14">
        <v>3.19</v>
      </c>
      <c r="X455" s="14">
        <v>3.15</v>
      </c>
      <c r="Y455" s="14">
        <v>3.13</v>
      </c>
    </row>
    <row r="456" spans="1:25" x14ac:dyDescent="0.25">
      <c r="A456" s="18">
        <v>35697</v>
      </c>
      <c r="B456" s="24">
        <f t="shared" ref="B456:B519" si="8">B455+1</f>
        <v>452</v>
      </c>
      <c r="C456" s="14" t="s">
        <v>198</v>
      </c>
      <c r="D456" s="38" t="s">
        <v>241</v>
      </c>
      <c r="E456" s="14">
        <v>3.0150000000000001</v>
      </c>
      <c r="F456" s="14">
        <v>2.855</v>
      </c>
      <c r="H456" s="14">
        <v>3.0249999999999999</v>
      </c>
      <c r="K456" s="14">
        <v>2.9</v>
      </c>
      <c r="L456" s="19">
        <v>2.83</v>
      </c>
      <c r="M456" s="19">
        <v>1.895</v>
      </c>
      <c r="N456" s="14">
        <v>1.21</v>
      </c>
      <c r="Q456" s="14">
        <v>3.2</v>
      </c>
      <c r="R456" s="14">
        <v>3.0150000000000001</v>
      </c>
      <c r="T456" s="14">
        <v>2.91</v>
      </c>
      <c r="U456" s="14">
        <v>2.9449999999999998</v>
      </c>
      <c r="V456" s="14">
        <v>3.125</v>
      </c>
      <c r="X456" s="14">
        <v>3.23</v>
      </c>
      <c r="Y456" s="14">
        <v>3.22</v>
      </c>
    </row>
    <row r="457" spans="1:25" x14ac:dyDescent="0.25">
      <c r="A457" s="18">
        <v>35698</v>
      </c>
      <c r="B457" s="24">
        <f t="shared" si="8"/>
        <v>453</v>
      </c>
      <c r="C457" s="14" t="s">
        <v>199</v>
      </c>
      <c r="D457" s="38" t="s">
        <v>241</v>
      </c>
      <c r="E457" s="14">
        <v>3.0150000000000001</v>
      </c>
      <c r="F457" s="14">
        <v>2.855</v>
      </c>
      <c r="H457" s="14">
        <v>3.0249999999999999</v>
      </c>
      <c r="K457" s="14">
        <v>2.9</v>
      </c>
      <c r="L457" s="19">
        <v>2.83</v>
      </c>
      <c r="M457" s="19">
        <v>1.895</v>
      </c>
      <c r="N457" s="14">
        <v>1.21</v>
      </c>
      <c r="Q457" s="14">
        <v>3.2</v>
      </c>
      <c r="R457" s="14">
        <v>3.0249999999999999</v>
      </c>
      <c r="T457" s="14">
        <v>2.91</v>
      </c>
      <c r="U457" s="14">
        <v>2.9449999999999998</v>
      </c>
      <c r="V457" s="14">
        <v>3.1349999999999998</v>
      </c>
      <c r="X457" s="14">
        <v>3.23</v>
      </c>
      <c r="Y457" s="14">
        <v>3.22</v>
      </c>
    </row>
    <row r="458" spans="1:25" x14ac:dyDescent="0.25">
      <c r="A458" s="18">
        <v>35699</v>
      </c>
      <c r="B458" s="24">
        <f t="shared" si="8"/>
        <v>454</v>
      </c>
      <c r="C458" s="14" t="s">
        <v>200</v>
      </c>
      <c r="D458" s="38" t="s">
        <v>241</v>
      </c>
      <c r="E458" s="14">
        <v>3.2650000000000001</v>
      </c>
      <c r="F458" s="14">
        <v>2.9249999999999998</v>
      </c>
      <c r="H458" s="14">
        <v>3.2349999999999999</v>
      </c>
      <c r="K458" s="14">
        <v>3.07</v>
      </c>
      <c r="L458" s="19">
        <v>2.86</v>
      </c>
      <c r="M458" s="19">
        <v>1.895</v>
      </c>
      <c r="N458" s="14">
        <v>1.33</v>
      </c>
      <c r="Q458" s="14">
        <v>3.4449999999999998</v>
      </c>
      <c r="R458" s="14">
        <v>3.105</v>
      </c>
      <c r="T458" s="14">
        <v>3.08</v>
      </c>
      <c r="U458" s="14">
        <v>3.125</v>
      </c>
      <c r="V458" s="14">
        <v>3.355</v>
      </c>
      <c r="X458" s="14">
        <v>3.5150000000000001</v>
      </c>
      <c r="Y458" s="14">
        <v>3.51</v>
      </c>
    </row>
    <row r="459" spans="1:25" x14ac:dyDescent="0.25">
      <c r="A459" s="18">
        <v>35700</v>
      </c>
      <c r="B459" s="24">
        <f t="shared" si="8"/>
        <v>455</v>
      </c>
      <c r="C459" s="14" t="s">
        <v>201</v>
      </c>
      <c r="D459" s="38" t="s">
        <v>241</v>
      </c>
      <c r="E459" s="14">
        <v>3.2650000000000001</v>
      </c>
      <c r="F459" s="14">
        <v>2.9249999999999998</v>
      </c>
      <c r="H459" s="14">
        <v>3.2349999999999999</v>
      </c>
      <c r="K459" s="14">
        <v>3.07</v>
      </c>
      <c r="L459" s="19">
        <v>2.86</v>
      </c>
      <c r="M459" s="19">
        <v>1.895</v>
      </c>
      <c r="N459" s="14">
        <v>1.33</v>
      </c>
      <c r="Q459" s="14">
        <v>3.4449999999999998</v>
      </c>
      <c r="R459" s="14">
        <v>3.105</v>
      </c>
      <c r="T459" s="14">
        <v>3.08</v>
      </c>
      <c r="U459" s="14">
        <v>3.125</v>
      </c>
      <c r="V459" s="14">
        <v>3.355</v>
      </c>
      <c r="X459" s="14">
        <v>3.5150000000000001</v>
      </c>
      <c r="Y459" s="14">
        <v>3.51</v>
      </c>
    </row>
    <row r="460" spans="1:25" x14ac:dyDescent="0.25">
      <c r="A460" s="18">
        <v>35701</v>
      </c>
      <c r="B460" s="24">
        <f t="shared" si="8"/>
        <v>456</v>
      </c>
      <c r="C460" s="14" t="s">
        <v>202</v>
      </c>
      <c r="D460" s="38" t="s">
        <v>241</v>
      </c>
      <c r="E460" s="14">
        <v>3.2650000000000001</v>
      </c>
      <c r="F460" s="14">
        <v>2.9249999999999998</v>
      </c>
      <c r="H460" s="14">
        <v>3.2349999999999999</v>
      </c>
      <c r="K460" s="14">
        <v>3.07</v>
      </c>
      <c r="L460" s="19">
        <v>2.86</v>
      </c>
      <c r="M460" s="19">
        <v>1.895</v>
      </c>
      <c r="N460" s="14">
        <v>1.33</v>
      </c>
      <c r="Q460" s="14">
        <v>3.4449999999999998</v>
      </c>
      <c r="R460" s="14">
        <v>3.105</v>
      </c>
      <c r="T460" s="14">
        <v>2.93</v>
      </c>
      <c r="U460" s="14">
        <v>2.9550000000000001</v>
      </c>
      <c r="V460" s="14">
        <v>3.355</v>
      </c>
      <c r="X460" s="14">
        <v>3.28</v>
      </c>
      <c r="Y460" s="14">
        <v>3.51</v>
      </c>
    </row>
    <row r="461" spans="1:25" x14ac:dyDescent="0.25">
      <c r="A461" s="18">
        <v>35702</v>
      </c>
      <c r="B461" s="24">
        <f t="shared" si="8"/>
        <v>457</v>
      </c>
      <c r="C461" s="14" t="s">
        <v>196</v>
      </c>
      <c r="D461" s="38" t="s">
        <v>241</v>
      </c>
      <c r="E461" s="14">
        <v>3.2650000000000001</v>
      </c>
      <c r="F461" s="14">
        <v>2.9249999999999998</v>
      </c>
      <c r="H461" s="14">
        <v>3.2349999999999999</v>
      </c>
      <c r="K461" s="14">
        <v>3.07</v>
      </c>
      <c r="L461" s="19">
        <v>2.86</v>
      </c>
      <c r="M461" s="19">
        <v>1.895</v>
      </c>
      <c r="N461" s="14">
        <v>1.33</v>
      </c>
      <c r="Q461" s="14">
        <v>3.4449999999999998</v>
      </c>
      <c r="R461" s="14">
        <v>3.05</v>
      </c>
      <c r="T461" s="14">
        <v>3.08</v>
      </c>
      <c r="U461" s="14">
        <v>3.125</v>
      </c>
      <c r="V461" s="14">
        <v>3.11</v>
      </c>
      <c r="X461" s="14">
        <v>3.5150000000000001</v>
      </c>
      <c r="Y461" s="14">
        <v>3.51</v>
      </c>
    </row>
    <row r="462" spans="1:25" x14ac:dyDescent="0.25">
      <c r="A462" s="18">
        <v>35703</v>
      </c>
      <c r="B462" s="24">
        <f t="shared" si="8"/>
        <v>458</v>
      </c>
      <c r="C462" s="14" t="s">
        <v>197</v>
      </c>
      <c r="D462" s="38" t="s">
        <v>242</v>
      </c>
      <c r="E462" s="14">
        <v>2.9449999999999998</v>
      </c>
      <c r="F462" s="14">
        <v>2.8650000000000002</v>
      </c>
      <c r="H462" s="14">
        <v>2.9849999999999999</v>
      </c>
      <c r="K462" s="14">
        <v>2.85</v>
      </c>
      <c r="L462" s="19">
        <v>2.8149999999999999</v>
      </c>
      <c r="M462" s="19">
        <v>2.0550000000000002</v>
      </c>
      <c r="N462" s="14">
        <v>1.3</v>
      </c>
      <c r="Q462" s="14">
        <v>3.2149999999999999</v>
      </c>
      <c r="R462" s="14">
        <v>3</v>
      </c>
      <c r="T462" s="14">
        <v>2.94</v>
      </c>
      <c r="U462" s="14">
        <v>2.9550000000000001</v>
      </c>
      <c r="V462" s="14">
        <v>3.1349999999999998</v>
      </c>
      <c r="X462" s="14">
        <v>3.2749999999999999</v>
      </c>
      <c r="Y462" s="14">
        <v>3.27</v>
      </c>
    </row>
    <row r="463" spans="1:25" x14ac:dyDescent="0.25">
      <c r="A463" s="18">
        <v>35704</v>
      </c>
      <c r="B463" s="24">
        <f t="shared" si="8"/>
        <v>459</v>
      </c>
      <c r="C463" s="14" t="s">
        <v>198</v>
      </c>
      <c r="D463" s="38" t="s">
        <v>242</v>
      </c>
      <c r="E463" s="14">
        <v>3.1</v>
      </c>
      <c r="F463" s="14">
        <v>3.0049999999999999</v>
      </c>
      <c r="H463" s="14">
        <v>3.16</v>
      </c>
      <c r="K463" s="14">
        <v>3.0249999999999999</v>
      </c>
      <c r="L463" s="19">
        <v>2.9649999999999999</v>
      </c>
      <c r="M463" s="19">
        <v>2.0249999999999999</v>
      </c>
      <c r="N463" s="14">
        <v>1.28</v>
      </c>
      <c r="Q463" s="14">
        <v>3.2949999999999999</v>
      </c>
      <c r="R463" s="14">
        <v>3.145</v>
      </c>
      <c r="T463" s="14">
        <v>3.0449999999999999</v>
      </c>
      <c r="U463" s="14">
        <v>3.09</v>
      </c>
      <c r="V463" s="14">
        <v>3.2050000000000001</v>
      </c>
      <c r="X463" s="14">
        <v>3.41</v>
      </c>
      <c r="Y463" s="14">
        <v>3.4350000000000001</v>
      </c>
    </row>
    <row r="464" spans="1:25" x14ac:dyDescent="0.25">
      <c r="A464" s="18">
        <v>35705</v>
      </c>
      <c r="B464" s="24">
        <f t="shared" si="8"/>
        <v>460</v>
      </c>
      <c r="C464" s="14" t="s">
        <v>199</v>
      </c>
      <c r="D464" s="38" t="s">
        <v>242</v>
      </c>
      <c r="E464" s="14">
        <v>2.9750000000000001</v>
      </c>
      <c r="F464" s="14">
        <v>2.9449999999999998</v>
      </c>
      <c r="H464" s="14">
        <v>3.0249999999999999</v>
      </c>
      <c r="K464" s="14">
        <v>2.9049999999999998</v>
      </c>
      <c r="L464" s="19">
        <v>2.9049999999999998</v>
      </c>
      <c r="M464" s="19">
        <v>2.1150000000000002</v>
      </c>
      <c r="N464" s="14">
        <v>1.2749999999999999</v>
      </c>
      <c r="Q464" s="14">
        <v>3.23</v>
      </c>
      <c r="R464" s="14">
        <v>3.1</v>
      </c>
      <c r="T464" s="14">
        <v>2.99</v>
      </c>
      <c r="U464" s="14">
        <v>3</v>
      </c>
      <c r="V464" s="14">
        <v>3.0649999999999999</v>
      </c>
      <c r="X464" s="14">
        <v>3.2749999999999999</v>
      </c>
      <c r="Y464" s="14">
        <v>3.3149999999999999</v>
      </c>
    </row>
    <row r="465" spans="1:25" x14ac:dyDescent="0.25">
      <c r="A465" s="18">
        <v>35706</v>
      </c>
      <c r="B465" s="24">
        <f t="shared" si="8"/>
        <v>461</v>
      </c>
      <c r="C465" s="14" t="s">
        <v>200</v>
      </c>
      <c r="D465" s="38" t="s">
        <v>242</v>
      </c>
      <c r="E465" s="14">
        <v>2.895</v>
      </c>
      <c r="F465" s="14">
        <v>2.82</v>
      </c>
      <c r="H465" s="14">
        <v>2.9750000000000001</v>
      </c>
      <c r="K465" s="14">
        <v>2.8050000000000002</v>
      </c>
      <c r="L465" s="19">
        <v>2.7749999999999999</v>
      </c>
      <c r="M465" s="19">
        <v>2.1</v>
      </c>
      <c r="N465" s="14">
        <v>1.2649999999999999</v>
      </c>
      <c r="Q465" s="14">
        <v>3.17</v>
      </c>
      <c r="R465" s="14">
        <v>3.02</v>
      </c>
      <c r="T465" s="14">
        <v>2.835</v>
      </c>
      <c r="U465" s="14">
        <v>2.855</v>
      </c>
      <c r="V465" s="14">
        <v>2.99</v>
      </c>
      <c r="X465" s="14">
        <v>3.17</v>
      </c>
      <c r="Y465" s="14">
        <v>3.1749999999999998</v>
      </c>
    </row>
    <row r="466" spans="1:25" x14ac:dyDescent="0.25">
      <c r="A466" s="18">
        <v>35707</v>
      </c>
      <c r="B466" s="24">
        <f t="shared" si="8"/>
        <v>462</v>
      </c>
      <c r="C466" s="14" t="s">
        <v>201</v>
      </c>
      <c r="D466" s="38" t="s">
        <v>242</v>
      </c>
      <c r="E466" s="14">
        <v>2.895</v>
      </c>
      <c r="F466" s="14">
        <v>2.82</v>
      </c>
      <c r="H466" s="14">
        <v>2.9750000000000001</v>
      </c>
      <c r="K466" s="14">
        <v>2.8050000000000002</v>
      </c>
      <c r="L466" s="19">
        <v>2.7749999999999999</v>
      </c>
      <c r="M466" s="19">
        <v>2.1</v>
      </c>
      <c r="N466" s="14">
        <v>1.2649999999999999</v>
      </c>
      <c r="Q466" s="14">
        <v>3.17</v>
      </c>
      <c r="R466" s="14">
        <v>3.02</v>
      </c>
      <c r="T466" s="14">
        <v>2.835</v>
      </c>
      <c r="U466" s="14">
        <v>2.855</v>
      </c>
      <c r="V466" s="14">
        <v>2.99</v>
      </c>
      <c r="X466" s="14">
        <v>3.17</v>
      </c>
      <c r="Y466" s="14">
        <v>3.1749999999999998</v>
      </c>
    </row>
    <row r="467" spans="1:25" x14ac:dyDescent="0.25">
      <c r="A467" s="18">
        <v>35708</v>
      </c>
      <c r="B467" s="24">
        <f t="shared" si="8"/>
        <v>463</v>
      </c>
      <c r="C467" s="14" t="s">
        <v>202</v>
      </c>
      <c r="D467" s="38" t="s">
        <v>242</v>
      </c>
      <c r="E467" s="14">
        <v>2.895</v>
      </c>
      <c r="F467" s="14">
        <v>2.82</v>
      </c>
      <c r="H467" s="14">
        <v>2.9750000000000001</v>
      </c>
      <c r="K467" s="14">
        <v>2.8050000000000002</v>
      </c>
      <c r="L467" s="19">
        <v>2.7749999999999999</v>
      </c>
      <c r="M467" s="19">
        <v>2.1</v>
      </c>
      <c r="N467" s="14">
        <v>1.2649999999999999</v>
      </c>
      <c r="Q467" s="14">
        <v>3.17</v>
      </c>
      <c r="R467" s="14">
        <v>3.02</v>
      </c>
      <c r="T467" s="14">
        <v>2.835</v>
      </c>
      <c r="U467" s="14">
        <v>2.855</v>
      </c>
      <c r="V467" s="14">
        <v>2.99</v>
      </c>
      <c r="X467" s="14">
        <v>3.17</v>
      </c>
      <c r="Y467" s="14">
        <v>3.1749999999999998</v>
      </c>
    </row>
    <row r="468" spans="1:25" x14ac:dyDescent="0.25">
      <c r="A468" s="18">
        <v>35709</v>
      </c>
      <c r="B468" s="24">
        <f t="shared" si="8"/>
        <v>464</v>
      </c>
      <c r="C468" s="14" t="s">
        <v>196</v>
      </c>
      <c r="D468" s="38" t="s">
        <v>242</v>
      </c>
      <c r="E468" s="14">
        <v>2.9849999999999999</v>
      </c>
      <c r="F468" s="14">
        <v>2.89</v>
      </c>
      <c r="H468" s="14">
        <v>3.03</v>
      </c>
      <c r="K468" s="14">
        <v>2.8849999999999998</v>
      </c>
      <c r="L468" s="19">
        <v>2.835</v>
      </c>
      <c r="M468" s="19">
        <v>2.06</v>
      </c>
      <c r="N468" s="14">
        <v>1.31</v>
      </c>
      <c r="Q468" s="14">
        <v>3.23</v>
      </c>
      <c r="R468" s="14">
        <v>3.0249999999999999</v>
      </c>
      <c r="T468" s="14">
        <v>2.9049999999999998</v>
      </c>
      <c r="U468" s="14">
        <v>2.9449999999999998</v>
      </c>
      <c r="V468" s="14">
        <v>3.125</v>
      </c>
      <c r="X468" s="14">
        <v>3.2850000000000001</v>
      </c>
      <c r="Y468" s="14">
        <v>3.3050000000000002</v>
      </c>
    </row>
    <row r="469" spans="1:25" x14ac:dyDescent="0.25">
      <c r="A469" s="18">
        <v>35710</v>
      </c>
      <c r="B469" s="24">
        <f t="shared" si="8"/>
        <v>465</v>
      </c>
      <c r="C469" s="14" t="s">
        <v>197</v>
      </c>
      <c r="D469" s="38" t="s">
        <v>242</v>
      </c>
      <c r="E469" s="14">
        <v>2.83</v>
      </c>
      <c r="F469" s="14">
        <v>2.7850000000000001</v>
      </c>
      <c r="H469" s="14">
        <v>2.86</v>
      </c>
      <c r="K469" s="14">
        <v>2.7149999999999999</v>
      </c>
      <c r="L469" s="19">
        <v>2.75</v>
      </c>
      <c r="M469" s="19">
        <v>2.0099999999999998</v>
      </c>
      <c r="N469" s="14">
        <v>1.34</v>
      </c>
      <c r="Q469" s="14">
        <v>3.09</v>
      </c>
      <c r="R469" s="14">
        <v>2.96</v>
      </c>
      <c r="T469" s="14">
        <v>2.7349999999999999</v>
      </c>
      <c r="U469" s="14">
        <v>2.76</v>
      </c>
      <c r="V469" s="14">
        <v>2.89</v>
      </c>
      <c r="X469" s="14">
        <v>3.14</v>
      </c>
      <c r="Y469" s="14">
        <v>3.18</v>
      </c>
    </row>
    <row r="470" spans="1:25" x14ac:dyDescent="0.25">
      <c r="A470" s="18">
        <v>35711</v>
      </c>
      <c r="B470" s="24">
        <f t="shared" si="8"/>
        <v>466</v>
      </c>
      <c r="C470" s="14" t="s">
        <v>198</v>
      </c>
      <c r="D470" s="38" t="s">
        <v>242</v>
      </c>
      <c r="E470" s="14">
        <v>2.7850000000000001</v>
      </c>
      <c r="F470" s="14">
        <v>2.7</v>
      </c>
      <c r="H470" s="14">
        <v>2.84</v>
      </c>
      <c r="K470" s="14">
        <v>2.7050000000000001</v>
      </c>
      <c r="L470" s="19">
        <v>2.665</v>
      </c>
      <c r="M470" s="19">
        <v>1.865</v>
      </c>
      <c r="N470" s="14">
        <v>1.38</v>
      </c>
      <c r="Q470" s="14">
        <v>3.03</v>
      </c>
      <c r="R470" s="14">
        <v>2.87</v>
      </c>
      <c r="T470" s="14">
        <v>2.71</v>
      </c>
      <c r="U470" s="14">
        <v>2.7349999999999999</v>
      </c>
      <c r="V470" s="14">
        <v>2.875</v>
      </c>
      <c r="X470" s="14">
        <v>3.0550000000000002</v>
      </c>
      <c r="Y470" s="14">
        <v>3.06</v>
      </c>
    </row>
    <row r="471" spans="1:25" x14ac:dyDescent="0.25">
      <c r="A471" s="18">
        <v>35712</v>
      </c>
      <c r="B471" s="24">
        <f t="shared" si="8"/>
        <v>467</v>
      </c>
      <c r="C471" s="14" t="s">
        <v>199</v>
      </c>
      <c r="D471" s="38" t="s">
        <v>242</v>
      </c>
      <c r="E471" s="14">
        <v>2.7850000000000001</v>
      </c>
      <c r="F471" s="14">
        <v>2.6549999999999998</v>
      </c>
      <c r="H471" s="14">
        <v>2.8450000000000002</v>
      </c>
      <c r="K471" s="14">
        <v>2.7050000000000001</v>
      </c>
      <c r="L471" s="19">
        <v>2.585</v>
      </c>
      <c r="M471" s="19">
        <v>1.835</v>
      </c>
      <c r="N471" s="14">
        <v>1.56</v>
      </c>
      <c r="Q471" s="14">
        <v>2.97</v>
      </c>
      <c r="R471" s="14">
        <v>2.8050000000000002</v>
      </c>
      <c r="T471" s="14">
        <v>2.72</v>
      </c>
      <c r="U471" s="14">
        <v>2.7450000000000001</v>
      </c>
      <c r="V471" s="14">
        <v>2.89</v>
      </c>
      <c r="X471" s="14">
        <v>2.98</v>
      </c>
      <c r="Y471" s="14">
        <v>3.0550000000000002</v>
      </c>
    </row>
    <row r="472" spans="1:25" x14ac:dyDescent="0.25">
      <c r="A472" s="18">
        <v>35713</v>
      </c>
      <c r="B472" s="24">
        <f t="shared" si="8"/>
        <v>468</v>
      </c>
      <c r="C472" s="14" t="s">
        <v>200</v>
      </c>
      <c r="D472" s="38" t="s">
        <v>242</v>
      </c>
      <c r="E472" s="14">
        <v>2.7549999999999999</v>
      </c>
      <c r="F472" s="14">
        <v>2.5649999999999999</v>
      </c>
      <c r="H472" s="14">
        <v>2.81</v>
      </c>
      <c r="K472" s="14">
        <v>2.67</v>
      </c>
      <c r="L472" s="19">
        <v>2.4</v>
      </c>
      <c r="M472" s="19">
        <v>1.835</v>
      </c>
      <c r="N472" s="14">
        <v>1.48</v>
      </c>
      <c r="Q472" s="14">
        <v>2.9649999999999999</v>
      </c>
      <c r="R472" s="14">
        <v>2.6949999999999998</v>
      </c>
      <c r="T472" s="14">
        <v>2.7149999999999999</v>
      </c>
      <c r="U472" s="14">
        <v>2.7450000000000001</v>
      </c>
      <c r="V472" s="14">
        <v>2.87</v>
      </c>
      <c r="X472" s="14">
        <v>2.96</v>
      </c>
      <c r="Y472" s="14">
        <v>2.9649999999999999</v>
      </c>
    </row>
    <row r="473" spans="1:25" x14ac:dyDescent="0.25">
      <c r="A473" s="18">
        <v>35714</v>
      </c>
      <c r="B473" s="24">
        <f t="shared" si="8"/>
        <v>469</v>
      </c>
      <c r="C473" s="14" t="s">
        <v>201</v>
      </c>
      <c r="D473" s="38" t="s">
        <v>242</v>
      </c>
      <c r="E473" s="14">
        <v>2.7549999999999999</v>
      </c>
      <c r="F473" s="14">
        <v>2.5649999999999999</v>
      </c>
      <c r="H473" s="14">
        <v>2.81</v>
      </c>
      <c r="K473" s="14">
        <v>2.67</v>
      </c>
      <c r="L473" s="19">
        <v>2.4</v>
      </c>
      <c r="M473" s="19">
        <v>1.835</v>
      </c>
      <c r="N473" s="14">
        <v>1.48</v>
      </c>
      <c r="Q473" s="14">
        <v>2.9649999999999999</v>
      </c>
      <c r="R473" s="14">
        <v>2.6949999999999998</v>
      </c>
      <c r="T473" s="14">
        <v>2.7149999999999999</v>
      </c>
      <c r="U473" s="14">
        <v>2.7450000000000001</v>
      </c>
      <c r="V473" s="14">
        <v>2.87</v>
      </c>
      <c r="X473" s="14">
        <v>2.96</v>
      </c>
      <c r="Y473" s="14">
        <v>2.9649999999999999</v>
      </c>
    </row>
    <row r="474" spans="1:25" x14ac:dyDescent="0.25">
      <c r="A474" s="18">
        <v>35715</v>
      </c>
      <c r="B474" s="24">
        <f t="shared" si="8"/>
        <v>470</v>
      </c>
      <c r="C474" s="14" t="s">
        <v>202</v>
      </c>
      <c r="D474" s="38" t="s">
        <v>242</v>
      </c>
      <c r="E474" s="14">
        <v>2.7549999999999999</v>
      </c>
      <c r="F474" s="14">
        <v>2.5649999999999999</v>
      </c>
      <c r="H474" s="14">
        <v>2.81</v>
      </c>
      <c r="K474" s="14">
        <v>2.67</v>
      </c>
      <c r="L474" s="19">
        <v>2.4</v>
      </c>
      <c r="M474" s="19">
        <v>1.835</v>
      </c>
      <c r="N474" s="14">
        <v>1.48</v>
      </c>
      <c r="Q474" s="14">
        <v>2.9649999999999999</v>
      </c>
      <c r="R474" s="14">
        <v>2.6949999999999998</v>
      </c>
      <c r="T474" s="14">
        <v>2.7149999999999999</v>
      </c>
      <c r="U474" s="14">
        <v>2.7450000000000001</v>
      </c>
      <c r="V474" s="14">
        <v>2.87</v>
      </c>
      <c r="X474" s="14">
        <v>2.96</v>
      </c>
      <c r="Y474" s="14">
        <v>2.9649999999999999</v>
      </c>
    </row>
    <row r="475" spans="1:25" x14ac:dyDescent="0.25">
      <c r="A475" s="18">
        <v>35716</v>
      </c>
      <c r="B475" s="24">
        <f t="shared" si="8"/>
        <v>471</v>
      </c>
      <c r="C475" s="14" t="s">
        <v>196</v>
      </c>
      <c r="D475" s="38" t="s">
        <v>242</v>
      </c>
      <c r="E475" s="14">
        <v>2.87</v>
      </c>
      <c r="F475" s="14">
        <v>2.72</v>
      </c>
      <c r="H475" s="14">
        <v>2.9249999999999998</v>
      </c>
      <c r="K475" s="14">
        <v>2.84</v>
      </c>
      <c r="L475" s="19">
        <v>2.6349999999999998</v>
      </c>
      <c r="M475" s="19">
        <v>1.885</v>
      </c>
      <c r="N475" s="14">
        <v>1.5</v>
      </c>
      <c r="Q475" s="14">
        <v>3.2</v>
      </c>
      <c r="R475" s="14">
        <v>2.89</v>
      </c>
      <c r="T475" s="14">
        <v>2.95</v>
      </c>
      <c r="U475" s="14">
        <v>2.9649999999999999</v>
      </c>
      <c r="V475" s="14">
        <v>3.1150000000000002</v>
      </c>
      <c r="X475" s="14">
        <v>3.17</v>
      </c>
      <c r="Y475" s="14">
        <v>3.21</v>
      </c>
    </row>
    <row r="476" spans="1:25" x14ac:dyDescent="0.25">
      <c r="A476" s="18">
        <v>35717</v>
      </c>
      <c r="B476" s="24">
        <f t="shared" si="8"/>
        <v>472</v>
      </c>
      <c r="C476" s="14" t="s">
        <v>197</v>
      </c>
      <c r="D476" s="38" t="s">
        <v>242</v>
      </c>
      <c r="E476" s="14">
        <v>2.82</v>
      </c>
      <c r="F476" s="14">
        <v>2.64</v>
      </c>
      <c r="H476" s="14">
        <v>2.8250000000000002</v>
      </c>
      <c r="K476" s="14">
        <v>2.7349999999999999</v>
      </c>
      <c r="L476" s="19">
        <v>2.61</v>
      </c>
      <c r="M476" s="19">
        <v>1.885</v>
      </c>
      <c r="N476" s="14">
        <v>1.5</v>
      </c>
      <c r="Q476" s="14">
        <v>3.14</v>
      </c>
      <c r="R476" s="14">
        <v>2.84</v>
      </c>
      <c r="T476" s="14">
        <v>2.8149999999999999</v>
      </c>
      <c r="U476" s="14">
        <v>2.855</v>
      </c>
      <c r="V476" s="14">
        <v>3.01</v>
      </c>
      <c r="X476" s="14">
        <v>3.145</v>
      </c>
      <c r="Y476" s="14">
        <v>3.1749999999999998</v>
      </c>
    </row>
    <row r="477" spans="1:25" x14ac:dyDescent="0.25">
      <c r="A477" s="18">
        <v>35718</v>
      </c>
      <c r="B477" s="24">
        <f t="shared" si="8"/>
        <v>473</v>
      </c>
      <c r="C477" s="14" t="s">
        <v>198</v>
      </c>
      <c r="D477" s="38" t="s">
        <v>242</v>
      </c>
      <c r="E477" s="14">
        <v>2.835</v>
      </c>
      <c r="F477" s="14">
        <v>2.625</v>
      </c>
      <c r="H477" s="14">
        <v>2.79</v>
      </c>
      <c r="K477" s="14">
        <v>2.665</v>
      </c>
      <c r="L477" s="19">
        <v>2.605</v>
      </c>
      <c r="M477" s="19">
        <v>1.9550000000000001</v>
      </c>
      <c r="N477" s="14">
        <v>1.54</v>
      </c>
      <c r="Q477" s="14">
        <v>3.1549999999999998</v>
      </c>
      <c r="R477" s="14">
        <v>2.835</v>
      </c>
      <c r="T477" s="14">
        <v>2.78</v>
      </c>
      <c r="U477" s="14">
        <v>2.81</v>
      </c>
      <c r="V477" s="14">
        <v>3.01</v>
      </c>
      <c r="X477" s="14">
        <v>3.2349999999999999</v>
      </c>
      <c r="Y477" s="14">
        <v>3.2050000000000001</v>
      </c>
    </row>
    <row r="478" spans="1:25" x14ac:dyDescent="0.25">
      <c r="A478" s="18">
        <v>35719</v>
      </c>
      <c r="B478" s="24">
        <f t="shared" si="8"/>
        <v>474</v>
      </c>
      <c r="C478" s="14" t="s">
        <v>199</v>
      </c>
      <c r="D478" s="38" t="s">
        <v>242</v>
      </c>
      <c r="E478" s="14">
        <v>2.92</v>
      </c>
      <c r="F478" s="14">
        <v>2.67</v>
      </c>
      <c r="H478" s="14">
        <v>2.88</v>
      </c>
      <c r="K478" s="14">
        <v>2.77</v>
      </c>
      <c r="L478" s="19">
        <v>2.64</v>
      </c>
      <c r="M478" s="19">
        <v>2.085</v>
      </c>
      <c r="N478" s="14">
        <v>1.58</v>
      </c>
      <c r="Q478" s="14">
        <v>3.2349999999999999</v>
      </c>
      <c r="R478" s="14">
        <v>2.875</v>
      </c>
      <c r="T478" s="14">
        <v>2.875</v>
      </c>
      <c r="U478" s="14">
        <v>2.9</v>
      </c>
      <c r="V478" s="14">
        <v>3.085</v>
      </c>
      <c r="X478" s="14">
        <v>3.2349999999999999</v>
      </c>
      <c r="Y478" s="14">
        <v>3.2850000000000001</v>
      </c>
    </row>
    <row r="479" spans="1:25" x14ac:dyDescent="0.25">
      <c r="A479" s="18">
        <v>35720</v>
      </c>
      <c r="B479" s="24">
        <f t="shared" si="8"/>
        <v>475</v>
      </c>
      <c r="C479" s="14" t="s">
        <v>200</v>
      </c>
      <c r="D479" s="38" t="s">
        <v>242</v>
      </c>
      <c r="E479" s="14">
        <v>2.98</v>
      </c>
      <c r="F479" s="14">
        <v>2.57</v>
      </c>
      <c r="H479" s="14">
        <v>2.9249999999999998</v>
      </c>
      <c r="K479" s="14">
        <v>2.8149999999999999</v>
      </c>
      <c r="L479" s="19">
        <v>2.5099999999999998</v>
      </c>
      <c r="M479" s="19">
        <v>2.1150000000000002</v>
      </c>
      <c r="N479" s="14">
        <v>1.51</v>
      </c>
      <c r="Q479" s="14">
        <v>3.3250000000000002</v>
      </c>
      <c r="R479" s="14">
        <v>2.7749999999999999</v>
      </c>
      <c r="T479" s="14">
        <v>2.91</v>
      </c>
      <c r="U479" s="14">
        <v>2.93</v>
      </c>
      <c r="V479" s="14">
        <v>3.125</v>
      </c>
      <c r="X479" s="14">
        <v>3.3050000000000002</v>
      </c>
      <c r="Y479" s="14">
        <v>3.3250000000000002</v>
      </c>
    </row>
    <row r="480" spans="1:25" x14ac:dyDescent="0.25">
      <c r="A480" s="18">
        <v>35721</v>
      </c>
      <c r="B480" s="24">
        <f t="shared" si="8"/>
        <v>476</v>
      </c>
      <c r="C480" s="14" t="s">
        <v>201</v>
      </c>
      <c r="D480" s="38" t="s">
        <v>242</v>
      </c>
      <c r="E480" s="14">
        <v>2.98</v>
      </c>
      <c r="F480" s="14">
        <v>2.57</v>
      </c>
      <c r="H480" s="14">
        <v>2.9249999999999998</v>
      </c>
      <c r="K480" s="14">
        <v>2.8149999999999999</v>
      </c>
      <c r="L480" s="19">
        <v>2.5099999999999998</v>
      </c>
      <c r="M480" s="19">
        <v>2.1150000000000002</v>
      </c>
      <c r="N480" s="14">
        <v>1.51</v>
      </c>
      <c r="Q480" s="14">
        <v>3.3250000000000002</v>
      </c>
      <c r="R480" s="14">
        <v>2.7749999999999999</v>
      </c>
      <c r="T480" s="14">
        <v>2.91</v>
      </c>
      <c r="U480" s="14">
        <v>2.93</v>
      </c>
      <c r="V480" s="14">
        <v>3.125</v>
      </c>
      <c r="X480" s="14">
        <v>3.3050000000000002</v>
      </c>
      <c r="Y480" s="14">
        <v>3.3250000000000002</v>
      </c>
    </row>
    <row r="481" spans="1:25" x14ac:dyDescent="0.25">
      <c r="A481" s="18">
        <v>35722</v>
      </c>
      <c r="B481" s="24">
        <f t="shared" si="8"/>
        <v>477</v>
      </c>
      <c r="C481" s="14" t="s">
        <v>202</v>
      </c>
      <c r="D481" s="38" t="s">
        <v>242</v>
      </c>
      <c r="E481" s="14">
        <v>2.98</v>
      </c>
      <c r="F481" s="14">
        <v>2.57</v>
      </c>
      <c r="H481" s="14">
        <v>2.9249999999999998</v>
      </c>
      <c r="K481" s="14">
        <v>2.8149999999999999</v>
      </c>
      <c r="L481" s="19">
        <v>2.5099999999999998</v>
      </c>
      <c r="M481" s="19">
        <v>2.1150000000000002</v>
      </c>
      <c r="N481" s="14">
        <v>1.51</v>
      </c>
      <c r="Q481" s="14">
        <v>3.3250000000000002</v>
      </c>
      <c r="R481" s="14">
        <v>2.7749999999999999</v>
      </c>
      <c r="T481" s="14">
        <v>2.91</v>
      </c>
      <c r="U481" s="14">
        <v>2.93</v>
      </c>
      <c r="V481" s="14">
        <v>3.125</v>
      </c>
      <c r="X481" s="14">
        <v>3.3050000000000002</v>
      </c>
      <c r="Y481" s="14">
        <v>3.3250000000000002</v>
      </c>
    </row>
    <row r="482" spans="1:25" x14ac:dyDescent="0.25">
      <c r="A482" s="18">
        <v>35723</v>
      </c>
      <c r="B482" s="24">
        <f t="shared" si="8"/>
        <v>478</v>
      </c>
      <c r="C482" s="14" t="s">
        <v>196</v>
      </c>
      <c r="D482" s="38" t="s">
        <v>242</v>
      </c>
      <c r="E482" s="14">
        <v>3.0249999999999999</v>
      </c>
      <c r="F482" s="14">
        <v>2.6949999999999998</v>
      </c>
      <c r="H482" s="14">
        <v>3.01</v>
      </c>
      <c r="K482" s="14">
        <v>2.89</v>
      </c>
      <c r="L482" s="19">
        <v>2.625</v>
      </c>
      <c r="M482" s="19">
        <v>1.9750000000000001</v>
      </c>
      <c r="N482" s="14">
        <v>1.5449999999999999</v>
      </c>
      <c r="Q482" s="14">
        <v>3.35</v>
      </c>
      <c r="R482" s="14">
        <v>2.89</v>
      </c>
      <c r="T482" s="14">
        <v>3.01</v>
      </c>
      <c r="U482" s="14">
        <v>3.03</v>
      </c>
      <c r="V482" s="14">
        <v>3.3</v>
      </c>
      <c r="X482" s="14">
        <v>3.3650000000000002</v>
      </c>
      <c r="Y482" s="14">
        <v>3.37</v>
      </c>
    </row>
    <row r="483" spans="1:25" x14ac:dyDescent="0.25">
      <c r="A483" s="18">
        <v>35724</v>
      </c>
      <c r="B483" s="24">
        <f t="shared" si="8"/>
        <v>479</v>
      </c>
      <c r="C483" s="14" t="s">
        <v>197</v>
      </c>
      <c r="D483" s="38" t="s">
        <v>242</v>
      </c>
      <c r="E483" s="14">
        <v>3.14</v>
      </c>
      <c r="F483" s="14">
        <v>2.7949999999999999</v>
      </c>
      <c r="H483" s="14">
        <v>3.0750000000000002</v>
      </c>
      <c r="K483" s="14">
        <v>3.0049999999999999</v>
      </c>
      <c r="L483" s="19">
        <v>2.68</v>
      </c>
      <c r="M483" s="19">
        <v>2.02</v>
      </c>
      <c r="N483" s="14">
        <v>1.65</v>
      </c>
      <c r="Q483" s="14">
        <v>3.4049999999999998</v>
      </c>
      <c r="R483" s="14">
        <v>2.9249999999999998</v>
      </c>
      <c r="T483" s="14">
        <v>3.0550000000000002</v>
      </c>
      <c r="U483" s="14">
        <v>3.085</v>
      </c>
      <c r="V483" s="14">
        <v>3.4350000000000001</v>
      </c>
      <c r="X483" s="14">
        <v>3.4649999999999999</v>
      </c>
      <c r="Y483" s="14">
        <v>3.4649999999999999</v>
      </c>
    </row>
    <row r="484" spans="1:25" x14ac:dyDescent="0.25">
      <c r="A484" s="18">
        <v>35725</v>
      </c>
      <c r="B484" s="24">
        <f t="shared" si="8"/>
        <v>480</v>
      </c>
      <c r="C484" s="14" t="s">
        <v>198</v>
      </c>
      <c r="D484" s="38" t="s">
        <v>242</v>
      </c>
      <c r="E484" s="14">
        <v>3.2250000000000001</v>
      </c>
      <c r="F484" s="14">
        <v>2.92</v>
      </c>
      <c r="H484" s="14">
        <v>3.17</v>
      </c>
      <c r="K484" s="14">
        <v>3.08</v>
      </c>
      <c r="L484" s="19">
        <v>2.83</v>
      </c>
      <c r="M484" s="19">
        <v>2.2000000000000002</v>
      </c>
      <c r="N484" s="14">
        <v>1.7350000000000001</v>
      </c>
      <c r="Q484" s="14">
        <v>3.47</v>
      </c>
      <c r="R484" s="14">
        <v>3.08</v>
      </c>
      <c r="T484" s="14">
        <v>3.1150000000000002</v>
      </c>
      <c r="U484" s="14">
        <v>3.14</v>
      </c>
      <c r="V484" s="14">
        <v>3.56</v>
      </c>
      <c r="X484" s="14">
        <v>3.585</v>
      </c>
      <c r="Y484" s="14">
        <v>3.5950000000000002</v>
      </c>
    </row>
    <row r="485" spans="1:25" x14ac:dyDescent="0.25">
      <c r="A485" s="18">
        <v>35726</v>
      </c>
      <c r="B485" s="24">
        <f t="shared" si="8"/>
        <v>481</v>
      </c>
      <c r="C485" s="14" t="s">
        <v>199</v>
      </c>
      <c r="D485" s="38" t="s">
        <v>242</v>
      </c>
      <c r="E485" s="14">
        <v>3.3450000000000002</v>
      </c>
      <c r="F485" s="14">
        <v>3.08</v>
      </c>
      <c r="H485" s="14">
        <v>3.29</v>
      </c>
      <c r="K485" s="14">
        <v>3.2050000000000001</v>
      </c>
      <c r="L485" s="19">
        <v>2.9550000000000001</v>
      </c>
      <c r="M485" s="19">
        <v>2.39</v>
      </c>
      <c r="N485" s="14">
        <v>1.9950000000000001</v>
      </c>
      <c r="Q485" s="14">
        <v>3.5449999999999999</v>
      </c>
      <c r="R485" s="14">
        <v>3.2149999999999999</v>
      </c>
      <c r="T485" s="14">
        <v>3.3</v>
      </c>
      <c r="U485" s="14">
        <v>3.3149999999999999</v>
      </c>
      <c r="V485" s="14">
        <v>3.71</v>
      </c>
      <c r="X485" s="14">
        <v>3.6850000000000001</v>
      </c>
      <c r="Y485" s="14">
        <v>3.71</v>
      </c>
    </row>
    <row r="486" spans="1:25" x14ac:dyDescent="0.25">
      <c r="A486" s="18">
        <v>35727</v>
      </c>
      <c r="B486" s="24">
        <f t="shared" si="8"/>
        <v>482</v>
      </c>
      <c r="C486" s="14" t="s">
        <v>200</v>
      </c>
      <c r="D486" s="38" t="s">
        <v>242</v>
      </c>
      <c r="E486" s="14">
        <v>3.2</v>
      </c>
      <c r="F486" s="14">
        <v>2.89</v>
      </c>
      <c r="H486" s="14">
        <v>3.1850000000000001</v>
      </c>
      <c r="K486" s="14">
        <v>3.08</v>
      </c>
      <c r="L486" s="19">
        <v>2.8149999999999999</v>
      </c>
      <c r="M486" s="19">
        <v>2.605</v>
      </c>
      <c r="N486" s="14">
        <v>2.1850000000000001</v>
      </c>
      <c r="Q486" s="14">
        <v>3.4249999999999998</v>
      </c>
      <c r="R486" s="14">
        <v>2.99</v>
      </c>
      <c r="T486" s="14">
        <v>3.19</v>
      </c>
      <c r="U486" s="14">
        <v>3.21</v>
      </c>
      <c r="V486" s="14">
        <v>3.5150000000000001</v>
      </c>
      <c r="X486" s="14">
        <v>3.5449999999999999</v>
      </c>
      <c r="Y486" s="14">
        <v>3.56</v>
      </c>
    </row>
    <row r="487" spans="1:25" x14ac:dyDescent="0.25">
      <c r="A487" s="18">
        <v>35728</v>
      </c>
      <c r="B487" s="24">
        <f t="shared" si="8"/>
        <v>483</v>
      </c>
      <c r="C487" s="14" t="s">
        <v>201</v>
      </c>
      <c r="D487" s="38" t="s">
        <v>242</v>
      </c>
      <c r="E487" s="14">
        <v>3.2</v>
      </c>
      <c r="F487" s="14">
        <v>2.89</v>
      </c>
      <c r="H487" s="14">
        <v>3.1850000000000001</v>
      </c>
      <c r="K487" s="14">
        <v>3.08</v>
      </c>
      <c r="L487" s="19">
        <v>2.8149999999999999</v>
      </c>
      <c r="M487" s="19">
        <v>2.605</v>
      </c>
      <c r="N487" s="14">
        <v>2.1850000000000001</v>
      </c>
      <c r="Q487" s="14">
        <v>3.4249999999999998</v>
      </c>
      <c r="R487" s="14">
        <v>2.99</v>
      </c>
      <c r="T487" s="14">
        <v>3.19</v>
      </c>
      <c r="U487" s="14">
        <v>3.21</v>
      </c>
      <c r="V487" s="14">
        <v>3.5150000000000001</v>
      </c>
      <c r="X487" s="14">
        <v>3.5449999999999999</v>
      </c>
      <c r="Y487" s="14">
        <v>3.56</v>
      </c>
    </row>
    <row r="488" spans="1:25" x14ac:dyDescent="0.25">
      <c r="A488" s="18">
        <v>35729</v>
      </c>
      <c r="B488" s="24">
        <f t="shared" si="8"/>
        <v>484</v>
      </c>
      <c r="C488" s="14" t="s">
        <v>202</v>
      </c>
      <c r="D488" s="38" t="s">
        <v>242</v>
      </c>
      <c r="E488" s="14">
        <v>3.2</v>
      </c>
      <c r="F488" s="14">
        <v>2.89</v>
      </c>
      <c r="H488" s="14">
        <v>3.1850000000000001</v>
      </c>
      <c r="K488" s="14">
        <v>3.08</v>
      </c>
      <c r="L488" s="19">
        <v>2.8149999999999999</v>
      </c>
      <c r="M488" s="19">
        <v>2.605</v>
      </c>
      <c r="N488" s="14">
        <v>2.1850000000000001</v>
      </c>
      <c r="Q488" s="14">
        <v>3.4249999999999998</v>
      </c>
      <c r="R488" s="14">
        <v>2.99</v>
      </c>
      <c r="T488" s="14">
        <v>3.19</v>
      </c>
      <c r="U488" s="14">
        <v>3.21</v>
      </c>
      <c r="V488" s="14">
        <v>3.5150000000000001</v>
      </c>
      <c r="X488" s="14">
        <v>3.5449999999999999</v>
      </c>
      <c r="Y488" s="14">
        <v>3.56</v>
      </c>
    </row>
    <row r="489" spans="1:25" x14ac:dyDescent="0.25">
      <c r="A489" s="18">
        <v>35730</v>
      </c>
      <c r="B489" s="24">
        <f t="shared" si="8"/>
        <v>485</v>
      </c>
      <c r="C489" s="14" t="s">
        <v>196</v>
      </c>
      <c r="D489" s="38" t="s">
        <v>242</v>
      </c>
      <c r="E489" s="14">
        <v>3.4350000000000001</v>
      </c>
      <c r="F489" s="14">
        <v>3.145</v>
      </c>
      <c r="H489" s="14">
        <v>3.39</v>
      </c>
      <c r="K489" s="14">
        <v>3.3050000000000002</v>
      </c>
      <c r="L489" s="19">
        <v>3.06</v>
      </c>
      <c r="M489" s="19">
        <v>2.8050000000000002</v>
      </c>
      <c r="N489" s="14">
        <v>2.1349999999999998</v>
      </c>
      <c r="Q489" s="14">
        <v>3.7</v>
      </c>
      <c r="R489" s="14">
        <v>3.2749999999999999</v>
      </c>
      <c r="T489" s="14">
        <v>3.3849999999999998</v>
      </c>
      <c r="U489" s="14">
        <v>3.4049999999999998</v>
      </c>
      <c r="V489" s="14">
        <v>3.6549999999999998</v>
      </c>
      <c r="X489" s="14">
        <v>3.7850000000000001</v>
      </c>
      <c r="Y489" s="14">
        <v>3.79</v>
      </c>
    </row>
    <row r="490" spans="1:25" x14ac:dyDescent="0.25">
      <c r="A490" s="18">
        <v>35731</v>
      </c>
      <c r="B490" s="24">
        <f t="shared" si="8"/>
        <v>486</v>
      </c>
      <c r="C490" s="14" t="s">
        <v>197</v>
      </c>
      <c r="D490" s="38" t="s">
        <v>242</v>
      </c>
      <c r="E490" s="14">
        <v>3.625</v>
      </c>
      <c r="F490" s="14">
        <v>3.4049999999999998</v>
      </c>
      <c r="H490" s="14">
        <v>3.6150000000000002</v>
      </c>
      <c r="K490" s="14">
        <v>3.5</v>
      </c>
      <c r="L490" s="19">
        <v>3.31</v>
      </c>
      <c r="M490" s="19">
        <v>2.85</v>
      </c>
      <c r="N490" s="14">
        <v>2.0449999999999999</v>
      </c>
      <c r="Q490" s="14">
        <v>3.97</v>
      </c>
      <c r="R490" s="14">
        <v>3.51</v>
      </c>
      <c r="T490" s="14">
        <v>3.5950000000000002</v>
      </c>
      <c r="U490" s="14">
        <v>3.605</v>
      </c>
      <c r="V490" s="14">
        <v>3.81</v>
      </c>
      <c r="X490" s="14">
        <v>3.9849999999999999</v>
      </c>
      <c r="Y490" s="14">
        <v>4.01</v>
      </c>
    </row>
    <row r="491" spans="1:25" x14ac:dyDescent="0.25">
      <c r="A491" s="18">
        <v>35732</v>
      </c>
      <c r="B491" s="24">
        <f t="shared" si="8"/>
        <v>487</v>
      </c>
      <c r="C491" s="14" t="s">
        <v>198</v>
      </c>
      <c r="D491" s="38" t="s">
        <v>242</v>
      </c>
      <c r="E491" s="14">
        <v>3.4</v>
      </c>
      <c r="F491" s="14">
        <v>3.23</v>
      </c>
      <c r="H491" s="14">
        <v>3.38</v>
      </c>
      <c r="K491" s="14">
        <v>3.32</v>
      </c>
      <c r="L491" s="19">
        <v>3.1549999999999998</v>
      </c>
      <c r="M491" s="19">
        <v>2.855</v>
      </c>
      <c r="N491" s="14">
        <v>1.86</v>
      </c>
      <c r="Q491" s="14">
        <v>3.76</v>
      </c>
      <c r="R491" s="14">
        <v>3.415</v>
      </c>
      <c r="T491" s="14">
        <v>3.395</v>
      </c>
      <c r="U491" s="14">
        <v>3.415</v>
      </c>
      <c r="V491" s="14">
        <v>3.645</v>
      </c>
      <c r="X491" s="14">
        <v>3.84</v>
      </c>
      <c r="Y491" s="14">
        <v>3.8650000000000002</v>
      </c>
    </row>
    <row r="492" spans="1:25" x14ac:dyDescent="0.25">
      <c r="A492" s="18">
        <v>35733</v>
      </c>
      <c r="B492" s="24">
        <f t="shared" si="8"/>
        <v>488</v>
      </c>
      <c r="C492" s="14" t="s">
        <v>199</v>
      </c>
      <c r="D492" s="38" t="s">
        <v>242</v>
      </c>
      <c r="E492" s="14">
        <v>3.2349999999999999</v>
      </c>
      <c r="F492" s="14">
        <v>3.05</v>
      </c>
      <c r="H492" s="14">
        <v>3.18</v>
      </c>
      <c r="K492" s="14">
        <v>3.15</v>
      </c>
      <c r="L492" s="19">
        <v>3.0249999999999999</v>
      </c>
      <c r="M492" s="19">
        <v>2.72</v>
      </c>
      <c r="N492" s="14">
        <v>1.7849999999999999</v>
      </c>
      <c r="Q492" s="14">
        <v>3.5550000000000002</v>
      </c>
      <c r="R492" s="14">
        <v>3.1949999999999998</v>
      </c>
      <c r="T492" s="14">
        <v>3.24</v>
      </c>
      <c r="U492" s="14">
        <v>3.2549999999999999</v>
      </c>
      <c r="V492" s="14">
        <v>3.5</v>
      </c>
      <c r="X492" s="14">
        <v>3.69</v>
      </c>
      <c r="Y492" s="14">
        <v>3.7650000000000001</v>
      </c>
    </row>
    <row r="493" spans="1:25" x14ac:dyDescent="0.25">
      <c r="A493" s="18">
        <v>35734</v>
      </c>
      <c r="B493" s="24">
        <f t="shared" si="8"/>
        <v>489</v>
      </c>
      <c r="C493" s="14" t="s">
        <v>200</v>
      </c>
      <c r="D493" s="38" t="s">
        <v>243</v>
      </c>
      <c r="E493" s="14">
        <v>3.2250000000000001</v>
      </c>
      <c r="F493" s="14">
        <v>2.98</v>
      </c>
      <c r="H493" s="14">
        <v>3.1949999999999998</v>
      </c>
      <c r="K493" s="14">
        <v>3.1349999999999998</v>
      </c>
      <c r="L493" s="19">
        <v>2.87</v>
      </c>
      <c r="M493" s="19">
        <v>2.7650000000000001</v>
      </c>
      <c r="N493" s="14">
        <v>1.53</v>
      </c>
      <c r="Q493" s="14">
        <v>3.4750000000000001</v>
      </c>
      <c r="R493" s="14">
        <v>2.99</v>
      </c>
      <c r="T493" s="14">
        <v>3.2749999999999999</v>
      </c>
      <c r="U493" s="14">
        <v>3.2949999999999999</v>
      </c>
      <c r="V493" s="14">
        <v>3.55</v>
      </c>
      <c r="X493" s="14">
        <v>3.5750000000000002</v>
      </c>
      <c r="Y493" s="14">
        <v>3.63</v>
      </c>
    </row>
    <row r="494" spans="1:25" x14ac:dyDescent="0.25">
      <c r="A494" s="18">
        <v>35735</v>
      </c>
      <c r="B494" s="24">
        <f t="shared" si="8"/>
        <v>490</v>
      </c>
      <c r="C494" s="14" t="s">
        <v>201</v>
      </c>
      <c r="D494" s="38" t="s">
        <v>243</v>
      </c>
      <c r="E494" s="14">
        <v>3.2250000000000001</v>
      </c>
      <c r="F494" s="14">
        <v>2.98</v>
      </c>
      <c r="H494" s="14">
        <v>3.1949999999999998</v>
      </c>
      <c r="K494" s="14">
        <v>3.1349999999999998</v>
      </c>
      <c r="L494" s="19">
        <v>2.87</v>
      </c>
      <c r="M494" s="19">
        <v>2.7650000000000001</v>
      </c>
      <c r="N494" s="14">
        <v>1.53</v>
      </c>
      <c r="Q494" s="14">
        <v>3.4750000000000001</v>
      </c>
      <c r="R494" s="14">
        <v>2.99</v>
      </c>
      <c r="T494" s="14">
        <v>3.2749999999999999</v>
      </c>
      <c r="U494" s="14">
        <v>3.2949999999999999</v>
      </c>
      <c r="V494" s="14">
        <v>3.55</v>
      </c>
      <c r="X494" s="14">
        <v>3.5750000000000002</v>
      </c>
      <c r="Y494" s="14">
        <v>3.63</v>
      </c>
    </row>
    <row r="495" spans="1:25" x14ac:dyDescent="0.25">
      <c r="A495" s="18">
        <v>35736</v>
      </c>
      <c r="B495" s="24">
        <f t="shared" si="8"/>
        <v>491</v>
      </c>
      <c r="C495" s="14" t="s">
        <v>202</v>
      </c>
      <c r="D495" s="38" t="s">
        <v>243</v>
      </c>
      <c r="E495" s="14">
        <v>3.2250000000000001</v>
      </c>
      <c r="F495" s="14">
        <v>2.98</v>
      </c>
      <c r="H495" s="14">
        <v>3.1949999999999998</v>
      </c>
      <c r="K495" s="14">
        <v>3.1349999999999998</v>
      </c>
      <c r="L495" s="19">
        <v>2.87</v>
      </c>
      <c r="M495" s="19">
        <v>2.7650000000000001</v>
      </c>
      <c r="N495" s="14">
        <v>1.53</v>
      </c>
      <c r="Q495" s="14">
        <v>3.4750000000000001</v>
      </c>
      <c r="R495" s="14">
        <v>2.99</v>
      </c>
      <c r="T495" s="14">
        <v>3.2749999999999999</v>
      </c>
      <c r="U495" s="14">
        <v>3.2949999999999999</v>
      </c>
      <c r="V495" s="14">
        <v>3.55</v>
      </c>
      <c r="X495" s="14">
        <v>3.5750000000000002</v>
      </c>
      <c r="Y495" s="14">
        <v>3.63</v>
      </c>
    </row>
    <row r="496" spans="1:25" x14ac:dyDescent="0.25">
      <c r="A496" s="18">
        <v>35737</v>
      </c>
      <c r="B496" s="24">
        <f t="shared" si="8"/>
        <v>492</v>
      </c>
      <c r="C496" s="14" t="s">
        <v>196</v>
      </c>
      <c r="D496" s="38" t="s">
        <v>243</v>
      </c>
      <c r="E496" s="14">
        <v>3.24</v>
      </c>
      <c r="F496" s="14">
        <v>3.05</v>
      </c>
      <c r="H496" s="14">
        <v>3.2250000000000001</v>
      </c>
      <c r="K496" s="14">
        <v>3.17</v>
      </c>
      <c r="L496" s="19">
        <v>3.0049999999999999</v>
      </c>
      <c r="M496" s="19">
        <v>2.7</v>
      </c>
      <c r="N496" s="14">
        <v>1.405</v>
      </c>
      <c r="Q496" s="14">
        <v>3.5249999999999999</v>
      </c>
      <c r="R496" s="14">
        <v>3.1549999999999998</v>
      </c>
      <c r="T496" s="14">
        <v>3.29</v>
      </c>
      <c r="U496" s="14">
        <v>3.31</v>
      </c>
      <c r="V496" s="14">
        <v>3.6</v>
      </c>
      <c r="X496" s="14">
        <v>3.6349999999999998</v>
      </c>
      <c r="Y496" s="14">
        <v>3.65</v>
      </c>
    </row>
    <row r="497" spans="1:25" x14ac:dyDescent="0.25">
      <c r="A497" s="18">
        <v>35738</v>
      </c>
      <c r="B497" s="24">
        <f t="shared" si="8"/>
        <v>493</v>
      </c>
      <c r="C497" s="14" t="s">
        <v>197</v>
      </c>
      <c r="D497" s="38" t="s">
        <v>243</v>
      </c>
      <c r="E497" s="14">
        <v>3.1349999999999998</v>
      </c>
      <c r="F497" s="14">
        <v>2.875</v>
      </c>
      <c r="H497" s="14">
        <v>3.14</v>
      </c>
      <c r="K497" s="14">
        <v>3.06</v>
      </c>
      <c r="L497" s="19">
        <v>2.85</v>
      </c>
      <c r="M497" s="19">
        <v>2.66</v>
      </c>
      <c r="N497" s="14">
        <v>1.335</v>
      </c>
      <c r="Q497" s="14">
        <v>3.4449999999999998</v>
      </c>
      <c r="R497" s="14">
        <v>3.0150000000000001</v>
      </c>
      <c r="T497" s="14">
        <v>3.19</v>
      </c>
      <c r="U497" s="14">
        <v>3.2050000000000001</v>
      </c>
      <c r="V497" s="14">
        <v>3.43</v>
      </c>
      <c r="X497" s="14">
        <v>3.52</v>
      </c>
      <c r="Y497" s="14">
        <v>3.54</v>
      </c>
    </row>
    <row r="498" spans="1:25" x14ac:dyDescent="0.25">
      <c r="A498" s="18">
        <v>35739</v>
      </c>
      <c r="B498" s="24">
        <f t="shared" si="8"/>
        <v>494</v>
      </c>
      <c r="C498" s="14" t="s">
        <v>198</v>
      </c>
      <c r="D498" s="38" t="s">
        <v>243</v>
      </c>
      <c r="E498" s="14">
        <v>3.1850000000000001</v>
      </c>
      <c r="F498" s="14">
        <v>2.9449999999999998</v>
      </c>
      <c r="H498" s="14">
        <v>3.1749999999999998</v>
      </c>
      <c r="K498" s="14">
        <v>3.0950000000000002</v>
      </c>
      <c r="L498" s="19">
        <v>2.875</v>
      </c>
      <c r="M498" s="19">
        <v>2.67</v>
      </c>
      <c r="N498" s="14">
        <v>1.26</v>
      </c>
      <c r="Q498" s="14">
        <v>3.51</v>
      </c>
      <c r="R498" s="14">
        <v>3.0750000000000002</v>
      </c>
      <c r="T498" s="14">
        <v>3.1949999999999998</v>
      </c>
      <c r="U498" s="14">
        <v>3.2149999999999999</v>
      </c>
      <c r="V498" s="14">
        <v>3.5049999999999999</v>
      </c>
      <c r="X498" s="14">
        <v>3.5550000000000002</v>
      </c>
      <c r="Y498" s="14">
        <v>3.5750000000000002</v>
      </c>
    </row>
    <row r="499" spans="1:25" x14ac:dyDescent="0.25">
      <c r="A499" s="18">
        <v>35740</v>
      </c>
      <c r="B499" s="24">
        <f t="shared" si="8"/>
        <v>495</v>
      </c>
      <c r="C499" s="14" t="s">
        <v>199</v>
      </c>
      <c r="D499" s="38" t="s">
        <v>243</v>
      </c>
      <c r="E499" s="14">
        <v>3.23</v>
      </c>
      <c r="F499" s="14">
        <v>2.95</v>
      </c>
      <c r="H499" s="14">
        <v>3.1850000000000001</v>
      </c>
      <c r="K499" s="14">
        <v>3.1</v>
      </c>
      <c r="L499" s="19">
        <v>2.855</v>
      </c>
      <c r="M499" s="19">
        <v>2.66</v>
      </c>
      <c r="N499" s="14">
        <v>1.2350000000000001</v>
      </c>
      <c r="Q499" s="14">
        <v>3.49</v>
      </c>
      <c r="R499" s="14">
        <v>3.1</v>
      </c>
      <c r="T499" s="14">
        <v>3.165</v>
      </c>
      <c r="U499" s="14">
        <v>3.17</v>
      </c>
      <c r="V499" s="14">
        <v>3.51</v>
      </c>
      <c r="X499" s="14">
        <v>3.55</v>
      </c>
      <c r="Y499" s="14">
        <v>3.52</v>
      </c>
    </row>
    <row r="500" spans="1:25" x14ac:dyDescent="0.25">
      <c r="A500" s="18">
        <v>35741</v>
      </c>
      <c r="B500" s="24">
        <f t="shared" si="8"/>
        <v>496</v>
      </c>
      <c r="C500" s="14" t="s">
        <v>200</v>
      </c>
      <c r="D500" s="38" t="s">
        <v>243</v>
      </c>
      <c r="E500" s="14">
        <v>3.0750000000000002</v>
      </c>
      <c r="F500" s="14">
        <v>2.81</v>
      </c>
      <c r="H500" s="14">
        <v>3.05</v>
      </c>
      <c r="K500" s="14">
        <v>3</v>
      </c>
      <c r="L500" s="19">
        <v>2.71</v>
      </c>
      <c r="M500" s="19">
        <v>2.605</v>
      </c>
      <c r="N500" s="14">
        <v>1.2350000000000001</v>
      </c>
      <c r="Q500" s="14">
        <v>3.35</v>
      </c>
      <c r="R500" s="14">
        <v>2.9449999999999998</v>
      </c>
      <c r="T500" s="14">
        <v>3.0550000000000002</v>
      </c>
      <c r="U500" s="14">
        <v>3.08</v>
      </c>
      <c r="V500" s="14">
        <v>3.2650000000000001</v>
      </c>
      <c r="X500" s="14">
        <v>3.42</v>
      </c>
      <c r="Y500" s="14">
        <v>3.4249999999999998</v>
      </c>
    </row>
    <row r="501" spans="1:25" x14ac:dyDescent="0.25">
      <c r="A501" s="18">
        <v>35742</v>
      </c>
      <c r="B501" s="24">
        <f t="shared" si="8"/>
        <v>497</v>
      </c>
      <c r="C501" s="14" t="s">
        <v>201</v>
      </c>
      <c r="D501" s="38" t="s">
        <v>243</v>
      </c>
      <c r="E501" s="14">
        <v>3.0750000000000002</v>
      </c>
      <c r="F501" s="14">
        <v>2.81</v>
      </c>
      <c r="H501" s="14">
        <v>3.05</v>
      </c>
      <c r="K501" s="14">
        <v>3</v>
      </c>
      <c r="L501" s="19">
        <v>2.71</v>
      </c>
      <c r="M501" s="19">
        <v>2.605</v>
      </c>
      <c r="N501" s="14">
        <v>1.2350000000000001</v>
      </c>
      <c r="Q501" s="14">
        <v>3.35</v>
      </c>
      <c r="R501" s="14">
        <v>2.9449999999999998</v>
      </c>
      <c r="T501" s="14">
        <v>3.0550000000000002</v>
      </c>
      <c r="U501" s="14">
        <v>3.08</v>
      </c>
      <c r="V501" s="14">
        <v>3.2650000000000001</v>
      </c>
      <c r="X501" s="14">
        <v>3.42</v>
      </c>
      <c r="Y501" s="14">
        <v>3.4249999999999998</v>
      </c>
    </row>
    <row r="502" spans="1:25" x14ac:dyDescent="0.25">
      <c r="A502" s="18">
        <v>35743</v>
      </c>
      <c r="B502" s="24">
        <f t="shared" si="8"/>
        <v>498</v>
      </c>
      <c r="C502" s="14" t="s">
        <v>202</v>
      </c>
      <c r="D502" s="38" t="s">
        <v>243</v>
      </c>
      <c r="E502" s="14">
        <v>3.0750000000000002</v>
      </c>
      <c r="F502" s="14">
        <v>2.81</v>
      </c>
      <c r="H502" s="14">
        <v>3.05</v>
      </c>
      <c r="K502" s="14">
        <v>3</v>
      </c>
      <c r="L502" s="19">
        <v>2.71</v>
      </c>
      <c r="M502" s="19">
        <v>2.605</v>
      </c>
      <c r="N502" s="14">
        <v>1.2350000000000001</v>
      </c>
      <c r="Q502" s="14">
        <v>3.35</v>
      </c>
      <c r="R502" s="14">
        <v>2.9449999999999998</v>
      </c>
      <c r="T502" s="14">
        <v>3.0550000000000002</v>
      </c>
      <c r="U502" s="14">
        <v>3.08</v>
      </c>
      <c r="V502" s="14">
        <v>3.2650000000000001</v>
      </c>
      <c r="X502" s="14">
        <v>3.42</v>
      </c>
      <c r="Y502" s="14">
        <v>3.4249999999999998</v>
      </c>
    </row>
    <row r="503" spans="1:25" x14ac:dyDescent="0.25">
      <c r="A503" s="18">
        <v>35744</v>
      </c>
      <c r="B503" s="24">
        <f t="shared" si="8"/>
        <v>499</v>
      </c>
      <c r="C503" s="14" t="s">
        <v>196</v>
      </c>
      <c r="D503" s="38" t="s">
        <v>243</v>
      </c>
      <c r="E503" s="14">
        <v>3.1850000000000001</v>
      </c>
      <c r="F503" s="14">
        <v>2.9950000000000001</v>
      </c>
      <c r="H503" s="14">
        <v>3.16</v>
      </c>
      <c r="K503" s="14">
        <v>3.09</v>
      </c>
      <c r="L503" s="19">
        <v>2.95</v>
      </c>
      <c r="M503" s="19">
        <v>2.68</v>
      </c>
      <c r="N503" s="14">
        <v>1.25</v>
      </c>
      <c r="Q503" s="14">
        <v>3.44</v>
      </c>
      <c r="R503" s="14">
        <v>3.12</v>
      </c>
      <c r="T503" s="14">
        <v>3.16</v>
      </c>
      <c r="U503" s="14">
        <v>3.18</v>
      </c>
      <c r="V503" s="14">
        <v>3.42</v>
      </c>
      <c r="X503" s="14">
        <v>3.5049999999999999</v>
      </c>
      <c r="Y503" s="14">
        <v>3.51</v>
      </c>
    </row>
    <row r="504" spans="1:25" x14ac:dyDescent="0.25">
      <c r="A504" s="18">
        <v>35745</v>
      </c>
      <c r="B504" s="24">
        <f t="shared" si="8"/>
        <v>500</v>
      </c>
      <c r="C504" s="14" t="s">
        <v>197</v>
      </c>
      <c r="D504" s="38" t="s">
        <v>243</v>
      </c>
      <c r="E504" s="14">
        <v>3.2549999999999999</v>
      </c>
      <c r="F504" s="14">
        <v>3.07</v>
      </c>
      <c r="H504" s="14">
        <v>3.21</v>
      </c>
      <c r="K504" s="14">
        <v>3.1549999999999998</v>
      </c>
      <c r="L504" s="19">
        <v>3.0449999999999999</v>
      </c>
      <c r="M504" s="19">
        <v>2.7149999999999999</v>
      </c>
      <c r="N504" s="14">
        <v>1.2649999999999999</v>
      </c>
      <c r="Q504" s="14">
        <v>3.5</v>
      </c>
      <c r="R504" s="14">
        <v>3.1949999999999998</v>
      </c>
      <c r="T504" s="14">
        <v>3.2650000000000001</v>
      </c>
      <c r="U504" s="14">
        <v>3.2850000000000001</v>
      </c>
      <c r="V504" s="14">
        <v>3.4649999999999999</v>
      </c>
      <c r="X504" s="14">
        <v>3.58</v>
      </c>
      <c r="Y504" s="14">
        <v>3.59</v>
      </c>
    </row>
    <row r="505" spans="1:25" x14ac:dyDescent="0.25">
      <c r="A505" s="18">
        <v>35746</v>
      </c>
      <c r="B505" s="24">
        <f t="shared" si="8"/>
        <v>501</v>
      </c>
      <c r="C505" s="14" t="s">
        <v>198</v>
      </c>
      <c r="D505" s="38" t="s">
        <v>243</v>
      </c>
      <c r="E505" s="14">
        <v>3.2749999999999999</v>
      </c>
      <c r="F505" s="14">
        <v>3.07</v>
      </c>
      <c r="H505" s="14">
        <v>3.2250000000000001</v>
      </c>
      <c r="K505" s="14">
        <v>3.165</v>
      </c>
      <c r="L505" s="19">
        <v>3.0350000000000001</v>
      </c>
      <c r="M505" s="19">
        <v>2.7250000000000001</v>
      </c>
      <c r="N505" s="14">
        <v>1.33</v>
      </c>
      <c r="Q505" s="14">
        <v>3.52</v>
      </c>
      <c r="R505" s="14">
        <v>3.22</v>
      </c>
      <c r="T505" s="14">
        <v>3.2549999999999999</v>
      </c>
      <c r="U505" s="14">
        <v>3.27</v>
      </c>
      <c r="V505" s="14">
        <v>3.4449999999999998</v>
      </c>
      <c r="X505" s="14">
        <v>3.61</v>
      </c>
      <c r="Y505" s="14">
        <v>3.5950000000000002</v>
      </c>
    </row>
    <row r="506" spans="1:25" x14ac:dyDescent="0.25">
      <c r="A506" s="18">
        <v>35747</v>
      </c>
      <c r="B506" s="24">
        <f t="shared" si="8"/>
        <v>502</v>
      </c>
      <c r="C506" s="14" t="s">
        <v>199</v>
      </c>
      <c r="D506" s="38" t="s">
        <v>243</v>
      </c>
      <c r="E506" s="14">
        <v>3.26</v>
      </c>
      <c r="F506" s="14">
        <v>3.08</v>
      </c>
      <c r="H506" s="14">
        <v>3.2450000000000001</v>
      </c>
      <c r="K506" s="14">
        <v>3.165</v>
      </c>
      <c r="L506" s="19">
        <v>3.03</v>
      </c>
      <c r="M506" s="19">
        <v>2.72</v>
      </c>
      <c r="N506" s="14">
        <v>1.51</v>
      </c>
      <c r="Q506" s="14">
        <v>3.49</v>
      </c>
      <c r="R506" s="14">
        <v>3.25</v>
      </c>
      <c r="T506" s="14">
        <v>3.2349999999999999</v>
      </c>
      <c r="U506" s="14">
        <v>3.24</v>
      </c>
      <c r="V506" s="14">
        <v>3.46</v>
      </c>
      <c r="X506" s="14">
        <v>3.5750000000000002</v>
      </c>
      <c r="Y506" s="14">
        <v>3.56</v>
      </c>
    </row>
    <row r="507" spans="1:25" x14ac:dyDescent="0.25">
      <c r="A507" s="18">
        <v>35748</v>
      </c>
      <c r="B507" s="24">
        <f t="shared" si="8"/>
        <v>503</v>
      </c>
      <c r="C507" s="14" t="s">
        <v>200</v>
      </c>
      <c r="D507" s="38" t="s">
        <v>243</v>
      </c>
      <c r="E507" s="14">
        <v>3.2250000000000001</v>
      </c>
      <c r="F507" s="14">
        <v>3.0649999999999999</v>
      </c>
      <c r="H507" s="14">
        <v>3.23</v>
      </c>
      <c r="K507" s="14">
        <v>3.165</v>
      </c>
      <c r="L507" s="19">
        <v>3.01</v>
      </c>
      <c r="M507" s="19">
        <v>2.7149999999999999</v>
      </c>
      <c r="N507" s="14">
        <v>1.5349999999999999</v>
      </c>
      <c r="Q507" s="14">
        <v>3.4</v>
      </c>
      <c r="R507" s="14">
        <v>3.0950000000000002</v>
      </c>
      <c r="T507" s="14">
        <v>3.23</v>
      </c>
      <c r="U507" s="14">
        <v>3.25</v>
      </c>
      <c r="V507" s="14">
        <v>3.4449999999999998</v>
      </c>
      <c r="X507" s="14">
        <v>3.58</v>
      </c>
      <c r="Y507" s="14">
        <v>3.57</v>
      </c>
    </row>
    <row r="508" spans="1:25" x14ac:dyDescent="0.25">
      <c r="A508" s="18">
        <v>35749</v>
      </c>
      <c r="B508" s="24">
        <f t="shared" si="8"/>
        <v>504</v>
      </c>
      <c r="C508" s="14" t="s">
        <v>201</v>
      </c>
      <c r="D508" s="38" t="s">
        <v>243</v>
      </c>
      <c r="E508" s="14">
        <v>3.2250000000000001</v>
      </c>
      <c r="F508" s="14">
        <v>3.0649999999999999</v>
      </c>
      <c r="H508" s="14">
        <v>3.23</v>
      </c>
      <c r="K508" s="14">
        <v>3.165</v>
      </c>
      <c r="L508" s="19">
        <v>3.01</v>
      </c>
      <c r="M508" s="19">
        <v>2.7149999999999999</v>
      </c>
      <c r="N508" s="14">
        <v>1.5349999999999999</v>
      </c>
      <c r="Q508" s="14">
        <v>3.4</v>
      </c>
      <c r="R508" s="14">
        <v>3.0950000000000002</v>
      </c>
      <c r="T508" s="14">
        <v>3.23</v>
      </c>
      <c r="U508" s="14">
        <v>3.25</v>
      </c>
      <c r="V508" s="14">
        <v>3.4449999999999998</v>
      </c>
      <c r="X508" s="14">
        <v>3.58</v>
      </c>
      <c r="Y508" s="14">
        <v>3.57</v>
      </c>
    </row>
    <row r="509" spans="1:25" x14ac:dyDescent="0.25">
      <c r="A509" s="18">
        <v>35750</v>
      </c>
      <c r="B509" s="24">
        <f t="shared" si="8"/>
        <v>505</v>
      </c>
      <c r="C509" s="14" t="s">
        <v>202</v>
      </c>
      <c r="D509" s="38" t="s">
        <v>243</v>
      </c>
      <c r="E509" s="14">
        <v>3.2250000000000001</v>
      </c>
      <c r="F509" s="14">
        <v>3.0649999999999999</v>
      </c>
      <c r="H509" s="14">
        <v>3.23</v>
      </c>
      <c r="K509" s="14">
        <v>3.165</v>
      </c>
      <c r="L509" s="19">
        <v>3.01</v>
      </c>
      <c r="M509" s="19">
        <v>2.7149999999999999</v>
      </c>
      <c r="N509" s="14">
        <v>1.5349999999999999</v>
      </c>
      <c r="Q509" s="14">
        <v>3.4</v>
      </c>
      <c r="R509" s="14">
        <v>3.0950000000000002</v>
      </c>
      <c r="T509" s="14">
        <v>3.23</v>
      </c>
      <c r="U509" s="14">
        <v>3.25</v>
      </c>
      <c r="V509" s="14">
        <v>3.4449999999999998</v>
      </c>
      <c r="X509" s="14">
        <v>3.58</v>
      </c>
      <c r="Y509" s="14">
        <v>3.57</v>
      </c>
    </row>
    <row r="510" spans="1:25" x14ac:dyDescent="0.25">
      <c r="A510" s="18">
        <v>35751</v>
      </c>
      <c r="B510" s="24">
        <f t="shared" si="8"/>
        <v>506</v>
      </c>
      <c r="C510" s="14" t="s">
        <v>196</v>
      </c>
      <c r="D510" s="38" t="s">
        <v>243</v>
      </c>
      <c r="E510" s="14">
        <v>3.0950000000000002</v>
      </c>
      <c r="F510" s="14">
        <v>2.96</v>
      </c>
      <c r="H510" s="14">
        <v>3.07</v>
      </c>
      <c r="K510" s="14">
        <v>3.03</v>
      </c>
      <c r="L510" s="19">
        <v>2.9449999999999998</v>
      </c>
      <c r="M510" s="19">
        <v>2.56</v>
      </c>
      <c r="N510" s="14">
        <v>1.6</v>
      </c>
      <c r="Q510" s="14">
        <v>3.3050000000000002</v>
      </c>
      <c r="R510" s="14">
        <v>3.05</v>
      </c>
      <c r="T510" s="14">
        <v>3.06</v>
      </c>
      <c r="U510" s="14">
        <v>3.085</v>
      </c>
      <c r="V510" s="14">
        <v>3.27</v>
      </c>
      <c r="X510" s="14">
        <v>3.5649999999999999</v>
      </c>
      <c r="Y510" s="14">
        <v>3.56</v>
      </c>
    </row>
    <row r="511" spans="1:25" x14ac:dyDescent="0.25">
      <c r="A511" s="18">
        <v>35752</v>
      </c>
      <c r="B511" s="24">
        <f t="shared" si="8"/>
        <v>507</v>
      </c>
      <c r="C511" s="14" t="s">
        <v>197</v>
      </c>
      <c r="D511" s="38" t="s">
        <v>243</v>
      </c>
      <c r="E511" s="14">
        <v>2.9950000000000001</v>
      </c>
      <c r="F511" s="14">
        <v>2.8149999999999999</v>
      </c>
      <c r="H511" s="14">
        <v>2.9750000000000001</v>
      </c>
      <c r="K511" s="14">
        <v>2.9249999999999998</v>
      </c>
      <c r="L511" s="19">
        <v>2.79</v>
      </c>
      <c r="M511" s="19">
        <v>2.4350000000000001</v>
      </c>
      <c r="N511" s="14">
        <v>1.4850000000000001</v>
      </c>
      <c r="Q511" s="14">
        <v>3.2</v>
      </c>
      <c r="R511" s="14">
        <v>2.915</v>
      </c>
      <c r="T511" s="14">
        <v>2.9849999999999999</v>
      </c>
      <c r="U511" s="14">
        <v>3.0150000000000001</v>
      </c>
      <c r="V511" s="14">
        <v>3.2050000000000001</v>
      </c>
      <c r="X511" s="14">
        <v>3.46</v>
      </c>
      <c r="Y511" s="14">
        <v>3.4649999999999999</v>
      </c>
    </row>
    <row r="512" spans="1:25" x14ac:dyDescent="0.25">
      <c r="A512" s="18">
        <v>35753</v>
      </c>
      <c r="B512" s="24">
        <f t="shared" si="8"/>
        <v>508</v>
      </c>
      <c r="C512" s="14" t="s">
        <v>198</v>
      </c>
      <c r="D512" s="38" t="s">
        <v>243</v>
      </c>
      <c r="E512" s="14">
        <v>2.98</v>
      </c>
      <c r="F512" s="14">
        <v>2.78</v>
      </c>
      <c r="H512" s="14">
        <v>2.96</v>
      </c>
      <c r="K512" s="14">
        <v>2.895</v>
      </c>
      <c r="L512" s="19">
        <v>2.73</v>
      </c>
      <c r="M512" s="19">
        <v>2.4</v>
      </c>
      <c r="N512" s="14">
        <v>1.43</v>
      </c>
      <c r="Q512" s="14">
        <v>3.19</v>
      </c>
      <c r="R512" s="14">
        <v>2.87</v>
      </c>
      <c r="T512" s="14">
        <v>2.98</v>
      </c>
      <c r="U512" s="14">
        <v>2.9950000000000001</v>
      </c>
      <c r="V512" s="14">
        <v>3.1850000000000001</v>
      </c>
      <c r="X512" s="14">
        <v>3.4449999999999998</v>
      </c>
      <c r="Y512" s="14">
        <v>3.4550000000000001</v>
      </c>
    </row>
    <row r="513" spans="1:25" x14ac:dyDescent="0.25">
      <c r="A513" s="18">
        <v>35754</v>
      </c>
      <c r="B513" s="24">
        <f t="shared" si="8"/>
        <v>509</v>
      </c>
      <c r="C513" s="14" t="s">
        <v>199</v>
      </c>
      <c r="D513" s="38" t="s">
        <v>243</v>
      </c>
      <c r="E513" s="14">
        <v>2.76</v>
      </c>
      <c r="F513" s="14">
        <v>2.5550000000000002</v>
      </c>
      <c r="H513" s="14">
        <v>2.7349999999999999</v>
      </c>
      <c r="K513" s="14">
        <v>2.6749999999999998</v>
      </c>
      <c r="L513" s="19">
        <v>2.5</v>
      </c>
      <c r="M513" s="19">
        <v>2.2349999999999999</v>
      </c>
      <c r="N513" s="14">
        <v>1.325</v>
      </c>
      <c r="Q513" s="14">
        <v>2.99</v>
      </c>
      <c r="R513" s="14">
        <v>2.6549999999999998</v>
      </c>
      <c r="T513" s="14">
        <v>2.73</v>
      </c>
      <c r="U513" s="14">
        <v>2.76</v>
      </c>
      <c r="V513" s="14">
        <v>2.9249999999999998</v>
      </c>
      <c r="X513" s="14">
        <v>3.2549999999999999</v>
      </c>
      <c r="Y513" s="14">
        <v>3.2650000000000001</v>
      </c>
    </row>
    <row r="514" spans="1:25" x14ac:dyDescent="0.25">
      <c r="A514" s="18">
        <v>35755</v>
      </c>
      <c r="B514" s="24">
        <f t="shared" si="8"/>
        <v>510</v>
      </c>
      <c r="C514" s="14" t="s">
        <v>200</v>
      </c>
      <c r="D514" s="38" t="s">
        <v>243</v>
      </c>
      <c r="E514" s="14">
        <v>2.57</v>
      </c>
      <c r="F514" s="14">
        <v>2.2949999999999999</v>
      </c>
      <c r="H514" s="14">
        <v>2.5449999999999999</v>
      </c>
      <c r="K514" s="14">
        <v>2.4950000000000001</v>
      </c>
      <c r="L514" s="19">
        <v>2.2400000000000002</v>
      </c>
      <c r="M514" s="19">
        <v>1.94</v>
      </c>
      <c r="N514" s="14">
        <v>1.1200000000000001</v>
      </c>
      <c r="Q514" s="14">
        <v>2.7</v>
      </c>
      <c r="R514" s="14">
        <v>2.3650000000000002</v>
      </c>
      <c r="T514" s="14">
        <v>2.5499999999999998</v>
      </c>
      <c r="U514" s="14">
        <v>2.5649999999999999</v>
      </c>
      <c r="V514" s="14">
        <v>2.68</v>
      </c>
      <c r="X514" s="14">
        <v>3.09</v>
      </c>
      <c r="Y514" s="14">
        <v>3.1150000000000002</v>
      </c>
    </row>
    <row r="515" spans="1:25" x14ac:dyDescent="0.25">
      <c r="A515" s="18">
        <v>35756</v>
      </c>
      <c r="B515" s="24">
        <f t="shared" si="8"/>
        <v>511</v>
      </c>
      <c r="C515" s="14" t="s">
        <v>201</v>
      </c>
      <c r="D515" s="38" t="s">
        <v>243</v>
      </c>
      <c r="E515" s="14">
        <v>2.57</v>
      </c>
      <c r="F515" s="14">
        <v>2.2949999999999999</v>
      </c>
      <c r="H515" s="14">
        <v>2.5449999999999999</v>
      </c>
      <c r="K515" s="14">
        <v>2.4950000000000001</v>
      </c>
      <c r="L515" s="19">
        <v>2.2400000000000002</v>
      </c>
      <c r="M515" s="19">
        <v>1.94</v>
      </c>
      <c r="N515" s="14">
        <v>1.1200000000000001</v>
      </c>
      <c r="Q515" s="14">
        <v>2.7</v>
      </c>
      <c r="R515" s="14">
        <v>2.3650000000000002</v>
      </c>
      <c r="T515" s="14">
        <v>2.5499999999999998</v>
      </c>
      <c r="U515" s="14">
        <v>2.5649999999999999</v>
      </c>
      <c r="V515" s="14">
        <v>2.68</v>
      </c>
      <c r="X515" s="14">
        <v>3.09</v>
      </c>
      <c r="Y515" s="14">
        <v>3.1150000000000002</v>
      </c>
    </row>
    <row r="516" spans="1:25" x14ac:dyDescent="0.25">
      <c r="A516" s="18">
        <v>35757</v>
      </c>
      <c r="B516" s="24">
        <f t="shared" si="8"/>
        <v>512</v>
      </c>
      <c r="C516" s="14" t="s">
        <v>202</v>
      </c>
      <c r="D516" s="38" t="s">
        <v>243</v>
      </c>
      <c r="E516" s="14">
        <v>2.57</v>
      </c>
      <c r="F516" s="14">
        <v>2.2949999999999999</v>
      </c>
      <c r="H516" s="14">
        <v>2.5449999999999999</v>
      </c>
      <c r="K516" s="14">
        <v>2.4950000000000001</v>
      </c>
      <c r="L516" s="19">
        <v>2.2400000000000002</v>
      </c>
      <c r="M516" s="19">
        <v>1.94</v>
      </c>
      <c r="N516" s="14">
        <v>1.1200000000000001</v>
      </c>
      <c r="Q516" s="14">
        <v>2.7</v>
      </c>
      <c r="R516" s="14">
        <v>2.3650000000000002</v>
      </c>
      <c r="T516" s="14">
        <v>2.5499999999999998</v>
      </c>
      <c r="U516" s="14">
        <v>2.5649999999999999</v>
      </c>
      <c r="V516" s="14">
        <v>2.68</v>
      </c>
      <c r="X516" s="14">
        <v>3.09</v>
      </c>
      <c r="Y516" s="14">
        <v>3.1150000000000002</v>
      </c>
    </row>
    <row r="517" spans="1:25" x14ac:dyDescent="0.25">
      <c r="A517" s="18">
        <v>35758</v>
      </c>
      <c r="B517" s="24">
        <f t="shared" si="8"/>
        <v>513</v>
      </c>
      <c r="C517" s="14" t="s">
        <v>196</v>
      </c>
      <c r="D517" s="38" t="s">
        <v>243</v>
      </c>
      <c r="E517" s="14">
        <v>2.5950000000000002</v>
      </c>
      <c r="F517" s="14">
        <v>2.2349999999999999</v>
      </c>
      <c r="H517" s="14">
        <v>2.5049999999999999</v>
      </c>
      <c r="K517" s="14">
        <v>2.4649999999999999</v>
      </c>
      <c r="L517" s="19">
        <v>2.1749999999999998</v>
      </c>
      <c r="M517" s="19">
        <v>1.82</v>
      </c>
      <c r="N517" s="14">
        <v>1.1000000000000001</v>
      </c>
      <c r="Q517" s="14">
        <v>2.7</v>
      </c>
      <c r="R517" s="14">
        <v>2.33</v>
      </c>
      <c r="T517" s="14">
        <v>2.5049999999999999</v>
      </c>
      <c r="U517" s="14">
        <v>2.5150000000000001</v>
      </c>
      <c r="V517" s="14">
        <v>2.5950000000000002</v>
      </c>
      <c r="X517" s="14">
        <v>3.11</v>
      </c>
      <c r="Y517" s="14">
        <v>3.125</v>
      </c>
    </row>
    <row r="518" spans="1:25" x14ac:dyDescent="0.25">
      <c r="A518" s="18">
        <v>35759</v>
      </c>
      <c r="B518" s="24">
        <f t="shared" si="8"/>
        <v>514</v>
      </c>
      <c r="C518" s="14" t="s">
        <v>197</v>
      </c>
      <c r="D518" s="38" t="s">
        <v>243</v>
      </c>
      <c r="E518" s="14">
        <v>2.4700000000000002</v>
      </c>
      <c r="F518" s="14">
        <v>2.0699999999999998</v>
      </c>
      <c r="H518" s="14">
        <v>2.36</v>
      </c>
      <c r="K518" s="14">
        <v>2.31</v>
      </c>
      <c r="L518" s="19">
        <v>2.02</v>
      </c>
      <c r="M518" s="19">
        <v>1.74</v>
      </c>
      <c r="N518" s="14">
        <v>1.0900000000000001</v>
      </c>
      <c r="Q518" s="14">
        <v>2.6150000000000002</v>
      </c>
      <c r="R518" s="14">
        <v>2.165</v>
      </c>
      <c r="T518" s="14">
        <v>2.31</v>
      </c>
      <c r="U518" s="14">
        <v>2.335</v>
      </c>
      <c r="V518" s="14">
        <v>2.5649999999999999</v>
      </c>
      <c r="X518" s="14">
        <v>3.0150000000000001</v>
      </c>
      <c r="Y518" s="14">
        <v>3.04</v>
      </c>
    </row>
    <row r="519" spans="1:25" x14ac:dyDescent="0.25">
      <c r="A519" s="18">
        <v>35760</v>
      </c>
      <c r="B519" s="24">
        <f t="shared" si="8"/>
        <v>515</v>
      </c>
      <c r="C519" s="14" t="s">
        <v>198</v>
      </c>
      <c r="D519" s="38" t="s">
        <v>243</v>
      </c>
      <c r="E519" s="14">
        <v>2.4300000000000002</v>
      </c>
      <c r="F519" s="14">
        <v>2.1349999999999998</v>
      </c>
      <c r="H519" s="14">
        <v>2.3149999999999999</v>
      </c>
      <c r="K519" s="14">
        <v>2.2799999999999998</v>
      </c>
      <c r="L519" s="19">
        <v>2.02</v>
      </c>
      <c r="M519" s="19">
        <v>1.74</v>
      </c>
      <c r="N519" s="14">
        <v>1.075</v>
      </c>
      <c r="Q519" s="14">
        <v>2.5950000000000002</v>
      </c>
      <c r="R519" s="14">
        <v>2.165</v>
      </c>
      <c r="T519" s="14">
        <v>2.2250000000000001</v>
      </c>
      <c r="U519" s="14">
        <v>2.2599999999999998</v>
      </c>
      <c r="V519" s="14">
        <v>2.4249999999999998</v>
      </c>
      <c r="X519" s="14">
        <v>3</v>
      </c>
      <c r="Y519" s="14">
        <v>3.04</v>
      </c>
    </row>
    <row r="520" spans="1:25" x14ac:dyDescent="0.25">
      <c r="A520" s="18">
        <v>35761</v>
      </c>
      <c r="B520" s="24">
        <f t="shared" ref="B520:B583" si="9">B519+1</f>
        <v>516</v>
      </c>
      <c r="C520" s="14" t="s">
        <v>199</v>
      </c>
      <c r="D520" s="38" t="s">
        <v>243</v>
      </c>
      <c r="E520" s="14">
        <v>2.4300000000000002</v>
      </c>
      <c r="F520" s="14">
        <v>2.1349999999999998</v>
      </c>
      <c r="H520" s="14">
        <v>2.3149999999999999</v>
      </c>
      <c r="K520" s="14">
        <v>2.2799999999999998</v>
      </c>
      <c r="L520" s="19">
        <v>2.02</v>
      </c>
      <c r="M520" s="19">
        <v>1.74</v>
      </c>
      <c r="N520" s="14">
        <v>1.075</v>
      </c>
      <c r="Q520" s="14">
        <v>2.5950000000000002</v>
      </c>
      <c r="R520" s="14">
        <v>2.165</v>
      </c>
      <c r="T520" s="14">
        <v>2.2250000000000001</v>
      </c>
      <c r="U520" s="14">
        <v>2.2599999999999998</v>
      </c>
      <c r="V520" s="14">
        <v>2.4249999999999998</v>
      </c>
      <c r="X520" s="14">
        <v>3</v>
      </c>
      <c r="Y520" s="14">
        <v>3.04</v>
      </c>
    </row>
    <row r="521" spans="1:25" x14ac:dyDescent="0.25">
      <c r="A521" s="18">
        <v>35762</v>
      </c>
      <c r="B521" s="24">
        <f t="shared" si="9"/>
        <v>517</v>
      </c>
      <c r="C521" s="14" t="s">
        <v>200</v>
      </c>
      <c r="D521" s="38" t="s">
        <v>243</v>
      </c>
      <c r="E521" s="14">
        <v>2.4300000000000002</v>
      </c>
      <c r="F521" s="14">
        <v>2.1349999999999998</v>
      </c>
      <c r="H521" s="14">
        <v>2.3149999999999999</v>
      </c>
      <c r="K521" s="14">
        <v>2.2799999999999998</v>
      </c>
      <c r="L521" s="19">
        <v>2.0699999999999998</v>
      </c>
      <c r="M521" s="19">
        <v>1.7949999999999999</v>
      </c>
      <c r="N521" s="14">
        <v>1.075</v>
      </c>
      <c r="Q521" s="14">
        <v>2.5950000000000002</v>
      </c>
      <c r="R521" s="14">
        <v>2.165</v>
      </c>
      <c r="T521" s="14">
        <v>2.2250000000000001</v>
      </c>
      <c r="U521" s="14">
        <v>2.2599999999999998</v>
      </c>
      <c r="V521" s="14">
        <v>2.4249999999999998</v>
      </c>
      <c r="X521" s="14">
        <v>3</v>
      </c>
      <c r="Y521" s="14">
        <v>3.0750000000000002</v>
      </c>
    </row>
    <row r="522" spans="1:25" x14ac:dyDescent="0.25">
      <c r="A522" s="18">
        <v>35763</v>
      </c>
      <c r="B522" s="24">
        <f t="shared" si="9"/>
        <v>518</v>
      </c>
      <c r="C522" s="14" t="s">
        <v>201</v>
      </c>
      <c r="D522" s="38" t="s">
        <v>243</v>
      </c>
      <c r="E522" s="14">
        <v>2.4300000000000002</v>
      </c>
      <c r="F522" s="14">
        <v>2.1349999999999998</v>
      </c>
      <c r="H522" s="14">
        <v>2.3149999999999999</v>
      </c>
      <c r="K522" s="14">
        <v>2.2799999999999998</v>
      </c>
      <c r="L522" s="19">
        <v>2.0699999999999998</v>
      </c>
      <c r="M522" s="19">
        <v>1.7949999999999999</v>
      </c>
      <c r="N522" s="14">
        <v>1.075</v>
      </c>
      <c r="Q522" s="14">
        <v>2.5950000000000002</v>
      </c>
      <c r="R522" s="14">
        <v>2.165</v>
      </c>
      <c r="T522" s="14">
        <v>2.2250000000000001</v>
      </c>
      <c r="U522" s="14">
        <v>2.2599999999999998</v>
      </c>
      <c r="V522" s="14">
        <v>2.4249999999999998</v>
      </c>
      <c r="X522" s="14">
        <v>3</v>
      </c>
      <c r="Y522" s="14">
        <v>3.0750000000000002</v>
      </c>
    </row>
    <row r="523" spans="1:25" x14ac:dyDescent="0.25">
      <c r="A523" s="18">
        <v>35764</v>
      </c>
      <c r="B523" s="24">
        <f t="shared" si="9"/>
        <v>519</v>
      </c>
      <c r="C523" s="14" t="s">
        <v>202</v>
      </c>
      <c r="D523" s="38" t="s">
        <v>244</v>
      </c>
      <c r="E523" s="14">
        <v>2.4300000000000002</v>
      </c>
      <c r="F523" s="14">
        <v>2.1349999999999998</v>
      </c>
      <c r="H523" s="14">
        <v>2.3149999999999999</v>
      </c>
      <c r="K523" s="14">
        <v>2.2799999999999998</v>
      </c>
      <c r="L523" s="19">
        <v>2.0699999999999998</v>
      </c>
      <c r="M523" s="19">
        <v>1.7949999999999999</v>
      </c>
      <c r="N523" s="14">
        <v>1.075</v>
      </c>
      <c r="Q523" s="14">
        <v>2.5950000000000002</v>
      </c>
      <c r="R523" s="14">
        <v>2.165</v>
      </c>
      <c r="T523" s="14">
        <v>2.2250000000000001</v>
      </c>
      <c r="U523" s="14">
        <v>2.2599999999999998</v>
      </c>
      <c r="V523" s="14">
        <v>2.4249999999999998</v>
      </c>
      <c r="X523" s="14">
        <v>3</v>
      </c>
      <c r="Y523" s="14">
        <v>3.0750000000000002</v>
      </c>
    </row>
    <row r="524" spans="1:25" x14ac:dyDescent="0.25">
      <c r="A524" s="18">
        <v>35765</v>
      </c>
      <c r="B524" s="24">
        <f t="shared" si="9"/>
        <v>520</v>
      </c>
      <c r="C524" s="14" t="s">
        <v>196</v>
      </c>
      <c r="D524" s="38" t="s">
        <v>244</v>
      </c>
      <c r="E524" s="14">
        <v>2.33</v>
      </c>
      <c r="F524" s="14">
        <v>2.02</v>
      </c>
      <c r="H524" s="14">
        <v>2.29</v>
      </c>
      <c r="K524" s="14">
        <v>2.2400000000000002</v>
      </c>
      <c r="L524" s="19">
        <v>1.95</v>
      </c>
      <c r="M524" s="19">
        <v>1.72</v>
      </c>
      <c r="N524" s="14">
        <v>1.04</v>
      </c>
      <c r="Q524" s="14">
        <v>2.56</v>
      </c>
      <c r="R524" s="14">
        <v>2.21</v>
      </c>
      <c r="T524" s="14">
        <v>2.2000000000000002</v>
      </c>
      <c r="U524" s="14">
        <v>2.21</v>
      </c>
      <c r="V524" s="14">
        <v>2.59</v>
      </c>
      <c r="X524" s="14">
        <v>2.86</v>
      </c>
      <c r="Y524" s="14">
        <v>2.88</v>
      </c>
    </row>
    <row r="525" spans="1:25" x14ac:dyDescent="0.25">
      <c r="A525" s="18">
        <v>35766</v>
      </c>
      <c r="B525" s="24">
        <f t="shared" si="9"/>
        <v>521</v>
      </c>
      <c r="C525" s="14" t="s">
        <v>197</v>
      </c>
      <c r="D525" s="38" t="s">
        <v>244</v>
      </c>
      <c r="E525" s="14">
        <v>2.65</v>
      </c>
      <c r="F525" s="14">
        <v>2.2000000000000002</v>
      </c>
      <c r="H525" s="14">
        <v>2.4500000000000002</v>
      </c>
      <c r="K525" s="14">
        <v>2.37</v>
      </c>
      <c r="L525" s="19">
        <v>2.1800000000000002</v>
      </c>
      <c r="M525" s="19">
        <v>1.93</v>
      </c>
      <c r="N525" s="14">
        <v>1.1599999999999999</v>
      </c>
      <c r="Q525" s="14">
        <v>2.78</v>
      </c>
      <c r="R525" s="14">
        <v>2.25</v>
      </c>
      <c r="T525" s="14">
        <v>2.36</v>
      </c>
      <c r="U525" s="14">
        <v>2.4</v>
      </c>
      <c r="V525" s="14">
        <v>2.71</v>
      </c>
      <c r="X525" s="14">
        <v>3.35</v>
      </c>
      <c r="Y525" s="14">
        <v>3.4</v>
      </c>
    </row>
    <row r="526" spans="1:25" x14ac:dyDescent="0.25">
      <c r="A526" s="18">
        <v>35767</v>
      </c>
      <c r="B526" s="24">
        <f t="shared" si="9"/>
        <v>522</v>
      </c>
      <c r="C526" s="14" t="s">
        <v>198</v>
      </c>
      <c r="D526" s="38" t="s">
        <v>244</v>
      </c>
      <c r="E526" s="14">
        <v>2.5299999999999998</v>
      </c>
      <c r="F526" s="14">
        <v>2.2400000000000002</v>
      </c>
      <c r="H526" s="14">
        <v>2.4049999999999998</v>
      </c>
      <c r="K526" s="14">
        <v>2.36</v>
      </c>
      <c r="L526" s="19">
        <v>2.165</v>
      </c>
      <c r="M526" s="19">
        <v>1.99</v>
      </c>
      <c r="N526" s="14">
        <v>1.3049999999999999</v>
      </c>
      <c r="Q526" s="14">
        <v>2.645</v>
      </c>
      <c r="R526" s="14">
        <v>2.2400000000000002</v>
      </c>
      <c r="T526" s="14">
        <v>2.335</v>
      </c>
      <c r="U526" s="14">
        <v>2.3450000000000002</v>
      </c>
      <c r="V526" s="14">
        <v>2.66</v>
      </c>
      <c r="X526" s="14">
        <v>3.105</v>
      </c>
      <c r="Y526" s="14">
        <v>3.26</v>
      </c>
    </row>
    <row r="527" spans="1:25" x14ac:dyDescent="0.25">
      <c r="A527" s="18">
        <v>35768</v>
      </c>
      <c r="B527" s="24">
        <f t="shared" si="9"/>
        <v>523</v>
      </c>
      <c r="C527" s="14" t="s">
        <v>199</v>
      </c>
      <c r="D527" s="38" t="s">
        <v>244</v>
      </c>
      <c r="E527" s="14">
        <v>2.5299999999999998</v>
      </c>
      <c r="F527" s="14">
        <v>2.2400000000000002</v>
      </c>
      <c r="H527" s="14">
        <v>2.4049999999999998</v>
      </c>
      <c r="K527" s="14">
        <v>2.36</v>
      </c>
      <c r="L527" s="19">
        <v>2.165</v>
      </c>
      <c r="M527" s="19">
        <v>1.99</v>
      </c>
      <c r="N527" s="14">
        <v>1.3049999999999999</v>
      </c>
      <c r="Q527" s="14">
        <v>2.645</v>
      </c>
      <c r="R527" s="14">
        <v>2.19</v>
      </c>
      <c r="T527" s="14">
        <v>2.335</v>
      </c>
      <c r="U527" s="14">
        <v>2.3450000000000002</v>
      </c>
      <c r="V527" s="14">
        <v>2.5249999999999999</v>
      </c>
      <c r="X527" s="14">
        <v>3.105</v>
      </c>
      <c r="Y527" s="14">
        <v>3.26</v>
      </c>
    </row>
    <row r="528" spans="1:25" x14ac:dyDescent="0.25">
      <c r="A528" s="18">
        <v>35769</v>
      </c>
      <c r="B528" s="24">
        <f t="shared" si="9"/>
        <v>524</v>
      </c>
      <c r="C528" s="14" t="s">
        <v>200</v>
      </c>
      <c r="D528" s="38" t="s">
        <v>244</v>
      </c>
      <c r="E528" s="14">
        <v>2.4350000000000001</v>
      </c>
      <c r="F528" s="14">
        <v>2.105</v>
      </c>
      <c r="H528" s="14">
        <v>2.3149999999999999</v>
      </c>
      <c r="K528" s="14">
        <v>2.2549999999999999</v>
      </c>
      <c r="L528" s="19">
        <v>2.0449999999999999</v>
      </c>
      <c r="M528" s="19">
        <v>1.98</v>
      </c>
      <c r="N528" s="14">
        <v>1.8049999999999999</v>
      </c>
      <c r="Q528" s="14">
        <v>2.5049999999999999</v>
      </c>
      <c r="R528" s="14">
        <v>2.2050000000000001</v>
      </c>
      <c r="T528" s="14">
        <v>2.2400000000000002</v>
      </c>
      <c r="U528" s="14">
        <v>2.25</v>
      </c>
      <c r="V528" s="14">
        <v>2.4900000000000002</v>
      </c>
      <c r="X528" s="14">
        <v>2.9049999999999998</v>
      </c>
      <c r="Y528" s="14">
        <v>3.0150000000000001</v>
      </c>
    </row>
    <row r="529" spans="1:25" x14ac:dyDescent="0.25">
      <c r="A529" s="18">
        <v>35770</v>
      </c>
      <c r="B529" s="24">
        <f t="shared" si="9"/>
        <v>525</v>
      </c>
      <c r="C529" s="14" t="s">
        <v>201</v>
      </c>
      <c r="D529" s="38" t="s">
        <v>244</v>
      </c>
      <c r="E529" s="14">
        <v>2.4350000000000001</v>
      </c>
      <c r="F529" s="14">
        <v>2.105</v>
      </c>
      <c r="H529" s="14">
        <v>2.3149999999999999</v>
      </c>
      <c r="K529" s="14">
        <v>2.2549999999999999</v>
      </c>
      <c r="L529" s="19">
        <v>2.0449999999999999</v>
      </c>
      <c r="M529" s="19">
        <v>1.98</v>
      </c>
      <c r="N529" s="14">
        <v>1.8049999999999999</v>
      </c>
      <c r="Q529" s="14">
        <v>2.5049999999999999</v>
      </c>
      <c r="R529" s="14">
        <v>2.2050000000000001</v>
      </c>
      <c r="T529" s="14">
        <v>2.2400000000000002</v>
      </c>
      <c r="U529" s="14">
        <v>2.25</v>
      </c>
      <c r="V529" s="14">
        <v>2.4900000000000002</v>
      </c>
      <c r="X529" s="14">
        <v>2.9049999999999998</v>
      </c>
      <c r="Y529" s="14">
        <v>3.0150000000000001</v>
      </c>
    </row>
    <row r="530" spans="1:25" x14ac:dyDescent="0.25">
      <c r="A530" s="18">
        <v>35771</v>
      </c>
      <c r="B530" s="24">
        <f t="shared" si="9"/>
        <v>526</v>
      </c>
      <c r="C530" s="14" t="s">
        <v>202</v>
      </c>
      <c r="D530" s="38" t="s">
        <v>244</v>
      </c>
      <c r="E530" s="14">
        <v>2.4350000000000001</v>
      </c>
      <c r="F530" s="14">
        <v>2.105</v>
      </c>
      <c r="H530" s="14">
        <v>2.3149999999999999</v>
      </c>
      <c r="K530" s="14">
        <v>2.2549999999999999</v>
      </c>
      <c r="L530" s="19">
        <v>2.0449999999999999</v>
      </c>
      <c r="M530" s="19">
        <v>1.98</v>
      </c>
      <c r="N530" s="14">
        <v>1.8049999999999999</v>
      </c>
      <c r="Q530" s="14">
        <v>2.5049999999999999</v>
      </c>
      <c r="R530" s="14">
        <v>2.2050000000000001</v>
      </c>
      <c r="T530" s="14">
        <v>2.2450000000000001</v>
      </c>
      <c r="U530" s="14">
        <v>2.2549999999999999</v>
      </c>
      <c r="V530" s="14">
        <v>2.4900000000000002</v>
      </c>
      <c r="X530" s="14">
        <v>2.9750000000000001</v>
      </c>
      <c r="Y530" s="14">
        <v>3.0150000000000001</v>
      </c>
    </row>
    <row r="531" spans="1:25" x14ac:dyDescent="0.25">
      <c r="A531" s="18">
        <v>35772</v>
      </c>
      <c r="B531" s="24">
        <f t="shared" si="9"/>
        <v>527</v>
      </c>
      <c r="C531" s="14" t="s">
        <v>196</v>
      </c>
      <c r="D531" s="38" t="s">
        <v>244</v>
      </c>
      <c r="E531" s="14">
        <v>2.4350000000000001</v>
      </c>
      <c r="F531" s="14">
        <v>2.105</v>
      </c>
      <c r="H531" s="14">
        <v>2.3149999999999999</v>
      </c>
      <c r="K531" s="14">
        <v>2.2549999999999999</v>
      </c>
      <c r="L531" s="19">
        <v>2.0449999999999999</v>
      </c>
      <c r="M531" s="19">
        <v>1.98</v>
      </c>
      <c r="N531" s="14">
        <v>1.8049999999999999</v>
      </c>
      <c r="Q531" s="14">
        <v>2.5049999999999999</v>
      </c>
      <c r="R531" s="14">
        <v>2.1949999999999998</v>
      </c>
      <c r="T531" s="14">
        <v>2.2400000000000002</v>
      </c>
      <c r="U531" s="14">
        <v>2.25</v>
      </c>
      <c r="V531" s="14">
        <v>2.33</v>
      </c>
      <c r="X531" s="14">
        <v>2.9049999999999998</v>
      </c>
      <c r="Y531" s="14">
        <v>3.0150000000000001</v>
      </c>
    </row>
    <row r="532" spans="1:25" x14ac:dyDescent="0.25">
      <c r="A532" s="18">
        <v>35773</v>
      </c>
      <c r="B532" s="24">
        <f t="shared" si="9"/>
        <v>528</v>
      </c>
      <c r="C532" s="14" t="s">
        <v>197</v>
      </c>
      <c r="D532" s="38" t="s">
        <v>244</v>
      </c>
      <c r="E532" s="14">
        <v>2.3050000000000002</v>
      </c>
      <c r="F532" s="14">
        <v>2.085</v>
      </c>
      <c r="H532" s="14">
        <v>2.19</v>
      </c>
      <c r="K532" s="14">
        <v>2.13</v>
      </c>
      <c r="L532" s="19">
        <v>2.0699999999999998</v>
      </c>
      <c r="M532" s="19">
        <v>2.0699999999999998</v>
      </c>
      <c r="N532" s="14">
        <v>1.885</v>
      </c>
      <c r="Q532" s="14">
        <v>2.3650000000000002</v>
      </c>
      <c r="R532" s="14">
        <v>2.3050000000000002</v>
      </c>
      <c r="T532" s="14">
        <v>2.1349999999999998</v>
      </c>
      <c r="U532" s="14">
        <v>2.145</v>
      </c>
      <c r="V532" s="14">
        <v>2.4</v>
      </c>
      <c r="X532" s="14">
        <v>2.81</v>
      </c>
      <c r="Y532" s="14">
        <v>2.93</v>
      </c>
    </row>
    <row r="533" spans="1:25" x14ac:dyDescent="0.25">
      <c r="A533" s="18">
        <v>35774</v>
      </c>
      <c r="B533" s="24">
        <f t="shared" si="9"/>
        <v>529</v>
      </c>
      <c r="C533" s="14" t="s">
        <v>198</v>
      </c>
      <c r="D533" s="38" t="s">
        <v>244</v>
      </c>
      <c r="E533" s="14">
        <v>2.46</v>
      </c>
      <c r="F533" s="14">
        <v>2.3050000000000002</v>
      </c>
      <c r="H533" s="14">
        <v>2.4049999999999998</v>
      </c>
      <c r="K533" s="14">
        <v>2.3450000000000002</v>
      </c>
      <c r="L533" s="19">
        <v>2.3050000000000002</v>
      </c>
      <c r="M533" s="19">
        <v>2.27</v>
      </c>
      <c r="N533" s="14">
        <v>1.925</v>
      </c>
      <c r="Q533" s="14">
        <v>2.54</v>
      </c>
      <c r="R533" s="14">
        <v>2.39</v>
      </c>
      <c r="T533" s="14">
        <v>2.335</v>
      </c>
      <c r="U533" s="14">
        <v>2.3450000000000002</v>
      </c>
      <c r="V533" s="14">
        <v>2.4900000000000002</v>
      </c>
      <c r="X533" s="14">
        <v>2.9049999999999998</v>
      </c>
      <c r="Y533" s="14">
        <v>3.0049999999999999</v>
      </c>
    </row>
    <row r="534" spans="1:25" x14ac:dyDescent="0.25">
      <c r="A534" s="18">
        <v>35775</v>
      </c>
      <c r="B534" s="24">
        <f t="shared" si="9"/>
        <v>530</v>
      </c>
      <c r="C534" s="14" t="s">
        <v>199</v>
      </c>
      <c r="D534" s="38" t="s">
        <v>244</v>
      </c>
      <c r="E534" s="14">
        <v>2.46</v>
      </c>
      <c r="F534" s="14">
        <v>2.3050000000000002</v>
      </c>
      <c r="H534" s="14">
        <v>2.4049999999999998</v>
      </c>
      <c r="K534" s="14">
        <v>2.3450000000000002</v>
      </c>
      <c r="L534" s="19">
        <v>2.3050000000000002</v>
      </c>
      <c r="M534" s="19">
        <v>2.27</v>
      </c>
      <c r="N534" s="14">
        <v>1.925</v>
      </c>
      <c r="Q534" s="14">
        <v>2.54</v>
      </c>
      <c r="R534" s="14">
        <v>2.2749999999999999</v>
      </c>
      <c r="T534" s="14">
        <v>2.335</v>
      </c>
      <c r="U534" s="14">
        <v>2.3450000000000002</v>
      </c>
      <c r="V534" s="14">
        <v>2.3050000000000002</v>
      </c>
      <c r="X534" s="14">
        <v>2.9049999999999998</v>
      </c>
      <c r="Y534" s="14">
        <v>3.0049999999999999</v>
      </c>
    </row>
    <row r="535" spans="1:25" x14ac:dyDescent="0.25">
      <c r="A535" s="18">
        <v>35776</v>
      </c>
      <c r="B535" s="24">
        <f t="shared" si="9"/>
        <v>531</v>
      </c>
      <c r="C535" s="14" t="s">
        <v>200</v>
      </c>
      <c r="D535" s="38" t="s">
        <v>244</v>
      </c>
      <c r="E535" s="14">
        <v>2.29</v>
      </c>
      <c r="F535" s="14">
        <v>2.165</v>
      </c>
      <c r="H535" s="14">
        <v>2.27</v>
      </c>
      <c r="K535" s="14">
        <v>2.17</v>
      </c>
      <c r="L535" s="19">
        <v>2.16</v>
      </c>
      <c r="M535" s="19">
        <v>2.145</v>
      </c>
      <c r="N535" s="14">
        <v>2.11</v>
      </c>
      <c r="Q535" s="14">
        <v>2.375</v>
      </c>
      <c r="R535" s="14">
        <v>2.2400000000000002</v>
      </c>
      <c r="T535" s="14">
        <v>2.16</v>
      </c>
      <c r="U535" s="14">
        <v>2.17</v>
      </c>
      <c r="V535" s="14">
        <v>2.31</v>
      </c>
      <c r="X535" s="14">
        <v>2.7549999999999999</v>
      </c>
      <c r="Y535" s="14">
        <v>2.84</v>
      </c>
    </row>
    <row r="536" spans="1:25" x14ac:dyDescent="0.25">
      <c r="A536" s="18">
        <v>35777</v>
      </c>
      <c r="B536" s="24">
        <f t="shared" si="9"/>
        <v>532</v>
      </c>
      <c r="C536" s="14" t="s">
        <v>201</v>
      </c>
      <c r="D536" s="38" t="s">
        <v>244</v>
      </c>
      <c r="E536" s="14">
        <v>2.29</v>
      </c>
      <c r="F536" s="14">
        <v>2.165</v>
      </c>
      <c r="H536" s="14">
        <v>2.27</v>
      </c>
      <c r="K536" s="14">
        <v>2.17</v>
      </c>
      <c r="L536" s="19">
        <v>2.16</v>
      </c>
      <c r="M536" s="19">
        <v>2.145</v>
      </c>
      <c r="N536" s="14">
        <v>2.11</v>
      </c>
      <c r="Q536" s="14">
        <v>2.375</v>
      </c>
      <c r="R536" s="14">
        <v>2.2400000000000002</v>
      </c>
      <c r="T536" s="14">
        <v>2.16</v>
      </c>
      <c r="U536" s="14">
        <v>2.17</v>
      </c>
      <c r="V536" s="14">
        <v>2.31</v>
      </c>
      <c r="X536" s="14">
        <v>2.7549999999999999</v>
      </c>
      <c r="Y536" s="14">
        <v>2.84</v>
      </c>
    </row>
    <row r="537" spans="1:25" x14ac:dyDescent="0.25">
      <c r="A537" s="18">
        <v>35778</v>
      </c>
      <c r="B537" s="24">
        <f t="shared" si="9"/>
        <v>533</v>
      </c>
      <c r="C537" s="14" t="s">
        <v>202</v>
      </c>
      <c r="D537" s="38" t="s">
        <v>244</v>
      </c>
      <c r="E537" s="14">
        <v>2.29</v>
      </c>
      <c r="F537" s="14">
        <v>2.165</v>
      </c>
      <c r="H537" s="14">
        <v>2.27</v>
      </c>
      <c r="K537" s="14">
        <v>2.17</v>
      </c>
      <c r="L537" s="19">
        <v>2.16</v>
      </c>
      <c r="M537" s="19">
        <v>2.145</v>
      </c>
      <c r="N537" s="14">
        <v>2.11</v>
      </c>
      <c r="Q537" s="14">
        <v>2.375</v>
      </c>
      <c r="R537" s="14">
        <v>2.2400000000000002</v>
      </c>
      <c r="T537" s="14">
        <v>2.1549999999999998</v>
      </c>
      <c r="U537" s="14">
        <v>2.17</v>
      </c>
      <c r="V537" s="14">
        <v>2.31</v>
      </c>
      <c r="X537" s="14">
        <v>2.7450000000000001</v>
      </c>
      <c r="Y537" s="14">
        <v>2.84</v>
      </c>
    </row>
    <row r="538" spans="1:25" x14ac:dyDescent="0.25">
      <c r="A538" s="18">
        <v>35779</v>
      </c>
      <c r="B538" s="24">
        <f t="shared" si="9"/>
        <v>534</v>
      </c>
      <c r="C538" s="14" t="s">
        <v>196</v>
      </c>
      <c r="D538" s="38" t="s">
        <v>244</v>
      </c>
      <c r="E538" s="14">
        <v>2.29</v>
      </c>
      <c r="F538" s="14">
        <v>2.165</v>
      </c>
      <c r="H538" s="14">
        <v>2.27</v>
      </c>
      <c r="K538" s="14">
        <v>2.17</v>
      </c>
      <c r="L538" s="19">
        <v>2.16</v>
      </c>
      <c r="M538" s="19">
        <v>2.145</v>
      </c>
      <c r="N538" s="14">
        <v>2.11</v>
      </c>
      <c r="Q538" s="14">
        <v>2.375</v>
      </c>
      <c r="R538" s="14">
        <v>2.17</v>
      </c>
      <c r="T538" s="14">
        <v>2.16</v>
      </c>
      <c r="U538" s="14">
        <v>2.17</v>
      </c>
      <c r="V538" s="14">
        <v>2.2349999999999999</v>
      </c>
      <c r="X538" s="14">
        <v>2.7549999999999999</v>
      </c>
      <c r="Y538" s="14">
        <v>2.84</v>
      </c>
    </row>
    <row r="539" spans="1:25" x14ac:dyDescent="0.25">
      <c r="A539" s="18">
        <v>35780</v>
      </c>
      <c r="B539" s="24">
        <f t="shared" si="9"/>
        <v>535</v>
      </c>
      <c r="C539" s="14" t="s">
        <v>197</v>
      </c>
      <c r="D539" s="38" t="s">
        <v>244</v>
      </c>
      <c r="E539" s="14">
        <v>2.2400000000000002</v>
      </c>
      <c r="F539" s="14">
        <v>2.11</v>
      </c>
      <c r="H539" s="14">
        <v>2.1850000000000001</v>
      </c>
      <c r="K539" s="14">
        <v>2.105</v>
      </c>
      <c r="L539" s="19">
        <v>2.1150000000000002</v>
      </c>
      <c r="M539" s="19">
        <v>2.09</v>
      </c>
      <c r="N539" s="14">
        <v>2.0099999999999998</v>
      </c>
      <c r="Q539" s="14">
        <v>2.3450000000000002</v>
      </c>
      <c r="R539" s="14">
        <v>2.2250000000000001</v>
      </c>
      <c r="T539" s="14">
        <v>2.08</v>
      </c>
      <c r="U539" s="14">
        <v>2.085</v>
      </c>
      <c r="V539" s="14">
        <v>2.2949999999999999</v>
      </c>
      <c r="X539" s="14">
        <v>2.645</v>
      </c>
      <c r="Y539" s="14">
        <v>2.7549999999999999</v>
      </c>
    </row>
    <row r="540" spans="1:25" x14ac:dyDescent="0.25">
      <c r="A540" s="18">
        <v>35781</v>
      </c>
      <c r="B540" s="24">
        <f t="shared" si="9"/>
        <v>536</v>
      </c>
      <c r="C540" s="14" t="s">
        <v>198</v>
      </c>
      <c r="D540" s="38" t="s">
        <v>244</v>
      </c>
      <c r="E540" s="14">
        <v>2.36</v>
      </c>
      <c r="F540" s="14">
        <v>2.145</v>
      </c>
      <c r="H540" s="14">
        <v>2.2949999999999999</v>
      </c>
      <c r="K540" s="14">
        <v>2.2149999999999999</v>
      </c>
      <c r="L540" s="19">
        <v>2.15</v>
      </c>
      <c r="M540" s="19">
        <v>2.105</v>
      </c>
      <c r="N540" s="14">
        <v>2.0550000000000002</v>
      </c>
      <c r="Q540" s="14">
        <v>2.4700000000000002</v>
      </c>
      <c r="R540" s="14">
        <v>2.29</v>
      </c>
      <c r="T540" s="14">
        <v>2.2149999999999999</v>
      </c>
      <c r="U540" s="14">
        <v>2.2200000000000002</v>
      </c>
      <c r="V540" s="14">
        <v>2.38</v>
      </c>
      <c r="X540" s="14">
        <v>2.68</v>
      </c>
      <c r="Y540" s="14">
        <v>2.7349999999999999</v>
      </c>
    </row>
    <row r="541" spans="1:25" x14ac:dyDescent="0.25">
      <c r="A541" s="18">
        <v>35782</v>
      </c>
      <c r="B541" s="24">
        <f t="shared" si="9"/>
        <v>537</v>
      </c>
      <c r="C541" s="14" t="s">
        <v>199</v>
      </c>
      <c r="D541" s="38" t="s">
        <v>244</v>
      </c>
      <c r="E541" s="14">
        <v>2.36</v>
      </c>
      <c r="F541" s="14">
        <v>2.145</v>
      </c>
      <c r="H541" s="14">
        <v>2.2949999999999999</v>
      </c>
      <c r="K541" s="14">
        <v>2.2149999999999999</v>
      </c>
      <c r="L541" s="19">
        <v>2.15</v>
      </c>
      <c r="M541" s="19">
        <v>2.105</v>
      </c>
      <c r="N541" s="14">
        <v>2.0550000000000002</v>
      </c>
      <c r="Q541" s="14">
        <v>2.4700000000000002</v>
      </c>
      <c r="R541" s="14">
        <v>2.355</v>
      </c>
      <c r="T541" s="14">
        <v>2.2149999999999999</v>
      </c>
      <c r="U541" s="14">
        <v>2.2200000000000002</v>
      </c>
      <c r="V541" s="14">
        <v>2.34</v>
      </c>
      <c r="X541" s="14">
        <v>2.68</v>
      </c>
      <c r="Y541" s="14">
        <v>2.7349999999999999</v>
      </c>
    </row>
    <row r="542" spans="1:25" x14ac:dyDescent="0.25">
      <c r="A542" s="18">
        <v>35783</v>
      </c>
      <c r="B542" s="24">
        <f t="shared" si="9"/>
        <v>538</v>
      </c>
      <c r="C542" s="14" t="s">
        <v>200</v>
      </c>
      <c r="D542" s="38" t="s">
        <v>244</v>
      </c>
      <c r="E542" s="14">
        <v>2.375</v>
      </c>
      <c r="F542" s="14">
        <v>2.2749999999999999</v>
      </c>
      <c r="H542" s="14">
        <v>2.31</v>
      </c>
      <c r="K542" s="14">
        <v>2.29</v>
      </c>
      <c r="L542" s="19">
        <v>2.2749999999999999</v>
      </c>
      <c r="M542" s="19">
        <v>2.2999999999999998</v>
      </c>
      <c r="N542" s="14">
        <v>2.1850000000000001</v>
      </c>
      <c r="Q542" s="14">
        <v>2.4750000000000001</v>
      </c>
      <c r="R542" s="14">
        <v>2.415</v>
      </c>
      <c r="T542" s="14">
        <v>2.2850000000000001</v>
      </c>
      <c r="U542" s="14">
        <v>2.29</v>
      </c>
      <c r="V542" s="14">
        <v>2.395</v>
      </c>
      <c r="X542" s="14">
        <v>2.645</v>
      </c>
      <c r="Y542" s="14">
        <v>2.69</v>
      </c>
    </row>
    <row r="543" spans="1:25" x14ac:dyDescent="0.25">
      <c r="A543" s="18">
        <v>35784</v>
      </c>
      <c r="B543" s="24">
        <f t="shared" si="9"/>
        <v>539</v>
      </c>
      <c r="C543" s="14" t="s">
        <v>201</v>
      </c>
      <c r="D543" s="38" t="s">
        <v>244</v>
      </c>
      <c r="E543" s="14">
        <v>2.375</v>
      </c>
      <c r="F543" s="14">
        <v>2.2749999999999999</v>
      </c>
      <c r="H543" s="14">
        <v>2.31</v>
      </c>
      <c r="K543" s="14">
        <v>2.29</v>
      </c>
      <c r="L543" s="19">
        <v>2.2749999999999999</v>
      </c>
      <c r="M543" s="19">
        <v>2.2999999999999998</v>
      </c>
      <c r="N543" s="14">
        <v>2.1850000000000001</v>
      </c>
      <c r="Q543" s="14">
        <v>2.4750000000000001</v>
      </c>
      <c r="R543" s="14">
        <v>2.415</v>
      </c>
      <c r="T543" s="14">
        <v>2.2850000000000001</v>
      </c>
      <c r="U543" s="14">
        <v>2.29</v>
      </c>
      <c r="V543" s="14">
        <v>2.395</v>
      </c>
      <c r="X543" s="14">
        <v>2.645</v>
      </c>
      <c r="Y543" s="14">
        <v>2.69</v>
      </c>
    </row>
    <row r="544" spans="1:25" x14ac:dyDescent="0.25">
      <c r="A544" s="18">
        <v>35785</v>
      </c>
      <c r="B544" s="24">
        <f t="shared" si="9"/>
        <v>540</v>
      </c>
      <c r="C544" s="14" t="s">
        <v>202</v>
      </c>
      <c r="D544" s="38" t="s">
        <v>244</v>
      </c>
      <c r="E544" s="14">
        <v>2.375</v>
      </c>
      <c r="F544" s="14">
        <v>2.2749999999999999</v>
      </c>
      <c r="H544" s="14">
        <v>2.31</v>
      </c>
      <c r="K544" s="14">
        <v>2.29</v>
      </c>
      <c r="L544" s="19">
        <v>2.2749999999999999</v>
      </c>
      <c r="M544" s="19">
        <v>2.2999999999999998</v>
      </c>
      <c r="N544" s="14">
        <v>2.1850000000000001</v>
      </c>
      <c r="Q544" s="14">
        <v>2.4750000000000001</v>
      </c>
      <c r="R544" s="14">
        <v>2.415</v>
      </c>
      <c r="T544" s="14">
        <v>2.23</v>
      </c>
      <c r="U544" s="14">
        <v>2.23</v>
      </c>
      <c r="V544" s="14">
        <v>2.395</v>
      </c>
      <c r="X544" s="14">
        <v>2.605</v>
      </c>
      <c r="Y544" s="14">
        <v>2.69</v>
      </c>
    </row>
    <row r="545" spans="1:25" x14ac:dyDescent="0.25">
      <c r="A545" s="18">
        <v>35786</v>
      </c>
      <c r="B545" s="24">
        <f t="shared" si="9"/>
        <v>541</v>
      </c>
      <c r="C545" s="14" t="s">
        <v>196</v>
      </c>
      <c r="D545" s="38" t="s">
        <v>244</v>
      </c>
      <c r="E545" s="14">
        <v>2.35</v>
      </c>
      <c r="F545" s="14">
        <v>2.2400000000000002</v>
      </c>
      <c r="H545" s="14">
        <v>2.2949999999999999</v>
      </c>
      <c r="K545" s="14">
        <v>2.2850000000000001</v>
      </c>
      <c r="L545" s="19">
        <v>2.2200000000000002</v>
      </c>
      <c r="M545" s="19">
        <v>2.2549999999999999</v>
      </c>
      <c r="N545" s="14">
        <v>2.1749999999999998</v>
      </c>
      <c r="Q545" s="14">
        <v>2.48</v>
      </c>
      <c r="R545" s="14">
        <v>2.3849999999999998</v>
      </c>
      <c r="T545" s="14">
        <v>2.2850000000000001</v>
      </c>
      <c r="U545" s="14">
        <v>2.2999999999999998</v>
      </c>
      <c r="V545" s="14">
        <v>2.39</v>
      </c>
      <c r="X545" s="14">
        <v>2.65</v>
      </c>
      <c r="Y545" s="14">
        <v>2.68</v>
      </c>
    </row>
    <row r="546" spans="1:25" x14ac:dyDescent="0.25">
      <c r="A546" s="18">
        <v>35787</v>
      </c>
      <c r="B546" s="24">
        <f t="shared" si="9"/>
        <v>542</v>
      </c>
      <c r="C546" s="14" t="s">
        <v>197</v>
      </c>
      <c r="D546" s="38" t="s">
        <v>244</v>
      </c>
      <c r="E546" s="14">
        <v>2.35</v>
      </c>
      <c r="F546" s="14">
        <v>2.2400000000000002</v>
      </c>
      <c r="H546" s="14">
        <v>2.2949999999999999</v>
      </c>
      <c r="K546" s="14">
        <v>2.2850000000000001</v>
      </c>
      <c r="L546" s="19">
        <v>2.2200000000000002</v>
      </c>
      <c r="M546" s="19">
        <v>2.2549999999999999</v>
      </c>
      <c r="N546" s="14">
        <v>2.1749999999999998</v>
      </c>
      <c r="Q546" s="14">
        <v>2.48</v>
      </c>
      <c r="R546" s="14">
        <v>2.31</v>
      </c>
      <c r="T546" s="14">
        <v>2.2850000000000001</v>
      </c>
      <c r="U546" s="14">
        <v>2.2999999999999998</v>
      </c>
      <c r="V546" s="14">
        <v>2.2599999999999998</v>
      </c>
      <c r="X546" s="14">
        <v>2.65</v>
      </c>
      <c r="Y546" s="14">
        <v>2.68</v>
      </c>
    </row>
    <row r="547" spans="1:25" x14ac:dyDescent="0.25">
      <c r="A547" s="18">
        <v>35788</v>
      </c>
      <c r="B547" s="24">
        <f t="shared" si="9"/>
        <v>543</v>
      </c>
      <c r="C547" s="14" t="s">
        <v>198</v>
      </c>
      <c r="D547" s="38" t="s">
        <v>244</v>
      </c>
      <c r="E547" s="14">
        <v>2.08</v>
      </c>
      <c r="F547" s="14">
        <v>2.0699999999999998</v>
      </c>
      <c r="H547" s="14">
        <v>2.0049999999999999</v>
      </c>
      <c r="K547" s="14">
        <v>2.0099999999999998</v>
      </c>
      <c r="L547" s="19">
        <v>2.2200000000000002</v>
      </c>
      <c r="M547" s="19">
        <v>2.2549999999999999</v>
      </c>
      <c r="N547" s="14">
        <v>1.9850000000000001</v>
      </c>
      <c r="Q547" s="14">
        <v>2.1800000000000002</v>
      </c>
      <c r="R547" s="14">
        <v>2.2400000000000002</v>
      </c>
      <c r="T547" s="14">
        <v>2.02</v>
      </c>
      <c r="U547" s="14">
        <v>2.04</v>
      </c>
      <c r="V547" s="14">
        <v>2.1349999999999998</v>
      </c>
      <c r="X547" s="14">
        <v>2.4649999999999999</v>
      </c>
      <c r="Y547" s="14">
        <v>2.68</v>
      </c>
    </row>
    <row r="548" spans="1:25" x14ac:dyDescent="0.25">
      <c r="A548" s="18">
        <v>35789</v>
      </c>
      <c r="B548" s="24">
        <f t="shared" si="9"/>
        <v>544</v>
      </c>
      <c r="C548" s="14" t="s">
        <v>199</v>
      </c>
      <c r="D548" s="38" t="s">
        <v>244</v>
      </c>
      <c r="E548" s="14">
        <v>2.08</v>
      </c>
      <c r="F548" s="14">
        <v>2.0699999999999998</v>
      </c>
      <c r="H548" s="14">
        <v>2.0049999999999999</v>
      </c>
      <c r="K548" s="14">
        <v>2.0099999999999998</v>
      </c>
      <c r="L548" s="19">
        <v>2.2200000000000002</v>
      </c>
      <c r="M548" s="19">
        <v>2.2549999999999999</v>
      </c>
      <c r="N548" s="14">
        <v>1.9850000000000001</v>
      </c>
      <c r="Q548" s="14">
        <v>2.1800000000000002</v>
      </c>
      <c r="R548" s="14">
        <v>2.2400000000000002</v>
      </c>
      <c r="T548" s="14">
        <v>2.02</v>
      </c>
      <c r="U548" s="14">
        <v>2.04</v>
      </c>
      <c r="V548" s="14">
        <v>2.1349999999999998</v>
      </c>
      <c r="X548" s="14">
        <v>2.4649999999999999</v>
      </c>
      <c r="Y548" s="14">
        <v>2.68</v>
      </c>
    </row>
    <row r="549" spans="1:25" x14ac:dyDescent="0.25">
      <c r="A549" s="18">
        <v>35790</v>
      </c>
      <c r="B549" s="24">
        <f t="shared" si="9"/>
        <v>545</v>
      </c>
      <c r="C549" s="14" t="s">
        <v>200</v>
      </c>
      <c r="D549" s="38" t="s">
        <v>244</v>
      </c>
      <c r="E549" s="14">
        <v>2.08</v>
      </c>
      <c r="F549" s="14">
        <v>2.0699999999999998</v>
      </c>
      <c r="H549" s="14">
        <v>2.0049999999999999</v>
      </c>
      <c r="K549" s="14">
        <v>2.0099999999999998</v>
      </c>
      <c r="L549" s="19">
        <v>2.105</v>
      </c>
      <c r="M549" s="19">
        <v>2.1949999999999998</v>
      </c>
      <c r="N549" s="14">
        <v>1.9850000000000001</v>
      </c>
      <c r="Q549" s="14">
        <v>2.1800000000000002</v>
      </c>
      <c r="R549" s="14">
        <v>2.2400000000000002</v>
      </c>
      <c r="T549" s="14">
        <v>2.02</v>
      </c>
      <c r="U549" s="14">
        <v>2.04</v>
      </c>
      <c r="V549" s="14">
        <v>2.1349999999999998</v>
      </c>
      <c r="X549" s="14">
        <v>2.4649999999999999</v>
      </c>
      <c r="Y549" s="14">
        <v>2.5649999999999999</v>
      </c>
    </row>
    <row r="550" spans="1:25" x14ac:dyDescent="0.25">
      <c r="A550" s="18">
        <v>35791</v>
      </c>
      <c r="B550" s="24">
        <f t="shared" si="9"/>
        <v>546</v>
      </c>
      <c r="C550" s="14" t="s">
        <v>201</v>
      </c>
      <c r="D550" s="38" t="s">
        <v>244</v>
      </c>
      <c r="E550" s="14">
        <v>2.08</v>
      </c>
      <c r="F550" s="14">
        <v>2.0699999999999998</v>
      </c>
      <c r="H550" s="14">
        <v>2.0049999999999999</v>
      </c>
      <c r="K550" s="14">
        <v>2.0099999999999998</v>
      </c>
      <c r="L550" s="19">
        <v>2.105</v>
      </c>
      <c r="M550" s="19">
        <v>2.1949999999999998</v>
      </c>
      <c r="N550" s="14">
        <v>1.9850000000000001</v>
      </c>
      <c r="Q550" s="14">
        <v>2.1800000000000002</v>
      </c>
      <c r="R550" s="14">
        <v>2.2400000000000002</v>
      </c>
      <c r="T550" s="14">
        <v>2.02</v>
      </c>
      <c r="U550" s="14">
        <v>2.04</v>
      </c>
      <c r="V550" s="14">
        <v>2.1349999999999998</v>
      </c>
      <c r="X550" s="14">
        <v>2.4649999999999999</v>
      </c>
      <c r="Y550" s="14">
        <v>2.5649999999999999</v>
      </c>
    </row>
    <row r="551" spans="1:25" x14ac:dyDescent="0.25">
      <c r="A551" s="18">
        <v>35792</v>
      </c>
      <c r="B551" s="24">
        <f t="shared" si="9"/>
        <v>547</v>
      </c>
      <c r="C551" s="14" t="s">
        <v>202</v>
      </c>
      <c r="D551" s="38" t="s">
        <v>244</v>
      </c>
      <c r="E551" s="14">
        <v>2.08</v>
      </c>
      <c r="F551" s="14">
        <v>2.0699999999999998</v>
      </c>
      <c r="H551" s="14">
        <v>2.0049999999999999</v>
      </c>
      <c r="K551" s="14">
        <v>2.0099999999999998</v>
      </c>
      <c r="L551" s="19">
        <v>2.105</v>
      </c>
      <c r="M551" s="19">
        <v>2.1949999999999998</v>
      </c>
      <c r="N551" s="14">
        <v>1.9850000000000001</v>
      </c>
      <c r="Q551" s="14">
        <v>2.1800000000000002</v>
      </c>
      <c r="R551" s="14">
        <v>2.2400000000000002</v>
      </c>
      <c r="T551" s="14">
        <v>2.165</v>
      </c>
      <c r="U551" s="14">
        <v>2.17</v>
      </c>
      <c r="V551" s="14">
        <v>2.1349999999999998</v>
      </c>
      <c r="X551" s="14">
        <v>2.5649999999999999</v>
      </c>
      <c r="Y551" s="14">
        <v>2.5649999999999999</v>
      </c>
    </row>
    <row r="552" spans="1:25" x14ac:dyDescent="0.25">
      <c r="A552" s="18">
        <v>35793</v>
      </c>
      <c r="B552" s="24">
        <f t="shared" si="9"/>
        <v>548</v>
      </c>
      <c r="C552" s="14" t="s">
        <v>196</v>
      </c>
      <c r="D552" s="38" t="s">
        <v>244</v>
      </c>
      <c r="E552" s="14">
        <v>2.08</v>
      </c>
      <c r="F552" s="14">
        <v>2.0699999999999998</v>
      </c>
      <c r="H552" s="14">
        <v>2.0049999999999999</v>
      </c>
      <c r="K552" s="14">
        <v>2.0099999999999998</v>
      </c>
      <c r="L552" s="19">
        <v>2.105</v>
      </c>
      <c r="M552" s="19">
        <v>2.1949999999999998</v>
      </c>
      <c r="N552" s="14">
        <v>1.9850000000000001</v>
      </c>
      <c r="Q552" s="14">
        <v>2.1800000000000002</v>
      </c>
      <c r="R552" s="14">
        <v>2.3250000000000002</v>
      </c>
      <c r="T552" s="14">
        <v>2.02</v>
      </c>
      <c r="U552" s="14">
        <v>2.04</v>
      </c>
      <c r="V552" s="14">
        <v>2.3199999999999998</v>
      </c>
      <c r="X552" s="14">
        <v>2.4649999999999999</v>
      </c>
      <c r="Y552" s="14">
        <v>2.5649999999999999</v>
      </c>
    </row>
    <row r="553" spans="1:25" x14ac:dyDescent="0.25">
      <c r="A553" s="18">
        <v>35794</v>
      </c>
      <c r="B553" s="24">
        <f t="shared" si="9"/>
        <v>549</v>
      </c>
      <c r="C553" s="14" t="s">
        <v>197</v>
      </c>
      <c r="D553" s="38" t="s">
        <v>244</v>
      </c>
      <c r="E553" s="14">
        <v>2.29</v>
      </c>
      <c r="F553" s="14">
        <v>2.16</v>
      </c>
      <c r="H553" s="14">
        <v>2.2200000000000002</v>
      </c>
      <c r="K553" s="14">
        <v>2.1850000000000001</v>
      </c>
      <c r="L553" s="19">
        <v>2.1749999999999998</v>
      </c>
      <c r="M553" s="19">
        <v>2.105</v>
      </c>
      <c r="N553" s="14">
        <v>1.96</v>
      </c>
      <c r="Q553" s="14">
        <v>2.35</v>
      </c>
      <c r="R553" s="14">
        <v>2.3149999999999999</v>
      </c>
      <c r="T553" s="14">
        <v>2.21</v>
      </c>
      <c r="U553" s="14">
        <v>2.2149999999999999</v>
      </c>
      <c r="V553" s="14">
        <v>2.3149999999999999</v>
      </c>
      <c r="X553" s="14">
        <v>2.7149999999999999</v>
      </c>
      <c r="Y553" s="14">
        <v>2.79</v>
      </c>
    </row>
    <row r="554" spans="1:25" x14ac:dyDescent="0.25">
      <c r="A554" s="18">
        <v>35795</v>
      </c>
      <c r="B554" s="24">
        <f t="shared" si="9"/>
        <v>550</v>
      </c>
      <c r="C554" s="14" t="s">
        <v>198</v>
      </c>
      <c r="D554" s="38" t="s">
        <v>245</v>
      </c>
      <c r="E554" s="14">
        <v>2.27</v>
      </c>
      <c r="F554" s="14">
        <v>2.0550000000000002</v>
      </c>
      <c r="H554" s="14">
        <v>2.21</v>
      </c>
      <c r="K554" s="14">
        <v>2.2000000000000002</v>
      </c>
      <c r="L554" s="19">
        <v>2.1749999999999998</v>
      </c>
      <c r="M554" s="19">
        <v>2.105</v>
      </c>
      <c r="N554" s="14">
        <v>1.9950000000000001</v>
      </c>
      <c r="Q554" s="14">
        <v>2.395</v>
      </c>
      <c r="R554" s="14">
        <v>2.31</v>
      </c>
      <c r="T554" s="14">
        <v>2.1949999999999998</v>
      </c>
      <c r="U554" s="14">
        <v>2.19</v>
      </c>
      <c r="V554" s="14">
        <v>2.3250000000000002</v>
      </c>
      <c r="X554" s="14">
        <v>2.8849999999999998</v>
      </c>
      <c r="Y554" s="14">
        <v>2.79</v>
      </c>
    </row>
    <row r="555" spans="1:25" x14ac:dyDescent="0.25">
      <c r="A555" s="18">
        <v>35796</v>
      </c>
      <c r="B555" s="24">
        <f t="shared" si="9"/>
        <v>551</v>
      </c>
      <c r="C555" s="14" t="s">
        <v>199</v>
      </c>
      <c r="D555" s="38" t="s">
        <v>245</v>
      </c>
      <c r="E555" s="14">
        <v>2.27</v>
      </c>
      <c r="F555" s="14">
        <v>2.0550000000000002</v>
      </c>
      <c r="H555" s="14">
        <v>2.21</v>
      </c>
      <c r="K555" s="14">
        <v>2.2000000000000002</v>
      </c>
      <c r="L555" s="19">
        <v>2.0350000000000001</v>
      </c>
      <c r="M555" s="19">
        <v>2.0550000000000002</v>
      </c>
      <c r="N555" s="14">
        <v>1.9950000000000001</v>
      </c>
      <c r="Q555" s="14">
        <v>2.395</v>
      </c>
      <c r="R555" s="14">
        <v>2.31</v>
      </c>
      <c r="T555" s="14">
        <v>2.1949999999999998</v>
      </c>
      <c r="U555" s="14">
        <v>2.19</v>
      </c>
      <c r="V555" s="14">
        <v>2.3250000000000002</v>
      </c>
      <c r="X555" s="14">
        <v>2.8849999999999998</v>
      </c>
      <c r="Y555" s="14">
        <v>3.0150000000000001</v>
      </c>
    </row>
    <row r="556" spans="1:25" x14ac:dyDescent="0.25">
      <c r="A556" s="18">
        <v>35797</v>
      </c>
      <c r="B556" s="24">
        <f t="shared" si="9"/>
        <v>552</v>
      </c>
      <c r="C556" s="14" t="s">
        <v>200</v>
      </c>
      <c r="D556" s="38" t="s">
        <v>245</v>
      </c>
      <c r="E556" s="14">
        <v>2.1800000000000002</v>
      </c>
      <c r="F556" s="14">
        <v>2.0150000000000001</v>
      </c>
      <c r="H556" s="14">
        <v>2.12</v>
      </c>
      <c r="K556" s="14">
        <v>2.08</v>
      </c>
      <c r="L556" s="19">
        <v>2.0099999999999998</v>
      </c>
      <c r="M556" s="19">
        <v>2.0950000000000002</v>
      </c>
      <c r="N556" s="14">
        <v>2.2400000000000002</v>
      </c>
      <c r="Q556" s="14">
        <v>2.36</v>
      </c>
      <c r="R556" s="14">
        <v>2.2749999999999999</v>
      </c>
      <c r="T556" s="14">
        <v>2.13</v>
      </c>
      <c r="U556" s="14">
        <v>2.12</v>
      </c>
      <c r="V556" s="14">
        <v>2.2200000000000002</v>
      </c>
      <c r="X556" s="14">
        <v>2.7949999999999999</v>
      </c>
      <c r="Y556" s="14">
        <v>2.875</v>
      </c>
    </row>
    <row r="557" spans="1:25" x14ac:dyDescent="0.25">
      <c r="A557" s="18">
        <v>35798</v>
      </c>
      <c r="B557" s="24">
        <f t="shared" si="9"/>
        <v>553</v>
      </c>
      <c r="C557" s="14" t="s">
        <v>201</v>
      </c>
      <c r="D557" s="38" t="s">
        <v>245</v>
      </c>
      <c r="E557" s="14">
        <v>2.1800000000000002</v>
      </c>
      <c r="F557" s="14">
        <v>2.0150000000000001</v>
      </c>
      <c r="H557" s="14">
        <v>2.12</v>
      </c>
      <c r="K557" s="14">
        <v>2.08</v>
      </c>
      <c r="L557" s="19">
        <v>2.0099999999999998</v>
      </c>
      <c r="M557" s="19">
        <v>2.0950000000000002</v>
      </c>
      <c r="N557" s="14">
        <v>2.2400000000000002</v>
      </c>
      <c r="Q557" s="14">
        <v>2.36</v>
      </c>
      <c r="R557" s="14">
        <v>2.2749999999999999</v>
      </c>
      <c r="T557" s="14">
        <v>2.13</v>
      </c>
      <c r="U557" s="14">
        <v>2.12</v>
      </c>
      <c r="V557" s="14">
        <v>2.2200000000000002</v>
      </c>
      <c r="X557" s="14">
        <v>2.7949999999999999</v>
      </c>
      <c r="Y557" s="14">
        <v>2.875</v>
      </c>
    </row>
    <row r="558" spans="1:25" x14ac:dyDescent="0.25">
      <c r="A558" s="18">
        <v>35799</v>
      </c>
      <c r="B558" s="24">
        <f t="shared" si="9"/>
        <v>554</v>
      </c>
      <c r="C558" s="14" t="s">
        <v>202</v>
      </c>
      <c r="D558" s="38" t="s">
        <v>245</v>
      </c>
      <c r="E558" s="14">
        <v>2.1800000000000002</v>
      </c>
      <c r="F558" s="14">
        <v>2.0150000000000001</v>
      </c>
      <c r="H558" s="14">
        <v>2.12</v>
      </c>
      <c r="K558" s="14">
        <v>2.08</v>
      </c>
      <c r="L558" s="19">
        <v>2.0099999999999998</v>
      </c>
      <c r="M558" s="19">
        <v>2.0950000000000002</v>
      </c>
      <c r="N558" s="14">
        <v>2.2400000000000002</v>
      </c>
      <c r="Q558" s="14">
        <v>2.36</v>
      </c>
      <c r="R558" s="14">
        <v>2.2749999999999999</v>
      </c>
      <c r="T558" s="14">
        <v>2.13</v>
      </c>
      <c r="U558" s="14">
        <v>2.12</v>
      </c>
      <c r="V558" s="14">
        <v>2.2200000000000002</v>
      </c>
      <c r="X558" s="14">
        <v>2.7949999999999999</v>
      </c>
      <c r="Y558" s="14">
        <v>2.875</v>
      </c>
    </row>
    <row r="559" spans="1:25" x14ac:dyDescent="0.25">
      <c r="A559" s="18">
        <v>35800</v>
      </c>
      <c r="B559" s="24">
        <f t="shared" si="9"/>
        <v>555</v>
      </c>
      <c r="C559" s="14" t="s">
        <v>196</v>
      </c>
      <c r="D559" s="38" t="s">
        <v>245</v>
      </c>
      <c r="E559" s="14">
        <v>2.04</v>
      </c>
      <c r="F559" s="14">
        <v>1.925</v>
      </c>
      <c r="H559" s="14">
        <v>2.0099999999999998</v>
      </c>
      <c r="K559" s="14">
        <v>1.98</v>
      </c>
      <c r="L559" s="19">
        <v>1.95</v>
      </c>
      <c r="M559" s="19">
        <v>2.0550000000000002</v>
      </c>
      <c r="N559" s="14">
        <v>2.19</v>
      </c>
      <c r="Q559" s="14">
        <v>2.2000000000000002</v>
      </c>
      <c r="R559" s="14">
        <v>2.0950000000000002</v>
      </c>
      <c r="T559" s="14">
        <v>2.0099999999999998</v>
      </c>
      <c r="U559" s="14">
        <v>2.0249999999999999</v>
      </c>
      <c r="V559" s="14">
        <v>2.0950000000000002</v>
      </c>
      <c r="X559" s="14">
        <v>2.5649999999999999</v>
      </c>
      <c r="Y559" s="14">
        <v>2.6850000000000001</v>
      </c>
    </row>
    <row r="560" spans="1:25" x14ac:dyDescent="0.25">
      <c r="A560" s="18">
        <v>35801</v>
      </c>
      <c r="B560" s="24">
        <f t="shared" si="9"/>
        <v>556</v>
      </c>
      <c r="C560" s="14" t="s">
        <v>197</v>
      </c>
      <c r="D560" s="38" t="s">
        <v>245</v>
      </c>
      <c r="E560" s="14">
        <v>2.145</v>
      </c>
      <c r="F560" s="14">
        <v>2.06</v>
      </c>
      <c r="H560" s="14">
        <v>2.12</v>
      </c>
      <c r="K560" s="14">
        <v>2.085</v>
      </c>
      <c r="L560" s="19">
        <v>2.0649999999999999</v>
      </c>
      <c r="M560" s="19">
        <v>2.0499999999999998</v>
      </c>
      <c r="N560" s="14">
        <v>2.06</v>
      </c>
      <c r="Q560" s="14">
        <v>2.27</v>
      </c>
      <c r="R560" s="14">
        <v>2.29</v>
      </c>
      <c r="T560" s="14">
        <v>2.085</v>
      </c>
      <c r="U560" s="14">
        <v>2.1</v>
      </c>
      <c r="V560" s="14">
        <v>2.1949999999999998</v>
      </c>
      <c r="X560" s="14">
        <v>2.5350000000000001</v>
      </c>
      <c r="Y560" s="14">
        <v>2.62</v>
      </c>
    </row>
    <row r="561" spans="1:25" x14ac:dyDescent="0.25">
      <c r="A561" s="18">
        <v>35802</v>
      </c>
      <c r="B561" s="24">
        <f t="shared" si="9"/>
        <v>557</v>
      </c>
      <c r="C561" s="14" t="s">
        <v>198</v>
      </c>
      <c r="D561" s="38" t="s">
        <v>245</v>
      </c>
      <c r="E561" s="14">
        <v>2.1349999999999998</v>
      </c>
      <c r="F561" s="14">
        <v>2.0750000000000002</v>
      </c>
      <c r="H561" s="14">
        <v>2.1150000000000002</v>
      </c>
      <c r="K561" s="14">
        <v>2.09</v>
      </c>
      <c r="L561" s="19">
        <v>2.0750000000000002</v>
      </c>
      <c r="M561" s="19">
        <v>2.09</v>
      </c>
      <c r="N561" s="14">
        <v>2.11</v>
      </c>
      <c r="Q561" s="14">
        <v>2.23</v>
      </c>
      <c r="R561" s="14">
        <v>2.3450000000000002</v>
      </c>
      <c r="T561" s="14">
        <v>2.1</v>
      </c>
      <c r="U561" s="14">
        <v>2.1</v>
      </c>
      <c r="V561" s="14">
        <v>2.1800000000000002</v>
      </c>
      <c r="X561" s="14">
        <v>2.4849999999999999</v>
      </c>
      <c r="Y561" s="14">
        <v>2.57</v>
      </c>
    </row>
    <row r="562" spans="1:25" x14ac:dyDescent="0.25">
      <c r="A562" s="18">
        <v>35803</v>
      </c>
      <c r="B562" s="24">
        <f t="shared" si="9"/>
        <v>558</v>
      </c>
      <c r="C562" s="14" t="s">
        <v>199</v>
      </c>
      <c r="D562" s="38" t="s">
        <v>245</v>
      </c>
      <c r="E562" s="14">
        <v>2.1150000000000002</v>
      </c>
      <c r="F562" s="14">
        <v>2.0499999999999998</v>
      </c>
      <c r="H562" s="14">
        <v>2.1</v>
      </c>
      <c r="K562" s="14">
        <v>2.0950000000000002</v>
      </c>
      <c r="L562" s="19">
        <v>2.0550000000000002</v>
      </c>
      <c r="M562" s="19">
        <v>2.0699999999999998</v>
      </c>
      <c r="N562" s="14">
        <v>2.1</v>
      </c>
      <c r="Q562" s="14">
        <v>2.2050000000000001</v>
      </c>
      <c r="R562" s="14">
        <v>2.3199999999999998</v>
      </c>
      <c r="T562" s="14">
        <v>2.105</v>
      </c>
      <c r="U562" s="14">
        <v>2.1150000000000002</v>
      </c>
      <c r="V562" s="14">
        <v>2.165</v>
      </c>
      <c r="X562" s="14">
        <v>2.395</v>
      </c>
      <c r="Y562" s="14">
        <v>2.4449999999999998</v>
      </c>
    </row>
    <row r="563" spans="1:25" x14ac:dyDescent="0.25">
      <c r="A563" s="18">
        <v>35804</v>
      </c>
      <c r="B563" s="24">
        <f t="shared" si="9"/>
        <v>559</v>
      </c>
      <c r="C563" s="14" t="s">
        <v>200</v>
      </c>
      <c r="D563" s="38" t="s">
        <v>245</v>
      </c>
      <c r="E563" s="14">
        <v>2.08</v>
      </c>
      <c r="F563" s="14">
        <v>2.02</v>
      </c>
      <c r="H563" s="14">
        <v>2.0699999999999998</v>
      </c>
      <c r="K563" s="14">
        <v>2.1</v>
      </c>
      <c r="L563" s="19">
        <v>2.0299999999999998</v>
      </c>
      <c r="M563" s="19">
        <v>2.0550000000000002</v>
      </c>
      <c r="N563" s="14">
        <v>2.1</v>
      </c>
      <c r="Q563" s="14">
        <v>2.2050000000000001</v>
      </c>
      <c r="R563" s="14">
        <v>2.31</v>
      </c>
      <c r="T563" s="14">
        <v>2.1549999999999998</v>
      </c>
      <c r="U563" s="14">
        <v>2.15</v>
      </c>
      <c r="V563" s="14">
        <v>2.165</v>
      </c>
      <c r="X563" s="14">
        <v>2.3849999999999998</v>
      </c>
      <c r="Y563" s="14">
        <v>2.42</v>
      </c>
    </row>
    <row r="564" spans="1:25" x14ac:dyDescent="0.25">
      <c r="A564" s="18">
        <v>35805</v>
      </c>
      <c r="B564" s="24">
        <f t="shared" si="9"/>
        <v>560</v>
      </c>
      <c r="C564" s="14" t="s">
        <v>201</v>
      </c>
      <c r="D564" s="38" t="s">
        <v>245</v>
      </c>
      <c r="E564" s="14">
        <v>2.08</v>
      </c>
      <c r="F564" s="14">
        <v>2.02</v>
      </c>
      <c r="H564" s="14">
        <v>2.0699999999999998</v>
      </c>
      <c r="K564" s="14">
        <v>2.1</v>
      </c>
      <c r="L564" s="19">
        <v>2.0299999999999998</v>
      </c>
      <c r="M564" s="19">
        <v>2.0550000000000002</v>
      </c>
      <c r="N564" s="14">
        <v>2.1</v>
      </c>
      <c r="Q564" s="14">
        <v>2.2050000000000001</v>
      </c>
      <c r="R564" s="14">
        <v>2.31</v>
      </c>
      <c r="T564" s="14">
        <v>2.1549999999999998</v>
      </c>
      <c r="U564" s="14">
        <v>2.15</v>
      </c>
      <c r="V564" s="14">
        <v>2.165</v>
      </c>
      <c r="X564" s="14">
        <v>2.3849999999999998</v>
      </c>
      <c r="Y564" s="14">
        <v>2.42</v>
      </c>
    </row>
    <row r="565" spans="1:25" x14ac:dyDescent="0.25">
      <c r="A565" s="18">
        <v>35806</v>
      </c>
      <c r="B565" s="24">
        <f t="shared" si="9"/>
        <v>561</v>
      </c>
      <c r="C565" s="14" t="s">
        <v>202</v>
      </c>
      <c r="D565" s="38" t="s">
        <v>245</v>
      </c>
      <c r="E565" s="14">
        <v>2.08</v>
      </c>
      <c r="F565" s="14">
        <v>2.02</v>
      </c>
      <c r="H565" s="14">
        <v>2.0699999999999998</v>
      </c>
      <c r="K565" s="14">
        <v>2.1</v>
      </c>
      <c r="L565" s="19">
        <v>2.0299999999999998</v>
      </c>
      <c r="M565" s="19">
        <v>2.0550000000000002</v>
      </c>
      <c r="N565" s="14">
        <v>2.1</v>
      </c>
      <c r="Q565" s="14">
        <v>2.2050000000000001</v>
      </c>
      <c r="R565" s="14">
        <v>2.31</v>
      </c>
      <c r="T565" s="14">
        <v>2.1549999999999998</v>
      </c>
      <c r="U565" s="14">
        <v>2.15</v>
      </c>
      <c r="V565" s="14">
        <v>2.165</v>
      </c>
      <c r="X565" s="14">
        <v>2.3849999999999998</v>
      </c>
      <c r="Y565" s="14">
        <v>2.42</v>
      </c>
    </row>
    <row r="566" spans="1:25" x14ac:dyDescent="0.25">
      <c r="A566" s="18">
        <v>35807</v>
      </c>
      <c r="B566" s="24">
        <f t="shared" si="9"/>
        <v>562</v>
      </c>
      <c r="C566" s="14" t="s">
        <v>196</v>
      </c>
      <c r="D566" s="38" t="s">
        <v>245</v>
      </c>
      <c r="E566" s="14">
        <v>1.9950000000000001</v>
      </c>
      <c r="F566" s="14">
        <v>1.915</v>
      </c>
      <c r="H566" s="14">
        <v>1.98</v>
      </c>
      <c r="K566" s="14">
        <v>1.99</v>
      </c>
      <c r="L566" s="19">
        <v>1.925</v>
      </c>
      <c r="M566" s="19">
        <v>1.9850000000000001</v>
      </c>
      <c r="N566" s="14">
        <v>2.2450000000000001</v>
      </c>
      <c r="Q566" s="14">
        <v>2.1349999999999998</v>
      </c>
      <c r="R566" s="14">
        <v>2.27</v>
      </c>
      <c r="T566" s="14">
        <v>2.0699999999999998</v>
      </c>
      <c r="U566" s="14">
        <v>2.0699999999999998</v>
      </c>
      <c r="V566" s="14">
        <v>2.0649999999999999</v>
      </c>
      <c r="X566" s="14">
        <v>2.3149999999999999</v>
      </c>
      <c r="Y566" s="14">
        <v>2.3650000000000002</v>
      </c>
    </row>
    <row r="567" spans="1:25" x14ac:dyDescent="0.25">
      <c r="A567" s="18">
        <v>35808</v>
      </c>
      <c r="B567" s="24">
        <f t="shared" si="9"/>
        <v>563</v>
      </c>
      <c r="C567" s="14" t="s">
        <v>197</v>
      </c>
      <c r="D567" s="38" t="s">
        <v>245</v>
      </c>
      <c r="E567" s="14">
        <v>2.02</v>
      </c>
      <c r="F567" s="14">
        <v>1.91</v>
      </c>
      <c r="H567" s="14">
        <v>1.9950000000000001</v>
      </c>
      <c r="K567" s="14">
        <v>1.99</v>
      </c>
      <c r="L567" s="19">
        <v>1.915</v>
      </c>
      <c r="M567" s="19">
        <v>1.98</v>
      </c>
      <c r="N567" s="14">
        <v>2.1</v>
      </c>
      <c r="Q567" s="14">
        <v>2.12</v>
      </c>
      <c r="R567" s="14">
        <v>2.27</v>
      </c>
      <c r="T567" s="14">
        <v>1.9950000000000001</v>
      </c>
      <c r="U567" s="14">
        <v>2.0049999999999999</v>
      </c>
      <c r="V567" s="14">
        <v>2.0449999999999999</v>
      </c>
      <c r="X567" s="14">
        <v>2.335</v>
      </c>
      <c r="Y567" s="14">
        <v>2.41</v>
      </c>
    </row>
    <row r="568" spans="1:25" x14ac:dyDescent="0.25">
      <c r="A568" s="18">
        <v>35809</v>
      </c>
      <c r="B568" s="24">
        <f t="shared" si="9"/>
        <v>564</v>
      </c>
      <c r="C568" s="14" t="s">
        <v>198</v>
      </c>
      <c r="D568" s="38" t="s">
        <v>245</v>
      </c>
      <c r="E568" s="14">
        <v>2.04</v>
      </c>
      <c r="F568" s="14">
        <v>1.93</v>
      </c>
      <c r="H568" s="14">
        <v>2.0350000000000001</v>
      </c>
      <c r="K568" s="14">
        <v>2.0150000000000001</v>
      </c>
      <c r="L568" s="19">
        <v>1.9350000000000001</v>
      </c>
      <c r="M568" s="19">
        <v>1.9550000000000001</v>
      </c>
      <c r="N568" s="14">
        <v>2.08</v>
      </c>
      <c r="Q568" s="14">
        <v>2.16</v>
      </c>
      <c r="R568" s="14">
        <v>2.2799999999999998</v>
      </c>
      <c r="T568" s="14">
        <v>2.0350000000000001</v>
      </c>
      <c r="U568" s="14">
        <v>2.04</v>
      </c>
      <c r="V568" s="14">
        <v>2.1150000000000002</v>
      </c>
      <c r="X568" s="14">
        <v>2.415</v>
      </c>
      <c r="Y568" s="14">
        <v>2.5150000000000001</v>
      </c>
    </row>
    <row r="569" spans="1:25" x14ac:dyDescent="0.25">
      <c r="A569" s="18">
        <v>35810</v>
      </c>
      <c r="B569" s="24">
        <f t="shared" si="9"/>
        <v>565</v>
      </c>
      <c r="C569" s="14" t="s">
        <v>199</v>
      </c>
      <c r="D569" s="38" t="s">
        <v>245</v>
      </c>
      <c r="E569" s="14">
        <v>2.0750000000000002</v>
      </c>
      <c r="F569" s="14">
        <v>1.9350000000000001</v>
      </c>
      <c r="H569" s="14">
        <v>2.06</v>
      </c>
      <c r="K569" s="14">
        <v>2.0550000000000002</v>
      </c>
      <c r="L569" s="19">
        <v>1.94</v>
      </c>
      <c r="M569" s="19">
        <v>1.94</v>
      </c>
      <c r="N569" s="14">
        <v>1.9950000000000001</v>
      </c>
      <c r="Q569" s="14">
        <v>2.1749999999999998</v>
      </c>
      <c r="R569" s="14">
        <v>2.2799999999999998</v>
      </c>
      <c r="T569" s="14">
        <v>2.0649999999999999</v>
      </c>
      <c r="U569" s="14">
        <v>2.0699999999999998</v>
      </c>
      <c r="V569" s="14">
        <v>2.14</v>
      </c>
      <c r="X569" s="14">
        <v>2.44</v>
      </c>
      <c r="Y569" s="14">
        <v>2.52</v>
      </c>
    </row>
    <row r="570" spans="1:25" x14ac:dyDescent="0.25">
      <c r="A570" s="18">
        <v>35811</v>
      </c>
      <c r="B570" s="24">
        <f t="shared" si="9"/>
        <v>566</v>
      </c>
      <c r="C570" s="14" t="s">
        <v>200</v>
      </c>
      <c r="D570" s="38" t="s">
        <v>245</v>
      </c>
      <c r="E570" s="14">
        <v>2.11</v>
      </c>
      <c r="F570" s="14">
        <v>1.895</v>
      </c>
      <c r="H570" s="14">
        <v>2.0649999999999999</v>
      </c>
      <c r="K570" s="14">
        <v>2.02</v>
      </c>
      <c r="L570" s="19">
        <v>1.895</v>
      </c>
      <c r="M570" s="19">
        <v>1.905</v>
      </c>
      <c r="N570" s="14">
        <v>1.865</v>
      </c>
      <c r="Q570" s="14">
        <v>2.2000000000000002</v>
      </c>
      <c r="R570" s="14">
        <v>2.2650000000000001</v>
      </c>
      <c r="T570" s="14">
        <v>2.0649999999999999</v>
      </c>
      <c r="U570" s="14">
        <v>2.06</v>
      </c>
      <c r="V570" s="14">
        <v>2.15</v>
      </c>
      <c r="X570" s="14">
        <v>2.42</v>
      </c>
      <c r="Y570" s="14">
        <v>2.56</v>
      </c>
    </row>
    <row r="571" spans="1:25" x14ac:dyDescent="0.25">
      <c r="A571" s="18">
        <v>35812</v>
      </c>
      <c r="B571" s="24">
        <f t="shared" si="9"/>
        <v>567</v>
      </c>
      <c r="C571" s="14" t="s">
        <v>201</v>
      </c>
      <c r="D571" s="38" t="s">
        <v>245</v>
      </c>
      <c r="E571" s="14">
        <v>2.11</v>
      </c>
      <c r="F571" s="14">
        <v>1.895</v>
      </c>
      <c r="H571" s="14">
        <v>2.0649999999999999</v>
      </c>
      <c r="K571" s="14">
        <v>2.02</v>
      </c>
      <c r="L571" s="19">
        <v>1.895</v>
      </c>
      <c r="M571" s="19">
        <v>1.905</v>
      </c>
      <c r="N571" s="14">
        <v>1.865</v>
      </c>
      <c r="Q571" s="14">
        <v>2.2000000000000002</v>
      </c>
      <c r="R571" s="14">
        <v>2.2650000000000001</v>
      </c>
      <c r="T571" s="14">
        <v>2.0649999999999999</v>
      </c>
      <c r="U571" s="14">
        <v>2.06</v>
      </c>
      <c r="V571" s="14">
        <v>2.15</v>
      </c>
      <c r="X571" s="14">
        <v>2.42</v>
      </c>
      <c r="Y571" s="14">
        <v>2.56</v>
      </c>
    </row>
    <row r="572" spans="1:25" x14ac:dyDescent="0.25">
      <c r="A572" s="18">
        <v>35813</v>
      </c>
      <c r="B572" s="24">
        <f t="shared" si="9"/>
        <v>568</v>
      </c>
      <c r="C572" s="14" t="s">
        <v>202</v>
      </c>
      <c r="D572" s="38" t="s">
        <v>245</v>
      </c>
      <c r="E572" s="14">
        <v>2.11</v>
      </c>
      <c r="F572" s="14">
        <v>1.895</v>
      </c>
      <c r="H572" s="14">
        <v>2.0649999999999999</v>
      </c>
      <c r="K572" s="14">
        <v>2.02</v>
      </c>
      <c r="L572" s="19">
        <v>1.895</v>
      </c>
      <c r="M572" s="19">
        <v>1.905</v>
      </c>
      <c r="N572" s="14">
        <v>1.865</v>
      </c>
      <c r="Q572" s="14">
        <v>2.2000000000000002</v>
      </c>
      <c r="R572" s="14">
        <v>2.2650000000000001</v>
      </c>
      <c r="T572" s="14">
        <v>2.0649999999999999</v>
      </c>
      <c r="U572" s="14">
        <v>2.06</v>
      </c>
      <c r="V572" s="14">
        <v>2.15</v>
      </c>
      <c r="X572" s="14">
        <v>2.42</v>
      </c>
      <c r="Y572" s="14">
        <v>2.56</v>
      </c>
    </row>
    <row r="573" spans="1:25" x14ac:dyDescent="0.25">
      <c r="A573" s="18">
        <v>35814</v>
      </c>
      <c r="B573" s="24">
        <f t="shared" si="9"/>
        <v>569</v>
      </c>
      <c r="C573" s="14" t="s">
        <v>196</v>
      </c>
      <c r="D573" s="38" t="s">
        <v>245</v>
      </c>
      <c r="E573" s="14">
        <v>2.1349999999999998</v>
      </c>
      <c r="F573" s="14">
        <v>1.925</v>
      </c>
      <c r="H573" s="14">
        <v>2.0649999999999999</v>
      </c>
      <c r="K573" s="14">
        <v>2.04</v>
      </c>
      <c r="L573" s="19">
        <v>1.95</v>
      </c>
      <c r="M573" s="19">
        <v>1.9</v>
      </c>
      <c r="N573" s="14">
        <v>1.84</v>
      </c>
      <c r="Q573" s="14">
        <v>2.2450000000000001</v>
      </c>
      <c r="R573" s="14">
        <v>2.27</v>
      </c>
      <c r="T573" s="14">
        <v>2.0499999999999998</v>
      </c>
      <c r="U573" s="14">
        <v>2.0649999999999999</v>
      </c>
      <c r="V573" s="14">
        <v>2.2050000000000001</v>
      </c>
      <c r="X573" s="14">
        <v>2.4900000000000002</v>
      </c>
      <c r="Y573" s="14">
        <v>2.6</v>
      </c>
    </row>
    <row r="574" spans="1:25" x14ac:dyDescent="0.25">
      <c r="A574" s="18">
        <v>35815</v>
      </c>
      <c r="B574" s="24">
        <f t="shared" si="9"/>
        <v>570</v>
      </c>
      <c r="C574" s="14" t="s">
        <v>197</v>
      </c>
      <c r="D574" s="38" t="s">
        <v>245</v>
      </c>
      <c r="E574" s="14">
        <v>2.1150000000000002</v>
      </c>
      <c r="F574" s="14">
        <v>1.95</v>
      </c>
      <c r="H574" s="14">
        <v>2.08</v>
      </c>
      <c r="K574" s="14">
        <v>2.0499999999999998</v>
      </c>
      <c r="L574" s="19">
        <v>1.95</v>
      </c>
      <c r="M574" s="19">
        <v>1.895</v>
      </c>
      <c r="N574" s="14">
        <v>1.825</v>
      </c>
      <c r="Q574" s="14">
        <v>2.2450000000000001</v>
      </c>
      <c r="R574" s="14">
        <v>2.2749999999999999</v>
      </c>
      <c r="T574" s="14">
        <v>2.0499999999999998</v>
      </c>
      <c r="U574" s="14">
        <v>2.0649999999999999</v>
      </c>
      <c r="V574" s="14">
        <v>2.1850000000000001</v>
      </c>
      <c r="X574" s="14">
        <v>2.46</v>
      </c>
      <c r="Y574" s="14">
        <v>2.5950000000000002</v>
      </c>
    </row>
    <row r="575" spans="1:25" x14ac:dyDescent="0.25">
      <c r="A575" s="18">
        <v>35816</v>
      </c>
      <c r="B575" s="24">
        <f t="shared" si="9"/>
        <v>571</v>
      </c>
      <c r="C575" s="14" t="s">
        <v>198</v>
      </c>
      <c r="D575" s="38" t="s">
        <v>245</v>
      </c>
      <c r="E575" s="14">
        <v>2.0750000000000002</v>
      </c>
      <c r="F575" s="14">
        <v>1.9350000000000001</v>
      </c>
      <c r="H575" s="14">
        <v>2.0750000000000002</v>
      </c>
      <c r="K575" s="14">
        <v>2.02</v>
      </c>
      <c r="L575" s="19">
        <v>1.9350000000000001</v>
      </c>
      <c r="M575" s="19">
        <v>1.885</v>
      </c>
      <c r="N575" s="14">
        <v>1.81</v>
      </c>
      <c r="Q575" s="14">
        <v>2.21</v>
      </c>
      <c r="R575" s="14">
        <v>2.27</v>
      </c>
      <c r="T575" s="14">
        <v>2.0499999999999998</v>
      </c>
      <c r="U575" s="14">
        <v>2.0499999999999998</v>
      </c>
      <c r="V575" s="14">
        <v>2.16</v>
      </c>
      <c r="X575" s="14">
        <v>2.42</v>
      </c>
      <c r="Y575" s="14">
        <v>2.5299999999999998</v>
      </c>
    </row>
    <row r="576" spans="1:25" x14ac:dyDescent="0.25">
      <c r="A576" s="18">
        <v>35817</v>
      </c>
      <c r="B576" s="24">
        <f t="shared" si="9"/>
        <v>572</v>
      </c>
      <c r="C576" s="14" t="s">
        <v>199</v>
      </c>
      <c r="D576" s="38" t="s">
        <v>245</v>
      </c>
      <c r="E576" s="14">
        <v>2.09</v>
      </c>
      <c r="F576" s="14">
        <v>1.925</v>
      </c>
      <c r="H576" s="14">
        <v>2.08</v>
      </c>
      <c r="K576" s="14">
        <v>2.0099999999999998</v>
      </c>
      <c r="L576" s="19">
        <v>1.9</v>
      </c>
      <c r="M576" s="19">
        <v>1.88</v>
      </c>
      <c r="N576" s="14">
        <v>1.7849999999999999</v>
      </c>
      <c r="Q576" s="14">
        <v>2.2149999999999999</v>
      </c>
      <c r="R576" s="14">
        <v>2.2349999999999999</v>
      </c>
      <c r="T576" s="14">
        <v>2.0350000000000001</v>
      </c>
      <c r="U576" s="14">
        <v>2.0449999999999999</v>
      </c>
      <c r="V576" s="14">
        <v>2.145</v>
      </c>
      <c r="X576" s="14">
        <v>2.4249999999999998</v>
      </c>
      <c r="Y576" s="14">
        <v>2.5</v>
      </c>
    </row>
    <row r="577" spans="1:25" x14ac:dyDescent="0.25">
      <c r="A577" s="18">
        <v>35818</v>
      </c>
      <c r="B577" s="24">
        <f t="shared" si="9"/>
        <v>573</v>
      </c>
      <c r="C577" s="14" t="s">
        <v>200</v>
      </c>
      <c r="D577" s="38" t="s">
        <v>245</v>
      </c>
      <c r="E577" s="14">
        <v>2.125</v>
      </c>
      <c r="F577" s="14">
        <v>1.905</v>
      </c>
      <c r="H577" s="14">
        <v>2.0699999999999998</v>
      </c>
      <c r="K577" s="14">
        <v>2.02</v>
      </c>
      <c r="L577" s="19">
        <v>1.85</v>
      </c>
      <c r="M577" s="19">
        <v>1.8049999999999999</v>
      </c>
      <c r="N577" s="14">
        <v>1.7</v>
      </c>
      <c r="Q577" s="14">
        <v>2.2349999999999999</v>
      </c>
      <c r="R577" s="14">
        <v>2.2149999999999999</v>
      </c>
      <c r="T577" s="14">
        <v>2.0249999999999999</v>
      </c>
      <c r="U577" s="14">
        <v>2.04</v>
      </c>
      <c r="V577" s="14">
        <v>2.16</v>
      </c>
      <c r="X577" s="14">
        <v>2.41</v>
      </c>
      <c r="Y577" s="14">
        <v>2.4900000000000002</v>
      </c>
    </row>
    <row r="578" spans="1:25" x14ac:dyDescent="0.25">
      <c r="A578" s="18">
        <v>35819</v>
      </c>
      <c r="B578" s="24">
        <f t="shared" si="9"/>
        <v>574</v>
      </c>
      <c r="C578" s="14" t="s">
        <v>201</v>
      </c>
      <c r="D578" s="38" t="s">
        <v>245</v>
      </c>
      <c r="E578" s="14">
        <v>2.125</v>
      </c>
      <c r="F578" s="14">
        <v>1.905</v>
      </c>
      <c r="H578" s="14">
        <v>2.0699999999999998</v>
      </c>
      <c r="K578" s="14">
        <v>2.02</v>
      </c>
      <c r="L578" s="19">
        <v>1.85</v>
      </c>
      <c r="M578" s="19">
        <v>1.8049999999999999</v>
      </c>
      <c r="N578" s="14">
        <v>1.7</v>
      </c>
      <c r="Q578" s="14">
        <v>2.2349999999999999</v>
      </c>
      <c r="R578" s="14">
        <v>2.2149999999999999</v>
      </c>
      <c r="T578" s="14">
        <v>2.0249999999999999</v>
      </c>
      <c r="U578" s="14">
        <v>2.04</v>
      </c>
      <c r="V578" s="14">
        <v>2.16</v>
      </c>
      <c r="X578" s="14">
        <v>2.41</v>
      </c>
      <c r="Y578" s="14">
        <v>2.4900000000000002</v>
      </c>
    </row>
    <row r="579" spans="1:25" x14ac:dyDescent="0.25">
      <c r="A579" s="18">
        <v>35820</v>
      </c>
      <c r="B579" s="24">
        <f t="shared" si="9"/>
        <v>575</v>
      </c>
      <c r="C579" s="14" t="s">
        <v>202</v>
      </c>
      <c r="D579" s="38" t="s">
        <v>245</v>
      </c>
      <c r="E579" s="14">
        <v>2.125</v>
      </c>
      <c r="F579" s="14">
        <v>1.905</v>
      </c>
      <c r="H579" s="14">
        <v>2.0699999999999998</v>
      </c>
      <c r="K579" s="14">
        <v>2.02</v>
      </c>
      <c r="L579" s="19">
        <v>1.85</v>
      </c>
      <c r="M579" s="19">
        <v>1.8049999999999999</v>
      </c>
      <c r="N579" s="14">
        <v>1.7</v>
      </c>
      <c r="Q579" s="14">
        <v>2.2349999999999999</v>
      </c>
      <c r="R579" s="14">
        <v>2.2149999999999999</v>
      </c>
      <c r="T579" s="14">
        <v>2.0249999999999999</v>
      </c>
      <c r="U579" s="14">
        <v>2.04</v>
      </c>
      <c r="V579" s="14">
        <v>2.16</v>
      </c>
      <c r="X579" s="14">
        <v>2.41</v>
      </c>
      <c r="Y579" s="14">
        <v>2.4900000000000002</v>
      </c>
    </row>
    <row r="580" spans="1:25" x14ac:dyDescent="0.25">
      <c r="A580" s="18">
        <v>35821</v>
      </c>
      <c r="B580" s="24">
        <f t="shared" si="9"/>
        <v>576</v>
      </c>
      <c r="C580" s="14" t="s">
        <v>196</v>
      </c>
      <c r="D580" s="38" t="s">
        <v>245</v>
      </c>
      <c r="E580" s="14">
        <v>2.08</v>
      </c>
      <c r="F580" s="14">
        <v>1.85</v>
      </c>
      <c r="H580" s="14">
        <v>2.0350000000000001</v>
      </c>
      <c r="K580" s="14">
        <v>1.97</v>
      </c>
      <c r="L580" s="19">
        <v>1.81</v>
      </c>
      <c r="M580" s="19">
        <v>1.76</v>
      </c>
      <c r="N580" s="14">
        <v>1.635</v>
      </c>
      <c r="Q580" s="14">
        <v>2.1949999999999998</v>
      </c>
      <c r="R580" s="14">
        <v>2.1949999999999998</v>
      </c>
      <c r="T580" s="14">
        <v>1.9750000000000001</v>
      </c>
      <c r="U580" s="14">
        <v>1.9850000000000001</v>
      </c>
      <c r="V580" s="14">
        <v>2.0950000000000002</v>
      </c>
      <c r="X580" s="14">
        <v>2.39</v>
      </c>
      <c r="Y580" s="14">
        <v>2.4550000000000001</v>
      </c>
    </row>
    <row r="581" spans="1:25" x14ac:dyDescent="0.25">
      <c r="A581" s="18">
        <v>35822</v>
      </c>
      <c r="B581" s="24">
        <f t="shared" si="9"/>
        <v>577</v>
      </c>
      <c r="C581" s="14" t="s">
        <v>197</v>
      </c>
      <c r="D581" s="38" t="s">
        <v>245</v>
      </c>
      <c r="E581" s="14">
        <v>2.06</v>
      </c>
      <c r="F581" s="14">
        <v>1.8049999999999999</v>
      </c>
      <c r="H581" s="14">
        <v>2.0150000000000001</v>
      </c>
      <c r="K581" s="14">
        <v>1.9350000000000001</v>
      </c>
      <c r="L581" s="19">
        <v>1.7549999999999999</v>
      </c>
      <c r="M581" s="19">
        <v>1.6850000000000001</v>
      </c>
      <c r="N581" s="14">
        <v>1.53</v>
      </c>
      <c r="Q581" s="14">
        <v>2.1850000000000001</v>
      </c>
      <c r="R581" s="14">
        <v>2.15</v>
      </c>
      <c r="T581" s="14">
        <v>1.9450000000000001</v>
      </c>
      <c r="U581" s="14">
        <v>1.9550000000000001</v>
      </c>
      <c r="V581" s="14">
        <v>2.0699999999999998</v>
      </c>
      <c r="X581" s="14">
        <v>2.335</v>
      </c>
      <c r="Y581" s="14">
        <v>2.4</v>
      </c>
    </row>
    <row r="582" spans="1:25" x14ac:dyDescent="0.25">
      <c r="A582" s="18">
        <v>35823</v>
      </c>
      <c r="B582" s="24">
        <f t="shared" si="9"/>
        <v>578</v>
      </c>
      <c r="C582" s="14" t="s">
        <v>198</v>
      </c>
      <c r="D582" s="38" t="s">
        <v>245</v>
      </c>
      <c r="E582" s="14">
        <v>2.0950000000000002</v>
      </c>
      <c r="F582" s="14">
        <v>1.835</v>
      </c>
      <c r="H582" s="14">
        <v>2.0499999999999998</v>
      </c>
      <c r="K582" s="14">
        <v>1.9450000000000001</v>
      </c>
      <c r="L582" s="19">
        <v>1.7649999999999999</v>
      </c>
      <c r="M582" s="19">
        <v>1.6850000000000001</v>
      </c>
      <c r="N582" s="14">
        <v>1.4750000000000001</v>
      </c>
      <c r="Q582" s="14">
        <v>2.21</v>
      </c>
      <c r="R582" s="14">
        <v>2.1349999999999998</v>
      </c>
      <c r="T582" s="14">
        <v>1.96</v>
      </c>
      <c r="U582" s="14">
        <v>1.9650000000000001</v>
      </c>
      <c r="V582" s="14">
        <v>2.11</v>
      </c>
      <c r="X582" s="14">
        <v>2.36</v>
      </c>
      <c r="Y582" s="14">
        <v>2.3849999999999998</v>
      </c>
    </row>
    <row r="583" spans="1:25" x14ac:dyDescent="0.25">
      <c r="A583" s="18">
        <v>35824</v>
      </c>
      <c r="B583" s="24">
        <f t="shared" si="9"/>
        <v>579</v>
      </c>
      <c r="C583" s="14" t="s">
        <v>199</v>
      </c>
      <c r="D583" s="38" t="s">
        <v>245</v>
      </c>
      <c r="E583" s="14">
        <v>2.11</v>
      </c>
      <c r="F583" s="14">
        <v>1.855</v>
      </c>
      <c r="H583" s="14">
        <v>2.0750000000000002</v>
      </c>
      <c r="K583" s="14">
        <v>1.94</v>
      </c>
      <c r="L583" s="19">
        <v>1.77</v>
      </c>
      <c r="M583" s="19">
        <v>1.68</v>
      </c>
      <c r="N583" s="14">
        <v>1.44</v>
      </c>
      <c r="Q583" s="14">
        <v>2.2250000000000001</v>
      </c>
      <c r="R583" s="14">
        <v>2.13</v>
      </c>
      <c r="T583" s="14">
        <v>1.96</v>
      </c>
      <c r="U583" s="14">
        <v>1.9650000000000001</v>
      </c>
      <c r="V583" s="14">
        <v>2.1</v>
      </c>
      <c r="X583" s="14">
        <v>2.3849999999999998</v>
      </c>
      <c r="Y583" s="14">
        <v>2.4300000000000002</v>
      </c>
    </row>
    <row r="584" spans="1:25" x14ac:dyDescent="0.25">
      <c r="A584" s="18">
        <v>35825</v>
      </c>
      <c r="B584" s="24">
        <f t="shared" ref="B584:B647" si="10">B583+1</f>
        <v>580</v>
      </c>
      <c r="C584" s="14" t="s">
        <v>200</v>
      </c>
      <c r="D584" s="38" t="s">
        <v>245</v>
      </c>
      <c r="E584" s="14">
        <v>2.105</v>
      </c>
      <c r="F584" s="14">
        <v>1.87</v>
      </c>
      <c r="H584" s="14">
        <v>2.0750000000000002</v>
      </c>
      <c r="K584" s="14">
        <v>1.9650000000000001</v>
      </c>
      <c r="L584" s="19">
        <v>1.8049999999999999</v>
      </c>
      <c r="M584" s="19">
        <v>1.73</v>
      </c>
      <c r="N584" s="14">
        <v>1.425</v>
      </c>
      <c r="Q584" s="14">
        <v>2.2149999999999999</v>
      </c>
      <c r="R584" s="14">
        <v>2.12</v>
      </c>
      <c r="T584" s="14">
        <v>1.99</v>
      </c>
      <c r="U584" s="14">
        <v>1.98</v>
      </c>
      <c r="V584" s="14">
        <v>2.13</v>
      </c>
      <c r="X584" s="14">
        <v>2.38</v>
      </c>
      <c r="Y584" s="14">
        <v>2.448</v>
      </c>
    </row>
    <row r="585" spans="1:25" x14ac:dyDescent="0.25">
      <c r="A585" s="18">
        <v>35826</v>
      </c>
      <c r="B585" s="24">
        <f t="shared" si="10"/>
        <v>581</v>
      </c>
      <c r="C585" s="14" t="s">
        <v>201</v>
      </c>
      <c r="D585" s="38" t="s">
        <v>246</v>
      </c>
      <c r="E585" s="14">
        <v>2.105</v>
      </c>
      <c r="F585" s="14">
        <v>1.87</v>
      </c>
      <c r="H585" s="14">
        <v>2.0750000000000002</v>
      </c>
      <c r="K585" s="14">
        <v>1.9650000000000001</v>
      </c>
      <c r="L585" s="19">
        <v>1.8049999999999999</v>
      </c>
      <c r="M585" s="19">
        <v>1.73</v>
      </c>
      <c r="N585" s="14">
        <v>1.425</v>
      </c>
      <c r="Q585" s="14">
        <v>2.2149999999999999</v>
      </c>
      <c r="R585" s="14">
        <v>2.12</v>
      </c>
      <c r="T585" s="14">
        <v>1.99</v>
      </c>
      <c r="U585" s="14">
        <v>1.98</v>
      </c>
      <c r="V585" s="14">
        <v>2.13</v>
      </c>
      <c r="X585" s="14">
        <v>2.38</v>
      </c>
      <c r="Y585" s="14">
        <v>2.448</v>
      </c>
    </row>
    <row r="586" spans="1:25" x14ac:dyDescent="0.25">
      <c r="A586" s="18">
        <v>35827</v>
      </c>
      <c r="B586" s="24">
        <f t="shared" si="10"/>
        <v>582</v>
      </c>
      <c r="C586" s="14" t="s">
        <v>202</v>
      </c>
      <c r="D586" s="38" t="s">
        <v>246</v>
      </c>
      <c r="E586" s="14">
        <v>2.105</v>
      </c>
      <c r="F586" s="14">
        <v>1.87</v>
      </c>
      <c r="H586" s="14">
        <v>2.0750000000000002</v>
      </c>
      <c r="K586" s="14">
        <v>1.9650000000000001</v>
      </c>
      <c r="L586" s="19">
        <v>1.8049999999999999</v>
      </c>
      <c r="M586" s="19">
        <v>1.73</v>
      </c>
      <c r="N586" s="14">
        <v>1.425</v>
      </c>
      <c r="Q586" s="14">
        <v>2.2149999999999999</v>
      </c>
      <c r="R586" s="14">
        <v>2.12</v>
      </c>
      <c r="T586" s="14">
        <v>1.99</v>
      </c>
      <c r="U586" s="14">
        <v>1.98</v>
      </c>
      <c r="V586" s="14">
        <v>2.13</v>
      </c>
      <c r="X586" s="14">
        <v>2.38</v>
      </c>
      <c r="Y586" s="14">
        <v>2.448</v>
      </c>
    </row>
    <row r="587" spans="1:25" x14ac:dyDescent="0.25">
      <c r="A587" s="18">
        <v>35828</v>
      </c>
      <c r="B587" s="24">
        <f t="shared" si="10"/>
        <v>583</v>
      </c>
      <c r="C587" s="14" t="s">
        <v>196</v>
      </c>
      <c r="D587" s="38" t="s">
        <v>246</v>
      </c>
      <c r="E587" s="14">
        <v>2.2200000000000002</v>
      </c>
      <c r="F587" s="14">
        <v>1.97</v>
      </c>
      <c r="H587" s="14">
        <v>2.1850000000000001</v>
      </c>
      <c r="K587" s="14">
        <v>2.1150000000000002</v>
      </c>
      <c r="L587" s="19">
        <v>1.915</v>
      </c>
      <c r="M587" s="19">
        <v>1.8</v>
      </c>
      <c r="N587" s="14">
        <v>1.4</v>
      </c>
      <c r="Q587" s="14">
        <v>2.2799999999999998</v>
      </c>
      <c r="R587" s="14">
        <v>2.1749999999999998</v>
      </c>
      <c r="T587" s="14">
        <v>2.12</v>
      </c>
      <c r="U587" s="14">
        <v>2.1150000000000002</v>
      </c>
      <c r="V587" s="14">
        <v>2.2650000000000001</v>
      </c>
      <c r="X587" s="14">
        <v>2.4</v>
      </c>
      <c r="Y587" s="14">
        <v>2.4649999999999999</v>
      </c>
    </row>
    <row r="588" spans="1:25" x14ac:dyDescent="0.25">
      <c r="A588" s="18">
        <v>35829</v>
      </c>
      <c r="B588" s="24">
        <f t="shared" si="10"/>
        <v>584</v>
      </c>
      <c r="C588" s="14" t="s">
        <v>197</v>
      </c>
      <c r="D588" s="38" t="s">
        <v>246</v>
      </c>
      <c r="E588" s="14">
        <v>2.2599999999999998</v>
      </c>
      <c r="F588" s="14">
        <v>2.0550000000000002</v>
      </c>
      <c r="H588" s="14">
        <v>2.25</v>
      </c>
      <c r="K588" s="14">
        <v>2.165</v>
      </c>
      <c r="L588" s="19">
        <v>2.0049999999999999</v>
      </c>
      <c r="M588" s="19">
        <v>1.89</v>
      </c>
      <c r="N588" s="14">
        <v>1.38</v>
      </c>
      <c r="Q588" s="14">
        <v>2.335</v>
      </c>
      <c r="R588" s="14">
        <v>2.27</v>
      </c>
      <c r="T588" s="14">
        <v>2.1800000000000002</v>
      </c>
      <c r="U588" s="14">
        <v>2.1800000000000002</v>
      </c>
      <c r="V588" s="14">
        <v>2.3149999999999999</v>
      </c>
      <c r="X588" s="14">
        <v>2.48</v>
      </c>
      <c r="Y588" s="14">
        <v>2.5150000000000001</v>
      </c>
    </row>
    <row r="589" spans="1:25" x14ac:dyDescent="0.25">
      <c r="A589" s="18">
        <v>35830</v>
      </c>
      <c r="B589" s="24">
        <f t="shared" si="10"/>
        <v>585</v>
      </c>
      <c r="C589" s="14" t="s">
        <v>198</v>
      </c>
      <c r="D589" s="38" t="s">
        <v>246</v>
      </c>
      <c r="E589" s="14">
        <v>2.2149999999999999</v>
      </c>
      <c r="F589" s="14">
        <v>1.9850000000000001</v>
      </c>
      <c r="H589" s="14">
        <v>2.19</v>
      </c>
      <c r="K589" s="14">
        <v>2.12</v>
      </c>
      <c r="L589" s="19">
        <v>1.95</v>
      </c>
      <c r="M589" s="19">
        <v>1.825</v>
      </c>
      <c r="N589" s="14">
        <v>1.36</v>
      </c>
      <c r="Q589" s="14">
        <v>2.29</v>
      </c>
      <c r="R589" s="14">
        <v>2.1850000000000001</v>
      </c>
      <c r="T589" s="14">
        <v>2.13</v>
      </c>
      <c r="U589" s="14">
        <v>2.13</v>
      </c>
      <c r="V589" s="14">
        <v>2.2599999999999998</v>
      </c>
      <c r="X589" s="14">
        <v>2.4649999999999999</v>
      </c>
      <c r="Y589" s="14">
        <v>2.4900000000000002</v>
      </c>
    </row>
    <row r="590" spans="1:25" x14ac:dyDescent="0.25">
      <c r="A590" s="18">
        <v>35831</v>
      </c>
      <c r="B590" s="24">
        <f t="shared" si="10"/>
        <v>586</v>
      </c>
      <c r="C590" s="14" t="s">
        <v>199</v>
      </c>
      <c r="D590" s="38" t="s">
        <v>246</v>
      </c>
      <c r="E590" s="14">
        <v>2.3050000000000002</v>
      </c>
      <c r="F590" s="14">
        <v>2.105</v>
      </c>
      <c r="H590" s="14">
        <v>2.2850000000000001</v>
      </c>
      <c r="K590" s="14">
        <v>2.17</v>
      </c>
      <c r="L590" s="19">
        <v>2.0750000000000002</v>
      </c>
      <c r="M590" s="19">
        <v>1.865</v>
      </c>
      <c r="N590" s="14">
        <v>1.35</v>
      </c>
      <c r="Q590" s="14">
        <v>2.36</v>
      </c>
      <c r="R590" s="14">
        <v>2.2650000000000001</v>
      </c>
      <c r="T590" s="14">
        <v>2.1949999999999998</v>
      </c>
      <c r="U590" s="14">
        <v>2.2000000000000002</v>
      </c>
      <c r="V590" s="14">
        <v>2.335</v>
      </c>
      <c r="X590" s="14">
        <v>2.5</v>
      </c>
      <c r="Y590" s="14">
        <v>2.5249999999999999</v>
      </c>
    </row>
    <row r="591" spans="1:25" x14ac:dyDescent="0.25">
      <c r="A591" s="18">
        <v>35832</v>
      </c>
      <c r="B591" s="24">
        <f t="shared" si="10"/>
        <v>587</v>
      </c>
      <c r="C591" s="14" t="s">
        <v>200</v>
      </c>
      <c r="D591" s="38" t="s">
        <v>246</v>
      </c>
      <c r="E591" s="14">
        <v>2.35</v>
      </c>
      <c r="F591" s="14">
        <v>2.145</v>
      </c>
      <c r="H591" s="14">
        <v>2.3199999999999998</v>
      </c>
      <c r="K591" s="14">
        <v>2.2349999999999999</v>
      </c>
      <c r="L591" s="19">
        <v>2.0950000000000002</v>
      </c>
      <c r="M591" s="19">
        <v>1.885</v>
      </c>
      <c r="N591" s="14">
        <v>1.33</v>
      </c>
      <c r="Q591" s="14">
        <v>2.42</v>
      </c>
      <c r="R591" s="14">
        <v>2.2400000000000002</v>
      </c>
      <c r="T591" s="14">
        <v>2.2599999999999998</v>
      </c>
      <c r="U591" s="14">
        <v>2.2599999999999998</v>
      </c>
      <c r="V591" s="14">
        <v>2.3650000000000002</v>
      </c>
      <c r="X591" s="14">
        <v>2.5499999999999998</v>
      </c>
      <c r="Y591" s="14">
        <v>2.5550000000000002</v>
      </c>
    </row>
    <row r="592" spans="1:25" x14ac:dyDescent="0.25">
      <c r="A592" s="18">
        <v>35833</v>
      </c>
      <c r="B592" s="24">
        <f t="shared" si="10"/>
        <v>588</v>
      </c>
      <c r="C592" s="14" t="s">
        <v>201</v>
      </c>
      <c r="D592" s="38" t="s">
        <v>246</v>
      </c>
      <c r="E592" s="14">
        <v>2.35</v>
      </c>
      <c r="F592" s="14">
        <v>2.145</v>
      </c>
      <c r="H592" s="14">
        <v>2.3199999999999998</v>
      </c>
      <c r="K592" s="14">
        <v>2.2349999999999999</v>
      </c>
      <c r="L592" s="19">
        <v>2.0950000000000002</v>
      </c>
      <c r="M592" s="19">
        <v>1.885</v>
      </c>
      <c r="N592" s="14">
        <v>1.33</v>
      </c>
      <c r="Q592" s="14">
        <v>2.42</v>
      </c>
      <c r="R592" s="14">
        <v>2.2400000000000002</v>
      </c>
      <c r="T592" s="14">
        <v>2.2599999999999998</v>
      </c>
      <c r="U592" s="14">
        <v>2.2599999999999998</v>
      </c>
      <c r="V592" s="14">
        <v>2.3650000000000002</v>
      </c>
      <c r="X592" s="14">
        <v>2.5499999999999998</v>
      </c>
      <c r="Y592" s="14">
        <v>2.5550000000000002</v>
      </c>
    </row>
    <row r="593" spans="1:25" x14ac:dyDescent="0.25">
      <c r="A593" s="18">
        <v>35834</v>
      </c>
      <c r="B593" s="24">
        <f t="shared" si="10"/>
        <v>589</v>
      </c>
      <c r="C593" s="14" t="s">
        <v>202</v>
      </c>
      <c r="D593" s="38" t="s">
        <v>246</v>
      </c>
      <c r="E593" s="14">
        <v>2.35</v>
      </c>
      <c r="F593" s="14">
        <v>2.145</v>
      </c>
      <c r="H593" s="14">
        <v>2.3199999999999998</v>
      </c>
      <c r="K593" s="14">
        <v>2.2349999999999999</v>
      </c>
      <c r="L593" s="19">
        <v>2.0950000000000002</v>
      </c>
      <c r="M593" s="19">
        <v>1.885</v>
      </c>
      <c r="N593" s="14">
        <v>1.33</v>
      </c>
      <c r="Q593" s="14">
        <v>2.42</v>
      </c>
      <c r="R593" s="14">
        <v>2.2400000000000002</v>
      </c>
      <c r="T593" s="14">
        <v>2.2599999999999998</v>
      </c>
      <c r="U593" s="14">
        <v>2.2599999999999998</v>
      </c>
      <c r="V593" s="14">
        <v>2.3650000000000002</v>
      </c>
      <c r="X593" s="14">
        <v>2.5499999999999998</v>
      </c>
      <c r="Y593" s="14">
        <v>2.5550000000000002</v>
      </c>
    </row>
    <row r="594" spans="1:25" x14ac:dyDescent="0.25">
      <c r="A594" s="18">
        <v>35835</v>
      </c>
      <c r="B594" s="24">
        <f t="shared" si="10"/>
        <v>590</v>
      </c>
      <c r="C594" s="14" t="s">
        <v>196</v>
      </c>
      <c r="D594" s="38" t="s">
        <v>246</v>
      </c>
      <c r="E594" s="14">
        <v>2.25</v>
      </c>
      <c r="F594" s="14">
        <v>2.0449999999999999</v>
      </c>
      <c r="H594" s="14">
        <v>2.2250000000000001</v>
      </c>
      <c r="K594" s="14">
        <v>2.145</v>
      </c>
      <c r="L594" s="19">
        <v>2.0249999999999999</v>
      </c>
      <c r="M594" s="19">
        <v>1.7949999999999999</v>
      </c>
      <c r="N594" s="14">
        <v>1.29</v>
      </c>
      <c r="Q594" s="14">
        <v>2.35</v>
      </c>
      <c r="R594" s="14">
        <v>2.2149999999999999</v>
      </c>
      <c r="T594" s="14">
        <v>2.14</v>
      </c>
      <c r="U594" s="14">
        <v>2.15</v>
      </c>
      <c r="V594" s="14">
        <v>2.2650000000000001</v>
      </c>
      <c r="X594" s="14">
        <v>2.4649999999999999</v>
      </c>
      <c r="Y594" s="14">
        <v>2.4649999999999999</v>
      </c>
    </row>
    <row r="595" spans="1:25" x14ac:dyDescent="0.25">
      <c r="A595" s="18">
        <v>35836</v>
      </c>
      <c r="B595" s="24">
        <f t="shared" si="10"/>
        <v>591</v>
      </c>
      <c r="C595" s="14" t="s">
        <v>197</v>
      </c>
      <c r="D595" s="38" t="s">
        <v>246</v>
      </c>
      <c r="E595" s="14">
        <v>2.1850000000000001</v>
      </c>
      <c r="F595" s="14">
        <v>2.0049999999999999</v>
      </c>
      <c r="H595" s="14">
        <v>2.16</v>
      </c>
      <c r="K595" s="14">
        <v>2.085</v>
      </c>
      <c r="L595" s="19">
        <v>1.9950000000000001</v>
      </c>
      <c r="M595" s="19">
        <v>1.77</v>
      </c>
      <c r="N595" s="14">
        <v>1.23</v>
      </c>
      <c r="Q595" s="14">
        <v>2.2599999999999998</v>
      </c>
      <c r="R595" s="14">
        <v>2.1949999999999998</v>
      </c>
      <c r="T595" s="14">
        <v>2.1</v>
      </c>
      <c r="U595" s="14">
        <v>2.105</v>
      </c>
      <c r="V595" s="14">
        <v>2.2200000000000002</v>
      </c>
      <c r="X595" s="14">
        <v>2.4</v>
      </c>
      <c r="Y595" s="14">
        <v>2.4</v>
      </c>
    </row>
    <row r="596" spans="1:25" x14ac:dyDescent="0.25">
      <c r="A596" s="18">
        <v>35837</v>
      </c>
      <c r="B596" s="24">
        <f t="shared" si="10"/>
        <v>592</v>
      </c>
      <c r="C596" s="14" t="s">
        <v>198</v>
      </c>
      <c r="D596" s="38" t="s">
        <v>246</v>
      </c>
      <c r="E596" s="14">
        <v>2.2149999999999999</v>
      </c>
      <c r="F596" s="14">
        <v>2.0350000000000001</v>
      </c>
      <c r="H596" s="14">
        <v>2.1749999999999998</v>
      </c>
      <c r="K596" s="14">
        <v>2.105</v>
      </c>
      <c r="L596" s="19">
        <v>2.0299999999999998</v>
      </c>
      <c r="M596" s="19">
        <v>1.7749999999999999</v>
      </c>
      <c r="N596" s="14">
        <v>1.2</v>
      </c>
      <c r="Q596" s="14">
        <v>2.2850000000000001</v>
      </c>
      <c r="R596" s="14">
        <v>2.21</v>
      </c>
      <c r="T596" s="14">
        <v>2.125</v>
      </c>
      <c r="U596" s="14">
        <v>2.125</v>
      </c>
      <c r="V596" s="14">
        <v>2.2250000000000001</v>
      </c>
      <c r="X596" s="14">
        <v>2.4</v>
      </c>
      <c r="Y596" s="14">
        <v>2.4049999999999998</v>
      </c>
    </row>
    <row r="597" spans="1:25" x14ac:dyDescent="0.25">
      <c r="A597" s="18">
        <v>35838</v>
      </c>
      <c r="B597" s="24">
        <f t="shared" si="10"/>
        <v>593</v>
      </c>
      <c r="C597" s="14" t="s">
        <v>199</v>
      </c>
      <c r="D597" s="38" t="s">
        <v>246</v>
      </c>
      <c r="E597" s="14">
        <v>2.1949999999999998</v>
      </c>
      <c r="F597" s="14">
        <v>2.0249999999999999</v>
      </c>
      <c r="H597" s="14">
        <v>2.165</v>
      </c>
      <c r="K597" s="14">
        <v>2.1</v>
      </c>
      <c r="L597" s="19">
        <v>2.02</v>
      </c>
      <c r="M597" s="19">
        <v>1.79</v>
      </c>
      <c r="N597" s="14">
        <v>1.21</v>
      </c>
      <c r="Q597" s="14">
        <v>2.27</v>
      </c>
      <c r="R597" s="14">
        <v>2.2050000000000001</v>
      </c>
      <c r="T597" s="14">
        <v>2.11</v>
      </c>
      <c r="U597" s="14">
        <v>2.11</v>
      </c>
      <c r="V597" s="14">
        <v>2.2200000000000002</v>
      </c>
      <c r="X597" s="14">
        <v>2.4049999999999998</v>
      </c>
      <c r="Y597" s="14">
        <v>2.39</v>
      </c>
    </row>
    <row r="598" spans="1:25" x14ac:dyDescent="0.25">
      <c r="A598" s="18">
        <v>35839</v>
      </c>
      <c r="B598" s="24">
        <f t="shared" si="10"/>
        <v>594</v>
      </c>
      <c r="C598" s="14" t="s">
        <v>200</v>
      </c>
      <c r="D598" s="38" t="s">
        <v>246</v>
      </c>
      <c r="E598" s="14">
        <v>2.2200000000000002</v>
      </c>
      <c r="F598" s="14">
        <v>2.0350000000000001</v>
      </c>
      <c r="H598" s="14">
        <v>2.2000000000000002</v>
      </c>
      <c r="K598" s="14">
        <v>2.125</v>
      </c>
      <c r="L598" s="19">
        <v>2.0150000000000001</v>
      </c>
      <c r="M598" s="19">
        <v>1.78</v>
      </c>
      <c r="N598" s="14">
        <v>1.21</v>
      </c>
      <c r="Q598" s="14">
        <v>2.3250000000000002</v>
      </c>
      <c r="R598" s="14">
        <v>2.2349999999999999</v>
      </c>
      <c r="T598" s="14">
        <v>2.13</v>
      </c>
      <c r="U598" s="14">
        <v>2.13</v>
      </c>
      <c r="V598" s="14">
        <v>2.2450000000000001</v>
      </c>
      <c r="X598" s="14">
        <v>2.4300000000000002</v>
      </c>
      <c r="Y598" s="14">
        <v>2.41</v>
      </c>
    </row>
    <row r="599" spans="1:25" x14ac:dyDescent="0.25">
      <c r="A599" s="18">
        <v>35840</v>
      </c>
      <c r="B599" s="24">
        <f t="shared" si="10"/>
        <v>595</v>
      </c>
      <c r="C599" s="14" t="s">
        <v>201</v>
      </c>
      <c r="D599" s="38" t="s">
        <v>246</v>
      </c>
      <c r="E599" s="14">
        <v>2.2200000000000002</v>
      </c>
      <c r="F599" s="14">
        <v>2.0350000000000001</v>
      </c>
      <c r="H599" s="14">
        <v>2.2000000000000002</v>
      </c>
      <c r="K599" s="14">
        <v>2.125</v>
      </c>
      <c r="L599" s="19">
        <v>2.0150000000000001</v>
      </c>
      <c r="M599" s="19">
        <v>1.78</v>
      </c>
      <c r="N599" s="14">
        <v>1.21</v>
      </c>
      <c r="Q599" s="14">
        <v>2.3250000000000002</v>
      </c>
      <c r="R599" s="14">
        <v>2.2349999999999999</v>
      </c>
      <c r="T599" s="14">
        <v>2.13</v>
      </c>
      <c r="U599" s="14">
        <v>2.13</v>
      </c>
      <c r="V599" s="14">
        <v>2.2450000000000001</v>
      </c>
      <c r="X599" s="14">
        <v>2.4300000000000002</v>
      </c>
      <c r="Y599" s="14">
        <v>2.41</v>
      </c>
    </row>
    <row r="600" spans="1:25" x14ac:dyDescent="0.25">
      <c r="A600" s="18">
        <v>35841</v>
      </c>
      <c r="B600" s="24">
        <f t="shared" si="10"/>
        <v>596</v>
      </c>
      <c r="C600" s="14" t="s">
        <v>202</v>
      </c>
      <c r="D600" s="38" t="s">
        <v>246</v>
      </c>
      <c r="E600" s="14">
        <v>2.2200000000000002</v>
      </c>
      <c r="F600" s="14">
        <v>2.0350000000000001</v>
      </c>
      <c r="H600" s="14">
        <v>2.2000000000000002</v>
      </c>
      <c r="K600" s="14">
        <v>2.125</v>
      </c>
      <c r="L600" s="19">
        <v>2.0150000000000001</v>
      </c>
      <c r="M600" s="19">
        <v>1.78</v>
      </c>
      <c r="N600" s="14">
        <v>1.21</v>
      </c>
      <c r="Q600" s="14">
        <v>2.3250000000000002</v>
      </c>
      <c r="R600" s="14">
        <v>2.2349999999999999</v>
      </c>
      <c r="T600" s="14">
        <v>2.13</v>
      </c>
      <c r="U600" s="14">
        <v>2.13</v>
      </c>
      <c r="V600" s="14">
        <v>2.2450000000000001</v>
      </c>
      <c r="X600" s="14">
        <v>2.4300000000000002</v>
      </c>
      <c r="Y600" s="14">
        <v>2.41</v>
      </c>
    </row>
    <row r="601" spans="1:25" x14ac:dyDescent="0.25">
      <c r="A601" s="18">
        <v>35842</v>
      </c>
      <c r="B601" s="24">
        <f t="shared" si="10"/>
        <v>597</v>
      </c>
      <c r="C601" s="14" t="s">
        <v>196</v>
      </c>
      <c r="D601" s="38" t="s">
        <v>246</v>
      </c>
      <c r="E601" s="14">
        <v>2.2200000000000002</v>
      </c>
      <c r="F601" s="14">
        <v>2.0350000000000001</v>
      </c>
      <c r="H601" s="14">
        <v>2.2000000000000002</v>
      </c>
      <c r="K601" s="14">
        <v>2.125</v>
      </c>
      <c r="L601" s="19">
        <v>2.0150000000000001</v>
      </c>
      <c r="M601" s="19">
        <v>1.78</v>
      </c>
      <c r="N601" s="14">
        <v>1.21</v>
      </c>
      <c r="Q601" s="14">
        <v>2.3250000000000002</v>
      </c>
      <c r="R601" s="14">
        <v>2.2349999999999999</v>
      </c>
      <c r="T601" s="14">
        <v>2.13</v>
      </c>
      <c r="U601" s="14">
        <v>2.13</v>
      </c>
      <c r="V601" s="14">
        <v>2.2450000000000001</v>
      </c>
      <c r="X601" s="14">
        <v>2.4300000000000002</v>
      </c>
      <c r="Y601" s="14">
        <v>2.41</v>
      </c>
    </row>
    <row r="602" spans="1:25" x14ac:dyDescent="0.25">
      <c r="A602" s="18">
        <v>35843</v>
      </c>
      <c r="B602" s="24">
        <f t="shared" si="10"/>
        <v>598</v>
      </c>
      <c r="C602" s="14" t="s">
        <v>197</v>
      </c>
      <c r="D602" s="38" t="s">
        <v>246</v>
      </c>
      <c r="E602" s="14">
        <v>2.1749999999999998</v>
      </c>
      <c r="F602" s="14">
        <v>2.0150000000000001</v>
      </c>
      <c r="H602" s="14">
        <v>2.17</v>
      </c>
      <c r="K602" s="14">
        <v>2.08</v>
      </c>
      <c r="L602" s="19">
        <v>2</v>
      </c>
      <c r="M602" s="19">
        <v>1.7749999999999999</v>
      </c>
      <c r="N602" s="14">
        <v>1.2050000000000001</v>
      </c>
      <c r="Q602" s="14">
        <v>2.2650000000000001</v>
      </c>
      <c r="R602" s="14">
        <v>2.21</v>
      </c>
      <c r="T602" s="14">
        <v>2.09</v>
      </c>
      <c r="U602" s="14">
        <v>2.1</v>
      </c>
      <c r="V602" s="14">
        <v>2.1850000000000001</v>
      </c>
      <c r="X602" s="14">
        <v>2.41</v>
      </c>
      <c r="Y602" s="14">
        <v>2.3849999999999998</v>
      </c>
    </row>
    <row r="603" spans="1:25" x14ac:dyDescent="0.25">
      <c r="A603" s="18">
        <v>35844</v>
      </c>
      <c r="B603" s="24">
        <f t="shared" si="10"/>
        <v>599</v>
      </c>
      <c r="C603" s="14" t="s">
        <v>198</v>
      </c>
      <c r="D603" s="38" t="s">
        <v>246</v>
      </c>
      <c r="E603" s="14">
        <v>2.1800000000000002</v>
      </c>
      <c r="F603" s="14">
        <v>2.06</v>
      </c>
      <c r="H603" s="14">
        <v>2.2000000000000002</v>
      </c>
      <c r="K603" s="14">
        <v>2.08</v>
      </c>
      <c r="L603" s="19">
        <v>2.0499999999999998</v>
      </c>
      <c r="M603" s="19">
        <v>1.79</v>
      </c>
      <c r="N603" s="14">
        <v>1.2</v>
      </c>
      <c r="Q603" s="14">
        <v>2.2650000000000001</v>
      </c>
      <c r="R603" s="14">
        <v>2.23</v>
      </c>
      <c r="T603" s="14">
        <v>2.0950000000000002</v>
      </c>
      <c r="U603" s="14">
        <v>2.09</v>
      </c>
      <c r="V603" s="14">
        <v>2.1850000000000001</v>
      </c>
      <c r="X603" s="14">
        <v>2.38</v>
      </c>
      <c r="Y603" s="14">
        <v>2.38</v>
      </c>
    </row>
    <row r="604" spans="1:25" x14ac:dyDescent="0.25">
      <c r="A604" s="18">
        <v>35845</v>
      </c>
      <c r="B604" s="24">
        <f t="shared" si="10"/>
        <v>600</v>
      </c>
      <c r="C604" s="14" t="s">
        <v>199</v>
      </c>
      <c r="D604" s="38" t="s">
        <v>246</v>
      </c>
      <c r="E604" s="14">
        <v>2.2200000000000002</v>
      </c>
      <c r="F604" s="14">
        <v>2.1</v>
      </c>
      <c r="H604" s="14">
        <v>2.23</v>
      </c>
      <c r="K604" s="14">
        <v>2.105</v>
      </c>
      <c r="L604" s="19">
        <v>2.0950000000000002</v>
      </c>
      <c r="M604" s="19">
        <v>1.83</v>
      </c>
      <c r="N604" s="14">
        <v>1.17</v>
      </c>
      <c r="Q604" s="14">
        <v>2.29</v>
      </c>
      <c r="R604" s="14">
        <v>2.2799999999999998</v>
      </c>
      <c r="T604" s="14">
        <v>2.12</v>
      </c>
      <c r="U604" s="14">
        <v>2.1150000000000002</v>
      </c>
      <c r="V604" s="14">
        <v>2.25</v>
      </c>
      <c r="X604" s="14">
        <v>2.4049999999999998</v>
      </c>
      <c r="Y604" s="14">
        <v>2.39</v>
      </c>
    </row>
    <row r="605" spans="1:25" x14ac:dyDescent="0.25">
      <c r="A605" s="18">
        <v>35846</v>
      </c>
      <c r="B605" s="24">
        <f t="shared" si="10"/>
        <v>601</v>
      </c>
      <c r="C605" s="14" t="s">
        <v>200</v>
      </c>
      <c r="D605" s="38" t="s">
        <v>246</v>
      </c>
      <c r="E605" s="14">
        <v>2.19</v>
      </c>
      <c r="F605" s="14">
        <v>2.0350000000000001</v>
      </c>
      <c r="H605" s="14">
        <v>2.19</v>
      </c>
      <c r="K605" s="14">
        <v>2.08</v>
      </c>
      <c r="L605" s="19">
        <v>2.0150000000000001</v>
      </c>
      <c r="M605" s="19">
        <v>1.835</v>
      </c>
      <c r="N605" s="14">
        <v>1.1399999999999999</v>
      </c>
      <c r="Q605" s="14">
        <v>2.2749999999999999</v>
      </c>
      <c r="R605" s="14">
        <v>2.25</v>
      </c>
      <c r="T605" s="14">
        <v>2.0750000000000002</v>
      </c>
      <c r="U605" s="14">
        <v>2.08</v>
      </c>
      <c r="V605" s="14">
        <v>2.1949999999999998</v>
      </c>
      <c r="X605" s="14">
        <v>2.37</v>
      </c>
      <c r="Y605" s="14">
        <v>2.36</v>
      </c>
    </row>
    <row r="606" spans="1:25" x14ac:dyDescent="0.25">
      <c r="A606" s="18">
        <v>35847</v>
      </c>
      <c r="B606" s="24">
        <f t="shared" si="10"/>
        <v>602</v>
      </c>
      <c r="C606" s="14" t="s">
        <v>201</v>
      </c>
      <c r="D606" s="38" t="s">
        <v>246</v>
      </c>
      <c r="E606" s="14">
        <v>2.19</v>
      </c>
      <c r="F606" s="14">
        <v>2.0350000000000001</v>
      </c>
      <c r="H606" s="14">
        <v>2.19</v>
      </c>
      <c r="K606" s="14">
        <v>2.08</v>
      </c>
      <c r="L606" s="19">
        <v>2.0150000000000001</v>
      </c>
      <c r="M606" s="19">
        <v>1.835</v>
      </c>
      <c r="N606" s="14">
        <v>1.1399999999999999</v>
      </c>
      <c r="Q606" s="14">
        <v>2.2749999999999999</v>
      </c>
      <c r="R606" s="14">
        <v>2.25</v>
      </c>
      <c r="T606" s="14">
        <v>2.0750000000000002</v>
      </c>
      <c r="U606" s="14">
        <v>2.08</v>
      </c>
      <c r="V606" s="14">
        <v>2.1949999999999998</v>
      </c>
      <c r="X606" s="14">
        <v>2.37</v>
      </c>
      <c r="Y606" s="14">
        <v>2.36</v>
      </c>
    </row>
    <row r="607" spans="1:25" x14ac:dyDescent="0.25">
      <c r="A607" s="18">
        <v>35848</v>
      </c>
      <c r="B607" s="24">
        <f t="shared" si="10"/>
        <v>603</v>
      </c>
      <c r="C607" s="14" t="s">
        <v>202</v>
      </c>
      <c r="D607" s="38" t="s">
        <v>246</v>
      </c>
      <c r="E607" s="14">
        <v>2.19</v>
      </c>
      <c r="F607" s="14">
        <v>2.0350000000000001</v>
      </c>
      <c r="H607" s="14">
        <v>2.19</v>
      </c>
      <c r="K607" s="14">
        <v>2.08</v>
      </c>
      <c r="L607" s="19">
        <v>2.0150000000000001</v>
      </c>
      <c r="M607" s="19">
        <v>1.835</v>
      </c>
      <c r="N607" s="14">
        <v>1.1399999999999999</v>
      </c>
      <c r="Q607" s="14">
        <v>2.2749999999999999</v>
      </c>
      <c r="R607" s="14">
        <v>2.25</v>
      </c>
      <c r="T607" s="14">
        <v>2.0750000000000002</v>
      </c>
      <c r="U607" s="14">
        <v>2.08</v>
      </c>
      <c r="V607" s="14">
        <v>2.1949999999999998</v>
      </c>
      <c r="X607" s="14">
        <v>2.37</v>
      </c>
      <c r="Y607" s="14">
        <v>2.36</v>
      </c>
    </row>
    <row r="608" spans="1:25" x14ac:dyDescent="0.25">
      <c r="A608" s="18">
        <v>35849</v>
      </c>
      <c r="B608" s="24">
        <f t="shared" si="10"/>
        <v>604</v>
      </c>
      <c r="C608" s="14" t="s">
        <v>196</v>
      </c>
      <c r="D608" s="38" t="s">
        <v>246</v>
      </c>
      <c r="E608" s="14">
        <v>2.19</v>
      </c>
      <c r="F608" s="14">
        <v>2.0249999999999999</v>
      </c>
      <c r="H608" s="14">
        <v>2.19</v>
      </c>
      <c r="K608" s="14">
        <v>2.0750000000000002</v>
      </c>
      <c r="L608" s="19">
        <v>2.02</v>
      </c>
      <c r="M608" s="19">
        <v>1.84</v>
      </c>
      <c r="N608" s="14">
        <v>1.145</v>
      </c>
      <c r="Q608" s="14">
        <v>2.2749999999999999</v>
      </c>
      <c r="R608" s="14">
        <v>2.27</v>
      </c>
      <c r="T608" s="14">
        <v>2.0750000000000002</v>
      </c>
      <c r="U608" s="14">
        <v>2.0750000000000002</v>
      </c>
      <c r="V608" s="14">
        <v>2.2149999999999999</v>
      </c>
      <c r="X608" s="14">
        <v>2.395</v>
      </c>
      <c r="Y608" s="14">
        <v>2.37</v>
      </c>
    </row>
    <row r="609" spans="1:25" x14ac:dyDescent="0.25">
      <c r="A609" s="18">
        <v>35850</v>
      </c>
      <c r="B609" s="24">
        <f t="shared" si="10"/>
        <v>605</v>
      </c>
      <c r="C609" s="14" t="s">
        <v>197</v>
      </c>
      <c r="D609" s="38" t="s">
        <v>246</v>
      </c>
      <c r="E609" s="14">
        <v>2.1850000000000001</v>
      </c>
      <c r="F609" s="14">
        <v>2.0299999999999998</v>
      </c>
      <c r="H609" s="14">
        <v>2.1850000000000001</v>
      </c>
      <c r="K609" s="14">
        <v>2.0750000000000002</v>
      </c>
      <c r="L609" s="19">
        <v>2.0150000000000001</v>
      </c>
      <c r="M609" s="19">
        <v>1.875</v>
      </c>
      <c r="N609" s="14">
        <v>1.135</v>
      </c>
      <c r="Q609" s="14">
        <v>2.27</v>
      </c>
      <c r="R609" s="14">
        <v>2.2949999999999999</v>
      </c>
      <c r="T609" s="14">
        <v>2.08</v>
      </c>
      <c r="U609" s="14">
        <v>2.08</v>
      </c>
      <c r="V609" s="14">
        <v>2.2149999999999999</v>
      </c>
      <c r="X609" s="14">
        <v>2.4</v>
      </c>
      <c r="Y609" s="14">
        <v>2.38</v>
      </c>
    </row>
    <row r="610" spans="1:25" x14ac:dyDescent="0.25">
      <c r="A610" s="18">
        <v>35851</v>
      </c>
      <c r="B610" s="24">
        <f t="shared" si="10"/>
        <v>606</v>
      </c>
      <c r="C610" s="14" t="s">
        <v>198</v>
      </c>
      <c r="D610" s="38" t="s">
        <v>246</v>
      </c>
      <c r="E610" s="14">
        <v>2.2050000000000001</v>
      </c>
      <c r="F610" s="14">
        <v>2.0550000000000002</v>
      </c>
      <c r="H610" s="14">
        <v>2.1949999999999998</v>
      </c>
      <c r="K610" s="14">
        <v>2.12</v>
      </c>
      <c r="L610" s="19">
        <v>2.04</v>
      </c>
      <c r="M610" s="19">
        <v>1.92</v>
      </c>
      <c r="N610" s="14">
        <v>1.23</v>
      </c>
      <c r="Q610" s="14">
        <v>2.3149999999999999</v>
      </c>
      <c r="R610" s="14">
        <v>2.3450000000000002</v>
      </c>
      <c r="T610" s="14">
        <v>2.13</v>
      </c>
      <c r="U610" s="14">
        <v>2.12</v>
      </c>
      <c r="V610" s="14">
        <v>2.2450000000000001</v>
      </c>
      <c r="X610" s="14">
        <v>2.41</v>
      </c>
      <c r="Y610" s="14">
        <v>2.3849999999999998</v>
      </c>
    </row>
    <row r="611" spans="1:25" x14ac:dyDescent="0.25">
      <c r="A611" s="18">
        <v>35852</v>
      </c>
      <c r="B611" s="24">
        <f t="shared" si="10"/>
        <v>607</v>
      </c>
      <c r="C611" s="14" t="s">
        <v>199</v>
      </c>
      <c r="D611" s="38" t="s">
        <v>246</v>
      </c>
      <c r="E611" s="14">
        <v>2.2200000000000002</v>
      </c>
      <c r="F611" s="14">
        <v>2.0950000000000002</v>
      </c>
      <c r="H611" s="14">
        <v>2.2250000000000001</v>
      </c>
      <c r="K611" s="14">
        <v>2.1549999999999998</v>
      </c>
      <c r="L611" s="19">
        <v>2.0750000000000002</v>
      </c>
      <c r="M611" s="19">
        <v>1.93</v>
      </c>
      <c r="N611" s="14">
        <v>1.27</v>
      </c>
      <c r="Q611" s="14">
        <v>2.335</v>
      </c>
      <c r="R611" s="14">
        <v>2.38</v>
      </c>
      <c r="T611" s="14">
        <v>2.17</v>
      </c>
      <c r="U611" s="14">
        <v>2.165</v>
      </c>
      <c r="V611" s="14">
        <v>2.3050000000000002</v>
      </c>
      <c r="X611" s="14">
        <v>2.415</v>
      </c>
      <c r="Y611" s="14">
        <v>2.415</v>
      </c>
    </row>
    <row r="612" spans="1:25" x14ac:dyDescent="0.25">
      <c r="A612" s="18">
        <v>35853</v>
      </c>
      <c r="B612" s="24">
        <f t="shared" si="10"/>
        <v>608</v>
      </c>
      <c r="C612" s="14" t="s">
        <v>200</v>
      </c>
      <c r="D612" s="38" t="s">
        <v>246</v>
      </c>
      <c r="E612" s="14">
        <v>2.19</v>
      </c>
      <c r="F612" s="14">
        <v>2.1</v>
      </c>
      <c r="H612" s="14">
        <v>2.2000000000000002</v>
      </c>
      <c r="K612" s="14">
        <v>2.15</v>
      </c>
      <c r="L612" s="19">
        <v>2.09</v>
      </c>
      <c r="M612" s="19">
        <v>1.94</v>
      </c>
      <c r="N612" s="14">
        <v>1.3</v>
      </c>
      <c r="Q612" s="14">
        <v>2.2850000000000001</v>
      </c>
      <c r="R612" s="14">
        <v>2.37</v>
      </c>
      <c r="T612" s="14">
        <v>2.17</v>
      </c>
      <c r="U612" s="14">
        <v>2.17</v>
      </c>
      <c r="V612" s="14">
        <v>2.2650000000000001</v>
      </c>
      <c r="X612" s="14">
        <v>2.4</v>
      </c>
      <c r="Y612" s="14">
        <v>2.415</v>
      </c>
    </row>
    <row r="613" spans="1:25" x14ac:dyDescent="0.25">
      <c r="A613" s="18">
        <v>35854</v>
      </c>
      <c r="B613" s="24">
        <f t="shared" si="10"/>
        <v>609</v>
      </c>
      <c r="C613" s="14" t="s">
        <v>201</v>
      </c>
      <c r="D613" s="38" t="s">
        <v>247</v>
      </c>
      <c r="E613" s="14">
        <v>2.19</v>
      </c>
      <c r="F613" s="14">
        <v>2.1</v>
      </c>
      <c r="H613" s="14">
        <v>2.2000000000000002</v>
      </c>
      <c r="K613" s="14">
        <v>2.15</v>
      </c>
      <c r="L613" s="19">
        <v>2.09</v>
      </c>
      <c r="M613" s="19">
        <v>1.94</v>
      </c>
      <c r="N613" s="14">
        <v>1.3</v>
      </c>
      <c r="Q613" s="14">
        <v>2.2850000000000001</v>
      </c>
      <c r="R613" s="14">
        <v>2.37</v>
      </c>
      <c r="T613" s="14">
        <v>2.17</v>
      </c>
      <c r="U613" s="14">
        <v>2.1749999999999998</v>
      </c>
      <c r="V613" s="14">
        <v>2.2650000000000001</v>
      </c>
      <c r="X613" s="14">
        <v>2.4500000000000002</v>
      </c>
      <c r="Y613" s="14">
        <v>2.415</v>
      </c>
    </row>
    <row r="614" spans="1:25" x14ac:dyDescent="0.25">
      <c r="A614" s="18">
        <v>35855</v>
      </c>
      <c r="B614" s="24">
        <f t="shared" si="10"/>
        <v>610</v>
      </c>
      <c r="C614" s="14" t="s">
        <v>202</v>
      </c>
      <c r="D614" s="38" t="s">
        <v>247</v>
      </c>
      <c r="E614" s="14">
        <v>2.19</v>
      </c>
      <c r="F614" s="14">
        <v>2.1</v>
      </c>
      <c r="H614" s="14">
        <v>2.2000000000000002</v>
      </c>
      <c r="K614" s="14">
        <v>2.15</v>
      </c>
      <c r="L614" s="19">
        <v>2.09</v>
      </c>
      <c r="M614" s="19">
        <v>1.94</v>
      </c>
      <c r="N614" s="14">
        <v>1.3</v>
      </c>
      <c r="Q614" s="14">
        <v>2.2850000000000001</v>
      </c>
      <c r="R614" s="14">
        <v>2.37</v>
      </c>
      <c r="T614" s="14">
        <v>2.17</v>
      </c>
      <c r="U614" s="14">
        <v>2.1749999999999998</v>
      </c>
      <c r="V614" s="14">
        <v>2.2650000000000001</v>
      </c>
      <c r="X614" s="14">
        <v>2.4500000000000002</v>
      </c>
      <c r="Y614" s="14">
        <v>2.415</v>
      </c>
    </row>
    <row r="615" spans="1:25" x14ac:dyDescent="0.25">
      <c r="A615" s="18">
        <v>35856</v>
      </c>
      <c r="B615" s="24">
        <f t="shared" si="10"/>
        <v>611</v>
      </c>
      <c r="C615" s="14" t="s">
        <v>196</v>
      </c>
      <c r="D615" s="38" t="s">
        <v>247</v>
      </c>
      <c r="E615" s="14">
        <v>2.2749999999999999</v>
      </c>
      <c r="F615" s="14">
        <v>2.165</v>
      </c>
      <c r="H615" s="14">
        <v>2.27</v>
      </c>
      <c r="K615" s="14">
        <v>2.2050000000000001</v>
      </c>
      <c r="L615" s="19">
        <v>2.12</v>
      </c>
      <c r="M615" s="19">
        <v>1.9750000000000001</v>
      </c>
      <c r="N615" s="14">
        <v>1.355</v>
      </c>
      <c r="Q615" s="14">
        <v>2.4</v>
      </c>
      <c r="R615" s="14">
        <v>2.4</v>
      </c>
      <c r="T615" s="14">
        <v>2.2250000000000001</v>
      </c>
      <c r="U615" s="14">
        <v>2.2450000000000001</v>
      </c>
      <c r="V615" s="14">
        <v>2.375</v>
      </c>
      <c r="X615" s="14">
        <v>2.5249999999999999</v>
      </c>
      <c r="Y615" s="14">
        <v>2.5150000000000001</v>
      </c>
    </row>
    <row r="616" spans="1:25" x14ac:dyDescent="0.25">
      <c r="A616" s="18">
        <v>35857</v>
      </c>
      <c r="B616" s="24">
        <f t="shared" si="10"/>
        <v>612</v>
      </c>
      <c r="C616" s="14" t="s">
        <v>197</v>
      </c>
      <c r="D616" s="38" t="s">
        <v>247</v>
      </c>
      <c r="E616" s="14">
        <v>2.2349999999999999</v>
      </c>
      <c r="F616" s="14">
        <v>2.105</v>
      </c>
      <c r="H616" s="14">
        <v>2.21</v>
      </c>
      <c r="K616" s="14">
        <v>2.16</v>
      </c>
      <c r="L616" s="19">
        <v>2.0750000000000002</v>
      </c>
      <c r="M616" s="19">
        <v>1.9750000000000001</v>
      </c>
      <c r="N616" s="14">
        <v>1.4450000000000001</v>
      </c>
      <c r="Q616" s="14">
        <v>2.355</v>
      </c>
      <c r="R616" s="14">
        <v>2.38</v>
      </c>
      <c r="T616" s="14">
        <v>2.1949999999999998</v>
      </c>
      <c r="U616" s="14">
        <v>2.2050000000000001</v>
      </c>
      <c r="V616" s="14">
        <v>2.3050000000000002</v>
      </c>
      <c r="X616" s="14">
        <v>2.4649999999999999</v>
      </c>
      <c r="Y616" s="14">
        <v>2.4649999999999999</v>
      </c>
    </row>
    <row r="617" spans="1:25" x14ac:dyDescent="0.25">
      <c r="A617" s="18">
        <v>35858</v>
      </c>
      <c r="B617" s="24">
        <f t="shared" si="10"/>
        <v>613</v>
      </c>
      <c r="C617" s="14" t="s">
        <v>198</v>
      </c>
      <c r="D617" s="38" t="s">
        <v>247</v>
      </c>
      <c r="E617" s="14">
        <v>2.19</v>
      </c>
      <c r="F617" s="14">
        <v>2.0699999999999998</v>
      </c>
      <c r="H617" s="14">
        <v>2.1850000000000001</v>
      </c>
      <c r="K617" s="14">
        <v>2.1150000000000002</v>
      </c>
      <c r="L617" s="19">
        <v>2.0649999999999999</v>
      </c>
      <c r="M617" s="19">
        <v>1.99</v>
      </c>
      <c r="N617" s="14">
        <v>1.55</v>
      </c>
      <c r="Q617" s="14">
        <v>2.2999999999999998</v>
      </c>
      <c r="R617" s="14">
        <v>2.375</v>
      </c>
      <c r="T617" s="14">
        <v>2.1749999999999998</v>
      </c>
      <c r="U617" s="14">
        <v>2.165</v>
      </c>
      <c r="V617" s="14">
        <v>2.2599999999999998</v>
      </c>
      <c r="X617" s="14">
        <v>2.44</v>
      </c>
      <c r="Y617" s="14">
        <v>2.4500000000000002</v>
      </c>
    </row>
    <row r="618" spans="1:25" x14ac:dyDescent="0.25">
      <c r="A618" s="18">
        <v>35859</v>
      </c>
      <c r="B618" s="24">
        <f t="shared" si="10"/>
        <v>614</v>
      </c>
      <c r="C618" s="14" t="s">
        <v>199</v>
      </c>
      <c r="D618" s="38" t="s">
        <v>247</v>
      </c>
      <c r="E618" s="14">
        <v>2.1150000000000002</v>
      </c>
      <c r="F618" s="14">
        <v>2.06</v>
      </c>
      <c r="H618" s="14">
        <v>2.1349999999999998</v>
      </c>
      <c r="K618" s="14">
        <v>2.0750000000000002</v>
      </c>
      <c r="L618" s="19">
        <v>2.0649999999999999</v>
      </c>
      <c r="M618" s="19">
        <v>1.9850000000000001</v>
      </c>
      <c r="N618" s="14">
        <v>1.605</v>
      </c>
      <c r="Q618" s="14">
        <v>2.2549999999999999</v>
      </c>
      <c r="R618" s="14">
        <v>2.36</v>
      </c>
      <c r="T618" s="14">
        <v>2.14</v>
      </c>
      <c r="U618" s="14">
        <v>2.145</v>
      </c>
      <c r="V618" s="14">
        <v>2.2200000000000002</v>
      </c>
      <c r="X618" s="14">
        <v>2.395</v>
      </c>
      <c r="Y618" s="14">
        <v>2.4</v>
      </c>
    </row>
    <row r="619" spans="1:25" x14ac:dyDescent="0.25">
      <c r="A619" s="18">
        <v>35860</v>
      </c>
      <c r="B619" s="24">
        <f t="shared" si="10"/>
        <v>615</v>
      </c>
      <c r="C619" s="14" t="s">
        <v>200</v>
      </c>
      <c r="D619" s="38" t="s">
        <v>247</v>
      </c>
      <c r="E619" s="14">
        <v>2.09</v>
      </c>
      <c r="F619" s="14">
        <v>2.0649999999999999</v>
      </c>
      <c r="H619" s="14">
        <v>2.13</v>
      </c>
      <c r="K619" s="14">
        <v>2.08</v>
      </c>
      <c r="L619" s="19">
        <v>2.0649999999999999</v>
      </c>
      <c r="M619" s="19">
        <v>2</v>
      </c>
      <c r="N619" s="14">
        <v>1.63</v>
      </c>
      <c r="Q619" s="14">
        <v>2.2250000000000001</v>
      </c>
      <c r="R619" s="14">
        <v>2.355</v>
      </c>
      <c r="T619" s="14">
        <v>2.1349999999999998</v>
      </c>
      <c r="U619" s="14">
        <v>2.14</v>
      </c>
      <c r="V619" s="14">
        <v>2.21</v>
      </c>
      <c r="X619" s="14">
        <v>2.33</v>
      </c>
      <c r="Y619" s="14">
        <v>2.3450000000000002</v>
      </c>
    </row>
    <row r="620" spans="1:25" x14ac:dyDescent="0.25">
      <c r="A620" s="18">
        <v>35861</v>
      </c>
      <c r="B620" s="24">
        <f t="shared" si="10"/>
        <v>616</v>
      </c>
      <c r="C620" s="14" t="s">
        <v>201</v>
      </c>
      <c r="D620" s="38" t="s">
        <v>247</v>
      </c>
      <c r="E620" s="14">
        <v>2.09</v>
      </c>
      <c r="F620" s="14">
        <v>2.0649999999999999</v>
      </c>
      <c r="H620" s="14">
        <v>2.13</v>
      </c>
      <c r="K620" s="14">
        <v>2.08</v>
      </c>
      <c r="L620" s="19">
        <v>2.0649999999999999</v>
      </c>
      <c r="M620" s="19">
        <v>2</v>
      </c>
      <c r="N620" s="14">
        <v>1.63</v>
      </c>
      <c r="Q620" s="14">
        <v>2.2250000000000001</v>
      </c>
      <c r="R620" s="14">
        <v>2.355</v>
      </c>
      <c r="T620" s="14">
        <v>2.1349999999999998</v>
      </c>
      <c r="U620" s="14">
        <v>2.14</v>
      </c>
      <c r="V620" s="14">
        <v>2.21</v>
      </c>
      <c r="X620" s="14">
        <v>2.33</v>
      </c>
      <c r="Y620" s="14">
        <v>2.3450000000000002</v>
      </c>
    </row>
    <row r="621" spans="1:25" x14ac:dyDescent="0.25">
      <c r="A621" s="18">
        <v>35862</v>
      </c>
      <c r="B621" s="24">
        <f t="shared" si="10"/>
        <v>617</v>
      </c>
      <c r="C621" s="14" t="s">
        <v>202</v>
      </c>
      <c r="D621" s="38" t="s">
        <v>247</v>
      </c>
      <c r="E621" s="14">
        <v>2.09</v>
      </c>
      <c r="F621" s="14">
        <v>2.0649999999999999</v>
      </c>
      <c r="H621" s="14">
        <v>2.13</v>
      </c>
      <c r="K621" s="14">
        <v>2.08</v>
      </c>
      <c r="L621" s="19">
        <v>2.0649999999999999</v>
      </c>
      <c r="M621" s="19">
        <v>2</v>
      </c>
      <c r="N621" s="14">
        <v>1.63</v>
      </c>
      <c r="Q621" s="14">
        <v>2.2250000000000001</v>
      </c>
      <c r="R621" s="14">
        <v>2.355</v>
      </c>
      <c r="T621" s="14">
        <v>2.1349999999999998</v>
      </c>
      <c r="U621" s="14">
        <v>2.14</v>
      </c>
      <c r="V621" s="14">
        <v>2.21</v>
      </c>
      <c r="X621" s="14">
        <v>2.33</v>
      </c>
      <c r="Y621" s="14">
        <v>2.3450000000000002</v>
      </c>
    </row>
    <row r="622" spans="1:25" x14ac:dyDescent="0.25">
      <c r="A622" s="18">
        <v>35863</v>
      </c>
      <c r="B622" s="24">
        <f t="shared" si="10"/>
        <v>618</v>
      </c>
      <c r="C622" s="14" t="s">
        <v>196</v>
      </c>
      <c r="D622" s="38" t="s">
        <v>247</v>
      </c>
      <c r="E622" s="14">
        <v>2.165</v>
      </c>
      <c r="F622" s="14">
        <v>2.165</v>
      </c>
      <c r="H622" s="14">
        <v>2.2400000000000002</v>
      </c>
      <c r="K622" s="14">
        <v>2.1800000000000002</v>
      </c>
      <c r="L622" s="19">
        <v>2.16</v>
      </c>
      <c r="M622" s="19">
        <v>2.0550000000000002</v>
      </c>
      <c r="N622" s="14">
        <v>1.655</v>
      </c>
      <c r="Q622" s="14">
        <v>2.2850000000000001</v>
      </c>
      <c r="R622" s="14">
        <v>2.4300000000000002</v>
      </c>
      <c r="T622" s="14">
        <v>2.2850000000000001</v>
      </c>
      <c r="U622" s="14">
        <v>2.2999999999999998</v>
      </c>
      <c r="V622" s="14">
        <v>2.335</v>
      </c>
      <c r="X622" s="14">
        <v>2.44</v>
      </c>
      <c r="Y622" s="14">
        <v>2.4449999999999998</v>
      </c>
    </row>
    <row r="623" spans="1:25" x14ac:dyDescent="0.25">
      <c r="A623" s="18">
        <v>35864</v>
      </c>
      <c r="B623" s="24">
        <f t="shared" si="10"/>
        <v>619</v>
      </c>
      <c r="C623" s="14" t="s">
        <v>197</v>
      </c>
      <c r="D623" s="38" t="s">
        <v>247</v>
      </c>
      <c r="E623" s="14">
        <v>2.23</v>
      </c>
      <c r="F623" s="14">
        <v>2.21</v>
      </c>
      <c r="H623" s="14">
        <v>2.27</v>
      </c>
      <c r="K623" s="14">
        <v>2.23</v>
      </c>
      <c r="L623" s="19">
        <v>2.1850000000000001</v>
      </c>
      <c r="M623" s="19">
        <v>2.08</v>
      </c>
      <c r="N623" s="14">
        <v>1.645</v>
      </c>
      <c r="Q623" s="14">
        <v>2.3199999999999998</v>
      </c>
      <c r="R623" s="14">
        <v>2.4249999999999998</v>
      </c>
      <c r="T623" s="14">
        <v>2.36</v>
      </c>
      <c r="U623" s="14">
        <v>2.39</v>
      </c>
      <c r="V623" s="14">
        <v>2.38</v>
      </c>
      <c r="X623" s="14">
        <v>2.64</v>
      </c>
      <c r="Y623" s="14">
        <v>2.68</v>
      </c>
    </row>
    <row r="624" spans="1:25" x14ac:dyDescent="0.25">
      <c r="A624" s="18">
        <v>35865</v>
      </c>
      <c r="B624" s="24">
        <f t="shared" si="10"/>
        <v>620</v>
      </c>
      <c r="C624" s="14" t="s">
        <v>198</v>
      </c>
      <c r="D624" s="38" t="s">
        <v>247</v>
      </c>
      <c r="E624" s="14">
        <v>2.25</v>
      </c>
      <c r="F624" s="14">
        <v>2.2200000000000002</v>
      </c>
      <c r="H624" s="14">
        <v>2.2850000000000001</v>
      </c>
      <c r="K624" s="14">
        <v>2.2349999999999999</v>
      </c>
      <c r="L624" s="19">
        <v>2.1800000000000002</v>
      </c>
      <c r="M624" s="19">
        <v>2.085</v>
      </c>
      <c r="N624" s="14">
        <v>1.63</v>
      </c>
      <c r="Q624" s="14">
        <v>2.35</v>
      </c>
      <c r="R624" s="14">
        <v>2.4</v>
      </c>
      <c r="T624" s="14">
        <v>2.37</v>
      </c>
      <c r="U624" s="14">
        <v>2.38</v>
      </c>
      <c r="V624" s="14">
        <v>2.36</v>
      </c>
      <c r="X624" s="14">
        <v>2.7850000000000001</v>
      </c>
      <c r="Y624" s="14">
        <v>2.85</v>
      </c>
    </row>
    <row r="625" spans="1:25" x14ac:dyDescent="0.25">
      <c r="A625" s="18">
        <v>35866</v>
      </c>
      <c r="B625" s="24">
        <f t="shared" si="10"/>
        <v>621</v>
      </c>
      <c r="C625" s="14" t="s">
        <v>199</v>
      </c>
      <c r="D625" s="38" t="s">
        <v>247</v>
      </c>
      <c r="E625" s="14">
        <v>2.2450000000000001</v>
      </c>
      <c r="F625" s="14">
        <v>2.2050000000000001</v>
      </c>
      <c r="H625" s="14">
        <v>2.2799999999999998</v>
      </c>
      <c r="K625" s="14">
        <v>2.2149999999999999</v>
      </c>
      <c r="L625" s="19">
        <v>2.165</v>
      </c>
      <c r="M625" s="19">
        <v>2.0499999999999998</v>
      </c>
      <c r="N625" s="14">
        <v>1.4850000000000001</v>
      </c>
      <c r="Q625" s="14">
        <v>2.3450000000000002</v>
      </c>
      <c r="R625" s="14">
        <v>2.4</v>
      </c>
      <c r="T625" s="14">
        <v>2.335</v>
      </c>
      <c r="U625" s="14">
        <v>2.33</v>
      </c>
      <c r="V625" s="14">
        <v>2.33</v>
      </c>
      <c r="X625" s="14">
        <v>2.71</v>
      </c>
      <c r="Y625" s="14">
        <v>2.7749999999999999</v>
      </c>
    </row>
    <row r="626" spans="1:25" x14ac:dyDescent="0.25">
      <c r="A626" s="18">
        <v>35867</v>
      </c>
      <c r="B626" s="24">
        <f t="shared" si="10"/>
        <v>622</v>
      </c>
      <c r="C626" s="14" t="s">
        <v>200</v>
      </c>
      <c r="D626" s="38" t="s">
        <v>247</v>
      </c>
      <c r="E626" s="14">
        <v>2.2050000000000001</v>
      </c>
      <c r="F626" s="14">
        <v>2.1349999999999998</v>
      </c>
      <c r="H626" s="14">
        <v>2.2149999999999999</v>
      </c>
      <c r="K626" s="14">
        <v>2.165</v>
      </c>
      <c r="L626" s="19">
        <v>2.125</v>
      </c>
      <c r="M626" s="19">
        <v>2.0299999999999998</v>
      </c>
      <c r="N626" s="14">
        <v>1.405</v>
      </c>
      <c r="Q626" s="14">
        <v>2.3250000000000002</v>
      </c>
      <c r="R626" s="14">
        <v>2.36</v>
      </c>
      <c r="T626" s="14">
        <v>2.2999999999999998</v>
      </c>
      <c r="U626" s="14">
        <v>2.2850000000000001</v>
      </c>
      <c r="V626" s="14">
        <v>2.31</v>
      </c>
      <c r="X626" s="14">
        <v>2.5249999999999999</v>
      </c>
      <c r="Y626" s="14">
        <v>2.5649999999999999</v>
      </c>
    </row>
    <row r="627" spans="1:25" x14ac:dyDescent="0.25">
      <c r="A627" s="18">
        <v>35868</v>
      </c>
      <c r="B627" s="24">
        <f t="shared" si="10"/>
        <v>623</v>
      </c>
      <c r="C627" s="14" t="s">
        <v>201</v>
      </c>
      <c r="D627" s="38" t="s">
        <v>247</v>
      </c>
      <c r="E627" s="14">
        <v>2.2050000000000001</v>
      </c>
      <c r="F627" s="14">
        <v>2.1349999999999998</v>
      </c>
      <c r="H627" s="14">
        <v>2.2149999999999999</v>
      </c>
      <c r="K627" s="14">
        <v>2.165</v>
      </c>
      <c r="L627" s="19">
        <v>2.125</v>
      </c>
      <c r="M627" s="19">
        <v>2.0299999999999998</v>
      </c>
      <c r="N627" s="14">
        <v>1.405</v>
      </c>
      <c r="Q627" s="14">
        <v>2.3250000000000002</v>
      </c>
      <c r="R627" s="14">
        <v>2.36</v>
      </c>
      <c r="T627" s="14">
        <v>2.2999999999999998</v>
      </c>
      <c r="U627" s="14">
        <v>2.2850000000000001</v>
      </c>
      <c r="V627" s="14">
        <v>2.31</v>
      </c>
      <c r="X627" s="14">
        <v>2.5249999999999999</v>
      </c>
      <c r="Y627" s="14">
        <v>2.5649999999999999</v>
      </c>
    </row>
    <row r="628" spans="1:25" x14ac:dyDescent="0.25">
      <c r="A628" s="18">
        <v>35869</v>
      </c>
      <c r="B628" s="24">
        <f t="shared" si="10"/>
        <v>624</v>
      </c>
      <c r="C628" s="14" t="s">
        <v>202</v>
      </c>
      <c r="D628" s="38" t="s">
        <v>247</v>
      </c>
      <c r="E628" s="14">
        <v>2.2050000000000001</v>
      </c>
      <c r="F628" s="14">
        <v>2.1349999999999998</v>
      </c>
      <c r="H628" s="14">
        <v>2.2149999999999999</v>
      </c>
      <c r="K628" s="14">
        <v>2.165</v>
      </c>
      <c r="L628" s="19">
        <v>2.125</v>
      </c>
      <c r="M628" s="19">
        <v>2.0299999999999998</v>
      </c>
      <c r="N628" s="14">
        <v>1.405</v>
      </c>
      <c r="Q628" s="14">
        <v>2.3250000000000002</v>
      </c>
      <c r="R628" s="14">
        <v>2.36</v>
      </c>
      <c r="T628" s="14">
        <v>2.2999999999999998</v>
      </c>
      <c r="U628" s="14">
        <v>2.2850000000000001</v>
      </c>
      <c r="V628" s="14">
        <v>2.31</v>
      </c>
      <c r="X628" s="14">
        <v>2.5249999999999999</v>
      </c>
      <c r="Y628" s="14">
        <v>2.5649999999999999</v>
      </c>
    </row>
    <row r="629" spans="1:25" x14ac:dyDescent="0.25">
      <c r="A629" s="18">
        <v>35870</v>
      </c>
      <c r="B629" s="24">
        <f t="shared" si="10"/>
        <v>625</v>
      </c>
      <c r="C629" s="14" t="s">
        <v>196</v>
      </c>
      <c r="D629" s="38" t="s">
        <v>247</v>
      </c>
      <c r="E629" s="14">
        <v>2.2000000000000002</v>
      </c>
      <c r="F629" s="14">
        <v>2.0750000000000002</v>
      </c>
      <c r="H629" s="14">
        <v>2.1949999999999998</v>
      </c>
      <c r="K629" s="14">
        <v>2.145</v>
      </c>
      <c r="L629" s="19">
        <v>2.08</v>
      </c>
      <c r="M629" s="19">
        <v>2.0099999999999998</v>
      </c>
      <c r="N629" s="14">
        <v>1.41</v>
      </c>
      <c r="Q629" s="14">
        <v>2.33</v>
      </c>
      <c r="R629" s="14">
        <v>2.3250000000000002</v>
      </c>
      <c r="T629" s="14">
        <v>2.2000000000000002</v>
      </c>
      <c r="U629" s="14">
        <v>2.2050000000000001</v>
      </c>
      <c r="V629" s="14">
        <v>2.2799999999999998</v>
      </c>
      <c r="X629" s="14">
        <v>2.4649999999999999</v>
      </c>
      <c r="Y629" s="14">
        <v>2.4849999999999999</v>
      </c>
    </row>
    <row r="630" spans="1:25" x14ac:dyDescent="0.25">
      <c r="A630" s="18">
        <v>35871</v>
      </c>
      <c r="B630" s="24">
        <f t="shared" si="10"/>
        <v>626</v>
      </c>
      <c r="C630" s="14" t="s">
        <v>197</v>
      </c>
      <c r="D630" s="38" t="s">
        <v>247</v>
      </c>
      <c r="E630" s="14">
        <v>2.2050000000000001</v>
      </c>
      <c r="F630" s="14">
        <v>2.0699999999999998</v>
      </c>
      <c r="H630" s="14">
        <v>2.2050000000000001</v>
      </c>
      <c r="K630" s="14">
        <v>2.15</v>
      </c>
      <c r="L630" s="19">
        <v>2.0550000000000002</v>
      </c>
      <c r="M630" s="19">
        <v>1.9750000000000001</v>
      </c>
      <c r="N630" s="14">
        <v>1.41</v>
      </c>
      <c r="Q630" s="14">
        <v>2.3450000000000002</v>
      </c>
      <c r="R630" s="14">
        <v>2.33</v>
      </c>
      <c r="T630" s="14">
        <v>2.19</v>
      </c>
      <c r="U630" s="14">
        <v>2.2050000000000001</v>
      </c>
      <c r="V630" s="14">
        <v>2.2949999999999999</v>
      </c>
      <c r="X630" s="14">
        <v>2.4550000000000001</v>
      </c>
      <c r="Y630" s="14">
        <v>2.4700000000000002</v>
      </c>
    </row>
    <row r="631" spans="1:25" x14ac:dyDescent="0.25">
      <c r="A631" s="18">
        <v>35872</v>
      </c>
      <c r="B631" s="24">
        <f t="shared" si="10"/>
        <v>627</v>
      </c>
      <c r="C631" s="14" t="s">
        <v>198</v>
      </c>
      <c r="D631" s="38" t="s">
        <v>247</v>
      </c>
      <c r="E631" s="14">
        <v>2.2050000000000001</v>
      </c>
      <c r="F631" s="14">
        <v>2.0499999999999998</v>
      </c>
      <c r="H631" s="14">
        <v>2.21</v>
      </c>
      <c r="K631" s="14">
        <v>2.14</v>
      </c>
      <c r="L631" s="19">
        <v>2.0350000000000001</v>
      </c>
      <c r="M631" s="19">
        <v>1.95</v>
      </c>
      <c r="N631" s="14">
        <v>1.405</v>
      </c>
      <c r="Q631" s="14">
        <v>2.335</v>
      </c>
      <c r="R631" s="14">
        <v>2.3149999999999999</v>
      </c>
      <c r="T631" s="14">
        <v>2.1800000000000002</v>
      </c>
      <c r="U631" s="14">
        <v>2.1850000000000001</v>
      </c>
      <c r="V631" s="14">
        <v>2.2749999999999999</v>
      </c>
      <c r="X631" s="14">
        <v>2.4500000000000002</v>
      </c>
      <c r="Y631" s="14">
        <v>2.4649999999999999</v>
      </c>
    </row>
    <row r="632" spans="1:25" x14ac:dyDescent="0.25">
      <c r="A632" s="18">
        <v>35873</v>
      </c>
      <c r="B632" s="24">
        <f t="shared" si="10"/>
        <v>628</v>
      </c>
      <c r="C632" s="14" t="s">
        <v>199</v>
      </c>
      <c r="D632" s="38" t="s">
        <v>247</v>
      </c>
      <c r="E632" s="14">
        <v>2.2349999999999999</v>
      </c>
      <c r="F632" s="14">
        <v>2.085</v>
      </c>
      <c r="H632" s="14">
        <v>2.2250000000000001</v>
      </c>
      <c r="K632" s="14">
        <v>2.1749999999999998</v>
      </c>
      <c r="L632" s="19">
        <v>2.06</v>
      </c>
      <c r="M632" s="19">
        <v>1.95</v>
      </c>
      <c r="N632" s="14">
        <v>1.4</v>
      </c>
      <c r="Q632" s="14">
        <v>2.37</v>
      </c>
      <c r="R632" s="14">
        <v>2.3250000000000002</v>
      </c>
      <c r="T632" s="14">
        <v>2.2450000000000001</v>
      </c>
      <c r="U632" s="14">
        <v>2.2450000000000001</v>
      </c>
      <c r="V632" s="14">
        <v>2.335</v>
      </c>
      <c r="X632" s="14">
        <v>2.4750000000000001</v>
      </c>
      <c r="Y632" s="14">
        <v>2.5</v>
      </c>
    </row>
    <row r="633" spans="1:25" x14ac:dyDescent="0.25">
      <c r="A633" s="18">
        <v>35874</v>
      </c>
      <c r="B633" s="24">
        <f t="shared" si="10"/>
        <v>629</v>
      </c>
      <c r="C633" s="14" t="s">
        <v>200</v>
      </c>
      <c r="D633" s="38" t="s">
        <v>247</v>
      </c>
      <c r="E633" s="14">
        <v>2.2850000000000001</v>
      </c>
      <c r="F633" s="14">
        <v>2.085</v>
      </c>
      <c r="H633" s="14">
        <v>2.2599999999999998</v>
      </c>
      <c r="K633" s="14">
        <v>2.1949999999999998</v>
      </c>
      <c r="L633" s="19">
        <v>2.0350000000000001</v>
      </c>
      <c r="M633" s="19">
        <v>1.94</v>
      </c>
      <c r="N633" s="14">
        <v>1.395</v>
      </c>
      <c r="Q633" s="14">
        <v>2.4049999999999998</v>
      </c>
      <c r="R633" s="14">
        <v>2.3199999999999998</v>
      </c>
      <c r="T633" s="14">
        <v>2.2200000000000002</v>
      </c>
      <c r="U633" s="14">
        <v>2.2200000000000002</v>
      </c>
      <c r="V633" s="14">
        <v>2.3650000000000002</v>
      </c>
      <c r="X633" s="14">
        <v>2.5049999999999999</v>
      </c>
      <c r="Y633" s="14">
        <v>2.5099999999999998</v>
      </c>
    </row>
    <row r="634" spans="1:25" x14ac:dyDescent="0.25">
      <c r="A634" s="18">
        <v>35875</v>
      </c>
      <c r="B634" s="24">
        <f t="shared" si="10"/>
        <v>630</v>
      </c>
      <c r="C634" s="14" t="s">
        <v>201</v>
      </c>
      <c r="D634" s="38" t="s">
        <v>247</v>
      </c>
      <c r="E634" s="14">
        <v>2.2850000000000001</v>
      </c>
      <c r="F634" s="14">
        <v>2.085</v>
      </c>
      <c r="H634" s="14">
        <v>2.2599999999999998</v>
      </c>
      <c r="K634" s="14">
        <v>2.1949999999999998</v>
      </c>
      <c r="L634" s="19">
        <v>2.0350000000000001</v>
      </c>
      <c r="M634" s="19">
        <v>1.94</v>
      </c>
      <c r="N634" s="14">
        <v>1.395</v>
      </c>
      <c r="Q634" s="14">
        <v>2.4049999999999998</v>
      </c>
      <c r="R634" s="14">
        <v>2.3199999999999998</v>
      </c>
      <c r="T634" s="14">
        <v>2.2200000000000002</v>
      </c>
      <c r="U634" s="14">
        <v>2.2200000000000002</v>
      </c>
      <c r="V634" s="14">
        <v>2.3650000000000002</v>
      </c>
      <c r="X634" s="14">
        <v>2.5049999999999999</v>
      </c>
      <c r="Y634" s="14">
        <v>2.5099999999999998</v>
      </c>
    </row>
    <row r="635" spans="1:25" x14ac:dyDescent="0.25">
      <c r="A635" s="18">
        <v>35876</v>
      </c>
      <c r="B635" s="24">
        <f t="shared" si="10"/>
        <v>631</v>
      </c>
      <c r="C635" s="14" t="s">
        <v>202</v>
      </c>
      <c r="D635" s="38" t="s">
        <v>247</v>
      </c>
      <c r="E635" s="14">
        <v>2.2850000000000001</v>
      </c>
      <c r="F635" s="14">
        <v>2.085</v>
      </c>
      <c r="H635" s="14">
        <v>2.2599999999999998</v>
      </c>
      <c r="K635" s="14">
        <v>2.1949999999999998</v>
      </c>
      <c r="L635" s="19">
        <v>2.0350000000000001</v>
      </c>
      <c r="M635" s="19">
        <v>1.94</v>
      </c>
      <c r="N635" s="14">
        <v>1.395</v>
      </c>
      <c r="Q635" s="14">
        <v>2.4049999999999998</v>
      </c>
      <c r="R635" s="14">
        <v>2.3199999999999998</v>
      </c>
      <c r="T635" s="14">
        <v>2.2200000000000002</v>
      </c>
      <c r="U635" s="14">
        <v>2.2200000000000002</v>
      </c>
      <c r="V635" s="14">
        <v>2.3650000000000002</v>
      </c>
      <c r="X635" s="14">
        <v>2.5049999999999999</v>
      </c>
      <c r="Y635" s="14">
        <v>2.5099999999999998</v>
      </c>
    </row>
    <row r="636" spans="1:25" x14ac:dyDescent="0.25">
      <c r="A636" s="18">
        <v>35877</v>
      </c>
      <c r="B636" s="24">
        <f t="shared" si="10"/>
        <v>632</v>
      </c>
      <c r="C636" s="14" t="s">
        <v>196</v>
      </c>
      <c r="D636" s="38" t="s">
        <v>247</v>
      </c>
      <c r="E636" s="14">
        <v>2.3250000000000002</v>
      </c>
      <c r="F636" s="14">
        <v>2.085</v>
      </c>
      <c r="H636" s="14">
        <v>2.2949999999999999</v>
      </c>
      <c r="K636" s="14">
        <v>2.2149999999999999</v>
      </c>
      <c r="L636" s="19">
        <v>2.0249999999999999</v>
      </c>
      <c r="M636" s="19">
        <v>1.94</v>
      </c>
      <c r="N636" s="14">
        <v>1.39</v>
      </c>
      <c r="Q636" s="14">
        <v>2.4649999999999999</v>
      </c>
      <c r="R636" s="14">
        <v>2.34</v>
      </c>
      <c r="T636" s="14">
        <v>2.2050000000000001</v>
      </c>
      <c r="U636" s="14">
        <v>2.2149999999999999</v>
      </c>
      <c r="V636" s="14">
        <v>2.375</v>
      </c>
      <c r="X636" s="14">
        <v>2.57</v>
      </c>
      <c r="Y636" s="14">
        <v>2.5649999999999999</v>
      </c>
    </row>
    <row r="637" spans="1:25" x14ac:dyDescent="0.25">
      <c r="A637" s="18">
        <v>35878</v>
      </c>
      <c r="B637" s="24">
        <f t="shared" si="10"/>
        <v>633</v>
      </c>
      <c r="C637" s="14" t="s">
        <v>197</v>
      </c>
      <c r="D637" s="38" t="s">
        <v>247</v>
      </c>
      <c r="E637" s="14">
        <v>2.2799999999999998</v>
      </c>
      <c r="F637" s="14">
        <v>2.08</v>
      </c>
      <c r="H637" s="14">
        <v>2.2850000000000001</v>
      </c>
      <c r="K637" s="14">
        <v>2.1850000000000001</v>
      </c>
      <c r="L637" s="19">
        <v>2.0249999999999999</v>
      </c>
      <c r="M637" s="19">
        <v>1.925</v>
      </c>
      <c r="N637" s="14">
        <v>1.39</v>
      </c>
      <c r="Q637" s="14">
        <v>2.4350000000000001</v>
      </c>
      <c r="R637" s="14">
        <v>2.34</v>
      </c>
      <c r="T637" s="14">
        <v>2.1749999999999998</v>
      </c>
      <c r="U637" s="14">
        <v>2.1800000000000002</v>
      </c>
      <c r="V637" s="14">
        <v>2.3250000000000002</v>
      </c>
      <c r="X637" s="14">
        <v>2.5249999999999999</v>
      </c>
      <c r="Y637" s="14">
        <v>2.5299999999999998</v>
      </c>
    </row>
    <row r="638" spans="1:25" x14ac:dyDescent="0.25">
      <c r="A638" s="18">
        <v>35879</v>
      </c>
      <c r="B638" s="24">
        <f t="shared" si="10"/>
        <v>634</v>
      </c>
      <c r="C638" s="14" t="s">
        <v>198</v>
      </c>
      <c r="D638" s="38" t="s">
        <v>247</v>
      </c>
      <c r="E638" s="14">
        <v>2.3250000000000002</v>
      </c>
      <c r="F638" s="14">
        <v>2.13</v>
      </c>
      <c r="H638" s="14">
        <v>2.3199999999999998</v>
      </c>
      <c r="K638" s="14">
        <v>2.2050000000000001</v>
      </c>
      <c r="L638" s="19">
        <v>2.0699999999999998</v>
      </c>
      <c r="M638" s="19">
        <v>1.91</v>
      </c>
      <c r="N638" s="14">
        <v>1.395</v>
      </c>
      <c r="Q638" s="14">
        <v>2.4750000000000001</v>
      </c>
      <c r="R638" s="14">
        <v>2.36</v>
      </c>
      <c r="T638" s="14">
        <v>2.19</v>
      </c>
      <c r="U638" s="14">
        <v>2.1850000000000001</v>
      </c>
      <c r="V638" s="14">
        <v>2.375</v>
      </c>
      <c r="X638" s="14">
        <v>2.57</v>
      </c>
      <c r="Y638" s="14">
        <v>2.57</v>
      </c>
    </row>
    <row r="639" spans="1:25" x14ac:dyDescent="0.25">
      <c r="A639" s="18">
        <v>35880</v>
      </c>
      <c r="B639" s="24">
        <f t="shared" si="10"/>
        <v>635</v>
      </c>
      <c r="C639" s="14" t="s">
        <v>199</v>
      </c>
      <c r="D639" s="38" t="s">
        <v>247</v>
      </c>
      <c r="E639" s="14">
        <v>2.2850000000000001</v>
      </c>
      <c r="F639" s="14">
        <v>2.0950000000000002</v>
      </c>
      <c r="H639" s="14">
        <v>2.2749999999999999</v>
      </c>
      <c r="K639" s="14">
        <v>2.1749999999999998</v>
      </c>
      <c r="L639" s="19">
        <v>2.0499999999999998</v>
      </c>
      <c r="M639" s="19">
        <v>1.885</v>
      </c>
      <c r="N639" s="14">
        <v>1.4</v>
      </c>
      <c r="Q639" s="14">
        <v>2.4300000000000002</v>
      </c>
      <c r="R639" s="14">
        <v>2.3650000000000002</v>
      </c>
      <c r="T639" s="14">
        <v>2.16</v>
      </c>
      <c r="U639" s="14">
        <v>2.165</v>
      </c>
      <c r="V639" s="14">
        <v>2.335</v>
      </c>
      <c r="X639" s="14">
        <v>2.5049999999999999</v>
      </c>
      <c r="Y639" s="14">
        <v>2.5099999999999998</v>
      </c>
    </row>
    <row r="640" spans="1:25" x14ac:dyDescent="0.25">
      <c r="A640" s="18">
        <v>35881</v>
      </c>
      <c r="B640" s="24">
        <f t="shared" si="10"/>
        <v>636</v>
      </c>
      <c r="C640" s="14" t="s">
        <v>200</v>
      </c>
      <c r="D640" s="38" t="s">
        <v>247</v>
      </c>
      <c r="E640" s="14">
        <v>2.25</v>
      </c>
      <c r="F640" s="14">
        <v>2.09</v>
      </c>
      <c r="H640" s="14">
        <v>2.2749999999999999</v>
      </c>
      <c r="K640" s="14">
        <v>2.165</v>
      </c>
      <c r="L640" s="19">
        <v>2.0750000000000002</v>
      </c>
      <c r="M640" s="19">
        <v>1.9</v>
      </c>
      <c r="N640" s="14">
        <v>1.405</v>
      </c>
      <c r="Q640" s="14">
        <v>2.39</v>
      </c>
      <c r="R640" s="14">
        <v>2.39</v>
      </c>
      <c r="T640" s="14">
        <v>2.1349999999999998</v>
      </c>
      <c r="U640" s="14">
        <v>2.14</v>
      </c>
      <c r="V640" s="14">
        <v>2.3149999999999999</v>
      </c>
      <c r="X640" s="14">
        <v>2.4649999999999999</v>
      </c>
      <c r="Y640" s="14">
        <v>2.46</v>
      </c>
    </row>
    <row r="641" spans="1:25" x14ac:dyDescent="0.25">
      <c r="A641" s="18">
        <v>35882</v>
      </c>
      <c r="B641" s="24">
        <f t="shared" si="10"/>
        <v>637</v>
      </c>
      <c r="C641" s="14" t="s">
        <v>201</v>
      </c>
      <c r="D641" s="38" t="s">
        <v>247</v>
      </c>
      <c r="E641" s="14">
        <v>2.25</v>
      </c>
      <c r="F641" s="14">
        <v>2.09</v>
      </c>
      <c r="H641" s="14">
        <v>2.2749999999999999</v>
      </c>
      <c r="K641" s="14">
        <v>2.165</v>
      </c>
      <c r="L641" s="19">
        <v>2.0750000000000002</v>
      </c>
      <c r="M641" s="19">
        <v>1.9</v>
      </c>
      <c r="N641" s="14">
        <v>1.405</v>
      </c>
      <c r="Q641" s="14">
        <v>2.39</v>
      </c>
      <c r="R641" s="14">
        <v>2.39</v>
      </c>
      <c r="T641" s="14">
        <v>2.1349999999999998</v>
      </c>
      <c r="U641" s="14">
        <v>2.14</v>
      </c>
      <c r="V641" s="14">
        <v>2.3149999999999999</v>
      </c>
      <c r="X641" s="14">
        <v>2.4649999999999999</v>
      </c>
      <c r="Y641" s="14">
        <v>2.46</v>
      </c>
    </row>
    <row r="642" spans="1:25" x14ac:dyDescent="0.25">
      <c r="A642" s="18">
        <v>35883</v>
      </c>
      <c r="B642" s="24">
        <f t="shared" si="10"/>
        <v>638</v>
      </c>
      <c r="C642" s="14" t="s">
        <v>202</v>
      </c>
      <c r="D642" s="38" t="s">
        <v>247</v>
      </c>
      <c r="E642" s="14">
        <v>2.25</v>
      </c>
      <c r="F642" s="14">
        <v>2.09</v>
      </c>
      <c r="H642" s="14">
        <v>2.2749999999999999</v>
      </c>
      <c r="K642" s="14">
        <v>2.165</v>
      </c>
      <c r="L642" s="19">
        <v>2.0750000000000002</v>
      </c>
      <c r="M642" s="19">
        <v>1.9</v>
      </c>
      <c r="N642" s="14">
        <v>1.405</v>
      </c>
      <c r="Q642" s="14">
        <v>2.39</v>
      </c>
      <c r="R642" s="14">
        <v>2.39</v>
      </c>
      <c r="T642" s="14">
        <v>2.1349999999999998</v>
      </c>
      <c r="U642" s="14">
        <v>2.14</v>
      </c>
      <c r="V642" s="14">
        <v>2.3149999999999999</v>
      </c>
      <c r="X642" s="14">
        <v>2.4649999999999999</v>
      </c>
      <c r="Y642" s="14">
        <v>2.46</v>
      </c>
    </row>
    <row r="643" spans="1:25" x14ac:dyDescent="0.25">
      <c r="A643" s="18">
        <v>35884</v>
      </c>
      <c r="B643" s="24">
        <f t="shared" si="10"/>
        <v>639</v>
      </c>
      <c r="C643" s="14" t="s">
        <v>196</v>
      </c>
      <c r="D643" s="38" t="s">
        <v>247</v>
      </c>
      <c r="E643" s="14">
        <v>2.2599999999999998</v>
      </c>
      <c r="F643" s="14">
        <v>2.1150000000000002</v>
      </c>
      <c r="H643" s="14">
        <v>2.29</v>
      </c>
      <c r="K643" s="14">
        <v>2.1549999999999998</v>
      </c>
      <c r="L643" s="19">
        <v>2.0950000000000002</v>
      </c>
      <c r="M643" s="19">
        <v>1.9</v>
      </c>
      <c r="N643" s="14">
        <v>1.4450000000000001</v>
      </c>
      <c r="Q643" s="14">
        <v>2.3849999999999998</v>
      </c>
      <c r="R643" s="14">
        <v>2.4300000000000002</v>
      </c>
      <c r="T643" s="14">
        <v>2.1749999999999998</v>
      </c>
      <c r="U643" s="14">
        <v>2.1749999999999998</v>
      </c>
      <c r="V643" s="14">
        <v>2.35</v>
      </c>
      <c r="X643" s="14">
        <v>2.4500000000000002</v>
      </c>
      <c r="Y643" s="14">
        <v>2.4350000000000001</v>
      </c>
    </row>
    <row r="644" spans="1:25" x14ac:dyDescent="0.25">
      <c r="A644" s="18">
        <v>35885</v>
      </c>
      <c r="B644" s="24">
        <f t="shared" si="10"/>
        <v>640</v>
      </c>
      <c r="C644" s="14" t="s">
        <v>197</v>
      </c>
      <c r="D644" s="38" t="s">
        <v>248</v>
      </c>
      <c r="E644" s="14">
        <v>2.31</v>
      </c>
      <c r="F644" s="14">
        <v>2.1349999999999998</v>
      </c>
      <c r="H644" s="14">
        <v>2.335</v>
      </c>
      <c r="K644" s="14">
        <v>2.2400000000000002</v>
      </c>
      <c r="L644" s="19">
        <v>2.085</v>
      </c>
      <c r="M644" s="19">
        <v>2</v>
      </c>
      <c r="N644" s="14">
        <v>1.5649999999999999</v>
      </c>
      <c r="Q644" s="14">
        <v>2.4750000000000001</v>
      </c>
      <c r="R644" s="14">
        <v>2.4</v>
      </c>
      <c r="T644" s="14">
        <v>2.2749999999999999</v>
      </c>
      <c r="U644" s="14">
        <v>2.29</v>
      </c>
      <c r="V644" s="14">
        <v>2.4300000000000002</v>
      </c>
      <c r="X644" s="14">
        <v>2.5750000000000002</v>
      </c>
      <c r="Y644" s="14">
        <v>2.5950000000000002</v>
      </c>
    </row>
    <row r="645" spans="1:25" x14ac:dyDescent="0.25">
      <c r="A645" s="18">
        <v>35886</v>
      </c>
      <c r="B645" s="24">
        <f t="shared" si="10"/>
        <v>641</v>
      </c>
      <c r="C645" s="14" t="s">
        <v>198</v>
      </c>
      <c r="D645" s="38" t="s">
        <v>248</v>
      </c>
      <c r="E645" s="14">
        <v>2.46</v>
      </c>
      <c r="F645" s="14">
        <v>2.2549999999999999</v>
      </c>
      <c r="H645" s="14">
        <v>2.48</v>
      </c>
      <c r="K645" s="14">
        <v>2.375</v>
      </c>
      <c r="L645" s="19">
        <v>2.1749999999999998</v>
      </c>
      <c r="M645" s="19">
        <v>2.0950000000000002</v>
      </c>
      <c r="N645" s="14">
        <v>1.655</v>
      </c>
      <c r="Q645" s="14">
        <v>2.5950000000000002</v>
      </c>
      <c r="R645" s="14">
        <v>2.4649999999999999</v>
      </c>
      <c r="T645" s="14">
        <v>2.39</v>
      </c>
      <c r="U645" s="14">
        <v>2.39</v>
      </c>
      <c r="V645" s="14">
        <v>2.57</v>
      </c>
      <c r="X645" s="14">
        <v>2.645</v>
      </c>
      <c r="Y645" s="14">
        <v>2.6850000000000001</v>
      </c>
    </row>
    <row r="646" spans="1:25" x14ac:dyDescent="0.25">
      <c r="A646" s="18">
        <v>35887</v>
      </c>
      <c r="B646" s="24">
        <f t="shared" si="10"/>
        <v>642</v>
      </c>
      <c r="C646" s="14" t="s">
        <v>199</v>
      </c>
      <c r="D646" s="38" t="s">
        <v>248</v>
      </c>
      <c r="E646" s="14">
        <v>2.4</v>
      </c>
      <c r="F646" s="14">
        <v>2.19</v>
      </c>
      <c r="H646" s="14">
        <v>2.415</v>
      </c>
      <c r="K646" s="14">
        <v>2.2999999999999998</v>
      </c>
      <c r="L646" s="19">
        <v>2.105</v>
      </c>
      <c r="M646" s="19">
        <v>2.06</v>
      </c>
      <c r="N646" s="14">
        <v>1.7</v>
      </c>
      <c r="Q646" s="14">
        <v>2.56</v>
      </c>
      <c r="R646" s="14">
        <v>2.4350000000000001</v>
      </c>
      <c r="T646" s="14">
        <v>2.2999999999999998</v>
      </c>
      <c r="U646" s="14">
        <v>2.3149999999999999</v>
      </c>
      <c r="V646" s="14">
        <v>2.5049999999999999</v>
      </c>
      <c r="X646" s="14">
        <v>2.63</v>
      </c>
      <c r="Y646" s="14">
        <v>2.665</v>
      </c>
    </row>
    <row r="647" spans="1:25" x14ac:dyDescent="0.25">
      <c r="A647" s="18">
        <v>35888</v>
      </c>
      <c r="B647" s="24">
        <f t="shared" si="10"/>
        <v>643</v>
      </c>
      <c r="C647" s="14" t="s">
        <v>200</v>
      </c>
      <c r="D647" s="38" t="s">
        <v>248</v>
      </c>
      <c r="E647" s="14">
        <v>2.5049999999999999</v>
      </c>
      <c r="F647" s="14">
        <v>2.2749999999999999</v>
      </c>
      <c r="H647" s="14">
        <v>2.5249999999999999</v>
      </c>
      <c r="K647" s="14">
        <v>2.38</v>
      </c>
      <c r="L647" s="19">
        <v>2.145</v>
      </c>
      <c r="M647" s="19">
        <v>2.08</v>
      </c>
      <c r="N647" s="14">
        <v>1.8049999999999999</v>
      </c>
      <c r="Q647" s="14">
        <v>2.66</v>
      </c>
      <c r="R647" s="14">
        <v>2.4649999999999999</v>
      </c>
      <c r="T647" s="14">
        <v>2.38</v>
      </c>
      <c r="U647" s="14">
        <v>2.3849999999999998</v>
      </c>
      <c r="V647" s="14">
        <v>2.57</v>
      </c>
      <c r="X647" s="14">
        <v>2.76</v>
      </c>
      <c r="Y647" s="14">
        <v>2.77</v>
      </c>
    </row>
    <row r="648" spans="1:25" x14ac:dyDescent="0.25">
      <c r="A648" s="18">
        <v>35889</v>
      </c>
      <c r="B648" s="24">
        <f t="shared" ref="B648:B711" si="11">B647+1</f>
        <v>644</v>
      </c>
      <c r="C648" s="14" t="s">
        <v>201</v>
      </c>
      <c r="D648" s="38" t="s">
        <v>248</v>
      </c>
      <c r="E648" s="14">
        <v>2.5049999999999999</v>
      </c>
      <c r="F648" s="14">
        <v>2.2749999999999999</v>
      </c>
      <c r="H648" s="14">
        <v>2.5249999999999999</v>
      </c>
      <c r="K648" s="14">
        <v>2.38</v>
      </c>
      <c r="L648" s="19">
        <v>2.145</v>
      </c>
      <c r="M648" s="19">
        <v>2.08</v>
      </c>
      <c r="N648" s="14">
        <v>1.8049999999999999</v>
      </c>
      <c r="Q648" s="14">
        <v>2.66</v>
      </c>
      <c r="R648" s="14">
        <v>2.4649999999999999</v>
      </c>
      <c r="T648" s="14">
        <v>2.38</v>
      </c>
      <c r="U648" s="14">
        <v>2.3849999999999998</v>
      </c>
      <c r="V648" s="14">
        <v>2.57</v>
      </c>
      <c r="X648" s="14">
        <v>2.76</v>
      </c>
      <c r="Y648" s="14">
        <v>2.77</v>
      </c>
    </row>
    <row r="649" spans="1:25" x14ac:dyDescent="0.25">
      <c r="A649" s="18">
        <v>35890</v>
      </c>
      <c r="B649" s="24">
        <f t="shared" si="11"/>
        <v>645</v>
      </c>
      <c r="C649" s="14" t="s">
        <v>202</v>
      </c>
      <c r="D649" s="38" t="s">
        <v>248</v>
      </c>
      <c r="E649" s="14">
        <v>2.5049999999999999</v>
      </c>
      <c r="F649" s="14">
        <v>2.2749999999999999</v>
      </c>
      <c r="H649" s="14">
        <v>2.5249999999999999</v>
      </c>
      <c r="K649" s="14">
        <v>2.38</v>
      </c>
      <c r="L649" s="19">
        <v>2.145</v>
      </c>
      <c r="M649" s="19">
        <v>2.08</v>
      </c>
      <c r="N649" s="14">
        <v>1.8049999999999999</v>
      </c>
      <c r="Q649" s="14">
        <v>2.66</v>
      </c>
      <c r="R649" s="14">
        <v>2.4649999999999999</v>
      </c>
      <c r="T649" s="14">
        <v>2.38</v>
      </c>
      <c r="U649" s="14">
        <v>2.3849999999999998</v>
      </c>
      <c r="V649" s="14">
        <v>2.57</v>
      </c>
      <c r="X649" s="14">
        <v>2.76</v>
      </c>
      <c r="Y649" s="14">
        <v>2.77</v>
      </c>
    </row>
    <row r="650" spans="1:25" x14ac:dyDescent="0.25">
      <c r="A650" s="18">
        <v>35891</v>
      </c>
      <c r="B650" s="24">
        <f t="shared" si="11"/>
        <v>646</v>
      </c>
      <c r="C650" s="14" t="s">
        <v>196</v>
      </c>
      <c r="D650" s="38" t="s">
        <v>248</v>
      </c>
      <c r="E650" s="14">
        <v>2.5049999999999999</v>
      </c>
      <c r="F650" s="14">
        <v>2.27</v>
      </c>
      <c r="H650" s="14">
        <v>2.52</v>
      </c>
      <c r="K650" s="14">
        <v>2.38</v>
      </c>
      <c r="L650" s="19">
        <v>2.1549999999999998</v>
      </c>
      <c r="M650" s="19">
        <v>2.09</v>
      </c>
      <c r="N650" s="14">
        <v>1.7849999999999999</v>
      </c>
      <c r="Q650" s="14">
        <v>2.6549999999999998</v>
      </c>
      <c r="R650" s="14">
        <v>2.4750000000000001</v>
      </c>
      <c r="T650" s="14">
        <v>2.395</v>
      </c>
      <c r="U650" s="14">
        <v>2.395</v>
      </c>
      <c r="V650" s="14">
        <v>2.56</v>
      </c>
      <c r="X650" s="14">
        <v>2.75</v>
      </c>
      <c r="Y650" s="14">
        <v>2.77</v>
      </c>
    </row>
    <row r="651" spans="1:25" x14ac:dyDescent="0.25">
      <c r="A651" s="18">
        <v>35892</v>
      </c>
      <c r="B651" s="24">
        <f t="shared" si="11"/>
        <v>647</v>
      </c>
      <c r="C651" s="14" t="s">
        <v>197</v>
      </c>
      <c r="D651" s="38" t="s">
        <v>248</v>
      </c>
      <c r="E651" s="14">
        <v>2.5</v>
      </c>
      <c r="F651" s="14">
        <v>2.2749999999999999</v>
      </c>
      <c r="H651" s="14">
        <v>2.4950000000000001</v>
      </c>
      <c r="K651" s="14">
        <v>2.38</v>
      </c>
      <c r="L651" s="19">
        <v>2.165</v>
      </c>
      <c r="M651" s="19">
        <v>2.1</v>
      </c>
      <c r="N651" s="14">
        <v>1.7849999999999999</v>
      </c>
      <c r="Q651" s="14">
        <v>2.645</v>
      </c>
      <c r="R651" s="14">
        <v>2.4750000000000001</v>
      </c>
      <c r="T651" s="14">
        <v>2.4</v>
      </c>
      <c r="U651" s="14">
        <v>2.41</v>
      </c>
      <c r="V651" s="14">
        <v>2.56</v>
      </c>
      <c r="X651" s="14">
        <v>2.72</v>
      </c>
      <c r="Y651" s="14">
        <v>2.7549999999999999</v>
      </c>
    </row>
    <row r="652" spans="1:25" x14ac:dyDescent="0.25">
      <c r="A652" s="18">
        <v>35893</v>
      </c>
      <c r="B652" s="24">
        <f t="shared" si="11"/>
        <v>648</v>
      </c>
      <c r="C652" s="14" t="s">
        <v>198</v>
      </c>
      <c r="D652" s="38" t="s">
        <v>248</v>
      </c>
      <c r="E652" s="14">
        <v>2.65</v>
      </c>
      <c r="F652" s="14">
        <v>2.4350000000000001</v>
      </c>
      <c r="H652" s="14">
        <v>2.6349999999999998</v>
      </c>
      <c r="K652" s="14">
        <v>2.5249999999999999</v>
      </c>
      <c r="L652" s="19">
        <v>2.36</v>
      </c>
      <c r="M652" s="19">
        <v>2.29</v>
      </c>
      <c r="N652" s="14">
        <v>1.87</v>
      </c>
      <c r="Q652" s="14">
        <v>2.7850000000000001</v>
      </c>
      <c r="R652" s="14">
        <v>2.6850000000000001</v>
      </c>
      <c r="T652" s="14">
        <v>2.5649999999999999</v>
      </c>
      <c r="U652" s="14">
        <v>2.5750000000000002</v>
      </c>
      <c r="V652" s="14">
        <v>2.7</v>
      </c>
      <c r="X652" s="14">
        <v>2.8650000000000002</v>
      </c>
      <c r="Y652" s="14">
        <v>2.9</v>
      </c>
    </row>
    <row r="653" spans="1:25" x14ac:dyDescent="0.25">
      <c r="A653" s="18">
        <v>35894</v>
      </c>
      <c r="B653" s="24">
        <f t="shared" si="11"/>
        <v>649</v>
      </c>
      <c r="C653" s="14" t="s">
        <v>199</v>
      </c>
      <c r="D653" s="38" t="s">
        <v>248</v>
      </c>
      <c r="E653" s="14">
        <v>2.59</v>
      </c>
      <c r="F653" s="14">
        <v>2.37</v>
      </c>
      <c r="H653" s="14">
        <v>2.59</v>
      </c>
      <c r="K653" s="14">
        <v>2.46</v>
      </c>
      <c r="L653" s="19">
        <v>2.36</v>
      </c>
      <c r="M653" s="19">
        <v>2.29</v>
      </c>
      <c r="N653" s="14">
        <v>1.895</v>
      </c>
      <c r="Q653" s="14">
        <v>2.7349999999999999</v>
      </c>
      <c r="R653" s="14">
        <v>2.6549999999999998</v>
      </c>
      <c r="T653" s="14">
        <v>2.48</v>
      </c>
      <c r="U653" s="14">
        <v>2.4849999999999999</v>
      </c>
      <c r="V653" s="14">
        <v>2.64</v>
      </c>
      <c r="X653" s="14">
        <v>2.835</v>
      </c>
      <c r="Y653" s="14">
        <v>2.855</v>
      </c>
    </row>
    <row r="654" spans="1:25" x14ac:dyDescent="0.25">
      <c r="A654" s="18">
        <v>35895</v>
      </c>
      <c r="B654" s="24">
        <f t="shared" si="11"/>
        <v>650</v>
      </c>
      <c r="C654" s="14" t="s">
        <v>200</v>
      </c>
      <c r="D654" s="38" t="s">
        <v>248</v>
      </c>
      <c r="E654" s="14">
        <v>2.59</v>
      </c>
      <c r="F654" s="14">
        <v>2.37</v>
      </c>
      <c r="H654" s="14">
        <v>2.59</v>
      </c>
      <c r="K654" s="14">
        <v>2.46</v>
      </c>
      <c r="L654" s="19">
        <v>2.3149999999999999</v>
      </c>
      <c r="M654" s="19">
        <v>2.2599999999999998</v>
      </c>
      <c r="N654" s="14">
        <v>1.895</v>
      </c>
      <c r="Q654" s="14">
        <v>2.7349999999999999</v>
      </c>
      <c r="R654" s="14">
        <v>2.6549999999999998</v>
      </c>
      <c r="T654" s="14">
        <v>2.48</v>
      </c>
      <c r="U654" s="14">
        <v>2.4849999999999999</v>
      </c>
      <c r="V654" s="14">
        <v>2.64</v>
      </c>
      <c r="X654" s="14">
        <v>2.835</v>
      </c>
      <c r="Y654" s="14">
        <v>2.855</v>
      </c>
    </row>
    <row r="655" spans="1:25" x14ac:dyDescent="0.25">
      <c r="A655" s="18">
        <v>35896</v>
      </c>
      <c r="B655" s="24">
        <f t="shared" si="11"/>
        <v>651</v>
      </c>
      <c r="C655" s="14" t="s">
        <v>201</v>
      </c>
      <c r="D655" s="38" t="s">
        <v>248</v>
      </c>
      <c r="E655" s="14">
        <v>2.59</v>
      </c>
      <c r="F655" s="14">
        <v>2.37</v>
      </c>
      <c r="H655" s="14">
        <v>2.59</v>
      </c>
      <c r="K655" s="14">
        <v>2.46</v>
      </c>
      <c r="L655" s="19">
        <v>2.3149999999999999</v>
      </c>
      <c r="M655" s="19">
        <v>2.2599999999999998</v>
      </c>
      <c r="N655" s="14">
        <v>1.895</v>
      </c>
      <c r="Q655" s="14">
        <v>2.7349999999999999</v>
      </c>
      <c r="R655" s="14">
        <v>2.6549999999999998</v>
      </c>
      <c r="T655" s="14">
        <v>2.48</v>
      </c>
      <c r="U655" s="14">
        <v>2.4849999999999999</v>
      </c>
      <c r="V655" s="14">
        <v>2.64</v>
      </c>
      <c r="X655" s="14">
        <v>2.835</v>
      </c>
      <c r="Y655" s="14">
        <v>2.855</v>
      </c>
    </row>
    <row r="656" spans="1:25" x14ac:dyDescent="0.25">
      <c r="A656" s="18">
        <v>35897</v>
      </c>
      <c r="B656" s="24">
        <f t="shared" si="11"/>
        <v>652</v>
      </c>
      <c r="C656" s="14" t="s">
        <v>202</v>
      </c>
      <c r="D656" s="38" t="s">
        <v>248</v>
      </c>
      <c r="E656" s="14">
        <v>2.59</v>
      </c>
      <c r="F656" s="14">
        <v>2.37</v>
      </c>
      <c r="H656" s="14">
        <v>2.59</v>
      </c>
      <c r="K656" s="14">
        <v>2.46</v>
      </c>
      <c r="L656" s="19">
        <v>2.3149999999999999</v>
      </c>
      <c r="M656" s="19">
        <v>2.2599999999999998</v>
      </c>
      <c r="N656" s="14">
        <v>1.895</v>
      </c>
      <c r="Q656" s="14">
        <v>2.7349999999999999</v>
      </c>
      <c r="R656" s="14">
        <v>2.6549999999999998</v>
      </c>
      <c r="T656" s="14">
        <v>2.48</v>
      </c>
      <c r="U656" s="14">
        <v>2.4849999999999999</v>
      </c>
      <c r="V656" s="14">
        <v>2.64</v>
      </c>
      <c r="X656" s="14">
        <v>2.835</v>
      </c>
      <c r="Y656" s="14">
        <v>2.855</v>
      </c>
    </row>
    <row r="657" spans="1:25" x14ac:dyDescent="0.25">
      <c r="A657" s="18">
        <v>35898</v>
      </c>
      <c r="B657" s="24">
        <f t="shared" si="11"/>
        <v>653</v>
      </c>
      <c r="C657" s="14" t="s">
        <v>196</v>
      </c>
      <c r="D657" s="38" t="s">
        <v>248</v>
      </c>
      <c r="E657" s="14">
        <v>2.5499999999999998</v>
      </c>
      <c r="F657" s="14">
        <v>2.33</v>
      </c>
      <c r="H657" s="14">
        <v>2.5350000000000001</v>
      </c>
      <c r="K657" s="14">
        <v>2.3849999999999998</v>
      </c>
      <c r="L657" s="19">
        <v>2.2650000000000001</v>
      </c>
      <c r="M657" s="19">
        <v>2.2250000000000001</v>
      </c>
      <c r="N657" s="14">
        <v>1.905</v>
      </c>
      <c r="Q657" s="14">
        <v>2.6850000000000001</v>
      </c>
      <c r="R657" s="14">
        <v>2.58</v>
      </c>
      <c r="T657" s="14">
        <v>2.38</v>
      </c>
      <c r="U657" s="14">
        <v>2.4</v>
      </c>
      <c r="V657" s="14">
        <v>2.59</v>
      </c>
      <c r="X657" s="14">
        <v>2.7749999999999999</v>
      </c>
      <c r="Y657" s="14">
        <v>2.77</v>
      </c>
    </row>
    <row r="658" spans="1:25" x14ac:dyDescent="0.25">
      <c r="A658" s="18">
        <v>35899</v>
      </c>
      <c r="B658" s="24">
        <f t="shared" si="11"/>
        <v>654</v>
      </c>
      <c r="C658" s="14" t="s">
        <v>197</v>
      </c>
      <c r="D658" s="38" t="s">
        <v>248</v>
      </c>
      <c r="E658" s="14">
        <v>2.415</v>
      </c>
      <c r="F658" s="14">
        <v>2.2599999999999998</v>
      </c>
      <c r="H658" s="14">
        <v>2.415</v>
      </c>
      <c r="K658" s="14">
        <v>2.3199999999999998</v>
      </c>
      <c r="L658" s="19">
        <v>2.2000000000000002</v>
      </c>
      <c r="M658" s="19">
        <v>2.2250000000000001</v>
      </c>
      <c r="N658" s="14">
        <v>1.915</v>
      </c>
      <c r="Q658" s="14">
        <v>2.56</v>
      </c>
      <c r="R658" s="14">
        <v>2.5649999999999999</v>
      </c>
      <c r="T658" s="14">
        <v>2.34</v>
      </c>
      <c r="U658" s="14">
        <v>2.35</v>
      </c>
      <c r="V658" s="14">
        <v>2.4700000000000002</v>
      </c>
      <c r="X658" s="14">
        <v>2.65</v>
      </c>
      <c r="Y658" s="14">
        <v>2.66</v>
      </c>
    </row>
    <row r="659" spans="1:25" x14ac:dyDescent="0.25">
      <c r="A659" s="18">
        <v>35900</v>
      </c>
      <c r="B659" s="24">
        <f t="shared" si="11"/>
        <v>655</v>
      </c>
      <c r="C659" s="14" t="s">
        <v>198</v>
      </c>
      <c r="D659" s="38" t="s">
        <v>248</v>
      </c>
      <c r="E659" s="14">
        <v>2.48</v>
      </c>
      <c r="F659" s="14">
        <v>2.335</v>
      </c>
      <c r="H659" s="14">
        <v>2.5099999999999998</v>
      </c>
      <c r="K659" s="14">
        <v>2.395</v>
      </c>
      <c r="L659" s="19">
        <v>2.2650000000000001</v>
      </c>
      <c r="M659" s="19">
        <v>2.29</v>
      </c>
      <c r="N659" s="14">
        <v>1.97</v>
      </c>
      <c r="Q659" s="14">
        <v>2.62</v>
      </c>
      <c r="R659" s="14">
        <v>2.625</v>
      </c>
      <c r="T659" s="14">
        <v>2.4300000000000002</v>
      </c>
      <c r="U659" s="14">
        <v>2.4350000000000001</v>
      </c>
      <c r="V659" s="14">
        <v>2.5299999999999998</v>
      </c>
      <c r="X659" s="14">
        <v>2.72</v>
      </c>
      <c r="Y659" s="14">
        <v>2.7050000000000001</v>
      </c>
    </row>
    <row r="660" spans="1:25" x14ac:dyDescent="0.25">
      <c r="A660" s="18">
        <v>35901</v>
      </c>
      <c r="B660" s="24">
        <f t="shared" si="11"/>
        <v>656</v>
      </c>
      <c r="C660" s="14" t="s">
        <v>199</v>
      </c>
      <c r="D660" s="38" t="s">
        <v>248</v>
      </c>
      <c r="E660" s="14">
        <v>2.4750000000000001</v>
      </c>
      <c r="F660" s="14">
        <v>2.36</v>
      </c>
      <c r="H660" s="14">
        <v>2.4900000000000002</v>
      </c>
      <c r="K660" s="14">
        <v>2.41</v>
      </c>
      <c r="L660" s="19">
        <v>2.3199999999999998</v>
      </c>
      <c r="M660" s="19">
        <v>2.3050000000000002</v>
      </c>
      <c r="N660" s="14">
        <v>2.0150000000000001</v>
      </c>
      <c r="Q660" s="14">
        <v>2.625</v>
      </c>
      <c r="R660" s="14">
        <v>2.65</v>
      </c>
      <c r="T660" s="14">
        <v>2.4249999999999998</v>
      </c>
      <c r="U660" s="14">
        <v>2.4300000000000002</v>
      </c>
      <c r="V660" s="14">
        <v>2.5449999999999999</v>
      </c>
      <c r="X660" s="14">
        <v>2.71</v>
      </c>
      <c r="Y660" s="14">
        <v>2.71</v>
      </c>
    </row>
    <row r="661" spans="1:25" x14ac:dyDescent="0.25">
      <c r="A661" s="18">
        <v>35902</v>
      </c>
      <c r="B661" s="24">
        <f t="shared" si="11"/>
        <v>657</v>
      </c>
      <c r="C661" s="14" t="s">
        <v>200</v>
      </c>
      <c r="D661" s="38" t="s">
        <v>248</v>
      </c>
      <c r="E661" s="14">
        <v>2.39</v>
      </c>
      <c r="F661" s="14">
        <v>2.2799999999999998</v>
      </c>
      <c r="H661" s="14">
        <v>2.42</v>
      </c>
      <c r="K661" s="14">
        <v>2.3149999999999999</v>
      </c>
      <c r="L661" s="19">
        <v>2.2149999999999999</v>
      </c>
      <c r="M661" s="19">
        <v>2.23</v>
      </c>
      <c r="N661" s="14">
        <v>1.9850000000000001</v>
      </c>
      <c r="Q661" s="14">
        <v>2.5449999999999999</v>
      </c>
      <c r="R661" s="14">
        <v>2.57</v>
      </c>
      <c r="T661" s="14">
        <v>2.355</v>
      </c>
      <c r="U661" s="14">
        <v>2.35</v>
      </c>
      <c r="V661" s="14">
        <v>2.4550000000000001</v>
      </c>
      <c r="X661" s="14">
        <v>2.645</v>
      </c>
      <c r="Y661" s="14">
        <v>2.645</v>
      </c>
    </row>
    <row r="662" spans="1:25" x14ac:dyDescent="0.25">
      <c r="A662" s="18">
        <v>35903</v>
      </c>
      <c r="B662" s="24">
        <f t="shared" si="11"/>
        <v>658</v>
      </c>
      <c r="C662" s="14" t="s">
        <v>201</v>
      </c>
      <c r="D662" s="38" t="s">
        <v>248</v>
      </c>
      <c r="E662" s="14">
        <v>2.39</v>
      </c>
      <c r="F662" s="14">
        <v>2.2799999999999998</v>
      </c>
      <c r="H662" s="14">
        <v>2.42</v>
      </c>
      <c r="K662" s="14">
        <v>2.3149999999999999</v>
      </c>
      <c r="L662" s="19">
        <v>2.2149999999999999</v>
      </c>
      <c r="M662" s="19">
        <v>2.23</v>
      </c>
      <c r="N662" s="14">
        <v>1.9850000000000001</v>
      </c>
      <c r="Q662" s="14">
        <v>2.5449999999999999</v>
      </c>
      <c r="R662" s="14">
        <v>2.57</v>
      </c>
      <c r="T662" s="14">
        <v>2.355</v>
      </c>
      <c r="U662" s="14">
        <v>2.35</v>
      </c>
      <c r="V662" s="14">
        <v>2.4550000000000001</v>
      </c>
      <c r="X662" s="14">
        <v>2.645</v>
      </c>
      <c r="Y662" s="14">
        <v>2.645</v>
      </c>
    </row>
    <row r="663" spans="1:25" x14ac:dyDescent="0.25">
      <c r="A663" s="18">
        <v>35904</v>
      </c>
      <c r="B663" s="24">
        <f t="shared" si="11"/>
        <v>659</v>
      </c>
      <c r="C663" s="14" t="s">
        <v>202</v>
      </c>
      <c r="D663" s="38" t="s">
        <v>248</v>
      </c>
      <c r="E663" s="14">
        <v>2.39</v>
      </c>
      <c r="F663" s="14">
        <v>2.2799999999999998</v>
      </c>
      <c r="H663" s="14">
        <v>2.42</v>
      </c>
      <c r="K663" s="14">
        <v>2.3149999999999999</v>
      </c>
      <c r="L663" s="19">
        <v>2.2149999999999999</v>
      </c>
      <c r="M663" s="19">
        <v>2.23</v>
      </c>
      <c r="N663" s="14">
        <v>1.9850000000000001</v>
      </c>
      <c r="Q663" s="14">
        <v>2.5449999999999999</v>
      </c>
      <c r="R663" s="14">
        <v>2.57</v>
      </c>
      <c r="T663" s="14">
        <v>2.355</v>
      </c>
      <c r="U663" s="14">
        <v>2.35</v>
      </c>
      <c r="V663" s="14">
        <v>2.4550000000000001</v>
      </c>
      <c r="X663" s="14">
        <v>2.645</v>
      </c>
      <c r="Y663" s="14">
        <v>2.645</v>
      </c>
    </row>
    <row r="664" spans="1:25" x14ac:dyDescent="0.25">
      <c r="A664" s="18">
        <v>35905</v>
      </c>
      <c r="B664" s="24">
        <f t="shared" si="11"/>
        <v>660</v>
      </c>
      <c r="C664" s="14" t="s">
        <v>196</v>
      </c>
      <c r="D664" s="38" t="s">
        <v>248</v>
      </c>
      <c r="E664" s="14">
        <v>2.4</v>
      </c>
      <c r="F664" s="14">
        <v>2.2599999999999998</v>
      </c>
      <c r="H664" s="14">
        <v>2.4049999999999998</v>
      </c>
      <c r="K664" s="14">
        <v>2.3050000000000002</v>
      </c>
      <c r="L664" s="19">
        <v>2.1850000000000001</v>
      </c>
      <c r="M664" s="19">
        <v>2.15</v>
      </c>
      <c r="N664" s="14">
        <v>1.9450000000000001</v>
      </c>
      <c r="Q664" s="14">
        <v>2.5350000000000001</v>
      </c>
      <c r="R664" s="14">
        <v>2.5350000000000001</v>
      </c>
      <c r="T664" s="14">
        <v>2.2999999999999998</v>
      </c>
      <c r="U664" s="14">
        <v>2.31</v>
      </c>
      <c r="V664" s="14">
        <v>2.4449999999999998</v>
      </c>
      <c r="X664" s="14">
        <v>2.6150000000000002</v>
      </c>
      <c r="Y664" s="14">
        <v>2.64</v>
      </c>
    </row>
    <row r="665" spans="1:25" x14ac:dyDescent="0.25">
      <c r="A665" s="18">
        <v>35906</v>
      </c>
      <c r="B665" s="24">
        <f t="shared" si="11"/>
        <v>661</v>
      </c>
      <c r="C665" s="14" t="s">
        <v>197</v>
      </c>
      <c r="D665" s="38" t="s">
        <v>248</v>
      </c>
      <c r="E665" s="14">
        <v>2.4550000000000001</v>
      </c>
      <c r="F665" s="14">
        <v>2.2850000000000001</v>
      </c>
      <c r="H665" s="14">
        <v>2.4500000000000002</v>
      </c>
      <c r="K665" s="14">
        <v>2.34</v>
      </c>
      <c r="L665" s="19">
        <v>2.19</v>
      </c>
      <c r="M665" s="19">
        <v>2.125</v>
      </c>
      <c r="N665" s="14">
        <v>1.9</v>
      </c>
      <c r="Q665" s="14">
        <v>2.605</v>
      </c>
      <c r="R665" s="14">
        <v>2.5950000000000002</v>
      </c>
      <c r="T665" s="14">
        <v>2.335</v>
      </c>
      <c r="U665" s="14">
        <v>2.3450000000000002</v>
      </c>
      <c r="V665" s="14">
        <v>2.4950000000000001</v>
      </c>
      <c r="X665" s="14">
        <v>2.69</v>
      </c>
      <c r="Y665" s="14">
        <v>2.7</v>
      </c>
    </row>
    <row r="666" spans="1:25" x14ac:dyDescent="0.25">
      <c r="A666" s="18">
        <v>35907</v>
      </c>
      <c r="B666" s="24">
        <f t="shared" si="11"/>
        <v>662</v>
      </c>
      <c r="C666" s="14" t="s">
        <v>198</v>
      </c>
      <c r="D666" s="38" t="s">
        <v>248</v>
      </c>
      <c r="E666" s="14">
        <v>2.5099999999999998</v>
      </c>
      <c r="F666" s="14">
        <v>2.355</v>
      </c>
      <c r="H666" s="14">
        <v>2.5099999999999998</v>
      </c>
      <c r="K666" s="14">
        <v>2.39</v>
      </c>
      <c r="L666" s="19">
        <v>2.2450000000000001</v>
      </c>
      <c r="M666" s="19">
        <v>2.1549999999999998</v>
      </c>
      <c r="N666" s="14">
        <v>1.84</v>
      </c>
      <c r="Q666" s="14">
        <v>2.645</v>
      </c>
      <c r="R666" s="14">
        <v>2.6549999999999998</v>
      </c>
      <c r="T666" s="14">
        <v>2.37</v>
      </c>
      <c r="U666" s="14">
        <v>2.3849999999999998</v>
      </c>
      <c r="V666" s="14">
        <v>2.57</v>
      </c>
      <c r="X666" s="14">
        <v>2.76</v>
      </c>
      <c r="Y666" s="14">
        <v>2.77</v>
      </c>
    </row>
    <row r="667" spans="1:25" x14ac:dyDescent="0.25">
      <c r="A667" s="18">
        <v>35908</v>
      </c>
      <c r="B667" s="24">
        <f t="shared" si="11"/>
        <v>663</v>
      </c>
      <c r="C667" s="14" t="s">
        <v>199</v>
      </c>
      <c r="D667" s="38" t="s">
        <v>248</v>
      </c>
      <c r="E667" s="14">
        <v>2.335</v>
      </c>
      <c r="F667" s="14">
        <v>2.2149999999999999</v>
      </c>
      <c r="H667" s="14">
        <v>2.3650000000000002</v>
      </c>
      <c r="K667" s="14">
        <v>2.23</v>
      </c>
      <c r="L667" s="19">
        <v>2.1150000000000002</v>
      </c>
      <c r="M667" s="19">
        <v>2.06</v>
      </c>
      <c r="N667" s="14">
        <v>1.66</v>
      </c>
      <c r="Q667" s="14">
        <v>2.5</v>
      </c>
      <c r="R667" s="14">
        <v>2.5</v>
      </c>
      <c r="T667" s="14">
        <v>2.2250000000000001</v>
      </c>
      <c r="U667" s="14">
        <v>2.2400000000000002</v>
      </c>
      <c r="V667" s="14">
        <v>2.415</v>
      </c>
      <c r="X667" s="14">
        <v>2.61</v>
      </c>
      <c r="Y667" s="14">
        <v>2.62</v>
      </c>
    </row>
    <row r="668" spans="1:25" x14ac:dyDescent="0.25">
      <c r="A668" s="18">
        <v>35909</v>
      </c>
      <c r="B668" s="24">
        <f t="shared" si="11"/>
        <v>664</v>
      </c>
      <c r="C668" s="14" t="s">
        <v>200</v>
      </c>
      <c r="D668" s="38" t="s">
        <v>248</v>
      </c>
      <c r="E668" s="14">
        <v>2.3050000000000002</v>
      </c>
      <c r="F668" s="14">
        <v>2.1150000000000002</v>
      </c>
      <c r="H668" s="14">
        <v>2.3149999999999999</v>
      </c>
      <c r="K668" s="14">
        <v>2.17</v>
      </c>
      <c r="L668" s="19">
        <v>1.915</v>
      </c>
      <c r="M668" s="19">
        <v>1.9750000000000001</v>
      </c>
      <c r="N668" s="14">
        <v>1.65</v>
      </c>
      <c r="Q668" s="14">
        <v>2.4449999999999998</v>
      </c>
      <c r="R668" s="14">
        <v>2.375</v>
      </c>
      <c r="T668" s="14">
        <v>2.1549999999999998</v>
      </c>
      <c r="U668" s="14">
        <v>2.16</v>
      </c>
      <c r="V668" s="14">
        <v>2.3450000000000002</v>
      </c>
      <c r="X668" s="14">
        <v>2.56</v>
      </c>
      <c r="Y668" s="14">
        <v>2.5950000000000002</v>
      </c>
    </row>
    <row r="669" spans="1:25" x14ac:dyDescent="0.25">
      <c r="A669" s="18">
        <v>35910</v>
      </c>
      <c r="B669" s="24">
        <f t="shared" si="11"/>
        <v>665</v>
      </c>
      <c r="C669" s="14" t="s">
        <v>201</v>
      </c>
      <c r="D669" s="38" t="s">
        <v>248</v>
      </c>
      <c r="E669" s="14">
        <v>2.3050000000000002</v>
      </c>
      <c r="F669" s="14">
        <v>2.1150000000000002</v>
      </c>
      <c r="H669" s="14">
        <v>2.3149999999999999</v>
      </c>
      <c r="K669" s="14">
        <v>2.17</v>
      </c>
      <c r="L669" s="19">
        <v>1.915</v>
      </c>
      <c r="M669" s="19">
        <v>1.9750000000000001</v>
      </c>
      <c r="N669" s="14">
        <v>1.65</v>
      </c>
      <c r="Q669" s="14">
        <v>2.4449999999999998</v>
      </c>
      <c r="R669" s="14">
        <v>2.375</v>
      </c>
      <c r="T669" s="14">
        <v>2.1549999999999998</v>
      </c>
      <c r="U669" s="14">
        <v>2.16</v>
      </c>
      <c r="V669" s="14">
        <v>2.3450000000000002</v>
      </c>
      <c r="X669" s="14">
        <v>2.56</v>
      </c>
      <c r="Y669" s="14">
        <v>2.5950000000000002</v>
      </c>
    </row>
    <row r="670" spans="1:25" x14ac:dyDescent="0.25">
      <c r="A670" s="18">
        <v>35911</v>
      </c>
      <c r="B670" s="24">
        <f t="shared" si="11"/>
        <v>666</v>
      </c>
      <c r="C670" s="14" t="s">
        <v>202</v>
      </c>
      <c r="D670" s="38" t="s">
        <v>248</v>
      </c>
      <c r="E670" s="14">
        <v>2.3050000000000002</v>
      </c>
      <c r="F670" s="14">
        <v>2.1150000000000002</v>
      </c>
      <c r="H670" s="14">
        <v>2.3149999999999999</v>
      </c>
      <c r="K670" s="14">
        <v>2.17</v>
      </c>
      <c r="L670" s="19">
        <v>1.915</v>
      </c>
      <c r="M670" s="19">
        <v>1.9750000000000001</v>
      </c>
      <c r="N670" s="14">
        <v>1.65</v>
      </c>
      <c r="Q670" s="14">
        <v>2.4449999999999998</v>
      </c>
      <c r="R670" s="14">
        <v>2.375</v>
      </c>
      <c r="T670" s="14">
        <v>2.14</v>
      </c>
      <c r="U670" s="14">
        <v>2.15</v>
      </c>
      <c r="V670" s="14">
        <v>2.3450000000000002</v>
      </c>
      <c r="X670" s="14">
        <v>2.5350000000000001</v>
      </c>
      <c r="Y670" s="14">
        <v>2.5950000000000002</v>
      </c>
    </row>
    <row r="671" spans="1:25" x14ac:dyDescent="0.25">
      <c r="A671" s="18">
        <v>35912</v>
      </c>
      <c r="B671" s="24">
        <f t="shared" si="11"/>
        <v>667</v>
      </c>
      <c r="C671" s="14" t="s">
        <v>196</v>
      </c>
      <c r="D671" s="38" t="s">
        <v>248</v>
      </c>
      <c r="E671" s="14">
        <v>2.2799999999999998</v>
      </c>
      <c r="F671" s="14">
        <v>2.09</v>
      </c>
      <c r="H671" s="14">
        <v>2.2549999999999999</v>
      </c>
      <c r="K671" s="14">
        <v>2.16</v>
      </c>
      <c r="L671" s="19">
        <v>1.915</v>
      </c>
      <c r="M671" s="19">
        <v>1.9750000000000001</v>
      </c>
      <c r="N671" s="14">
        <v>1.64</v>
      </c>
      <c r="Q671" s="14">
        <v>2.4300000000000002</v>
      </c>
      <c r="R671" s="14">
        <v>2.35</v>
      </c>
      <c r="T671" s="14">
        <v>2.14</v>
      </c>
      <c r="U671" s="14">
        <v>2.15</v>
      </c>
      <c r="V671" s="14">
        <v>2.335</v>
      </c>
      <c r="X671" s="14">
        <v>2.5350000000000001</v>
      </c>
      <c r="Y671" s="14">
        <v>2.585</v>
      </c>
    </row>
    <row r="672" spans="1:25" x14ac:dyDescent="0.25">
      <c r="A672" s="18">
        <v>35913</v>
      </c>
      <c r="B672" s="24">
        <f t="shared" si="11"/>
        <v>668</v>
      </c>
      <c r="C672" s="14" t="s">
        <v>197</v>
      </c>
      <c r="D672" s="38" t="s">
        <v>248</v>
      </c>
      <c r="E672" s="14">
        <v>2.2650000000000001</v>
      </c>
      <c r="F672" s="14">
        <v>2.0699999999999998</v>
      </c>
      <c r="H672" s="14">
        <v>2.2450000000000001</v>
      </c>
      <c r="K672" s="14">
        <v>2.15</v>
      </c>
      <c r="L672" s="19">
        <v>1.96</v>
      </c>
      <c r="M672" s="19">
        <v>1.93</v>
      </c>
      <c r="N672" s="14">
        <v>1.65</v>
      </c>
      <c r="Q672" s="14">
        <v>2.4300000000000002</v>
      </c>
      <c r="R672" s="14">
        <v>2.36</v>
      </c>
      <c r="T672" s="14">
        <v>2.14</v>
      </c>
      <c r="U672" s="14">
        <v>2.15</v>
      </c>
      <c r="V672" s="14">
        <v>2.335</v>
      </c>
      <c r="X672" s="14">
        <v>2.5350000000000001</v>
      </c>
      <c r="Y672" s="14">
        <v>2.56</v>
      </c>
    </row>
    <row r="673" spans="1:25" x14ac:dyDescent="0.25">
      <c r="A673" s="18">
        <v>35914</v>
      </c>
      <c r="B673" s="24">
        <f t="shared" si="11"/>
        <v>669</v>
      </c>
      <c r="C673" s="14" t="s">
        <v>198</v>
      </c>
      <c r="D673" s="38" t="s">
        <v>248</v>
      </c>
      <c r="E673" s="14">
        <v>2.29</v>
      </c>
      <c r="F673" s="14">
        <v>2.09</v>
      </c>
      <c r="H673" s="14">
        <v>2.2650000000000001</v>
      </c>
      <c r="K673" s="14">
        <v>2.16</v>
      </c>
      <c r="L673" s="19">
        <v>2.0049999999999999</v>
      </c>
      <c r="M673" s="19">
        <v>1.9550000000000001</v>
      </c>
      <c r="N673" s="14">
        <v>1.665</v>
      </c>
      <c r="Q673" s="14">
        <v>2.4500000000000002</v>
      </c>
      <c r="R673" s="14">
        <v>2.39</v>
      </c>
      <c r="T673" s="14">
        <v>2.14</v>
      </c>
      <c r="U673" s="14">
        <v>2.15</v>
      </c>
      <c r="V673" s="14">
        <v>2.37</v>
      </c>
      <c r="X673" s="14">
        <v>2.5249999999999999</v>
      </c>
      <c r="Y673" s="14">
        <v>2.5449999999999999</v>
      </c>
    </row>
    <row r="674" spans="1:25" x14ac:dyDescent="0.25">
      <c r="A674" s="18">
        <v>35915</v>
      </c>
      <c r="B674" s="24">
        <f t="shared" si="11"/>
        <v>670</v>
      </c>
      <c r="C674" s="14" t="s">
        <v>199</v>
      </c>
      <c r="D674" s="38" t="s">
        <v>249</v>
      </c>
      <c r="E674" s="14">
        <v>2.1749999999999998</v>
      </c>
      <c r="F674" s="14">
        <v>2.0099999999999998</v>
      </c>
      <c r="H674" s="14">
        <v>2.1949999999999998</v>
      </c>
      <c r="K674" s="14">
        <v>2.12</v>
      </c>
      <c r="L674" s="19">
        <v>1.92</v>
      </c>
      <c r="M674" s="19">
        <v>1.94</v>
      </c>
      <c r="N674" s="14">
        <v>1.65</v>
      </c>
      <c r="Q674" s="14">
        <v>2.3450000000000002</v>
      </c>
      <c r="R674" s="14">
        <v>2.2250000000000001</v>
      </c>
      <c r="T674" s="14">
        <v>2.13</v>
      </c>
      <c r="U674" s="14">
        <v>2.1349999999999998</v>
      </c>
      <c r="V674" s="14">
        <v>2.33</v>
      </c>
      <c r="X674" s="14">
        <v>2.4849999999999999</v>
      </c>
      <c r="Y674" s="14">
        <v>2.4950000000000001</v>
      </c>
    </row>
    <row r="675" spans="1:25" x14ac:dyDescent="0.25">
      <c r="A675" s="18">
        <v>35916</v>
      </c>
      <c r="B675" s="24">
        <f t="shared" si="11"/>
        <v>671</v>
      </c>
      <c r="C675" s="14" t="s">
        <v>200</v>
      </c>
      <c r="D675" s="38" t="s">
        <v>249</v>
      </c>
      <c r="E675" s="14">
        <v>2.1150000000000002</v>
      </c>
      <c r="F675" s="14">
        <v>1.895</v>
      </c>
      <c r="H675" s="14">
        <v>2.14</v>
      </c>
      <c r="K675" s="14">
        <v>2.0550000000000002</v>
      </c>
      <c r="L675" s="19">
        <v>1.83</v>
      </c>
      <c r="M675" s="19">
        <v>1.8</v>
      </c>
      <c r="N675" s="14">
        <v>1.5549999999999999</v>
      </c>
      <c r="Q675" s="14">
        <v>2.2650000000000001</v>
      </c>
      <c r="R675" s="14">
        <v>2.1349999999999998</v>
      </c>
      <c r="T675" s="14">
        <v>2.0449999999999999</v>
      </c>
      <c r="U675" s="14">
        <v>2.0550000000000002</v>
      </c>
      <c r="V675" s="14">
        <v>2.2450000000000001</v>
      </c>
      <c r="X675" s="14">
        <v>2.3849999999999998</v>
      </c>
      <c r="Y675" s="14">
        <v>2.3849999999999998</v>
      </c>
    </row>
    <row r="676" spans="1:25" x14ac:dyDescent="0.25">
      <c r="A676" s="18">
        <v>35917</v>
      </c>
      <c r="B676" s="24">
        <f t="shared" si="11"/>
        <v>672</v>
      </c>
      <c r="C676" s="14" t="s">
        <v>201</v>
      </c>
      <c r="D676" s="38" t="s">
        <v>249</v>
      </c>
      <c r="E676" s="14">
        <v>2.1150000000000002</v>
      </c>
      <c r="F676" s="14">
        <v>1.895</v>
      </c>
      <c r="H676" s="14">
        <v>2.14</v>
      </c>
      <c r="K676" s="14">
        <v>2.0550000000000002</v>
      </c>
      <c r="L676" s="19">
        <v>1.83</v>
      </c>
      <c r="M676" s="19">
        <v>1.8</v>
      </c>
      <c r="N676" s="14">
        <v>1.5549999999999999</v>
      </c>
      <c r="Q676" s="14">
        <v>2.2650000000000001</v>
      </c>
      <c r="R676" s="14">
        <v>2.1349999999999998</v>
      </c>
      <c r="T676" s="14">
        <v>2.0449999999999999</v>
      </c>
      <c r="U676" s="14">
        <v>2.0550000000000002</v>
      </c>
      <c r="V676" s="14">
        <v>2.2450000000000001</v>
      </c>
      <c r="X676" s="14">
        <v>2.3849999999999998</v>
      </c>
      <c r="Y676" s="14">
        <v>2.3849999999999998</v>
      </c>
    </row>
    <row r="677" spans="1:25" x14ac:dyDescent="0.25">
      <c r="A677" s="18">
        <v>35918</v>
      </c>
      <c r="B677" s="24">
        <f t="shared" si="11"/>
        <v>673</v>
      </c>
      <c r="C677" s="14" t="s">
        <v>202</v>
      </c>
      <c r="D677" s="38" t="s">
        <v>249</v>
      </c>
      <c r="E677" s="14">
        <v>2.1150000000000002</v>
      </c>
      <c r="F677" s="14">
        <v>1.895</v>
      </c>
      <c r="H677" s="14">
        <v>2.14</v>
      </c>
      <c r="K677" s="14">
        <v>2.0550000000000002</v>
      </c>
      <c r="L677" s="19">
        <v>1.83</v>
      </c>
      <c r="M677" s="19">
        <v>1.8</v>
      </c>
      <c r="N677" s="14">
        <v>1.5549999999999999</v>
      </c>
      <c r="Q677" s="14">
        <v>2.2650000000000001</v>
      </c>
      <c r="R677" s="14">
        <v>2.1349999999999998</v>
      </c>
      <c r="T677" s="14">
        <v>2.0449999999999999</v>
      </c>
      <c r="U677" s="14">
        <v>2.0550000000000002</v>
      </c>
      <c r="V677" s="14">
        <v>2.2450000000000001</v>
      </c>
      <c r="X677" s="14">
        <v>2.3849999999999998</v>
      </c>
      <c r="Y677" s="14">
        <v>2.3849999999999998</v>
      </c>
    </row>
    <row r="678" spans="1:25" x14ac:dyDescent="0.25">
      <c r="A678" s="18">
        <v>35919</v>
      </c>
      <c r="B678" s="24">
        <f t="shared" si="11"/>
        <v>674</v>
      </c>
      <c r="C678" s="14" t="s">
        <v>196</v>
      </c>
      <c r="D678" s="38" t="s">
        <v>249</v>
      </c>
      <c r="E678" s="14">
        <v>2.0550000000000002</v>
      </c>
      <c r="F678" s="14">
        <v>1.895</v>
      </c>
      <c r="H678" s="14">
        <v>2.0750000000000002</v>
      </c>
      <c r="K678" s="14">
        <v>2.0150000000000001</v>
      </c>
      <c r="L678" s="19">
        <v>1.835</v>
      </c>
      <c r="M678" s="19">
        <v>1.7549999999999999</v>
      </c>
      <c r="N678" s="14">
        <v>1.4450000000000001</v>
      </c>
      <c r="Q678" s="14">
        <v>2.2599999999999998</v>
      </c>
      <c r="R678" s="14">
        <v>2.1</v>
      </c>
      <c r="T678" s="14">
        <v>2.0449999999999999</v>
      </c>
      <c r="U678" s="14">
        <v>2.04</v>
      </c>
      <c r="V678" s="14">
        <v>2.2349999999999999</v>
      </c>
      <c r="X678" s="14">
        <v>2.3050000000000002</v>
      </c>
      <c r="Y678" s="14">
        <v>2.3149999999999999</v>
      </c>
    </row>
    <row r="679" spans="1:25" x14ac:dyDescent="0.25">
      <c r="A679" s="18">
        <v>35920</v>
      </c>
      <c r="B679" s="24">
        <f t="shared" si="11"/>
        <v>675</v>
      </c>
      <c r="C679" s="14" t="s">
        <v>197</v>
      </c>
      <c r="D679" s="38" t="s">
        <v>249</v>
      </c>
      <c r="E679" s="14">
        <v>2.1749999999999998</v>
      </c>
      <c r="F679" s="14">
        <v>2.02</v>
      </c>
      <c r="H679" s="14">
        <v>2.1949999999999998</v>
      </c>
      <c r="K679" s="14">
        <v>2.1150000000000002</v>
      </c>
      <c r="L679" s="19">
        <v>1.93</v>
      </c>
      <c r="M679" s="19">
        <v>1.835</v>
      </c>
      <c r="N679" s="14">
        <v>1.635</v>
      </c>
      <c r="Q679" s="14">
        <v>2.34</v>
      </c>
      <c r="R679" s="14">
        <v>2.19</v>
      </c>
      <c r="T679" s="14">
        <v>2.12</v>
      </c>
      <c r="U679" s="14">
        <v>2.125</v>
      </c>
      <c r="V679" s="14">
        <v>2.31</v>
      </c>
      <c r="X679" s="14">
        <v>2.41</v>
      </c>
      <c r="Y679" s="14">
        <v>2.4249999999999998</v>
      </c>
    </row>
    <row r="680" spans="1:25" x14ac:dyDescent="0.25">
      <c r="A680" s="18">
        <v>35921</v>
      </c>
      <c r="B680" s="24">
        <f t="shared" si="11"/>
        <v>676</v>
      </c>
      <c r="C680" s="14" t="s">
        <v>198</v>
      </c>
      <c r="D680" s="38" t="s">
        <v>249</v>
      </c>
      <c r="E680" s="14">
        <v>2.1150000000000002</v>
      </c>
      <c r="F680" s="14">
        <v>1.93</v>
      </c>
      <c r="H680" s="14">
        <v>2.145</v>
      </c>
      <c r="K680" s="14">
        <v>2.0350000000000001</v>
      </c>
      <c r="L680" s="19">
        <v>1.87</v>
      </c>
      <c r="M680" s="19">
        <v>1.8</v>
      </c>
      <c r="N680" s="14">
        <v>1.5649999999999999</v>
      </c>
      <c r="Q680" s="14">
        <v>2.2650000000000001</v>
      </c>
      <c r="R680" s="14">
        <v>2.14</v>
      </c>
      <c r="T680" s="14">
        <v>2.04</v>
      </c>
      <c r="U680" s="14">
        <v>2.06</v>
      </c>
      <c r="V680" s="14">
        <v>2.2349999999999999</v>
      </c>
      <c r="X680" s="14">
        <v>2.35</v>
      </c>
      <c r="Y680" s="14">
        <v>2.335</v>
      </c>
    </row>
    <row r="681" spans="1:25" x14ac:dyDescent="0.25">
      <c r="A681" s="18">
        <v>35922</v>
      </c>
      <c r="B681" s="24">
        <f t="shared" si="11"/>
        <v>677</v>
      </c>
      <c r="C681" s="14" t="s">
        <v>199</v>
      </c>
      <c r="D681" s="38" t="s">
        <v>249</v>
      </c>
      <c r="E681" s="14">
        <v>2.15</v>
      </c>
      <c r="F681" s="14">
        <v>1.9950000000000001</v>
      </c>
      <c r="H681" s="14">
        <v>2.1949999999999998</v>
      </c>
      <c r="K681" s="14">
        <v>2.09</v>
      </c>
      <c r="L681" s="19">
        <v>1.925</v>
      </c>
      <c r="M681" s="19">
        <v>1.895</v>
      </c>
      <c r="N681" s="14">
        <v>1.5149999999999999</v>
      </c>
      <c r="Q681" s="14">
        <v>2.2949999999999999</v>
      </c>
      <c r="R681" s="14">
        <v>2.1850000000000001</v>
      </c>
      <c r="T681" s="14">
        <v>2.13</v>
      </c>
      <c r="U681" s="14">
        <v>2.1349999999999998</v>
      </c>
      <c r="V681" s="14">
        <v>2.2599999999999998</v>
      </c>
      <c r="X681" s="14">
        <v>2.37</v>
      </c>
      <c r="Y681" s="14">
        <v>2.395</v>
      </c>
    </row>
    <row r="682" spans="1:25" x14ac:dyDescent="0.25">
      <c r="A682" s="18">
        <v>35923</v>
      </c>
      <c r="B682" s="24">
        <f t="shared" si="11"/>
        <v>678</v>
      </c>
      <c r="C682" s="14" t="s">
        <v>200</v>
      </c>
      <c r="D682" s="38" t="s">
        <v>249</v>
      </c>
      <c r="E682" s="14">
        <v>2.11</v>
      </c>
      <c r="F682" s="14">
        <v>1.9550000000000001</v>
      </c>
      <c r="H682" s="14">
        <v>2.13</v>
      </c>
      <c r="K682" s="14">
        <v>2.06</v>
      </c>
      <c r="L682" s="19">
        <v>1.875</v>
      </c>
      <c r="M682" s="19">
        <v>1.83</v>
      </c>
      <c r="N682" s="14">
        <v>1.4450000000000001</v>
      </c>
      <c r="Q682" s="14">
        <v>2.29</v>
      </c>
      <c r="R682" s="14">
        <v>2.09</v>
      </c>
      <c r="T682" s="14">
        <v>2.0950000000000002</v>
      </c>
      <c r="U682" s="14">
        <v>2.09</v>
      </c>
      <c r="V682" s="14">
        <v>2.25</v>
      </c>
      <c r="X682" s="14">
        <v>2.375</v>
      </c>
      <c r="Y682" s="14">
        <v>2.39</v>
      </c>
    </row>
    <row r="683" spans="1:25" x14ac:dyDescent="0.25">
      <c r="A683" s="18">
        <v>35924</v>
      </c>
      <c r="B683" s="24">
        <f t="shared" si="11"/>
        <v>679</v>
      </c>
      <c r="C683" s="14" t="s">
        <v>201</v>
      </c>
      <c r="D683" s="38" t="s">
        <v>249</v>
      </c>
      <c r="E683" s="14">
        <v>2.11</v>
      </c>
      <c r="F683" s="14">
        <v>1.9550000000000001</v>
      </c>
      <c r="H683" s="14">
        <v>2.13</v>
      </c>
      <c r="K683" s="14">
        <v>2.06</v>
      </c>
      <c r="L683" s="19">
        <v>1.875</v>
      </c>
      <c r="M683" s="19">
        <v>1.83</v>
      </c>
      <c r="N683" s="14">
        <v>1.4450000000000001</v>
      </c>
      <c r="Q683" s="14">
        <v>2.29</v>
      </c>
      <c r="R683" s="14">
        <v>2.09</v>
      </c>
      <c r="T683" s="14">
        <v>2.0950000000000002</v>
      </c>
      <c r="U683" s="14">
        <v>2.09</v>
      </c>
      <c r="V683" s="14">
        <v>2.25</v>
      </c>
      <c r="X683" s="14">
        <v>2.375</v>
      </c>
      <c r="Y683" s="14">
        <v>2.39</v>
      </c>
    </row>
    <row r="684" spans="1:25" x14ac:dyDescent="0.25">
      <c r="A684" s="18">
        <v>35925</v>
      </c>
      <c r="B684" s="24">
        <f t="shared" si="11"/>
        <v>680</v>
      </c>
      <c r="C684" s="14" t="s">
        <v>202</v>
      </c>
      <c r="D684" s="38" t="s">
        <v>249</v>
      </c>
      <c r="E684" s="14">
        <v>2.11</v>
      </c>
      <c r="F684" s="14">
        <v>1.9550000000000001</v>
      </c>
      <c r="H684" s="14">
        <v>2.13</v>
      </c>
      <c r="K684" s="14">
        <v>2.06</v>
      </c>
      <c r="L684" s="19">
        <v>1.875</v>
      </c>
      <c r="M684" s="19">
        <v>1.83</v>
      </c>
      <c r="N684" s="14">
        <v>1.4450000000000001</v>
      </c>
      <c r="Q684" s="14">
        <v>2.29</v>
      </c>
      <c r="R684" s="14">
        <v>2.09</v>
      </c>
      <c r="T684" s="14">
        <v>2.0950000000000002</v>
      </c>
      <c r="U684" s="14">
        <v>2.09</v>
      </c>
      <c r="V684" s="14">
        <v>2.25</v>
      </c>
      <c r="X684" s="14">
        <v>2.375</v>
      </c>
      <c r="Y684" s="14">
        <v>2.39</v>
      </c>
    </row>
    <row r="685" spans="1:25" x14ac:dyDescent="0.25">
      <c r="A685" s="18">
        <v>35926</v>
      </c>
      <c r="B685" s="24">
        <f t="shared" si="11"/>
        <v>681</v>
      </c>
      <c r="C685" s="14" t="s">
        <v>196</v>
      </c>
      <c r="D685" s="38" t="s">
        <v>249</v>
      </c>
      <c r="E685" s="14">
        <v>2.1749999999999998</v>
      </c>
      <c r="F685" s="14">
        <v>2.0099999999999998</v>
      </c>
      <c r="H685" s="14">
        <v>2.2000000000000002</v>
      </c>
      <c r="K685" s="14">
        <v>2.11</v>
      </c>
      <c r="L685" s="19">
        <v>1.96</v>
      </c>
      <c r="M685" s="19">
        <v>1.88</v>
      </c>
      <c r="N685" s="14">
        <v>1.42</v>
      </c>
      <c r="Q685" s="14">
        <v>2.355</v>
      </c>
      <c r="R685" s="14">
        <v>2.1749999999999998</v>
      </c>
      <c r="T685" s="14">
        <v>2.11</v>
      </c>
      <c r="U685" s="14">
        <v>2.125</v>
      </c>
      <c r="V685" s="14">
        <v>2.3199999999999998</v>
      </c>
      <c r="X685" s="14">
        <v>2.41</v>
      </c>
      <c r="Y685" s="14">
        <v>2.4350000000000001</v>
      </c>
    </row>
    <row r="686" spans="1:25" x14ac:dyDescent="0.25">
      <c r="A686" s="18">
        <v>35927</v>
      </c>
      <c r="B686" s="24">
        <f t="shared" si="11"/>
        <v>682</v>
      </c>
      <c r="C686" s="14" t="s">
        <v>197</v>
      </c>
      <c r="D686" s="38" t="s">
        <v>249</v>
      </c>
      <c r="E686" s="14">
        <v>2.23</v>
      </c>
      <c r="F686" s="14">
        <v>2.0649999999999999</v>
      </c>
      <c r="H686" s="14">
        <v>2.25</v>
      </c>
      <c r="K686" s="14">
        <v>2.1349999999999998</v>
      </c>
      <c r="L686" s="19">
        <v>2</v>
      </c>
      <c r="M686" s="19">
        <v>1.9350000000000001</v>
      </c>
      <c r="N686" s="14">
        <v>1.375</v>
      </c>
      <c r="Q686" s="14">
        <v>2.38</v>
      </c>
      <c r="R686" s="14">
        <v>2.3199999999999998</v>
      </c>
      <c r="T686" s="14">
        <v>2.125</v>
      </c>
      <c r="U686" s="14">
        <v>2.145</v>
      </c>
      <c r="V686" s="14">
        <v>2.3450000000000002</v>
      </c>
      <c r="X686" s="14">
        <v>2.4750000000000001</v>
      </c>
      <c r="Y686" s="14">
        <v>2.4750000000000001</v>
      </c>
    </row>
    <row r="687" spans="1:25" x14ac:dyDescent="0.25">
      <c r="A687" s="18">
        <v>35928</v>
      </c>
      <c r="B687" s="24">
        <f t="shared" si="11"/>
        <v>683</v>
      </c>
      <c r="C687" s="14" t="s">
        <v>198</v>
      </c>
      <c r="D687" s="38" t="s">
        <v>249</v>
      </c>
      <c r="E687" s="14">
        <v>2.2349999999999999</v>
      </c>
      <c r="F687" s="14">
        <v>2.09</v>
      </c>
      <c r="H687" s="14">
        <v>2.2599999999999998</v>
      </c>
      <c r="K687" s="14">
        <v>2.1349999999999998</v>
      </c>
      <c r="L687" s="19">
        <v>2.0299999999999998</v>
      </c>
      <c r="M687" s="19">
        <v>1.9750000000000001</v>
      </c>
      <c r="N687" s="14">
        <v>1.42</v>
      </c>
      <c r="Q687" s="14">
        <v>2.39</v>
      </c>
      <c r="R687" s="14">
        <v>2.38</v>
      </c>
      <c r="T687" s="14">
        <v>2.125</v>
      </c>
      <c r="U687" s="14">
        <v>2.14</v>
      </c>
      <c r="V687" s="14">
        <v>2.355</v>
      </c>
      <c r="X687" s="14">
        <v>2.5049999999999999</v>
      </c>
      <c r="Y687" s="14">
        <v>2.5099999999999998</v>
      </c>
    </row>
    <row r="688" spans="1:25" x14ac:dyDescent="0.25">
      <c r="A688" s="18">
        <v>35929</v>
      </c>
      <c r="B688" s="24">
        <f t="shared" si="11"/>
        <v>684</v>
      </c>
      <c r="C688" s="14" t="s">
        <v>199</v>
      </c>
      <c r="D688" s="38" t="s">
        <v>249</v>
      </c>
      <c r="E688" s="14">
        <v>2.17</v>
      </c>
      <c r="F688" s="14">
        <v>2.0049999999999999</v>
      </c>
      <c r="H688" s="14">
        <v>2.1800000000000002</v>
      </c>
      <c r="K688" s="14">
        <v>2.0750000000000002</v>
      </c>
      <c r="L688" s="19">
        <v>1.9350000000000001</v>
      </c>
      <c r="M688" s="19">
        <v>1.875</v>
      </c>
      <c r="N688" s="14">
        <v>1.39</v>
      </c>
      <c r="Q688" s="14">
        <v>2.3250000000000002</v>
      </c>
      <c r="R688" s="14">
        <v>2.2999999999999998</v>
      </c>
      <c r="T688" s="14">
        <v>2.0750000000000002</v>
      </c>
      <c r="U688" s="14">
        <v>2.085</v>
      </c>
      <c r="V688" s="14">
        <v>2.29</v>
      </c>
      <c r="X688" s="14">
        <v>2.4049999999999998</v>
      </c>
      <c r="Y688" s="14">
        <v>2.4049999999999998</v>
      </c>
    </row>
    <row r="689" spans="1:25" x14ac:dyDescent="0.25">
      <c r="A689" s="18">
        <v>35930</v>
      </c>
      <c r="B689" s="24">
        <f t="shared" si="11"/>
        <v>685</v>
      </c>
      <c r="C689" s="14" t="s">
        <v>200</v>
      </c>
      <c r="D689" s="38" t="s">
        <v>249</v>
      </c>
      <c r="E689" s="14">
        <v>2.17</v>
      </c>
      <c r="F689" s="14">
        <v>1.98</v>
      </c>
      <c r="H689" s="14">
        <v>2.1850000000000001</v>
      </c>
      <c r="K689" s="14">
        <v>2.0750000000000002</v>
      </c>
      <c r="L689" s="19">
        <v>1.94</v>
      </c>
      <c r="M689" s="19">
        <v>1.865</v>
      </c>
      <c r="N689" s="14">
        <v>1.44</v>
      </c>
      <c r="Q689" s="14">
        <v>2.33</v>
      </c>
      <c r="R689" s="14">
        <v>2.2749999999999999</v>
      </c>
      <c r="T689" s="14">
        <v>2.0699999999999998</v>
      </c>
      <c r="U689" s="14">
        <v>2.08</v>
      </c>
      <c r="V689" s="14">
        <v>2.2850000000000001</v>
      </c>
      <c r="X689" s="14">
        <v>2.4049999999999998</v>
      </c>
      <c r="Y689" s="14">
        <v>2.415</v>
      </c>
    </row>
    <row r="690" spans="1:25" x14ac:dyDescent="0.25">
      <c r="A690" s="18">
        <v>35931</v>
      </c>
      <c r="B690" s="24">
        <f t="shared" si="11"/>
        <v>686</v>
      </c>
      <c r="C690" s="14" t="s">
        <v>201</v>
      </c>
      <c r="D690" s="38" t="s">
        <v>249</v>
      </c>
      <c r="E690" s="14">
        <v>2.17</v>
      </c>
      <c r="F690" s="14">
        <v>1.98</v>
      </c>
      <c r="H690" s="14">
        <v>2.1850000000000001</v>
      </c>
      <c r="K690" s="14">
        <v>2.0750000000000002</v>
      </c>
      <c r="L690" s="19">
        <v>1.94</v>
      </c>
      <c r="M690" s="19">
        <v>1.865</v>
      </c>
      <c r="N690" s="14">
        <v>1.44</v>
      </c>
      <c r="Q690" s="14">
        <v>2.33</v>
      </c>
      <c r="R690" s="14">
        <v>2.2749999999999999</v>
      </c>
      <c r="T690" s="14">
        <v>2.0699999999999998</v>
      </c>
      <c r="U690" s="14">
        <v>2.08</v>
      </c>
      <c r="V690" s="14">
        <v>2.2850000000000001</v>
      </c>
      <c r="X690" s="14">
        <v>2.4049999999999998</v>
      </c>
      <c r="Y690" s="14">
        <v>2.415</v>
      </c>
    </row>
    <row r="691" spans="1:25" x14ac:dyDescent="0.25">
      <c r="A691" s="18">
        <v>35932</v>
      </c>
      <c r="B691" s="24">
        <f t="shared" si="11"/>
        <v>687</v>
      </c>
      <c r="C691" s="14" t="s">
        <v>202</v>
      </c>
      <c r="D691" s="38" t="s">
        <v>249</v>
      </c>
      <c r="E691" s="14">
        <v>2.17</v>
      </c>
      <c r="F691" s="14">
        <v>1.98</v>
      </c>
      <c r="H691" s="14">
        <v>2.1850000000000001</v>
      </c>
      <c r="K691" s="14">
        <v>2.0750000000000002</v>
      </c>
      <c r="L691" s="19">
        <v>1.94</v>
      </c>
      <c r="M691" s="19">
        <v>1.865</v>
      </c>
      <c r="N691" s="14">
        <v>1.44</v>
      </c>
      <c r="Q691" s="14">
        <v>2.33</v>
      </c>
      <c r="R691" s="14">
        <v>2.2749999999999999</v>
      </c>
      <c r="T691" s="14">
        <v>2.0699999999999998</v>
      </c>
      <c r="U691" s="14">
        <v>2.08</v>
      </c>
      <c r="V691" s="14">
        <v>2.2850000000000001</v>
      </c>
      <c r="X691" s="14">
        <v>2.4049999999999998</v>
      </c>
      <c r="Y691" s="14">
        <v>2.415</v>
      </c>
    </row>
    <row r="692" spans="1:25" x14ac:dyDescent="0.25">
      <c r="A692" s="18">
        <v>35933</v>
      </c>
      <c r="B692" s="24">
        <f t="shared" si="11"/>
        <v>688</v>
      </c>
      <c r="C692" s="14" t="s">
        <v>196</v>
      </c>
      <c r="D692" s="38" t="s">
        <v>249</v>
      </c>
      <c r="E692" s="14">
        <v>2.19</v>
      </c>
      <c r="F692" s="14">
        <v>2.0950000000000002</v>
      </c>
      <c r="H692" s="14">
        <v>2.2000000000000002</v>
      </c>
      <c r="K692" s="14">
        <v>2.12</v>
      </c>
      <c r="L692" s="19">
        <v>2.04</v>
      </c>
      <c r="M692" s="19">
        <v>1.94</v>
      </c>
      <c r="N692" s="14">
        <v>1.37</v>
      </c>
      <c r="Q692" s="14">
        <v>2.35</v>
      </c>
      <c r="R692" s="14">
        <v>2.34</v>
      </c>
      <c r="T692" s="14">
        <v>2.125</v>
      </c>
      <c r="U692" s="14">
        <v>2.1349999999999998</v>
      </c>
      <c r="V692" s="14">
        <v>2.34</v>
      </c>
      <c r="X692" s="14">
        <v>2.44</v>
      </c>
      <c r="Y692" s="14">
        <v>2.4550000000000001</v>
      </c>
    </row>
    <row r="693" spans="1:25" x14ac:dyDescent="0.25">
      <c r="A693" s="18">
        <v>35934</v>
      </c>
      <c r="B693" s="24">
        <f t="shared" si="11"/>
        <v>689</v>
      </c>
      <c r="C693" s="14" t="s">
        <v>197</v>
      </c>
      <c r="D693" s="38" t="s">
        <v>249</v>
      </c>
      <c r="E693" s="14">
        <v>2.16</v>
      </c>
      <c r="F693" s="14">
        <v>2.0699999999999998</v>
      </c>
      <c r="H693" s="14">
        <v>2.1749999999999998</v>
      </c>
      <c r="K693" s="14">
        <v>2.09</v>
      </c>
      <c r="L693" s="19">
        <v>2.0099999999999998</v>
      </c>
      <c r="M693" s="19">
        <v>1.915</v>
      </c>
      <c r="N693" s="14">
        <v>1.4</v>
      </c>
      <c r="Q693" s="14">
        <v>2.31</v>
      </c>
      <c r="R693" s="14">
        <v>2.335</v>
      </c>
      <c r="T693" s="14">
        <v>2.1</v>
      </c>
      <c r="U693" s="14">
        <v>2.1</v>
      </c>
      <c r="V693" s="14">
        <v>2.2650000000000001</v>
      </c>
      <c r="X693" s="14">
        <v>2.415</v>
      </c>
      <c r="Y693" s="14">
        <v>2.4249999999999998</v>
      </c>
    </row>
    <row r="694" spans="1:25" x14ac:dyDescent="0.25">
      <c r="A694" s="18">
        <v>35935</v>
      </c>
      <c r="B694" s="24">
        <f t="shared" si="11"/>
        <v>690</v>
      </c>
      <c r="C694" s="14" t="s">
        <v>198</v>
      </c>
      <c r="D694" s="38" t="s">
        <v>249</v>
      </c>
      <c r="E694" s="14">
        <v>2.1749999999999998</v>
      </c>
      <c r="F694" s="14">
        <v>2.02</v>
      </c>
      <c r="H694" s="14">
        <v>2.1850000000000001</v>
      </c>
      <c r="K694" s="14">
        <v>2.1</v>
      </c>
      <c r="L694" s="19">
        <v>1.9450000000000001</v>
      </c>
      <c r="M694" s="19">
        <v>1.865</v>
      </c>
      <c r="N694" s="14">
        <v>1.405</v>
      </c>
      <c r="Q694" s="14">
        <v>2.335</v>
      </c>
      <c r="R694" s="14">
        <v>2.27</v>
      </c>
      <c r="T694" s="14">
        <v>2.105</v>
      </c>
      <c r="U694" s="14">
        <v>2.105</v>
      </c>
      <c r="V694" s="14">
        <v>2.29</v>
      </c>
      <c r="X694" s="14">
        <v>2.4300000000000002</v>
      </c>
      <c r="Y694" s="14">
        <v>2.44</v>
      </c>
    </row>
    <row r="695" spans="1:25" x14ac:dyDescent="0.25">
      <c r="A695" s="18">
        <v>35936</v>
      </c>
      <c r="B695" s="24">
        <f t="shared" si="11"/>
        <v>691</v>
      </c>
      <c r="C695" s="14" t="s">
        <v>199</v>
      </c>
      <c r="D695" s="38" t="s">
        <v>249</v>
      </c>
      <c r="E695" s="14">
        <v>2.105</v>
      </c>
      <c r="F695" s="14">
        <v>1.94</v>
      </c>
      <c r="H695" s="14">
        <v>2.125</v>
      </c>
      <c r="K695" s="14">
        <v>2.0299999999999998</v>
      </c>
      <c r="L695" s="19">
        <v>1.845</v>
      </c>
      <c r="M695" s="19">
        <v>1.7450000000000001</v>
      </c>
      <c r="N695" s="14">
        <v>1.385</v>
      </c>
      <c r="Q695" s="14">
        <v>2.2749999999999999</v>
      </c>
      <c r="R695" s="14">
        <v>2.165</v>
      </c>
      <c r="T695" s="14">
        <v>2.0449999999999999</v>
      </c>
      <c r="U695" s="14">
        <v>2.0449999999999999</v>
      </c>
      <c r="V695" s="14">
        <v>2.2149999999999999</v>
      </c>
      <c r="X695" s="14">
        <v>2.37</v>
      </c>
      <c r="Y695" s="14">
        <v>2.39</v>
      </c>
    </row>
    <row r="696" spans="1:25" x14ac:dyDescent="0.25">
      <c r="A696" s="18">
        <v>35937</v>
      </c>
      <c r="B696" s="24">
        <f t="shared" si="11"/>
        <v>692</v>
      </c>
      <c r="C696" s="14" t="s">
        <v>200</v>
      </c>
      <c r="D696" s="38" t="s">
        <v>249</v>
      </c>
      <c r="E696" s="14">
        <v>2.0099999999999998</v>
      </c>
      <c r="F696" s="14">
        <v>1.81</v>
      </c>
      <c r="H696" s="14">
        <v>2.0099999999999998</v>
      </c>
      <c r="K696" s="14">
        <v>1.9</v>
      </c>
      <c r="L696" s="19">
        <v>1.6950000000000001</v>
      </c>
      <c r="M696" s="19">
        <v>1.605</v>
      </c>
      <c r="N696" s="14">
        <v>1.37</v>
      </c>
      <c r="Q696" s="14">
        <v>2.17</v>
      </c>
      <c r="R696" s="14">
        <v>2.0049999999999999</v>
      </c>
      <c r="T696" s="14">
        <v>1.915</v>
      </c>
      <c r="U696" s="14">
        <v>1.915</v>
      </c>
      <c r="V696" s="14">
        <v>2.0649999999999999</v>
      </c>
      <c r="X696" s="14">
        <v>2.23</v>
      </c>
      <c r="Y696" s="14">
        <v>2.2549999999999999</v>
      </c>
    </row>
    <row r="697" spans="1:25" x14ac:dyDescent="0.25">
      <c r="A697" s="18">
        <v>35938</v>
      </c>
      <c r="B697" s="24">
        <f t="shared" si="11"/>
        <v>693</v>
      </c>
      <c r="C697" s="14" t="s">
        <v>201</v>
      </c>
      <c r="D697" s="38" t="s">
        <v>249</v>
      </c>
      <c r="E697" s="14">
        <v>2.0099999999999998</v>
      </c>
      <c r="F697" s="14">
        <v>1.81</v>
      </c>
      <c r="H697" s="14">
        <v>2.0099999999999998</v>
      </c>
      <c r="K697" s="14">
        <v>1.9</v>
      </c>
      <c r="L697" s="19">
        <v>1.6950000000000001</v>
      </c>
      <c r="M697" s="19">
        <v>1.605</v>
      </c>
      <c r="N697" s="14">
        <v>1.37</v>
      </c>
      <c r="Q697" s="14">
        <v>2.17</v>
      </c>
      <c r="R697" s="14">
        <v>2.0049999999999999</v>
      </c>
      <c r="T697" s="14">
        <v>1.915</v>
      </c>
      <c r="U697" s="14">
        <v>1.915</v>
      </c>
      <c r="V697" s="14">
        <v>2.0649999999999999</v>
      </c>
      <c r="X697" s="14">
        <v>2.23</v>
      </c>
      <c r="Y697" s="14">
        <v>2.2549999999999999</v>
      </c>
    </row>
    <row r="698" spans="1:25" x14ac:dyDescent="0.25">
      <c r="A698" s="18">
        <v>35939</v>
      </c>
      <c r="B698" s="24">
        <f t="shared" si="11"/>
        <v>694</v>
      </c>
      <c r="C698" s="14" t="s">
        <v>202</v>
      </c>
      <c r="D698" s="38" t="s">
        <v>249</v>
      </c>
      <c r="E698" s="14">
        <v>2.0099999999999998</v>
      </c>
      <c r="F698" s="14">
        <v>1.81</v>
      </c>
      <c r="H698" s="14">
        <v>2.0099999999999998</v>
      </c>
      <c r="K698" s="14">
        <v>1.9</v>
      </c>
      <c r="L698" s="19">
        <v>1.6950000000000001</v>
      </c>
      <c r="M698" s="19">
        <v>1.605</v>
      </c>
      <c r="N698" s="14">
        <v>1.37</v>
      </c>
      <c r="Q698" s="14">
        <v>2.17</v>
      </c>
      <c r="R698" s="14">
        <v>2.0049999999999999</v>
      </c>
      <c r="T698" s="14">
        <v>1.915</v>
      </c>
      <c r="U698" s="14">
        <v>1.915</v>
      </c>
      <c r="V698" s="14">
        <v>2.0649999999999999</v>
      </c>
      <c r="X698" s="14">
        <v>2.23</v>
      </c>
      <c r="Y698" s="14">
        <v>2.2549999999999999</v>
      </c>
    </row>
    <row r="699" spans="1:25" x14ac:dyDescent="0.25">
      <c r="A699" s="18">
        <v>35940</v>
      </c>
      <c r="B699" s="24">
        <f t="shared" si="11"/>
        <v>695</v>
      </c>
      <c r="C699" s="14" t="s">
        <v>196</v>
      </c>
      <c r="D699" s="38" t="s">
        <v>249</v>
      </c>
      <c r="E699" s="14">
        <v>2.0099999999999998</v>
      </c>
      <c r="F699" s="14">
        <v>1.81</v>
      </c>
      <c r="H699" s="14">
        <v>2.0099999999999998</v>
      </c>
      <c r="K699" s="14">
        <v>1.9</v>
      </c>
      <c r="L699" s="19">
        <v>1.6950000000000001</v>
      </c>
      <c r="M699" s="19">
        <v>1.605</v>
      </c>
      <c r="N699" s="14">
        <v>1.37</v>
      </c>
      <c r="Q699" s="14">
        <v>2.17</v>
      </c>
      <c r="R699" s="14">
        <v>2.0049999999999999</v>
      </c>
      <c r="T699" s="14">
        <v>1.915</v>
      </c>
      <c r="U699" s="14">
        <v>1.915</v>
      </c>
      <c r="V699" s="14">
        <v>2.0649999999999999</v>
      </c>
      <c r="X699" s="14">
        <v>2.23</v>
      </c>
      <c r="Y699" s="14">
        <v>2.2549999999999999</v>
      </c>
    </row>
    <row r="700" spans="1:25" x14ac:dyDescent="0.25">
      <c r="A700" s="18">
        <v>35941</v>
      </c>
      <c r="B700" s="24">
        <f t="shared" si="11"/>
        <v>696</v>
      </c>
      <c r="C700" s="14" t="s">
        <v>197</v>
      </c>
      <c r="D700" s="38" t="s">
        <v>249</v>
      </c>
      <c r="E700" s="14">
        <v>2.09</v>
      </c>
      <c r="F700" s="14">
        <v>1.9</v>
      </c>
      <c r="H700" s="14">
        <v>2.1</v>
      </c>
      <c r="K700" s="14">
        <v>1.99</v>
      </c>
      <c r="L700" s="19">
        <v>1.8049999999999999</v>
      </c>
      <c r="M700" s="19">
        <v>1.71</v>
      </c>
      <c r="N700" s="14">
        <v>1.38</v>
      </c>
      <c r="Q700" s="14">
        <v>2.25</v>
      </c>
      <c r="R700" s="14">
        <v>2.125</v>
      </c>
      <c r="T700" s="14">
        <v>1.9750000000000001</v>
      </c>
      <c r="U700" s="14">
        <v>1.99</v>
      </c>
      <c r="V700" s="14">
        <v>2.19</v>
      </c>
      <c r="X700" s="14">
        <v>2.3250000000000002</v>
      </c>
      <c r="Y700" s="14">
        <v>2.3250000000000002</v>
      </c>
    </row>
    <row r="701" spans="1:25" x14ac:dyDescent="0.25">
      <c r="A701" s="18">
        <v>35942</v>
      </c>
      <c r="B701" s="24">
        <f t="shared" si="11"/>
        <v>697</v>
      </c>
      <c r="C701" s="14" t="s">
        <v>198</v>
      </c>
      <c r="D701" s="38" t="s">
        <v>249</v>
      </c>
      <c r="E701" s="14">
        <v>2.08</v>
      </c>
      <c r="F701" s="14">
        <v>1.865</v>
      </c>
      <c r="H701" s="14">
        <v>2.085</v>
      </c>
      <c r="K701" s="14">
        <v>1.95</v>
      </c>
      <c r="L701" s="19">
        <v>1.7749999999999999</v>
      </c>
      <c r="M701" s="19">
        <v>1.64</v>
      </c>
      <c r="N701" s="14">
        <v>1.375</v>
      </c>
      <c r="Q701" s="14">
        <v>2.2149999999999999</v>
      </c>
      <c r="R701" s="14">
        <v>2.0950000000000002</v>
      </c>
      <c r="T701" s="14">
        <v>1.93</v>
      </c>
      <c r="U701" s="14">
        <v>1.95</v>
      </c>
      <c r="V701" s="14">
        <v>2.1749999999999998</v>
      </c>
      <c r="X701" s="14">
        <v>2.3050000000000002</v>
      </c>
      <c r="Y701" s="14">
        <v>2.31</v>
      </c>
    </row>
    <row r="702" spans="1:25" x14ac:dyDescent="0.25">
      <c r="A702" s="18">
        <v>35943</v>
      </c>
      <c r="B702" s="24">
        <f t="shared" si="11"/>
        <v>698</v>
      </c>
      <c r="C702" s="14" t="s">
        <v>199</v>
      </c>
      <c r="D702" s="38" t="s">
        <v>249</v>
      </c>
      <c r="E702" s="14">
        <v>2.085</v>
      </c>
      <c r="F702" s="14">
        <v>1.88</v>
      </c>
      <c r="H702" s="14">
        <v>2.085</v>
      </c>
      <c r="K702" s="14">
        <v>1.9550000000000001</v>
      </c>
      <c r="L702" s="19">
        <v>1.7350000000000001</v>
      </c>
      <c r="M702" s="19">
        <v>1.615</v>
      </c>
      <c r="N702" s="14">
        <v>1.395</v>
      </c>
      <c r="Q702" s="14">
        <v>2.2050000000000001</v>
      </c>
      <c r="R702" s="14">
        <v>2.0950000000000002</v>
      </c>
      <c r="T702" s="14">
        <v>1.94</v>
      </c>
      <c r="U702" s="14">
        <v>1.9550000000000001</v>
      </c>
      <c r="V702" s="14">
        <v>2.2000000000000002</v>
      </c>
      <c r="X702" s="14">
        <v>2.3149999999999999</v>
      </c>
      <c r="Y702" s="14">
        <v>2.3149999999999999</v>
      </c>
    </row>
    <row r="703" spans="1:25" x14ac:dyDescent="0.25">
      <c r="A703" s="18">
        <v>35944</v>
      </c>
      <c r="B703" s="24">
        <f t="shared" si="11"/>
        <v>699</v>
      </c>
      <c r="C703" s="14" t="s">
        <v>200</v>
      </c>
      <c r="D703" s="38" t="s">
        <v>249</v>
      </c>
      <c r="E703" s="14">
        <v>2.1150000000000002</v>
      </c>
      <c r="F703" s="14">
        <v>1.92</v>
      </c>
      <c r="H703" s="14">
        <v>2.13</v>
      </c>
      <c r="K703" s="14">
        <v>2.0249999999999999</v>
      </c>
      <c r="L703" s="19">
        <v>1.71</v>
      </c>
      <c r="M703" s="19">
        <v>1.605</v>
      </c>
      <c r="N703" s="14">
        <v>1.42</v>
      </c>
      <c r="Q703" s="14">
        <v>2.2450000000000001</v>
      </c>
      <c r="R703" s="14">
        <v>2.0099999999999998</v>
      </c>
      <c r="T703" s="14">
        <v>2.0049999999999999</v>
      </c>
      <c r="U703" s="14">
        <v>2.0049999999999999</v>
      </c>
      <c r="V703" s="14">
        <v>2.2250000000000001</v>
      </c>
      <c r="X703" s="14">
        <v>2.3450000000000002</v>
      </c>
      <c r="Y703" s="14">
        <v>2.35</v>
      </c>
    </row>
    <row r="704" spans="1:25" x14ac:dyDescent="0.25">
      <c r="A704" s="18">
        <v>35945</v>
      </c>
      <c r="B704" s="24">
        <f t="shared" si="11"/>
        <v>700</v>
      </c>
      <c r="C704" s="14" t="s">
        <v>201</v>
      </c>
      <c r="D704" s="38" t="s">
        <v>249</v>
      </c>
      <c r="E704" s="14">
        <v>2.1150000000000002</v>
      </c>
      <c r="F704" s="14">
        <v>1.92</v>
      </c>
      <c r="H704" s="14">
        <v>2.13</v>
      </c>
      <c r="K704" s="14">
        <v>2.0249999999999999</v>
      </c>
      <c r="L704" s="19">
        <v>1.71</v>
      </c>
      <c r="M704" s="19">
        <v>1.605</v>
      </c>
      <c r="N704" s="14">
        <v>1.42</v>
      </c>
      <c r="Q704" s="14">
        <v>2.2450000000000001</v>
      </c>
      <c r="R704" s="14">
        <v>2.0099999999999998</v>
      </c>
      <c r="T704" s="14">
        <v>2.0049999999999999</v>
      </c>
      <c r="U704" s="14">
        <v>2.0049999999999999</v>
      </c>
      <c r="V704" s="14">
        <v>2.2250000000000001</v>
      </c>
      <c r="X704" s="14">
        <v>2.3450000000000002</v>
      </c>
      <c r="Y704" s="14">
        <v>2.35</v>
      </c>
    </row>
    <row r="705" spans="1:25" x14ac:dyDescent="0.25">
      <c r="A705" s="18">
        <v>35946</v>
      </c>
      <c r="B705" s="24">
        <f t="shared" si="11"/>
        <v>701</v>
      </c>
      <c r="C705" s="14" t="s">
        <v>202</v>
      </c>
      <c r="D705" s="38" t="s">
        <v>250</v>
      </c>
      <c r="E705" s="14">
        <v>2.1150000000000002</v>
      </c>
      <c r="F705" s="14">
        <v>1.92</v>
      </c>
      <c r="H705" s="14">
        <v>2.13</v>
      </c>
      <c r="K705" s="14">
        <v>2.0249999999999999</v>
      </c>
      <c r="L705" s="19">
        <v>1.71</v>
      </c>
      <c r="M705" s="19">
        <v>1.605</v>
      </c>
      <c r="N705" s="14">
        <v>1.42</v>
      </c>
      <c r="Q705" s="14">
        <v>2.2450000000000001</v>
      </c>
      <c r="R705" s="14">
        <v>2.0449999999999999</v>
      </c>
      <c r="T705" s="14">
        <v>2.0049999999999999</v>
      </c>
      <c r="U705" s="14">
        <v>2.0049999999999999</v>
      </c>
      <c r="V705" s="14">
        <v>2.1749999999999998</v>
      </c>
      <c r="X705" s="14">
        <v>2.3450000000000002</v>
      </c>
      <c r="Y705" s="14">
        <v>2.35</v>
      </c>
    </row>
    <row r="706" spans="1:25" x14ac:dyDescent="0.25">
      <c r="A706" s="18">
        <v>35947</v>
      </c>
      <c r="B706" s="24">
        <f t="shared" si="11"/>
        <v>702</v>
      </c>
      <c r="C706" s="14" t="s">
        <v>196</v>
      </c>
      <c r="D706" s="38" t="s">
        <v>250</v>
      </c>
      <c r="E706" s="14">
        <v>2.165</v>
      </c>
      <c r="F706" s="14">
        <v>1.9650000000000001</v>
      </c>
      <c r="H706" s="14">
        <v>2.1800000000000002</v>
      </c>
      <c r="K706" s="14">
        <v>2.105</v>
      </c>
      <c r="L706" s="19">
        <v>1.7549999999999999</v>
      </c>
      <c r="M706" s="19">
        <v>1.6</v>
      </c>
      <c r="N706" s="14">
        <v>1.39</v>
      </c>
      <c r="Q706" s="14">
        <v>2.2400000000000002</v>
      </c>
      <c r="R706" s="14">
        <v>2.0750000000000002</v>
      </c>
      <c r="T706" s="14">
        <v>2.09</v>
      </c>
      <c r="U706" s="14">
        <v>2.11</v>
      </c>
      <c r="V706" s="14">
        <v>2.2549999999999999</v>
      </c>
      <c r="X706" s="14">
        <v>2.3450000000000002</v>
      </c>
      <c r="Y706" s="14">
        <v>2.355</v>
      </c>
    </row>
    <row r="707" spans="1:25" x14ac:dyDescent="0.25">
      <c r="A707" s="18">
        <v>35948</v>
      </c>
      <c r="B707" s="24">
        <f t="shared" si="11"/>
        <v>703</v>
      </c>
      <c r="C707" s="14" t="s">
        <v>197</v>
      </c>
      <c r="D707" s="38" t="s">
        <v>250</v>
      </c>
      <c r="E707" s="14">
        <v>2.19</v>
      </c>
      <c r="F707" s="14">
        <v>1.98</v>
      </c>
      <c r="H707" s="14">
        <v>2.23</v>
      </c>
      <c r="K707" s="14">
        <v>2.0699999999999998</v>
      </c>
      <c r="L707" s="19">
        <v>1.74</v>
      </c>
      <c r="M707" s="19">
        <v>1.585</v>
      </c>
      <c r="N707" s="14">
        <v>1.385</v>
      </c>
      <c r="Q707" s="14">
        <v>2.2549999999999999</v>
      </c>
      <c r="R707" s="14">
        <v>2.0750000000000002</v>
      </c>
      <c r="T707" s="14">
        <v>2.09</v>
      </c>
      <c r="U707" s="14">
        <v>2.1</v>
      </c>
      <c r="V707" s="14">
        <v>2.2549999999999999</v>
      </c>
      <c r="X707" s="14">
        <v>2.36</v>
      </c>
      <c r="Y707" s="14">
        <v>2.36</v>
      </c>
    </row>
    <row r="708" spans="1:25" x14ac:dyDescent="0.25">
      <c r="A708" s="18">
        <v>35949</v>
      </c>
      <c r="B708" s="24">
        <f t="shared" si="11"/>
        <v>704</v>
      </c>
      <c r="C708" s="14" t="s">
        <v>198</v>
      </c>
      <c r="D708" s="38" t="s">
        <v>250</v>
      </c>
      <c r="E708" s="14">
        <v>2.12</v>
      </c>
      <c r="F708" s="14">
        <v>1.845</v>
      </c>
      <c r="H708" s="14">
        <v>2.145</v>
      </c>
      <c r="K708" s="14">
        <v>2.0299999999999998</v>
      </c>
      <c r="L708" s="19">
        <v>1.635</v>
      </c>
      <c r="M708" s="19">
        <v>1.52</v>
      </c>
      <c r="N708" s="14">
        <v>1.375</v>
      </c>
      <c r="Q708" s="14">
        <v>2.1949999999999998</v>
      </c>
      <c r="R708" s="14">
        <v>2.04</v>
      </c>
      <c r="T708" s="14">
        <v>2.0249999999999999</v>
      </c>
      <c r="U708" s="14">
        <v>2.04</v>
      </c>
      <c r="V708" s="14">
        <v>2.19</v>
      </c>
      <c r="X708" s="14">
        <v>2.2850000000000001</v>
      </c>
      <c r="Y708" s="14">
        <v>2.2949999999999999</v>
      </c>
    </row>
    <row r="709" spans="1:25" x14ac:dyDescent="0.25">
      <c r="A709" s="18">
        <v>35950</v>
      </c>
      <c r="B709" s="24">
        <f t="shared" si="11"/>
        <v>705</v>
      </c>
      <c r="C709" s="14" t="s">
        <v>199</v>
      </c>
      <c r="D709" s="38" t="s">
        <v>250</v>
      </c>
      <c r="E709" s="14">
        <v>2.0350000000000001</v>
      </c>
      <c r="F709" s="14">
        <v>1.72</v>
      </c>
      <c r="H709" s="14">
        <v>2.0550000000000002</v>
      </c>
      <c r="K709" s="14">
        <v>1.95</v>
      </c>
      <c r="L709" s="19">
        <v>1.52</v>
      </c>
      <c r="M709" s="19">
        <v>1.395</v>
      </c>
      <c r="N709" s="14">
        <v>1.325</v>
      </c>
      <c r="Q709" s="14">
        <v>2.13</v>
      </c>
      <c r="R709" s="14">
        <v>1.9550000000000001</v>
      </c>
      <c r="T709" s="14">
        <v>1.95</v>
      </c>
      <c r="U709" s="14">
        <v>1.9650000000000001</v>
      </c>
      <c r="V709" s="14">
        <v>2.0950000000000002</v>
      </c>
      <c r="X709" s="14">
        <v>2.2250000000000001</v>
      </c>
      <c r="Y709" s="14">
        <v>2.2400000000000002</v>
      </c>
    </row>
    <row r="710" spans="1:25" x14ac:dyDescent="0.25">
      <c r="A710" s="18">
        <v>35951</v>
      </c>
      <c r="B710" s="24">
        <f t="shared" si="11"/>
        <v>706</v>
      </c>
      <c r="C710" s="14" t="s">
        <v>200</v>
      </c>
      <c r="D710" s="38" t="s">
        <v>250</v>
      </c>
      <c r="E710" s="14">
        <v>2.0099999999999998</v>
      </c>
      <c r="F710" s="14">
        <v>1.645</v>
      </c>
      <c r="H710" s="14">
        <v>1.99</v>
      </c>
      <c r="K710" s="14">
        <v>1.91</v>
      </c>
      <c r="L710" s="19">
        <v>1.41</v>
      </c>
      <c r="M710" s="19">
        <v>1.3049999999999999</v>
      </c>
      <c r="N710" s="14">
        <v>1.26</v>
      </c>
      <c r="Q710" s="14">
        <v>2.105</v>
      </c>
      <c r="R710" s="14">
        <v>1.83</v>
      </c>
      <c r="T710" s="14">
        <v>1.92</v>
      </c>
      <c r="U710" s="14">
        <v>1.93</v>
      </c>
      <c r="V710" s="14">
        <v>2.0699999999999998</v>
      </c>
      <c r="X710" s="14">
        <v>2.1850000000000001</v>
      </c>
      <c r="Y710" s="14">
        <v>2.1949999999999998</v>
      </c>
    </row>
    <row r="711" spans="1:25" x14ac:dyDescent="0.25">
      <c r="A711" s="18">
        <v>35952</v>
      </c>
      <c r="B711" s="24">
        <f t="shared" si="11"/>
        <v>707</v>
      </c>
      <c r="C711" s="14" t="s">
        <v>201</v>
      </c>
      <c r="D711" s="38" t="s">
        <v>250</v>
      </c>
      <c r="E711" s="14">
        <v>2.0099999999999998</v>
      </c>
      <c r="F711" s="14">
        <v>1.645</v>
      </c>
      <c r="H711" s="14">
        <v>1.99</v>
      </c>
      <c r="K711" s="14">
        <v>1.91</v>
      </c>
      <c r="L711" s="19">
        <v>1.41</v>
      </c>
      <c r="M711" s="19">
        <v>1.3049999999999999</v>
      </c>
      <c r="N711" s="14">
        <v>1.26</v>
      </c>
      <c r="Q711" s="14">
        <v>2.105</v>
      </c>
      <c r="R711" s="14">
        <v>1.83</v>
      </c>
      <c r="T711" s="14">
        <v>1.92</v>
      </c>
      <c r="U711" s="14">
        <v>1.93</v>
      </c>
      <c r="V711" s="14">
        <v>2.0699999999999998</v>
      </c>
      <c r="X711" s="14">
        <v>2.1850000000000001</v>
      </c>
      <c r="Y711" s="14">
        <v>2.1949999999999998</v>
      </c>
    </row>
    <row r="712" spans="1:25" x14ac:dyDescent="0.25">
      <c r="A712" s="18">
        <v>35953</v>
      </c>
      <c r="B712" s="24">
        <f t="shared" ref="B712:B775" si="12">B711+1</f>
        <v>708</v>
      </c>
      <c r="C712" s="14" t="s">
        <v>202</v>
      </c>
      <c r="D712" s="38" t="s">
        <v>250</v>
      </c>
      <c r="E712" s="14">
        <v>2.0099999999999998</v>
      </c>
      <c r="F712" s="14">
        <v>1.645</v>
      </c>
      <c r="H712" s="14">
        <v>1.99</v>
      </c>
      <c r="K712" s="14">
        <v>1.91</v>
      </c>
      <c r="L712" s="19">
        <v>1.41</v>
      </c>
      <c r="M712" s="19">
        <v>1.3049999999999999</v>
      </c>
      <c r="N712" s="14">
        <v>1.26</v>
      </c>
      <c r="Q712" s="14">
        <v>2.105</v>
      </c>
      <c r="R712" s="14">
        <v>1.83</v>
      </c>
      <c r="T712" s="14">
        <v>1.92</v>
      </c>
      <c r="U712" s="14">
        <v>1.93</v>
      </c>
      <c r="V712" s="14">
        <v>2.0699999999999998</v>
      </c>
      <c r="X712" s="14">
        <v>2.1850000000000001</v>
      </c>
      <c r="Y712" s="14">
        <v>2.1949999999999998</v>
      </c>
    </row>
    <row r="713" spans="1:25" x14ac:dyDescent="0.25">
      <c r="A713" s="18">
        <v>35954</v>
      </c>
      <c r="B713" s="24">
        <f t="shared" si="12"/>
        <v>709</v>
      </c>
      <c r="C713" s="14" t="s">
        <v>196</v>
      </c>
      <c r="D713" s="38" t="s">
        <v>250</v>
      </c>
      <c r="E713" s="14">
        <v>2</v>
      </c>
      <c r="F713" s="14">
        <v>1.655</v>
      </c>
      <c r="H713" s="14">
        <v>2.0049999999999999</v>
      </c>
      <c r="K713" s="14">
        <v>1.9</v>
      </c>
      <c r="L713" s="19">
        <v>1.4550000000000001</v>
      </c>
      <c r="M713" s="19">
        <v>1.2949999999999999</v>
      </c>
      <c r="N713" s="14">
        <v>1.24</v>
      </c>
      <c r="Q713" s="14">
        <v>2.09</v>
      </c>
      <c r="R713" s="14">
        <v>1.85</v>
      </c>
      <c r="T713" s="14">
        <v>1.9</v>
      </c>
      <c r="U713" s="14">
        <v>1.92</v>
      </c>
      <c r="V713" s="14">
        <v>2.06</v>
      </c>
      <c r="X713" s="14">
        <v>2.165</v>
      </c>
      <c r="Y713" s="14">
        <v>2.16</v>
      </c>
    </row>
    <row r="714" spans="1:25" x14ac:dyDescent="0.25">
      <c r="A714" s="18">
        <v>35955</v>
      </c>
      <c r="B714" s="24">
        <f t="shared" si="12"/>
        <v>710</v>
      </c>
      <c r="C714" s="14" t="s">
        <v>197</v>
      </c>
      <c r="D714" s="38" t="s">
        <v>250</v>
      </c>
      <c r="E714" s="14">
        <v>2.0049999999999999</v>
      </c>
      <c r="F714" s="14">
        <v>1.7050000000000001</v>
      </c>
      <c r="H714" s="14">
        <v>2.0099999999999998</v>
      </c>
      <c r="K714" s="14">
        <v>1.885</v>
      </c>
      <c r="L714" s="19">
        <v>1.4850000000000001</v>
      </c>
      <c r="M714" s="19">
        <v>1.33</v>
      </c>
      <c r="N714" s="14">
        <v>1.24</v>
      </c>
      <c r="Q714" s="14">
        <v>2.0750000000000002</v>
      </c>
      <c r="R714" s="14">
        <v>1.88</v>
      </c>
      <c r="T714" s="14">
        <v>1.895</v>
      </c>
      <c r="U714" s="14">
        <v>1.895</v>
      </c>
      <c r="V714" s="14">
        <v>2.04</v>
      </c>
      <c r="X714" s="14">
        <v>2.14</v>
      </c>
      <c r="Y714" s="14">
        <v>2.145</v>
      </c>
    </row>
    <row r="715" spans="1:25" x14ac:dyDescent="0.25">
      <c r="A715" s="18">
        <v>35956</v>
      </c>
      <c r="B715" s="24">
        <f t="shared" si="12"/>
        <v>711</v>
      </c>
      <c r="C715" s="14" t="s">
        <v>198</v>
      </c>
      <c r="D715" s="38" t="s">
        <v>250</v>
      </c>
      <c r="E715" s="14">
        <v>1.97</v>
      </c>
      <c r="F715" s="14">
        <v>1.7849999999999999</v>
      </c>
      <c r="H715" s="14">
        <v>2.0150000000000001</v>
      </c>
      <c r="K715" s="14">
        <v>1.87</v>
      </c>
      <c r="L715" s="19">
        <v>1.5049999999999999</v>
      </c>
      <c r="M715" s="19">
        <v>1.35</v>
      </c>
      <c r="N715" s="14">
        <v>1.25</v>
      </c>
      <c r="Q715" s="14">
        <v>2.04</v>
      </c>
      <c r="R715" s="14">
        <v>1.905</v>
      </c>
      <c r="T715" s="14">
        <v>1.87</v>
      </c>
      <c r="U715" s="14">
        <v>1.885</v>
      </c>
      <c r="V715" s="14">
        <v>2.0150000000000001</v>
      </c>
      <c r="X715" s="14">
        <v>2.105</v>
      </c>
      <c r="Y715" s="14">
        <v>2.105</v>
      </c>
    </row>
    <row r="716" spans="1:25" x14ac:dyDescent="0.25">
      <c r="A716" s="18">
        <v>35957</v>
      </c>
      <c r="B716" s="24">
        <f t="shared" si="12"/>
        <v>712</v>
      </c>
      <c r="C716" s="14" t="s">
        <v>199</v>
      </c>
      <c r="D716" s="38" t="s">
        <v>250</v>
      </c>
      <c r="E716" s="14">
        <v>1.99</v>
      </c>
      <c r="F716" s="14">
        <v>1.85</v>
      </c>
      <c r="H716" s="14">
        <v>2.0449999999999999</v>
      </c>
      <c r="K716" s="14">
        <v>1.885</v>
      </c>
      <c r="L716" s="19">
        <v>1.54</v>
      </c>
      <c r="M716" s="19">
        <v>1.365</v>
      </c>
      <c r="N716" s="14">
        <v>1.25</v>
      </c>
      <c r="Q716" s="14">
        <v>2.0699999999999998</v>
      </c>
      <c r="R716" s="14">
        <v>1.93</v>
      </c>
      <c r="T716" s="14">
        <v>1.9</v>
      </c>
      <c r="U716" s="14">
        <v>1.905</v>
      </c>
      <c r="V716" s="14">
        <v>2.04</v>
      </c>
      <c r="X716" s="14">
        <v>2.165</v>
      </c>
      <c r="Y716" s="14">
        <v>2.16</v>
      </c>
    </row>
    <row r="717" spans="1:25" x14ac:dyDescent="0.25">
      <c r="A717" s="18">
        <v>35958</v>
      </c>
      <c r="B717" s="24">
        <f t="shared" si="12"/>
        <v>713</v>
      </c>
      <c r="C717" s="14" t="s">
        <v>200</v>
      </c>
      <c r="D717" s="38" t="s">
        <v>250</v>
      </c>
      <c r="E717" s="14">
        <v>2.0049999999999999</v>
      </c>
      <c r="F717" s="14">
        <v>1.81</v>
      </c>
      <c r="H717" s="14">
        <v>2.0550000000000002</v>
      </c>
      <c r="K717" s="14">
        <v>1.89</v>
      </c>
      <c r="L717" s="19">
        <v>1.415</v>
      </c>
      <c r="M717" s="19">
        <v>1.33</v>
      </c>
      <c r="N717" s="14">
        <v>1.2250000000000001</v>
      </c>
      <c r="Q717" s="14">
        <v>2.11</v>
      </c>
      <c r="R717" s="14">
        <v>1.835</v>
      </c>
      <c r="T717" s="14">
        <v>1.9</v>
      </c>
      <c r="U717" s="14">
        <v>1.91</v>
      </c>
      <c r="V717" s="14">
        <v>2.0550000000000002</v>
      </c>
      <c r="X717" s="14">
        <v>2.16</v>
      </c>
      <c r="Y717" s="14">
        <v>2.16</v>
      </c>
    </row>
    <row r="718" spans="1:25" x14ac:dyDescent="0.25">
      <c r="A718" s="18">
        <v>35959</v>
      </c>
      <c r="B718" s="24">
        <f t="shared" si="12"/>
        <v>714</v>
      </c>
      <c r="C718" s="14" t="s">
        <v>201</v>
      </c>
      <c r="D718" s="38" t="s">
        <v>250</v>
      </c>
      <c r="E718" s="14">
        <v>2.0049999999999999</v>
      </c>
      <c r="F718" s="14">
        <v>1.81</v>
      </c>
      <c r="H718" s="14">
        <v>2.0550000000000002</v>
      </c>
      <c r="K718" s="14">
        <v>1.89</v>
      </c>
      <c r="L718" s="19">
        <v>1.415</v>
      </c>
      <c r="M718" s="19">
        <v>1.33</v>
      </c>
      <c r="N718" s="14">
        <v>1.2250000000000001</v>
      </c>
      <c r="Q718" s="14">
        <v>2.11</v>
      </c>
      <c r="R718" s="14">
        <v>1.835</v>
      </c>
      <c r="T718" s="14">
        <v>1.9</v>
      </c>
      <c r="U718" s="14">
        <v>1.91</v>
      </c>
      <c r="V718" s="14">
        <v>2.0550000000000002</v>
      </c>
      <c r="X718" s="14">
        <v>2.16</v>
      </c>
      <c r="Y718" s="14">
        <v>2.16</v>
      </c>
    </row>
    <row r="719" spans="1:25" x14ac:dyDescent="0.25">
      <c r="A719" s="18">
        <v>35960</v>
      </c>
      <c r="B719" s="24">
        <f t="shared" si="12"/>
        <v>715</v>
      </c>
      <c r="C719" s="14" t="s">
        <v>202</v>
      </c>
      <c r="D719" s="38" t="s">
        <v>250</v>
      </c>
      <c r="E719" s="14">
        <v>2.0049999999999999</v>
      </c>
      <c r="F719" s="14">
        <v>1.81</v>
      </c>
      <c r="H719" s="14">
        <v>2.0550000000000002</v>
      </c>
      <c r="K719" s="14">
        <v>1.89</v>
      </c>
      <c r="L719" s="19">
        <v>1.415</v>
      </c>
      <c r="M719" s="19">
        <v>1.33</v>
      </c>
      <c r="N719" s="14">
        <v>1.2250000000000001</v>
      </c>
      <c r="Q719" s="14">
        <v>2.11</v>
      </c>
      <c r="R719" s="14">
        <v>1.835</v>
      </c>
      <c r="T719" s="14">
        <v>1.9</v>
      </c>
      <c r="U719" s="14">
        <v>1.91</v>
      </c>
      <c r="V719" s="14">
        <v>2.0550000000000002</v>
      </c>
      <c r="X719" s="14">
        <v>2.16</v>
      </c>
      <c r="Y719" s="14">
        <v>2.16</v>
      </c>
    </row>
    <row r="720" spans="1:25" x14ac:dyDescent="0.25">
      <c r="A720" s="18">
        <v>35961</v>
      </c>
      <c r="B720" s="24">
        <f t="shared" si="12"/>
        <v>716</v>
      </c>
      <c r="C720" s="14" t="s">
        <v>196</v>
      </c>
      <c r="D720" s="38" t="s">
        <v>250</v>
      </c>
      <c r="E720" s="14">
        <v>2.085</v>
      </c>
      <c r="F720" s="14">
        <v>1.915</v>
      </c>
      <c r="H720" s="14">
        <v>2.145</v>
      </c>
      <c r="K720" s="14">
        <v>1.9750000000000001</v>
      </c>
      <c r="L720" s="19">
        <v>1.5549999999999999</v>
      </c>
      <c r="M720" s="19">
        <v>1.47</v>
      </c>
      <c r="N720" s="14">
        <v>1.32</v>
      </c>
      <c r="Q720" s="14">
        <v>2.17</v>
      </c>
      <c r="R720" s="14">
        <v>1.95</v>
      </c>
      <c r="T720" s="14">
        <v>1.9750000000000001</v>
      </c>
      <c r="U720" s="14">
        <v>1.9850000000000001</v>
      </c>
      <c r="V720" s="14">
        <v>2.13</v>
      </c>
      <c r="X720" s="14">
        <v>2.2400000000000002</v>
      </c>
      <c r="Y720" s="14">
        <v>2.25</v>
      </c>
    </row>
    <row r="721" spans="1:25" x14ac:dyDescent="0.25">
      <c r="A721" s="18">
        <v>35962</v>
      </c>
      <c r="B721" s="24">
        <f t="shared" si="12"/>
        <v>717</v>
      </c>
      <c r="C721" s="14" t="s">
        <v>197</v>
      </c>
      <c r="D721" s="38" t="s">
        <v>250</v>
      </c>
      <c r="E721" s="14">
        <v>2.09</v>
      </c>
      <c r="F721" s="14">
        <v>1.925</v>
      </c>
      <c r="H721" s="14">
        <v>2.145</v>
      </c>
      <c r="K721" s="14">
        <v>1.97</v>
      </c>
      <c r="L721" s="19">
        <v>1.6</v>
      </c>
      <c r="M721" s="19">
        <v>1.52</v>
      </c>
      <c r="N721" s="14">
        <v>1.4</v>
      </c>
      <c r="Q721" s="14">
        <v>2.1850000000000001</v>
      </c>
      <c r="R721" s="14">
        <v>1.9950000000000001</v>
      </c>
      <c r="T721" s="14">
        <v>1.98</v>
      </c>
      <c r="U721" s="14">
        <v>1.9850000000000001</v>
      </c>
      <c r="V721" s="14">
        <v>2.14</v>
      </c>
      <c r="X721" s="14">
        <v>2.2549999999999999</v>
      </c>
      <c r="Y721" s="14">
        <v>2.2650000000000001</v>
      </c>
    </row>
    <row r="722" spans="1:25" x14ac:dyDescent="0.25">
      <c r="A722" s="18">
        <v>35963</v>
      </c>
      <c r="B722" s="24">
        <f t="shared" si="12"/>
        <v>718</v>
      </c>
      <c r="C722" s="14" t="s">
        <v>198</v>
      </c>
      <c r="D722" s="38" t="s">
        <v>250</v>
      </c>
      <c r="E722" s="14">
        <v>2.0249999999999999</v>
      </c>
      <c r="F722" s="14">
        <v>1.87</v>
      </c>
      <c r="H722" s="14">
        <v>2.0649999999999999</v>
      </c>
      <c r="K722" s="14">
        <v>1.9450000000000001</v>
      </c>
      <c r="L722" s="19">
        <v>1.615</v>
      </c>
      <c r="M722" s="19">
        <v>1.54</v>
      </c>
      <c r="N722" s="14">
        <v>1.405</v>
      </c>
      <c r="Q722" s="14">
        <v>2.125</v>
      </c>
      <c r="R722" s="14">
        <v>2.02</v>
      </c>
      <c r="T722" s="14">
        <v>1.9450000000000001</v>
      </c>
      <c r="U722" s="14">
        <v>1.9550000000000001</v>
      </c>
      <c r="V722" s="14">
        <v>2.08</v>
      </c>
      <c r="X722" s="14">
        <v>2.1850000000000001</v>
      </c>
      <c r="Y722" s="14">
        <v>2.1949999999999998</v>
      </c>
    </row>
    <row r="723" spans="1:25" x14ac:dyDescent="0.25">
      <c r="A723" s="18">
        <v>35964</v>
      </c>
      <c r="B723" s="24">
        <f t="shared" si="12"/>
        <v>719</v>
      </c>
      <c r="C723" s="14" t="s">
        <v>199</v>
      </c>
      <c r="D723" s="38" t="s">
        <v>250</v>
      </c>
      <c r="E723" s="14">
        <v>2.15</v>
      </c>
      <c r="F723" s="14">
        <v>1.97</v>
      </c>
      <c r="H723" s="14">
        <v>2.1850000000000001</v>
      </c>
      <c r="K723" s="14">
        <v>2.0550000000000002</v>
      </c>
      <c r="L723" s="19">
        <v>1.74</v>
      </c>
      <c r="M723" s="19">
        <v>1.605</v>
      </c>
      <c r="N723" s="14">
        <v>1.4450000000000001</v>
      </c>
      <c r="Q723" s="14">
        <v>2.2200000000000002</v>
      </c>
      <c r="R723" s="14">
        <v>2.09</v>
      </c>
      <c r="T723" s="14">
        <v>2.06</v>
      </c>
      <c r="U723" s="14">
        <v>2.0699999999999998</v>
      </c>
      <c r="V723" s="14">
        <v>2.19</v>
      </c>
      <c r="X723" s="14">
        <v>2.3050000000000002</v>
      </c>
      <c r="Y723" s="14">
        <v>2.3050000000000002</v>
      </c>
    </row>
    <row r="724" spans="1:25" x14ac:dyDescent="0.25">
      <c r="A724" s="18">
        <v>35965</v>
      </c>
      <c r="B724" s="24">
        <f t="shared" si="12"/>
        <v>720</v>
      </c>
      <c r="C724" s="14" t="s">
        <v>200</v>
      </c>
      <c r="D724" s="38" t="s">
        <v>250</v>
      </c>
      <c r="E724" s="14">
        <v>2.1949999999999998</v>
      </c>
      <c r="F724" s="14">
        <v>2.0150000000000001</v>
      </c>
      <c r="H724" s="14">
        <v>2.2450000000000001</v>
      </c>
      <c r="K724" s="14">
        <v>2.1</v>
      </c>
      <c r="L724" s="19">
        <v>1.8149999999999999</v>
      </c>
      <c r="M724" s="19">
        <v>1.7749999999999999</v>
      </c>
      <c r="N724" s="14">
        <v>1.52</v>
      </c>
      <c r="Q724" s="14">
        <v>2.2650000000000001</v>
      </c>
      <c r="R724" s="14">
        <v>2.085</v>
      </c>
      <c r="T724" s="14">
        <v>2.105</v>
      </c>
      <c r="U724" s="14">
        <v>2.1150000000000002</v>
      </c>
      <c r="V724" s="14">
        <v>2.2650000000000001</v>
      </c>
      <c r="X724" s="14">
        <v>2.34</v>
      </c>
      <c r="Y724" s="14">
        <v>2.34</v>
      </c>
    </row>
    <row r="725" spans="1:25" x14ac:dyDescent="0.25">
      <c r="A725" s="18">
        <v>35966</v>
      </c>
      <c r="B725" s="24">
        <f t="shared" si="12"/>
        <v>721</v>
      </c>
      <c r="C725" s="14" t="s">
        <v>201</v>
      </c>
      <c r="D725" s="38" t="s">
        <v>250</v>
      </c>
      <c r="E725" s="14">
        <v>2.1949999999999998</v>
      </c>
      <c r="F725" s="14">
        <v>2.0150000000000001</v>
      </c>
      <c r="H725" s="14">
        <v>2.2450000000000001</v>
      </c>
      <c r="K725" s="14">
        <v>2.1</v>
      </c>
      <c r="L725" s="19">
        <v>1.8149999999999999</v>
      </c>
      <c r="M725" s="19">
        <v>1.7749999999999999</v>
      </c>
      <c r="N725" s="14">
        <v>1.52</v>
      </c>
      <c r="Q725" s="14">
        <v>2.2650000000000001</v>
      </c>
      <c r="R725" s="14">
        <v>2.085</v>
      </c>
      <c r="T725" s="14">
        <v>2.105</v>
      </c>
      <c r="U725" s="14">
        <v>2.1150000000000002</v>
      </c>
      <c r="V725" s="14">
        <v>2.2650000000000001</v>
      </c>
      <c r="X725" s="14">
        <v>2.34</v>
      </c>
      <c r="Y725" s="14">
        <v>2.34</v>
      </c>
    </row>
    <row r="726" spans="1:25" x14ac:dyDescent="0.25">
      <c r="A726" s="18">
        <v>35967</v>
      </c>
      <c r="B726" s="24">
        <f t="shared" si="12"/>
        <v>722</v>
      </c>
      <c r="C726" s="14" t="s">
        <v>202</v>
      </c>
      <c r="D726" s="38" t="s">
        <v>250</v>
      </c>
      <c r="E726" s="14">
        <v>2.1949999999999998</v>
      </c>
      <c r="F726" s="14">
        <v>2.0150000000000001</v>
      </c>
      <c r="H726" s="14">
        <v>2.2450000000000001</v>
      </c>
      <c r="K726" s="14">
        <v>2.1</v>
      </c>
      <c r="L726" s="19">
        <v>1.8149999999999999</v>
      </c>
      <c r="M726" s="19">
        <v>1.7749999999999999</v>
      </c>
      <c r="N726" s="14">
        <v>1.52</v>
      </c>
      <c r="Q726" s="14">
        <v>2.2650000000000001</v>
      </c>
      <c r="R726" s="14">
        <v>2.085</v>
      </c>
      <c r="T726" s="14">
        <v>2.105</v>
      </c>
      <c r="U726" s="14">
        <v>2.1150000000000002</v>
      </c>
      <c r="V726" s="14">
        <v>2.2650000000000001</v>
      </c>
      <c r="X726" s="14">
        <v>2.34</v>
      </c>
      <c r="Y726" s="14">
        <v>2.34</v>
      </c>
    </row>
    <row r="727" spans="1:25" x14ac:dyDescent="0.25">
      <c r="A727" s="18">
        <v>35968</v>
      </c>
      <c r="B727" s="24">
        <f t="shared" si="12"/>
        <v>723</v>
      </c>
      <c r="C727" s="14" t="s">
        <v>196</v>
      </c>
      <c r="D727" s="38" t="s">
        <v>250</v>
      </c>
      <c r="E727" s="14">
        <v>2.3450000000000002</v>
      </c>
      <c r="F727" s="14">
        <v>2.17</v>
      </c>
      <c r="H727" s="14">
        <v>2.37</v>
      </c>
      <c r="K727" s="14">
        <v>2.2599999999999998</v>
      </c>
      <c r="L727" s="19">
        <v>1.9750000000000001</v>
      </c>
      <c r="M727" s="19">
        <v>1.7350000000000001</v>
      </c>
      <c r="N727" s="14">
        <v>1.55</v>
      </c>
      <c r="Q727" s="14">
        <v>2.4449999999999998</v>
      </c>
      <c r="R727" s="14">
        <v>2.2799999999999998</v>
      </c>
      <c r="T727" s="14">
        <v>2.2599999999999998</v>
      </c>
      <c r="U727" s="14">
        <v>2.27</v>
      </c>
      <c r="V727" s="14">
        <v>2.4350000000000001</v>
      </c>
      <c r="X727" s="14">
        <v>2.5249999999999999</v>
      </c>
      <c r="Y727" s="14">
        <v>2.5350000000000001</v>
      </c>
    </row>
    <row r="728" spans="1:25" x14ac:dyDescent="0.25">
      <c r="A728" s="18">
        <v>35969</v>
      </c>
      <c r="B728" s="24">
        <f t="shared" si="12"/>
        <v>724</v>
      </c>
      <c r="C728" s="14" t="s">
        <v>197</v>
      </c>
      <c r="D728" s="38" t="s">
        <v>250</v>
      </c>
      <c r="E728" s="14">
        <v>2.37</v>
      </c>
      <c r="F728" s="14">
        <v>2.1850000000000001</v>
      </c>
      <c r="H728" s="14">
        <v>2.39</v>
      </c>
      <c r="K728" s="14">
        <v>2.2749999999999999</v>
      </c>
      <c r="L728" s="19">
        <v>1.94</v>
      </c>
      <c r="M728" s="19">
        <v>1.7050000000000001</v>
      </c>
      <c r="N728" s="14">
        <v>1.5</v>
      </c>
      <c r="Q728" s="14">
        <v>2.4550000000000001</v>
      </c>
      <c r="R728" s="14">
        <v>2.2650000000000001</v>
      </c>
      <c r="T728" s="14">
        <v>2.27</v>
      </c>
      <c r="U728" s="14">
        <v>2.2749999999999999</v>
      </c>
      <c r="V728" s="14">
        <v>2.4350000000000001</v>
      </c>
      <c r="X728" s="14">
        <v>2.5350000000000001</v>
      </c>
      <c r="Y728" s="14">
        <v>2.5499999999999998</v>
      </c>
    </row>
    <row r="729" spans="1:25" x14ac:dyDescent="0.25">
      <c r="A729" s="18">
        <v>35970</v>
      </c>
      <c r="B729" s="24">
        <f t="shared" si="12"/>
        <v>725</v>
      </c>
      <c r="C729" s="14" t="s">
        <v>198</v>
      </c>
      <c r="D729" s="38" t="s">
        <v>250</v>
      </c>
      <c r="E729" s="14">
        <v>2.4049999999999998</v>
      </c>
      <c r="F729" s="14">
        <v>2.2400000000000002</v>
      </c>
      <c r="H729" s="14">
        <v>2.4550000000000001</v>
      </c>
      <c r="K729" s="14">
        <v>2.3050000000000002</v>
      </c>
      <c r="L729" s="19">
        <v>1.9350000000000001</v>
      </c>
      <c r="M729" s="19">
        <v>1.68</v>
      </c>
      <c r="N729" s="14">
        <v>1.53</v>
      </c>
      <c r="Q729" s="14">
        <v>2.4950000000000001</v>
      </c>
      <c r="R729" s="14">
        <v>2.2549999999999999</v>
      </c>
      <c r="T729" s="14">
        <v>2.31</v>
      </c>
      <c r="U729" s="14">
        <v>2.31</v>
      </c>
      <c r="V729" s="14">
        <v>2.5049999999999999</v>
      </c>
      <c r="X729" s="14">
        <v>2.625</v>
      </c>
      <c r="Y729" s="14">
        <v>2.645</v>
      </c>
    </row>
    <row r="730" spans="1:25" x14ac:dyDescent="0.25">
      <c r="A730" s="18">
        <v>35971</v>
      </c>
      <c r="B730" s="24">
        <f t="shared" si="12"/>
        <v>726</v>
      </c>
      <c r="C730" s="14" t="s">
        <v>199</v>
      </c>
      <c r="D730" s="38" t="s">
        <v>250</v>
      </c>
      <c r="E730" s="14">
        <v>2.38</v>
      </c>
      <c r="F730" s="14">
        <v>2.2250000000000001</v>
      </c>
      <c r="H730" s="14">
        <v>2.415</v>
      </c>
      <c r="K730" s="14">
        <v>2.29</v>
      </c>
      <c r="L730" s="19">
        <v>1.885</v>
      </c>
      <c r="M730" s="19">
        <v>1.625</v>
      </c>
      <c r="N730" s="14">
        <v>1.51</v>
      </c>
      <c r="Q730" s="14">
        <v>2.4900000000000002</v>
      </c>
      <c r="R730" s="14">
        <v>2.19</v>
      </c>
      <c r="T730" s="14">
        <v>2.2999999999999998</v>
      </c>
      <c r="U730" s="14">
        <v>2.31</v>
      </c>
      <c r="V730" s="14">
        <v>2.4649999999999999</v>
      </c>
      <c r="X730" s="14">
        <v>2.625</v>
      </c>
      <c r="Y730" s="14">
        <v>2.645</v>
      </c>
    </row>
    <row r="731" spans="1:25" x14ac:dyDescent="0.25">
      <c r="A731" s="18">
        <v>35972</v>
      </c>
      <c r="B731" s="24">
        <f t="shared" si="12"/>
        <v>727</v>
      </c>
      <c r="C731" s="14" t="s">
        <v>200</v>
      </c>
      <c r="D731" s="38" t="s">
        <v>250</v>
      </c>
      <c r="E731" s="14">
        <v>2.4049999999999998</v>
      </c>
      <c r="F731" s="14">
        <v>2.1800000000000002</v>
      </c>
      <c r="H731" s="14">
        <v>2.42</v>
      </c>
      <c r="K731" s="14">
        <v>2.29</v>
      </c>
      <c r="L731" s="19">
        <v>1.64</v>
      </c>
      <c r="M731" s="19">
        <v>1.56</v>
      </c>
      <c r="N731" s="14">
        <v>1.4750000000000001</v>
      </c>
      <c r="Q731" s="14">
        <v>2.5150000000000001</v>
      </c>
      <c r="R731" s="14">
        <v>2.0299999999999998</v>
      </c>
      <c r="T731" s="14">
        <v>2.2949999999999999</v>
      </c>
      <c r="U731" s="14">
        <v>2.3050000000000002</v>
      </c>
      <c r="V731" s="14">
        <v>2.48</v>
      </c>
      <c r="X731" s="14">
        <v>2.6549999999999998</v>
      </c>
      <c r="Y731" s="14">
        <v>2.665</v>
      </c>
    </row>
    <row r="732" spans="1:25" x14ac:dyDescent="0.25">
      <c r="A732" s="18">
        <v>35973</v>
      </c>
      <c r="B732" s="24">
        <f t="shared" si="12"/>
        <v>728</v>
      </c>
      <c r="C732" s="14" t="s">
        <v>201</v>
      </c>
      <c r="D732" s="38" t="s">
        <v>250</v>
      </c>
      <c r="E732" s="14">
        <v>2.4049999999999998</v>
      </c>
      <c r="F732" s="14">
        <v>2.1800000000000002</v>
      </c>
      <c r="H732" s="14">
        <v>2.42</v>
      </c>
      <c r="K732" s="14">
        <v>2.29</v>
      </c>
      <c r="L732" s="19">
        <v>1.64</v>
      </c>
      <c r="M732" s="19">
        <v>1.56</v>
      </c>
      <c r="N732" s="14">
        <v>1.4750000000000001</v>
      </c>
      <c r="Q732" s="14">
        <v>2.5150000000000001</v>
      </c>
      <c r="R732" s="14">
        <v>2.0299999999999998</v>
      </c>
      <c r="T732" s="14">
        <v>2.2949999999999999</v>
      </c>
      <c r="U732" s="14">
        <v>2.3050000000000002</v>
      </c>
      <c r="V732" s="14">
        <v>2.48</v>
      </c>
      <c r="X732" s="14">
        <v>2.6549999999999998</v>
      </c>
      <c r="Y732" s="14">
        <v>2.665</v>
      </c>
    </row>
    <row r="733" spans="1:25" x14ac:dyDescent="0.25">
      <c r="A733" s="18">
        <v>35974</v>
      </c>
      <c r="B733" s="24">
        <f t="shared" si="12"/>
        <v>729</v>
      </c>
      <c r="C733" s="14" t="s">
        <v>202</v>
      </c>
      <c r="D733" s="38" t="s">
        <v>250</v>
      </c>
      <c r="E733" s="14">
        <v>2.4049999999999998</v>
      </c>
      <c r="F733" s="14">
        <v>2.1800000000000002</v>
      </c>
      <c r="H733" s="14">
        <v>2.42</v>
      </c>
      <c r="K733" s="14">
        <v>2.29</v>
      </c>
      <c r="L733" s="19">
        <v>1.64</v>
      </c>
      <c r="M733" s="19">
        <v>1.56</v>
      </c>
      <c r="N733" s="14">
        <v>1.4750000000000001</v>
      </c>
      <c r="Q733" s="14">
        <v>2.5150000000000001</v>
      </c>
      <c r="R733" s="14">
        <v>2.0299999999999998</v>
      </c>
      <c r="T733" s="14">
        <v>2.2949999999999999</v>
      </c>
      <c r="U733" s="14">
        <v>2.3050000000000002</v>
      </c>
      <c r="V733" s="14">
        <v>2.48</v>
      </c>
      <c r="X733" s="14">
        <v>2.6549999999999998</v>
      </c>
      <c r="Y733" s="14">
        <v>2.665</v>
      </c>
    </row>
    <row r="734" spans="1:25" x14ac:dyDescent="0.25">
      <c r="A734" s="18">
        <v>35975</v>
      </c>
      <c r="B734" s="24">
        <f t="shared" si="12"/>
        <v>730</v>
      </c>
      <c r="C734" s="14" t="s">
        <v>196</v>
      </c>
      <c r="D734" s="38" t="s">
        <v>250</v>
      </c>
      <c r="E734" s="14">
        <v>2.38</v>
      </c>
      <c r="F734" s="14">
        <v>2.1850000000000001</v>
      </c>
      <c r="H734" s="14">
        <v>2.39</v>
      </c>
      <c r="K734" s="14">
        <v>2.2799999999999998</v>
      </c>
      <c r="L734" s="19">
        <v>1.7649999999999999</v>
      </c>
      <c r="M734" s="19">
        <v>1.5549999999999999</v>
      </c>
      <c r="N734" s="14">
        <v>1.42</v>
      </c>
      <c r="Q734" s="14">
        <v>2.44</v>
      </c>
      <c r="R734" s="14">
        <v>2.1850000000000001</v>
      </c>
      <c r="T734" s="14">
        <v>2.29</v>
      </c>
      <c r="U734" s="14">
        <v>2.2949999999999999</v>
      </c>
      <c r="V734" s="14">
        <v>2.46</v>
      </c>
      <c r="X734" s="14">
        <v>2.56</v>
      </c>
      <c r="Y734" s="14">
        <v>2.57</v>
      </c>
    </row>
    <row r="735" spans="1:25" x14ac:dyDescent="0.25">
      <c r="A735" s="18">
        <v>35976</v>
      </c>
      <c r="B735" s="24">
        <f t="shared" si="12"/>
        <v>731</v>
      </c>
      <c r="C735" s="14" t="s">
        <v>197</v>
      </c>
      <c r="D735" s="38" t="s">
        <v>251</v>
      </c>
      <c r="E735" s="14">
        <v>2.3650000000000002</v>
      </c>
      <c r="F735" s="14">
        <v>2.21</v>
      </c>
      <c r="H735" s="14">
        <v>2.41</v>
      </c>
      <c r="K735" s="14">
        <v>2.2749999999999999</v>
      </c>
      <c r="L735" s="19">
        <v>1.845</v>
      </c>
      <c r="M735" s="19">
        <v>1.595</v>
      </c>
      <c r="N735" s="14">
        <v>1.4650000000000001</v>
      </c>
      <c r="Q735" s="14">
        <v>2.48</v>
      </c>
      <c r="R735" s="14">
        <v>2.2000000000000002</v>
      </c>
      <c r="T735" s="14">
        <v>2.2799999999999998</v>
      </c>
      <c r="U735" s="14">
        <v>2.2999999999999998</v>
      </c>
      <c r="V735" s="14">
        <v>2.44</v>
      </c>
      <c r="X735" s="14">
        <v>2.5750000000000002</v>
      </c>
      <c r="Y735" s="14">
        <v>2.605</v>
      </c>
    </row>
    <row r="736" spans="1:25" x14ac:dyDescent="0.25">
      <c r="A736" s="18">
        <v>35977</v>
      </c>
      <c r="B736" s="24">
        <f t="shared" si="12"/>
        <v>732</v>
      </c>
      <c r="C736" s="14" t="s">
        <v>198</v>
      </c>
      <c r="D736" s="38" t="s">
        <v>251</v>
      </c>
      <c r="E736" s="14">
        <v>2.4649999999999999</v>
      </c>
      <c r="F736" s="14">
        <v>2.335</v>
      </c>
      <c r="H736" s="14">
        <v>2.5049999999999999</v>
      </c>
      <c r="K736" s="14">
        <v>2.34</v>
      </c>
      <c r="L736" s="19">
        <v>1.9950000000000001</v>
      </c>
      <c r="M736" s="19">
        <v>1.7050000000000001</v>
      </c>
      <c r="N736" s="14">
        <v>1.4650000000000001</v>
      </c>
      <c r="Q736" s="14">
        <v>2.5499999999999998</v>
      </c>
      <c r="R736" s="14">
        <v>2.335</v>
      </c>
      <c r="T736" s="14">
        <v>2.3450000000000002</v>
      </c>
      <c r="U736" s="14">
        <v>2.38</v>
      </c>
      <c r="V736" s="14">
        <v>2.4700000000000002</v>
      </c>
      <c r="X736" s="14">
        <v>2.6549999999999998</v>
      </c>
      <c r="Y736" s="14">
        <v>2.665</v>
      </c>
    </row>
    <row r="737" spans="1:25" x14ac:dyDescent="0.25">
      <c r="A737" s="18">
        <v>35978</v>
      </c>
      <c r="B737" s="24">
        <f t="shared" si="12"/>
        <v>733</v>
      </c>
      <c r="C737" s="14" t="s">
        <v>199</v>
      </c>
      <c r="D737" s="38" t="s">
        <v>251</v>
      </c>
      <c r="E737" s="14">
        <v>2.36</v>
      </c>
      <c r="F737" s="14">
        <v>2.1850000000000001</v>
      </c>
      <c r="H737" s="14">
        <v>2.3849999999999998</v>
      </c>
      <c r="K737" s="14">
        <v>2.2549999999999999</v>
      </c>
      <c r="L737" s="19">
        <v>1.9950000000000001</v>
      </c>
      <c r="M737" s="19">
        <v>1.7050000000000001</v>
      </c>
      <c r="N737" s="14">
        <v>1.4650000000000001</v>
      </c>
      <c r="Q737" s="14">
        <v>2.4700000000000002</v>
      </c>
      <c r="R737" s="14">
        <v>2.11</v>
      </c>
      <c r="T737" s="14">
        <v>2.2549999999999999</v>
      </c>
      <c r="U737" s="14">
        <v>2.2799999999999998</v>
      </c>
      <c r="V737" s="14">
        <v>2.3849999999999998</v>
      </c>
      <c r="X737" s="14">
        <v>2.5550000000000002</v>
      </c>
      <c r="Y737" s="14">
        <v>2.585</v>
      </c>
    </row>
    <row r="738" spans="1:25" x14ac:dyDescent="0.25">
      <c r="A738" s="18">
        <v>35979</v>
      </c>
      <c r="B738" s="24">
        <f t="shared" si="12"/>
        <v>734</v>
      </c>
      <c r="C738" s="14" t="s">
        <v>200</v>
      </c>
      <c r="D738" s="38" t="s">
        <v>251</v>
      </c>
      <c r="E738" s="14">
        <v>2.36</v>
      </c>
      <c r="F738" s="14">
        <v>2.1850000000000001</v>
      </c>
      <c r="H738" s="14">
        <v>2.3849999999999998</v>
      </c>
      <c r="K738" s="14">
        <v>2.2549999999999999</v>
      </c>
      <c r="L738" s="19">
        <v>1.8049999999999999</v>
      </c>
      <c r="M738" s="19">
        <v>1.575</v>
      </c>
      <c r="N738" s="14">
        <v>1.4650000000000001</v>
      </c>
      <c r="Q738" s="14">
        <v>2.4700000000000002</v>
      </c>
      <c r="R738" s="14">
        <v>2.11</v>
      </c>
      <c r="T738" s="14">
        <v>2.2549999999999999</v>
      </c>
      <c r="U738" s="14">
        <v>2.2799999999999998</v>
      </c>
      <c r="V738" s="14">
        <v>2.3849999999999998</v>
      </c>
      <c r="X738" s="14">
        <v>2.5550000000000002</v>
      </c>
      <c r="Y738" s="14">
        <v>2.585</v>
      </c>
    </row>
    <row r="739" spans="1:25" x14ac:dyDescent="0.25">
      <c r="A739" s="18">
        <v>35980</v>
      </c>
      <c r="B739" s="24">
        <f t="shared" si="12"/>
        <v>735</v>
      </c>
      <c r="C739" s="14" t="s">
        <v>201</v>
      </c>
      <c r="D739" s="38" t="s">
        <v>251</v>
      </c>
      <c r="E739" s="14">
        <v>2.36</v>
      </c>
      <c r="F739" s="14">
        <v>2.1850000000000001</v>
      </c>
      <c r="H739" s="14">
        <v>2.3849999999999998</v>
      </c>
      <c r="K739" s="14">
        <v>2.2549999999999999</v>
      </c>
      <c r="L739" s="19">
        <v>1.8049999999999999</v>
      </c>
      <c r="M739" s="19">
        <v>1.575</v>
      </c>
      <c r="N739" s="14">
        <v>1.4650000000000001</v>
      </c>
      <c r="Q739" s="14">
        <v>2.4700000000000002</v>
      </c>
      <c r="R739" s="14">
        <v>2.11</v>
      </c>
      <c r="T739" s="14">
        <v>2.2549999999999999</v>
      </c>
      <c r="U739" s="14">
        <v>2.2799999999999998</v>
      </c>
      <c r="V739" s="14">
        <v>2.3849999999999998</v>
      </c>
      <c r="X739" s="14">
        <v>2.5550000000000002</v>
      </c>
      <c r="Y739" s="14">
        <v>2.585</v>
      </c>
    </row>
    <row r="740" spans="1:25" x14ac:dyDescent="0.25">
      <c r="A740" s="18">
        <v>35981</v>
      </c>
      <c r="B740" s="24">
        <f t="shared" si="12"/>
        <v>736</v>
      </c>
      <c r="C740" s="14" t="s">
        <v>202</v>
      </c>
      <c r="D740" s="38" t="s">
        <v>251</v>
      </c>
      <c r="E740" s="14">
        <v>2.36</v>
      </c>
      <c r="F740" s="14">
        <v>2.1850000000000001</v>
      </c>
      <c r="H740" s="14">
        <v>2.3849999999999998</v>
      </c>
      <c r="K740" s="14">
        <v>2.2549999999999999</v>
      </c>
      <c r="L740" s="19">
        <v>1.8049999999999999</v>
      </c>
      <c r="M740" s="19">
        <v>1.575</v>
      </c>
      <c r="N740" s="14">
        <v>1.4650000000000001</v>
      </c>
      <c r="Q740" s="14">
        <v>2.4700000000000002</v>
      </c>
      <c r="R740" s="14">
        <v>2.11</v>
      </c>
      <c r="T740" s="14">
        <v>2.2549999999999999</v>
      </c>
      <c r="U740" s="14">
        <v>2.2799999999999998</v>
      </c>
      <c r="V740" s="14">
        <v>2.3849999999999998</v>
      </c>
      <c r="X740" s="14">
        <v>2.5550000000000002</v>
      </c>
      <c r="Y740" s="14">
        <v>2.585</v>
      </c>
    </row>
    <row r="741" spans="1:25" x14ac:dyDescent="0.25">
      <c r="A741" s="18">
        <v>35982</v>
      </c>
      <c r="B741" s="24">
        <f t="shared" si="12"/>
        <v>737</v>
      </c>
      <c r="C741" s="14" t="s">
        <v>196</v>
      </c>
      <c r="D741" s="38" t="s">
        <v>251</v>
      </c>
      <c r="E741" s="14">
        <v>2.37</v>
      </c>
      <c r="F741" s="14">
        <v>2.2200000000000002</v>
      </c>
      <c r="H741" s="14">
        <v>2.38</v>
      </c>
      <c r="K741" s="14">
        <v>2.2549999999999999</v>
      </c>
      <c r="L741" s="19">
        <v>1.92</v>
      </c>
      <c r="M741" s="19">
        <v>1.635</v>
      </c>
      <c r="N741" s="14">
        <v>1.43</v>
      </c>
      <c r="Q741" s="14">
        <v>2.48</v>
      </c>
      <c r="R741" s="14">
        <v>2.2850000000000001</v>
      </c>
      <c r="T741" s="14">
        <v>2.2549999999999999</v>
      </c>
      <c r="U741" s="14">
        <v>2.27</v>
      </c>
      <c r="V741" s="14">
        <v>2.38</v>
      </c>
      <c r="X741" s="14">
        <v>2.57</v>
      </c>
      <c r="Y741" s="14">
        <v>2.59</v>
      </c>
    </row>
    <row r="742" spans="1:25" x14ac:dyDescent="0.25">
      <c r="A742" s="18">
        <v>35983</v>
      </c>
      <c r="B742" s="24">
        <f t="shared" si="12"/>
        <v>738</v>
      </c>
      <c r="C742" s="14" t="s">
        <v>197</v>
      </c>
      <c r="D742" s="38" t="s">
        <v>251</v>
      </c>
      <c r="E742" s="14">
        <v>2.34</v>
      </c>
      <c r="F742" s="14">
        <v>2.165</v>
      </c>
      <c r="H742" s="14">
        <v>2.3650000000000002</v>
      </c>
      <c r="K742" s="14">
        <v>2.25</v>
      </c>
      <c r="L742" s="19">
        <v>1.8149999999999999</v>
      </c>
      <c r="M742" s="19">
        <v>1.595</v>
      </c>
      <c r="N742" s="14">
        <v>1.5149999999999999</v>
      </c>
      <c r="Q742" s="14">
        <v>2.4550000000000001</v>
      </c>
      <c r="R742" s="14">
        <v>2.25</v>
      </c>
      <c r="T742" s="14">
        <v>2.2400000000000002</v>
      </c>
      <c r="U742" s="14">
        <v>2.25</v>
      </c>
      <c r="V742" s="14">
        <v>2.3849999999999998</v>
      </c>
      <c r="X742" s="14">
        <v>2.5449999999999999</v>
      </c>
      <c r="Y742" s="14">
        <v>2.5649999999999999</v>
      </c>
    </row>
    <row r="743" spans="1:25" x14ac:dyDescent="0.25">
      <c r="A743" s="18">
        <v>35984</v>
      </c>
      <c r="B743" s="24">
        <f t="shared" si="12"/>
        <v>739</v>
      </c>
      <c r="C743" s="14" t="s">
        <v>198</v>
      </c>
      <c r="D743" s="38" t="s">
        <v>251</v>
      </c>
      <c r="E743" s="14">
        <v>2.38</v>
      </c>
      <c r="F743" s="14">
        <v>2.23</v>
      </c>
      <c r="H743" s="14">
        <v>2.395</v>
      </c>
      <c r="K743" s="14">
        <v>2.2650000000000001</v>
      </c>
      <c r="L743" s="19">
        <v>1.875</v>
      </c>
      <c r="M743" s="19">
        <v>1.665</v>
      </c>
      <c r="N743" s="14">
        <v>1.55</v>
      </c>
      <c r="Q743" s="14">
        <v>2.5</v>
      </c>
      <c r="R743" s="14">
        <v>2.42</v>
      </c>
      <c r="T743" s="14">
        <v>2.2650000000000001</v>
      </c>
      <c r="U743" s="14">
        <v>2.2799999999999998</v>
      </c>
      <c r="V743" s="14">
        <v>2.42</v>
      </c>
      <c r="X743" s="14">
        <v>2.58</v>
      </c>
      <c r="Y743" s="14">
        <v>2.585</v>
      </c>
    </row>
    <row r="744" spans="1:25" x14ac:dyDescent="0.25">
      <c r="A744" s="18">
        <v>35985</v>
      </c>
      <c r="B744" s="24">
        <f t="shared" si="12"/>
        <v>740</v>
      </c>
      <c r="C744" s="14" t="s">
        <v>199</v>
      </c>
      <c r="D744" s="38" t="s">
        <v>251</v>
      </c>
      <c r="E744" s="14">
        <v>2.37</v>
      </c>
      <c r="F744" s="14">
        <v>2.2349999999999999</v>
      </c>
      <c r="H744" s="14">
        <v>2.375</v>
      </c>
      <c r="K744" s="14">
        <v>2.25</v>
      </c>
      <c r="L744" s="19">
        <v>1.83</v>
      </c>
      <c r="M744" s="19">
        <v>1.7250000000000001</v>
      </c>
      <c r="N744" s="14">
        <v>1.58</v>
      </c>
      <c r="Q744" s="14">
        <v>2.4900000000000002</v>
      </c>
      <c r="R744" s="14">
        <v>2.4249999999999998</v>
      </c>
      <c r="T744" s="14">
        <v>2.25</v>
      </c>
      <c r="U744" s="14">
        <v>2.27</v>
      </c>
      <c r="V744" s="14">
        <v>2.41</v>
      </c>
      <c r="X744" s="14">
        <v>2.59</v>
      </c>
      <c r="Y744" s="14">
        <v>2.6</v>
      </c>
    </row>
    <row r="745" spans="1:25" x14ac:dyDescent="0.25">
      <c r="A745" s="18">
        <v>35986</v>
      </c>
      <c r="B745" s="24">
        <f t="shared" si="12"/>
        <v>741</v>
      </c>
      <c r="C745" s="14" t="s">
        <v>200</v>
      </c>
      <c r="D745" s="38" t="s">
        <v>251</v>
      </c>
      <c r="E745" s="14">
        <v>2.3149999999999999</v>
      </c>
      <c r="F745" s="14">
        <v>2.15</v>
      </c>
      <c r="H745" s="14">
        <v>2.3199999999999998</v>
      </c>
      <c r="K745" s="14">
        <v>2.1949999999999998</v>
      </c>
      <c r="L745" s="19">
        <v>1.665</v>
      </c>
      <c r="M745" s="19">
        <v>1.635</v>
      </c>
      <c r="N745" s="14">
        <v>1.4550000000000001</v>
      </c>
      <c r="Q745" s="14">
        <v>2.44</v>
      </c>
      <c r="R745" s="14">
        <v>2.2400000000000002</v>
      </c>
      <c r="T745" s="14">
        <v>2.2000000000000002</v>
      </c>
      <c r="U745" s="14">
        <v>2.2149999999999999</v>
      </c>
      <c r="V745" s="14">
        <v>2.3199999999999998</v>
      </c>
      <c r="X745" s="14">
        <v>2.5449999999999999</v>
      </c>
      <c r="Y745" s="14">
        <v>2.56</v>
      </c>
    </row>
    <row r="746" spans="1:25" x14ac:dyDescent="0.25">
      <c r="A746" s="18">
        <v>35987</v>
      </c>
      <c r="B746" s="24">
        <f t="shared" si="12"/>
        <v>742</v>
      </c>
      <c r="C746" s="14" t="s">
        <v>201</v>
      </c>
      <c r="D746" s="38" t="s">
        <v>251</v>
      </c>
      <c r="E746" s="14">
        <v>2.3149999999999999</v>
      </c>
      <c r="F746" s="14">
        <v>2.15</v>
      </c>
      <c r="H746" s="14">
        <v>2.3199999999999998</v>
      </c>
      <c r="K746" s="14">
        <v>2.1949999999999998</v>
      </c>
      <c r="L746" s="19">
        <v>1.665</v>
      </c>
      <c r="M746" s="19">
        <v>1.635</v>
      </c>
      <c r="N746" s="14">
        <v>1.4550000000000001</v>
      </c>
      <c r="Q746" s="14">
        <v>2.44</v>
      </c>
      <c r="R746" s="14">
        <v>2.2400000000000002</v>
      </c>
      <c r="T746" s="14">
        <v>2.2000000000000002</v>
      </c>
      <c r="U746" s="14">
        <v>2.2149999999999999</v>
      </c>
      <c r="V746" s="14">
        <v>2.3199999999999998</v>
      </c>
      <c r="X746" s="14">
        <v>2.5449999999999999</v>
      </c>
      <c r="Y746" s="14">
        <v>2.56</v>
      </c>
    </row>
    <row r="747" spans="1:25" x14ac:dyDescent="0.25">
      <c r="A747" s="18">
        <v>35988</v>
      </c>
      <c r="B747" s="24">
        <f t="shared" si="12"/>
        <v>743</v>
      </c>
      <c r="C747" s="14" t="s">
        <v>202</v>
      </c>
      <c r="D747" s="38" t="s">
        <v>251</v>
      </c>
      <c r="E747" s="14">
        <v>2.3149999999999999</v>
      </c>
      <c r="F747" s="14">
        <v>2.15</v>
      </c>
      <c r="H747" s="14">
        <v>2.3199999999999998</v>
      </c>
      <c r="K747" s="14">
        <v>2.1949999999999998</v>
      </c>
      <c r="L747" s="19">
        <v>1.665</v>
      </c>
      <c r="M747" s="19">
        <v>1.635</v>
      </c>
      <c r="N747" s="14">
        <v>1.4550000000000001</v>
      </c>
      <c r="Q747" s="14">
        <v>2.44</v>
      </c>
      <c r="R747" s="14">
        <v>2.2400000000000002</v>
      </c>
      <c r="T747" s="14">
        <v>2.2000000000000002</v>
      </c>
      <c r="U747" s="14">
        <v>2.2149999999999999</v>
      </c>
      <c r="V747" s="14">
        <v>2.3199999999999998</v>
      </c>
      <c r="X747" s="14">
        <v>2.5449999999999999</v>
      </c>
      <c r="Y747" s="14">
        <v>2.56</v>
      </c>
    </row>
    <row r="748" spans="1:25" x14ac:dyDescent="0.25">
      <c r="A748" s="18">
        <v>35989</v>
      </c>
      <c r="B748" s="24">
        <f t="shared" si="12"/>
        <v>744</v>
      </c>
      <c r="C748" s="14" t="s">
        <v>196</v>
      </c>
      <c r="D748" s="38" t="s">
        <v>251</v>
      </c>
      <c r="E748" s="14">
        <v>2.2749999999999999</v>
      </c>
      <c r="F748" s="14">
        <v>2.2050000000000001</v>
      </c>
      <c r="H748" s="14">
        <v>2.2949999999999999</v>
      </c>
      <c r="K748" s="14">
        <v>2.1850000000000001</v>
      </c>
      <c r="L748" s="19">
        <v>1.925</v>
      </c>
      <c r="M748" s="19">
        <v>1.73</v>
      </c>
      <c r="N748" s="14">
        <v>1.43</v>
      </c>
      <c r="Q748" s="14">
        <v>2.4049999999999998</v>
      </c>
      <c r="R748" s="14">
        <v>2.5150000000000001</v>
      </c>
      <c r="T748" s="14">
        <v>2.1949999999999998</v>
      </c>
      <c r="U748" s="14">
        <v>2.21</v>
      </c>
      <c r="V748" s="14">
        <v>2.3149999999999999</v>
      </c>
      <c r="X748" s="14">
        <v>2.5249999999999999</v>
      </c>
      <c r="Y748" s="14">
        <v>2.5350000000000001</v>
      </c>
    </row>
    <row r="749" spans="1:25" x14ac:dyDescent="0.25">
      <c r="A749" s="18">
        <v>35990</v>
      </c>
      <c r="B749" s="24">
        <f t="shared" si="12"/>
        <v>745</v>
      </c>
      <c r="C749" s="14" t="s">
        <v>197</v>
      </c>
      <c r="D749" s="38" t="s">
        <v>251</v>
      </c>
      <c r="E749" s="14">
        <v>2.2349999999999999</v>
      </c>
      <c r="F749" s="14">
        <v>2.2250000000000001</v>
      </c>
      <c r="H749" s="14">
        <v>2.2599999999999998</v>
      </c>
      <c r="K749" s="14">
        <v>2.1549999999999998</v>
      </c>
      <c r="L749" s="19">
        <v>2.0150000000000001</v>
      </c>
      <c r="M749" s="19">
        <v>1.82</v>
      </c>
      <c r="N749" s="14">
        <v>1.415</v>
      </c>
      <c r="Q749" s="14">
        <v>2.39</v>
      </c>
      <c r="R749" s="14">
        <v>2.5049999999999999</v>
      </c>
      <c r="T749" s="14">
        <v>2.1800000000000002</v>
      </c>
      <c r="U749" s="14">
        <v>2.1949999999999998</v>
      </c>
      <c r="V749" s="14">
        <v>2.2850000000000001</v>
      </c>
      <c r="X749" s="14">
        <v>2.5049999999999999</v>
      </c>
      <c r="Y749" s="14">
        <v>2.5150000000000001</v>
      </c>
    </row>
    <row r="750" spans="1:25" x14ac:dyDescent="0.25">
      <c r="A750" s="18">
        <v>35991</v>
      </c>
      <c r="B750" s="24">
        <f t="shared" si="12"/>
        <v>746</v>
      </c>
      <c r="C750" s="14" t="s">
        <v>198</v>
      </c>
      <c r="D750" s="38" t="s">
        <v>251</v>
      </c>
      <c r="E750" s="14">
        <v>2.2149999999999999</v>
      </c>
      <c r="F750" s="14">
        <v>2.21</v>
      </c>
      <c r="H750" s="14">
        <v>2.2599999999999998</v>
      </c>
      <c r="K750" s="14">
        <v>2.145</v>
      </c>
      <c r="L750" s="19">
        <v>1.9950000000000001</v>
      </c>
      <c r="M750" s="19">
        <v>1.8149999999999999</v>
      </c>
      <c r="N750" s="14">
        <v>1.44</v>
      </c>
      <c r="Q750" s="14">
        <v>2.39</v>
      </c>
      <c r="R750" s="14">
        <v>2.5150000000000001</v>
      </c>
      <c r="T750" s="14">
        <v>2.16</v>
      </c>
      <c r="U750" s="14">
        <v>2.17</v>
      </c>
      <c r="V750" s="14">
        <v>2.2749999999999999</v>
      </c>
      <c r="X750" s="14">
        <v>2.4900000000000002</v>
      </c>
      <c r="Y750" s="14">
        <v>2.5</v>
      </c>
    </row>
    <row r="751" spans="1:25" x14ac:dyDescent="0.25">
      <c r="A751" s="18">
        <v>35992</v>
      </c>
      <c r="B751" s="24">
        <f t="shared" si="12"/>
        <v>747</v>
      </c>
      <c r="C751" s="14" t="s">
        <v>199</v>
      </c>
      <c r="D751" s="38" t="s">
        <v>251</v>
      </c>
      <c r="E751" s="14">
        <v>2.145</v>
      </c>
      <c r="F751" s="14">
        <v>2.125</v>
      </c>
      <c r="H751" s="14">
        <v>2.1749999999999998</v>
      </c>
      <c r="K751" s="14">
        <v>2.0750000000000002</v>
      </c>
      <c r="L751" s="19">
        <v>1.98</v>
      </c>
      <c r="M751" s="19">
        <v>1.8049999999999999</v>
      </c>
      <c r="N751" s="14">
        <v>1.4850000000000001</v>
      </c>
      <c r="Q751" s="14">
        <v>2.3250000000000002</v>
      </c>
      <c r="R751" s="14">
        <v>2.5150000000000001</v>
      </c>
      <c r="T751" s="14">
        <v>2.08</v>
      </c>
      <c r="U751" s="14">
        <v>2.1</v>
      </c>
      <c r="V751" s="14">
        <v>2.1949999999999998</v>
      </c>
      <c r="X751" s="14">
        <v>2.395</v>
      </c>
      <c r="Y751" s="14">
        <v>2.4</v>
      </c>
    </row>
    <row r="752" spans="1:25" x14ac:dyDescent="0.25">
      <c r="A752" s="18">
        <v>35993</v>
      </c>
      <c r="B752" s="24">
        <f t="shared" si="12"/>
        <v>748</v>
      </c>
      <c r="C752" s="14" t="s">
        <v>200</v>
      </c>
      <c r="D752" s="38" t="s">
        <v>251</v>
      </c>
      <c r="E752" s="14">
        <v>2.1549999999999998</v>
      </c>
      <c r="F752" s="14">
        <v>2.125</v>
      </c>
      <c r="H752" s="14">
        <v>2.19</v>
      </c>
      <c r="K752" s="14">
        <v>2.0750000000000002</v>
      </c>
      <c r="L752" s="19">
        <v>1.98</v>
      </c>
      <c r="M752" s="19">
        <v>1.79</v>
      </c>
      <c r="N752" s="14">
        <v>1.4550000000000001</v>
      </c>
      <c r="Q752" s="14">
        <v>2.335</v>
      </c>
      <c r="R752" s="14">
        <v>2.48</v>
      </c>
      <c r="T752" s="14">
        <v>2.085</v>
      </c>
      <c r="U752" s="14">
        <v>2.11</v>
      </c>
      <c r="V752" s="14">
        <v>2.1949999999999998</v>
      </c>
      <c r="X752" s="14">
        <v>2.38</v>
      </c>
      <c r="Y752" s="14">
        <v>2.39</v>
      </c>
    </row>
    <row r="753" spans="1:25" x14ac:dyDescent="0.25">
      <c r="A753" s="18">
        <v>35994</v>
      </c>
      <c r="B753" s="24">
        <f t="shared" si="12"/>
        <v>749</v>
      </c>
      <c r="C753" s="14" t="s">
        <v>201</v>
      </c>
      <c r="D753" s="38" t="s">
        <v>251</v>
      </c>
      <c r="E753" s="14">
        <v>2.1549999999999998</v>
      </c>
      <c r="F753" s="14">
        <v>2.125</v>
      </c>
      <c r="H753" s="14">
        <v>2.19</v>
      </c>
      <c r="K753" s="14">
        <v>2.0750000000000002</v>
      </c>
      <c r="L753" s="19">
        <v>1.98</v>
      </c>
      <c r="M753" s="19">
        <v>1.79</v>
      </c>
      <c r="N753" s="14">
        <v>1.4550000000000001</v>
      </c>
      <c r="Q753" s="14">
        <v>2.335</v>
      </c>
      <c r="R753" s="14">
        <v>2.48</v>
      </c>
      <c r="T753" s="14">
        <v>2.085</v>
      </c>
      <c r="U753" s="14">
        <v>2.11</v>
      </c>
      <c r="V753" s="14">
        <v>2.1949999999999998</v>
      </c>
      <c r="X753" s="14">
        <v>2.38</v>
      </c>
      <c r="Y753" s="14">
        <v>2.39</v>
      </c>
    </row>
    <row r="754" spans="1:25" x14ac:dyDescent="0.25">
      <c r="A754" s="18">
        <v>35995</v>
      </c>
      <c r="B754" s="24">
        <f t="shared" si="12"/>
        <v>750</v>
      </c>
      <c r="C754" s="14" t="s">
        <v>202</v>
      </c>
      <c r="D754" s="38" t="s">
        <v>251</v>
      </c>
      <c r="E754" s="14">
        <v>2.1549999999999998</v>
      </c>
      <c r="F754" s="14">
        <v>2.125</v>
      </c>
      <c r="H754" s="14">
        <v>2.19</v>
      </c>
      <c r="K754" s="14">
        <v>2.0750000000000002</v>
      </c>
      <c r="L754" s="19">
        <v>1.98</v>
      </c>
      <c r="M754" s="19">
        <v>1.79</v>
      </c>
      <c r="N754" s="14">
        <v>1.4550000000000001</v>
      </c>
      <c r="Q754" s="14">
        <v>2.335</v>
      </c>
      <c r="R754" s="14">
        <v>2.48</v>
      </c>
      <c r="T754" s="14">
        <v>2.085</v>
      </c>
      <c r="U754" s="14">
        <v>2.11</v>
      </c>
      <c r="V754" s="14">
        <v>2.1949999999999998</v>
      </c>
      <c r="X754" s="14">
        <v>2.38</v>
      </c>
      <c r="Y754" s="14">
        <v>2.39</v>
      </c>
    </row>
    <row r="755" spans="1:25" x14ac:dyDescent="0.25">
      <c r="A755" s="18">
        <v>35996</v>
      </c>
      <c r="B755" s="24">
        <f t="shared" si="12"/>
        <v>751</v>
      </c>
      <c r="C755" s="14" t="s">
        <v>196</v>
      </c>
      <c r="D755" s="38" t="s">
        <v>251</v>
      </c>
      <c r="E755" s="14">
        <v>2.1800000000000002</v>
      </c>
      <c r="F755" s="14">
        <v>2.16</v>
      </c>
      <c r="H755" s="14">
        <v>2.2050000000000001</v>
      </c>
      <c r="K755" s="14">
        <v>2.1</v>
      </c>
      <c r="L755" s="19">
        <v>2.0449999999999999</v>
      </c>
      <c r="M755" s="19">
        <v>1.875</v>
      </c>
      <c r="N755" s="14">
        <v>1.5</v>
      </c>
      <c r="Q755" s="14">
        <v>2.38</v>
      </c>
      <c r="R755" s="14">
        <v>2.56</v>
      </c>
      <c r="T755" s="14">
        <v>2.125</v>
      </c>
      <c r="U755" s="14">
        <v>2.15</v>
      </c>
      <c r="V755" s="14">
        <v>2.25</v>
      </c>
      <c r="X755" s="14">
        <v>2.4649999999999999</v>
      </c>
      <c r="Y755" s="14">
        <v>2.4700000000000002</v>
      </c>
    </row>
    <row r="756" spans="1:25" x14ac:dyDescent="0.25">
      <c r="A756" s="18">
        <v>35997</v>
      </c>
      <c r="B756" s="24">
        <f t="shared" si="12"/>
        <v>752</v>
      </c>
      <c r="C756" s="14" t="s">
        <v>197</v>
      </c>
      <c r="D756" s="38" t="s">
        <v>251</v>
      </c>
      <c r="E756" s="14">
        <v>2.0699999999999998</v>
      </c>
      <c r="F756" s="14">
        <v>2.0249999999999999</v>
      </c>
      <c r="H756" s="14">
        <v>2.1</v>
      </c>
      <c r="K756" s="14">
        <v>1.99</v>
      </c>
      <c r="L756" s="19">
        <v>1.9450000000000001</v>
      </c>
      <c r="M756" s="19">
        <v>1.83</v>
      </c>
      <c r="N756" s="14">
        <v>1.53</v>
      </c>
      <c r="Q756" s="14">
        <v>2.2650000000000001</v>
      </c>
      <c r="R756" s="14">
        <v>2.48</v>
      </c>
      <c r="T756" s="14">
        <v>1.9950000000000001</v>
      </c>
      <c r="U756" s="14">
        <v>2.02</v>
      </c>
      <c r="V756" s="14">
        <v>2.125</v>
      </c>
      <c r="X756" s="14">
        <v>2.395</v>
      </c>
      <c r="Y756" s="14">
        <v>2.46</v>
      </c>
    </row>
    <row r="757" spans="1:25" x14ac:dyDescent="0.25">
      <c r="A757" s="18">
        <v>35998</v>
      </c>
      <c r="B757" s="24">
        <f t="shared" si="12"/>
        <v>753</v>
      </c>
      <c r="C757" s="14" t="s">
        <v>198</v>
      </c>
      <c r="D757" s="38" t="s">
        <v>251</v>
      </c>
      <c r="E757" s="14">
        <v>2.0049999999999999</v>
      </c>
      <c r="F757" s="14">
        <v>1.94</v>
      </c>
      <c r="H757" s="14">
        <v>2.02</v>
      </c>
      <c r="K757" s="14">
        <v>1.91</v>
      </c>
      <c r="L757" s="19">
        <v>1.84</v>
      </c>
      <c r="M757" s="19">
        <v>1.7749999999999999</v>
      </c>
      <c r="N757" s="14">
        <v>1.53</v>
      </c>
      <c r="Q757" s="14">
        <v>2.1549999999999998</v>
      </c>
      <c r="R757" s="14">
        <v>2.33</v>
      </c>
      <c r="T757" s="14">
        <v>1.925</v>
      </c>
      <c r="U757" s="14">
        <v>1.9350000000000001</v>
      </c>
      <c r="V757" s="14">
        <v>2.04</v>
      </c>
      <c r="X757" s="14">
        <v>2.355</v>
      </c>
      <c r="Y757" s="14">
        <v>2.4</v>
      </c>
    </row>
    <row r="758" spans="1:25" x14ac:dyDescent="0.25">
      <c r="A758" s="18">
        <v>35999</v>
      </c>
      <c r="B758" s="24">
        <f t="shared" si="12"/>
        <v>754</v>
      </c>
      <c r="C758" s="14" t="s">
        <v>199</v>
      </c>
      <c r="D758" s="38" t="s">
        <v>251</v>
      </c>
      <c r="E758" s="14">
        <v>1.9850000000000001</v>
      </c>
      <c r="F758" s="14">
        <v>1.895</v>
      </c>
      <c r="H758" s="14">
        <v>2.0099999999999998</v>
      </c>
      <c r="K758" s="14">
        <v>1.895</v>
      </c>
      <c r="L758" s="19">
        <v>1.77</v>
      </c>
      <c r="M758" s="19">
        <v>1.74</v>
      </c>
      <c r="N758" s="14">
        <v>1.4850000000000001</v>
      </c>
      <c r="Q758" s="14">
        <v>2.1349999999999998</v>
      </c>
      <c r="R758" s="14">
        <v>2.25</v>
      </c>
      <c r="T758" s="14">
        <v>1.905</v>
      </c>
      <c r="U758" s="14">
        <v>1.915</v>
      </c>
      <c r="V758" s="14">
        <v>2.0249999999999999</v>
      </c>
      <c r="X758" s="14">
        <v>2.2999999999999998</v>
      </c>
      <c r="Y758" s="14">
        <v>2.4</v>
      </c>
    </row>
    <row r="759" spans="1:25" x14ac:dyDescent="0.25">
      <c r="A759" s="18">
        <v>36000</v>
      </c>
      <c r="B759" s="24">
        <f t="shared" si="12"/>
        <v>755</v>
      </c>
      <c r="C759" s="14" t="s">
        <v>200</v>
      </c>
      <c r="D759" s="38" t="s">
        <v>251</v>
      </c>
      <c r="E759" s="14">
        <v>1.9650000000000001</v>
      </c>
      <c r="F759" s="14">
        <v>1.885</v>
      </c>
      <c r="H759" s="14">
        <v>2.0099999999999998</v>
      </c>
      <c r="K759" s="14">
        <v>1.875</v>
      </c>
      <c r="L759" s="19">
        <v>1.645</v>
      </c>
      <c r="M759" s="19">
        <v>1.7150000000000001</v>
      </c>
      <c r="N759" s="14">
        <v>1.4750000000000001</v>
      </c>
      <c r="Q759" s="14">
        <v>2.12</v>
      </c>
      <c r="R759" s="14">
        <v>2.1549999999999998</v>
      </c>
      <c r="T759" s="14">
        <v>1.885</v>
      </c>
      <c r="U759" s="14">
        <v>1.895</v>
      </c>
      <c r="V759" s="14">
        <v>1.99</v>
      </c>
      <c r="X759" s="14">
        <v>2.2400000000000002</v>
      </c>
      <c r="Y759" s="14">
        <v>2.2799999999999998</v>
      </c>
    </row>
    <row r="760" spans="1:25" x14ac:dyDescent="0.25">
      <c r="A760" s="18">
        <v>36001</v>
      </c>
      <c r="B760" s="24">
        <f t="shared" si="12"/>
        <v>756</v>
      </c>
      <c r="C760" s="14" t="s">
        <v>201</v>
      </c>
      <c r="D760" s="38" t="s">
        <v>251</v>
      </c>
      <c r="E760" s="14">
        <v>1.9650000000000001</v>
      </c>
      <c r="F760" s="14">
        <v>1.885</v>
      </c>
      <c r="H760" s="14">
        <v>2.0099999999999998</v>
      </c>
      <c r="K760" s="14">
        <v>1.875</v>
      </c>
      <c r="L760" s="19">
        <v>1.645</v>
      </c>
      <c r="M760" s="19">
        <v>1.7150000000000001</v>
      </c>
      <c r="N760" s="14">
        <v>1.4750000000000001</v>
      </c>
      <c r="Q760" s="14">
        <v>2.12</v>
      </c>
      <c r="R760" s="14">
        <v>2.1549999999999998</v>
      </c>
      <c r="T760" s="14">
        <v>1.885</v>
      </c>
      <c r="U760" s="14">
        <v>1.895</v>
      </c>
      <c r="V760" s="14">
        <v>1.99</v>
      </c>
      <c r="X760" s="14">
        <v>2.2400000000000002</v>
      </c>
      <c r="Y760" s="14">
        <v>2.2799999999999998</v>
      </c>
    </row>
    <row r="761" spans="1:25" x14ac:dyDescent="0.25">
      <c r="A761" s="18">
        <v>36002</v>
      </c>
      <c r="B761" s="24">
        <f t="shared" si="12"/>
        <v>757</v>
      </c>
      <c r="C761" s="14" t="s">
        <v>202</v>
      </c>
      <c r="D761" s="38" t="s">
        <v>251</v>
      </c>
      <c r="E761" s="14">
        <v>1.9650000000000001</v>
      </c>
      <c r="F761" s="14">
        <v>1.885</v>
      </c>
      <c r="H761" s="14">
        <v>2.0099999999999998</v>
      </c>
      <c r="K761" s="14">
        <v>1.875</v>
      </c>
      <c r="L761" s="19">
        <v>1.645</v>
      </c>
      <c r="M761" s="19">
        <v>1.7150000000000001</v>
      </c>
      <c r="N761" s="14">
        <v>1.4750000000000001</v>
      </c>
      <c r="Q761" s="14">
        <v>2.12</v>
      </c>
      <c r="R761" s="14">
        <v>2.1549999999999998</v>
      </c>
      <c r="T761" s="14">
        <v>1.885</v>
      </c>
      <c r="U761" s="14">
        <v>1.895</v>
      </c>
      <c r="V761" s="14">
        <v>1.99</v>
      </c>
      <c r="X761" s="14">
        <v>2.2400000000000002</v>
      </c>
      <c r="Y761" s="14">
        <v>2.2799999999999998</v>
      </c>
    </row>
    <row r="762" spans="1:25" x14ac:dyDescent="0.25">
      <c r="A762" s="18">
        <v>36003</v>
      </c>
      <c r="B762" s="24">
        <f t="shared" si="12"/>
        <v>758</v>
      </c>
      <c r="C762" s="14" t="s">
        <v>196</v>
      </c>
      <c r="D762" s="38" t="s">
        <v>251</v>
      </c>
      <c r="E762" s="14">
        <v>2.0049999999999999</v>
      </c>
      <c r="F762" s="14">
        <v>1.9950000000000001</v>
      </c>
      <c r="H762" s="14">
        <v>2.0449999999999999</v>
      </c>
      <c r="K762" s="14">
        <v>1.905</v>
      </c>
      <c r="L762" s="19">
        <v>1.915</v>
      </c>
      <c r="M762" s="19">
        <v>1.84</v>
      </c>
      <c r="N762" s="14">
        <v>1.5349999999999999</v>
      </c>
      <c r="Q762" s="14">
        <v>2.14</v>
      </c>
      <c r="R762" s="14">
        <v>2.38</v>
      </c>
      <c r="T762" s="14">
        <v>1.915</v>
      </c>
      <c r="U762" s="14">
        <v>1.9350000000000001</v>
      </c>
      <c r="V762" s="14">
        <v>2.0299999999999998</v>
      </c>
      <c r="X762" s="14">
        <v>2.2799999999999998</v>
      </c>
      <c r="Y762" s="14">
        <v>2.33</v>
      </c>
    </row>
    <row r="763" spans="1:25" x14ac:dyDescent="0.25">
      <c r="A763" s="18">
        <v>36004</v>
      </c>
      <c r="B763" s="24">
        <f t="shared" si="12"/>
        <v>759</v>
      </c>
      <c r="C763" s="14" t="s">
        <v>197</v>
      </c>
      <c r="D763" s="38" t="s">
        <v>251</v>
      </c>
      <c r="E763" s="14">
        <v>1.9550000000000001</v>
      </c>
      <c r="F763" s="14">
        <v>1.95</v>
      </c>
      <c r="H763" s="14">
        <v>2.0099999999999998</v>
      </c>
      <c r="K763" s="14">
        <v>1.88</v>
      </c>
      <c r="L763" s="19">
        <v>1.885</v>
      </c>
      <c r="M763" s="19">
        <v>1.87</v>
      </c>
      <c r="N763" s="14">
        <v>1.5649999999999999</v>
      </c>
      <c r="Q763" s="14">
        <v>2.1150000000000002</v>
      </c>
      <c r="R763" s="14">
        <v>2.36</v>
      </c>
      <c r="T763" s="14">
        <v>1.905</v>
      </c>
      <c r="U763" s="14">
        <v>1.925</v>
      </c>
      <c r="V763" s="14">
        <v>2.0150000000000001</v>
      </c>
      <c r="X763" s="14">
        <v>2.2450000000000001</v>
      </c>
      <c r="Y763" s="14">
        <v>2.2799999999999998</v>
      </c>
    </row>
    <row r="764" spans="1:25" x14ac:dyDescent="0.25">
      <c r="A764" s="18">
        <v>36005</v>
      </c>
      <c r="B764" s="24">
        <f t="shared" si="12"/>
        <v>760</v>
      </c>
      <c r="C764" s="14" t="s">
        <v>198</v>
      </c>
      <c r="D764" s="38" t="s">
        <v>251</v>
      </c>
      <c r="E764" s="14">
        <v>1.99</v>
      </c>
      <c r="F764" s="14">
        <v>1.97</v>
      </c>
      <c r="H764" s="14">
        <v>2.04</v>
      </c>
      <c r="K764" s="14">
        <v>1.905</v>
      </c>
      <c r="L764" s="19">
        <v>1.885</v>
      </c>
      <c r="M764" s="19">
        <v>1.875</v>
      </c>
      <c r="N764" s="14">
        <v>1.55</v>
      </c>
      <c r="Q764" s="14">
        <v>2.145</v>
      </c>
      <c r="R764" s="14">
        <v>2.33</v>
      </c>
      <c r="T764" s="14">
        <v>1.925</v>
      </c>
      <c r="U764" s="14">
        <v>1.94</v>
      </c>
      <c r="V764" s="14">
        <v>2.0249999999999999</v>
      </c>
      <c r="X764" s="14">
        <v>2.2349999999999999</v>
      </c>
      <c r="Y764" s="14">
        <v>2.2850000000000001</v>
      </c>
    </row>
    <row r="765" spans="1:25" x14ac:dyDescent="0.25">
      <c r="A765" s="18">
        <v>36006</v>
      </c>
      <c r="B765" s="24">
        <f t="shared" si="12"/>
        <v>761</v>
      </c>
      <c r="C765" s="14" t="s">
        <v>199</v>
      </c>
      <c r="D765" s="38" t="s">
        <v>251</v>
      </c>
      <c r="E765" s="14">
        <v>1.9850000000000001</v>
      </c>
      <c r="F765" s="14">
        <v>1.9650000000000001</v>
      </c>
      <c r="H765" s="14">
        <v>2.0449999999999999</v>
      </c>
      <c r="K765" s="14">
        <v>1.87</v>
      </c>
      <c r="L765" s="19">
        <v>1.86</v>
      </c>
      <c r="M765" s="19">
        <v>1.87</v>
      </c>
      <c r="N765" s="14">
        <v>1.54</v>
      </c>
      <c r="Q765" s="14">
        <v>2.15</v>
      </c>
      <c r="R765" s="14">
        <v>2.33</v>
      </c>
      <c r="T765" s="14">
        <v>1.915</v>
      </c>
      <c r="U765" s="14">
        <v>1.93</v>
      </c>
      <c r="V765" s="14">
        <v>2.02</v>
      </c>
      <c r="X765" s="14">
        <v>2.21</v>
      </c>
      <c r="Y765" s="14">
        <v>2.2599999999999998</v>
      </c>
    </row>
    <row r="766" spans="1:25" x14ac:dyDescent="0.25">
      <c r="A766" s="18">
        <v>36007</v>
      </c>
      <c r="B766" s="24">
        <f t="shared" si="12"/>
        <v>762</v>
      </c>
      <c r="C766" s="14" t="s">
        <v>200</v>
      </c>
      <c r="D766" s="38" t="s">
        <v>252</v>
      </c>
      <c r="E766" s="14">
        <v>1.845</v>
      </c>
      <c r="F766" s="14">
        <v>1.835</v>
      </c>
      <c r="H766" s="14">
        <v>1.91</v>
      </c>
      <c r="K766" s="14">
        <v>1.7749999999999999</v>
      </c>
      <c r="L766" s="19">
        <v>1.7649999999999999</v>
      </c>
      <c r="M766" s="19">
        <v>1.76</v>
      </c>
      <c r="N766" s="14">
        <v>1.53</v>
      </c>
      <c r="Q766" s="14">
        <v>1.97</v>
      </c>
      <c r="R766" s="14">
        <v>2.2999999999999998</v>
      </c>
      <c r="T766" s="14">
        <v>1.8049999999999999</v>
      </c>
      <c r="U766" s="14">
        <v>1.865</v>
      </c>
      <c r="V766" s="14">
        <v>1.9650000000000001</v>
      </c>
      <c r="X766" s="14">
        <v>2.06</v>
      </c>
      <c r="Y766" s="14">
        <v>2.08</v>
      </c>
    </row>
    <row r="767" spans="1:25" x14ac:dyDescent="0.25">
      <c r="A767" s="18">
        <v>36008</v>
      </c>
      <c r="B767" s="24">
        <f t="shared" si="12"/>
        <v>763</v>
      </c>
      <c r="C767" s="14" t="s">
        <v>201</v>
      </c>
      <c r="D767" s="38" t="s">
        <v>252</v>
      </c>
      <c r="E767" s="14">
        <v>1.845</v>
      </c>
      <c r="F767" s="14">
        <v>1.835</v>
      </c>
      <c r="H767" s="14">
        <v>1.91</v>
      </c>
      <c r="K767" s="14">
        <v>1.7749999999999999</v>
      </c>
      <c r="L767" s="19">
        <v>1.7649999999999999</v>
      </c>
      <c r="M767" s="19">
        <v>1.76</v>
      </c>
      <c r="N767" s="14">
        <v>1.53</v>
      </c>
      <c r="Q767" s="14">
        <v>1.97</v>
      </c>
      <c r="R767" s="14">
        <v>2.2999999999999998</v>
      </c>
      <c r="T767" s="14">
        <v>1.8049999999999999</v>
      </c>
      <c r="U767" s="14">
        <v>1.865</v>
      </c>
      <c r="V767" s="14">
        <v>1.9650000000000001</v>
      </c>
      <c r="X767" s="14">
        <v>2.06</v>
      </c>
      <c r="Y767" s="14">
        <v>2.08</v>
      </c>
    </row>
    <row r="768" spans="1:25" x14ac:dyDescent="0.25">
      <c r="A768" s="18">
        <v>36009</v>
      </c>
      <c r="B768" s="24">
        <f t="shared" si="12"/>
        <v>764</v>
      </c>
      <c r="C768" s="14" t="s">
        <v>202</v>
      </c>
      <c r="D768" s="38" t="s">
        <v>252</v>
      </c>
      <c r="E768" s="14">
        <v>1.845</v>
      </c>
      <c r="F768" s="14">
        <v>1.835</v>
      </c>
      <c r="H768" s="14">
        <v>1.91</v>
      </c>
      <c r="K768" s="14">
        <v>1.7749999999999999</v>
      </c>
      <c r="L768" s="19">
        <v>1.7649999999999999</v>
      </c>
      <c r="M768" s="19">
        <v>1.76</v>
      </c>
      <c r="N768" s="14">
        <v>1.53</v>
      </c>
      <c r="Q768" s="14">
        <v>1.97</v>
      </c>
      <c r="R768" s="14">
        <v>2.2999999999999998</v>
      </c>
      <c r="T768" s="14">
        <v>1.8049999999999999</v>
      </c>
      <c r="U768" s="14">
        <v>1.865</v>
      </c>
      <c r="V768" s="14">
        <v>1.9650000000000001</v>
      </c>
      <c r="X768" s="14">
        <v>2.06</v>
      </c>
      <c r="Y768" s="14">
        <v>2.08</v>
      </c>
    </row>
    <row r="769" spans="1:25" x14ac:dyDescent="0.25">
      <c r="A769" s="18">
        <v>36010</v>
      </c>
      <c r="B769" s="24">
        <f t="shared" si="12"/>
        <v>765</v>
      </c>
      <c r="C769" s="14" t="s">
        <v>196</v>
      </c>
      <c r="D769" s="38" t="s">
        <v>252</v>
      </c>
      <c r="E769" s="14">
        <v>1.825</v>
      </c>
      <c r="F769" s="14">
        <v>1.825</v>
      </c>
      <c r="H769" s="14">
        <v>1.87</v>
      </c>
      <c r="K769" s="14">
        <v>1.7549999999999999</v>
      </c>
      <c r="L769" s="19">
        <v>1.825</v>
      </c>
      <c r="M769" s="19">
        <v>1.81</v>
      </c>
      <c r="N769" s="14">
        <v>1.53</v>
      </c>
      <c r="Q769" s="14">
        <v>1.9450000000000001</v>
      </c>
      <c r="R769" s="14">
        <v>2.35</v>
      </c>
      <c r="T769" s="14">
        <v>1.8</v>
      </c>
      <c r="U769" s="14">
        <v>1.82</v>
      </c>
      <c r="V769" s="14">
        <v>1.89</v>
      </c>
      <c r="X769" s="14">
        <v>2.0449999999999999</v>
      </c>
      <c r="Y769" s="14">
        <v>2.0499999999999998</v>
      </c>
    </row>
    <row r="770" spans="1:25" x14ac:dyDescent="0.25">
      <c r="A770" s="18">
        <v>36011</v>
      </c>
      <c r="B770" s="24">
        <f t="shared" si="12"/>
        <v>766</v>
      </c>
      <c r="C770" s="14" t="s">
        <v>197</v>
      </c>
      <c r="D770" s="38" t="s">
        <v>252</v>
      </c>
      <c r="E770" s="14">
        <v>1.9</v>
      </c>
      <c r="F770" s="14">
        <v>1.87</v>
      </c>
      <c r="H770" s="14">
        <v>1.95</v>
      </c>
      <c r="K770" s="14">
        <v>1.7949999999999999</v>
      </c>
      <c r="L770" s="19">
        <v>1.84</v>
      </c>
      <c r="M770" s="19">
        <v>1.835</v>
      </c>
      <c r="N770" s="14">
        <v>1.47</v>
      </c>
      <c r="Q770" s="14">
        <v>2.0249999999999999</v>
      </c>
      <c r="R770" s="14">
        <v>2.39</v>
      </c>
      <c r="T770" s="14">
        <v>1.82</v>
      </c>
      <c r="U770" s="14">
        <v>1.865</v>
      </c>
      <c r="V770" s="14">
        <v>1.96</v>
      </c>
      <c r="X770" s="14">
        <v>2.11</v>
      </c>
      <c r="Y770" s="14">
        <v>2.0950000000000002</v>
      </c>
    </row>
    <row r="771" spans="1:25" x14ac:dyDescent="0.25">
      <c r="A771" s="18">
        <v>36012</v>
      </c>
      <c r="B771" s="24">
        <f t="shared" si="12"/>
        <v>767</v>
      </c>
      <c r="C771" s="14" t="s">
        <v>198</v>
      </c>
      <c r="D771" s="38" t="s">
        <v>252</v>
      </c>
      <c r="E771" s="14">
        <v>1.91</v>
      </c>
      <c r="F771" s="14">
        <v>1.885</v>
      </c>
      <c r="H771" s="14">
        <v>1.9550000000000001</v>
      </c>
      <c r="K771" s="14">
        <v>1.81</v>
      </c>
      <c r="L771" s="19">
        <v>1.84</v>
      </c>
      <c r="M771" s="19">
        <v>1.85</v>
      </c>
      <c r="N771" s="14">
        <v>1.52</v>
      </c>
      <c r="Q771" s="14">
        <v>2.0350000000000001</v>
      </c>
      <c r="R771" s="14">
        <v>2.42</v>
      </c>
      <c r="T771" s="14">
        <v>1.83</v>
      </c>
      <c r="U771" s="14">
        <v>1.85</v>
      </c>
      <c r="V771" s="14">
        <v>1.9550000000000001</v>
      </c>
      <c r="X771" s="14">
        <v>2.13</v>
      </c>
      <c r="Y771" s="14">
        <v>2.11</v>
      </c>
    </row>
    <row r="772" spans="1:25" x14ac:dyDescent="0.25">
      <c r="A772" s="18">
        <v>36013</v>
      </c>
      <c r="B772" s="24">
        <f t="shared" si="12"/>
        <v>768</v>
      </c>
      <c r="C772" s="14" t="s">
        <v>199</v>
      </c>
      <c r="D772" s="38" t="s">
        <v>252</v>
      </c>
      <c r="E772" s="14">
        <v>1.845</v>
      </c>
      <c r="F772" s="14">
        <v>1.81</v>
      </c>
      <c r="H772" s="14">
        <v>1.875</v>
      </c>
      <c r="K772" s="14">
        <v>1.75</v>
      </c>
      <c r="L772" s="19">
        <v>1.78</v>
      </c>
      <c r="M772" s="19">
        <v>1.83</v>
      </c>
      <c r="N772" s="14">
        <v>1.585</v>
      </c>
      <c r="Q772" s="14">
        <v>1.95</v>
      </c>
      <c r="R772" s="14">
        <v>2.37</v>
      </c>
      <c r="T772" s="14">
        <v>1.81</v>
      </c>
      <c r="U772" s="14">
        <v>1.8</v>
      </c>
      <c r="V772" s="14">
        <v>1.895</v>
      </c>
      <c r="X772" s="14">
        <v>2.0550000000000002</v>
      </c>
      <c r="Y772" s="14">
        <v>2.0499999999999998</v>
      </c>
    </row>
    <row r="773" spans="1:25" x14ac:dyDescent="0.25">
      <c r="A773" s="18">
        <v>36014</v>
      </c>
      <c r="B773" s="24">
        <f t="shared" si="12"/>
        <v>769</v>
      </c>
      <c r="C773" s="14" t="s">
        <v>200</v>
      </c>
      <c r="D773" s="38" t="s">
        <v>252</v>
      </c>
      <c r="E773" s="14">
        <v>1.8149999999999999</v>
      </c>
      <c r="F773" s="14">
        <v>1.7</v>
      </c>
      <c r="H773" s="14">
        <v>1.845</v>
      </c>
      <c r="K773" s="14">
        <v>1.7250000000000001</v>
      </c>
      <c r="L773" s="19">
        <v>1.65</v>
      </c>
      <c r="M773" s="19">
        <v>1.7</v>
      </c>
      <c r="N773" s="14">
        <v>1.55</v>
      </c>
      <c r="Q773" s="14">
        <v>1.95</v>
      </c>
      <c r="R773" s="14">
        <v>2.2650000000000001</v>
      </c>
      <c r="T773" s="14">
        <v>1.79</v>
      </c>
      <c r="U773" s="14">
        <v>1.78</v>
      </c>
      <c r="V773" s="14">
        <v>1.86</v>
      </c>
      <c r="X773" s="14">
        <v>2.0350000000000001</v>
      </c>
      <c r="Y773" s="14">
        <v>2.0299999999999998</v>
      </c>
    </row>
    <row r="774" spans="1:25" x14ac:dyDescent="0.25">
      <c r="A774" s="18">
        <v>36015</v>
      </c>
      <c r="B774" s="24">
        <f t="shared" si="12"/>
        <v>770</v>
      </c>
      <c r="C774" s="14" t="s">
        <v>201</v>
      </c>
      <c r="D774" s="38" t="s">
        <v>252</v>
      </c>
      <c r="E774" s="14">
        <v>1.8149999999999999</v>
      </c>
      <c r="F774" s="14">
        <v>1.7</v>
      </c>
      <c r="H774" s="14">
        <v>1.845</v>
      </c>
      <c r="K774" s="14">
        <v>1.7250000000000001</v>
      </c>
      <c r="L774" s="19">
        <v>1.65</v>
      </c>
      <c r="M774" s="19">
        <v>1.7</v>
      </c>
      <c r="N774" s="14">
        <v>1.55</v>
      </c>
      <c r="Q774" s="14">
        <v>1.95</v>
      </c>
      <c r="R774" s="14">
        <v>2.2650000000000001</v>
      </c>
      <c r="T774" s="14">
        <v>1.79</v>
      </c>
      <c r="U774" s="14">
        <v>1.78</v>
      </c>
      <c r="V774" s="14">
        <v>1.86</v>
      </c>
      <c r="X774" s="14">
        <v>2.0350000000000001</v>
      </c>
      <c r="Y774" s="14">
        <v>2.0299999999999998</v>
      </c>
    </row>
    <row r="775" spans="1:25" x14ac:dyDescent="0.25">
      <c r="A775" s="18">
        <v>36016</v>
      </c>
      <c r="B775" s="24">
        <f t="shared" si="12"/>
        <v>771</v>
      </c>
      <c r="C775" s="14" t="s">
        <v>202</v>
      </c>
      <c r="D775" s="38" t="s">
        <v>252</v>
      </c>
      <c r="E775" s="14">
        <v>1.8149999999999999</v>
      </c>
      <c r="F775" s="14">
        <v>1.7</v>
      </c>
      <c r="H775" s="14">
        <v>1.845</v>
      </c>
      <c r="K775" s="14">
        <v>1.7250000000000001</v>
      </c>
      <c r="L775" s="19">
        <v>1.65</v>
      </c>
      <c r="M775" s="19">
        <v>1.7</v>
      </c>
      <c r="N775" s="14">
        <v>1.55</v>
      </c>
      <c r="Q775" s="14">
        <v>1.95</v>
      </c>
      <c r="R775" s="14">
        <v>2.2650000000000001</v>
      </c>
      <c r="T775" s="14">
        <v>1.79</v>
      </c>
      <c r="U775" s="14">
        <v>1.78</v>
      </c>
      <c r="V775" s="14">
        <v>1.86</v>
      </c>
      <c r="X775" s="14">
        <v>2.0350000000000001</v>
      </c>
      <c r="Y775" s="14">
        <v>2.0299999999999998</v>
      </c>
    </row>
    <row r="776" spans="1:25" x14ac:dyDescent="0.25">
      <c r="A776" s="18">
        <v>36017</v>
      </c>
      <c r="B776" s="24">
        <f t="shared" ref="B776:B839" si="13">B775+1</f>
        <v>772</v>
      </c>
      <c r="C776" s="14" t="s">
        <v>196</v>
      </c>
      <c r="D776" s="38" t="s">
        <v>252</v>
      </c>
      <c r="E776" s="14">
        <v>1.855</v>
      </c>
      <c r="F776" s="14">
        <v>1.82</v>
      </c>
      <c r="H776" s="14">
        <v>1.89</v>
      </c>
      <c r="K776" s="14">
        <v>1.77</v>
      </c>
      <c r="L776" s="19">
        <v>1.7749999999999999</v>
      </c>
      <c r="M776" s="19">
        <v>1.7849999999999999</v>
      </c>
      <c r="N776" s="14">
        <v>1.61</v>
      </c>
      <c r="Q776" s="14">
        <v>1.98</v>
      </c>
      <c r="R776" s="14">
        <v>2.3450000000000002</v>
      </c>
      <c r="T776" s="14">
        <v>1.78</v>
      </c>
      <c r="U776" s="14">
        <v>1.7949999999999999</v>
      </c>
      <c r="V776" s="14">
        <v>1.92</v>
      </c>
      <c r="X776" s="14">
        <v>2.0550000000000002</v>
      </c>
      <c r="Y776" s="14">
        <v>2.06</v>
      </c>
    </row>
    <row r="777" spans="1:25" x14ac:dyDescent="0.25">
      <c r="A777" s="18">
        <v>36018</v>
      </c>
      <c r="B777" s="24">
        <f t="shared" si="13"/>
        <v>773</v>
      </c>
      <c r="C777" s="14" t="s">
        <v>197</v>
      </c>
      <c r="D777" s="38" t="s">
        <v>252</v>
      </c>
      <c r="E777" s="14">
        <v>1.87</v>
      </c>
      <c r="F777" s="14">
        <v>1.895</v>
      </c>
      <c r="H777" s="14">
        <v>1.93</v>
      </c>
      <c r="K777" s="14">
        <v>1.7849999999999999</v>
      </c>
      <c r="L777" s="19">
        <v>1.865</v>
      </c>
      <c r="M777" s="19">
        <v>1.8149999999999999</v>
      </c>
      <c r="N777" s="14">
        <v>1.5649999999999999</v>
      </c>
      <c r="Q777" s="14">
        <v>1.9850000000000001</v>
      </c>
      <c r="R777" s="14">
        <v>2.34</v>
      </c>
      <c r="T777" s="14">
        <v>1.8</v>
      </c>
      <c r="U777" s="14">
        <v>1.82</v>
      </c>
      <c r="V777" s="14">
        <v>1.9450000000000001</v>
      </c>
      <c r="X777" s="14">
        <v>2.0950000000000002</v>
      </c>
      <c r="Y777" s="14">
        <v>2.1</v>
      </c>
    </row>
    <row r="778" spans="1:25" x14ac:dyDescent="0.25">
      <c r="A778" s="18">
        <v>36019</v>
      </c>
      <c r="B778" s="24">
        <f t="shared" si="13"/>
        <v>774</v>
      </c>
      <c r="C778" s="14" t="s">
        <v>198</v>
      </c>
      <c r="D778" s="38" t="s">
        <v>252</v>
      </c>
      <c r="E778" s="14">
        <v>1.835</v>
      </c>
      <c r="F778" s="14">
        <v>1.81</v>
      </c>
      <c r="H778" s="14">
        <v>1.845</v>
      </c>
      <c r="K778" s="14">
        <v>1.76</v>
      </c>
      <c r="L778" s="19">
        <v>1.77</v>
      </c>
      <c r="M778" s="19">
        <v>1.78</v>
      </c>
      <c r="N778" s="14">
        <v>1.5349999999999999</v>
      </c>
      <c r="Q778" s="14">
        <v>1.9650000000000001</v>
      </c>
      <c r="R778" s="14">
        <v>2.27</v>
      </c>
      <c r="T778" s="14">
        <v>1.79</v>
      </c>
      <c r="U778" s="14">
        <v>1.7849999999999999</v>
      </c>
      <c r="V778" s="14">
        <v>1.89</v>
      </c>
      <c r="X778" s="14">
        <v>2.0550000000000002</v>
      </c>
      <c r="Y778" s="14">
        <v>2.0649999999999999</v>
      </c>
    </row>
    <row r="779" spans="1:25" x14ac:dyDescent="0.25">
      <c r="A779" s="18">
        <v>36020</v>
      </c>
      <c r="B779" s="24">
        <f t="shared" si="13"/>
        <v>775</v>
      </c>
      <c r="C779" s="14" t="s">
        <v>199</v>
      </c>
      <c r="D779" s="38" t="s">
        <v>252</v>
      </c>
      <c r="E779" s="14">
        <v>1.825</v>
      </c>
      <c r="F779" s="14">
        <v>1.7549999999999999</v>
      </c>
      <c r="H779" s="14">
        <v>1.845</v>
      </c>
      <c r="K779" s="14">
        <v>1.7549999999999999</v>
      </c>
      <c r="L779" s="19">
        <v>1.72</v>
      </c>
      <c r="M779" s="19">
        <v>1.76</v>
      </c>
      <c r="N779" s="14">
        <v>1.5</v>
      </c>
      <c r="Q779" s="14">
        <v>1.9550000000000001</v>
      </c>
      <c r="R779" s="14">
        <v>2.23</v>
      </c>
      <c r="T779" s="14">
        <v>1.7649999999999999</v>
      </c>
      <c r="U779" s="14">
        <v>1.78</v>
      </c>
      <c r="V779" s="14">
        <v>1.875</v>
      </c>
      <c r="X779" s="14">
        <v>2.0449999999999999</v>
      </c>
      <c r="Y779" s="14">
        <v>2.0449999999999999</v>
      </c>
    </row>
    <row r="780" spans="1:25" x14ac:dyDescent="0.25">
      <c r="A780" s="18">
        <v>36021</v>
      </c>
      <c r="B780" s="24">
        <f t="shared" si="13"/>
        <v>776</v>
      </c>
      <c r="C780" s="14" t="s">
        <v>200</v>
      </c>
      <c r="D780" s="38" t="s">
        <v>252</v>
      </c>
      <c r="E780" s="14">
        <v>1.825</v>
      </c>
      <c r="F780" s="14">
        <v>1.7350000000000001</v>
      </c>
      <c r="H780" s="14">
        <v>1.855</v>
      </c>
      <c r="K780" s="14">
        <v>1.7549999999999999</v>
      </c>
      <c r="L780" s="19">
        <v>1.72</v>
      </c>
      <c r="M780" s="19">
        <v>1.7549999999999999</v>
      </c>
      <c r="N780" s="14">
        <v>1.45</v>
      </c>
      <c r="Q780" s="14">
        <v>1.98</v>
      </c>
      <c r="R780" s="14">
        <v>2.2149999999999999</v>
      </c>
      <c r="T780" s="14">
        <v>1.77</v>
      </c>
      <c r="U780" s="14">
        <v>1.78</v>
      </c>
      <c r="V780" s="14">
        <v>1.88</v>
      </c>
      <c r="X780" s="14">
        <v>2.0499999999999998</v>
      </c>
      <c r="Y780" s="14">
        <v>2.0550000000000002</v>
      </c>
    </row>
    <row r="781" spans="1:25" x14ac:dyDescent="0.25">
      <c r="A781" s="18">
        <v>36022</v>
      </c>
      <c r="B781" s="24">
        <f t="shared" si="13"/>
        <v>777</v>
      </c>
      <c r="C781" s="14" t="s">
        <v>201</v>
      </c>
      <c r="D781" s="38" t="s">
        <v>252</v>
      </c>
      <c r="E781" s="14">
        <v>1.825</v>
      </c>
      <c r="F781" s="14">
        <v>1.7350000000000001</v>
      </c>
      <c r="H781" s="14">
        <v>1.855</v>
      </c>
      <c r="K781" s="14">
        <v>1.7549999999999999</v>
      </c>
      <c r="L781" s="19">
        <v>1.72</v>
      </c>
      <c r="M781" s="19">
        <v>1.7549999999999999</v>
      </c>
      <c r="N781" s="14">
        <v>1.45</v>
      </c>
      <c r="Q781" s="14">
        <v>1.98</v>
      </c>
      <c r="R781" s="14">
        <v>2.2149999999999999</v>
      </c>
      <c r="T781" s="14">
        <v>1.77</v>
      </c>
      <c r="U781" s="14">
        <v>1.78</v>
      </c>
      <c r="V781" s="14">
        <v>1.88</v>
      </c>
      <c r="X781" s="14">
        <v>2.0499999999999998</v>
      </c>
      <c r="Y781" s="14">
        <v>2.0550000000000002</v>
      </c>
    </row>
    <row r="782" spans="1:25" x14ac:dyDescent="0.25">
      <c r="A782" s="18">
        <v>36023</v>
      </c>
      <c r="B782" s="24">
        <f t="shared" si="13"/>
        <v>778</v>
      </c>
      <c r="C782" s="14" t="s">
        <v>202</v>
      </c>
      <c r="D782" s="38" t="s">
        <v>252</v>
      </c>
      <c r="E782" s="14">
        <v>1.825</v>
      </c>
      <c r="F782" s="14">
        <v>1.7350000000000001</v>
      </c>
      <c r="H782" s="14">
        <v>1.855</v>
      </c>
      <c r="K782" s="14">
        <v>1.7549999999999999</v>
      </c>
      <c r="L782" s="19">
        <v>1.72</v>
      </c>
      <c r="M782" s="19">
        <v>1.7549999999999999</v>
      </c>
      <c r="N782" s="14">
        <v>1.45</v>
      </c>
      <c r="Q782" s="14">
        <v>1.98</v>
      </c>
      <c r="R782" s="14">
        <v>2.2149999999999999</v>
      </c>
      <c r="T782" s="14">
        <v>1.77</v>
      </c>
      <c r="U782" s="14">
        <v>1.78</v>
      </c>
      <c r="V782" s="14">
        <v>1.88</v>
      </c>
      <c r="X782" s="14">
        <v>2.0499999999999998</v>
      </c>
      <c r="Y782" s="14">
        <v>2.0550000000000002</v>
      </c>
    </row>
    <row r="783" spans="1:25" x14ac:dyDescent="0.25">
      <c r="A783" s="18">
        <v>36024</v>
      </c>
      <c r="B783" s="24">
        <f t="shared" si="13"/>
        <v>779</v>
      </c>
      <c r="C783" s="14" t="s">
        <v>196</v>
      </c>
      <c r="D783" s="38" t="s">
        <v>252</v>
      </c>
      <c r="E783" s="14">
        <v>1.895</v>
      </c>
      <c r="F783" s="14">
        <v>1.845</v>
      </c>
      <c r="H783" s="14">
        <v>1.93</v>
      </c>
      <c r="K783" s="14">
        <v>1.85</v>
      </c>
      <c r="L783" s="19">
        <v>1.8149999999999999</v>
      </c>
      <c r="M783" s="19">
        <v>1.8</v>
      </c>
      <c r="N783" s="14">
        <v>1.635</v>
      </c>
      <c r="Q783" s="14">
        <v>2.06</v>
      </c>
      <c r="R783" s="14">
        <v>2.27</v>
      </c>
      <c r="T783" s="14">
        <v>1.865</v>
      </c>
      <c r="U783" s="14">
        <v>1.885</v>
      </c>
      <c r="V783" s="14">
        <v>2.0049999999999999</v>
      </c>
      <c r="X783" s="14">
        <v>2.125</v>
      </c>
      <c r="Y783" s="14">
        <v>2.12</v>
      </c>
    </row>
    <row r="784" spans="1:25" x14ac:dyDescent="0.25">
      <c r="A784" s="18">
        <v>36025</v>
      </c>
      <c r="B784" s="24">
        <f t="shared" si="13"/>
        <v>780</v>
      </c>
      <c r="C784" s="14" t="s">
        <v>197</v>
      </c>
      <c r="D784" s="38" t="s">
        <v>252</v>
      </c>
      <c r="E784" s="14">
        <v>1.94</v>
      </c>
      <c r="F784" s="14">
        <v>1.88</v>
      </c>
      <c r="H784" s="14">
        <v>1.96</v>
      </c>
      <c r="K784" s="14">
        <v>1.86</v>
      </c>
      <c r="L784" s="19">
        <v>1.85</v>
      </c>
      <c r="M784" s="19">
        <v>1.78</v>
      </c>
      <c r="N784" s="14">
        <v>1.72</v>
      </c>
      <c r="Q784" s="14">
        <v>2.08</v>
      </c>
      <c r="R784" s="14">
        <v>2.27</v>
      </c>
      <c r="T784" s="14">
        <v>1.87</v>
      </c>
      <c r="U784" s="14">
        <v>1.895</v>
      </c>
      <c r="V784" s="14">
        <v>2.0099999999999998</v>
      </c>
      <c r="X784" s="14">
        <v>2.1349999999999998</v>
      </c>
      <c r="Y784" s="14">
        <v>2.13</v>
      </c>
    </row>
    <row r="785" spans="1:25" x14ac:dyDescent="0.25">
      <c r="A785" s="18">
        <v>36026</v>
      </c>
      <c r="B785" s="24">
        <f t="shared" si="13"/>
        <v>781</v>
      </c>
      <c r="C785" s="14" t="s">
        <v>198</v>
      </c>
      <c r="D785" s="38" t="s">
        <v>252</v>
      </c>
      <c r="E785" s="14">
        <v>1.96</v>
      </c>
      <c r="F785" s="14">
        <v>1.865</v>
      </c>
      <c r="H785" s="14">
        <v>1.9950000000000001</v>
      </c>
      <c r="K785" s="14">
        <v>1.87</v>
      </c>
      <c r="L785" s="19">
        <v>1.7949999999999999</v>
      </c>
      <c r="M785" s="19">
        <v>1.75</v>
      </c>
      <c r="N785" s="14">
        <v>1.67</v>
      </c>
      <c r="Q785" s="14">
        <v>2.1150000000000002</v>
      </c>
      <c r="R785" s="14">
        <v>2.25</v>
      </c>
      <c r="T785" s="14">
        <v>1.89</v>
      </c>
      <c r="U785" s="14">
        <v>1.9</v>
      </c>
      <c r="V785" s="14">
        <v>2.04</v>
      </c>
      <c r="X785" s="14">
        <v>2.1549999999999998</v>
      </c>
      <c r="Y785" s="14">
        <v>2.14</v>
      </c>
    </row>
    <row r="786" spans="1:25" x14ac:dyDescent="0.25">
      <c r="A786" s="18">
        <v>36027</v>
      </c>
      <c r="B786" s="24">
        <f t="shared" si="13"/>
        <v>782</v>
      </c>
      <c r="C786" s="14" t="s">
        <v>199</v>
      </c>
      <c r="D786" s="38" t="s">
        <v>252</v>
      </c>
      <c r="E786" s="14">
        <v>1.895</v>
      </c>
      <c r="F786" s="14">
        <v>1.8049999999999999</v>
      </c>
      <c r="H786" s="14">
        <v>1.925</v>
      </c>
      <c r="K786" s="14">
        <v>1.82</v>
      </c>
      <c r="L786" s="19">
        <v>1.7250000000000001</v>
      </c>
      <c r="M786" s="19">
        <v>1.72</v>
      </c>
      <c r="N786" s="14">
        <v>1.61</v>
      </c>
      <c r="Q786" s="14">
        <v>2.0649999999999999</v>
      </c>
      <c r="R786" s="14">
        <v>2.19</v>
      </c>
      <c r="T786" s="14">
        <v>1.85</v>
      </c>
      <c r="U786" s="14">
        <v>1.86</v>
      </c>
      <c r="V786" s="14">
        <v>1.98</v>
      </c>
      <c r="X786" s="14">
        <v>2.1</v>
      </c>
      <c r="Y786" s="14">
        <v>2.0750000000000002</v>
      </c>
    </row>
    <row r="787" spans="1:25" x14ac:dyDescent="0.25">
      <c r="A787" s="18">
        <v>36028</v>
      </c>
      <c r="B787" s="24">
        <f t="shared" si="13"/>
        <v>783</v>
      </c>
      <c r="C787" s="14" t="s">
        <v>200</v>
      </c>
      <c r="D787" s="38" t="s">
        <v>252</v>
      </c>
      <c r="E787" s="14">
        <v>1.925</v>
      </c>
      <c r="F787" s="14">
        <v>1.7749999999999999</v>
      </c>
      <c r="H787" s="14">
        <v>1.9450000000000001</v>
      </c>
      <c r="K787" s="14">
        <v>1.835</v>
      </c>
      <c r="L787" s="19">
        <v>1.68</v>
      </c>
      <c r="M787" s="19">
        <v>1.68</v>
      </c>
      <c r="N787" s="14">
        <v>1.62</v>
      </c>
      <c r="Q787" s="14">
        <v>2.0950000000000002</v>
      </c>
      <c r="R787" s="14">
        <v>2.085</v>
      </c>
      <c r="T787" s="14">
        <v>1.835</v>
      </c>
      <c r="U787" s="14">
        <v>1.85</v>
      </c>
      <c r="V787" s="14">
        <v>2.0099999999999998</v>
      </c>
      <c r="X787" s="14">
        <v>2.1150000000000002</v>
      </c>
      <c r="Y787" s="14">
        <v>2.0950000000000002</v>
      </c>
    </row>
    <row r="788" spans="1:25" x14ac:dyDescent="0.25">
      <c r="A788" s="18">
        <v>36029</v>
      </c>
      <c r="B788" s="24">
        <f t="shared" si="13"/>
        <v>784</v>
      </c>
      <c r="C788" s="14" t="s">
        <v>201</v>
      </c>
      <c r="D788" s="38" t="s">
        <v>252</v>
      </c>
      <c r="E788" s="14">
        <v>1.925</v>
      </c>
      <c r="F788" s="14">
        <v>1.7749999999999999</v>
      </c>
      <c r="H788" s="14">
        <v>1.9450000000000001</v>
      </c>
      <c r="K788" s="14">
        <v>1.835</v>
      </c>
      <c r="L788" s="19">
        <v>1.68</v>
      </c>
      <c r="M788" s="19">
        <v>1.68</v>
      </c>
      <c r="N788" s="14">
        <v>1.62</v>
      </c>
      <c r="Q788" s="14">
        <v>2.0950000000000002</v>
      </c>
      <c r="R788" s="14">
        <v>2.085</v>
      </c>
      <c r="T788" s="14">
        <v>1.835</v>
      </c>
      <c r="U788" s="14">
        <v>1.85</v>
      </c>
      <c r="V788" s="14">
        <v>2.0099999999999998</v>
      </c>
      <c r="X788" s="14">
        <v>2.1150000000000002</v>
      </c>
      <c r="Y788" s="14">
        <v>2.0950000000000002</v>
      </c>
    </row>
    <row r="789" spans="1:25" x14ac:dyDescent="0.25">
      <c r="A789" s="18">
        <v>36030</v>
      </c>
      <c r="B789" s="24">
        <f t="shared" si="13"/>
        <v>785</v>
      </c>
      <c r="C789" s="14" t="s">
        <v>202</v>
      </c>
      <c r="D789" s="38" t="s">
        <v>252</v>
      </c>
      <c r="E789" s="14">
        <v>1.925</v>
      </c>
      <c r="F789" s="14">
        <v>1.7749999999999999</v>
      </c>
      <c r="H789" s="14">
        <v>1.9450000000000001</v>
      </c>
      <c r="K789" s="14">
        <v>1.835</v>
      </c>
      <c r="L789" s="19">
        <v>1.68</v>
      </c>
      <c r="M789" s="19">
        <v>1.68</v>
      </c>
      <c r="N789" s="14">
        <v>1.62</v>
      </c>
      <c r="Q789" s="14">
        <v>2.0950000000000002</v>
      </c>
      <c r="R789" s="14">
        <v>2.085</v>
      </c>
      <c r="T789" s="14">
        <v>1.835</v>
      </c>
      <c r="U789" s="14">
        <v>1.85</v>
      </c>
      <c r="V789" s="14">
        <v>2.0099999999999998</v>
      </c>
      <c r="X789" s="14">
        <v>2.1150000000000002</v>
      </c>
      <c r="Y789" s="14">
        <v>2.0950000000000002</v>
      </c>
    </row>
    <row r="790" spans="1:25" x14ac:dyDescent="0.25">
      <c r="A790" s="18">
        <v>36031</v>
      </c>
      <c r="B790" s="24">
        <f t="shared" si="13"/>
        <v>786</v>
      </c>
      <c r="C790" s="14" t="s">
        <v>196</v>
      </c>
      <c r="D790" s="38" t="s">
        <v>252</v>
      </c>
      <c r="E790" s="14">
        <v>1.895</v>
      </c>
      <c r="F790" s="14">
        <v>1.79</v>
      </c>
      <c r="H790" s="14">
        <v>1.915</v>
      </c>
      <c r="K790" s="14">
        <v>1.81</v>
      </c>
      <c r="L790" s="19">
        <v>1.74</v>
      </c>
      <c r="M790" s="19">
        <v>1.7350000000000001</v>
      </c>
      <c r="N790" s="14">
        <v>1.575</v>
      </c>
      <c r="Q790" s="14">
        <v>2.06</v>
      </c>
      <c r="R790" s="14">
        <v>2.17</v>
      </c>
      <c r="T790" s="14">
        <v>1.835</v>
      </c>
      <c r="U790" s="14">
        <v>1.845</v>
      </c>
      <c r="V790" s="14">
        <v>1.9850000000000001</v>
      </c>
      <c r="X790" s="14">
        <v>2.1150000000000002</v>
      </c>
      <c r="Y790" s="14">
        <v>2.11</v>
      </c>
    </row>
    <row r="791" spans="1:25" x14ac:dyDescent="0.25">
      <c r="A791" s="18">
        <v>36032</v>
      </c>
      <c r="B791" s="24">
        <f t="shared" si="13"/>
        <v>787</v>
      </c>
      <c r="C791" s="14" t="s">
        <v>197</v>
      </c>
      <c r="D791" s="38" t="s">
        <v>252</v>
      </c>
      <c r="E791" s="14">
        <v>1.88</v>
      </c>
      <c r="F791" s="14">
        <v>1.8049999999999999</v>
      </c>
      <c r="H791" s="14">
        <v>1.9</v>
      </c>
      <c r="K791" s="14">
        <v>1.81</v>
      </c>
      <c r="L791" s="19">
        <v>1.7749999999999999</v>
      </c>
      <c r="M791" s="19">
        <v>1.74</v>
      </c>
      <c r="N791" s="14">
        <v>1.53</v>
      </c>
      <c r="Q791" s="14">
        <v>2.06</v>
      </c>
      <c r="R791" s="14">
        <v>2.2050000000000001</v>
      </c>
      <c r="T791" s="14">
        <v>1.81</v>
      </c>
      <c r="U791" s="14">
        <v>1.83</v>
      </c>
      <c r="V791" s="14">
        <v>1.95</v>
      </c>
      <c r="X791" s="14">
        <v>2.15</v>
      </c>
      <c r="Y791" s="14">
        <v>2.14</v>
      </c>
    </row>
    <row r="792" spans="1:25" x14ac:dyDescent="0.25">
      <c r="A792" s="18">
        <v>36033</v>
      </c>
      <c r="B792" s="24">
        <f t="shared" si="13"/>
        <v>788</v>
      </c>
      <c r="C792" s="14" t="s">
        <v>198</v>
      </c>
      <c r="D792" s="38" t="s">
        <v>252</v>
      </c>
      <c r="E792" s="14">
        <v>1.83</v>
      </c>
      <c r="F792" s="14">
        <v>1.7450000000000001</v>
      </c>
      <c r="H792" s="14">
        <v>1.865</v>
      </c>
      <c r="K792" s="14">
        <v>1.7350000000000001</v>
      </c>
      <c r="L792" s="19">
        <v>1.71</v>
      </c>
      <c r="M792" s="19">
        <v>1.6950000000000001</v>
      </c>
      <c r="N792" s="14">
        <v>1.53</v>
      </c>
      <c r="Q792" s="14">
        <v>2.02</v>
      </c>
      <c r="R792" s="14">
        <v>2.14</v>
      </c>
      <c r="T792" s="14">
        <v>1.7549999999999999</v>
      </c>
      <c r="U792" s="14">
        <v>1.7749999999999999</v>
      </c>
      <c r="V792" s="14">
        <v>1.865</v>
      </c>
      <c r="X792" s="14">
        <v>2.08</v>
      </c>
      <c r="Y792" s="14">
        <v>2.08</v>
      </c>
    </row>
    <row r="793" spans="1:25" x14ac:dyDescent="0.25">
      <c r="A793" s="18">
        <v>36034</v>
      </c>
      <c r="B793" s="24">
        <f t="shared" si="13"/>
        <v>789</v>
      </c>
      <c r="C793" s="14" t="s">
        <v>199</v>
      </c>
      <c r="D793" s="38" t="s">
        <v>252</v>
      </c>
      <c r="E793" s="14">
        <v>1.75</v>
      </c>
      <c r="F793" s="14">
        <v>1.66</v>
      </c>
      <c r="H793" s="14">
        <v>1.76</v>
      </c>
      <c r="K793" s="14">
        <v>1.66</v>
      </c>
      <c r="L793" s="19">
        <v>1.62</v>
      </c>
      <c r="M793" s="19">
        <v>1.605</v>
      </c>
      <c r="N793" s="14">
        <v>1.5</v>
      </c>
      <c r="Q793" s="14">
        <v>1.94</v>
      </c>
      <c r="R793" s="14">
        <v>2.04</v>
      </c>
      <c r="T793" s="14">
        <v>1.675</v>
      </c>
      <c r="U793" s="14">
        <v>1.69</v>
      </c>
      <c r="V793" s="14">
        <v>1.7949999999999999</v>
      </c>
      <c r="X793" s="14">
        <v>2.0249999999999999</v>
      </c>
      <c r="Y793" s="14">
        <v>2.02</v>
      </c>
    </row>
    <row r="794" spans="1:25" x14ac:dyDescent="0.25">
      <c r="A794" s="18">
        <v>36035</v>
      </c>
      <c r="B794" s="24">
        <f t="shared" si="13"/>
        <v>790</v>
      </c>
      <c r="C794" s="14" t="s">
        <v>200</v>
      </c>
      <c r="D794" s="38" t="s">
        <v>252</v>
      </c>
      <c r="E794" s="14">
        <v>1.64</v>
      </c>
      <c r="F794" s="14">
        <v>1.5649999999999999</v>
      </c>
      <c r="H794" s="14">
        <v>1.64</v>
      </c>
      <c r="K794" s="14">
        <v>1.56</v>
      </c>
      <c r="L794" s="19">
        <v>1.5349999999999999</v>
      </c>
      <c r="M794" s="19">
        <v>1.52</v>
      </c>
      <c r="N794" s="14">
        <v>1.45</v>
      </c>
      <c r="Q794" s="14">
        <v>1.875</v>
      </c>
      <c r="R794" s="14">
        <v>2.0249999999999999</v>
      </c>
      <c r="T794" s="14">
        <v>1.575</v>
      </c>
      <c r="U794" s="14">
        <v>1.6</v>
      </c>
      <c r="V794" s="14">
        <v>1.7</v>
      </c>
      <c r="X794" s="14">
        <v>1.895</v>
      </c>
      <c r="Y794" s="14">
        <v>1.895</v>
      </c>
    </row>
    <row r="795" spans="1:25" x14ac:dyDescent="0.25">
      <c r="A795" s="18">
        <v>36036</v>
      </c>
      <c r="B795" s="24">
        <f t="shared" si="13"/>
        <v>791</v>
      </c>
      <c r="C795" s="14" t="s">
        <v>201</v>
      </c>
      <c r="D795" s="38" t="s">
        <v>252</v>
      </c>
      <c r="E795" s="14">
        <v>1.64</v>
      </c>
      <c r="F795" s="14">
        <v>1.5649999999999999</v>
      </c>
      <c r="H795" s="14">
        <v>1.64</v>
      </c>
      <c r="K795" s="14">
        <v>1.56</v>
      </c>
      <c r="L795" s="19">
        <v>1.5349999999999999</v>
      </c>
      <c r="M795" s="19">
        <v>1.52</v>
      </c>
      <c r="N795" s="14">
        <v>1.45</v>
      </c>
      <c r="Q795" s="14">
        <v>1.875</v>
      </c>
      <c r="R795" s="14">
        <v>2.0249999999999999</v>
      </c>
      <c r="T795" s="14">
        <v>1.575</v>
      </c>
      <c r="U795" s="14">
        <v>1.6</v>
      </c>
      <c r="V795" s="14">
        <v>1.7</v>
      </c>
      <c r="X795" s="14">
        <v>1.895</v>
      </c>
      <c r="Y795" s="14">
        <v>1.895</v>
      </c>
    </row>
    <row r="796" spans="1:25" x14ac:dyDescent="0.25">
      <c r="A796" s="18">
        <v>36037</v>
      </c>
      <c r="B796" s="24">
        <f t="shared" si="13"/>
        <v>792</v>
      </c>
      <c r="C796" s="14" t="s">
        <v>202</v>
      </c>
      <c r="D796" s="38" t="s">
        <v>252</v>
      </c>
      <c r="E796" s="14">
        <v>1.64</v>
      </c>
      <c r="F796" s="14">
        <v>1.5649999999999999</v>
      </c>
      <c r="H796" s="14">
        <v>1.64</v>
      </c>
      <c r="K796" s="14">
        <v>1.56</v>
      </c>
      <c r="L796" s="19">
        <v>1.5349999999999999</v>
      </c>
      <c r="M796" s="19">
        <v>1.52</v>
      </c>
      <c r="N796" s="14">
        <v>1.45</v>
      </c>
      <c r="Q796" s="14">
        <v>1.875</v>
      </c>
      <c r="R796" s="14">
        <v>2.0249999999999999</v>
      </c>
      <c r="T796" s="14">
        <v>1.575</v>
      </c>
      <c r="U796" s="14">
        <v>1.6</v>
      </c>
      <c r="V796" s="14">
        <v>1.7</v>
      </c>
      <c r="X796" s="14">
        <v>1.895</v>
      </c>
      <c r="Y796" s="14">
        <v>1.895</v>
      </c>
    </row>
    <row r="797" spans="1:25" x14ac:dyDescent="0.25">
      <c r="A797" s="18">
        <v>36038</v>
      </c>
      <c r="B797" s="24">
        <f t="shared" si="13"/>
        <v>793</v>
      </c>
      <c r="C797" s="14" t="s">
        <v>196</v>
      </c>
      <c r="D797" s="38" t="s">
        <v>253</v>
      </c>
      <c r="E797" s="14">
        <v>1.57</v>
      </c>
      <c r="F797" s="14">
        <v>1.57</v>
      </c>
      <c r="H797" s="14">
        <v>1.64</v>
      </c>
      <c r="K797" s="14">
        <v>1.595</v>
      </c>
      <c r="L797" s="19">
        <v>1.56</v>
      </c>
      <c r="M797" s="19">
        <v>1.5649999999999999</v>
      </c>
      <c r="N797" s="14">
        <v>1.4950000000000001</v>
      </c>
      <c r="Q797" s="14">
        <v>1.78</v>
      </c>
      <c r="R797" s="14">
        <v>2.1</v>
      </c>
      <c r="T797" s="14">
        <v>1.585</v>
      </c>
      <c r="U797" s="14">
        <v>1.6</v>
      </c>
      <c r="V797" s="14">
        <v>1.7</v>
      </c>
      <c r="X797" s="14">
        <v>1.7849999999999999</v>
      </c>
      <c r="Y797" s="14">
        <v>1.83</v>
      </c>
    </row>
    <row r="798" spans="1:25" x14ac:dyDescent="0.25">
      <c r="A798" s="18">
        <v>36039</v>
      </c>
      <c r="B798" s="24">
        <f t="shared" si="13"/>
        <v>794</v>
      </c>
      <c r="C798" s="14" t="s">
        <v>197</v>
      </c>
      <c r="D798" s="38" t="s">
        <v>253</v>
      </c>
      <c r="E798" s="14">
        <v>1.84</v>
      </c>
      <c r="F798" s="14">
        <v>1.7949999999999999</v>
      </c>
      <c r="H798" s="14">
        <v>1.855</v>
      </c>
      <c r="K798" s="14">
        <v>1.675</v>
      </c>
      <c r="L798" s="19">
        <v>1.7849999999999999</v>
      </c>
      <c r="M798" s="19">
        <v>1.73</v>
      </c>
      <c r="N798" s="14">
        <v>1.585</v>
      </c>
      <c r="Q798" s="14">
        <v>1.95</v>
      </c>
      <c r="R798" s="14">
        <v>2.27</v>
      </c>
      <c r="T798" s="14">
        <v>1.7050000000000001</v>
      </c>
      <c r="U798" s="14">
        <v>1.72</v>
      </c>
      <c r="V798" s="14">
        <v>1.825</v>
      </c>
      <c r="X798" s="14">
        <v>2.0499999999999998</v>
      </c>
      <c r="Y798" s="14">
        <v>2.04</v>
      </c>
    </row>
    <row r="799" spans="1:25" x14ac:dyDescent="0.25">
      <c r="A799" s="18">
        <v>36040</v>
      </c>
      <c r="B799" s="24">
        <f t="shared" si="13"/>
        <v>795</v>
      </c>
      <c r="C799" s="14" t="s">
        <v>198</v>
      </c>
      <c r="D799" s="38" t="s">
        <v>253</v>
      </c>
      <c r="E799" s="14">
        <v>1.72</v>
      </c>
      <c r="F799" s="14">
        <v>1.6850000000000001</v>
      </c>
      <c r="H799" s="14">
        <v>1.7350000000000001</v>
      </c>
      <c r="K799" s="14">
        <v>1.5649999999999999</v>
      </c>
      <c r="L799" s="19">
        <v>1.64</v>
      </c>
      <c r="M799" s="19">
        <v>1.62</v>
      </c>
      <c r="N799" s="14">
        <v>1.5649999999999999</v>
      </c>
      <c r="Q799" s="14">
        <v>1.78</v>
      </c>
      <c r="R799" s="14">
        <v>2.21</v>
      </c>
      <c r="T799" s="14">
        <v>1.5649999999999999</v>
      </c>
      <c r="U799" s="14">
        <v>1.59</v>
      </c>
      <c r="V799" s="14">
        <v>1.71</v>
      </c>
      <c r="X799" s="14">
        <v>1.9650000000000001</v>
      </c>
      <c r="Y799" s="14">
        <v>1.9750000000000001</v>
      </c>
    </row>
    <row r="800" spans="1:25" x14ac:dyDescent="0.25">
      <c r="A800" s="18">
        <v>36041</v>
      </c>
      <c r="B800" s="24">
        <f t="shared" si="13"/>
        <v>796</v>
      </c>
      <c r="C800" s="14" t="s">
        <v>199</v>
      </c>
      <c r="D800" s="38" t="s">
        <v>253</v>
      </c>
      <c r="E800" s="14">
        <v>1.6850000000000001</v>
      </c>
      <c r="F800" s="14">
        <v>1.61</v>
      </c>
      <c r="H800" s="14">
        <v>1.7250000000000001</v>
      </c>
      <c r="K800" s="14">
        <v>1.575</v>
      </c>
      <c r="L800" s="19">
        <v>1.5549999999999999</v>
      </c>
      <c r="M800" s="19">
        <v>1.57</v>
      </c>
      <c r="N800" s="14">
        <v>1.53</v>
      </c>
      <c r="Q800" s="14">
        <v>1.7949999999999999</v>
      </c>
      <c r="R800" s="14">
        <v>2.1150000000000002</v>
      </c>
      <c r="T800" s="14">
        <v>1.585</v>
      </c>
      <c r="U800" s="14">
        <v>1.605</v>
      </c>
      <c r="V800" s="14">
        <v>1.71</v>
      </c>
      <c r="X800" s="14">
        <v>1.895</v>
      </c>
      <c r="Y800" s="14">
        <v>1.89</v>
      </c>
    </row>
    <row r="801" spans="1:25" x14ac:dyDescent="0.25">
      <c r="A801" s="18">
        <v>36042</v>
      </c>
      <c r="B801" s="24">
        <f t="shared" si="13"/>
        <v>797</v>
      </c>
      <c r="C801" s="14" t="s">
        <v>200</v>
      </c>
      <c r="D801" s="38" t="s">
        <v>253</v>
      </c>
      <c r="E801" s="14">
        <v>1.69</v>
      </c>
      <c r="F801" s="14">
        <v>1.615</v>
      </c>
      <c r="G801" s="14">
        <v>1.66</v>
      </c>
      <c r="H801" s="14">
        <v>1.7549999999999999</v>
      </c>
      <c r="K801" s="14">
        <v>1.615</v>
      </c>
      <c r="L801" s="19">
        <v>1.56</v>
      </c>
      <c r="M801" s="19">
        <v>1.57</v>
      </c>
      <c r="N801" s="14">
        <v>1.5149999999999999</v>
      </c>
      <c r="Q801" s="14">
        <v>1.845</v>
      </c>
      <c r="R801" s="14">
        <v>2.09</v>
      </c>
      <c r="S801" s="14">
        <v>1.855</v>
      </c>
      <c r="T801" s="14">
        <v>1.615</v>
      </c>
      <c r="U801" s="14">
        <v>1.625</v>
      </c>
      <c r="V801" s="14">
        <v>1.74</v>
      </c>
      <c r="X801" s="14">
        <v>1.89</v>
      </c>
      <c r="Y801" s="14">
        <v>1.89</v>
      </c>
    </row>
    <row r="802" spans="1:25" x14ac:dyDescent="0.25">
      <c r="A802" s="18">
        <v>36043</v>
      </c>
      <c r="B802" s="24">
        <f t="shared" si="13"/>
        <v>798</v>
      </c>
      <c r="C802" s="14" t="s">
        <v>201</v>
      </c>
      <c r="D802" s="38" t="s">
        <v>253</v>
      </c>
      <c r="E802" s="14">
        <v>1.69</v>
      </c>
      <c r="F802" s="14">
        <v>1.615</v>
      </c>
      <c r="G802" s="14">
        <v>1.66</v>
      </c>
      <c r="H802" s="14">
        <v>1.7549999999999999</v>
      </c>
      <c r="K802" s="14">
        <v>1.615</v>
      </c>
      <c r="L802" s="19">
        <v>1.56</v>
      </c>
      <c r="M802" s="19">
        <v>1.57</v>
      </c>
      <c r="N802" s="14">
        <v>1.5149999999999999</v>
      </c>
      <c r="Q802" s="14">
        <v>1.845</v>
      </c>
      <c r="R802" s="14">
        <v>2.09</v>
      </c>
      <c r="S802" s="14">
        <v>1.855</v>
      </c>
      <c r="T802" s="14">
        <v>1.615</v>
      </c>
      <c r="U802" s="14">
        <v>1.625</v>
      </c>
      <c r="V802" s="14">
        <v>1.74</v>
      </c>
      <c r="X802" s="14">
        <v>1.89</v>
      </c>
      <c r="Y802" s="14">
        <v>1.89</v>
      </c>
    </row>
    <row r="803" spans="1:25" x14ac:dyDescent="0.25">
      <c r="A803" s="18">
        <v>36044</v>
      </c>
      <c r="B803" s="24">
        <f t="shared" si="13"/>
        <v>799</v>
      </c>
      <c r="C803" s="14" t="s">
        <v>202</v>
      </c>
      <c r="D803" s="38" t="s">
        <v>253</v>
      </c>
      <c r="E803" s="14">
        <v>1.69</v>
      </c>
      <c r="F803" s="14">
        <v>1.615</v>
      </c>
      <c r="G803" s="14">
        <v>1.66</v>
      </c>
      <c r="H803" s="14">
        <v>1.7549999999999999</v>
      </c>
      <c r="K803" s="14">
        <v>1.615</v>
      </c>
      <c r="L803" s="19">
        <v>1.56</v>
      </c>
      <c r="M803" s="19">
        <v>1.57</v>
      </c>
      <c r="N803" s="14">
        <v>1.5149999999999999</v>
      </c>
      <c r="Q803" s="14">
        <v>1.845</v>
      </c>
      <c r="R803" s="14">
        <v>2.09</v>
      </c>
      <c r="S803" s="14">
        <v>1.855</v>
      </c>
      <c r="T803" s="14">
        <v>1.615</v>
      </c>
      <c r="U803" s="14">
        <v>1.625</v>
      </c>
      <c r="V803" s="14">
        <v>1.74</v>
      </c>
      <c r="X803" s="14">
        <v>1.89</v>
      </c>
      <c r="Y803" s="14">
        <v>1.89</v>
      </c>
    </row>
    <row r="804" spans="1:25" x14ac:dyDescent="0.25">
      <c r="A804" s="18">
        <v>36045</v>
      </c>
      <c r="B804" s="24">
        <f t="shared" si="13"/>
        <v>800</v>
      </c>
      <c r="C804" s="14" t="s">
        <v>196</v>
      </c>
      <c r="D804" s="38" t="s">
        <v>253</v>
      </c>
      <c r="E804" s="14">
        <v>1.69</v>
      </c>
      <c r="F804" s="14">
        <v>1.615</v>
      </c>
      <c r="G804" s="14">
        <v>1.66</v>
      </c>
      <c r="H804" s="14">
        <v>1.7549999999999999</v>
      </c>
      <c r="K804" s="14">
        <v>1.615</v>
      </c>
      <c r="L804" s="19">
        <v>1.56</v>
      </c>
      <c r="M804" s="19">
        <v>1.57</v>
      </c>
      <c r="N804" s="14">
        <v>1.5149999999999999</v>
      </c>
      <c r="Q804" s="14">
        <v>1.845</v>
      </c>
      <c r="R804" s="14">
        <v>2.09</v>
      </c>
      <c r="S804" s="14">
        <v>1.855</v>
      </c>
      <c r="T804" s="14">
        <v>1.615</v>
      </c>
      <c r="U804" s="14">
        <v>1.625</v>
      </c>
      <c r="V804" s="14">
        <v>1.74</v>
      </c>
      <c r="X804" s="14">
        <v>1.89</v>
      </c>
      <c r="Y804" s="14">
        <v>1.89</v>
      </c>
    </row>
    <row r="805" spans="1:25" x14ac:dyDescent="0.25">
      <c r="A805" s="18">
        <v>36046</v>
      </c>
      <c r="B805" s="24">
        <f t="shared" si="13"/>
        <v>801</v>
      </c>
      <c r="C805" s="14" t="s">
        <v>197</v>
      </c>
      <c r="D805" s="38" t="s">
        <v>253</v>
      </c>
      <c r="E805" s="14">
        <v>1.7949999999999999</v>
      </c>
      <c r="F805" s="14">
        <v>1.6950000000000001</v>
      </c>
      <c r="G805" s="14">
        <v>1.7450000000000001</v>
      </c>
      <c r="H805" s="14">
        <v>1.83</v>
      </c>
      <c r="K805" s="14">
        <v>1.6950000000000001</v>
      </c>
      <c r="L805" s="19">
        <v>1.64</v>
      </c>
      <c r="M805" s="19">
        <v>1.615</v>
      </c>
      <c r="N805" s="14">
        <v>1.5049999999999999</v>
      </c>
      <c r="Q805" s="14">
        <v>1.92</v>
      </c>
      <c r="R805" s="14">
        <v>2.145</v>
      </c>
      <c r="S805" s="14">
        <v>1.855</v>
      </c>
      <c r="T805" s="14">
        <v>1.7050000000000001</v>
      </c>
      <c r="U805" s="14">
        <v>1.72</v>
      </c>
      <c r="V805" s="14">
        <v>1.8149999999999999</v>
      </c>
      <c r="X805" s="14">
        <v>1.93</v>
      </c>
      <c r="Y805" s="14">
        <v>1.95</v>
      </c>
    </row>
    <row r="806" spans="1:25" x14ac:dyDescent="0.25">
      <c r="A806" s="18">
        <v>36047</v>
      </c>
      <c r="B806" s="24">
        <f t="shared" si="13"/>
        <v>802</v>
      </c>
      <c r="C806" s="14" t="s">
        <v>198</v>
      </c>
      <c r="D806" s="38" t="s">
        <v>253</v>
      </c>
      <c r="E806" s="14">
        <v>1.7749999999999999</v>
      </c>
      <c r="F806" s="14">
        <v>1.655</v>
      </c>
      <c r="G806" s="14">
        <v>1.71</v>
      </c>
      <c r="H806" s="14">
        <v>1.8</v>
      </c>
      <c r="K806" s="14">
        <v>1.675</v>
      </c>
      <c r="L806" s="19">
        <v>1.595</v>
      </c>
      <c r="M806" s="19">
        <v>1.57</v>
      </c>
      <c r="N806" s="14">
        <v>1.4950000000000001</v>
      </c>
      <c r="Q806" s="14">
        <v>1.875</v>
      </c>
      <c r="R806" s="14">
        <v>2.09</v>
      </c>
      <c r="S806" s="14">
        <v>1.8</v>
      </c>
      <c r="T806" s="14">
        <v>1.69</v>
      </c>
      <c r="U806" s="14">
        <v>1.6950000000000001</v>
      </c>
      <c r="V806" s="14">
        <v>1.8049999999999999</v>
      </c>
      <c r="X806" s="14">
        <v>1.91</v>
      </c>
      <c r="Y806" s="14">
        <v>1.905</v>
      </c>
    </row>
    <row r="807" spans="1:25" x14ac:dyDescent="0.25">
      <c r="A807" s="18">
        <v>36048</v>
      </c>
      <c r="B807" s="24">
        <f t="shared" si="13"/>
        <v>803</v>
      </c>
      <c r="C807" s="14" t="s">
        <v>199</v>
      </c>
      <c r="D807" s="38" t="s">
        <v>253</v>
      </c>
      <c r="E807" s="14">
        <v>1.87</v>
      </c>
      <c r="F807" s="14">
        <v>1.75</v>
      </c>
      <c r="G807" s="14">
        <v>1.8149999999999999</v>
      </c>
      <c r="H807" s="14">
        <v>1.91</v>
      </c>
      <c r="K807" s="14">
        <v>1.75</v>
      </c>
      <c r="L807" s="19">
        <v>1.7050000000000001</v>
      </c>
      <c r="M807" s="19">
        <v>1.68</v>
      </c>
      <c r="N807" s="14">
        <v>1.54</v>
      </c>
      <c r="Q807" s="14">
        <v>1.99</v>
      </c>
      <c r="R807" s="14">
        <v>2.14</v>
      </c>
      <c r="S807" s="14">
        <v>1.875</v>
      </c>
      <c r="T807" s="14">
        <v>1.76</v>
      </c>
      <c r="U807" s="14">
        <v>1.7849999999999999</v>
      </c>
      <c r="V807" s="14">
        <v>1.905</v>
      </c>
      <c r="X807" s="14">
        <v>2.0099999999999998</v>
      </c>
      <c r="Y807" s="14">
        <v>1.9950000000000001</v>
      </c>
    </row>
    <row r="808" spans="1:25" x14ac:dyDescent="0.25">
      <c r="A808" s="18">
        <v>36049</v>
      </c>
      <c r="B808" s="24">
        <f t="shared" si="13"/>
        <v>804</v>
      </c>
      <c r="C808" s="14" t="s">
        <v>200</v>
      </c>
      <c r="D808" s="38" t="s">
        <v>253</v>
      </c>
      <c r="E808" s="14">
        <v>1.845</v>
      </c>
      <c r="F808" s="14">
        <v>1.675</v>
      </c>
      <c r="G808" s="14">
        <v>1.75</v>
      </c>
      <c r="H808" s="14">
        <v>1.88</v>
      </c>
      <c r="K808" s="14">
        <v>1.73</v>
      </c>
      <c r="L808" s="19">
        <v>1.6</v>
      </c>
      <c r="M808" s="19">
        <v>1.6</v>
      </c>
      <c r="N808" s="14">
        <v>1.5</v>
      </c>
      <c r="Q808" s="14">
        <v>1.98</v>
      </c>
      <c r="R808" s="14">
        <v>2.0499999999999998</v>
      </c>
      <c r="S808" s="14">
        <v>1.81</v>
      </c>
      <c r="T808" s="14">
        <v>1.73</v>
      </c>
      <c r="U808" s="14">
        <v>1.7549999999999999</v>
      </c>
      <c r="V808" s="14">
        <v>1.91</v>
      </c>
      <c r="X808" s="14">
        <v>1.9950000000000001</v>
      </c>
      <c r="Y808" s="14">
        <v>1.9850000000000001</v>
      </c>
    </row>
    <row r="809" spans="1:25" x14ac:dyDescent="0.25">
      <c r="A809" s="18">
        <v>36050</v>
      </c>
      <c r="B809" s="24">
        <f t="shared" si="13"/>
        <v>805</v>
      </c>
      <c r="C809" s="14" t="s">
        <v>201</v>
      </c>
      <c r="D809" s="38" t="s">
        <v>253</v>
      </c>
      <c r="E809" s="14">
        <v>1.845</v>
      </c>
      <c r="F809" s="14">
        <v>1.675</v>
      </c>
      <c r="G809" s="14">
        <v>1.75</v>
      </c>
      <c r="H809" s="14">
        <v>1.88</v>
      </c>
      <c r="K809" s="14">
        <v>1.73</v>
      </c>
      <c r="L809" s="19">
        <v>1.6</v>
      </c>
      <c r="M809" s="19">
        <v>1.6</v>
      </c>
      <c r="N809" s="14">
        <v>1.5</v>
      </c>
      <c r="Q809" s="14">
        <v>1.98</v>
      </c>
      <c r="R809" s="14">
        <v>2.0499999999999998</v>
      </c>
      <c r="S809" s="14">
        <v>1.81</v>
      </c>
      <c r="T809" s="14">
        <v>1.73</v>
      </c>
      <c r="U809" s="14">
        <v>1.7549999999999999</v>
      </c>
      <c r="V809" s="14">
        <v>1.91</v>
      </c>
      <c r="X809" s="14">
        <v>1.9950000000000001</v>
      </c>
      <c r="Y809" s="14">
        <v>1.9850000000000001</v>
      </c>
    </row>
    <row r="810" spans="1:25" x14ac:dyDescent="0.25">
      <c r="A810" s="18">
        <v>36051</v>
      </c>
      <c r="B810" s="24">
        <f t="shared" si="13"/>
        <v>806</v>
      </c>
      <c r="C810" s="14" t="s">
        <v>202</v>
      </c>
      <c r="D810" s="38" t="s">
        <v>253</v>
      </c>
      <c r="E810" s="14">
        <v>1.845</v>
      </c>
      <c r="F810" s="14">
        <v>1.675</v>
      </c>
      <c r="G810" s="14">
        <v>1.75</v>
      </c>
      <c r="H810" s="14">
        <v>1.88</v>
      </c>
      <c r="K810" s="14">
        <v>1.73</v>
      </c>
      <c r="L810" s="19">
        <v>1.6</v>
      </c>
      <c r="M810" s="19">
        <v>1.6</v>
      </c>
      <c r="N810" s="14">
        <v>1.5</v>
      </c>
      <c r="Q810" s="14">
        <v>1.98</v>
      </c>
      <c r="R810" s="14">
        <v>2.0499999999999998</v>
      </c>
      <c r="S810" s="14">
        <v>1.81</v>
      </c>
      <c r="T810" s="14">
        <v>1.73</v>
      </c>
      <c r="U810" s="14">
        <v>1.7549999999999999</v>
      </c>
      <c r="V810" s="14">
        <v>1.91</v>
      </c>
      <c r="X810" s="14">
        <v>1.9950000000000001</v>
      </c>
      <c r="Y810" s="14">
        <v>1.9850000000000001</v>
      </c>
    </row>
    <row r="811" spans="1:25" x14ac:dyDescent="0.25">
      <c r="A811" s="18">
        <v>36052</v>
      </c>
      <c r="B811" s="24">
        <f t="shared" si="13"/>
        <v>807</v>
      </c>
      <c r="C811" s="14" t="s">
        <v>196</v>
      </c>
      <c r="D811" s="38" t="s">
        <v>253</v>
      </c>
      <c r="E811" s="14">
        <v>1.83</v>
      </c>
      <c r="F811" s="14">
        <v>1.645</v>
      </c>
      <c r="G811" s="14">
        <v>1.7250000000000001</v>
      </c>
      <c r="H811" s="14">
        <v>1.835</v>
      </c>
      <c r="K811" s="14">
        <v>1.71</v>
      </c>
      <c r="L811" s="19">
        <v>1.57</v>
      </c>
      <c r="M811" s="19">
        <v>1.5649999999999999</v>
      </c>
      <c r="N811" s="14">
        <v>1.5</v>
      </c>
      <c r="Q811" s="14">
        <v>1.98</v>
      </c>
      <c r="R811" s="14">
        <v>2.0649999999999999</v>
      </c>
      <c r="S811" s="14">
        <v>1.825</v>
      </c>
      <c r="T811" s="14">
        <v>1.74</v>
      </c>
      <c r="U811" s="14">
        <v>1.7549999999999999</v>
      </c>
      <c r="V811" s="14">
        <v>1.895</v>
      </c>
      <c r="X811" s="14">
        <v>2</v>
      </c>
      <c r="Y811" s="14">
        <v>2</v>
      </c>
    </row>
    <row r="812" spans="1:25" x14ac:dyDescent="0.25">
      <c r="A812" s="18">
        <v>36053</v>
      </c>
      <c r="B812" s="24">
        <f t="shared" si="13"/>
        <v>808</v>
      </c>
      <c r="C812" s="14" t="s">
        <v>197</v>
      </c>
      <c r="D812" s="38" t="s">
        <v>253</v>
      </c>
      <c r="E812" s="14">
        <v>1.9350000000000001</v>
      </c>
      <c r="F812" s="14">
        <v>1.7549999999999999</v>
      </c>
      <c r="G812" s="14">
        <v>1.835</v>
      </c>
      <c r="H812" s="14">
        <v>1.9450000000000001</v>
      </c>
      <c r="K812" s="14">
        <v>1.825</v>
      </c>
      <c r="L812" s="19">
        <v>1.67</v>
      </c>
      <c r="M812" s="19">
        <v>1.655</v>
      </c>
      <c r="N812" s="14">
        <v>1.595</v>
      </c>
      <c r="Q812" s="14">
        <v>2.0699999999999998</v>
      </c>
      <c r="R812" s="14">
        <v>2.1</v>
      </c>
      <c r="S812" s="14">
        <v>1.87</v>
      </c>
      <c r="T812" s="14">
        <v>1.83</v>
      </c>
      <c r="U812" s="14">
        <v>1.835</v>
      </c>
      <c r="V812" s="14">
        <v>1.98</v>
      </c>
      <c r="X812" s="14">
        <v>2.09</v>
      </c>
      <c r="Y812" s="14">
        <v>2.09</v>
      </c>
    </row>
    <row r="813" spans="1:25" x14ac:dyDescent="0.25">
      <c r="A813" s="18">
        <v>36054</v>
      </c>
      <c r="B813" s="24">
        <f t="shared" si="13"/>
        <v>809</v>
      </c>
      <c r="C813" s="14" t="s">
        <v>198</v>
      </c>
      <c r="D813" s="38" t="s">
        <v>253</v>
      </c>
      <c r="E813" s="14">
        <v>2.12</v>
      </c>
      <c r="F813" s="14">
        <v>1.9350000000000001</v>
      </c>
      <c r="G813" s="14">
        <v>2.0249999999999999</v>
      </c>
      <c r="H813" s="14">
        <v>2.14</v>
      </c>
      <c r="K813" s="14">
        <v>2</v>
      </c>
      <c r="L813" s="19">
        <v>1.86</v>
      </c>
      <c r="M813" s="19">
        <v>1.83</v>
      </c>
      <c r="N813" s="14">
        <v>1.7050000000000001</v>
      </c>
      <c r="Q813" s="14">
        <v>2.2549999999999999</v>
      </c>
      <c r="R813" s="14">
        <v>2.19</v>
      </c>
      <c r="S813" s="14">
        <v>2.0049999999999999</v>
      </c>
      <c r="T813" s="14">
        <v>1.9950000000000001</v>
      </c>
      <c r="U813" s="14">
        <v>2.0099999999999998</v>
      </c>
      <c r="V813" s="14">
        <v>2.17</v>
      </c>
      <c r="X813" s="14">
        <v>2.3149999999999999</v>
      </c>
      <c r="Y813" s="14">
        <v>2.2999999999999998</v>
      </c>
    </row>
    <row r="814" spans="1:25" x14ac:dyDescent="0.25">
      <c r="A814" s="18">
        <v>36055</v>
      </c>
      <c r="B814" s="24">
        <f t="shared" si="13"/>
        <v>810</v>
      </c>
      <c r="C814" s="14" t="s">
        <v>199</v>
      </c>
      <c r="D814" s="38" t="s">
        <v>253</v>
      </c>
      <c r="E814" s="14">
        <v>2.1150000000000002</v>
      </c>
      <c r="F814" s="14">
        <v>1.925</v>
      </c>
      <c r="G814" s="14">
        <v>2.0150000000000001</v>
      </c>
      <c r="H814" s="14">
        <v>2.13</v>
      </c>
      <c r="K814" s="14">
        <v>1.9850000000000001</v>
      </c>
      <c r="L814" s="19">
        <v>1.84</v>
      </c>
      <c r="M814" s="19">
        <v>1.7649999999999999</v>
      </c>
      <c r="N814" s="14">
        <v>1.62</v>
      </c>
      <c r="Q814" s="14">
        <v>2.2650000000000001</v>
      </c>
      <c r="R814" s="14">
        <v>2.14</v>
      </c>
      <c r="S814" s="14">
        <v>1.96</v>
      </c>
      <c r="T814" s="14">
        <v>2.0049999999999999</v>
      </c>
      <c r="U814" s="14">
        <v>2.0099999999999998</v>
      </c>
      <c r="V814" s="14">
        <v>2.16</v>
      </c>
      <c r="X814" s="14">
        <v>2.3199999999999998</v>
      </c>
      <c r="Y814" s="14">
        <v>2.3149999999999999</v>
      </c>
    </row>
    <row r="815" spans="1:25" x14ac:dyDescent="0.25">
      <c r="A815" s="18">
        <v>36056</v>
      </c>
      <c r="B815" s="24">
        <f t="shared" si="13"/>
        <v>811</v>
      </c>
      <c r="C815" s="14" t="s">
        <v>200</v>
      </c>
      <c r="D815" s="38" t="s">
        <v>253</v>
      </c>
      <c r="E815" s="14">
        <v>2.2450000000000001</v>
      </c>
      <c r="F815" s="14">
        <v>2.0449999999999999</v>
      </c>
      <c r="G815" s="14">
        <v>2.1349999999999998</v>
      </c>
      <c r="H815" s="14">
        <v>2.27</v>
      </c>
      <c r="K815" s="14">
        <v>2.1150000000000002</v>
      </c>
      <c r="L815" s="19">
        <v>1.915</v>
      </c>
      <c r="M815" s="19">
        <v>1.845</v>
      </c>
      <c r="N815" s="14">
        <v>1.66</v>
      </c>
      <c r="Q815" s="14">
        <v>2.4500000000000002</v>
      </c>
      <c r="R815" s="14">
        <v>2.1800000000000002</v>
      </c>
      <c r="S815" s="14">
        <v>2.0299999999999998</v>
      </c>
      <c r="T815" s="14">
        <v>2.12</v>
      </c>
      <c r="U815" s="14">
        <v>2.13</v>
      </c>
      <c r="V815" s="14">
        <v>2.2949999999999999</v>
      </c>
      <c r="X815" s="14">
        <v>2.4750000000000001</v>
      </c>
      <c r="Y815" s="14">
        <v>2.4700000000000002</v>
      </c>
    </row>
    <row r="816" spans="1:25" x14ac:dyDescent="0.25">
      <c r="A816" s="18">
        <v>36057</v>
      </c>
      <c r="B816" s="24">
        <f t="shared" si="13"/>
        <v>812</v>
      </c>
      <c r="C816" s="14" t="s">
        <v>201</v>
      </c>
      <c r="D816" s="38" t="s">
        <v>253</v>
      </c>
      <c r="E816" s="14">
        <v>2.2450000000000001</v>
      </c>
      <c r="F816" s="14">
        <v>2.0449999999999999</v>
      </c>
      <c r="G816" s="14">
        <v>2.1349999999999998</v>
      </c>
      <c r="H816" s="14">
        <v>2.27</v>
      </c>
      <c r="K816" s="14">
        <v>2.1150000000000002</v>
      </c>
      <c r="L816" s="19">
        <v>1.915</v>
      </c>
      <c r="M816" s="19">
        <v>1.845</v>
      </c>
      <c r="N816" s="14">
        <v>1.66</v>
      </c>
      <c r="Q816" s="14">
        <v>2.4500000000000002</v>
      </c>
      <c r="R816" s="14">
        <v>2.1800000000000002</v>
      </c>
      <c r="S816" s="14">
        <v>2.0299999999999998</v>
      </c>
      <c r="T816" s="14">
        <v>2.12</v>
      </c>
      <c r="U816" s="14">
        <v>2.13</v>
      </c>
      <c r="V816" s="14">
        <v>2.2949999999999999</v>
      </c>
      <c r="X816" s="14">
        <v>2.4750000000000001</v>
      </c>
      <c r="Y816" s="14">
        <v>2.4700000000000002</v>
      </c>
    </row>
    <row r="817" spans="1:25" x14ac:dyDescent="0.25">
      <c r="A817" s="18">
        <v>36058</v>
      </c>
      <c r="B817" s="24">
        <f t="shared" si="13"/>
        <v>813</v>
      </c>
      <c r="C817" s="14" t="s">
        <v>202</v>
      </c>
      <c r="D817" s="38" t="s">
        <v>253</v>
      </c>
      <c r="E817" s="14">
        <v>2.2450000000000001</v>
      </c>
      <c r="F817" s="14">
        <v>2.0449999999999999</v>
      </c>
      <c r="G817" s="14">
        <v>2.1349999999999998</v>
      </c>
      <c r="H817" s="14">
        <v>2.27</v>
      </c>
      <c r="K817" s="14">
        <v>2.1150000000000002</v>
      </c>
      <c r="L817" s="19">
        <v>1.915</v>
      </c>
      <c r="M817" s="19">
        <v>1.845</v>
      </c>
      <c r="N817" s="14">
        <v>1.66</v>
      </c>
      <c r="Q817" s="14">
        <v>2.4500000000000002</v>
      </c>
      <c r="R817" s="14">
        <v>2.1800000000000002</v>
      </c>
      <c r="S817" s="14">
        <v>2.0299999999999998</v>
      </c>
      <c r="T817" s="14">
        <v>2.12</v>
      </c>
      <c r="U817" s="14">
        <v>2.13</v>
      </c>
      <c r="V817" s="14">
        <v>2.2949999999999999</v>
      </c>
      <c r="X817" s="14">
        <v>2.4750000000000001</v>
      </c>
      <c r="Y817" s="14">
        <v>2.4700000000000002</v>
      </c>
    </row>
    <row r="818" spans="1:25" x14ac:dyDescent="0.25">
      <c r="A818" s="18">
        <v>36059</v>
      </c>
      <c r="B818" s="24">
        <f t="shared" si="13"/>
        <v>814</v>
      </c>
      <c r="C818" s="14" t="s">
        <v>196</v>
      </c>
      <c r="D818" s="38" t="s">
        <v>253</v>
      </c>
      <c r="E818" s="14">
        <v>2.17</v>
      </c>
      <c r="F818" s="14">
        <v>1.95</v>
      </c>
      <c r="G818" s="14">
        <v>2.0550000000000002</v>
      </c>
      <c r="H818" s="14">
        <v>2.17</v>
      </c>
      <c r="K818" s="14">
        <v>2.04</v>
      </c>
      <c r="L818" s="19">
        <v>1.845</v>
      </c>
      <c r="M818" s="19">
        <v>1.7849999999999999</v>
      </c>
      <c r="N818" s="14">
        <v>1.57</v>
      </c>
      <c r="Q818" s="14">
        <v>2.3149999999999999</v>
      </c>
      <c r="R818" s="14">
        <v>2.15</v>
      </c>
      <c r="S818" s="14">
        <v>1.9550000000000001</v>
      </c>
      <c r="T818" s="14">
        <v>2.04</v>
      </c>
      <c r="U818" s="14">
        <v>2.0550000000000002</v>
      </c>
      <c r="V818" s="14">
        <v>2.21</v>
      </c>
      <c r="X818" s="14">
        <v>2.35</v>
      </c>
      <c r="Y818" s="14">
        <v>2.3450000000000002</v>
      </c>
    </row>
    <row r="819" spans="1:25" x14ac:dyDescent="0.25">
      <c r="A819" s="18">
        <v>36060</v>
      </c>
      <c r="B819" s="24">
        <f t="shared" si="13"/>
        <v>815</v>
      </c>
      <c r="C819" s="14" t="s">
        <v>197</v>
      </c>
      <c r="D819" s="38" t="s">
        <v>253</v>
      </c>
      <c r="E819" s="14">
        <v>2.2850000000000001</v>
      </c>
      <c r="F819" s="14">
        <v>2.085</v>
      </c>
      <c r="G819" s="14">
        <v>2.2050000000000001</v>
      </c>
      <c r="H819" s="14">
        <v>2.2949999999999999</v>
      </c>
      <c r="K819" s="14">
        <v>2.16</v>
      </c>
      <c r="L819" s="19">
        <v>1.9750000000000001</v>
      </c>
      <c r="M819" s="19">
        <v>1.88</v>
      </c>
      <c r="N819" s="14">
        <v>1.62</v>
      </c>
      <c r="Q819" s="14">
        <v>2.4550000000000001</v>
      </c>
      <c r="R819" s="14">
        <v>2.2400000000000002</v>
      </c>
      <c r="S819" s="14">
        <v>2.04</v>
      </c>
      <c r="T819" s="14">
        <v>2.165</v>
      </c>
      <c r="U819" s="14">
        <v>2.19</v>
      </c>
      <c r="V819" s="14">
        <v>2.33</v>
      </c>
      <c r="X819" s="14">
        <v>2.5</v>
      </c>
      <c r="Y819" s="14">
        <v>2.4950000000000001</v>
      </c>
    </row>
    <row r="820" spans="1:25" x14ac:dyDescent="0.25">
      <c r="A820" s="18">
        <v>36061</v>
      </c>
      <c r="B820" s="24">
        <f t="shared" si="13"/>
        <v>816</v>
      </c>
      <c r="C820" s="14" t="s">
        <v>198</v>
      </c>
      <c r="D820" s="38" t="s">
        <v>253</v>
      </c>
      <c r="E820" s="14">
        <v>2.1850000000000001</v>
      </c>
      <c r="F820" s="14">
        <v>2.0150000000000001</v>
      </c>
      <c r="G820" s="14">
        <v>2.12</v>
      </c>
      <c r="H820" s="14">
        <v>2.21</v>
      </c>
      <c r="K820" s="14">
        <v>2.08</v>
      </c>
      <c r="L820" s="19">
        <v>1.895</v>
      </c>
      <c r="M820" s="19">
        <v>1.825</v>
      </c>
      <c r="N820" s="14">
        <v>1.57</v>
      </c>
      <c r="Q820" s="14">
        <v>2.36</v>
      </c>
      <c r="R820" s="14">
        <v>2.1749999999999998</v>
      </c>
      <c r="S820" s="14">
        <v>1.98</v>
      </c>
      <c r="T820" s="14">
        <v>2.0699999999999998</v>
      </c>
      <c r="U820" s="14">
        <v>2.0950000000000002</v>
      </c>
      <c r="V820" s="14">
        <v>2.23</v>
      </c>
      <c r="X820" s="14">
        <v>2.42</v>
      </c>
      <c r="Y820" s="14">
        <v>2.42</v>
      </c>
    </row>
    <row r="821" spans="1:25" x14ac:dyDescent="0.25">
      <c r="A821" s="18">
        <v>36062</v>
      </c>
      <c r="B821" s="24">
        <f t="shared" si="13"/>
        <v>817</v>
      </c>
      <c r="C821" s="14" t="s">
        <v>199</v>
      </c>
      <c r="D821" s="38" t="s">
        <v>253</v>
      </c>
      <c r="E821" s="14">
        <v>2.165</v>
      </c>
      <c r="F821" s="14">
        <v>1.9650000000000001</v>
      </c>
      <c r="G821" s="14">
        <v>2.0649999999999999</v>
      </c>
      <c r="H821" s="14">
        <v>2.1749999999999998</v>
      </c>
      <c r="K821" s="14">
        <v>2.0249999999999999</v>
      </c>
      <c r="L821" s="19">
        <v>1.85</v>
      </c>
      <c r="M821" s="19">
        <v>1.76</v>
      </c>
      <c r="N821" s="14">
        <v>1.55</v>
      </c>
      <c r="Q821" s="14">
        <v>2.355</v>
      </c>
      <c r="R821" s="14">
        <v>2.1549999999999998</v>
      </c>
      <c r="S821" s="14">
        <v>1.93</v>
      </c>
      <c r="T821" s="14">
        <v>2.04</v>
      </c>
      <c r="U821" s="14">
        <v>2.0550000000000002</v>
      </c>
      <c r="V821" s="14">
        <v>2.2149999999999999</v>
      </c>
      <c r="X821" s="14">
        <v>2.36</v>
      </c>
      <c r="Y821" s="14">
        <v>2.35</v>
      </c>
    </row>
    <row r="822" spans="1:25" x14ac:dyDescent="0.25">
      <c r="A822" s="18">
        <v>36063</v>
      </c>
      <c r="B822" s="24">
        <f t="shared" si="13"/>
        <v>818</v>
      </c>
      <c r="C822" s="14" t="s">
        <v>200</v>
      </c>
      <c r="D822" s="38" t="s">
        <v>253</v>
      </c>
      <c r="E822" s="14">
        <v>2.3849999999999998</v>
      </c>
      <c r="F822" s="14">
        <v>2.105</v>
      </c>
      <c r="G822" s="14">
        <v>2.1949999999999998</v>
      </c>
      <c r="H822" s="14">
        <v>2.2999999999999998</v>
      </c>
      <c r="K822" s="14">
        <v>2.13</v>
      </c>
      <c r="L822" s="19">
        <v>1.87</v>
      </c>
      <c r="M822" s="19">
        <v>1.7949999999999999</v>
      </c>
      <c r="N822" s="14">
        <v>1.585</v>
      </c>
      <c r="Q822" s="14">
        <v>2.4750000000000001</v>
      </c>
      <c r="R822" s="14">
        <v>2.1800000000000002</v>
      </c>
      <c r="S822" s="14">
        <v>1.885</v>
      </c>
      <c r="T822" s="14">
        <v>2.1549999999999998</v>
      </c>
      <c r="U822" s="14">
        <v>2.1549999999999998</v>
      </c>
      <c r="V822" s="14">
        <v>2.3250000000000002</v>
      </c>
      <c r="X822" s="14">
        <v>2.5649999999999999</v>
      </c>
      <c r="Y822" s="14">
        <v>2.5299999999999998</v>
      </c>
    </row>
    <row r="823" spans="1:25" x14ac:dyDescent="0.25">
      <c r="A823" s="18">
        <v>36064</v>
      </c>
      <c r="B823" s="24">
        <f t="shared" si="13"/>
        <v>819</v>
      </c>
      <c r="C823" s="14" t="s">
        <v>201</v>
      </c>
      <c r="D823" s="38" t="s">
        <v>253</v>
      </c>
      <c r="E823" s="14">
        <v>2.3849999999999998</v>
      </c>
      <c r="F823" s="14">
        <v>2.105</v>
      </c>
      <c r="G823" s="14">
        <v>2.1949999999999998</v>
      </c>
      <c r="H823" s="14">
        <v>2.2999999999999998</v>
      </c>
      <c r="K823" s="14">
        <v>2.13</v>
      </c>
      <c r="L823" s="19">
        <v>1.87</v>
      </c>
      <c r="M823" s="19">
        <v>1.7949999999999999</v>
      </c>
      <c r="N823" s="14">
        <v>1.585</v>
      </c>
      <c r="Q823" s="14">
        <v>2.4750000000000001</v>
      </c>
      <c r="R823" s="14">
        <v>2.1800000000000002</v>
      </c>
      <c r="S823" s="14">
        <v>1.885</v>
      </c>
      <c r="T823" s="14">
        <v>2.1549999999999998</v>
      </c>
      <c r="U823" s="14">
        <v>2.1549999999999998</v>
      </c>
      <c r="V823" s="14">
        <v>2.3250000000000002</v>
      </c>
      <c r="X823" s="14">
        <v>2.5649999999999999</v>
      </c>
      <c r="Y823" s="14">
        <v>2.5299999999999998</v>
      </c>
    </row>
    <row r="824" spans="1:25" x14ac:dyDescent="0.25">
      <c r="A824" s="18">
        <v>36065</v>
      </c>
      <c r="B824" s="24">
        <f t="shared" si="13"/>
        <v>820</v>
      </c>
      <c r="C824" s="14" t="s">
        <v>202</v>
      </c>
      <c r="D824" s="38" t="s">
        <v>253</v>
      </c>
      <c r="E824" s="14">
        <v>2.3849999999999998</v>
      </c>
      <c r="F824" s="14">
        <v>2.105</v>
      </c>
      <c r="G824" s="14">
        <v>2.1949999999999998</v>
      </c>
      <c r="H824" s="14">
        <v>2.2999999999999998</v>
      </c>
      <c r="K824" s="14">
        <v>2.13</v>
      </c>
      <c r="L824" s="19">
        <v>1.87</v>
      </c>
      <c r="M824" s="19">
        <v>1.7949999999999999</v>
      </c>
      <c r="N824" s="14">
        <v>1.585</v>
      </c>
      <c r="Q824" s="14">
        <v>2.4750000000000001</v>
      </c>
      <c r="R824" s="14">
        <v>2.1800000000000002</v>
      </c>
      <c r="S824" s="14">
        <v>1.885</v>
      </c>
      <c r="T824" s="14">
        <v>2.1549999999999998</v>
      </c>
      <c r="U824" s="14">
        <v>2.1549999999999998</v>
      </c>
      <c r="V824" s="14">
        <v>2.3250000000000002</v>
      </c>
      <c r="X824" s="14">
        <v>2.5649999999999999</v>
      </c>
      <c r="Y824" s="14">
        <v>2.5299999999999998</v>
      </c>
    </row>
    <row r="825" spans="1:25" x14ac:dyDescent="0.25">
      <c r="A825" s="18">
        <v>36066</v>
      </c>
      <c r="B825" s="24">
        <f t="shared" si="13"/>
        <v>821</v>
      </c>
      <c r="C825" s="14" t="s">
        <v>196</v>
      </c>
      <c r="D825" s="38" t="s">
        <v>253</v>
      </c>
      <c r="E825" s="14">
        <v>2.2349999999999999</v>
      </c>
      <c r="F825" s="14">
        <v>1.98</v>
      </c>
      <c r="G825" s="14">
        <v>2.085</v>
      </c>
      <c r="H825" s="14">
        <v>2.2400000000000002</v>
      </c>
      <c r="K825" s="14">
        <v>2.0299999999999998</v>
      </c>
      <c r="L825" s="19">
        <v>1.77</v>
      </c>
      <c r="M825" s="19">
        <v>1.645</v>
      </c>
      <c r="N825" s="14">
        <v>1.57</v>
      </c>
      <c r="Q825" s="14">
        <v>2.38</v>
      </c>
      <c r="R825" s="14">
        <v>2.11</v>
      </c>
      <c r="S825" s="14">
        <v>1.85</v>
      </c>
      <c r="T825" s="14">
        <v>2.0299999999999998</v>
      </c>
      <c r="U825" s="14">
        <v>2.0699999999999998</v>
      </c>
      <c r="V825" s="14">
        <v>2.23</v>
      </c>
      <c r="X825" s="14">
        <v>2.5049999999999999</v>
      </c>
      <c r="Y825" s="14">
        <v>2.52</v>
      </c>
    </row>
    <row r="826" spans="1:25" x14ac:dyDescent="0.25">
      <c r="A826" s="18">
        <v>36067</v>
      </c>
      <c r="B826" s="24">
        <f t="shared" si="13"/>
        <v>822</v>
      </c>
      <c r="C826" s="14" t="s">
        <v>197</v>
      </c>
      <c r="D826" s="38" t="s">
        <v>253</v>
      </c>
      <c r="E826" s="14">
        <v>2.17</v>
      </c>
      <c r="F826" s="14">
        <v>1.875</v>
      </c>
      <c r="G826" s="14">
        <v>1.97</v>
      </c>
      <c r="H826" s="14">
        <v>2.145</v>
      </c>
      <c r="K826" s="14">
        <v>1.92</v>
      </c>
      <c r="L826" s="19">
        <v>1.69</v>
      </c>
      <c r="M826" s="19">
        <v>1.625</v>
      </c>
      <c r="N826" s="14">
        <v>1.5549999999999999</v>
      </c>
      <c r="Q826" s="14">
        <v>2.355</v>
      </c>
      <c r="R826" s="14">
        <v>2.06</v>
      </c>
      <c r="S826" s="14">
        <v>1.83</v>
      </c>
      <c r="T826" s="14">
        <v>1.9650000000000001</v>
      </c>
      <c r="U826" s="14">
        <v>1.9550000000000001</v>
      </c>
      <c r="V826" s="14">
        <v>2.1949999999999998</v>
      </c>
      <c r="X826" s="14">
        <v>2.415</v>
      </c>
      <c r="Y826" s="14">
        <v>2.42</v>
      </c>
    </row>
    <row r="827" spans="1:25" x14ac:dyDescent="0.25">
      <c r="A827" s="18">
        <v>36068</v>
      </c>
      <c r="B827" s="24">
        <f t="shared" si="13"/>
        <v>823</v>
      </c>
      <c r="C827" s="14" t="s">
        <v>198</v>
      </c>
      <c r="D827" s="38" t="s">
        <v>254</v>
      </c>
      <c r="E827" s="14">
        <v>2.1749999999999998</v>
      </c>
      <c r="F827" s="14">
        <v>2</v>
      </c>
      <c r="G827" s="14">
        <v>2.0699999999999998</v>
      </c>
      <c r="H827" s="14">
        <v>2.2149999999999999</v>
      </c>
      <c r="K827" s="14">
        <v>2.08</v>
      </c>
      <c r="L827" s="19">
        <v>1.83</v>
      </c>
      <c r="M827" s="19">
        <v>1.825</v>
      </c>
      <c r="N827" s="14">
        <v>1.7549999999999999</v>
      </c>
      <c r="Q827" s="14">
        <v>2.3250000000000002</v>
      </c>
      <c r="R827" s="14">
        <v>2.12</v>
      </c>
      <c r="S827" s="14">
        <v>2</v>
      </c>
      <c r="T827" s="14">
        <v>2.13</v>
      </c>
      <c r="U827" s="14">
        <v>2.11</v>
      </c>
      <c r="V827" s="14">
        <v>2.335</v>
      </c>
      <c r="X827" s="14">
        <v>2.4</v>
      </c>
      <c r="Y827" s="14">
        <v>2.3849999999999998</v>
      </c>
    </row>
    <row r="828" spans="1:25" x14ac:dyDescent="0.25">
      <c r="A828" s="18">
        <v>36069</v>
      </c>
      <c r="B828" s="24">
        <f t="shared" si="13"/>
        <v>824</v>
      </c>
      <c r="C828" s="14" t="s">
        <v>199</v>
      </c>
      <c r="D828" s="38" t="s">
        <v>254</v>
      </c>
      <c r="E828" s="14">
        <v>2.3250000000000002</v>
      </c>
      <c r="F828" s="14">
        <v>2.1850000000000001</v>
      </c>
      <c r="G828" s="14">
        <v>2.2599999999999998</v>
      </c>
      <c r="H828" s="14">
        <v>2.395</v>
      </c>
      <c r="K828" s="14">
        <v>2.2200000000000002</v>
      </c>
      <c r="L828" s="19">
        <v>2.0049999999999999</v>
      </c>
      <c r="M828" s="19">
        <v>1.94</v>
      </c>
      <c r="N828" s="14">
        <v>1.7849999999999999</v>
      </c>
      <c r="Q828" s="14">
        <v>2.4350000000000001</v>
      </c>
      <c r="R828" s="14">
        <v>2.2650000000000001</v>
      </c>
      <c r="S828" s="14">
        <v>2.1150000000000002</v>
      </c>
      <c r="T828" s="14">
        <v>2.2250000000000001</v>
      </c>
      <c r="U828" s="14">
        <v>2.2400000000000002</v>
      </c>
      <c r="V828" s="14">
        <v>2.4249999999999998</v>
      </c>
      <c r="X828" s="14">
        <v>2.5550000000000002</v>
      </c>
      <c r="Y828" s="14">
        <v>2.5299999999999998</v>
      </c>
    </row>
    <row r="829" spans="1:25" x14ac:dyDescent="0.25">
      <c r="A829" s="18">
        <v>36070</v>
      </c>
      <c r="B829" s="24">
        <f t="shared" si="13"/>
        <v>825</v>
      </c>
      <c r="C829" s="14" t="s">
        <v>200</v>
      </c>
      <c r="D829" s="38" t="s">
        <v>254</v>
      </c>
      <c r="E829" s="14">
        <v>2.125</v>
      </c>
      <c r="F829" s="14">
        <v>1.905</v>
      </c>
      <c r="G829" s="14">
        <v>2.02</v>
      </c>
      <c r="H829" s="14">
        <v>2.1549999999999998</v>
      </c>
      <c r="K829" s="14">
        <v>2.0099999999999998</v>
      </c>
      <c r="L829" s="19">
        <v>1.75</v>
      </c>
      <c r="M829" s="19">
        <v>1.72</v>
      </c>
      <c r="N829" s="14">
        <v>1.62</v>
      </c>
      <c r="Q829" s="14">
        <v>2.2400000000000002</v>
      </c>
      <c r="R829" s="14">
        <v>2.0550000000000002</v>
      </c>
      <c r="S829" s="14">
        <v>1.9</v>
      </c>
      <c r="T829" s="14">
        <v>2.0150000000000001</v>
      </c>
      <c r="U829" s="14">
        <v>2.0350000000000001</v>
      </c>
      <c r="V829" s="14">
        <v>2.2000000000000002</v>
      </c>
      <c r="X829" s="14">
        <v>2.3199999999999998</v>
      </c>
      <c r="Y829" s="14">
        <v>2.3050000000000002</v>
      </c>
    </row>
    <row r="830" spans="1:25" x14ac:dyDescent="0.25">
      <c r="A830" s="18">
        <v>36071</v>
      </c>
      <c r="B830" s="24">
        <f t="shared" si="13"/>
        <v>826</v>
      </c>
      <c r="C830" s="14" t="s">
        <v>201</v>
      </c>
      <c r="D830" s="38" t="s">
        <v>254</v>
      </c>
      <c r="E830" s="14">
        <v>2.125</v>
      </c>
      <c r="F830" s="14">
        <v>1.905</v>
      </c>
      <c r="G830" s="14">
        <v>2.02</v>
      </c>
      <c r="H830" s="14">
        <v>2.1549999999999998</v>
      </c>
      <c r="K830" s="14">
        <v>2.0099999999999998</v>
      </c>
      <c r="L830" s="19">
        <v>1.75</v>
      </c>
      <c r="M830" s="19">
        <v>1.72</v>
      </c>
      <c r="N830" s="14">
        <v>1.62</v>
      </c>
      <c r="Q830" s="14">
        <v>2.2400000000000002</v>
      </c>
      <c r="R830" s="14">
        <v>2.0550000000000002</v>
      </c>
      <c r="S830" s="14">
        <v>1.9</v>
      </c>
      <c r="T830" s="14">
        <v>2.0150000000000001</v>
      </c>
      <c r="U830" s="14">
        <v>2.0350000000000001</v>
      </c>
      <c r="V830" s="14">
        <v>2.2000000000000002</v>
      </c>
      <c r="X830" s="14">
        <v>2.3199999999999998</v>
      </c>
      <c r="Y830" s="14">
        <v>2.3050000000000002</v>
      </c>
    </row>
    <row r="831" spans="1:25" x14ac:dyDescent="0.25">
      <c r="A831" s="18">
        <v>36072</v>
      </c>
      <c r="B831" s="24">
        <f t="shared" si="13"/>
        <v>827</v>
      </c>
      <c r="C831" s="14" t="s">
        <v>202</v>
      </c>
      <c r="D831" s="38" t="s">
        <v>254</v>
      </c>
      <c r="E831" s="14">
        <v>2.125</v>
      </c>
      <c r="F831" s="14">
        <v>1.905</v>
      </c>
      <c r="G831" s="14">
        <v>2.02</v>
      </c>
      <c r="H831" s="14">
        <v>2.1549999999999998</v>
      </c>
      <c r="K831" s="14">
        <v>2.0099999999999998</v>
      </c>
      <c r="L831" s="19">
        <v>1.75</v>
      </c>
      <c r="M831" s="19">
        <v>1.72</v>
      </c>
      <c r="N831" s="14">
        <v>1.62</v>
      </c>
      <c r="Q831" s="14">
        <v>2.2400000000000002</v>
      </c>
      <c r="R831" s="14">
        <v>2.0550000000000002</v>
      </c>
      <c r="S831" s="14">
        <v>1.9</v>
      </c>
      <c r="T831" s="14">
        <v>2.0150000000000001</v>
      </c>
      <c r="U831" s="14">
        <v>2.0350000000000001</v>
      </c>
      <c r="V831" s="14">
        <v>2.2000000000000002</v>
      </c>
      <c r="X831" s="14">
        <v>2.3199999999999998</v>
      </c>
      <c r="Y831" s="14">
        <v>2.3050000000000002</v>
      </c>
    </row>
    <row r="832" spans="1:25" x14ac:dyDescent="0.25">
      <c r="A832" s="18">
        <v>36073</v>
      </c>
      <c r="B832" s="24">
        <f t="shared" si="13"/>
        <v>828</v>
      </c>
      <c r="C832" s="14" t="s">
        <v>196</v>
      </c>
      <c r="D832" s="38" t="s">
        <v>254</v>
      </c>
      <c r="E832" s="14">
        <v>2.0699999999999998</v>
      </c>
      <c r="F832" s="14">
        <v>1.885</v>
      </c>
      <c r="G832" s="14">
        <v>1.9650000000000001</v>
      </c>
      <c r="H832" s="14">
        <v>2.09</v>
      </c>
      <c r="K832" s="14">
        <v>1.94</v>
      </c>
      <c r="L832" s="19">
        <v>1.7150000000000001</v>
      </c>
      <c r="M832" s="19">
        <v>1.69</v>
      </c>
      <c r="N832" s="14">
        <v>1.64</v>
      </c>
      <c r="Q832" s="14">
        <v>2.2250000000000001</v>
      </c>
      <c r="R832" s="14">
        <v>2.0699999999999998</v>
      </c>
      <c r="S832" s="14">
        <v>1.915</v>
      </c>
      <c r="T832" s="14">
        <v>1.9550000000000001</v>
      </c>
      <c r="U832" s="14">
        <v>1.97</v>
      </c>
      <c r="V832" s="14">
        <v>2.15</v>
      </c>
      <c r="X832" s="14">
        <v>2.29</v>
      </c>
      <c r="Y832" s="14">
        <v>2.2850000000000001</v>
      </c>
    </row>
    <row r="833" spans="1:25" x14ac:dyDescent="0.25">
      <c r="A833" s="18">
        <v>36074</v>
      </c>
      <c r="B833" s="24">
        <f t="shared" si="13"/>
        <v>829</v>
      </c>
      <c r="C833" s="14" t="s">
        <v>197</v>
      </c>
      <c r="D833" s="38" t="s">
        <v>254</v>
      </c>
      <c r="E833" s="14">
        <v>1.9950000000000001</v>
      </c>
      <c r="F833" s="14">
        <v>1.7849999999999999</v>
      </c>
      <c r="G833" s="14">
        <v>1.855</v>
      </c>
      <c r="H833" s="14">
        <v>1.9950000000000001</v>
      </c>
      <c r="K833" s="14">
        <v>1.865</v>
      </c>
      <c r="L833" s="19">
        <v>1.675</v>
      </c>
      <c r="M833" s="19">
        <v>1.65</v>
      </c>
      <c r="N833" s="14">
        <v>1.6</v>
      </c>
      <c r="Q833" s="14">
        <v>2.15</v>
      </c>
      <c r="R833" s="14">
        <v>2.0449999999999999</v>
      </c>
      <c r="S833" s="14">
        <v>1.87</v>
      </c>
      <c r="T833" s="14">
        <v>1.91</v>
      </c>
      <c r="U833" s="14">
        <v>1.915</v>
      </c>
      <c r="V833" s="14">
        <v>2.0649999999999999</v>
      </c>
      <c r="X833" s="14">
        <v>2.21</v>
      </c>
      <c r="Y833" s="14">
        <v>2.1949999999999998</v>
      </c>
    </row>
    <row r="834" spans="1:25" x14ac:dyDescent="0.25">
      <c r="A834" s="18">
        <v>36075</v>
      </c>
      <c r="B834" s="24">
        <f t="shared" si="13"/>
        <v>830</v>
      </c>
      <c r="C834" s="14" t="s">
        <v>198</v>
      </c>
      <c r="D834" s="38" t="s">
        <v>254</v>
      </c>
      <c r="E834" s="14">
        <v>2.0449999999999999</v>
      </c>
      <c r="F834" s="14">
        <v>1.855</v>
      </c>
      <c r="G834" s="14">
        <v>1.905</v>
      </c>
      <c r="H834" s="14">
        <v>2.04</v>
      </c>
      <c r="K834" s="14">
        <v>1.9350000000000001</v>
      </c>
      <c r="L834" s="19">
        <v>1.76</v>
      </c>
      <c r="M834" s="19">
        <v>1.75</v>
      </c>
      <c r="N834" s="14">
        <v>1.68</v>
      </c>
      <c r="Q834" s="14">
        <v>2.21</v>
      </c>
      <c r="R834" s="14">
        <v>2.085</v>
      </c>
      <c r="S834" s="14">
        <v>1.9350000000000001</v>
      </c>
      <c r="T834" s="14">
        <v>1.96</v>
      </c>
      <c r="U834" s="14">
        <v>1.9750000000000001</v>
      </c>
      <c r="V834" s="14">
        <v>2.0950000000000002</v>
      </c>
      <c r="X834" s="14">
        <v>2.25</v>
      </c>
      <c r="Y834" s="14">
        <v>2.2450000000000001</v>
      </c>
    </row>
    <row r="835" spans="1:25" x14ac:dyDescent="0.25">
      <c r="A835" s="18">
        <v>36076</v>
      </c>
      <c r="B835" s="24">
        <f t="shared" si="13"/>
        <v>831</v>
      </c>
      <c r="C835" s="14" t="s">
        <v>199</v>
      </c>
      <c r="D835" s="38" t="s">
        <v>254</v>
      </c>
      <c r="E835" s="14">
        <v>2.0249999999999999</v>
      </c>
      <c r="F835" s="14">
        <v>1.845</v>
      </c>
      <c r="G835" s="14">
        <v>1.88</v>
      </c>
      <c r="H835" s="14">
        <v>2</v>
      </c>
      <c r="K835" s="14">
        <v>1.905</v>
      </c>
      <c r="L835" s="19">
        <v>1.75</v>
      </c>
      <c r="M835" s="19">
        <v>1.7450000000000001</v>
      </c>
      <c r="N835" s="14">
        <v>1.6850000000000001</v>
      </c>
      <c r="Q835" s="14">
        <v>2.1749999999999998</v>
      </c>
      <c r="R835" s="14">
        <v>2.1</v>
      </c>
      <c r="S835" s="14">
        <v>1.9350000000000001</v>
      </c>
      <c r="T835" s="14">
        <v>1.925</v>
      </c>
      <c r="U835" s="14">
        <v>1.94</v>
      </c>
      <c r="V835" s="14">
        <v>2.085</v>
      </c>
      <c r="X835" s="14">
        <v>2.2250000000000001</v>
      </c>
      <c r="Y835" s="14">
        <v>2.2149999999999999</v>
      </c>
    </row>
    <row r="836" spans="1:25" x14ac:dyDescent="0.25">
      <c r="A836" s="18">
        <v>36077</v>
      </c>
      <c r="B836" s="24">
        <f t="shared" si="13"/>
        <v>832</v>
      </c>
      <c r="C836" s="14" t="s">
        <v>200</v>
      </c>
      <c r="D836" s="38" t="s">
        <v>254</v>
      </c>
      <c r="E836" s="14">
        <v>1.7949999999999999</v>
      </c>
      <c r="F836" s="14">
        <v>1.645</v>
      </c>
      <c r="G836" s="14">
        <v>1.69</v>
      </c>
      <c r="H836" s="14">
        <v>1.82</v>
      </c>
      <c r="K836" s="14">
        <v>1.7150000000000001</v>
      </c>
      <c r="L836" s="19">
        <v>1.575</v>
      </c>
      <c r="M836" s="19">
        <v>1.63</v>
      </c>
      <c r="N836" s="14">
        <v>1.625</v>
      </c>
      <c r="Q836" s="14">
        <v>2.0049999999999999</v>
      </c>
      <c r="R836" s="14">
        <v>2</v>
      </c>
      <c r="S836" s="14">
        <v>1.85</v>
      </c>
      <c r="T836" s="14">
        <v>1.7549999999999999</v>
      </c>
      <c r="U836" s="14">
        <v>1.7749999999999999</v>
      </c>
      <c r="V836" s="14">
        <v>1.93</v>
      </c>
      <c r="X836" s="14">
        <v>2.0150000000000001</v>
      </c>
      <c r="Y836" s="14">
        <v>1.9950000000000001</v>
      </c>
    </row>
    <row r="837" spans="1:25" x14ac:dyDescent="0.25">
      <c r="A837" s="18">
        <v>36078</v>
      </c>
      <c r="B837" s="24">
        <f t="shared" si="13"/>
        <v>833</v>
      </c>
      <c r="C837" s="14" t="s">
        <v>201</v>
      </c>
      <c r="D837" s="38" t="s">
        <v>254</v>
      </c>
      <c r="E837" s="14">
        <v>1.7949999999999999</v>
      </c>
      <c r="F837" s="14">
        <v>1.645</v>
      </c>
      <c r="G837" s="14">
        <v>1.69</v>
      </c>
      <c r="H837" s="14">
        <v>1.82</v>
      </c>
      <c r="K837" s="14">
        <v>1.7150000000000001</v>
      </c>
      <c r="L837" s="19">
        <v>1.575</v>
      </c>
      <c r="M837" s="19">
        <v>1.63</v>
      </c>
      <c r="N837" s="14">
        <v>1.625</v>
      </c>
      <c r="Q837" s="14">
        <v>2.0049999999999999</v>
      </c>
      <c r="R837" s="14">
        <v>2</v>
      </c>
      <c r="S837" s="14">
        <v>1.85</v>
      </c>
      <c r="T837" s="14">
        <v>1.7549999999999999</v>
      </c>
      <c r="U837" s="14">
        <v>1.7749999999999999</v>
      </c>
      <c r="V837" s="14">
        <v>1.93</v>
      </c>
      <c r="X837" s="14">
        <v>2.0150000000000001</v>
      </c>
      <c r="Y837" s="14">
        <v>1.9950000000000001</v>
      </c>
    </row>
    <row r="838" spans="1:25" x14ac:dyDescent="0.25">
      <c r="A838" s="18">
        <v>36079</v>
      </c>
      <c r="B838" s="24">
        <f t="shared" si="13"/>
        <v>834</v>
      </c>
      <c r="C838" s="14" t="s">
        <v>202</v>
      </c>
      <c r="D838" s="38" t="s">
        <v>254</v>
      </c>
      <c r="E838" s="14">
        <v>1.7949999999999999</v>
      </c>
      <c r="F838" s="14">
        <v>1.645</v>
      </c>
      <c r="G838" s="14">
        <v>1.69</v>
      </c>
      <c r="H838" s="14">
        <v>1.82</v>
      </c>
      <c r="K838" s="14">
        <v>1.7150000000000001</v>
      </c>
      <c r="L838" s="19">
        <v>1.575</v>
      </c>
      <c r="M838" s="19">
        <v>1.63</v>
      </c>
      <c r="N838" s="14">
        <v>1.625</v>
      </c>
      <c r="Q838" s="14">
        <v>2.0049999999999999</v>
      </c>
      <c r="R838" s="14">
        <v>2</v>
      </c>
      <c r="S838" s="14">
        <v>1.85</v>
      </c>
      <c r="T838" s="14">
        <v>1.7549999999999999</v>
      </c>
      <c r="U838" s="14">
        <v>1.7749999999999999</v>
      </c>
      <c r="V838" s="14">
        <v>1.93</v>
      </c>
      <c r="X838" s="14">
        <v>2.0150000000000001</v>
      </c>
      <c r="Y838" s="14">
        <v>1.9950000000000001</v>
      </c>
    </row>
    <row r="839" spans="1:25" x14ac:dyDescent="0.25">
      <c r="A839" s="18">
        <v>36080</v>
      </c>
      <c r="B839" s="24">
        <f t="shared" si="13"/>
        <v>835</v>
      </c>
      <c r="C839" s="14" t="s">
        <v>196</v>
      </c>
      <c r="D839" s="38" t="s">
        <v>254</v>
      </c>
      <c r="E839" s="14">
        <v>1.7350000000000001</v>
      </c>
      <c r="F839" s="14">
        <v>1.64</v>
      </c>
      <c r="G839" s="14">
        <v>1.6850000000000001</v>
      </c>
      <c r="H839" s="14">
        <v>1.76</v>
      </c>
      <c r="K839" s="14">
        <v>1.6950000000000001</v>
      </c>
      <c r="L839" s="19">
        <v>1.6</v>
      </c>
      <c r="M839" s="19">
        <v>1.65</v>
      </c>
      <c r="N839" s="14">
        <v>1.62</v>
      </c>
      <c r="Q839" s="14">
        <v>1.9650000000000001</v>
      </c>
      <c r="R839" s="14">
        <v>2.085</v>
      </c>
      <c r="S839" s="14">
        <v>1.915</v>
      </c>
      <c r="T839" s="14">
        <v>1.71</v>
      </c>
      <c r="U839" s="14">
        <v>1.7649999999999999</v>
      </c>
      <c r="V839" s="14">
        <v>1.895</v>
      </c>
      <c r="X839" s="14">
        <v>1.96</v>
      </c>
      <c r="Y839" s="14">
        <v>1.96</v>
      </c>
    </row>
    <row r="840" spans="1:25" x14ac:dyDescent="0.25">
      <c r="A840" s="18">
        <v>36081</v>
      </c>
      <c r="B840" s="24">
        <f t="shared" ref="B840:B903" si="14">B839+1</f>
        <v>836</v>
      </c>
      <c r="C840" s="14" t="s">
        <v>197</v>
      </c>
      <c r="D840" s="38" t="s">
        <v>254</v>
      </c>
      <c r="E840" s="14">
        <v>1.675</v>
      </c>
      <c r="F840" s="14">
        <v>1.69</v>
      </c>
      <c r="G840" s="14">
        <v>1.7150000000000001</v>
      </c>
      <c r="H840" s="14">
        <v>1.7549999999999999</v>
      </c>
      <c r="K840" s="14">
        <v>1.7050000000000001</v>
      </c>
      <c r="L840" s="19">
        <v>1.645</v>
      </c>
      <c r="M840" s="19">
        <v>1.73</v>
      </c>
      <c r="N840" s="14">
        <v>1.72</v>
      </c>
      <c r="Q840" s="14">
        <v>1.88</v>
      </c>
      <c r="R840" s="14">
        <v>2.145</v>
      </c>
      <c r="S840" s="14">
        <v>2</v>
      </c>
      <c r="T840" s="14">
        <v>1.75</v>
      </c>
      <c r="U840" s="14">
        <v>1.7749999999999999</v>
      </c>
      <c r="V840" s="14">
        <v>1.865</v>
      </c>
      <c r="X840" s="14">
        <v>1.905</v>
      </c>
      <c r="Y840" s="14">
        <v>1.895</v>
      </c>
    </row>
    <row r="841" spans="1:25" x14ac:dyDescent="0.25">
      <c r="A841" s="18">
        <v>36082</v>
      </c>
      <c r="B841" s="24">
        <f t="shared" si="14"/>
        <v>837</v>
      </c>
      <c r="C841" s="14" t="s">
        <v>198</v>
      </c>
      <c r="D841" s="38" t="s">
        <v>254</v>
      </c>
      <c r="E841" s="14">
        <v>1.7949999999999999</v>
      </c>
      <c r="F841" s="14">
        <v>1.81</v>
      </c>
      <c r="G841" s="14">
        <v>1.825</v>
      </c>
      <c r="H841" s="14">
        <v>1.86</v>
      </c>
      <c r="K841" s="14">
        <v>1.81</v>
      </c>
      <c r="L841" s="19">
        <v>1.7649999999999999</v>
      </c>
      <c r="M841" s="19">
        <v>1.89</v>
      </c>
      <c r="N841" s="14">
        <v>1.89</v>
      </c>
      <c r="Q841" s="14">
        <v>1.98</v>
      </c>
      <c r="R841" s="14">
        <v>2.25</v>
      </c>
      <c r="S841" s="14">
        <v>2.1</v>
      </c>
      <c r="T841" s="14">
        <v>1.86</v>
      </c>
      <c r="U841" s="14">
        <v>1.885</v>
      </c>
      <c r="V841" s="14">
        <v>1.925</v>
      </c>
      <c r="X841" s="14">
        <v>2.0150000000000001</v>
      </c>
      <c r="Y841" s="14">
        <v>2</v>
      </c>
    </row>
    <row r="842" spans="1:25" x14ac:dyDescent="0.25">
      <c r="A842" s="18">
        <v>36083</v>
      </c>
      <c r="B842" s="24">
        <f t="shared" si="14"/>
        <v>838</v>
      </c>
      <c r="C842" s="14" t="s">
        <v>199</v>
      </c>
      <c r="D842" s="38" t="s">
        <v>254</v>
      </c>
      <c r="E842" s="14">
        <v>1.75</v>
      </c>
      <c r="F842" s="14">
        <v>1.79</v>
      </c>
      <c r="G842" s="14">
        <v>1.8049999999999999</v>
      </c>
      <c r="H842" s="14">
        <v>1.81</v>
      </c>
      <c r="K842" s="14">
        <v>1.7450000000000001</v>
      </c>
      <c r="L842" s="19">
        <v>1.7549999999999999</v>
      </c>
      <c r="M842" s="19">
        <v>1.865</v>
      </c>
      <c r="N842" s="14">
        <v>1.92</v>
      </c>
      <c r="Q842" s="14">
        <v>1.86</v>
      </c>
      <c r="R842" s="14">
        <v>2.2549999999999999</v>
      </c>
      <c r="S842" s="14">
        <v>2.12</v>
      </c>
      <c r="T842" s="14">
        <v>1.82</v>
      </c>
      <c r="U842" s="14">
        <v>1.84</v>
      </c>
      <c r="V842" s="14">
        <v>1.88</v>
      </c>
      <c r="X842" s="14">
        <v>1.9550000000000001</v>
      </c>
      <c r="Y842" s="14">
        <v>1.9350000000000001</v>
      </c>
    </row>
    <row r="843" spans="1:25" x14ac:dyDescent="0.25">
      <c r="A843" s="18">
        <v>36084</v>
      </c>
      <c r="B843" s="24">
        <f t="shared" si="14"/>
        <v>839</v>
      </c>
      <c r="C843" s="14" t="s">
        <v>200</v>
      </c>
      <c r="D843" s="38" t="s">
        <v>254</v>
      </c>
      <c r="E843" s="14">
        <v>1.63</v>
      </c>
      <c r="F843" s="14">
        <v>1.58</v>
      </c>
      <c r="G843" s="14">
        <v>1.605</v>
      </c>
      <c r="H843" s="14">
        <v>1.675</v>
      </c>
      <c r="K843" s="14">
        <v>1.6</v>
      </c>
      <c r="L843" s="19">
        <v>1.5349999999999999</v>
      </c>
      <c r="M843" s="19">
        <v>1.7549999999999999</v>
      </c>
      <c r="N843" s="14">
        <v>1.8</v>
      </c>
      <c r="Q843" s="14">
        <v>1.7949999999999999</v>
      </c>
      <c r="R843" s="14">
        <v>2.1150000000000002</v>
      </c>
      <c r="S843" s="14">
        <v>1.9350000000000001</v>
      </c>
      <c r="T843" s="14">
        <v>1.645</v>
      </c>
      <c r="U843" s="14">
        <v>1.71</v>
      </c>
      <c r="V843" s="14">
        <v>1.825</v>
      </c>
      <c r="X843" s="14">
        <v>1.88</v>
      </c>
      <c r="Y843" s="14">
        <v>1.845</v>
      </c>
    </row>
    <row r="844" spans="1:25" x14ac:dyDescent="0.25">
      <c r="A844" s="18">
        <v>36085</v>
      </c>
      <c r="B844" s="24">
        <f t="shared" si="14"/>
        <v>840</v>
      </c>
      <c r="C844" s="14" t="s">
        <v>201</v>
      </c>
      <c r="D844" s="38" t="s">
        <v>254</v>
      </c>
      <c r="E844" s="14">
        <v>1.63</v>
      </c>
      <c r="F844" s="14">
        <v>1.58</v>
      </c>
      <c r="G844" s="14">
        <v>1.605</v>
      </c>
      <c r="H844" s="14">
        <v>1.675</v>
      </c>
      <c r="K844" s="14">
        <v>1.6</v>
      </c>
      <c r="L844" s="19">
        <v>1.5349999999999999</v>
      </c>
      <c r="M844" s="19">
        <v>1.7549999999999999</v>
      </c>
      <c r="N844" s="14">
        <v>1.8</v>
      </c>
      <c r="Q844" s="14">
        <v>1.7949999999999999</v>
      </c>
      <c r="R844" s="14">
        <v>2.1150000000000002</v>
      </c>
      <c r="S844" s="14">
        <v>1.9350000000000001</v>
      </c>
      <c r="T844" s="14">
        <v>1.645</v>
      </c>
      <c r="U844" s="14">
        <v>1.71</v>
      </c>
      <c r="V844" s="14">
        <v>1.825</v>
      </c>
      <c r="X844" s="14">
        <v>1.88</v>
      </c>
      <c r="Y844" s="14">
        <v>1.845</v>
      </c>
    </row>
    <row r="845" spans="1:25" x14ac:dyDescent="0.25">
      <c r="A845" s="18">
        <v>36086</v>
      </c>
      <c r="B845" s="24">
        <f t="shared" si="14"/>
        <v>841</v>
      </c>
      <c r="C845" s="14" t="s">
        <v>202</v>
      </c>
      <c r="D845" s="38" t="s">
        <v>254</v>
      </c>
      <c r="E845" s="14">
        <v>1.63</v>
      </c>
      <c r="F845" s="14">
        <v>1.58</v>
      </c>
      <c r="G845" s="14">
        <v>1.605</v>
      </c>
      <c r="H845" s="14">
        <v>1.675</v>
      </c>
      <c r="K845" s="14">
        <v>1.6</v>
      </c>
      <c r="L845" s="19">
        <v>1.5349999999999999</v>
      </c>
      <c r="M845" s="19">
        <v>1.7549999999999999</v>
      </c>
      <c r="N845" s="14">
        <v>1.8</v>
      </c>
      <c r="Q845" s="14">
        <v>1.7949999999999999</v>
      </c>
      <c r="R845" s="14">
        <v>2.1150000000000002</v>
      </c>
      <c r="S845" s="14">
        <v>1.9350000000000001</v>
      </c>
      <c r="T845" s="14">
        <v>1.645</v>
      </c>
      <c r="U845" s="14">
        <v>1.71</v>
      </c>
      <c r="V845" s="14">
        <v>1.825</v>
      </c>
      <c r="X845" s="14">
        <v>1.88</v>
      </c>
      <c r="Y845" s="14">
        <v>1.845</v>
      </c>
    </row>
    <row r="846" spans="1:25" x14ac:dyDescent="0.25">
      <c r="A846" s="18">
        <v>36087</v>
      </c>
      <c r="B846" s="24">
        <f t="shared" si="14"/>
        <v>842</v>
      </c>
      <c r="C846" s="14" t="s">
        <v>196</v>
      </c>
      <c r="D846" s="38" t="s">
        <v>254</v>
      </c>
      <c r="E846" s="14">
        <v>1.7450000000000001</v>
      </c>
      <c r="F846" s="14">
        <v>1.7450000000000001</v>
      </c>
      <c r="G846" s="14">
        <v>1.7649999999999999</v>
      </c>
      <c r="H846" s="14">
        <v>1.77</v>
      </c>
      <c r="K846" s="14">
        <v>1.73</v>
      </c>
      <c r="L846" s="19">
        <v>1.7050000000000001</v>
      </c>
      <c r="M846" s="19">
        <v>1.8</v>
      </c>
      <c r="N846" s="14">
        <v>1.8149999999999999</v>
      </c>
      <c r="Q846" s="14">
        <v>1.93</v>
      </c>
      <c r="R846" s="14">
        <v>2.25</v>
      </c>
      <c r="S846" s="14">
        <v>2.0550000000000002</v>
      </c>
      <c r="T846" s="14">
        <v>1.86</v>
      </c>
      <c r="U846" s="14">
        <v>1.88</v>
      </c>
      <c r="V846" s="14">
        <v>1.9650000000000001</v>
      </c>
      <c r="X846" s="14">
        <v>1.9650000000000001</v>
      </c>
      <c r="Y846" s="14">
        <v>1.95</v>
      </c>
    </row>
    <row r="847" spans="1:25" x14ac:dyDescent="0.25">
      <c r="A847" s="18">
        <v>36088</v>
      </c>
      <c r="B847" s="24">
        <f t="shared" si="14"/>
        <v>843</v>
      </c>
      <c r="C847" s="14" t="s">
        <v>197</v>
      </c>
      <c r="D847" s="38" t="s">
        <v>254</v>
      </c>
      <c r="E847" s="14">
        <v>1.95</v>
      </c>
      <c r="F847" s="14">
        <v>1.915</v>
      </c>
      <c r="G847" s="14">
        <v>1.9350000000000001</v>
      </c>
      <c r="H847" s="14">
        <v>1.98</v>
      </c>
      <c r="K847" s="14">
        <v>1.9350000000000001</v>
      </c>
      <c r="L847" s="19">
        <v>1.875</v>
      </c>
      <c r="M847" s="19">
        <v>1.95</v>
      </c>
      <c r="N847" s="14">
        <v>1.885</v>
      </c>
      <c r="Q847" s="14">
        <v>2.145</v>
      </c>
      <c r="R847" s="14">
        <v>2.4300000000000002</v>
      </c>
      <c r="S847" s="14">
        <v>2.23</v>
      </c>
      <c r="T847" s="14">
        <v>1.9550000000000001</v>
      </c>
      <c r="U847" s="14">
        <v>1.99</v>
      </c>
      <c r="V847" s="14">
        <v>2.16</v>
      </c>
      <c r="X847" s="14">
        <v>2.21</v>
      </c>
      <c r="Y847" s="14">
        <v>2.21</v>
      </c>
    </row>
    <row r="848" spans="1:25" x14ac:dyDescent="0.25">
      <c r="A848" s="18">
        <v>36089</v>
      </c>
      <c r="B848" s="24">
        <f t="shared" si="14"/>
        <v>844</v>
      </c>
      <c r="C848" s="14" t="s">
        <v>198</v>
      </c>
      <c r="D848" s="38" t="s">
        <v>254</v>
      </c>
      <c r="E848" s="14">
        <v>2.0299999999999998</v>
      </c>
      <c r="F848" s="14">
        <v>1.99</v>
      </c>
      <c r="G848" s="14">
        <v>2.0049999999999999</v>
      </c>
      <c r="H848" s="14">
        <v>2.0449999999999999</v>
      </c>
      <c r="K848" s="14">
        <v>1.94</v>
      </c>
      <c r="L848" s="19">
        <v>1.9450000000000001</v>
      </c>
      <c r="M848" s="19">
        <v>1.9950000000000001</v>
      </c>
      <c r="N848" s="14">
        <v>1.9850000000000001</v>
      </c>
      <c r="Q848" s="14">
        <v>2.1949999999999998</v>
      </c>
      <c r="R848" s="14">
        <v>2.5099999999999998</v>
      </c>
      <c r="S848" s="14">
        <v>2.29</v>
      </c>
      <c r="T848" s="14">
        <v>1.97</v>
      </c>
      <c r="U848" s="14">
        <v>1.99</v>
      </c>
      <c r="V848" s="14">
        <v>2.1800000000000002</v>
      </c>
      <c r="X848" s="14">
        <v>2.3149999999999999</v>
      </c>
      <c r="Y848" s="14">
        <v>2.3199999999999998</v>
      </c>
    </row>
    <row r="849" spans="1:25" x14ac:dyDescent="0.25">
      <c r="A849" s="18">
        <v>36090</v>
      </c>
      <c r="B849" s="24">
        <f t="shared" si="14"/>
        <v>845</v>
      </c>
      <c r="C849" s="14" t="s">
        <v>199</v>
      </c>
      <c r="D849" s="38" t="s">
        <v>254</v>
      </c>
      <c r="E849" s="14">
        <v>1.95</v>
      </c>
      <c r="F849" s="14">
        <v>1.89</v>
      </c>
      <c r="G849" s="14">
        <v>1.9</v>
      </c>
      <c r="H849" s="14">
        <v>1.97</v>
      </c>
      <c r="K849" s="14">
        <v>1.835</v>
      </c>
      <c r="L849" s="19">
        <v>1.845</v>
      </c>
      <c r="M849" s="19">
        <v>1.895</v>
      </c>
      <c r="N849" s="14">
        <v>1.95</v>
      </c>
      <c r="Q849" s="14">
        <v>2.13</v>
      </c>
      <c r="R849" s="14">
        <v>2.4350000000000001</v>
      </c>
      <c r="S849" s="14">
        <v>2.2000000000000002</v>
      </c>
      <c r="T849" s="14">
        <v>1.825</v>
      </c>
      <c r="U849" s="14">
        <v>1.84</v>
      </c>
      <c r="V849" s="14">
        <v>2.0249999999999999</v>
      </c>
      <c r="X849" s="14">
        <v>2.2050000000000001</v>
      </c>
      <c r="Y849" s="14">
        <v>2.2050000000000001</v>
      </c>
    </row>
    <row r="850" spans="1:25" x14ac:dyDescent="0.25">
      <c r="A850" s="18">
        <v>36091</v>
      </c>
      <c r="B850" s="24">
        <f t="shared" si="14"/>
        <v>846</v>
      </c>
      <c r="C850" s="14" t="s">
        <v>200</v>
      </c>
      <c r="D850" s="38" t="s">
        <v>254</v>
      </c>
      <c r="E850" s="14">
        <v>1.845</v>
      </c>
      <c r="F850" s="14">
        <v>1.68</v>
      </c>
      <c r="G850" s="14">
        <v>1.7150000000000001</v>
      </c>
      <c r="H850" s="14">
        <v>1.82</v>
      </c>
      <c r="K850" s="14">
        <v>1.71</v>
      </c>
      <c r="L850" s="19">
        <v>1.595</v>
      </c>
      <c r="M850" s="19">
        <v>1.69</v>
      </c>
      <c r="N850" s="14">
        <v>1.82</v>
      </c>
      <c r="Q850" s="14">
        <v>2.0950000000000002</v>
      </c>
      <c r="R850" s="14">
        <v>2.2650000000000001</v>
      </c>
      <c r="S850" s="14">
        <v>2.0550000000000002</v>
      </c>
      <c r="T850" s="14">
        <v>1.7050000000000001</v>
      </c>
      <c r="U850" s="14">
        <v>1.73</v>
      </c>
      <c r="V850" s="14">
        <v>1.9350000000000001</v>
      </c>
      <c r="X850" s="14">
        <v>2.105</v>
      </c>
      <c r="Y850" s="14">
        <v>2.0950000000000002</v>
      </c>
    </row>
    <row r="851" spans="1:25" x14ac:dyDescent="0.25">
      <c r="A851" s="18">
        <v>36092</v>
      </c>
      <c r="B851" s="24">
        <f t="shared" si="14"/>
        <v>847</v>
      </c>
      <c r="C851" s="14" t="s">
        <v>201</v>
      </c>
      <c r="D851" s="38" t="s">
        <v>254</v>
      </c>
      <c r="E851" s="14">
        <v>1.845</v>
      </c>
      <c r="F851" s="14">
        <v>1.68</v>
      </c>
      <c r="G851" s="14">
        <v>1.7150000000000001</v>
      </c>
      <c r="H851" s="14">
        <v>1.82</v>
      </c>
      <c r="K851" s="14">
        <v>1.71</v>
      </c>
      <c r="L851" s="19">
        <v>1.595</v>
      </c>
      <c r="M851" s="19">
        <v>1.69</v>
      </c>
      <c r="N851" s="14">
        <v>1.82</v>
      </c>
      <c r="Q851" s="14">
        <v>2.0950000000000002</v>
      </c>
      <c r="R851" s="14">
        <v>2.2650000000000001</v>
      </c>
      <c r="S851" s="14">
        <v>2.0550000000000002</v>
      </c>
      <c r="T851" s="14">
        <v>1.7050000000000001</v>
      </c>
      <c r="U851" s="14">
        <v>1.73</v>
      </c>
      <c r="V851" s="14">
        <v>1.9350000000000001</v>
      </c>
      <c r="X851" s="14">
        <v>2.105</v>
      </c>
      <c r="Y851" s="14">
        <v>2.0950000000000002</v>
      </c>
    </row>
    <row r="852" spans="1:25" x14ac:dyDescent="0.25">
      <c r="A852" s="18">
        <v>36093</v>
      </c>
      <c r="B852" s="24">
        <f t="shared" si="14"/>
        <v>848</v>
      </c>
      <c r="C852" s="14" t="s">
        <v>202</v>
      </c>
      <c r="D852" s="38" t="s">
        <v>254</v>
      </c>
      <c r="E852" s="14">
        <v>1.845</v>
      </c>
      <c r="F852" s="14">
        <v>1.68</v>
      </c>
      <c r="G852" s="14">
        <v>1.7150000000000001</v>
      </c>
      <c r="H852" s="14">
        <v>1.82</v>
      </c>
      <c r="K852" s="14">
        <v>1.71</v>
      </c>
      <c r="L852" s="19">
        <v>1.595</v>
      </c>
      <c r="M852" s="19">
        <v>1.69</v>
      </c>
      <c r="N852" s="14">
        <v>1.82</v>
      </c>
      <c r="Q852" s="14">
        <v>2.0950000000000002</v>
      </c>
      <c r="R852" s="14">
        <v>2.2650000000000001</v>
      </c>
      <c r="S852" s="14">
        <v>2.0550000000000002</v>
      </c>
      <c r="T852" s="14">
        <v>1.7050000000000001</v>
      </c>
      <c r="U852" s="14">
        <v>1.73</v>
      </c>
      <c r="V852" s="14">
        <v>1.9350000000000001</v>
      </c>
      <c r="X852" s="14">
        <v>2.105</v>
      </c>
      <c r="Y852" s="14">
        <v>2.0950000000000002</v>
      </c>
    </row>
    <row r="853" spans="1:25" x14ac:dyDescent="0.25">
      <c r="A853" s="18">
        <v>36094</v>
      </c>
      <c r="B853" s="24">
        <f t="shared" si="14"/>
        <v>849</v>
      </c>
      <c r="C853" s="14" t="s">
        <v>196</v>
      </c>
      <c r="D853" s="38" t="s">
        <v>254</v>
      </c>
      <c r="E853" s="14">
        <v>1.9</v>
      </c>
      <c r="F853" s="14">
        <v>1.8149999999999999</v>
      </c>
      <c r="G853" s="14">
        <v>1.82</v>
      </c>
      <c r="H853" s="14">
        <v>1.89</v>
      </c>
      <c r="K853" s="14">
        <v>1.77</v>
      </c>
      <c r="L853" s="19">
        <v>1.7450000000000001</v>
      </c>
      <c r="M853" s="19">
        <v>1.7050000000000001</v>
      </c>
      <c r="N853" s="14">
        <v>1.6950000000000001</v>
      </c>
      <c r="Q853" s="14">
        <v>2.21</v>
      </c>
      <c r="R853" s="14">
        <v>2.48</v>
      </c>
      <c r="S853" s="14">
        <v>2.2200000000000002</v>
      </c>
      <c r="T853" s="14">
        <v>1.76</v>
      </c>
      <c r="U853" s="14">
        <v>1.7949999999999999</v>
      </c>
      <c r="V853" s="14">
        <v>1.95</v>
      </c>
      <c r="X853" s="14">
        <v>2.145</v>
      </c>
      <c r="Y853" s="14">
        <v>2.13</v>
      </c>
    </row>
    <row r="854" spans="1:25" x14ac:dyDescent="0.25">
      <c r="A854" s="18">
        <v>36095</v>
      </c>
      <c r="B854" s="24">
        <f t="shared" si="14"/>
        <v>850</v>
      </c>
      <c r="C854" s="14" t="s">
        <v>197</v>
      </c>
      <c r="D854" s="38" t="s">
        <v>254</v>
      </c>
      <c r="E854" s="14">
        <v>1.84</v>
      </c>
      <c r="F854" s="14">
        <v>1.79</v>
      </c>
      <c r="G854" s="14">
        <v>1.8</v>
      </c>
      <c r="H854" s="14">
        <v>1.86</v>
      </c>
      <c r="K854" s="14">
        <v>1.7250000000000001</v>
      </c>
      <c r="L854" s="19">
        <v>1.6850000000000001</v>
      </c>
      <c r="M854" s="19">
        <v>1.68</v>
      </c>
      <c r="N854" s="14">
        <v>1.645</v>
      </c>
      <c r="Q854" s="14">
        <v>2.27</v>
      </c>
      <c r="R854" s="14">
        <v>2.4550000000000001</v>
      </c>
      <c r="S854" s="14">
        <v>2.2250000000000001</v>
      </c>
      <c r="T854" s="14">
        <v>1.7250000000000001</v>
      </c>
      <c r="U854" s="14">
        <v>1.7350000000000001</v>
      </c>
      <c r="V854" s="14">
        <v>1.925</v>
      </c>
      <c r="X854" s="14">
        <v>2.13</v>
      </c>
      <c r="Y854" s="14">
        <v>2.1150000000000002</v>
      </c>
    </row>
    <row r="855" spans="1:25" x14ac:dyDescent="0.25">
      <c r="A855" s="18">
        <v>36096</v>
      </c>
      <c r="B855" s="24">
        <f t="shared" si="14"/>
        <v>851</v>
      </c>
      <c r="C855" s="14" t="s">
        <v>198</v>
      </c>
      <c r="D855" s="38" t="s">
        <v>254</v>
      </c>
      <c r="E855" s="14">
        <v>1.69</v>
      </c>
      <c r="F855" s="14">
        <v>1.645</v>
      </c>
      <c r="G855" s="14">
        <v>1.66</v>
      </c>
      <c r="H855" s="14">
        <v>1.675</v>
      </c>
      <c r="K855" s="14">
        <v>1.6</v>
      </c>
      <c r="L855" s="19">
        <v>1.58</v>
      </c>
      <c r="M855" s="19">
        <v>1.615</v>
      </c>
      <c r="N855" s="14">
        <v>1.64</v>
      </c>
      <c r="Q855" s="14">
        <v>2.2050000000000001</v>
      </c>
      <c r="R855" s="14">
        <v>2.3450000000000002</v>
      </c>
      <c r="S855" s="14">
        <v>2.165</v>
      </c>
      <c r="T855" s="14">
        <v>1.625</v>
      </c>
      <c r="U855" s="14">
        <v>1.64</v>
      </c>
      <c r="V855" s="14">
        <v>1.73</v>
      </c>
      <c r="X855" s="14">
        <v>1.9750000000000001</v>
      </c>
      <c r="Y855" s="14">
        <v>1.9650000000000001</v>
      </c>
    </row>
    <row r="856" spans="1:25" x14ac:dyDescent="0.25">
      <c r="A856" s="18">
        <v>36097</v>
      </c>
      <c r="B856" s="24">
        <f t="shared" si="14"/>
        <v>852</v>
      </c>
      <c r="C856" s="14" t="s">
        <v>199</v>
      </c>
      <c r="D856" s="38" t="s">
        <v>254</v>
      </c>
      <c r="E856" s="14">
        <v>1.72</v>
      </c>
      <c r="F856" s="14">
        <v>1.6850000000000001</v>
      </c>
      <c r="G856" s="14">
        <v>1.7050000000000001</v>
      </c>
      <c r="H856" s="14">
        <v>1.74</v>
      </c>
      <c r="K856" s="14">
        <v>1.635</v>
      </c>
      <c r="L856" s="19">
        <v>1.63</v>
      </c>
      <c r="M856" s="19">
        <v>1.655</v>
      </c>
      <c r="N856" s="14">
        <v>1.69</v>
      </c>
      <c r="Q856" s="14">
        <v>2.2799999999999998</v>
      </c>
      <c r="R856" s="14">
        <v>2.38</v>
      </c>
      <c r="S856" s="14">
        <v>2.2450000000000001</v>
      </c>
      <c r="T856" s="14">
        <v>1.7150000000000001</v>
      </c>
      <c r="U856" s="14">
        <v>1.73</v>
      </c>
      <c r="V856" s="14">
        <v>1.77</v>
      </c>
      <c r="X856" s="14">
        <v>2.0049999999999999</v>
      </c>
      <c r="Y856" s="14">
        <v>1.98</v>
      </c>
    </row>
    <row r="857" spans="1:25" x14ac:dyDescent="0.25">
      <c r="A857" s="18">
        <v>36098</v>
      </c>
      <c r="B857" s="24">
        <f t="shared" si="14"/>
        <v>853</v>
      </c>
      <c r="C857" s="14" t="s">
        <v>200</v>
      </c>
      <c r="D857" s="38" t="s">
        <v>254</v>
      </c>
      <c r="E857" s="14">
        <v>1.78</v>
      </c>
      <c r="F857" s="14">
        <v>1.7050000000000001</v>
      </c>
      <c r="G857" s="14">
        <v>1.7749999999999999</v>
      </c>
      <c r="H857" s="14">
        <v>1.79</v>
      </c>
      <c r="K857" s="14">
        <v>1.605</v>
      </c>
      <c r="L857" s="19">
        <v>1.64</v>
      </c>
      <c r="M857" s="19">
        <v>1.62</v>
      </c>
      <c r="N857" s="14">
        <v>1.6</v>
      </c>
      <c r="Q857" s="14">
        <v>2.33</v>
      </c>
      <c r="R857" s="14">
        <v>2.29</v>
      </c>
      <c r="S857" s="14">
        <v>2.1</v>
      </c>
      <c r="T857" s="14">
        <v>1.69</v>
      </c>
      <c r="U857" s="14">
        <v>1.69</v>
      </c>
      <c r="V857" s="14">
        <v>1.84</v>
      </c>
      <c r="X857" s="14">
        <v>2.1</v>
      </c>
      <c r="Y857" s="14">
        <v>2.0950000000000002</v>
      </c>
    </row>
    <row r="858" spans="1:25" x14ac:dyDescent="0.25">
      <c r="A858" s="18">
        <v>36099</v>
      </c>
      <c r="B858" s="24">
        <f t="shared" si="14"/>
        <v>854</v>
      </c>
      <c r="C858" s="14" t="s">
        <v>201</v>
      </c>
      <c r="D858" s="38" t="s">
        <v>255</v>
      </c>
      <c r="E858" s="14">
        <v>1.78</v>
      </c>
      <c r="F858" s="14">
        <v>1.7050000000000001</v>
      </c>
      <c r="G858" s="14">
        <v>1.7749999999999999</v>
      </c>
      <c r="H858" s="14">
        <v>1.79</v>
      </c>
      <c r="K858" s="14">
        <v>1.605</v>
      </c>
      <c r="L858" s="19">
        <v>1.64</v>
      </c>
      <c r="M858" s="19">
        <v>1.62</v>
      </c>
      <c r="N858" s="14">
        <v>1.6</v>
      </c>
      <c r="Q858" s="14">
        <v>2.33</v>
      </c>
      <c r="R858" s="14">
        <v>2.29</v>
      </c>
      <c r="S858" s="14">
        <v>2.1</v>
      </c>
      <c r="T858" s="14">
        <v>1.67</v>
      </c>
      <c r="U858" s="14">
        <v>1.7150000000000001</v>
      </c>
      <c r="V858" s="14">
        <v>1.84</v>
      </c>
      <c r="X858" s="14">
        <v>2.3650000000000002</v>
      </c>
      <c r="Y858" s="14">
        <v>2.0950000000000002</v>
      </c>
    </row>
    <row r="859" spans="1:25" x14ac:dyDescent="0.25">
      <c r="A859" s="18">
        <v>36100</v>
      </c>
      <c r="B859" s="24">
        <f t="shared" si="14"/>
        <v>855</v>
      </c>
      <c r="C859" s="14" t="s">
        <v>202</v>
      </c>
      <c r="D859" s="38" t="s">
        <v>255</v>
      </c>
      <c r="E859" s="14">
        <v>1.78</v>
      </c>
      <c r="F859" s="14">
        <v>1.7050000000000001</v>
      </c>
      <c r="G859" s="14">
        <v>1.7749999999999999</v>
      </c>
      <c r="H859" s="14">
        <v>1.79</v>
      </c>
      <c r="K859" s="14">
        <v>1.605</v>
      </c>
      <c r="L859" s="19">
        <v>1.64</v>
      </c>
      <c r="M859" s="19">
        <v>1.62</v>
      </c>
      <c r="N859" s="14">
        <v>1.6</v>
      </c>
      <c r="Q859" s="14">
        <v>2.33</v>
      </c>
      <c r="R859" s="14">
        <v>2.29</v>
      </c>
      <c r="S859" s="14">
        <v>2.1</v>
      </c>
      <c r="T859" s="14">
        <v>1.67</v>
      </c>
      <c r="U859" s="14">
        <v>1.7150000000000001</v>
      </c>
      <c r="V859" s="14">
        <v>1.84</v>
      </c>
      <c r="X859" s="14">
        <v>2.3650000000000002</v>
      </c>
      <c r="Y859" s="14">
        <v>2.0950000000000002</v>
      </c>
    </row>
    <row r="860" spans="1:25" x14ac:dyDescent="0.25">
      <c r="A860" s="18">
        <v>36101</v>
      </c>
      <c r="B860" s="24">
        <f t="shared" si="14"/>
        <v>856</v>
      </c>
      <c r="C860" s="14" t="s">
        <v>196</v>
      </c>
      <c r="D860" s="38" t="s">
        <v>255</v>
      </c>
      <c r="E860" s="14">
        <v>1.8</v>
      </c>
      <c r="F860" s="14">
        <v>1.71</v>
      </c>
      <c r="H860" s="14">
        <v>1.78</v>
      </c>
      <c r="K860" s="14">
        <v>1.75</v>
      </c>
      <c r="L860" s="19">
        <v>1.7150000000000001</v>
      </c>
      <c r="M860" s="19">
        <v>1.625</v>
      </c>
      <c r="N860" s="14">
        <v>1.65</v>
      </c>
      <c r="Q860" s="14">
        <v>2.2450000000000001</v>
      </c>
      <c r="R860" s="14">
        <v>2.3050000000000002</v>
      </c>
      <c r="T860" s="14">
        <v>1.79</v>
      </c>
      <c r="U860" s="14">
        <v>1.79</v>
      </c>
      <c r="V860" s="14">
        <v>1.885</v>
      </c>
      <c r="X860" s="14">
        <v>2.21</v>
      </c>
      <c r="Y860" s="14">
        <v>2.25</v>
      </c>
    </row>
    <row r="861" spans="1:25" x14ac:dyDescent="0.25">
      <c r="A861" s="18">
        <v>36102</v>
      </c>
      <c r="B861" s="24">
        <f t="shared" si="14"/>
        <v>857</v>
      </c>
      <c r="C861" s="14" t="s">
        <v>197</v>
      </c>
      <c r="D861" s="38" t="s">
        <v>255</v>
      </c>
      <c r="E861" s="14">
        <v>2.08</v>
      </c>
      <c r="F861" s="14">
        <v>1.95</v>
      </c>
      <c r="H861" s="14">
        <v>2.085</v>
      </c>
      <c r="K861" s="14">
        <v>2.0150000000000001</v>
      </c>
      <c r="L861" s="19">
        <v>1.925</v>
      </c>
      <c r="M861" s="19">
        <v>1.79</v>
      </c>
      <c r="N861" s="14">
        <v>1.74</v>
      </c>
      <c r="Q861" s="14">
        <v>2.44</v>
      </c>
      <c r="R861" s="14">
        <v>2.3849999999999998</v>
      </c>
      <c r="T861" s="14">
        <v>2.0449999999999999</v>
      </c>
      <c r="U861" s="14">
        <v>2.04</v>
      </c>
      <c r="V861" s="14">
        <v>2.2400000000000002</v>
      </c>
      <c r="X861" s="14">
        <v>2.4300000000000002</v>
      </c>
      <c r="Y861" s="14">
        <v>2.4550000000000001</v>
      </c>
    </row>
    <row r="862" spans="1:25" x14ac:dyDescent="0.25">
      <c r="A862" s="18">
        <v>36103</v>
      </c>
      <c r="B862" s="24">
        <f t="shared" si="14"/>
        <v>858</v>
      </c>
      <c r="C862" s="14" t="s">
        <v>198</v>
      </c>
      <c r="D862" s="38" t="s">
        <v>255</v>
      </c>
      <c r="E862" s="14">
        <v>2.11</v>
      </c>
      <c r="F862" s="14">
        <v>1.9650000000000001</v>
      </c>
      <c r="H862" s="14">
        <v>2.105</v>
      </c>
      <c r="K862" s="14">
        <v>2.0550000000000002</v>
      </c>
      <c r="L862" s="19">
        <v>1.94</v>
      </c>
      <c r="M862" s="19">
        <v>1.7949999999999999</v>
      </c>
      <c r="N862" s="14">
        <v>1.74</v>
      </c>
      <c r="Q862" s="14">
        <v>2.4550000000000001</v>
      </c>
      <c r="R862" s="14">
        <v>2.3450000000000002</v>
      </c>
      <c r="T862" s="14">
        <v>2.12</v>
      </c>
      <c r="U862" s="14">
        <v>2.105</v>
      </c>
      <c r="V862" s="14">
        <v>2.35</v>
      </c>
      <c r="X862" s="14">
        <v>2.4249999999999998</v>
      </c>
      <c r="Y862" s="14">
        <v>2.4550000000000001</v>
      </c>
    </row>
    <row r="863" spans="1:25" x14ac:dyDescent="0.25">
      <c r="A863" s="18">
        <v>36104</v>
      </c>
      <c r="B863" s="24">
        <f t="shared" si="14"/>
        <v>859</v>
      </c>
      <c r="C863" s="14" t="s">
        <v>199</v>
      </c>
      <c r="D863" s="38" t="s">
        <v>255</v>
      </c>
      <c r="E863" s="14">
        <v>2.25</v>
      </c>
      <c r="F863" s="14">
        <v>2.105</v>
      </c>
      <c r="H863" s="14">
        <v>2.23</v>
      </c>
      <c r="K863" s="14">
        <v>2.2050000000000001</v>
      </c>
      <c r="L863" s="19">
        <v>2.0750000000000002</v>
      </c>
      <c r="M863" s="19">
        <v>1.94</v>
      </c>
      <c r="N863" s="14">
        <v>1.91</v>
      </c>
      <c r="Q863" s="14">
        <v>2.5550000000000002</v>
      </c>
      <c r="R863" s="14">
        <v>2.42</v>
      </c>
      <c r="T863" s="14">
        <v>2.2599999999999998</v>
      </c>
      <c r="U863" s="14">
        <v>2.2400000000000002</v>
      </c>
      <c r="V863" s="14">
        <v>2.4249999999999998</v>
      </c>
      <c r="X863" s="14">
        <v>2.54</v>
      </c>
      <c r="Y863" s="14">
        <v>2.5550000000000002</v>
      </c>
    </row>
    <row r="864" spans="1:25" x14ac:dyDescent="0.25">
      <c r="A864" s="18">
        <v>36105</v>
      </c>
      <c r="B864" s="24">
        <f t="shared" si="14"/>
        <v>860</v>
      </c>
      <c r="C864" s="14" t="s">
        <v>200</v>
      </c>
      <c r="D864" s="38" t="s">
        <v>255</v>
      </c>
      <c r="E864" s="14">
        <v>2.25</v>
      </c>
      <c r="F864" s="14">
        <v>2.06</v>
      </c>
      <c r="H864" s="14">
        <v>2.2000000000000002</v>
      </c>
      <c r="K864" s="14">
        <v>2.17</v>
      </c>
      <c r="L864" s="19">
        <v>2.0249999999999999</v>
      </c>
      <c r="M864" s="19">
        <v>1.94</v>
      </c>
      <c r="N864" s="14">
        <v>1.88</v>
      </c>
      <c r="Q864" s="14">
        <v>2.5299999999999998</v>
      </c>
      <c r="R864" s="14">
        <v>2.38</v>
      </c>
      <c r="T864" s="14">
        <v>2.1800000000000002</v>
      </c>
      <c r="U864" s="14">
        <v>2.1800000000000002</v>
      </c>
      <c r="V864" s="14">
        <v>2.3450000000000002</v>
      </c>
      <c r="X864" s="14">
        <v>2.5249999999999999</v>
      </c>
      <c r="Y864" s="14">
        <v>2.5350000000000001</v>
      </c>
    </row>
    <row r="865" spans="1:25" x14ac:dyDescent="0.25">
      <c r="A865" s="18">
        <v>36106</v>
      </c>
      <c r="B865" s="24">
        <f t="shared" si="14"/>
        <v>861</v>
      </c>
      <c r="C865" s="14" t="s">
        <v>201</v>
      </c>
      <c r="D865" s="38" t="s">
        <v>255</v>
      </c>
      <c r="E865" s="14">
        <v>2.25</v>
      </c>
      <c r="F865" s="14">
        <v>2.06</v>
      </c>
      <c r="H865" s="14">
        <v>2.2000000000000002</v>
      </c>
      <c r="K865" s="14">
        <v>2.17</v>
      </c>
      <c r="L865" s="19">
        <v>2.0249999999999999</v>
      </c>
      <c r="M865" s="19">
        <v>1.94</v>
      </c>
      <c r="N865" s="14">
        <v>1.88</v>
      </c>
      <c r="Q865" s="14">
        <v>2.5299999999999998</v>
      </c>
      <c r="R865" s="14">
        <v>2.38</v>
      </c>
      <c r="T865" s="14">
        <v>2.1800000000000002</v>
      </c>
      <c r="U865" s="14">
        <v>2.1800000000000002</v>
      </c>
      <c r="V865" s="14">
        <v>2.3450000000000002</v>
      </c>
      <c r="X865" s="14">
        <v>2.5249999999999999</v>
      </c>
      <c r="Y865" s="14">
        <v>2.5350000000000001</v>
      </c>
    </row>
    <row r="866" spans="1:25" x14ac:dyDescent="0.25">
      <c r="A866" s="18">
        <v>36107</v>
      </c>
      <c r="B866" s="24">
        <f t="shared" si="14"/>
        <v>862</v>
      </c>
      <c r="C866" s="14" t="s">
        <v>202</v>
      </c>
      <c r="D866" s="38" t="s">
        <v>255</v>
      </c>
      <c r="E866" s="14">
        <v>2.25</v>
      </c>
      <c r="F866" s="14">
        <v>2.06</v>
      </c>
      <c r="H866" s="14">
        <v>2.2000000000000002</v>
      </c>
      <c r="K866" s="14">
        <v>2.17</v>
      </c>
      <c r="L866" s="19">
        <v>2.0249999999999999</v>
      </c>
      <c r="M866" s="19">
        <v>1.94</v>
      </c>
      <c r="N866" s="14">
        <v>1.88</v>
      </c>
      <c r="Q866" s="14">
        <v>2.5299999999999998</v>
      </c>
      <c r="R866" s="14">
        <v>2.38</v>
      </c>
      <c r="T866" s="14">
        <v>2.1800000000000002</v>
      </c>
      <c r="U866" s="14">
        <v>2.1800000000000002</v>
      </c>
      <c r="V866" s="14">
        <v>2.3450000000000002</v>
      </c>
      <c r="X866" s="14">
        <v>2.5249999999999999</v>
      </c>
      <c r="Y866" s="14">
        <v>2.5350000000000001</v>
      </c>
    </row>
    <row r="867" spans="1:25" x14ac:dyDescent="0.25">
      <c r="A867" s="18">
        <v>36108</v>
      </c>
      <c r="B867" s="24">
        <f t="shared" si="14"/>
        <v>863</v>
      </c>
      <c r="C867" s="14" t="s">
        <v>196</v>
      </c>
      <c r="D867" s="38" t="s">
        <v>255</v>
      </c>
      <c r="E867" s="14">
        <v>2.27</v>
      </c>
      <c r="F867" s="14">
        <v>2.1749999999999998</v>
      </c>
      <c r="H867" s="14">
        <v>2.2650000000000001</v>
      </c>
      <c r="K867" s="14">
        <v>2.2599999999999998</v>
      </c>
      <c r="L867" s="19">
        <v>2.15</v>
      </c>
      <c r="M867" s="19">
        <v>2.0550000000000002</v>
      </c>
      <c r="N867" s="14">
        <v>1.925</v>
      </c>
      <c r="Q867" s="14">
        <v>2.5249999999999999</v>
      </c>
      <c r="R867" s="14">
        <v>2.61</v>
      </c>
      <c r="T867" s="14">
        <v>2.2850000000000001</v>
      </c>
      <c r="U867" s="14">
        <v>2.2850000000000001</v>
      </c>
      <c r="V867" s="14">
        <v>2.4</v>
      </c>
      <c r="X867" s="14">
        <v>2.4900000000000002</v>
      </c>
      <c r="Y867" s="14">
        <v>2.5</v>
      </c>
    </row>
    <row r="868" spans="1:25" x14ac:dyDescent="0.25">
      <c r="A868" s="18">
        <v>36109</v>
      </c>
      <c r="B868" s="24">
        <f t="shared" si="14"/>
        <v>864</v>
      </c>
      <c r="C868" s="14" t="s">
        <v>197</v>
      </c>
      <c r="D868" s="38" t="s">
        <v>255</v>
      </c>
      <c r="E868" s="14">
        <v>2.2749999999999999</v>
      </c>
      <c r="F868" s="14">
        <v>2.2999999999999998</v>
      </c>
      <c r="H868" s="14">
        <v>2.2999999999999998</v>
      </c>
      <c r="K868" s="14">
        <v>2.3050000000000002</v>
      </c>
      <c r="L868" s="19">
        <v>2.2549999999999999</v>
      </c>
      <c r="M868" s="19">
        <v>2.1749999999999998</v>
      </c>
      <c r="N868" s="14">
        <v>2.0550000000000002</v>
      </c>
      <c r="Q868" s="14">
        <v>2.5299999999999998</v>
      </c>
      <c r="R868" s="14">
        <v>2.61</v>
      </c>
      <c r="T868" s="14">
        <v>2.33</v>
      </c>
      <c r="U868" s="14">
        <v>2.34</v>
      </c>
      <c r="V868" s="14">
        <v>2.44</v>
      </c>
      <c r="X868" s="14">
        <v>2.46</v>
      </c>
      <c r="Y868" s="14">
        <v>2.4700000000000002</v>
      </c>
    </row>
    <row r="869" spans="1:25" x14ac:dyDescent="0.25">
      <c r="A869" s="18">
        <v>36110</v>
      </c>
      <c r="B869" s="24">
        <f t="shared" si="14"/>
        <v>865</v>
      </c>
      <c r="C869" s="14" t="s">
        <v>198</v>
      </c>
      <c r="D869" s="38" t="s">
        <v>255</v>
      </c>
      <c r="E869" s="14">
        <v>2.335</v>
      </c>
      <c r="F869" s="14">
        <v>2.3250000000000002</v>
      </c>
      <c r="H869" s="14">
        <v>2.34</v>
      </c>
      <c r="K869" s="14">
        <v>2.3250000000000002</v>
      </c>
      <c r="L869" s="19">
        <v>2.3050000000000002</v>
      </c>
      <c r="M869" s="19">
        <v>2.2149999999999999</v>
      </c>
      <c r="N869" s="14">
        <v>2.0699999999999998</v>
      </c>
      <c r="Q869" s="14">
        <v>2.5249999999999999</v>
      </c>
      <c r="R869" s="14">
        <v>2.5750000000000002</v>
      </c>
      <c r="T869" s="14">
        <v>2.3650000000000002</v>
      </c>
      <c r="U869" s="14">
        <v>2.355</v>
      </c>
      <c r="V869" s="14">
        <v>2.4449999999999998</v>
      </c>
      <c r="X869" s="14">
        <v>2.5499999999999998</v>
      </c>
      <c r="Y869" s="14">
        <v>2.54</v>
      </c>
    </row>
    <row r="870" spans="1:25" x14ac:dyDescent="0.25">
      <c r="A870" s="18">
        <v>36111</v>
      </c>
      <c r="B870" s="24">
        <f t="shared" si="14"/>
        <v>866</v>
      </c>
      <c r="C870" s="14" t="s">
        <v>199</v>
      </c>
      <c r="D870" s="38" t="s">
        <v>255</v>
      </c>
      <c r="E870" s="14">
        <v>2.23</v>
      </c>
      <c r="F870" s="14">
        <v>2.16</v>
      </c>
      <c r="H870" s="14">
        <v>2.2250000000000001</v>
      </c>
      <c r="K870" s="14">
        <v>2.2149999999999999</v>
      </c>
      <c r="L870" s="19">
        <v>2.1549999999999998</v>
      </c>
      <c r="M870" s="19">
        <v>2.0350000000000001</v>
      </c>
      <c r="N870" s="14">
        <v>1.96</v>
      </c>
      <c r="Q870" s="14">
        <v>2.4249999999999998</v>
      </c>
      <c r="R870" s="14">
        <v>2.4700000000000002</v>
      </c>
      <c r="T870" s="14">
        <v>2.2149999999999999</v>
      </c>
      <c r="U870" s="14">
        <v>2.2250000000000001</v>
      </c>
      <c r="V870" s="14">
        <v>2.3149999999999999</v>
      </c>
      <c r="X870" s="14">
        <v>2.44</v>
      </c>
      <c r="Y870" s="14">
        <v>2.44</v>
      </c>
    </row>
    <row r="871" spans="1:25" x14ac:dyDescent="0.25">
      <c r="A871" s="18">
        <v>36112</v>
      </c>
      <c r="B871" s="24">
        <f t="shared" si="14"/>
        <v>867</v>
      </c>
      <c r="C871" s="14" t="s">
        <v>200</v>
      </c>
      <c r="D871" s="38" t="s">
        <v>255</v>
      </c>
      <c r="E871" s="14">
        <v>2.23</v>
      </c>
      <c r="F871" s="14">
        <v>2.0950000000000002</v>
      </c>
      <c r="H871" s="14">
        <v>2.23</v>
      </c>
      <c r="K871" s="14">
        <v>2.17</v>
      </c>
      <c r="L871" s="19">
        <v>2.08</v>
      </c>
      <c r="M871" s="19">
        <v>1.97</v>
      </c>
      <c r="N871" s="14">
        <v>1.93</v>
      </c>
      <c r="Q871" s="14">
        <v>2.42</v>
      </c>
      <c r="R871" s="14">
        <v>2.4300000000000002</v>
      </c>
      <c r="T871" s="14">
        <v>2.1800000000000002</v>
      </c>
      <c r="U871" s="14">
        <v>2.2000000000000002</v>
      </c>
      <c r="V871" s="14">
        <v>2.2999999999999998</v>
      </c>
      <c r="X871" s="14">
        <v>2.39</v>
      </c>
      <c r="Y871" s="14">
        <v>2.38</v>
      </c>
    </row>
    <row r="872" spans="1:25" x14ac:dyDescent="0.25">
      <c r="A872" s="18">
        <v>36113</v>
      </c>
      <c r="B872" s="24">
        <f t="shared" si="14"/>
        <v>868</v>
      </c>
      <c r="C872" s="14" t="s">
        <v>201</v>
      </c>
      <c r="D872" s="38" t="s">
        <v>255</v>
      </c>
      <c r="E872" s="14">
        <v>2.23</v>
      </c>
      <c r="F872" s="14">
        <v>2.0950000000000002</v>
      </c>
      <c r="H872" s="14">
        <v>2.23</v>
      </c>
      <c r="K872" s="14">
        <v>2.17</v>
      </c>
      <c r="L872" s="19">
        <v>2.08</v>
      </c>
      <c r="M872" s="19">
        <v>1.97</v>
      </c>
      <c r="N872" s="14">
        <v>1.93</v>
      </c>
      <c r="Q872" s="14">
        <v>2.42</v>
      </c>
      <c r="R872" s="14">
        <v>2.4300000000000002</v>
      </c>
      <c r="T872" s="14">
        <v>2.1800000000000002</v>
      </c>
      <c r="U872" s="14">
        <v>2.2000000000000002</v>
      </c>
      <c r="V872" s="14">
        <v>2.2999999999999998</v>
      </c>
      <c r="X872" s="14">
        <v>2.39</v>
      </c>
      <c r="Y872" s="14">
        <v>2.38</v>
      </c>
    </row>
    <row r="873" spans="1:25" x14ac:dyDescent="0.25">
      <c r="A873" s="18">
        <v>36114</v>
      </c>
      <c r="B873" s="24">
        <f t="shared" si="14"/>
        <v>869</v>
      </c>
      <c r="C873" s="14" t="s">
        <v>202</v>
      </c>
      <c r="D873" s="38" t="s">
        <v>255</v>
      </c>
      <c r="E873" s="14">
        <v>2.23</v>
      </c>
      <c r="F873" s="14">
        <v>2.0950000000000002</v>
      </c>
      <c r="H873" s="14">
        <v>2.23</v>
      </c>
      <c r="K873" s="14">
        <v>2.17</v>
      </c>
      <c r="L873" s="19">
        <v>2.08</v>
      </c>
      <c r="M873" s="19">
        <v>1.97</v>
      </c>
      <c r="N873" s="14">
        <v>1.93</v>
      </c>
      <c r="Q873" s="14">
        <v>2.42</v>
      </c>
      <c r="R873" s="14">
        <v>2.4300000000000002</v>
      </c>
      <c r="T873" s="14">
        <v>2.1800000000000002</v>
      </c>
      <c r="U873" s="14">
        <v>2.2000000000000002</v>
      </c>
      <c r="V873" s="14">
        <v>2.2999999999999998</v>
      </c>
      <c r="X873" s="14">
        <v>2.39</v>
      </c>
      <c r="Y873" s="14">
        <v>2.38</v>
      </c>
    </row>
    <row r="874" spans="1:25" x14ac:dyDescent="0.25">
      <c r="A874" s="18">
        <v>36115</v>
      </c>
      <c r="B874" s="24">
        <f t="shared" si="14"/>
        <v>870</v>
      </c>
      <c r="C874" s="14" t="s">
        <v>196</v>
      </c>
      <c r="D874" s="38" t="s">
        <v>255</v>
      </c>
      <c r="E874" s="14">
        <v>2.1949999999999998</v>
      </c>
      <c r="F874" s="14">
        <v>2.105</v>
      </c>
      <c r="H874" s="14">
        <v>2.2200000000000002</v>
      </c>
      <c r="K874" s="14">
        <v>2.165</v>
      </c>
      <c r="L874" s="19">
        <v>2.105</v>
      </c>
      <c r="M874" s="19">
        <v>2.0150000000000001</v>
      </c>
      <c r="N874" s="14">
        <v>1.9650000000000001</v>
      </c>
      <c r="Q874" s="14">
        <v>2.36</v>
      </c>
      <c r="R874" s="14">
        <v>2.4500000000000002</v>
      </c>
      <c r="T874" s="14">
        <v>2.165</v>
      </c>
      <c r="U874" s="14">
        <v>2.17</v>
      </c>
      <c r="V874" s="14">
        <v>2.2799999999999998</v>
      </c>
      <c r="X874" s="14">
        <v>2.375</v>
      </c>
      <c r="Y874" s="14">
        <v>2.37</v>
      </c>
    </row>
    <row r="875" spans="1:25" x14ac:dyDescent="0.25">
      <c r="A875" s="18">
        <v>36116</v>
      </c>
      <c r="B875" s="24">
        <f t="shared" si="14"/>
        <v>871</v>
      </c>
      <c r="C875" s="14" t="s">
        <v>197</v>
      </c>
      <c r="D875" s="38" t="s">
        <v>255</v>
      </c>
      <c r="E875" s="14">
        <v>2.125</v>
      </c>
      <c r="F875" s="14">
        <v>2.0750000000000002</v>
      </c>
      <c r="H875" s="14">
        <v>2.1349999999999998</v>
      </c>
      <c r="K875" s="14">
        <v>2.09</v>
      </c>
      <c r="L875" s="19">
        <v>2.0550000000000002</v>
      </c>
      <c r="M875" s="19">
        <v>1.99</v>
      </c>
      <c r="N875" s="14">
        <v>1.9950000000000001</v>
      </c>
      <c r="Q875" s="14">
        <v>2.2749999999999999</v>
      </c>
      <c r="R875" s="14">
        <v>2.4</v>
      </c>
      <c r="T875" s="14">
        <v>2.12</v>
      </c>
      <c r="U875" s="14">
        <v>2.1150000000000002</v>
      </c>
      <c r="V875" s="14">
        <v>2.2000000000000002</v>
      </c>
      <c r="X875" s="14">
        <v>2.3050000000000002</v>
      </c>
      <c r="Y875" s="14">
        <v>2.31</v>
      </c>
    </row>
    <row r="876" spans="1:25" x14ac:dyDescent="0.25">
      <c r="A876" s="18">
        <v>36117</v>
      </c>
      <c r="B876" s="24">
        <f t="shared" si="14"/>
        <v>872</v>
      </c>
      <c r="C876" s="14" t="s">
        <v>198</v>
      </c>
      <c r="D876" s="38" t="s">
        <v>255</v>
      </c>
      <c r="E876" s="14">
        <v>2.1</v>
      </c>
      <c r="F876" s="14">
        <v>2.0750000000000002</v>
      </c>
      <c r="H876" s="14">
        <v>2.11</v>
      </c>
      <c r="K876" s="14">
        <v>2.085</v>
      </c>
      <c r="L876" s="19">
        <v>2.0649999999999999</v>
      </c>
      <c r="M876" s="19">
        <v>1.98</v>
      </c>
      <c r="N876" s="14">
        <v>1.9950000000000001</v>
      </c>
      <c r="Q876" s="14">
        <v>2.2250000000000001</v>
      </c>
      <c r="R876" s="14">
        <v>2.4</v>
      </c>
      <c r="T876" s="14">
        <v>2.1150000000000002</v>
      </c>
      <c r="U876" s="14">
        <v>2.1150000000000002</v>
      </c>
      <c r="V876" s="14">
        <v>2.2000000000000002</v>
      </c>
      <c r="X876" s="14">
        <v>2.3050000000000002</v>
      </c>
      <c r="Y876" s="14">
        <v>2.3050000000000002</v>
      </c>
    </row>
    <row r="877" spans="1:25" x14ac:dyDescent="0.25">
      <c r="A877" s="18">
        <v>36118</v>
      </c>
      <c r="B877" s="24">
        <f t="shared" si="14"/>
        <v>873</v>
      </c>
      <c r="C877" s="14" t="s">
        <v>199</v>
      </c>
      <c r="D877" s="38" t="s">
        <v>255</v>
      </c>
      <c r="E877" s="14">
        <v>2.1150000000000002</v>
      </c>
      <c r="F877" s="14">
        <v>2.04</v>
      </c>
      <c r="H877" s="14">
        <v>2.125</v>
      </c>
      <c r="K877" s="14">
        <v>2.08</v>
      </c>
      <c r="L877" s="19">
        <v>2.0550000000000002</v>
      </c>
      <c r="M877" s="19">
        <v>1.9850000000000001</v>
      </c>
      <c r="N877" s="14">
        <v>1.925</v>
      </c>
      <c r="Q877" s="14">
        <v>2.21</v>
      </c>
      <c r="R877" s="14">
        <v>2.35</v>
      </c>
      <c r="T877" s="14">
        <v>2.1</v>
      </c>
      <c r="U877" s="14">
        <v>2.105</v>
      </c>
      <c r="V877" s="14">
        <v>2.1949999999999998</v>
      </c>
      <c r="X877" s="14">
        <v>2.2949999999999999</v>
      </c>
      <c r="Y877" s="14">
        <v>2.2949999999999999</v>
      </c>
    </row>
    <row r="878" spans="1:25" x14ac:dyDescent="0.25">
      <c r="A878" s="18">
        <v>36119</v>
      </c>
      <c r="B878" s="24">
        <f t="shared" si="14"/>
        <v>874</v>
      </c>
      <c r="C878" s="14" t="s">
        <v>200</v>
      </c>
      <c r="D878" s="38" t="s">
        <v>255</v>
      </c>
      <c r="E878" s="14">
        <v>2.0950000000000002</v>
      </c>
      <c r="F878" s="14">
        <v>1.95</v>
      </c>
      <c r="H878" s="14">
        <v>2.09</v>
      </c>
      <c r="K878" s="14">
        <v>2.0049999999999999</v>
      </c>
      <c r="L878" s="19">
        <v>1.9350000000000001</v>
      </c>
      <c r="M878" s="19">
        <v>1.89</v>
      </c>
      <c r="N878" s="14">
        <v>1.83</v>
      </c>
      <c r="Q878" s="14">
        <v>2.2400000000000002</v>
      </c>
      <c r="R878" s="14">
        <v>2.2949999999999999</v>
      </c>
      <c r="T878" s="14">
        <v>2</v>
      </c>
      <c r="U878" s="14">
        <v>1.9950000000000001</v>
      </c>
      <c r="V878" s="14">
        <v>2.1349999999999998</v>
      </c>
      <c r="X878" s="14">
        <v>2.29</v>
      </c>
      <c r="Y878" s="14">
        <v>2.2949999999999999</v>
      </c>
    </row>
    <row r="879" spans="1:25" x14ac:dyDescent="0.25">
      <c r="A879" s="18">
        <v>36120</v>
      </c>
      <c r="B879" s="24">
        <f t="shared" si="14"/>
        <v>875</v>
      </c>
      <c r="C879" s="14" t="s">
        <v>201</v>
      </c>
      <c r="D879" s="38" t="s">
        <v>255</v>
      </c>
      <c r="E879" s="14">
        <v>2.0950000000000002</v>
      </c>
      <c r="F879" s="14">
        <v>1.95</v>
      </c>
      <c r="H879" s="14">
        <v>2.09</v>
      </c>
      <c r="K879" s="14">
        <v>2.0049999999999999</v>
      </c>
      <c r="L879" s="19">
        <v>1.9350000000000001</v>
      </c>
      <c r="M879" s="19">
        <v>1.89</v>
      </c>
      <c r="N879" s="14">
        <v>1.83</v>
      </c>
      <c r="Q879" s="14">
        <v>2.2400000000000002</v>
      </c>
      <c r="R879" s="14">
        <v>2.2949999999999999</v>
      </c>
      <c r="T879" s="14">
        <v>2</v>
      </c>
      <c r="U879" s="14">
        <v>1.9950000000000001</v>
      </c>
      <c r="V879" s="14">
        <v>2.1349999999999998</v>
      </c>
      <c r="X879" s="14">
        <v>2.29</v>
      </c>
      <c r="Y879" s="14">
        <v>2.2949999999999999</v>
      </c>
    </row>
    <row r="880" spans="1:25" x14ac:dyDescent="0.25">
      <c r="A880" s="18">
        <v>36121</v>
      </c>
      <c r="B880" s="24">
        <f t="shared" si="14"/>
        <v>876</v>
      </c>
      <c r="C880" s="14" t="s">
        <v>202</v>
      </c>
      <c r="D880" s="38" t="s">
        <v>255</v>
      </c>
      <c r="E880" s="14">
        <v>2.0950000000000002</v>
      </c>
      <c r="F880" s="14">
        <v>1.95</v>
      </c>
      <c r="H880" s="14">
        <v>2.09</v>
      </c>
      <c r="K880" s="14">
        <v>2.0049999999999999</v>
      </c>
      <c r="L880" s="19">
        <v>1.9350000000000001</v>
      </c>
      <c r="M880" s="19">
        <v>1.89</v>
      </c>
      <c r="N880" s="14">
        <v>1.83</v>
      </c>
      <c r="Q880" s="14">
        <v>2.2400000000000002</v>
      </c>
      <c r="R880" s="14">
        <v>2.2949999999999999</v>
      </c>
      <c r="T880" s="14">
        <v>2</v>
      </c>
      <c r="U880" s="14">
        <v>1.9950000000000001</v>
      </c>
      <c r="V880" s="14">
        <v>2.1349999999999998</v>
      </c>
      <c r="X880" s="14">
        <v>2.29</v>
      </c>
      <c r="Y880" s="14">
        <v>2.2949999999999999</v>
      </c>
    </row>
    <row r="881" spans="1:25" x14ac:dyDescent="0.25">
      <c r="A881" s="18">
        <v>36122</v>
      </c>
      <c r="B881" s="24">
        <f t="shared" si="14"/>
        <v>877</v>
      </c>
      <c r="C881" s="14" t="s">
        <v>196</v>
      </c>
      <c r="D881" s="38" t="s">
        <v>255</v>
      </c>
      <c r="E881" s="14">
        <v>2.0350000000000001</v>
      </c>
      <c r="F881" s="14">
        <v>1.885</v>
      </c>
      <c r="H881" s="14">
        <v>2.0249999999999999</v>
      </c>
      <c r="K881" s="14">
        <v>1.9350000000000001</v>
      </c>
      <c r="L881" s="19">
        <v>1.89</v>
      </c>
      <c r="M881" s="19">
        <v>1.825</v>
      </c>
      <c r="N881" s="14">
        <v>1.825</v>
      </c>
      <c r="Q881" s="14">
        <v>2.2250000000000001</v>
      </c>
      <c r="R881" s="14">
        <v>2.2850000000000001</v>
      </c>
      <c r="T881" s="14">
        <v>1.94</v>
      </c>
      <c r="U881" s="14">
        <v>1.9350000000000001</v>
      </c>
      <c r="V881" s="14">
        <v>2.0699999999999998</v>
      </c>
      <c r="X881" s="14">
        <v>2.2400000000000002</v>
      </c>
      <c r="Y881" s="14">
        <v>2.25</v>
      </c>
    </row>
    <row r="882" spans="1:25" x14ac:dyDescent="0.25">
      <c r="A882" s="18">
        <v>36123</v>
      </c>
      <c r="B882" s="24">
        <f t="shared" si="14"/>
        <v>878</v>
      </c>
      <c r="C882" s="14" t="s">
        <v>197</v>
      </c>
      <c r="D882" s="38" t="s">
        <v>255</v>
      </c>
      <c r="E882" s="14">
        <v>2.0150000000000001</v>
      </c>
      <c r="F882" s="14">
        <v>1.88</v>
      </c>
      <c r="H882" s="14">
        <v>2.0049999999999999</v>
      </c>
      <c r="K882" s="14">
        <v>1.9</v>
      </c>
      <c r="L882" s="19">
        <v>1.88</v>
      </c>
      <c r="M882" s="19">
        <v>1.8</v>
      </c>
      <c r="N882" s="14">
        <v>1.83</v>
      </c>
      <c r="Q882" s="14">
        <v>2.1850000000000001</v>
      </c>
      <c r="R882" s="14">
        <v>2.2749999999999999</v>
      </c>
      <c r="T882" s="14">
        <v>1.9350000000000001</v>
      </c>
      <c r="U882" s="14">
        <v>1.93</v>
      </c>
      <c r="V882" s="14">
        <v>2.0099999999999998</v>
      </c>
      <c r="X882" s="14">
        <v>2.2000000000000002</v>
      </c>
      <c r="Y882" s="14">
        <v>2.2050000000000001</v>
      </c>
    </row>
    <row r="883" spans="1:25" x14ac:dyDescent="0.25">
      <c r="A883" s="18">
        <v>36124</v>
      </c>
      <c r="B883" s="24">
        <f t="shared" si="14"/>
        <v>879</v>
      </c>
      <c r="C883" s="14" t="s">
        <v>198</v>
      </c>
      <c r="D883" s="38" t="s">
        <v>255</v>
      </c>
      <c r="E883" s="14">
        <v>1.87</v>
      </c>
      <c r="F883" s="14">
        <v>1.73</v>
      </c>
      <c r="H883" s="14">
        <v>1.88</v>
      </c>
      <c r="K883" s="14">
        <v>1.74</v>
      </c>
      <c r="L883" s="19">
        <v>1.88</v>
      </c>
      <c r="M883" s="19">
        <v>1.8</v>
      </c>
      <c r="N883" s="14">
        <v>1.73</v>
      </c>
      <c r="Q883" s="14">
        <v>2.2050000000000001</v>
      </c>
      <c r="R883" s="14">
        <v>2.165</v>
      </c>
      <c r="T883" s="14">
        <v>1.7450000000000001</v>
      </c>
      <c r="U883" s="14">
        <v>1.7450000000000001</v>
      </c>
      <c r="V883" s="14">
        <v>1.89</v>
      </c>
      <c r="X883" s="14">
        <v>2.13</v>
      </c>
      <c r="Y883" s="14">
        <v>2.14</v>
      </c>
    </row>
    <row r="884" spans="1:25" x14ac:dyDescent="0.25">
      <c r="A884" s="18">
        <v>36125</v>
      </c>
      <c r="B884" s="24">
        <f t="shared" si="14"/>
        <v>880</v>
      </c>
      <c r="C884" s="14" t="s">
        <v>199</v>
      </c>
      <c r="D884" s="38" t="s">
        <v>255</v>
      </c>
      <c r="E884" s="14">
        <v>1.87</v>
      </c>
      <c r="F884" s="14">
        <v>1.73</v>
      </c>
      <c r="H884" s="14">
        <v>1.88</v>
      </c>
      <c r="K884" s="14">
        <v>1.74</v>
      </c>
      <c r="L884" s="19">
        <v>1.88</v>
      </c>
      <c r="M884" s="19">
        <v>1.8</v>
      </c>
      <c r="N884" s="14">
        <v>1.73</v>
      </c>
      <c r="Q884" s="14">
        <v>2.2050000000000001</v>
      </c>
      <c r="R884" s="14">
        <v>2.165</v>
      </c>
      <c r="T884" s="14">
        <v>1.7450000000000001</v>
      </c>
      <c r="U884" s="14">
        <v>1.7450000000000001</v>
      </c>
      <c r="V884" s="14">
        <v>1.89</v>
      </c>
      <c r="X884" s="14">
        <v>2.13</v>
      </c>
      <c r="Y884" s="14">
        <v>2.14</v>
      </c>
    </row>
    <row r="885" spans="1:25" x14ac:dyDescent="0.25">
      <c r="A885" s="18">
        <v>36126</v>
      </c>
      <c r="B885" s="24">
        <f t="shared" si="14"/>
        <v>881</v>
      </c>
      <c r="C885" s="14" t="s">
        <v>200</v>
      </c>
      <c r="D885" s="38" t="s">
        <v>255</v>
      </c>
      <c r="E885" s="14">
        <v>1.87</v>
      </c>
      <c r="F885" s="14">
        <v>1.73</v>
      </c>
      <c r="H885" s="14">
        <v>1.88</v>
      </c>
      <c r="K885" s="14">
        <v>1.74</v>
      </c>
      <c r="L885" s="19">
        <v>1.7250000000000001</v>
      </c>
      <c r="M885" s="19">
        <v>1.6850000000000001</v>
      </c>
      <c r="N885" s="14">
        <v>1.73</v>
      </c>
      <c r="Q885" s="14">
        <v>2.2050000000000001</v>
      </c>
      <c r="R885" s="14">
        <v>2.165</v>
      </c>
      <c r="T885" s="14">
        <v>1.7450000000000001</v>
      </c>
      <c r="U885" s="14">
        <v>1.7450000000000001</v>
      </c>
      <c r="V885" s="14">
        <v>1.89</v>
      </c>
      <c r="X885" s="14">
        <v>2.13</v>
      </c>
      <c r="Y885" s="14">
        <v>2.14</v>
      </c>
    </row>
    <row r="886" spans="1:25" x14ac:dyDescent="0.25">
      <c r="A886" s="18">
        <v>36127</v>
      </c>
      <c r="B886" s="24">
        <f t="shared" si="14"/>
        <v>882</v>
      </c>
      <c r="C886" s="14" t="s">
        <v>201</v>
      </c>
      <c r="D886" s="38" t="s">
        <v>255</v>
      </c>
      <c r="E886" s="14">
        <v>1.87</v>
      </c>
      <c r="F886" s="14">
        <v>1.73</v>
      </c>
      <c r="H886" s="14">
        <v>1.88</v>
      </c>
      <c r="K886" s="14">
        <v>1.74</v>
      </c>
      <c r="L886" s="19">
        <v>1.7250000000000001</v>
      </c>
      <c r="M886" s="19">
        <v>1.6850000000000001</v>
      </c>
      <c r="N886" s="14">
        <v>1.73</v>
      </c>
      <c r="Q886" s="14">
        <v>2.2050000000000001</v>
      </c>
      <c r="R886" s="14">
        <v>2.165</v>
      </c>
      <c r="T886" s="14">
        <v>1.7450000000000001</v>
      </c>
      <c r="U886" s="14">
        <v>1.7450000000000001</v>
      </c>
      <c r="V886" s="14">
        <v>1.89</v>
      </c>
      <c r="X886" s="14">
        <v>2.13</v>
      </c>
      <c r="Y886" s="14">
        <v>2.14</v>
      </c>
    </row>
    <row r="887" spans="1:25" x14ac:dyDescent="0.25">
      <c r="A887" s="18">
        <v>36128</v>
      </c>
      <c r="B887" s="24">
        <f t="shared" si="14"/>
        <v>883</v>
      </c>
      <c r="C887" s="14" t="s">
        <v>202</v>
      </c>
      <c r="D887" s="38" t="s">
        <v>255</v>
      </c>
      <c r="E887" s="14">
        <v>1.87</v>
      </c>
      <c r="F887" s="14">
        <v>1.73</v>
      </c>
      <c r="H887" s="14">
        <v>1.88</v>
      </c>
      <c r="K887" s="14">
        <v>1.74</v>
      </c>
      <c r="L887" s="19">
        <v>1.7250000000000001</v>
      </c>
      <c r="M887" s="19">
        <v>1.6850000000000001</v>
      </c>
      <c r="N887" s="14">
        <v>1.73</v>
      </c>
      <c r="Q887" s="14">
        <v>2.2050000000000001</v>
      </c>
      <c r="R887" s="14">
        <v>2.165</v>
      </c>
      <c r="T887" s="14">
        <v>1.7450000000000001</v>
      </c>
      <c r="U887" s="14">
        <v>1.7450000000000001</v>
      </c>
      <c r="V887" s="14">
        <v>1.89</v>
      </c>
      <c r="X887" s="14">
        <v>2.13</v>
      </c>
      <c r="Y887" s="14">
        <v>2.14</v>
      </c>
    </row>
    <row r="888" spans="1:25" x14ac:dyDescent="0.25">
      <c r="A888" s="18">
        <v>36129</v>
      </c>
      <c r="B888" s="24">
        <f t="shared" si="14"/>
        <v>884</v>
      </c>
      <c r="C888" s="14" t="s">
        <v>196</v>
      </c>
      <c r="D888" s="38" t="s">
        <v>256</v>
      </c>
      <c r="E888" s="14">
        <v>1.645</v>
      </c>
      <c r="F888" s="14">
        <v>1.595</v>
      </c>
      <c r="H888" s="14">
        <v>1.67</v>
      </c>
      <c r="K888" s="14">
        <v>1.61</v>
      </c>
      <c r="L888" s="19">
        <v>1.6</v>
      </c>
      <c r="M888" s="19">
        <v>1.6</v>
      </c>
      <c r="N888" s="14">
        <v>1.69</v>
      </c>
      <c r="Q888" s="14">
        <v>1.7649999999999999</v>
      </c>
      <c r="R888" s="14">
        <v>2.0449999999999999</v>
      </c>
      <c r="T888" s="14">
        <v>1.56</v>
      </c>
      <c r="U888" s="14">
        <v>1.58</v>
      </c>
      <c r="V888" s="14">
        <v>1.8149999999999999</v>
      </c>
      <c r="X888" s="14">
        <v>2.0099999999999998</v>
      </c>
      <c r="Y888" s="14">
        <v>2.16</v>
      </c>
    </row>
    <row r="889" spans="1:25" x14ac:dyDescent="0.25">
      <c r="A889" s="18">
        <v>36130</v>
      </c>
      <c r="B889" s="24">
        <f t="shared" si="14"/>
        <v>885</v>
      </c>
      <c r="C889" s="14" t="s">
        <v>197</v>
      </c>
      <c r="D889" s="38" t="s">
        <v>256</v>
      </c>
      <c r="E889" s="14">
        <v>1.395</v>
      </c>
      <c r="F889" s="14">
        <v>1.385</v>
      </c>
      <c r="H889" s="14">
        <v>1.43</v>
      </c>
      <c r="K889" s="14">
        <v>1.345</v>
      </c>
      <c r="L889" s="19">
        <v>1.425</v>
      </c>
      <c r="M889" s="19">
        <v>1.35</v>
      </c>
      <c r="N889" s="14">
        <v>1.5049999999999999</v>
      </c>
      <c r="Q889" s="14">
        <v>1.615</v>
      </c>
      <c r="R889" s="14">
        <v>1.89</v>
      </c>
      <c r="T889" s="14">
        <v>1.345</v>
      </c>
      <c r="U889" s="14">
        <v>1.34</v>
      </c>
      <c r="V889" s="14">
        <v>1.48</v>
      </c>
      <c r="X889" s="14">
        <v>1.7</v>
      </c>
      <c r="Y889" s="14">
        <v>1.79</v>
      </c>
    </row>
    <row r="890" spans="1:25" x14ac:dyDescent="0.25">
      <c r="A890" s="18">
        <v>36131</v>
      </c>
      <c r="B890" s="24">
        <f t="shared" si="14"/>
        <v>886</v>
      </c>
      <c r="C890" s="14" t="s">
        <v>198</v>
      </c>
      <c r="D890" s="38" t="s">
        <v>256</v>
      </c>
      <c r="E890" s="14">
        <v>1.375</v>
      </c>
      <c r="F890" s="14">
        <v>1.405</v>
      </c>
      <c r="H890" s="14">
        <v>1.4</v>
      </c>
      <c r="K890" s="14">
        <v>1.355</v>
      </c>
      <c r="L890" s="19">
        <v>1.41</v>
      </c>
      <c r="M890" s="19">
        <v>1.4</v>
      </c>
      <c r="N890" s="14">
        <v>1.63</v>
      </c>
      <c r="Q890" s="14">
        <v>1.655</v>
      </c>
      <c r="R890" s="14">
        <v>1.95</v>
      </c>
      <c r="T890" s="14">
        <v>1.36</v>
      </c>
      <c r="U890" s="14">
        <v>1.355</v>
      </c>
      <c r="V890" s="14">
        <v>1.47</v>
      </c>
      <c r="X890" s="14">
        <v>1.6850000000000001</v>
      </c>
      <c r="Y890" s="14">
        <v>1.8149999999999999</v>
      </c>
    </row>
    <row r="891" spans="1:25" x14ac:dyDescent="0.25">
      <c r="A891" s="18">
        <v>36132</v>
      </c>
      <c r="B891" s="24">
        <f t="shared" si="14"/>
        <v>887</v>
      </c>
      <c r="C891" s="14" t="s">
        <v>199</v>
      </c>
      <c r="D891" s="38" t="s">
        <v>256</v>
      </c>
      <c r="E891" s="14">
        <v>1.1850000000000001</v>
      </c>
      <c r="F891" s="14">
        <v>1.21</v>
      </c>
      <c r="H891" s="14">
        <v>1.22</v>
      </c>
      <c r="K891" s="14">
        <v>1.2</v>
      </c>
      <c r="L891" s="19">
        <v>1.24</v>
      </c>
      <c r="M891" s="19">
        <v>1.25</v>
      </c>
      <c r="N891" s="14">
        <v>1.635</v>
      </c>
      <c r="Q891" s="14">
        <v>1.5249999999999999</v>
      </c>
      <c r="R891" s="14">
        <v>1.83</v>
      </c>
      <c r="T891" s="14">
        <v>1.2</v>
      </c>
      <c r="U891" s="14">
        <v>1.2050000000000001</v>
      </c>
      <c r="V891" s="14">
        <v>1.29</v>
      </c>
      <c r="X891" s="14">
        <v>1.5</v>
      </c>
      <c r="Y891" s="14">
        <v>1.615</v>
      </c>
    </row>
    <row r="892" spans="1:25" x14ac:dyDescent="0.25">
      <c r="A892" s="18">
        <v>36133</v>
      </c>
      <c r="B892" s="24">
        <f t="shared" si="14"/>
        <v>888</v>
      </c>
      <c r="C892" s="14" t="s">
        <v>200</v>
      </c>
      <c r="D892" s="38" t="s">
        <v>256</v>
      </c>
      <c r="E892" s="14">
        <v>1.01</v>
      </c>
      <c r="F892" s="14">
        <v>1.05</v>
      </c>
      <c r="H892" s="14">
        <v>1.0449999999999999</v>
      </c>
      <c r="K892" s="14">
        <v>1.05</v>
      </c>
      <c r="L892" s="19">
        <v>1.075</v>
      </c>
      <c r="M892" s="19">
        <v>1.05</v>
      </c>
      <c r="N892" s="14">
        <v>1.615</v>
      </c>
      <c r="Q892" s="14">
        <v>1.44</v>
      </c>
      <c r="R892" s="14">
        <v>1.825</v>
      </c>
      <c r="T892" s="14">
        <v>1.0549999999999999</v>
      </c>
      <c r="U892" s="14">
        <v>1.05</v>
      </c>
      <c r="V892" s="14">
        <v>1.1599999999999999</v>
      </c>
      <c r="X892" s="14">
        <v>1.1950000000000001</v>
      </c>
      <c r="Y892" s="14">
        <v>1.38</v>
      </c>
    </row>
    <row r="893" spans="1:25" x14ac:dyDescent="0.25">
      <c r="A893" s="18">
        <v>36134</v>
      </c>
      <c r="B893" s="24">
        <f t="shared" si="14"/>
        <v>889</v>
      </c>
      <c r="C893" s="14" t="s">
        <v>201</v>
      </c>
      <c r="D893" s="38" t="s">
        <v>256</v>
      </c>
      <c r="E893" s="14">
        <v>1.01</v>
      </c>
      <c r="F893" s="14">
        <v>1.05</v>
      </c>
      <c r="H893" s="14">
        <v>1.0449999999999999</v>
      </c>
      <c r="K893" s="14">
        <v>1.05</v>
      </c>
      <c r="L893" s="19">
        <v>1.075</v>
      </c>
      <c r="M893" s="19">
        <v>1.05</v>
      </c>
      <c r="N893" s="14">
        <v>1.615</v>
      </c>
      <c r="Q893" s="14">
        <v>1.44</v>
      </c>
      <c r="R893" s="14">
        <v>1.825</v>
      </c>
      <c r="T893" s="14">
        <v>1.0549999999999999</v>
      </c>
      <c r="U893" s="14">
        <v>1.05</v>
      </c>
      <c r="V893" s="14">
        <v>1.1599999999999999</v>
      </c>
      <c r="X893" s="14">
        <v>1.1950000000000001</v>
      </c>
      <c r="Y893" s="14">
        <v>1.38</v>
      </c>
    </row>
    <row r="894" spans="1:25" x14ac:dyDescent="0.25">
      <c r="A894" s="18">
        <v>36135</v>
      </c>
      <c r="B894" s="24">
        <f t="shared" si="14"/>
        <v>890</v>
      </c>
      <c r="C894" s="14" t="s">
        <v>202</v>
      </c>
      <c r="D894" s="38" t="s">
        <v>256</v>
      </c>
      <c r="E894" s="14">
        <v>1.01</v>
      </c>
      <c r="F894" s="14">
        <v>1.05</v>
      </c>
      <c r="H894" s="14">
        <v>1.0449999999999999</v>
      </c>
      <c r="K894" s="14">
        <v>1.05</v>
      </c>
      <c r="L894" s="19">
        <v>1.075</v>
      </c>
      <c r="M894" s="19">
        <v>1.05</v>
      </c>
      <c r="N894" s="14">
        <v>1.615</v>
      </c>
      <c r="Q894" s="14">
        <v>1.44</v>
      </c>
      <c r="R894" s="14">
        <v>1.825</v>
      </c>
      <c r="T894" s="14">
        <v>1.0549999999999999</v>
      </c>
      <c r="U894" s="14">
        <v>1.05</v>
      </c>
      <c r="V894" s="14">
        <v>1.1599999999999999</v>
      </c>
      <c r="X894" s="14">
        <v>1.1950000000000001</v>
      </c>
      <c r="Y894" s="14">
        <v>1.38</v>
      </c>
    </row>
    <row r="895" spans="1:25" x14ac:dyDescent="0.25">
      <c r="A895" s="18">
        <v>36136</v>
      </c>
      <c r="B895" s="24">
        <f t="shared" si="14"/>
        <v>891</v>
      </c>
      <c r="C895" s="14" t="s">
        <v>196</v>
      </c>
      <c r="D895" s="38" t="s">
        <v>256</v>
      </c>
      <c r="E895" s="14">
        <v>1.55</v>
      </c>
      <c r="F895" s="14">
        <v>1.57</v>
      </c>
      <c r="H895" s="14">
        <v>1.63</v>
      </c>
      <c r="K895" s="14">
        <v>1.645</v>
      </c>
      <c r="L895" s="19">
        <v>1.615</v>
      </c>
      <c r="M895" s="19">
        <v>1.54</v>
      </c>
      <c r="N895" s="14">
        <v>1.8149999999999999</v>
      </c>
      <c r="Q895" s="14">
        <v>1.855</v>
      </c>
      <c r="R895" s="14">
        <v>2.145</v>
      </c>
      <c r="T895" s="14">
        <v>1.7250000000000001</v>
      </c>
      <c r="U895" s="14">
        <v>1.68</v>
      </c>
      <c r="V895" s="14">
        <v>1.63</v>
      </c>
      <c r="X895" s="14">
        <v>1.665</v>
      </c>
      <c r="Y895" s="14">
        <v>2.0699999999999998</v>
      </c>
    </row>
    <row r="896" spans="1:25" x14ac:dyDescent="0.25">
      <c r="A896" s="18">
        <v>36137</v>
      </c>
      <c r="B896" s="24">
        <f t="shared" si="14"/>
        <v>892</v>
      </c>
      <c r="C896" s="14" t="s">
        <v>197</v>
      </c>
      <c r="D896" s="38" t="s">
        <v>256</v>
      </c>
      <c r="E896" s="14">
        <v>1.7949999999999999</v>
      </c>
      <c r="F896" s="14">
        <v>1.94</v>
      </c>
      <c r="H896" s="14">
        <v>1.9450000000000001</v>
      </c>
      <c r="K896" s="14">
        <v>1.875</v>
      </c>
      <c r="L896" s="19">
        <v>1.9750000000000001</v>
      </c>
      <c r="M896" s="19">
        <v>1.925</v>
      </c>
      <c r="N896" s="14">
        <v>1.97</v>
      </c>
      <c r="Q896" s="14">
        <v>1.915</v>
      </c>
      <c r="R896" s="14">
        <v>2.2149999999999999</v>
      </c>
      <c r="T896" s="14">
        <v>1.895</v>
      </c>
      <c r="U896" s="14">
        <v>1.89</v>
      </c>
      <c r="V896" s="14">
        <v>1.96</v>
      </c>
      <c r="X896" s="14">
        <v>1.875</v>
      </c>
      <c r="Y896" s="14">
        <v>2.2549999999999999</v>
      </c>
    </row>
    <row r="897" spans="1:25" x14ac:dyDescent="0.25">
      <c r="A897" s="18">
        <v>36138</v>
      </c>
      <c r="B897" s="24">
        <f t="shared" si="14"/>
        <v>893</v>
      </c>
      <c r="C897" s="14" t="s">
        <v>198</v>
      </c>
      <c r="D897" s="38" t="s">
        <v>256</v>
      </c>
      <c r="E897" s="14">
        <v>1.64</v>
      </c>
      <c r="F897" s="14">
        <v>1.7450000000000001</v>
      </c>
      <c r="H897" s="14">
        <v>1.72</v>
      </c>
      <c r="K897" s="14">
        <v>1.6850000000000001</v>
      </c>
      <c r="L897" s="19">
        <v>1.7849999999999999</v>
      </c>
      <c r="M897" s="19">
        <v>1.7649999999999999</v>
      </c>
      <c r="N897" s="14">
        <v>1.9850000000000001</v>
      </c>
      <c r="Q897" s="14">
        <v>1.78</v>
      </c>
      <c r="R897" s="14">
        <v>2.0750000000000002</v>
      </c>
      <c r="T897" s="14">
        <v>1.7</v>
      </c>
      <c r="U897" s="14">
        <v>1.7</v>
      </c>
      <c r="V897" s="14">
        <v>1.74</v>
      </c>
      <c r="X897" s="14">
        <v>1.87</v>
      </c>
      <c r="Y897" s="14">
        <v>2.11</v>
      </c>
    </row>
    <row r="898" spans="1:25" x14ac:dyDescent="0.25">
      <c r="A898" s="18">
        <v>36139</v>
      </c>
      <c r="B898" s="24">
        <f t="shared" si="14"/>
        <v>894</v>
      </c>
      <c r="C898" s="14" t="s">
        <v>199</v>
      </c>
      <c r="D898" s="38" t="s">
        <v>256</v>
      </c>
      <c r="E898" s="14">
        <v>1.575</v>
      </c>
      <c r="F898" s="14">
        <v>1.615</v>
      </c>
      <c r="H898" s="14">
        <v>1.61</v>
      </c>
      <c r="K898" s="14">
        <v>1.57</v>
      </c>
      <c r="L898" s="19">
        <v>1.63</v>
      </c>
      <c r="M898" s="19">
        <v>1.64</v>
      </c>
      <c r="N898" s="14">
        <v>1.9650000000000001</v>
      </c>
      <c r="Q898" s="14">
        <v>1.7050000000000001</v>
      </c>
      <c r="R898" s="14">
        <v>1.9850000000000001</v>
      </c>
      <c r="T898" s="14">
        <v>1.56</v>
      </c>
      <c r="U898" s="14">
        <v>1.56</v>
      </c>
      <c r="V898" s="14">
        <v>1.66</v>
      </c>
      <c r="X898" s="14">
        <v>1.8</v>
      </c>
      <c r="Y898" s="14">
        <v>2.0099999999999998</v>
      </c>
    </row>
    <row r="899" spans="1:25" x14ac:dyDescent="0.25">
      <c r="A899" s="18">
        <v>36140</v>
      </c>
      <c r="B899" s="24">
        <f t="shared" si="14"/>
        <v>895</v>
      </c>
      <c r="C899" s="14" t="s">
        <v>200</v>
      </c>
      <c r="D899" s="38" t="s">
        <v>256</v>
      </c>
      <c r="E899" s="14">
        <v>1.53</v>
      </c>
      <c r="F899" s="14">
        <v>1.5149999999999999</v>
      </c>
      <c r="H899" s="14">
        <v>1.5349999999999999</v>
      </c>
      <c r="K899" s="14">
        <v>1.5249999999999999</v>
      </c>
      <c r="L899" s="19">
        <v>1.52</v>
      </c>
      <c r="M899" s="19">
        <v>1.4550000000000001</v>
      </c>
      <c r="N899" s="14">
        <v>1.925</v>
      </c>
      <c r="Q899" s="14">
        <v>1.69</v>
      </c>
      <c r="R899" s="14">
        <v>1.97</v>
      </c>
      <c r="T899" s="14">
        <v>1.4950000000000001</v>
      </c>
      <c r="U899" s="14">
        <v>1.4950000000000001</v>
      </c>
      <c r="V899" s="14">
        <v>1.605</v>
      </c>
      <c r="X899" s="14">
        <v>1.78</v>
      </c>
      <c r="Y899" s="14">
        <v>1.92</v>
      </c>
    </row>
    <row r="900" spans="1:25" x14ac:dyDescent="0.25">
      <c r="A900" s="18">
        <v>36141</v>
      </c>
      <c r="B900" s="24">
        <f t="shared" si="14"/>
        <v>896</v>
      </c>
      <c r="C900" s="14" t="s">
        <v>201</v>
      </c>
      <c r="D900" s="38" t="s">
        <v>256</v>
      </c>
      <c r="E900" s="14">
        <v>1.53</v>
      </c>
      <c r="F900" s="14">
        <v>1.5149999999999999</v>
      </c>
      <c r="H900" s="14">
        <v>1.5349999999999999</v>
      </c>
      <c r="K900" s="14">
        <v>1.5249999999999999</v>
      </c>
      <c r="L900" s="19">
        <v>1.52</v>
      </c>
      <c r="M900" s="19">
        <v>1.4550000000000001</v>
      </c>
      <c r="N900" s="14">
        <v>1.925</v>
      </c>
      <c r="Q900" s="14">
        <v>1.69</v>
      </c>
      <c r="R900" s="14">
        <v>1.97</v>
      </c>
      <c r="T900" s="14">
        <v>1.4950000000000001</v>
      </c>
      <c r="U900" s="14">
        <v>1.4950000000000001</v>
      </c>
      <c r="V900" s="14">
        <v>1.605</v>
      </c>
      <c r="X900" s="14">
        <v>1.78</v>
      </c>
      <c r="Y900" s="14">
        <v>1.92</v>
      </c>
    </row>
    <row r="901" spans="1:25" x14ac:dyDescent="0.25">
      <c r="A901" s="18">
        <v>36142</v>
      </c>
      <c r="B901" s="24">
        <f t="shared" si="14"/>
        <v>897</v>
      </c>
      <c r="C901" s="14" t="s">
        <v>202</v>
      </c>
      <c r="D901" s="38" t="s">
        <v>256</v>
      </c>
      <c r="E901" s="14">
        <v>1.53</v>
      </c>
      <c r="F901" s="14">
        <v>1.5149999999999999</v>
      </c>
      <c r="H901" s="14">
        <v>1.5349999999999999</v>
      </c>
      <c r="K901" s="14">
        <v>1.5249999999999999</v>
      </c>
      <c r="L901" s="19">
        <v>1.52</v>
      </c>
      <c r="M901" s="19">
        <v>1.4550000000000001</v>
      </c>
      <c r="N901" s="14">
        <v>1.925</v>
      </c>
      <c r="Q901" s="14">
        <v>1.69</v>
      </c>
      <c r="R901" s="14">
        <v>1.97</v>
      </c>
      <c r="T901" s="14">
        <v>1.4950000000000001</v>
      </c>
      <c r="U901" s="14">
        <v>1.4950000000000001</v>
      </c>
      <c r="V901" s="14">
        <v>1.605</v>
      </c>
      <c r="X901" s="14">
        <v>1.78</v>
      </c>
      <c r="Y901" s="14">
        <v>1.92</v>
      </c>
    </row>
    <row r="902" spans="1:25" x14ac:dyDescent="0.25">
      <c r="A902" s="18">
        <v>36143</v>
      </c>
      <c r="B902" s="24">
        <f t="shared" si="14"/>
        <v>898</v>
      </c>
      <c r="C902" s="14" t="s">
        <v>196</v>
      </c>
      <c r="D902" s="38" t="s">
        <v>256</v>
      </c>
      <c r="E902" s="14">
        <v>1.81</v>
      </c>
      <c r="F902" s="14">
        <v>1.81</v>
      </c>
      <c r="H902" s="14">
        <v>1.825</v>
      </c>
      <c r="K902" s="14">
        <v>1.8149999999999999</v>
      </c>
      <c r="L902" s="19">
        <v>1.8149999999999999</v>
      </c>
      <c r="M902" s="19">
        <v>1.835</v>
      </c>
      <c r="N902" s="14">
        <v>2.1549999999999998</v>
      </c>
      <c r="Q902" s="14">
        <v>1.915</v>
      </c>
      <c r="R902" s="14">
        <v>2.145</v>
      </c>
      <c r="T902" s="14">
        <v>1.81</v>
      </c>
      <c r="U902" s="14">
        <v>1.8149999999999999</v>
      </c>
      <c r="V902" s="14">
        <v>1.905</v>
      </c>
      <c r="X902" s="14">
        <v>2.085</v>
      </c>
      <c r="Y902" s="14">
        <v>2.165</v>
      </c>
    </row>
    <row r="903" spans="1:25" x14ac:dyDescent="0.25">
      <c r="A903" s="18">
        <v>36144</v>
      </c>
      <c r="B903" s="24">
        <f t="shared" si="14"/>
        <v>899</v>
      </c>
      <c r="C903" s="14" t="s">
        <v>197</v>
      </c>
      <c r="D903" s="38" t="s">
        <v>256</v>
      </c>
      <c r="E903" s="14">
        <v>1.855</v>
      </c>
      <c r="F903" s="14">
        <v>1.7849999999999999</v>
      </c>
      <c r="H903" s="14">
        <v>1.86</v>
      </c>
      <c r="K903" s="14">
        <v>1.835</v>
      </c>
      <c r="L903" s="19">
        <v>1.79</v>
      </c>
      <c r="M903" s="19">
        <v>1.7949999999999999</v>
      </c>
      <c r="N903" s="14">
        <v>2.96</v>
      </c>
      <c r="Q903" s="14">
        <v>1.9350000000000001</v>
      </c>
      <c r="R903" s="14">
        <v>2.085</v>
      </c>
      <c r="T903" s="14">
        <v>1.855</v>
      </c>
      <c r="U903" s="14">
        <v>1.86</v>
      </c>
      <c r="V903" s="14">
        <v>1.9350000000000001</v>
      </c>
      <c r="X903" s="14">
        <v>2.09</v>
      </c>
      <c r="Y903" s="14">
        <v>2.2149999999999999</v>
      </c>
    </row>
    <row r="904" spans="1:25" x14ac:dyDescent="0.25">
      <c r="A904" s="18">
        <v>36145</v>
      </c>
      <c r="B904" s="24">
        <f t="shared" ref="B904:B967" si="15">B903+1</f>
        <v>900</v>
      </c>
      <c r="C904" s="14" t="s">
        <v>198</v>
      </c>
      <c r="D904" s="38" t="s">
        <v>256</v>
      </c>
      <c r="E904" s="14">
        <v>1.9650000000000001</v>
      </c>
      <c r="F904" s="14">
        <v>1.88</v>
      </c>
      <c r="H904" s="14">
        <v>1.9850000000000001</v>
      </c>
      <c r="K904" s="14">
        <v>1.925</v>
      </c>
      <c r="L904" s="19">
        <v>1.88</v>
      </c>
      <c r="M904" s="19">
        <v>1.85</v>
      </c>
      <c r="N904" s="14">
        <v>2.39</v>
      </c>
      <c r="Q904" s="14">
        <v>2</v>
      </c>
      <c r="R904" s="14">
        <v>2.16</v>
      </c>
      <c r="T904" s="14">
        <v>1.92</v>
      </c>
      <c r="U904" s="14">
        <v>1.93</v>
      </c>
      <c r="V904" s="14">
        <v>2.02</v>
      </c>
      <c r="X904" s="14">
        <v>2.17</v>
      </c>
      <c r="Y904" s="14">
        <v>2.2650000000000001</v>
      </c>
    </row>
    <row r="905" spans="1:25" x14ac:dyDescent="0.25">
      <c r="A905" s="18">
        <v>36146</v>
      </c>
      <c r="B905" s="24">
        <f t="shared" si="15"/>
        <v>901</v>
      </c>
      <c r="C905" s="14" t="s">
        <v>199</v>
      </c>
      <c r="D905" s="38" t="s">
        <v>256</v>
      </c>
      <c r="E905" s="14">
        <v>1.99</v>
      </c>
      <c r="F905" s="14">
        <v>1.845</v>
      </c>
      <c r="H905" s="14">
        <v>1.95</v>
      </c>
      <c r="K905" s="14">
        <v>1.9350000000000001</v>
      </c>
      <c r="L905" s="19">
        <v>1.85</v>
      </c>
      <c r="M905" s="19">
        <v>1.885</v>
      </c>
      <c r="N905" s="14">
        <v>2.7050000000000001</v>
      </c>
      <c r="Q905" s="14">
        <v>2.06</v>
      </c>
      <c r="R905" s="14">
        <v>2.1749999999999998</v>
      </c>
      <c r="T905" s="14">
        <v>1.93</v>
      </c>
      <c r="U905" s="14">
        <v>1.9450000000000001</v>
      </c>
      <c r="V905" s="14">
        <v>2.0350000000000001</v>
      </c>
      <c r="X905" s="14">
        <v>2.2349999999999999</v>
      </c>
      <c r="Y905" s="14">
        <v>2.31</v>
      </c>
    </row>
    <row r="906" spans="1:25" x14ac:dyDescent="0.25">
      <c r="A906" s="18">
        <v>36147</v>
      </c>
      <c r="B906" s="24">
        <f t="shared" si="15"/>
        <v>902</v>
      </c>
      <c r="C906" s="14" t="s">
        <v>200</v>
      </c>
      <c r="D906" s="38" t="s">
        <v>256</v>
      </c>
      <c r="E906" s="14">
        <v>2.0099999999999998</v>
      </c>
      <c r="F906" s="14">
        <v>1.9750000000000001</v>
      </c>
      <c r="H906" s="14">
        <v>1.97</v>
      </c>
      <c r="K906" s="14">
        <v>2</v>
      </c>
      <c r="L906" s="19">
        <v>1.97</v>
      </c>
      <c r="M906" s="19">
        <v>2.0249999999999999</v>
      </c>
      <c r="N906" s="14">
        <v>1.665</v>
      </c>
      <c r="Q906" s="14">
        <v>2.08</v>
      </c>
      <c r="R906" s="14">
        <v>2.29</v>
      </c>
      <c r="T906" s="14">
        <v>2.0499999999999998</v>
      </c>
      <c r="U906" s="14">
        <v>2.0550000000000002</v>
      </c>
      <c r="V906" s="14">
        <v>2.0950000000000002</v>
      </c>
      <c r="X906" s="14">
        <v>2.2400000000000002</v>
      </c>
      <c r="Y906" s="14">
        <v>2.3050000000000002</v>
      </c>
    </row>
    <row r="907" spans="1:25" x14ac:dyDescent="0.25">
      <c r="A907" s="18">
        <v>36148</v>
      </c>
      <c r="B907" s="24">
        <f t="shared" si="15"/>
        <v>903</v>
      </c>
      <c r="C907" s="14" t="s">
        <v>201</v>
      </c>
      <c r="D907" s="38" t="s">
        <v>256</v>
      </c>
      <c r="E907" s="14">
        <v>2.0099999999999998</v>
      </c>
      <c r="F907" s="14">
        <v>1.9750000000000001</v>
      </c>
      <c r="H907" s="14">
        <v>1.97</v>
      </c>
      <c r="K907" s="14">
        <v>2</v>
      </c>
      <c r="L907" s="19">
        <v>1.97</v>
      </c>
      <c r="M907" s="19">
        <v>2.0249999999999999</v>
      </c>
      <c r="N907" s="14">
        <v>1.665</v>
      </c>
      <c r="Q907" s="14">
        <v>2.08</v>
      </c>
      <c r="R907" s="14">
        <v>2.29</v>
      </c>
      <c r="T907" s="14">
        <v>2.0499999999999998</v>
      </c>
      <c r="U907" s="14">
        <v>2.0550000000000002</v>
      </c>
      <c r="V907" s="14">
        <v>2.0950000000000002</v>
      </c>
      <c r="X907" s="14">
        <v>2.2400000000000002</v>
      </c>
      <c r="Y907" s="14">
        <v>2.3050000000000002</v>
      </c>
    </row>
    <row r="908" spans="1:25" x14ac:dyDescent="0.25">
      <c r="A908" s="18">
        <v>36149</v>
      </c>
      <c r="B908" s="24">
        <f t="shared" si="15"/>
        <v>904</v>
      </c>
      <c r="C908" s="14" t="s">
        <v>202</v>
      </c>
      <c r="D908" s="38" t="s">
        <v>256</v>
      </c>
      <c r="E908" s="14">
        <v>2.0099999999999998</v>
      </c>
      <c r="F908" s="14">
        <v>1.9750000000000001</v>
      </c>
      <c r="H908" s="14">
        <v>1.97</v>
      </c>
      <c r="K908" s="14">
        <v>2</v>
      </c>
      <c r="L908" s="19">
        <v>1.97</v>
      </c>
      <c r="M908" s="19">
        <v>2.0249999999999999</v>
      </c>
      <c r="N908" s="14">
        <v>1.665</v>
      </c>
      <c r="Q908" s="14">
        <v>2.08</v>
      </c>
      <c r="R908" s="14">
        <v>2.29</v>
      </c>
      <c r="T908" s="14">
        <v>2.0499999999999998</v>
      </c>
      <c r="U908" s="14">
        <v>2.0550000000000002</v>
      </c>
      <c r="V908" s="14">
        <v>2.0950000000000002</v>
      </c>
      <c r="X908" s="14">
        <v>2.2400000000000002</v>
      </c>
      <c r="Y908" s="14">
        <v>2.3050000000000002</v>
      </c>
    </row>
    <row r="909" spans="1:25" x14ac:dyDescent="0.25">
      <c r="A909" s="18">
        <v>36150</v>
      </c>
      <c r="B909" s="24">
        <f t="shared" si="15"/>
        <v>905</v>
      </c>
      <c r="C909" s="14" t="s">
        <v>196</v>
      </c>
      <c r="D909" s="38" t="s">
        <v>256</v>
      </c>
      <c r="E909" s="14">
        <v>2.0449999999999999</v>
      </c>
      <c r="F909" s="14">
        <v>2.1549999999999998</v>
      </c>
      <c r="H909" s="14">
        <v>2.0449999999999999</v>
      </c>
      <c r="K909" s="14">
        <v>2.105</v>
      </c>
      <c r="L909" s="19">
        <v>2.1749999999999998</v>
      </c>
      <c r="M909" s="19">
        <v>2.2850000000000001</v>
      </c>
      <c r="N909" s="14">
        <v>6.7350000000000003</v>
      </c>
      <c r="Q909" s="14">
        <v>2.1549999999999998</v>
      </c>
      <c r="R909" s="14">
        <v>2.62</v>
      </c>
      <c r="T909" s="14">
        <v>2.1949999999999998</v>
      </c>
      <c r="U909" s="14">
        <v>2.17</v>
      </c>
      <c r="V909" s="14">
        <v>2.17</v>
      </c>
      <c r="X909" s="14">
        <v>2.31</v>
      </c>
      <c r="Y909" s="14">
        <v>2.37</v>
      </c>
    </row>
    <row r="910" spans="1:25" x14ac:dyDescent="0.25">
      <c r="A910" s="18">
        <v>36151</v>
      </c>
      <c r="B910" s="24">
        <f t="shared" si="15"/>
        <v>906</v>
      </c>
      <c r="C910" s="14" t="s">
        <v>197</v>
      </c>
      <c r="D910" s="38" t="s">
        <v>256</v>
      </c>
      <c r="E910" s="14">
        <v>1.9450000000000001</v>
      </c>
      <c r="F910" s="14">
        <v>2.15</v>
      </c>
      <c r="H910" s="14">
        <v>2.0099999999999998</v>
      </c>
      <c r="K910" s="14">
        <v>2.0550000000000002</v>
      </c>
      <c r="L910" s="19">
        <v>2.125</v>
      </c>
      <c r="M910" s="19">
        <v>2.3149999999999999</v>
      </c>
      <c r="N910" s="14">
        <v>5.83</v>
      </c>
      <c r="Q910" s="14">
        <v>2.0449999999999999</v>
      </c>
      <c r="R910" s="14">
        <v>2.4849999999999999</v>
      </c>
      <c r="T910" s="14">
        <v>2.11</v>
      </c>
      <c r="U910" s="14">
        <v>2.125</v>
      </c>
      <c r="V910" s="14">
        <v>2.06</v>
      </c>
      <c r="X910" s="14">
        <v>2.29</v>
      </c>
      <c r="Y910" s="14">
        <v>2.4</v>
      </c>
    </row>
    <row r="911" spans="1:25" x14ac:dyDescent="0.25">
      <c r="A911" s="18">
        <v>36152</v>
      </c>
      <c r="B911" s="24">
        <f t="shared" si="15"/>
        <v>907</v>
      </c>
      <c r="C911" s="14" t="s">
        <v>198</v>
      </c>
      <c r="D911" s="38" t="s">
        <v>256</v>
      </c>
      <c r="E911" s="14">
        <v>1.865</v>
      </c>
      <c r="F911" s="14">
        <v>2.0049999999999999</v>
      </c>
      <c r="H911" s="14">
        <v>1.9</v>
      </c>
      <c r="K911" s="14">
        <v>1.9750000000000001</v>
      </c>
      <c r="L911" s="19">
        <v>2.125</v>
      </c>
      <c r="M911" s="19">
        <v>2.3149999999999999</v>
      </c>
      <c r="N911" s="14">
        <v>2.7450000000000001</v>
      </c>
      <c r="Q911" s="14">
        <v>1.885</v>
      </c>
      <c r="R911" s="14">
        <v>2.3250000000000002</v>
      </c>
      <c r="T911" s="14">
        <v>1.97</v>
      </c>
      <c r="U911" s="14">
        <v>2.0099999999999998</v>
      </c>
      <c r="V911" s="14">
        <v>1.95</v>
      </c>
      <c r="X911" s="14">
        <v>2.17</v>
      </c>
      <c r="Y911" s="14">
        <v>2.34</v>
      </c>
    </row>
    <row r="912" spans="1:25" x14ac:dyDescent="0.25">
      <c r="A912" s="18">
        <v>36153</v>
      </c>
      <c r="B912" s="24">
        <f t="shared" si="15"/>
        <v>908</v>
      </c>
      <c r="C912" s="14" t="s">
        <v>199</v>
      </c>
      <c r="D912" s="38" t="s">
        <v>256</v>
      </c>
      <c r="E912" s="14">
        <v>1.865</v>
      </c>
      <c r="F912" s="14">
        <v>2.0049999999999999</v>
      </c>
      <c r="H912" s="14">
        <v>1.9</v>
      </c>
      <c r="K912" s="14">
        <v>1.9750000000000001</v>
      </c>
      <c r="L912" s="19">
        <v>2.125</v>
      </c>
      <c r="M912" s="19">
        <v>2.3149999999999999</v>
      </c>
      <c r="N912" s="14">
        <v>2.7450000000000001</v>
      </c>
      <c r="Q912" s="14">
        <v>1.885</v>
      </c>
      <c r="R912" s="14">
        <v>2.3250000000000002</v>
      </c>
      <c r="T912" s="14">
        <v>1.97</v>
      </c>
      <c r="U912" s="14">
        <v>2.0099999999999998</v>
      </c>
      <c r="V912" s="14">
        <v>1.95</v>
      </c>
      <c r="X912" s="14">
        <v>2.17</v>
      </c>
      <c r="Y912" s="14">
        <v>2.34</v>
      </c>
    </row>
    <row r="913" spans="1:25" x14ac:dyDescent="0.25">
      <c r="A913" s="18">
        <v>36154</v>
      </c>
      <c r="B913" s="24">
        <f t="shared" si="15"/>
        <v>909</v>
      </c>
      <c r="C913" s="14" t="s">
        <v>200</v>
      </c>
      <c r="D913" s="38" t="s">
        <v>256</v>
      </c>
      <c r="E913" s="14">
        <v>1.865</v>
      </c>
      <c r="F913" s="14">
        <v>2.0049999999999999</v>
      </c>
      <c r="H913" s="14">
        <v>1.9</v>
      </c>
      <c r="K913" s="14">
        <v>1.9750000000000001</v>
      </c>
      <c r="L913" s="19">
        <v>2.0499999999999998</v>
      </c>
      <c r="M913" s="19">
        <v>2.1349999999999998</v>
      </c>
      <c r="N913" s="14">
        <v>2.7450000000000001</v>
      </c>
      <c r="Q913" s="14">
        <v>1.885</v>
      </c>
      <c r="R913" s="14">
        <v>2.3250000000000002</v>
      </c>
      <c r="T913" s="14">
        <v>1.97</v>
      </c>
      <c r="U913" s="14">
        <v>2.0099999999999998</v>
      </c>
      <c r="V913" s="14">
        <v>1.95</v>
      </c>
      <c r="X913" s="14">
        <v>2.17</v>
      </c>
      <c r="Y913" s="14">
        <v>2.34</v>
      </c>
    </row>
    <row r="914" spans="1:25" x14ac:dyDescent="0.25">
      <c r="A914" s="18">
        <v>36155</v>
      </c>
      <c r="B914" s="24">
        <f t="shared" si="15"/>
        <v>910</v>
      </c>
      <c r="C914" s="14" t="s">
        <v>201</v>
      </c>
      <c r="D914" s="38" t="s">
        <v>256</v>
      </c>
      <c r="E914" s="14">
        <v>1.865</v>
      </c>
      <c r="F914" s="14">
        <v>2.0049999999999999</v>
      </c>
      <c r="H914" s="14">
        <v>1.9</v>
      </c>
      <c r="K914" s="14">
        <v>1.9750000000000001</v>
      </c>
      <c r="L914" s="19">
        <v>2.0499999999999998</v>
      </c>
      <c r="M914" s="19">
        <v>2.1349999999999998</v>
      </c>
      <c r="N914" s="14">
        <v>2.7450000000000001</v>
      </c>
      <c r="Q914" s="14">
        <v>1.885</v>
      </c>
      <c r="R914" s="14">
        <v>2.3250000000000002</v>
      </c>
      <c r="T914" s="14">
        <v>1.97</v>
      </c>
      <c r="U914" s="14">
        <v>2.0099999999999998</v>
      </c>
      <c r="V914" s="14">
        <v>1.95</v>
      </c>
      <c r="X914" s="14">
        <v>2.17</v>
      </c>
      <c r="Y914" s="14">
        <v>2.34</v>
      </c>
    </row>
    <row r="915" spans="1:25" x14ac:dyDescent="0.25">
      <c r="A915" s="18">
        <v>36156</v>
      </c>
      <c r="B915" s="24">
        <f t="shared" si="15"/>
        <v>911</v>
      </c>
      <c r="C915" s="14" t="s">
        <v>202</v>
      </c>
      <c r="D915" s="38" t="s">
        <v>256</v>
      </c>
      <c r="E915" s="14">
        <v>1.865</v>
      </c>
      <c r="F915" s="14">
        <v>2.0049999999999999</v>
      </c>
      <c r="H915" s="14">
        <v>1.9</v>
      </c>
      <c r="K915" s="14">
        <v>1.9750000000000001</v>
      </c>
      <c r="L915" s="19">
        <v>2.0499999999999998</v>
      </c>
      <c r="M915" s="19">
        <v>2.1349999999999998</v>
      </c>
      <c r="N915" s="14">
        <v>2.7450000000000001</v>
      </c>
      <c r="Q915" s="14">
        <v>1.885</v>
      </c>
      <c r="R915" s="14">
        <v>2.3250000000000002</v>
      </c>
      <c r="T915" s="14">
        <v>1.97</v>
      </c>
      <c r="U915" s="14">
        <v>2.0099999999999998</v>
      </c>
      <c r="V915" s="14">
        <v>1.95</v>
      </c>
      <c r="X915" s="14">
        <v>2.17</v>
      </c>
      <c r="Y915" s="14">
        <v>2.34</v>
      </c>
    </row>
    <row r="916" spans="1:25" x14ac:dyDescent="0.25">
      <c r="A916" s="18">
        <v>36157</v>
      </c>
      <c r="B916" s="24">
        <f t="shared" si="15"/>
        <v>912</v>
      </c>
      <c r="C916" s="14" t="s">
        <v>196</v>
      </c>
      <c r="D916" s="38" t="s">
        <v>256</v>
      </c>
      <c r="E916" s="14">
        <v>1.7849999999999999</v>
      </c>
      <c r="F916" s="14">
        <v>1.71</v>
      </c>
      <c r="H916" s="14">
        <v>1.7749999999999999</v>
      </c>
      <c r="K916" s="14">
        <v>1.7949999999999999</v>
      </c>
      <c r="L916" s="19">
        <v>1.7350000000000001</v>
      </c>
      <c r="M916" s="19">
        <v>1.74</v>
      </c>
      <c r="N916" s="14">
        <v>2.165</v>
      </c>
      <c r="Q916" s="14">
        <v>1.84</v>
      </c>
      <c r="R916" s="14">
        <v>2.08</v>
      </c>
      <c r="T916" s="14">
        <v>1.84</v>
      </c>
      <c r="U916" s="14">
        <v>1.82</v>
      </c>
      <c r="V916" s="14">
        <v>1.88</v>
      </c>
      <c r="X916" s="14">
        <v>2.0699999999999998</v>
      </c>
      <c r="Y916" s="14">
        <v>2.2650000000000001</v>
      </c>
    </row>
    <row r="917" spans="1:25" x14ac:dyDescent="0.25">
      <c r="A917" s="18">
        <v>36158</v>
      </c>
      <c r="B917" s="24">
        <f t="shared" si="15"/>
        <v>913</v>
      </c>
      <c r="C917" s="14" t="s">
        <v>197</v>
      </c>
      <c r="D917" s="38" t="s">
        <v>256</v>
      </c>
      <c r="E917" s="14">
        <v>1.81</v>
      </c>
      <c r="F917" s="14">
        <v>1.68</v>
      </c>
      <c r="H917" s="14">
        <v>1.82</v>
      </c>
      <c r="K917" s="14">
        <v>1.825</v>
      </c>
      <c r="L917" s="19">
        <v>1.66</v>
      </c>
      <c r="M917" s="19">
        <v>1.645</v>
      </c>
      <c r="N917" s="14">
        <v>1.86</v>
      </c>
      <c r="Q917" s="14">
        <v>1.93</v>
      </c>
      <c r="R917" s="14">
        <v>2.04</v>
      </c>
      <c r="T917" s="14">
        <v>1.845</v>
      </c>
      <c r="U917" s="14">
        <v>1.85</v>
      </c>
      <c r="V917" s="14">
        <v>1.9</v>
      </c>
      <c r="X917" s="14">
        <v>2.1850000000000001</v>
      </c>
      <c r="Y917" s="14">
        <v>2.375</v>
      </c>
    </row>
    <row r="918" spans="1:25" x14ac:dyDescent="0.25">
      <c r="A918" s="18">
        <v>36159</v>
      </c>
      <c r="B918" s="24">
        <f t="shared" si="15"/>
        <v>914</v>
      </c>
      <c r="C918" s="14" t="s">
        <v>198</v>
      </c>
      <c r="D918" s="38" t="s">
        <v>256</v>
      </c>
      <c r="E918" s="14">
        <v>1.835</v>
      </c>
      <c r="F918" s="14">
        <v>1.71</v>
      </c>
      <c r="H918" s="14">
        <v>1.835</v>
      </c>
      <c r="K918" s="14">
        <v>1.83</v>
      </c>
      <c r="L918" s="19">
        <v>1.6950000000000001</v>
      </c>
      <c r="M918" s="19">
        <v>1.655</v>
      </c>
      <c r="N918" s="14">
        <v>1.76</v>
      </c>
      <c r="Q918" s="14">
        <v>1.9450000000000001</v>
      </c>
      <c r="R918" s="14">
        <v>2.0150000000000001</v>
      </c>
      <c r="T918" s="14">
        <v>1.87</v>
      </c>
      <c r="U918" s="14">
        <v>1.865</v>
      </c>
      <c r="V918" s="14">
        <v>1.9350000000000001</v>
      </c>
      <c r="X918" s="14">
        <v>2.31</v>
      </c>
      <c r="Y918" s="14">
        <v>2.52</v>
      </c>
    </row>
    <row r="919" spans="1:25" x14ac:dyDescent="0.25">
      <c r="A919" s="18">
        <v>36160</v>
      </c>
      <c r="B919" s="24">
        <f t="shared" si="15"/>
        <v>915</v>
      </c>
      <c r="C919" s="14" t="s">
        <v>199</v>
      </c>
      <c r="D919" s="38" t="s">
        <v>257</v>
      </c>
      <c r="E919" s="14">
        <v>1.875</v>
      </c>
      <c r="F919" s="14">
        <v>1.7849999999999999</v>
      </c>
      <c r="H919" s="14">
        <v>1.88</v>
      </c>
      <c r="K919" s="14">
        <v>1.875</v>
      </c>
      <c r="L919" s="19">
        <v>1.6950000000000001</v>
      </c>
      <c r="M919" s="19">
        <v>1.655</v>
      </c>
      <c r="N919" s="14">
        <v>1.7450000000000001</v>
      </c>
      <c r="Q919" s="14">
        <v>1.9850000000000001</v>
      </c>
      <c r="R919" s="14">
        <v>1.9550000000000001</v>
      </c>
      <c r="T919" s="14">
        <v>1.9750000000000001</v>
      </c>
      <c r="U919" s="14">
        <v>1.9650000000000001</v>
      </c>
      <c r="V919" s="14">
        <v>1.9550000000000001</v>
      </c>
      <c r="X919" s="14">
        <v>2.9049999999999998</v>
      </c>
      <c r="Y919" s="14">
        <v>3.2250000000000001</v>
      </c>
    </row>
    <row r="920" spans="1:25" x14ac:dyDescent="0.25">
      <c r="A920" s="18">
        <v>36161</v>
      </c>
      <c r="B920" s="24">
        <f t="shared" si="15"/>
        <v>916</v>
      </c>
      <c r="C920" s="14" t="s">
        <v>200</v>
      </c>
      <c r="D920" s="38" t="s">
        <v>257</v>
      </c>
      <c r="E920" s="14">
        <v>1.875</v>
      </c>
      <c r="F920" s="14">
        <v>1.7849999999999999</v>
      </c>
      <c r="H920" s="14">
        <v>1.88</v>
      </c>
      <c r="K920" s="14">
        <v>1.875</v>
      </c>
      <c r="L920" s="19">
        <v>1.7649999999999999</v>
      </c>
      <c r="M920" s="19">
        <v>1.7350000000000001</v>
      </c>
      <c r="N920" s="14">
        <v>1.7450000000000001</v>
      </c>
      <c r="Q920" s="14">
        <v>1.9850000000000001</v>
      </c>
      <c r="R920" s="14">
        <v>1.9550000000000001</v>
      </c>
      <c r="T920" s="14">
        <v>1.9750000000000001</v>
      </c>
      <c r="U920" s="14">
        <v>1.9650000000000001</v>
      </c>
      <c r="V920" s="14">
        <v>1.9550000000000001</v>
      </c>
      <c r="X920" s="14">
        <v>2.9049999999999998</v>
      </c>
      <c r="Y920" s="14">
        <v>3.2250000000000001</v>
      </c>
    </row>
    <row r="921" spans="1:25" x14ac:dyDescent="0.25">
      <c r="A921" s="18">
        <v>36162</v>
      </c>
      <c r="B921" s="24">
        <f t="shared" si="15"/>
        <v>917</v>
      </c>
      <c r="C921" s="14" t="s">
        <v>201</v>
      </c>
      <c r="D921" s="38" t="s">
        <v>257</v>
      </c>
      <c r="E921" s="14">
        <v>1.875</v>
      </c>
      <c r="F921" s="14">
        <v>1.7849999999999999</v>
      </c>
      <c r="H921" s="14">
        <v>1.88</v>
      </c>
      <c r="K921" s="14">
        <v>1.875</v>
      </c>
      <c r="L921" s="19">
        <v>1.7649999999999999</v>
      </c>
      <c r="M921" s="19">
        <v>1.7350000000000001</v>
      </c>
      <c r="N921" s="14">
        <v>1.7450000000000001</v>
      </c>
      <c r="Q921" s="14">
        <v>1.9850000000000001</v>
      </c>
      <c r="R921" s="14">
        <v>1.9550000000000001</v>
      </c>
      <c r="T921" s="14">
        <v>1.9750000000000001</v>
      </c>
      <c r="U921" s="14">
        <v>1.9650000000000001</v>
      </c>
      <c r="V921" s="14">
        <v>1.9550000000000001</v>
      </c>
      <c r="X921" s="14">
        <v>2.9049999999999998</v>
      </c>
      <c r="Y921" s="14">
        <v>3.2250000000000001</v>
      </c>
    </row>
    <row r="922" spans="1:25" x14ac:dyDescent="0.25">
      <c r="A922" s="18">
        <v>36163</v>
      </c>
      <c r="B922" s="24">
        <f t="shared" si="15"/>
        <v>918</v>
      </c>
      <c r="C922" s="14" t="s">
        <v>202</v>
      </c>
      <c r="D922" s="38" t="s">
        <v>257</v>
      </c>
      <c r="E922" s="14">
        <v>1.875</v>
      </c>
      <c r="F922" s="14">
        <v>1.7849999999999999</v>
      </c>
      <c r="H922" s="14">
        <v>1.88</v>
      </c>
      <c r="K922" s="14">
        <v>1.875</v>
      </c>
      <c r="L922" s="19">
        <v>1.7649999999999999</v>
      </c>
      <c r="M922" s="19">
        <v>1.7350000000000001</v>
      </c>
      <c r="N922" s="14">
        <v>1.7450000000000001</v>
      </c>
      <c r="Q922" s="14">
        <v>1.9850000000000001</v>
      </c>
      <c r="R922" s="14">
        <v>1.9550000000000001</v>
      </c>
      <c r="T922" s="14">
        <v>1.9750000000000001</v>
      </c>
      <c r="U922" s="14">
        <v>1.9650000000000001</v>
      </c>
      <c r="V922" s="14">
        <v>1.9550000000000001</v>
      </c>
      <c r="X922" s="14">
        <v>2.9049999999999998</v>
      </c>
      <c r="Y922" s="14">
        <v>3.2250000000000001</v>
      </c>
    </row>
    <row r="923" spans="1:25" x14ac:dyDescent="0.25">
      <c r="A923" s="18">
        <v>36164</v>
      </c>
      <c r="B923" s="24">
        <f t="shared" si="15"/>
        <v>919</v>
      </c>
      <c r="C923" s="14" t="s">
        <v>196</v>
      </c>
      <c r="D923" s="38" t="s">
        <v>257</v>
      </c>
      <c r="E923" s="14">
        <v>2.1</v>
      </c>
      <c r="F923" s="14">
        <v>1.9850000000000001</v>
      </c>
      <c r="H923" s="14">
        <v>2.105</v>
      </c>
      <c r="K923" s="14">
        <v>2.0699999999999998</v>
      </c>
      <c r="L923" s="19">
        <v>1.9750000000000001</v>
      </c>
      <c r="M923" s="19">
        <v>1.91</v>
      </c>
      <c r="N923" s="14">
        <v>1.835</v>
      </c>
      <c r="Q923" s="14">
        <v>2.15</v>
      </c>
      <c r="R923" s="14">
        <v>2.105</v>
      </c>
      <c r="T923" s="14">
        <v>2.2149999999999999</v>
      </c>
      <c r="U923" s="14">
        <v>2.1549999999999998</v>
      </c>
      <c r="V923" s="14">
        <v>2.2799999999999998</v>
      </c>
      <c r="X923" s="14">
        <v>2.9449999999999998</v>
      </c>
      <c r="Y923" s="14">
        <v>3.2349999999999999</v>
      </c>
    </row>
    <row r="924" spans="1:25" x14ac:dyDescent="0.25">
      <c r="A924" s="18">
        <v>36165</v>
      </c>
      <c r="B924" s="24">
        <f t="shared" si="15"/>
        <v>920</v>
      </c>
      <c r="C924" s="14" t="s">
        <v>197</v>
      </c>
      <c r="D924" s="38" t="s">
        <v>257</v>
      </c>
      <c r="E924" s="14">
        <v>2.04</v>
      </c>
      <c r="F924" s="14">
        <v>1.92</v>
      </c>
      <c r="H924" s="14">
        <v>2.02</v>
      </c>
      <c r="K924" s="14">
        <v>1.9750000000000001</v>
      </c>
      <c r="L924" s="19">
        <v>1.915</v>
      </c>
      <c r="M924" s="19">
        <v>1.8149999999999999</v>
      </c>
      <c r="N924" s="14">
        <v>1.865</v>
      </c>
      <c r="Q924" s="14">
        <v>2.085</v>
      </c>
      <c r="R924" s="14">
        <v>2.0299999999999998</v>
      </c>
      <c r="T924" s="14">
        <v>2.165</v>
      </c>
      <c r="U924" s="14">
        <v>2.105</v>
      </c>
      <c r="V924" s="14">
        <v>2.2599999999999998</v>
      </c>
      <c r="X924" s="14">
        <v>2.89</v>
      </c>
      <c r="Y924" s="14">
        <v>3.17</v>
      </c>
    </row>
    <row r="925" spans="1:25" x14ac:dyDescent="0.25">
      <c r="A925" s="18">
        <v>36166</v>
      </c>
      <c r="B925" s="24">
        <f t="shared" si="15"/>
        <v>921</v>
      </c>
      <c r="C925" s="14" t="s">
        <v>198</v>
      </c>
      <c r="D925" s="38" t="s">
        <v>257</v>
      </c>
      <c r="E925" s="14">
        <v>2.0350000000000001</v>
      </c>
      <c r="F925" s="14">
        <v>1.9</v>
      </c>
      <c r="H925" s="14">
        <v>2.0350000000000001</v>
      </c>
      <c r="K925" s="14">
        <v>2.0350000000000001</v>
      </c>
      <c r="L925" s="19">
        <v>1.885</v>
      </c>
      <c r="M925" s="19">
        <v>1.835</v>
      </c>
      <c r="N925" s="14">
        <v>1.82</v>
      </c>
      <c r="Q925" s="14">
        <v>2.08</v>
      </c>
      <c r="R925" s="14">
        <v>2.0150000000000001</v>
      </c>
      <c r="T925" s="14">
        <v>2.36</v>
      </c>
      <c r="U925" s="14">
        <v>2.13</v>
      </c>
      <c r="V925" s="14">
        <v>2.4649999999999999</v>
      </c>
      <c r="X925" s="14">
        <v>3.01</v>
      </c>
      <c r="Y925" s="14">
        <v>3.2850000000000001</v>
      </c>
    </row>
    <row r="926" spans="1:25" x14ac:dyDescent="0.25">
      <c r="A926" s="18">
        <v>36167</v>
      </c>
      <c r="B926" s="24">
        <f t="shared" si="15"/>
        <v>922</v>
      </c>
      <c r="C926" s="14" t="s">
        <v>199</v>
      </c>
      <c r="D926" s="38" t="s">
        <v>257</v>
      </c>
      <c r="E926" s="14">
        <v>1.895</v>
      </c>
      <c r="F926" s="14">
        <v>1.7749999999999999</v>
      </c>
      <c r="H926" s="14">
        <v>1.895</v>
      </c>
      <c r="K926" s="14">
        <v>1.855</v>
      </c>
      <c r="L926" s="19">
        <v>1.7649999999999999</v>
      </c>
      <c r="M926" s="19">
        <v>1.71</v>
      </c>
      <c r="N926" s="14">
        <v>1.7649999999999999</v>
      </c>
      <c r="Q926" s="14">
        <v>1.94</v>
      </c>
      <c r="R926" s="14">
        <v>1.9350000000000001</v>
      </c>
      <c r="T926" s="14">
        <v>2.165</v>
      </c>
      <c r="U926" s="14">
        <v>2.02</v>
      </c>
      <c r="V926" s="14">
        <v>2.2949999999999999</v>
      </c>
      <c r="X926" s="14">
        <v>2.7149999999999999</v>
      </c>
      <c r="Y926" s="14">
        <v>2.915</v>
      </c>
    </row>
    <row r="927" spans="1:25" x14ac:dyDescent="0.25">
      <c r="A927" s="18">
        <v>36168</v>
      </c>
      <c r="B927" s="24">
        <f t="shared" si="15"/>
        <v>923</v>
      </c>
      <c r="C927" s="14" t="s">
        <v>200</v>
      </c>
      <c r="D927" s="38" t="s">
        <v>257</v>
      </c>
      <c r="E927" s="14">
        <v>1.875</v>
      </c>
      <c r="F927" s="14">
        <v>1.7450000000000001</v>
      </c>
      <c r="H927" s="14">
        <v>1.89</v>
      </c>
      <c r="K927" s="14">
        <v>1.82</v>
      </c>
      <c r="L927" s="19">
        <v>1.71</v>
      </c>
      <c r="M927" s="19">
        <v>1.63</v>
      </c>
      <c r="N927" s="14">
        <v>1.71</v>
      </c>
      <c r="Q927" s="14">
        <v>1.9350000000000001</v>
      </c>
      <c r="R927" s="14">
        <v>1.895</v>
      </c>
      <c r="T927" s="14">
        <v>2.0299999999999998</v>
      </c>
      <c r="U927" s="14">
        <v>1.9350000000000001</v>
      </c>
      <c r="V927" s="14">
        <v>2.1150000000000002</v>
      </c>
      <c r="X927" s="14">
        <v>2.66</v>
      </c>
      <c r="Y927" s="14">
        <v>2.92</v>
      </c>
    </row>
    <row r="928" spans="1:25" x14ac:dyDescent="0.25">
      <c r="A928" s="18">
        <v>36169</v>
      </c>
      <c r="B928" s="24">
        <f t="shared" si="15"/>
        <v>924</v>
      </c>
      <c r="C928" s="14" t="s">
        <v>201</v>
      </c>
      <c r="D928" s="38" t="s">
        <v>257</v>
      </c>
      <c r="E928" s="14">
        <v>1.875</v>
      </c>
      <c r="F928" s="14">
        <v>1.7450000000000001</v>
      </c>
      <c r="H928" s="14">
        <v>1.89</v>
      </c>
      <c r="K928" s="14">
        <v>1.82</v>
      </c>
      <c r="L928" s="19">
        <v>1.71</v>
      </c>
      <c r="M928" s="19">
        <v>1.63</v>
      </c>
      <c r="N928" s="14">
        <v>1.71</v>
      </c>
      <c r="Q928" s="14">
        <v>1.9350000000000001</v>
      </c>
      <c r="R928" s="14">
        <v>1.895</v>
      </c>
      <c r="T928" s="14">
        <v>2.0299999999999998</v>
      </c>
      <c r="U928" s="14">
        <v>1.9350000000000001</v>
      </c>
      <c r="V928" s="14">
        <v>2.1150000000000002</v>
      </c>
      <c r="X928" s="14">
        <v>2.66</v>
      </c>
      <c r="Y928" s="14">
        <v>2.92</v>
      </c>
    </row>
    <row r="929" spans="1:25" x14ac:dyDescent="0.25">
      <c r="A929" s="18">
        <v>36170</v>
      </c>
      <c r="B929" s="24">
        <f t="shared" si="15"/>
        <v>925</v>
      </c>
      <c r="C929" s="14" t="s">
        <v>202</v>
      </c>
      <c r="D929" s="38" t="s">
        <v>257</v>
      </c>
      <c r="E929" s="14">
        <v>1.875</v>
      </c>
      <c r="F929" s="14">
        <v>1.7450000000000001</v>
      </c>
      <c r="H929" s="14">
        <v>1.89</v>
      </c>
      <c r="K929" s="14">
        <v>1.82</v>
      </c>
      <c r="L929" s="19">
        <v>1.71</v>
      </c>
      <c r="M929" s="19">
        <v>1.63</v>
      </c>
      <c r="N929" s="14">
        <v>1.71</v>
      </c>
      <c r="Q929" s="14">
        <v>1.9350000000000001</v>
      </c>
      <c r="R929" s="14">
        <v>1.895</v>
      </c>
      <c r="T929" s="14">
        <v>2.0299999999999998</v>
      </c>
      <c r="U929" s="14">
        <v>1.9350000000000001</v>
      </c>
      <c r="V929" s="14">
        <v>2.1150000000000002</v>
      </c>
      <c r="X929" s="14">
        <v>2.66</v>
      </c>
      <c r="Y929" s="14">
        <v>2.92</v>
      </c>
    </row>
    <row r="930" spans="1:25" x14ac:dyDescent="0.25">
      <c r="A930" s="18">
        <v>36171</v>
      </c>
      <c r="B930" s="24">
        <f t="shared" si="15"/>
        <v>926</v>
      </c>
      <c r="C930" s="14" t="s">
        <v>196</v>
      </c>
      <c r="D930" s="38" t="s">
        <v>257</v>
      </c>
      <c r="E930" s="14">
        <v>1.82</v>
      </c>
      <c r="F930" s="14">
        <v>1.7350000000000001</v>
      </c>
      <c r="H930" s="14">
        <v>1.83</v>
      </c>
      <c r="K930" s="14">
        <v>1.7849999999999999</v>
      </c>
      <c r="L930" s="19">
        <v>1.7150000000000001</v>
      </c>
      <c r="M930" s="19">
        <v>1.63</v>
      </c>
      <c r="N930" s="14">
        <v>1.6950000000000001</v>
      </c>
      <c r="Q930" s="14">
        <v>1.895</v>
      </c>
      <c r="R930" s="14">
        <v>1.88</v>
      </c>
      <c r="T930" s="14">
        <v>1.95</v>
      </c>
      <c r="U930" s="14">
        <v>1.9</v>
      </c>
      <c r="V930" s="14">
        <v>2.0150000000000001</v>
      </c>
      <c r="X930" s="14">
        <v>2.5950000000000002</v>
      </c>
      <c r="Y930" s="14">
        <v>2.9049999999999998</v>
      </c>
    </row>
    <row r="931" spans="1:25" x14ac:dyDescent="0.25">
      <c r="A931" s="18">
        <v>36172</v>
      </c>
      <c r="B931" s="24">
        <f t="shared" si="15"/>
        <v>927</v>
      </c>
      <c r="C931" s="14" t="s">
        <v>197</v>
      </c>
      <c r="D931" s="38" t="s">
        <v>257</v>
      </c>
      <c r="E931" s="14">
        <v>1.82</v>
      </c>
      <c r="F931" s="14">
        <v>1.76</v>
      </c>
      <c r="H931" s="14">
        <v>1.835</v>
      </c>
      <c r="K931" s="14">
        <v>1.7949999999999999</v>
      </c>
      <c r="L931" s="19">
        <v>1.7749999999999999</v>
      </c>
      <c r="M931" s="19">
        <v>1.665</v>
      </c>
      <c r="N931" s="14">
        <v>1.6950000000000001</v>
      </c>
      <c r="Q931" s="14">
        <v>1.895</v>
      </c>
      <c r="R931" s="14">
        <v>1.895</v>
      </c>
      <c r="T931" s="14">
        <v>1.9550000000000001</v>
      </c>
      <c r="U931" s="14">
        <v>1.91</v>
      </c>
      <c r="V931" s="14">
        <v>1.9950000000000001</v>
      </c>
      <c r="X931" s="14">
        <v>2.4649999999999999</v>
      </c>
      <c r="Y931" s="14">
        <v>2.7749999999999999</v>
      </c>
    </row>
    <row r="932" spans="1:25" x14ac:dyDescent="0.25">
      <c r="A932" s="18">
        <v>36173</v>
      </c>
      <c r="B932" s="24">
        <f t="shared" si="15"/>
        <v>928</v>
      </c>
      <c r="C932" s="14" t="s">
        <v>198</v>
      </c>
      <c r="D932" s="38" t="s">
        <v>257</v>
      </c>
      <c r="E932" s="14">
        <v>1.865</v>
      </c>
      <c r="F932" s="14">
        <v>1.7849999999999999</v>
      </c>
      <c r="H932" s="14">
        <v>1.865</v>
      </c>
      <c r="K932" s="14">
        <v>1.82</v>
      </c>
      <c r="L932" s="19">
        <v>1.7849999999999999</v>
      </c>
      <c r="M932" s="19">
        <v>1.7050000000000001</v>
      </c>
      <c r="N932" s="14">
        <v>1.72</v>
      </c>
      <c r="Q932" s="14">
        <v>1.95</v>
      </c>
      <c r="R932" s="14">
        <v>1.91</v>
      </c>
      <c r="T932" s="14">
        <v>1.91</v>
      </c>
      <c r="U932" s="14">
        <v>1.885</v>
      </c>
      <c r="V932" s="14">
        <v>1.9350000000000001</v>
      </c>
      <c r="X932" s="14">
        <v>2.4500000000000002</v>
      </c>
      <c r="Y932" s="14">
        <v>2.7650000000000001</v>
      </c>
    </row>
    <row r="933" spans="1:25" x14ac:dyDescent="0.25">
      <c r="A933" s="18">
        <v>36174</v>
      </c>
      <c r="B933" s="24">
        <f t="shared" si="15"/>
        <v>929</v>
      </c>
      <c r="C933" s="14" t="s">
        <v>199</v>
      </c>
      <c r="D933" s="38" t="s">
        <v>257</v>
      </c>
      <c r="E933" s="14">
        <v>1.78</v>
      </c>
      <c r="F933" s="14">
        <v>1.69</v>
      </c>
      <c r="H933" s="14">
        <v>1.79</v>
      </c>
      <c r="K933" s="14">
        <v>1.73</v>
      </c>
      <c r="L933" s="19">
        <v>1.6850000000000001</v>
      </c>
      <c r="M933" s="19">
        <v>1.615</v>
      </c>
      <c r="N933" s="14">
        <v>1.6850000000000001</v>
      </c>
      <c r="Q933" s="14">
        <v>1.895</v>
      </c>
      <c r="R933" s="14">
        <v>1.825</v>
      </c>
      <c r="T933" s="14">
        <v>1.78</v>
      </c>
      <c r="U933" s="14">
        <v>1.7649999999999999</v>
      </c>
      <c r="V933" s="14">
        <v>1.825</v>
      </c>
      <c r="X933" s="14">
        <v>2.29</v>
      </c>
      <c r="Y933" s="14">
        <v>2.4649999999999999</v>
      </c>
    </row>
    <row r="934" spans="1:25" x14ac:dyDescent="0.25">
      <c r="A934" s="18">
        <v>36175</v>
      </c>
      <c r="B934" s="24">
        <f t="shared" si="15"/>
        <v>930</v>
      </c>
      <c r="C934" s="14" t="s">
        <v>200</v>
      </c>
      <c r="D934" s="38" t="s">
        <v>257</v>
      </c>
      <c r="E934" s="14">
        <v>1.7949999999999999</v>
      </c>
      <c r="F934" s="14">
        <v>1.68</v>
      </c>
      <c r="H934" s="14">
        <v>1.8049999999999999</v>
      </c>
      <c r="K934" s="14">
        <v>1.73</v>
      </c>
      <c r="L934" s="19">
        <v>1.68</v>
      </c>
      <c r="M934" s="19">
        <v>1.61</v>
      </c>
      <c r="N934" s="14">
        <v>1.67</v>
      </c>
      <c r="Q934" s="14">
        <v>1.905</v>
      </c>
      <c r="R934" s="14">
        <v>1.83</v>
      </c>
      <c r="T934" s="14">
        <v>1.78</v>
      </c>
      <c r="U934" s="14">
        <v>1.76</v>
      </c>
      <c r="V934" s="14">
        <v>1.845</v>
      </c>
      <c r="X934" s="14">
        <v>2.1</v>
      </c>
      <c r="Y934" s="14">
        <v>2.2749999999999999</v>
      </c>
    </row>
    <row r="935" spans="1:25" x14ac:dyDescent="0.25">
      <c r="A935" s="18">
        <v>36176</v>
      </c>
      <c r="B935" s="24">
        <f t="shared" si="15"/>
        <v>931</v>
      </c>
      <c r="C935" s="14" t="s">
        <v>201</v>
      </c>
      <c r="D935" s="38" t="s">
        <v>257</v>
      </c>
      <c r="E935" s="14">
        <v>1.7949999999999999</v>
      </c>
      <c r="F935" s="14">
        <v>1.68</v>
      </c>
      <c r="H935" s="14">
        <v>1.8049999999999999</v>
      </c>
      <c r="K935" s="14">
        <v>1.73</v>
      </c>
      <c r="L935" s="19">
        <v>1.68</v>
      </c>
      <c r="M935" s="19">
        <v>1.61</v>
      </c>
      <c r="N935" s="14">
        <v>1.67</v>
      </c>
      <c r="Q935" s="14">
        <v>1.905</v>
      </c>
      <c r="R935" s="14">
        <v>1.83</v>
      </c>
      <c r="T935" s="14">
        <v>1.78</v>
      </c>
      <c r="U935" s="14">
        <v>1.76</v>
      </c>
      <c r="V935" s="14">
        <v>1.845</v>
      </c>
      <c r="X935" s="14">
        <v>2.1</v>
      </c>
      <c r="Y935" s="14">
        <v>2.2749999999999999</v>
      </c>
    </row>
    <row r="936" spans="1:25" x14ac:dyDescent="0.25">
      <c r="A936" s="18">
        <v>36177</v>
      </c>
      <c r="B936" s="24">
        <f t="shared" si="15"/>
        <v>932</v>
      </c>
      <c r="C936" s="14" t="s">
        <v>202</v>
      </c>
      <c r="D936" s="38" t="s">
        <v>257</v>
      </c>
      <c r="E936" s="14">
        <v>1.7949999999999999</v>
      </c>
      <c r="F936" s="14">
        <v>1.68</v>
      </c>
      <c r="H936" s="14">
        <v>1.8049999999999999</v>
      </c>
      <c r="K936" s="14">
        <v>1.73</v>
      </c>
      <c r="L936" s="19">
        <v>1.68</v>
      </c>
      <c r="M936" s="19">
        <v>1.61</v>
      </c>
      <c r="N936" s="14">
        <v>1.67</v>
      </c>
      <c r="Q936" s="14">
        <v>1.905</v>
      </c>
      <c r="R936" s="14">
        <v>1.83</v>
      </c>
      <c r="T936" s="14">
        <v>1.78</v>
      </c>
      <c r="U936" s="14">
        <v>1.76</v>
      </c>
      <c r="V936" s="14">
        <v>1.845</v>
      </c>
      <c r="X936" s="14">
        <v>2.1</v>
      </c>
      <c r="Y936" s="14">
        <v>2.2749999999999999</v>
      </c>
    </row>
    <row r="937" spans="1:25" x14ac:dyDescent="0.25">
      <c r="A937" s="18">
        <v>36178</v>
      </c>
      <c r="B937" s="24">
        <f t="shared" si="15"/>
        <v>933</v>
      </c>
      <c r="C937" s="14" t="s">
        <v>196</v>
      </c>
      <c r="D937" s="38" t="s">
        <v>257</v>
      </c>
      <c r="E937" s="14">
        <v>1.7949999999999999</v>
      </c>
      <c r="F937" s="14">
        <v>1.68</v>
      </c>
      <c r="H937" s="14">
        <v>1.8049999999999999</v>
      </c>
      <c r="K937" s="14">
        <v>1.73</v>
      </c>
      <c r="L937" s="19">
        <v>1.68</v>
      </c>
      <c r="M937" s="19">
        <v>1.61</v>
      </c>
      <c r="N937" s="14">
        <v>1.67</v>
      </c>
      <c r="Q937" s="14">
        <v>1.905</v>
      </c>
      <c r="R937" s="14">
        <v>1.83</v>
      </c>
      <c r="T937" s="14">
        <v>1.78</v>
      </c>
      <c r="U937" s="14">
        <v>1.76</v>
      </c>
      <c r="V937" s="14">
        <v>1.845</v>
      </c>
      <c r="X937" s="14">
        <v>2.1</v>
      </c>
      <c r="Y937" s="14">
        <v>2.2749999999999999</v>
      </c>
    </row>
    <row r="938" spans="1:25" x14ac:dyDescent="0.25">
      <c r="A938" s="18">
        <v>36179</v>
      </c>
      <c r="B938" s="24">
        <f t="shared" si="15"/>
        <v>934</v>
      </c>
      <c r="C938" s="14" t="s">
        <v>197</v>
      </c>
      <c r="D938" s="38" t="s">
        <v>257</v>
      </c>
      <c r="E938" s="14">
        <v>1.77</v>
      </c>
      <c r="F938" s="14">
        <v>1.7</v>
      </c>
      <c r="H938" s="14">
        <v>1.8</v>
      </c>
      <c r="K938" s="14">
        <v>1.72</v>
      </c>
      <c r="L938" s="19">
        <v>1.7</v>
      </c>
      <c r="M938" s="19">
        <v>1.625</v>
      </c>
      <c r="N938" s="14">
        <v>1.7050000000000001</v>
      </c>
      <c r="Q938" s="14">
        <v>1.905</v>
      </c>
      <c r="R938" s="14">
        <v>1.85</v>
      </c>
      <c r="T938" s="14">
        <v>1.78</v>
      </c>
      <c r="U938" s="14">
        <v>1.76</v>
      </c>
      <c r="V938" s="14">
        <v>1.825</v>
      </c>
      <c r="X938" s="14">
        <v>2.0649999999999999</v>
      </c>
      <c r="Y938" s="14">
        <v>2.19</v>
      </c>
    </row>
    <row r="939" spans="1:25" x14ac:dyDescent="0.25">
      <c r="A939" s="18">
        <v>36180</v>
      </c>
      <c r="B939" s="24">
        <f t="shared" si="15"/>
        <v>935</v>
      </c>
      <c r="C939" s="14" t="s">
        <v>198</v>
      </c>
      <c r="D939" s="38" t="s">
        <v>257</v>
      </c>
      <c r="E939" s="14">
        <v>1.8</v>
      </c>
      <c r="F939" s="14">
        <v>1.7050000000000001</v>
      </c>
      <c r="H939" s="14">
        <v>1.8049999999999999</v>
      </c>
      <c r="K939" s="14">
        <v>1.74</v>
      </c>
      <c r="L939" s="19">
        <v>1.7150000000000001</v>
      </c>
      <c r="M939" s="19">
        <v>1.65</v>
      </c>
      <c r="N939" s="14">
        <v>1.71</v>
      </c>
      <c r="Q939" s="14">
        <v>1.925</v>
      </c>
      <c r="R939" s="14">
        <v>1.87</v>
      </c>
      <c r="T939" s="14">
        <v>1.7949999999999999</v>
      </c>
      <c r="U939" s="14">
        <v>1.77</v>
      </c>
      <c r="V939" s="14">
        <v>1.84</v>
      </c>
      <c r="X939" s="14">
        <v>2.0150000000000001</v>
      </c>
      <c r="Y939" s="14">
        <v>2.09</v>
      </c>
    </row>
    <row r="940" spans="1:25" x14ac:dyDescent="0.25">
      <c r="A940" s="18">
        <v>36181</v>
      </c>
      <c r="B940" s="24">
        <f t="shared" si="15"/>
        <v>936</v>
      </c>
      <c r="C940" s="14" t="s">
        <v>199</v>
      </c>
      <c r="D940" s="38" t="s">
        <v>257</v>
      </c>
      <c r="E940" s="14">
        <v>1.845</v>
      </c>
      <c r="F940" s="14">
        <v>1.7250000000000001</v>
      </c>
      <c r="H940" s="14">
        <v>1.84</v>
      </c>
      <c r="K940" s="14">
        <v>1.7749999999999999</v>
      </c>
      <c r="L940" s="19">
        <v>1.7250000000000001</v>
      </c>
      <c r="M940" s="19">
        <v>1.67</v>
      </c>
      <c r="N940" s="14">
        <v>1.73</v>
      </c>
      <c r="Q940" s="14">
        <v>1.97</v>
      </c>
      <c r="R940" s="14">
        <v>1.9</v>
      </c>
      <c r="T940" s="14">
        <v>1.83</v>
      </c>
      <c r="U940" s="14">
        <v>1.82</v>
      </c>
      <c r="V940" s="14">
        <v>1.9</v>
      </c>
      <c r="X940" s="14">
        <v>2.0249999999999999</v>
      </c>
      <c r="Y940" s="14">
        <v>2.12</v>
      </c>
    </row>
    <row r="941" spans="1:25" x14ac:dyDescent="0.25">
      <c r="A941" s="18">
        <v>36182</v>
      </c>
      <c r="B941" s="24">
        <f t="shared" si="15"/>
        <v>937</v>
      </c>
      <c r="C941" s="14" t="s">
        <v>200</v>
      </c>
      <c r="D941" s="38" t="s">
        <v>257</v>
      </c>
      <c r="E941" s="14">
        <v>1.81</v>
      </c>
      <c r="F941" s="14">
        <v>1.7</v>
      </c>
      <c r="H941" s="14">
        <v>1.81</v>
      </c>
      <c r="K941" s="14">
        <v>1.7649999999999999</v>
      </c>
      <c r="L941" s="19">
        <v>1.7</v>
      </c>
      <c r="M941" s="19">
        <v>1.66</v>
      </c>
      <c r="N941" s="14">
        <v>1.74</v>
      </c>
      <c r="Q941" s="14">
        <v>1.9350000000000001</v>
      </c>
      <c r="R941" s="14">
        <v>1.885</v>
      </c>
      <c r="T941" s="14">
        <v>1.825</v>
      </c>
      <c r="U941" s="14">
        <v>1.81</v>
      </c>
      <c r="V941" s="14">
        <v>1.87</v>
      </c>
      <c r="X941" s="14">
        <v>2.02</v>
      </c>
      <c r="Y941" s="14">
        <v>2.105</v>
      </c>
    </row>
    <row r="942" spans="1:25" x14ac:dyDescent="0.25">
      <c r="A942" s="18">
        <v>36183</v>
      </c>
      <c r="B942" s="24">
        <f t="shared" si="15"/>
        <v>938</v>
      </c>
      <c r="C942" s="14" t="s">
        <v>201</v>
      </c>
      <c r="D942" s="38" t="s">
        <v>257</v>
      </c>
      <c r="E942" s="14">
        <v>1.81</v>
      </c>
      <c r="F942" s="14">
        <v>1.7</v>
      </c>
      <c r="H942" s="14">
        <v>1.81</v>
      </c>
      <c r="K942" s="14">
        <v>1.7649999999999999</v>
      </c>
      <c r="L942" s="19">
        <v>1.7</v>
      </c>
      <c r="M942" s="19">
        <v>1.66</v>
      </c>
      <c r="N942" s="14">
        <v>1.74</v>
      </c>
      <c r="Q942" s="14">
        <v>1.9350000000000001</v>
      </c>
      <c r="R942" s="14">
        <v>1.885</v>
      </c>
      <c r="T942" s="14">
        <v>1.825</v>
      </c>
      <c r="U942" s="14">
        <v>1.81</v>
      </c>
      <c r="V942" s="14">
        <v>1.87</v>
      </c>
      <c r="X942" s="14">
        <v>2.02</v>
      </c>
      <c r="Y942" s="14">
        <v>2.105</v>
      </c>
    </row>
    <row r="943" spans="1:25" x14ac:dyDescent="0.25">
      <c r="A943" s="18">
        <v>36184</v>
      </c>
      <c r="B943" s="24">
        <f t="shared" si="15"/>
        <v>939</v>
      </c>
      <c r="C943" s="14" t="s">
        <v>202</v>
      </c>
      <c r="D943" s="38" t="s">
        <v>257</v>
      </c>
      <c r="E943" s="14">
        <v>1.81</v>
      </c>
      <c r="F943" s="14">
        <v>1.7</v>
      </c>
      <c r="H943" s="14">
        <v>1.81</v>
      </c>
      <c r="K943" s="14">
        <v>1.7649999999999999</v>
      </c>
      <c r="L943" s="19">
        <v>1.7</v>
      </c>
      <c r="M943" s="19">
        <v>1.66</v>
      </c>
      <c r="N943" s="14">
        <v>1.74</v>
      </c>
      <c r="Q943" s="14">
        <v>1.9350000000000001</v>
      </c>
      <c r="R943" s="14">
        <v>1.885</v>
      </c>
      <c r="T943" s="14">
        <v>1.825</v>
      </c>
      <c r="U943" s="14">
        <v>1.81</v>
      </c>
      <c r="V943" s="14">
        <v>1.87</v>
      </c>
      <c r="X943" s="14">
        <v>2.02</v>
      </c>
      <c r="Y943" s="14">
        <v>2.105</v>
      </c>
    </row>
    <row r="944" spans="1:25" x14ac:dyDescent="0.25">
      <c r="A944" s="18">
        <v>36185</v>
      </c>
      <c r="B944" s="24">
        <f t="shared" si="15"/>
        <v>940</v>
      </c>
      <c r="C944" s="14" t="s">
        <v>196</v>
      </c>
      <c r="D944" s="38" t="s">
        <v>257</v>
      </c>
      <c r="E944" s="14">
        <v>1.75</v>
      </c>
      <c r="F944" s="14">
        <v>1.6850000000000001</v>
      </c>
      <c r="H944" s="14">
        <v>1.7649999999999999</v>
      </c>
      <c r="K944" s="14">
        <v>1.7050000000000001</v>
      </c>
      <c r="L944" s="19">
        <v>1.6950000000000001</v>
      </c>
      <c r="M944" s="19">
        <v>1.645</v>
      </c>
      <c r="N944" s="14">
        <v>1.75</v>
      </c>
      <c r="Q944" s="14">
        <v>1.845</v>
      </c>
      <c r="R944" s="14">
        <v>1.87</v>
      </c>
      <c r="T944" s="14">
        <v>1.7450000000000001</v>
      </c>
      <c r="U944" s="14">
        <v>1.74</v>
      </c>
      <c r="V944" s="14">
        <v>1.8049999999999999</v>
      </c>
      <c r="X944" s="14">
        <v>1.9650000000000001</v>
      </c>
      <c r="Y944" s="14">
        <v>2.0249999999999999</v>
      </c>
    </row>
    <row r="945" spans="1:25" x14ac:dyDescent="0.25">
      <c r="A945" s="18">
        <v>36186</v>
      </c>
      <c r="B945" s="24">
        <f t="shared" si="15"/>
        <v>941</v>
      </c>
      <c r="C945" s="14" t="s">
        <v>197</v>
      </c>
      <c r="D945" s="38" t="s">
        <v>257</v>
      </c>
      <c r="E945" s="14">
        <v>1.72</v>
      </c>
      <c r="F945" s="14">
        <v>1.66</v>
      </c>
      <c r="H945" s="14">
        <v>1.71</v>
      </c>
      <c r="K945" s="14">
        <v>1.6950000000000001</v>
      </c>
      <c r="L945" s="19">
        <v>1.665</v>
      </c>
      <c r="M945" s="19">
        <v>1.615</v>
      </c>
      <c r="N945" s="14">
        <v>1.7350000000000001</v>
      </c>
      <c r="Q945" s="14">
        <v>1.84</v>
      </c>
      <c r="R945" s="14">
        <v>1.84</v>
      </c>
      <c r="T945" s="14">
        <v>1.75</v>
      </c>
      <c r="U945" s="14">
        <v>1.73</v>
      </c>
      <c r="V945" s="14">
        <v>1.7949999999999999</v>
      </c>
      <c r="X945" s="14">
        <v>1.9350000000000001</v>
      </c>
      <c r="Y945" s="14">
        <v>1.9950000000000001</v>
      </c>
    </row>
    <row r="946" spans="1:25" x14ac:dyDescent="0.25">
      <c r="A946" s="18">
        <v>36187</v>
      </c>
      <c r="B946" s="24">
        <f t="shared" si="15"/>
        <v>942</v>
      </c>
      <c r="C946" s="14" t="s">
        <v>198</v>
      </c>
      <c r="D946" s="38" t="s">
        <v>257</v>
      </c>
      <c r="E946" s="14">
        <v>1.75</v>
      </c>
      <c r="F946" s="14">
        <v>1.665</v>
      </c>
      <c r="H946" s="14">
        <v>1.76</v>
      </c>
      <c r="K946" s="14">
        <v>1.7150000000000001</v>
      </c>
      <c r="L946" s="19">
        <v>1.68</v>
      </c>
      <c r="M946" s="19">
        <v>1.625</v>
      </c>
      <c r="N946" s="14">
        <v>1.73</v>
      </c>
      <c r="Q946" s="14">
        <v>1.915</v>
      </c>
      <c r="R946" s="14">
        <v>1.845</v>
      </c>
      <c r="T946" s="14">
        <v>1.7649999999999999</v>
      </c>
      <c r="U946" s="14">
        <v>1.7450000000000001</v>
      </c>
      <c r="V946" s="14">
        <v>1.8</v>
      </c>
      <c r="X946" s="14">
        <v>1.95</v>
      </c>
      <c r="Y946" s="14">
        <v>2.0099999999999998</v>
      </c>
    </row>
    <row r="947" spans="1:25" x14ac:dyDescent="0.25">
      <c r="A947" s="18">
        <v>36188</v>
      </c>
      <c r="B947" s="24">
        <f t="shared" si="15"/>
        <v>943</v>
      </c>
      <c r="C947" s="14" t="s">
        <v>199</v>
      </c>
      <c r="D947" s="38" t="s">
        <v>257</v>
      </c>
      <c r="E947" s="14">
        <v>1.8049999999999999</v>
      </c>
      <c r="F947" s="14">
        <v>1.7250000000000001</v>
      </c>
      <c r="H947" s="14">
        <v>1.8</v>
      </c>
      <c r="K947" s="14">
        <v>1.74</v>
      </c>
      <c r="L947" s="19">
        <v>1.74</v>
      </c>
      <c r="M947" s="19">
        <v>1.65</v>
      </c>
      <c r="N947" s="14">
        <v>2.2349999999999999</v>
      </c>
      <c r="Q947" s="14">
        <v>1.925</v>
      </c>
      <c r="R947" s="14">
        <v>1.87</v>
      </c>
      <c r="T947" s="14">
        <v>1.79</v>
      </c>
      <c r="U947" s="14">
        <v>1.7749999999999999</v>
      </c>
      <c r="V947" s="14">
        <v>1.83</v>
      </c>
      <c r="X947" s="14">
        <v>2.0350000000000001</v>
      </c>
      <c r="Y947" s="14">
        <v>2.0649999999999999</v>
      </c>
    </row>
    <row r="948" spans="1:25" x14ac:dyDescent="0.25">
      <c r="A948" s="18">
        <v>36189</v>
      </c>
      <c r="B948" s="24">
        <f t="shared" si="15"/>
        <v>944</v>
      </c>
      <c r="C948" s="14" t="s">
        <v>200</v>
      </c>
      <c r="D948" s="38" t="s">
        <v>257</v>
      </c>
      <c r="E948" s="14">
        <v>1.8149999999999999</v>
      </c>
      <c r="F948" s="14">
        <v>1.7</v>
      </c>
      <c r="H948" s="14">
        <v>1.8149999999999999</v>
      </c>
      <c r="K948" s="14">
        <v>1.7450000000000001</v>
      </c>
      <c r="L948" s="19">
        <v>1.6950000000000001</v>
      </c>
      <c r="M948" s="19">
        <v>1.635</v>
      </c>
      <c r="N948" s="14">
        <v>1.665</v>
      </c>
      <c r="Q948" s="14">
        <v>1.93</v>
      </c>
      <c r="R948" s="14">
        <v>1.85</v>
      </c>
      <c r="T948" s="14">
        <v>1.7949999999999999</v>
      </c>
      <c r="U948" s="14">
        <v>1.7749999999999999</v>
      </c>
      <c r="V948" s="14">
        <v>1.86</v>
      </c>
      <c r="X948" s="14">
        <v>2.06</v>
      </c>
      <c r="Y948" s="14">
        <v>2.1150000000000002</v>
      </c>
    </row>
    <row r="949" spans="1:25" x14ac:dyDescent="0.25">
      <c r="A949" s="18">
        <v>36190</v>
      </c>
      <c r="B949" s="24">
        <f t="shared" si="15"/>
        <v>945</v>
      </c>
      <c r="C949" s="14" t="s">
        <v>201</v>
      </c>
      <c r="D949" s="38" t="s">
        <v>257</v>
      </c>
      <c r="E949" s="14">
        <v>1.8149999999999999</v>
      </c>
      <c r="F949" s="14">
        <v>1.7</v>
      </c>
      <c r="H949" s="14">
        <v>1.8149999999999999</v>
      </c>
      <c r="K949" s="14">
        <v>1.7450000000000001</v>
      </c>
      <c r="L949" s="19">
        <v>1.6950000000000001</v>
      </c>
      <c r="M949" s="19">
        <v>1.635</v>
      </c>
      <c r="N949" s="14">
        <v>1.665</v>
      </c>
      <c r="Q949" s="14">
        <v>1.93</v>
      </c>
      <c r="R949" s="14">
        <v>1.85</v>
      </c>
      <c r="T949" s="14">
        <v>1.7949999999999999</v>
      </c>
      <c r="U949" s="14">
        <v>1.7749999999999999</v>
      </c>
      <c r="V949" s="14">
        <v>1.86</v>
      </c>
      <c r="X949" s="14">
        <v>2.06</v>
      </c>
      <c r="Y949" s="14">
        <v>2.1150000000000002</v>
      </c>
    </row>
    <row r="950" spans="1:25" x14ac:dyDescent="0.25">
      <c r="A950" s="18">
        <v>36191</v>
      </c>
      <c r="B950" s="24">
        <f t="shared" si="15"/>
        <v>946</v>
      </c>
      <c r="C950" s="14" t="s">
        <v>202</v>
      </c>
      <c r="D950" s="38" t="s">
        <v>258</v>
      </c>
      <c r="E950" s="14">
        <v>1.8149999999999999</v>
      </c>
      <c r="F950" s="14">
        <v>1.7</v>
      </c>
      <c r="H950" s="14">
        <v>1.8149999999999999</v>
      </c>
      <c r="K950" s="14">
        <v>1.7450000000000001</v>
      </c>
      <c r="L950" s="19">
        <v>1.6950000000000001</v>
      </c>
      <c r="M950" s="19">
        <v>1.635</v>
      </c>
      <c r="N950" s="14">
        <v>1.665</v>
      </c>
      <c r="Q950" s="14">
        <v>1.93</v>
      </c>
      <c r="R950" s="14">
        <v>1.85</v>
      </c>
      <c r="T950" s="14">
        <v>1.81</v>
      </c>
      <c r="U950" s="14">
        <v>1.78</v>
      </c>
      <c r="V950" s="14">
        <v>1.86</v>
      </c>
      <c r="X950" s="14">
        <v>2.105</v>
      </c>
      <c r="Y950" s="14">
        <v>2.1150000000000002</v>
      </c>
    </row>
    <row r="951" spans="1:25" x14ac:dyDescent="0.25">
      <c r="A951" s="18">
        <v>36192</v>
      </c>
      <c r="B951" s="24">
        <f t="shared" si="15"/>
        <v>947</v>
      </c>
      <c r="C951" s="14" t="s">
        <v>196</v>
      </c>
      <c r="D951" s="38" t="s">
        <v>258</v>
      </c>
      <c r="E951" s="14">
        <v>1.7450000000000001</v>
      </c>
      <c r="F951" s="14">
        <v>1.63</v>
      </c>
      <c r="H951" s="14">
        <v>1.74</v>
      </c>
      <c r="K951" s="14">
        <v>1.7</v>
      </c>
      <c r="L951" s="19">
        <v>1.63</v>
      </c>
      <c r="M951" s="19">
        <v>1.61</v>
      </c>
      <c r="N951" s="14">
        <v>1.57</v>
      </c>
      <c r="Q951" s="14">
        <v>1.905</v>
      </c>
      <c r="R951" s="14">
        <v>1.825</v>
      </c>
      <c r="T951" s="14">
        <v>1.76</v>
      </c>
      <c r="U951" s="14">
        <v>1.74</v>
      </c>
      <c r="V951" s="14">
        <v>1.79</v>
      </c>
      <c r="X951" s="14">
        <v>1.98</v>
      </c>
      <c r="Y951" s="14">
        <v>2.1549999999999998</v>
      </c>
    </row>
    <row r="952" spans="1:25" x14ac:dyDescent="0.25">
      <c r="A952" s="18">
        <v>36193</v>
      </c>
      <c r="B952" s="24">
        <f t="shared" si="15"/>
        <v>948</v>
      </c>
      <c r="C952" s="14" t="s">
        <v>197</v>
      </c>
      <c r="D952" s="38" t="s">
        <v>258</v>
      </c>
      <c r="E952" s="14">
        <v>1.77</v>
      </c>
      <c r="F952" s="14">
        <v>1.645</v>
      </c>
      <c r="H952" s="14">
        <v>1.77</v>
      </c>
      <c r="K952" s="14">
        <v>1.72</v>
      </c>
      <c r="L952" s="19">
        <v>1.635</v>
      </c>
      <c r="M952" s="19">
        <v>1.615</v>
      </c>
      <c r="N952" s="14">
        <v>1.625</v>
      </c>
      <c r="Q952" s="14">
        <v>1.9</v>
      </c>
      <c r="R952" s="14">
        <v>1.85</v>
      </c>
      <c r="T952" s="14">
        <v>1.77</v>
      </c>
      <c r="U952" s="14">
        <v>1.7549999999999999</v>
      </c>
      <c r="V952" s="14">
        <v>1.81</v>
      </c>
      <c r="X952" s="14">
        <v>1.97</v>
      </c>
      <c r="Y952" s="14">
        <v>2.09</v>
      </c>
    </row>
    <row r="953" spans="1:25" x14ac:dyDescent="0.25">
      <c r="A953" s="18">
        <v>36194</v>
      </c>
      <c r="B953" s="24">
        <f t="shared" si="15"/>
        <v>949</v>
      </c>
      <c r="C953" s="14" t="s">
        <v>198</v>
      </c>
      <c r="D953" s="38" t="s">
        <v>258</v>
      </c>
      <c r="E953" s="14">
        <v>1.8</v>
      </c>
      <c r="F953" s="14">
        <v>1.66</v>
      </c>
      <c r="H953" s="14">
        <v>1.8</v>
      </c>
      <c r="K953" s="14">
        <v>1.74</v>
      </c>
      <c r="L953" s="19">
        <v>1.64</v>
      </c>
      <c r="M953" s="19">
        <v>1.625</v>
      </c>
      <c r="N953" s="14">
        <v>1.635</v>
      </c>
      <c r="Q953" s="14">
        <v>1.9</v>
      </c>
      <c r="R953" s="14">
        <v>1.855</v>
      </c>
      <c r="T953" s="14">
        <v>1.7749999999999999</v>
      </c>
      <c r="U953" s="14">
        <v>1.7549999999999999</v>
      </c>
      <c r="V953" s="14">
        <v>1.82</v>
      </c>
      <c r="X953" s="14">
        <v>1.99</v>
      </c>
      <c r="Y953" s="14">
        <v>2.0950000000000002</v>
      </c>
    </row>
    <row r="954" spans="1:25" x14ac:dyDescent="0.25">
      <c r="A954" s="18">
        <v>36195</v>
      </c>
      <c r="B954" s="24">
        <f t="shared" si="15"/>
        <v>950</v>
      </c>
      <c r="C954" s="14" t="s">
        <v>199</v>
      </c>
      <c r="D954" s="38" t="s">
        <v>258</v>
      </c>
      <c r="E954" s="14">
        <v>1.7849999999999999</v>
      </c>
      <c r="F954" s="14">
        <v>1.65</v>
      </c>
      <c r="H954" s="14">
        <v>1.7849999999999999</v>
      </c>
      <c r="K954" s="14">
        <v>1.72</v>
      </c>
      <c r="L954" s="19">
        <v>1.625</v>
      </c>
      <c r="M954" s="19">
        <v>1.61</v>
      </c>
      <c r="N954" s="14">
        <v>1.61</v>
      </c>
      <c r="Q954" s="14">
        <v>1.89</v>
      </c>
      <c r="R954" s="14">
        <v>1.84</v>
      </c>
      <c r="T954" s="14">
        <v>1.75</v>
      </c>
      <c r="U954" s="14">
        <v>1.7350000000000001</v>
      </c>
      <c r="V954" s="14">
        <v>1.8149999999999999</v>
      </c>
      <c r="X954" s="14">
        <v>1.96</v>
      </c>
      <c r="Y954" s="14">
        <v>2.0099999999999998</v>
      </c>
    </row>
    <row r="955" spans="1:25" x14ac:dyDescent="0.25">
      <c r="A955" s="18">
        <v>36196</v>
      </c>
      <c r="B955" s="24">
        <f t="shared" si="15"/>
        <v>951</v>
      </c>
      <c r="C955" s="14" t="s">
        <v>200</v>
      </c>
      <c r="D955" s="38" t="s">
        <v>258</v>
      </c>
      <c r="E955" s="14">
        <v>1.8049999999999999</v>
      </c>
      <c r="F955" s="14">
        <v>1.625</v>
      </c>
      <c r="H955" s="14">
        <v>1.7849999999999999</v>
      </c>
      <c r="K955" s="14">
        <v>1.7150000000000001</v>
      </c>
      <c r="L955" s="19">
        <v>1.59</v>
      </c>
      <c r="M955" s="19">
        <v>1.575</v>
      </c>
      <c r="N955" s="14">
        <v>1.59</v>
      </c>
      <c r="Q955" s="14">
        <v>1.9</v>
      </c>
      <c r="R955" s="14">
        <v>1.82</v>
      </c>
      <c r="T955" s="14">
        <v>1.73</v>
      </c>
      <c r="U955" s="14">
        <v>1.72</v>
      </c>
      <c r="V955" s="14">
        <v>1.81</v>
      </c>
      <c r="X955" s="14">
        <v>1.97</v>
      </c>
      <c r="Y955" s="14">
        <v>2</v>
      </c>
    </row>
    <row r="956" spans="1:25" x14ac:dyDescent="0.25">
      <c r="A956" s="18">
        <v>36197</v>
      </c>
      <c r="B956" s="24">
        <f t="shared" si="15"/>
        <v>952</v>
      </c>
      <c r="C956" s="14" t="s">
        <v>201</v>
      </c>
      <c r="D956" s="38" t="s">
        <v>258</v>
      </c>
      <c r="E956" s="14">
        <v>1.8049999999999999</v>
      </c>
      <c r="F956" s="14">
        <v>1.625</v>
      </c>
      <c r="H956" s="14">
        <v>1.7849999999999999</v>
      </c>
      <c r="K956" s="14">
        <v>1.7150000000000001</v>
      </c>
      <c r="L956" s="19">
        <v>1.59</v>
      </c>
      <c r="M956" s="19">
        <v>1.575</v>
      </c>
      <c r="N956" s="14">
        <v>1.59</v>
      </c>
      <c r="Q956" s="14">
        <v>1.9</v>
      </c>
      <c r="R956" s="14">
        <v>1.82</v>
      </c>
      <c r="T956" s="14">
        <v>1.73</v>
      </c>
      <c r="U956" s="14">
        <v>1.72</v>
      </c>
      <c r="V956" s="14">
        <v>1.81</v>
      </c>
      <c r="X956" s="14">
        <v>1.97</v>
      </c>
      <c r="Y956" s="14">
        <v>2</v>
      </c>
    </row>
    <row r="957" spans="1:25" x14ac:dyDescent="0.25">
      <c r="A957" s="18">
        <v>36198</v>
      </c>
      <c r="B957" s="24">
        <f t="shared" si="15"/>
        <v>953</v>
      </c>
      <c r="C957" s="14" t="s">
        <v>202</v>
      </c>
      <c r="D957" s="38" t="s">
        <v>258</v>
      </c>
      <c r="E957" s="14">
        <v>1.8049999999999999</v>
      </c>
      <c r="F957" s="14">
        <v>1.625</v>
      </c>
      <c r="H957" s="14">
        <v>1.7849999999999999</v>
      </c>
      <c r="K957" s="14">
        <v>1.7150000000000001</v>
      </c>
      <c r="L957" s="19">
        <v>1.59</v>
      </c>
      <c r="M957" s="19">
        <v>1.575</v>
      </c>
      <c r="N957" s="14">
        <v>1.59</v>
      </c>
      <c r="Q957" s="14">
        <v>1.9</v>
      </c>
      <c r="R957" s="14">
        <v>1.82</v>
      </c>
      <c r="T957" s="14">
        <v>1.73</v>
      </c>
      <c r="U957" s="14">
        <v>1.72</v>
      </c>
      <c r="V957" s="14">
        <v>1.81</v>
      </c>
      <c r="X957" s="14">
        <v>1.97</v>
      </c>
      <c r="Y957" s="14">
        <v>2</v>
      </c>
    </row>
    <row r="958" spans="1:25" x14ac:dyDescent="0.25">
      <c r="A958" s="18">
        <v>36199</v>
      </c>
      <c r="B958" s="24">
        <f t="shared" si="15"/>
        <v>954</v>
      </c>
      <c r="C958" s="14" t="s">
        <v>196</v>
      </c>
      <c r="D958" s="38" t="s">
        <v>258</v>
      </c>
      <c r="E958" s="14">
        <v>1.8049999999999999</v>
      </c>
      <c r="F958" s="14">
        <v>1.64</v>
      </c>
      <c r="H958" s="14">
        <v>1.7849999999999999</v>
      </c>
      <c r="K958" s="14">
        <v>1.71</v>
      </c>
      <c r="L958" s="19">
        <v>1.625</v>
      </c>
      <c r="M958" s="19">
        <v>1.6</v>
      </c>
      <c r="N958" s="14">
        <v>1.65</v>
      </c>
      <c r="Q958" s="14">
        <v>1.895</v>
      </c>
      <c r="R958" s="14">
        <v>1.835</v>
      </c>
      <c r="T958" s="14">
        <v>1.7450000000000001</v>
      </c>
      <c r="U958" s="14">
        <v>1.72</v>
      </c>
      <c r="V958" s="14">
        <v>1.81</v>
      </c>
      <c r="X958" s="14">
        <v>1.9750000000000001</v>
      </c>
      <c r="Y958" s="14">
        <v>2.0049999999999999</v>
      </c>
    </row>
    <row r="959" spans="1:25" x14ac:dyDescent="0.25">
      <c r="A959" s="18">
        <v>36200</v>
      </c>
      <c r="B959" s="24">
        <f t="shared" si="15"/>
        <v>955</v>
      </c>
      <c r="C959" s="14" t="s">
        <v>197</v>
      </c>
      <c r="D959" s="38" t="s">
        <v>258</v>
      </c>
      <c r="E959" s="14">
        <v>1.825</v>
      </c>
      <c r="F959" s="14">
        <v>1.66</v>
      </c>
      <c r="H959" s="14">
        <v>1.8049999999999999</v>
      </c>
      <c r="K959" s="14">
        <v>1.7350000000000001</v>
      </c>
      <c r="L959" s="19">
        <v>1.635</v>
      </c>
      <c r="M959" s="19">
        <v>1.625</v>
      </c>
      <c r="N959" s="14">
        <v>1.66</v>
      </c>
      <c r="Q959" s="14">
        <v>1.905</v>
      </c>
      <c r="R959" s="14">
        <v>1.845</v>
      </c>
      <c r="T959" s="14">
        <v>1.75</v>
      </c>
      <c r="U959" s="14">
        <v>1.74</v>
      </c>
      <c r="V959" s="14">
        <v>1.835</v>
      </c>
      <c r="X959" s="14">
        <v>1.99</v>
      </c>
      <c r="Y959" s="14">
        <v>2.0150000000000001</v>
      </c>
    </row>
    <row r="960" spans="1:25" x14ac:dyDescent="0.25">
      <c r="A960" s="18">
        <v>36201</v>
      </c>
      <c r="B960" s="24">
        <f t="shared" si="15"/>
        <v>956</v>
      </c>
      <c r="C960" s="14" t="s">
        <v>198</v>
      </c>
      <c r="D960" s="38" t="s">
        <v>258</v>
      </c>
      <c r="E960" s="14">
        <v>1.81</v>
      </c>
      <c r="F960" s="14">
        <v>1.655</v>
      </c>
      <c r="H960" s="14">
        <v>1.79</v>
      </c>
      <c r="K960" s="14">
        <v>1.73</v>
      </c>
      <c r="L960" s="19">
        <v>1.64</v>
      </c>
      <c r="M960" s="19">
        <v>1.635</v>
      </c>
      <c r="N960" s="14">
        <v>1.65</v>
      </c>
      <c r="Q960" s="14">
        <v>1.89</v>
      </c>
      <c r="R960" s="14">
        <v>1.845</v>
      </c>
      <c r="T960" s="14">
        <v>1.76</v>
      </c>
      <c r="U960" s="14">
        <v>1.75</v>
      </c>
      <c r="V960" s="14">
        <v>1.82</v>
      </c>
      <c r="X960" s="14">
        <v>1.9750000000000001</v>
      </c>
      <c r="Y960" s="14">
        <v>1.9950000000000001</v>
      </c>
    </row>
    <row r="961" spans="1:25" x14ac:dyDescent="0.25">
      <c r="A961" s="18">
        <v>36202</v>
      </c>
      <c r="B961" s="24">
        <f t="shared" si="15"/>
        <v>957</v>
      </c>
      <c r="C961" s="14" t="s">
        <v>199</v>
      </c>
      <c r="D961" s="38" t="s">
        <v>258</v>
      </c>
      <c r="E961" s="14">
        <v>1.78</v>
      </c>
      <c r="F961" s="14">
        <v>1.665</v>
      </c>
      <c r="H961" s="14">
        <v>1.79</v>
      </c>
      <c r="K961" s="14">
        <v>1.73</v>
      </c>
      <c r="L961" s="19">
        <v>1.645</v>
      </c>
      <c r="M961" s="19">
        <v>1.64</v>
      </c>
      <c r="N961" s="14">
        <v>1.615</v>
      </c>
      <c r="Q961" s="14">
        <v>1.88</v>
      </c>
      <c r="R961" s="14">
        <v>1.845</v>
      </c>
      <c r="T961" s="14">
        <v>1.77</v>
      </c>
      <c r="U961" s="14">
        <v>1.76</v>
      </c>
      <c r="V961" s="14">
        <v>1.825</v>
      </c>
      <c r="X961" s="14">
        <v>1.9550000000000001</v>
      </c>
      <c r="Y961" s="14">
        <v>1.98</v>
      </c>
    </row>
    <row r="962" spans="1:25" x14ac:dyDescent="0.25">
      <c r="A962" s="18">
        <v>36203</v>
      </c>
      <c r="B962" s="24">
        <f t="shared" si="15"/>
        <v>958</v>
      </c>
      <c r="C962" s="14" t="s">
        <v>200</v>
      </c>
      <c r="D962" s="38" t="s">
        <v>258</v>
      </c>
      <c r="E962" s="14">
        <v>1.8149999999999999</v>
      </c>
      <c r="F962" s="14">
        <v>1.675</v>
      </c>
      <c r="H962" s="14">
        <v>1.8</v>
      </c>
      <c r="K962" s="14">
        <v>1.7450000000000001</v>
      </c>
      <c r="L962" s="19">
        <v>1.635</v>
      </c>
      <c r="M962" s="19">
        <v>1.615</v>
      </c>
      <c r="N962" s="14">
        <v>1.6</v>
      </c>
      <c r="Q962" s="14">
        <v>1.895</v>
      </c>
      <c r="R962" s="14">
        <v>1.84</v>
      </c>
      <c r="T962" s="14">
        <v>1.7749999999999999</v>
      </c>
      <c r="U962" s="14">
        <v>1.7649999999999999</v>
      </c>
      <c r="V962" s="14">
        <v>1.84</v>
      </c>
      <c r="X962" s="14">
        <v>1.99</v>
      </c>
      <c r="Y962" s="14">
        <v>2.02</v>
      </c>
    </row>
    <row r="963" spans="1:25" x14ac:dyDescent="0.25">
      <c r="A963" s="18">
        <v>36204</v>
      </c>
      <c r="B963" s="24">
        <f t="shared" si="15"/>
        <v>959</v>
      </c>
      <c r="C963" s="14" t="s">
        <v>201</v>
      </c>
      <c r="D963" s="38" t="s">
        <v>258</v>
      </c>
      <c r="E963" s="14">
        <v>1.8149999999999999</v>
      </c>
      <c r="F963" s="14">
        <v>1.675</v>
      </c>
      <c r="H963" s="14">
        <v>1.8</v>
      </c>
      <c r="K963" s="14">
        <v>1.7450000000000001</v>
      </c>
      <c r="L963" s="19">
        <v>1.635</v>
      </c>
      <c r="M963" s="19">
        <v>1.615</v>
      </c>
      <c r="N963" s="14">
        <v>1.6</v>
      </c>
      <c r="Q963" s="14">
        <v>1.895</v>
      </c>
      <c r="R963" s="14">
        <v>1.84</v>
      </c>
      <c r="T963" s="14">
        <v>1.7749999999999999</v>
      </c>
      <c r="U963" s="14">
        <v>1.7649999999999999</v>
      </c>
      <c r="V963" s="14">
        <v>1.84</v>
      </c>
      <c r="X963" s="14">
        <v>1.99</v>
      </c>
      <c r="Y963" s="14">
        <v>2.02</v>
      </c>
    </row>
    <row r="964" spans="1:25" x14ac:dyDescent="0.25">
      <c r="A964" s="18">
        <v>36205</v>
      </c>
      <c r="B964" s="24">
        <f t="shared" si="15"/>
        <v>960</v>
      </c>
      <c r="C964" s="14" t="s">
        <v>202</v>
      </c>
      <c r="D964" s="38" t="s">
        <v>258</v>
      </c>
      <c r="E964" s="14">
        <v>1.8149999999999999</v>
      </c>
      <c r="F964" s="14">
        <v>1.675</v>
      </c>
      <c r="H964" s="14">
        <v>1.8</v>
      </c>
      <c r="K964" s="14">
        <v>1.7450000000000001</v>
      </c>
      <c r="L964" s="19">
        <v>1.635</v>
      </c>
      <c r="M964" s="19">
        <v>1.615</v>
      </c>
      <c r="N964" s="14">
        <v>1.6</v>
      </c>
      <c r="Q964" s="14">
        <v>1.895</v>
      </c>
      <c r="R964" s="14">
        <v>1.84</v>
      </c>
      <c r="T964" s="14">
        <v>1.7749999999999999</v>
      </c>
      <c r="U964" s="14">
        <v>1.7649999999999999</v>
      </c>
      <c r="V964" s="14">
        <v>1.84</v>
      </c>
      <c r="X964" s="14">
        <v>1.99</v>
      </c>
      <c r="Y964" s="14">
        <v>2.02</v>
      </c>
    </row>
    <row r="965" spans="1:25" x14ac:dyDescent="0.25">
      <c r="A965" s="18">
        <v>36206</v>
      </c>
      <c r="B965" s="24">
        <f t="shared" si="15"/>
        <v>961</v>
      </c>
      <c r="C965" s="14" t="s">
        <v>196</v>
      </c>
      <c r="D965" s="38" t="s">
        <v>258</v>
      </c>
      <c r="E965" s="14">
        <v>1.8149999999999999</v>
      </c>
      <c r="F965" s="14">
        <v>1.675</v>
      </c>
      <c r="H965" s="14">
        <v>1.8</v>
      </c>
      <c r="K965" s="14">
        <v>1.7450000000000001</v>
      </c>
      <c r="L965" s="19">
        <v>1.635</v>
      </c>
      <c r="M965" s="19">
        <v>1.615</v>
      </c>
      <c r="N965" s="14">
        <v>1.6</v>
      </c>
      <c r="Q965" s="14">
        <v>1.895</v>
      </c>
      <c r="R965" s="14">
        <v>1.84</v>
      </c>
      <c r="T965" s="14">
        <v>1.7749999999999999</v>
      </c>
      <c r="U965" s="14">
        <v>1.7649999999999999</v>
      </c>
      <c r="V965" s="14">
        <v>1.84</v>
      </c>
      <c r="X965" s="14">
        <v>1.99</v>
      </c>
      <c r="Y965" s="14">
        <v>2.02</v>
      </c>
    </row>
    <row r="966" spans="1:25" x14ac:dyDescent="0.25">
      <c r="A966" s="18">
        <v>36207</v>
      </c>
      <c r="B966" s="24">
        <f t="shared" si="15"/>
        <v>962</v>
      </c>
      <c r="C966" s="14" t="s">
        <v>197</v>
      </c>
      <c r="D966" s="38" t="s">
        <v>258</v>
      </c>
      <c r="E966" s="14">
        <v>1.7949999999999999</v>
      </c>
      <c r="F966" s="14">
        <v>1.655</v>
      </c>
      <c r="H966" s="14">
        <v>1.79</v>
      </c>
      <c r="K966" s="14">
        <v>1.7350000000000001</v>
      </c>
      <c r="L966" s="19">
        <v>1.635</v>
      </c>
      <c r="M966" s="19">
        <v>1.625</v>
      </c>
      <c r="N966" s="14">
        <v>1.575</v>
      </c>
      <c r="Q966" s="14">
        <v>1.885</v>
      </c>
      <c r="R966" s="14">
        <v>1.845</v>
      </c>
      <c r="T966" s="14">
        <v>1.76</v>
      </c>
      <c r="U966" s="14">
        <v>1.75</v>
      </c>
      <c r="V966" s="14">
        <v>1.82</v>
      </c>
      <c r="X966" s="14">
        <v>1.97</v>
      </c>
      <c r="Y966" s="14">
        <v>2.0099999999999998</v>
      </c>
    </row>
    <row r="967" spans="1:25" x14ac:dyDescent="0.25">
      <c r="A967" s="18">
        <v>36208</v>
      </c>
      <c r="B967" s="24">
        <f t="shared" si="15"/>
        <v>963</v>
      </c>
      <c r="C967" s="14" t="s">
        <v>198</v>
      </c>
      <c r="D967" s="38" t="s">
        <v>258</v>
      </c>
      <c r="E967" s="14">
        <v>1.79</v>
      </c>
      <c r="F967" s="14">
        <v>1.645</v>
      </c>
      <c r="H967" s="14">
        <v>1.7749999999999999</v>
      </c>
      <c r="K967" s="14">
        <v>1.7350000000000001</v>
      </c>
      <c r="L967" s="19">
        <v>1.63</v>
      </c>
      <c r="M967" s="19">
        <v>1.615</v>
      </c>
      <c r="N967" s="14">
        <v>1.57</v>
      </c>
      <c r="Q967" s="14">
        <v>1.885</v>
      </c>
      <c r="R967" s="14">
        <v>1.84</v>
      </c>
      <c r="T967" s="14">
        <v>1.7649999999999999</v>
      </c>
      <c r="U967" s="14">
        <v>1.75</v>
      </c>
      <c r="V967" s="14">
        <v>1.8149999999999999</v>
      </c>
      <c r="X967" s="14">
        <v>1.9750000000000001</v>
      </c>
      <c r="Y967" s="14">
        <v>1.9950000000000001</v>
      </c>
    </row>
    <row r="968" spans="1:25" x14ac:dyDescent="0.25">
      <c r="A968" s="18">
        <v>36209</v>
      </c>
      <c r="B968" s="24">
        <f t="shared" ref="B968:B1031" si="16">B967+1</f>
        <v>964</v>
      </c>
      <c r="C968" s="14" t="s">
        <v>199</v>
      </c>
      <c r="D968" s="38" t="s">
        <v>258</v>
      </c>
      <c r="E968" s="14">
        <v>1.8049999999999999</v>
      </c>
      <c r="F968" s="14">
        <v>1.645</v>
      </c>
      <c r="H968" s="14">
        <v>1.7849999999999999</v>
      </c>
      <c r="K968" s="14">
        <v>1.73</v>
      </c>
      <c r="L968" s="19">
        <v>1.625</v>
      </c>
      <c r="M968" s="19">
        <v>1.61</v>
      </c>
      <c r="N968" s="14">
        <v>1.57</v>
      </c>
      <c r="Q968" s="14">
        <v>1.895</v>
      </c>
      <c r="R968" s="14">
        <v>1.825</v>
      </c>
      <c r="T968" s="14">
        <v>1.77</v>
      </c>
      <c r="U968" s="14">
        <v>1.77</v>
      </c>
      <c r="V968" s="14">
        <v>1.825</v>
      </c>
      <c r="X968" s="14">
        <v>1.9750000000000001</v>
      </c>
      <c r="Y968" s="14">
        <v>1.9950000000000001</v>
      </c>
    </row>
    <row r="969" spans="1:25" x14ac:dyDescent="0.25">
      <c r="A969" s="18">
        <v>36210</v>
      </c>
      <c r="B969" s="24">
        <f t="shared" si="16"/>
        <v>965</v>
      </c>
      <c r="C969" s="14" t="s">
        <v>200</v>
      </c>
      <c r="D969" s="38" t="s">
        <v>258</v>
      </c>
      <c r="E969" s="14">
        <v>1.7849999999999999</v>
      </c>
      <c r="F969" s="14">
        <v>1.635</v>
      </c>
      <c r="H969" s="14">
        <v>1.78</v>
      </c>
      <c r="K969" s="14">
        <v>1.71</v>
      </c>
      <c r="L969" s="19">
        <v>1.595</v>
      </c>
      <c r="M969" s="19">
        <v>1.59</v>
      </c>
      <c r="N969" s="14">
        <v>1.55</v>
      </c>
      <c r="Q969" s="14">
        <v>1.885</v>
      </c>
      <c r="R969" s="14">
        <v>1.825</v>
      </c>
      <c r="T969" s="14">
        <v>1.7549999999999999</v>
      </c>
      <c r="U969" s="14">
        <v>1.75</v>
      </c>
      <c r="V969" s="14">
        <v>1.81</v>
      </c>
      <c r="X969" s="14">
        <v>2.04</v>
      </c>
      <c r="Y969" s="14">
        <v>2.1</v>
      </c>
    </row>
    <row r="970" spans="1:25" x14ac:dyDescent="0.25">
      <c r="A970" s="18">
        <v>36211</v>
      </c>
      <c r="B970" s="24">
        <f t="shared" si="16"/>
        <v>966</v>
      </c>
      <c r="C970" s="14" t="s">
        <v>201</v>
      </c>
      <c r="D970" s="38" t="s">
        <v>258</v>
      </c>
      <c r="E970" s="14">
        <v>1.7849999999999999</v>
      </c>
      <c r="F970" s="14">
        <v>1.635</v>
      </c>
      <c r="H970" s="14">
        <v>1.78</v>
      </c>
      <c r="K970" s="14">
        <v>1.71</v>
      </c>
      <c r="L970" s="19">
        <v>1.595</v>
      </c>
      <c r="M970" s="19">
        <v>1.59</v>
      </c>
      <c r="N970" s="14">
        <v>1.55</v>
      </c>
      <c r="Q970" s="14">
        <v>1.885</v>
      </c>
      <c r="R970" s="14">
        <v>1.825</v>
      </c>
      <c r="T970" s="14">
        <v>1.7549999999999999</v>
      </c>
      <c r="U970" s="14">
        <v>1.75</v>
      </c>
      <c r="V970" s="14">
        <v>1.81</v>
      </c>
      <c r="X970" s="14">
        <v>2.04</v>
      </c>
      <c r="Y970" s="14">
        <v>2.1</v>
      </c>
    </row>
    <row r="971" spans="1:25" x14ac:dyDescent="0.25">
      <c r="A971" s="18">
        <v>36212</v>
      </c>
      <c r="B971" s="24">
        <f t="shared" si="16"/>
        <v>967</v>
      </c>
      <c r="C971" s="14" t="s">
        <v>202</v>
      </c>
      <c r="D971" s="38" t="s">
        <v>258</v>
      </c>
      <c r="E971" s="14">
        <v>1.7849999999999999</v>
      </c>
      <c r="F971" s="14">
        <v>1.635</v>
      </c>
      <c r="H971" s="14">
        <v>1.78</v>
      </c>
      <c r="K971" s="14">
        <v>1.71</v>
      </c>
      <c r="L971" s="19">
        <v>1.595</v>
      </c>
      <c r="M971" s="19">
        <v>1.59</v>
      </c>
      <c r="N971" s="14">
        <v>1.55</v>
      </c>
      <c r="Q971" s="14">
        <v>1.885</v>
      </c>
      <c r="R971" s="14">
        <v>1.825</v>
      </c>
      <c r="T971" s="14">
        <v>1.7549999999999999</v>
      </c>
      <c r="U971" s="14">
        <v>1.75</v>
      </c>
      <c r="V971" s="14">
        <v>1.81</v>
      </c>
      <c r="X971" s="14">
        <v>2.04</v>
      </c>
      <c r="Y971" s="14">
        <v>2.1</v>
      </c>
    </row>
    <row r="972" spans="1:25" x14ac:dyDescent="0.25">
      <c r="A972" s="18">
        <v>36213</v>
      </c>
      <c r="B972" s="24">
        <f t="shared" si="16"/>
        <v>968</v>
      </c>
      <c r="C972" s="14" t="s">
        <v>196</v>
      </c>
      <c r="D972" s="38" t="s">
        <v>258</v>
      </c>
      <c r="E972" s="14">
        <v>1.78</v>
      </c>
      <c r="F972" s="14">
        <v>1.65</v>
      </c>
      <c r="H972" s="14">
        <v>1.7749999999999999</v>
      </c>
      <c r="K972" s="14">
        <v>1.7250000000000001</v>
      </c>
      <c r="L972" s="19">
        <v>1.595</v>
      </c>
      <c r="M972" s="19">
        <v>1.58</v>
      </c>
      <c r="N972" s="14">
        <v>1.54</v>
      </c>
      <c r="Q972" s="14">
        <v>1.88</v>
      </c>
      <c r="R972" s="14">
        <v>1.82</v>
      </c>
      <c r="T972" s="14">
        <v>1.7549999999999999</v>
      </c>
      <c r="U972" s="14">
        <v>1.7649999999999999</v>
      </c>
      <c r="V972" s="14">
        <v>1.8149999999999999</v>
      </c>
      <c r="X972" s="14">
        <v>2.3199999999999998</v>
      </c>
      <c r="Y972" s="14">
        <v>2.42</v>
      </c>
    </row>
    <row r="973" spans="1:25" x14ac:dyDescent="0.25">
      <c r="A973" s="18">
        <v>36214</v>
      </c>
      <c r="B973" s="24">
        <f t="shared" si="16"/>
        <v>969</v>
      </c>
      <c r="C973" s="14" t="s">
        <v>197</v>
      </c>
      <c r="D973" s="38" t="s">
        <v>258</v>
      </c>
      <c r="E973" s="14">
        <v>1.7350000000000001</v>
      </c>
      <c r="F973" s="14">
        <v>1.625</v>
      </c>
      <c r="H973" s="14">
        <v>1.75</v>
      </c>
      <c r="K973" s="14">
        <v>1.69</v>
      </c>
      <c r="L973" s="19">
        <v>1.5449999999999999</v>
      </c>
      <c r="M973" s="19">
        <v>1.54</v>
      </c>
      <c r="N973" s="14">
        <v>1.53</v>
      </c>
      <c r="Q973" s="14">
        <v>1.835</v>
      </c>
      <c r="R973" s="14">
        <v>1.79</v>
      </c>
      <c r="T973" s="14">
        <v>1.7250000000000001</v>
      </c>
      <c r="U973" s="14">
        <v>1.7250000000000001</v>
      </c>
      <c r="V973" s="14">
        <v>1.77</v>
      </c>
      <c r="X973" s="14">
        <v>2.1349999999999998</v>
      </c>
      <c r="Y973" s="14">
        <v>2.2400000000000002</v>
      </c>
    </row>
    <row r="974" spans="1:25" x14ac:dyDescent="0.25">
      <c r="A974" s="18">
        <v>36215</v>
      </c>
      <c r="B974" s="24">
        <f t="shared" si="16"/>
        <v>970</v>
      </c>
      <c r="C974" s="14" t="s">
        <v>198</v>
      </c>
      <c r="D974" s="38" t="s">
        <v>258</v>
      </c>
      <c r="E974" s="14">
        <v>1.73</v>
      </c>
      <c r="F974" s="14">
        <v>1.6</v>
      </c>
      <c r="H974" s="14">
        <v>1.7250000000000001</v>
      </c>
      <c r="K974" s="14">
        <v>1.66</v>
      </c>
      <c r="L974" s="19">
        <v>1.54</v>
      </c>
      <c r="M974" s="19">
        <v>1.5249999999999999</v>
      </c>
      <c r="N974" s="14">
        <v>1.53</v>
      </c>
      <c r="Q974" s="14">
        <v>1.81</v>
      </c>
      <c r="R974" s="14">
        <v>1.7749999999999999</v>
      </c>
      <c r="T974" s="14">
        <v>1.69</v>
      </c>
      <c r="U974" s="14">
        <v>1.675</v>
      </c>
      <c r="V974" s="14">
        <v>1.7549999999999999</v>
      </c>
      <c r="X974" s="14">
        <v>1.9950000000000001</v>
      </c>
      <c r="Y974" s="14">
        <v>2.0550000000000002</v>
      </c>
    </row>
    <row r="975" spans="1:25" x14ac:dyDescent="0.25">
      <c r="A975" s="18">
        <v>36216</v>
      </c>
      <c r="B975" s="24">
        <f t="shared" si="16"/>
        <v>971</v>
      </c>
      <c r="C975" s="14" t="s">
        <v>199</v>
      </c>
      <c r="D975" s="38" t="s">
        <v>258</v>
      </c>
      <c r="E975" s="14">
        <v>1.6950000000000001</v>
      </c>
      <c r="F975" s="14">
        <v>1.52</v>
      </c>
      <c r="H975" s="14">
        <v>1.6850000000000001</v>
      </c>
      <c r="K975" s="14">
        <v>1.575</v>
      </c>
      <c r="L975" s="19">
        <v>1.4750000000000001</v>
      </c>
      <c r="M975" s="19">
        <v>1.46</v>
      </c>
      <c r="N975" s="14">
        <v>1.4950000000000001</v>
      </c>
      <c r="Q975" s="14">
        <v>1.79</v>
      </c>
      <c r="R975" s="14">
        <v>1.7250000000000001</v>
      </c>
      <c r="T975" s="14">
        <v>1.585</v>
      </c>
      <c r="U975" s="14">
        <v>1.575</v>
      </c>
      <c r="V975" s="14">
        <v>1.68</v>
      </c>
      <c r="X975" s="14">
        <v>1.9550000000000001</v>
      </c>
      <c r="Y975" s="14">
        <v>2.0150000000000001</v>
      </c>
    </row>
    <row r="976" spans="1:25" x14ac:dyDescent="0.25">
      <c r="A976" s="18">
        <v>36217</v>
      </c>
      <c r="B976" s="24">
        <f t="shared" si="16"/>
        <v>972</v>
      </c>
      <c r="C976" s="14" t="s">
        <v>200</v>
      </c>
      <c r="D976" s="38" t="s">
        <v>258</v>
      </c>
      <c r="E976" s="14">
        <v>1.675</v>
      </c>
      <c r="F976" s="14">
        <v>1.4450000000000001</v>
      </c>
      <c r="H976" s="14">
        <v>1.64</v>
      </c>
      <c r="K976" s="14">
        <v>1.5149999999999999</v>
      </c>
      <c r="L976" s="19">
        <v>1.37</v>
      </c>
      <c r="M976" s="19">
        <v>1.375</v>
      </c>
      <c r="N976" s="14">
        <v>1.47</v>
      </c>
      <c r="Q976" s="14">
        <v>1.7450000000000001</v>
      </c>
      <c r="R976" s="14">
        <v>1.6850000000000001</v>
      </c>
      <c r="T976" s="14">
        <v>1.5249999999999999</v>
      </c>
      <c r="U976" s="14">
        <v>1.5149999999999999</v>
      </c>
      <c r="V976" s="14">
        <v>1.65</v>
      </c>
      <c r="X976" s="14">
        <v>1.865</v>
      </c>
      <c r="Y976" s="14">
        <v>1.9650000000000001</v>
      </c>
    </row>
    <row r="977" spans="1:25" x14ac:dyDescent="0.25">
      <c r="A977" s="18">
        <v>36218</v>
      </c>
      <c r="B977" s="24">
        <f t="shared" si="16"/>
        <v>973</v>
      </c>
      <c r="C977" s="14" t="s">
        <v>201</v>
      </c>
      <c r="D977" s="38" t="s">
        <v>258</v>
      </c>
      <c r="E977" s="14">
        <v>1.675</v>
      </c>
      <c r="F977" s="14">
        <v>1.4450000000000001</v>
      </c>
      <c r="H977" s="14">
        <v>1.64</v>
      </c>
      <c r="K977" s="14">
        <v>1.5149999999999999</v>
      </c>
      <c r="L977" s="19">
        <v>1.37</v>
      </c>
      <c r="M977" s="19">
        <v>1.375</v>
      </c>
      <c r="N977" s="14">
        <v>1.47</v>
      </c>
      <c r="Q977" s="14">
        <v>1.7450000000000001</v>
      </c>
      <c r="R977" s="14">
        <v>1.6850000000000001</v>
      </c>
      <c r="T977" s="14">
        <v>1.5249999999999999</v>
      </c>
      <c r="U977" s="14">
        <v>1.5149999999999999</v>
      </c>
      <c r="V977" s="14">
        <v>1.65</v>
      </c>
      <c r="X977" s="14">
        <v>1.865</v>
      </c>
      <c r="Y977" s="14">
        <v>1.9650000000000001</v>
      </c>
    </row>
    <row r="978" spans="1:25" x14ac:dyDescent="0.25">
      <c r="A978" s="18">
        <v>36219</v>
      </c>
      <c r="B978" s="24">
        <f t="shared" si="16"/>
        <v>974</v>
      </c>
      <c r="C978" s="14" t="s">
        <v>202</v>
      </c>
      <c r="D978" s="38" t="s">
        <v>259</v>
      </c>
      <c r="E978" s="14">
        <v>1.675</v>
      </c>
      <c r="F978" s="14">
        <v>1.4450000000000001</v>
      </c>
      <c r="H978" s="14">
        <v>1.64</v>
      </c>
      <c r="K978" s="14">
        <v>1.5149999999999999</v>
      </c>
      <c r="L978" s="19">
        <v>1.37</v>
      </c>
      <c r="M978" s="19">
        <v>1.375</v>
      </c>
      <c r="N978" s="14">
        <v>1.47</v>
      </c>
      <c r="Q978" s="14">
        <v>1.7450000000000001</v>
      </c>
      <c r="R978" s="14">
        <v>1.675</v>
      </c>
      <c r="T978" s="14">
        <v>1.5549999999999999</v>
      </c>
      <c r="U978" s="14">
        <v>1.5349999999999999</v>
      </c>
      <c r="V978" s="14">
        <v>1.65</v>
      </c>
      <c r="X978" s="14">
        <v>1.835</v>
      </c>
      <c r="Y978" s="14">
        <v>1.9650000000000001</v>
      </c>
    </row>
    <row r="979" spans="1:25" x14ac:dyDescent="0.25">
      <c r="A979" s="18">
        <v>36220</v>
      </c>
      <c r="B979" s="24">
        <f t="shared" si="16"/>
        <v>975</v>
      </c>
      <c r="C979" s="14" t="s">
        <v>196</v>
      </c>
      <c r="D979" s="38" t="s">
        <v>259</v>
      </c>
      <c r="E979" s="14">
        <v>1.65</v>
      </c>
      <c r="F979" s="14">
        <v>1.49</v>
      </c>
      <c r="H979" s="14">
        <v>1.625</v>
      </c>
      <c r="K979" s="14">
        <v>1.52</v>
      </c>
      <c r="L979" s="19">
        <v>1.4550000000000001</v>
      </c>
      <c r="M979" s="19">
        <v>1.415</v>
      </c>
      <c r="N979" s="14">
        <v>1.53</v>
      </c>
      <c r="Q979" s="14">
        <v>1.7450000000000001</v>
      </c>
      <c r="R979" s="14">
        <v>1.6850000000000001</v>
      </c>
      <c r="T979" s="14">
        <v>1.57</v>
      </c>
      <c r="U979" s="14">
        <v>1.5649999999999999</v>
      </c>
      <c r="V979" s="14">
        <v>1.67</v>
      </c>
      <c r="X979" s="14">
        <v>1.83</v>
      </c>
      <c r="Y979" s="14">
        <v>1.91</v>
      </c>
    </row>
    <row r="980" spans="1:25" x14ac:dyDescent="0.25">
      <c r="A980" s="18">
        <v>36221</v>
      </c>
      <c r="B980" s="24">
        <f t="shared" si="16"/>
        <v>976</v>
      </c>
      <c r="C980" s="14" t="s">
        <v>197</v>
      </c>
      <c r="D980" s="38" t="s">
        <v>259</v>
      </c>
      <c r="E980" s="14">
        <v>1.675</v>
      </c>
      <c r="F980" s="14">
        <v>1.5349999999999999</v>
      </c>
      <c r="H980" s="14">
        <v>1.68</v>
      </c>
      <c r="K980" s="14">
        <v>1.58</v>
      </c>
      <c r="L980" s="19">
        <v>1.4850000000000001</v>
      </c>
      <c r="M980" s="19">
        <v>1.4750000000000001</v>
      </c>
      <c r="N980" s="14">
        <v>1.6</v>
      </c>
      <c r="Q980" s="14">
        <v>1.7549999999999999</v>
      </c>
      <c r="R980" s="14">
        <v>1.6950000000000001</v>
      </c>
      <c r="T980" s="14">
        <v>1.625</v>
      </c>
      <c r="U980" s="14">
        <v>1.62</v>
      </c>
      <c r="V980" s="14">
        <v>1.71</v>
      </c>
      <c r="X980" s="14">
        <v>1.865</v>
      </c>
      <c r="Y980" s="14">
        <v>1.92</v>
      </c>
    </row>
    <row r="981" spans="1:25" x14ac:dyDescent="0.25">
      <c r="A981" s="18">
        <v>36222</v>
      </c>
      <c r="B981" s="24">
        <f t="shared" si="16"/>
        <v>977</v>
      </c>
      <c r="C981" s="14" t="s">
        <v>198</v>
      </c>
      <c r="D981" s="38" t="s">
        <v>259</v>
      </c>
      <c r="E981" s="14">
        <v>1.67</v>
      </c>
      <c r="F981" s="14">
        <v>1.5249999999999999</v>
      </c>
      <c r="H981" s="14">
        <v>1.65</v>
      </c>
      <c r="K981" s="14">
        <v>1.575</v>
      </c>
      <c r="L981" s="19">
        <v>1.48</v>
      </c>
      <c r="M981" s="19">
        <v>1.5249999999999999</v>
      </c>
      <c r="N981" s="14">
        <v>1.61</v>
      </c>
      <c r="Q981" s="14">
        <v>1.7649999999999999</v>
      </c>
      <c r="R981" s="14">
        <v>1.675</v>
      </c>
      <c r="T981" s="14">
        <v>1.63</v>
      </c>
      <c r="U981" s="14">
        <v>1.62</v>
      </c>
      <c r="V981" s="14">
        <v>1.7050000000000001</v>
      </c>
      <c r="X981" s="14">
        <v>1.865</v>
      </c>
      <c r="Y981" s="14">
        <v>1.92</v>
      </c>
    </row>
    <row r="982" spans="1:25" x14ac:dyDescent="0.25">
      <c r="A982" s="18">
        <v>36223</v>
      </c>
      <c r="B982" s="24">
        <f t="shared" si="16"/>
        <v>978</v>
      </c>
      <c r="C982" s="14" t="s">
        <v>199</v>
      </c>
      <c r="D982" s="38" t="s">
        <v>259</v>
      </c>
      <c r="E982" s="14">
        <v>1.7150000000000001</v>
      </c>
      <c r="F982" s="14">
        <v>1.55</v>
      </c>
      <c r="H982" s="14">
        <v>1.7</v>
      </c>
      <c r="K982" s="14">
        <v>1.625</v>
      </c>
      <c r="L982" s="19">
        <v>1.5049999999999999</v>
      </c>
      <c r="M982" s="19">
        <v>1.5249999999999999</v>
      </c>
      <c r="N982" s="14">
        <v>1.625</v>
      </c>
      <c r="Q982" s="14">
        <v>1.8149999999999999</v>
      </c>
      <c r="R982" s="14">
        <v>1.675</v>
      </c>
      <c r="T982" s="14">
        <v>1.65</v>
      </c>
      <c r="U982" s="14">
        <v>1.645</v>
      </c>
      <c r="V982" s="14">
        <v>1.73</v>
      </c>
      <c r="X982" s="14">
        <v>1.925</v>
      </c>
      <c r="Y982" s="14">
        <v>1.9650000000000001</v>
      </c>
    </row>
    <row r="983" spans="1:25" x14ac:dyDescent="0.25">
      <c r="A983" s="18">
        <v>36224</v>
      </c>
      <c r="B983" s="24">
        <f t="shared" si="16"/>
        <v>979</v>
      </c>
      <c r="C983" s="14" t="s">
        <v>200</v>
      </c>
      <c r="D983" s="38" t="s">
        <v>259</v>
      </c>
      <c r="E983" s="14">
        <v>1.73</v>
      </c>
      <c r="F983" s="14">
        <v>1.53</v>
      </c>
      <c r="H983" s="14">
        <v>1.7050000000000001</v>
      </c>
      <c r="K983" s="14">
        <v>1.63</v>
      </c>
      <c r="L983" s="19">
        <v>1.47</v>
      </c>
      <c r="M983" s="19">
        <v>1.5</v>
      </c>
      <c r="N983" s="14">
        <v>1.575</v>
      </c>
      <c r="Q983" s="14">
        <v>1.845</v>
      </c>
      <c r="R983" s="14">
        <v>1.64</v>
      </c>
      <c r="T983" s="14">
        <v>1.66</v>
      </c>
      <c r="U983" s="14">
        <v>1.655</v>
      </c>
      <c r="V983" s="14">
        <v>1.75</v>
      </c>
      <c r="X983" s="14">
        <v>1.9750000000000001</v>
      </c>
      <c r="Y983" s="14">
        <v>2.0049999999999999</v>
      </c>
    </row>
    <row r="984" spans="1:25" x14ac:dyDescent="0.25">
      <c r="A984" s="18">
        <v>36225</v>
      </c>
      <c r="B984" s="24">
        <f t="shared" si="16"/>
        <v>980</v>
      </c>
      <c r="C984" s="14" t="s">
        <v>201</v>
      </c>
      <c r="D984" s="38" t="s">
        <v>259</v>
      </c>
      <c r="E984" s="14">
        <v>1.73</v>
      </c>
      <c r="F984" s="14">
        <v>1.53</v>
      </c>
      <c r="H984" s="14">
        <v>1.7050000000000001</v>
      </c>
      <c r="K984" s="14">
        <v>1.63</v>
      </c>
      <c r="L984" s="19">
        <v>1.47</v>
      </c>
      <c r="M984" s="19">
        <v>1.5</v>
      </c>
      <c r="N984" s="14">
        <v>1.575</v>
      </c>
      <c r="Q984" s="14">
        <v>1.845</v>
      </c>
      <c r="R984" s="14">
        <v>1.64</v>
      </c>
      <c r="T984" s="14">
        <v>1.66</v>
      </c>
      <c r="U984" s="14">
        <v>1.655</v>
      </c>
      <c r="V984" s="14">
        <v>1.75</v>
      </c>
      <c r="X984" s="14">
        <v>1.9750000000000001</v>
      </c>
      <c r="Y984" s="14">
        <v>2.0049999999999999</v>
      </c>
    </row>
    <row r="985" spans="1:25" x14ac:dyDescent="0.25">
      <c r="A985" s="18">
        <v>36226</v>
      </c>
      <c r="B985" s="24">
        <f t="shared" si="16"/>
        <v>981</v>
      </c>
      <c r="C985" s="14" t="s">
        <v>202</v>
      </c>
      <c r="D985" s="38" t="s">
        <v>259</v>
      </c>
      <c r="E985" s="14">
        <v>1.73</v>
      </c>
      <c r="F985" s="14">
        <v>1.53</v>
      </c>
      <c r="H985" s="14">
        <v>1.7050000000000001</v>
      </c>
      <c r="K985" s="14">
        <v>1.63</v>
      </c>
      <c r="L985" s="19">
        <v>1.47</v>
      </c>
      <c r="M985" s="19">
        <v>1.5</v>
      </c>
      <c r="N985" s="14">
        <v>1.575</v>
      </c>
      <c r="Q985" s="14">
        <v>1.845</v>
      </c>
      <c r="R985" s="14">
        <v>1.64</v>
      </c>
      <c r="T985" s="14">
        <v>1.66</v>
      </c>
      <c r="U985" s="14">
        <v>1.655</v>
      </c>
      <c r="V985" s="14">
        <v>1.75</v>
      </c>
      <c r="X985" s="14">
        <v>1.9750000000000001</v>
      </c>
      <c r="Y985" s="14">
        <v>2.0049999999999999</v>
      </c>
    </row>
    <row r="986" spans="1:25" x14ac:dyDescent="0.25">
      <c r="A986" s="18">
        <v>36227</v>
      </c>
      <c r="B986" s="24">
        <f t="shared" si="16"/>
        <v>982</v>
      </c>
      <c r="C986" s="14" t="s">
        <v>196</v>
      </c>
      <c r="D986" s="38" t="s">
        <v>259</v>
      </c>
      <c r="E986" s="14">
        <v>1.875</v>
      </c>
      <c r="F986" s="14">
        <v>1.67</v>
      </c>
      <c r="H986" s="14">
        <v>1.87</v>
      </c>
      <c r="K986" s="14">
        <v>1.7749999999999999</v>
      </c>
      <c r="L986" s="19">
        <v>1.605</v>
      </c>
      <c r="M986" s="19">
        <v>1.615</v>
      </c>
      <c r="N986" s="14">
        <v>1.645</v>
      </c>
      <c r="Q986" s="14">
        <v>1.97</v>
      </c>
      <c r="R986" s="14">
        <v>1.7150000000000001</v>
      </c>
      <c r="T986" s="14">
        <v>1.825</v>
      </c>
      <c r="U986" s="14">
        <v>1.8049999999999999</v>
      </c>
      <c r="V986" s="14">
        <v>1.905</v>
      </c>
      <c r="X986" s="14">
        <v>2.12</v>
      </c>
      <c r="Y986" s="14">
        <v>2.145</v>
      </c>
    </row>
    <row r="987" spans="1:25" x14ac:dyDescent="0.25">
      <c r="A987" s="18">
        <v>36228</v>
      </c>
      <c r="B987" s="24">
        <f t="shared" si="16"/>
        <v>983</v>
      </c>
      <c r="C987" s="14" t="s">
        <v>197</v>
      </c>
      <c r="D987" s="38" t="s">
        <v>259</v>
      </c>
      <c r="E987" s="14">
        <v>1.845</v>
      </c>
      <c r="F987" s="14">
        <v>1.635</v>
      </c>
      <c r="H987" s="14">
        <v>1.835</v>
      </c>
      <c r="K987" s="14">
        <v>1.76</v>
      </c>
      <c r="L987" s="19">
        <v>1.585</v>
      </c>
      <c r="M987" s="19">
        <v>1.605</v>
      </c>
      <c r="N987" s="14">
        <v>1.61</v>
      </c>
      <c r="Q987" s="14">
        <v>1.96</v>
      </c>
      <c r="R987" s="14">
        <v>1.71</v>
      </c>
      <c r="T987" s="14">
        <v>1.79</v>
      </c>
      <c r="U987" s="14">
        <v>1.78</v>
      </c>
      <c r="V987" s="14">
        <v>1.89</v>
      </c>
      <c r="X987" s="14">
        <v>2.125</v>
      </c>
      <c r="Y987" s="14">
        <v>2.165</v>
      </c>
    </row>
    <row r="988" spans="1:25" x14ac:dyDescent="0.25">
      <c r="A988" s="18">
        <v>36229</v>
      </c>
      <c r="B988" s="24">
        <f t="shared" si="16"/>
        <v>984</v>
      </c>
      <c r="C988" s="14" t="s">
        <v>198</v>
      </c>
      <c r="D988" s="38" t="s">
        <v>259</v>
      </c>
      <c r="E988" s="14">
        <v>1.94</v>
      </c>
      <c r="F988" s="14">
        <v>1.7450000000000001</v>
      </c>
      <c r="H988" s="14">
        <v>1.9350000000000001</v>
      </c>
      <c r="K988" s="14">
        <v>1.84</v>
      </c>
      <c r="L988" s="19">
        <v>1.68</v>
      </c>
      <c r="M988" s="19">
        <v>1.675</v>
      </c>
      <c r="N988" s="14">
        <v>1.64</v>
      </c>
      <c r="Q988" s="14">
        <v>2.0449999999999999</v>
      </c>
      <c r="R988" s="14">
        <v>1.7649999999999999</v>
      </c>
      <c r="T988" s="14">
        <v>1.89</v>
      </c>
      <c r="U988" s="14">
        <v>1.88</v>
      </c>
      <c r="V988" s="14">
        <v>1.9550000000000001</v>
      </c>
      <c r="X988" s="14">
        <v>2.25</v>
      </c>
      <c r="Y988" s="14">
        <v>2.3250000000000002</v>
      </c>
    </row>
    <row r="989" spans="1:25" x14ac:dyDescent="0.25">
      <c r="A989" s="18">
        <v>36230</v>
      </c>
      <c r="B989" s="24">
        <f t="shared" si="16"/>
        <v>985</v>
      </c>
      <c r="C989" s="14" t="s">
        <v>199</v>
      </c>
      <c r="D989" s="38" t="s">
        <v>259</v>
      </c>
      <c r="E989" s="14">
        <v>1.87</v>
      </c>
      <c r="F989" s="14">
        <v>1.69</v>
      </c>
      <c r="H989" s="14">
        <v>1.865</v>
      </c>
      <c r="K989" s="14">
        <v>1.7649999999999999</v>
      </c>
      <c r="L989" s="19">
        <v>1.63</v>
      </c>
      <c r="M989" s="19">
        <v>1.61</v>
      </c>
      <c r="N989" s="14">
        <v>1.62</v>
      </c>
      <c r="Q989" s="14">
        <v>1.97</v>
      </c>
      <c r="R989" s="14">
        <v>1.7450000000000001</v>
      </c>
      <c r="T989" s="14">
        <v>1.82</v>
      </c>
      <c r="U989" s="14">
        <v>1.8049999999999999</v>
      </c>
      <c r="V989" s="14">
        <v>1.905</v>
      </c>
      <c r="X989" s="14">
        <v>2.17</v>
      </c>
      <c r="Y989" s="14">
        <v>2.2349999999999999</v>
      </c>
    </row>
    <row r="990" spans="1:25" x14ac:dyDescent="0.25">
      <c r="A990" s="18">
        <v>36231</v>
      </c>
      <c r="B990" s="24">
        <f t="shared" si="16"/>
        <v>986</v>
      </c>
      <c r="C990" s="14" t="s">
        <v>200</v>
      </c>
      <c r="D990" s="38" t="s">
        <v>259</v>
      </c>
      <c r="E990" s="14">
        <v>1.8149999999999999</v>
      </c>
      <c r="F990" s="14">
        <v>1.635</v>
      </c>
      <c r="H990" s="14">
        <v>1.81</v>
      </c>
      <c r="K990" s="14">
        <v>1.71</v>
      </c>
      <c r="L990" s="19">
        <v>1.575</v>
      </c>
      <c r="M990" s="19">
        <v>1.54</v>
      </c>
      <c r="N990" s="14">
        <v>1.585</v>
      </c>
      <c r="Q990" s="14">
        <v>1.93</v>
      </c>
      <c r="R990" s="14">
        <v>1.7150000000000001</v>
      </c>
      <c r="T990" s="14">
        <v>1.74</v>
      </c>
      <c r="U990" s="14">
        <v>1.7350000000000001</v>
      </c>
      <c r="V990" s="14">
        <v>1.845</v>
      </c>
      <c r="X990" s="14">
        <v>2.125</v>
      </c>
      <c r="Y990" s="14">
        <v>2.1949999999999998</v>
      </c>
    </row>
    <row r="991" spans="1:25" x14ac:dyDescent="0.25">
      <c r="A991" s="18">
        <v>36232</v>
      </c>
      <c r="B991" s="24">
        <f t="shared" si="16"/>
        <v>987</v>
      </c>
      <c r="C991" s="14" t="s">
        <v>201</v>
      </c>
      <c r="D991" s="38" t="s">
        <v>259</v>
      </c>
      <c r="E991" s="14">
        <v>1.8149999999999999</v>
      </c>
      <c r="F991" s="14">
        <v>1.635</v>
      </c>
      <c r="H991" s="14">
        <v>1.81</v>
      </c>
      <c r="K991" s="14">
        <v>1.71</v>
      </c>
      <c r="L991" s="19">
        <v>1.575</v>
      </c>
      <c r="M991" s="19">
        <v>1.54</v>
      </c>
      <c r="N991" s="14">
        <v>1.585</v>
      </c>
      <c r="Q991" s="14">
        <v>1.93</v>
      </c>
      <c r="R991" s="14">
        <v>1.7150000000000001</v>
      </c>
      <c r="T991" s="14">
        <v>1.74</v>
      </c>
      <c r="U991" s="14">
        <v>1.7350000000000001</v>
      </c>
      <c r="V991" s="14">
        <v>1.845</v>
      </c>
      <c r="X991" s="14">
        <v>2.125</v>
      </c>
      <c r="Y991" s="14">
        <v>2.1949999999999998</v>
      </c>
    </row>
    <row r="992" spans="1:25" x14ac:dyDescent="0.25">
      <c r="A992" s="18">
        <v>36233</v>
      </c>
      <c r="B992" s="24">
        <f t="shared" si="16"/>
        <v>988</v>
      </c>
      <c r="C992" s="14" t="s">
        <v>202</v>
      </c>
      <c r="D992" s="38" t="s">
        <v>259</v>
      </c>
      <c r="E992" s="14">
        <v>1.8149999999999999</v>
      </c>
      <c r="F992" s="14">
        <v>1.635</v>
      </c>
      <c r="H992" s="14">
        <v>1.81</v>
      </c>
      <c r="K992" s="14">
        <v>1.71</v>
      </c>
      <c r="L992" s="19">
        <v>1.575</v>
      </c>
      <c r="M992" s="19">
        <v>1.54</v>
      </c>
      <c r="N992" s="14">
        <v>1.585</v>
      </c>
      <c r="Q992" s="14">
        <v>1.93</v>
      </c>
      <c r="R992" s="14">
        <v>1.7150000000000001</v>
      </c>
      <c r="T992" s="14">
        <v>1.74</v>
      </c>
      <c r="U992" s="14">
        <v>1.7350000000000001</v>
      </c>
      <c r="V992" s="14">
        <v>1.845</v>
      </c>
      <c r="X992" s="14">
        <v>2.125</v>
      </c>
      <c r="Y992" s="14">
        <v>2.1949999999999998</v>
      </c>
    </row>
    <row r="993" spans="1:25" x14ac:dyDescent="0.25">
      <c r="A993" s="18">
        <v>36234</v>
      </c>
      <c r="B993" s="24">
        <f t="shared" si="16"/>
        <v>989</v>
      </c>
      <c r="C993" s="14" t="s">
        <v>196</v>
      </c>
      <c r="D993" s="38" t="s">
        <v>259</v>
      </c>
      <c r="E993" s="14">
        <v>1.75</v>
      </c>
      <c r="F993" s="14">
        <v>1.585</v>
      </c>
      <c r="H993" s="14">
        <v>1.74</v>
      </c>
      <c r="K993" s="14">
        <v>1.645</v>
      </c>
      <c r="L993" s="19">
        <v>1.57</v>
      </c>
      <c r="M993" s="19">
        <v>1.53</v>
      </c>
      <c r="N993" s="14">
        <v>1.55</v>
      </c>
      <c r="Q993" s="14">
        <v>1.83</v>
      </c>
      <c r="R993" s="14">
        <v>1.71</v>
      </c>
      <c r="T993" s="14">
        <v>1.65</v>
      </c>
      <c r="U993" s="14">
        <v>1.645</v>
      </c>
      <c r="V993" s="14">
        <v>1.7649999999999999</v>
      </c>
      <c r="X993" s="14">
        <v>2.0550000000000002</v>
      </c>
      <c r="Y993" s="14">
        <v>2.12</v>
      </c>
    </row>
    <row r="994" spans="1:25" x14ac:dyDescent="0.25">
      <c r="A994" s="18">
        <v>36235</v>
      </c>
      <c r="B994" s="24">
        <f t="shared" si="16"/>
        <v>990</v>
      </c>
      <c r="C994" s="14" t="s">
        <v>197</v>
      </c>
      <c r="D994" s="38" t="s">
        <v>259</v>
      </c>
      <c r="E994" s="14">
        <v>1.7450000000000001</v>
      </c>
      <c r="F994" s="14">
        <v>1.6</v>
      </c>
      <c r="H994" s="14">
        <v>1.7450000000000001</v>
      </c>
      <c r="K994" s="14">
        <v>1.635</v>
      </c>
      <c r="L994" s="19">
        <v>1.585</v>
      </c>
      <c r="M994" s="19">
        <v>1.54</v>
      </c>
      <c r="N994" s="14">
        <v>1.56</v>
      </c>
      <c r="Q994" s="14">
        <v>1.8049999999999999</v>
      </c>
      <c r="R994" s="14">
        <v>1.7150000000000001</v>
      </c>
      <c r="T994" s="14">
        <v>1.645</v>
      </c>
      <c r="U994" s="14">
        <v>1.645</v>
      </c>
      <c r="V994" s="14">
        <v>1.76</v>
      </c>
      <c r="X994" s="14">
        <v>1.95</v>
      </c>
      <c r="Y994" s="14">
        <v>2.04</v>
      </c>
    </row>
    <row r="995" spans="1:25" x14ac:dyDescent="0.25">
      <c r="A995" s="18">
        <v>36236</v>
      </c>
      <c r="B995" s="24">
        <f t="shared" si="16"/>
        <v>991</v>
      </c>
      <c r="C995" s="14" t="s">
        <v>198</v>
      </c>
      <c r="D995" s="38" t="s">
        <v>259</v>
      </c>
      <c r="E995" s="14">
        <v>1.75</v>
      </c>
      <c r="F995" s="14">
        <v>1.615</v>
      </c>
      <c r="H995" s="14">
        <v>1.74</v>
      </c>
      <c r="K995" s="14">
        <v>1.65</v>
      </c>
      <c r="L995" s="19">
        <v>1.595</v>
      </c>
      <c r="M995" s="19">
        <v>1.5449999999999999</v>
      </c>
      <c r="N995" s="14">
        <v>1.53</v>
      </c>
      <c r="Q995" s="14">
        <v>1.83</v>
      </c>
      <c r="R995" s="14">
        <v>1.7250000000000001</v>
      </c>
      <c r="T995" s="14">
        <v>1.67</v>
      </c>
      <c r="U995" s="14">
        <v>1.675</v>
      </c>
      <c r="V995" s="14">
        <v>1.7649999999999999</v>
      </c>
      <c r="X995" s="14">
        <v>1.9550000000000001</v>
      </c>
      <c r="Y995" s="14">
        <v>2.02</v>
      </c>
    </row>
    <row r="996" spans="1:25" x14ac:dyDescent="0.25">
      <c r="A996" s="18">
        <v>36237</v>
      </c>
      <c r="B996" s="24">
        <f t="shared" si="16"/>
        <v>992</v>
      </c>
      <c r="C996" s="14" t="s">
        <v>199</v>
      </c>
      <c r="D996" s="38" t="s">
        <v>259</v>
      </c>
      <c r="E996" s="14">
        <v>1.7549999999999999</v>
      </c>
      <c r="F996" s="14">
        <v>1.635</v>
      </c>
      <c r="H996" s="14">
        <v>1.77</v>
      </c>
      <c r="K996" s="14">
        <v>1.665</v>
      </c>
      <c r="L996" s="19">
        <v>1.605</v>
      </c>
      <c r="M996" s="19">
        <v>1.56</v>
      </c>
      <c r="N996" s="14">
        <v>1.5449999999999999</v>
      </c>
      <c r="Q996" s="14">
        <v>1.885</v>
      </c>
      <c r="R996" s="14">
        <v>1.7450000000000001</v>
      </c>
      <c r="T996" s="14">
        <v>1.675</v>
      </c>
      <c r="U996" s="14">
        <v>1.68</v>
      </c>
      <c r="V996" s="14">
        <v>1.7549999999999999</v>
      </c>
      <c r="X996" s="14">
        <v>1.9850000000000001</v>
      </c>
      <c r="Y996" s="14">
        <v>2.04</v>
      </c>
    </row>
    <row r="997" spans="1:25" x14ac:dyDescent="0.25">
      <c r="A997" s="18">
        <v>36238</v>
      </c>
      <c r="B997" s="24">
        <f t="shared" si="16"/>
        <v>993</v>
      </c>
      <c r="C997" s="14" t="s">
        <v>200</v>
      </c>
      <c r="D997" s="38" t="s">
        <v>259</v>
      </c>
      <c r="E997" s="14">
        <v>1.7250000000000001</v>
      </c>
      <c r="F997" s="14">
        <v>1.5649999999999999</v>
      </c>
      <c r="H997" s="14">
        <v>1.71</v>
      </c>
      <c r="K997" s="14">
        <v>1.625</v>
      </c>
      <c r="L997" s="19">
        <v>1.5449999999999999</v>
      </c>
      <c r="M997" s="19">
        <v>1.5</v>
      </c>
      <c r="N997" s="14">
        <v>1.47</v>
      </c>
      <c r="Q997" s="14">
        <v>1.855</v>
      </c>
      <c r="R997" s="14">
        <v>1.7050000000000001</v>
      </c>
      <c r="T997" s="14">
        <v>1.655</v>
      </c>
      <c r="U997" s="14">
        <v>1.65</v>
      </c>
      <c r="V997" s="14">
        <v>1.75</v>
      </c>
      <c r="X997" s="14">
        <v>1.9450000000000001</v>
      </c>
      <c r="Y997" s="14">
        <v>1.99</v>
      </c>
    </row>
    <row r="998" spans="1:25" x14ac:dyDescent="0.25">
      <c r="A998" s="18">
        <v>36239</v>
      </c>
      <c r="B998" s="24">
        <f t="shared" si="16"/>
        <v>994</v>
      </c>
      <c r="C998" s="14" t="s">
        <v>201</v>
      </c>
      <c r="D998" s="38" t="s">
        <v>259</v>
      </c>
      <c r="E998" s="14">
        <v>1.7250000000000001</v>
      </c>
      <c r="F998" s="14">
        <v>1.5649999999999999</v>
      </c>
      <c r="H998" s="14">
        <v>1.71</v>
      </c>
      <c r="K998" s="14">
        <v>1.625</v>
      </c>
      <c r="L998" s="19">
        <v>1.5449999999999999</v>
      </c>
      <c r="M998" s="19">
        <v>1.5</v>
      </c>
      <c r="N998" s="14">
        <v>1.47</v>
      </c>
      <c r="Q998" s="14">
        <v>1.855</v>
      </c>
      <c r="R998" s="14">
        <v>1.7050000000000001</v>
      </c>
      <c r="T998" s="14">
        <v>1.655</v>
      </c>
      <c r="U998" s="14">
        <v>1.65</v>
      </c>
      <c r="V998" s="14">
        <v>1.75</v>
      </c>
      <c r="X998" s="14">
        <v>1.9450000000000001</v>
      </c>
      <c r="Y998" s="14">
        <v>1.99</v>
      </c>
    </row>
    <row r="999" spans="1:25" x14ac:dyDescent="0.25">
      <c r="A999" s="18">
        <v>36240</v>
      </c>
      <c r="B999" s="24">
        <f t="shared" si="16"/>
        <v>995</v>
      </c>
      <c r="C999" s="14" t="s">
        <v>202</v>
      </c>
      <c r="D999" s="38" t="s">
        <v>259</v>
      </c>
      <c r="E999" s="14">
        <v>1.7250000000000001</v>
      </c>
      <c r="F999" s="14">
        <v>1.5649999999999999</v>
      </c>
      <c r="H999" s="14">
        <v>1.71</v>
      </c>
      <c r="K999" s="14">
        <v>1.625</v>
      </c>
      <c r="L999" s="19">
        <v>1.5449999999999999</v>
      </c>
      <c r="M999" s="19">
        <v>1.5</v>
      </c>
      <c r="N999" s="14">
        <v>1.47</v>
      </c>
      <c r="Q999" s="14">
        <v>1.855</v>
      </c>
      <c r="R999" s="14">
        <v>1.7050000000000001</v>
      </c>
      <c r="T999" s="14">
        <v>1.655</v>
      </c>
      <c r="U999" s="14">
        <v>1.65</v>
      </c>
      <c r="V999" s="14">
        <v>1.75</v>
      </c>
      <c r="X999" s="14">
        <v>1.9450000000000001</v>
      </c>
      <c r="Y999" s="14">
        <v>1.99</v>
      </c>
    </row>
    <row r="1000" spans="1:25" x14ac:dyDescent="0.25">
      <c r="A1000" s="18">
        <v>36241</v>
      </c>
      <c r="B1000" s="24">
        <f t="shared" si="16"/>
        <v>996</v>
      </c>
      <c r="C1000" s="14" t="s">
        <v>196</v>
      </c>
      <c r="D1000" s="38" t="s">
        <v>259</v>
      </c>
      <c r="E1000" s="14">
        <v>1.75</v>
      </c>
      <c r="F1000" s="14">
        <v>1.595</v>
      </c>
      <c r="H1000" s="14">
        <v>1.7450000000000001</v>
      </c>
      <c r="K1000" s="14">
        <v>1.65</v>
      </c>
      <c r="L1000" s="19">
        <v>1.57</v>
      </c>
      <c r="M1000" s="19">
        <v>1.49</v>
      </c>
      <c r="N1000" s="14">
        <v>1.4450000000000001</v>
      </c>
      <c r="Q1000" s="14">
        <v>1.86</v>
      </c>
      <c r="R1000" s="14">
        <v>1.7250000000000001</v>
      </c>
      <c r="T1000" s="14">
        <v>1.68</v>
      </c>
      <c r="U1000" s="14">
        <v>1.68</v>
      </c>
      <c r="V1000" s="14">
        <v>1.7749999999999999</v>
      </c>
      <c r="X1000" s="14">
        <v>1.97</v>
      </c>
      <c r="Y1000" s="14">
        <v>2.0099999999999998</v>
      </c>
    </row>
    <row r="1001" spans="1:25" x14ac:dyDescent="0.25">
      <c r="A1001" s="18">
        <v>36242</v>
      </c>
      <c r="B1001" s="24">
        <f t="shared" si="16"/>
        <v>997</v>
      </c>
      <c r="C1001" s="14" t="s">
        <v>197</v>
      </c>
      <c r="D1001" s="38" t="s">
        <v>259</v>
      </c>
      <c r="E1001" s="14">
        <v>1.8049999999999999</v>
      </c>
      <c r="F1001" s="14">
        <v>1.68</v>
      </c>
      <c r="H1001" s="14">
        <v>1.8149999999999999</v>
      </c>
      <c r="K1001" s="14">
        <v>1.7250000000000001</v>
      </c>
      <c r="L1001" s="19">
        <v>1.635</v>
      </c>
      <c r="M1001" s="19">
        <v>1.54</v>
      </c>
      <c r="N1001" s="14">
        <v>1.49</v>
      </c>
      <c r="Q1001" s="14">
        <v>1.92</v>
      </c>
      <c r="R1001" s="14">
        <v>1.7549999999999999</v>
      </c>
      <c r="T1001" s="14">
        <v>1.77</v>
      </c>
      <c r="U1001" s="14">
        <v>1.76</v>
      </c>
      <c r="V1001" s="14">
        <v>1.835</v>
      </c>
      <c r="X1001" s="14">
        <v>2.04</v>
      </c>
      <c r="Y1001" s="14">
        <v>2.085</v>
      </c>
    </row>
    <row r="1002" spans="1:25" x14ac:dyDescent="0.25">
      <c r="A1002" s="18">
        <v>36243</v>
      </c>
      <c r="B1002" s="24">
        <f t="shared" si="16"/>
        <v>998</v>
      </c>
      <c r="C1002" s="14" t="s">
        <v>198</v>
      </c>
      <c r="D1002" s="38" t="s">
        <v>259</v>
      </c>
      <c r="E1002" s="14">
        <v>1.78</v>
      </c>
      <c r="F1002" s="14">
        <v>1.635</v>
      </c>
      <c r="H1002" s="14">
        <v>1.7749999999999999</v>
      </c>
      <c r="K1002" s="14">
        <v>1.675</v>
      </c>
      <c r="L1002" s="19">
        <v>1.5649999999999999</v>
      </c>
      <c r="M1002" s="19">
        <v>1.4950000000000001</v>
      </c>
      <c r="N1002" s="14">
        <v>1.4650000000000001</v>
      </c>
      <c r="Q1002" s="14">
        <v>1.895</v>
      </c>
      <c r="R1002" s="14">
        <v>1.7350000000000001</v>
      </c>
      <c r="T1002" s="14">
        <v>1.72</v>
      </c>
      <c r="U1002" s="14">
        <v>1.71</v>
      </c>
      <c r="V1002" s="14">
        <v>1.8049999999999999</v>
      </c>
      <c r="X1002" s="14">
        <v>2</v>
      </c>
      <c r="Y1002" s="14">
        <v>2.0449999999999999</v>
      </c>
    </row>
    <row r="1003" spans="1:25" x14ac:dyDescent="0.25">
      <c r="A1003" s="18">
        <v>36244</v>
      </c>
      <c r="B1003" s="24">
        <f t="shared" si="16"/>
        <v>999</v>
      </c>
      <c r="C1003" s="14" t="s">
        <v>199</v>
      </c>
      <c r="D1003" s="38" t="s">
        <v>259</v>
      </c>
      <c r="E1003" s="14">
        <v>1.8049999999999999</v>
      </c>
      <c r="F1003" s="14">
        <v>1.645</v>
      </c>
      <c r="H1003" s="14">
        <v>1.8</v>
      </c>
      <c r="K1003" s="14">
        <v>1.6850000000000001</v>
      </c>
      <c r="L1003" s="19">
        <v>1.585</v>
      </c>
      <c r="M1003" s="19">
        <v>1.51</v>
      </c>
      <c r="N1003" s="14">
        <v>1.4650000000000001</v>
      </c>
      <c r="Q1003" s="14">
        <v>1.92</v>
      </c>
      <c r="R1003" s="14">
        <v>1.73</v>
      </c>
      <c r="T1003" s="14">
        <v>1.71</v>
      </c>
      <c r="U1003" s="14">
        <v>1.71</v>
      </c>
      <c r="V1003" s="14">
        <v>1.81</v>
      </c>
      <c r="X1003" s="14">
        <v>2.0299999999999998</v>
      </c>
      <c r="Y1003" s="14">
        <v>2.0649999999999999</v>
      </c>
    </row>
    <row r="1004" spans="1:25" x14ac:dyDescent="0.25">
      <c r="A1004" s="18">
        <v>36245</v>
      </c>
      <c r="B1004" s="24">
        <f t="shared" si="16"/>
        <v>1000</v>
      </c>
      <c r="C1004" s="14" t="s">
        <v>200</v>
      </c>
      <c r="D1004" s="38" t="s">
        <v>259</v>
      </c>
      <c r="E1004" s="14">
        <v>1.835</v>
      </c>
      <c r="F1004" s="14">
        <v>1.645</v>
      </c>
      <c r="H1004" s="14">
        <v>1.83</v>
      </c>
      <c r="K1004" s="14">
        <v>1.7</v>
      </c>
      <c r="L1004" s="19">
        <v>1.575</v>
      </c>
      <c r="M1004" s="19">
        <v>1.51</v>
      </c>
      <c r="N1004" s="14">
        <v>1.45</v>
      </c>
      <c r="Q1004" s="14">
        <v>1.93</v>
      </c>
      <c r="R1004" s="14">
        <v>1.7350000000000001</v>
      </c>
      <c r="T1004" s="14">
        <v>1.7150000000000001</v>
      </c>
      <c r="U1004" s="14">
        <v>1.71</v>
      </c>
      <c r="V1004" s="14">
        <v>1.825</v>
      </c>
      <c r="X1004" s="14">
        <v>2.04</v>
      </c>
      <c r="Y1004" s="14">
        <v>2.0649999999999999</v>
      </c>
    </row>
    <row r="1005" spans="1:25" x14ac:dyDescent="0.25">
      <c r="A1005" s="18">
        <v>36246</v>
      </c>
      <c r="B1005" s="24">
        <f t="shared" si="16"/>
        <v>1001</v>
      </c>
      <c r="C1005" s="14" t="s">
        <v>201</v>
      </c>
      <c r="D1005" s="38" t="s">
        <v>259</v>
      </c>
      <c r="E1005" s="14">
        <v>1.835</v>
      </c>
      <c r="F1005" s="14">
        <v>1.645</v>
      </c>
      <c r="H1005" s="14">
        <v>1.83</v>
      </c>
      <c r="K1005" s="14">
        <v>1.7</v>
      </c>
      <c r="L1005" s="19">
        <v>1.575</v>
      </c>
      <c r="M1005" s="19">
        <v>1.51</v>
      </c>
      <c r="N1005" s="14">
        <v>1.45</v>
      </c>
      <c r="Q1005" s="14">
        <v>1.93</v>
      </c>
      <c r="R1005" s="14">
        <v>1.7350000000000001</v>
      </c>
      <c r="T1005" s="14">
        <v>1.7150000000000001</v>
      </c>
      <c r="U1005" s="14">
        <v>1.71</v>
      </c>
      <c r="V1005" s="14">
        <v>1.825</v>
      </c>
      <c r="X1005" s="14">
        <v>2.04</v>
      </c>
      <c r="Y1005" s="14">
        <v>2.0649999999999999</v>
      </c>
    </row>
    <row r="1006" spans="1:25" x14ac:dyDescent="0.25">
      <c r="A1006" s="18">
        <v>36247</v>
      </c>
      <c r="B1006" s="24">
        <f t="shared" si="16"/>
        <v>1002</v>
      </c>
      <c r="C1006" s="14" t="s">
        <v>202</v>
      </c>
      <c r="D1006" s="38" t="s">
        <v>259</v>
      </c>
      <c r="E1006" s="14">
        <v>1.835</v>
      </c>
      <c r="F1006" s="14">
        <v>1.645</v>
      </c>
      <c r="H1006" s="14">
        <v>1.83</v>
      </c>
      <c r="K1006" s="14">
        <v>1.7</v>
      </c>
      <c r="L1006" s="19">
        <v>1.575</v>
      </c>
      <c r="M1006" s="19">
        <v>1.51</v>
      </c>
      <c r="N1006" s="14">
        <v>1.45</v>
      </c>
      <c r="Q1006" s="14">
        <v>1.93</v>
      </c>
      <c r="R1006" s="14">
        <v>1.7350000000000001</v>
      </c>
      <c r="T1006" s="14">
        <v>1.7150000000000001</v>
      </c>
      <c r="U1006" s="14">
        <v>1.71</v>
      </c>
      <c r="V1006" s="14">
        <v>1.825</v>
      </c>
      <c r="X1006" s="14">
        <v>2.04</v>
      </c>
      <c r="Y1006" s="14">
        <v>2.0649999999999999</v>
      </c>
    </row>
    <row r="1007" spans="1:25" x14ac:dyDescent="0.25">
      <c r="A1007" s="18">
        <v>36248</v>
      </c>
      <c r="B1007" s="24">
        <f t="shared" si="16"/>
        <v>1003</v>
      </c>
      <c r="C1007" s="14" t="s">
        <v>196</v>
      </c>
      <c r="D1007" s="38" t="s">
        <v>259</v>
      </c>
      <c r="E1007" s="14">
        <v>1.8049999999999999</v>
      </c>
      <c r="F1007" s="14">
        <v>1.65</v>
      </c>
      <c r="H1007" s="14">
        <v>1.8149999999999999</v>
      </c>
      <c r="K1007" s="14">
        <v>1.6850000000000001</v>
      </c>
      <c r="L1007" s="19">
        <v>1.6</v>
      </c>
      <c r="M1007" s="19">
        <v>1.53</v>
      </c>
      <c r="N1007" s="14">
        <v>1.4850000000000001</v>
      </c>
      <c r="Q1007" s="14">
        <v>1.905</v>
      </c>
      <c r="R1007" s="14">
        <v>1.77</v>
      </c>
      <c r="T1007" s="14">
        <v>1.6950000000000001</v>
      </c>
      <c r="U1007" s="14">
        <v>1.68</v>
      </c>
      <c r="V1007" s="14">
        <v>1.8149999999999999</v>
      </c>
      <c r="X1007" s="14">
        <v>2.02</v>
      </c>
      <c r="Y1007" s="14">
        <v>2.0550000000000002</v>
      </c>
    </row>
    <row r="1008" spans="1:25" x14ac:dyDescent="0.25">
      <c r="A1008" s="18">
        <v>36249</v>
      </c>
      <c r="B1008" s="24">
        <f t="shared" si="16"/>
        <v>1004</v>
      </c>
      <c r="C1008" s="14" t="s">
        <v>197</v>
      </c>
      <c r="D1008" s="38" t="s">
        <v>259</v>
      </c>
      <c r="E1008" s="14">
        <v>1.885</v>
      </c>
      <c r="F1008" s="14">
        <v>1.69</v>
      </c>
      <c r="H1008" s="14">
        <v>1.87</v>
      </c>
      <c r="K1008" s="14">
        <v>1.72</v>
      </c>
      <c r="L1008" s="19">
        <v>1.625</v>
      </c>
      <c r="M1008" s="19">
        <v>1.56</v>
      </c>
      <c r="N1008" s="14">
        <v>1.5</v>
      </c>
      <c r="Q1008" s="14">
        <v>1.9550000000000001</v>
      </c>
      <c r="R1008" s="14">
        <v>1.78</v>
      </c>
      <c r="T1008" s="14">
        <v>1.7</v>
      </c>
      <c r="U1008" s="14">
        <v>1.69</v>
      </c>
      <c r="V1008" s="14">
        <v>1.85</v>
      </c>
      <c r="X1008" s="14">
        <v>2.0449999999999999</v>
      </c>
      <c r="Y1008" s="14">
        <v>2.08</v>
      </c>
    </row>
    <row r="1009" spans="1:25" x14ac:dyDescent="0.25">
      <c r="A1009" s="18">
        <v>36250</v>
      </c>
      <c r="B1009" s="24">
        <f t="shared" si="16"/>
        <v>1005</v>
      </c>
      <c r="C1009" s="14" t="s">
        <v>198</v>
      </c>
      <c r="D1009" s="38" t="s">
        <v>260</v>
      </c>
      <c r="E1009" s="14">
        <v>1.9950000000000001</v>
      </c>
      <c r="F1009" s="14">
        <v>1.79</v>
      </c>
      <c r="H1009" s="14">
        <v>1.96</v>
      </c>
      <c r="K1009" s="14">
        <v>1.825</v>
      </c>
      <c r="L1009" s="19">
        <v>1.7350000000000001</v>
      </c>
      <c r="M1009" s="19">
        <v>1.68</v>
      </c>
      <c r="N1009" s="14">
        <v>1.625</v>
      </c>
      <c r="Q1009" s="14">
        <v>2.09</v>
      </c>
      <c r="R1009" s="14">
        <v>1.89</v>
      </c>
      <c r="T1009" s="14">
        <v>1.835</v>
      </c>
      <c r="U1009" s="14">
        <v>1.85</v>
      </c>
      <c r="V1009" s="14">
        <v>1.97</v>
      </c>
      <c r="X1009" s="14">
        <v>2.15</v>
      </c>
      <c r="Y1009" s="14">
        <v>2.1850000000000001</v>
      </c>
    </row>
    <row r="1010" spans="1:25" x14ac:dyDescent="0.25">
      <c r="A1010" s="18">
        <v>36251</v>
      </c>
      <c r="B1010" s="24">
        <f t="shared" si="16"/>
        <v>1006</v>
      </c>
      <c r="C1010" s="14" t="s">
        <v>199</v>
      </c>
      <c r="D1010" s="38" t="s">
        <v>260</v>
      </c>
      <c r="E1010" s="14">
        <v>1.94</v>
      </c>
      <c r="F1010" s="14">
        <v>1.73</v>
      </c>
      <c r="H1010" s="14">
        <v>1.905</v>
      </c>
      <c r="K1010" s="14">
        <v>1.7350000000000001</v>
      </c>
      <c r="L1010" s="19">
        <v>1.7050000000000001</v>
      </c>
      <c r="M1010" s="19">
        <v>1.645</v>
      </c>
      <c r="N1010" s="14">
        <v>1.635</v>
      </c>
      <c r="Q1010" s="14">
        <v>2.0449999999999999</v>
      </c>
      <c r="R1010" s="14">
        <v>1.87</v>
      </c>
      <c r="T1010" s="14">
        <v>1.78</v>
      </c>
      <c r="U1010" s="14">
        <v>1.7749999999999999</v>
      </c>
      <c r="V1010" s="14">
        <v>1.9</v>
      </c>
      <c r="X1010" s="14">
        <v>2.0950000000000002</v>
      </c>
      <c r="Y1010" s="14">
        <v>2.14</v>
      </c>
    </row>
    <row r="1011" spans="1:25" x14ac:dyDescent="0.25">
      <c r="A1011" s="18">
        <v>36252</v>
      </c>
      <c r="B1011" s="24">
        <f t="shared" si="16"/>
        <v>1007</v>
      </c>
      <c r="C1011" s="14" t="s">
        <v>200</v>
      </c>
      <c r="D1011" s="38" t="s">
        <v>260</v>
      </c>
      <c r="E1011" s="14">
        <v>1.94</v>
      </c>
      <c r="F1011" s="14">
        <v>1.73</v>
      </c>
      <c r="H1011" s="14">
        <v>1.905</v>
      </c>
      <c r="K1011" s="14">
        <v>1.7350000000000001</v>
      </c>
      <c r="L1011" s="19">
        <v>1.7050000000000001</v>
      </c>
      <c r="M1011" s="19">
        <v>1.645</v>
      </c>
      <c r="N1011" s="14">
        <v>1.635</v>
      </c>
      <c r="Q1011" s="14">
        <v>2.0449999999999999</v>
      </c>
      <c r="R1011" s="14">
        <v>1.87</v>
      </c>
      <c r="T1011" s="14">
        <v>1.78</v>
      </c>
      <c r="U1011" s="14">
        <v>1.7749999999999999</v>
      </c>
      <c r="V1011" s="14">
        <v>1.9</v>
      </c>
      <c r="X1011" s="14">
        <v>2.0950000000000002</v>
      </c>
      <c r="Y1011" s="14">
        <v>2.14</v>
      </c>
    </row>
    <row r="1012" spans="1:25" x14ac:dyDescent="0.25">
      <c r="A1012" s="18">
        <v>36253</v>
      </c>
      <c r="B1012" s="24">
        <f t="shared" si="16"/>
        <v>1008</v>
      </c>
      <c r="C1012" s="14" t="s">
        <v>201</v>
      </c>
      <c r="D1012" s="38" t="s">
        <v>260</v>
      </c>
      <c r="E1012" s="14">
        <v>1.94</v>
      </c>
      <c r="F1012" s="14">
        <v>1.73</v>
      </c>
      <c r="H1012" s="14">
        <v>1.905</v>
      </c>
      <c r="K1012" s="14">
        <v>1.7350000000000001</v>
      </c>
      <c r="L1012" s="19">
        <v>1.7050000000000001</v>
      </c>
      <c r="M1012" s="19">
        <v>1.645</v>
      </c>
      <c r="N1012" s="14">
        <v>1.635</v>
      </c>
      <c r="Q1012" s="14">
        <v>2.0449999999999999</v>
      </c>
      <c r="R1012" s="14">
        <v>1.87</v>
      </c>
      <c r="T1012" s="14">
        <v>1.78</v>
      </c>
      <c r="U1012" s="14">
        <v>1.7749999999999999</v>
      </c>
      <c r="V1012" s="14">
        <v>1.9</v>
      </c>
      <c r="X1012" s="14">
        <v>2.0950000000000002</v>
      </c>
      <c r="Y1012" s="14">
        <v>2.14</v>
      </c>
    </row>
    <row r="1013" spans="1:25" x14ac:dyDescent="0.25">
      <c r="A1013" s="18">
        <v>36254</v>
      </c>
      <c r="B1013" s="24">
        <f t="shared" si="16"/>
        <v>1009</v>
      </c>
      <c r="C1013" s="14" t="s">
        <v>202</v>
      </c>
      <c r="D1013" s="38" t="s">
        <v>260</v>
      </c>
      <c r="E1013" s="14">
        <v>1.94</v>
      </c>
      <c r="F1013" s="14">
        <v>1.73</v>
      </c>
      <c r="H1013" s="14">
        <v>1.905</v>
      </c>
      <c r="K1013" s="14">
        <v>1.7350000000000001</v>
      </c>
      <c r="L1013" s="19">
        <v>1.7050000000000001</v>
      </c>
      <c r="M1013" s="19">
        <v>1.645</v>
      </c>
      <c r="N1013" s="14">
        <v>1.635</v>
      </c>
      <c r="Q1013" s="14">
        <v>2.0449999999999999</v>
      </c>
      <c r="R1013" s="14">
        <v>1.87</v>
      </c>
      <c r="T1013" s="14">
        <v>1.78</v>
      </c>
      <c r="U1013" s="14">
        <v>1.7749999999999999</v>
      </c>
      <c r="V1013" s="14">
        <v>1.9</v>
      </c>
      <c r="X1013" s="14">
        <v>2.0950000000000002</v>
      </c>
      <c r="Y1013" s="14">
        <v>2.14</v>
      </c>
    </row>
    <row r="1014" spans="1:25" x14ac:dyDescent="0.25">
      <c r="A1014" s="18">
        <v>36255</v>
      </c>
      <c r="B1014" s="24">
        <f t="shared" si="16"/>
        <v>1010</v>
      </c>
      <c r="C1014" s="14" t="s">
        <v>196</v>
      </c>
      <c r="D1014" s="38" t="s">
        <v>260</v>
      </c>
      <c r="E1014" s="14">
        <v>2.0350000000000001</v>
      </c>
      <c r="F1014" s="14">
        <v>1.89</v>
      </c>
      <c r="H1014" s="14">
        <v>2.0150000000000001</v>
      </c>
      <c r="K1014" s="14">
        <v>1.865</v>
      </c>
      <c r="L1014" s="19">
        <v>1.88</v>
      </c>
      <c r="M1014" s="19">
        <v>1.7849999999999999</v>
      </c>
      <c r="N1014" s="14">
        <v>1.7450000000000001</v>
      </c>
      <c r="Q1014" s="14">
        <v>2.13</v>
      </c>
      <c r="R1014" s="14">
        <v>2.02</v>
      </c>
      <c r="T1014" s="14">
        <v>1.9</v>
      </c>
      <c r="U1014" s="14">
        <v>1.895</v>
      </c>
      <c r="V1014" s="14">
        <v>2.0049999999999999</v>
      </c>
      <c r="X1014" s="14">
        <v>2.21</v>
      </c>
      <c r="Y1014" s="14">
        <v>2.23</v>
      </c>
    </row>
    <row r="1015" spans="1:25" x14ac:dyDescent="0.25">
      <c r="A1015" s="18">
        <v>36256</v>
      </c>
      <c r="B1015" s="24">
        <f t="shared" si="16"/>
        <v>1011</v>
      </c>
      <c r="C1015" s="14" t="s">
        <v>197</v>
      </c>
      <c r="D1015" s="38" t="s">
        <v>260</v>
      </c>
      <c r="E1015" s="14">
        <v>1.98</v>
      </c>
      <c r="F1015" s="14">
        <v>1.87</v>
      </c>
      <c r="H1015" s="14">
        <v>1.97</v>
      </c>
      <c r="K1015" s="14">
        <v>1.82</v>
      </c>
      <c r="L1015" s="19">
        <v>1.86</v>
      </c>
      <c r="M1015" s="19">
        <v>1.54</v>
      </c>
      <c r="N1015" s="14">
        <v>1.76</v>
      </c>
      <c r="Q1015" s="14">
        <v>2.0699999999999998</v>
      </c>
      <c r="R1015" s="14">
        <v>2.0249999999999999</v>
      </c>
      <c r="T1015" s="14">
        <v>1.845</v>
      </c>
      <c r="U1015" s="14">
        <v>1.835</v>
      </c>
      <c r="V1015" s="14">
        <v>1.97</v>
      </c>
      <c r="X1015" s="14">
        <v>2.16</v>
      </c>
      <c r="Y1015" s="14">
        <v>2.1749999999999998</v>
      </c>
    </row>
    <row r="1016" spans="1:25" x14ac:dyDescent="0.25">
      <c r="A1016" s="18">
        <v>36257</v>
      </c>
      <c r="B1016" s="24">
        <f t="shared" si="16"/>
        <v>1012</v>
      </c>
      <c r="C1016" s="14" t="s">
        <v>198</v>
      </c>
      <c r="D1016" s="38" t="s">
        <v>260</v>
      </c>
      <c r="E1016" s="14">
        <v>2.0350000000000001</v>
      </c>
      <c r="F1016" s="14">
        <v>1.915</v>
      </c>
      <c r="H1016" s="14">
        <v>2.0249999999999999</v>
      </c>
      <c r="K1016" s="14">
        <v>1.89</v>
      </c>
      <c r="L1016" s="19">
        <v>1.89</v>
      </c>
      <c r="M1016" s="19">
        <v>1.8149999999999999</v>
      </c>
      <c r="N1016" s="14">
        <v>1.81</v>
      </c>
      <c r="Q1016" s="14">
        <v>2.12</v>
      </c>
      <c r="R1016" s="14">
        <v>2.0649999999999999</v>
      </c>
      <c r="T1016" s="14">
        <v>1.915</v>
      </c>
      <c r="U1016" s="14">
        <v>1.92</v>
      </c>
      <c r="V1016" s="14">
        <v>2.0249999999999999</v>
      </c>
      <c r="X1016" s="14">
        <v>2.2050000000000001</v>
      </c>
      <c r="Y1016" s="14">
        <v>2.2000000000000002</v>
      </c>
    </row>
    <row r="1017" spans="1:25" x14ac:dyDescent="0.25">
      <c r="A1017" s="18">
        <v>36258</v>
      </c>
      <c r="B1017" s="24">
        <f t="shared" si="16"/>
        <v>1013</v>
      </c>
      <c r="C1017" s="14" t="s">
        <v>199</v>
      </c>
      <c r="D1017" s="38" t="s">
        <v>260</v>
      </c>
      <c r="E1017" s="14">
        <v>2.0699999999999998</v>
      </c>
      <c r="F1017" s="14">
        <v>1.9650000000000001</v>
      </c>
      <c r="H1017" s="14">
        <v>2.085</v>
      </c>
      <c r="K1017" s="14">
        <v>1.95</v>
      </c>
      <c r="L1017" s="19">
        <v>1.92</v>
      </c>
      <c r="M1017" s="19">
        <v>1.845</v>
      </c>
      <c r="N1017" s="14">
        <v>1.85</v>
      </c>
      <c r="Q1017" s="14">
        <v>2.1549999999999998</v>
      </c>
      <c r="R1017" s="14">
        <v>2.09</v>
      </c>
      <c r="T1017" s="14">
        <v>1.97</v>
      </c>
      <c r="U1017" s="14">
        <v>1.9650000000000001</v>
      </c>
      <c r="V1017" s="14">
        <v>2.0649999999999999</v>
      </c>
      <c r="X1017" s="14">
        <v>2.2450000000000001</v>
      </c>
      <c r="Y1017" s="14">
        <v>2.25</v>
      </c>
    </row>
    <row r="1018" spans="1:25" x14ac:dyDescent="0.25">
      <c r="A1018" s="18">
        <v>36259</v>
      </c>
      <c r="B1018" s="24">
        <f t="shared" si="16"/>
        <v>1014</v>
      </c>
      <c r="C1018" s="14" t="s">
        <v>200</v>
      </c>
      <c r="D1018" s="38" t="s">
        <v>260</v>
      </c>
      <c r="E1018" s="14">
        <v>2.105</v>
      </c>
      <c r="F1018" s="14">
        <v>1.98</v>
      </c>
      <c r="H1018" s="14">
        <v>2.1349999999999998</v>
      </c>
      <c r="K1018" s="14">
        <v>2</v>
      </c>
      <c r="L1018" s="19">
        <v>1.9350000000000001</v>
      </c>
      <c r="M1018" s="19">
        <v>1.86</v>
      </c>
      <c r="N1018" s="14">
        <v>1.885</v>
      </c>
      <c r="Q1018" s="14">
        <v>2.1949999999999998</v>
      </c>
      <c r="R1018" s="14">
        <v>2.1349999999999998</v>
      </c>
      <c r="T1018" s="14">
        <v>2.0299999999999998</v>
      </c>
      <c r="U1018" s="14">
        <v>2.0249999999999999</v>
      </c>
      <c r="V1018" s="14">
        <v>2.12</v>
      </c>
      <c r="X1018" s="14">
        <v>2.2799999999999998</v>
      </c>
      <c r="Y1018" s="14">
        <v>2.29</v>
      </c>
    </row>
    <row r="1019" spans="1:25" x14ac:dyDescent="0.25">
      <c r="A1019" s="18">
        <v>36260</v>
      </c>
      <c r="B1019" s="24">
        <f t="shared" si="16"/>
        <v>1015</v>
      </c>
      <c r="C1019" s="14" t="s">
        <v>201</v>
      </c>
      <c r="D1019" s="38" t="s">
        <v>260</v>
      </c>
      <c r="E1019" s="14">
        <v>2.105</v>
      </c>
      <c r="F1019" s="14">
        <v>1.98</v>
      </c>
      <c r="H1019" s="14">
        <v>2.1349999999999998</v>
      </c>
      <c r="K1019" s="14">
        <v>2</v>
      </c>
      <c r="L1019" s="19">
        <v>1.9350000000000001</v>
      </c>
      <c r="M1019" s="19">
        <v>1.86</v>
      </c>
      <c r="N1019" s="14">
        <v>1.885</v>
      </c>
      <c r="Q1019" s="14">
        <v>2.1949999999999998</v>
      </c>
      <c r="R1019" s="14">
        <v>2.1349999999999998</v>
      </c>
      <c r="T1019" s="14">
        <v>2.0299999999999998</v>
      </c>
      <c r="U1019" s="14">
        <v>2.0249999999999999</v>
      </c>
      <c r="V1019" s="14">
        <v>2.12</v>
      </c>
      <c r="X1019" s="14">
        <v>2.2799999999999998</v>
      </c>
      <c r="Y1019" s="14">
        <v>2.29</v>
      </c>
    </row>
    <row r="1020" spans="1:25" x14ac:dyDescent="0.25">
      <c r="A1020" s="18">
        <v>36261</v>
      </c>
      <c r="B1020" s="24">
        <f t="shared" si="16"/>
        <v>1016</v>
      </c>
      <c r="C1020" s="14" t="s">
        <v>202</v>
      </c>
      <c r="D1020" s="38" t="s">
        <v>260</v>
      </c>
      <c r="E1020" s="14">
        <v>2.105</v>
      </c>
      <c r="F1020" s="14">
        <v>1.98</v>
      </c>
      <c r="H1020" s="14">
        <v>2.1349999999999998</v>
      </c>
      <c r="K1020" s="14">
        <v>2</v>
      </c>
      <c r="L1020" s="19">
        <v>1.9350000000000001</v>
      </c>
      <c r="M1020" s="19">
        <v>1.86</v>
      </c>
      <c r="N1020" s="14">
        <v>1.885</v>
      </c>
      <c r="Q1020" s="14">
        <v>2.1949999999999998</v>
      </c>
      <c r="R1020" s="14">
        <v>2.1349999999999998</v>
      </c>
      <c r="T1020" s="14">
        <v>2.0299999999999998</v>
      </c>
      <c r="U1020" s="14">
        <v>2.0249999999999999</v>
      </c>
      <c r="V1020" s="14">
        <v>2.12</v>
      </c>
      <c r="X1020" s="14">
        <v>2.2799999999999998</v>
      </c>
      <c r="Y1020" s="14">
        <v>2.29</v>
      </c>
    </row>
    <row r="1021" spans="1:25" x14ac:dyDescent="0.25">
      <c r="A1021" s="18">
        <v>36262</v>
      </c>
      <c r="B1021" s="24">
        <f t="shared" si="16"/>
        <v>1017</v>
      </c>
      <c r="C1021" s="14" t="s">
        <v>196</v>
      </c>
      <c r="D1021" s="38" t="s">
        <v>260</v>
      </c>
      <c r="E1021" s="14">
        <v>2.06</v>
      </c>
      <c r="F1021" s="14">
        <v>1.91</v>
      </c>
      <c r="H1021" s="14">
        <v>2.0649999999999999</v>
      </c>
      <c r="K1021" s="14">
        <v>1.97</v>
      </c>
      <c r="L1021" s="19">
        <v>1.875</v>
      </c>
      <c r="M1021" s="19">
        <v>1.8149999999999999</v>
      </c>
      <c r="N1021" s="14">
        <v>1.8049999999999999</v>
      </c>
      <c r="Q1021" s="14">
        <v>2.1749999999999998</v>
      </c>
      <c r="R1021" s="14">
        <v>2.06</v>
      </c>
      <c r="T1021" s="14">
        <v>1.9750000000000001</v>
      </c>
      <c r="U1021" s="14">
        <v>1.98</v>
      </c>
      <c r="V1021" s="14">
        <v>2.1</v>
      </c>
      <c r="X1021" s="14">
        <v>2.2549999999999999</v>
      </c>
      <c r="Y1021" s="14">
        <v>2.27</v>
      </c>
    </row>
    <row r="1022" spans="1:25" x14ac:dyDescent="0.25">
      <c r="A1022" s="18">
        <v>36263</v>
      </c>
      <c r="B1022" s="24">
        <f t="shared" si="16"/>
        <v>1018</v>
      </c>
      <c r="C1022" s="14" t="s">
        <v>197</v>
      </c>
      <c r="D1022" s="38" t="s">
        <v>260</v>
      </c>
      <c r="E1022" s="14">
        <v>2.14</v>
      </c>
      <c r="F1022" s="14">
        <v>1.9850000000000001</v>
      </c>
      <c r="H1022" s="14">
        <v>2.13</v>
      </c>
      <c r="K1022" s="14">
        <v>2.0249999999999999</v>
      </c>
      <c r="L1022" s="19">
        <v>1.925</v>
      </c>
      <c r="M1022" s="19">
        <v>1.855</v>
      </c>
      <c r="N1022" s="14">
        <v>1.84</v>
      </c>
      <c r="Q1022" s="14">
        <v>2.2549999999999999</v>
      </c>
      <c r="R1022" s="14">
        <v>2.0750000000000002</v>
      </c>
      <c r="T1022" s="14">
        <v>2.06</v>
      </c>
      <c r="U1022" s="14">
        <v>2.06</v>
      </c>
      <c r="V1022" s="14">
        <v>2.17</v>
      </c>
      <c r="X1022" s="14">
        <v>2.335</v>
      </c>
      <c r="Y1022" s="14">
        <v>2.34</v>
      </c>
    </row>
    <row r="1023" spans="1:25" x14ac:dyDescent="0.25">
      <c r="A1023" s="18">
        <v>36264</v>
      </c>
      <c r="B1023" s="24">
        <f t="shared" si="16"/>
        <v>1019</v>
      </c>
      <c r="C1023" s="14" t="s">
        <v>198</v>
      </c>
      <c r="D1023" s="38" t="s">
        <v>260</v>
      </c>
      <c r="E1023" s="14">
        <v>2.12</v>
      </c>
      <c r="F1023" s="14">
        <v>1.9550000000000001</v>
      </c>
      <c r="H1023" s="14">
        <v>2.1</v>
      </c>
      <c r="K1023" s="14">
        <v>2.0099999999999998</v>
      </c>
      <c r="L1023" s="19">
        <v>1.89</v>
      </c>
      <c r="M1023" s="19">
        <v>1.81</v>
      </c>
      <c r="N1023" s="14">
        <v>1.82</v>
      </c>
      <c r="Q1023" s="14">
        <v>2.23</v>
      </c>
      <c r="R1023" s="14">
        <v>2.0499999999999998</v>
      </c>
      <c r="T1023" s="14">
        <v>2.0750000000000002</v>
      </c>
      <c r="U1023" s="14">
        <v>2.0699999999999998</v>
      </c>
      <c r="V1023" s="14">
        <v>2.165</v>
      </c>
      <c r="X1023" s="14">
        <v>2.3050000000000002</v>
      </c>
      <c r="Y1023" s="14">
        <v>2.3199999999999998</v>
      </c>
    </row>
    <row r="1024" spans="1:25" x14ac:dyDescent="0.25">
      <c r="A1024" s="18">
        <v>36265</v>
      </c>
      <c r="B1024" s="24">
        <f t="shared" si="16"/>
        <v>1020</v>
      </c>
      <c r="C1024" s="14" t="s">
        <v>199</v>
      </c>
      <c r="D1024" s="38" t="s">
        <v>260</v>
      </c>
      <c r="E1024" s="14">
        <v>2.14</v>
      </c>
      <c r="F1024" s="14">
        <v>2</v>
      </c>
      <c r="H1024" s="14">
        <v>2.125</v>
      </c>
      <c r="K1024" s="14">
        <v>2.0550000000000002</v>
      </c>
      <c r="L1024" s="19">
        <v>1.9350000000000001</v>
      </c>
      <c r="M1024" s="19">
        <v>1.84</v>
      </c>
      <c r="N1024" s="14">
        <v>1.835</v>
      </c>
      <c r="Q1024" s="14">
        <v>2.2549999999999999</v>
      </c>
      <c r="R1024" s="14">
        <v>2.0649999999999999</v>
      </c>
      <c r="T1024" s="14">
        <v>2.13</v>
      </c>
      <c r="U1024" s="14">
        <v>2.12</v>
      </c>
      <c r="V1024" s="14">
        <v>2.21</v>
      </c>
      <c r="X1024" s="14">
        <v>2.33</v>
      </c>
      <c r="Y1024" s="14">
        <v>2.34</v>
      </c>
    </row>
    <row r="1025" spans="1:25" x14ac:dyDescent="0.25">
      <c r="A1025" s="18">
        <v>36266</v>
      </c>
      <c r="B1025" s="24">
        <f t="shared" si="16"/>
        <v>1021</v>
      </c>
      <c r="C1025" s="14" t="s">
        <v>200</v>
      </c>
      <c r="D1025" s="38" t="s">
        <v>260</v>
      </c>
      <c r="E1025" s="14">
        <v>2.15</v>
      </c>
      <c r="F1025" s="14">
        <v>2</v>
      </c>
      <c r="H1025" s="14">
        <v>2.15</v>
      </c>
      <c r="K1025" s="14">
        <v>2.06</v>
      </c>
      <c r="L1025" s="19">
        <v>1.94</v>
      </c>
      <c r="M1025" s="19">
        <v>1.84</v>
      </c>
      <c r="N1025" s="14">
        <v>1.8</v>
      </c>
      <c r="Q1025" s="14">
        <v>2.2949999999999999</v>
      </c>
      <c r="R1025" s="14">
        <v>2.0699999999999998</v>
      </c>
      <c r="T1025" s="14">
        <v>2.12</v>
      </c>
      <c r="U1025" s="14">
        <v>2.11</v>
      </c>
      <c r="V1025" s="14">
        <v>2.2549999999999999</v>
      </c>
      <c r="X1025" s="14">
        <v>2.3450000000000002</v>
      </c>
      <c r="Y1025" s="14">
        <v>2.36</v>
      </c>
    </row>
    <row r="1026" spans="1:25" x14ac:dyDescent="0.25">
      <c r="A1026" s="18">
        <v>36267</v>
      </c>
      <c r="B1026" s="24">
        <f t="shared" si="16"/>
        <v>1022</v>
      </c>
      <c r="C1026" s="14" t="s">
        <v>201</v>
      </c>
      <c r="D1026" s="38" t="s">
        <v>260</v>
      </c>
      <c r="E1026" s="14">
        <v>2.15</v>
      </c>
      <c r="F1026" s="14">
        <v>2</v>
      </c>
      <c r="H1026" s="14">
        <v>2.15</v>
      </c>
      <c r="K1026" s="14">
        <v>2.06</v>
      </c>
      <c r="L1026" s="19">
        <v>1.94</v>
      </c>
      <c r="M1026" s="19">
        <v>1.84</v>
      </c>
      <c r="N1026" s="14">
        <v>1.8</v>
      </c>
      <c r="Q1026" s="14">
        <v>2.2949999999999999</v>
      </c>
      <c r="R1026" s="14">
        <v>2.0699999999999998</v>
      </c>
      <c r="T1026" s="14">
        <v>2.12</v>
      </c>
      <c r="U1026" s="14">
        <v>2.11</v>
      </c>
      <c r="V1026" s="14">
        <v>2.2549999999999999</v>
      </c>
      <c r="X1026" s="14">
        <v>2.3450000000000002</v>
      </c>
      <c r="Y1026" s="14">
        <v>2.36</v>
      </c>
    </row>
    <row r="1027" spans="1:25" x14ac:dyDescent="0.25">
      <c r="A1027" s="18">
        <v>36268</v>
      </c>
      <c r="B1027" s="24">
        <f t="shared" si="16"/>
        <v>1023</v>
      </c>
      <c r="C1027" s="14" t="s">
        <v>202</v>
      </c>
      <c r="D1027" s="38" t="s">
        <v>260</v>
      </c>
      <c r="E1027" s="14">
        <v>2.15</v>
      </c>
      <c r="F1027" s="14">
        <v>2</v>
      </c>
      <c r="H1027" s="14">
        <v>2.15</v>
      </c>
      <c r="K1027" s="14">
        <v>2.06</v>
      </c>
      <c r="L1027" s="19">
        <v>1.94</v>
      </c>
      <c r="M1027" s="19">
        <v>1.84</v>
      </c>
      <c r="N1027" s="14">
        <v>1.8</v>
      </c>
      <c r="Q1027" s="14">
        <v>2.2949999999999999</v>
      </c>
      <c r="R1027" s="14">
        <v>2.0699999999999998</v>
      </c>
      <c r="T1027" s="14">
        <v>2.12</v>
      </c>
      <c r="U1027" s="14">
        <v>2.11</v>
      </c>
      <c r="V1027" s="14">
        <v>2.2549999999999999</v>
      </c>
      <c r="X1027" s="14">
        <v>2.3450000000000002</v>
      </c>
      <c r="Y1027" s="14">
        <v>2.36</v>
      </c>
    </row>
    <row r="1028" spans="1:25" x14ac:dyDescent="0.25">
      <c r="A1028" s="18">
        <v>36269</v>
      </c>
      <c r="B1028" s="24">
        <f t="shared" si="16"/>
        <v>1024</v>
      </c>
      <c r="C1028" s="14" t="s">
        <v>196</v>
      </c>
      <c r="D1028" s="38" t="s">
        <v>260</v>
      </c>
      <c r="E1028" s="14">
        <v>2.1150000000000002</v>
      </c>
      <c r="F1028" s="14">
        <v>1.9650000000000001</v>
      </c>
      <c r="H1028" s="14">
        <v>2.12</v>
      </c>
      <c r="K1028" s="14">
        <v>2.0099999999999998</v>
      </c>
      <c r="L1028" s="19">
        <v>1.905</v>
      </c>
      <c r="M1028" s="19">
        <v>1.84</v>
      </c>
      <c r="N1028" s="14">
        <v>1.76</v>
      </c>
      <c r="Q1028" s="14">
        <v>2.2799999999999998</v>
      </c>
      <c r="R1028" s="14">
        <v>2.0649999999999999</v>
      </c>
      <c r="T1028" s="14">
        <v>2.0449999999999999</v>
      </c>
      <c r="U1028" s="14">
        <v>2.04</v>
      </c>
      <c r="V1028" s="14">
        <v>2.145</v>
      </c>
      <c r="X1028" s="14">
        <v>2.35</v>
      </c>
      <c r="Y1028" s="14">
        <v>2.355</v>
      </c>
    </row>
    <row r="1029" spans="1:25" x14ac:dyDescent="0.25">
      <c r="A1029" s="18">
        <v>36270</v>
      </c>
      <c r="B1029" s="24">
        <f t="shared" si="16"/>
        <v>1025</v>
      </c>
      <c r="C1029" s="14" t="s">
        <v>197</v>
      </c>
      <c r="D1029" s="38" t="s">
        <v>260</v>
      </c>
      <c r="E1029" s="14">
        <v>2.1800000000000002</v>
      </c>
      <c r="F1029" s="14">
        <v>2.0150000000000001</v>
      </c>
      <c r="H1029" s="14">
        <v>2.1850000000000001</v>
      </c>
      <c r="K1029" s="14">
        <v>2.0649999999999999</v>
      </c>
      <c r="L1029" s="19">
        <v>1.9650000000000001</v>
      </c>
      <c r="M1029" s="19">
        <v>1.895</v>
      </c>
      <c r="N1029" s="14">
        <v>1.825</v>
      </c>
      <c r="Q1029" s="14">
        <v>2.3650000000000002</v>
      </c>
      <c r="R1029" s="14">
        <v>2.12</v>
      </c>
      <c r="T1029" s="14">
        <v>2.085</v>
      </c>
      <c r="U1029" s="14">
        <v>2.09</v>
      </c>
      <c r="V1029" s="14">
        <v>2.1800000000000002</v>
      </c>
      <c r="X1029" s="14">
        <v>2.4249999999999998</v>
      </c>
      <c r="Y1029" s="14">
        <v>2.4249999999999998</v>
      </c>
    </row>
    <row r="1030" spans="1:25" x14ac:dyDescent="0.25">
      <c r="A1030" s="18">
        <v>36271</v>
      </c>
      <c r="B1030" s="24">
        <f t="shared" si="16"/>
        <v>1026</v>
      </c>
      <c r="C1030" s="14" t="s">
        <v>198</v>
      </c>
      <c r="D1030" s="38" t="s">
        <v>260</v>
      </c>
      <c r="E1030" s="14">
        <v>2.1749999999999998</v>
      </c>
      <c r="F1030" s="14">
        <v>2.0049999999999999</v>
      </c>
      <c r="H1030" s="14">
        <v>2.2000000000000002</v>
      </c>
      <c r="K1030" s="14">
        <v>2.0649999999999999</v>
      </c>
      <c r="L1030" s="19">
        <v>1.9550000000000001</v>
      </c>
      <c r="M1030" s="19">
        <v>1.92</v>
      </c>
      <c r="N1030" s="14">
        <v>1.86</v>
      </c>
      <c r="Q1030" s="14">
        <v>2.355</v>
      </c>
      <c r="R1030" s="14">
        <v>2.125</v>
      </c>
      <c r="T1030" s="14">
        <v>2.09</v>
      </c>
      <c r="U1030" s="14">
        <v>2.085</v>
      </c>
      <c r="V1030" s="14">
        <v>2.19</v>
      </c>
      <c r="X1030" s="14">
        <v>2.4</v>
      </c>
      <c r="Y1030" s="14">
        <v>2.4049999999999998</v>
      </c>
    </row>
    <row r="1031" spans="1:25" x14ac:dyDescent="0.25">
      <c r="A1031" s="18">
        <v>36272</v>
      </c>
      <c r="B1031" s="24">
        <f t="shared" si="16"/>
        <v>1027</v>
      </c>
      <c r="C1031" s="14" t="s">
        <v>199</v>
      </c>
      <c r="D1031" s="38" t="s">
        <v>260</v>
      </c>
      <c r="E1031" s="14">
        <v>2.25</v>
      </c>
      <c r="F1031" s="14">
        <v>2.0649999999999999</v>
      </c>
      <c r="H1031" s="14">
        <v>2.2749999999999999</v>
      </c>
      <c r="K1031" s="14">
        <v>2.1549999999999998</v>
      </c>
      <c r="L1031" s="19">
        <v>2.02</v>
      </c>
      <c r="M1031" s="19">
        <v>1.9750000000000001</v>
      </c>
      <c r="N1031" s="14">
        <v>1.9350000000000001</v>
      </c>
      <c r="Q1031" s="14">
        <v>2.41</v>
      </c>
      <c r="R1031" s="14">
        <v>2.1850000000000001</v>
      </c>
      <c r="T1031" s="14">
        <v>2.165</v>
      </c>
      <c r="U1031" s="14">
        <v>2.165</v>
      </c>
      <c r="V1031" s="14">
        <v>2.2549999999999999</v>
      </c>
      <c r="X1031" s="14">
        <v>2.4750000000000001</v>
      </c>
      <c r="Y1031" s="14">
        <v>2.4750000000000001</v>
      </c>
    </row>
    <row r="1032" spans="1:25" x14ac:dyDescent="0.25">
      <c r="A1032" s="18">
        <v>36273</v>
      </c>
      <c r="B1032" s="24">
        <f t="shared" ref="B1032:B1095" si="17">B1031+1</f>
        <v>1028</v>
      </c>
      <c r="C1032" s="14" t="s">
        <v>200</v>
      </c>
      <c r="D1032" s="38" t="s">
        <v>260</v>
      </c>
      <c r="E1032" s="14">
        <v>2.2349999999999999</v>
      </c>
      <c r="F1032" s="14">
        <v>2.0550000000000002</v>
      </c>
      <c r="H1032" s="14">
        <v>2.2599999999999998</v>
      </c>
      <c r="K1032" s="14">
        <v>2.15</v>
      </c>
      <c r="L1032" s="19">
        <v>1.9850000000000001</v>
      </c>
      <c r="M1032" s="19">
        <v>1.9550000000000001</v>
      </c>
      <c r="N1032" s="14">
        <v>1.915</v>
      </c>
      <c r="Q1032" s="14">
        <v>2.39</v>
      </c>
      <c r="R1032" s="14">
        <v>2.1749999999999998</v>
      </c>
      <c r="T1032" s="14">
        <v>2.165</v>
      </c>
      <c r="U1032" s="14">
        <v>2.17</v>
      </c>
      <c r="V1032" s="14">
        <v>2.23</v>
      </c>
      <c r="X1032" s="14">
        <v>2.4649999999999999</v>
      </c>
      <c r="Y1032" s="14">
        <v>2.4750000000000001</v>
      </c>
    </row>
    <row r="1033" spans="1:25" x14ac:dyDescent="0.25">
      <c r="A1033" s="18">
        <v>36274</v>
      </c>
      <c r="B1033" s="24">
        <f t="shared" si="17"/>
        <v>1029</v>
      </c>
      <c r="C1033" s="14" t="s">
        <v>201</v>
      </c>
      <c r="D1033" s="38" t="s">
        <v>260</v>
      </c>
      <c r="E1033" s="14">
        <v>2.2349999999999999</v>
      </c>
      <c r="F1033" s="14">
        <v>2.0550000000000002</v>
      </c>
      <c r="H1033" s="14">
        <v>2.2599999999999998</v>
      </c>
      <c r="K1033" s="14">
        <v>2.15</v>
      </c>
      <c r="L1033" s="19">
        <v>1.9850000000000001</v>
      </c>
      <c r="M1033" s="19">
        <v>1.9550000000000001</v>
      </c>
      <c r="N1033" s="14">
        <v>1.915</v>
      </c>
      <c r="Q1033" s="14">
        <v>2.39</v>
      </c>
      <c r="R1033" s="14">
        <v>2.1749999999999998</v>
      </c>
      <c r="T1033" s="14">
        <v>2.165</v>
      </c>
      <c r="U1033" s="14">
        <v>2.17</v>
      </c>
      <c r="V1033" s="14">
        <v>2.23</v>
      </c>
      <c r="X1033" s="14">
        <v>2.4649999999999999</v>
      </c>
      <c r="Y1033" s="14">
        <v>2.4750000000000001</v>
      </c>
    </row>
    <row r="1034" spans="1:25" x14ac:dyDescent="0.25">
      <c r="A1034" s="18">
        <v>36275</v>
      </c>
      <c r="B1034" s="24">
        <f t="shared" si="17"/>
        <v>1030</v>
      </c>
      <c r="C1034" s="14" t="s">
        <v>202</v>
      </c>
      <c r="D1034" s="38" t="s">
        <v>260</v>
      </c>
      <c r="E1034" s="14">
        <v>2.2349999999999999</v>
      </c>
      <c r="F1034" s="14">
        <v>2.0550000000000002</v>
      </c>
      <c r="H1034" s="14">
        <v>2.2599999999999998</v>
      </c>
      <c r="K1034" s="14">
        <v>2.15</v>
      </c>
      <c r="L1034" s="19">
        <v>1.9850000000000001</v>
      </c>
      <c r="M1034" s="19">
        <v>1.9550000000000001</v>
      </c>
      <c r="N1034" s="14">
        <v>1.915</v>
      </c>
      <c r="Q1034" s="14">
        <v>2.39</v>
      </c>
      <c r="R1034" s="14">
        <v>2.1749999999999998</v>
      </c>
      <c r="T1034" s="14">
        <v>2.165</v>
      </c>
      <c r="U1034" s="14">
        <v>2.17</v>
      </c>
      <c r="V1034" s="14">
        <v>2.23</v>
      </c>
      <c r="X1034" s="14">
        <v>2.4649999999999999</v>
      </c>
      <c r="Y1034" s="14">
        <v>2.4750000000000001</v>
      </c>
    </row>
    <row r="1035" spans="1:25" x14ac:dyDescent="0.25">
      <c r="A1035" s="18">
        <v>36276</v>
      </c>
      <c r="B1035" s="24">
        <f t="shared" si="17"/>
        <v>1031</v>
      </c>
      <c r="C1035" s="14" t="s">
        <v>196</v>
      </c>
      <c r="D1035" s="38" t="s">
        <v>260</v>
      </c>
      <c r="E1035" s="14">
        <v>2.23</v>
      </c>
      <c r="F1035" s="14">
        <v>2.0350000000000001</v>
      </c>
      <c r="H1035" s="14">
        <v>2.2349999999999999</v>
      </c>
      <c r="K1035" s="14">
        <v>2.1150000000000002</v>
      </c>
      <c r="L1035" s="19">
        <v>1.97</v>
      </c>
      <c r="M1035" s="19">
        <v>1.925</v>
      </c>
      <c r="N1035" s="14">
        <v>1.905</v>
      </c>
      <c r="Q1035" s="14">
        <v>2.39</v>
      </c>
      <c r="R1035" s="14">
        <v>2.1800000000000002</v>
      </c>
      <c r="T1035" s="14">
        <v>2.09</v>
      </c>
      <c r="U1035" s="14">
        <v>2.105</v>
      </c>
      <c r="V1035" s="14">
        <v>2.2349999999999999</v>
      </c>
      <c r="X1035" s="14">
        <v>2.4449999999999998</v>
      </c>
      <c r="Y1035" s="14">
        <v>2.4550000000000001</v>
      </c>
    </row>
    <row r="1036" spans="1:25" x14ac:dyDescent="0.25">
      <c r="A1036" s="18">
        <v>36277</v>
      </c>
      <c r="B1036" s="24">
        <f t="shared" si="17"/>
        <v>1032</v>
      </c>
      <c r="C1036" s="14" t="s">
        <v>197</v>
      </c>
      <c r="D1036" s="38" t="s">
        <v>260</v>
      </c>
      <c r="E1036" s="14">
        <v>2.33</v>
      </c>
      <c r="F1036" s="14">
        <v>2.145</v>
      </c>
      <c r="H1036" s="14">
        <v>2.3250000000000002</v>
      </c>
      <c r="K1036" s="14">
        <v>2.165</v>
      </c>
      <c r="L1036" s="19">
        <v>2.0699999999999998</v>
      </c>
      <c r="M1036" s="19">
        <v>2.02</v>
      </c>
      <c r="N1036" s="14">
        <v>2.0150000000000001</v>
      </c>
      <c r="Q1036" s="14">
        <v>2.5</v>
      </c>
      <c r="R1036" s="14">
        <v>2.27</v>
      </c>
      <c r="T1036" s="14">
        <v>2.125</v>
      </c>
      <c r="U1036" s="14">
        <v>2.1549999999999998</v>
      </c>
      <c r="V1036" s="14">
        <v>2.375</v>
      </c>
      <c r="X1036" s="14">
        <v>2.5550000000000002</v>
      </c>
      <c r="Y1036" s="14">
        <v>2.56</v>
      </c>
    </row>
    <row r="1037" spans="1:25" x14ac:dyDescent="0.25">
      <c r="A1037" s="18">
        <v>36278</v>
      </c>
      <c r="B1037" s="24">
        <f t="shared" si="17"/>
        <v>1033</v>
      </c>
      <c r="C1037" s="14" t="s">
        <v>198</v>
      </c>
      <c r="D1037" s="38" t="s">
        <v>260</v>
      </c>
      <c r="E1037" s="14">
        <v>2.31</v>
      </c>
      <c r="F1037" s="14">
        <v>2.14</v>
      </c>
      <c r="H1037" s="14">
        <v>2.3149999999999999</v>
      </c>
      <c r="K1037" s="14">
        <v>2.17</v>
      </c>
      <c r="L1037" s="19">
        <v>2.06</v>
      </c>
      <c r="M1037" s="19">
        <v>2.0099999999999998</v>
      </c>
      <c r="N1037" s="14">
        <v>2</v>
      </c>
      <c r="Q1037" s="14">
        <v>2.4750000000000001</v>
      </c>
      <c r="R1037" s="14">
        <v>2.2599999999999998</v>
      </c>
      <c r="T1037" s="14">
        <v>2.12</v>
      </c>
      <c r="U1037" s="14">
        <v>2.1349999999999998</v>
      </c>
      <c r="V1037" s="14">
        <v>2.37</v>
      </c>
      <c r="X1037" s="14">
        <v>2.5449999999999999</v>
      </c>
      <c r="Y1037" s="14">
        <v>2.5499999999999998</v>
      </c>
    </row>
    <row r="1038" spans="1:25" x14ac:dyDescent="0.25">
      <c r="A1038" s="18">
        <v>36279</v>
      </c>
      <c r="B1038" s="24">
        <f t="shared" si="17"/>
        <v>1034</v>
      </c>
      <c r="C1038" s="14" t="s">
        <v>199</v>
      </c>
      <c r="D1038" s="38" t="s">
        <v>260</v>
      </c>
      <c r="E1038" s="14">
        <v>2.34</v>
      </c>
      <c r="F1038" s="14">
        <v>2.1800000000000002</v>
      </c>
      <c r="H1038" s="14">
        <v>2.335</v>
      </c>
      <c r="K1038" s="14">
        <v>2.1949999999999998</v>
      </c>
      <c r="L1038" s="19">
        <v>2.085</v>
      </c>
      <c r="M1038" s="19">
        <v>2.04</v>
      </c>
      <c r="N1038" s="14">
        <v>2.0249999999999999</v>
      </c>
      <c r="Q1038" s="14">
        <v>2.52</v>
      </c>
      <c r="R1038" s="14">
        <v>2.2450000000000001</v>
      </c>
      <c r="T1038" s="14">
        <v>2.165</v>
      </c>
      <c r="U1038" s="14">
        <v>2.165</v>
      </c>
      <c r="V1038" s="14">
        <v>2.39</v>
      </c>
      <c r="X1038" s="14">
        <v>2.5750000000000002</v>
      </c>
      <c r="Y1038" s="14">
        <v>2.5750000000000002</v>
      </c>
    </row>
    <row r="1039" spans="1:25" x14ac:dyDescent="0.25">
      <c r="A1039" s="18">
        <v>36280</v>
      </c>
      <c r="B1039" s="24">
        <f t="shared" si="17"/>
        <v>1035</v>
      </c>
      <c r="C1039" s="14" t="s">
        <v>200</v>
      </c>
      <c r="D1039" s="38" t="s">
        <v>261</v>
      </c>
      <c r="E1039" s="14">
        <v>2.27</v>
      </c>
      <c r="F1039" s="14">
        <v>2.0499999999999998</v>
      </c>
      <c r="H1039" s="14">
        <v>2.29</v>
      </c>
      <c r="K1039" s="14">
        <v>2.12</v>
      </c>
      <c r="L1039" s="19">
        <v>1.8</v>
      </c>
      <c r="M1039" s="19">
        <v>1.84</v>
      </c>
      <c r="N1039" s="14">
        <v>1.835</v>
      </c>
      <c r="Q1039" s="14">
        <v>2.4249999999999998</v>
      </c>
      <c r="R1039" s="14">
        <v>2.16</v>
      </c>
      <c r="T1039" s="14">
        <v>2.1150000000000002</v>
      </c>
      <c r="U1039" s="14">
        <v>2.125</v>
      </c>
      <c r="V1039" s="14">
        <v>2.3050000000000002</v>
      </c>
      <c r="X1039" s="14">
        <v>2.4649999999999999</v>
      </c>
      <c r="Y1039" s="14">
        <v>2.4849999999999999</v>
      </c>
    </row>
    <row r="1040" spans="1:25" x14ac:dyDescent="0.25">
      <c r="A1040" s="18">
        <v>36281</v>
      </c>
      <c r="B1040" s="24">
        <f t="shared" si="17"/>
        <v>1036</v>
      </c>
      <c r="C1040" s="14" t="s">
        <v>201</v>
      </c>
      <c r="D1040" s="38" t="s">
        <v>261</v>
      </c>
      <c r="E1040" s="14">
        <v>2.27</v>
      </c>
      <c r="F1040" s="14">
        <v>2.0499999999999998</v>
      </c>
      <c r="H1040" s="14">
        <v>2.29</v>
      </c>
      <c r="K1040" s="14">
        <v>2.12</v>
      </c>
      <c r="L1040" s="19">
        <v>1.8</v>
      </c>
      <c r="M1040" s="19">
        <v>1.84</v>
      </c>
      <c r="N1040" s="14">
        <v>1.835</v>
      </c>
      <c r="Q1040" s="14">
        <v>2.4249999999999998</v>
      </c>
      <c r="R1040" s="14">
        <v>2.16</v>
      </c>
      <c r="T1040" s="14">
        <v>2.1150000000000002</v>
      </c>
      <c r="U1040" s="14">
        <v>2.125</v>
      </c>
      <c r="V1040" s="14">
        <v>2.3050000000000002</v>
      </c>
      <c r="X1040" s="14">
        <v>2.4649999999999999</v>
      </c>
      <c r="Y1040" s="14">
        <v>2.4849999999999999</v>
      </c>
    </row>
    <row r="1041" spans="1:25" x14ac:dyDescent="0.25">
      <c r="A1041" s="18">
        <v>36282</v>
      </c>
      <c r="B1041" s="24">
        <f t="shared" si="17"/>
        <v>1037</v>
      </c>
      <c r="C1041" s="14" t="s">
        <v>202</v>
      </c>
      <c r="D1041" s="38" t="s">
        <v>261</v>
      </c>
      <c r="E1041" s="14">
        <v>2.27</v>
      </c>
      <c r="F1041" s="14">
        <v>2.0499999999999998</v>
      </c>
      <c r="H1041" s="14">
        <v>2.29</v>
      </c>
      <c r="K1041" s="14">
        <v>2.12</v>
      </c>
      <c r="L1041" s="19">
        <v>1.8</v>
      </c>
      <c r="M1041" s="19">
        <v>1.84</v>
      </c>
      <c r="N1041" s="14">
        <v>1.835</v>
      </c>
      <c r="Q1041" s="14">
        <v>2.4249999999999998</v>
      </c>
      <c r="R1041" s="14">
        <v>2.16</v>
      </c>
      <c r="T1041" s="14">
        <v>2.1150000000000002</v>
      </c>
      <c r="U1041" s="14">
        <v>2.125</v>
      </c>
      <c r="V1041" s="14">
        <v>2.3050000000000002</v>
      </c>
      <c r="X1041" s="14">
        <v>2.4649999999999999</v>
      </c>
      <c r="Y1041" s="14">
        <v>2.4849999999999999</v>
      </c>
    </row>
    <row r="1042" spans="1:25" x14ac:dyDescent="0.25">
      <c r="A1042" s="18">
        <v>36283</v>
      </c>
      <c r="B1042" s="24">
        <f t="shared" si="17"/>
        <v>1038</v>
      </c>
      <c r="C1042" s="14" t="s">
        <v>196</v>
      </c>
      <c r="D1042" s="38" t="s">
        <v>261</v>
      </c>
      <c r="E1042" s="14">
        <v>2.2200000000000002</v>
      </c>
      <c r="F1042" s="14">
        <v>2.04</v>
      </c>
      <c r="H1042" s="14">
        <v>2.21</v>
      </c>
      <c r="K1042" s="14">
        <v>2.0649999999999999</v>
      </c>
      <c r="L1042" s="19">
        <v>1.92</v>
      </c>
      <c r="M1042" s="19">
        <v>1.915</v>
      </c>
      <c r="N1042" s="14">
        <v>1.845</v>
      </c>
      <c r="Q1042" s="14">
        <v>2.3650000000000002</v>
      </c>
      <c r="R1042" s="14">
        <v>2.17</v>
      </c>
      <c r="T1042" s="14">
        <v>2.085</v>
      </c>
      <c r="U1042" s="14">
        <v>2.0950000000000002</v>
      </c>
      <c r="V1042" s="14">
        <v>2.2749999999999999</v>
      </c>
      <c r="X1042" s="14">
        <v>2.4249999999999998</v>
      </c>
      <c r="Y1042" s="14">
        <v>2.4300000000000002</v>
      </c>
    </row>
    <row r="1043" spans="1:25" x14ac:dyDescent="0.25">
      <c r="A1043" s="18">
        <v>36284</v>
      </c>
      <c r="B1043" s="24">
        <f t="shared" si="17"/>
        <v>1039</v>
      </c>
      <c r="C1043" s="14" t="s">
        <v>197</v>
      </c>
      <c r="D1043" s="38" t="s">
        <v>261</v>
      </c>
      <c r="E1043" s="14">
        <v>2.3149999999999999</v>
      </c>
      <c r="F1043" s="14">
        <v>2.13</v>
      </c>
      <c r="H1043" s="14">
        <v>2.31</v>
      </c>
      <c r="K1043" s="14">
        <v>2.1800000000000002</v>
      </c>
      <c r="L1043" s="19">
        <v>1.9550000000000001</v>
      </c>
      <c r="M1043" s="19">
        <v>1.98</v>
      </c>
      <c r="N1043" s="14">
        <v>1.905</v>
      </c>
      <c r="Q1043" s="14">
        <v>2.4700000000000002</v>
      </c>
      <c r="R1043" s="14">
        <v>2.21</v>
      </c>
      <c r="T1043" s="14">
        <v>2.2000000000000002</v>
      </c>
      <c r="U1043" s="14">
        <v>2.2149999999999999</v>
      </c>
      <c r="V1043" s="14">
        <v>2.38</v>
      </c>
      <c r="X1043" s="14">
        <v>2.5049999999999999</v>
      </c>
      <c r="Y1043" s="14">
        <v>2.5249999999999999</v>
      </c>
    </row>
    <row r="1044" spans="1:25" x14ac:dyDescent="0.25">
      <c r="A1044" s="18">
        <v>36285</v>
      </c>
      <c r="B1044" s="24">
        <f t="shared" si="17"/>
        <v>1040</v>
      </c>
      <c r="C1044" s="14" t="s">
        <v>198</v>
      </c>
      <c r="D1044" s="38" t="s">
        <v>261</v>
      </c>
      <c r="E1044" s="14">
        <v>2.3650000000000002</v>
      </c>
      <c r="F1044" s="14">
        <v>2.21</v>
      </c>
      <c r="H1044" s="14">
        <v>2.3650000000000002</v>
      </c>
      <c r="K1044" s="14">
        <v>2.2400000000000002</v>
      </c>
      <c r="L1044" s="19">
        <v>2.06</v>
      </c>
      <c r="M1044" s="19">
        <v>2.04</v>
      </c>
      <c r="N1044" s="14">
        <v>1.98</v>
      </c>
      <c r="Q1044" s="14">
        <v>2.52</v>
      </c>
      <c r="R1044" s="14">
        <v>2.2650000000000001</v>
      </c>
      <c r="T1044" s="14">
        <v>2.2749999999999999</v>
      </c>
      <c r="U1044" s="14">
        <v>2.2799999999999998</v>
      </c>
      <c r="V1044" s="14">
        <v>2.44</v>
      </c>
      <c r="X1044" s="14">
        <v>2.5750000000000002</v>
      </c>
      <c r="Y1044" s="14">
        <v>2.58</v>
      </c>
    </row>
    <row r="1045" spans="1:25" x14ac:dyDescent="0.25">
      <c r="A1045" s="18">
        <v>36286</v>
      </c>
      <c r="B1045" s="24">
        <f t="shared" si="17"/>
        <v>1041</v>
      </c>
      <c r="C1045" s="14" t="s">
        <v>199</v>
      </c>
      <c r="D1045" s="38" t="s">
        <v>261</v>
      </c>
      <c r="E1045" s="14">
        <v>2.335</v>
      </c>
      <c r="F1045" s="14">
        <v>2.1800000000000002</v>
      </c>
      <c r="H1045" s="14">
        <v>2.335</v>
      </c>
      <c r="K1045" s="14">
        <v>2.2050000000000001</v>
      </c>
      <c r="L1045" s="19">
        <v>2.02</v>
      </c>
      <c r="M1045" s="19">
        <v>1.9950000000000001</v>
      </c>
      <c r="N1045" s="14">
        <v>1.9550000000000001</v>
      </c>
      <c r="Q1045" s="14">
        <v>2.4700000000000002</v>
      </c>
      <c r="R1045" s="14">
        <v>2.2349999999999999</v>
      </c>
      <c r="T1045" s="14">
        <v>2.2250000000000001</v>
      </c>
      <c r="U1045" s="14">
        <v>2.23</v>
      </c>
      <c r="V1045" s="14">
        <v>2.39</v>
      </c>
      <c r="X1045" s="14">
        <v>2.5249999999999999</v>
      </c>
      <c r="Y1045" s="14">
        <v>2.5299999999999998</v>
      </c>
    </row>
    <row r="1046" spans="1:25" x14ac:dyDescent="0.25">
      <c r="A1046" s="18">
        <v>36287</v>
      </c>
      <c r="B1046" s="24">
        <f t="shared" si="17"/>
        <v>1042</v>
      </c>
      <c r="C1046" s="14" t="s">
        <v>200</v>
      </c>
      <c r="D1046" s="38" t="s">
        <v>261</v>
      </c>
      <c r="E1046" s="14">
        <v>2.2549999999999999</v>
      </c>
      <c r="F1046" s="14">
        <v>2.0699999999999998</v>
      </c>
      <c r="H1046" s="14">
        <v>2.2400000000000002</v>
      </c>
      <c r="K1046" s="14">
        <v>2.1150000000000002</v>
      </c>
      <c r="L1046" s="19">
        <v>1.855</v>
      </c>
      <c r="M1046" s="19">
        <v>1.865</v>
      </c>
      <c r="N1046" s="14">
        <v>1.845</v>
      </c>
      <c r="Q1046" s="14">
        <v>2.395</v>
      </c>
      <c r="R1046" s="14">
        <v>2.165</v>
      </c>
      <c r="T1046" s="14">
        <v>2.14</v>
      </c>
      <c r="U1046" s="14">
        <v>2.14</v>
      </c>
      <c r="V1046" s="14">
        <v>2.3050000000000002</v>
      </c>
      <c r="X1046" s="14">
        <v>2.4350000000000001</v>
      </c>
      <c r="Y1046" s="14">
        <v>2.4449999999999998</v>
      </c>
    </row>
    <row r="1047" spans="1:25" x14ac:dyDescent="0.25">
      <c r="A1047" s="18">
        <v>36288</v>
      </c>
      <c r="B1047" s="24">
        <f t="shared" si="17"/>
        <v>1043</v>
      </c>
      <c r="C1047" s="14" t="s">
        <v>201</v>
      </c>
      <c r="D1047" s="38" t="s">
        <v>261</v>
      </c>
      <c r="E1047" s="14">
        <v>2.2549999999999999</v>
      </c>
      <c r="F1047" s="14">
        <v>2.0699999999999998</v>
      </c>
      <c r="H1047" s="14">
        <v>2.2400000000000002</v>
      </c>
      <c r="K1047" s="14">
        <v>2.1150000000000002</v>
      </c>
      <c r="L1047" s="19">
        <v>1.855</v>
      </c>
      <c r="M1047" s="19">
        <v>1.865</v>
      </c>
      <c r="N1047" s="14">
        <v>1.845</v>
      </c>
      <c r="Q1047" s="14">
        <v>2.395</v>
      </c>
      <c r="R1047" s="14">
        <v>2.165</v>
      </c>
      <c r="T1047" s="14">
        <v>2.14</v>
      </c>
      <c r="U1047" s="14">
        <v>2.14</v>
      </c>
      <c r="V1047" s="14">
        <v>2.3050000000000002</v>
      </c>
      <c r="X1047" s="14">
        <v>2.4350000000000001</v>
      </c>
      <c r="Y1047" s="14">
        <v>2.4449999999999998</v>
      </c>
    </row>
    <row r="1048" spans="1:25" x14ac:dyDescent="0.25">
      <c r="A1048" s="18">
        <v>36289</v>
      </c>
      <c r="B1048" s="24">
        <f t="shared" si="17"/>
        <v>1044</v>
      </c>
      <c r="C1048" s="14" t="s">
        <v>202</v>
      </c>
      <c r="D1048" s="38" t="s">
        <v>261</v>
      </c>
      <c r="E1048" s="14">
        <v>2.2549999999999999</v>
      </c>
      <c r="F1048" s="14">
        <v>2.0699999999999998</v>
      </c>
      <c r="H1048" s="14">
        <v>2.2400000000000002</v>
      </c>
      <c r="K1048" s="14">
        <v>2.1150000000000002</v>
      </c>
      <c r="L1048" s="19">
        <v>1.855</v>
      </c>
      <c r="M1048" s="19">
        <v>1.865</v>
      </c>
      <c r="N1048" s="14">
        <v>1.845</v>
      </c>
      <c r="Q1048" s="14">
        <v>2.395</v>
      </c>
      <c r="R1048" s="14">
        <v>2.165</v>
      </c>
      <c r="T1048" s="14">
        <v>2.14</v>
      </c>
      <c r="U1048" s="14">
        <v>2.14</v>
      </c>
      <c r="V1048" s="14">
        <v>2.3050000000000002</v>
      </c>
      <c r="X1048" s="14">
        <v>2.4350000000000001</v>
      </c>
      <c r="Y1048" s="14">
        <v>2.4449999999999998</v>
      </c>
    </row>
    <row r="1049" spans="1:25" x14ac:dyDescent="0.25">
      <c r="A1049" s="18">
        <v>36290</v>
      </c>
      <c r="B1049" s="24">
        <f t="shared" si="17"/>
        <v>1045</v>
      </c>
      <c r="C1049" s="14" t="s">
        <v>196</v>
      </c>
      <c r="D1049" s="38" t="s">
        <v>261</v>
      </c>
      <c r="E1049" s="14">
        <v>2.2599999999999998</v>
      </c>
      <c r="F1049" s="14">
        <v>2.105</v>
      </c>
      <c r="H1049" s="14">
        <v>2.2549999999999999</v>
      </c>
      <c r="K1049" s="14">
        <v>2.1150000000000002</v>
      </c>
      <c r="L1049" s="19">
        <v>2.0249999999999999</v>
      </c>
      <c r="M1049" s="19">
        <v>1.9950000000000001</v>
      </c>
      <c r="N1049" s="14">
        <v>1.925</v>
      </c>
      <c r="Q1049" s="14">
        <v>2.4049999999999998</v>
      </c>
      <c r="R1049" s="14">
        <v>2.2050000000000001</v>
      </c>
      <c r="T1049" s="14">
        <v>2.145</v>
      </c>
      <c r="U1049" s="14">
        <v>2.1549999999999998</v>
      </c>
      <c r="V1049" s="14">
        <v>2.29</v>
      </c>
      <c r="X1049" s="14">
        <v>2.4449999999999998</v>
      </c>
      <c r="Y1049" s="14">
        <v>2.4550000000000001</v>
      </c>
    </row>
    <row r="1050" spans="1:25" x14ac:dyDescent="0.25">
      <c r="A1050" s="18">
        <v>36291</v>
      </c>
      <c r="B1050" s="24">
        <f t="shared" si="17"/>
        <v>1046</v>
      </c>
      <c r="C1050" s="14" t="s">
        <v>197</v>
      </c>
      <c r="D1050" s="38" t="s">
        <v>261</v>
      </c>
      <c r="E1050" s="14">
        <v>2.29</v>
      </c>
      <c r="F1050" s="14">
        <v>2.16</v>
      </c>
      <c r="H1050" s="14">
        <v>2.3149999999999999</v>
      </c>
      <c r="K1050" s="14">
        <v>2.1549999999999998</v>
      </c>
      <c r="L1050" s="19">
        <v>2.125</v>
      </c>
      <c r="M1050" s="19">
        <v>2.08</v>
      </c>
      <c r="N1050" s="14">
        <v>1.98</v>
      </c>
      <c r="Q1050" s="14">
        <v>2.41</v>
      </c>
      <c r="R1050" s="14">
        <v>2.2599999999999998</v>
      </c>
      <c r="T1050" s="14">
        <v>2.1850000000000001</v>
      </c>
      <c r="U1050" s="14">
        <v>2.1949999999999998</v>
      </c>
      <c r="V1050" s="14">
        <v>2.34</v>
      </c>
      <c r="X1050" s="14">
        <v>2.4550000000000001</v>
      </c>
      <c r="Y1050" s="14">
        <v>2.4700000000000002</v>
      </c>
    </row>
    <row r="1051" spans="1:25" x14ac:dyDescent="0.25">
      <c r="A1051" s="18">
        <v>36292</v>
      </c>
      <c r="B1051" s="24">
        <f t="shared" si="17"/>
        <v>1047</v>
      </c>
      <c r="C1051" s="14" t="s">
        <v>198</v>
      </c>
      <c r="D1051" s="38" t="s">
        <v>261</v>
      </c>
      <c r="E1051" s="14">
        <v>2.19</v>
      </c>
      <c r="F1051" s="14">
        <v>2.085</v>
      </c>
      <c r="H1051" s="14">
        <v>2.2149999999999999</v>
      </c>
      <c r="K1051" s="14">
        <v>2.08</v>
      </c>
      <c r="L1051" s="19">
        <v>2.0449999999999999</v>
      </c>
      <c r="M1051" s="19">
        <v>1.9950000000000001</v>
      </c>
      <c r="N1051" s="14">
        <v>1.92</v>
      </c>
      <c r="Q1051" s="14">
        <v>2.34</v>
      </c>
      <c r="R1051" s="14">
        <v>2.2000000000000002</v>
      </c>
      <c r="T1051" s="14">
        <v>2.1349999999999998</v>
      </c>
      <c r="U1051" s="14">
        <v>2.13</v>
      </c>
      <c r="V1051" s="14">
        <v>2.25</v>
      </c>
      <c r="X1051" s="14">
        <v>2.3849999999999998</v>
      </c>
      <c r="Y1051" s="14">
        <v>2.4</v>
      </c>
    </row>
    <row r="1052" spans="1:25" x14ac:dyDescent="0.25">
      <c r="A1052" s="18">
        <v>36293</v>
      </c>
      <c r="B1052" s="24">
        <f t="shared" si="17"/>
        <v>1048</v>
      </c>
      <c r="C1052" s="14" t="s">
        <v>199</v>
      </c>
      <c r="D1052" s="38" t="s">
        <v>261</v>
      </c>
      <c r="E1052" s="14">
        <v>2.21</v>
      </c>
      <c r="F1052" s="14">
        <v>2.08</v>
      </c>
      <c r="H1052" s="14">
        <v>2.2200000000000002</v>
      </c>
      <c r="K1052" s="14">
        <v>2.09</v>
      </c>
      <c r="L1052" s="19">
        <v>2.0099999999999998</v>
      </c>
      <c r="M1052" s="19">
        <v>2.0099999999999998</v>
      </c>
      <c r="N1052" s="14">
        <v>1.9750000000000001</v>
      </c>
      <c r="Q1052" s="14">
        <v>2.3650000000000002</v>
      </c>
      <c r="R1052" s="14">
        <v>2.21</v>
      </c>
      <c r="T1052" s="14">
        <v>2.13</v>
      </c>
      <c r="U1052" s="14">
        <v>2.13</v>
      </c>
      <c r="V1052" s="14">
        <v>2.27</v>
      </c>
      <c r="X1052" s="14">
        <v>2.41</v>
      </c>
      <c r="Y1052" s="14">
        <v>2.415</v>
      </c>
    </row>
    <row r="1053" spans="1:25" x14ac:dyDescent="0.25">
      <c r="A1053" s="18">
        <v>36294</v>
      </c>
      <c r="B1053" s="24">
        <f t="shared" si="17"/>
        <v>1049</v>
      </c>
      <c r="C1053" s="14" t="s">
        <v>200</v>
      </c>
      <c r="D1053" s="38" t="s">
        <v>261</v>
      </c>
      <c r="E1053" s="14">
        <v>2.2749999999999999</v>
      </c>
      <c r="F1053" s="14">
        <v>2.16</v>
      </c>
      <c r="H1053" s="14">
        <v>2.29</v>
      </c>
      <c r="K1053" s="14">
        <v>2.16</v>
      </c>
      <c r="L1053" s="19">
        <v>2.0449999999999999</v>
      </c>
      <c r="M1053" s="19">
        <v>2.0699999999999998</v>
      </c>
      <c r="N1053" s="14">
        <v>2.0249999999999999</v>
      </c>
      <c r="Q1053" s="14">
        <v>2.4249999999999998</v>
      </c>
      <c r="R1053" s="14">
        <v>2.2450000000000001</v>
      </c>
      <c r="T1053" s="14">
        <v>2.165</v>
      </c>
      <c r="U1053" s="14">
        <v>2.17</v>
      </c>
      <c r="V1053" s="14">
        <v>2.3149999999999999</v>
      </c>
      <c r="X1053" s="14">
        <v>2.46</v>
      </c>
      <c r="Y1053" s="14">
        <v>2.4750000000000001</v>
      </c>
    </row>
    <row r="1054" spans="1:25" x14ac:dyDescent="0.25">
      <c r="A1054" s="18">
        <v>36295</v>
      </c>
      <c r="B1054" s="24">
        <f t="shared" si="17"/>
        <v>1050</v>
      </c>
      <c r="C1054" s="14" t="s">
        <v>201</v>
      </c>
      <c r="D1054" s="38" t="s">
        <v>261</v>
      </c>
      <c r="E1054" s="14">
        <v>2.2749999999999999</v>
      </c>
      <c r="F1054" s="14">
        <v>2.16</v>
      </c>
      <c r="H1054" s="14">
        <v>2.29</v>
      </c>
      <c r="K1054" s="14">
        <v>2.16</v>
      </c>
      <c r="L1054" s="19">
        <v>2.0449999999999999</v>
      </c>
      <c r="M1054" s="19">
        <v>2.0699999999999998</v>
      </c>
      <c r="N1054" s="14">
        <v>2.0249999999999999</v>
      </c>
      <c r="Q1054" s="14">
        <v>2.4249999999999998</v>
      </c>
      <c r="R1054" s="14">
        <v>2.2450000000000001</v>
      </c>
      <c r="T1054" s="14">
        <v>2.165</v>
      </c>
      <c r="U1054" s="14">
        <v>2.17</v>
      </c>
      <c r="V1054" s="14">
        <v>2.3149999999999999</v>
      </c>
      <c r="X1054" s="14">
        <v>2.46</v>
      </c>
      <c r="Y1054" s="14">
        <v>2.4750000000000001</v>
      </c>
    </row>
    <row r="1055" spans="1:25" x14ac:dyDescent="0.25">
      <c r="A1055" s="18">
        <v>36296</v>
      </c>
      <c r="B1055" s="24">
        <f t="shared" si="17"/>
        <v>1051</v>
      </c>
      <c r="C1055" s="14" t="s">
        <v>202</v>
      </c>
      <c r="D1055" s="38" t="s">
        <v>261</v>
      </c>
      <c r="E1055" s="14">
        <v>2.2749999999999999</v>
      </c>
      <c r="F1055" s="14">
        <v>2.16</v>
      </c>
      <c r="H1055" s="14">
        <v>2.29</v>
      </c>
      <c r="K1055" s="14">
        <v>2.16</v>
      </c>
      <c r="L1055" s="19">
        <v>2.0449999999999999</v>
      </c>
      <c r="M1055" s="19">
        <v>2.0699999999999998</v>
      </c>
      <c r="N1055" s="14">
        <v>2.0249999999999999</v>
      </c>
      <c r="Q1055" s="14">
        <v>2.4249999999999998</v>
      </c>
      <c r="R1055" s="14">
        <v>2.2450000000000001</v>
      </c>
      <c r="T1055" s="14">
        <v>2.165</v>
      </c>
      <c r="U1055" s="14">
        <v>2.17</v>
      </c>
      <c r="V1055" s="14">
        <v>2.3149999999999999</v>
      </c>
      <c r="X1055" s="14">
        <v>2.46</v>
      </c>
      <c r="Y1055" s="14">
        <v>2.4750000000000001</v>
      </c>
    </row>
    <row r="1056" spans="1:25" x14ac:dyDescent="0.25">
      <c r="A1056" s="18">
        <v>36297</v>
      </c>
      <c r="B1056" s="24">
        <f t="shared" si="17"/>
        <v>1052</v>
      </c>
      <c r="C1056" s="14" t="s">
        <v>196</v>
      </c>
      <c r="D1056" s="38" t="s">
        <v>261</v>
      </c>
      <c r="E1056" s="14">
        <v>2.3050000000000002</v>
      </c>
      <c r="F1056" s="14">
        <v>2.1850000000000001</v>
      </c>
      <c r="H1056" s="14">
        <v>2.3149999999999999</v>
      </c>
      <c r="K1056" s="14">
        <v>2.1850000000000001</v>
      </c>
      <c r="L1056" s="19">
        <v>2.085</v>
      </c>
      <c r="M1056" s="19">
        <v>2.1</v>
      </c>
      <c r="N1056" s="14">
        <v>2.04</v>
      </c>
      <c r="Q1056" s="14">
        <v>2.4300000000000002</v>
      </c>
      <c r="R1056" s="14">
        <v>2.2650000000000001</v>
      </c>
      <c r="T1056" s="14">
        <v>2.2050000000000001</v>
      </c>
      <c r="U1056" s="14">
        <v>2.2050000000000001</v>
      </c>
      <c r="V1056" s="14">
        <v>2.35</v>
      </c>
      <c r="X1056" s="14">
        <v>2.48</v>
      </c>
      <c r="Y1056" s="14">
        <v>2.4950000000000001</v>
      </c>
    </row>
    <row r="1057" spans="1:25" x14ac:dyDescent="0.25">
      <c r="A1057" s="18">
        <v>36298</v>
      </c>
      <c r="B1057" s="24">
        <f t="shared" si="17"/>
        <v>1053</v>
      </c>
      <c r="C1057" s="14" t="s">
        <v>197</v>
      </c>
      <c r="D1057" s="38" t="s">
        <v>261</v>
      </c>
      <c r="E1057" s="14">
        <v>2.2949999999999999</v>
      </c>
      <c r="F1057" s="14">
        <v>2.1850000000000001</v>
      </c>
      <c r="H1057" s="14">
        <v>2.31</v>
      </c>
      <c r="K1057" s="14">
        <v>2.1850000000000001</v>
      </c>
      <c r="L1057" s="19">
        <v>2.11</v>
      </c>
      <c r="M1057" s="19">
        <v>2.1</v>
      </c>
      <c r="N1057" s="14">
        <v>2.0499999999999998</v>
      </c>
      <c r="Q1057" s="14">
        <v>2.4350000000000001</v>
      </c>
      <c r="R1057" s="14">
        <v>2.2749999999999999</v>
      </c>
      <c r="T1057" s="14">
        <v>2.23</v>
      </c>
      <c r="U1057" s="14">
        <v>2.2250000000000001</v>
      </c>
      <c r="V1057" s="14">
        <v>2.355</v>
      </c>
      <c r="X1057" s="14">
        <v>2.48</v>
      </c>
      <c r="Y1057" s="14">
        <v>2.4950000000000001</v>
      </c>
    </row>
    <row r="1058" spans="1:25" x14ac:dyDescent="0.25">
      <c r="A1058" s="18">
        <v>36299</v>
      </c>
      <c r="B1058" s="24">
        <f t="shared" si="17"/>
        <v>1054</v>
      </c>
      <c r="C1058" s="14" t="s">
        <v>198</v>
      </c>
      <c r="D1058" s="38" t="s">
        <v>261</v>
      </c>
      <c r="E1058" s="14">
        <v>2.2599999999999998</v>
      </c>
      <c r="F1058" s="14">
        <v>2.15</v>
      </c>
      <c r="H1058" s="14">
        <v>2.2749999999999999</v>
      </c>
      <c r="K1058" s="14">
        <v>2.1749999999999998</v>
      </c>
      <c r="L1058" s="19">
        <v>2.085</v>
      </c>
      <c r="M1058" s="19">
        <v>2.105</v>
      </c>
      <c r="N1058" s="14">
        <v>2.06</v>
      </c>
      <c r="Q1058" s="14">
        <v>2.4</v>
      </c>
      <c r="R1058" s="14">
        <v>2.2549999999999999</v>
      </c>
      <c r="T1058" s="14">
        <v>2.2200000000000002</v>
      </c>
      <c r="U1058" s="14">
        <v>2.2349999999999999</v>
      </c>
      <c r="V1058" s="14">
        <v>2.3149999999999999</v>
      </c>
      <c r="X1058" s="14">
        <v>2.4500000000000002</v>
      </c>
      <c r="Y1058" s="14">
        <v>2.4550000000000001</v>
      </c>
    </row>
    <row r="1059" spans="1:25" x14ac:dyDescent="0.25">
      <c r="A1059" s="18">
        <v>36300</v>
      </c>
      <c r="B1059" s="24">
        <f t="shared" si="17"/>
        <v>1055</v>
      </c>
      <c r="C1059" s="14" t="s">
        <v>199</v>
      </c>
      <c r="D1059" s="38" t="s">
        <v>261</v>
      </c>
      <c r="E1059" s="14">
        <v>2.2599999999999998</v>
      </c>
      <c r="F1059" s="14">
        <v>2.1549999999999998</v>
      </c>
      <c r="H1059" s="14">
        <v>2.2749999999999999</v>
      </c>
      <c r="K1059" s="14">
        <v>2.16</v>
      </c>
      <c r="L1059" s="19">
        <v>2.0750000000000002</v>
      </c>
      <c r="M1059" s="19">
        <v>2.09</v>
      </c>
      <c r="N1059" s="14">
        <v>2.06</v>
      </c>
      <c r="Q1059" s="14">
        <v>2.4049999999999998</v>
      </c>
      <c r="R1059" s="14">
        <v>2.2599999999999998</v>
      </c>
      <c r="T1059" s="14">
        <v>2.1949999999999998</v>
      </c>
      <c r="U1059" s="14">
        <v>2.2050000000000001</v>
      </c>
      <c r="V1059" s="14">
        <v>2.2999999999999998</v>
      </c>
      <c r="X1059" s="14">
        <v>2.4550000000000001</v>
      </c>
      <c r="Y1059" s="14">
        <v>2.4649999999999999</v>
      </c>
    </row>
    <row r="1060" spans="1:25" x14ac:dyDescent="0.25">
      <c r="A1060" s="18">
        <v>36301</v>
      </c>
      <c r="B1060" s="24">
        <f t="shared" si="17"/>
        <v>1056</v>
      </c>
      <c r="C1060" s="14" t="s">
        <v>200</v>
      </c>
      <c r="D1060" s="38" t="s">
        <v>261</v>
      </c>
      <c r="E1060" s="14">
        <v>2.2200000000000002</v>
      </c>
      <c r="F1060" s="14">
        <v>2.085</v>
      </c>
      <c r="H1060" s="14">
        <v>2.2349999999999999</v>
      </c>
      <c r="K1060" s="14">
        <v>2.12</v>
      </c>
      <c r="L1060" s="19">
        <v>1.9950000000000001</v>
      </c>
      <c r="M1060" s="19">
        <v>1.9850000000000001</v>
      </c>
      <c r="N1060" s="14">
        <v>1.96</v>
      </c>
      <c r="Q1060" s="14">
        <v>2.35</v>
      </c>
      <c r="R1060" s="14">
        <v>2.2149999999999999</v>
      </c>
      <c r="T1060" s="14">
        <v>2.1549999999999998</v>
      </c>
      <c r="U1060" s="14">
        <v>2.16</v>
      </c>
      <c r="V1060" s="14">
        <v>2.2599999999999998</v>
      </c>
      <c r="X1060" s="14">
        <v>2.4049999999999998</v>
      </c>
      <c r="Y1060" s="14">
        <v>2.415</v>
      </c>
    </row>
    <row r="1061" spans="1:25" x14ac:dyDescent="0.25">
      <c r="A1061" s="18">
        <v>36302</v>
      </c>
      <c r="B1061" s="24">
        <f t="shared" si="17"/>
        <v>1057</v>
      </c>
      <c r="C1061" s="14" t="s">
        <v>201</v>
      </c>
      <c r="D1061" s="38" t="s">
        <v>261</v>
      </c>
      <c r="E1061" s="14">
        <v>2.2200000000000002</v>
      </c>
      <c r="F1061" s="14">
        <v>2.085</v>
      </c>
      <c r="H1061" s="14">
        <v>2.2349999999999999</v>
      </c>
      <c r="K1061" s="14">
        <v>2.12</v>
      </c>
      <c r="L1061" s="19">
        <v>1.9950000000000001</v>
      </c>
      <c r="M1061" s="19">
        <v>1.9850000000000001</v>
      </c>
      <c r="N1061" s="14">
        <v>1.96</v>
      </c>
      <c r="Q1061" s="14">
        <v>2.35</v>
      </c>
      <c r="R1061" s="14">
        <v>2.2149999999999999</v>
      </c>
      <c r="T1061" s="14">
        <v>2.1549999999999998</v>
      </c>
      <c r="U1061" s="14">
        <v>2.16</v>
      </c>
      <c r="V1061" s="14">
        <v>2.2599999999999998</v>
      </c>
      <c r="X1061" s="14">
        <v>2.4049999999999998</v>
      </c>
      <c r="Y1061" s="14">
        <v>2.415</v>
      </c>
    </row>
    <row r="1062" spans="1:25" x14ac:dyDescent="0.25">
      <c r="A1062" s="18">
        <v>36303</v>
      </c>
      <c r="B1062" s="24">
        <f t="shared" si="17"/>
        <v>1058</v>
      </c>
      <c r="C1062" s="14" t="s">
        <v>202</v>
      </c>
      <c r="D1062" s="38" t="s">
        <v>261</v>
      </c>
      <c r="E1062" s="14">
        <v>2.2200000000000002</v>
      </c>
      <c r="F1062" s="14">
        <v>2.085</v>
      </c>
      <c r="H1062" s="14">
        <v>2.2349999999999999</v>
      </c>
      <c r="K1062" s="14">
        <v>2.12</v>
      </c>
      <c r="L1062" s="19">
        <v>1.9950000000000001</v>
      </c>
      <c r="M1062" s="19">
        <v>1.9850000000000001</v>
      </c>
      <c r="N1062" s="14">
        <v>1.96</v>
      </c>
      <c r="Q1062" s="14">
        <v>2.35</v>
      </c>
      <c r="R1062" s="14">
        <v>2.2149999999999999</v>
      </c>
      <c r="T1062" s="14">
        <v>2.1549999999999998</v>
      </c>
      <c r="U1062" s="14">
        <v>2.16</v>
      </c>
      <c r="V1062" s="14">
        <v>2.2599999999999998</v>
      </c>
      <c r="X1062" s="14">
        <v>2.4049999999999998</v>
      </c>
      <c r="Y1062" s="14">
        <v>2.415</v>
      </c>
    </row>
    <row r="1063" spans="1:25" x14ac:dyDescent="0.25">
      <c r="A1063" s="18">
        <v>36304</v>
      </c>
      <c r="B1063" s="24">
        <f t="shared" si="17"/>
        <v>1059</v>
      </c>
      <c r="C1063" s="14" t="s">
        <v>196</v>
      </c>
      <c r="D1063" s="38" t="s">
        <v>261</v>
      </c>
      <c r="E1063" s="14">
        <v>2.1949999999999998</v>
      </c>
      <c r="F1063" s="14">
        <v>2.085</v>
      </c>
      <c r="H1063" s="14">
        <v>2.2200000000000002</v>
      </c>
      <c r="K1063" s="14">
        <v>2.105</v>
      </c>
      <c r="L1063" s="19">
        <v>2.0299999999999998</v>
      </c>
      <c r="M1063" s="19">
        <v>2.0049999999999999</v>
      </c>
      <c r="N1063" s="14">
        <v>1.98</v>
      </c>
      <c r="Q1063" s="14">
        <v>2.335</v>
      </c>
      <c r="R1063" s="14">
        <v>2.23</v>
      </c>
      <c r="T1063" s="14">
        <v>2.16</v>
      </c>
      <c r="U1063" s="14">
        <v>2.16</v>
      </c>
      <c r="V1063" s="14">
        <v>2.2450000000000001</v>
      </c>
      <c r="X1063" s="14">
        <v>2.4</v>
      </c>
      <c r="Y1063" s="14">
        <v>2.4049999999999998</v>
      </c>
    </row>
    <row r="1064" spans="1:25" x14ac:dyDescent="0.25">
      <c r="A1064" s="18">
        <v>36305</v>
      </c>
      <c r="B1064" s="24">
        <f t="shared" si="17"/>
        <v>1060</v>
      </c>
      <c r="C1064" s="14" t="s">
        <v>197</v>
      </c>
      <c r="D1064" s="38" t="s">
        <v>261</v>
      </c>
      <c r="E1064" s="14">
        <v>2.1749999999999998</v>
      </c>
      <c r="F1064" s="14">
        <v>2.085</v>
      </c>
      <c r="H1064" s="14">
        <v>2.1949999999999998</v>
      </c>
      <c r="K1064" s="14">
        <v>2.1</v>
      </c>
      <c r="L1064" s="19">
        <v>2.0249999999999999</v>
      </c>
      <c r="M1064" s="19">
        <v>1.9950000000000001</v>
      </c>
      <c r="N1064" s="14">
        <v>1.9450000000000001</v>
      </c>
      <c r="Q1064" s="14">
        <v>2.3050000000000002</v>
      </c>
      <c r="R1064" s="14">
        <v>2.23</v>
      </c>
      <c r="T1064" s="14">
        <v>2.145</v>
      </c>
      <c r="U1064" s="14">
        <v>2.145</v>
      </c>
      <c r="V1064" s="14">
        <v>2.2450000000000001</v>
      </c>
      <c r="X1064" s="14">
        <v>2.38</v>
      </c>
      <c r="Y1064" s="14">
        <v>2.39</v>
      </c>
    </row>
    <row r="1065" spans="1:25" x14ac:dyDescent="0.25">
      <c r="A1065" s="18">
        <v>36306</v>
      </c>
      <c r="B1065" s="24">
        <f t="shared" si="17"/>
        <v>1061</v>
      </c>
      <c r="C1065" s="14" t="s">
        <v>198</v>
      </c>
      <c r="D1065" s="38" t="s">
        <v>261</v>
      </c>
      <c r="E1065" s="14">
        <v>2.2149999999999999</v>
      </c>
      <c r="F1065" s="14">
        <v>2.0950000000000002</v>
      </c>
      <c r="H1065" s="14">
        <v>2.2250000000000001</v>
      </c>
      <c r="K1065" s="14">
        <v>2.105</v>
      </c>
      <c r="L1065" s="19">
        <v>2.02</v>
      </c>
      <c r="M1065" s="19">
        <v>1.99</v>
      </c>
      <c r="N1065" s="14">
        <v>1.96</v>
      </c>
      <c r="Q1065" s="14">
        <v>2.34</v>
      </c>
      <c r="R1065" s="14">
        <v>2.2400000000000002</v>
      </c>
      <c r="T1065" s="14">
        <v>2.14</v>
      </c>
      <c r="U1065" s="14">
        <v>2.13</v>
      </c>
      <c r="V1065" s="14">
        <v>2.2749999999999999</v>
      </c>
      <c r="X1065" s="14">
        <v>2.415</v>
      </c>
      <c r="Y1065" s="14">
        <v>2.42</v>
      </c>
    </row>
    <row r="1066" spans="1:25" x14ac:dyDescent="0.25">
      <c r="A1066" s="18">
        <v>36307</v>
      </c>
      <c r="B1066" s="24">
        <f t="shared" si="17"/>
        <v>1062</v>
      </c>
      <c r="C1066" s="14" t="s">
        <v>199</v>
      </c>
      <c r="D1066" s="38" t="s">
        <v>261</v>
      </c>
      <c r="E1066" s="14">
        <v>2.2599999999999998</v>
      </c>
      <c r="F1066" s="14">
        <v>2.0950000000000002</v>
      </c>
      <c r="H1066" s="14">
        <v>2.2650000000000001</v>
      </c>
      <c r="K1066" s="14">
        <v>2.12</v>
      </c>
      <c r="L1066" s="19">
        <v>1.99</v>
      </c>
      <c r="M1066" s="19">
        <v>1.9750000000000001</v>
      </c>
      <c r="N1066" s="14">
        <v>1.98</v>
      </c>
      <c r="Q1066" s="14">
        <v>2.355</v>
      </c>
      <c r="R1066" s="14">
        <v>2.2650000000000001</v>
      </c>
      <c r="T1066" s="14">
        <v>2.1150000000000002</v>
      </c>
      <c r="U1066" s="14">
        <v>2.13</v>
      </c>
      <c r="V1066" s="14">
        <v>2.29</v>
      </c>
      <c r="X1066" s="14">
        <v>2.44</v>
      </c>
      <c r="Y1066" s="14">
        <v>2.4500000000000002</v>
      </c>
    </row>
    <row r="1067" spans="1:25" x14ac:dyDescent="0.25">
      <c r="A1067" s="18">
        <v>36308</v>
      </c>
      <c r="B1067" s="24">
        <f t="shared" si="17"/>
        <v>1063</v>
      </c>
      <c r="C1067" s="14" t="s">
        <v>200</v>
      </c>
      <c r="D1067" s="38" t="s">
        <v>261</v>
      </c>
      <c r="E1067" s="14">
        <v>2.23</v>
      </c>
      <c r="F1067" s="14">
        <v>2.08</v>
      </c>
      <c r="H1067" s="14">
        <v>2.23</v>
      </c>
      <c r="K1067" s="14">
        <v>2.0750000000000002</v>
      </c>
      <c r="L1067" s="19">
        <v>1.89</v>
      </c>
      <c r="M1067" s="19">
        <v>1.88</v>
      </c>
      <c r="N1067" s="14">
        <v>1.87</v>
      </c>
      <c r="Q1067" s="14">
        <v>2.3149999999999999</v>
      </c>
      <c r="R1067" s="14">
        <v>2.1800000000000002</v>
      </c>
      <c r="T1067" s="14">
        <v>2.0750000000000002</v>
      </c>
      <c r="U1067" s="14">
        <v>2.0950000000000002</v>
      </c>
      <c r="V1067" s="14">
        <v>2.2549999999999999</v>
      </c>
      <c r="X1067" s="14">
        <v>2.39</v>
      </c>
      <c r="Y1067" s="14">
        <v>2.4</v>
      </c>
    </row>
    <row r="1068" spans="1:25" x14ac:dyDescent="0.25">
      <c r="A1068" s="18">
        <v>36309</v>
      </c>
      <c r="B1068" s="24">
        <f t="shared" si="17"/>
        <v>1064</v>
      </c>
      <c r="C1068" s="14" t="s">
        <v>201</v>
      </c>
      <c r="D1068" s="38" t="s">
        <v>261</v>
      </c>
      <c r="E1068" s="14">
        <v>2.23</v>
      </c>
      <c r="F1068" s="14">
        <v>2.08</v>
      </c>
      <c r="H1068" s="14">
        <v>2.23</v>
      </c>
      <c r="K1068" s="14">
        <v>2.0750000000000002</v>
      </c>
      <c r="L1068" s="19">
        <v>1.89</v>
      </c>
      <c r="M1068" s="19">
        <v>1.88</v>
      </c>
      <c r="N1068" s="14">
        <v>1.87</v>
      </c>
      <c r="Q1068" s="14">
        <v>2.3149999999999999</v>
      </c>
      <c r="R1068" s="14">
        <v>2.1800000000000002</v>
      </c>
      <c r="T1068" s="14">
        <v>2.0750000000000002</v>
      </c>
      <c r="U1068" s="14">
        <v>2.0950000000000002</v>
      </c>
      <c r="V1068" s="14">
        <v>2.2549999999999999</v>
      </c>
      <c r="X1068" s="14">
        <v>2.39</v>
      </c>
      <c r="Y1068" s="14">
        <v>2.4</v>
      </c>
    </row>
    <row r="1069" spans="1:25" x14ac:dyDescent="0.25">
      <c r="A1069" s="18">
        <v>36310</v>
      </c>
      <c r="B1069" s="24">
        <f t="shared" si="17"/>
        <v>1065</v>
      </c>
      <c r="C1069" s="14" t="s">
        <v>202</v>
      </c>
      <c r="D1069" s="38" t="s">
        <v>261</v>
      </c>
      <c r="E1069" s="14">
        <v>2.23</v>
      </c>
      <c r="F1069" s="14">
        <v>2.08</v>
      </c>
      <c r="H1069" s="14">
        <v>2.23</v>
      </c>
      <c r="K1069" s="14">
        <v>2.0750000000000002</v>
      </c>
      <c r="L1069" s="19">
        <v>1.89</v>
      </c>
      <c r="M1069" s="19">
        <v>1.88</v>
      </c>
      <c r="N1069" s="14">
        <v>1.87</v>
      </c>
      <c r="Q1069" s="14">
        <v>2.3149999999999999</v>
      </c>
      <c r="R1069" s="14">
        <v>2.1800000000000002</v>
      </c>
      <c r="T1069" s="14">
        <v>2.0750000000000002</v>
      </c>
      <c r="U1069" s="14">
        <v>2.0950000000000002</v>
      </c>
      <c r="V1069" s="14">
        <v>2.2549999999999999</v>
      </c>
      <c r="X1069" s="14">
        <v>2.39</v>
      </c>
      <c r="Y1069" s="14">
        <v>2.4</v>
      </c>
    </row>
    <row r="1070" spans="1:25" x14ac:dyDescent="0.25">
      <c r="A1070" s="18">
        <v>36311</v>
      </c>
      <c r="B1070" s="24">
        <f t="shared" si="17"/>
        <v>1066</v>
      </c>
      <c r="C1070" s="14" t="s">
        <v>196</v>
      </c>
      <c r="D1070" s="38" t="s">
        <v>262</v>
      </c>
      <c r="E1070" s="14">
        <v>2.2749999999999999</v>
      </c>
      <c r="F1070" s="14">
        <v>2.085</v>
      </c>
      <c r="H1070" s="14">
        <v>2.25</v>
      </c>
      <c r="K1070" s="14">
        <v>2.085</v>
      </c>
      <c r="L1070" s="19">
        <v>1.9850000000000001</v>
      </c>
      <c r="M1070" s="19">
        <v>1.905</v>
      </c>
      <c r="N1070" s="14">
        <v>1.905</v>
      </c>
      <c r="Q1070" s="14">
        <v>2.37</v>
      </c>
      <c r="R1070" s="14">
        <v>2.2050000000000001</v>
      </c>
      <c r="T1070" s="14">
        <v>2.1150000000000002</v>
      </c>
      <c r="U1070" s="14">
        <v>2.125</v>
      </c>
      <c r="V1070" s="14">
        <v>2.2250000000000001</v>
      </c>
      <c r="X1070" s="14">
        <v>2.4550000000000001</v>
      </c>
      <c r="Y1070" s="14">
        <v>2.4700000000000002</v>
      </c>
    </row>
    <row r="1071" spans="1:25" x14ac:dyDescent="0.25">
      <c r="A1071" s="18">
        <v>36312</v>
      </c>
      <c r="B1071" s="24">
        <f t="shared" si="17"/>
        <v>1067</v>
      </c>
      <c r="C1071" s="14" t="s">
        <v>197</v>
      </c>
      <c r="D1071" s="38" t="s">
        <v>262</v>
      </c>
      <c r="E1071" s="14">
        <v>2.3450000000000002</v>
      </c>
      <c r="F1071" s="14">
        <v>2.1800000000000002</v>
      </c>
      <c r="H1071" s="14">
        <v>2.36</v>
      </c>
      <c r="K1071" s="14">
        <v>2.1800000000000002</v>
      </c>
      <c r="L1071" s="19">
        <v>2.0299999999999998</v>
      </c>
      <c r="M1071" s="19">
        <v>1.98</v>
      </c>
      <c r="N1071" s="14">
        <v>1.97</v>
      </c>
      <c r="Q1071" s="14">
        <v>2.4350000000000001</v>
      </c>
      <c r="R1071" s="14">
        <v>2.2549999999999999</v>
      </c>
      <c r="T1071" s="14">
        <v>2.2149999999999999</v>
      </c>
      <c r="U1071" s="14">
        <v>2.2200000000000002</v>
      </c>
      <c r="V1071" s="14">
        <v>2.3250000000000002</v>
      </c>
      <c r="X1071" s="14">
        <v>2.5449999999999999</v>
      </c>
      <c r="Y1071" s="14">
        <v>2.56</v>
      </c>
    </row>
    <row r="1072" spans="1:25" x14ac:dyDescent="0.25">
      <c r="A1072" s="18">
        <v>36313</v>
      </c>
      <c r="B1072" s="24">
        <f t="shared" si="17"/>
        <v>1068</v>
      </c>
      <c r="C1072" s="14" t="s">
        <v>198</v>
      </c>
      <c r="D1072" s="38" t="s">
        <v>262</v>
      </c>
      <c r="E1072" s="14">
        <v>2.35</v>
      </c>
      <c r="F1072" s="14">
        <v>2.1949999999999998</v>
      </c>
      <c r="H1072" s="14">
        <v>2.375</v>
      </c>
      <c r="K1072" s="14">
        <v>2.2000000000000002</v>
      </c>
      <c r="L1072" s="19">
        <v>2.0449999999999999</v>
      </c>
      <c r="M1072" s="19">
        <v>2.0049999999999999</v>
      </c>
      <c r="N1072" s="14">
        <v>1.9850000000000001</v>
      </c>
      <c r="Q1072" s="14">
        <v>2.4350000000000001</v>
      </c>
      <c r="R1072" s="14">
        <v>2.2450000000000001</v>
      </c>
      <c r="T1072" s="14">
        <v>2.2250000000000001</v>
      </c>
      <c r="U1072" s="14">
        <v>2.23</v>
      </c>
      <c r="V1072" s="14">
        <v>2.335</v>
      </c>
      <c r="X1072" s="14">
        <v>2.57</v>
      </c>
      <c r="Y1072" s="14">
        <v>2.585</v>
      </c>
    </row>
    <row r="1073" spans="1:25" x14ac:dyDescent="0.25">
      <c r="A1073" s="18">
        <v>36314</v>
      </c>
      <c r="B1073" s="24">
        <f t="shared" si="17"/>
        <v>1069</v>
      </c>
      <c r="C1073" s="14" t="s">
        <v>199</v>
      </c>
      <c r="D1073" s="38" t="s">
        <v>262</v>
      </c>
      <c r="E1073" s="14">
        <v>2.36</v>
      </c>
      <c r="F1073" s="14">
        <v>2.2050000000000001</v>
      </c>
      <c r="H1073" s="14">
        <v>2.38</v>
      </c>
      <c r="K1073" s="14">
        <v>2.2200000000000002</v>
      </c>
      <c r="L1073" s="19">
        <v>2.0150000000000001</v>
      </c>
      <c r="M1073" s="19">
        <v>1.98</v>
      </c>
      <c r="N1073" s="14">
        <v>1.96</v>
      </c>
      <c r="Q1073" s="14">
        <v>2.44</v>
      </c>
      <c r="R1073" s="14">
        <v>2.2450000000000001</v>
      </c>
      <c r="T1073" s="14">
        <v>2.2549999999999999</v>
      </c>
      <c r="U1073" s="14">
        <v>2.25</v>
      </c>
      <c r="V1073" s="14">
        <v>2.355</v>
      </c>
      <c r="X1073" s="14">
        <v>2.5950000000000002</v>
      </c>
      <c r="Y1073" s="14">
        <v>2.62</v>
      </c>
    </row>
    <row r="1074" spans="1:25" x14ac:dyDescent="0.25">
      <c r="A1074" s="18">
        <v>36315</v>
      </c>
      <c r="B1074" s="24">
        <f t="shared" si="17"/>
        <v>1070</v>
      </c>
      <c r="C1074" s="14" t="s">
        <v>200</v>
      </c>
      <c r="D1074" s="38" t="s">
        <v>262</v>
      </c>
      <c r="E1074" s="14">
        <v>2.3199999999999998</v>
      </c>
      <c r="F1074" s="14">
        <v>2.09</v>
      </c>
      <c r="H1074" s="14">
        <v>2.3050000000000002</v>
      </c>
      <c r="K1074" s="14">
        <v>2.17</v>
      </c>
      <c r="L1074" s="19">
        <v>1.915</v>
      </c>
      <c r="M1074" s="19">
        <v>1.86</v>
      </c>
      <c r="N1074" s="14">
        <v>1.885</v>
      </c>
      <c r="Q1074" s="14">
        <v>2.415</v>
      </c>
      <c r="R1074" s="14">
        <v>2.165</v>
      </c>
      <c r="T1074" s="14">
        <v>2.1949999999999998</v>
      </c>
      <c r="U1074" s="14">
        <v>2.2000000000000002</v>
      </c>
      <c r="V1074" s="14">
        <v>2.3149999999999999</v>
      </c>
      <c r="X1074" s="14">
        <v>2.5049999999999999</v>
      </c>
      <c r="Y1074" s="14">
        <v>2.5449999999999999</v>
      </c>
    </row>
    <row r="1075" spans="1:25" x14ac:dyDescent="0.25">
      <c r="A1075" s="18">
        <v>36316</v>
      </c>
      <c r="B1075" s="24">
        <f t="shared" si="17"/>
        <v>1071</v>
      </c>
      <c r="C1075" s="14" t="s">
        <v>201</v>
      </c>
      <c r="D1075" s="38" t="s">
        <v>262</v>
      </c>
      <c r="E1075" s="14">
        <v>2.3199999999999998</v>
      </c>
      <c r="F1075" s="14">
        <v>2.09</v>
      </c>
      <c r="H1075" s="14">
        <v>2.3050000000000002</v>
      </c>
      <c r="K1075" s="14">
        <v>2.17</v>
      </c>
      <c r="L1075" s="19">
        <v>1.915</v>
      </c>
      <c r="M1075" s="19">
        <v>1.86</v>
      </c>
      <c r="N1075" s="14">
        <v>1.885</v>
      </c>
      <c r="Q1075" s="14">
        <v>2.415</v>
      </c>
      <c r="R1075" s="14">
        <v>2.165</v>
      </c>
      <c r="T1075" s="14">
        <v>2.1949999999999998</v>
      </c>
      <c r="U1075" s="14">
        <v>2.2000000000000002</v>
      </c>
      <c r="V1075" s="14">
        <v>2.3149999999999999</v>
      </c>
      <c r="X1075" s="14">
        <v>2.5049999999999999</v>
      </c>
      <c r="Y1075" s="14">
        <v>2.5449999999999999</v>
      </c>
    </row>
    <row r="1076" spans="1:25" x14ac:dyDescent="0.25">
      <c r="A1076" s="18">
        <v>36317</v>
      </c>
      <c r="B1076" s="24">
        <f t="shared" si="17"/>
        <v>1072</v>
      </c>
      <c r="C1076" s="14" t="s">
        <v>202</v>
      </c>
      <c r="D1076" s="38" t="s">
        <v>262</v>
      </c>
      <c r="E1076" s="14">
        <v>2.3199999999999998</v>
      </c>
      <c r="F1076" s="14">
        <v>2.09</v>
      </c>
      <c r="H1076" s="14">
        <v>2.3050000000000002</v>
      </c>
      <c r="K1076" s="14">
        <v>2.17</v>
      </c>
      <c r="L1076" s="19">
        <v>1.915</v>
      </c>
      <c r="M1076" s="19">
        <v>1.86</v>
      </c>
      <c r="N1076" s="14">
        <v>1.885</v>
      </c>
      <c r="Q1076" s="14">
        <v>2.415</v>
      </c>
      <c r="R1076" s="14">
        <v>2.165</v>
      </c>
      <c r="T1076" s="14">
        <v>2.1949999999999998</v>
      </c>
      <c r="U1076" s="14">
        <v>2.2000000000000002</v>
      </c>
      <c r="V1076" s="14">
        <v>2.3149999999999999</v>
      </c>
      <c r="X1076" s="14">
        <v>2.5049999999999999</v>
      </c>
      <c r="Y1076" s="14">
        <v>2.5449999999999999</v>
      </c>
    </row>
    <row r="1077" spans="1:25" x14ac:dyDescent="0.25">
      <c r="A1077" s="18">
        <v>36318</v>
      </c>
      <c r="B1077" s="24">
        <f t="shared" si="17"/>
        <v>1073</v>
      </c>
      <c r="C1077" s="14" t="s">
        <v>196</v>
      </c>
      <c r="D1077" s="38" t="s">
        <v>262</v>
      </c>
      <c r="E1077" s="14">
        <v>2.415</v>
      </c>
      <c r="F1077" s="14">
        <v>2.2149999999999999</v>
      </c>
      <c r="H1077" s="14">
        <v>2.41</v>
      </c>
      <c r="K1077" s="14">
        <v>2.2749999999999999</v>
      </c>
      <c r="L1077" s="19">
        <v>2.0699999999999998</v>
      </c>
      <c r="M1077" s="19">
        <v>2.0049999999999999</v>
      </c>
      <c r="N1077" s="14">
        <v>2</v>
      </c>
      <c r="Q1077" s="14">
        <v>2.5049999999999999</v>
      </c>
      <c r="R1077" s="14">
        <v>2.2599999999999998</v>
      </c>
      <c r="T1077" s="14">
        <v>2.3199999999999998</v>
      </c>
      <c r="U1077" s="14">
        <v>2.3250000000000002</v>
      </c>
      <c r="V1077" s="14">
        <v>2.4449999999999998</v>
      </c>
      <c r="X1077" s="14">
        <v>2.6850000000000001</v>
      </c>
      <c r="Y1077" s="14">
        <v>2.7149999999999999</v>
      </c>
    </row>
    <row r="1078" spans="1:25" x14ac:dyDescent="0.25">
      <c r="A1078" s="18">
        <v>36319</v>
      </c>
      <c r="B1078" s="24">
        <f t="shared" si="17"/>
        <v>1074</v>
      </c>
      <c r="C1078" s="14" t="s">
        <v>197</v>
      </c>
      <c r="D1078" s="38" t="s">
        <v>262</v>
      </c>
      <c r="E1078" s="14">
        <v>2.38</v>
      </c>
      <c r="F1078" s="14">
        <v>2.2000000000000002</v>
      </c>
      <c r="H1078" s="14">
        <v>2.3849999999999998</v>
      </c>
      <c r="K1078" s="14">
        <v>2.2400000000000002</v>
      </c>
      <c r="L1078" s="19">
        <v>2.09</v>
      </c>
      <c r="M1078" s="19">
        <v>2.04</v>
      </c>
      <c r="N1078" s="14">
        <v>2</v>
      </c>
      <c r="Q1078" s="14">
        <v>2.4700000000000002</v>
      </c>
      <c r="R1078" s="14">
        <v>2.27</v>
      </c>
      <c r="T1078" s="14">
        <v>2.3050000000000002</v>
      </c>
      <c r="U1078" s="14">
        <v>2.3050000000000002</v>
      </c>
      <c r="V1078" s="14">
        <v>2.375</v>
      </c>
      <c r="X1078" s="14">
        <v>2.605</v>
      </c>
      <c r="Y1078" s="14">
        <v>2.64</v>
      </c>
    </row>
    <row r="1079" spans="1:25" x14ac:dyDescent="0.25">
      <c r="A1079" s="18">
        <v>36320</v>
      </c>
      <c r="B1079" s="24">
        <f t="shared" si="17"/>
        <v>1075</v>
      </c>
      <c r="C1079" s="14" t="s">
        <v>198</v>
      </c>
      <c r="D1079" s="38" t="s">
        <v>262</v>
      </c>
      <c r="E1079" s="14">
        <v>2.375</v>
      </c>
      <c r="F1079" s="14">
        <v>2.1949999999999998</v>
      </c>
      <c r="H1079" s="14">
        <v>2.38</v>
      </c>
      <c r="K1079" s="14">
        <v>2.2349999999999999</v>
      </c>
      <c r="L1079" s="19">
        <v>2.08</v>
      </c>
      <c r="M1079" s="19">
        <v>2.0499999999999998</v>
      </c>
      <c r="N1079" s="14">
        <v>2.0150000000000001</v>
      </c>
      <c r="Q1079" s="14">
        <v>2.4900000000000002</v>
      </c>
      <c r="R1079" s="14">
        <v>2.2949999999999999</v>
      </c>
      <c r="T1079" s="14">
        <v>2.2999999999999998</v>
      </c>
      <c r="U1079" s="14">
        <v>2.3050000000000002</v>
      </c>
      <c r="V1079" s="14">
        <v>2.4</v>
      </c>
      <c r="X1079" s="14">
        <v>2.56</v>
      </c>
      <c r="Y1079" s="14">
        <v>2.5750000000000002</v>
      </c>
    </row>
    <row r="1080" spans="1:25" x14ac:dyDescent="0.25">
      <c r="A1080" s="18">
        <v>36321</v>
      </c>
      <c r="B1080" s="24">
        <f t="shared" si="17"/>
        <v>1076</v>
      </c>
      <c r="C1080" s="14" t="s">
        <v>199</v>
      </c>
      <c r="D1080" s="38" t="s">
        <v>262</v>
      </c>
      <c r="E1080" s="14">
        <v>2.37</v>
      </c>
      <c r="F1080" s="14">
        <v>2.2000000000000002</v>
      </c>
      <c r="H1080" s="14">
        <v>2.37</v>
      </c>
      <c r="K1080" s="14">
        <v>2.23</v>
      </c>
      <c r="L1080" s="19">
        <v>2.0950000000000002</v>
      </c>
      <c r="M1080" s="19">
        <v>2.0449999999999999</v>
      </c>
      <c r="N1080" s="14">
        <v>2.0150000000000001</v>
      </c>
      <c r="Q1080" s="14">
        <v>2.4649999999999999</v>
      </c>
      <c r="R1080" s="14">
        <v>2.31</v>
      </c>
      <c r="T1080" s="14">
        <v>2.2850000000000001</v>
      </c>
      <c r="U1080" s="14">
        <v>2.29</v>
      </c>
      <c r="V1080" s="14">
        <v>2.395</v>
      </c>
      <c r="X1080" s="14">
        <v>2.54</v>
      </c>
      <c r="Y1080" s="14">
        <v>2.5550000000000002</v>
      </c>
    </row>
    <row r="1081" spans="1:25" x14ac:dyDescent="0.25">
      <c r="A1081" s="18">
        <v>36322</v>
      </c>
      <c r="B1081" s="24">
        <f t="shared" si="17"/>
        <v>1077</v>
      </c>
      <c r="C1081" s="14" t="s">
        <v>200</v>
      </c>
      <c r="D1081" s="38" t="s">
        <v>262</v>
      </c>
      <c r="E1081" s="14">
        <v>2.3050000000000002</v>
      </c>
      <c r="F1081" s="14">
        <v>2.12</v>
      </c>
      <c r="H1081" s="14">
        <v>2.29</v>
      </c>
      <c r="K1081" s="14">
        <v>2.165</v>
      </c>
      <c r="L1081" s="19">
        <v>1.9850000000000001</v>
      </c>
      <c r="M1081" s="19">
        <v>1.9850000000000001</v>
      </c>
      <c r="N1081" s="14">
        <v>1.99</v>
      </c>
      <c r="Q1081" s="14">
        <v>2.4</v>
      </c>
      <c r="R1081" s="14">
        <v>2.2349999999999999</v>
      </c>
      <c r="T1081" s="14">
        <v>2.2050000000000001</v>
      </c>
      <c r="U1081" s="14">
        <v>2.2050000000000001</v>
      </c>
      <c r="V1081" s="14">
        <v>2.33</v>
      </c>
      <c r="X1081" s="14">
        <v>2.4550000000000001</v>
      </c>
      <c r="Y1081" s="14">
        <v>2.4700000000000002</v>
      </c>
    </row>
    <row r="1082" spans="1:25" x14ac:dyDescent="0.25">
      <c r="A1082" s="18">
        <v>36323</v>
      </c>
      <c r="B1082" s="24">
        <f t="shared" si="17"/>
        <v>1078</v>
      </c>
      <c r="C1082" s="14" t="s">
        <v>201</v>
      </c>
      <c r="D1082" s="38" t="s">
        <v>262</v>
      </c>
      <c r="E1082" s="14">
        <v>2.3050000000000002</v>
      </c>
      <c r="F1082" s="14">
        <v>2.12</v>
      </c>
      <c r="H1082" s="14">
        <v>2.29</v>
      </c>
      <c r="K1082" s="14">
        <v>2.165</v>
      </c>
      <c r="L1082" s="19">
        <v>1.9850000000000001</v>
      </c>
      <c r="M1082" s="19">
        <v>1.9850000000000001</v>
      </c>
      <c r="N1082" s="14">
        <v>1.99</v>
      </c>
      <c r="Q1082" s="14">
        <v>2.4</v>
      </c>
      <c r="R1082" s="14">
        <v>2.2349999999999999</v>
      </c>
      <c r="T1082" s="14">
        <v>2.2050000000000001</v>
      </c>
      <c r="U1082" s="14">
        <v>2.2050000000000001</v>
      </c>
      <c r="V1082" s="14">
        <v>2.33</v>
      </c>
      <c r="X1082" s="14">
        <v>2.4550000000000001</v>
      </c>
      <c r="Y1082" s="14">
        <v>2.4700000000000002</v>
      </c>
    </row>
    <row r="1083" spans="1:25" x14ac:dyDescent="0.25">
      <c r="A1083" s="18">
        <v>36324</v>
      </c>
      <c r="B1083" s="24">
        <f t="shared" si="17"/>
        <v>1079</v>
      </c>
      <c r="C1083" s="14" t="s">
        <v>202</v>
      </c>
      <c r="D1083" s="38" t="s">
        <v>262</v>
      </c>
      <c r="E1083" s="14">
        <v>2.3050000000000002</v>
      </c>
      <c r="F1083" s="14">
        <v>2.12</v>
      </c>
      <c r="H1083" s="14">
        <v>2.29</v>
      </c>
      <c r="K1083" s="14">
        <v>2.165</v>
      </c>
      <c r="L1083" s="19">
        <v>1.9850000000000001</v>
      </c>
      <c r="M1083" s="19">
        <v>1.9850000000000001</v>
      </c>
      <c r="N1083" s="14">
        <v>1.99</v>
      </c>
      <c r="Q1083" s="14">
        <v>2.4</v>
      </c>
      <c r="R1083" s="14">
        <v>2.2349999999999999</v>
      </c>
      <c r="T1083" s="14">
        <v>2.2050000000000001</v>
      </c>
      <c r="U1083" s="14">
        <v>2.2050000000000001</v>
      </c>
      <c r="V1083" s="14">
        <v>2.33</v>
      </c>
      <c r="X1083" s="14">
        <v>2.4550000000000001</v>
      </c>
      <c r="Y1083" s="14">
        <v>2.4700000000000002</v>
      </c>
    </row>
    <row r="1084" spans="1:25" x14ac:dyDescent="0.25">
      <c r="A1084" s="18">
        <v>36325</v>
      </c>
      <c r="B1084" s="24">
        <f t="shared" si="17"/>
        <v>1080</v>
      </c>
      <c r="C1084" s="14" t="s">
        <v>196</v>
      </c>
      <c r="D1084" s="38" t="s">
        <v>262</v>
      </c>
      <c r="E1084" s="14">
        <v>2.2999999999999998</v>
      </c>
      <c r="F1084" s="14">
        <v>2.125</v>
      </c>
      <c r="H1084" s="14">
        <v>2.2749999999999999</v>
      </c>
      <c r="K1084" s="14">
        <v>2.1549999999999998</v>
      </c>
      <c r="L1084" s="19">
        <v>2.0649999999999999</v>
      </c>
      <c r="M1084" s="19">
        <v>2.0299999999999998</v>
      </c>
      <c r="N1084" s="14">
        <v>2.0099999999999998</v>
      </c>
      <c r="Q1084" s="14">
        <v>2.39</v>
      </c>
      <c r="R1084" s="14">
        <v>2.29</v>
      </c>
      <c r="T1084" s="14">
        <v>2.1949999999999998</v>
      </c>
      <c r="U1084" s="14">
        <v>2.2000000000000002</v>
      </c>
      <c r="V1084" s="14">
        <v>2.3199999999999998</v>
      </c>
      <c r="X1084" s="14">
        <v>2.46</v>
      </c>
      <c r="Y1084" s="14">
        <v>2.4649999999999999</v>
      </c>
    </row>
    <row r="1085" spans="1:25" x14ac:dyDescent="0.25">
      <c r="A1085" s="18">
        <v>36326</v>
      </c>
      <c r="B1085" s="24">
        <f t="shared" si="17"/>
        <v>1081</v>
      </c>
      <c r="C1085" s="14" t="s">
        <v>197</v>
      </c>
      <c r="D1085" s="38" t="s">
        <v>262</v>
      </c>
      <c r="E1085" s="14">
        <v>2.2799999999999998</v>
      </c>
      <c r="F1085" s="14">
        <v>2.13</v>
      </c>
      <c r="H1085" s="14">
        <v>2.2749999999999999</v>
      </c>
      <c r="K1085" s="14">
        <v>2.15</v>
      </c>
      <c r="L1085" s="19">
        <v>2.0699999999999998</v>
      </c>
      <c r="M1085" s="19">
        <v>2.0350000000000001</v>
      </c>
      <c r="N1085" s="14">
        <v>2.02</v>
      </c>
      <c r="Q1085" s="14">
        <v>2.375</v>
      </c>
      <c r="R1085" s="14">
        <v>2.3149999999999999</v>
      </c>
      <c r="T1085" s="14">
        <v>2.1800000000000002</v>
      </c>
      <c r="U1085" s="14">
        <v>2.19</v>
      </c>
      <c r="V1085" s="14">
        <v>2.3250000000000002</v>
      </c>
      <c r="X1085" s="14">
        <v>2.4500000000000002</v>
      </c>
      <c r="Y1085" s="14">
        <v>2.4550000000000001</v>
      </c>
    </row>
    <row r="1086" spans="1:25" x14ac:dyDescent="0.25">
      <c r="A1086" s="18">
        <v>36327</v>
      </c>
      <c r="B1086" s="24">
        <f t="shared" si="17"/>
        <v>1082</v>
      </c>
      <c r="C1086" s="14" t="s">
        <v>198</v>
      </c>
      <c r="D1086" s="38" t="s">
        <v>262</v>
      </c>
      <c r="E1086" s="14">
        <v>2.2749999999999999</v>
      </c>
      <c r="F1086" s="14">
        <v>2.165</v>
      </c>
      <c r="H1086" s="14">
        <v>2.2599999999999998</v>
      </c>
      <c r="K1086" s="14">
        <v>2.15</v>
      </c>
      <c r="L1086" s="19">
        <v>2.105</v>
      </c>
      <c r="M1086" s="19">
        <v>2.0499999999999998</v>
      </c>
      <c r="N1086" s="14">
        <v>2.0350000000000001</v>
      </c>
      <c r="Q1086" s="14">
        <v>2.3650000000000002</v>
      </c>
      <c r="R1086" s="14">
        <v>2.34</v>
      </c>
      <c r="T1086" s="14">
        <v>2.19</v>
      </c>
      <c r="U1086" s="14">
        <v>2.1850000000000001</v>
      </c>
      <c r="V1086" s="14">
        <v>2.3250000000000002</v>
      </c>
      <c r="X1086" s="14">
        <v>2.4350000000000001</v>
      </c>
      <c r="Y1086" s="14">
        <v>2.44</v>
      </c>
    </row>
    <row r="1087" spans="1:25" x14ac:dyDescent="0.25">
      <c r="A1087" s="18">
        <v>36328</v>
      </c>
      <c r="B1087" s="24">
        <f t="shared" si="17"/>
        <v>1083</v>
      </c>
      <c r="C1087" s="14" t="s">
        <v>199</v>
      </c>
      <c r="D1087" s="38" t="s">
        <v>262</v>
      </c>
      <c r="E1087" s="14">
        <v>2.2400000000000002</v>
      </c>
      <c r="F1087" s="14">
        <v>2.165</v>
      </c>
      <c r="H1087" s="14">
        <v>2.2450000000000001</v>
      </c>
      <c r="K1087" s="14">
        <v>2.125</v>
      </c>
      <c r="L1087" s="19">
        <v>2.085</v>
      </c>
      <c r="M1087" s="19">
        <v>2.0299999999999998</v>
      </c>
      <c r="N1087" s="14">
        <v>2.0299999999999998</v>
      </c>
      <c r="Q1087" s="14">
        <v>2.33</v>
      </c>
      <c r="R1087" s="14">
        <v>2.35</v>
      </c>
      <c r="T1087" s="14">
        <v>2.15</v>
      </c>
      <c r="U1087" s="14">
        <v>2.15</v>
      </c>
      <c r="V1087" s="14">
        <v>2.27</v>
      </c>
      <c r="X1087" s="14">
        <v>2.42</v>
      </c>
      <c r="Y1087" s="14">
        <v>2.4300000000000002</v>
      </c>
    </row>
    <row r="1088" spans="1:25" x14ac:dyDescent="0.25">
      <c r="A1088" s="18">
        <v>36329</v>
      </c>
      <c r="B1088" s="24">
        <f t="shared" si="17"/>
        <v>1084</v>
      </c>
      <c r="C1088" s="14" t="s">
        <v>200</v>
      </c>
      <c r="D1088" s="38" t="s">
        <v>262</v>
      </c>
      <c r="E1088" s="14">
        <v>2.2349999999999999</v>
      </c>
      <c r="F1088" s="14">
        <v>2.1349999999999998</v>
      </c>
      <c r="H1088" s="14">
        <v>2.2400000000000002</v>
      </c>
      <c r="K1088" s="14">
        <v>2.1</v>
      </c>
      <c r="L1088" s="19">
        <v>2.0299999999999998</v>
      </c>
      <c r="M1088" s="19">
        <v>2.0049999999999999</v>
      </c>
      <c r="N1088" s="14">
        <v>2.0150000000000001</v>
      </c>
      <c r="Q1088" s="14">
        <v>2.335</v>
      </c>
      <c r="R1088" s="14">
        <v>2.335</v>
      </c>
      <c r="T1088" s="14">
        <v>2.12</v>
      </c>
      <c r="U1088" s="14">
        <v>2.12</v>
      </c>
      <c r="V1088" s="14">
        <v>2.2650000000000001</v>
      </c>
      <c r="X1088" s="14">
        <v>2.415</v>
      </c>
      <c r="Y1088" s="14">
        <v>2.42</v>
      </c>
    </row>
    <row r="1089" spans="1:25" x14ac:dyDescent="0.25">
      <c r="A1089" s="18">
        <v>36330</v>
      </c>
      <c r="B1089" s="24">
        <f t="shared" si="17"/>
        <v>1085</v>
      </c>
      <c r="C1089" s="14" t="s">
        <v>201</v>
      </c>
      <c r="D1089" s="38" t="s">
        <v>262</v>
      </c>
      <c r="E1089" s="14">
        <v>2.2349999999999999</v>
      </c>
      <c r="F1089" s="14">
        <v>2.1349999999999998</v>
      </c>
      <c r="H1089" s="14">
        <v>2.2400000000000002</v>
      </c>
      <c r="K1089" s="14">
        <v>2.1</v>
      </c>
      <c r="L1089" s="19">
        <v>2.0299999999999998</v>
      </c>
      <c r="M1089" s="19">
        <v>2.0049999999999999</v>
      </c>
      <c r="N1089" s="14">
        <v>2.0150000000000001</v>
      </c>
      <c r="Q1089" s="14">
        <v>2.335</v>
      </c>
      <c r="R1089" s="14">
        <v>2.335</v>
      </c>
      <c r="T1089" s="14">
        <v>2.12</v>
      </c>
      <c r="U1089" s="14">
        <v>2.12</v>
      </c>
      <c r="V1089" s="14">
        <v>2.2650000000000001</v>
      </c>
      <c r="X1089" s="14">
        <v>2.415</v>
      </c>
      <c r="Y1089" s="14">
        <v>2.42</v>
      </c>
    </row>
    <row r="1090" spans="1:25" x14ac:dyDescent="0.25">
      <c r="A1090" s="18">
        <v>36331</v>
      </c>
      <c r="B1090" s="24">
        <f t="shared" si="17"/>
        <v>1086</v>
      </c>
      <c r="C1090" s="14" t="s">
        <v>202</v>
      </c>
      <c r="D1090" s="38" t="s">
        <v>262</v>
      </c>
      <c r="E1090" s="14">
        <v>2.2349999999999999</v>
      </c>
      <c r="F1090" s="14">
        <v>2.1349999999999998</v>
      </c>
      <c r="H1090" s="14">
        <v>2.2400000000000002</v>
      </c>
      <c r="K1090" s="14">
        <v>2.1</v>
      </c>
      <c r="L1090" s="19">
        <v>2.0299999999999998</v>
      </c>
      <c r="M1090" s="19">
        <v>2.0049999999999999</v>
      </c>
      <c r="N1090" s="14">
        <v>2.0150000000000001</v>
      </c>
      <c r="Q1090" s="14">
        <v>2.335</v>
      </c>
      <c r="R1090" s="14">
        <v>2.335</v>
      </c>
      <c r="T1090" s="14">
        <v>2.12</v>
      </c>
      <c r="U1090" s="14">
        <v>2.12</v>
      </c>
      <c r="V1090" s="14">
        <v>2.2650000000000001</v>
      </c>
      <c r="X1090" s="14">
        <v>2.415</v>
      </c>
      <c r="Y1090" s="14">
        <v>2.42</v>
      </c>
    </row>
    <row r="1091" spans="1:25" x14ac:dyDescent="0.25">
      <c r="A1091" s="18">
        <v>36332</v>
      </c>
      <c r="B1091" s="24">
        <f t="shared" si="17"/>
        <v>1087</v>
      </c>
      <c r="C1091" s="14" t="s">
        <v>196</v>
      </c>
      <c r="D1091" s="38" t="s">
        <v>262</v>
      </c>
      <c r="E1091" s="14">
        <v>2.2149999999999999</v>
      </c>
      <c r="F1091" s="14">
        <v>2.12</v>
      </c>
      <c r="H1091" s="14">
        <v>2.2149999999999999</v>
      </c>
      <c r="K1091" s="14">
        <v>2.0750000000000002</v>
      </c>
      <c r="L1091" s="19">
        <v>2.02</v>
      </c>
      <c r="M1091" s="19">
        <v>1.9850000000000001</v>
      </c>
      <c r="N1091" s="14">
        <v>2</v>
      </c>
      <c r="Q1091" s="14">
        <v>2.2850000000000001</v>
      </c>
      <c r="R1091" s="14">
        <v>2.3050000000000002</v>
      </c>
      <c r="T1091" s="14">
        <v>2.12</v>
      </c>
      <c r="U1091" s="14">
        <v>2.125</v>
      </c>
      <c r="V1091" s="14">
        <v>2.2400000000000002</v>
      </c>
      <c r="X1091" s="14">
        <v>2.39</v>
      </c>
      <c r="Y1091" s="14">
        <v>2.4</v>
      </c>
    </row>
    <row r="1092" spans="1:25" x14ac:dyDescent="0.25">
      <c r="A1092" s="18">
        <v>36333</v>
      </c>
      <c r="B1092" s="24">
        <f t="shared" si="17"/>
        <v>1088</v>
      </c>
      <c r="C1092" s="14" t="s">
        <v>197</v>
      </c>
      <c r="D1092" s="38" t="s">
        <v>262</v>
      </c>
      <c r="E1092" s="14">
        <v>2.2200000000000002</v>
      </c>
      <c r="F1092" s="14">
        <v>2.125</v>
      </c>
      <c r="H1092" s="14">
        <v>2.2149999999999999</v>
      </c>
      <c r="K1092" s="14">
        <v>2.09</v>
      </c>
      <c r="L1092" s="19">
        <v>2.0299999999999998</v>
      </c>
      <c r="M1092" s="19">
        <v>1.9850000000000001</v>
      </c>
      <c r="N1092" s="14">
        <v>1.99</v>
      </c>
      <c r="Q1092" s="14">
        <v>2.2999999999999998</v>
      </c>
      <c r="R1092" s="14">
        <v>2.33</v>
      </c>
      <c r="T1092" s="14">
        <v>2.1349999999999998</v>
      </c>
      <c r="U1092" s="14">
        <v>2.145</v>
      </c>
      <c r="V1092" s="14">
        <v>2.25</v>
      </c>
      <c r="X1092" s="14">
        <v>2.41</v>
      </c>
      <c r="Y1092" s="14">
        <v>2.415</v>
      </c>
    </row>
    <row r="1093" spans="1:25" x14ac:dyDescent="0.25">
      <c r="A1093" s="18">
        <v>36334</v>
      </c>
      <c r="B1093" s="24">
        <f t="shared" si="17"/>
        <v>1089</v>
      </c>
      <c r="C1093" s="14" t="s">
        <v>198</v>
      </c>
      <c r="D1093" s="38" t="s">
        <v>262</v>
      </c>
      <c r="E1093" s="14">
        <v>2.2450000000000001</v>
      </c>
      <c r="F1093" s="14">
        <v>2.14</v>
      </c>
      <c r="H1093" s="14">
        <v>2.2450000000000001</v>
      </c>
      <c r="K1093" s="14">
        <v>2.12</v>
      </c>
      <c r="L1093" s="19">
        <v>2.02</v>
      </c>
      <c r="M1093" s="19">
        <v>1.9850000000000001</v>
      </c>
      <c r="N1093" s="14">
        <v>1.9850000000000001</v>
      </c>
      <c r="Q1093" s="14">
        <v>2.33</v>
      </c>
      <c r="R1093" s="14">
        <v>2.335</v>
      </c>
      <c r="T1093" s="14">
        <v>2.16</v>
      </c>
      <c r="U1093" s="14">
        <v>2.16</v>
      </c>
      <c r="V1093" s="14">
        <v>2.2949999999999999</v>
      </c>
      <c r="X1093" s="14">
        <v>2.4449999999999998</v>
      </c>
      <c r="Y1093" s="14">
        <v>2.44</v>
      </c>
    </row>
    <row r="1094" spans="1:25" x14ac:dyDescent="0.25">
      <c r="A1094" s="18">
        <v>36335</v>
      </c>
      <c r="B1094" s="24">
        <f t="shared" si="17"/>
        <v>1090</v>
      </c>
      <c r="C1094" s="14" t="s">
        <v>199</v>
      </c>
      <c r="D1094" s="38" t="s">
        <v>262</v>
      </c>
      <c r="E1094" s="14">
        <v>2.2549999999999999</v>
      </c>
      <c r="F1094" s="14">
        <v>2.15</v>
      </c>
      <c r="H1094" s="14">
        <v>2.2549999999999999</v>
      </c>
      <c r="K1094" s="14">
        <v>2.13</v>
      </c>
      <c r="L1094" s="19">
        <v>2.0150000000000001</v>
      </c>
      <c r="M1094" s="19">
        <v>1.9750000000000001</v>
      </c>
      <c r="N1094" s="14">
        <v>1.97</v>
      </c>
      <c r="Q1094" s="14">
        <v>2.335</v>
      </c>
      <c r="R1094" s="14">
        <v>2.34</v>
      </c>
      <c r="T1094" s="14">
        <v>2.15</v>
      </c>
      <c r="U1094" s="14">
        <v>2.165</v>
      </c>
      <c r="V1094" s="14">
        <v>2.29</v>
      </c>
      <c r="X1094" s="14">
        <v>2.4900000000000002</v>
      </c>
      <c r="Y1094" s="14">
        <v>2.4849999999999999</v>
      </c>
    </row>
    <row r="1095" spans="1:25" x14ac:dyDescent="0.25">
      <c r="A1095" s="18">
        <v>36336</v>
      </c>
      <c r="B1095" s="24">
        <f t="shared" si="17"/>
        <v>1091</v>
      </c>
      <c r="C1095" s="14" t="s">
        <v>200</v>
      </c>
      <c r="D1095" s="38" t="s">
        <v>262</v>
      </c>
      <c r="E1095" s="14">
        <v>2.27</v>
      </c>
      <c r="F1095" s="14">
        <v>2.1549999999999998</v>
      </c>
      <c r="H1095" s="14">
        <v>2.2650000000000001</v>
      </c>
      <c r="K1095" s="14">
        <v>2.13</v>
      </c>
      <c r="L1095" s="19">
        <v>1.9950000000000001</v>
      </c>
      <c r="M1095" s="19">
        <v>1.97</v>
      </c>
      <c r="N1095" s="14">
        <v>1.9650000000000001</v>
      </c>
      <c r="Q1095" s="14">
        <v>2.35</v>
      </c>
      <c r="R1095" s="14">
        <v>2.335</v>
      </c>
      <c r="T1095" s="14">
        <v>2.1549999999999998</v>
      </c>
      <c r="U1095" s="14">
        <v>2.165</v>
      </c>
      <c r="V1095" s="14">
        <v>2.2949999999999999</v>
      </c>
      <c r="X1095" s="14">
        <v>2.5350000000000001</v>
      </c>
      <c r="Y1095" s="14">
        <v>2.5499999999999998</v>
      </c>
    </row>
    <row r="1096" spans="1:25" x14ac:dyDescent="0.25">
      <c r="A1096" s="18">
        <v>36337</v>
      </c>
      <c r="B1096" s="24">
        <f t="shared" ref="B1096:B1159" si="18">B1095+1</f>
        <v>1092</v>
      </c>
      <c r="C1096" s="14" t="s">
        <v>201</v>
      </c>
      <c r="D1096" s="38" t="s">
        <v>262</v>
      </c>
      <c r="E1096" s="14">
        <v>2.27</v>
      </c>
      <c r="F1096" s="14">
        <v>2.1549999999999998</v>
      </c>
      <c r="H1096" s="14">
        <v>2.2650000000000001</v>
      </c>
      <c r="K1096" s="14">
        <v>2.13</v>
      </c>
      <c r="L1096" s="19">
        <v>1.9950000000000001</v>
      </c>
      <c r="M1096" s="19">
        <v>1.97</v>
      </c>
      <c r="N1096" s="14">
        <v>1.9650000000000001</v>
      </c>
      <c r="Q1096" s="14">
        <v>2.35</v>
      </c>
      <c r="R1096" s="14">
        <v>2.335</v>
      </c>
      <c r="T1096" s="14">
        <v>2.1549999999999998</v>
      </c>
      <c r="U1096" s="14">
        <v>2.165</v>
      </c>
      <c r="V1096" s="14">
        <v>2.2949999999999999</v>
      </c>
      <c r="X1096" s="14">
        <v>2.5350000000000001</v>
      </c>
      <c r="Y1096" s="14">
        <v>2.5499999999999998</v>
      </c>
    </row>
    <row r="1097" spans="1:25" x14ac:dyDescent="0.25">
      <c r="A1097" s="18">
        <v>36338</v>
      </c>
      <c r="B1097" s="24">
        <f t="shared" si="18"/>
        <v>1093</v>
      </c>
      <c r="C1097" s="14" t="s">
        <v>202</v>
      </c>
      <c r="D1097" s="38" t="s">
        <v>262</v>
      </c>
      <c r="E1097" s="14">
        <v>2.27</v>
      </c>
      <c r="F1097" s="14">
        <v>2.1549999999999998</v>
      </c>
      <c r="H1097" s="14">
        <v>2.2650000000000001</v>
      </c>
      <c r="K1097" s="14">
        <v>2.13</v>
      </c>
      <c r="L1097" s="19">
        <v>1.9950000000000001</v>
      </c>
      <c r="M1097" s="19">
        <v>1.97</v>
      </c>
      <c r="N1097" s="14">
        <v>1.9650000000000001</v>
      </c>
      <c r="Q1097" s="14">
        <v>2.35</v>
      </c>
      <c r="R1097" s="14">
        <v>2.335</v>
      </c>
      <c r="T1097" s="14">
        <v>2.1549999999999998</v>
      </c>
      <c r="U1097" s="14">
        <v>2.165</v>
      </c>
      <c r="V1097" s="14">
        <v>2.2949999999999999</v>
      </c>
      <c r="X1097" s="14">
        <v>2.5350000000000001</v>
      </c>
      <c r="Y1097" s="14">
        <v>2.5499999999999998</v>
      </c>
    </row>
    <row r="1098" spans="1:25" x14ac:dyDescent="0.25">
      <c r="A1098" s="18">
        <v>36339</v>
      </c>
      <c r="B1098" s="24">
        <f t="shared" si="18"/>
        <v>1094</v>
      </c>
      <c r="C1098" s="14" t="s">
        <v>196</v>
      </c>
      <c r="D1098" s="38" t="s">
        <v>262</v>
      </c>
      <c r="E1098" s="14">
        <v>2.25</v>
      </c>
      <c r="F1098" s="14">
        <v>2.1800000000000002</v>
      </c>
      <c r="H1098" s="14">
        <v>2.2599999999999998</v>
      </c>
      <c r="K1098" s="14">
        <v>2.12</v>
      </c>
      <c r="L1098" s="19">
        <v>2.0150000000000001</v>
      </c>
      <c r="M1098" s="19">
        <v>1.97</v>
      </c>
      <c r="N1098" s="14">
        <v>1.97</v>
      </c>
      <c r="Q1098" s="14">
        <v>2.355</v>
      </c>
      <c r="R1098" s="14">
        <v>2.37</v>
      </c>
      <c r="T1098" s="14">
        <v>2.14</v>
      </c>
      <c r="U1098" s="14">
        <v>2.145</v>
      </c>
      <c r="V1098" s="14">
        <v>2.2650000000000001</v>
      </c>
      <c r="X1098" s="14">
        <v>2.5299999999999998</v>
      </c>
      <c r="Y1098" s="14">
        <v>2.5550000000000002</v>
      </c>
    </row>
    <row r="1099" spans="1:25" x14ac:dyDescent="0.25">
      <c r="A1099" s="18">
        <v>36340</v>
      </c>
      <c r="B1099" s="24">
        <f t="shared" si="18"/>
        <v>1095</v>
      </c>
      <c r="C1099" s="14" t="s">
        <v>197</v>
      </c>
      <c r="D1099" s="38" t="s">
        <v>262</v>
      </c>
      <c r="E1099" s="14">
        <v>2.3149999999999999</v>
      </c>
      <c r="F1099" s="14">
        <v>2.2349999999999999</v>
      </c>
      <c r="H1099" s="14">
        <v>2.34</v>
      </c>
      <c r="K1099" s="14">
        <v>2.2000000000000002</v>
      </c>
      <c r="L1099" s="19">
        <v>2.08</v>
      </c>
      <c r="M1099" s="19">
        <v>2.0099999999999998</v>
      </c>
      <c r="N1099" s="14">
        <v>2.0099999999999998</v>
      </c>
      <c r="Q1099" s="14">
        <v>2.4350000000000001</v>
      </c>
      <c r="R1099" s="14">
        <v>2.4950000000000001</v>
      </c>
      <c r="T1099" s="14">
        <v>2.2149999999999999</v>
      </c>
      <c r="U1099" s="14">
        <v>2.2200000000000002</v>
      </c>
      <c r="V1099" s="14">
        <v>2.35</v>
      </c>
      <c r="X1099" s="14">
        <v>2.5950000000000002</v>
      </c>
      <c r="Y1099" s="14">
        <v>2.605</v>
      </c>
    </row>
    <row r="1100" spans="1:25" x14ac:dyDescent="0.25">
      <c r="A1100" s="18">
        <v>36341</v>
      </c>
      <c r="B1100" s="24">
        <f t="shared" si="18"/>
        <v>1096</v>
      </c>
      <c r="C1100" s="14" t="s">
        <v>198</v>
      </c>
      <c r="D1100" s="38" t="s">
        <v>263</v>
      </c>
      <c r="E1100" s="14">
        <v>2.3149999999999999</v>
      </c>
      <c r="F1100" s="14">
        <v>2.2650000000000001</v>
      </c>
      <c r="H1100" s="14">
        <v>2.33</v>
      </c>
      <c r="K1100" s="14">
        <v>2.21</v>
      </c>
      <c r="L1100" s="19">
        <v>2.1150000000000002</v>
      </c>
      <c r="M1100" s="19">
        <v>2.0299999999999998</v>
      </c>
      <c r="N1100" s="14">
        <v>2.0150000000000001</v>
      </c>
      <c r="Q1100" s="14">
        <v>2.4350000000000001</v>
      </c>
      <c r="R1100" s="14">
        <v>2.48</v>
      </c>
      <c r="T1100" s="14">
        <v>2.23</v>
      </c>
      <c r="U1100" s="14">
        <v>2.2400000000000002</v>
      </c>
      <c r="V1100" s="14">
        <v>2.335</v>
      </c>
      <c r="X1100" s="14">
        <v>2.605</v>
      </c>
      <c r="Y1100" s="14">
        <v>2.6150000000000002</v>
      </c>
    </row>
    <row r="1101" spans="1:25" x14ac:dyDescent="0.25">
      <c r="A1101" s="18">
        <v>36342</v>
      </c>
      <c r="B1101" s="24">
        <f t="shared" si="18"/>
        <v>1097</v>
      </c>
      <c r="C1101" s="14" t="s">
        <v>199</v>
      </c>
      <c r="D1101" s="38" t="s">
        <v>263</v>
      </c>
      <c r="E1101" s="14">
        <v>2.2850000000000001</v>
      </c>
      <c r="F1101" s="14">
        <v>2.23</v>
      </c>
      <c r="H1101" s="14">
        <v>2.3199999999999998</v>
      </c>
      <c r="K1101" s="14">
        <v>2.1800000000000002</v>
      </c>
      <c r="L1101" s="19">
        <v>2.04</v>
      </c>
      <c r="M1101" s="19">
        <v>1.9550000000000001</v>
      </c>
      <c r="N1101" s="14">
        <v>1.95</v>
      </c>
      <c r="Q1101" s="14">
        <v>2.41</v>
      </c>
      <c r="R1101" s="14">
        <v>2.4350000000000001</v>
      </c>
      <c r="T1101" s="14">
        <v>2.2200000000000002</v>
      </c>
      <c r="U1101" s="14">
        <v>2.2200000000000002</v>
      </c>
      <c r="V1101" s="14">
        <v>2.2949999999999999</v>
      </c>
      <c r="X1101" s="14">
        <v>2.54</v>
      </c>
      <c r="Y1101" s="14">
        <v>2.5550000000000002</v>
      </c>
    </row>
    <row r="1102" spans="1:25" x14ac:dyDescent="0.25">
      <c r="A1102" s="18">
        <v>36343</v>
      </c>
      <c r="B1102" s="24">
        <f t="shared" si="18"/>
        <v>1098</v>
      </c>
      <c r="C1102" s="14" t="s">
        <v>200</v>
      </c>
      <c r="D1102" s="38" t="s">
        <v>263</v>
      </c>
      <c r="E1102" s="14">
        <v>2.2650000000000001</v>
      </c>
      <c r="F1102" s="14">
        <v>2.14</v>
      </c>
      <c r="H1102" s="14">
        <v>2.2799999999999998</v>
      </c>
      <c r="K1102" s="14">
        <v>2.17</v>
      </c>
      <c r="L1102" s="19">
        <v>1.88</v>
      </c>
      <c r="M1102" s="19">
        <v>1.83</v>
      </c>
      <c r="N1102" s="14">
        <v>1.885</v>
      </c>
      <c r="Q1102" s="14">
        <v>2.415</v>
      </c>
      <c r="R1102" s="14">
        <v>2.2450000000000001</v>
      </c>
      <c r="T1102" s="14">
        <v>2.1850000000000001</v>
      </c>
      <c r="U1102" s="14">
        <v>2.19</v>
      </c>
      <c r="V1102" s="14">
        <v>2.29</v>
      </c>
      <c r="X1102" s="14">
        <v>2.5649999999999999</v>
      </c>
      <c r="Y1102" s="14">
        <v>2.605</v>
      </c>
    </row>
    <row r="1103" spans="1:25" x14ac:dyDescent="0.25">
      <c r="A1103" s="18">
        <v>36344</v>
      </c>
      <c r="B1103" s="24">
        <f t="shared" si="18"/>
        <v>1099</v>
      </c>
      <c r="C1103" s="14" t="s">
        <v>201</v>
      </c>
      <c r="D1103" s="38" t="s">
        <v>263</v>
      </c>
      <c r="E1103" s="14">
        <v>2.2650000000000001</v>
      </c>
      <c r="F1103" s="14">
        <v>2.14</v>
      </c>
      <c r="H1103" s="14">
        <v>2.2799999999999998</v>
      </c>
      <c r="K1103" s="14">
        <v>2.17</v>
      </c>
      <c r="L1103" s="19">
        <v>1.88</v>
      </c>
      <c r="M1103" s="19">
        <v>1.83</v>
      </c>
      <c r="N1103" s="14">
        <v>1.885</v>
      </c>
      <c r="Q1103" s="14">
        <v>2.415</v>
      </c>
      <c r="R1103" s="14">
        <v>2.2450000000000001</v>
      </c>
      <c r="T1103" s="14">
        <v>2.1850000000000001</v>
      </c>
      <c r="U1103" s="14">
        <v>2.19</v>
      </c>
      <c r="V1103" s="14">
        <v>2.29</v>
      </c>
      <c r="X1103" s="14">
        <v>2.5649999999999999</v>
      </c>
      <c r="Y1103" s="14">
        <v>2.605</v>
      </c>
    </row>
    <row r="1104" spans="1:25" x14ac:dyDescent="0.25">
      <c r="A1104" s="18">
        <v>36345</v>
      </c>
      <c r="B1104" s="24">
        <f t="shared" si="18"/>
        <v>1100</v>
      </c>
      <c r="C1104" s="14" t="s">
        <v>202</v>
      </c>
      <c r="D1104" s="38" t="s">
        <v>263</v>
      </c>
      <c r="E1104" s="14">
        <v>2.2650000000000001</v>
      </c>
      <c r="F1104" s="14">
        <v>2.14</v>
      </c>
      <c r="H1104" s="14">
        <v>2.2799999999999998</v>
      </c>
      <c r="K1104" s="14">
        <v>2.17</v>
      </c>
      <c r="L1104" s="19">
        <v>1.88</v>
      </c>
      <c r="M1104" s="19">
        <v>1.83</v>
      </c>
      <c r="N1104" s="14">
        <v>1.885</v>
      </c>
      <c r="Q1104" s="14">
        <v>2.415</v>
      </c>
      <c r="R1104" s="14">
        <v>2.2450000000000001</v>
      </c>
      <c r="T1104" s="14">
        <v>2.1850000000000001</v>
      </c>
      <c r="U1104" s="14">
        <v>2.19</v>
      </c>
      <c r="V1104" s="14">
        <v>2.29</v>
      </c>
      <c r="X1104" s="14">
        <v>2.5649999999999999</v>
      </c>
      <c r="Y1104" s="14">
        <v>2.605</v>
      </c>
    </row>
    <row r="1105" spans="1:25" x14ac:dyDescent="0.25">
      <c r="A1105" s="18">
        <v>36346</v>
      </c>
      <c r="B1105" s="24">
        <f t="shared" si="18"/>
        <v>1101</v>
      </c>
      <c r="C1105" s="14" t="s">
        <v>196</v>
      </c>
      <c r="D1105" s="38" t="s">
        <v>263</v>
      </c>
      <c r="E1105" s="14">
        <v>2.2650000000000001</v>
      </c>
      <c r="F1105" s="14">
        <v>2.14</v>
      </c>
      <c r="H1105" s="14">
        <v>2.2799999999999998</v>
      </c>
      <c r="K1105" s="14">
        <v>2.17</v>
      </c>
      <c r="L1105" s="19">
        <v>1.88</v>
      </c>
      <c r="M1105" s="19">
        <v>1.83</v>
      </c>
      <c r="N1105" s="14">
        <v>1.885</v>
      </c>
      <c r="Q1105" s="14">
        <v>2.415</v>
      </c>
      <c r="R1105" s="14">
        <v>2.2450000000000001</v>
      </c>
      <c r="T1105" s="14">
        <v>2.1850000000000001</v>
      </c>
      <c r="U1105" s="14">
        <v>2.19</v>
      </c>
      <c r="V1105" s="14">
        <v>2.29</v>
      </c>
      <c r="X1105" s="14">
        <v>2.5649999999999999</v>
      </c>
      <c r="Y1105" s="14">
        <v>2.605</v>
      </c>
    </row>
    <row r="1106" spans="1:25" x14ac:dyDescent="0.25">
      <c r="A1106" s="18">
        <v>36347</v>
      </c>
      <c r="B1106" s="24">
        <f t="shared" si="18"/>
        <v>1102</v>
      </c>
      <c r="C1106" s="14" t="s">
        <v>197</v>
      </c>
      <c r="D1106" s="38" t="s">
        <v>263</v>
      </c>
      <c r="E1106" s="14">
        <v>2.2799999999999998</v>
      </c>
      <c r="F1106" s="14">
        <v>2.2050000000000001</v>
      </c>
      <c r="H1106" s="14">
        <v>2.3199999999999998</v>
      </c>
      <c r="K1106" s="14">
        <v>2.1949999999999998</v>
      </c>
      <c r="L1106" s="19">
        <v>2.0350000000000001</v>
      </c>
      <c r="M1106" s="19">
        <v>1.98</v>
      </c>
      <c r="N1106" s="14">
        <v>1.9950000000000001</v>
      </c>
      <c r="Q1106" s="14">
        <v>2.415</v>
      </c>
      <c r="R1106" s="14">
        <v>2.4300000000000002</v>
      </c>
      <c r="T1106" s="14">
        <v>2.2050000000000001</v>
      </c>
      <c r="U1106" s="14">
        <v>2.2149999999999999</v>
      </c>
      <c r="V1106" s="14">
        <v>2.34</v>
      </c>
      <c r="X1106" s="14">
        <v>2.625</v>
      </c>
      <c r="Y1106" s="14">
        <v>2.665</v>
      </c>
    </row>
    <row r="1107" spans="1:25" x14ac:dyDescent="0.25">
      <c r="A1107" s="18">
        <v>36348</v>
      </c>
      <c r="B1107" s="24">
        <f t="shared" si="18"/>
        <v>1103</v>
      </c>
      <c r="C1107" s="14" t="s">
        <v>198</v>
      </c>
      <c r="D1107" s="38" t="s">
        <v>263</v>
      </c>
      <c r="E1107" s="14">
        <v>2.1949999999999998</v>
      </c>
      <c r="F1107" s="14">
        <v>2.1150000000000002</v>
      </c>
      <c r="H1107" s="14">
        <v>2.2200000000000002</v>
      </c>
      <c r="K1107" s="14">
        <v>2.11</v>
      </c>
      <c r="L1107" s="19">
        <v>1.99</v>
      </c>
      <c r="M1107" s="19">
        <v>1.9450000000000001</v>
      </c>
      <c r="N1107" s="14">
        <v>1.9750000000000001</v>
      </c>
      <c r="Q1107" s="14">
        <v>2.33</v>
      </c>
      <c r="R1107" s="14">
        <v>2.395</v>
      </c>
      <c r="T1107" s="14">
        <v>2.1349999999999998</v>
      </c>
      <c r="U1107" s="14">
        <v>2.14</v>
      </c>
      <c r="V1107" s="14">
        <v>2.21</v>
      </c>
      <c r="X1107" s="14">
        <v>2.4950000000000001</v>
      </c>
      <c r="Y1107" s="14">
        <v>2.5249999999999999</v>
      </c>
    </row>
    <row r="1108" spans="1:25" x14ac:dyDescent="0.25">
      <c r="A1108" s="18">
        <v>36349</v>
      </c>
      <c r="B1108" s="24">
        <f t="shared" si="18"/>
        <v>1104</v>
      </c>
      <c r="C1108" s="14" t="s">
        <v>199</v>
      </c>
      <c r="D1108" s="38" t="s">
        <v>263</v>
      </c>
      <c r="E1108" s="14">
        <v>2.19</v>
      </c>
      <c r="F1108" s="14">
        <v>2.125</v>
      </c>
      <c r="H1108" s="14">
        <v>2.2149999999999999</v>
      </c>
      <c r="K1108" s="14">
        <v>2.105</v>
      </c>
      <c r="L1108" s="19">
        <v>1.9950000000000001</v>
      </c>
      <c r="M1108" s="19">
        <v>1.9550000000000001</v>
      </c>
      <c r="N1108" s="14">
        <v>1.97</v>
      </c>
      <c r="Q1108" s="14">
        <v>2.33</v>
      </c>
      <c r="R1108" s="14">
        <v>2.3849999999999998</v>
      </c>
      <c r="T1108" s="14">
        <v>2.14</v>
      </c>
      <c r="U1108" s="14">
        <v>2.1349999999999998</v>
      </c>
      <c r="V1108" s="14">
        <v>2.2149999999999999</v>
      </c>
      <c r="X1108" s="14">
        <v>2.4700000000000002</v>
      </c>
      <c r="Y1108" s="14">
        <v>2.4849999999999999</v>
      </c>
    </row>
    <row r="1109" spans="1:25" x14ac:dyDescent="0.25">
      <c r="A1109" s="18">
        <v>36350</v>
      </c>
      <c r="B1109" s="24">
        <f t="shared" si="18"/>
        <v>1105</v>
      </c>
      <c r="C1109" s="14" t="s">
        <v>200</v>
      </c>
      <c r="D1109" s="38" t="s">
        <v>263</v>
      </c>
      <c r="E1109" s="14">
        <v>2.15</v>
      </c>
      <c r="F1109" s="14">
        <v>2.06</v>
      </c>
      <c r="H1109" s="14">
        <v>2.1749999999999998</v>
      </c>
      <c r="K1109" s="14">
        <v>2.0499999999999998</v>
      </c>
      <c r="L1109" s="19">
        <v>1.85</v>
      </c>
      <c r="M1109" s="19">
        <v>1.85</v>
      </c>
      <c r="N1109" s="14">
        <v>1.92</v>
      </c>
      <c r="Q1109" s="14">
        <v>2.3050000000000002</v>
      </c>
      <c r="R1109" s="14">
        <v>2.2149999999999999</v>
      </c>
      <c r="T1109" s="14">
        <v>2.09</v>
      </c>
      <c r="U1109" s="14">
        <v>2.09</v>
      </c>
      <c r="V1109" s="14">
        <v>2.17</v>
      </c>
      <c r="X1109" s="14">
        <v>2.4249999999999998</v>
      </c>
      <c r="Y1109" s="14">
        <v>2.4550000000000001</v>
      </c>
    </row>
    <row r="1110" spans="1:25" x14ac:dyDescent="0.25">
      <c r="A1110" s="18">
        <v>36351</v>
      </c>
      <c r="B1110" s="24">
        <f t="shared" si="18"/>
        <v>1106</v>
      </c>
      <c r="C1110" s="14" t="s">
        <v>201</v>
      </c>
      <c r="D1110" s="38" t="s">
        <v>263</v>
      </c>
      <c r="E1110" s="14">
        <v>2.15</v>
      </c>
      <c r="F1110" s="14">
        <v>2.06</v>
      </c>
      <c r="H1110" s="14">
        <v>2.1749999999999998</v>
      </c>
      <c r="K1110" s="14">
        <v>2.0499999999999998</v>
      </c>
      <c r="L1110" s="19">
        <v>1.85</v>
      </c>
      <c r="M1110" s="19">
        <v>1.85</v>
      </c>
      <c r="N1110" s="14">
        <v>1.92</v>
      </c>
      <c r="Q1110" s="14">
        <v>2.3050000000000002</v>
      </c>
      <c r="R1110" s="14">
        <v>2.2149999999999999</v>
      </c>
      <c r="T1110" s="14">
        <v>2.09</v>
      </c>
      <c r="U1110" s="14">
        <v>2.09</v>
      </c>
      <c r="V1110" s="14">
        <v>2.17</v>
      </c>
      <c r="X1110" s="14">
        <v>2.4249999999999998</v>
      </c>
      <c r="Y1110" s="14">
        <v>2.4550000000000001</v>
      </c>
    </row>
    <row r="1111" spans="1:25" x14ac:dyDescent="0.25">
      <c r="A1111" s="18">
        <v>36352</v>
      </c>
      <c r="B1111" s="24">
        <f t="shared" si="18"/>
        <v>1107</v>
      </c>
      <c r="C1111" s="14" t="s">
        <v>202</v>
      </c>
      <c r="D1111" s="38" t="s">
        <v>263</v>
      </c>
      <c r="E1111" s="14">
        <v>2.15</v>
      </c>
      <c r="F1111" s="14">
        <v>2.06</v>
      </c>
      <c r="H1111" s="14">
        <v>2.1749999999999998</v>
      </c>
      <c r="K1111" s="14">
        <v>2.0499999999999998</v>
      </c>
      <c r="L1111" s="19">
        <v>1.85</v>
      </c>
      <c r="M1111" s="19">
        <v>1.85</v>
      </c>
      <c r="N1111" s="14">
        <v>1.92</v>
      </c>
      <c r="Q1111" s="14">
        <v>2.3050000000000002</v>
      </c>
      <c r="R1111" s="14">
        <v>2.2149999999999999</v>
      </c>
      <c r="T1111" s="14">
        <v>2.09</v>
      </c>
      <c r="U1111" s="14">
        <v>2.09</v>
      </c>
      <c r="V1111" s="14">
        <v>2.17</v>
      </c>
      <c r="X1111" s="14">
        <v>2.4249999999999998</v>
      </c>
      <c r="Y1111" s="14">
        <v>2.4550000000000001</v>
      </c>
    </row>
    <row r="1112" spans="1:25" x14ac:dyDescent="0.25">
      <c r="A1112" s="18">
        <v>36353</v>
      </c>
      <c r="B1112" s="24">
        <f t="shared" si="18"/>
        <v>1108</v>
      </c>
      <c r="C1112" s="14" t="s">
        <v>196</v>
      </c>
      <c r="D1112" s="38" t="s">
        <v>263</v>
      </c>
      <c r="E1112" s="14">
        <v>2.1150000000000002</v>
      </c>
      <c r="F1112" s="14">
        <v>2.0699999999999998</v>
      </c>
      <c r="H1112" s="14">
        <v>2.1349999999999998</v>
      </c>
      <c r="K1112" s="14">
        <v>2.04</v>
      </c>
      <c r="L1112" s="19">
        <v>2.0350000000000001</v>
      </c>
      <c r="M1112" s="19">
        <v>1.9650000000000001</v>
      </c>
      <c r="N1112" s="14">
        <v>1.9450000000000001</v>
      </c>
      <c r="Q1112" s="14">
        <v>2.2850000000000001</v>
      </c>
      <c r="R1112" s="14">
        <v>2.36</v>
      </c>
      <c r="T1112" s="14">
        <v>2.0950000000000002</v>
      </c>
      <c r="U1112" s="14">
        <v>2.085</v>
      </c>
      <c r="V1112" s="14">
        <v>2.145</v>
      </c>
      <c r="X1112" s="14">
        <v>2.37</v>
      </c>
      <c r="Y1112" s="14">
        <v>2.3849999999999998</v>
      </c>
    </row>
    <row r="1113" spans="1:25" x14ac:dyDescent="0.25">
      <c r="A1113" s="18">
        <v>36354</v>
      </c>
      <c r="B1113" s="24">
        <f t="shared" si="18"/>
        <v>1109</v>
      </c>
      <c r="C1113" s="14" t="s">
        <v>197</v>
      </c>
      <c r="D1113" s="38" t="s">
        <v>263</v>
      </c>
      <c r="E1113" s="14">
        <v>2.1349999999999998</v>
      </c>
      <c r="F1113" s="14">
        <v>2.11</v>
      </c>
      <c r="H1113" s="14">
        <v>2.145</v>
      </c>
      <c r="K1113" s="14">
        <v>2.06</v>
      </c>
      <c r="L1113" s="19">
        <v>2.0750000000000002</v>
      </c>
      <c r="M1113" s="19">
        <v>1.99</v>
      </c>
      <c r="N1113" s="14">
        <v>1.9750000000000001</v>
      </c>
      <c r="Q1113" s="14">
        <v>2.2949999999999999</v>
      </c>
      <c r="R1113" s="14">
        <v>2.4</v>
      </c>
      <c r="T1113" s="14">
        <v>2.105</v>
      </c>
      <c r="U1113" s="14">
        <v>2.105</v>
      </c>
      <c r="V1113" s="14">
        <v>2.1749999999999998</v>
      </c>
      <c r="X1113" s="14">
        <v>2.3450000000000002</v>
      </c>
      <c r="Y1113" s="14">
        <v>2.3650000000000002</v>
      </c>
    </row>
    <row r="1114" spans="1:25" x14ac:dyDescent="0.25">
      <c r="A1114" s="18">
        <v>36355</v>
      </c>
      <c r="B1114" s="24">
        <f t="shared" si="18"/>
        <v>1110</v>
      </c>
      <c r="C1114" s="14" t="s">
        <v>198</v>
      </c>
      <c r="D1114" s="38" t="s">
        <v>263</v>
      </c>
      <c r="E1114" s="14">
        <v>2.15</v>
      </c>
      <c r="F1114" s="14">
        <v>2.1349999999999998</v>
      </c>
      <c r="H1114" s="14">
        <v>2.17</v>
      </c>
      <c r="K1114" s="14">
        <v>2.0750000000000002</v>
      </c>
      <c r="L1114" s="19">
        <v>2.105</v>
      </c>
      <c r="M1114" s="19">
        <v>2.0049999999999999</v>
      </c>
      <c r="N1114" s="14">
        <v>1.9850000000000001</v>
      </c>
      <c r="Q1114" s="14">
        <v>2.31</v>
      </c>
      <c r="R1114" s="14">
        <v>2.4049999999999998</v>
      </c>
      <c r="T1114" s="14">
        <v>2.1150000000000002</v>
      </c>
      <c r="U1114" s="14">
        <v>2.125</v>
      </c>
      <c r="V1114" s="14">
        <v>2.19</v>
      </c>
      <c r="X1114" s="14">
        <v>2.35</v>
      </c>
      <c r="Y1114" s="14">
        <v>2.36</v>
      </c>
    </row>
    <row r="1115" spans="1:25" x14ac:dyDescent="0.25">
      <c r="A1115" s="18">
        <v>36356</v>
      </c>
      <c r="B1115" s="24">
        <f t="shared" si="18"/>
        <v>1111</v>
      </c>
      <c r="C1115" s="14" t="s">
        <v>199</v>
      </c>
      <c r="D1115" s="38" t="s">
        <v>263</v>
      </c>
      <c r="E1115" s="14">
        <v>2.13</v>
      </c>
      <c r="F1115" s="14">
        <v>2.08</v>
      </c>
      <c r="H1115" s="14">
        <v>2.17</v>
      </c>
      <c r="K1115" s="14">
        <v>2.0699999999999998</v>
      </c>
      <c r="L1115" s="19">
        <v>2.0249999999999999</v>
      </c>
      <c r="M1115" s="19">
        <v>1.9550000000000001</v>
      </c>
      <c r="N1115" s="14">
        <v>1.9550000000000001</v>
      </c>
      <c r="Q1115" s="14">
        <v>2.2999999999999998</v>
      </c>
      <c r="R1115" s="14">
        <v>2.375</v>
      </c>
      <c r="T1115" s="14">
        <v>2.1</v>
      </c>
      <c r="U1115" s="14">
        <v>2.0950000000000002</v>
      </c>
      <c r="V1115" s="14">
        <v>2.1749999999999998</v>
      </c>
      <c r="X1115" s="14">
        <v>2.37</v>
      </c>
      <c r="Y1115" s="14">
        <v>2.375</v>
      </c>
    </row>
    <row r="1116" spans="1:25" x14ac:dyDescent="0.25">
      <c r="A1116" s="18">
        <v>36357</v>
      </c>
      <c r="B1116" s="24">
        <f t="shared" si="18"/>
        <v>1112</v>
      </c>
      <c r="C1116" s="14" t="s">
        <v>200</v>
      </c>
      <c r="D1116" s="38" t="s">
        <v>263</v>
      </c>
      <c r="E1116" s="14">
        <v>2.1749999999999998</v>
      </c>
      <c r="F1116" s="14">
        <v>2.0699999999999998</v>
      </c>
      <c r="H1116" s="14">
        <v>2.19</v>
      </c>
      <c r="K1116" s="14">
        <v>2.085</v>
      </c>
      <c r="L1116" s="19">
        <v>1.88</v>
      </c>
      <c r="M1116" s="19">
        <v>1.875</v>
      </c>
      <c r="N1116" s="14">
        <v>1.92</v>
      </c>
      <c r="Q1116" s="14">
        <v>2.34</v>
      </c>
      <c r="R1116" s="14">
        <v>2.16</v>
      </c>
      <c r="T1116" s="14">
        <v>2.12</v>
      </c>
      <c r="U1116" s="14">
        <v>2.12</v>
      </c>
      <c r="V1116" s="14">
        <v>2.2149999999999999</v>
      </c>
      <c r="X1116" s="14">
        <v>2.4550000000000001</v>
      </c>
      <c r="Y1116" s="14">
        <v>2.4700000000000002</v>
      </c>
    </row>
    <row r="1117" spans="1:25" x14ac:dyDescent="0.25">
      <c r="A1117" s="18">
        <v>36358</v>
      </c>
      <c r="B1117" s="24">
        <f t="shared" si="18"/>
        <v>1113</v>
      </c>
      <c r="C1117" s="14" t="s">
        <v>201</v>
      </c>
      <c r="D1117" s="38" t="s">
        <v>263</v>
      </c>
      <c r="E1117" s="14">
        <v>2.1749999999999998</v>
      </c>
      <c r="F1117" s="14">
        <v>2.0699999999999998</v>
      </c>
      <c r="H1117" s="14">
        <v>2.19</v>
      </c>
      <c r="K1117" s="14">
        <v>2.085</v>
      </c>
      <c r="L1117" s="19">
        <v>1.88</v>
      </c>
      <c r="M1117" s="19">
        <v>1.875</v>
      </c>
      <c r="N1117" s="14">
        <v>1.92</v>
      </c>
      <c r="Q1117" s="14">
        <v>2.34</v>
      </c>
      <c r="R1117" s="14">
        <v>2.16</v>
      </c>
      <c r="T1117" s="14">
        <v>2.12</v>
      </c>
      <c r="U1117" s="14">
        <v>2.12</v>
      </c>
      <c r="V1117" s="14">
        <v>2.2149999999999999</v>
      </c>
      <c r="X1117" s="14">
        <v>2.4550000000000001</v>
      </c>
      <c r="Y1117" s="14">
        <v>2.4700000000000002</v>
      </c>
    </row>
    <row r="1118" spans="1:25" x14ac:dyDescent="0.25">
      <c r="A1118" s="18">
        <v>36359</v>
      </c>
      <c r="B1118" s="24">
        <f t="shared" si="18"/>
        <v>1114</v>
      </c>
      <c r="C1118" s="14" t="s">
        <v>202</v>
      </c>
      <c r="D1118" s="38" t="s">
        <v>263</v>
      </c>
      <c r="E1118" s="14">
        <v>2.1749999999999998</v>
      </c>
      <c r="F1118" s="14">
        <v>2.0699999999999998</v>
      </c>
      <c r="H1118" s="14">
        <v>2.19</v>
      </c>
      <c r="K1118" s="14">
        <v>2.085</v>
      </c>
      <c r="L1118" s="19">
        <v>1.88</v>
      </c>
      <c r="M1118" s="19">
        <v>1.875</v>
      </c>
      <c r="N1118" s="14">
        <v>1.92</v>
      </c>
      <c r="Q1118" s="14">
        <v>2.34</v>
      </c>
      <c r="R1118" s="14">
        <v>2.16</v>
      </c>
      <c r="T1118" s="14">
        <v>2.12</v>
      </c>
      <c r="U1118" s="14">
        <v>2.12</v>
      </c>
      <c r="V1118" s="14">
        <v>2.2149999999999999</v>
      </c>
      <c r="X1118" s="14">
        <v>2.4550000000000001</v>
      </c>
      <c r="Y1118" s="14">
        <v>2.4700000000000002</v>
      </c>
    </row>
    <row r="1119" spans="1:25" x14ac:dyDescent="0.25">
      <c r="A1119" s="18">
        <v>36360</v>
      </c>
      <c r="B1119" s="24">
        <f t="shared" si="18"/>
        <v>1115</v>
      </c>
      <c r="C1119" s="14" t="s">
        <v>196</v>
      </c>
      <c r="D1119" s="38" t="s">
        <v>263</v>
      </c>
      <c r="E1119" s="14">
        <v>2.1850000000000001</v>
      </c>
      <c r="F1119" s="14">
        <v>2.11</v>
      </c>
      <c r="H1119" s="14">
        <v>2.2149999999999999</v>
      </c>
      <c r="K1119" s="14">
        <v>2.105</v>
      </c>
      <c r="L1119" s="19">
        <v>2.0350000000000001</v>
      </c>
      <c r="M1119" s="19">
        <v>1.9750000000000001</v>
      </c>
      <c r="N1119" s="14">
        <v>1.97</v>
      </c>
      <c r="Q1119" s="14">
        <v>2.35</v>
      </c>
      <c r="R1119" s="14">
        <v>2.38</v>
      </c>
      <c r="T1119" s="14">
        <v>2.145</v>
      </c>
      <c r="U1119" s="14">
        <v>2.145</v>
      </c>
      <c r="V1119" s="14">
        <v>2.2250000000000001</v>
      </c>
      <c r="X1119" s="14">
        <v>2.46</v>
      </c>
      <c r="Y1119" s="14">
        <v>2.48</v>
      </c>
    </row>
    <row r="1120" spans="1:25" x14ac:dyDescent="0.25">
      <c r="A1120" s="18">
        <v>36361</v>
      </c>
      <c r="B1120" s="24">
        <f t="shared" si="18"/>
        <v>1116</v>
      </c>
      <c r="C1120" s="14" t="s">
        <v>197</v>
      </c>
      <c r="D1120" s="38" t="s">
        <v>263</v>
      </c>
      <c r="E1120" s="14">
        <v>2.23</v>
      </c>
      <c r="F1120" s="14">
        <v>2.1549999999999998</v>
      </c>
      <c r="H1120" s="14">
        <v>2.2549999999999999</v>
      </c>
      <c r="K1120" s="14">
        <v>2.165</v>
      </c>
      <c r="L1120" s="19">
        <v>2.06</v>
      </c>
      <c r="M1120" s="19">
        <v>1.9950000000000001</v>
      </c>
      <c r="N1120" s="14">
        <v>1.9750000000000001</v>
      </c>
      <c r="Q1120" s="14">
        <v>2.3849999999999998</v>
      </c>
      <c r="R1120" s="14">
        <v>2.395</v>
      </c>
      <c r="T1120" s="14">
        <v>2.2000000000000002</v>
      </c>
      <c r="U1120" s="14">
        <v>2.2000000000000002</v>
      </c>
      <c r="V1120" s="14">
        <v>2.2850000000000001</v>
      </c>
      <c r="X1120" s="14">
        <v>2.48</v>
      </c>
      <c r="Y1120" s="14">
        <v>2.5</v>
      </c>
    </row>
    <row r="1121" spans="1:25" x14ac:dyDescent="0.25">
      <c r="A1121" s="18">
        <v>36362</v>
      </c>
      <c r="B1121" s="24">
        <f t="shared" si="18"/>
        <v>1117</v>
      </c>
      <c r="C1121" s="14" t="s">
        <v>198</v>
      </c>
      <c r="D1121" s="38" t="s">
        <v>263</v>
      </c>
      <c r="E1121" s="14">
        <v>2.2450000000000001</v>
      </c>
      <c r="F1121" s="14">
        <v>2.1800000000000002</v>
      </c>
      <c r="H1121" s="14">
        <v>2.2749999999999999</v>
      </c>
      <c r="K1121" s="14">
        <v>2.1749999999999998</v>
      </c>
      <c r="L1121" s="19">
        <v>2.06</v>
      </c>
      <c r="M1121" s="19">
        <v>1.9950000000000001</v>
      </c>
      <c r="N1121" s="14">
        <v>1.9750000000000001</v>
      </c>
      <c r="Q1121" s="14">
        <v>2.41</v>
      </c>
      <c r="R1121" s="14">
        <v>2.4</v>
      </c>
      <c r="T1121" s="14">
        <v>2.2000000000000002</v>
      </c>
      <c r="U1121" s="14">
        <v>2.2000000000000002</v>
      </c>
      <c r="V1121" s="14">
        <v>2.3199999999999998</v>
      </c>
      <c r="X1121" s="14">
        <v>2.5049999999999999</v>
      </c>
      <c r="Y1121" s="14">
        <v>2.52</v>
      </c>
    </row>
    <row r="1122" spans="1:25" x14ac:dyDescent="0.25">
      <c r="A1122" s="18">
        <v>36363</v>
      </c>
      <c r="B1122" s="24">
        <f t="shared" si="18"/>
        <v>1118</v>
      </c>
      <c r="C1122" s="14" t="s">
        <v>199</v>
      </c>
      <c r="D1122" s="38" t="s">
        <v>263</v>
      </c>
      <c r="E1122" s="14">
        <v>2.3149999999999999</v>
      </c>
      <c r="F1122" s="14">
        <v>2.25</v>
      </c>
      <c r="H1122" s="14">
        <v>2.3450000000000002</v>
      </c>
      <c r="K1122" s="14">
        <v>2.23</v>
      </c>
      <c r="L1122" s="19">
        <v>2.0699999999999998</v>
      </c>
      <c r="M1122" s="19">
        <v>2</v>
      </c>
      <c r="N1122" s="14">
        <v>1.98</v>
      </c>
      <c r="Q1122" s="14">
        <v>2.4900000000000002</v>
      </c>
      <c r="R1122" s="14">
        <v>2.39</v>
      </c>
      <c r="T1122" s="14">
        <v>2.2349999999999999</v>
      </c>
      <c r="U1122" s="14">
        <v>2.2400000000000002</v>
      </c>
      <c r="V1122" s="14">
        <v>2.4049999999999998</v>
      </c>
      <c r="X1122" s="14">
        <v>2.625</v>
      </c>
      <c r="Y1122" s="14">
        <v>2.645</v>
      </c>
    </row>
    <row r="1123" spans="1:25" x14ac:dyDescent="0.25">
      <c r="A1123" s="18">
        <v>36364</v>
      </c>
      <c r="B1123" s="24">
        <f t="shared" si="18"/>
        <v>1119</v>
      </c>
      <c r="C1123" s="14" t="s">
        <v>200</v>
      </c>
      <c r="D1123" s="38" t="s">
        <v>263</v>
      </c>
      <c r="E1123" s="14">
        <v>2.4300000000000002</v>
      </c>
      <c r="F1123" s="14">
        <v>2.2599999999999998</v>
      </c>
      <c r="H1123" s="14">
        <v>2.4449999999999998</v>
      </c>
      <c r="K1123" s="14">
        <v>2.31</v>
      </c>
      <c r="L1123" s="19">
        <v>1.93</v>
      </c>
      <c r="M1123" s="19">
        <v>1.9450000000000001</v>
      </c>
      <c r="N1123" s="14">
        <v>1.9550000000000001</v>
      </c>
      <c r="Q1123" s="14">
        <v>2.59</v>
      </c>
      <c r="R1123" s="14">
        <v>2.2000000000000002</v>
      </c>
      <c r="T1123" s="14">
        <v>2.34</v>
      </c>
      <c r="U1123" s="14">
        <v>2.3450000000000002</v>
      </c>
      <c r="V1123" s="14">
        <v>2.5299999999999998</v>
      </c>
      <c r="X1123" s="14">
        <v>2.7549999999999999</v>
      </c>
      <c r="Y1123" s="14">
        <v>2.79</v>
      </c>
    </row>
    <row r="1124" spans="1:25" x14ac:dyDescent="0.25">
      <c r="A1124" s="18">
        <v>36365</v>
      </c>
      <c r="B1124" s="24">
        <f t="shared" si="18"/>
        <v>1120</v>
      </c>
      <c r="C1124" s="14" t="s">
        <v>201</v>
      </c>
      <c r="D1124" s="38" t="s">
        <v>263</v>
      </c>
      <c r="E1124" s="14">
        <v>2.4300000000000002</v>
      </c>
      <c r="F1124" s="14">
        <v>2.2599999999999998</v>
      </c>
      <c r="H1124" s="14">
        <v>2.4449999999999998</v>
      </c>
      <c r="K1124" s="14">
        <v>2.31</v>
      </c>
      <c r="L1124" s="19">
        <v>1.93</v>
      </c>
      <c r="M1124" s="19">
        <v>1.9450000000000001</v>
      </c>
      <c r="N1124" s="14">
        <v>1.9550000000000001</v>
      </c>
      <c r="Q1124" s="14">
        <v>2.59</v>
      </c>
      <c r="R1124" s="14">
        <v>2.2000000000000002</v>
      </c>
      <c r="T1124" s="14">
        <v>2.34</v>
      </c>
      <c r="U1124" s="14">
        <v>2.3450000000000002</v>
      </c>
      <c r="V1124" s="14">
        <v>2.5299999999999998</v>
      </c>
      <c r="X1124" s="14">
        <v>2.7549999999999999</v>
      </c>
      <c r="Y1124" s="14">
        <v>2.79</v>
      </c>
    </row>
    <row r="1125" spans="1:25" x14ac:dyDescent="0.25">
      <c r="A1125" s="18">
        <v>36366</v>
      </c>
      <c r="B1125" s="24">
        <f t="shared" si="18"/>
        <v>1121</v>
      </c>
      <c r="C1125" s="14" t="s">
        <v>202</v>
      </c>
      <c r="D1125" s="38" t="s">
        <v>263</v>
      </c>
      <c r="E1125" s="14">
        <v>2.4300000000000002</v>
      </c>
      <c r="F1125" s="14">
        <v>2.2599999999999998</v>
      </c>
      <c r="H1125" s="14">
        <v>2.4449999999999998</v>
      </c>
      <c r="K1125" s="14">
        <v>2.31</v>
      </c>
      <c r="L1125" s="19">
        <v>1.93</v>
      </c>
      <c r="M1125" s="19">
        <v>1.9450000000000001</v>
      </c>
      <c r="N1125" s="14">
        <v>1.9550000000000001</v>
      </c>
      <c r="Q1125" s="14">
        <v>2.59</v>
      </c>
      <c r="R1125" s="14">
        <v>2.2000000000000002</v>
      </c>
      <c r="T1125" s="14">
        <v>2.34</v>
      </c>
      <c r="U1125" s="14">
        <v>2.3450000000000002</v>
      </c>
      <c r="V1125" s="14">
        <v>2.5299999999999998</v>
      </c>
      <c r="X1125" s="14">
        <v>2.7549999999999999</v>
      </c>
      <c r="Y1125" s="14">
        <v>2.79</v>
      </c>
    </row>
    <row r="1126" spans="1:25" x14ac:dyDescent="0.25">
      <c r="A1126" s="18">
        <v>36367</v>
      </c>
      <c r="B1126" s="24">
        <f t="shared" si="18"/>
        <v>1122</v>
      </c>
      <c r="C1126" s="14" t="s">
        <v>196</v>
      </c>
      <c r="D1126" s="38" t="s">
        <v>263</v>
      </c>
      <c r="E1126" s="14">
        <v>2.54</v>
      </c>
      <c r="F1126" s="14">
        <v>2.4249999999999998</v>
      </c>
      <c r="H1126" s="14">
        <v>2.56</v>
      </c>
      <c r="K1126" s="14">
        <v>2.4249999999999998</v>
      </c>
      <c r="L1126" s="19">
        <v>2.2549999999999999</v>
      </c>
      <c r="M1126" s="19">
        <v>2.145</v>
      </c>
      <c r="N1126" s="14">
        <v>2.1</v>
      </c>
      <c r="Q1126" s="14">
        <v>2.75</v>
      </c>
      <c r="R1126" s="14">
        <v>2.4950000000000001</v>
      </c>
      <c r="T1126" s="14">
        <v>2.4550000000000001</v>
      </c>
      <c r="U1126" s="14">
        <v>2.4550000000000001</v>
      </c>
      <c r="V1126" s="14">
        <v>2.6</v>
      </c>
      <c r="X1126" s="14">
        <v>2.92</v>
      </c>
      <c r="Y1126" s="14">
        <v>3.09</v>
      </c>
    </row>
    <row r="1127" spans="1:25" x14ac:dyDescent="0.25">
      <c r="A1127" s="18">
        <v>36368</v>
      </c>
      <c r="B1127" s="24">
        <f t="shared" si="18"/>
        <v>1123</v>
      </c>
      <c r="C1127" s="14" t="s">
        <v>197</v>
      </c>
      <c r="D1127" s="38" t="s">
        <v>263</v>
      </c>
      <c r="E1127" s="14">
        <v>2.5449999999999999</v>
      </c>
      <c r="F1127" s="14">
        <v>2.41</v>
      </c>
      <c r="H1127" s="14">
        <v>2.5550000000000002</v>
      </c>
      <c r="K1127" s="14">
        <v>2.4500000000000002</v>
      </c>
      <c r="L1127" s="19">
        <v>2.25</v>
      </c>
      <c r="M1127" s="19">
        <v>2.125</v>
      </c>
      <c r="N1127" s="14">
        <v>2.0950000000000002</v>
      </c>
      <c r="Q1127" s="14">
        <v>2.75</v>
      </c>
      <c r="R1127" s="14">
        <v>2.5150000000000001</v>
      </c>
      <c r="T1127" s="14">
        <v>2.4849999999999999</v>
      </c>
      <c r="U1127" s="14">
        <v>2.4950000000000001</v>
      </c>
      <c r="V1127" s="14">
        <v>2.5950000000000002</v>
      </c>
      <c r="X1127" s="14">
        <v>2.91</v>
      </c>
      <c r="Y1127" s="14">
        <v>3.105</v>
      </c>
    </row>
    <row r="1128" spans="1:25" x14ac:dyDescent="0.25">
      <c r="A1128" s="18">
        <v>36369</v>
      </c>
      <c r="B1128" s="24">
        <f t="shared" si="18"/>
        <v>1124</v>
      </c>
      <c r="C1128" s="14" t="s">
        <v>198</v>
      </c>
      <c r="D1128" s="38" t="s">
        <v>263</v>
      </c>
      <c r="E1128" s="14">
        <v>2.5750000000000002</v>
      </c>
      <c r="F1128" s="14">
        <v>2.4649999999999999</v>
      </c>
      <c r="H1128" s="14">
        <v>2.585</v>
      </c>
      <c r="K1128" s="14">
        <v>2.5150000000000001</v>
      </c>
      <c r="L1128" s="19">
        <v>2.2599999999999998</v>
      </c>
      <c r="M1128" s="19">
        <v>2.14</v>
      </c>
      <c r="N1128" s="14">
        <v>2.1</v>
      </c>
      <c r="Q1128" s="14">
        <v>2.78</v>
      </c>
      <c r="R1128" s="14">
        <v>2.5550000000000002</v>
      </c>
      <c r="T1128" s="14">
        <v>2.5649999999999999</v>
      </c>
      <c r="U1128" s="14">
        <v>2.5649999999999999</v>
      </c>
      <c r="V1128" s="14">
        <v>2.67</v>
      </c>
      <c r="X1128" s="14">
        <v>2.94</v>
      </c>
      <c r="Y1128" s="14">
        <v>3.1349999999999998</v>
      </c>
    </row>
    <row r="1129" spans="1:25" x14ac:dyDescent="0.25">
      <c r="A1129" s="18">
        <v>36370</v>
      </c>
      <c r="B1129" s="24">
        <f t="shared" si="18"/>
        <v>1125</v>
      </c>
      <c r="C1129" s="14" t="s">
        <v>199</v>
      </c>
      <c r="D1129" s="38" t="s">
        <v>263</v>
      </c>
      <c r="E1129" s="14">
        <v>2.665</v>
      </c>
      <c r="F1129" s="14">
        <v>2.5299999999999998</v>
      </c>
      <c r="H1129" s="14">
        <v>2.6850000000000001</v>
      </c>
      <c r="K1129" s="14">
        <v>2.58</v>
      </c>
      <c r="L1129" s="19">
        <v>2.2650000000000001</v>
      </c>
      <c r="M1129" s="19">
        <v>2.17</v>
      </c>
      <c r="N1129" s="14">
        <v>2.16</v>
      </c>
      <c r="Q1129" s="14">
        <v>2.855</v>
      </c>
      <c r="R1129" s="14">
        <v>2.605</v>
      </c>
      <c r="T1129" s="14">
        <v>2.64</v>
      </c>
      <c r="U1129" s="14">
        <v>2.64</v>
      </c>
      <c r="V1129" s="14">
        <v>2.75</v>
      </c>
      <c r="X1129" s="14">
        <v>2.9849999999999999</v>
      </c>
      <c r="Y1129" s="14">
        <v>3.145</v>
      </c>
    </row>
    <row r="1130" spans="1:25" x14ac:dyDescent="0.25">
      <c r="A1130" s="18">
        <v>36371</v>
      </c>
      <c r="B1130" s="24">
        <f t="shared" si="18"/>
        <v>1126</v>
      </c>
      <c r="C1130" s="14" t="s">
        <v>200</v>
      </c>
      <c r="D1130" s="38" t="s">
        <v>263</v>
      </c>
      <c r="E1130" s="14">
        <v>2.5499999999999998</v>
      </c>
      <c r="F1130" s="14">
        <v>2.41</v>
      </c>
      <c r="H1130" s="14">
        <v>2.5649999999999999</v>
      </c>
      <c r="K1130" s="14">
        <v>2.44</v>
      </c>
      <c r="L1130" s="19">
        <v>2.1150000000000002</v>
      </c>
      <c r="M1130" s="19">
        <v>2.1150000000000002</v>
      </c>
      <c r="N1130" s="14">
        <v>2.105</v>
      </c>
      <c r="Q1130" s="14">
        <v>2.74</v>
      </c>
      <c r="R1130" s="14">
        <v>2.5049999999999999</v>
      </c>
      <c r="T1130" s="14">
        <v>2.48</v>
      </c>
      <c r="U1130" s="14">
        <v>2.48</v>
      </c>
      <c r="V1130" s="14">
        <v>2.585</v>
      </c>
      <c r="X1130" s="14">
        <v>2.875</v>
      </c>
      <c r="Y1130" s="14">
        <v>2.9849999999999999</v>
      </c>
    </row>
    <row r="1131" spans="1:25" x14ac:dyDescent="0.25">
      <c r="A1131" s="18">
        <v>36372</v>
      </c>
      <c r="B1131" s="24">
        <f t="shared" si="18"/>
        <v>1127</v>
      </c>
      <c r="C1131" s="14" t="s">
        <v>201</v>
      </c>
      <c r="D1131" s="38" t="s">
        <v>264</v>
      </c>
      <c r="E1131" s="14">
        <v>2.5499999999999998</v>
      </c>
      <c r="F1131" s="14">
        <v>2.41</v>
      </c>
      <c r="H1131" s="14">
        <v>2.5649999999999999</v>
      </c>
      <c r="K1131" s="14">
        <v>2.44</v>
      </c>
      <c r="L1131" s="19">
        <v>2.1150000000000002</v>
      </c>
      <c r="M1131" s="19">
        <v>2.1150000000000002</v>
      </c>
      <c r="N1131" s="14">
        <v>2.105</v>
      </c>
      <c r="Q1131" s="14">
        <v>2.74</v>
      </c>
      <c r="R1131" s="14">
        <v>2.5049999999999999</v>
      </c>
      <c r="T1131" s="14">
        <v>2.4700000000000002</v>
      </c>
      <c r="U1131" s="14">
        <v>2.4700000000000002</v>
      </c>
      <c r="V1131" s="14">
        <v>2.585</v>
      </c>
      <c r="X1131" s="14">
        <v>2.88</v>
      </c>
      <c r="Y1131" s="14">
        <v>2.9849999999999999</v>
      </c>
    </row>
    <row r="1132" spans="1:25" x14ac:dyDescent="0.25">
      <c r="A1132" s="18">
        <v>36373</v>
      </c>
      <c r="B1132" s="24">
        <f t="shared" si="18"/>
        <v>1128</v>
      </c>
      <c r="C1132" s="14" t="s">
        <v>202</v>
      </c>
      <c r="D1132" s="38" t="s">
        <v>264</v>
      </c>
      <c r="E1132" s="14">
        <v>2.5499999999999998</v>
      </c>
      <c r="F1132" s="14">
        <v>2.41</v>
      </c>
      <c r="H1132" s="14">
        <v>2.5649999999999999</v>
      </c>
      <c r="K1132" s="14">
        <v>2.44</v>
      </c>
      <c r="L1132" s="19">
        <v>2.1150000000000002</v>
      </c>
      <c r="M1132" s="19">
        <v>2.1150000000000002</v>
      </c>
      <c r="N1132" s="14">
        <v>2.105</v>
      </c>
      <c r="Q1132" s="14">
        <v>2.74</v>
      </c>
      <c r="R1132" s="14">
        <v>2.5049999999999999</v>
      </c>
      <c r="T1132" s="14">
        <v>2.4700000000000002</v>
      </c>
      <c r="U1132" s="14">
        <v>2.4700000000000002</v>
      </c>
      <c r="V1132" s="14">
        <v>2.585</v>
      </c>
      <c r="X1132" s="14">
        <v>2.88</v>
      </c>
      <c r="Y1132" s="14">
        <v>2.9849999999999999</v>
      </c>
    </row>
    <row r="1133" spans="1:25" x14ac:dyDescent="0.25">
      <c r="A1133" s="18">
        <v>36374</v>
      </c>
      <c r="B1133" s="24">
        <f t="shared" si="18"/>
        <v>1129</v>
      </c>
      <c r="C1133" s="14" t="s">
        <v>196</v>
      </c>
      <c r="D1133" s="38" t="s">
        <v>264</v>
      </c>
      <c r="E1133" s="14">
        <v>2.5150000000000001</v>
      </c>
      <c r="F1133" s="14">
        <v>2.4049999999999998</v>
      </c>
      <c r="H1133" s="14">
        <v>2.54</v>
      </c>
      <c r="K1133" s="14">
        <v>2.4049999999999998</v>
      </c>
      <c r="L1133" s="19">
        <v>2.2000000000000002</v>
      </c>
      <c r="M1133" s="19">
        <v>2.14</v>
      </c>
      <c r="N1133" s="14">
        <v>2.0950000000000002</v>
      </c>
      <c r="Q1133" s="14">
        <v>2.65</v>
      </c>
      <c r="R1133" s="14">
        <v>2.5499999999999998</v>
      </c>
      <c r="T1133" s="14">
        <v>2.4300000000000002</v>
      </c>
      <c r="U1133" s="14">
        <v>2.4350000000000001</v>
      </c>
      <c r="V1133" s="14">
        <v>2.5649999999999999</v>
      </c>
      <c r="X1133" s="14">
        <v>2.7650000000000001</v>
      </c>
      <c r="Y1133" s="14">
        <v>2.855</v>
      </c>
    </row>
    <row r="1134" spans="1:25" x14ac:dyDescent="0.25">
      <c r="A1134" s="18">
        <v>36375</v>
      </c>
      <c r="B1134" s="24">
        <f t="shared" si="18"/>
        <v>1130</v>
      </c>
      <c r="C1134" s="14" t="s">
        <v>197</v>
      </c>
      <c r="D1134" s="38" t="s">
        <v>264</v>
      </c>
      <c r="E1134" s="14">
        <v>2.6</v>
      </c>
      <c r="F1134" s="14">
        <v>2.4750000000000001</v>
      </c>
      <c r="H1134" s="14">
        <v>2.6150000000000002</v>
      </c>
      <c r="K1134" s="14">
        <v>2.4700000000000002</v>
      </c>
      <c r="L1134" s="19">
        <v>2.2999999999999998</v>
      </c>
      <c r="M1134" s="19">
        <v>2.2000000000000002</v>
      </c>
      <c r="N1134" s="14">
        <v>2.125</v>
      </c>
      <c r="Q1134" s="14">
        <v>2.75</v>
      </c>
      <c r="R1134" s="14">
        <v>2.6150000000000002</v>
      </c>
      <c r="T1134" s="14">
        <v>2.4900000000000002</v>
      </c>
      <c r="U1134" s="14">
        <v>2.4950000000000001</v>
      </c>
      <c r="V1134" s="14">
        <v>2.64</v>
      </c>
      <c r="X1134" s="14">
        <v>2.85</v>
      </c>
      <c r="Y1134" s="14">
        <v>2.92</v>
      </c>
    </row>
    <row r="1135" spans="1:25" x14ac:dyDescent="0.25">
      <c r="A1135" s="18">
        <v>36376</v>
      </c>
      <c r="B1135" s="24">
        <f t="shared" si="18"/>
        <v>1131</v>
      </c>
      <c r="C1135" s="14" t="s">
        <v>198</v>
      </c>
      <c r="D1135" s="38" t="s">
        <v>264</v>
      </c>
      <c r="E1135" s="14">
        <v>2.6349999999999998</v>
      </c>
      <c r="F1135" s="14">
        <v>2.5249999999999999</v>
      </c>
      <c r="H1135" s="14">
        <v>2.6549999999999998</v>
      </c>
      <c r="K1135" s="14">
        <v>2.5049999999999999</v>
      </c>
      <c r="L1135" s="19">
        <v>2.33</v>
      </c>
      <c r="M1135" s="19">
        <v>2.2349999999999999</v>
      </c>
      <c r="N1135" s="14">
        <v>2.145</v>
      </c>
      <c r="Q1135" s="14">
        <v>2.78</v>
      </c>
      <c r="R1135" s="14">
        <v>2.65</v>
      </c>
      <c r="T1135" s="14">
        <v>2.5299999999999998</v>
      </c>
      <c r="U1135" s="14">
        <v>2.5299999999999998</v>
      </c>
      <c r="V1135" s="14">
        <v>2.67</v>
      </c>
      <c r="X1135" s="14">
        <v>2.86</v>
      </c>
      <c r="Y1135" s="14">
        <v>2.9</v>
      </c>
    </row>
    <row r="1136" spans="1:25" x14ac:dyDescent="0.25">
      <c r="A1136" s="18">
        <v>36377</v>
      </c>
      <c r="B1136" s="24">
        <f t="shared" si="18"/>
        <v>1132</v>
      </c>
      <c r="C1136" s="14" t="s">
        <v>199</v>
      </c>
      <c r="D1136" s="38" t="s">
        <v>264</v>
      </c>
      <c r="E1136" s="14">
        <v>2.6549999999999998</v>
      </c>
      <c r="F1136" s="14">
        <v>2.5350000000000001</v>
      </c>
      <c r="H1136" s="14">
        <v>2.6850000000000001</v>
      </c>
      <c r="K1136" s="14">
        <v>2.5249999999999999</v>
      </c>
      <c r="L1136" s="19">
        <v>2.34</v>
      </c>
      <c r="M1136" s="19">
        <v>2.23</v>
      </c>
      <c r="N1136" s="14">
        <v>2.14</v>
      </c>
      <c r="Q1136" s="14">
        <v>2.8050000000000002</v>
      </c>
      <c r="R1136" s="14">
        <v>2.65</v>
      </c>
      <c r="T1136" s="14">
        <v>2.5350000000000001</v>
      </c>
      <c r="U1136" s="14">
        <v>2.5449999999999999</v>
      </c>
      <c r="V1136" s="14">
        <v>2.7</v>
      </c>
      <c r="X1136" s="14">
        <v>2.87</v>
      </c>
      <c r="Y1136" s="14">
        <v>2.9249999999999998</v>
      </c>
    </row>
    <row r="1137" spans="1:25" x14ac:dyDescent="0.25">
      <c r="A1137" s="18">
        <v>36378</v>
      </c>
      <c r="B1137" s="24">
        <f t="shared" si="18"/>
        <v>1133</v>
      </c>
      <c r="C1137" s="14" t="s">
        <v>200</v>
      </c>
      <c r="D1137" s="38" t="s">
        <v>264</v>
      </c>
      <c r="E1137" s="14">
        <v>2.6850000000000001</v>
      </c>
      <c r="F1137" s="14">
        <v>2.5550000000000002</v>
      </c>
      <c r="H1137" s="14">
        <v>2.7050000000000001</v>
      </c>
      <c r="K1137" s="14">
        <v>2.5449999999999999</v>
      </c>
      <c r="L1137" s="19">
        <v>2.2450000000000001</v>
      </c>
      <c r="M1137" s="19">
        <v>2.2250000000000001</v>
      </c>
      <c r="N1137" s="14">
        <v>2.1749999999999998</v>
      </c>
      <c r="Q1137" s="14">
        <v>2.83</v>
      </c>
      <c r="R1137" s="14">
        <v>2.605</v>
      </c>
      <c r="T1137" s="14">
        <v>2.5550000000000002</v>
      </c>
      <c r="U1137" s="14">
        <v>2.56</v>
      </c>
      <c r="V1137" s="14">
        <v>2.72</v>
      </c>
      <c r="X1137" s="14">
        <v>2.9</v>
      </c>
      <c r="Y1137" s="14">
        <v>2.93</v>
      </c>
    </row>
    <row r="1138" spans="1:25" x14ac:dyDescent="0.25">
      <c r="A1138" s="18">
        <v>36379</v>
      </c>
      <c r="B1138" s="24">
        <f t="shared" si="18"/>
        <v>1134</v>
      </c>
      <c r="C1138" s="14" t="s">
        <v>201</v>
      </c>
      <c r="D1138" s="38" t="s">
        <v>264</v>
      </c>
      <c r="E1138" s="14">
        <v>2.6850000000000001</v>
      </c>
      <c r="F1138" s="14">
        <v>2.5550000000000002</v>
      </c>
      <c r="H1138" s="14">
        <v>2.7050000000000001</v>
      </c>
      <c r="K1138" s="14">
        <v>2.5449999999999999</v>
      </c>
      <c r="L1138" s="19">
        <v>2.2450000000000001</v>
      </c>
      <c r="M1138" s="19">
        <v>2.2250000000000001</v>
      </c>
      <c r="N1138" s="14">
        <v>2.1749999999999998</v>
      </c>
      <c r="Q1138" s="14">
        <v>2.83</v>
      </c>
      <c r="R1138" s="14">
        <v>2.605</v>
      </c>
      <c r="T1138" s="14">
        <v>2.5550000000000002</v>
      </c>
      <c r="U1138" s="14">
        <v>2.56</v>
      </c>
      <c r="V1138" s="14">
        <v>2.72</v>
      </c>
      <c r="X1138" s="14">
        <v>2.9</v>
      </c>
      <c r="Y1138" s="14">
        <v>2.93</v>
      </c>
    </row>
    <row r="1139" spans="1:25" x14ac:dyDescent="0.25">
      <c r="A1139" s="18">
        <v>36380</v>
      </c>
      <c r="B1139" s="24">
        <f t="shared" si="18"/>
        <v>1135</v>
      </c>
      <c r="C1139" s="14" t="s">
        <v>202</v>
      </c>
      <c r="D1139" s="38" t="s">
        <v>264</v>
      </c>
      <c r="E1139" s="14">
        <v>2.6850000000000001</v>
      </c>
      <c r="F1139" s="14">
        <v>2.5550000000000002</v>
      </c>
      <c r="H1139" s="14">
        <v>2.7050000000000001</v>
      </c>
      <c r="K1139" s="14">
        <v>2.5449999999999999</v>
      </c>
      <c r="L1139" s="19">
        <v>2.2450000000000001</v>
      </c>
      <c r="M1139" s="19">
        <v>2.2250000000000001</v>
      </c>
      <c r="N1139" s="14">
        <v>2.1749999999999998</v>
      </c>
      <c r="Q1139" s="14">
        <v>2.83</v>
      </c>
      <c r="R1139" s="14">
        <v>2.605</v>
      </c>
      <c r="T1139" s="14">
        <v>2.5550000000000002</v>
      </c>
      <c r="U1139" s="14">
        <v>2.56</v>
      </c>
      <c r="V1139" s="14">
        <v>2.72</v>
      </c>
      <c r="X1139" s="14">
        <v>2.9</v>
      </c>
      <c r="Y1139" s="14">
        <v>2.93</v>
      </c>
    </row>
    <row r="1140" spans="1:25" x14ac:dyDescent="0.25">
      <c r="A1140" s="18">
        <v>36381</v>
      </c>
      <c r="B1140" s="24">
        <f t="shared" si="18"/>
        <v>1136</v>
      </c>
      <c r="C1140" s="14" t="s">
        <v>196</v>
      </c>
      <c r="D1140" s="38" t="s">
        <v>264</v>
      </c>
      <c r="E1140" s="14">
        <v>2.72</v>
      </c>
      <c r="F1140" s="14">
        <v>2.64</v>
      </c>
      <c r="H1140" s="14">
        <v>2.7450000000000001</v>
      </c>
      <c r="K1140" s="14">
        <v>2.6</v>
      </c>
      <c r="L1140" s="19">
        <v>2.335</v>
      </c>
      <c r="M1140" s="19">
        <v>2.25</v>
      </c>
      <c r="N1140" s="14">
        <v>2.2149999999999999</v>
      </c>
      <c r="Q1140" s="14">
        <v>2.855</v>
      </c>
      <c r="R1140" s="14">
        <v>2.665</v>
      </c>
      <c r="T1140" s="14">
        <v>2.63</v>
      </c>
      <c r="U1140" s="14">
        <v>2.6349999999999998</v>
      </c>
      <c r="V1140" s="14">
        <v>2.7549999999999999</v>
      </c>
      <c r="X1140" s="14">
        <v>2.9249999999999998</v>
      </c>
      <c r="Y1140" s="14">
        <v>2.95</v>
      </c>
    </row>
    <row r="1141" spans="1:25" x14ac:dyDescent="0.25">
      <c r="A1141" s="18">
        <v>36382</v>
      </c>
      <c r="B1141" s="24">
        <f t="shared" si="18"/>
        <v>1137</v>
      </c>
      <c r="C1141" s="14" t="s">
        <v>197</v>
      </c>
      <c r="D1141" s="38" t="s">
        <v>264</v>
      </c>
      <c r="E1141" s="14">
        <v>2.77</v>
      </c>
      <c r="F1141" s="14">
        <v>2.68</v>
      </c>
      <c r="H1141" s="14">
        <v>2.81</v>
      </c>
      <c r="K1141" s="14">
        <v>2.6549999999999998</v>
      </c>
      <c r="L1141" s="19">
        <v>2.3450000000000002</v>
      </c>
      <c r="M1141" s="19">
        <v>2.2549999999999999</v>
      </c>
      <c r="N1141" s="14">
        <v>2.23</v>
      </c>
      <c r="Q1141" s="14">
        <v>2.88</v>
      </c>
      <c r="R1141" s="14">
        <v>2.69</v>
      </c>
      <c r="T1141" s="14">
        <v>2.7050000000000001</v>
      </c>
      <c r="U1141" s="14">
        <v>2.7</v>
      </c>
      <c r="V1141" s="14">
        <v>2.7949999999999999</v>
      </c>
      <c r="X1141" s="14">
        <v>2.9649999999999999</v>
      </c>
      <c r="Y1141" s="14">
        <v>2.9750000000000001</v>
      </c>
    </row>
    <row r="1142" spans="1:25" x14ac:dyDescent="0.25">
      <c r="A1142" s="18">
        <v>36383</v>
      </c>
      <c r="B1142" s="24">
        <f t="shared" si="18"/>
        <v>1138</v>
      </c>
      <c r="C1142" s="14" t="s">
        <v>198</v>
      </c>
      <c r="D1142" s="38" t="s">
        <v>264</v>
      </c>
      <c r="E1142" s="14">
        <v>2.7850000000000001</v>
      </c>
      <c r="F1142" s="14">
        <v>2.6850000000000001</v>
      </c>
      <c r="H1142" s="14">
        <v>2.82</v>
      </c>
      <c r="K1142" s="14">
        <v>2.6749999999999998</v>
      </c>
      <c r="L1142" s="19">
        <v>2.33</v>
      </c>
      <c r="M1142" s="19">
        <v>2.2349999999999999</v>
      </c>
      <c r="N1142" s="14">
        <v>2.25</v>
      </c>
      <c r="Q1142" s="14">
        <v>2.88</v>
      </c>
      <c r="R1142" s="14">
        <v>2.69</v>
      </c>
      <c r="T1142" s="14">
        <v>2.7050000000000001</v>
      </c>
      <c r="U1142" s="14">
        <v>2.71</v>
      </c>
      <c r="V1142" s="14">
        <v>2.8149999999999999</v>
      </c>
      <c r="X1142" s="14">
        <v>3.01</v>
      </c>
      <c r="Y1142" s="14">
        <v>3.0249999999999999</v>
      </c>
    </row>
    <row r="1143" spans="1:25" x14ac:dyDescent="0.25">
      <c r="A1143" s="18">
        <v>36384</v>
      </c>
      <c r="B1143" s="24">
        <f t="shared" si="18"/>
        <v>1139</v>
      </c>
      <c r="C1143" s="14" t="s">
        <v>199</v>
      </c>
      <c r="D1143" s="38" t="s">
        <v>264</v>
      </c>
      <c r="E1143" s="14">
        <v>2.75</v>
      </c>
      <c r="F1143" s="14">
        <v>2.64</v>
      </c>
      <c r="H1143" s="14">
        <v>2.79</v>
      </c>
      <c r="K1143" s="14">
        <v>2.645</v>
      </c>
      <c r="L1143" s="19">
        <v>2.29</v>
      </c>
      <c r="M1143" s="19">
        <v>2.25</v>
      </c>
      <c r="N1143" s="14">
        <v>2.25</v>
      </c>
      <c r="Q1143" s="14">
        <v>2.875</v>
      </c>
      <c r="R1143" s="14">
        <v>2.68</v>
      </c>
      <c r="T1143" s="14">
        <v>2.67</v>
      </c>
      <c r="U1143" s="14">
        <v>2.6749999999999998</v>
      </c>
      <c r="V1143" s="14">
        <v>2.8</v>
      </c>
      <c r="X1143" s="14">
        <v>3.03</v>
      </c>
      <c r="Y1143" s="14">
        <v>3.0550000000000002</v>
      </c>
    </row>
    <row r="1144" spans="1:25" x14ac:dyDescent="0.25">
      <c r="A1144" s="18">
        <v>36385</v>
      </c>
      <c r="B1144" s="24">
        <f t="shared" si="18"/>
        <v>1140</v>
      </c>
      <c r="C1144" s="14" t="s">
        <v>200</v>
      </c>
      <c r="D1144" s="38" t="s">
        <v>264</v>
      </c>
      <c r="E1144" s="14">
        <v>2.71</v>
      </c>
      <c r="F1144" s="14">
        <v>2.54</v>
      </c>
      <c r="H1144" s="14">
        <v>2.73</v>
      </c>
      <c r="K1144" s="14">
        <v>2.59</v>
      </c>
      <c r="L1144" s="19">
        <v>2.2250000000000001</v>
      </c>
      <c r="M1144" s="19">
        <v>2.2149999999999999</v>
      </c>
      <c r="N1144" s="14">
        <v>2.2250000000000001</v>
      </c>
      <c r="Q1144" s="14">
        <v>2.855</v>
      </c>
      <c r="R1144" s="14">
        <v>2.58</v>
      </c>
      <c r="T1144" s="14">
        <v>2.625</v>
      </c>
      <c r="U1144" s="14">
        <v>2.6150000000000002</v>
      </c>
      <c r="V1144" s="14">
        <v>2.78</v>
      </c>
      <c r="X1144" s="14">
        <v>2.99</v>
      </c>
      <c r="Y1144" s="14">
        <v>3.03</v>
      </c>
    </row>
    <row r="1145" spans="1:25" x14ac:dyDescent="0.25">
      <c r="A1145" s="18">
        <v>36386</v>
      </c>
      <c r="B1145" s="24">
        <f t="shared" si="18"/>
        <v>1141</v>
      </c>
      <c r="C1145" s="14" t="s">
        <v>201</v>
      </c>
      <c r="D1145" s="38" t="s">
        <v>264</v>
      </c>
      <c r="E1145" s="14">
        <v>2.71</v>
      </c>
      <c r="F1145" s="14">
        <v>2.54</v>
      </c>
      <c r="H1145" s="14">
        <v>2.73</v>
      </c>
      <c r="K1145" s="14">
        <v>2.59</v>
      </c>
      <c r="L1145" s="19">
        <v>2.2250000000000001</v>
      </c>
      <c r="M1145" s="19">
        <v>2.2149999999999999</v>
      </c>
      <c r="N1145" s="14">
        <v>2.2250000000000001</v>
      </c>
      <c r="Q1145" s="14">
        <v>2.855</v>
      </c>
      <c r="R1145" s="14">
        <v>2.58</v>
      </c>
      <c r="T1145" s="14">
        <v>2.625</v>
      </c>
      <c r="U1145" s="14">
        <v>2.6150000000000002</v>
      </c>
      <c r="V1145" s="14">
        <v>2.78</v>
      </c>
      <c r="X1145" s="14">
        <v>2.99</v>
      </c>
      <c r="Y1145" s="14">
        <v>3.03</v>
      </c>
    </row>
    <row r="1146" spans="1:25" x14ac:dyDescent="0.25">
      <c r="A1146" s="18">
        <v>36387</v>
      </c>
      <c r="B1146" s="24">
        <f t="shared" si="18"/>
        <v>1142</v>
      </c>
      <c r="C1146" s="14" t="s">
        <v>202</v>
      </c>
      <c r="D1146" s="38" t="s">
        <v>264</v>
      </c>
      <c r="E1146" s="14">
        <v>2.71</v>
      </c>
      <c r="F1146" s="14">
        <v>2.54</v>
      </c>
      <c r="H1146" s="14">
        <v>2.73</v>
      </c>
      <c r="K1146" s="14">
        <v>2.59</v>
      </c>
      <c r="L1146" s="19">
        <v>2.2250000000000001</v>
      </c>
      <c r="M1146" s="19">
        <v>2.2149999999999999</v>
      </c>
      <c r="N1146" s="14">
        <v>2.2250000000000001</v>
      </c>
      <c r="Q1146" s="14">
        <v>2.855</v>
      </c>
      <c r="R1146" s="14">
        <v>2.58</v>
      </c>
      <c r="T1146" s="14">
        <v>2.625</v>
      </c>
      <c r="U1146" s="14">
        <v>2.6150000000000002</v>
      </c>
      <c r="V1146" s="14">
        <v>2.78</v>
      </c>
      <c r="X1146" s="14">
        <v>2.99</v>
      </c>
      <c r="Y1146" s="14">
        <v>3.03</v>
      </c>
    </row>
    <row r="1147" spans="1:25" x14ac:dyDescent="0.25">
      <c r="A1147" s="18">
        <v>36388</v>
      </c>
      <c r="B1147" s="24">
        <f t="shared" si="18"/>
        <v>1143</v>
      </c>
      <c r="C1147" s="14" t="s">
        <v>196</v>
      </c>
      <c r="D1147" s="38" t="s">
        <v>264</v>
      </c>
      <c r="E1147" s="14">
        <v>2.73</v>
      </c>
      <c r="F1147" s="14">
        <v>2.605</v>
      </c>
      <c r="H1147" s="14">
        <v>2.75</v>
      </c>
      <c r="K1147" s="14">
        <v>2.625</v>
      </c>
      <c r="L1147" s="19">
        <v>2.3250000000000002</v>
      </c>
      <c r="M1147" s="19">
        <v>2.2749999999999999</v>
      </c>
      <c r="N1147" s="14">
        <v>2.2450000000000001</v>
      </c>
      <c r="Q1147" s="14">
        <v>2.855</v>
      </c>
      <c r="R1147" s="14">
        <v>2.6749999999999998</v>
      </c>
      <c r="T1147" s="14">
        <v>2.63</v>
      </c>
      <c r="U1147" s="14">
        <v>2.6349999999999998</v>
      </c>
      <c r="V1147" s="14">
        <v>2.7949999999999999</v>
      </c>
      <c r="X1147" s="14">
        <v>2.9950000000000001</v>
      </c>
      <c r="Y1147" s="14">
        <v>3.0350000000000001</v>
      </c>
    </row>
    <row r="1148" spans="1:25" x14ac:dyDescent="0.25">
      <c r="A1148" s="18">
        <v>36389</v>
      </c>
      <c r="B1148" s="24">
        <f t="shared" si="18"/>
        <v>1144</v>
      </c>
      <c r="C1148" s="14" t="s">
        <v>197</v>
      </c>
      <c r="D1148" s="38" t="s">
        <v>264</v>
      </c>
      <c r="E1148" s="14">
        <v>2.7</v>
      </c>
      <c r="F1148" s="14">
        <v>2.5750000000000002</v>
      </c>
      <c r="H1148" s="14">
        <v>2.7050000000000001</v>
      </c>
      <c r="K1148" s="14">
        <v>2.5950000000000002</v>
      </c>
      <c r="L1148" s="19">
        <v>2.355</v>
      </c>
      <c r="M1148" s="19">
        <v>2.2850000000000001</v>
      </c>
      <c r="N1148" s="14">
        <v>2.2599999999999998</v>
      </c>
      <c r="Q1148" s="14">
        <v>2.8450000000000002</v>
      </c>
      <c r="R1148" s="14">
        <v>2.6549999999999998</v>
      </c>
      <c r="T1148" s="14">
        <v>2.61</v>
      </c>
      <c r="U1148" s="14">
        <v>2.605</v>
      </c>
      <c r="V1148" s="14">
        <v>2.7450000000000001</v>
      </c>
      <c r="X1148" s="14">
        <v>2.9750000000000001</v>
      </c>
      <c r="Y1148" s="14">
        <v>3</v>
      </c>
    </row>
    <row r="1149" spans="1:25" x14ac:dyDescent="0.25">
      <c r="A1149" s="18">
        <v>36390</v>
      </c>
      <c r="B1149" s="24">
        <f t="shared" si="18"/>
        <v>1145</v>
      </c>
      <c r="C1149" s="14" t="s">
        <v>198</v>
      </c>
      <c r="D1149" s="38" t="s">
        <v>264</v>
      </c>
      <c r="E1149" s="14">
        <v>2.7450000000000001</v>
      </c>
      <c r="F1149" s="14">
        <v>2.61</v>
      </c>
      <c r="H1149" s="14">
        <v>2.75</v>
      </c>
      <c r="K1149" s="14">
        <v>2.63</v>
      </c>
      <c r="L1149" s="19">
        <v>2.41</v>
      </c>
      <c r="M1149" s="19">
        <v>2.31</v>
      </c>
      <c r="N1149" s="14">
        <v>2.2799999999999998</v>
      </c>
      <c r="Q1149" s="14">
        <v>2.8849999999999998</v>
      </c>
      <c r="R1149" s="14">
        <v>2.68</v>
      </c>
      <c r="T1149" s="14">
        <v>2.64</v>
      </c>
      <c r="U1149" s="14">
        <v>2.65</v>
      </c>
      <c r="V1149" s="14">
        <v>2.8</v>
      </c>
      <c r="X1149" s="14">
        <v>2.9750000000000001</v>
      </c>
      <c r="Y1149" s="14">
        <v>3.01</v>
      </c>
    </row>
    <row r="1150" spans="1:25" x14ac:dyDescent="0.25">
      <c r="A1150" s="18">
        <v>36391</v>
      </c>
      <c r="B1150" s="24">
        <f t="shared" si="18"/>
        <v>1146</v>
      </c>
      <c r="C1150" s="14" t="s">
        <v>199</v>
      </c>
      <c r="D1150" s="38" t="s">
        <v>264</v>
      </c>
      <c r="E1150" s="14">
        <v>2.87</v>
      </c>
      <c r="F1150" s="14">
        <v>2.7250000000000001</v>
      </c>
      <c r="H1150" s="14">
        <v>2.88</v>
      </c>
      <c r="K1150" s="14">
        <v>2.7450000000000001</v>
      </c>
      <c r="L1150" s="19">
        <v>2.5150000000000001</v>
      </c>
      <c r="M1150" s="19">
        <v>2.3849999999999998</v>
      </c>
      <c r="N1150" s="14">
        <v>2.34</v>
      </c>
      <c r="Q1150" s="14">
        <v>3.01</v>
      </c>
      <c r="R1150" s="14">
        <v>2.7549999999999999</v>
      </c>
      <c r="T1150" s="14">
        <v>2.7650000000000001</v>
      </c>
      <c r="U1150" s="14">
        <v>2.76</v>
      </c>
      <c r="V1150" s="14">
        <v>2.9249999999999998</v>
      </c>
      <c r="X1150" s="14">
        <v>3.0950000000000002</v>
      </c>
      <c r="Y1150" s="14">
        <v>3.12</v>
      </c>
    </row>
    <row r="1151" spans="1:25" x14ac:dyDescent="0.25">
      <c r="A1151" s="18">
        <v>36392</v>
      </c>
      <c r="B1151" s="24">
        <f t="shared" si="18"/>
        <v>1147</v>
      </c>
      <c r="C1151" s="14" t="s">
        <v>200</v>
      </c>
      <c r="D1151" s="38" t="s">
        <v>264</v>
      </c>
      <c r="E1151" s="14">
        <v>2.96</v>
      </c>
      <c r="F1151" s="14">
        <v>2.7949999999999999</v>
      </c>
      <c r="H1151" s="14">
        <v>2.9649999999999999</v>
      </c>
      <c r="K1151" s="14">
        <v>2.8250000000000002</v>
      </c>
      <c r="L1151" s="19">
        <v>2.52</v>
      </c>
      <c r="M1151" s="19">
        <v>2.4249999999999998</v>
      </c>
      <c r="N1151" s="14">
        <v>2.35</v>
      </c>
      <c r="Q1151" s="14">
        <v>3.11</v>
      </c>
      <c r="R1151" s="14">
        <v>2.8</v>
      </c>
      <c r="T1151" s="14">
        <v>2.82</v>
      </c>
      <c r="U1151" s="14">
        <v>2.82</v>
      </c>
      <c r="V1151" s="14">
        <v>3.0049999999999999</v>
      </c>
      <c r="X1151" s="14">
        <v>3.1749999999999998</v>
      </c>
      <c r="Y1151" s="14">
        <v>3.2050000000000001</v>
      </c>
    </row>
    <row r="1152" spans="1:25" x14ac:dyDescent="0.25">
      <c r="A1152" s="18">
        <v>36393</v>
      </c>
      <c r="B1152" s="24">
        <f t="shared" si="18"/>
        <v>1148</v>
      </c>
      <c r="C1152" s="14" t="s">
        <v>201</v>
      </c>
      <c r="D1152" s="38" t="s">
        <v>264</v>
      </c>
      <c r="E1152" s="14">
        <v>2.96</v>
      </c>
      <c r="F1152" s="14">
        <v>2.7949999999999999</v>
      </c>
      <c r="H1152" s="14">
        <v>2.9649999999999999</v>
      </c>
      <c r="K1152" s="14">
        <v>2.8250000000000002</v>
      </c>
      <c r="L1152" s="19">
        <v>2.52</v>
      </c>
      <c r="M1152" s="19">
        <v>2.4249999999999998</v>
      </c>
      <c r="N1152" s="14">
        <v>2.35</v>
      </c>
      <c r="Q1152" s="14">
        <v>3.11</v>
      </c>
      <c r="R1152" s="14">
        <v>2.8</v>
      </c>
      <c r="T1152" s="14">
        <v>2.82</v>
      </c>
      <c r="U1152" s="14">
        <v>2.82</v>
      </c>
      <c r="V1152" s="14">
        <v>3.0049999999999999</v>
      </c>
      <c r="X1152" s="14">
        <v>3.1749999999999998</v>
      </c>
      <c r="Y1152" s="14">
        <v>3.2050000000000001</v>
      </c>
    </row>
    <row r="1153" spans="1:25" x14ac:dyDescent="0.25">
      <c r="A1153" s="18">
        <v>36394</v>
      </c>
      <c r="B1153" s="24">
        <f t="shared" si="18"/>
        <v>1149</v>
      </c>
      <c r="C1153" s="14" t="s">
        <v>202</v>
      </c>
      <c r="D1153" s="38" t="s">
        <v>264</v>
      </c>
      <c r="E1153" s="14">
        <v>2.96</v>
      </c>
      <c r="F1153" s="14">
        <v>2.7949999999999999</v>
      </c>
      <c r="H1153" s="14">
        <v>2.9649999999999999</v>
      </c>
      <c r="K1153" s="14">
        <v>2.8250000000000002</v>
      </c>
      <c r="L1153" s="19">
        <v>2.52</v>
      </c>
      <c r="M1153" s="19">
        <v>2.4249999999999998</v>
      </c>
      <c r="N1153" s="14">
        <v>2.35</v>
      </c>
      <c r="Q1153" s="14">
        <v>3.11</v>
      </c>
      <c r="R1153" s="14">
        <v>2.8</v>
      </c>
      <c r="T1153" s="14">
        <v>2.82</v>
      </c>
      <c r="U1153" s="14">
        <v>2.82</v>
      </c>
      <c r="V1153" s="14">
        <v>3.0049999999999999</v>
      </c>
      <c r="X1153" s="14">
        <v>3.1749999999999998</v>
      </c>
      <c r="Y1153" s="14">
        <v>3.2050000000000001</v>
      </c>
    </row>
    <row r="1154" spans="1:25" x14ac:dyDescent="0.25">
      <c r="A1154" s="18">
        <v>36395</v>
      </c>
      <c r="B1154" s="24">
        <f t="shared" si="18"/>
        <v>1150</v>
      </c>
      <c r="C1154" s="14" t="s">
        <v>196</v>
      </c>
      <c r="D1154" s="38" t="s">
        <v>264</v>
      </c>
      <c r="E1154" s="14">
        <v>2.95</v>
      </c>
      <c r="F1154" s="14">
        <v>2.77</v>
      </c>
      <c r="H1154" s="14">
        <v>2.96</v>
      </c>
      <c r="K1154" s="14">
        <v>2.835</v>
      </c>
      <c r="L1154" s="19">
        <v>2.5499999999999998</v>
      </c>
      <c r="M1154" s="19">
        <v>2.42</v>
      </c>
      <c r="N1154" s="14">
        <v>2.36</v>
      </c>
      <c r="Q1154" s="14">
        <v>3.11</v>
      </c>
      <c r="R1154" s="14">
        <v>2.835</v>
      </c>
      <c r="T1154" s="14">
        <v>2.8450000000000002</v>
      </c>
      <c r="U1154" s="14">
        <v>2.84</v>
      </c>
      <c r="V1154" s="14">
        <v>3.01</v>
      </c>
      <c r="X1154" s="14">
        <v>3.16</v>
      </c>
      <c r="Y1154" s="14">
        <v>3.1850000000000001</v>
      </c>
    </row>
    <row r="1155" spans="1:25" x14ac:dyDescent="0.25">
      <c r="A1155" s="18">
        <v>36396</v>
      </c>
      <c r="B1155" s="24">
        <f t="shared" si="18"/>
        <v>1151</v>
      </c>
      <c r="C1155" s="14" t="s">
        <v>197</v>
      </c>
      <c r="D1155" s="38" t="s">
        <v>264</v>
      </c>
      <c r="E1155" s="14">
        <v>3.02</v>
      </c>
      <c r="F1155" s="14">
        <v>2.88</v>
      </c>
      <c r="H1155" s="14">
        <v>3.04</v>
      </c>
      <c r="K1155" s="14">
        <v>2.92</v>
      </c>
      <c r="L1155" s="19">
        <v>2.645</v>
      </c>
      <c r="M1155" s="19">
        <v>2.4950000000000001</v>
      </c>
      <c r="N1155" s="14">
        <v>2.395</v>
      </c>
      <c r="Q1155" s="14">
        <v>3.18</v>
      </c>
      <c r="R1155" s="14">
        <v>2.9350000000000001</v>
      </c>
      <c r="T1155" s="14">
        <v>2.94</v>
      </c>
      <c r="U1155" s="14">
        <v>2.9350000000000001</v>
      </c>
      <c r="V1155" s="14">
        <v>3.07</v>
      </c>
      <c r="X1155" s="14">
        <v>3.24</v>
      </c>
      <c r="Y1155" s="14">
        <v>3.27</v>
      </c>
    </row>
    <row r="1156" spans="1:25" x14ac:dyDescent="0.25">
      <c r="A1156" s="18">
        <v>36397</v>
      </c>
      <c r="B1156" s="24">
        <f t="shared" si="18"/>
        <v>1152</v>
      </c>
      <c r="C1156" s="14" t="s">
        <v>198</v>
      </c>
      <c r="D1156" s="38" t="s">
        <v>264</v>
      </c>
      <c r="E1156" s="14">
        <v>3.08</v>
      </c>
      <c r="F1156" s="14">
        <v>2.9449999999999998</v>
      </c>
      <c r="H1156" s="14">
        <v>3.105</v>
      </c>
      <c r="K1156" s="14">
        <v>2.9849999999999999</v>
      </c>
      <c r="L1156" s="19">
        <v>2.72</v>
      </c>
      <c r="M1156" s="19">
        <v>2.57</v>
      </c>
      <c r="N1156" s="14">
        <v>2.44</v>
      </c>
      <c r="Q1156" s="14">
        <v>3.23</v>
      </c>
      <c r="R1156" s="14">
        <v>3.02</v>
      </c>
      <c r="T1156" s="14">
        <v>3.01</v>
      </c>
      <c r="U1156" s="14">
        <v>3.01</v>
      </c>
      <c r="V1156" s="14">
        <v>3.145</v>
      </c>
      <c r="X1156" s="14">
        <v>3.2949999999999999</v>
      </c>
      <c r="Y1156" s="14">
        <v>3.32</v>
      </c>
    </row>
    <row r="1157" spans="1:25" x14ac:dyDescent="0.25">
      <c r="A1157" s="18">
        <v>36398</v>
      </c>
      <c r="B1157" s="24">
        <f t="shared" si="18"/>
        <v>1153</v>
      </c>
      <c r="C1157" s="14" t="s">
        <v>199</v>
      </c>
      <c r="D1157" s="38" t="s">
        <v>264</v>
      </c>
      <c r="E1157" s="14">
        <v>2.9849999999999999</v>
      </c>
      <c r="F1157" s="14">
        <v>2.88</v>
      </c>
      <c r="H1157" s="14">
        <v>3</v>
      </c>
      <c r="K1157" s="14">
        <v>2.875</v>
      </c>
      <c r="L1157" s="19">
        <v>2.6949999999999998</v>
      </c>
      <c r="M1157" s="19">
        <v>2.5649999999999999</v>
      </c>
      <c r="N1157" s="14">
        <v>2.4300000000000002</v>
      </c>
      <c r="Q1157" s="14">
        <v>3.1549999999999998</v>
      </c>
      <c r="R1157" s="14">
        <v>2.97</v>
      </c>
      <c r="T1157" s="14">
        <v>2.895</v>
      </c>
      <c r="U1157" s="14">
        <v>2.895</v>
      </c>
      <c r="V1157" s="14">
        <v>3.01</v>
      </c>
      <c r="X1157" s="14">
        <v>3.2149999999999999</v>
      </c>
      <c r="Y1157" s="14">
        <v>3.23</v>
      </c>
    </row>
    <row r="1158" spans="1:25" x14ac:dyDescent="0.25">
      <c r="A1158" s="18">
        <v>36399</v>
      </c>
      <c r="B1158" s="24">
        <f t="shared" si="18"/>
        <v>1154</v>
      </c>
      <c r="C1158" s="14" t="s">
        <v>200</v>
      </c>
      <c r="D1158" s="38" t="s">
        <v>264</v>
      </c>
      <c r="E1158" s="14">
        <v>2.87</v>
      </c>
      <c r="F1158" s="14">
        <v>2.76</v>
      </c>
      <c r="H1158" s="14">
        <v>2.89</v>
      </c>
      <c r="K1158" s="14">
        <v>2.7650000000000001</v>
      </c>
      <c r="L1158" s="19">
        <v>2.63</v>
      </c>
      <c r="M1158" s="19">
        <v>2.5049999999999999</v>
      </c>
      <c r="N1158" s="14">
        <v>2.3650000000000002</v>
      </c>
      <c r="Q1158" s="14">
        <v>3.0249999999999999</v>
      </c>
      <c r="R1158" s="14">
        <v>2.9249999999999998</v>
      </c>
      <c r="T1158" s="14">
        <v>2.77</v>
      </c>
      <c r="U1158" s="14">
        <v>2.7650000000000001</v>
      </c>
      <c r="V1158" s="14">
        <v>2.93</v>
      </c>
      <c r="X1158" s="14">
        <v>3.08</v>
      </c>
      <c r="Y1158" s="14">
        <v>3.105</v>
      </c>
    </row>
    <row r="1159" spans="1:25" x14ac:dyDescent="0.25">
      <c r="A1159" s="18">
        <v>36400</v>
      </c>
      <c r="B1159" s="24">
        <f t="shared" si="18"/>
        <v>1155</v>
      </c>
      <c r="C1159" s="14" t="s">
        <v>201</v>
      </c>
      <c r="D1159" s="38" t="s">
        <v>264</v>
      </c>
      <c r="E1159" s="14">
        <v>2.87</v>
      </c>
      <c r="F1159" s="14">
        <v>2.76</v>
      </c>
      <c r="H1159" s="14">
        <v>2.89</v>
      </c>
      <c r="K1159" s="14">
        <v>2.7650000000000001</v>
      </c>
      <c r="L1159" s="19">
        <v>2.63</v>
      </c>
      <c r="M1159" s="19">
        <v>2.5049999999999999</v>
      </c>
      <c r="N1159" s="14">
        <v>2.3650000000000002</v>
      </c>
      <c r="Q1159" s="14">
        <v>3.0249999999999999</v>
      </c>
      <c r="R1159" s="14">
        <v>2.9249999999999998</v>
      </c>
      <c r="T1159" s="14">
        <v>2.77</v>
      </c>
      <c r="U1159" s="14">
        <v>2.7650000000000001</v>
      </c>
      <c r="V1159" s="14">
        <v>2.93</v>
      </c>
      <c r="X1159" s="14">
        <v>3.08</v>
      </c>
      <c r="Y1159" s="14">
        <v>3.105</v>
      </c>
    </row>
    <row r="1160" spans="1:25" x14ac:dyDescent="0.25">
      <c r="A1160" s="18">
        <v>36401</v>
      </c>
      <c r="B1160" s="24">
        <f t="shared" ref="B1160:B1223" si="19">B1159+1</f>
        <v>1156</v>
      </c>
      <c r="C1160" s="14" t="s">
        <v>202</v>
      </c>
      <c r="D1160" s="38" t="s">
        <v>264</v>
      </c>
      <c r="E1160" s="14">
        <v>2.87</v>
      </c>
      <c r="F1160" s="14">
        <v>2.76</v>
      </c>
      <c r="H1160" s="14">
        <v>2.89</v>
      </c>
      <c r="K1160" s="14">
        <v>2.7650000000000001</v>
      </c>
      <c r="L1160" s="19">
        <v>2.63</v>
      </c>
      <c r="M1160" s="19">
        <v>2.5049999999999999</v>
      </c>
      <c r="N1160" s="14">
        <v>2.3650000000000002</v>
      </c>
      <c r="Q1160" s="14">
        <v>3.0249999999999999</v>
      </c>
      <c r="R1160" s="14">
        <v>2.9249999999999998</v>
      </c>
      <c r="T1160" s="14">
        <v>2.77</v>
      </c>
      <c r="U1160" s="14">
        <v>2.7650000000000001</v>
      </c>
      <c r="V1160" s="14">
        <v>2.93</v>
      </c>
      <c r="X1160" s="14">
        <v>3.08</v>
      </c>
      <c r="Y1160" s="14">
        <v>3.105</v>
      </c>
    </row>
    <row r="1161" spans="1:25" x14ac:dyDescent="0.25">
      <c r="A1161" s="18">
        <v>36402</v>
      </c>
      <c r="B1161" s="24">
        <f t="shared" si="19"/>
        <v>1157</v>
      </c>
      <c r="C1161" s="14" t="s">
        <v>196</v>
      </c>
      <c r="D1161" s="38" t="s">
        <v>264</v>
      </c>
      <c r="E1161" s="14">
        <v>2.8450000000000002</v>
      </c>
      <c r="F1161" s="14">
        <v>2.75</v>
      </c>
      <c r="H1161" s="14">
        <v>2.8650000000000002</v>
      </c>
      <c r="K1161" s="14">
        <v>2.7349999999999999</v>
      </c>
      <c r="L1161" s="19">
        <v>2.61</v>
      </c>
      <c r="M1161" s="19">
        <v>2.4849999999999999</v>
      </c>
      <c r="N1161" s="14">
        <v>2.335</v>
      </c>
      <c r="Q1161" s="14">
        <v>3.0150000000000001</v>
      </c>
      <c r="R1161" s="14">
        <v>2.915</v>
      </c>
      <c r="T1161" s="14">
        <v>2.74</v>
      </c>
      <c r="U1161" s="14">
        <v>2.74</v>
      </c>
      <c r="V1161" s="14">
        <v>2.915</v>
      </c>
      <c r="X1161" s="14">
        <v>3.0649999999999999</v>
      </c>
      <c r="Y1161" s="14">
        <v>3.0950000000000002</v>
      </c>
    </row>
    <row r="1162" spans="1:25" x14ac:dyDescent="0.25">
      <c r="A1162" s="18">
        <v>36403</v>
      </c>
      <c r="B1162" s="24">
        <f t="shared" si="19"/>
        <v>1158</v>
      </c>
      <c r="C1162" s="14" t="s">
        <v>197</v>
      </c>
      <c r="D1162" s="38" t="s">
        <v>265</v>
      </c>
      <c r="E1162" s="14">
        <v>2.875</v>
      </c>
      <c r="F1162" s="14">
        <v>2.77</v>
      </c>
      <c r="G1162" s="14">
        <v>2.84</v>
      </c>
      <c r="H1162" s="14">
        <v>2.92</v>
      </c>
      <c r="K1162" s="14">
        <v>2.7149999999999999</v>
      </c>
      <c r="L1162" s="14">
        <v>2.625</v>
      </c>
      <c r="M1162" s="14">
        <v>2.4900000000000002</v>
      </c>
      <c r="N1162" s="14">
        <v>2.37</v>
      </c>
      <c r="O1162" s="14">
        <v>2.3780000000000001</v>
      </c>
      <c r="Q1162" s="14">
        <v>3.125</v>
      </c>
      <c r="R1162" s="14">
        <v>2.92</v>
      </c>
      <c r="S1162" s="14">
        <v>2.6</v>
      </c>
      <c r="T1162" s="14">
        <v>2.77</v>
      </c>
      <c r="U1162" s="14">
        <v>2.7749999999999999</v>
      </c>
      <c r="V1162" s="14">
        <v>2.915</v>
      </c>
      <c r="X1162" s="14">
        <v>3.0950000000000002</v>
      </c>
      <c r="Y1162" s="14">
        <v>3.125</v>
      </c>
    </row>
    <row r="1163" spans="1:25" x14ac:dyDescent="0.25">
      <c r="A1163" s="8">
        <v>36404</v>
      </c>
      <c r="B1163" s="24">
        <f t="shared" si="19"/>
        <v>1159</v>
      </c>
      <c r="C1163" s="14" t="s">
        <v>198</v>
      </c>
      <c r="D1163" s="38" t="s">
        <v>265</v>
      </c>
      <c r="E1163" s="14">
        <v>2.7149999999999999</v>
      </c>
      <c r="F1163" s="14">
        <v>2.61</v>
      </c>
      <c r="G1163" s="14">
        <v>2.65</v>
      </c>
      <c r="H1163" s="14">
        <v>2.72</v>
      </c>
      <c r="K1163" s="14">
        <v>2.62</v>
      </c>
      <c r="L1163" s="14">
        <v>2.5</v>
      </c>
      <c r="M1163" s="14">
        <v>2.375</v>
      </c>
      <c r="N1163" s="14">
        <v>2.3199999999999998</v>
      </c>
      <c r="O1163" s="14">
        <v>2.3780000000000001</v>
      </c>
      <c r="Q1163" s="14">
        <v>2.9849999999999999</v>
      </c>
      <c r="R1163" s="14">
        <v>2.8149999999999999</v>
      </c>
      <c r="S1163" s="14">
        <v>2.54</v>
      </c>
      <c r="T1163" s="14">
        <v>2.645</v>
      </c>
      <c r="U1163" s="14">
        <v>2.6749999999999998</v>
      </c>
      <c r="V1163" s="14">
        <v>2.78</v>
      </c>
      <c r="X1163" s="14">
        <v>2.95</v>
      </c>
      <c r="Y1163" s="14">
        <v>2.9849999999999999</v>
      </c>
    </row>
    <row r="1164" spans="1:25" x14ac:dyDescent="0.25">
      <c r="A1164" s="8">
        <v>36405</v>
      </c>
      <c r="B1164" s="24">
        <f t="shared" si="19"/>
        <v>1160</v>
      </c>
      <c r="C1164" s="14" t="s">
        <v>199</v>
      </c>
      <c r="D1164" s="38" t="s">
        <v>265</v>
      </c>
      <c r="E1164" s="14">
        <v>2.56</v>
      </c>
      <c r="F1164" s="14">
        <v>2.4700000000000002</v>
      </c>
      <c r="G1164" s="14">
        <v>2.5150000000000001</v>
      </c>
      <c r="H1164" s="14">
        <v>2.56</v>
      </c>
      <c r="K1164" s="14">
        <v>2.4950000000000001</v>
      </c>
      <c r="L1164" s="14">
        <v>2.33</v>
      </c>
      <c r="M1164" s="14">
        <v>2.2450000000000001</v>
      </c>
      <c r="N1164" s="14">
        <v>2.2200000000000002</v>
      </c>
      <c r="O1164" s="14">
        <v>2.3780000000000001</v>
      </c>
      <c r="Q1164" s="14">
        <v>2.6749999999999998</v>
      </c>
      <c r="R1164" s="14">
        <v>2.7149999999999999</v>
      </c>
      <c r="S1164" s="14">
        <v>2.4300000000000002</v>
      </c>
      <c r="T1164" s="14">
        <v>2.5550000000000002</v>
      </c>
      <c r="U1164" s="14">
        <v>2.57</v>
      </c>
      <c r="V1164" s="14">
        <v>2.6150000000000002</v>
      </c>
      <c r="X1164" s="14">
        <v>2.78</v>
      </c>
      <c r="Y1164" s="14">
        <v>2.8149999999999999</v>
      </c>
    </row>
    <row r="1165" spans="1:25" x14ac:dyDescent="0.25">
      <c r="A1165" s="8">
        <v>36406</v>
      </c>
      <c r="B1165" s="24">
        <f t="shared" si="19"/>
        <v>1161</v>
      </c>
      <c r="C1165" s="14" t="s">
        <v>200</v>
      </c>
      <c r="D1165" s="38" t="s">
        <v>265</v>
      </c>
      <c r="E1165" s="14">
        <v>2.4649999999999999</v>
      </c>
      <c r="F1165" s="14">
        <v>2.23</v>
      </c>
      <c r="G1165" s="14">
        <v>2.3250000000000002</v>
      </c>
      <c r="H1165" s="14">
        <v>2.44</v>
      </c>
      <c r="K1165" s="14">
        <v>2.3149999999999999</v>
      </c>
      <c r="L1165" s="14">
        <v>2.0499999999999998</v>
      </c>
      <c r="M1165" s="14">
        <v>2.0750000000000002</v>
      </c>
      <c r="N1165" s="14">
        <v>2.11</v>
      </c>
      <c r="O1165" s="14">
        <v>2.1735637500000005</v>
      </c>
      <c r="Q1165" s="14">
        <v>2.57</v>
      </c>
      <c r="R1165" s="14">
        <v>2.4449999999999998</v>
      </c>
      <c r="S1165" s="14">
        <v>2.2999999999999998</v>
      </c>
      <c r="T1165" s="14">
        <v>2.37</v>
      </c>
      <c r="U1165" s="14">
        <v>2.3849999999999998</v>
      </c>
      <c r="V1165" s="14">
        <v>2.5449999999999999</v>
      </c>
      <c r="X1165" s="14">
        <v>2.65</v>
      </c>
      <c r="Y1165" s="14">
        <v>2.69</v>
      </c>
    </row>
    <row r="1166" spans="1:25" x14ac:dyDescent="0.25">
      <c r="A1166" s="8">
        <v>36407</v>
      </c>
      <c r="B1166" s="24">
        <f t="shared" si="19"/>
        <v>1162</v>
      </c>
      <c r="C1166" s="14" t="s">
        <v>201</v>
      </c>
      <c r="D1166" s="38" t="s">
        <v>265</v>
      </c>
      <c r="E1166" s="14">
        <v>2.4649999999999999</v>
      </c>
      <c r="F1166" s="14">
        <v>2.23</v>
      </c>
      <c r="G1166" s="14">
        <v>2.3250000000000002</v>
      </c>
      <c r="H1166" s="14">
        <v>2.44</v>
      </c>
      <c r="K1166" s="14">
        <v>2.3149999999999999</v>
      </c>
      <c r="L1166" s="14">
        <v>2.0499999999999998</v>
      </c>
      <c r="M1166" s="14">
        <v>2.0750000000000002</v>
      </c>
      <c r="N1166" s="14">
        <v>2.11</v>
      </c>
      <c r="O1166" s="14">
        <v>2.1735637500000005</v>
      </c>
      <c r="Q1166" s="14">
        <v>2.57</v>
      </c>
      <c r="R1166" s="14">
        <v>2.4449999999999998</v>
      </c>
      <c r="S1166" s="14">
        <v>2.2999999999999998</v>
      </c>
      <c r="T1166" s="14">
        <v>2.37</v>
      </c>
      <c r="U1166" s="14">
        <v>2.3849999999999998</v>
      </c>
      <c r="V1166" s="14">
        <v>2.5449999999999999</v>
      </c>
      <c r="X1166" s="14">
        <v>2.65</v>
      </c>
      <c r="Y1166" s="14">
        <v>2.69</v>
      </c>
    </row>
    <row r="1167" spans="1:25" x14ac:dyDescent="0.25">
      <c r="A1167" s="8">
        <v>36408</v>
      </c>
      <c r="B1167" s="24">
        <f t="shared" si="19"/>
        <v>1163</v>
      </c>
      <c r="C1167" s="14" t="s">
        <v>202</v>
      </c>
      <c r="D1167" s="38" t="s">
        <v>265</v>
      </c>
      <c r="E1167" s="14">
        <v>2.4649999999999999</v>
      </c>
      <c r="F1167" s="14">
        <v>2.23</v>
      </c>
      <c r="G1167" s="14">
        <v>2.3250000000000002</v>
      </c>
      <c r="H1167" s="14">
        <v>2.44</v>
      </c>
      <c r="K1167" s="14">
        <v>2.3149999999999999</v>
      </c>
      <c r="L1167" s="14">
        <v>2.0499999999999998</v>
      </c>
      <c r="M1167" s="14">
        <v>2.0750000000000002</v>
      </c>
      <c r="N1167" s="14">
        <v>2.11</v>
      </c>
      <c r="O1167" s="14">
        <v>2.1735637500000005</v>
      </c>
      <c r="Q1167" s="14">
        <v>2.57</v>
      </c>
      <c r="R1167" s="14">
        <v>2.4449999999999998</v>
      </c>
      <c r="S1167" s="14">
        <v>2.2999999999999998</v>
      </c>
      <c r="T1167" s="14">
        <v>2.37</v>
      </c>
      <c r="U1167" s="14">
        <v>2.3849999999999998</v>
      </c>
      <c r="V1167" s="14">
        <v>2.5449999999999999</v>
      </c>
      <c r="X1167" s="14">
        <v>2.65</v>
      </c>
      <c r="Y1167" s="14">
        <v>2.69</v>
      </c>
    </row>
    <row r="1168" spans="1:25" x14ac:dyDescent="0.25">
      <c r="A1168" s="8">
        <v>36409</v>
      </c>
      <c r="B1168" s="24">
        <f t="shared" si="19"/>
        <v>1164</v>
      </c>
      <c r="C1168" s="14" t="s">
        <v>196</v>
      </c>
      <c r="D1168" s="38" t="s">
        <v>265</v>
      </c>
      <c r="E1168" s="14">
        <v>2.4649999999999999</v>
      </c>
      <c r="F1168" s="14">
        <v>2.23</v>
      </c>
      <c r="G1168" s="14">
        <v>2.3250000000000002</v>
      </c>
      <c r="H1168" s="14">
        <v>2.44</v>
      </c>
      <c r="K1168" s="14">
        <v>2.3149999999999999</v>
      </c>
      <c r="L1168" s="14">
        <v>2.0499999999999998</v>
      </c>
      <c r="M1168" s="14">
        <v>2.0750000000000002</v>
      </c>
      <c r="N1168" s="14">
        <v>2.11</v>
      </c>
      <c r="O1168" s="14">
        <v>2.1735637500000005</v>
      </c>
      <c r="Q1168" s="14">
        <v>2.57</v>
      </c>
      <c r="R1168" s="14">
        <v>2.4449999999999998</v>
      </c>
      <c r="S1168" s="14">
        <v>2.2999999999999998</v>
      </c>
      <c r="T1168" s="14">
        <v>2.37</v>
      </c>
      <c r="U1168" s="14">
        <v>2.3849999999999998</v>
      </c>
      <c r="V1168" s="14">
        <v>2.5449999999999999</v>
      </c>
      <c r="X1168" s="14">
        <v>2.65</v>
      </c>
      <c r="Y1168" s="14">
        <v>2.69</v>
      </c>
    </row>
    <row r="1169" spans="1:25" x14ac:dyDescent="0.25">
      <c r="A1169" s="8">
        <v>36410</v>
      </c>
      <c r="B1169" s="24">
        <f t="shared" si="19"/>
        <v>1165</v>
      </c>
      <c r="C1169" s="14" t="s">
        <v>197</v>
      </c>
      <c r="D1169" s="38" t="s">
        <v>265</v>
      </c>
      <c r="E1169" s="14">
        <v>2.5649999999999999</v>
      </c>
      <c r="F1169" s="14">
        <v>2.4300000000000002</v>
      </c>
      <c r="G1169" s="14">
        <v>2.48</v>
      </c>
      <c r="H1169" s="14">
        <v>2.56</v>
      </c>
      <c r="K1169" s="14">
        <v>2.4350000000000001</v>
      </c>
      <c r="L1169" s="14">
        <v>2.2549999999999999</v>
      </c>
      <c r="M1169" s="14">
        <v>2.1749999999999998</v>
      </c>
      <c r="N1169" s="14">
        <v>2.1349999999999998</v>
      </c>
      <c r="O1169" s="14">
        <v>2.1754732999999997</v>
      </c>
      <c r="Q1169" s="14">
        <v>2.7</v>
      </c>
      <c r="R1169" s="14">
        <v>2.625</v>
      </c>
      <c r="S1169" s="14">
        <v>2.41</v>
      </c>
      <c r="T1169" s="14">
        <v>2.4900000000000002</v>
      </c>
      <c r="U1169" s="14">
        <v>2.5099999999999998</v>
      </c>
      <c r="V1169" s="14">
        <v>2.625</v>
      </c>
      <c r="X1169" s="14">
        <v>2.8</v>
      </c>
      <c r="Y1169" s="14">
        <v>2.8250000000000002</v>
      </c>
    </row>
    <row r="1170" spans="1:25" x14ac:dyDescent="0.25">
      <c r="A1170" s="8">
        <v>36411</v>
      </c>
      <c r="B1170" s="24">
        <f t="shared" si="19"/>
        <v>1166</v>
      </c>
      <c r="C1170" s="14" t="s">
        <v>198</v>
      </c>
      <c r="D1170" s="38" t="s">
        <v>265</v>
      </c>
      <c r="E1170" s="14">
        <v>2.665</v>
      </c>
      <c r="F1170" s="14">
        <v>2.54</v>
      </c>
      <c r="G1170" s="14">
        <v>2.58</v>
      </c>
      <c r="H1170" s="14">
        <v>2.665</v>
      </c>
      <c r="K1170" s="14">
        <v>2.5249999999999999</v>
      </c>
      <c r="L1170" s="14">
        <v>2.3849999999999998</v>
      </c>
      <c r="M1170" s="14">
        <v>2.27</v>
      </c>
      <c r="N1170" s="14">
        <v>2.1949999999999998</v>
      </c>
      <c r="O1170" s="14">
        <v>2.1871416000000004</v>
      </c>
      <c r="Q1170" s="14">
        <v>2.7850000000000001</v>
      </c>
      <c r="R1170" s="14">
        <v>2.73</v>
      </c>
      <c r="S1170" s="14">
        <v>2.4700000000000002</v>
      </c>
      <c r="T1170" s="14">
        <v>2.57</v>
      </c>
      <c r="U1170" s="14">
        <v>2.6</v>
      </c>
      <c r="V1170" s="14">
        <v>2.7149999999999999</v>
      </c>
      <c r="X1170" s="14">
        <v>2.96</v>
      </c>
      <c r="Y1170" s="14">
        <v>2.98</v>
      </c>
    </row>
    <row r="1171" spans="1:25" x14ac:dyDescent="0.25">
      <c r="A1171" s="8">
        <v>36412</v>
      </c>
      <c r="B1171" s="24">
        <f t="shared" si="19"/>
        <v>1167</v>
      </c>
      <c r="C1171" s="14" t="s">
        <v>199</v>
      </c>
      <c r="D1171" s="38" t="s">
        <v>265</v>
      </c>
      <c r="E1171" s="14">
        <v>2.75</v>
      </c>
      <c r="F1171" s="14">
        <v>2.61</v>
      </c>
      <c r="G1171" s="14">
        <v>2.65</v>
      </c>
      <c r="H1171" s="14">
        <v>2.74</v>
      </c>
      <c r="K1171" s="14">
        <v>2.6</v>
      </c>
      <c r="L1171" s="14">
        <v>2.4700000000000002</v>
      </c>
      <c r="M1171" s="14">
        <v>2.3450000000000002</v>
      </c>
      <c r="N1171" s="14">
        <v>2.2999999999999998</v>
      </c>
      <c r="O1171" s="14">
        <v>2.2964396000000002</v>
      </c>
      <c r="Q1171" s="14">
        <v>2.8650000000000002</v>
      </c>
      <c r="R1171" s="14">
        <v>2.7949999999999999</v>
      </c>
      <c r="S1171" s="14">
        <v>2.5099999999999998</v>
      </c>
      <c r="T1171" s="14">
        <v>2.6</v>
      </c>
      <c r="U1171" s="14">
        <v>2.625</v>
      </c>
      <c r="V1171" s="14">
        <v>2.8250000000000002</v>
      </c>
      <c r="X1171" s="14">
        <v>3.02</v>
      </c>
      <c r="Y1171" s="14">
        <v>3.0649999999999999</v>
      </c>
    </row>
    <row r="1172" spans="1:25" x14ac:dyDescent="0.25">
      <c r="A1172" s="8">
        <v>36413</v>
      </c>
      <c r="B1172" s="24">
        <f t="shared" si="19"/>
        <v>1168</v>
      </c>
      <c r="C1172" s="14" t="s">
        <v>200</v>
      </c>
      <c r="D1172" s="38" t="s">
        <v>265</v>
      </c>
      <c r="E1172" s="14">
        <v>2.84</v>
      </c>
      <c r="F1172" s="14">
        <v>2.68</v>
      </c>
      <c r="G1172" s="14">
        <v>2.76</v>
      </c>
      <c r="H1172" s="14">
        <v>2.8650000000000002</v>
      </c>
      <c r="K1172" s="14">
        <v>2.7050000000000001</v>
      </c>
      <c r="L1172" s="14">
        <v>2.54</v>
      </c>
      <c r="M1172" s="14">
        <v>2.4300000000000002</v>
      </c>
      <c r="N1172" s="14">
        <v>2.4</v>
      </c>
      <c r="O1172" s="14">
        <v>2.3568805500000001</v>
      </c>
      <c r="Q1172" s="14">
        <v>2.9750000000000001</v>
      </c>
      <c r="R1172" s="14">
        <v>2.7949999999999999</v>
      </c>
      <c r="S1172" s="14">
        <v>2.57</v>
      </c>
      <c r="T1172" s="14">
        <v>2.76</v>
      </c>
      <c r="U1172" s="14">
        <v>2.8</v>
      </c>
      <c r="V1172" s="14">
        <v>2.9049999999999998</v>
      </c>
      <c r="X1172" s="14">
        <v>3.12</v>
      </c>
      <c r="Y1172" s="14">
        <v>3.1549999999999998</v>
      </c>
    </row>
    <row r="1173" spans="1:25" x14ac:dyDescent="0.25">
      <c r="A1173" s="8">
        <v>36414</v>
      </c>
      <c r="B1173" s="24">
        <f t="shared" si="19"/>
        <v>1169</v>
      </c>
      <c r="C1173" s="14" t="s">
        <v>201</v>
      </c>
      <c r="D1173" s="38" t="s">
        <v>265</v>
      </c>
      <c r="E1173" s="14">
        <v>2.84</v>
      </c>
      <c r="F1173" s="14">
        <v>2.68</v>
      </c>
      <c r="G1173" s="14">
        <v>2.76</v>
      </c>
      <c r="H1173" s="14">
        <v>2.8650000000000002</v>
      </c>
      <c r="K1173" s="14">
        <v>2.7050000000000001</v>
      </c>
      <c r="L1173" s="14">
        <v>2.54</v>
      </c>
      <c r="M1173" s="14">
        <v>2.4300000000000002</v>
      </c>
      <c r="N1173" s="14">
        <v>2.4</v>
      </c>
      <c r="O1173" s="14">
        <v>2.3568805500000001</v>
      </c>
      <c r="Q1173" s="14">
        <v>2.9750000000000001</v>
      </c>
      <c r="R1173" s="14">
        <v>2.7949999999999999</v>
      </c>
      <c r="S1173" s="14">
        <v>2.57</v>
      </c>
      <c r="T1173" s="14">
        <v>2.76</v>
      </c>
      <c r="U1173" s="14">
        <v>2.8</v>
      </c>
      <c r="V1173" s="14">
        <v>2.9049999999999998</v>
      </c>
      <c r="X1173" s="14">
        <v>3.12</v>
      </c>
      <c r="Y1173" s="14">
        <v>3.1549999999999998</v>
      </c>
    </row>
    <row r="1174" spans="1:25" x14ac:dyDescent="0.25">
      <c r="A1174" s="8">
        <v>36415</v>
      </c>
      <c r="B1174" s="24">
        <f t="shared" si="19"/>
        <v>1170</v>
      </c>
      <c r="C1174" s="14" t="s">
        <v>202</v>
      </c>
      <c r="D1174" s="38" t="s">
        <v>265</v>
      </c>
      <c r="E1174" s="14">
        <v>2.84</v>
      </c>
      <c r="F1174" s="14">
        <v>2.68</v>
      </c>
      <c r="G1174" s="14">
        <v>2.76</v>
      </c>
      <c r="H1174" s="14">
        <v>2.8650000000000002</v>
      </c>
      <c r="K1174" s="14">
        <v>2.7050000000000001</v>
      </c>
      <c r="L1174" s="14">
        <v>2.54</v>
      </c>
      <c r="M1174" s="14">
        <v>2.4300000000000002</v>
      </c>
      <c r="N1174" s="14">
        <v>2.4</v>
      </c>
      <c r="O1174" s="14">
        <v>2.3568805500000001</v>
      </c>
      <c r="Q1174" s="14">
        <v>2.9750000000000001</v>
      </c>
      <c r="R1174" s="14">
        <v>2.7949999999999999</v>
      </c>
      <c r="S1174" s="14">
        <v>2.57</v>
      </c>
      <c r="T1174" s="14">
        <v>2.76</v>
      </c>
      <c r="U1174" s="14">
        <v>2.8</v>
      </c>
      <c r="V1174" s="14">
        <v>2.9049999999999998</v>
      </c>
      <c r="X1174" s="14">
        <v>3.12</v>
      </c>
      <c r="Y1174" s="14">
        <v>3.1549999999999998</v>
      </c>
    </row>
    <row r="1175" spans="1:25" x14ac:dyDescent="0.25">
      <c r="A1175" s="8">
        <v>36416</v>
      </c>
      <c r="B1175" s="24">
        <f t="shared" si="19"/>
        <v>1171</v>
      </c>
      <c r="C1175" s="14" t="s">
        <v>196</v>
      </c>
      <c r="D1175" s="38" t="s">
        <v>265</v>
      </c>
      <c r="E1175" s="14">
        <v>2.8050000000000002</v>
      </c>
      <c r="F1175" s="14">
        <v>2.66</v>
      </c>
      <c r="G1175" s="14">
        <v>2.72</v>
      </c>
      <c r="H1175" s="14">
        <v>2.78</v>
      </c>
      <c r="K1175" s="14">
        <v>2.6549999999999998</v>
      </c>
      <c r="L1175" s="14">
        <v>2.5499999999999998</v>
      </c>
      <c r="M1175" s="14">
        <v>2.4750000000000001</v>
      </c>
      <c r="N1175" s="14">
        <v>2.4350000000000001</v>
      </c>
      <c r="O1175" s="14">
        <v>2.342311</v>
      </c>
      <c r="Q1175" s="14">
        <v>2.95</v>
      </c>
      <c r="R1175" s="14">
        <v>2.88</v>
      </c>
      <c r="S1175" s="14">
        <v>2.57</v>
      </c>
      <c r="T1175" s="14">
        <v>2.74</v>
      </c>
      <c r="U1175" s="14">
        <v>2.76</v>
      </c>
      <c r="V1175" s="14">
        <v>2.84</v>
      </c>
      <c r="X1175" s="14">
        <v>3.09</v>
      </c>
      <c r="Y1175" s="14">
        <v>3.12</v>
      </c>
    </row>
    <row r="1176" spans="1:25" x14ac:dyDescent="0.25">
      <c r="A1176" s="8">
        <v>36417</v>
      </c>
      <c r="B1176" s="24">
        <f t="shared" si="19"/>
        <v>1172</v>
      </c>
      <c r="C1176" s="14" t="s">
        <v>197</v>
      </c>
      <c r="D1176" s="38" t="s">
        <v>265</v>
      </c>
      <c r="E1176" s="14">
        <v>2.645</v>
      </c>
      <c r="F1176" s="14">
        <v>2.48</v>
      </c>
      <c r="G1176" s="14">
        <v>2.54</v>
      </c>
      <c r="H1176" s="14">
        <v>2.5950000000000002</v>
      </c>
      <c r="K1176" s="14">
        <v>2.4849999999999999</v>
      </c>
      <c r="L1176" s="14">
        <v>2.415</v>
      </c>
      <c r="M1176" s="14">
        <v>2.37</v>
      </c>
      <c r="N1176" s="14">
        <v>2.3250000000000002</v>
      </c>
      <c r="O1176" s="14">
        <v>2.2817750999999999</v>
      </c>
      <c r="Q1176" s="14">
        <v>2.7450000000000001</v>
      </c>
      <c r="R1176" s="14">
        <v>2.74</v>
      </c>
      <c r="S1176" s="14">
        <v>2.4849999999999999</v>
      </c>
      <c r="T1176" s="14">
        <v>2.5249999999999999</v>
      </c>
      <c r="U1176" s="14">
        <v>2.54</v>
      </c>
      <c r="V1176" s="14">
        <v>2.7250000000000001</v>
      </c>
      <c r="X1176" s="14">
        <v>2.8849999999999998</v>
      </c>
      <c r="Y1176" s="14">
        <v>2.9249999999999998</v>
      </c>
    </row>
    <row r="1177" spans="1:25" x14ac:dyDescent="0.25">
      <c r="A1177" s="8">
        <v>36418</v>
      </c>
      <c r="B1177" s="24">
        <f t="shared" si="19"/>
        <v>1173</v>
      </c>
      <c r="C1177" s="14" t="s">
        <v>198</v>
      </c>
      <c r="D1177" s="38" t="s">
        <v>265</v>
      </c>
      <c r="E1177" s="14">
        <v>2.5299999999999998</v>
      </c>
      <c r="F1177" s="14">
        <v>2.37</v>
      </c>
      <c r="G1177" s="14">
        <v>2.41</v>
      </c>
      <c r="H1177" s="14">
        <v>2.5</v>
      </c>
      <c r="K1177" s="14">
        <v>2.4249999999999998</v>
      </c>
      <c r="L1177" s="14">
        <v>2.31</v>
      </c>
      <c r="M1177" s="14">
        <v>2.25</v>
      </c>
      <c r="N1177" s="14">
        <v>2.2149999999999999</v>
      </c>
      <c r="O1177" s="14">
        <v>2.2030932000000001</v>
      </c>
      <c r="Q1177" s="14">
        <v>2.64</v>
      </c>
      <c r="R1177" s="14">
        <v>2.64</v>
      </c>
      <c r="S1177" s="14">
        <v>2.39</v>
      </c>
      <c r="T1177" s="14">
        <v>2.4649999999999999</v>
      </c>
      <c r="U1177" s="14">
        <v>2.4849999999999999</v>
      </c>
      <c r="V1177" s="14">
        <v>2.63</v>
      </c>
      <c r="X1177" s="14">
        <v>2.76</v>
      </c>
      <c r="Y1177" s="14">
        <v>2.8</v>
      </c>
    </row>
    <row r="1178" spans="1:25" x14ac:dyDescent="0.25">
      <c r="A1178" s="8">
        <v>36419</v>
      </c>
      <c r="B1178" s="24">
        <f t="shared" si="19"/>
        <v>1174</v>
      </c>
      <c r="C1178" s="14" t="s">
        <v>199</v>
      </c>
      <c r="D1178" s="38" t="s">
        <v>265</v>
      </c>
      <c r="E1178" s="14">
        <v>2.4849999999999999</v>
      </c>
      <c r="F1178" s="14">
        <v>2.34</v>
      </c>
      <c r="G1178" s="14">
        <v>2.3849999999999998</v>
      </c>
      <c r="H1178" s="14">
        <v>2.4849999999999999</v>
      </c>
      <c r="K1178" s="14">
        <v>2.355</v>
      </c>
      <c r="L1178" s="14">
        <v>2.2200000000000002</v>
      </c>
      <c r="M1178" s="14">
        <v>2.1850000000000001</v>
      </c>
      <c r="N1178" s="14">
        <v>2.165</v>
      </c>
      <c r="O1178" s="14">
        <v>2.1641320499999996</v>
      </c>
      <c r="Q1178" s="14">
        <v>2.62</v>
      </c>
      <c r="R1178" s="14">
        <v>2.625</v>
      </c>
      <c r="S1178" s="14">
        <v>2.3450000000000002</v>
      </c>
      <c r="T1178" s="14">
        <v>2.4500000000000002</v>
      </c>
      <c r="U1178" s="14">
        <v>2.4500000000000002</v>
      </c>
      <c r="V1178" s="14">
        <v>2.5750000000000002</v>
      </c>
      <c r="X1178" s="14">
        <v>2.73</v>
      </c>
      <c r="Y1178" s="14">
        <v>2.76</v>
      </c>
    </row>
    <row r="1179" spans="1:25" x14ac:dyDescent="0.25">
      <c r="A1179" s="8">
        <v>36420</v>
      </c>
      <c r="B1179" s="24">
        <f t="shared" si="19"/>
        <v>1175</v>
      </c>
      <c r="C1179" s="14" t="str">
        <f>C1172</f>
        <v>Fri</v>
      </c>
      <c r="D1179" s="38" t="s">
        <v>265</v>
      </c>
      <c r="E1179" s="9">
        <v>2.46</v>
      </c>
      <c r="F1179" s="9">
        <v>2.2450000000000001</v>
      </c>
      <c r="G1179" s="9">
        <v>2.3199999999999998</v>
      </c>
      <c r="H1179" s="9">
        <v>2.4449999999999998</v>
      </c>
      <c r="J1179" s="9"/>
      <c r="K1179" s="9">
        <v>2.3450000000000002</v>
      </c>
      <c r="L1179" s="9">
        <v>2.105</v>
      </c>
      <c r="M1179" s="9">
        <v>2.13</v>
      </c>
      <c r="N1179" s="9">
        <v>2.145</v>
      </c>
      <c r="O1179" s="9">
        <v>2.1422935500000002</v>
      </c>
      <c r="Q1179" s="9">
        <v>2.62</v>
      </c>
      <c r="R1179" s="9">
        <v>2.46</v>
      </c>
      <c r="S1179" s="9">
        <v>2.3050000000000002</v>
      </c>
      <c r="T1179" s="14">
        <v>2.4</v>
      </c>
      <c r="U1179" s="14">
        <v>2.4049999999999998</v>
      </c>
      <c r="V1179" s="9">
        <v>2.57</v>
      </c>
      <c r="X1179" s="14">
        <v>2.6850000000000001</v>
      </c>
      <c r="Y1179" s="9">
        <v>2.7349999999999999</v>
      </c>
    </row>
    <row r="1180" spans="1:25" x14ac:dyDescent="0.25">
      <c r="A1180" s="8">
        <v>36421</v>
      </c>
      <c r="B1180" s="24">
        <f t="shared" si="19"/>
        <v>1176</v>
      </c>
      <c r="C1180" s="14" t="str">
        <f>C1173</f>
        <v>Sat</v>
      </c>
      <c r="D1180" s="38" t="s">
        <v>265</v>
      </c>
      <c r="E1180" s="9">
        <v>2.46</v>
      </c>
      <c r="F1180" s="9">
        <v>2.2450000000000001</v>
      </c>
      <c r="G1180" s="9">
        <v>2.3199999999999998</v>
      </c>
      <c r="H1180" s="9">
        <v>2.4449999999999998</v>
      </c>
      <c r="J1180" s="9"/>
      <c r="K1180" s="9">
        <v>2.3450000000000002</v>
      </c>
      <c r="L1180" s="9">
        <v>2.105</v>
      </c>
      <c r="M1180" s="9">
        <v>2.13</v>
      </c>
      <c r="N1180" s="9">
        <v>2.145</v>
      </c>
      <c r="O1180" s="9">
        <v>2.1422935500000002</v>
      </c>
      <c r="Q1180" s="9">
        <v>2.62</v>
      </c>
      <c r="R1180" s="9">
        <v>2.46</v>
      </c>
      <c r="S1180" s="9">
        <v>2.3050000000000002</v>
      </c>
      <c r="T1180" s="14">
        <v>2.4</v>
      </c>
      <c r="U1180" s="14">
        <v>2.4049999999999998</v>
      </c>
      <c r="V1180" s="9">
        <v>2.57</v>
      </c>
      <c r="X1180" s="14">
        <v>2.6850000000000001</v>
      </c>
      <c r="Y1180" s="9">
        <v>2.7349999999999999</v>
      </c>
    </row>
    <row r="1181" spans="1:25" x14ac:dyDescent="0.25">
      <c r="A1181" s="8">
        <v>36422</v>
      </c>
      <c r="B1181" s="24">
        <f t="shared" si="19"/>
        <v>1177</v>
      </c>
      <c r="C1181" s="14" t="str">
        <f>C1174</f>
        <v>Sun</v>
      </c>
      <c r="D1181" s="38" t="s">
        <v>265</v>
      </c>
      <c r="E1181" s="9">
        <v>2.46</v>
      </c>
      <c r="F1181" s="9">
        <v>2.2450000000000001</v>
      </c>
      <c r="G1181" s="9">
        <v>2.3199999999999998</v>
      </c>
      <c r="H1181" s="9">
        <v>2.4449999999999998</v>
      </c>
      <c r="J1181" s="9"/>
      <c r="K1181" s="9">
        <v>2.3450000000000002</v>
      </c>
      <c r="L1181" s="9">
        <v>2.105</v>
      </c>
      <c r="M1181" s="9">
        <v>2.13</v>
      </c>
      <c r="N1181" s="9">
        <v>2.145</v>
      </c>
      <c r="O1181" s="9">
        <v>2.1422935500000002</v>
      </c>
      <c r="Q1181" s="9">
        <v>2.62</v>
      </c>
      <c r="R1181" s="9">
        <v>2.46</v>
      </c>
      <c r="S1181" s="9">
        <v>2.3050000000000002</v>
      </c>
      <c r="T1181" s="14">
        <v>2.4</v>
      </c>
      <c r="U1181" s="14">
        <v>2.4049999999999998</v>
      </c>
      <c r="V1181" s="9">
        <v>2.57</v>
      </c>
      <c r="X1181" s="14">
        <v>2.6850000000000001</v>
      </c>
      <c r="Y1181" s="9">
        <v>2.7349999999999999</v>
      </c>
    </row>
    <row r="1182" spans="1:25" x14ac:dyDescent="0.25">
      <c r="A1182" s="8">
        <v>36423</v>
      </c>
      <c r="B1182" s="24">
        <f t="shared" si="19"/>
        <v>1178</v>
      </c>
      <c r="C1182" s="14" t="s">
        <v>196</v>
      </c>
      <c r="D1182" s="38" t="s">
        <v>265</v>
      </c>
      <c r="E1182" s="9">
        <v>2.4950000000000001</v>
      </c>
      <c r="F1182" s="9">
        <v>2.355</v>
      </c>
      <c r="G1182" s="9">
        <v>2.4049999999999998</v>
      </c>
      <c r="H1182" s="9">
        <v>2.4849999999999999</v>
      </c>
      <c r="J1182" s="9"/>
      <c r="K1182" s="9">
        <v>2.38</v>
      </c>
      <c r="L1182" s="9">
        <v>2.2850000000000001</v>
      </c>
      <c r="M1182" s="9">
        <v>2.2650000000000001</v>
      </c>
      <c r="N1182" s="9">
        <v>2.1800000000000002</v>
      </c>
      <c r="O1182" s="9">
        <v>2.1324082</v>
      </c>
      <c r="Q1182" s="9">
        <v>2.6349999999999998</v>
      </c>
      <c r="R1182" s="9">
        <v>2.65</v>
      </c>
      <c r="S1182" s="9">
        <v>2.38</v>
      </c>
      <c r="T1182" s="14">
        <v>2.4550000000000001</v>
      </c>
      <c r="U1182" s="14">
        <v>2.4649999999999999</v>
      </c>
      <c r="V1182" s="9">
        <v>2.59</v>
      </c>
      <c r="X1182" s="14">
        <v>2.73</v>
      </c>
      <c r="Y1182" s="9">
        <v>2.77</v>
      </c>
    </row>
    <row r="1183" spans="1:25" x14ac:dyDescent="0.25">
      <c r="A1183" s="8">
        <v>36424</v>
      </c>
      <c r="B1183" s="24">
        <f t="shared" si="19"/>
        <v>1179</v>
      </c>
      <c r="C1183" s="14" t="s">
        <v>197</v>
      </c>
      <c r="D1183" s="38" t="s">
        <v>265</v>
      </c>
      <c r="E1183" s="9">
        <v>2.3050000000000002</v>
      </c>
      <c r="F1183" s="9">
        <v>2.1800000000000002</v>
      </c>
      <c r="G1183" s="9">
        <v>2.2149999999999999</v>
      </c>
      <c r="H1183" s="9">
        <v>2.3050000000000002</v>
      </c>
      <c r="J1183" s="9"/>
      <c r="K1183" s="9">
        <v>2.2349999999999999</v>
      </c>
      <c r="L1183" s="9">
        <v>2.105</v>
      </c>
      <c r="M1183" s="9">
        <v>2.1349999999999998</v>
      </c>
      <c r="N1183" s="9">
        <v>2.0249999999999999</v>
      </c>
      <c r="O1183" s="9">
        <v>1.9950208250000003</v>
      </c>
      <c r="Q1183" s="9">
        <v>2.4849999999999999</v>
      </c>
      <c r="R1183" s="9">
        <v>2.5550000000000002</v>
      </c>
      <c r="S1183" s="9">
        <v>2.3050000000000002</v>
      </c>
      <c r="T1183" s="14">
        <v>2.3250000000000002</v>
      </c>
      <c r="U1183" s="14">
        <v>2.35</v>
      </c>
      <c r="V1183" s="9">
        <v>2.4449999999999998</v>
      </c>
      <c r="X1183" s="14">
        <v>2.5449999999999999</v>
      </c>
      <c r="Y1183" s="9">
        <v>2.5950000000000002</v>
      </c>
    </row>
    <row r="1184" spans="1:25" x14ac:dyDescent="0.25">
      <c r="A1184" s="8">
        <v>36425</v>
      </c>
      <c r="B1184" s="24">
        <f t="shared" si="19"/>
        <v>1180</v>
      </c>
      <c r="C1184" s="14" t="s">
        <v>198</v>
      </c>
      <c r="D1184" s="38" t="s">
        <v>265</v>
      </c>
      <c r="E1184" s="9">
        <v>2.2949999999999999</v>
      </c>
      <c r="F1184" s="9">
        <v>2.1850000000000001</v>
      </c>
      <c r="G1184" s="9">
        <v>2.2149999999999999</v>
      </c>
      <c r="H1184" s="9">
        <v>2.3050000000000002</v>
      </c>
      <c r="J1184" s="9"/>
      <c r="K1184" s="9">
        <v>2.25</v>
      </c>
      <c r="L1184" s="9">
        <v>2.11</v>
      </c>
      <c r="M1184" s="9">
        <v>2.125</v>
      </c>
      <c r="N1184" s="9">
        <v>2.0449999999999999</v>
      </c>
      <c r="O1184" s="9">
        <v>2.0015460000000003</v>
      </c>
      <c r="Q1184" s="9">
        <v>2.4550000000000001</v>
      </c>
      <c r="R1184" s="9">
        <v>2.57</v>
      </c>
      <c r="S1184" s="9">
        <v>2.3450000000000002</v>
      </c>
      <c r="T1184" s="14">
        <v>2.3149999999999999</v>
      </c>
      <c r="U1184" s="14">
        <v>2.3199999999999998</v>
      </c>
      <c r="V1184" s="9">
        <v>2.4550000000000001</v>
      </c>
      <c r="X1184" s="14">
        <v>2.5550000000000002</v>
      </c>
      <c r="Y1184" s="9">
        <v>2.58</v>
      </c>
    </row>
    <row r="1185" spans="1:25" x14ac:dyDescent="0.25">
      <c r="A1185" s="8">
        <v>36426</v>
      </c>
      <c r="B1185" s="24">
        <f t="shared" si="19"/>
        <v>1181</v>
      </c>
      <c r="C1185" s="14" t="s">
        <v>199</v>
      </c>
      <c r="D1185" s="38" t="s">
        <v>265</v>
      </c>
      <c r="E1185" s="9">
        <v>2.44</v>
      </c>
      <c r="F1185" s="9">
        <v>2.33</v>
      </c>
      <c r="G1185" s="9">
        <v>2.35</v>
      </c>
      <c r="H1185" s="9">
        <v>2.4550000000000001</v>
      </c>
      <c r="J1185" s="9"/>
      <c r="K1185" s="9">
        <v>2.35</v>
      </c>
      <c r="L1185" s="9">
        <v>2.25</v>
      </c>
      <c r="M1185" s="9">
        <v>2.2250000000000001</v>
      </c>
      <c r="N1185" s="9">
        <v>2.165</v>
      </c>
      <c r="O1185" s="9">
        <v>2.1244113000000002</v>
      </c>
      <c r="Q1185" s="9">
        <v>2.59</v>
      </c>
      <c r="R1185" s="9">
        <v>2.7</v>
      </c>
      <c r="S1185" s="9">
        <v>2.44</v>
      </c>
      <c r="T1185" s="14">
        <v>2.415</v>
      </c>
      <c r="U1185" s="14">
        <v>2.4300000000000002</v>
      </c>
      <c r="V1185" s="9">
        <v>2.5950000000000002</v>
      </c>
      <c r="X1185" s="14">
        <v>2.7250000000000001</v>
      </c>
      <c r="Y1185" s="9">
        <v>2.74</v>
      </c>
    </row>
    <row r="1186" spans="1:25" x14ac:dyDescent="0.25">
      <c r="A1186" s="8">
        <v>36427</v>
      </c>
      <c r="B1186" s="24">
        <f t="shared" si="19"/>
        <v>1182</v>
      </c>
      <c r="C1186" s="14" t="str">
        <f>C1179</f>
        <v>Fri</v>
      </c>
      <c r="D1186" s="38" t="s">
        <v>265</v>
      </c>
      <c r="E1186" s="9">
        <v>2.57</v>
      </c>
      <c r="F1186" s="9">
        <v>2.375</v>
      </c>
      <c r="G1186" s="9">
        <v>2.44</v>
      </c>
      <c r="H1186" s="9">
        <v>2.54</v>
      </c>
      <c r="J1186" s="9"/>
      <c r="K1186" s="9">
        <v>2.4300000000000002</v>
      </c>
      <c r="L1186" s="9">
        <v>2.2349999999999999</v>
      </c>
      <c r="M1186" s="9">
        <v>2.2799999999999998</v>
      </c>
      <c r="N1186" s="9">
        <v>2.2799999999999998</v>
      </c>
      <c r="O1186" s="9">
        <v>2.2102460999999995</v>
      </c>
      <c r="Q1186" s="9">
        <v>2.63</v>
      </c>
      <c r="R1186" s="9">
        <v>2.69</v>
      </c>
      <c r="S1186" s="9">
        <v>2.44</v>
      </c>
      <c r="T1186" s="14">
        <v>2.4649999999999999</v>
      </c>
      <c r="U1186" s="14">
        <v>2.4849999999999999</v>
      </c>
      <c r="V1186" s="9">
        <v>2.605</v>
      </c>
      <c r="X1186" s="14">
        <v>2.7949999999999999</v>
      </c>
      <c r="Y1186" s="9">
        <v>2.8149999999999999</v>
      </c>
    </row>
    <row r="1187" spans="1:25" x14ac:dyDescent="0.25">
      <c r="A1187" s="8">
        <v>36428</v>
      </c>
      <c r="B1187" s="24">
        <f t="shared" si="19"/>
        <v>1183</v>
      </c>
      <c r="C1187" s="14" t="str">
        <f t="shared" ref="C1187:C1198" si="20">C1180</f>
        <v>Sat</v>
      </c>
      <c r="D1187" s="38" t="s">
        <v>265</v>
      </c>
      <c r="E1187" s="9">
        <v>2.57</v>
      </c>
      <c r="F1187" s="9">
        <v>2.375</v>
      </c>
      <c r="G1187" s="9">
        <v>2.44</v>
      </c>
      <c r="H1187" s="9">
        <v>2.54</v>
      </c>
      <c r="J1187" s="9"/>
      <c r="K1187" s="9">
        <v>2.4300000000000002</v>
      </c>
      <c r="L1187" s="9">
        <v>2.2349999999999999</v>
      </c>
      <c r="M1187" s="9">
        <v>2.2799999999999998</v>
      </c>
      <c r="N1187" s="9">
        <v>2.2799999999999998</v>
      </c>
      <c r="O1187" s="9">
        <v>2.2102460999999995</v>
      </c>
      <c r="Q1187" s="9">
        <v>2.63</v>
      </c>
      <c r="R1187" s="9">
        <v>2.69</v>
      </c>
      <c r="S1187" s="9">
        <v>2.44</v>
      </c>
      <c r="T1187" s="14">
        <v>2.4649999999999999</v>
      </c>
      <c r="U1187" s="14">
        <v>2.4849999999999999</v>
      </c>
      <c r="V1187" s="9">
        <v>2.605</v>
      </c>
      <c r="X1187" s="14">
        <v>2.7949999999999999</v>
      </c>
      <c r="Y1187" s="9">
        <v>2.8149999999999999</v>
      </c>
    </row>
    <row r="1188" spans="1:25" x14ac:dyDescent="0.25">
      <c r="A1188" s="8">
        <v>36429</v>
      </c>
      <c r="B1188" s="24">
        <f t="shared" si="19"/>
        <v>1184</v>
      </c>
      <c r="C1188" s="14" t="str">
        <f t="shared" si="20"/>
        <v>Sun</v>
      </c>
      <c r="D1188" s="38" t="s">
        <v>265</v>
      </c>
      <c r="E1188" s="9">
        <v>2.57</v>
      </c>
      <c r="F1188" s="9">
        <v>2.375</v>
      </c>
      <c r="G1188" s="9">
        <v>2.44</v>
      </c>
      <c r="H1188" s="9">
        <v>2.54</v>
      </c>
      <c r="J1188" s="9"/>
      <c r="K1188" s="9">
        <v>2.4300000000000002</v>
      </c>
      <c r="L1188" s="9">
        <v>2.2349999999999999</v>
      </c>
      <c r="M1188" s="9">
        <v>2.2799999999999998</v>
      </c>
      <c r="N1188" s="9">
        <v>2.2799999999999998</v>
      </c>
      <c r="O1188" s="9">
        <v>2.2102460999999995</v>
      </c>
      <c r="Q1188" s="9">
        <v>2.63</v>
      </c>
      <c r="R1188" s="9">
        <v>2.69</v>
      </c>
      <c r="S1188" s="9">
        <v>2.44</v>
      </c>
      <c r="T1188" s="14">
        <v>2.4649999999999999</v>
      </c>
      <c r="U1188" s="14">
        <v>2.4849999999999999</v>
      </c>
      <c r="V1188" s="9">
        <v>2.605</v>
      </c>
      <c r="X1188" s="14">
        <v>2.7949999999999999</v>
      </c>
      <c r="Y1188" s="9">
        <v>2.8149999999999999</v>
      </c>
    </row>
    <row r="1189" spans="1:25" x14ac:dyDescent="0.25">
      <c r="A1189" s="8">
        <v>36430</v>
      </c>
      <c r="B1189" s="24">
        <f t="shared" si="19"/>
        <v>1185</v>
      </c>
      <c r="C1189" s="14" t="str">
        <f t="shared" si="20"/>
        <v>Mon</v>
      </c>
      <c r="D1189" s="38" t="s">
        <v>265</v>
      </c>
      <c r="E1189" s="9">
        <v>2.5</v>
      </c>
      <c r="F1189" s="9">
        <v>2.395</v>
      </c>
      <c r="G1189" s="9">
        <v>2.415</v>
      </c>
      <c r="H1189" s="9">
        <v>2.5</v>
      </c>
      <c r="J1189" s="9"/>
      <c r="K1189" s="9">
        <v>2.395</v>
      </c>
      <c r="L1189" s="9">
        <v>2.3250000000000002</v>
      </c>
      <c r="M1189" s="9">
        <v>2.31</v>
      </c>
      <c r="N1189" s="9">
        <v>2.2850000000000001</v>
      </c>
      <c r="O1189" s="9">
        <v>2.2562230000000003</v>
      </c>
      <c r="Q1189" s="9">
        <v>2.58</v>
      </c>
      <c r="R1189" s="9">
        <v>2.7749999999999999</v>
      </c>
      <c r="S1189" s="9">
        <v>2.52</v>
      </c>
      <c r="T1189" s="14">
        <v>2.48</v>
      </c>
      <c r="U1189" s="14">
        <v>2.4849999999999999</v>
      </c>
      <c r="V1189" s="9">
        <v>2.6</v>
      </c>
      <c r="X1189" s="14">
        <v>2.73</v>
      </c>
      <c r="Y1189" s="9">
        <v>2.76</v>
      </c>
    </row>
    <row r="1190" spans="1:25" x14ac:dyDescent="0.25">
      <c r="A1190" s="8">
        <v>36431</v>
      </c>
      <c r="B1190" s="24">
        <f t="shared" si="19"/>
        <v>1186</v>
      </c>
      <c r="C1190" s="14" t="str">
        <f t="shared" si="20"/>
        <v>Tue</v>
      </c>
      <c r="D1190" s="38" t="s">
        <v>265</v>
      </c>
      <c r="E1190" s="9">
        <v>2.5249999999999999</v>
      </c>
      <c r="F1190" s="9">
        <v>2.4750000000000001</v>
      </c>
      <c r="G1190" s="9">
        <v>2.4750000000000001</v>
      </c>
      <c r="H1190" s="9">
        <v>2.5249999999999999</v>
      </c>
      <c r="J1190" s="9"/>
      <c r="K1190" s="9">
        <v>2.44</v>
      </c>
      <c r="L1190" s="9">
        <v>2.42</v>
      </c>
      <c r="M1190" s="9">
        <v>2.41</v>
      </c>
      <c r="N1190" s="9">
        <v>2.395</v>
      </c>
      <c r="O1190" s="9">
        <v>2.3454390750000003</v>
      </c>
      <c r="Q1190" s="9">
        <v>2.585</v>
      </c>
      <c r="R1190" s="9">
        <v>2.835</v>
      </c>
      <c r="S1190" s="9">
        <v>2.6150000000000002</v>
      </c>
      <c r="T1190" s="14">
        <v>2.5299999999999998</v>
      </c>
      <c r="U1190" s="14">
        <v>2.5299999999999998</v>
      </c>
      <c r="V1190" s="9">
        <v>2.645</v>
      </c>
      <c r="X1190" s="14">
        <v>2.76</v>
      </c>
      <c r="Y1190" s="9">
        <v>2.79</v>
      </c>
    </row>
    <row r="1191" spans="1:25" x14ac:dyDescent="0.25">
      <c r="A1191" s="8">
        <v>36432</v>
      </c>
      <c r="B1191" s="24">
        <f t="shared" si="19"/>
        <v>1187</v>
      </c>
      <c r="C1191" s="14" t="str">
        <f t="shared" si="20"/>
        <v>Wed</v>
      </c>
      <c r="D1191" s="38" t="s">
        <v>265</v>
      </c>
      <c r="E1191" s="9">
        <v>2.5550000000000002</v>
      </c>
      <c r="F1191" s="9">
        <v>2.4300000000000002</v>
      </c>
      <c r="G1191" s="9">
        <v>2.4649999999999999</v>
      </c>
      <c r="H1191" s="9">
        <v>2.5449999999999999</v>
      </c>
      <c r="J1191" s="9"/>
      <c r="K1191" s="9">
        <v>2.4445000000000001</v>
      </c>
      <c r="L1191" s="9">
        <v>2.39</v>
      </c>
      <c r="M1191" s="9">
        <v>2.415</v>
      </c>
      <c r="N1191" s="9">
        <v>2.41</v>
      </c>
      <c r="O1191" s="9">
        <v>2.3634531999999999</v>
      </c>
      <c r="Q1191" s="9">
        <v>2.7</v>
      </c>
      <c r="R1191" s="9">
        <v>2.8050000000000002</v>
      </c>
      <c r="S1191" s="9">
        <v>2.625</v>
      </c>
      <c r="T1191" s="14">
        <v>2.5449999999999999</v>
      </c>
      <c r="U1191" s="14">
        <v>2.5550000000000002</v>
      </c>
      <c r="V1191" s="9">
        <v>2.605</v>
      </c>
      <c r="X1191" s="14">
        <v>2.78</v>
      </c>
      <c r="Y1191" s="9">
        <v>2.8149999999999999</v>
      </c>
    </row>
    <row r="1192" spans="1:25" x14ac:dyDescent="0.25">
      <c r="A1192" s="8">
        <v>36433</v>
      </c>
      <c r="B1192" s="24">
        <f t="shared" si="19"/>
        <v>1188</v>
      </c>
      <c r="C1192" s="14" t="str">
        <f t="shared" si="20"/>
        <v>Thu</v>
      </c>
      <c r="D1192" s="38" t="s">
        <v>266</v>
      </c>
      <c r="E1192" s="9">
        <v>2.35</v>
      </c>
      <c r="F1192" s="9">
        <v>2.2999999999999998</v>
      </c>
      <c r="G1192" s="9">
        <v>2.2949999999999999</v>
      </c>
      <c r="H1192" s="9">
        <v>2.35</v>
      </c>
      <c r="J1192" s="9"/>
      <c r="K1192" s="9">
        <v>2.3050000000000002</v>
      </c>
      <c r="L1192" s="9">
        <v>2.2850000000000001</v>
      </c>
      <c r="M1192" s="9">
        <v>2.3149999999999999</v>
      </c>
      <c r="N1192" s="9">
        <v>2.3149999999999999</v>
      </c>
      <c r="O1192" s="9">
        <v>2.2454619999999998</v>
      </c>
      <c r="Q1192" s="9">
        <v>2.5299999999999998</v>
      </c>
      <c r="R1192" s="9">
        <v>2.7149999999999999</v>
      </c>
      <c r="S1192" s="9">
        <v>2.52</v>
      </c>
      <c r="T1192" s="14">
        <v>2.335</v>
      </c>
      <c r="U1192" s="14">
        <v>2.3450000000000002</v>
      </c>
      <c r="V1192" s="9">
        <v>2.355</v>
      </c>
      <c r="X1192" s="14">
        <v>2.62</v>
      </c>
      <c r="Y1192" s="9">
        <v>2.62</v>
      </c>
    </row>
    <row r="1193" spans="1:25" x14ac:dyDescent="0.25">
      <c r="A1193" s="8">
        <v>36434</v>
      </c>
      <c r="B1193" s="24">
        <f t="shared" si="19"/>
        <v>1189</v>
      </c>
      <c r="C1193" s="14" t="str">
        <f t="shared" si="20"/>
        <v>Fri</v>
      </c>
      <c r="D1193" s="38" t="s">
        <v>266</v>
      </c>
      <c r="E1193" s="9">
        <v>2.35</v>
      </c>
      <c r="F1193" s="9">
        <v>2.29</v>
      </c>
      <c r="G1193" s="9">
        <v>2.3149999999999999</v>
      </c>
      <c r="H1193" s="9">
        <v>2.3450000000000002</v>
      </c>
      <c r="J1193" s="9"/>
      <c r="K1193" s="9">
        <v>2.31</v>
      </c>
      <c r="L1193" s="9">
        <v>2.29</v>
      </c>
      <c r="M1193" s="9">
        <v>2.2749999999999999</v>
      </c>
      <c r="N1193" s="9">
        <v>2.2850000000000001</v>
      </c>
      <c r="O1193" s="9">
        <v>2.3066309</v>
      </c>
      <c r="Q1193" s="9">
        <v>2.5099999999999998</v>
      </c>
      <c r="R1193" s="9">
        <v>2.74</v>
      </c>
      <c r="S1193" s="9">
        <v>2.4950000000000001</v>
      </c>
      <c r="T1193" s="14">
        <v>2.38</v>
      </c>
      <c r="U1193" s="14">
        <v>2.3849999999999998</v>
      </c>
      <c r="V1193" s="9">
        <v>2.42</v>
      </c>
      <c r="X1193" s="14">
        <v>2.5449999999999999</v>
      </c>
      <c r="Y1193" s="9">
        <v>2.5649999999999999</v>
      </c>
    </row>
    <row r="1194" spans="1:25" x14ac:dyDescent="0.25">
      <c r="A1194" s="8">
        <v>36435</v>
      </c>
      <c r="B1194" s="24">
        <f t="shared" si="19"/>
        <v>1190</v>
      </c>
      <c r="C1194" s="14" t="str">
        <f t="shared" si="20"/>
        <v>Sat</v>
      </c>
      <c r="D1194" s="38" t="s">
        <v>266</v>
      </c>
      <c r="E1194" s="9">
        <v>2.35</v>
      </c>
      <c r="F1194" s="9">
        <v>2.29</v>
      </c>
      <c r="G1194" s="9">
        <v>2.3149999999999999</v>
      </c>
      <c r="H1194" s="9">
        <v>2.3450000000000002</v>
      </c>
      <c r="J1194" s="9"/>
      <c r="K1194" s="9">
        <v>2.31</v>
      </c>
      <c r="L1194" s="9">
        <v>2.29</v>
      </c>
      <c r="M1194" s="9">
        <v>2.2749999999999999</v>
      </c>
      <c r="N1194" s="9">
        <v>2.2850000000000001</v>
      </c>
      <c r="O1194" s="9">
        <v>2.3066309</v>
      </c>
      <c r="Q1194" s="9">
        <v>2.5099999999999998</v>
      </c>
      <c r="R1194" s="9">
        <v>2.74</v>
      </c>
      <c r="S1194" s="9">
        <v>2.4950000000000001</v>
      </c>
      <c r="T1194" s="14">
        <v>2.38</v>
      </c>
      <c r="U1194" s="14">
        <v>2.3849999999999998</v>
      </c>
      <c r="V1194" s="9">
        <v>2.42</v>
      </c>
      <c r="X1194" s="14">
        <v>2.5449999999999999</v>
      </c>
      <c r="Y1194" s="9">
        <v>2.5649999999999999</v>
      </c>
    </row>
    <row r="1195" spans="1:25" x14ac:dyDescent="0.25">
      <c r="A1195" s="8">
        <v>36436</v>
      </c>
      <c r="B1195" s="24">
        <f t="shared" si="19"/>
        <v>1191</v>
      </c>
      <c r="C1195" s="14" t="str">
        <f t="shared" si="20"/>
        <v>Sun</v>
      </c>
      <c r="D1195" s="38" t="s">
        <v>266</v>
      </c>
      <c r="E1195" s="9">
        <v>2.35</v>
      </c>
      <c r="F1195" s="9">
        <v>2.29</v>
      </c>
      <c r="G1195" s="9">
        <v>2.3149999999999999</v>
      </c>
      <c r="H1195" s="9">
        <v>2.3450000000000002</v>
      </c>
      <c r="J1195" s="9"/>
      <c r="K1195" s="9">
        <v>2.31</v>
      </c>
      <c r="L1195" s="9">
        <v>2.29</v>
      </c>
      <c r="M1195" s="9">
        <v>2.2749999999999999</v>
      </c>
      <c r="N1195" s="9">
        <v>2.2850000000000001</v>
      </c>
      <c r="O1195" s="9">
        <v>2.3066309</v>
      </c>
      <c r="Q1195" s="9">
        <v>2.5099999999999998</v>
      </c>
      <c r="R1195" s="9">
        <v>2.74</v>
      </c>
      <c r="S1195" s="9">
        <v>2.4950000000000001</v>
      </c>
      <c r="T1195" s="14">
        <v>2.38</v>
      </c>
      <c r="U1195" s="14">
        <v>2.3849999999999998</v>
      </c>
      <c r="V1195" s="9">
        <v>2.42</v>
      </c>
      <c r="X1195" s="14">
        <v>2.5449999999999999</v>
      </c>
      <c r="Y1195" s="9">
        <v>2.5649999999999999</v>
      </c>
    </row>
    <row r="1196" spans="1:25" x14ac:dyDescent="0.25">
      <c r="A1196" s="8">
        <v>36437</v>
      </c>
      <c r="B1196" s="24">
        <f t="shared" si="19"/>
        <v>1192</v>
      </c>
      <c r="C1196" s="14" t="str">
        <f t="shared" si="20"/>
        <v>Mon</v>
      </c>
      <c r="D1196" s="38" t="s">
        <v>266</v>
      </c>
      <c r="E1196" s="9">
        <v>2.4849999999999999</v>
      </c>
      <c r="F1196" s="9">
        <v>2.4350000000000001</v>
      </c>
      <c r="G1196" s="9">
        <v>2.4649999999999999</v>
      </c>
      <c r="H1196" s="9">
        <v>2.5099999999999998</v>
      </c>
      <c r="J1196" s="9"/>
      <c r="K1196" s="9">
        <v>2.415</v>
      </c>
      <c r="L1196" s="9">
        <v>2.4249999999999998</v>
      </c>
      <c r="M1196" s="9">
        <v>2.3849999999999998</v>
      </c>
      <c r="N1196" s="9">
        <v>2.35</v>
      </c>
      <c r="O1196" s="9">
        <v>2.2956799999999999</v>
      </c>
      <c r="Q1196" s="9">
        <v>2.65</v>
      </c>
      <c r="R1196" s="9">
        <v>2.8450000000000002</v>
      </c>
      <c r="S1196" s="9">
        <v>2.66</v>
      </c>
      <c r="T1196" s="14">
        <v>2.4950000000000001</v>
      </c>
      <c r="U1196" s="14">
        <v>2.5</v>
      </c>
      <c r="V1196" s="9">
        <v>2.5449999999999999</v>
      </c>
      <c r="X1196" s="14">
        <v>2.7149999999999999</v>
      </c>
      <c r="Y1196" s="9">
        <v>2.73</v>
      </c>
    </row>
    <row r="1197" spans="1:25" x14ac:dyDescent="0.25">
      <c r="A1197" s="8">
        <v>36438</v>
      </c>
      <c r="B1197" s="24">
        <f t="shared" si="19"/>
        <v>1193</v>
      </c>
      <c r="C1197" s="14" t="str">
        <f t="shared" si="20"/>
        <v>Tue</v>
      </c>
      <c r="D1197" s="38" t="s">
        <v>266</v>
      </c>
      <c r="E1197" s="9">
        <v>2.4500000000000002</v>
      </c>
      <c r="F1197" s="9">
        <v>2.44</v>
      </c>
      <c r="G1197" s="9">
        <v>2.4649999999999999</v>
      </c>
      <c r="H1197" s="9">
        <v>2.4900000000000002</v>
      </c>
      <c r="J1197" s="9"/>
      <c r="K1197" s="9">
        <v>2.415</v>
      </c>
      <c r="L1197" s="9">
        <v>2.44</v>
      </c>
      <c r="M1197" s="9">
        <v>2.38</v>
      </c>
      <c r="N1197" s="9">
        <v>2.39</v>
      </c>
      <c r="O1197" s="9">
        <v>2.2992669999999999</v>
      </c>
      <c r="Q1197" s="9">
        <v>2.625</v>
      </c>
      <c r="R1197" s="9">
        <v>2.8250000000000002</v>
      </c>
      <c r="S1197" s="9">
        <v>2.65</v>
      </c>
      <c r="T1197" s="14">
        <v>2.4950000000000001</v>
      </c>
      <c r="U1197" s="14">
        <v>2.4950000000000001</v>
      </c>
      <c r="V1197" s="9">
        <v>2.54</v>
      </c>
      <c r="X1197" s="14">
        <v>2.6949999999999998</v>
      </c>
      <c r="Y1197" s="9">
        <v>2.7</v>
      </c>
    </row>
    <row r="1198" spans="1:25" x14ac:dyDescent="0.25">
      <c r="A1198" s="8">
        <v>36439</v>
      </c>
      <c r="B1198" s="24">
        <f t="shared" si="19"/>
        <v>1194</v>
      </c>
      <c r="C1198" s="14" t="str">
        <f t="shared" si="20"/>
        <v>Wed</v>
      </c>
      <c r="D1198" s="38" t="s">
        <v>266</v>
      </c>
      <c r="E1198" s="9">
        <v>2.4649999999999999</v>
      </c>
      <c r="F1198" s="9">
        <v>2.4249999999999998</v>
      </c>
      <c r="G1198" s="9">
        <v>2.4649999999999999</v>
      </c>
      <c r="H1198" s="9">
        <v>2.5049999999999999</v>
      </c>
      <c r="J1198" s="9"/>
      <c r="K1198" s="9">
        <v>2.4049999999999998</v>
      </c>
      <c r="L1198" s="9">
        <v>2.4350000000000001</v>
      </c>
      <c r="M1198" s="9">
        <v>2.375</v>
      </c>
      <c r="N1198" s="9">
        <v>2.375</v>
      </c>
      <c r="O1198" s="9">
        <v>2.327963</v>
      </c>
      <c r="Q1198" s="9">
        <v>2.625</v>
      </c>
      <c r="R1198" s="9">
        <v>2.79</v>
      </c>
      <c r="S1198" s="9">
        <v>2.6</v>
      </c>
      <c r="T1198" s="14">
        <v>2.4550000000000001</v>
      </c>
      <c r="U1198" s="14">
        <v>2.46</v>
      </c>
      <c r="V1198" s="9">
        <v>2.5350000000000001</v>
      </c>
      <c r="X1198" s="14">
        <v>2.7250000000000001</v>
      </c>
      <c r="Y1198" s="9">
        <v>2.74</v>
      </c>
    </row>
    <row r="1199" spans="1:25" x14ac:dyDescent="0.25">
      <c r="A1199" s="8">
        <v>36440</v>
      </c>
      <c r="B1199" s="24">
        <f t="shared" si="19"/>
        <v>1195</v>
      </c>
      <c r="C1199" s="14" t="s">
        <v>199</v>
      </c>
      <c r="D1199" s="38" t="s">
        <v>266</v>
      </c>
      <c r="E1199" s="9">
        <v>2.4900000000000002</v>
      </c>
      <c r="F1199" s="9">
        <v>2.4249999999999998</v>
      </c>
      <c r="G1199" s="9">
        <v>2.4700000000000002</v>
      </c>
      <c r="H1199" s="9">
        <v>2.52</v>
      </c>
      <c r="J1199" s="9"/>
      <c r="K1199" s="9">
        <v>2.39</v>
      </c>
      <c r="L1199" s="9">
        <v>2.4249999999999998</v>
      </c>
      <c r="M1199" s="9">
        <v>2.37</v>
      </c>
      <c r="N1199" s="9">
        <v>2.37</v>
      </c>
      <c r="O1199" s="9">
        <v>2.3460298749999997</v>
      </c>
      <c r="Q1199" s="9">
        <v>2.625</v>
      </c>
      <c r="R1199" s="9">
        <v>2.7650000000000001</v>
      </c>
      <c r="S1199" s="9">
        <v>2.62</v>
      </c>
      <c r="T1199" s="14">
        <v>2.4449999999999998</v>
      </c>
      <c r="U1199" s="14">
        <v>2.4500000000000002</v>
      </c>
      <c r="V1199" s="9">
        <v>2.54</v>
      </c>
      <c r="X1199" s="14">
        <v>2.7349999999999999</v>
      </c>
      <c r="Y1199" s="9">
        <v>2.74</v>
      </c>
    </row>
    <row r="1200" spans="1:25" x14ac:dyDescent="0.25">
      <c r="A1200" s="8">
        <v>36441</v>
      </c>
      <c r="B1200" s="24">
        <f t="shared" si="19"/>
        <v>1196</v>
      </c>
      <c r="C1200" s="14" t="s">
        <v>200</v>
      </c>
      <c r="D1200" s="38" t="s">
        <v>266</v>
      </c>
      <c r="E1200" s="9">
        <v>2.355</v>
      </c>
      <c r="F1200" s="9">
        <v>2.2850000000000001</v>
      </c>
      <c r="G1200" s="9">
        <v>2.3149999999999999</v>
      </c>
      <c r="H1200" s="9">
        <v>2.39</v>
      </c>
      <c r="J1200" s="9"/>
      <c r="K1200" s="9">
        <v>2.2999999999999998</v>
      </c>
      <c r="L1200" s="9">
        <v>2.2850000000000001</v>
      </c>
      <c r="M1200" s="9">
        <v>2.2850000000000001</v>
      </c>
      <c r="N1200" s="9">
        <v>2.27</v>
      </c>
      <c r="O1200" s="9">
        <v>2.3139631499999997</v>
      </c>
      <c r="Q1200" s="9">
        <v>2.4950000000000001</v>
      </c>
      <c r="R1200" s="9">
        <v>2.7050000000000001</v>
      </c>
      <c r="S1200" s="9">
        <v>2.5649999999999999</v>
      </c>
      <c r="T1200" s="14">
        <v>2.3250000000000002</v>
      </c>
      <c r="U1200" s="14">
        <v>2.3250000000000002</v>
      </c>
      <c r="V1200" s="9">
        <v>2.415</v>
      </c>
      <c r="X1200" s="14">
        <v>2.5499999999999998</v>
      </c>
      <c r="Y1200" s="9">
        <v>2.5550000000000002</v>
      </c>
    </row>
    <row r="1201" spans="1:25" x14ac:dyDescent="0.25">
      <c r="A1201" s="8">
        <v>36442</v>
      </c>
      <c r="B1201" s="24">
        <f t="shared" si="19"/>
        <v>1197</v>
      </c>
      <c r="C1201" s="14" t="s">
        <v>201</v>
      </c>
      <c r="D1201" s="38" t="s">
        <v>266</v>
      </c>
      <c r="E1201" s="9">
        <v>2.355</v>
      </c>
      <c r="F1201" s="9">
        <v>2.2850000000000001</v>
      </c>
      <c r="G1201" s="9">
        <v>2.3149999999999999</v>
      </c>
      <c r="H1201" s="9">
        <v>2.39</v>
      </c>
      <c r="J1201" s="9"/>
      <c r="K1201" s="9">
        <v>2.2999999999999998</v>
      </c>
      <c r="L1201" s="9">
        <v>2.2850000000000001</v>
      </c>
      <c r="M1201" s="9">
        <v>2.2850000000000001</v>
      </c>
      <c r="N1201" s="9">
        <v>2.27</v>
      </c>
      <c r="O1201" s="9">
        <v>2.3139631499999997</v>
      </c>
      <c r="Q1201" s="9">
        <v>2.4950000000000001</v>
      </c>
      <c r="R1201" s="9">
        <v>2.7050000000000001</v>
      </c>
      <c r="S1201" s="9">
        <v>2.5649999999999999</v>
      </c>
      <c r="T1201" s="14">
        <v>2.3250000000000002</v>
      </c>
      <c r="U1201" s="14">
        <v>2.3250000000000002</v>
      </c>
      <c r="V1201" s="9">
        <v>2.415</v>
      </c>
      <c r="X1201" s="14">
        <v>2.5499999999999998</v>
      </c>
      <c r="Y1201" s="9">
        <v>2.5550000000000002</v>
      </c>
    </row>
    <row r="1202" spans="1:25" x14ac:dyDescent="0.25">
      <c r="A1202" s="8">
        <v>36443</v>
      </c>
      <c r="B1202" s="24">
        <f t="shared" si="19"/>
        <v>1198</v>
      </c>
      <c r="C1202" s="14" t="s">
        <v>202</v>
      </c>
      <c r="D1202" s="38" t="s">
        <v>266</v>
      </c>
      <c r="E1202" s="9">
        <v>2.355</v>
      </c>
      <c r="F1202" s="9">
        <v>2.2850000000000001</v>
      </c>
      <c r="G1202" s="9">
        <v>2.3149999999999999</v>
      </c>
      <c r="H1202" s="9">
        <v>2.39</v>
      </c>
      <c r="J1202" s="9"/>
      <c r="K1202" s="9">
        <v>2.2999999999999998</v>
      </c>
      <c r="L1202" s="9">
        <v>2.2850000000000001</v>
      </c>
      <c r="M1202" s="9">
        <v>2.2850000000000001</v>
      </c>
      <c r="N1202" s="9">
        <v>2.27</v>
      </c>
      <c r="O1202" s="9">
        <v>2.3139631499999997</v>
      </c>
      <c r="Q1202" s="9">
        <v>2.4950000000000001</v>
      </c>
      <c r="R1202" s="9">
        <v>2.7050000000000001</v>
      </c>
      <c r="S1202" s="9">
        <v>2.5649999999999999</v>
      </c>
      <c r="T1202" s="14">
        <v>2.3250000000000002</v>
      </c>
      <c r="U1202" s="14">
        <v>2.3250000000000002</v>
      </c>
      <c r="V1202" s="9">
        <v>2.415</v>
      </c>
      <c r="X1202" s="14">
        <v>2.5499999999999998</v>
      </c>
      <c r="Y1202" s="9">
        <v>2.5550000000000002</v>
      </c>
    </row>
    <row r="1203" spans="1:25" x14ac:dyDescent="0.25">
      <c r="A1203" s="8">
        <v>36444</v>
      </c>
      <c r="B1203" s="24">
        <f t="shared" si="19"/>
        <v>1199</v>
      </c>
      <c r="C1203" s="14" t="s">
        <v>196</v>
      </c>
      <c r="D1203" s="38" t="s">
        <v>266</v>
      </c>
      <c r="E1203" s="9">
        <v>2.52</v>
      </c>
      <c r="F1203" s="9">
        <v>2.4500000000000002</v>
      </c>
      <c r="G1203" s="9">
        <v>2.5</v>
      </c>
      <c r="H1203" s="9">
        <v>2.56</v>
      </c>
      <c r="J1203" s="9"/>
      <c r="K1203" s="9">
        <v>2.4449999999999998</v>
      </c>
      <c r="L1203" s="9">
        <v>2.4550000000000001</v>
      </c>
      <c r="M1203" s="9">
        <v>2.4</v>
      </c>
      <c r="N1203" s="9">
        <v>2.39</v>
      </c>
      <c r="O1203" s="9">
        <v>2.3139631499999997</v>
      </c>
      <c r="Q1203" s="9">
        <v>2.6349999999999998</v>
      </c>
      <c r="R1203" s="9">
        <v>2.835</v>
      </c>
      <c r="S1203" s="9">
        <v>2.6749999999999998</v>
      </c>
      <c r="T1203" s="14">
        <v>2.5</v>
      </c>
      <c r="U1203" s="14">
        <v>2.5</v>
      </c>
      <c r="V1203" s="9">
        <v>2.59</v>
      </c>
      <c r="X1203" s="14">
        <v>2.7250000000000001</v>
      </c>
      <c r="Y1203" s="9">
        <v>2.71</v>
      </c>
    </row>
    <row r="1204" spans="1:25" x14ac:dyDescent="0.25">
      <c r="A1204" s="8">
        <v>36445</v>
      </c>
      <c r="B1204" s="24">
        <f t="shared" si="19"/>
        <v>1200</v>
      </c>
      <c r="C1204" s="14" t="s">
        <v>197</v>
      </c>
      <c r="D1204" s="38" t="s">
        <v>266</v>
      </c>
      <c r="E1204" s="9">
        <v>2.6549999999999998</v>
      </c>
      <c r="F1204" s="9">
        <v>2.585</v>
      </c>
      <c r="G1204" s="9">
        <v>2.65</v>
      </c>
      <c r="H1204" s="9">
        <v>2.73</v>
      </c>
      <c r="J1204" s="9"/>
      <c r="K1204" s="9">
        <v>2.5950000000000002</v>
      </c>
      <c r="L1204" s="9">
        <v>2.585</v>
      </c>
      <c r="M1204" s="9">
        <v>2.5099999999999998</v>
      </c>
      <c r="N1204" s="9">
        <v>2.4900000000000002</v>
      </c>
      <c r="O1204" s="9">
        <v>2.4927856500000001</v>
      </c>
      <c r="Q1204" s="9">
        <v>2.7450000000000001</v>
      </c>
      <c r="R1204" s="9">
        <v>2.9550000000000001</v>
      </c>
      <c r="S1204" s="9">
        <v>2.82</v>
      </c>
      <c r="T1204" s="14">
        <v>2.63</v>
      </c>
      <c r="U1204" s="14">
        <v>2.64</v>
      </c>
      <c r="V1204" s="9">
        <v>2.7</v>
      </c>
      <c r="X1204" s="14">
        <v>2.84</v>
      </c>
      <c r="Y1204" s="9">
        <v>2.8450000000000002</v>
      </c>
    </row>
    <row r="1205" spans="1:25" x14ac:dyDescent="0.25">
      <c r="A1205" s="8">
        <v>36446</v>
      </c>
      <c r="B1205" s="24">
        <f t="shared" si="19"/>
        <v>1201</v>
      </c>
      <c r="C1205" s="14" t="s">
        <v>198</v>
      </c>
      <c r="D1205" s="38" t="s">
        <v>266</v>
      </c>
      <c r="E1205" s="9">
        <v>2.81</v>
      </c>
      <c r="F1205" s="9">
        <v>2.76</v>
      </c>
      <c r="G1205" s="9">
        <v>2.835</v>
      </c>
      <c r="H1205" s="9">
        <v>2.8849999999999998</v>
      </c>
      <c r="J1205" s="9"/>
      <c r="K1205" s="9">
        <v>2.7549999999999999</v>
      </c>
      <c r="L1205" s="9">
        <v>2.75</v>
      </c>
      <c r="M1205" s="9">
        <v>2.6850000000000001</v>
      </c>
      <c r="N1205" s="9">
        <v>2.71</v>
      </c>
      <c r="O1205" s="9">
        <v>2.6775899999999995</v>
      </c>
      <c r="Q1205" s="9">
        <v>2.9249999999999998</v>
      </c>
      <c r="R1205" s="9">
        <v>3.09</v>
      </c>
      <c r="S1205" s="9">
        <v>2.9550000000000001</v>
      </c>
      <c r="T1205" s="14">
        <v>2.8</v>
      </c>
      <c r="U1205" s="14">
        <v>2.8</v>
      </c>
      <c r="V1205" s="9">
        <v>2.87</v>
      </c>
      <c r="X1205" s="14">
        <v>3.0249999999999999</v>
      </c>
      <c r="Y1205" s="9">
        <v>3.0049999999999999</v>
      </c>
    </row>
    <row r="1206" spans="1:25" x14ac:dyDescent="0.25">
      <c r="A1206" s="8">
        <v>36447</v>
      </c>
      <c r="B1206" s="24">
        <f t="shared" si="19"/>
        <v>1202</v>
      </c>
      <c r="C1206" s="14" t="s">
        <v>199</v>
      </c>
      <c r="D1206" s="38" t="s">
        <v>266</v>
      </c>
      <c r="E1206" s="9">
        <v>2.7050000000000001</v>
      </c>
      <c r="F1206" s="9">
        <v>2.67</v>
      </c>
      <c r="G1206" s="9">
        <v>2.7250000000000001</v>
      </c>
      <c r="H1206" s="9">
        <v>2.7650000000000001</v>
      </c>
      <c r="J1206" s="9"/>
      <c r="K1206" s="9">
        <v>2.625</v>
      </c>
      <c r="L1206" s="9">
        <v>2.67</v>
      </c>
      <c r="M1206" s="9">
        <v>2.625</v>
      </c>
      <c r="N1206" s="9">
        <v>2.64</v>
      </c>
      <c r="O1206" s="9">
        <v>2.6099381249999998</v>
      </c>
      <c r="Q1206" s="9">
        <v>2.8149999999999999</v>
      </c>
      <c r="R1206" s="9">
        <v>3.0049999999999999</v>
      </c>
      <c r="S1206" s="9">
        <v>2.89</v>
      </c>
      <c r="T1206" s="14">
        <v>2.6949999999999998</v>
      </c>
      <c r="U1206" s="14">
        <v>2.6949999999999998</v>
      </c>
      <c r="V1206" s="9">
        <v>2.7450000000000001</v>
      </c>
      <c r="X1206" s="14">
        <v>2.92</v>
      </c>
      <c r="Y1206" s="9">
        <v>2.915</v>
      </c>
    </row>
    <row r="1207" spans="1:25" x14ac:dyDescent="0.25">
      <c r="A1207" s="8">
        <v>36448</v>
      </c>
      <c r="B1207" s="24">
        <f t="shared" si="19"/>
        <v>1203</v>
      </c>
      <c r="C1207" s="14" t="s">
        <v>200</v>
      </c>
      <c r="D1207" s="38" t="s">
        <v>266</v>
      </c>
      <c r="E1207" s="9">
        <v>2.67</v>
      </c>
      <c r="F1207" s="9">
        <v>2.61</v>
      </c>
      <c r="G1207" s="9">
        <v>2.6549999999999998</v>
      </c>
      <c r="H1207" s="9">
        <v>2.73</v>
      </c>
      <c r="J1207" s="9"/>
      <c r="K1207" s="9">
        <v>2.61</v>
      </c>
      <c r="L1207" s="9">
        <v>2.58</v>
      </c>
      <c r="M1207" s="9">
        <v>2.59</v>
      </c>
      <c r="N1207" s="9">
        <v>2.65</v>
      </c>
      <c r="O1207" s="9">
        <v>2.637705725</v>
      </c>
      <c r="Q1207" s="9">
        <v>2.79</v>
      </c>
      <c r="R1207" s="9">
        <v>2.98</v>
      </c>
      <c r="S1207" s="9">
        <v>2.85</v>
      </c>
      <c r="T1207" s="14">
        <v>2.7250000000000001</v>
      </c>
      <c r="U1207" s="14">
        <v>2.73</v>
      </c>
      <c r="V1207" s="9">
        <v>2.7949999999999999</v>
      </c>
      <c r="X1207" s="14">
        <v>2.9</v>
      </c>
      <c r="Y1207" s="9">
        <v>2.87</v>
      </c>
    </row>
    <row r="1208" spans="1:25" x14ac:dyDescent="0.25">
      <c r="A1208" s="8">
        <v>36449</v>
      </c>
      <c r="B1208" s="24">
        <f t="shared" si="19"/>
        <v>1204</v>
      </c>
      <c r="C1208" s="14" t="s">
        <v>201</v>
      </c>
      <c r="D1208" s="38" t="s">
        <v>266</v>
      </c>
      <c r="E1208" s="9">
        <v>2.67</v>
      </c>
      <c r="F1208" s="9">
        <v>2.61</v>
      </c>
      <c r="G1208" s="9">
        <v>2.6549999999999998</v>
      </c>
      <c r="H1208" s="9">
        <v>2.73</v>
      </c>
      <c r="J1208" s="9"/>
      <c r="K1208" s="9">
        <v>2.61</v>
      </c>
      <c r="L1208" s="9">
        <v>2.58</v>
      </c>
      <c r="M1208" s="9">
        <v>2.59</v>
      </c>
      <c r="N1208" s="9">
        <v>2.65</v>
      </c>
      <c r="O1208" s="9">
        <v>2.637705725</v>
      </c>
      <c r="Q1208" s="9">
        <v>2.79</v>
      </c>
      <c r="R1208" s="9">
        <v>2.98</v>
      </c>
      <c r="S1208" s="9">
        <v>2.85</v>
      </c>
      <c r="T1208" s="14">
        <v>2.7250000000000001</v>
      </c>
      <c r="U1208" s="14">
        <v>2.73</v>
      </c>
      <c r="V1208" s="9">
        <v>2.7949999999999999</v>
      </c>
      <c r="X1208" s="14">
        <v>2.9</v>
      </c>
      <c r="Y1208" s="9">
        <v>2.87</v>
      </c>
    </row>
    <row r="1209" spans="1:25" x14ac:dyDescent="0.25">
      <c r="A1209" s="8">
        <v>36450</v>
      </c>
      <c r="B1209" s="24">
        <f t="shared" si="19"/>
        <v>1205</v>
      </c>
      <c r="C1209" s="14" t="s">
        <v>202</v>
      </c>
      <c r="D1209" s="38" t="s">
        <v>266</v>
      </c>
      <c r="E1209" s="9">
        <v>2.67</v>
      </c>
      <c r="F1209" s="9">
        <v>2.61</v>
      </c>
      <c r="G1209" s="9">
        <v>2.6549999999999998</v>
      </c>
      <c r="H1209" s="9">
        <v>2.73</v>
      </c>
      <c r="J1209" s="9"/>
      <c r="K1209" s="9">
        <v>2.61</v>
      </c>
      <c r="L1209" s="9">
        <v>2.58</v>
      </c>
      <c r="M1209" s="9">
        <v>2.59</v>
      </c>
      <c r="N1209" s="9">
        <v>2.65</v>
      </c>
      <c r="O1209" s="9">
        <v>2.637705725</v>
      </c>
      <c r="Q1209" s="9">
        <v>2.79</v>
      </c>
      <c r="R1209" s="9">
        <v>2.98</v>
      </c>
      <c r="S1209" s="9">
        <v>2.85</v>
      </c>
      <c r="T1209" s="14">
        <v>2.7250000000000001</v>
      </c>
      <c r="U1209" s="14">
        <v>2.73</v>
      </c>
      <c r="V1209" s="9">
        <v>2.7949999999999999</v>
      </c>
      <c r="X1209" s="14">
        <v>2.9</v>
      </c>
      <c r="Y1209" s="9">
        <v>2.87</v>
      </c>
    </row>
    <row r="1210" spans="1:25" x14ac:dyDescent="0.25">
      <c r="A1210" s="8">
        <v>36451</v>
      </c>
      <c r="B1210" s="24">
        <f t="shared" si="19"/>
        <v>1206</v>
      </c>
      <c r="C1210" s="14" t="s">
        <v>196</v>
      </c>
      <c r="D1210" s="38" t="s">
        <v>266</v>
      </c>
      <c r="E1210" s="9">
        <v>2.8149999999999999</v>
      </c>
      <c r="F1210" s="9">
        <v>2.76</v>
      </c>
      <c r="G1210" s="9">
        <v>2.8250000000000002</v>
      </c>
      <c r="H1210" s="9">
        <v>2.855</v>
      </c>
      <c r="J1210" s="9"/>
      <c r="K1210" s="9">
        <v>2.79</v>
      </c>
      <c r="L1210" s="9">
        <v>2.77</v>
      </c>
      <c r="M1210" s="9">
        <v>2.74</v>
      </c>
      <c r="N1210" s="9">
        <v>2.75</v>
      </c>
      <c r="O1210" s="9">
        <v>2.6714340750000005</v>
      </c>
      <c r="Q1210" s="9">
        <v>2.9649999999999999</v>
      </c>
      <c r="R1210" s="9">
        <v>3.08</v>
      </c>
      <c r="S1210" s="9">
        <v>2.96</v>
      </c>
      <c r="T1210" s="14">
        <v>2.8650000000000002</v>
      </c>
      <c r="U1210" s="14">
        <v>2.8650000000000002</v>
      </c>
      <c r="V1210" s="9">
        <v>2.91</v>
      </c>
      <c r="X1210" s="14">
        <v>3.1150000000000002</v>
      </c>
      <c r="Y1210" s="9">
        <v>3.1</v>
      </c>
    </row>
    <row r="1211" spans="1:25" x14ac:dyDescent="0.25">
      <c r="A1211" s="8">
        <v>36452</v>
      </c>
      <c r="B1211" s="24">
        <f t="shared" si="19"/>
        <v>1207</v>
      </c>
      <c r="C1211" s="14" t="s">
        <v>197</v>
      </c>
      <c r="D1211" s="38" t="s">
        <v>266</v>
      </c>
      <c r="E1211" s="9">
        <v>2.89</v>
      </c>
      <c r="F1211" s="9">
        <v>2.83</v>
      </c>
      <c r="G1211" s="9">
        <v>2.87</v>
      </c>
      <c r="H1211" s="9">
        <v>2.92</v>
      </c>
      <c r="J1211" s="9"/>
      <c r="K1211" s="9">
        <v>2.875</v>
      </c>
      <c r="L1211" s="9">
        <v>2.835</v>
      </c>
      <c r="M1211" s="9">
        <v>2.7949999999999999</v>
      </c>
      <c r="N1211" s="9">
        <v>2.78</v>
      </c>
      <c r="O1211" s="9">
        <v>2.742578</v>
      </c>
      <c r="Q1211" s="9">
        <v>3.06</v>
      </c>
      <c r="R1211" s="9">
        <v>3.09</v>
      </c>
      <c r="S1211" s="9">
        <v>2.9750000000000001</v>
      </c>
      <c r="T1211" s="14">
        <v>2.9350000000000001</v>
      </c>
      <c r="U1211" s="14">
        <v>2.94</v>
      </c>
      <c r="V1211" s="9">
        <v>3.0249999999999999</v>
      </c>
      <c r="X1211" s="14">
        <v>3.26</v>
      </c>
      <c r="Y1211" s="9">
        <v>3.2650000000000001</v>
      </c>
    </row>
    <row r="1212" spans="1:25" x14ac:dyDescent="0.25">
      <c r="A1212" s="8">
        <v>36453</v>
      </c>
      <c r="B1212" s="24">
        <f t="shared" si="19"/>
        <v>1208</v>
      </c>
      <c r="C1212" s="14" t="s">
        <v>198</v>
      </c>
      <c r="D1212" s="38" t="s">
        <v>266</v>
      </c>
      <c r="E1212" s="9">
        <v>2.9</v>
      </c>
      <c r="F1212" s="9">
        <v>2.835</v>
      </c>
      <c r="G1212" s="9">
        <v>2.8650000000000002</v>
      </c>
      <c r="H1212" s="9">
        <v>2.9049999999999998</v>
      </c>
      <c r="J1212" s="9"/>
      <c r="K1212" s="9">
        <v>2.87</v>
      </c>
      <c r="L1212" s="9">
        <v>2.84</v>
      </c>
      <c r="M1212" s="9">
        <v>2.7850000000000001</v>
      </c>
      <c r="N1212" s="9">
        <v>2.7749999999999999</v>
      </c>
      <c r="O1212" s="9">
        <v>2.7496464999999999</v>
      </c>
      <c r="Q1212" s="9">
        <v>3.11</v>
      </c>
      <c r="R1212" s="9">
        <v>3.0649999999999999</v>
      </c>
      <c r="S1212" s="9">
        <v>2.96</v>
      </c>
      <c r="T1212" s="14">
        <v>2.9350000000000001</v>
      </c>
      <c r="U1212" s="14">
        <v>2.94</v>
      </c>
      <c r="V1212" s="9">
        <v>3.05</v>
      </c>
      <c r="X1212" s="14">
        <v>3.2949999999999999</v>
      </c>
      <c r="Y1212" s="9">
        <v>3.3</v>
      </c>
    </row>
    <row r="1213" spans="1:25" x14ac:dyDescent="0.25">
      <c r="A1213" s="8">
        <v>36454</v>
      </c>
      <c r="B1213" s="24">
        <f t="shared" si="19"/>
        <v>1209</v>
      </c>
      <c r="C1213" s="14" t="s">
        <v>199</v>
      </c>
      <c r="D1213" s="38" t="s">
        <v>266</v>
      </c>
      <c r="E1213" s="9">
        <v>2.9950000000000001</v>
      </c>
      <c r="F1213" s="9">
        <v>2.9350000000000001</v>
      </c>
      <c r="G1213" s="9">
        <v>2.9649999999999999</v>
      </c>
      <c r="H1213" s="9">
        <v>3.0049999999999999</v>
      </c>
      <c r="J1213" s="9"/>
      <c r="K1213" s="9">
        <v>2.9550000000000001</v>
      </c>
      <c r="L1213" s="9">
        <v>2.93</v>
      </c>
      <c r="M1213" s="9">
        <v>2.855</v>
      </c>
      <c r="N1213" s="9">
        <v>2.835</v>
      </c>
      <c r="O1213" s="9">
        <v>2.8081093249999998</v>
      </c>
      <c r="Q1213" s="9">
        <v>3.2549999999999999</v>
      </c>
      <c r="R1213" s="9">
        <v>3.12</v>
      </c>
      <c r="S1213" s="9">
        <v>3.01</v>
      </c>
      <c r="T1213" s="14">
        <v>3.06</v>
      </c>
      <c r="U1213" s="14">
        <v>3.0550000000000002</v>
      </c>
      <c r="V1213" s="9">
        <v>3.165</v>
      </c>
      <c r="X1213" s="14">
        <v>3.42</v>
      </c>
      <c r="Y1213" s="9">
        <v>3.415</v>
      </c>
    </row>
    <row r="1214" spans="1:25" x14ac:dyDescent="0.25">
      <c r="A1214" s="8">
        <v>36455</v>
      </c>
      <c r="B1214" s="24">
        <f t="shared" si="19"/>
        <v>1210</v>
      </c>
      <c r="C1214" s="14" t="s">
        <v>200</v>
      </c>
      <c r="D1214" s="38" t="s">
        <v>266</v>
      </c>
      <c r="E1214" s="9">
        <v>3.0049999999999999</v>
      </c>
      <c r="F1214" s="9">
        <v>2.87</v>
      </c>
      <c r="G1214" s="9">
        <v>2.9</v>
      </c>
      <c r="H1214" s="9">
        <v>3</v>
      </c>
      <c r="J1214" s="9"/>
      <c r="K1214" s="9">
        <v>2.9350000000000001</v>
      </c>
      <c r="L1214" s="9">
        <v>2.85</v>
      </c>
      <c r="M1214" s="9">
        <v>2.81</v>
      </c>
      <c r="N1214" s="9">
        <v>2.7949999999999999</v>
      </c>
      <c r="O1214" s="9">
        <v>2.8039367999999998</v>
      </c>
      <c r="Q1214" s="9">
        <v>3.2749999999999999</v>
      </c>
      <c r="R1214" s="9">
        <v>3.07</v>
      </c>
      <c r="S1214" s="9">
        <v>2.9649999999999999</v>
      </c>
      <c r="T1214" s="14">
        <v>3.02</v>
      </c>
      <c r="U1214" s="14">
        <v>3.0150000000000001</v>
      </c>
      <c r="V1214" s="9">
        <v>3.2</v>
      </c>
      <c r="X1214" s="14">
        <v>3.45</v>
      </c>
      <c r="Y1214" s="9">
        <v>3.47</v>
      </c>
    </row>
    <row r="1215" spans="1:25" x14ac:dyDescent="0.25">
      <c r="A1215" s="8">
        <v>36456</v>
      </c>
      <c r="B1215" s="24">
        <f t="shared" si="19"/>
        <v>1211</v>
      </c>
      <c r="C1215" s="14" t="s">
        <v>201</v>
      </c>
      <c r="D1215" s="38" t="s">
        <v>266</v>
      </c>
      <c r="E1215" s="9">
        <v>3.0049999999999999</v>
      </c>
      <c r="F1215" s="9">
        <v>2.87</v>
      </c>
      <c r="G1215" s="9">
        <v>2.9</v>
      </c>
      <c r="H1215" s="9">
        <v>3</v>
      </c>
      <c r="J1215" s="9"/>
      <c r="K1215" s="9">
        <v>2.9350000000000001</v>
      </c>
      <c r="L1215" s="9">
        <v>2.85</v>
      </c>
      <c r="M1215" s="9">
        <v>2.81</v>
      </c>
      <c r="N1215" s="9">
        <v>2.7949999999999999</v>
      </c>
      <c r="O1215" s="9">
        <v>2.8039367999999998</v>
      </c>
      <c r="Q1215" s="9">
        <v>3.2749999999999999</v>
      </c>
      <c r="R1215" s="9">
        <v>3.07</v>
      </c>
      <c r="S1215" s="9">
        <v>2.9649999999999999</v>
      </c>
      <c r="T1215" s="14">
        <v>3.02</v>
      </c>
      <c r="U1215" s="14">
        <v>3.0150000000000001</v>
      </c>
      <c r="V1215" s="9">
        <v>3.2</v>
      </c>
      <c r="X1215" s="14">
        <v>3.45</v>
      </c>
      <c r="Y1215" s="9">
        <v>3.47</v>
      </c>
    </row>
    <row r="1216" spans="1:25" x14ac:dyDescent="0.25">
      <c r="A1216" s="8">
        <v>36457</v>
      </c>
      <c r="B1216" s="24">
        <f t="shared" si="19"/>
        <v>1212</v>
      </c>
      <c r="C1216" s="14" t="s">
        <v>202</v>
      </c>
      <c r="D1216" s="38" t="s">
        <v>266</v>
      </c>
      <c r="E1216" s="9">
        <v>3.0049999999999999</v>
      </c>
      <c r="F1216" s="9">
        <v>2.87</v>
      </c>
      <c r="G1216" s="9">
        <v>2.9</v>
      </c>
      <c r="H1216" s="9">
        <v>3</v>
      </c>
      <c r="J1216" s="9"/>
      <c r="K1216" s="9">
        <v>2.9350000000000001</v>
      </c>
      <c r="L1216" s="9">
        <v>2.85</v>
      </c>
      <c r="M1216" s="9">
        <v>2.81</v>
      </c>
      <c r="N1216" s="9">
        <v>2.7949999999999999</v>
      </c>
      <c r="O1216" s="9">
        <v>2.8039367999999998</v>
      </c>
      <c r="Q1216" s="9">
        <v>3.2749999999999999</v>
      </c>
      <c r="R1216" s="9">
        <v>3.07</v>
      </c>
      <c r="S1216" s="9">
        <v>2.9649999999999999</v>
      </c>
      <c r="T1216" s="14">
        <v>3.02</v>
      </c>
      <c r="U1216" s="14">
        <v>3.0150000000000001</v>
      </c>
      <c r="V1216" s="9">
        <v>3.2</v>
      </c>
      <c r="X1216" s="14">
        <v>3.45</v>
      </c>
      <c r="Y1216" s="9">
        <v>3.47</v>
      </c>
    </row>
    <row r="1217" spans="1:25" x14ac:dyDescent="0.25">
      <c r="A1217" s="8">
        <v>36458</v>
      </c>
      <c r="B1217" s="24">
        <f t="shared" si="19"/>
        <v>1213</v>
      </c>
      <c r="C1217" s="14" t="s">
        <v>196</v>
      </c>
      <c r="D1217" s="38" t="s">
        <v>266</v>
      </c>
      <c r="E1217" s="9">
        <v>2.9750000000000001</v>
      </c>
      <c r="F1217" s="9">
        <v>2.8450000000000002</v>
      </c>
      <c r="G1217" s="9">
        <v>2.87</v>
      </c>
      <c r="H1217" s="9">
        <v>2.96</v>
      </c>
      <c r="J1217" s="9"/>
      <c r="K1217" s="9">
        <v>2.89</v>
      </c>
      <c r="L1217" s="9">
        <v>2.86</v>
      </c>
      <c r="M1217" s="9">
        <v>2.79</v>
      </c>
      <c r="N1217" s="9">
        <v>2.7850000000000001</v>
      </c>
      <c r="O1217" s="9">
        <v>2.7610193999999999</v>
      </c>
      <c r="Q1217" s="9">
        <v>3.2050000000000001</v>
      </c>
      <c r="R1217" s="9">
        <v>3.105</v>
      </c>
      <c r="S1217" s="9">
        <v>2.9950000000000001</v>
      </c>
      <c r="T1217" s="14">
        <v>2.9849999999999999</v>
      </c>
      <c r="U1217" s="14">
        <v>2.98</v>
      </c>
      <c r="V1217" s="9">
        <v>3.15</v>
      </c>
      <c r="X1217" s="14">
        <v>3.27</v>
      </c>
      <c r="Y1217" s="9">
        <v>3.2850000000000001</v>
      </c>
    </row>
    <row r="1218" spans="1:25" x14ac:dyDescent="0.25">
      <c r="A1218" s="8">
        <v>36459</v>
      </c>
      <c r="B1218" s="24">
        <f t="shared" si="19"/>
        <v>1214</v>
      </c>
      <c r="C1218" s="14" t="s">
        <v>197</v>
      </c>
      <c r="D1218" s="38" t="s">
        <v>266</v>
      </c>
      <c r="E1218" s="9">
        <v>2.9649999999999999</v>
      </c>
      <c r="F1218" s="9">
        <v>2.855</v>
      </c>
      <c r="G1218" s="9">
        <v>2.875</v>
      </c>
      <c r="H1218" s="9">
        <v>2.9350000000000001</v>
      </c>
      <c r="J1218" s="9"/>
      <c r="K1218" s="9">
        <v>2.8849999999999998</v>
      </c>
      <c r="L1218" s="9">
        <v>2.835</v>
      </c>
      <c r="M1218" s="9">
        <v>2.7650000000000001</v>
      </c>
      <c r="N1218" s="9">
        <v>2.75</v>
      </c>
      <c r="O1218" s="9">
        <v>2.7352710699999996</v>
      </c>
      <c r="Q1218" s="9">
        <v>3.2149999999999999</v>
      </c>
      <c r="R1218" s="9">
        <v>3.0649999999999999</v>
      </c>
      <c r="S1218" s="9">
        <v>2.96</v>
      </c>
      <c r="T1218" s="14">
        <v>2.9649999999999999</v>
      </c>
      <c r="U1218" s="14">
        <v>2.95</v>
      </c>
      <c r="V1218" s="9">
        <v>3.13</v>
      </c>
      <c r="X1218" s="14">
        <v>3.29</v>
      </c>
      <c r="Y1218" s="9">
        <v>3.2949999999999999</v>
      </c>
    </row>
    <row r="1219" spans="1:25" x14ac:dyDescent="0.25">
      <c r="A1219" s="8">
        <v>36460</v>
      </c>
      <c r="B1219" s="24">
        <f t="shared" si="19"/>
        <v>1215</v>
      </c>
      <c r="C1219" s="14" t="s">
        <v>198</v>
      </c>
      <c r="D1219" s="38" t="s">
        <v>266</v>
      </c>
      <c r="E1219" s="9">
        <v>3.02</v>
      </c>
      <c r="F1219" s="9">
        <v>2.91</v>
      </c>
      <c r="G1219" s="9">
        <v>2.94</v>
      </c>
      <c r="H1219" s="9">
        <v>2.99</v>
      </c>
      <c r="J1219" s="9"/>
      <c r="K1219" s="9">
        <v>2.95</v>
      </c>
      <c r="L1219" s="9">
        <v>2.895</v>
      </c>
      <c r="M1219" s="9">
        <v>2.8050000000000002</v>
      </c>
      <c r="N1219" s="9">
        <v>2.8050000000000002</v>
      </c>
      <c r="O1219" s="9">
        <v>2.805034</v>
      </c>
      <c r="Q1219" s="9">
        <v>3.3</v>
      </c>
      <c r="R1219" s="9">
        <v>3.1349999999999998</v>
      </c>
      <c r="S1219" s="9">
        <v>2.9950000000000001</v>
      </c>
      <c r="T1219" s="14">
        <v>3.03</v>
      </c>
      <c r="U1219" s="14">
        <v>3.0249999999999999</v>
      </c>
      <c r="V1219" s="9">
        <v>3.15</v>
      </c>
      <c r="X1219" s="14">
        <v>3.4049999999999998</v>
      </c>
      <c r="Y1219" s="9">
        <v>3.41</v>
      </c>
    </row>
    <row r="1220" spans="1:25" x14ac:dyDescent="0.25">
      <c r="A1220" s="8">
        <v>36461</v>
      </c>
      <c r="B1220" s="24">
        <f t="shared" si="19"/>
        <v>1216</v>
      </c>
      <c r="C1220" s="14" t="s">
        <v>199</v>
      </c>
      <c r="D1220" s="38" t="s">
        <v>266</v>
      </c>
      <c r="E1220" s="9">
        <v>2.9950000000000001</v>
      </c>
      <c r="F1220" s="9">
        <v>2.875</v>
      </c>
      <c r="G1220" s="9">
        <v>2.9350000000000001</v>
      </c>
      <c r="H1220" s="9">
        <v>2.9950000000000001</v>
      </c>
      <c r="J1220" s="9"/>
      <c r="K1220" s="9">
        <v>2.91</v>
      </c>
      <c r="L1220" s="9">
        <v>2.855</v>
      </c>
      <c r="M1220" s="9">
        <v>2.8</v>
      </c>
      <c r="N1220" s="9">
        <v>2.835</v>
      </c>
      <c r="O1220" s="9">
        <v>2.779925</v>
      </c>
      <c r="Q1220" s="9">
        <v>3.1949999999999998</v>
      </c>
      <c r="R1220" s="9">
        <v>3.13</v>
      </c>
      <c r="S1220" s="9">
        <v>2.9950000000000001</v>
      </c>
      <c r="T1220" s="14">
        <v>2.9649999999999999</v>
      </c>
      <c r="U1220" s="14">
        <v>2.9649999999999999</v>
      </c>
      <c r="V1220" s="9">
        <v>3.0249999999999999</v>
      </c>
      <c r="X1220" s="14">
        <v>3.37</v>
      </c>
      <c r="Y1220" s="9">
        <v>3.38</v>
      </c>
    </row>
    <row r="1221" spans="1:25" x14ac:dyDescent="0.25">
      <c r="A1221" s="8">
        <v>36462</v>
      </c>
      <c r="B1221" s="24">
        <f t="shared" si="19"/>
        <v>1217</v>
      </c>
      <c r="C1221" s="14" t="s">
        <v>200</v>
      </c>
      <c r="D1221" s="38" t="s">
        <v>266</v>
      </c>
      <c r="E1221" s="9">
        <v>2.7949999999999999</v>
      </c>
      <c r="F1221" s="9">
        <v>2.7</v>
      </c>
      <c r="G1221" s="9">
        <v>2.7349999999999999</v>
      </c>
      <c r="H1221" s="9">
        <v>2.7949999999999999</v>
      </c>
      <c r="J1221" s="9"/>
      <c r="K1221" s="9">
        <v>2.6850000000000001</v>
      </c>
      <c r="L1221" s="9">
        <v>2.71</v>
      </c>
      <c r="M1221" s="9">
        <v>2.69</v>
      </c>
      <c r="N1221" s="9">
        <v>2.6850000000000001</v>
      </c>
      <c r="O1221" s="9">
        <v>2.6830759999999998</v>
      </c>
      <c r="Q1221" s="9">
        <v>2.8849999999999998</v>
      </c>
      <c r="R1221" s="9">
        <v>3.0350000000000001</v>
      </c>
      <c r="S1221" s="9">
        <v>2.9350000000000001</v>
      </c>
      <c r="T1221" s="14">
        <v>2.7450000000000001</v>
      </c>
      <c r="U1221" s="14">
        <v>2.72</v>
      </c>
      <c r="V1221" s="9">
        <v>2.8149999999999999</v>
      </c>
      <c r="X1221" s="14">
        <v>3.08</v>
      </c>
      <c r="Y1221" s="9">
        <v>3.1949999999999998</v>
      </c>
    </row>
    <row r="1222" spans="1:25" x14ac:dyDescent="0.25">
      <c r="A1222" s="8">
        <v>36463</v>
      </c>
      <c r="B1222" s="24">
        <f t="shared" si="19"/>
        <v>1218</v>
      </c>
      <c r="C1222" s="14" t="s">
        <v>201</v>
      </c>
      <c r="D1222" s="38" t="s">
        <v>266</v>
      </c>
      <c r="E1222" s="9">
        <v>2.7949999999999999</v>
      </c>
      <c r="F1222" s="9">
        <v>2.7</v>
      </c>
      <c r="G1222" s="9">
        <v>2.7349999999999999</v>
      </c>
      <c r="H1222" s="9">
        <v>2.7949999999999999</v>
      </c>
      <c r="J1222" s="9"/>
      <c r="K1222" s="9">
        <v>2.6850000000000001</v>
      </c>
      <c r="L1222" s="9">
        <v>2.71</v>
      </c>
      <c r="M1222" s="9">
        <v>2.69</v>
      </c>
      <c r="N1222" s="9">
        <v>2.6850000000000001</v>
      </c>
      <c r="O1222" s="9">
        <v>2.6830759999999998</v>
      </c>
      <c r="Q1222" s="9">
        <v>2.8849999999999998</v>
      </c>
      <c r="R1222" s="9">
        <v>3.0350000000000001</v>
      </c>
      <c r="S1222" s="9">
        <v>2.9350000000000001</v>
      </c>
      <c r="T1222" s="14">
        <v>2.7450000000000001</v>
      </c>
      <c r="U1222" s="14">
        <v>2.72</v>
      </c>
      <c r="V1222" s="9">
        <v>2.8149999999999999</v>
      </c>
      <c r="X1222" s="14">
        <v>3.08</v>
      </c>
      <c r="Y1222" s="9">
        <v>3.1949999999999998</v>
      </c>
    </row>
    <row r="1223" spans="1:25" x14ac:dyDescent="0.25">
      <c r="A1223" s="8">
        <v>36464</v>
      </c>
      <c r="B1223" s="24">
        <f t="shared" si="19"/>
        <v>1219</v>
      </c>
      <c r="C1223" s="14" t="s">
        <v>202</v>
      </c>
      <c r="D1223" s="38" t="s">
        <v>267</v>
      </c>
      <c r="E1223" s="9">
        <v>2.7949999999999999</v>
      </c>
      <c r="F1223" s="9">
        <v>2.7</v>
      </c>
      <c r="G1223" s="9">
        <v>2.7349999999999999</v>
      </c>
      <c r="H1223" s="9">
        <v>2.7949999999999999</v>
      </c>
      <c r="J1223" s="9"/>
      <c r="K1223" s="9">
        <v>2.6850000000000001</v>
      </c>
      <c r="L1223" s="9">
        <v>2.71</v>
      </c>
      <c r="M1223" s="9">
        <v>2.69</v>
      </c>
      <c r="N1223" s="9">
        <v>2.6850000000000001</v>
      </c>
      <c r="O1223" s="9">
        <v>2.6830759999999998</v>
      </c>
      <c r="Q1223" s="9">
        <v>2.8849999999999998</v>
      </c>
      <c r="R1223" s="9">
        <v>3.0350000000000001</v>
      </c>
      <c r="S1223" s="9">
        <v>2.9350000000000001</v>
      </c>
      <c r="T1223" s="14">
        <v>2.7650000000000001</v>
      </c>
      <c r="U1223" s="14">
        <v>2.76</v>
      </c>
      <c r="V1223" s="9">
        <v>2.8149999999999999</v>
      </c>
      <c r="X1223" s="14">
        <v>3.04</v>
      </c>
      <c r="Y1223" s="9">
        <v>3.1949999999999998</v>
      </c>
    </row>
    <row r="1224" spans="1:25" x14ac:dyDescent="0.25">
      <c r="A1224" s="8">
        <v>36465</v>
      </c>
      <c r="B1224" s="24">
        <f t="shared" ref="B1224:B1287" si="21">B1223+1</f>
        <v>1220</v>
      </c>
      <c r="C1224" s="14" t="s">
        <v>196</v>
      </c>
      <c r="D1224" s="38" t="s">
        <v>267</v>
      </c>
      <c r="E1224" s="9">
        <v>2.73</v>
      </c>
      <c r="F1224" s="9">
        <v>2.625</v>
      </c>
      <c r="G1224" s="9">
        <v>2.665</v>
      </c>
      <c r="H1224" s="9">
        <v>2.7</v>
      </c>
      <c r="J1224" s="9"/>
      <c r="K1224" s="9">
        <v>2.65</v>
      </c>
      <c r="L1224" s="9">
        <v>2.64</v>
      </c>
      <c r="M1224" s="9">
        <v>2.58</v>
      </c>
      <c r="N1224" s="9">
        <v>2.5499999999999998</v>
      </c>
      <c r="O1224" s="9">
        <v>2.4786697500000003</v>
      </c>
      <c r="Q1224" s="9">
        <v>2.85</v>
      </c>
      <c r="R1224" s="9">
        <v>2.98</v>
      </c>
      <c r="S1224" s="9">
        <v>2.855</v>
      </c>
      <c r="T1224" s="14">
        <v>2.7549999999999999</v>
      </c>
      <c r="U1224" s="14">
        <v>2.7549999999999999</v>
      </c>
      <c r="V1224" s="9">
        <v>2.79</v>
      </c>
      <c r="X1224" s="14">
        <v>2.92</v>
      </c>
      <c r="Y1224" s="9">
        <v>3.04</v>
      </c>
    </row>
    <row r="1225" spans="1:25" x14ac:dyDescent="0.25">
      <c r="A1225" s="8">
        <v>36466</v>
      </c>
      <c r="B1225" s="24">
        <f t="shared" si="21"/>
        <v>1221</v>
      </c>
      <c r="C1225" s="14" t="s">
        <v>197</v>
      </c>
      <c r="D1225" s="38" t="s">
        <v>267</v>
      </c>
      <c r="E1225" s="9">
        <v>2.8149999999999999</v>
      </c>
      <c r="F1225" s="9">
        <v>2.665</v>
      </c>
      <c r="G1225" s="9">
        <v>2.7250000000000001</v>
      </c>
      <c r="H1225" s="9">
        <v>2.7850000000000001</v>
      </c>
      <c r="J1225" s="9"/>
      <c r="K1225" s="9">
        <v>2.69</v>
      </c>
      <c r="L1225" s="9">
        <v>2.6349999999999998</v>
      </c>
      <c r="M1225" s="9">
        <v>2.61</v>
      </c>
      <c r="N1225" s="9">
        <v>2.5950000000000002</v>
      </c>
      <c r="O1225" s="9">
        <v>2.4391547249999999</v>
      </c>
      <c r="Q1225" s="9">
        <v>2.94</v>
      </c>
      <c r="R1225" s="9">
        <v>2.9550000000000001</v>
      </c>
      <c r="S1225" s="9">
        <v>2.8650000000000002</v>
      </c>
      <c r="T1225" s="14">
        <v>2.79</v>
      </c>
      <c r="U1225" s="14">
        <v>2.7850000000000001</v>
      </c>
      <c r="V1225" s="9">
        <v>2.91</v>
      </c>
      <c r="X1225" s="14">
        <v>3.11</v>
      </c>
      <c r="Y1225" s="9">
        <v>3.22</v>
      </c>
    </row>
    <row r="1226" spans="1:25" x14ac:dyDescent="0.25">
      <c r="A1226" s="8">
        <v>36467</v>
      </c>
      <c r="B1226" s="24">
        <f t="shared" si="21"/>
        <v>1222</v>
      </c>
      <c r="C1226" s="14" t="s">
        <v>198</v>
      </c>
      <c r="D1226" s="38" t="s">
        <v>267</v>
      </c>
      <c r="E1226" s="9">
        <v>2.835</v>
      </c>
      <c r="F1226" s="9">
        <v>2.6850000000000001</v>
      </c>
      <c r="G1226" s="9">
        <v>2.7549999999999999</v>
      </c>
      <c r="H1226" s="9">
        <v>2.8250000000000002</v>
      </c>
      <c r="J1226" s="9"/>
      <c r="K1226" s="9">
        <v>2.67</v>
      </c>
      <c r="L1226" s="9">
        <v>2.69</v>
      </c>
      <c r="M1226" s="9">
        <v>2.6349999999999998</v>
      </c>
      <c r="N1226" s="9">
        <v>2.63</v>
      </c>
      <c r="O1226" s="9">
        <v>2.3674200000000001</v>
      </c>
      <c r="Q1226" s="9">
        <v>2.97</v>
      </c>
      <c r="R1226" s="9">
        <v>2.9449999999999998</v>
      </c>
      <c r="S1226" s="9">
        <v>2.8450000000000002</v>
      </c>
      <c r="T1226" s="14">
        <v>2.7650000000000001</v>
      </c>
      <c r="U1226" s="14">
        <v>2.7450000000000001</v>
      </c>
      <c r="V1226" s="9">
        <v>2.8650000000000002</v>
      </c>
      <c r="X1226" s="14">
        <v>3.2</v>
      </c>
      <c r="Y1226" s="9">
        <v>3.31</v>
      </c>
    </row>
    <row r="1227" spans="1:25" x14ac:dyDescent="0.25">
      <c r="A1227" s="8">
        <v>36468</v>
      </c>
      <c r="B1227" s="24">
        <f t="shared" si="21"/>
        <v>1223</v>
      </c>
      <c r="C1227" s="14" t="s">
        <v>199</v>
      </c>
      <c r="D1227" s="38" t="s">
        <v>267</v>
      </c>
      <c r="E1227" s="9">
        <v>2.74</v>
      </c>
      <c r="F1227" s="9">
        <v>2.6</v>
      </c>
      <c r="G1227" s="9">
        <v>2.64</v>
      </c>
      <c r="H1227" s="9">
        <v>2.6949999999999998</v>
      </c>
      <c r="J1227" s="9"/>
      <c r="K1227" s="9">
        <v>2.62</v>
      </c>
      <c r="L1227" s="9">
        <v>2.6</v>
      </c>
      <c r="M1227" s="9">
        <v>2.57</v>
      </c>
      <c r="N1227" s="9">
        <v>2.59</v>
      </c>
      <c r="O1227" s="9">
        <v>2.3634531999999999</v>
      </c>
      <c r="Q1227" s="9">
        <v>2.895</v>
      </c>
      <c r="R1227" s="9">
        <v>2.92</v>
      </c>
      <c r="S1227" s="9">
        <v>2.7949999999999999</v>
      </c>
      <c r="T1227" s="14">
        <v>2.6349999999999998</v>
      </c>
      <c r="U1227" s="14">
        <v>2.645</v>
      </c>
      <c r="V1227" s="9">
        <v>2.74</v>
      </c>
      <c r="X1227" s="14">
        <v>3.0950000000000002</v>
      </c>
      <c r="Y1227" s="9">
        <v>3.19</v>
      </c>
    </row>
    <row r="1228" spans="1:25" x14ac:dyDescent="0.25">
      <c r="A1228" s="8">
        <v>36469</v>
      </c>
      <c r="B1228" s="24">
        <f t="shared" si="21"/>
        <v>1224</v>
      </c>
      <c r="C1228" s="14" t="s">
        <v>200</v>
      </c>
      <c r="D1228" s="38" t="s">
        <v>267</v>
      </c>
      <c r="E1228" s="9">
        <v>2.625</v>
      </c>
      <c r="F1228" s="9">
        <v>2.4249999999999998</v>
      </c>
      <c r="G1228" s="9">
        <v>2.4700000000000002</v>
      </c>
      <c r="H1228" s="9">
        <v>2.58</v>
      </c>
      <c r="J1228" s="9"/>
      <c r="K1228" s="9">
        <v>2.52</v>
      </c>
      <c r="L1228" s="9">
        <v>2.42</v>
      </c>
      <c r="M1228" s="9">
        <v>2.35</v>
      </c>
      <c r="N1228" s="9">
        <v>2.3650000000000002</v>
      </c>
      <c r="O1228" s="9">
        <v>2.3164001999999999</v>
      </c>
      <c r="Q1228" s="9">
        <v>2.8050000000000002</v>
      </c>
      <c r="R1228" s="9">
        <v>2.7149999999999999</v>
      </c>
      <c r="S1228" s="9">
        <v>2.5449999999999999</v>
      </c>
      <c r="T1228" s="14">
        <v>2.5750000000000002</v>
      </c>
      <c r="U1228" s="14">
        <v>2.5550000000000002</v>
      </c>
      <c r="V1228" s="9">
        <v>2.6949999999999998</v>
      </c>
      <c r="X1228" s="14">
        <v>2.91</v>
      </c>
      <c r="Y1228" s="9">
        <v>3.0950000000000002</v>
      </c>
    </row>
    <row r="1229" spans="1:25" x14ac:dyDescent="0.25">
      <c r="A1229" s="8">
        <v>36470</v>
      </c>
      <c r="B1229" s="24">
        <f t="shared" si="21"/>
        <v>1225</v>
      </c>
      <c r="C1229" s="14" t="s">
        <v>201</v>
      </c>
      <c r="D1229" s="38" t="s">
        <v>267</v>
      </c>
      <c r="E1229" s="9">
        <v>2.625</v>
      </c>
      <c r="F1229" s="9">
        <v>2.4249999999999998</v>
      </c>
      <c r="G1229" s="9">
        <v>2.4700000000000002</v>
      </c>
      <c r="H1229" s="9">
        <v>2.58</v>
      </c>
      <c r="J1229" s="9"/>
      <c r="K1229" s="9">
        <v>2.52</v>
      </c>
      <c r="L1229" s="9">
        <v>2.42</v>
      </c>
      <c r="M1229" s="9">
        <v>2.35</v>
      </c>
      <c r="N1229" s="9">
        <v>2.3650000000000002</v>
      </c>
      <c r="O1229" s="9">
        <v>2.3164001999999999</v>
      </c>
      <c r="Q1229" s="9">
        <v>2.8050000000000002</v>
      </c>
      <c r="R1229" s="9">
        <v>2.7149999999999999</v>
      </c>
      <c r="S1229" s="9">
        <v>2.5449999999999999</v>
      </c>
      <c r="T1229" s="14">
        <v>2.5750000000000002</v>
      </c>
      <c r="U1229" s="14">
        <v>2.5550000000000002</v>
      </c>
      <c r="V1229" s="9">
        <v>2.6949999999999998</v>
      </c>
      <c r="X1229" s="14">
        <v>2.91</v>
      </c>
      <c r="Y1229" s="9">
        <v>3.0950000000000002</v>
      </c>
    </row>
    <row r="1230" spans="1:25" x14ac:dyDescent="0.25">
      <c r="A1230" s="8">
        <v>36471</v>
      </c>
      <c r="B1230" s="24">
        <f t="shared" si="21"/>
        <v>1226</v>
      </c>
      <c r="C1230" s="14" t="s">
        <v>202</v>
      </c>
      <c r="D1230" s="38" t="s">
        <v>267</v>
      </c>
      <c r="E1230" s="9">
        <v>2.625</v>
      </c>
      <c r="F1230" s="9">
        <v>2.4249999999999998</v>
      </c>
      <c r="G1230" s="9">
        <v>2.4700000000000002</v>
      </c>
      <c r="H1230" s="9">
        <v>2.58</v>
      </c>
      <c r="J1230" s="9"/>
      <c r="K1230" s="9">
        <v>2.52</v>
      </c>
      <c r="L1230" s="9">
        <v>2.42</v>
      </c>
      <c r="M1230" s="9">
        <v>2.35</v>
      </c>
      <c r="N1230" s="9">
        <v>2.3650000000000002</v>
      </c>
      <c r="O1230" s="9">
        <v>2.3164001999999999</v>
      </c>
      <c r="Q1230" s="9">
        <v>2.8050000000000002</v>
      </c>
      <c r="R1230" s="9">
        <v>2.7149999999999999</v>
      </c>
      <c r="S1230" s="9">
        <v>2.5449999999999999</v>
      </c>
      <c r="T1230" s="14">
        <v>2.5750000000000002</v>
      </c>
      <c r="U1230" s="14">
        <v>2.5550000000000002</v>
      </c>
      <c r="V1230" s="9">
        <v>2.6949999999999998</v>
      </c>
      <c r="X1230" s="14">
        <v>2.91</v>
      </c>
      <c r="Y1230" s="9">
        <v>3.0950000000000002</v>
      </c>
    </row>
    <row r="1231" spans="1:25" x14ac:dyDescent="0.25">
      <c r="A1231" s="8">
        <v>36472</v>
      </c>
      <c r="B1231" s="24">
        <f t="shared" si="21"/>
        <v>1227</v>
      </c>
      <c r="C1231" s="14" t="s">
        <v>196</v>
      </c>
      <c r="D1231" s="38" t="s">
        <v>267</v>
      </c>
      <c r="E1231" s="9">
        <v>2.59</v>
      </c>
      <c r="F1231" s="9">
        <v>2.39</v>
      </c>
      <c r="G1231" s="9">
        <v>2.44</v>
      </c>
      <c r="H1231" s="9">
        <v>2.5499999999999998</v>
      </c>
      <c r="J1231" s="9"/>
      <c r="K1231" s="9">
        <v>2.4300000000000002</v>
      </c>
      <c r="L1231" s="9">
        <v>2.375</v>
      </c>
      <c r="M1231" s="9">
        <v>2.34</v>
      </c>
      <c r="N1231" s="9">
        <v>2.2749999999999999</v>
      </c>
      <c r="O1231" s="9">
        <v>2.2523564249999999</v>
      </c>
      <c r="Q1231" s="9">
        <v>2.72</v>
      </c>
      <c r="R1231" s="9">
        <v>2.7250000000000001</v>
      </c>
      <c r="S1231" s="9">
        <v>2.5299999999999998</v>
      </c>
      <c r="T1231" s="14">
        <v>2.4750000000000001</v>
      </c>
      <c r="U1231" s="14">
        <v>2.48</v>
      </c>
      <c r="V1231" s="9">
        <v>2.59</v>
      </c>
      <c r="X1231" s="14">
        <v>2.82</v>
      </c>
      <c r="Y1231" s="9">
        <v>2.92</v>
      </c>
    </row>
    <row r="1232" spans="1:25" x14ac:dyDescent="0.25">
      <c r="A1232" s="8">
        <v>36473</v>
      </c>
      <c r="B1232" s="24">
        <f t="shared" si="21"/>
        <v>1228</v>
      </c>
      <c r="C1232" s="14" t="s">
        <v>197</v>
      </c>
      <c r="D1232" s="38" t="s">
        <v>267</v>
      </c>
      <c r="E1232" s="9">
        <v>2.44</v>
      </c>
      <c r="F1232" s="9">
        <v>2.2400000000000002</v>
      </c>
      <c r="G1232" s="9">
        <v>2.2850000000000001</v>
      </c>
      <c r="H1232" s="9">
        <v>2.395</v>
      </c>
      <c r="J1232" s="9"/>
      <c r="K1232" s="9">
        <v>2.29</v>
      </c>
      <c r="L1232" s="9">
        <v>2.2200000000000002</v>
      </c>
      <c r="M1232" s="9">
        <v>2.1549999999999998</v>
      </c>
      <c r="N1232" s="9">
        <v>2.1549999999999998</v>
      </c>
      <c r="O1232" s="9">
        <v>2.1096360249999999</v>
      </c>
      <c r="Q1232" s="9">
        <v>2.5499999999999998</v>
      </c>
      <c r="R1232" s="9">
        <v>2.645</v>
      </c>
      <c r="S1232" s="9">
        <v>2.42</v>
      </c>
      <c r="T1232" s="14">
        <v>2.335</v>
      </c>
      <c r="U1232" s="14">
        <v>2.335</v>
      </c>
      <c r="V1232" s="9">
        <v>2.4350000000000001</v>
      </c>
      <c r="X1232" s="14">
        <v>2.605</v>
      </c>
      <c r="Y1232" s="9">
        <v>2.7</v>
      </c>
    </row>
    <row r="1233" spans="1:25" x14ac:dyDescent="0.25">
      <c r="A1233" s="8">
        <v>36474</v>
      </c>
      <c r="B1233" s="24">
        <f t="shared" si="21"/>
        <v>1229</v>
      </c>
      <c r="C1233" s="14" t="s">
        <v>198</v>
      </c>
      <c r="D1233" s="38" t="s">
        <v>267</v>
      </c>
      <c r="E1233" s="9">
        <v>2.395</v>
      </c>
      <c r="F1233" s="9">
        <v>2.19</v>
      </c>
      <c r="G1233" s="9">
        <v>2.2549999999999999</v>
      </c>
      <c r="H1233" s="9">
        <v>2.37</v>
      </c>
      <c r="J1233" s="9"/>
      <c r="K1233" s="9">
        <v>2.2250000000000001</v>
      </c>
      <c r="L1233" s="9">
        <v>2.1549999999999998</v>
      </c>
      <c r="M1233" s="9">
        <v>2.0299999999999998</v>
      </c>
      <c r="N1233" s="9">
        <v>2.0649999999999999</v>
      </c>
      <c r="O1233" s="9">
        <v>2.0553510000000004</v>
      </c>
      <c r="Q1233" s="9">
        <v>2.5350000000000001</v>
      </c>
      <c r="R1233" s="9">
        <v>2.61</v>
      </c>
      <c r="S1233" s="9">
        <v>2.3450000000000002</v>
      </c>
      <c r="T1233" s="14">
        <v>2.27</v>
      </c>
      <c r="U1233" s="14">
        <v>2.2799999999999998</v>
      </c>
      <c r="V1233" s="9">
        <v>2.4249999999999998</v>
      </c>
      <c r="X1233" s="14">
        <v>2.6850000000000001</v>
      </c>
      <c r="Y1233" s="9">
        <v>2.79</v>
      </c>
    </row>
    <row r="1234" spans="1:25" x14ac:dyDescent="0.25">
      <c r="A1234" s="8">
        <v>36475</v>
      </c>
      <c r="B1234" s="24">
        <f t="shared" si="21"/>
        <v>1230</v>
      </c>
      <c r="C1234" s="14" t="s">
        <v>199</v>
      </c>
      <c r="D1234" s="38" t="s">
        <v>267</v>
      </c>
      <c r="E1234" s="9">
        <v>2.395</v>
      </c>
      <c r="F1234" s="9">
        <v>2.17</v>
      </c>
      <c r="G1234" s="9">
        <v>2.2450000000000001</v>
      </c>
      <c r="H1234" s="9">
        <v>2.355</v>
      </c>
      <c r="J1234" s="9"/>
      <c r="K1234" s="9">
        <v>2.19</v>
      </c>
      <c r="L1234" s="9">
        <v>2.12</v>
      </c>
      <c r="M1234" s="9">
        <v>2.06</v>
      </c>
      <c r="N1234" s="9">
        <v>2.06</v>
      </c>
      <c r="O1234" s="9">
        <v>2.069699</v>
      </c>
      <c r="Q1234" s="9">
        <v>2.5249999999999999</v>
      </c>
      <c r="R1234" s="9">
        <v>2.63</v>
      </c>
      <c r="S1234" s="9">
        <v>2.3199999999999998</v>
      </c>
      <c r="T1234" s="14">
        <v>2.2650000000000001</v>
      </c>
      <c r="U1234" s="14">
        <v>2.2650000000000001</v>
      </c>
      <c r="V1234" s="9">
        <v>2.42</v>
      </c>
      <c r="X1234" s="14">
        <v>2.69</v>
      </c>
      <c r="Y1234" s="9">
        <v>2.7949999999999999</v>
      </c>
    </row>
    <row r="1235" spans="1:25" x14ac:dyDescent="0.25">
      <c r="A1235" s="8">
        <v>36476</v>
      </c>
      <c r="B1235" s="24">
        <f t="shared" si="21"/>
        <v>1231</v>
      </c>
      <c r="C1235" s="14" t="s">
        <v>200</v>
      </c>
      <c r="D1235" s="38" t="s">
        <v>267</v>
      </c>
      <c r="E1235" s="9">
        <v>2.1349999999999998</v>
      </c>
      <c r="F1235" s="9">
        <v>1.89</v>
      </c>
      <c r="G1235" s="9">
        <v>1.98</v>
      </c>
      <c r="H1235" s="9">
        <v>2.105</v>
      </c>
      <c r="J1235" s="9"/>
      <c r="K1235" s="9">
        <v>1.96</v>
      </c>
      <c r="L1235" s="9">
        <v>1.845</v>
      </c>
      <c r="M1235" s="9">
        <v>1.81</v>
      </c>
      <c r="N1235" s="9">
        <v>1.905</v>
      </c>
      <c r="O1235" s="9">
        <v>1.9700226000000001</v>
      </c>
      <c r="Q1235" s="9">
        <v>2.25</v>
      </c>
      <c r="R1235" s="9">
        <v>2.33</v>
      </c>
      <c r="S1235" s="9">
        <v>2.085</v>
      </c>
      <c r="T1235" s="14">
        <v>2.0750000000000002</v>
      </c>
      <c r="U1235" s="14">
        <v>2.0449999999999999</v>
      </c>
      <c r="V1235" s="9">
        <v>2.2000000000000002</v>
      </c>
      <c r="X1235" s="14">
        <v>2.3650000000000002</v>
      </c>
      <c r="Y1235" s="9">
        <v>2.4500000000000002</v>
      </c>
    </row>
    <row r="1236" spans="1:25" x14ac:dyDescent="0.25">
      <c r="A1236" s="8">
        <v>36477</v>
      </c>
      <c r="B1236" s="24">
        <f t="shared" si="21"/>
        <v>1232</v>
      </c>
      <c r="C1236" s="14" t="s">
        <v>201</v>
      </c>
      <c r="D1236" s="38" t="s">
        <v>267</v>
      </c>
      <c r="E1236" s="9">
        <v>2.1349999999999998</v>
      </c>
      <c r="F1236" s="9">
        <v>1.89</v>
      </c>
      <c r="G1236" s="9">
        <v>1.98</v>
      </c>
      <c r="H1236" s="9">
        <v>2.105</v>
      </c>
      <c r="J1236" s="9"/>
      <c r="K1236" s="9">
        <v>1.96</v>
      </c>
      <c r="L1236" s="9">
        <v>1.845</v>
      </c>
      <c r="M1236" s="9">
        <v>1.81</v>
      </c>
      <c r="N1236" s="9">
        <v>1.905</v>
      </c>
      <c r="O1236" s="9">
        <v>1.9700226000000001</v>
      </c>
      <c r="Q1236" s="9">
        <v>2.25</v>
      </c>
      <c r="R1236" s="9">
        <v>2.33</v>
      </c>
      <c r="S1236" s="9">
        <v>2.085</v>
      </c>
      <c r="T1236" s="14">
        <v>2.0750000000000002</v>
      </c>
      <c r="U1236" s="14">
        <v>2.0449999999999999</v>
      </c>
      <c r="V1236" s="9">
        <v>2.2000000000000002</v>
      </c>
      <c r="X1236" s="14">
        <v>2.3650000000000002</v>
      </c>
      <c r="Y1236" s="9">
        <v>2.4500000000000002</v>
      </c>
    </row>
    <row r="1237" spans="1:25" x14ac:dyDescent="0.25">
      <c r="A1237" s="8">
        <v>36478</v>
      </c>
      <c r="B1237" s="24">
        <f t="shared" si="21"/>
        <v>1233</v>
      </c>
      <c r="C1237" s="14" t="s">
        <v>202</v>
      </c>
      <c r="D1237" s="38" t="s">
        <v>267</v>
      </c>
      <c r="E1237" s="9">
        <v>2.1349999999999998</v>
      </c>
      <c r="F1237" s="9">
        <v>1.89</v>
      </c>
      <c r="G1237" s="9">
        <v>1.98</v>
      </c>
      <c r="H1237" s="9">
        <v>2.105</v>
      </c>
      <c r="J1237" s="9"/>
      <c r="K1237" s="9">
        <v>1.96</v>
      </c>
      <c r="L1237" s="9">
        <v>1.845</v>
      </c>
      <c r="M1237" s="9">
        <v>1.81</v>
      </c>
      <c r="N1237" s="9">
        <v>1.905</v>
      </c>
      <c r="O1237" s="9">
        <v>1.9700226000000001</v>
      </c>
      <c r="Q1237" s="9">
        <v>2.25</v>
      </c>
      <c r="R1237" s="9">
        <v>2.33</v>
      </c>
      <c r="S1237" s="9">
        <v>2.085</v>
      </c>
      <c r="T1237" s="14">
        <v>2.0750000000000002</v>
      </c>
      <c r="U1237" s="14">
        <v>2.0449999999999999</v>
      </c>
      <c r="V1237" s="9">
        <v>2.2000000000000002</v>
      </c>
      <c r="X1237" s="14">
        <v>2.3650000000000002</v>
      </c>
      <c r="Y1237" s="9">
        <v>2.4500000000000002</v>
      </c>
    </row>
    <row r="1238" spans="1:25" x14ac:dyDescent="0.25">
      <c r="A1238" s="8">
        <v>36479</v>
      </c>
      <c r="B1238" s="24">
        <f t="shared" si="21"/>
        <v>1234</v>
      </c>
      <c r="C1238" s="14" t="s">
        <v>196</v>
      </c>
      <c r="D1238" s="38" t="s">
        <v>267</v>
      </c>
      <c r="E1238" s="9">
        <v>2.31</v>
      </c>
      <c r="F1238" s="9">
        <v>2.0950000000000002</v>
      </c>
      <c r="G1238" s="9">
        <v>2.16</v>
      </c>
      <c r="H1238" s="9">
        <v>2.27</v>
      </c>
      <c r="J1238" s="9"/>
      <c r="K1238" s="9">
        <v>2.14</v>
      </c>
      <c r="L1238" s="9">
        <v>2.02</v>
      </c>
      <c r="M1238" s="9">
        <v>1.95</v>
      </c>
      <c r="N1238" s="9">
        <v>1.855</v>
      </c>
      <c r="O1238" s="9">
        <v>1.8446464000000002</v>
      </c>
      <c r="Q1238" s="9">
        <v>2.4950000000000001</v>
      </c>
      <c r="R1238" s="9">
        <v>2.5099999999999998</v>
      </c>
      <c r="S1238" s="9">
        <v>2.19</v>
      </c>
      <c r="T1238" s="14">
        <v>2.23</v>
      </c>
      <c r="U1238" s="14">
        <v>2.23</v>
      </c>
      <c r="V1238" s="9">
        <v>2.35</v>
      </c>
      <c r="X1238" s="14">
        <v>2.6949999999999998</v>
      </c>
      <c r="Y1238" s="9">
        <v>2.8650000000000002</v>
      </c>
    </row>
    <row r="1239" spans="1:25" x14ac:dyDescent="0.25">
      <c r="A1239" s="8">
        <v>36480</v>
      </c>
      <c r="B1239" s="24">
        <f t="shared" si="21"/>
        <v>1235</v>
      </c>
      <c r="C1239" s="14" t="s">
        <v>197</v>
      </c>
      <c r="D1239" s="38" t="s">
        <v>267</v>
      </c>
      <c r="E1239" s="9">
        <v>2.23</v>
      </c>
      <c r="F1239" s="9">
        <v>2</v>
      </c>
      <c r="G1239" s="9">
        <v>2.0699999999999998</v>
      </c>
      <c r="H1239" s="9">
        <v>2.1850000000000001</v>
      </c>
      <c r="J1239" s="9"/>
      <c r="K1239" s="9">
        <v>2.08</v>
      </c>
      <c r="L1239" s="9">
        <v>1.95</v>
      </c>
      <c r="M1239" s="9">
        <v>1.895</v>
      </c>
      <c r="N1239" s="9">
        <v>1.855</v>
      </c>
      <c r="O1239" s="9">
        <v>1.861653</v>
      </c>
      <c r="Q1239" s="9">
        <v>2.4350000000000001</v>
      </c>
      <c r="R1239" s="9">
        <v>2.4500000000000002</v>
      </c>
      <c r="S1239" s="9">
        <v>2.165</v>
      </c>
      <c r="T1239" s="14">
        <v>2.12</v>
      </c>
      <c r="U1239" s="14">
        <v>2.12</v>
      </c>
      <c r="V1239" s="9">
        <v>2.2650000000000001</v>
      </c>
      <c r="X1239" s="14">
        <v>2.69</v>
      </c>
      <c r="Y1239" s="9">
        <v>2.9249999999999998</v>
      </c>
    </row>
    <row r="1240" spans="1:25" x14ac:dyDescent="0.25">
      <c r="A1240" s="8">
        <v>36481</v>
      </c>
      <c r="B1240" s="24">
        <f t="shared" si="21"/>
        <v>1236</v>
      </c>
      <c r="C1240" s="14" t="s">
        <v>198</v>
      </c>
      <c r="D1240" s="38" t="s">
        <v>267</v>
      </c>
      <c r="E1240" s="9">
        <v>2.2400000000000002</v>
      </c>
      <c r="F1240" s="9">
        <v>2.0499999999999998</v>
      </c>
      <c r="G1240" s="9">
        <v>2.1</v>
      </c>
      <c r="H1240" s="9">
        <v>2.1949999999999998</v>
      </c>
      <c r="J1240" s="9"/>
      <c r="K1240" s="9">
        <v>2.0950000000000002</v>
      </c>
      <c r="L1240" s="9">
        <v>2.0150000000000001</v>
      </c>
      <c r="M1240" s="9">
        <v>1.96</v>
      </c>
      <c r="N1240" s="9">
        <v>1.9450000000000001</v>
      </c>
      <c r="O1240" s="9">
        <v>1.9662151577499998</v>
      </c>
      <c r="Q1240" s="9">
        <v>2.3849999999999998</v>
      </c>
      <c r="R1240" s="9">
        <v>2.4700000000000002</v>
      </c>
      <c r="S1240" s="9">
        <v>2.2200000000000002</v>
      </c>
      <c r="T1240" s="14">
        <v>2.1549999999999998</v>
      </c>
      <c r="U1240" s="14">
        <v>2.16</v>
      </c>
      <c r="V1240" s="9">
        <v>2.2850000000000001</v>
      </c>
      <c r="X1240" s="14">
        <v>2.65</v>
      </c>
      <c r="Y1240" s="9">
        <v>2.89</v>
      </c>
    </row>
    <row r="1241" spans="1:25" x14ac:dyDescent="0.25">
      <c r="A1241" s="8">
        <v>36482</v>
      </c>
      <c r="B1241" s="24">
        <f t="shared" si="21"/>
        <v>1237</v>
      </c>
      <c r="C1241" s="14" t="s">
        <v>199</v>
      </c>
      <c r="D1241" s="38" t="s">
        <v>267</v>
      </c>
      <c r="E1241" s="9">
        <v>2.2200000000000002</v>
      </c>
      <c r="F1241" s="9">
        <v>2.0649999999999999</v>
      </c>
      <c r="G1241" s="9">
        <v>2.1</v>
      </c>
      <c r="H1241" s="9">
        <v>2.2000000000000002</v>
      </c>
      <c r="J1241" s="9"/>
      <c r="K1241" s="9">
        <v>2.105</v>
      </c>
      <c r="L1241" s="9">
        <v>2.0449999999999999</v>
      </c>
      <c r="M1241" s="9">
        <v>2.02</v>
      </c>
      <c r="N1241" s="9">
        <v>1.9850000000000001</v>
      </c>
      <c r="O1241" s="9">
        <v>2.0319932999999999</v>
      </c>
      <c r="Q1241" s="9">
        <v>2.3250000000000002</v>
      </c>
      <c r="R1241" s="9">
        <v>2.48</v>
      </c>
      <c r="S1241" s="9">
        <v>2.2650000000000001</v>
      </c>
      <c r="T1241" s="14">
        <v>2.1850000000000001</v>
      </c>
      <c r="U1241" s="14">
        <v>2.1850000000000001</v>
      </c>
      <c r="V1241" s="9">
        <v>2.27</v>
      </c>
      <c r="X1241" s="14">
        <v>2.5</v>
      </c>
      <c r="Y1241" s="9">
        <v>2.6549999999999998</v>
      </c>
    </row>
    <row r="1242" spans="1:25" x14ac:dyDescent="0.25">
      <c r="A1242" s="8">
        <v>36483</v>
      </c>
      <c r="B1242" s="24">
        <f t="shared" si="21"/>
        <v>1238</v>
      </c>
      <c r="C1242" s="14" t="s">
        <v>200</v>
      </c>
      <c r="D1242" s="38" t="s">
        <v>267</v>
      </c>
      <c r="E1242" s="9">
        <v>2.15</v>
      </c>
      <c r="F1242" s="9">
        <v>2.0150000000000001</v>
      </c>
      <c r="G1242" s="9">
        <v>2.0299999999999998</v>
      </c>
      <c r="H1242" s="9">
        <v>2.125</v>
      </c>
      <c r="J1242" s="9"/>
      <c r="K1242" s="9">
        <v>2.0750000000000002</v>
      </c>
      <c r="L1242" s="9">
        <v>2.0049999999999999</v>
      </c>
      <c r="M1242" s="9">
        <v>2</v>
      </c>
      <c r="N1242" s="9">
        <v>2</v>
      </c>
      <c r="O1242" s="9">
        <v>1.9988874000000001</v>
      </c>
      <c r="Q1242" s="9">
        <v>2.2850000000000001</v>
      </c>
      <c r="R1242" s="9">
        <v>2.44</v>
      </c>
      <c r="S1242" s="9">
        <v>2.3250000000000002</v>
      </c>
      <c r="T1242" s="14">
        <v>2.1</v>
      </c>
      <c r="U1242" s="14">
        <v>2.11</v>
      </c>
      <c r="V1242" s="9">
        <v>2.1949999999999998</v>
      </c>
      <c r="X1242" s="14">
        <v>2.3450000000000002</v>
      </c>
      <c r="Y1242" s="9">
        <v>2.395</v>
      </c>
    </row>
    <row r="1243" spans="1:25" x14ac:dyDescent="0.25">
      <c r="A1243" s="8">
        <v>36484</v>
      </c>
      <c r="B1243" s="24">
        <f t="shared" si="21"/>
        <v>1239</v>
      </c>
      <c r="C1243" s="14" t="s">
        <v>201</v>
      </c>
      <c r="D1243" s="38" t="s">
        <v>267</v>
      </c>
      <c r="E1243" s="9">
        <v>2.15</v>
      </c>
      <c r="F1243" s="9">
        <v>2.0150000000000001</v>
      </c>
      <c r="G1243" s="9">
        <v>2.0299999999999998</v>
      </c>
      <c r="H1243" s="9">
        <v>2.125</v>
      </c>
      <c r="J1243" s="9"/>
      <c r="K1243" s="9">
        <v>2.0750000000000002</v>
      </c>
      <c r="L1243" s="9">
        <v>2.0049999999999999</v>
      </c>
      <c r="M1243" s="9">
        <v>2</v>
      </c>
      <c r="N1243" s="9">
        <v>2</v>
      </c>
      <c r="O1243" s="9">
        <v>1.9988874000000001</v>
      </c>
      <c r="Q1243" s="9">
        <v>2.2850000000000001</v>
      </c>
      <c r="R1243" s="9">
        <v>2.44</v>
      </c>
      <c r="S1243" s="9">
        <v>2.3250000000000002</v>
      </c>
      <c r="T1243" s="14">
        <v>2.1</v>
      </c>
      <c r="U1243" s="14">
        <v>2.11</v>
      </c>
      <c r="V1243" s="9">
        <v>2.1949999999999998</v>
      </c>
      <c r="X1243" s="14">
        <v>2.3450000000000002</v>
      </c>
      <c r="Y1243" s="9">
        <v>2.395</v>
      </c>
    </row>
    <row r="1244" spans="1:25" x14ac:dyDescent="0.25">
      <c r="A1244" s="8">
        <v>36485</v>
      </c>
      <c r="B1244" s="24">
        <f t="shared" si="21"/>
        <v>1240</v>
      </c>
      <c r="C1244" s="14" t="s">
        <v>202</v>
      </c>
      <c r="D1244" s="38" t="s">
        <v>267</v>
      </c>
      <c r="E1244" s="9">
        <v>2.15</v>
      </c>
      <c r="F1244" s="9">
        <v>2.0150000000000001</v>
      </c>
      <c r="G1244" s="9">
        <v>2.0299999999999998</v>
      </c>
      <c r="H1244" s="9">
        <v>2.125</v>
      </c>
      <c r="J1244" s="9"/>
      <c r="K1244" s="9">
        <v>2.0750000000000002</v>
      </c>
      <c r="L1244" s="9">
        <v>2.0049999999999999</v>
      </c>
      <c r="M1244" s="9">
        <v>2</v>
      </c>
      <c r="N1244" s="9">
        <v>2</v>
      </c>
      <c r="O1244" s="9">
        <v>1.9988874000000001</v>
      </c>
      <c r="Q1244" s="9">
        <v>2.2850000000000001</v>
      </c>
      <c r="R1244" s="9">
        <v>2.44</v>
      </c>
      <c r="S1244" s="9">
        <v>2.3250000000000002</v>
      </c>
      <c r="T1244" s="14">
        <v>2.1</v>
      </c>
      <c r="U1244" s="14">
        <v>2.11</v>
      </c>
      <c r="V1244" s="9">
        <v>2.1949999999999998</v>
      </c>
      <c r="X1244" s="14">
        <v>2.3450000000000002</v>
      </c>
      <c r="Y1244" s="9">
        <v>2.395</v>
      </c>
    </row>
    <row r="1245" spans="1:25" x14ac:dyDescent="0.25">
      <c r="A1245" s="8">
        <v>36486</v>
      </c>
      <c r="B1245" s="24">
        <f t="shared" si="21"/>
        <v>1241</v>
      </c>
      <c r="C1245" s="14" t="s">
        <v>196</v>
      </c>
      <c r="D1245" s="38" t="s">
        <v>267</v>
      </c>
      <c r="E1245" s="9">
        <v>2.0350000000000001</v>
      </c>
      <c r="F1245" s="9">
        <v>1.98</v>
      </c>
      <c r="G1245" s="9">
        <v>1.9650000000000001</v>
      </c>
      <c r="H1245" s="9">
        <v>2.02</v>
      </c>
      <c r="J1245" s="9"/>
      <c r="K1245" s="9">
        <v>1.97</v>
      </c>
      <c r="L1245" s="9">
        <v>2</v>
      </c>
      <c r="M1245" s="9">
        <v>1.92</v>
      </c>
      <c r="N1245" s="9">
        <v>1.915</v>
      </c>
      <c r="O1245" s="9">
        <v>1.8148743000000001</v>
      </c>
      <c r="Q1245" s="9">
        <v>2.14</v>
      </c>
      <c r="R1245" s="9">
        <v>2.4300000000000002</v>
      </c>
      <c r="S1245" s="9">
        <v>2.2799999999999998</v>
      </c>
      <c r="T1245" s="14">
        <v>2.04</v>
      </c>
      <c r="U1245" s="14">
        <v>2.0449999999999999</v>
      </c>
      <c r="V1245" s="9">
        <v>2.0699999999999998</v>
      </c>
      <c r="X1245" s="14">
        <v>2.2000000000000002</v>
      </c>
      <c r="Y1245" s="9">
        <v>2.2650000000000001</v>
      </c>
    </row>
    <row r="1246" spans="1:25" x14ac:dyDescent="0.25">
      <c r="A1246" s="8">
        <v>36487</v>
      </c>
      <c r="B1246" s="24">
        <f t="shared" si="21"/>
        <v>1242</v>
      </c>
      <c r="C1246" s="14" t="s">
        <v>197</v>
      </c>
      <c r="D1246" s="38" t="s">
        <v>267</v>
      </c>
      <c r="E1246" s="9">
        <v>1.99</v>
      </c>
      <c r="F1246" s="9">
        <v>2.0249999999999999</v>
      </c>
      <c r="G1246" s="9">
        <v>2.0099999999999998</v>
      </c>
      <c r="H1246" s="9">
        <v>2.0350000000000001</v>
      </c>
      <c r="J1246" s="9"/>
      <c r="K1246" s="9">
        <v>2.0049999999999999</v>
      </c>
      <c r="L1246" s="9">
        <v>2.0249999999999999</v>
      </c>
      <c r="M1246" s="9">
        <v>1.99</v>
      </c>
      <c r="N1246" s="9">
        <v>1.9650000000000001</v>
      </c>
      <c r="O1246" s="9">
        <v>1.868827</v>
      </c>
      <c r="Q1246" s="9">
        <v>2.0649999999999999</v>
      </c>
      <c r="R1246" s="9">
        <v>2.4700000000000002</v>
      </c>
      <c r="S1246" s="9">
        <v>2.33</v>
      </c>
      <c r="T1246" s="14">
        <v>2.06</v>
      </c>
      <c r="U1246" s="14">
        <v>2.0499999999999998</v>
      </c>
      <c r="V1246" s="9">
        <v>2.0750000000000002</v>
      </c>
      <c r="X1246" s="14">
        <v>2.1549999999999998</v>
      </c>
      <c r="Y1246" s="9">
        <v>2.1949999999999998</v>
      </c>
    </row>
    <row r="1247" spans="1:25" x14ac:dyDescent="0.25">
      <c r="A1247" s="8">
        <v>36488</v>
      </c>
      <c r="B1247" s="24">
        <f t="shared" si="21"/>
        <v>1243</v>
      </c>
      <c r="C1247" s="14" t="s">
        <v>198</v>
      </c>
      <c r="D1247" s="38" t="s">
        <v>267</v>
      </c>
      <c r="E1247" s="9">
        <v>1.9350000000000001</v>
      </c>
      <c r="F1247" s="9">
        <v>1.9</v>
      </c>
      <c r="G1247" s="9">
        <v>1.9</v>
      </c>
      <c r="H1247" s="9">
        <v>1.95</v>
      </c>
      <c r="J1247" s="9"/>
      <c r="K1247" s="9">
        <v>1.96</v>
      </c>
      <c r="L1247" s="9">
        <v>1.9</v>
      </c>
      <c r="M1247" s="9">
        <v>1.925</v>
      </c>
      <c r="N1247" s="9">
        <v>1.99</v>
      </c>
      <c r="O1247" s="9">
        <v>1.8939360000000001</v>
      </c>
      <c r="Q1247" s="9">
        <v>2.0649999999999999</v>
      </c>
      <c r="R1247" s="9">
        <v>2.35</v>
      </c>
      <c r="S1247" s="9">
        <v>2.2799999999999998</v>
      </c>
      <c r="T1247" s="14">
        <v>2</v>
      </c>
      <c r="U1247" s="14">
        <v>2.0049999999999999</v>
      </c>
      <c r="V1247" s="9">
        <v>2.0499999999999998</v>
      </c>
      <c r="X1247" s="14">
        <v>2.125</v>
      </c>
      <c r="Y1247" s="9">
        <v>2.165</v>
      </c>
    </row>
    <row r="1248" spans="1:25" x14ac:dyDescent="0.25">
      <c r="A1248" s="8">
        <v>36489</v>
      </c>
      <c r="B1248" s="24">
        <f t="shared" si="21"/>
        <v>1244</v>
      </c>
      <c r="C1248" s="14" t="s">
        <v>199</v>
      </c>
      <c r="D1248" s="38" t="s">
        <v>267</v>
      </c>
      <c r="E1248" s="9">
        <v>1.9350000000000001</v>
      </c>
      <c r="F1248" s="9">
        <v>1.9</v>
      </c>
      <c r="G1248" s="9">
        <v>1.9</v>
      </c>
      <c r="H1248" s="9">
        <v>1.95</v>
      </c>
      <c r="J1248" s="9"/>
      <c r="K1248" s="9">
        <v>1.96</v>
      </c>
      <c r="L1248" s="9">
        <v>1.9</v>
      </c>
      <c r="M1248" s="9">
        <v>1.925</v>
      </c>
      <c r="N1248" s="9">
        <v>1.99</v>
      </c>
      <c r="O1248" s="9">
        <v>1.8939360000000001</v>
      </c>
      <c r="Q1248" s="9">
        <v>2.0649999999999999</v>
      </c>
      <c r="R1248" s="9">
        <v>2.35</v>
      </c>
      <c r="S1248" s="9">
        <v>2.2799999999999998</v>
      </c>
      <c r="T1248" s="14">
        <v>2</v>
      </c>
      <c r="U1248" s="14">
        <v>2.0049999999999999</v>
      </c>
      <c r="V1248" s="9">
        <v>2.0499999999999998</v>
      </c>
      <c r="X1248" s="14">
        <v>2.125</v>
      </c>
      <c r="Y1248" s="9">
        <v>2.165</v>
      </c>
    </row>
    <row r="1249" spans="1:31" x14ac:dyDescent="0.25">
      <c r="A1249" s="8">
        <v>36490</v>
      </c>
      <c r="B1249" s="24">
        <f t="shared" si="21"/>
        <v>1245</v>
      </c>
      <c r="C1249" s="14" t="s">
        <v>200</v>
      </c>
      <c r="D1249" s="38" t="s">
        <v>267</v>
      </c>
      <c r="E1249" s="9">
        <v>1.9350000000000001</v>
      </c>
      <c r="F1249" s="9">
        <v>1.9</v>
      </c>
      <c r="G1249" s="9">
        <v>1.9</v>
      </c>
      <c r="H1249" s="9">
        <v>1.95</v>
      </c>
      <c r="J1249" s="9"/>
      <c r="K1249" s="9">
        <v>1.96</v>
      </c>
      <c r="L1249" s="9">
        <v>1.9</v>
      </c>
      <c r="M1249" s="9">
        <v>1.925</v>
      </c>
      <c r="N1249" s="9">
        <v>1.99</v>
      </c>
      <c r="O1249" s="9">
        <v>1.8939360000000001</v>
      </c>
      <c r="Q1249" s="9">
        <v>2.0649999999999999</v>
      </c>
      <c r="R1249" s="9">
        <v>2.35</v>
      </c>
      <c r="S1249" s="9">
        <v>2.2799999999999998</v>
      </c>
      <c r="T1249" s="14">
        <v>2</v>
      </c>
      <c r="U1249" s="14">
        <v>2.0049999999999999</v>
      </c>
      <c r="V1249" s="9">
        <v>2.0499999999999998</v>
      </c>
      <c r="X1249" s="14">
        <v>2.125</v>
      </c>
      <c r="Y1249" s="9">
        <v>2.165</v>
      </c>
    </row>
    <row r="1250" spans="1:31" x14ac:dyDescent="0.25">
      <c r="A1250" s="8">
        <v>36491</v>
      </c>
      <c r="B1250" s="24">
        <f t="shared" si="21"/>
        <v>1246</v>
      </c>
      <c r="C1250" s="14" t="s">
        <v>201</v>
      </c>
      <c r="D1250" s="38" t="s">
        <v>267</v>
      </c>
      <c r="E1250" s="9">
        <v>1.9350000000000001</v>
      </c>
      <c r="F1250" s="9">
        <v>1.9</v>
      </c>
      <c r="G1250" s="9">
        <v>1.9</v>
      </c>
      <c r="H1250" s="9">
        <v>1.95</v>
      </c>
      <c r="J1250" s="9"/>
      <c r="K1250" s="9">
        <v>1.96</v>
      </c>
      <c r="L1250" s="9">
        <v>1.9</v>
      </c>
      <c r="M1250" s="9">
        <v>1.925</v>
      </c>
      <c r="N1250" s="9">
        <v>1.99</v>
      </c>
      <c r="O1250" s="9">
        <v>1.8939360000000001</v>
      </c>
      <c r="Q1250" s="9">
        <v>2.0649999999999999</v>
      </c>
      <c r="R1250" s="9">
        <v>2.35</v>
      </c>
      <c r="S1250" s="9">
        <v>2.2799999999999998</v>
      </c>
      <c r="T1250" s="14">
        <v>2</v>
      </c>
      <c r="U1250" s="14">
        <v>2.0049999999999999</v>
      </c>
      <c r="V1250" s="9">
        <v>2.0499999999999998</v>
      </c>
      <c r="X1250" s="14">
        <v>2.125</v>
      </c>
      <c r="Y1250" s="9">
        <v>2.165</v>
      </c>
    </row>
    <row r="1251" spans="1:31" x14ac:dyDescent="0.25">
      <c r="A1251" s="8">
        <v>36492</v>
      </c>
      <c r="B1251" s="24">
        <f t="shared" si="21"/>
        <v>1247</v>
      </c>
      <c r="C1251" s="14" t="s">
        <v>202</v>
      </c>
      <c r="D1251" s="38" t="s">
        <v>267</v>
      </c>
      <c r="E1251" s="9">
        <v>1.9350000000000001</v>
      </c>
      <c r="F1251" s="9">
        <v>1.9</v>
      </c>
      <c r="G1251" s="9">
        <v>1.9</v>
      </c>
      <c r="H1251" s="9">
        <v>1.95</v>
      </c>
      <c r="J1251" s="9"/>
      <c r="K1251" s="9">
        <v>1.96</v>
      </c>
      <c r="L1251" s="9">
        <v>1.9</v>
      </c>
      <c r="M1251" s="9">
        <v>1.925</v>
      </c>
      <c r="N1251" s="9">
        <v>1.99</v>
      </c>
      <c r="O1251" s="9">
        <v>1.8939360000000001</v>
      </c>
      <c r="Q1251" s="9">
        <v>2.0649999999999999</v>
      </c>
      <c r="R1251" s="9">
        <v>2.35</v>
      </c>
      <c r="S1251" s="9">
        <v>2.2799999999999998</v>
      </c>
      <c r="T1251" s="14">
        <v>2</v>
      </c>
      <c r="U1251" s="14">
        <v>2.0049999999999999</v>
      </c>
      <c r="V1251" s="9">
        <v>2.0499999999999998</v>
      </c>
      <c r="X1251" s="14">
        <v>2.125</v>
      </c>
      <c r="Y1251" s="9">
        <v>2.165</v>
      </c>
    </row>
    <row r="1252" spans="1:31" x14ac:dyDescent="0.25">
      <c r="A1252" s="8">
        <v>36493</v>
      </c>
      <c r="B1252" s="24">
        <f t="shared" si="21"/>
        <v>1248</v>
      </c>
      <c r="C1252" s="14" t="s">
        <v>196</v>
      </c>
      <c r="D1252" s="38" t="s">
        <v>267</v>
      </c>
      <c r="E1252" s="9">
        <v>2.2050000000000001</v>
      </c>
      <c r="F1252" s="9">
        <v>2.0649999999999999</v>
      </c>
      <c r="G1252" s="9">
        <v>2.08</v>
      </c>
      <c r="H1252" s="9">
        <v>2.2050000000000001</v>
      </c>
      <c r="J1252" s="9"/>
      <c r="K1252" s="9">
        <v>2.15</v>
      </c>
      <c r="L1252" s="9">
        <v>2.085</v>
      </c>
      <c r="M1252" s="9">
        <v>1.9750000000000001</v>
      </c>
      <c r="N1252" s="9">
        <v>1.98</v>
      </c>
      <c r="O1252" s="9">
        <v>1.9198046000000002</v>
      </c>
      <c r="Q1252" s="9">
        <v>2.415</v>
      </c>
      <c r="R1252" s="9">
        <v>2.4649999999999999</v>
      </c>
      <c r="S1252" s="9">
        <v>2.31</v>
      </c>
      <c r="T1252" s="14">
        <v>2.17</v>
      </c>
      <c r="U1252" s="14">
        <v>2.165</v>
      </c>
      <c r="V1252" s="9">
        <v>2.2549999999999999</v>
      </c>
      <c r="X1252" s="14">
        <v>2.6749999999999998</v>
      </c>
      <c r="Y1252" s="9">
        <v>2.8250000000000002</v>
      </c>
    </row>
    <row r="1253" spans="1:31" x14ac:dyDescent="0.25">
      <c r="A1253" s="8">
        <v>36494</v>
      </c>
      <c r="B1253" s="24">
        <f t="shared" si="21"/>
        <v>1249</v>
      </c>
      <c r="C1253" s="14" t="s">
        <v>197</v>
      </c>
      <c r="D1253" s="38" t="s">
        <v>268</v>
      </c>
      <c r="E1253" s="9">
        <v>2.2149999999999999</v>
      </c>
      <c r="F1253" s="9">
        <v>2.11</v>
      </c>
      <c r="G1253" s="9">
        <v>2.15</v>
      </c>
      <c r="H1253" s="9">
        <v>2.2149999999999999</v>
      </c>
      <c r="J1253" s="9"/>
      <c r="K1253" s="9">
        <v>2.1</v>
      </c>
      <c r="L1253" s="9">
        <v>2.12</v>
      </c>
      <c r="M1253" s="9">
        <v>2.08</v>
      </c>
      <c r="N1253" s="9">
        <v>2.0350000000000001</v>
      </c>
      <c r="O1253" s="9">
        <v>2.0015460000000003</v>
      </c>
      <c r="Q1253" s="9">
        <v>2.35</v>
      </c>
      <c r="R1253" s="9">
        <v>2.44</v>
      </c>
      <c r="S1253" s="9">
        <v>2.34</v>
      </c>
      <c r="T1253" s="14">
        <v>2.1349999999999998</v>
      </c>
      <c r="U1253" s="14">
        <v>2.125</v>
      </c>
      <c r="V1253" s="9">
        <v>2.15</v>
      </c>
      <c r="X1253" s="14">
        <v>3.0649999999999999</v>
      </c>
      <c r="Y1253" s="9">
        <v>4.0049999999999999</v>
      </c>
    </row>
    <row r="1254" spans="1:31" x14ac:dyDescent="0.25">
      <c r="A1254" s="8">
        <v>36495</v>
      </c>
      <c r="B1254" s="24">
        <f t="shared" si="21"/>
        <v>1250</v>
      </c>
      <c r="C1254" s="14" t="s">
        <v>198</v>
      </c>
      <c r="D1254" s="38" t="s">
        <v>268</v>
      </c>
      <c r="E1254" s="9">
        <v>2.17</v>
      </c>
      <c r="F1254" s="9">
        <v>2.0649999999999999</v>
      </c>
      <c r="G1254" s="9">
        <v>2.09</v>
      </c>
      <c r="H1254" s="9">
        <v>2.14</v>
      </c>
      <c r="J1254" s="9"/>
      <c r="K1254" s="9">
        <v>2.0699999999999998</v>
      </c>
      <c r="L1254" s="9">
        <v>2.06</v>
      </c>
      <c r="M1254" s="9">
        <v>2.04</v>
      </c>
      <c r="N1254" s="9">
        <v>2.0249999999999999</v>
      </c>
      <c r="O1254" s="9">
        <v>1.9455888000000001</v>
      </c>
      <c r="Q1254" s="9">
        <v>2.2799999999999998</v>
      </c>
      <c r="R1254" s="9">
        <v>2.415</v>
      </c>
      <c r="S1254" s="9">
        <v>2.3149999999999999</v>
      </c>
      <c r="T1254" s="14">
        <v>2.08</v>
      </c>
      <c r="U1254" s="14">
        <v>2.085</v>
      </c>
      <c r="V1254" s="9">
        <v>2.1549999999999998</v>
      </c>
      <c r="X1254" s="14">
        <v>2.91</v>
      </c>
      <c r="Y1254" s="9">
        <v>3.4</v>
      </c>
    </row>
    <row r="1255" spans="1:31" x14ac:dyDescent="0.25">
      <c r="A1255" s="8">
        <v>36496</v>
      </c>
      <c r="B1255" s="24">
        <f t="shared" si="21"/>
        <v>1251</v>
      </c>
      <c r="C1255" s="14" t="s">
        <v>199</v>
      </c>
      <c r="D1255" s="38" t="s">
        <v>268</v>
      </c>
      <c r="E1255" s="9">
        <v>2.1749999999999998</v>
      </c>
      <c r="F1255" s="9">
        <v>2.0449999999999999</v>
      </c>
      <c r="G1255" s="9">
        <v>2.0699999999999998</v>
      </c>
      <c r="H1255" s="9">
        <v>2.16</v>
      </c>
      <c r="J1255" s="9"/>
      <c r="K1255" s="9">
        <v>2.085</v>
      </c>
      <c r="L1255" s="9">
        <v>2.0449999999999999</v>
      </c>
      <c r="M1255" s="9">
        <v>2.0049999999999999</v>
      </c>
      <c r="N1255" s="9">
        <v>1.9950000000000001</v>
      </c>
      <c r="O1255" s="9">
        <v>1.9505472999999998</v>
      </c>
      <c r="Q1255" s="9">
        <v>2.2999999999999998</v>
      </c>
      <c r="R1255" s="9">
        <v>2.3650000000000002</v>
      </c>
      <c r="S1255" s="9">
        <v>2.2400000000000002</v>
      </c>
      <c r="T1255" s="14">
        <v>2.09</v>
      </c>
      <c r="U1255" s="14">
        <v>2.1</v>
      </c>
      <c r="V1255" s="9">
        <v>2.19</v>
      </c>
      <c r="X1255" s="14">
        <v>2.56</v>
      </c>
      <c r="Y1255" s="9">
        <v>3.0550000000000002</v>
      </c>
    </row>
    <row r="1256" spans="1:31" x14ac:dyDescent="0.25">
      <c r="A1256" s="8">
        <v>36497</v>
      </c>
      <c r="B1256" s="24">
        <f t="shared" si="21"/>
        <v>1252</v>
      </c>
      <c r="C1256" s="14" t="s">
        <v>200</v>
      </c>
      <c r="D1256" s="38" t="s">
        <v>268</v>
      </c>
      <c r="E1256" s="9">
        <v>2.17</v>
      </c>
      <c r="F1256" s="9">
        <v>2.0299999999999998</v>
      </c>
      <c r="G1256" s="9">
        <v>2.0699999999999998</v>
      </c>
      <c r="H1256" s="9">
        <v>2.1549999999999998</v>
      </c>
      <c r="J1256" s="9"/>
      <c r="K1256" s="9">
        <v>2.1</v>
      </c>
      <c r="L1256" s="9">
        <v>2.02</v>
      </c>
      <c r="M1256" s="9">
        <v>1.9950000000000001</v>
      </c>
      <c r="N1256" s="9">
        <v>1.98</v>
      </c>
      <c r="O1256" s="9">
        <v>1.925586</v>
      </c>
      <c r="Q1256" s="9">
        <v>2.3050000000000002</v>
      </c>
      <c r="R1256" s="9">
        <v>2.335</v>
      </c>
      <c r="S1256" s="9">
        <v>2.2349999999999999</v>
      </c>
      <c r="T1256" s="14">
        <v>2.085</v>
      </c>
      <c r="U1256" s="14">
        <v>2.09</v>
      </c>
      <c r="V1256" s="9">
        <v>2.17</v>
      </c>
      <c r="X1256" s="14">
        <v>2.4449999999999998</v>
      </c>
      <c r="Y1256" s="9">
        <v>2.5249999999999999</v>
      </c>
    </row>
    <row r="1257" spans="1:31" x14ac:dyDescent="0.25">
      <c r="A1257" s="8">
        <v>36498</v>
      </c>
      <c r="B1257" s="24">
        <f t="shared" si="21"/>
        <v>1253</v>
      </c>
      <c r="C1257" s="14" t="s">
        <v>201</v>
      </c>
      <c r="D1257" s="38" t="s">
        <v>268</v>
      </c>
      <c r="E1257" s="9">
        <v>2.17</v>
      </c>
      <c r="F1257" s="9">
        <v>2.0299999999999998</v>
      </c>
      <c r="G1257" s="9">
        <v>2.0699999999999998</v>
      </c>
      <c r="H1257" s="9">
        <v>2.1549999999999998</v>
      </c>
      <c r="J1257" s="9"/>
      <c r="K1257" s="9">
        <v>2.1</v>
      </c>
      <c r="L1257" s="9">
        <v>2.02</v>
      </c>
      <c r="M1257" s="9">
        <v>1.9950000000000001</v>
      </c>
      <c r="N1257" s="9">
        <v>1.98</v>
      </c>
      <c r="O1257" s="9">
        <v>1.925586</v>
      </c>
      <c r="Q1257" s="9">
        <v>2.3050000000000002</v>
      </c>
      <c r="R1257" s="9">
        <v>2.335</v>
      </c>
      <c r="S1257" s="9">
        <v>2.2349999999999999</v>
      </c>
      <c r="T1257" s="14">
        <v>2.085</v>
      </c>
      <c r="U1257" s="14">
        <v>2.09</v>
      </c>
      <c r="V1257" s="9">
        <v>2.17</v>
      </c>
      <c r="X1257" s="14">
        <v>2.4449999999999998</v>
      </c>
      <c r="Y1257" s="9">
        <v>2.5249999999999999</v>
      </c>
    </row>
    <row r="1258" spans="1:31" x14ac:dyDescent="0.25">
      <c r="A1258" s="8">
        <v>36499</v>
      </c>
      <c r="B1258" s="24">
        <f t="shared" si="21"/>
        <v>1254</v>
      </c>
      <c r="C1258" s="14" t="s">
        <v>202</v>
      </c>
      <c r="D1258" s="38" t="s">
        <v>268</v>
      </c>
      <c r="E1258" s="9">
        <v>2.17</v>
      </c>
      <c r="F1258" s="9">
        <v>2.0299999999999998</v>
      </c>
      <c r="G1258" s="9">
        <v>2.0699999999999998</v>
      </c>
      <c r="H1258" s="9">
        <v>2.1549999999999998</v>
      </c>
      <c r="J1258" s="9"/>
      <c r="K1258" s="9">
        <v>2.1</v>
      </c>
      <c r="L1258" s="9">
        <v>2.02</v>
      </c>
      <c r="M1258" s="9">
        <v>1.9950000000000001</v>
      </c>
      <c r="N1258" s="9">
        <v>1.98</v>
      </c>
      <c r="O1258" s="9">
        <v>1.925586</v>
      </c>
      <c r="Q1258" s="9">
        <v>2.3050000000000002</v>
      </c>
      <c r="R1258" s="9">
        <v>2.335</v>
      </c>
      <c r="S1258" s="9">
        <v>2.2349999999999999</v>
      </c>
      <c r="T1258" s="14">
        <v>2.085</v>
      </c>
      <c r="U1258" s="14">
        <v>2.09</v>
      </c>
      <c r="V1258" s="9">
        <v>2.17</v>
      </c>
      <c r="X1258" s="14">
        <v>2.4449999999999998</v>
      </c>
      <c r="Y1258" s="9">
        <v>2.5249999999999999</v>
      </c>
    </row>
    <row r="1259" spans="1:31" x14ac:dyDescent="0.25">
      <c r="A1259" s="8">
        <v>36500</v>
      </c>
      <c r="B1259" s="24">
        <f t="shared" si="21"/>
        <v>1255</v>
      </c>
      <c r="C1259" s="14" t="s">
        <v>196</v>
      </c>
      <c r="D1259" s="38" t="s">
        <v>268</v>
      </c>
      <c r="E1259" s="9">
        <v>2.1800000000000002</v>
      </c>
      <c r="F1259" s="9">
        <v>2.0950000000000002</v>
      </c>
      <c r="G1259" s="9">
        <v>2.0950000000000002</v>
      </c>
      <c r="H1259" s="9">
        <v>2.1850000000000001</v>
      </c>
      <c r="J1259" s="9"/>
      <c r="K1259" s="9">
        <v>2.105</v>
      </c>
      <c r="L1259" s="9">
        <v>2.105</v>
      </c>
      <c r="M1259" s="9">
        <v>2.0449999999999999</v>
      </c>
      <c r="N1259" s="9">
        <v>2.0350000000000001</v>
      </c>
      <c r="O1259" s="9">
        <v>1.8454482000000001</v>
      </c>
      <c r="Q1259" s="9">
        <v>2.27</v>
      </c>
      <c r="R1259" s="9">
        <v>2.3849999999999998</v>
      </c>
      <c r="S1259" s="9">
        <v>2.2749999999999999</v>
      </c>
      <c r="T1259" s="14">
        <v>2.1150000000000002</v>
      </c>
      <c r="U1259" s="14">
        <v>2.1150000000000002</v>
      </c>
      <c r="V1259" s="9">
        <v>2.1850000000000001</v>
      </c>
      <c r="X1259" s="14">
        <v>2.46</v>
      </c>
      <c r="Y1259" s="9">
        <v>2.5449999999999999</v>
      </c>
    </row>
    <row r="1260" spans="1:31" x14ac:dyDescent="0.25">
      <c r="A1260" s="8">
        <v>36501</v>
      </c>
      <c r="B1260" s="24">
        <f t="shared" si="21"/>
        <v>1256</v>
      </c>
      <c r="C1260" s="14" t="s">
        <v>197</v>
      </c>
      <c r="D1260" s="38" t="s">
        <v>268</v>
      </c>
      <c r="E1260" s="9">
        <v>2.165</v>
      </c>
      <c r="F1260" s="9">
        <v>2.14</v>
      </c>
      <c r="G1260" s="9">
        <v>2.15</v>
      </c>
      <c r="H1260" s="9">
        <v>2.1850000000000001</v>
      </c>
      <c r="J1260" s="9"/>
      <c r="K1260" s="9">
        <v>2.0950000000000002</v>
      </c>
      <c r="L1260" s="9">
        <v>2.14</v>
      </c>
      <c r="M1260" s="9">
        <v>2.1</v>
      </c>
      <c r="N1260" s="9">
        <v>2.12</v>
      </c>
      <c r="O1260" s="9">
        <v>1.8776362500000001</v>
      </c>
      <c r="Q1260" s="9">
        <v>2.25</v>
      </c>
      <c r="R1260" s="9">
        <v>2.415</v>
      </c>
      <c r="S1260" s="9">
        <v>2.2949999999999999</v>
      </c>
      <c r="T1260" s="14">
        <v>2.125</v>
      </c>
      <c r="U1260" s="14">
        <v>2.125</v>
      </c>
      <c r="V1260" s="9">
        <v>2.1749999999999998</v>
      </c>
      <c r="X1260" s="14">
        <v>2.4500000000000002</v>
      </c>
      <c r="Y1260" s="9">
        <v>2.5449999999999999</v>
      </c>
    </row>
    <row r="1261" spans="1:31" x14ac:dyDescent="0.25">
      <c r="A1261" s="8">
        <v>36502</v>
      </c>
      <c r="B1261" s="24">
        <f t="shared" si="21"/>
        <v>1257</v>
      </c>
      <c r="C1261" s="14" t="s">
        <v>198</v>
      </c>
      <c r="D1261" s="38" t="s">
        <v>268</v>
      </c>
      <c r="E1261" s="9">
        <v>2.23</v>
      </c>
      <c r="F1261" s="9">
        <v>2.1850000000000001</v>
      </c>
      <c r="G1261" s="9">
        <v>2.19</v>
      </c>
      <c r="H1261" s="9">
        <v>2.2400000000000002</v>
      </c>
      <c r="I1261" s="9"/>
      <c r="J1261" s="9"/>
      <c r="K1261" s="9">
        <v>2.1549999999999998</v>
      </c>
      <c r="L1261" s="9">
        <v>2.1949999999999998</v>
      </c>
      <c r="M1261" s="9">
        <v>2.17</v>
      </c>
      <c r="N1261" s="9">
        <v>2.2149999999999999</v>
      </c>
      <c r="O1261" s="9">
        <v>1.9006247000000001</v>
      </c>
      <c r="P1261" s="9"/>
      <c r="Q1261" s="9">
        <v>2.3250000000000002</v>
      </c>
      <c r="R1261" s="9">
        <v>2.4550000000000001</v>
      </c>
      <c r="S1261" s="9">
        <v>2.37</v>
      </c>
      <c r="T1261" s="9">
        <v>2.1749999999999998</v>
      </c>
      <c r="U1261" s="9">
        <v>2.1749999999999998</v>
      </c>
      <c r="V1261" s="9">
        <v>2.2349999999999999</v>
      </c>
      <c r="W1261" s="9"/>
      <c r="X1261" s="9">
        <v>2.52</v>
      </c>
      <c r="Y1261" s="9">
        <v>2.6</v>
      </c>
      <c r="Z1261" s="9"/>
      <c r="AA1261" s="9"/>
      <c r="AB1261" s="9"/>
      <c r="AC1261" s="9"/>
      <c r="AD1261" s="9"/>
      <c r="AE1261" s="9"/>
    </row>
    <row r="1262" spans="1:31" x14ac:dyDescent="0.25">
      <c r="A1262" s="8">
        <v>36503</v>
      </c>
      <c r="B1262" s="24">
        <f t="shared" si="21"/>
        <v>1258</v>
      </c>
      <c r="C1262" s="14" t="s">
        <v>199</v>
      </c>
      <c r="D1262" s="38" t="s">
        <v>268</v>
      </c>
      <c r="E1262" s="9">
        <v>2.2050000000000001</v>
      </c>
      <c r="F1262" s="9">
        <v>2.1850000000000001</v>
      </c>
      <c r="G1262" s="9">
        <v>2.1850000000000001</v>
      </c>
      <c r="H1262" s="9">
        <v>2.2149999999999999</v>
      </c>
      <c r="I1262" s="9"/>
      <c r="J1262" s="9"/>
      <c r="K1262" s="9">
        <v>2.145</v>
      </c>
      <c r="L1262" s="9">
        <v>2.1949999999999998</v>
      </c>
      <c r="M1262" s="9">
        <v>2.145</v>
      </c>
      <c r="N1262" s="9">
        <v>2.2599999999999998</v>
      </c>
      <c r="O1262" s="9">
        <v>1.9062478500000002</v>
      </c>
      <c r="P1262" s="9"/>
      <c r="Q1262" s="9">
        <v>2.2850000000000001</v>
      </c>
      <c r="R1262" s="9">
        <v>2.4300000000000002</v>
      </c>
      <c r="S1262" s="9">
        <v>2.395</v>
      </c>
      <c r="T1262" s="9">
        <v>2.17</v>
      </c>
      <c r="U1262" s="9">
        <v>2.16</v>
      </c>
      <c r="V1262" s="9">
        <v>2.2250000000000001</v>
      </c>
      <c r="W1262" s="9"/>
      <c r="X1262" s="9">
        <v>2.4950000000000001</v>
      </c>
      <c r="Y1262" s="9">
        <v>2.56</v>
      </c>
      <c r="Z1262" s="9"/>
      <c r="AA1262" s="9"/>
      <c r="AB1262" s="9"/>
      <c r="AC1262" s="9"/>
      <c r="AD1262" s="9"/>
      <c r="AE1262" s="9"/>
    </row>
    <row r="1263" spans="1:31" x14ac:dyDescent="0.25">
      <c r="A1263" s="8">
        <v>36504</v>
      </c>
      <c r="B1263" s="24">
        <f t="shared" si="21"/>
        <v>1259</v>
      </c>
      <c r="C1263" s="14" t="s">
        <v>200</v>
      </c>
      <c r="D1263" s="38" t="s">
        <v>268</v>
      </c>
      <c r="E1263" s="9">
        <v>2.2549999999999999</v>
      </c>
      <c r="F1263" s="9">
        <v>2.17</v>
      </c>
      <c r="G1263" s="9">
        <v>2.1949999999999998</v>
      </c>
      <c r="H1263" s="9">
        <v>2.2549999999999999</v>
      </c>
      <c r="I1263" s="9"/>
      <c r="J1263" s="9"/>
      <c r="K1263" s="9">
        <v>2.17</v>
      </c>
      <c r="L1263" s="9">
        <v>2.17</v>
      </c>
      <c r="M1263" s="9">
        <v>2.16</v>
      </c>
      <c r="N1263" s="9">
        <v>2.3149999999999999</v>
      </c>
      <c r="O1263" s="9">
        <v>1.9755086000000002</v>
      </c>
      <c r="P1263" s="9"/>
      <c r="Q1263" s="9">
        <v>2.36</v>
      </c>
      <c r="R1263" s="9">
        <v>2.4350000000000001</v>
      </c>
      <c r="S1263" s="9">
        <v>2.4</v>
      </c>
      <c r="T1263" s="9">
        <v>2.19</v>
      </c>
      <c r="U1263" s="9">
        <v>2.19</v>
      </c>
      <c r="V1263" s="9">
        <v>2.27</v>
      </c>
      <c r="W1263" s="9"/>
      <c r="X1263" s="9">
        <v>2.5550000000000002</v>
      </c>
      <c r="Y1263" s="9">
        <v>2.64</v>
      </c>
      <c r="Z1263" s="9"/>
      <c r="AA1263" s="9"/>
      <c r="AB1263" s="9"/>
      <c r="AC1263" s="9"/>
      <c r="AD1263" s="9"/>
      <c r="AE1263" s="9"/>
    </row>
    <row r="1264" spans="1:31" x14ac:dyDescent="0.25">
      <c r="A1264" s="8">
        <v>36505</v>
      </c>
      <c r="B1264" s="24">
        <f t="shared" si="21"/>
        <v>1260</v>
      </c>
      <c r="C1264" s="14" t="s">
        <v>201</v>
      </c>
      <c r="D1264" s="38" t="s">
        <v>268</v>
      </c>
      <c r="E1264" s="9">
        <v>2.2549999999999999</v>
      </c>
      <c r="F1264" s="9">
        <v>2.17</v>
      </c>
      <c r="G1264" s="9">
        <v>2.1949999999999998</v>
      </c>
      <c r="H1264" s="9">
        <v>2.2549999999999999</v>
      </c>
      <c r="I1264" s="9"/>
      <c r="K1264" s="9">
        <v>2.17</v>
      </c>
      <c r="L1264" s="9">
        <v>2.17</v>
      </c>
      <c r="M1264" s="9">
        <v>2.16</v>
      </c>
      <c r="N1264" s="9">
        <v>2.3149999999999999</v>
      </c>
      <c r="O1264" s="9">
        <v>1.9755086000000002</v>
      </c>
      <c r="P1264" s="9"/>
      <c r="Q1264" s="9">
        <v>2.36</v>
      </c>
      <c r="R1264" s="9">
        <v>2.4350000000000001</v>
      </c>
      <c r="S1264" s="9">
        <v>2.4</v>
      </c>
      <c r="T1264" s="9">
        <v>2.19</v>
      </c>
      <c r="U1264" s="9">
        <v>2.19</v>
      </c>
      <c r="V1264" s="9">
        <v>2.27</v>
      </c>
      <c r="W1264" s="9"/>
      <c r="X1264" s="9">
        <v>2.5550000000000002</v>
      </c>
      <c r="Y1264" s="9">
        <v>2.64</v>
      </c>
      <c r="Z1264" s="9"/>
      <c r="AA1264" s="9"/>
      <c r="AB1264" s="9"/>
      <c r="AC1264" s="9"/>
      <c r="AD1264" s="9"/>
      <c r="AE1264" s="9"/>
    </row>
    <row r="1265" spans="1:31" x14ac:dyDescent="0.25">
      <c r="A1265" s="8">
        <v>36506</v>
      </c>
      <c r="B1265" s="24">
        <f t="shared" si="21"/>
        <v>1261</v>
      </c>
      <c r="C1265" s="14" t="s">
        <v>202</v>
      </c>
      <c r="D1265" s="38" t="s">
        <v>268</v>
      </c>
      <c r="E1265" s="9">
        <v>2.2549999999999999</v>
      </c>
      <c r="F1265" s="9">
        <v>2.17</v>
      </c>
      <c r="G1265" s="9">
        <v>2.1949999999999998</v>
      </c>
      <c r="H1265" s="9">
        <v>2.2549999999999999</v>
      </c>
      <c r="I1265" s="9"/>
      <c r="K1265" s="9">
        <v>2.17</v>
      </c>
      <c r="L1265" s="9">
        <v>2.17</v>
      </c>
      <c r="M1265" s="9">
        <v>2.16</v>
      </c>
      <c r="N1265" s="9">
        <v>2.3149999999999999</v>
      </c>
      <c r="O1265" s="9">
        <v>1.9755086000000002</v>
      </c>
      <c r="P1265" s="9"/>
      <c r="Q1265" s="9">
        <v>2.36</v>
      </c>
      <c r="R1265" s="9">
        <v>2.4350000000000001</v>
      </c>
      <c r="S1265" s="9">
        <v>2.4</v>
      </c>
      <c r="T1265" s="9">
        <v>2.19</v>
      </c>
      <c r="U1265" s="9">
        <v>2.19</v>
      </c>
      <c r="V1265" s="9">
        <v>2.27</v>
      </c>
      <c r="W1265" s="9"/>
      <c r="X1265" s="9">
        <v>2.5550000000000002</v>
      </c>
      <c r="Y1265" s="9">
        <v>2.64</v>
      </c>
      <c r="Z1265" s="9"/>
      <c r="AA1265" s="9"/>
      <c r="AB1265" s="9"/>
      <c r="AC1265" s="9"/>
      <c r="AD1265" s="9"/>
      <c r="AE1265" s="9"/>
    </row>
    <row r="1266" spans="1:31" x14ac:dyDescent="0.25">
      <c r="A1266" s="8">
        <v>36507</v>
      </c>
      <c r="B1266" s="24">
        <f t="shared" si="21"/>
        <v>1262</v>
      </c>
      <c r="C1266" s="14" t="s">
        <v>196</v>
      </c>
      <c r="D1266" s="38" t="s">
        <v>268</v>
      </c>
      <c r="E1266" s="9">
        <v>2.35</v>
      </c>
      <c r="F1266" s="9">
        <v>2.2799999999999998</v>
      </c>
      <c r="G1266" s="9">
        <v>2.2949999999999999</v>
      </c>
      <c r="H1266" s="9">
        <v>2.36</v>
      </c>
      <c r="I1266" s="9"/>
      <c r="K1266" s="9">
        <v>2.2799999999999998</v>
      </c>
      <c r="L1266" s="9">
        <v>2.2799999999999998</v>
      </c>
      <c r="M1266" s="9">
        <v>2.2200000000000002</v>
      </c>
      <c r="N1266" s="9">
        <v>2.3149999999999999</v>
      </c>
      <c r="O1266" s="9">
        <v>2.0111675999999998</v>
      </c>
      <c r="P1266" s="9"/>
      <c r="Q1266" s="9">
        <v>2.4700000000000002</v>
      </c>
      <c r="R1266" s="9">
        <v>2.5150000000000001</v>
      </c>
      <c r="S1266" s="9">
        <v>2.4249999999999998</v>
      </c>
      <c r="T1266" s="9">
        <v>2.3250000000000002</v>
      </c>
      <c r="U1266" s="9">
        <v>2.3050000000000002</v>
      </c>
      <c r="V1266" s="9">
        <v>2.3849999999999998</v>
      </c>
      <c r="W1266" s="9"/>
      <c r="X1266" s="9">
        <v>2.71</v>
      </c>
      <c r="Y1266" s="9">
        <v>2.76</v>
      </c>
      <c r="Z1266" s="9"/>
      <c r="AA1266" s="9"/>
      <c r="AB1266" s="9"/>
      <c r="AC1266" s="9"/>
      <c r="AD1266" s="9"/>
      <c r="AE1266" s="9"/>
    </row>
    <row r="1267" spans="1:31" x14ac:dyDescent="0.25">
      <c r="A1267" s="8">
        <v>36508</v>
      </c>
      <c r="B1267" s="24">
        <f t="shared" si="21"/>
        <v>1263</v>
      </c>
      <c r="C1267" s="14" t="s">
        <v>197</v>
      </c>
      <c r="D1267" s="38" t="s">
        <v>268</v>
      </c>
      <c r="E1267" s="9">
        <v>2.4849999999999999</v>
      </c>
      <c r="F1267" s="9">
        <v>2.4300000000000002</v>
      </c>
      <c r="G1267" s="9">
        <v>2.4550000000000001</v>
      </c>
      <c r="H1267" s="9">
        <v>2.4900000000000002</v>
      </c>
      <c r="I1267" s="9"/>
      <c r="K1267" s="9">
        <v>2.4300000000000002</v>
      </c>
      <c r="L1267" s="9">
        <v>2.4300000000000002</v>
      </c>
      <c r="M1267" s="9">
        <v>2.34</v>
      </c>
      <c r="N1267" s="9">
        <v>2.395</v>
      </c>
      <c r="O1267" s="9">
        <v>2.1791024999999999</v>
      </c>
      <c r="P1267" s="9"/>
      <c r="Q1267" s="9">
        <v>2.605</v>
      </c>
      <c r="R1267" s="9">
        <v>2.61</v>
      </c>
      <c r="S1267" s="9">
        <v>2.5550000000000002</v>
      </c>
      <c r="T1267" s="9">
        <v>2.5</v>
      </c>
      <c r="U1267" s="9">
        <v>2.4900000000000002</v>
      </c>
      <c r="V1267" s="9">
        <v>2.52</v>
      </c>
      <c r="W1267" s="9"/>
      <c r="X1267" s="9">
        <v>2.82</v>
      </c>
      <c r="Y1267" s="9">
        <v>2.88</v>
      </c>
      <c r="Z1267" s="9"/>
      <c r="AA1267" s="9"/>
      <c r="AB1267" s="9"/>
      <c r="AC1267" s="9"/>
      <c r="AD1267" s="9"/>
      <c r="AE1267" s="9"/>
    </row>
    <row r="1268" spans="1:31" x14ac:dyDescent="0.25">
      <c r="A1268" s="8">
        <v>36509</v>
      </c>
      <c r="B1268" s="24">
        <f t="shared" si="21"/>
        <v>1264</v>
      </c>
      <c r="C1268" s="14" t="s">
        <v>198</v>
      </c>
      <c r="D1268" s="38" t="s">
        <v>268</v>
      </c>
      <c r="E1268" s="9">
        <v>2.5649999999999999</v>
      </c>
      <c r="F1268" s="9">
        <v>2.4700000000000002</v>
      </c>
      <c r="G1268" s="9">
        <v>2.5</v>
      </c>
      <c r="H1268" s="9">
        <v>2.5449999999999999</v>
      </c>
      <c r="I1268" s="9"/>
      <c r="K1268" s="9">
        <v>2.4700000000000002</v>
      </c>
      <c r="L1268" s="9">
        <v>2.4750000000000001</v>
      </c>
      <c r="M1268" s="9">
        <v>2.4</v>
      </c>
      <c r="N1268" s="9">
        <v>2.4300000000000002</v>
      </c>
      <c r="O1268" s="9">
        <v>2.1972062999999999</v>
      </c>
      <c r="P1268" s="9"/>
      <c r="Q1268" s="9">
        <v>2.645</v>
      </c>
      <c r="R1268" s="9">
        <v>2.6549999999999998</v>
      </c>
      <c r="S1268" s="9">
        <v>2.5350000000000001</v>
      </c>
      <c r="T1268" s="9">
        <v>2.5299999999999998</v>
      </c>
      <c r="U1268" s="9">
        <v>2.5150000000000001</v>
      </c>
      <c r="V1268" s="9">
        <v>2.5649999999999999</v>
      </c>
      <c r="W1268" s="9"/>
      <c r="X1268" s="9">
        <v>2.89</v>
      </c>
      <c r="Y1268" s="9">
        <v>2.95</v>
      </c>
      <c r="Z1268" s="9"/>
      <c r="AA1268" s="9"/>
      <c r="AB1268" s="9"/>
      <c r="AC1268" s="9"/>
      <c r="AD1268" s="9"/>
      <c r="AE1268" s="9"/>
    </row>
    <row r="1269" spans="1:31" x14ac:dyDescent="0.25">
      <c r="A1269" s="8">
        <v>36510</v>
      </c>
      <c r="B1269" s="24">
        <f t="shared" si="21"/>
        <v>1265</v>
      </c>
      <c r="C1269" s="14" t="s">
        <v>199</v>
      </c>
      <c r="D1269" s="38" t="s">
        <v>268</v>
      </c>
      <c r="E1269" s="9">
        <v>2.5299999999999998</v>
      </c>
      <c r="F1269" s="9">
        <v>2.44</v>
      </c>
      <c r="G1269" s="9">
        <v>2.4750000000000001</v>
      </c>
      <c r="H1269" s="9">
        <v>2.52</v>
      </c>
      <c r="I1269" s="9"/>
      <c r="K1269" s="9">
        <v>2.4750000000000001</v>
      </c>
      <c r="L1269" s="9">
        <v>2.44</v>
      </c>
      <c r="M1269" s="9">
        <v>2.37</v>
      </c>
      <c r="N1269" s="9">
        <v>2.4049999999999998</v>
      </c>
      <c r="O1269" s="9">
        <v>2.1894626000000001</v>
      </c>
      <c r="P1269" s="9"/>
      <c r="Q1269" s="9">
        <v>2.65</v>
      </c>
      <c r="R1269" s="9">
        <v>2.6349999999999998</v>
      </c>
      <c r="S1269" s="9">
        <v>2.5249999999999999</v>
      </c>
      <c r="T1269" s="9">
        <v>2.5449999999999999</v>
      </c>
      <c r="U1269" s="9">
        <v>2.5299999999999998</v>
      </c>
      <c r="V1269" s="9">
        <v>2.5750000000000002</v>
      </c>
      <c r="W1269" s="9"/>
      <c r="X1269" s="9">
        <v>2.91</v>
      </c>
      <c r="Y1269" s="9">
        <v>2.97</v>
      </c>
      <c r="Z1269" s="9"/>
      <c r="AA1269" s="9"/>
      <c r="AB1269" s="9"/>
      <c r="AC1269" s="9"/>
      <c r="AD1269" s="9"/>
      <c r="AE1269" s="9"/>
    </row>
    <row r="1270" spans="1:31" x14ac:dyDescent="0.25">
      <c r="A1270" s="8">
        <v>36511</v>
      </c>
      <c r="B1270" s="24">
        <f t="shared" si="21"/>
        <v>1266</v>
      </c>
      <c r="C1270" s="14" t="s">
        <v>200</v>
      </c>
      <c r="D1270" s="38" t="s">
        <v>268</v>
      </c>
      <c r="E1270" s="9">
        <v>2.5649999999999999</v>
      </c>
      <c r="F1270" s="9">
        <v>2.4350000000000001</v>
      </c>
      <c r="G1270" s="9">
        <v>2.4849999999999999</v>
      </c>
      <c r="H1270" s="9">
        <v>2.5499999999999998</v>
      </c>
      <c r="I1270" s="9"/>
      <c r="K1270" s="9">
        <v>2.4950000000000001</v>
      </c>
      <c r="L1270" s="9">
        <v>2.4300000000000002</v>
      </c>
      <c r="M1270" s="9">
        <v>2.3650000000000002</v>
      </c>
      <c r="N1270" s="9">
        <v>2.3650000000000002</v>
      </c>
      <c r="O1270" s="9">
        <v>2.1677032249999999</v>
      </c>
      <c r="P1270" s="9"/>
      <c r="Q1270" s="9">
        <v>2.665</v>
      </c>
      <c r="R1270" s="9">
        <v>2.62</v>
      </c>
      <c r="S1270" s="9">
        <v>2.5049999999999999</v>
      </c>
      <c r="T1270" s="9">
        <v>2.5649999999999999</v>
      </c>
      <c r="U1270" s="9">
        <v>2.54</v>
      </c>
      <c r="V1270" s="9">
        <v>2.585</v>
      </c>
      <c r="W1270" s="9"/>
      <c r="X1270" s="9">
        <v>2.94</v>
      </c>
      <c r="Y1270" s="9">
        <v>3.02</v>
      </c>
      <c r="Z1270" s="9"/>
      <c r="AA1270" s="9"/>
      <c r="AB1270" s="9"/>
      <c r="AC1270" s="9"/>
      <c r="AD1270" s="9"/>
      <c r="AE1270" s="9"/>
    </row>
    <row r="1271" spans="1:31" x14ac:dyDescent="0.25">
      <c r="A1271" s="8">
        <v>36512</v>
      </c>
      <c r="B1271" s="24">
        <f t="shared" si="21"/>
        <v>1267</v>
      </c>
      <c r="C1271" s="14" t="s">
        <v>201</v>
      </c>
      <c r="D1271" s="38" t="s">
        <v>268</v>
      </c>
      <c r="E1271" s="9">
        <v>2.5649999999999999</v>
      </c>
      <c r="F1271" s="9">
        <v>2.4350000000000001</v>
      </c>
      <c r="G1271" s="9">
        <v>2.4849999999999999</v>
      </c>
      <c r="H1271" s="9">
        <v>2.5499999999999998</v>
      </c>
      <c r="K1271" s="9">
        <v>2.4950000000000001</v>
      </c>
      <c r="L1271" s="9">
        <v>2.4300000000000002</v>
      </c>
      <c r="M1271" s="9">
        <v>2.3650000000000002</v>
      </c>
      <c r="N1271" s="9">
        <v>2.3650000000000002</v>
      </c>
      <c r="O1271" s="9">
        <v>2.1677032249999999</v>
      </c>
      <c r="P1271" s="9"/>
      <c r="Q1271" s="9">
        <v>2.665</v>
      </c>
      <c r="R1271" s="9">
        <v>2.62</v>
      </c>
      <c r="S1271" s="9">
        <v>2.5049999999999999</v>
      </c>
      <c r="T1271" s="9">
        <v>2.5649999999999999</v>
      </c>
      <c r="U1271" s="9">
        <v>2.54</v>
      </c>
      <c r="V1271" s="9">
        <v>2.585</v>
      </c>
      <c r="W1271" s="9"/>
      <c r="X1271" s="9">
        <v>2.94</v>
      </c>
      <c r="Y1271" s="9">
        <v>3.02</v>
      </c>
      <c r="Z1271" s="9"/>
      <c r="AA1271" s="9"/>
      <c r="AB1271" s="9"/>
      <c r="AC1271" s="9"/>
      <c r="AD1271" s="9"/>
      <c r="AE1271" s="9"/>
    </row>
    <row r="1272" spans="1:31" x14ac:dyDescent="0.25">
      <c r="A1272" s="8">
        <v>36513</v>
      </c>
      <c r="B1272" s="24">
        <f t="shared" si="21"/>
        <v>1268</v>
      </c>
      <c r="C1272" s="14" t="s">
        <v>202</v>
      </c>
      <c r="D1272" s="38" t="s">
        <v>268</v>
      </c>
      <c r="E1272" s="9">
        <v>2.5649999999999999</v>
      </c>
      <c r="F1272" s="9">
        <v>2.4350000000000001</v>
      </c>
      <c r="G1272" s="9">
        <v>2.4849999999999999</v>
      </c>
      <c r="H1272" s="9">
        <v>2.5499999999999998</v>
      </c>
      <c r="I1272" s="9"/>
      <c r="K1272" s="9">
        <v>2.4950000000000001</v>
      </c>
      <c r="L1272" s="9">
        <v>2.4300000000000002</v>
      </c>
      <c r="M1272" s="9">
        <v>2.3650000000000002</v>
      </c>
      <c r="N1272" s="9">
        <v>2.3650000000000002</v>
      </c>
      <c r="O1272" s="9">
        <v>2.1677032249999999</v>
      </c>
      <c r="P1272" s="9"/>
      <c r="Q1272" s="9">
        <v>2.665</v>
      </c>
      <c r="R1272" s="9">
        <v>2.62</v>
      </c>
      <c r="S1272" s="9">
        <v>2.5049999999999999</v>
      </c>
      <c r="T1272" s="9">
        <v>2.5649999999999999</v>
      </c>
      <c r="U1272" s="9">
        <v>2.54</v>
      </c>
      <c r="V1272" s="9">
        <v>2.585</v>
      </c>
      <c r="W1272" s="9"/>
      <c r="X1272" s="9">
        <v>2.94</v>
      </c>
      <c r="Y1272" s="9">
        <v>3.02</v>
      </c>
      <c r="Z1272" s="9"/>
      <c r="AA1272" s="9"/>
      <c r="AB1272" s="9"/>
      <c r="AC1272" s="9"/>
      <c r="AD1272" s="9"/>
      <c r="AE1272" s="9"/>
    </row>
    <row r="1273" spans="1:31" x14ac:dyDescent="0.25">
      <c r="A1273" s="8">
        <v>36514</v>
      </c>
      <c r="B1273" s="24">
        <f t="shared" si="21"/>
        <v>1269</v>
      </c>
      <c r="C1273" s="14" t="s">
        <v>196</v>
      </c>
      <c r="D1273" s="38" t="s">
        <v>268</v>
      </c>
      <c r="E1273" s="9">
        <v>2.67</v>
      </c>
      <c r="F1273" s="9">
        <v>2.56</v>
      </c>
      <c r="G1273" s="9">
        <v>2.645</v>
      </c>
      <c r="H1273" s="9">
        <v>2.69</v>
      </c>
      <c r="I1273" s="9"/>
      <c r="K1273" s="9">
        <v>2.645</v>
      </c>
      <c r="L1273" s="9">
        <v>2.5350000000000001</v>
      </c>
      <c r="M1273" s="9">
        <v>2.4649999999999999</v>
      </c>
      <c r="N1273" s="9">
        <v>2.4049999999999998</v>
      </c>
      <c r="O1273" s="9">
        <v>2.1787649</v>
      </c>
      <c r="P1273" s="9"/>
      <c r="Q1273" s="9">
        <v>2.82</v>
      </c>
      <c r="R1273" s="9">
        <v>2.6850000000000001</v>
      </c>
      <c r="S1273" s="9">
        <v>2.5350000000000001</v>
      </c>
      <c r="T1273" s="9">
        <v>2.78</v>
      </c>
      <c r="U1273" s="9">
        <v>2.7749999999999999</v>
      </c>
      <c r="V1273" s="9">
        <v>2.81</v>
      </c>
      <c r="W1273" s="9"/>
      <c r="X1273" s="9">
        <v>3.1150000000000002</v>
      </c>
      <c r="Y1273" s="9">
        <v>3.25</v>
      </c>
      <c r="Z1273" s="9"/>
      <c r="AA1273" s="9"/>
      <c r="AB1273" s="9"/>
      <c r="AC1273" s="9"/>
      <c r="AD1273" s="9"/>
      <c r="AE1273" s="9"/>
    </row>
    <row r="1274" spans="1:31" x14ac:dyDescent="0.25">
      <c r="A1274" s="8">
        <v>36515</v>
      </c>
      <c r="B1274" s="24">
        <f t="shared" si="21"/>
        <v>1270</v>
      </c>
      <c r="C1274" s="14" t="s">
        <v>197</v>
      </c>
      <c r="D1274" s="38" t="s">
        <v>268</v>
      </c>
      <c r="E1274" s="9">
        <v>2.5950000000000002</v>
      </c>
      <c r="F1274" s="9">
        <v>2.4700000000000002</v>
      </c>
      <c r="G1274" s="9">
        <v>2.5350000000000001</v>
      </c>
      <c r="H1274" s="9">
        <v>2.5950000000000002</v>
      </c>
      <c r="I1274" s="9"/>
      <c r="K1274" s="9">
        <v>2.5499999999999998</v>
      </c>
      <c r="L1274" s="9">
        <v>2.4550000000000001</v>
      </c>
      <c r="M1274" s="9">
        <v>2.36</v>
      </c>
      <c r="N1274" s="9">
        <v>2.29</v>
      </c>
      <c r="O1274" s="9">
        <v>2.0610902000000002</v>
      </c>
      <c r="P1274" s="9"/>
      <c r="Q1274" s="9">
        <v>2.7450000000000001</v>
      </c>
      <c r="R1274" s="9">
        <v>2.6</v>
      </c>
      <c r="S1274" s="9">
        <v>2.4500000000000002</v>
      </c>
      <c r="T1274" s="9">
        <v>2.68</v>
      </c>
      <c r="U1274" s="9">
        <v>2.66</v>
      </c>
      <c r="V1274" s="9">
        <v>2.79</v>
      </c>
      <c r="W1274" s="9"/>
      <c r="X1274" s="9">
        <v>3.24</v>
      </c>
      <c r="Y1274" s="9">
        <v>4.1150000000000002</v>
      </c>
      <c r="Z1274" s="9"/>
      <c r="AA1274" s="9"/>
      <c r="AB1274" s="9"/>
      <c r="AC1274" s="9"/>
      <c r="AD1274" s="9"/>
      <c r="AE1274" s="9"/>
    </row>
    <row r="1275" spans="1:31" x14ac:dyDescent="0.25">
      <c r="A1275" s="8">
        <v>36516</v>
      </c>
      <c r="B1275" s="24">
        <f t="shared" si="21"/>
        <v>1271</v>
      </c>
      <c r="C1275" s="14" t="s">
        <v>198</v>
      </c>
      <c r="D1275" s="38" t="s">
        <v>268</v>
      </c>
      <c r="E1275" s="9">
        <v>2.4500000000000002</v>
      </c>
      <c r="F1275" s="9">
        <v>2.2799999999999998</v>
      </c>
      <c r="G1275" s="9">
        <v>2.375</v>
      </c>
      <c r="H1275" s="9">
        <v>2.4350000000000001</v>
      </c>
      <c r="I1275" s="9"/>
      <c r="K1275" s="9">
        <v>2.375</v>
      </c>
      <c r="L1275" s="9">
        <v>2.2799999999999998</v>
      </c>
      <c r="M1275" s="9">
        <v>2.1749999999999998</v>
      </c>
      <c r="N1275" s="9">
        <v>2.165</v>
      </c>
      <c r="O1275" s="9">
        <v>2.0610902000000002</v>
      </c>
      <c r="P1275" s="9"/>
      <c r="Q1275" s="9">
        <v>2.5550000000000002</v>
      </c>
      <c r="R1275" s="9">
        <v>2.4700000000000002</v>
      </c>
      <c r="S1275" s="9">
        <v>2.3199999999999998</v>
      </c>
      <c r="T1275" s="9">
        <v>2.4950000000000001</v>
      </c>
      <c r="U1275" s="9">
        <v>2.4700000000000002</v>
      </c>
      <c r="V1275" s="9">
        <v>2.5150000000000001</v>
      </c>
      <c r="W1275" s="9"/>
      <c r="X1275" s="9">
        <v>3.16</v>
      </c>
      <c r="Y1275" s="9">
        <v>4.7649999999999997</v>
      </c>
      <c r="Z1275" s="9"/>
      <c r="AA1275" s="9"/>
      <c r="AB1275" s="9"/>
      <c r="AC1275" s="9"/>
      <c r="AD1275" s="9"/>
      <c r="AE1275" s="9"/>
    </row>
    <row r="1276" spans="1:31" x14ac:dyDescent="0.25">
      <c r="A1276" s="8">
        <v>36517</v>
      </c>
      <c r="B1276" s="24">
        <f t="shared" si="21"/>
        <v>1272</v>
      </c>
      <c r="C1276" s="14" t="s">
        <v>199</v>
      </c>
      <c r="D1276" s="38" t="s">
        <v>268</v>
      </c>
      <c r="E1276" s="9">
        <v>2.4249999999999998</v>
      </c>
      <c r="F1276" s="9">
        <v>2.25</v>
      </c>
      <c r="G1276" s="9">
        <v>2.335</v>
      </c>
      <c r="H1276" s="9">
        <v>2.415</v>
      </c>
      <c r="I1276" s="9"/>
      <c r="K1276" s="9">
        <v>2.33</v>
      </c>
      <c r="L1276" s="9">
        <v>2.23</v>
      </c>
      <c r="M1276" s="9">
        <v>2.16</v>
      </c>
      <c r="N1276" s="9">
        <v>2.1</v>
      </c>
      <c r="O1276" s="9">
        <v>1.9491652500000001</v>
      </c>
      <c r="P1276" s="9"/>
      <c r="Q1276" s="9">
        <v>2.5249999999999999</v>
      </c>
      <c r="R1276" s="9">
        <v>2.42</v>
      </c>
      <c r="S1276" s="9">
        <v>2.2549999999999999</v>
      </c>
      <c r="T1276" s="9">
        <v>2.395</v>
      </c>
      <c r="U1276" s="9">
        <v>2.375</v>
      </c>
      <c r="V1276" s="9">
        <v>2.4900000000000002</v>
      </c>
      <c r="W1276" s="9"/>
      <c r="X1276" s="9">
        <v>3.0649999999999999</v>
      </c>
      <c r="Y1276" s="9">
        <v>4.5650000000000004</v>
      </c>
      <c r="Z1276" s="9"/>
      <c r="AA1276" s="9"/>
      <c r="AB1276" s="9"/>
      <c r="AC1276" s="9"/>
      <c r="AD1276" s="9"/>
      <c r="AE1276" s="9"/>
    </row>
    <row r="1277" spans="1:31" x14ac:dyDescent="0.25">
      <c r="A1277" s="8">
        <v>36518</v>
      </c>
      <c r="B1277" s="24">
        <f t="shared" si="21"/>
        <v>1273</v>
      </c>
      <c r="C1277" s="14" t="s">
        <v>200</v>
      </c>
      <c r="D1277" s="38" t="s">
        <v>268</v>
      </c>
      <c r="E1277" s="9">
        <v>2.4249999999999998</v>
      </c>
      <c r="F1277" s="9">
        <v>2.25</v>
      </c>
      <c r="G1277" s="9">
        <v>2.335</v>
      </c>
      <c r="H1277" s="9">
        <v>2.415</v>
      </c>
      <c r="I1277" s="9"/>
      <c r="K1277" s="9">
        <v>2.33</v>
      </c>
      <c r="L1277" s="9">
        <v>2.23</v>
      </c>
      <c r="M1277" s="9">
        <v>2.16</v>
      </c>
      <c r="N1277" s="9">
        <v>2.1</v>
      </c>
      <c r="O1277" s="9">
        <v>1.9491652500000001</v>
      </c>
      <c r="P1277" s="9"/>
      <c r="Q1277" s="9">
        <v>2.5249999999999999</v>
      </c>
      <c r="R1277" s="9">
        <v>2.42</v>
      </c>
      <c r="S1277" s="9">
        <v>2.2549999999999999</v>
      </c>
      <c r="T1277" s="9">
        <v>2.395</v>
      </c>
      <c r="U1277" s="9">
        <v>2.375</v>
      </c>
      <c r="V1277" s="9">
        <v>2.4900000000000002</v>
      </c>
      <c r="W1277" s="9"/>
      <c r="X1277" s="9">
        <v>3.0649999999999999</v>
      </c>
      <c r="Y1277" s="9">
        <v>4.5650000000000004</v>
      </c>
      <c r="Z1277" s="9"/>
      <c r="AA1277" s="9"/>
      <c r="AB1277" s="9"/>
      <c r="AC1277" s="9"/>
      <c r="AD1277" s="9"/>
      <c r="AE1277" s="9"/>
    </row>
    <row r="1278" spans="1:31" x14ac:dyDescent="0.25">
      <c r="A1278" s="8">
        <v>36519</v>
      </c>
      <c r="B1278" s="24">
        <f t="shared" si="21"/>
        <v>1274</v>
      </c>
      <c r="C1278" s="14" t="s">
        <v>201</v>
      </c>
      <c r="D1278" s="38" t="s">
        <v>268</v>
      </c>
      <c r="E1278" s="9">
        <v>2.4249999999999998</v>
      </c>
      <c r="F1278" s="9">
        <v>2.25</v>
      </c>
      <c r="G1278" s="9">
        <v>2.335</v>
      </c>
      <c r="H1278" s="9">
        <v>2.415</v>
      </c>
      <c r="I1278" s="9"/>
      <c r="K1278" s="9">
        <v>2.33</v>
      </c>
      <c r="L1278" s="9">
        <v>2.23</v>
      </c>
      <c r="M1278" s="9">
        <v>2.16</v>
      </c>
      <c r="N1278" s="9">
        <v>2.1</v>
      </c>
      <c r="O1278" s="9">
        <v>1.9491652500000001</v>
      </c>
      <c r="P1278" s="9"/>
      <c r="Q1278" s="9">
        <v>2.5249999999999999</v>
      </c>
      <c r="R1278" s="9">
        <v>2.42</v>
      </c>
      <c r="S1278" s="9">
        <v>2.2549999999999999</v>
      </c>
      <c r="T1278" s="9">
        <v>2.395</v>
      </c>
      <c r="U1278" s="9">
        <v>2.375</v>
      </c>
      <c r="V1278" s="9">
        <v>2.4900000000000002</v>
      </c>
      <c r="W1278" s="9"/>
      <c r="X1278" s="9">
        <v>3.0649999999999999</v>
      </c>
      <c r="Y1278" s="9">
        <v>4.5650000000000004</v>
      </c>
      <c r="Z1278" s="9"/>
      <c r="AA1278" s="9"/>
      <c r="AB1278" s="9"/>
      <c r="AC1278" s="9"/>
      <c r="AD1278" s="9"/>
      <c r="AE1278" s="9"/>
    </row>
    <row r="1279" spans="1:31" x14ac:dyDescent="0.25">
      <c r="A1279" s="8">
        <v>36520</v>
      </c>
      <c r="B1279" s="24">
        <f t="shared" si="21"/>
        <v>1275</v>
      </c>
      <c r="C1279" s="14" t="s">
        <v>202</v>
      </c>
      <c r="D1279" s="38" t="s">
        <v>268</v>
      </c>
      <c r="E1279" s="9">
        <v>2.4249999999999998</v>
      </c>
      <c r="F1279" s="9">
        <v>2.25</v>
      </c>
      <c r="G1279" s="9">
        <v>2.335</v>
      </c>
      <c r="H1279" s="9">
        <v>2.415</v>
      </c>
      <c r="I1279" s="9"/>
      <c r="K1279" s="9">
        <v>2.33</v>
      </c>
      <c r="L1279" s="9">
        <v>2.23</v>
      </c>
      <c r="M1279" s="9">
        <v>2.16</v>
      </c>
      <c r="N1279" s="9">
        <v>2.1</v>
      </c>
      <c r="O1279" s="9">
        <v>1.9491652500000001</v>
      </c>
      <c r="P1279" s="9"/>
      <c r="Q1279" s="9">
        <v>2.5249999999999999</v>
      </c>
      <c r="R1279" s="9">
        <v>2.42</v>
      </c>
      <c r="S1279" s="9">
        <v>2.2549999999999999</v>
      </c>
      <c r="T1279" s="9">
        <v>2.395</v>
      </c>
      <c r="U1279" s="9">
        <v>2.375</v>
      </c>
      <c r="V1279" s="9">
        <v>2.4900000000000002</v>
      </c>
      <c r="W1279" s="9"/>
      <c r="X1279" s="9">
        <v>3.0649999999999999</v>
      </c>
      <c r="Y1279" s="9">
        <v>4.5650000000000004</v>
      </c>
      <c r="Z1279" s="9"/>
      <c r="AA1279" s="9"/>
      <c r="AB1279" s="9"/>
      <c r="AC1279" s="9"/>
      <c r="AD1279" s="9"/>
      <c r="AE1279" s="9"/>
    </row>
    <row r="1280" spans="1:31" x14ac:dyDescent="0.25">
      <c r="A1280" s="8">
        <v>36521</v>
      </c>
      <c r="B1280" s="24">
        <f t="shared" si="21"/>
        <v>1276</v>
      </c>
      <c r="C1280" s="14" t="s">
        <v>196</v>
      </c>
      <c r="D1280" s="38" t="s">
        <v>268</v>
      </c>
      <c r="E1280" s="9">
        <v>2.36</v>
      </c>
      <c r="F1280" s="9">
        <v>2.19</v>
      </c>
      <c r="G1280" s="9">
        <v>2.25</v>
      </c>
      <c r="H1280" s="9">
        <v>2.34</v>
      </c>
      <c r="I1280" s="9"/>
      <c r="K1280" s="9">
        <v>2.25</v>
      </c>
      <c r="L1280" s="9">
        <v>2.1800000000000002</v>
      </c>
      <c r="M1280" s="9">
        <v>2.16</v>
      </c>
      <c r="N1280" s="9">
        <v>2.1150000000000002</v>
      </c>
      <c r="O1280" s="9">
        <v>2.0610902000000002</v>
      </c>
      <c r="P1280" s="9"/>
      <c r="Q1280" s="9">
        <v>2.4900000000000002</v>
      </c>
      <c r="R1280" s="9">
        <v>2.3849999999999998</v>
      </c>
      <c r="S1280" s="9">
        <v>2.25</v>
      </c>
      <c r="T1280" s="9">
        <v>2.2949999999999999</v>
      </c>
      <c r="U1280" s="9">
        <v>2.29</v>
      </c>
      <c r="V1280" s="9">
        <v>2.4</v>
      </c>
      <c r="W1280" s="9"/>
      <c r="X1280" s="9">
        <v>3.07</v>
      </c>
      <c r="Y1280" s="9">
        <v>4.8600000000000003</v>
      </c>
      <c r="Z1280" s="9"/>
      <c r="AA1280" s="9"/>
      <c r="AB1280" s="9"/>
      <c r="AC1280" s="9"/>
      <c r="AD1280" s="9"/>
      <c r="AE1280" s="9"/>
    </row>
    <row r="1281" spans="1:31" x14ac:dyDescent="0.25">
      <c r="A1281" s="8">
        <v>36522</v>
      </c>
      <c r="B1281" s="24">
        <f t="shared" si="21"/>
        <v>1277</v>
      </c>
      <c r="C1281" s="14" t="s">
        <v>197</v>
      </c>
      <c r="D1281" s="38" t="s">
        <v>268</v>
      </c>
      <c r="E1281" s="9">
        <v>2.3199999999999998</v>
      </c>
      <c r="F1281" s="9">
        <v>2.165</v>
      </c>
      <c r="G1281" s="9">
        <v>2.1949999999999998</v>
      </c>
      <c r="H1281" s="9">
        <v>2.2850000000000001</v>
      </c>
      <c r="I1281" s="9"/>
      <c r="K1281" s="9">
        <v>2.2250000000000001</v>
      </c>
      <c r="L1281" s="9">
        <v>2.17</v>
      </c>
      <c r="M1281" s="9">
        <v>2.17</v>
      </c>
      <c r="N1281" s="9">
        <v>2.2149999999999999</v>
      </c>
      <c r="O1281" s="9">
        <v>2.0610902000000002</v>
      </c>
      <c r="P1281" s="9"/>
      <c r="Q1281" s="9">
        <v>2.4300000000000002</v>
      </c>
      <c r="R1281" s="9">
        <v>2.36</v>
      </c>
      <c r="S1281" s="9">
        <v>2.25</v>
      </c>
      <c r="T1281" s="9">
        <v>2.2650000000000001</v>
      </c>
      <c r="U1281" s="9">
        <v>2.2599999999999998</v>
      </c>
      <c r="V1281" s="9">
        <v>2.395</v>
      </c>
      <c r="W1281" s="9"/>
      <c r="X1281" s="9">
        <v>3.04</v>
      </c>
      <c r="Y1281" s="9">
        <v>4.78</v>
      </c>
      <c r="Z1281" s="9"/>
      <c r="AA1281" s="9"/>
      <c r="AB1281" s="9"/>
      <c r="AC1281" s="9"/>
      <c r="AD1281" s="9"/>
      <c r="AE1281" s="9"/>
    </row>
    <row r="1282" spans="1:31" x14ac:dyDescent="0.25">
      <c r="A1282" s="8">
        <v>36523</v>
      </c>
      <c r="B1282" s="24">
        <f t="shared" si="21"/>
        <v>1278</v>
      </c>
      <c r="C1282" s="14" t="s">
        <v>198</v>
      </c>
      <c r="D1282" s="38" t="s">
        <v>268</v>
      </c>
      <c r="E1282" s="9">
        <v>2.34</v>
      </c>
      <c r="F1282" s="9">
        <v>2.1749999999999998</v>
      </c>
      <c r="G1282" s="9">
        <v>2.2200000000000002</v>
      </c>
      <c r="H1282" s="9">
        <v>2.3050000000000002</v>
      </c>
      <c r="I1282" s="9"/>
      <c r="K1282" s="9">
        <v>2.2400000000000002</v>
      </c>
      <c r="L1282" s="9">
        <v>2.165</v>
      </c>
      <c r="M1282" s="9">
        <v>2.19</v>
      </c>
      <c r="N1282" s="9">
        <v>2.2799999999999998</v>
      </c>
      <c r="O1282" s="9">
        <v>2</v>
      </c>
      <c r="P1282" s="9"/>
      <c r="Q1282" s="9">
        <v>2.4500000000000002</v>
      </c>
      <c r="R1282" s="9">
        <v>2.375</v>
      </c>
      <c r="S1282" s="9">
        <v>2.2850000000000001</v>
      </c>
      <c r="T1282" s="9">
        <v>2.2949999999999999</v>
      </c>
      <c r="U1282" s="9">
        <v>2.29</v>
      </c>
      <c r="V1282" s="9">
        <v>2.4</v>
      </c>
      <c r="W1282" s="9"/>
      <c r="X1282" s="9">
        <v>2.7850000000000001</v>
      </c>
      <c r="Y1282" s="9">
        <v>3.55</v>
      </c>
      <c r="Z1282" s="9"/>
      <c r="AA1282" s="9"/>
      <c r="AB1282" s="9"/>
      <c r="AC1282" s="9"/>
      <c r="AD1282" s="9"/>
      <c r="AE1282" s="9"/>
    </row>
    <row r="1283" spans="1:31" x14ac:dyDescent="0.25">
      <c r="A1283" s="8">
        <v>36524</v>
      </c>
      <c r="B1283" s="24">
        <f t="shared" si="21"/>
        <v>1279</v>
      </c>
      <c r="C1283" s="14" t="s">
        <v>199</v>
      </c>
      <c r="D1283" s="38" t="s">
        <v>268</v>
      </c>
      <c r="E1283" s="9">
        <v>2.34</v>
      </c>
      <c r="F1283" s="9">
        <v>2.1749999999999998</v>
      </c>
      <c r="G1283" s="9">
        <v>2.2200000000000002</v>
      </c>
      <c r="H1283" s="9">
        <v>2.3050000000000002</v>
      </c>
      <c r="I1283" s="9"/>
      <c r="K1283" s="9">
        <v>2.2400000000000002</v>
      </c>
      <c r="L1283" s="9">
        <v>2.165</v>
      </c>
      <c r="M1283" s="9">
        <v>2.19</v>
      </c>
      <c r="N1283" s="9">
        <v>2.2799999999999998</v>
      </c>
      <c r="O1283" s="9">
        <v>2</v>
      </c>
      <c r="P1283" s="9"/>
      <c r="Q1283" s="9">
        <v>2.4500000000000002</v>
      </c>
      <c r="R1283" s="9">
        <v>2.37</v>
      </c>
      <c r="S1283" s="9">
        <v>2.2850000000000001</v>
      </c>
      <c r="T1283" s="9">
        <v>2.29</v>
      </c>
      <c r="U1283" s="9">
        <v>2.2749999999999999</v>
      </c>
      <c r="V1283" s="9">
        <v>2.4</v>
      </c>
      <c r="W1283" s="9"/>
      <c r="X1283" s="9">
        <v>2.65</v>
      </c>
      <c r="Y1283" s="9">
        <v>3.55</v>
      </c>
      <c r="Z1283" s="9"/>
      <c r="AA1283" s="9"/>
      <c r="AB1283" s="9"/>
      <c r="AC1283" s="9"/>
      <c r="AD1283" s="9"/>
      <c r="AE1283" s="9"/>
    </row>
    <row r="1284" spans="1:31" x14ac:dyDescent="0.25">
      <c r="A1284" s="8">
        <v>36525</v>
      </c>
      <c r="B1284" s="24">
        <f t="shared" si="21"/>
        <v>1280</v>
      </c>
      <c r="C1284" s="14" t="s">
        <v>200</v>
      </c>
      <c r="D1284" s="38" t="s">
        <v>269</v>
      </c>
      <c r="E1284" s="14">
        <v>2.29</v>
      </c>
      <c r="F1284" s="14">
        <v>2.15</v>
      </c>
      <c r="G1284" s="14">
        <v>2.1850000000000001</v>
      </c>
      <c r="H1284" s="14">
        <v>2.2549999999999999</v>
      </c>
      <c r="I1284" s="9"/>
      <c r="K1284" s="14">
        <v>2.19</v>
      </c>
      <c r="L1284" s="14">
        <v>2.145</v>
      </c>
      <c r="M1284" s="14">
        <v>2.1800000000000002</v>
      </c>
      <c r="N1284" s="14">
        <v>2.2799999999999998</v>
      </c>
      <c r="O1284" s="14">
        <v>2.0610902000000002</v>
      </c>
      <c r="P1284" s="9"/>
      <c r="Q1284" s="14">
        <v>2.4249999999999998</v>
      </c>
      <c r="R1284" s="14">
        <v>2.37</v>
      </c>
      <c r="S1284" s="14">
        <v>2.4049999999999998</v>
      </c>
      <c r="T1284" s="9">
        <v>2.27</v>
      </c>
      <c r="U1284" s="9">
        <v>2.2650000000000001</v>
      </c>
      <c r="V1284" s="14">
        <v>2.36</v>
      </c>
      <c r="W1284" s="9"/>
      <c r="X1284" s="9">
        <v>2.6749999999999998</v>
      </c>
      <c r="Y1284" s="14">
        <v>3.0750000000000002</v>
      </c>
      <c r="Z1284" s="9"/>
      <c r="AA1284" s="9"/>
      <c r="AB1284" s="9"/>
      <c r="AC1284" s="9"/>
      <c r="AD1284" s="9"/>
      <c r="AE1284" s="9"/>
    </row>
    <row r="1285" spans="1:31" x14ac:dyDescent="0.25">
      <c r="A1285" s="8">
        <v>36526</v>
      </c>
      <c r="B1285" s="24">
        <f t="shared" si="21"/>
        <v>1281</v>
      </c>
      <c r="C1285" s="14" t="s">
        <v>201</v>
      </c>
      <c r="D1285" s="38" t="s">
        <v>269</v>
      </c>
      <c r="E1285" s="9">
        <v>2.29</v>
      </c>
      <c r="F1285" s="9">
        <v>2.15</v>
      </c>
      <c r="G1285" s="9">
        <v>2.1850000000000001</v>
      </c>
      <c r="H1285" s="9">
        <v>2.2549999999999999</v>
      </c>
      <c r="I1285" s="9"/>
      <c r="K1285" s="9">
        <v>2.19</v>
      </c>
      <c r="L1285" s="9">
        <v>2.145</v>
      </c>
      <c r="M1285" s="9">
        <v>2.1800000000000002</v>
      </c>
      <c r="N1285" s="9">
        <v>2.2799999999999998</v>
      </c>
      <c r="O1285" s="9">
        <v>2.0610902000000002</v>
      </c>
      <c r="P1285" s="9"/>
      <c r="Q1285" s="9">
        <v>2.4249999999999998</v>
      </c>
      <c r="R1285" s="9">
        <v>2.37</v>
      </c>
      <c r="S1285" s="9">
        <v>2.4049999999999998</v>
      </c>
      <c r="T1285" s="9">
        <v>2.27</v>
      </c>
      <c r="U1285" s="9">
        <v>2.2650000000000001</v>
      </c>
      <c r="V1285" s="9">
        <v>2.36</v>
      </c>
      <c r="W1285" s="9"/>
      <c r="X1285" s="9">
        <v>2.6749999999999998</v>
      </c>
      <c r="Y1285" s="9">
        <v>3.0750000000000002</v>
      </c>
      <c r="Z1285" s="9"/>
      <c r="AA1285" s="9"/>
      <c r="AB1285" s="9"/>
      <c r="AC1285" s="9"/>
      <c r="AD1285" s="9"/>
      <c r="AE1285" s="9"/>
    </row>
    <row r="1286" spans="1:31" x14ac:dyDescent="0.25">
      <c r="A1286" s="8">
        <v>36527</v>
      </c>
      <c r="B1286" s="24">
        <f t="shared" si="21"/>
        <v>1282</v>
      </c>
      <c r="C1286" s="14" t="s">
        <v>202</v>
      </c>
      <c r="D1286" s="38" t="s">
        <v>269</v>
      </c>
      <c r="E1286" s="9">
        <v>2.29</v>
      </c>
      <c r="F1286" s="9">
        <v>2.15</v>
      </c>
      <c r="G1286" s="9">
        <v>2.1850000000000001</v>
      </c>
      <c r="H1286" s="9">
        <v>2.2549999999999999</v>
      </c>
      <c r="K1286" s="9">
        <v>2.19</v>
      </c>
      <c r="L1286" s="9">
        <v>2.145</v>
      </c>
      <c r="M1286" s="9">
        <v>2.1800000000000002</v>
      </c>
      <c r="N1286" s="9">
        <v>2.2799999999999998</v>
      </c>
      <c r="O1286" s="9">
        <v>2.0610902000000002</v>
      </c>
      <c r="Q1286" s="9">
        <v>2.4249999999999998</v>
      </c>
      <c r="R1286" s="9">
        <v>2.37</v>
      </c>
      <c r="S1286" s="9">
        <v>2.4049999999999998</v>
      </c>
      <c r="T1286" s="14">
        <v>2.27</v>
      </c>
      <c r="U1286" s="14">
        <v>2.2650000000000001</v>
      </c>
      <c r="V1286" s="9">
        <v>2.36</v>
      </c>
      <c r="X1286" s="14">
        <v>2.6749999999999998</v>
      </c>
      <c r="Y1286" s="9">
        <v>3.0750000000000002</v>
      </c>
    </row>
    <row r="1287" spans="1:31" x14ac:dyDescent="0.25">
      <c r="A1287" s="8">
        <v>36528</v>
      </c>
      <c r="B1287" s="24">
        <f t="shared" si="21"/>
        <v>1283</v>
      </c>
      <c r="C1287" s="14" t="s">
        <v>196</v>
      </c>
      <c r="D1287" s="38" t="s">
        <v>269</v>
      </c>
      <c r="E1287" s="9">
        <v>2.29</v>
      </c>
      <c r="F1287" s="9">
        <v>2.15</v>
      </c>
      <c r="G1287" s="9">
        <v>2.1850000000000001</v>
      </c>
      <c r="H1287" s="9">
        <v>2.2549999999999999</v>
      </c>
      <c r="K1287" s="9">
        <v>2.19</v>
      </c>
      <c r="L1287" s="9">
        <v>2.145</v>
      </c>
      <c r="M1287" s="9">
        <v>2.1800000000000002</v>
      </c>
      <c r="N1287" s="9">
        <v>2.2799999999999998</v>
      </c>
      <c r="O1287" s="9">
        <v>2.0610902000000002</v>
      </c>
      <c r="Q1287" s="9">
        <v>2.4249999999999998</v>
      </c>
      <c r="R1287" s="9">
        <v>2.37</v>
      </c>
      <c r="S1287" s="9">
        <v>2.4049999999999998</v>
      </c>
      <c r="T1287" s="14">
        <v>2.2650000000000001</v>
      </c>
      <c r="U1287" s="14">
        <v>2.2599999999999998</v>
      </c>
      <c r="V1287" s="9">
        <v>2.36</v>
      </c>
      <c r="X1287" s="14">
        <v>2.6549999999999998</v>
      </c>
      <c r="Y1287" s="9">
        <v>3.0750000000000002</v>
      </c>
    </row>
    <row r="1288" spans="1:31" x14ac:dyDescent="0.25">
      <c r="A1288" s="8">
        <v>36529</v>
      </c>
      <c r="B1288" s="24">
        <f t="shared" ref="B1288:B1351" si="22">B1287+1</f>
        <v>1284</v>
      </c>
      <c r="C1288" s="14" t="s">
        <v>226</v>
      </c>
      <c r="D1288" s="38" t="s">
        <v>269</v>
      </c>
      <c r="E1288" s="9">
        <v>2.145</v>
      </c>
      <c r="F1288" s="9">
        <v>2.1349999999999998</v>
      </c>
      <c r="G1288" s="9">
        <v>2.15</v>
      </c>
      <c r="H1288" s="9">
        <v>2.145</v>
      </c>
      <c r="K1288" s="9">
        <v>2.105</v>
      </c>
      <c r="L1288" s="9">
        <v>2.1549999999999998</v>
      </c>
      <c r="M1288" s="9">
        <v>2.11</v>
      </c>
      <c r="N1288" s="9">
        <v>2.145</v>
      </c>
      <c r="O1288" s="9">
        <v>2.0610902000000002</v>
      </c>
      <c r="Q1288" s="9">
        <v>2.23</v>
      </c>
      <c r="R1288" s="9">
        <v>2.2999999999999998</v>
      </c>
      <c r="S1288" s="9">
        <v>2.2650000000000001</v>
      </c>
      <c r="T1288" s="14">
        <v>2.1949999999999998</v>
      </c>
      <c r="U1288" s="14">
        <v>2.1850000000000001</v>
      </c>
      <c r="V1288" s="9">
        <v>2.2200000000000002</v>
      </c>
      <c r="X1288" s="14">
        <v>2.5</v>
      </c>
      <c r="Y1288" s="9">
        <v>2.73</v>
      </c>
    </row>
    <row r="1289" spans="1:31" x14ac:dyDescent="0.25">
      <c r="A1289" s="8">
        <v>36530</v>
      </c>
      <c r="B1289" s="24">
        <f t="shared" si="22"/>
        <v>1285</v>
      </c>
      <c r="C1289" s="14" t="s">
        <v>198</v>
      </c>
      <c r="D1289" s="38" t="s">
        <v>269</v>
      </c>
      <c r="E1289" s="9">
        <v>2.165</v>
      </c>
      <c r="F1289" s="9">
        <v>2.19</v>
      </c>
      <c r="G1289" s="9">
        <v>2.21</v>
      </c>
      <c r="H1289" s="9">
        <v>2.1749999999999998</v>
      </c>
      <c r="K1289" s="9">
        <v>2.105</v>
      </c>
      <c r="L1289" s="9">
        <v>2.2000000000000002</v>
      </c>
      <c r="M1289" s="9">
        <v>2.15</v>
      </c>
      <c r="N1289" s="9">
        <v>2.105</v>
      </c>
      <c r="O1289" s="9">
        <v>1.8899269999999997</v>
      </c>
      <c r="Q1289" s="9">
        <v>2.2749999999999999</v>
      </c>
      <c r="R1289" s="9">
        <v>2.36</v>
      </c>
      <c r="S1289" s="9">
        <v>2.27</v>
      </c>
      <c r="T1289" s="14">
        <v>2.1949999999999998</v>
      </c>
      <c r="U1289" s="14">
        <v>2.19</v>
      </c>
      <c r="V1289" s="9">
        <v>2.23</v>
      </c>
      <c r="X1289" s="14">
        <v>2.5049999999999999</v>
      </c>
      <c r="Y1289" s="9">
        <v>2.6349999999999998</v>
      </c>
    </row>
    <row r="1290" spans="1:31" x14ac:dyDescent="0.25">
      <c r="A1290" s="8">
        <v>36531</v>
      </c>
      <c r="B1290" s="24">
        <f t="shared" si="22"/>
        <v>1286</v>
      </c>
      <c r="C1290" s="14" t="s">
        <v>199</v>
      </c>
      <c r="D1290" s="38" t="s">
        <v>269</v>
      </c>
      <c r="E1290" s="9">
        <v>2.1800000000000002</v>
      </c>
      <c r="F1290" s="9">
        <v>2.16</v>
      </c>
      <c r="G1290" s="9">
        <v>2.165</v>
      </c>
      <c r="H1290" s="9">
        <v>2.1949999999999998</v>
      </c>
      <c r="K1290" s="9">
        <v>2.11</v>
      </c>
      <c r="L1290" s="9">
        <v>2.165</v>
      </c>
      <c r="M1290" s="9">
        <v>2.12</v>
      </c>
      <c r="N1290" s="9">
        <v>2.09</v>
      </c>
      <c r="O1290" s="9">
        <v>1.8925539500000002</v>
      </c>
      <c r="Q1290" s="9">
        <v>2.29</v>
      </c>
      <c r="R1290" s="9">
        <v>2.3450000000000002</v>
      </c>
      <c r="S1290" s="9">
        <v>2.27</v>
      </c>
      <c r="T1290" s="14">
        <v>2.1800000000000002</v>
      </c>
      <c r="U1290" s="14">
        <v>2.1800000000000002</v>
      </c>
      <c r="V1290" s="9">
        <v>2.2450000000000001</v>
      </c>
      <c r="X1290" s="14">
        <v>2.4950000000000001</v>
      </c>
      <c r="Y1290" s="9">
        <v>2.585</v>
      </c>
    </row>
    <row r="1291" spans="1:31" x14ac:dyDescent="0.25">
      <c r="A1291" s="8">
        <v>36532</v>
      </c>
      <c r="B1291" s="24">
        <f t="shared" si="22"/>
        <v>1287</v>
      </c>
      <c r="C1291" s="14" t="s">
        <v>200</v>
      </c>
      <c r="D1291" s="38" t="s">
        <v>269</v>
      </c>
      <c r="E1291" s="9">
        <v>2.1949999999999998</v>
      </c>
      <c r="F1291" s="9">
        <v>2.14</v>
      </c>
      <c r="G1291" s="9">
        <v>2.1549999999999998</v>
      </c>
      <c r="H1291" s="9">
        <v>2.2000000000000002</v>
      </c>
      <c r="K1291" s="9">
        <v>2.105</v>
      </c>
      <c r="L1291" s="9">
        <v>2.145</v>
      </c>
      <c r="M1291" s="9">
        <v>2.1</v>
      </c>
      <c r="N1291" s="9">
        <v>2.1150000000000002</v>
      </c>
      <c r="O1291" s="9">
        <v>1.9190027999999999</v>
      </c>
      <c r="Q1291" s="9">
        <v>2.2850000000000001</v>
      </c>
      <c r="R1291" s="9">
        <v>2.33</v>
      </c>
      <c r="S1291" s="9">
        <v>2.2650000000000001</v>
      </c>
      <c r="T1291" s="14">
        <v>2.165</v>
      </c>
      <c r="U1291" s="14">
        <v>2.165</v>
      </c>
      <c r="V1291" s="9">
        <v>2.2400000000000002</v>
      </c>
      <c r="X1291" s="14">
        <v>2.4750000000000001</v>
      </c>
      <c r="Y1291" s="9">
        <v>2.5249999999999999</v>
      </c>
    </row>
    <row r="1292" spans="1:31" x14ac:dyDescent="0.25">
      <c r="A1292" s="8">
        <v>36533</v>
      </c>
      <c r="B1292" s="24">
        <f t="shared" si="22"/>
        <v>1288</v>
      </c>
      <c r="C1292" s="14" t="s">
        <v>201</v>
      </c>
      <c r="D1292" s="38" t="s">
        <v>269</v>
      </c>
      <c r="E1292" s="9">
        <v>2.1949999999999998</v>
      </c>
      <c r="F1292" s="9">
        <v>2.14</v>
      </c>
      <c r="G1292" s="9">
        <v>2.1549999999999998</v>
      </c>
      <c r="H1292" s="9">
        <v>2.2000000000000002</v>
      </c>
      <c r="I1292" s="9"/>
      <c r="K1292" s="9">
        <v>2.105</v>
      </c>
      <c r="L1292" s="9">
        <v>2.145</v>
      </c>
      <c r="M1292" s="9">
        <v>2.1</v>
      </c>
      <c r="N1292" s="9">
        <v>2.1150000000000002</v>
      </c>
      <c r="O1292" s="9">
        <v>1.9190027999999999</v>
      </c>
      <c r="P1292" s="9"/>
      <c r="Q1292" s="9">
        <v>2.2850000000000001</v>
      </c>
      <c r="R1292" s="9">
        <v>2.33</v>
      </c>
      <c r="S1292" s="9">
        <v>2.2650000000000001</v>
      </c>
      <c r="T1292" s="9">
        <v>2.165</v>
      </c>
      <c r="U1292" s="9">
        <v>2.165</v>
      </c>
      <c r="V1292" s="9">
        <v>2.2400000000000002</v>
      </c>
      <c r="W1292" s="9"/>
      <c r="X1292" s="9">
        <v>2.4750000000000001</v>
      </c>
      <c r="Y1292" s="9">
        <v>2.5249999999999999</v>
      </c>
      <c r="Z1292" s="9"/>
      <c r="AA1292" s="9"/>
      <c r="AB1292" s="9"/>
      <c r="AC1292" s="9"/>
      <c r="AD1292" s="9"/>
      <c r="AE1292" s="9"/>
    </row>
    <row r="1293" spans="1:31" x14ac:dyDescent="0.25">
      <c r="A1293" s="8">
        <v>36534</v>
      </c>
      <c r="B1293" s="24">
        <f t="shared" si="22"/>
        <v>1289</v>
      </c>
      <c r="C1293" s="14" t="s">
        <v>202</v>
      </c>
      <c r="D1293" s="38" t="s">
        <v>269</v>
      </c>
      <c r="E1293" s="9">
        <v>2.1949999999999998</v>
      </c>
      <c r="F1293" s="9">
        <v>2.14</v>
      </c>
      <c r="G1293" s="9">
        <v>2.1549999999999998</v>
      </c>
      <c r="H1293" s="9">
        <v>2.2000000000000002</v>
      </c>
      <c r="K1293" s="9">
        <v>2.105</v>
      </c>
      <c r="L1293" s="9">
        <v>2.145</v>
      </c>
      <c r="M1293" s="9">
        <v>2.1</v>
      </c>
      <c r="N1293" s="9">
        <v>2.1150000000000002</v>
      </c>
      <c r="O1293" s="9">
        <v>1.9190027999999999</v>
      </c>
      <c r="Q1293" s="9">
        <v>2.2850000000000001</v>
      </c>
      <c r="R1293" s="9">
        <v>2.33</v>
      </c>
      <c r="S1293" s="9">
        <v>2.2650000000000001</v>
      </c>
      <c r="T1293" s="14">
        <v>2.165</v>
      </c>
      <c r="U1293" s="14">
        <v>2.165</v>
      </c>
      <c r="V1293" s="9">
        <v>2.2400000000000002</v>
      </c>
      <c r="X1293" s="14">
        <v>2.4750000000000001</v>
      </c>
      <c r="Y1293" s="9">
        <v>2.5249999999999999</v>
      </c>
    </row>
    <row r="1294" spans="1:31" x14ac:dyDescent="0.25">
      <c r="A1294" s="8">
        <v>36535</v>
      </c>
      <c r="B1294" s="24">
        <f t="shared" si="22"/>
        <v>1290</v>
      </c>
      <c r="C1294" s="14" t="s">
        <v>196</v>
      </c>
      <c r="D1294" s="38" t="s">
        <v>269</v>
      </c>
      <c r="E1294" s="9">
        <v>2.1949999999999998</v>
      </c>
      <c r="F1294" s="9">
        <v>2.15</v>
      </c>
      <c r="G1294" s="9">
        <v>2.15</v>
      </c>
      <c r="H1294" s="9">
        <v>2.19</v>
      </c>
      <c r="K1294" s="9">
        <v>2.0950000000000002</v>
      </c>
      <c r="L1294" s="9">
        <v>2.16</v>
      </c>
      <c r="M1294" s="9">
        <v>2.12</v>
      </c>
      <c r="N1294" s="9">
        <v>2.13</v>
      </c>
      <c r="O1294" s="9">
        <v>1.91426585</v>
      </c>
      <c r="Q1294" s="9">
        <v>2.29</v>
      </c>
      <c r="R1294" s="9">
        <v>2.35</v>
      </c>
      <c r="S1294" s="9">
        <v>2.2799999999999998</v>
      </c>
      <c r="T1294" s="14">
        <v>2.16</v>
      </c>
      <c r="U1294" s="14">
        <v>2.165</v>
      </c>
      <c r="V1294" s="9">
        <v>2.25</v>
      </c>
      <c r="X1294" s="14">
        <v>2.4700000000000002</v>
      </c>
      <c r="Y1294" s="9">
        <v>2.645</v>
      </c>
    </row>
    <row r="1295" spans="1:31" x14ac:dyDescent="0.25">
      <c r="A1295" s="8">
        <v>36536</v>
      </c>
      <c r="B1295" s="24">
        <f t="shared" si="22"/>
        <v>1291</v>
      </c>
      <c r="C1295" s="14" t="s">
        <v>226</v>
      </c>
      <c r="D1295" s="38" t="s">
        <v>269</v>
      </c>
      <c r="E1295" s="9">
        <v>2.23</v>
      </c>
      <c r="F1295" s="9">
        <v>2.1549999999999998</v>
      </c>
      <c r="G1295" s="9">
        <v>2.16</v>
      </c>
      <c r="H1295" s="9">
        <v>2.2200000000000002</v>
      </c>
      <c r="K1295" s="9">
        <v>2.125</v>
      </c>
      <c r="L1295" s="9">
        <v>2.1549999999999998</v>
      </c>
      <c r="M1295" s="9">
        <v>2.15</v>
      </c>
      <c r="N1295" s="9">
        <v>2.2050000000000001</v>
      </c>
      <c r="O1295" s="9">
        <v>1.9902575</v>
      </c>
      <c r="Q1295" s="9">
        <v>2.3450000000000002</v>
      </c>
      <c r="R1295" s="9">
        <v>2.38</v>
      </c>
      <c r="S1295" s="9">
        <v>2.335</v>
      </c>
      <c r="T1295" s="14">
        <v>2.1800000000000002</v>
      </c>
      <c r="U1295" s="14">
        <v>2.1850000000000001</v>
      </c>
      <c r="V1295" s="9">
        <v>2.2799999999999998</v>
      </c>
      <c r="X1295" s="14">
        <v>2.52</v>
      </c>
      <c r="Y1295" s="9">
        <v>2.65</v>
      </c>
    </row>
    <row r="1296" spans="1:31" x14ac:dyDescent="0.25">
      <c r="A1296" s="8">
        <v>36537</v>
      </c>
      <c r="B1296" s="24">
        <f t="shared" si="22"/>
        <v>1292</v>
      </c>
      <c r="C1296" s="14" t="s">
        <v>198</v>
      </c>
      <c r="D1296" s="38" t="s">
        <v>269</v>
      </c>
      <c r="E1296" s="9">
        <v>2.25</v>
      </c>
      <c r="F1296" s="9">
        <v>2.1349999999999998</v>
      </c>
      <c r="G1296" s="9">
        <v>2.17</v>
      </c>
      <c r="H1296" s="9">
        <v>2.2400000000000002</v>
      </c>
      <c r="K1296" s="9">
        <v>2.145</v>
      </c>
      <c r="L1296" s="9">
        <v>2.125</v>
      </c>
      <c r="M1296" s="9">
        <v>2.145</v>
      </c>
      <c r="N1296" s="9">
        <v>2.2650000000000001</v>
      </c>
      <c r="O1296" s="9">
        <v>1.9895348250000002</v>
      </c>
      <c r="Q1296" s="9">
        <v>2.3650000000000002</v>
      </c>
      <c r="R1296" s="9">
        <v>2.39</v>
      </c>
      <c r="S1296" s="9">
        <v>2.3450000000000002</v>
      </c>
      <c r="T1296" s="14">
        <v>2.2149999999999999</v>
      </c>
      <c r="U1296" s="14">
        <v>2.2149999999999999</v>
      </c>
      <c r="V1296" s="9">
        <v>2.2999999999999998</v>
      </c>
      <c r="X1296" s="14">
        <v>2.59</v>
      </c>
      <c r="Y1296" s="9">
        <v>3.29</v>
      </c>
    </row>
    <row r="1297" spans="1:25" x14ac:dyDescent="0.25">
      <c r="A1297" s="8">
        <v>36538</v>
      </c>
      <c r="B1297" s="24">
        <f t="shared" si="22"/>
        <v>1293</v>
      </c>
      <c r="C1297" s="14" t="s">
        <v>199</v>
      </c>
      <c r="D1297" s="38" t="s">
        <v>269</v>
      </c>
      <c r="E1297" s="9">
        <v>2.2799999999999998</v>
      </c>
      <c r="F1297" s="9">
        <v>2.145</v>
      </c>
      <c r="G1297" s="9">
        <v>2.17</v>
      </c>
      <c r="H1297" s="9">
        <v>2.27</v>
      </c>
      <c r="K1297" s="9">
        <v>2.165</v>
      </c>
      <c r="L1297" s="9">
        <v>2.145</v>
      </c>
      <c r="M1297" s="9">
        <v>2.1349999999999998</v>
      </c>
      <c r="N1297" s="9">
        <v>2.27</v>
      </c>
      <c r="O1297" s="9">
        <v>2.02</v>
      </c>
      <c r="Q1297" s="9">
        <v>2.4300000000000002</v>
      </c>
      <c r="R1297" s="9">
        <v>2.3849999999999998</v>
      </c>
      <c r="S1297" s="9">
        <v>2.335</v>
      </c>
      <c r="T1297" s="14">
        <v>2.25</v>
      </c>
      <c r="U1297" s="14">
        <v>2.2450000000000001</v>
      </c>
      <c r="V1297" s="9">
        <v>2.34</v>
      </c>
      <c r="X1297" s="14">
        <v>3.1150000000000002</v>
      </c>
      <c r="Y1297" s="9">
        <v>4.8550000000000004</v>
      </c>
    </row>
    <row r="1298" spans="1:25" x14ac:dyDescent="0.25">
      <c r="A1298" s="8">
        <v>36539</v>
      </c>
      <c r="B1298" s="24">
        <f t="shared" si="22"/>
        <v>1294</v>
      </c>
      <c r="C1298" s="14" t="s">
        <v>200</v>
      </c>
      <c r="D1298" s="38" t="s">
        <v>269</v>
      </c>
      <c r="E1298" s="9">
        <v>2.27</v>
      </c>
      <c r="F1298" s="9">
        <v>2.15</v>
      </c>
      <c r="G1298" s="9">
        <v>2.1749999999999998</v>
      </c>
      <c r="H1298" s="9">
        <v>2.2549999999999999</v>
      </c>
      <c r="K1298" s="9">
        <v>2.1800000000000002</v>
      </c>
      <c r="L1298" s="9">
        <v>2.13</v>
      </c>
      <c r="M1298" s="9">
        <v>2.13</v>
      </c>
      <c r="N1298" s="9">
        <v>2.2949999999999999</v>
      </c>
      <c r="O1298" s="9">
        <v>2.0716507499999999</v>
      </c>
      <c r="Q1298" s="9">
        <v>2.4</v>
      </c>
      <c r="R1298" s="9">
        <v>2.375</v>
      </c>
      <c r="S1298" s="9">
        <v>2.33</v>
      </c>
      <c r="T1298" s="14">
        <v>2.25</v>
      </c>
      <c r="U1298" s="14">
        <v>2.2450000000000001</v>
      </c>
      <c r="V1298" s="9">
        <v>2.335</v>
      </c>
      <c r="X1298" s="14">
        <v>3.02</v>
      </c>
      <c r="Y1298" s="9">
        <v>4.2750000000000004</v>
      </c>
    </row>
    <row r="1299" spans="1:25" x14ac:dyDescent="0.25">
      <c r="A1299" s="8">
        <v>36540</v>
      </c>
      <c r="B1299" s="24">
        <f t="shared" si="22"/>
        <v>1295</v>
      </c>
      <c r="C1299" s="14" t="s">
        <v>201</v>
      </c>
      <c r="D1299" s="38" t="s">
        <v>269</v>
      </c>
      <c r="E1299" s="9">
        <v>2.27</v>
      </c>
      <c r="F1299" s="9">
        <v>2.15</v>
      </c>
      <c r="G1299" s="9">
        <v>2.1749999999999998</v>
      </c>
      <c r="H1299" s="9">
        <v>2.2549999999999999</v>
      </c>
      <c r="K1299" s="9">
        <v>2.1800000000000002</v>
      </c>
      <c r="L1299" s="9">
        <v>2.13</v>
      </c>
      <c r="M1299" s="9">
        <v>2.13</v>
      </c>
      <c r="N1299" s="9">
        <v>2.2949999999999999</v>
      </c>
      <c r="O1299" s="9">
        <v>2.0716507499999999</v>
      </c>
      <c r="Q1299" s="9">
        <v>2.4</v>
      </c>
      <c r="R1299" s="9">
        <v>2.375</v>
      </c>
      <c r="S1299" s="9">
        <v>2.33</v>
      </c>
      <c r="T1299" s="14">
        <v>2.25</v>
      </c>
      <c r="U1299" s="14">
        <v>2.2450000000000001</v>
      </c>
      <c r="V1299" s="9">
        <v>2.335</v>
      </c>
      <c r="X1299" s="14">
        <v>3.02</v>
      </c>
      <c r="Y1299" s="9">
        <v>4.2750000000000004</v>
      </c>
    </row>
    <row r="1300" spans="1:25" x14ac:dyDescent="0.25">
      <c r="A1300" s="8">
        <v>36541</v>
      </c>
      <c r="B1300" s="24">
        <f t="shared" si="22"/>
        <v>1296</v>
      </c>
      <c r="C1300" s="14" t="s">
        <v>202</v>
      </c>
      <c r="D1300" s="38" t="s">
        <v>269</v>
      </c>
      <c r="E1300" s="9">
        <v>2.27</v>
      </c>
      <c r="F1300" s="9">
        <v>2.15</v>
      </c>
      <c r="G1300" s="9">
        <v>2.1749999999999998</v>
      </c>
      <c r="H1300" s="9">
        <v>2.2549999999999999</v>
      </c>
      <c r="K1300" s="9">
        <v>2.1800000000000002</v>
      </c>
      <c r="L1300" s="9">
        <v>2.13</v>
      </c>
      <c r="M1300" s="9">
        <v>2.13</v>
      </c>
      <c r="N1300" s="9">
        <v>2.2949999999999999</v>
      </c>
      <c r="O1300" s="9">
        <v>2.0716507499999999</v>
      </c>
      <c r="Q1300" s="9">
        <v>2.4</v>
      </c>
      <c r="R1300" s="9">
        <v>2.375</v>
      </c>
      <c r="S1300" s="9">
        <v>2.33</v>
      </c>
      <c r="T1300" s="14">
        <v>2.25</v>
      </c>
      <c r="U1300" s="14">
        <v>2.2450000000000001</v>
      </c>
      <c r="V1300" s="9">
        <v>2.335</v>
      </c>
      <c r="X1300" s="14">
        <v>3.02</v>
      </c>
      <c r="Y1300" s="9">
        <v>4.2750000000000004</v>
      </c>
    </row>
    <row r="1301" spans="1:25" x14ac:dyDescent="0.25">
      <c r="A1301" s="8">
        <f>A1300+1</f>
        <v>36542</v>
      </c>
      <c r="B1301" s="24">
        <f t="shared" si="22"/>
        <v>1297</v>
      </c>
      <c r="C1301" s="14" t="s">
        <v>196</v>
      </c>
      <c r="D1301" s="38" t="s">
        <v>269</v>
      </c>
      <c r="E1301" s="9">
        <v>2.27</v>
      </c>
      <c r="F1301" s="9">
        <v>2.15</v>
      </c>
      <c r="G1301" s="9">
        <v>2.1749999999999998</v>
      </c>
      <c r="H1301" s="9">
        <v>2.2549999999999999</v>
      </c>
      <c r="K1301" s="9">
        <v>2.1800000000000002</v>
      </c>
      <c r="L1301" s="9">
        <v>2.13</v>
      </c>
      <c r="M1301" s="9">
        <v>2.13</v>
      </c>
      <c r="N1301" s="9">
        <v>2.2949999999999999</v>
      </c>
      <c r="O1301" s="9">
        <v>2.0716507499999999</v>
      </c>
      <c r="Q1301" s="9">
        <v>2.4</v>
      </c>
      <c r="R1301" s="9">
        <v>2.375</v>
      </c>
      <c r="S1301" s="9">
        <v>2.33</v>
      </c>
      <c r="T1301" s="14">
        <v>2.25</v>
      </c>
      <c r="U1301" s="14">
        <v>2.2450000000000001</v>
      </c>
      <c r="V1301" s="9">
        <v>2.335</v>
      </c>
      <c r="X1301" s="14">
        <v>3.02</v>
      </c>
      <c r="Y1301" s="9">
        <v>4.2750000000000004</v>
      </c>
    </row>
    <row r="1302" spans="1:25" x14ac:dyDescent="0.25">
      <c r="A1302" s="8">
        <f>A1301+1</f>
        <v>36543</v>
      </c>
      <c r="B1302" s="24">
        <f t="shared" si="22"/>
        <v>1298</v>
      </c>
      <c r="C1302" s="14" t="s">
        <v>226</v>
      </c>
      <c r="D1302" s="38" t="s">
        <v>269</v>
      </c>
      <c r="E1302" s="9">
        <v>2.3450000000000002</v>
      </c>
      <c r="F1302" s="9">
        <v>2.2050000000000001</v>
      </c>
      <c r="G1302" s="9">
        <v>2.2450000000000001</v>
      </c>
      <c r="H1302" s="9">
        <v>2.33</v>
      </c>
      <c r="K1302" s="9">
        <v>2.2599999999999998</v>
      </c>
      <c r="L1302" s="9">
        <v>2.1949999999999998</v>
      </c>
      <c r="M1302" s="9">
        <v>2.1850000000000001</v>
      </c>
      <c r="N1302" s="9">
        <v>2.27</v>
      </c>
      <c r="O1302" s="9">
        <v>2.0892165</v>
      </c>
      <c r="Q1302" s="9">
        <v>2.46</v>
      </c>
      <c r="R1302" s="9">
        <v>2.395</v>
      </c>
      <c r="S1302" s="9">
        <v>2.3450000000000002</v>
      </c>
      <c r="T1302" s="14">
        <v>2.355</v>
      </c>
      <c r="U1302" s="14">
        <v>2.35</v>
      </c>
      <c r="V1302" s="9">
        <v>2.4049999999999998</v>
      </c>
      <c r="X1302" s="14">
        <v>4.46</v>
      </c>
      <c r="Y1302" s="9">
        <v>6.335</v>
      </c>
    </row>
    <row r="1303" spans="1:25" x14ac:dyDescent="0.25">
      <c r="A1303" s="8">
        <v>36544</v>
      </c>
      <c r="B1303" s="24">
        <f t="shared" si="22"/>
        <v>1299</v>
      </c>
      <c r="C1303" s="14" t="s">
        <v>198</v>
      </c>
      <c r="D1303" s="38" t="s">
        <v>269</v>
      </c>
      <c r="E1303" s="9">
        <v>2.4049999999999998</v>
      </c>
      <c r="F1303" s="9">
        <v>2.2599999999999998</v>
      </c>
      <c r="G1303" s="9">
        <v>2.2999999999999998</v>
      </c>
      <c r="H1303" s="9">
        <v>2.375</v>
      </c>
      <c r="K1303" s="9">
        <v>2.2999999999999998</v>
      </c>
      <c r="L1303" s="9">
        <v>2.2400000000000002</v>
      </c>
      <c r="M1303" s="9">
        <v>2.21</v>
      </c>
      <c r="N1303" s="9">
        <v>2.29</v>
      </c>
      <c r="O1303" s="9">
        <v>2.1521155999999997</v>
      </c>
      <c r="Q1303" s="9">
        <v>2.4900000000000002</v>
      </c>
      <c r="R1303" s="9">
        <v>2.4049999999999998</v>
      </c>
      <c r="S1303" s="9">
        <v>2.34</v>
      </c>
      <c r="T1303" s="14">
        <v>2.4500000000000002</v>
      </c>
      <c r="U1303" s="14">
        <v>2.4249999999999998</v>
      </c>
      <c r="V1303" s="9">
        <v>2.4750000000000001</v>
      </c>
      <c r="X1303" s="14">
        <v>5.2249999999999996</v>
      </c>
      <c r="Y1303" s="9">
        <v>8.3849999999999998</v>
      </c>
    </row>
    <row r="1304" spans="1:25" x14ac:dyDescent="0.25">
      <c r="A1304" s="8">
        <v>36545</v>
      </c>
      <c r="B1304" s="24">
        <f t="shared" si="22"/>
        <v>1300</v>
      </c>
      <c r="C1304" s="14" t="s">
        <v>199</v>
      </c>
      <c r="D1304" s="38" t="s">
        <v>269</v>
      </c>
      <c r="E1304" s="9">
        <v>2.5249999999999999</v>
      </c>
      <c r="F1304" s="9">
        <v>2.38</v>
      </c>
      <c r="G1304" s="9">
        <v>2.42</v>
      </c>
      <c r="H1304" s="9">
        <v>2.5099999999999998</v>
      </c>
      <c r="K1304" s="9">
        <v>2.42</v>
      </c>
      <c r="L1304" s="9">
        <v>2.3450000000000002</v>
      </c>
      <c r="M1304" s="9">
        <v>2.31</v>
      </c>
      <c r="N1304" s="9">
        <v>2.375</v>
      </c>
      <c r="O1304" s="9">
        <v>2.2457257499999996</v>
      </c>
      <c r="Q1304" s="9">
        <v>2.61</v>
      </c>
      <c r="R1304" s="9">
        <v>2.5049999999999999</v>
      </c>
      <c r="S1304" s="9">
        <v>2.44</v>
      </c>
      <c r="T1304" s="14">
        <v>2.59</v>
      </c>
      <c r="U1304" s="14">
        <v>2.56</v>
      </c>
      <c r="V1304" s="9">
        <v>2.62</v>
      </c>
      <c r="X1304" s="14">
        <v>8.4550000000000001</v>
      </c>
      <c r="Y1304" s="9">
        <v>15.335000000000001</v>
      </c>
    </row>
    <row r="1305" spans="1:25" x14ac:dyDescent="0.25">
      <c r="A1305" s="8">
        <v>36546</v>
      </c>
      <c r="B1305" s="24">
        <f t="shared" si="22"/>
        <v>1301</v>
      </c>
      <c r="C1305" s="14" t="s">
        <v>200</v>
      </c>
      <c r="D1305" s="38" t="s">
        <v>269</v>
      </c>
      <c r="E1305" s="9">
        <v>2.5550000000000002</v>
      </c>
      <c r="F1305" s="9">
        <v>2.39</v>
      </c>
      <c r="G1305" s="9">
        <v>2.4449999999999998</v>
      </c>
      <c r="H1305" s="9">
        <v>2.56</v>
      </c>
      <c r="K1305" s="9">
        <v>2.4449999999999998</v>
      </c>
      <c r="L1305" s="9">
        <v>2.37</v>
      </c>
      <c r="M1305" s="9">
        <v>2.3650000000000002</v>
      </c>
      <c r="N1305" s="9">
        <v>2.4550000000000001</v>
      </c>
      <c r="O1305" s="9">
        <v>2.2628009250000001</v>
      </c>
      <c r="Q1305" s="9">
        <v>2.6549999999999998</v>
      </c>
      <c r="R1305" s="9">
        <v>2.5150000000000001</v>
      </c>
      <c r="S1305" s="9">
        <v>2.4700000000000002</v>
      </c>
      <c r="T1305" s="14">
        <v>2.5550000000000002</v>
      </c>
      <c r="U1305" s="14">
        <v>2.54</v>
      </c>
      <c r="V1305" s="9">
        <v>2.585</v>
      </c>
      <c r="X1305" s="14">
        <v>5.25</v>
      </c>
      <c r="Y1305" s="9">
        <v>10.64</v>
      </c>
    </row>
    <row r="1306" spans="1:25" x14ac:dyDescent="0.25">
      <c r="A1306" s="8">
        <v>36547</v>
      </c>
      <c r="B1306" s="24">
        <f t="shared" si="22"/>
        <v>1302</v>
      </c>
      <c r="C1306" s="14" t="s">
        <v>201</v>
      </c>
      <c r="D1306" s="38" t="s">
        <v>269</v>
      </c>
      <c r="E1306" s="9">
        <v>2.5550000000000002</v>
      </c>
      <c r="F1306" s="9">
        <v>2.39</v>
      </c>
      <c r="G1306" s="9">
        <v>2.4449999999999998</v>
      </c>
      <c r="H1306" s="9">
        <v>2.56</v>
      </c>
      <c r="K1306" s="9">
        <v>2.4449999999999998</v>
      </c>
      <c r="L1306" s="9">
        <v>2.37</v>
      </c>
      <c r="M1306" s="9">
        <v>2.3650000000000002</v>
      </c>
      <c r="N1306" s="9">
        <v>2.4550000000000001</v>
      </c>
      <c r="O1306" s="9">
        <v>2.2628009250000001</v>
      </c>
      <c r="Q1306" s="9">
        <v>2.6549999999999998</v>
      </c>
      <c r="R1306" s="9">
        <v>2.5150000000000001</v>
      </c>
      <c r="S1306" s="9">
        <v>2.4700000000000002</v>
      </c>
      <c r="T1306" s="14">
        <v>2.5550000000000002</v>
      </c>
      <c r="U1306" s="14">
        <v>2.54</v>
      </c>
      <c r="V1306" s="9">
        <v>2.585</v>
      </c>
      <c r="X1306" s="14">
        <v>5.25</v>
      </c>
      <c r="Y1306" s="9">
        <v>10.64</v>
      </c>
    </row>
    <row r="1307" spans="1:25" x14ac:dyDescent="0.25">
      <c r="A1307" s="8">
        <v>36548</v>
      </c>
      <c r="B1307" s="24">
        <f t="shared" si="22"/>
        <v>1303</v>
      </c>
      <c r="C1307" s="14" t="s">
        <v>202</v>
      </c>
      <c r="D1307" s="38" t="s">
        <v>269</v>
      </c>
      <c r="E1307" s="9">
        <v>2.5550000000000002</v>
      </c>
      <c r="F1307" s="9">
        <v>2.39</v>
      </c>
      <c r="G1307" s="9">
        <v>2.4449999999999998</v>
      </c>
      <c r="H1307" s="9">
        <v>2.56</v>
      </c>
      <c r="K1307" s="9">
        <v>2.4449999999999998</v>
      </c>
      <c r="L1307" s="9">
        <v>2.37</v>
      </c>
      <c r="M1307" s="9">
        <v>2.3650000000000002</v>
      </c>
      <c r="N1307" s="9">
        <v>2.4550000000000001</v>
      </c>
      <c r="O1307" s="9">
        <v>2.2628009250000001</v>
      </c>
      <c r="Q1307" s="9">
        <v>2.6549999999999998</v>
      </c>
      <c r="R1307" s="9">
        <v>2.5150000000000001</v>
      </c>
      <c r="S1307" s="9">
        <v>2.4700000000000002</v>
      </c>
      <c r="T1307" s="14">
        <v>2.5550000000000002</v>
      </c>
      <c r="U1307" s="14">
        <v>2.54</v>
      </c>
      <c r="V1307" s="9">
        <v>2.585</v>
      </c>
      <c r="X1307" s="14">
        <v>5.25</v>
      </c>
      <c r="Y1307" s="9">
        <v>10.64</v>
      </c>
    </row>
    <row r="1308" spans="1:25" x14ac:dyDescent="0.25">
      <c r="A1308" s="8">
        <v>36549</v>
      </c>
      <c r="B1308" s="24">
        <f t="shared" si="22"/>
        <v>1304</v>
      </c>
      <c r="C1308" s="14" t="s">
        <v>196</v>
      </c>
      <c r="D1308" s="38" t="s">
        <v>269</v>
      </c>
      <c r="E1308" s="9">
        <v>2.5350000000000001</v>
      </c>
      <c r="F1308" s="9">
        <v>2.375</v>
      </c>
      <c r="G1308" s="9">
        <v>2.4249999999999998</v>
      </c>
      <c r="H1308" s="9">
        <v>2.5099999999999998</v>
      </c>
      <c r="K1308" s="9">
        <v>2.4249999999999998</v>
      </c>
      <c r="L1308" s="9">
        <v>2.335</v>
      </c>
      <c r="M1308" s="9">
        <v>2.335</v>
      </c>
      <c r="N1308" s="9">
        <v>2.335</v>
      </c>
      <c r="O1308" s="9">
        <v>2.1452580999999999</v>
      </c>
      <c r="Q1308" s="9">
        <v>2.62</v>
      </c>
      <c r="R1308" s="9">
        <v>2.5</v>
      </c>
      <c r="S1308" s="9">
        <v>2.4449999999999998</v>
      </c>
      <c r="T1308" s="14">
        <v>2.5950000000000002</v>
      </c>
      <c r="U1308" s="14">
        <v>2.5449999999999999</v>
      </c>
      <c r="V1308" s="9">
        <v>2.65</v>
      </c>
      <c r="X1308" s="14">
        <v>3.41</v>
      </c>
      <c r="Y1308" s="9">
        <v>7.14</v>
      </c>
    </row>
    <row r="1309" spans="1:25" x14ac:dyDescent="0.25">
      <c r="A1309" s="8">
        <v>36550</v>
      </c>
      <c r="B1309" s="24">
        <f t="shared" si="22"/>
        <v>1305</v>
      </c>
      <c r="C1309" s="14" t="s">
        <v>226</v>
      </c>
      <c r="D1309" s="38" t="s">
        <v>269</v>
      </c>
      <c r="E1309" s="9">
        <v>2.65</v>
      </c>
      <c r="F1309" s="9">
        <v>2.4500000000000002</v>
      </c>
      <c r="G1309" s="9">
        <v>2.5299999999999998</v>
      </c>
      <c r="H1309" s="9">
        <v>2.625</v>
      </c>
      <c r="K1309" s="9">
        <v>2.52</v>
      </c>
      <c r="L1309" s="9">
        <v>2.42</v>
      </c>
      <c r="M1309" s="9">
        <v>2.38</v>
      </c>
      <c r="N1309" s="9">
        <v>2.3250000000000002</v>
      </c>
      <c r="O1309" s="9">
        <v>2.2106733749999998</v>
      </c>
      <c r="Q1309" s="9">
        <v>2.8</v>
      </c>
      <c r="R1309" s="9">
        <v>2.5449999999999999</v>
      </c>
      <c r="S1309" s="9">
        <v>2.4950000000000001</v>
      </c>
      <c r="T1309" s="14">
        <v>2.6850000000000001</v>
      </c>
      <c r="U1309" s="14">
        <v>2.625</v>
      </c>
      <c r="V1309" s="9">
        <v>2.7650000000000001</v>
      </c>
      <c r="X1309" s="14">
        <v>4.915</v>
      </c>
      <c r="Y1309" s="9">
        <v>8.9649999999999999</v>
      </c>
    </row>
    <row r="1310" spans="1:25" x14ac:dyDescent="0.25">
      <c r="A1310" s="8">
        <v>36551</v>
      </c>
      <c r="B1310" s="24">
        <f t="shared" si="22"/>
        <v>1306</v>
      </c>
      <c r="C1310" s="14" t="s">
        <v>198</v>
      </c>
      <c r="D1310" s="38" t="s">
        <v>269</v>
      </c>
      <c r="E1310" s="9">
        <v>2.73</v>
      </c>
      <c r="F1310" s="9">
        <v>2.52</v>
      </c>
      <c r="G1310" s="9">
        <v>2.5750000000000002</v>
      </c>
      <c r="H1310" s="9">
        <v>2.68</v>
      </c>
      <c r="K1310" s="9">
        <v>2.5499999999999998</v>
      </c>
      <c r="L1310" s="9">
        <v>2.4649999999999999</v>
      </c>
      <c r="M1310" s="9">
        <v>2.4</v>
      </c>
      <c r="N1310" s="9">
        <v>2.36</v>
      </c>
      <c r="O1310" s="9">
        <v>2.2106733749999998</v>
      </c>
      <c r="Q1310" s="9">
        <v>2.8849999999999998</v>
      </c>
      <c r="R1310" s="9">
        <v>2.58</v>
      </c>
      <c r="S1310" s="9">
        <v>2.5350000000000001</v>
      </c>
      <c r="T1310" s="14">
        <v>2.6749999999999998</v>
      </c>
      <c r="U1310" s="14">
        <v>2.645</v>
      </c>
      <c r="V1310" s="9">
        <v>2.78</v>
      </c>
      <c r="X1310" s="14">
        <v>4.9400000000000004</v>
      </c>
      <c r="Y1310" s="9">
        <v>10.93</v>
      </c>
    </row>
    <row r="1311" spans="1:25" x14ac:dyDescent="0.25">
      <c r="A1311" s="8">
        <v>36552</v>
      </c>
      <c r="B1311" s="24">
        <f t="shared" si="22"/>
        <v>1307</v>
      </c>
      <c r="C1311" s="14" t="s">
        <v>199</v>
      </c>
      <c r="D1311" s="38" t="s">
        <v>269</v>
      </c>
      <c r="E1311" s="9">
        <v>2.7450000000000001</v>
      </c>
      <c r="F1311" s="9">
        <v>2.4700000000000002</v>
      </c>
      <c r="G1311" s="9">
        <v>2.56</v>
      </c>
      <c r="H1311" s="9">
        <v>2.6749999999999998</v>
      </c>
      <c r="K1311" s="9">
        <v>2.52</v>
      </c>
      <c r="L1311" s="9">
        <v>2.415</v>
      </c>
      <c r="M1311" s="9">
        <v>2.33</v>
      </c>
      <c r="N1311" s="9">
        <v>2.3050000000000002</v>
      </c>
      <c r="O1311" s="9">
        <v>2.1508548749999998</v>
      </c>
      <c r="Q1311" s="9">
        <v>2.9049999999999998</v>
      </c>
      <c r="R1311" s="9">
        <v>2.5099999999999998</v>
      </c>
      <c r="S1311" s="9">
        <v>2.44</v>
      </c>
      <c r="T1311" s="14">
        <v>2.59</v>
      </c>
      <c r="U1311" s="14">
        <v>2.58</v>
      </c>
      <c r="V1311" s="9">
        <v>2.73</v>
      </c>
      <c r="X1311" s="14">
        <v>5.14</v>
      </c>
      <c r="Y1311" s="9">
        <v>9.64</v>
      </c>
    </row>
    <row r="1312" spans="1:25" x14ac:dyDescent="0.25">
      <c r="A1312" s="8">
        <f>A1311+1</f>
        <v>36553</v>
      </c>
      <c r="B1312" s="24">
        <f t="shared" si="22"/>
        <v>1308</v>
      </c>
      <c r="C1312" s="14" t="s">
        <v>200</v>
      </c>
      <c r="D1312" s="38" t="s">
        <v>269</v>
      </c>
      <c r="E1312" s="9">
        <v>2.835</v>
      </c>
      <c r="F1312" s="9">
        <v>2.5649999999999999</v>
      </c>
      <c r="G1312" s="9">
        <v>2.665</v>
      </c>
      <c r="H1312" s="9">
        <v>2.8050000000000002</v>
      </c>
      <c r="K1312" s="9">
        <v>2.5950000000000002</v>
      </c>
      <c r="L1312" s="9">
        <v>2.4849999999999999</v>
      </c>
      <c r="M1312" s="9">
        <v>2.4</v>
      </c>
      <c r="N1312" s="9">
        <v>2.37</v>
      </c>
      <c r="O1312" s="9">
        <v>2.1407057749999998</v>
      </c>
      <c r="Q1312" s="9">
        <v>2.9249999999999998</v>
      </c>
      <c r="R1312" s="9">
        <v>2.5550000000000002</v>
      </c>
      <c r="S1312" s="9">
        <v>2.4849999999999999</v>
      </c>
      <c r="T1312" s="14">
        <v>2.68</v>
      </c>
      <c r="U1312" s="14">
        <v>2.665</v>
      </c>
      <c r="V1312" s="9">
        <v>2.7549999999999999</v>
      </c>
      <c r="X1312" s="14">
        <v>5.4050000000000002</v>
      </c>
      <c r="Y1312" s="9">
        <v>8.34</v>
      </c>
    </row>
    <row r="1313" spans="1:25" x14ac:dyDescent="0.25">
      <c r="A1313" s="8">
        <f>A1312+1</f>
        <v>36554</v>
      </c>
      <c r="B1313" s="24">
        <f t="shared" si="22"/>
        <v>1309</v>
      </c>
      <c r="C1313" s="14" t="s">
        <v>201</v>
      </c>
      <c r="D1313" s="38" t="s">
        <v>269</v>
      </c>
      <c r="E1313" s="9">
        <v>2.835</v>
      </c>
      <c r="F1313" s="9">
        <v>2.5649999999999999</v>
      </c>
      <c r="G1313" s="9">
        <v>2.665</v>
      </c>
      <c r="H1313" s="9">
        <v>2.8050000000000002</v>
      </c>
      <c r="K1313" s="9">
        <v>2.5950000000000002</v>
      </c>
      <c r="L1313" s="9">
        <v>2.4849999999999999</v>
      </c>
      <c r="M1313" s="9">
        <v>2.4</v>
      </c>
      <c r="N1313" s="9">
        <v>2.37</v>
      </c>
      <c r="O1313" s="9">
        <v>2.1407057749999998</v>
      </c>
      <c r="Q1313" s="9">
        <v>2.9249999999999998</v>
      </c>
      <c r="R1313" s="9">
        <v>2.5550000000000002</v>
      </c>
      <c r="S1313" s="9">
        <v>2.4849999999999999</v>
      </c>
      <c r="T1313" s="14">
        <v>2.68</v>
      </c>
      <c r="U1313" s="14">
        <v>2.665</v>
      </c>
      <c r="V1313" s="9">
        <v>2.7549999999999999</v>
      </c>
      <c r="X1313" s="14">
        <v>5.4050000000000002</v>
      </c>
      <c r="Y1313" s="9">
        <v>8.34</v>
      </c>
    </row>
    <row r="1314" spans="1:25" x14ac:dyDescent="0.25">
      <c r="A1314" s="8">
        <f>A1313+1</f>
        <v>36555</v>
      </c>
      <c r="B1314" s="24">
        <f t="shared" si="22"/>
        <v>1310</v>
      </c>
      <c r="C1314" s="14" t="s">
        <v>202</v>
      </c>
      <c r="D1314" s="38" t="s">
        <v>269</v>
      </c>
      <c r="E1314" s="9">
        <v>2.835</v>
      </c>
      <c r="F1314" s="9">
        <v>2.5649999999999999</v>
      </c>
      <c r="G1314" s="9">
        <v>2.665</v>
      </c>
      <c r="H1314" s="9">
        <v>2.8050000000000002</v>
      </c>
      <c r="K1314" s="9">
        <v>2.5950000000000002</v>
      </c>
      <c r="L1314" s="9">
        <v>2.4849999999999999</v>
      </c>
      <c r="M1314" s="9">
        <v>2.4</v>
      </c>
      <c r="N1314" s="9">
        <v>2.37</v>
      </c>
      <c r="O1314" s="9">
        <v>2.1407057749999998</v>
      </c>
      <c r="Q1314" s="9">
        <v>2.9249999999999998</v>
      </c>
      <c r="R1314" s="9">
        <v>2.5550000000000002</v>
      </c>
      <c r="S1314" s="9">
        <v>2.4849999999999999</v>
      </c>
      <c r="T1314" s="14">
        <v>2.68</v>
      </c>
      <c r="U1314" s="14">
        <v>2.665</v>
      </c>
      <c r="V1314" s="9">
        <v>2.7549999999999999</v>
      </c>
      <c r="X1314" s="14">
        <v>5.4050000000000002</v>
      </c>
      <c r="Y1314" s="9">
        <v>8.34</v>
      </c>
    </row>
    <row r="1315" spans="1:25" x14ac:dyDescent="0.25">
      <c r="A1315" s="8">
        <f>A1314+1</f>
        <v>36556</v>
      </c>
      <c r="B1315" s="24">
        <f t="shared" si="22"/>
        <v>1311</v>
      </c>
      <c r="C1315" s="14" t="s">
        <v>196</v>
      </c>
      <c r="D1315" s="38" t="s">
        <v>270</v>
      </c>
      <c r="E1315" s="9">
        <v>2.7</v>
      </c>
      <c r="F1315" s="9">
        <v>2.5150000000000001</v>
      </c>
      <c r="G1315" s="9">
        <v>2.585</v>
      </c>
      <c r="H1315" s="9">
        <v>2.6549999999999998</v>
      </c>
      <c r="K1315" s="9">
        <v>2.5449999999999999</v>
      </c>
      <c r="L1315" s="9">
        <v>2.5</v>
      </c>
      <c r="M1315" s="9">
        <v>2.4049999999999998</v>
      </c>
      <c r="N1315" s="9">
        <v>2.42</v>
      </c>
      <c r="O1315" s="9">
        <v>2.181</v>
      </c>
      <c r="Q1315" s="9">
        <v>2.77</v>
      </c>
      <c r="R1315" s="9">
        <v>2.65</v>
      </c>
      <c r="S1315" s="9">
        <v>2.57</v>
      </c>
      <c r="T1315" s="14">
        <v>2.65</v>
      </c>
      <c r="U1315" s="14">
        <v>2.625</v>
      </c>
      <c r="V1315" s="9">
        <v>2.7</v>
      </c>
      <c r="X1315" s="14">
        <v>3.83</v>
      </c>
      <c r="Y1315" s="9">
        <v>6.41</v>
      </c>
    </row>
    <row r="1316" spans="1:25" x14ac:dyDescent="0.25">
      <c r="A1316" s="8">
        <f t="shared" ref="A1316:A1349" si="23">A1315+1</f>
        <v>36557</v>
      </c>
      <c r="B1316" s="24">
        <f t="shared" si="22"/>
        <v>1312</v>
      </c>
      <c r="C1316" s="14" t="s">
        <v>226</v>
      </c>
      <c r="D1316" s="38" t="s">
        <v>270</v>
      </c>
      <c r="E1316" s="9">
        <v>2.8149999999999999</v>
      </c>
      <c r="F1316" s="9">
        <v>2.6150000000000002</v>
      </c>
      <c r="G1316" s="9">
        <v>2.68</v>
      </c>
      <c r="H1316" s="9">
        <v>2.7749999999999999</v>
      </c>
      <c r="K1316" s="9">
        <v>2.62</v>
      </c>
      <c r="L1316" s="9">
        <v>2.5750000000000002</v>
      </c>
      <c r="M1316" s="9">
        <v>2.5</v>
      </c>
      <c r="N1316" s="9">
        <v>2.52</v>
      </c>
      <c r="O1316" s="9">
        <v>2.2238872499999998</v>
      </c>
      <c r="Q1316" s="9">
        <v>2.9</v>
      </c>
      <c r="R1316" s="9">
        <v>2.7149999999999999</v>
      </c>
      <c r="S1316" s="9">
        <v>2.6549999999999998</v>
      </c>
      <c r="T1316" s="14">
        <v>2.6749999999999998</v>
      </c>
      <c r="U1316" s="14">
        <v>2.68</v>
      </c>
      <c r="V1316" s="9">
        <v>2.7949999999999999</v>
      </c>
      <c r="X1316" s="14">
        <v>5.2750000000000004</v>
      </c>
      <c r="Y1316" s="9">
        <v>8.93</v>
      </c>
    </row>
    <row r="1317" spans="1:25" x14ac:dyDescent="0.25">
      <c r="A1317" s="8">
        <f t="shared" si="23"/>
        <v>36558</v>
      </c>
      <c r="B1317" s="24">
        <f t="shared" si="22"/>
        <v>1313</v>
      </c>
      <c r="C1317" s="14" t="s">
        <v>198</v>
      </c>
      <c r="D1317" s="38" t="s">
        <v>270</v>
      </c>
      <c r="E1317" s="9">
        <v>2.915</v>
      </c>
      <c r="F1317" s="9">
        <v>2.6949999999999998</v>
      </c>
      <c r="G1317" s="9">
        <v>2.7749999999999999</v>
      </c>
      <c r="H1317" s="9">
        <v>2.86</v>
      </c>
      <c r="K1317" s="9">
        <v>2.71</v>
      </c>
      <c r="L1317" s="9">
        <v>2.66</v>
      </c>
      <c r="M1317" s="9">
        <v>2.58</v>
      </c>
      <c r="N1317" s="9">
        <v>2.56</v>
      </c>
      <c r="O1317" s="9">
        <v>2.3066678249999994</v>
      </c>
      <c r="Q1317" s="9">
        <v>2.9849999999999999</v>
      </c>
      <c r="R1317" s="9">
        <v>2.8</v>
      </c>
      <c r="S1317" s="9">
        <v>2.69</v>
      </c>
      <c r="T1317" s="14">
        <v>2.7749999999999999</v>
      </c>
      <c r="U1317" s="14">
        <v>2.78</v>
      </c>
      <c r="V1317" s="9">
        <v>2.875</v>
      </c>
      <c r="X1317" s="14">
        <v>6.78</v>
      </c>
      <c r="Y1317" s="9">
        <v>10.25</v>
      </c>
    </row>
    <row r="1318" spans="1:25" x14ac:dyDescent="0.25">
      <c r="A1318" s="8">
        <f t="shared" si="23"/>
        <v>36559</v>
      </c>
      <c r="B1318" s="24">
        <f t="shared" si="22"/>
        <v>1314</v>
      </c>
      <c r="C1318" s="14" t="s">
        <v>199</v>
      </c>
      <c r="D1318" s="38" t="s">
        <v>270</v>
      </c>
      <c r="E1318" s="9">
        <v>2.855</v>
      </c>
      <c r="F1318" s="9">
        <v>2.57</v>
      </c>
      <c r="G1318" s="9">
        <v>2.65</v>
      </c>
      <c r="H1318" s="9">
        <v>2.7549999999999999</v>
      </c>
      <c r="K1318" s="9">
        <v>2.625</v>
      </c>
      <c r="L1318" s="9">
        <v>2.5</v>
      </c>
      <c r="M1318" s="9">
        <v>2.42</v>
      </c>
      <c r="N1318" s="9">
        <v>2.44</v>
      </c>
      <c r="O1318" s="9">
        <v>2.2372118999999997</v>
      </c>
      <c r="Q1318" s="9">
        <v>2.92</v>
      </c>
      <c r="R1318" s="9">
        <v>2.6749999999999998</v>
      </c>
      <c r="S1318" s="9">
        <v>2.5449999999999999</v>
      </c>
      <c r="T1318" s="14">
        <v>2.7</v>
      </c>
      <c r="U1318" s="14">
        <v>2.7050000000000001</v>
      </c>
      <c r="V1318" s="9">
        <v>2.7949999999999999</v>
      </c>
      <c r="X1318" s="14">
        <v>4.5149999999999997</v>
      </c>
      <c r="Y1318" s="9">
        <v>9.17</v>
      </c>
    </row>
    <row r="1319" spans="1:25" x14ac:dyDescent="0.25">
      <c r="A1319" s="8">
        <f t="shared" si="23"/>
        <v>36560</v>
      </c>
      <c r="B1319" s="24">
        <f t="shared" si="22"/>
        <v>1315</v>
      </c>
      <c r="C1319" s="14" t="s">
        <v>200</v>
      </c>
      <c r="D1319" s="38" t="s">
        <v>270</v>
      </c>
      <c r="E1319" s="9">
        <v>2.78</v>
      </c>
      <c r="F1319" s="9">
        <v>2.44</v>
      </c>
      <c r="G1319" s="9">
        <v>2.5150000000000001</v>
      </c>
      <c r="H1319" s="9">
        <v>2.6349999999999998</v>
      </c>
      <c r="K1319" s="9">
        <v>2.5049999999999999</v>
      </c>
      <c r="L1319" s="9">
        <v>2.3650000000000002</v>
      </c>
      <c r="M1319" s="9">
        <v>2.31</v>
      </c>
      <c r="N1319" s="9">
        <v>2.29</v>
      </c>
      <c r="O1319" s="9">
        <v>2.21</v>
      </c>
      <c r="Q1319" s="9">
        <v>2.895</v>
      </c>
      <c r="R1319" s="9">
        <v>2.5950000000000002</v>
      </c>
      <c r="S1319" s="9">
        <v>2.46</v>
      </c>
      <c r="T1319" s="14">
        <v>2.5950000000000002</v>
      </c>
      <c r="U1319" s="14">
        <v>2.59</v>
      </c>
      <c r="V1319" s="9">
        <v>2.7149999999999999</v>
      </c>
      <c r="X1319" s="14">
        <v>4.57</v>
      </c>
      <c r="Y1319" s="9">
        <v>7.335</v>
      </c>
    </row>
    <row r="1320" spans="1:25" x14ac:dyDescent="0.25">
      <c r="A1320" s="8">
        <f t="shared" si="23"/>
        <v>36561</v>
      </c>
      <c r="B1320" s="24">
        <f t="shared" si="22"/>
        <v>1316</v>
      </c>
      <c r="C1320" s="14" t="s">
        <v>201</v>
      </c>
      <c r="D1320" s="38" t="s">
        <v>270</v>
      </c>
      <c r="E1320" s="9">
        <v>2.78</v>
      </c>
      <c r="F1320" s="9">
        <v>2.44</v>
      </c>
      <c r="G1320" s="9">
        <v>2.5150000000000001</v>
      </c>
      <c r="H1320" s="9">
        <v>2.6349999999999998</v>
      </c>
      <c r="K1320" s="9">
        <v>2.5049999999999999</v>
      </c>
      <c r="L1320" s="9">
        <v>2.3650000000000002</v>
      </c>
      <c r="M1320" s="9">
        <v>2.31</v>
      </c>
      <c r="N1320" s="9">
        <v>2.29</v>
      </c>
      <c r="O1320" s="9">
        <v>2.21</v>
      </c>
      <c r="Q1320" s="9">
        <v>2.895</v>
      </c>
      <c r="R1320" s="9">
        <v>2.5950000000000002</v>
      </c>
      <c r="S1320" s="9">
        <v>2.46</v>
      </c>
      <c r="T1320" s="14">
        <v>2.5950000000000002</v>
      </c>
      <c r="U1320" s="14">
        <v>2.59</v>
      </c>
      <c r="V1320" s="9">
        <v>2.7149999999999999</v>
      </c>
      <c r="X1320" s="14">
        <v>4.57</v>
      </c>
      <c r="Y1320" s="9">
        <v>7.335</v>
      </c>
    </row>
    <row r="1321" spans="1:25" x14ac:dyDescent="0.25">
      <c r="A1321" s="8">
        <f t="shared" si="23"/>
        <v>36562</v>
      </c>
      <c r="B1321" s="24">
        <f t="shared" si="22"/>
        <v>1317</v>
      </c>
      <c r="C1321" s="14" t="s">
        <v>202</v>
      </c>
      <c r="D1321" s="38" t="s">
        <v>270</v>
      </c>
      <c r="E1321" s="9">
        <v>2.78</v>
      </c>
      <c r="F1321" s="9">
        <v>2.44</v>
      </c>
      <c r="G1321" s="9">
        <v>2.5150000000000001</v>
      </c>
      <c r="H1321" s="9">
        <v>2.6349999999999998</v>
      </c>
      <c r="K1321" s="9">
        <v>2.5049999999999999</v>
      </c>
      <c r="L1321" s="9">
        <v>2.3650000000000002</v>
      </c>
      <c r="M1321" s="9">
        <v>2.31</v>
      </c>
      <c r="N1321" s="9">
        <v>2.29</v>
      </c>
      <c r="O1321" s="9">
        <v>2.21</v>
      </c>
      <c r="Q1321" s="9">
        <v>2.895</v>
      </c>
      <c r="R1321" s="9">
        <v>2.5950000000000002</v>
      </c>
      <c r="S1321" s="9">
        <v>2.46</v>
      </c>
      <c r="T1321" s="14">
        <v>2.5950000000000002</v>
      </c>
      <c r="U1321" s="14">
        <v>2.59</v>
      </c>
      <c r="V1321" s="9">
        <v>2.7149999999999999</v>
      </c>
      <c r="X1321" s="14">
        <v>4.57</v>
      </c>
      <c r="Y1321" s="9">
        <v>7.335</v>
      </c>
    </row>
    <row r="1322" spans="1:25" x14ac:dyDescent="0.25">
      <c r="A1322" s="8">
        <f t="shared" si="23"/>
        <v>36563</v>
      </c>
      <c r="B1322" s="24">
        <f t="shared" si="22"/>
        <v>1318</v>
      </c>
      <c r="C1322" s="14" t="s">
        <v>196</v>
      </c>
      <c r="D1322" s="38" t="s">
        <v>270</v>
      </c>
      <c r="E1322" s="9">
        <v>2.81</v>
      </c>
      <c r="F1322" s="9">
        <v>2.4649999999999999</v>
      </c>
      <c r="G1322" s="9">
        <v>2.5299999999999998</v>
      </c>
      <c r="H1322" s="9">
        <v>2.68</v>
      </c>
      <c r="K1322" s="9">
        <v>2.5249999999999999</v>
      </c>
      <c r="L1322" s="9">
        <v>2.4</v>
      </c>
      <c r="M1322" s="9">
        <v>2.375</v>
      </c>
      <c r="N1322" s="9">
        <v>2.3650000000000002</v>
      </c>
      <c r="O1322" s="9">
        <v>2.2311667499999994</v>
      </c>
      <c r="Q1322" s="9">
        <v>2.93</v>
      </c>
      <c r="R1322" s="9">
        <v>2.6349999999999998</v>
      </c>
      <c r="S1322" s="9">
        <v>2.4700000000000002</v>
      </c>
      <c r="T1322" s="14">
        <v>2.58</v>
      </c>
      <c r="U1322" s="14">
        <v>2.585</v>
      </c>
      <c r="V1322" s="9">
        <v>2.74</v>
      </c>
      <c r="X1322" s="14">
        <v>4.9749999999999996</v>
      </c>
      <c r="Y1322" s="9">
        <v>6.9</v>
      </c>
    </row>
    <row r="1323" spans="1:25" x14ac:dyDescent="0.25">
      <c r="A1323" s="8">
        <f t="shared" si="23"/>
        <v>36564</v>
      </c>
      <c r="B1323" s="24">
        <f t="shared" si="22"/>
        <v>1319</v>
      </c>
      <c r="C1323" s="14" t="s">
        <v>226</v>
      </c>
      <c r="D1323" s="38" t="s">
        <v>270</v>
      </c>
      <c r="E1323" s="9">
        <v>2.6</v>
      </c>
      <c r="F1323" s="9">
        <v>2.34</v>
      </c>
      <c r="G1323" s="9">
        <v>2.3849999999999998</v>
      </c>
      <c r="H1323" s="9">
        <v>2.54</v>
      </c>
      <c r="K1323" s="9">
        <v>2.415</v>
      </c>
      <c r="L1323" s="9">
        <v>2.29</v>
      </c>
      <c r="M1323" s="9">
        <v>2.2850000000000001</v>
      </c>
      <c r="N1323" s="9">
        <v>2.2599999999999998</v>
      </c>
      <c r="O1323" s="9">
        <v>2.1510922499999996</v>
      </c>
      <c r="Q1323" s="9">
        <v>2.74</v>
      </c>
      <c r="R1323" s="9">
        <v>2.5449999999999999</v>
      </c>
      <c r="S1323" s="9">
        <v>2.35</v>
      </c>
      <c r="T1323" s="14">
        <v>2.4750000000000001</v>
      </c>
      <c r="U1323" s="14">
        <v>2.4700000000000002</v>
      </c>
      <c r="V1323" s="9">
        <v>2.605</v>
      </c>
      <c r="X1323" s="14">
        <v>3.3250000000000002</v>
      </c>
      <c r="Y1323" s="9">
        <v>4.1749999999999998</v>
      </c>
    </row>
    <row r="1324" spans="1:25" x14ac:dyDescent="0.25">
      <c r="A1324" s="8">
        <f t="shared" si="23"/>
        <v>36565</v>
      </c>
      <c r="B1324" s="24">
        <f t="shared" si="22"/>
        <v>1320</v>
      </c>
      <c r="C1324" s="14" t="s">
        <v>198</v>
      </c>
      <c r="D1324" s="38" t="s">
        <v>270</v>
      </c>
      <c r="E1324" s="9">
        <v>2.6150000000000002</v>
      </c>
      <c r="F1324" s="9">
        <v>2.39</v>
      </c>
      <c r="G1324" s="9">
        <v>2.44</v>
      </c>
      <c r="H1324" s="9">
        <v>2.56</v>
      </c>
      <c r="K1324" s="9">
        <v>2.4300000000000002</v>
      </c>
      <c r="L1324" s="9">
        <v>2.375</v>
      </c>
      <c r="M1324" s="9">
        <v>2.335</v>
      </c>
      <c r="N1324" s="9">
        <v>2.3199999999999998</v>
      </c>
      <c r="O1324" s="9">
        <v>2.20932825</v>
      </c>
      <c r="Q1324" s="9">
        <v>2.76</v>
      </c>
      <c r="R1324" s="9">
        <v>2.5550000000000002</v>
      </c>
      <c r="S1324" s="9">
        <v>2.415</v>
      </c>
      <c r="T1324" s="14">
        <v>2.5499999999999998</v>
      </c>
      <c r="U1324" s="14">
        <v>2.5299999999999998</v>
      </c>
      <c r="V1324" s="9">
        <v>2.64</v>
      </c>
      <c r="X1324" s="14">
        <v>2.9550000000000001</v>
      </c>
      <c r="Y1324" s="9">
        <v>3.1949999999999998</v>
      </c>
    </row>
    <row r="1325" spans="1:25" x14ac:dyDescent="0.25">
      <c r="A1325" s="8">
        <f t="shared" si="23"/>
        <v>36566</v>
      </c>
      <c r="B1325" s="24">
        <f t="shared" si="22"/>
        <v>1321</v>
      </c>
      <c r="C1325" s="14" t="s">
        <v>199</v>
      </c>
      <c r="D1325" s="38" t="s">
        <v>270</v>
      </c>
      <c r="E1325" s="9">
        <v>2.64</v>
      </c>
      <c r="F1325" s="9">
        <v>2.415</v>
      </c>
      <c r="G1325" s="9">
        <v>2.4649999999999999</v>
      </c>
      <c r="H1325" s="9">
        <v>2.585</v>
      </c>
      <c r="K1325" s="9">
        <v>2.4649999999999999</v>
      </c>
      <c r="L1325" s="9">
        <v>2.3849999999999998</v>
      </c>
      <c r="M1325" s="9">
        <v>2.37</v>
      </c>
      <c r="N1325" s="9">
        <v>2.355</v>
      </c>
      <c r="O1325" s="9">
        <v>2.2639244999999995</v>
      </c>
      <c r="Q1325" s="9">
        <v>2.77</v>
      </c>
      <c r="R1325" s="9">
        <v>2.5750000000000002</v>
      </c>
      <c r="S1325" s="9">
        <v>2.46</v>
      </c>
      <c r="T1325" s="14">
        <v>2.57</v>
      </c>
      <c r="U1325" s="14">
        <v>2.5649999999999999</v>
      </c>
      <c r="V1325" s="9">
        <v>2.66</v>
      </c>
      <c r="X1325" s="14">
        <v>3.04</v>
      </c>
      <c r="Y1325" s="9">
        <v>3.1349999999999998</v>
      </c>
    </row>
    <row r="1326" spans="1:25" x14ac:dyDescent="0.25">
      <c r="A1326" s="8">
        <f t="shared" si="23"/>
        <v>36567</v>
      </c>
      <c r="B1326" s="24">
        <f t="shared" si="22"/>
        <v>1322</v>
      </c>
      <c r="C1326" s="14" t="s">
        <v>200</v>
      </c>
      <c r="D1326" s="38" t="s">
        <v>270</v>
      </c>
      <c r="E1326" s="9">
        <v>2.65</v>
      </c>
      <c r="F1326" s="9">
        <v>2.41</v>
      </c>
      <c r="G1326" s="9">
        <v>2.4500000000000002</v>
      </c>
      <c r="H1326" s="9">
        <v>2.5750000000000002</v>
      </c>
      <c r="K1326" s="9">
        <v>2.4649999999999999</v>
      </c>
      <c r="L1326" s="9">
        <v>2.34</v>
      </c>
      <c r="M1326" s="9">
        <v>2.35</v>
      </c>
      <c r="N1326" s="9">
        <v>2.36</v>
      </c>
      <c r="O1326" s="9">
        <v>2.2860847749999995</v>
      </c>
      <c r="Q1326" s="9">
        <v>2.7749999999999999</v>
      </c>
      <c r="R1326" s="9">
        <v>2.57</v>
      </c>
      <c r="S1326" s="9">
        <v>2.4700000000000002</v>
      </c>
      <c r="T1326" s="14">
        <v>2.58</v>
      </c>
      <c r="U1326" s="14">
        <v>2.5649999999999999</v>
      </c>
      <c r="V1326" s="9">
        <v>2.6749999999999998</v>
      </c>
      <c r="X1326" s="14">
        <v>3.26</v>
      </c>
      <c r="Y1326" s="9">
        <v>4.0949999999999998</v>
      </c>
    </row>
    <row r="1327" spans="1:25" x14ac:dyDescent="0.25">
      <c r="A1327" s="8">
        <f t="shared" si="23"/>
        <v>36568</v>
      </c>
      <c r="B1327" s="24">
        <f t="shared" si="22"/>
        <v>1323</v>
      </c>
      <c r="C1327" s="14" t="s">
        <v>201</v>
      </c>
      <c r="D1327" s="38" t="s">
        <v>270</v>
      </c>
      <c r="E1327" s="9">
        <v>2.65</v>
      </c>
      <c r="F1327" s="9">
        <v>2.41</v>
      </c>
      <c r="G1327" s="9">
        <v>2.4500000000000002</v>
      </c>
      <c r="H1327" s="9">
        <v>2.5750000000000002</v>
      </c>
      <c r="K1327" s="9">
        <v>2.4649999999999999</v>
      </c>
      <c r="L1327" s="9">
        <v>2.34</v>
      </c>
      <c r="M1327" s="9">
        <v>2.35</v>
      </c>
      <c r="N1327" s="9">
        <v>2.36</v>
      </c>
      <c r="O1327" s="9">
        <v>2.2860847749999995</v>
      </c>
      <c r="Q1327" s="9">
        <v>2.7749999999999999</v>
      </c>
      <c r="R1327" s="9">
        <v>2.57</v>
      </c>
      <c r="S1327" s="9">
        <v>2.4700000000000002</v>
      </c>
      <c r="T1327" s="14">
        <v>2.58</v>
      </c>
      <c r="U1327" s="14">
        <v>2.5649999999999999</v>
      </c>
      <c r="V1327" s="9">
        <v>2.6749999999999998</v>
      </c>
      <c r="X1327" s="14">
        <v>3.26</v>
      </c>
      <c r="Y1327" s="9">
        <v>4.0949999999999998</v>
      </c>
    </row>
    <row r="1328" spans="1:25" x14ac:dyDescent="0.25">
      <c r="A1328" s="8">
        <f t="shared" si="23"/>
        <v>36569</v>
      </c>
      <c r="B1328" s="24">
        <f t="shared" si="22"/>
        <v>1324</v>
      </c>
      <c r="C1328" s="14" t="s">
        <v>202</v>
      </c>
      <c r="D1328" s="38" t="s">
        <v>270</v>
      </c>
      <c r="E1328" s="9">
        <v>2.65</v>
      </c>
      <c r="F1328" s="9">
        <v>2.41</v>
      </c>
      <c r="G1328" s="9">
        <v>2.4500000000000002</v>
      </c>
      <c r="H1328" s="9">
        <v>2.5750000000000002</v>
      </c>
      <c r="K1328" s="9">
        <v>2.4649999999999999</v>
      </c>
      <c r="L1328" s="9">
        <v>2.34</v>
      </c>
      <c r="M1328" s="9">
        <v>2.35</v>
      </c>
      <c r="N1328" s="9">
        <v>2.36</v>
      </c>
      <c r="O1328" s="9">
        <v>2.2860847749999995</v>
      </c>
      <c r="Q1328" s="9">
        <v>2.7749999999999999</v>
      </c>
      <c r="R1328" s="9">
        <v>2.57</v>
      </c>
      <c r="S1328" s="9">
        <v>2.4700000000000002</v>
      </c>
      <c r="T1328" s="14">
        <v>2.58</v>
      </c>
      <c r="U1328" s="14">
        <v>2.5649999999999999</v>
      </c>
      <c r="V1328" s="9">
        <v>2.6749999999999998</v>
      </c>
      <c r="X1328" s="14">
        <v>3.26</v>
      </c>
      <c r="Y1328" s="9">
        <v>4.0949999999999998</v>
      </c>
    </row>
    <row r="1329" spans="1:25" x14ac:dyDescent="0.25">
      <c r="A1329" s="8">
        <f t="shared" si="23"/>
        <v>36570</v>
      </c>
      <c r="B1329" s="24">
        <f t="shared" si="22"/>
        <v>1325</v>
      </c>
      <c r="C1329" s="14" t="s">
        <v>196</v>
      </c>
      <c r="D1329" s="38" t="s">
        <v>270</v>
      </c>
      <c r="E1329" s="9">
        <v>2.61</v>
      </c>
      <c r="F1329" s="9">
        <v>2.38</v>
      </c>
      <c r="G1329" s="9">
        <v>2.4350000000000001</v>
      </c>
      <c r="H1329" s="9">
        <v>2.5550000000000002</v>
      </c>
      <c r="K1329" s="9">
        <v>2.4300000000000002</v>
      </c>
      <c r="L1329" s="9">
        <v>2.3450000000000002</v>
      </c>
      <c r="M1329" s="9">
        <v>2.3450000000000002</v>
      </c>
      <c r="N1329" s="9">
        <v>2.3199999999999998</v>
      </c>
      <c r="O1329" s="9">
        <v>2.2214660249999998</v>
      </c>
      <c r="Q1329" s="9">
        <v>2.7450000000000001</v>
      </c>
      <c r="R1329" s="9">
        <v>2.5750000000000002</v>
      </c>
      <c r="S1329" s="9">
        <v>2.46</v>
      </c>
      <c r="T1329" s="14">
        <v>2.54</v>
      </c>
      <c r="U1329" s="14">
        <v>2.52</v>
      </c>
      <c r="V1329" s="9">
        <v>2.625</v>
      </c>
      <c r="X1329" s="14">
        <v>2.9950000000000001</v>
      </c>
      <c r="Y1329" s="9">
        <v>3.1949999999999998</v>
      </c>
    </row>
    <row r="1330" spans="1:25" x14ac:dyDescent="0.25">
      <c r="A1330" s="8">
        <f t="shared" si="23"/>
        <v>36571</v>
      </c>
      <c r="B1330" s="24">
        <f t="shared" si="22"/>
        <v>1326</v>
      </c>
      <c r="C1330" s="14" t="s">
        <v>226</v>
      </c>
      <c r="D1330" s="38" t="s">
        <v>270</v>
      </c>
      <c r="E1330" s="9">
        <v>2.61</v>
      </c>
      <c r="F1330" s="9">
        <v>2.4300000000000002</v>
      </c>
      <c r="G1330" s="9">
        <v>2.4649999999999999</v>
      </c>
      <c r="H1330" s="9">
        <v>2.57</v>
      </c>
      <c r="K1330" s="9">
        <v>2.4750000000000001</v>
      </c>
      <c r="L1330" s="9">
        <v>2.4</v>
      </c>
      <c r="M1330" s="9">
        <v>2.37</v>
      </c>
      <c r="N1330" s="9">
        <v>2.3650000000000002</v>
      </c>
      <c r="O1330" s="9">
        <v>2.2761308499999999</v>
      </c>
      <c r="Q1330" s="9">
        <v>2.7549999999999999</v>
      </c>
      <c r="R1330" s="9">
        <v>2.6</v>
      </c>
      <c r="S1330" s="9">
        <v>2.4750000000000001</v>
      </c>
      <c r="T1330" s="14">
        <v>2.5950000000000002</v>
      </c>
      <c r="U1330" s="14">
        <v>2.585</v>
      </c>
      <c r="V1330" s="9">
        <v>2.65</v>
      </c>
      <c r="X1330" s="14">
        <v>2.95</v>
      </c>
      <c r="Y1330" s="9">
        <v>3.04</v>
      </c>
    </row>
    <row r="1331" spans="1:25" x14ac:dyDescent="0.25">
      <c r="A1331" s="8">
        <f t="shared" si="23"/>
        <v>36572</v>
      </c>
      <c r="B1331" s="24">
        <f t="shared" si="22"/>
        <v>1327</v>
      </c>
      <c r="C1331" s="14" t="s">
        <v>198</v>
      </c>
      <c r="D1331" s="38" t="s">
        <v>270</v>
      </c>
      <c r="E1331" s="9">
        <v>2.645</v>
      </c>
      <c r="F1331" s="9">
        <v>2.48</v>
      </c>
      <c r="G1331" s="9">
        <v>2.5099999999999998</v>
      </c>
      <c r="H1331" s="9">
        <v>2.61</v>
      </c>
      <c r="K1331" s="9">
        <v>2.5099999999999998</v>
      </c>
      <c r="L1331" s="9">
        <v>2.4449999999999998</v>
      </c>
      <c r="M1331" s="9">
        <v>2.41</v>
      </c>
      <c r="N1331" s="9">
        <v>2.4049999999999998</v>
      </c>
      <c r="O1331" s="9">
        <v>2.2930424999999994</v>
      </c>
      <c r="Q1331" s="9">
        <v>2.7850000000000001</v>
      </c>
      <c r="R1331" s="9">
        <v>2.625</v>
      </c>
      <c r="S1331" s="9">
        <v>2.5249999999999999</v>
      </c>
      <c r="T1331" s="14">
        <v>2.6150000000000002</v>
      </c>
      <c r="U1331" s="14">
        <v>2.6150000000000002</v>
      </c>
      <c r="V1331" s="9">
        <v>2.6749999999999998</v>
      </c>
      <c r="X1331" s="14">
        <v>3.26</v>
      </c>
      <c r="Y1331" s="9">
        <v>3.92</v>
      </c>
    </row>
    <row r="1332" spans="1:25" x14ac:dyDescent="0.25">
      <c r="A1332" s="8">
        <f t="shared" si="23"/>
        <v>36573</v>
      </c>
      <c r="B1332" s="24">
        <f t="shared" si="22"/>
        <v>1328</v>
      </c>
      <c r="C1332" s="14" t="s">
        <v>199</v>
      </c>
      <c r="D1332" s="38" t="s">
        <v>270</v>
      </c>
      <c r="E1332" s="9">
        <v>2.6549999999999998</v>
      </c>
      <c r="F1332" s="9">
        <v>2.4700000000000002</v>
      </c>
      <c r="G1332" s="9">
        <v>2.5150000000000001</v>
      </c>
      <c r="H1332" s="9">
        <v>2.61</v>
      </c>
      <c r="K1332" s="9">
        <v>2.5150000000000001</v>
      </c>
      <c r="L1332" s="9">
        <v>2.4449999999999998</v>
      </c>
      <c r="M1332" s="9">
        <v>2.39</v>
      </c>
      <c r="N1332" s="9">
        <v>2.3849999999999998</v>
      </c>
      <c r="O1332" s="9">
        <v>2.2827667999999997</v>
      </c>
      <c r="Q1332" s="9">
        <v>2.79</v>
      </c>
      <c r="R1332" s="9">
        <v>2.62</v>
      </c>
      <c r="S1332" s="9">
        <v>2.5</v>
      </c>
      <c r="T1332" s="14">
        <v>2.5950000000000002</v>
      </c>
      <c r="U1332" s="14">
        <v>2.59</v>
      </c>
      <c r="V1332" s="9">
        <v>2.6949999999999998</v>
      </c>
      <c r="X1332" s="14">
        <v>3.1749999999999998</v>
      </c>
      <c r="Y1332" s="9">
        <v>4.0549999999999997</v>
      </c>
    </row>
    <row r="1333" spans="1:25" x14ac:dyDescent="0.25">
      <c r="A1333" s="8">
        <f t="shared" si="23"/>
        <v>36574</v>
      </c>
      <c r="B1333" s="24">
        <f t="shared" si="22"/>
        <v>1329</v>
      </c>
      <c r="C1333" s="14" t="s">
        <v>200</v>
      </c>
      <c r="D1333" s="38" t="s">
        <v>270</v>
      </c>
      <c r="E1333" s="9">
        <v>2.645</v>
      </c>
      <c r="F1333" s="9">
        <v>2.4649999999999999</v>
      </c>
      <c r="G1333" s="9">
        <v>2.5099999999999998</v>
      </c>
      <c r="H1333" s="9">
        <v>2.6150000000000002</v>
      </c>
      <c r="K1333" s="9">
        <v>2.5099999999999998</v>
      </c>
      <c r="L1333" s="9">
        <v>2.44</v>
      </c>
      <c r="M1333" s="9">
        <v>2.41</v>
      </c>
      <c r="N1333" s="9">
        <v>2.4049999999999998</v>
      </c>
      <c r="O1333" s="9">
        <v>2.3076014999999996</v>
      </c>
      <c r="Q1333" s="9">
        <v>2.78</v>
      </c>
      <c r="R1333" s="9">
        <v>2.645</v>
      </c>
      <c r="S1333" s="9">
        <v>2.5299999999999998</v>
      </c>
      <c r="T1333" s="14">
        <v>2.58</v>
      </c>
      <c r="U1333" s="14">
        <v>2.58</v>
      </c>
      <c r="V1333" s="9">
        <v>2.69</v>
      </c>
      <c r="X1333" s="14">
        <v>3.125</v>
      </c>
      <c r="Y1333" s="9">
        <v>3.915</v>
      </c>
    </row>
    <row r="1334" spans="1:25" x14ac:dyDescent="0.25">
      <c r="A1334" s="8">
        <f t="shared" si="23"/>
        <v>36575</v>
      </c>
      <c r="B1334" s="24">
        <f t="shared" si="22"/>
        <v>1330</v>
      </c>
      <c r="C1334" s="14" t="s">
        <v>201</v>
      </c>
      <c r="D1334" s="38" t="s">
        <v>270</v>
      </c>
      <c r="E1334" s="9">
        <v>2.645</v>
      </c>
      <c r="F1334" s="9">
        <v>2.4649999999999999</v>
      </c>
      <c r="G1334" s="9">
        <v>2.5099999999999998</v>
      </c>
      <c r="H1334" s="9">
        <v>2.6150000000000002</v>
      </c>
      <c r="K1334" s="9">
        <v>2.5099999999999998</v>
      </c>
      <c r="L1334" s="9">
        <v>2.44</v>
      </c>
      <c r="M1334" s="9">
        <v>2.41</v>
      </c>
      <c r="N1334" s="9">
        <v>2.4049999999999998</v>
      </c>
      <c r="O1334" s="9">
        <v>2.3076014999999996</v>
      </c>
      <c r="Q1334" s="9">
        <v>2.78</v>
      </c>
      <c r="R1334" s="9">
        <v>2.645</v>
      </c>
      <c r="S1334" s="9">
        <v>2.5299999999999998</v>
      </c>
      <c r="T1334" s="14">
        <v>2.58</v>
      </c>
      <c r="U1334" s="14">
        <v>2.58</v>
      </c>
      <c r="V1334" s="9">
        <v>2.69</v>
      </c>
      <c r="X1334" s="14">
        <v>3.125</v>
      </c>
      <c r="Y1334" s="9">
        <v>3.915</v>
      </c>
    </row>
    <row r="1335" spans="1:25" x14ac:dyDescent="0.25">
      <c r="A1335" s="8">
        <f t="shared" si="23"/>
        <v>36576</v>
      </c>
      <c r="B1335" s="24">
        <f t="shared" si="22"/>
        <v>1331</v>
      </c>
      <c r="C1335" s="14" t="s">
        <v>202</v>
      </c>
      <c r="D1335" s="38" t="s">
        <v>270</v>
      </c>
      <c r="E1335" s="9">
        <v>2.645</v>
      </c>
      <c r="F1335" s="9">
        <v>2.4649999999999999</v>
      </c>
      <c r="G1335" s="9">
        <v>2.5099999999999998</v>
      </c>
      <c r="H1335" s="9">
        <v>2.6150000000000002</v>
      </c>
      <c r="K1335" s="9">
        <v>2.5099999999999998</v>
      </c>
      <c r="L1335" s="9">
        <v>2.44</v>
      </c>
      <c r="M1335" s="9">
        <v>2.41</v>
      </c>
      <c r="N1335" s="9">
        <v>2.4049999999999998</v>
      </c>
      <c r="O1335" s="9">
        <v>2.3076014999999996</v>
      </c>
      <c r="Q1335" s="9">
        <v>2.78</v>
      </c>
      <c r="R1335" s="9">
        <v>2.645</v>
      </c>
      <c r="S1335" s="9">
        <v>2.5299999999999998</v>
      </c>
      <c r="T1335" s="14">
        <v>2.58</v>
      </c>
      <c r="U1335" s="14">
        <v>2.58</v>
      </c>
      <c r="V1335" s="9">
        <v>2.69</v>
      </c>
      <c r="X1335" s="14">
        <v>3.125</v>
      </c>
      <c r="Y1335" s="9">
        <v>3.915</v>
      </c>
    </row>
    <row r="1336" spans="1:25" x14ac:dyDescent="0.25">
      <c r="A1336" s="8">
        <f t="shared" si="23"/>
        <v>36577</v>
      </c>
      <c r="B1336" s="24">
        <f t="shared" si="22"/>
        <v>1332</v>
      </c>
      <c r="C1336" s="14" t="s">
        <v>196</v>
      </c>
      <c r="D1336" s="38" t="s">
        <v>270</v>
      </c>
      <c r="E1336" s="9">
        <v>2.645</v>
      </c>
      <c r="F1336" s="9">
        <v>2.4649999999999999</v>
      </c>
      <c r="G1336" s="9">
        <v>2.5099999999999998</v>
      </c>
      <c r="H1336" s="9">
        <v>2.6150000000000002</v>
      </c>
      <c r="K1336" s="9">
        <v>2.5099999999999998</v>
      </c>
      <c r="L1336" s="9">
        <v>2.44</v>
      </c>
      <c r="M1336" s="9">
        <v>2.41</v>
      </c>
      <c r="N1336" s="9">
        <v>2.4049999999999998</v>
      </c>
      <c r="O1336" s="9">
        <v>2.3076014999999996</v>
      </c>
      <c r="Q1336" s="9">
        <v>2.78</v>
      </c>
      <c r="R1336" s="9">
        <v>2.645</v>
      </c>
      <c r="S1336" s="9">
        <v>2.5299999999999998</v>
      </c>
      <c r="T1336" s="14">
        <v>2.58</v>
      </c>
      <c r="U1336" s="14">
        <v>2.58</v>
      </c>
      <c r="V1336" s="9">
        <v>2.69</v>
      </c>
      <c r="X1336" s="14">
        <v>3.125</v>
      </c>
      <c r="Y1336" s="9">
        <v>3.915</v>
      </c>
    </row>
    <row r="1337" spans="1:25" x14ac:dyDescent="0.25">
      <c r="A1337" s="8">
        <f t="shared" si="23"/>
        <v>36578</v>
      </c>
      <c r="B1337" s="24">
        <f t="shared" si="22"/>
        <v>1333</v>
      </c>
      <c r="C1337" s="14" t="s">
        <v>226</v>
      </c>
      <c r="D1337" s="38" t="s">
        <v>270</v>
      </c>
      <c r="E1337" s="9">
        <v>2.5449999999999999</v>
      </c>
      <c r="F1337" s="9">
        <v>2.3849999999999998</v>
      </c>
      <c r="G1337" s="9">
        <v>2.4350000000000001</v>
      </c>
      <c r="H1337" s="9">
        <v>2.5449999999999999</v>
      </c>
      <c r="K1337" s="9">
        <v>2.415</v>
      </c>
      <c r="L1337" s="9">
        <v>2.355</v>
      </c>
      <c r="M1337" s="9">
        <v>2.34</v>
      </c>
      <c r="N1337" s="9">
        <v>2.31</v>
      </c>
      <c r="O1337" s="9">
        <v>2.2258390000000001</v>
      </c>
      <c r="Q1337" s="9">
        <v>2.67</v>
      </c>
      <c r="R1337" s="9">
        <v>2.63</v>
      </c>
      <c r="S1337" s="9">
        <v>2.4649999999999999</v>
      </c>
      <c r="T1337" s="14">
        <v>2.4449999999999998</v>
      </c>
      <c r="U1337" s="14">
        <v>2.4500000000000002</v>
      </c>
      <c r="V1337" s="9">
        <v>2.585</v>
      </c>
      <c r="X1337" s="14">
        <v>2.895</v>
      </c>
      <c r="Y1337" s="9">
        <v>2.9950000000000001</v>
      </c>
    </row>
    <row r="1338" spans="1:25" x14ac:dyDescent="0.25">
      <c r="A1338" s="8">
        <f t="shared" si="23"/>
        <v>36579</v>
      </c>
      <c r="B1338" s="24">
        <f t="shared" si="22"/>
        <v>1334</v>
      </c>
      <c r="C1338" s="14" t="s">
        <v>198</v>
      </c>
      <c r="D1338" s="38" t="s">
        <v>270</v>
      </c>
      <c r="E1338" s="9">
        <v>2.5</v>
      </c>
      <c r="F1338" s="9">
        <v>2.35</v>
      </c>
      <c r="G1338" s="9">
        <v>2.38</v>
      </c>
      <c r="H1338" s="9">
        <v>2.5049999999999999</v>
      </c>
      <c r="K1338" s="9">
        <v>2.35</v>
      </c>
      <c r="L1338" s="9">
        <v>2.34</v>
      </c>
      <c r="M1338" s="9">
        <v>2.2850000000000001</v>
      </c>
      <c r="N1338" s="9">
        <v>2.27</v>
      </c>
      <c r="O1338" s="9">
        <v>2.1989088062500004</v>
      </c>
      <c r="Q1338" s="9">
        <v>2.5950000000000002</v>
      </c>
      <c r="R1338" s="9">
        <v>2.5950000000000002</v>
      </c>
      <c r="S1338" s="9">
        <v>2.4249999999999998</v>
      </c>
      <c r="T1338" s="14">
        <v>2.375</v>
      </c>
      <c r="U1338" s="14">
        <v>2.38</v>
      </c>
      <c r="V1338" s="9">
        <v>2.5350000000000001</v>
      </c>
      <c r="X1338" s="14">
        <v>2.7949999999999999</v>
      </c>
      <c r="Y1338" s="9">
        <v>2.87</v>
      </c>
    </row>
    <row r="1339" spans="1:25" x14ac:dyDescent="0.25">
      <c r="A1339" s="8">
        <f t="shared" si="23"/>
        <v>36580</v>
      </c>
      <c r="B1339" s="24">
        <f t="shared" si="22"/>
        <v>1335</v>
      </c>
      <c r="C1339" s="14" t="s">
        <v>199</v>
      </c>
      <c r="D1339" s="38" t="s">
        <v>270</v>
      </c>
      <c r="E1339" s="9">
        <v>2.5150000000000001</v>
      </c>
      <c r="F1339" s="9">
        <v>2.375</v>
      </c>
      <c r="G1339" s="9">
        <v>2.41</v>
      </c>
      <c r="H1339" s="9">
        <v>2.5249999999999999</v>
      </c>
      <c r="K1339" s="9">
        <v>2.375</v>
      </c>
      <c r="L1339" s="9">
        <v>2.35</v>
      </c>
      <c r="M1339" s="9">
        <v>2.31</v>
      </c>
      <c r="N1339" s="9">
        <v>2.3050000000000002</v>
      </c>
      <c r="O1339" s="9">
        <v>2.2471816499999999</v>
      </c>
      <c r="Q1339" s="9">
        <v>2.63</v>
      </c>
      <c r="R1339" s="9">
        <v>2.61</v>
      </c>
      <c r="S1339" s="9">
        <v>2.4500000000000002</v>
      </c>
      <c r="T1339" s="14">
        <v>2.415</v>
      </c>
      <c r="U1339" s="14">
        <v>2.42</v>
      </c>
      <c r="V1339" s="9">
        <v>2.5649999999999999</v>
      </c>
      <c r="X1339" s="14">
        <v>2.8250000000000002</v>
      </c>
      <c r="Y1339" s="9">
        <v>2.92</v>
      </c>
    </row>
    <row r="1340" spans="1:25" x14ac:dyDescent="0.25">
      <c r="A1340" s="8">
        <f t="shared" si="23"/>
        <v>36581</v>
      </c>
      <c r="B1340" s="24">
        <f t="shared" si="22"/>
        <v>1336</v>
      </c>
      <c r="C1340" s="14" t="s">
        <v>200</v>
      </c>
      <c r="D1340" s="38" t="s">
        <v>270</v>
      </c>
      <c r="E1340" s="9">
        <v>2.5150000000000001</v>
      </c>
      <c r="F1340" s="9">
        <v>2.375</v>
      </c>
      <c r="G1340" s="9">
        <v>2.4249999999999998</v>
      </c>
      <c r="H1340" s="9">
        <v>2.5249999999999999</v>
      </c>
      <c r="K1340" s="9">
        <v>2.395</v>
      </c>
      <c r="L1340" s="9">
        <v>2.36</v>
      </c>
      <c r="M1340" s="9">
        <v>2.31</v>
      </c>
      <c r="N1340" s="9">
        <v>2.3149999999999999</v>
      </c>
      <c r="O1340" s="9">
        <v>2.2715468749999994</v>
      </c>
      <c r="Q1340" s="9">
        <v>2.67</v>
      </c>
      <c r="R1340" s="9">
        <v>2.6</v>
      </c>
      <c r="S1340" s="9">
        <v>2.4449999999999998</v>
      </c>
      <c r="T1340" s="14">
        <v>2.46</v>
      </c>
      <c r="U1340" s="14">
        <v>2.4649999999999999</v>
      </c>
      <c r="V1340" s="9">
        <v>2.57</v>
      </c>
      <c r="X1340" s="14">
        <v>2.7850000000000001</v>
      </c>
      <c r="Y1340" s="9">
        <v>2.85</v>
      </c>
    </row>
    <row r="1341" spans="1:25" x14ac:dyDescent="0.25">
      <c r="A1341" s="8">
        <f t="shared" si="23"/>
        <v>36582</v>
      </c>
      <c r="B1341" s="24">
        <f t="shared" si="22"/>
        <v>1337</v>
      </c>
      <c r="C1341" s="14" t="s">
        <v>201</v>
      </c>
      <c r="D1341" s="38" t="s">
        <v>270</v>
      </c>
      <c r="E1341" s="9">
        <v>2.5150000000000001</v>
      </c>
      <c r="F1341" s="9">
        <v>2.375</v>
      </c>
      <c r="G1341" s="9">
        <v>2.4249999999999998</v>
      </c>
      <c r="H1341" s="9">
        <v>2.5249999999999999</v>
      </c>
      <c r="K1341" s="9">
        <v>2.395</v>
      </c>
      <c r="L1341" s="9">
        <v>2.36</v>
      </c>
      <c r="M1341" s="9">
        <v>2.31</v>
      </c>
      <c r="N1341" s="9">
        <v>2.3149999999999999</v>
      </c>
      <c r="O1341" s="9">
        <v>2.2715468749999994</v>
      </c>
      <c r="Q1341" s="9">
        <v>2.67</v>
      </c>
      <c r="R1341" s="9">
        <v>2.6</v>
      </c>
      <c r="S1341" s="9">
        <v>2.4449999999999998</v>
      </c>
      <c r="T1341" s="14">
        <v>2.46</v>
      </c>
      <c r="U1341" s="14">
        <v>2.4649999999999999</v>
      </c>
      <c r="V1341" s="9">
        <v>2.57</v>
      </c>
      <c r="X1341" s="14">
        <v>2.7850000000000001</v>
      </c>
      <c r="Y1341" s="9">
        <v>2.85</v>
      </c>
    </row>
    <row r="1342" spans="1:25" x14ac:dyDescent="0.25">
      <c r="A1342" s="8">
        <f t="shared" si="23"/>
        <v>36583</v>
      </c>
      <c r="B1342" s="24">
        <f t="shared" si="22"/>
        <v>1338</v>
      </c>
      <c r="C1342" s="14" t="s">
        <v>202</v>
      </c>
      <c r="D1342" s="38" t="s">
        <v>270</v>
      </c>
      <c r="E1342" s="9">
        <v>2.5150000000000001</v>
      </c>
      <c r="F1342" s="9">
        <v>2.375</v>
      </c>
      <c r="G1342" s="9">
        <v>2.4249999999999998</v>
      </c>
      <c r="H1342" s="9">
        <v>2.5249999999999999</v>
      </c>
      <c r="K1342" s="9">
        <v>2.395</v>
      </c>
      <c r="L1342" s="9">
        <v>2.36</v>
      </c>
      <c r="M1342" s="9">
        <v>2.31</v>
      </c>
      <c r="N1342" s="9">
        <v>2.3149999999999999</v>
      </c>
      <c r="O1342" s="9">
        <v>2.2715468749999994</v>
      </c>
      <c r="Q1342" s="9">
        <v>2.67</v>
      </c>
      <c r="R1342" s="9">
        <v>2.6</v>
      </c>
      <c r="S1342" s="9">
        <v>2.4449999999999998</v>
      </c>
      <c r="T1342" s="14">
        <v>2.46</v>
      </c>
      <c r="U1342" s="14">
        <v>2.4649999999999999</v>
      </c>
      <c r="V1342" s="9">
        <v>2.57</v>
      </c>
      <c r="X1342" s="14">
        <v>2.7850000000000001</v>
      </c>
      <c r="Y1342" s="9">
        <v>2.85</v>
      </c>
    </row>
    <row r="1343" spans="1:25" x14ac:dyDescent="0.25">
      <c r="A1343" s="8">
        <f t="shared" si="23"/>
        <v>36584</v>
      </c>
      <c r="B1343" s="24">
        <f t="shared" si="22"/>
        <v>1339</v>
      </c>
      <c r="C1343" s="14" t="s">
        <v>196</v>
      </c>
      <c r="D1343" s="38" t="s">
        <v>270</v>
      </c>
      <c r="E1343" s="9">
        <v>2.605</v>
      </c>
      <c r="F1343" s="9">
        <v>2.4350000000000001</v>
      </c>
      <c r="G1343" s="9">
        <v>2.48</v>
      </c>
      <c r="H1343" s="9">
        <v>2.5950000000000002</v>
      </c>
      <c r="K1343" s="9">
        <v>2.4500000000000002</v>
      </c>
      <c r="L1343" s="9">
        <v>2.39</v>
      </c>
      <c r="M1343" s="9">
        <v>2.3250000000000002</v>
      </c>
      <c r="N1343" s="9">
        <v>2.3250000000000002</v>
      </c>
      <c r="O1343" s="9">
        <v>2.2972835999999996</v>
      </c>
      <c r="Q1343" s="9">
        <v>2.7250000000000001</v>
      </c>
      <c r="R1343" s="9">
        <v>2.61</v>
      </c>
      <c r="S1343" s="9">
        <v>2.4550000000000001</v>
      </c>
      <c r="T1343" s="14">
        <v>2.4849999999999999</v>
      </c>
      <c r="U1343" s="14">
        <v>2.4900000000000002</v>
      </c>
      <c r="V1343" s="9">
        <v>2.6150000000000002</v>
      </c>
      <c r="X1343" s="14">
        <v>2.87</v>
      </c>
      <c r="Y1343" s="9">
        <v>3.0249999999999999</v>
      </c>
    </row>
    <row r="1344" spans="1:25" x14ac:dyDescent="0.25">
      <c r="A1344" s="8">
        <f t="shared" si="23"/>
        <v>36585</v>
      </c>
      <c r="B1344" s="24">
        <f t="shared" si="22"/>
        <v>1340</v>
      </c>
      <c r="C1344" s="14" t="s">
        <v>226</v>
      </c>
      <c r="D1344" s="38" t="s">
        <v>271</v>
      </c>
      <c r="E1344" s="9">
        <v>2.66</v>
      </c>
      <c r="F1344" s="9">
        <v>2.5150000000000001</v>
      </c>
      <c r="G1344" s="9">
        <v>2.5649999999999999</v>
      </c>
      <c r="H1344" s="9">
        <v>2.66</v>
      </c>
      <c r="K1344" s="9">
        <v>2.5499999999999998</v>
      </c>
      <c r="L1344" s="9">
        <v>2.5249999999999999</v>
      </c>
      <c r="M1344" s="9">
        <v>2.4300000000000002</v>
      </c>
      <c r="N1344" s="9">
        <v>2.44</v>
      </c>
      <c r="O1344" s="9">
        <v>2.3805811249999995</v>
      </c>
      <c r="Q1344" s="9">
        <v>2.78</v>
      </c>
      <c r="R1344" s="9">
        <v>2.67</v>
      </c>
      <c r="S1344" s="9">
        <v>2.5550000000000002</v>
      </c>
      <c r="T1344" s="14">
        <v>2.5649999999999999</v>
      </c>
      <c r="U1344" s="14">
        <v>2.56</v>
      </c>
      <c r="V1344" s="9">
        <v>2.6949999999999998</v>
      </c>
      <c r="X1344" s="14">
        <v>2.9449999999999998</v>
      </c>
      <c r="Y1344" s="9">
        <v>2.9849999999999999</v>
      </c>
    </row>
    <row r="1345" spans="1:25" x14ac:dyDescent="0.25">
      <c r="A1345" s="8">
        <f t="shared" si="23"/>
        <v>36586</v>
      </c>
      <c r="B1345" s="24">
        <f t="shared" si="22"/>
        <v>1341</v>
      </c>
      <c r="C1345" s="14" t="s">
        <v>198</v>
      </c>
      <c r="D1345" s="38" t="s">
        <v>271</v>
      </c>
      <c r="E1345" s="9">
        <v>2.71</v>
      </c>
      <c r="F1345" s="9">
        <v>2.62</v>
      </c>
      <c r="G1345" s="9">
        <v>2.64</v>
      </c>
      <c r="H1345" s="9">
        <v>2.74</v>
      </c>
      <c r="K1345" s="9">
        <v>2.6349999999999998</v>
      </c>
      <c r="L1345" s="9">
        <v>2.62</v>
      </c>
      <c r="M1345" s="9">
        <v>2.5350000000000001</v>
      </c>
      <c r="N1345" s="9">
        <v>2.5249999999999999</v>
      </c>
      <c r="O1345" s="9">
        <v>2.4167939999999994</v>
      </c>
      <c r="Q1345" s="9">
        <v>2.8450000000000002</v>
      </c>
      <c r="R1345" s="9">
        <v>2.7450000000000001</v>
      </c>
      <c r="S1345" s="9">
        <v>2.69</v>
      </c>
      <c r="T1345" s="14">
        <v>2.6549999999999998</v>
      </c>
      <c r="U1345" s="14">
        <v>2.6549999999999998</v>
      </c>
      <c r="V1345" s="9">
        <v>2.76</v>
      </c>
      <c r="X1345" s="14">
        <v>3.02</v>
      </c>
      <c r="Y1345" s="9">
        <v>3.105</v>
      </c>
    </row>
    <row r="1346" spans="1:25" x14ac:dyDescent="0.25">
      <c r="A1346" s="8">
        <f t="shared" si="23"/>
        <v>36587</v>
      </c>
      <c r="B1346" s="24">
        <f t="shared" si="22"/>
        <v>1342</v>
      </c>
      <c r="C1346" s="14" t="s">
        <v>199</v>
      </c>
      <c r="D1346" s="38" t="s">
        <v>271</v>
      </c>
      <c r="E1346" s="9">
        <v>2.8</v>
      </c>
      <c r="F1346" s="9">
        <v>2.665</v>
      </c>
      <c r="G1346" s="9">
        <v>2.72</v>
      </c>
      <c r="H1346" s="9">
        <v>2.8250000000000002</v>
      </c>
      <c r="K1346" s="9">
        <v>2.7050000000000001</v>
      </c>
      <c r="L1346" s="9">
        <v>2.64</v>
      </c>
      <c r="M1346" s="9">
        <v>2.585</v>
      </c>
      <c r="N1346" s="9">
        <v>2.59</v>
      </c>
      <c r="O1346" s="9">
        <v>2.5439953499999999</v>
      </c>
      <c r="Q1346" s="9">
        <v>2.94</v>
      </c>
      <c r="R1346" s="9">
        <v>2.79</v>
      </c>
      <c r="S1346" s="9">
        <v>2.73</v>
      </c>
      <c r="T1346" s="14">
        <v>2.7050000000000001</v>
      </c>
      <c r="U1346" s="14">
        <v>2.71</v>
      </c>
      <c r="V1346" s="9">
        <v>2.83</v>
      </c>
      <c r="X1346" s="14">
        <v>3.15</v>
      </c>
      <c r="Y1346" s="9">
        <v>3.2450000000000001</v>
      </c>
    </row>
    <row r="1347" spans="1:25" x14ac:dyDescent="0.25">
      <c r="A1347" s="8">
        <f t="shared" si="23"/>
        <v>36588</v>
      </c>
      <c r="B1347" s="24">
        <f t="shared" si="22"/>
        <v>1343</v>
      </c>
      <c r="C1347" s="14" t="s">
        <v>200</v>
      </c>
      <c r="D1347" s="38" t="s">
        <v>271</v>
      </c>
      <c r="E1347" s="9">
        <v>2.7250000000000001</v>
      </c>
      <c r="F1347" s="9">
        <v>2.58</v>
      </c>
      <c r="G1347" s="9">
        <v>2.6349999999999998</v>
      </c>
      <c r="H1347" s="9">
        <v>2.75</v>
      </c>
      <c r="K1347" s="9">
        <v>2.605</v>
      </c>
      <c r="L1347" s="9">
        <v>2.5550000000000002</v>
      </c>
      <c r="M1347" s="9">
        <v>2.4900000000000002</v>
      </c>
      <c r="N1347" s="9">
        <v>2.4900000000000002</v>
      </c>
      <c r="O1347" s="9">
        <v>2.4823464249999998</v>
      </c>
      <c r="Q1347" s="9">
        <v>2.8650000000000002</v>
      </c>
      <c r="R1347" s="9">
        <v>2.75</v>
      </c>
      <c r="S1347" s="9">
        <v>2.67</v>
      </c>
      <c r="T1347" s="14">
        <v>2.6</v>
      </c>
      <c r="U1347" s="14">
        <v>2.6150000000000002</v>
      </c>
      <c r="V1347" s="9">
        <v>2.76</v>
      </c>
      <c r="X1347" s="14">
        <v>3.0249999999999999</v>
      </c>
      <c r="Y1347" s="9">
        <v>3.0750000000000002</v>
      </c>
    </row>
    <row r="1348" spans="1:25" x14ac:dyDescent="0.25">
      <c r="A1348" s="8">
        <f t="shared" si="23"/>
        <v>36589</v>
      </c>
      <c r="B1348" s="24">
        <f t="shared" si="22"/>
        <v>1344</v>
      </c>
      <c r="C1348" s="14" t="s">
        <v>201</v>
      </c>
      <c r="D1348" s="38" t="s">
        <v>271</v>
      </c>
      <c r="E1348" s="9">
        <v>2.7250000000000001</v>
      </c>
      <c r="F1348" s="9">
        <v>2.58</v>
      </c>
      <c r="G1348" s="9">
        <v>2.6349999999999998</v>
      </c>
      <c r="H1348" s="9">
        <v>2.75</v>
      </c>
      <c r="K1348" s="9">
        <v>2.605</v>
      </c>
      <c r="L1348" s="9">
        <v>2.5550000000000002</v>
      </c>
      <c r="M1348" s="9">
        <v>2.4900000000000002</v>
      </c>
      <c r="N1348" s="9">
        <v>2.4900000000000002</v>
      </c>
      <c r="O1348" s="9">
        <v>2.4823464249999998</v>
      </c>
      <c r="Q1348" s="9">
        <v>2.8650000000000002</v>
      </c>
      <c r="R1348" s="9">
        <v>2.75</v>
      </c>
      <c r="S1348" s="9">
        <v>2.67</v>
      </c>
      <c r="T1348" s="14">
        <v>2.6</v>
      </c>
      <c r="U1348" s="14">
        <v>2.6150000000000002</v>
      </c>
      <c r="V1348" s="9">
        <v>2.76</v>
      </c>
      <c r="X1348" s="14">
        <v>3.0249999999999999</v>
      </c>
      <c r="Y1348" s="9">
        <v>3.0750000000000002</v>
      </c>
    </row>
    <row r="1349" spans="1:25" x14ac:dyDescent="0.25">
      <c r="A1349" s="8">
        <f t="shared" si="23"/>
        <v>36590</v>
      </c>
      <c r="B1349" s="24">
        <f t="shared" si="22"/>
        <v>1345</v>
      </c>
      <c r="C1349" s="14" t="s">
        <v>202</v>
      </c>
      <c r="D1349" s="38" t="s">
        <v>271</v>
      </c>
      <c r="E1349" s="9">
        <v>2.7250000000000001</v>
      </c>
      <c r="F1349" s="9">
        <v>2.58</v>
      </c>
      <c r="G1349" s="9">
        <v>2.6349999999999998</v>
      </c>
      <c r="H1349" s="9">
        <v>2.75</v>
      </c>
      <c r="K1349" s="9">
        <v>2.605</v>
      </c>
      <c r="L1349" s="9">
        <v>2.5550000000000002</v>
      </c>
      <c r="M1349" s="9">
        <v>2.4900000000000002</v>
      </c>
      <c r="N1349" s="9">
        <v>2.4900000000000002</v>
      </c>
      <c r="O1349" s="9">
        <v>2.4823464249999998</v>
      </c>
      <c r="Q1349" s="9">
        <v>2.8650000000000002</v>
      </c>
      <c r="R1349" s="9">
        <v>2.75</v>
      </c>
      <c r="S1349" s="9">
        <v>2.67</v>
      </c>
      <c r="T1349" s="14">
        <v>2.6</v>
      </c>
      <c r="U1349" s="14">
        <v>2.6150000000000002</v>
      </c>
      <c r="V1349" s="9">
        <v>2.76</v>
      </c>
      <c r="X1349" s="14">
        <v>3.0249999999999999</v>
      </c>
      <c r="Y1349" s="9">
        <v>3.0750000000000002</v>
      </c>
    </row>
    <row r="1350" spans="1:25" x14ac:dyDescent="0.25">
      <c r="A1350" s="8">
        <v>36591</v>
      </c>
      <c r="B1350" s="24">
        <f t="shared" si="22"/>
        <v>1346</v>
      </c>
      <c r="C1350" s="14" t="s">
        <v>196</v>
      </c>
      <c r="D1350" s="38" t="s">
        <v>271</v>
      </c>
      <c r="E1350" s="9">
        <v>2.76</v>
      </c>
      <c r="F1350" s="9">
        <v>2.67</v>
      </c>
      <c r="G1350" s="9">
        <v>2.7149999999999999</v>
      </c>
      <c r="H1350" s="9">
        <v>2.8</v>
      </c>
      <c r="K1350" s="9">
        <v>2.6549999999999998</v>
      </c>
      <c r="L1350" s="9">
        <v>2.6549999999999998</v>
      </c>
      <c r="M1350" s="9">
        <v>2.5449999999999999</v>
      </c>
      <c r="N1350" s="9">
        <v>2.5550000000000002</v>
      </c>
      <c r="O1350" s="9">
        <v>2.5331235750000003</v>
      </c>
      <c r="Q1350" s="9">
        <v>2.85</v>
      </c>
      <c r="R1350" s="9">
        <v>2.86</v>
      </c>
      <c r="S1350" s="9">
        <v>2.7250000000000001</v>
      </c>
      <c r="T1350" s="14">
        <v>2.65</v>
      </c>
      <c r="U1350" s="14">
        <v>2.66</v>
      </c>
      <c r="V1350" s="9">
        <v>2.79</v>
      </c>
      <c r="X1350" s="14">
        <v>3.0150000000000001</v>
      </c>
      <c r="Y1350" s="9">
        <v>3.03</v>
      </c>
    </row>
    <row r="1351" spans="1:25" x14ac:dyDescent="0.25">
      <c r="A1351" s="8">
        <v>36592</v>
      </c>
      <c r="B1351" s="24">
        <f t="shared" si="22"/>
        <v>1347</v>
      </c>
      <c r="C1351" s="14" t="s">
        <v>226</v>
      </c>
      <c r="D1351" s="38" t="s">
        <v>271</v>
      </c>
      <c r="E1351" s="9">
        <v>2.78</v>
      </c>
      <c r="F1351" s="9">
        <v>2.7149999999999999</v>
      </c>
      <c r="G1351" s="9">
        <v>2.75</v>
      </c>
      <c r="H1351" s="9">
        <v>2.83</v>
      </c>
      <c r="K1351" s="9">
        <v>2.69</v>
      </c>
      <c r="L1351" s="9">
        <v>2.71</v>
      </c>
      <c r="M1351" s="9">
        <v>2.6</v>
      </c>
      <c r="N1351" s="9">
        <v>2.605</v>
      </c>
      <c r="O1351" s="9">
        <v>2.5585859999999996</v>
      </c>
      <c r="Q1351" s="9">
        <v>2.89</v>
      </c>
      <c r="R1351" s="9">
        <v>2.915</v>
      </c>
      <c r="S1351" s="9">
        <v>2.7549999999999999</v>
      </c>
      <c r="T1351" s="14">
        <v>2.6949999999999998</v>
      </c>
      <c r="U1351" s="14">
        <v>2.6949999999999998</v>
      </c>
      <c r="V1351" s="9">
        <v>2.82</v>
      </c>
      <c r="X1351" s="14">
        <v>3.04</v>
      </c>
      <c r="Y1351" s="9">
        <v>3.04</v>
      </c>
    </row>
    <row r="1352" spans="1:25" x14ac:dyDescent="0.25">
      <c r="A1352" s="8">
        <f t="shared" ref="A1352:A1357" si="24">A1351+1</f>
        <v>36593</v>
      </c>
      <c r="B1352" s="24">
        <f t="shared" ref="B1352:B1415" si="25">B1351+1</f>
        <v>1348</v>
      </c>
      <c r="C1352" s="14" t="s">
        <v>198</v>
      </c>
      <c r="D1352" s="38" t="s">
        <v>271</v>
      </c>
      <c r="E1352" s="9">
        <v>2.7549999999999999</v>
      </c>
      <c r="F1352" s="9">
        <v>2.68</v>
      </c>
      <c r="G1352" s="9">
        <v>2.72</v>
      </c>
      <c r="H1352" s="9">
        <v>2.7850000000000001</v>
      </c>
      <c r="K1352" s="9">
        <v>2.67</v>
      </c>
      <c r="L1352" s="9">
        <v>2.6749999999999998</v>
      </c>
      <c r="M1352" s="9">
        <v>2.56</v>
      </c>
      <c r="N1352" s="9">
        <v>2.58</v>
      </c>
      <c r="O1352" s="9">
        <v>2.5112956250000003</v>
      </c>
      <c r="Q1352" s="9">
        <v>2.84</v>
      </c>
      <c r="R1352" s="9">
        <v>2.855</v>
      </c>
      <c r="S1352" s="9">
        <v>2.7349999999999999</v>
      </c>
      <c r="T1352" s="14">
        <v>2.71</v>
      </c>
      <c r="U1352" s="14">
        <v>2.7149999999999999</v>
      </c>
      <c r="V1352" s="9">
        <v>2.7949999999999999</v>
      </c>
      <c r="X1352" s="14">
        <v>3</v>
      </c>
      <c r="Y1352" s="9">
        <v>2.99</v>
      </c>
    </row>
    <row r="1353" spans="1:25" x14ac:dyDescent="0.25">
      <c r="A1353" s="8">
        <f t="shared" si="24"/>
        <v>36594</v>
      </c>
      <c r="B1353" s="24">
        <f t="shared" si="25"/>
        <v>1349</v>
      </c>
      <c r="C1353" s="14" t="s">
        <v>199</v>
      </c>
      <c r="D1353" s="38" t="s">
        <v>271</v>
      </c>
      <c r="E1353" s="9">
        <v>2.6850000000000001</v>
      </c>
      <c r="F1353" s="9">
        <v>2.6</v>
      </c>
      <c r="G1353" s="9">
        <v>2.625</v>
      </c>
      <c r="H1353" s="9">
        <v>2.72</v>
      </c>
      <c r="K1353" s="9">
        <v>2.63</v>
      </c>
      <c r="L1353" s="9">
        <v>2.5750000000000002</v>
      </c>
      <c r="M1353" s="9">
        <v>2.52</v>
      </c>
      <c r="N1353" s="9">
        <v>2.5249999999999999</v>
      </c>
      <c r="O1353" s="9">
        <v>2.47877525</v>
      </c>
      <c r="Q1353" s="9">
        <v>2.8149999999999999</v>
      </c>
      <c r="R1353" s="9">
        <v>2.7749999999999999</v>
      </c>
      <c r="S1353" s="9">
        <v>2.67</v>
      </c>
      <c r="T1353" s="14">
        <v>2.69</v>
      </c>
      <c r="U1353" s="14">
        <v>2.6949999999999998</v>
      </c>
      <c r="V1353" s="9">
        <v>2.77</v>
      </c>
      <c r="X1353" s="14">
        <v>2.97</v>
      </c>
      <c r="Y1353" s="9">
        <v>2.96</v>
      </c>
    </row>
    <row r="1354" spans="1:25" x14ac:dyDescent="0.25">
      <c r="A1354" s="8">
        <f t="shared" si="24"/>
        <v>36595</v>
      </c>
      <c r="B1354" s="24">
        <f t="shared" si="25"/>
        <v>1350</v>
      </c>
      <c r="C1354" s="14" t="s">
        <v>200</v>
      </c>
      <c r="D1354" s="38" t="s">
        <v>271</v>
      </c>
      <c r="E1354" s="9">
        <v>2.76</v>
      </c>
      <c r="F1354" s="9">
        <v>2.65</v>
      </c>
      <c r="G1354" s="9">
        <v>2.71</v>
      </c>
      <c r="H1354" s="9">
        <v>2.77</v>
      </c>
      <c r="K1354" s="9">
        <v>2.6949999999999998</v>
      </c>
      <c r="L1354" s="9">
        <v>2.6</v>
      </c>
      <c r="M1354" s="9">
        <v>2.5499999999999998</v>
      </c>
      <c r="N1354" s="9">
        <v>2.58</v>
      </c>
      <c r="O1354" s="9">
        <v>2.5800974499999998</v>
      </c>
      <c r="Q1354" s="9">
        <v>2.8849999999999998</v>
      </c>
      <c r="R1354" s="9">
        <v>2.8250000000000002</v>
      </c>
      <c r="S1354" s="9">
        <v>2.72</v>
      </c>
      <c r="T1354" s="14">
        <v>2.7050000000000001</v>
      </c>
      <c r="U1354" s="14">
        <v>2.71</v>
      </c>
      <c r="V1354" s="9">
        <v>2.8450000000000002</v>
      </c>
      <c r="X1354" s="14">
        <v>3.05</v>
      </c>
      <c r="Y1354" s="9">
        <v>3.04</v>
      </c>
    </row>
    <row r="1355" spans="1:25" x14ac:dyDescent="0.25">
      <c r="A1355" s="8">
        <f t="shared" si="24"/>
        <v>36596</v>
      </c>
      <c r="B1355" s="24">
        <f t="shared" si="25"/>
        <v>1351</v>
      </c>
      <c r="C1355" s="14" t="s">
        <v>201</v>
      </c>
      <c r="D1355" s="38" t="s">
        <v>271</v>
      </c>
      <c r="E1355" s="9">
        <v>2.76</v>
      </c>
      <c r="F1355" s="9">
        <v>2.65</v>
      </c>
      <c r="G1355" s="9">
        <v>2.71</v>
      </c>
      <c r="H1355" s="9">
        <v>2.77</v>
      </c>
      <c r="K1355" s="9">
        <v>2.6949999999999998</v>
      </c>
      <c r="L1355" s="9">
        <v>2.6</v>
      </c>
      <c r="M1355" s="9">
        <v>2.5499999999999998</v>
      </c>
      <c r="N1355" s="9">
        <v>2.58</v>
      </c>
      <c r="O1355" s="9">
        <v>2.5800974499999998</v>
      </c>
      <c r="Q1355" s="9">
        <v>2.8849999999999998</v>
      </c>
      <c r="R1355" s="9">
        <v>2.8250000000000002</v>
      </c>
      <c r="S1355" s="9">
        <v>2.72</v>
      </c>
      <c r="T1355" s="14">
        <v>2.7050000000000001</v>
      </c>
      <c r="U1355" s="14">
        <v>2.71</v>
      </c>
      <c r="V1355" s="9">
        <v>2.8450000000000002</v>
      </c>
      <c r="X1355" s="14">
        <v>3.05</v>
      </c>
      <c r="Y1355" s="9">
        <v>3.04</v>
      </c>
    </row>
    <row r="1356" spans="1:25" x14ac:dyDescent="0.25">
      <c r="A1356" s="8">
        <f t="shared" si="24"/>
        <v>36597</v>
      </c>
      <c r="B1356" s="24">
        <f t="shared" si="25"/>
        <v>1352</v>
      </c>
      <c r="C1356" s="14" t="s">
        <v>202</v>
      </c>
      <c r="D1356" s="38" t="s">
        <v>271</v>
      </c>
      <c r="E1356" s="9">
        <v>2.76</v>
      </c>
      <c r="F1356" s="9">
        <v>2.65</v>
      </c>
      <c r="G1356" s="9">
        <v>2.71</v>
      </c>
      <c r="H1356" s="9">
        <v>2.77</v>
      </c>
      <c r="K1356" s="9">
        <v>2.6949999999999998</v>
      </c>
      <c r="L1356" s="9">
        <v>2.6</v>
      </c>
      <c r="M1356" s="9">
        <v>2.5499999999999998</v>
      </c>
      <c r="N1356" s="9">
        <v>2.58</v>
      </c>
      <c r="O1356" s="9">
        <v>2.5800974499999998</v>
      </c>
      <c r="Q1356" s="9">
        <v>2.8849999999999998</v>
      </c>
      <c r="R1356" s="9">
        <v>2.8250000000000002</v>
      </c>
      <c r="S1356" s="9">
        <v>2.72</v>
      </c>
      <c r="T1356" s="14">
        <v>2.7050000000000001</v>
      </c>
      <c r="U1356" s="14">
        <v>2.71</v>
      </c>
      <c r="V1356" s="9">
        <v>2.8450000000000002</v>
      </c>
      <c r="X1356" s="14">
        <v>3.05</v>
      </c>
      <c r="Y1356" s="9">
        <v>3.04</v>
      </c>
    </row>
    <row r="1357" spans="1:25" x14ac:dyDescent="0.25">
      <c r="A1357" s="8">
        <f t="shared" si="24"/>
        <v>36598</v>
      </c>
      <c r="B1357" s="24">
        <f t="shared" si="25"/>
        <v>1353</v>
      </c>
      <c r="C1357" s="14" t="s">
        <v>196</v>
      </c>
      <c r="D1357" s="38" t="s">
        <v>271</v>
      </c>
      <c r="E1357" s="9">
        <v>2.8</v>
      </c>
      <c r="F1357" s="9">
        <v>2.66</v>
      </c>
      <c r="G1357" s="9">
        <v>2.7250000000000001</v>
      </c>
      <c r="H1357" s="9">
        <v>2.8050000000000002</v>
      </c>
      <c r="K1357" s="9">
        <v>2.7149999999999999</v>
      </c>
      <c r="L1357" s="9">
        <v>2.62</v>
      </c>
      <c r="M1357" s="9">
        <v>2.5449999999999999</v>
      </c>
      <c r="N1357" s="9">
        <v>2.5950000000000002</v>
      </c>
      <c r="O1357" s="9">
        <v>2.5797915000000002</v>
      </c>
      <c r="Q1357" s="9">
        <v>2.9350000000000001</v>
      </c>
      <c r="R1357" s="9">
        <v>2.85</v>
      </c>
      <c r="S1357" s="9">
        <v>2.7450000000000001</v>
      </c>
      <c r="T1357" s="14">
        <v>2.7349999999999999</v>
      </c>
      <c r="U1357" s="14">
        <v>2.7450000000000001</v>
      </c>
      <c r="V1357" s="9">
        <v>2.875</v>
      </c>
      <c r="X1357" s="14">
        <v>3.0950000000000002</v>
      </c>
      <c r="Y1357" s="9">
        <v>3.13</v>
      </c>
    </row>
    <row r="1358" spans="1:25" x14ac:dyDescent="0.25">
      <c r="A1358" s="8">
        <f t="shared" ref="A1358:A1391" si="26">A1357+1</f>
        <v>36599</v>
      </c>
      <c r="B1358" s="24">
        <f t="shared" si="25"/>
        <v>1354</v>
      </c>
      <c r="C1358" s="14" t="s">
        <v>197</v>
      </c>
      <c r="D1358" s="38" t="s">
        <v>271</v>
      </c>
      <c r="E1358" s="9">
        <v>2.83</v>
      </c>
      <c r="F1358" s="9">
        <v>2.6850000000000001</v>
      </c>
      <c r="G1358" s="9">
        <v>2.7549999999999999</v>
      </c>
      <c r="H1358" s="9">
        <v>2.83</v>
      </c>
      <c r="K1358" s="9">
        <v>2.7450000000000001</v>
      </c>
      <c r="L1358" s="9">
        <v>2.6349999999999998</v>
      </c>
      <c r="M1358" s="9">
        <v>2.57</v>
      </c>
      <c r="N1358" s="9">
        <v>2.6150000000000002</v>
      </c>
      <c r="O1358" s="9"/>
      <c r="Q1358" s="9">
        <v>2.9449999999999998</v>
      </c>
      <c r="R1358" s="9">
        <v>2.8450000000000002</v>
      </c>
      <c r="S1358" s="9">
        <v>2.74</v>
      </c>
      <c r="T1358" s="14">
        <v>2.77</v>
      </c>
      <c r="U1358" s="14">
        <v>2.78</v>
      </c>
      <c r="V1358" s="9">
        <v>2.89</v>
      </c>
      <c r="X1358" s="14">
        <v>3.14</v>
      </c>
      <c r="Y1358" s="9">
        <v>3.14</v>
      </c>
    </row>
    <row r="1359" spans="1:25" x14ac:dyDescent="0.25">
      <c r="A1359" s="8">
        <f t="shared" si="26"/>
        <v>36600</v>
      </c>
      <c r="B1359" s="24">
        <f t="shared" si="25"/>
        <v>1355</v>
      </c>
      <c r="C1359" s="14" t="s">
        <v>198</v>
      </c>
      <c r="D1359" s="38" t="s">
        <v>271</v>
      </c>
      <c r="E1359" s="9">
        <v>2.76</v>
      </c>
      <c r="F1359" s="9">
        <v>2.6749999999999998</v>
      </c>
      <c r="G1359" s="9">
        <v>2.7250000000000001</v>
      </c>
      <c r="H1359" s="9">
        <v>2.78</v>
      </c>
      <c r="K1359" s="9">
        <v>2.71</v>
      </c>
      <c r="L1359" s="9">
        <v>2.6349999999999998</v>
      </c>
      <c r="M1359" s="9">
        <v>2.57</v>
      </c>
      <c r="N1359" s="9">
        <v>2.62</v>
      </c>
      <c r="O1359" s="9"/>
      <c r="Q1359" s="9">
        <v>2.86</v>
      </c>
      <c r="R1359" s="9">
        <v>2.835</v>
      </c>
      <c r="S1359" s="9">
        <v>2.74</v>
      </c>
      <c r="T1359" s="14">
        <v>2.77</v>
      </c>
      <c r="U1359" s="14">
        <v>2.77</v>
      </c>
      <c r="V1359" s="9">
        <v>2.85</v>
      </c>
      <c r="X1359" s="14">
        <v>3.06</v>
      </c>
      <c r="Y1359" s="9">
        <v>3.0750000000000002</v>
      </c>
    </row>
    <row r="1360" spans="1:25" x14ac:dyDescent="0.25">
      <c r="A1360" s="8">
        <f t="shared" si="26"/>
        <v>36601</v>
      </c>
      <c r="B1360" s="24">
        <f t="shared" si="25"/>
        <v>1356</v>
      </c>
      <c r="C1360" s="14" t="s">
        <v>199</v>
      </c>
      <c r="D1360" s="38" t="s">
        <v>271</v>
      </c>
      <c r="E1360" s="9">
        <v>2.835</v>
      </c>
      <c r="F1360" s="9">
        <v>2.7349999999999999</v>
      </c>
      <c r="G1360" s="9">
        <v>2.78</v>
      </c>
      <c r="H1360" s="9">
        <v>2.84</v>
      </c>
      <c r="K1360" s="9">
        <v>2.76</v>
      </c>
      <c r="L1360" s="9">
        <v>2.6749999999999998</v>
      </c>
      <c r="M1360" s="9">
        <v>2.59</v>
      </c>
      <c r="N1360" s="9">
        <v>2.65</v>
      </c>
      <c r="O1360" s="9"/>
      <c r="Q1360" s="9">
        <v>2.96</v>
      </c>
      <c r="R1360" s="9">
        <v>2.8450000000000002</v>
      </c>
      <c r="S1360" s="9">
        <v>2.7549999999999999</v>
      </c>
      <c r="T1360" s="14">
        <v>2.79</v>
      </c>
      <c r="U1360" s="14">
        <v>2.7949999999999999</v>
      </c>
      <c r="V1360" s="9">
        <v>2.915</v>
      </c>
      <c r="X1360" s="14">
        <v>3.2450000000000001</v>
      </c>
      <c r="Y1360" s="9">
        <v>3.36</v>
      </c>
    </row>
    <row r="1361" spans="1:25" x14ac:dyDescent="0.25">
      <c r="A1361" s="8">
        <f t="shared" si="26"/>
        <v>36602</v>
      </c>
      <c r="B1361" s="24">
        <f t="shared" si="25"/>
        <v>1357</v>
      </c>
      <c r="C1361" s="14" t="s">
        <v>200</v>
      </c>
      <c r="D1361" s="38" t="s">
        <v>271</v>
      </c>
      <c r="E1361" s="9">
        <v>2.8149999999999999</v>
      </c>
      <c r="F1361" s="9">
        <v>2.67</v>
      </c>
      <c r="G1361" s="9">
        <v>2.7250000000000001</v>
      </c>
      <c r="H1361" s="9">
        <v>2.82</v>
      </c>
      <c r="K1361" s="9">
        <v>2.72</v>
      </c>
      <c r="L1361" s="9">
        <v>2.57</v>
      </c>
      <c r="M1361" s="9">
        <v>2.5299999999999998</v>
      </c>
      <c r="N1361" s="9">
        <v>2.5950000000000002</v>
      </c>
      <c r="O1361" s="9"/>
      <c r="Q1361" s="9">
        <v>2.94</v>
      </c>
      <c r="R1361" s="9">
        <v>2.73</v>
      </c>
      <c r="S1361" s="9">
        <v>2.71</v>
      </c>
      <c r="T1361" s="14">
        <v>2.74</v>
      </c>
      <c r="U1361" s="14">
        <v>2.7250000000000001</v>
      </c>
      <c r="V1361" s="9">
        <v>2.88</v>
      </c>
      <c r="X1361" s="14">
        <v>3.1949999999999998</v>
      </c>
      <c r="Y1361" s="9">
        <v>3.4849999999999999</v>
      </c>
    </row>
    <row r="1362" spans="1:25" x14ac:dyDescent="0.25">
      <c r="A1362" s="8">
        <f t="shared" si="26"/>
        <v>36603</v>
      </c>
      <c r="B1362" s="24">
        <f t="shared" si="25"/>
        <v>1358</v>
      </c>
      <c r="C1362" s="14" t="s">
        <v>201</v>
      </c>
      <c r="D1362" s="38" t="s">
        <v>271</v>
      </c>
      <c r="E1362" s="9">
        <v>2.8149999999999999</v>
      </c>
      <c r="F1362" s="9">
        <v>2.67</v>
      </c>
      <c r="G1362" s="9">
        <v>2.7250000000000001</v>
      </c>
      <c r="H1362" s="9">
        <v>2.82</v>
      </c>
      <c r="K1362" s="9">
        <v>2.72</v>
      </c>
      <c r="L1362" s="9">
        <v>2.57</v>
      </c>
      <c r="M1362" s="9">
        <v>2.5299999999999998</v>
      </c>
      <c r="N1362" s="9">
        <v>2.5950000000000002</v>
      </c>
      <c r="O1362" s="9"/>
      <c r="Q1362" s="9">
        <v>2.94</v>
      </c>
      <c r="R1362" s="9">
        <v>2.73</v>
      </c>
      <c r="S1362" s="9">
        <v>2.71</v>
      </c>
      <c r="T1362" s="14">
        <v>2.74</v>
      </c>
      <c r="U1362" s="14">
        <v>2.7250000000000001</v>
      </c>
      <c r="V1362" s="9">
        <v>2.88</v>
      </c>
      <c r="X1362" s="14">
        <v>3.1949999999999998</v>
      </c>
      <c r="Y1362" s="9">
        <v>3.4849999999999999</v>
      </c>
    </row>
    <row r="1363" spans="1:25" x14ac:dyDescent="0.25">
      <c r="A1363" s="8">
        <f t="shared" si="26"/>
        <v>36604</v>
      </c>
      <c r="B1363" s="24">
        <f t="shared" si="25"/>
        <v>1359</v>
      </c>
      <c r="C1363" s="14" t="s">
        <v>202</v>
      </c>
      <c r="D1363" s="38" t="s">
        <v>271</v>
      </c>
      <c r="E1363" s="9">
        <v>2.8149999999999999</v>
      </c>
      <c r="F1363" s="9">
        <v>2.67</v>
      </c>
      <c r="G1363" s="9">
        <v>2.7250000000000001</v>
      </c>
      <c r="H1363" s="9">
        <v>2.82</v>
      </c>
      <c r="K1363" s="9">
        <v>2.72</v>
      </c>
      <c r="L1363" s="9">
        <v>2.57</v>
      </c>
      <c r="M1363" s="9">
        <v>2.5299999999999998</v>
      </c>
      <c r="N1363" s="9">
        <v>2.5950000000000002</v>
      </c>
      <c r="O1363" s="9"/>
      <c r="Q1363" s="9">
        <v>2.94</v>
      </c>
      <c r="R1363" s="9">
        <v>2.73</v>
      </c>
      <c r="S1363" s="9">
        <v>2.71</v>
      </c>
      <c r="T1363" s="14">
        <v>2.74</v>
      </c>
      <c r="U1363" s="14">
        <v>2.7250000000000001</v>
      </c>
      <c r="V1363" s="9">
        <v>2.88</v>
      </c>
      <c r="X1363" s="14">
        <v>3.1949999999999998</v>
      </c>
      <c r="Y1363" s="9">
        <v>3.4849999999999999</v>
      </c>
    </row>
    <row r="1364" spans="1:25" x14ac:dyDescent="0.25">
      <c r="A1364" s="8">
        <f t="shared" si="26"/>
        <v>36605</v>
      </c>
      <c r="B1364" s="24">
        <f t="shared" si="25"/>
        <v>1360</v>
      </c>
      <c r="C1364" s="14" t="s">
        <v>196</v>
      </c>
      <c r="D1364" s="38" t="s">
        <v>271</v>
      </c>
      <c r="E1364" s="9">
        <v>2.7349999999999999</v>
      </c>
      <c r="F1364" s="9">
        <v>2.645</v>
      </c>
      <c r="G1364" s="9">
        <v>2.6850000000000001</v>
      </c>
      <c r="H1364" s="9">
        <v>2.75</v>
      </c>
      <c r="K1364" s="9">
        <v>2.65</v>
      </c>
      <c r="L1364" s="9">
        <v>2.62</v>
      </c>
      <c r="M1364" s="9">
        <v>2.5</v>
      </c>
      <c r="N1364" s="9">
        <v>2.5350000000000001</v>
      </c>
      <c r="O1364" s="9"/>
      <c r="Q1364" s="9">
        <v>2.875</v>
      </c>
      <c r="R1364" s="9">
        <v>2.84</v>
      </c>
      <c r="S1364" s="9">
        <v>2.7</v>
      </c>
      <c r="T1364" s="14">
        <v>2.65</v>
      </c>
      <c r="U1364" s="14">
        <v>2.65</v>
      </c>
      <c r="V1364" s="9">
        <v>2.78</v>
      </c>
      <c r="X1364" s="14">
        <v>3.0550000000000002</v>
      </c>
      <c r="Y1364" s="9">
        <v>3.085</v>
      </c>
    </row>
    <row r="1365" spans="1:25" x14ac:dyDescent="0.25">
      <c r="A1365" s="8">
        <f t="shared" si="26"/>
        <v>36606</v>
      </c>
      <c r="B1365" s="24">
        <f t="shared" si="25"/>
        <v>1361</v>
      </c>
      <c r="C1365" s="14" t="s">
        <v>197</v>
      </c>
      <c r="D1365" s="38" t="s">
        <v>271</v>
      </c>
      <c r="E1365" s="9">
        <v>2.7450000000000001</v>
      </c>
      <c r="F1365" s="9">
        <v>2.63</v>
      </c>
      <c r="G1365" s="9">
        <v>2.69</v>
      </c>
      <c r="H1365" s="9">
        <v>2.76</v>
      </c>
      <c r="K1365" s="9">
        <v>2.65</v>
      </c>
      <c r="L1365" s="9">
        <v>2.59</v>
      </c>
      <c r="M1365" s="9">
        <v>2.4950000000000001</v>
      </c>
      <c r="N1365" s="9">
        <v>2.5350000000000001</v>
      </c>
      <c r="O1365" s="9"/>
      <c r="Q1365" s="9">
        <v>2.88</v>
      </c>
      <c r="R1365" s="9">
        <v>2.86</v>
      </c>
      <c r="S1365" s="9">
        <v>2.71</v>
      </c>
      <c r="T1365" s="14">
        <v>2.6549999999999998</v>
      </c>
      <c r="U1365" s="14">
        <v>2.65</v>
      </c>
      <c r="V1365" s="9">
        <v>2.7650000000000001</v>
      </c>
      <c r="X1365" s="14">
        <v>3.0550000000000002</v>
      </c>
      <c r="Y1365" s="9">
        <v>3.07</v>
      </c>
    </row>
    <row r="1366" spans="1:25" x14ac:dyDescent="0.25">
      <c r="A1366" s="8">
        <f t="shared" si="26"/>
        <v>36607</v>
      </c>
      <c r="B1366" s="24">
        <f t="shared" si="25"/>
        <v>1362</v>
      </c>
      <c r="C1366" s="14" t="s">
        <v>198</v>
      </c>
      <c r="D1366" s="38" t="s">
        <v>271</v>
      </c>
      <c r="E1366" s="9">
        <v>2.7850000000000001</v>
      </c>
      <c r="F1366" s="9">
        <v>2.67</v>
      </c>
      <c r="G1366" s="9">
        <v>2.7250000000000001</v>
      </c>
      <c r="H1366" s="9">
        <v>2.7949999999999999</v>
      </c>
      <c r="K1366" s="9">
        <v>2.6949999999999998</v>
      </c>
      <c r="L1366" s="9">
        <v>2.625</v>
      </c>
      <c r="M1366" s="9">
        <v>2.5449999999999999</v>
      </c>
      <c r="N1366" s="9">
        <v>2.5649999999999999</v>
      </c>
      <c r="O1366" s="9"/>
      <c r="Q1366" s="9">
        <v>2.91</v>
      </c>
      <c r="R1366" s="9">
        <v>2.88</v>
      </c>
      <c r="S1366" s="9">
        <v>2.73</v>
      </c>
      <c r="T1366" s="14">
        <v>2.69</v>
      </c>
      <c r="U1366" s="14">
        <v>2.69</v>
      </c>
      <c r="V1366" s="9">
        <v>2.81</v>
      </c>
      <c r="X1366" s="14">
        <v>3.0550000000000002</v>
      </c>
      <c r="Y1366" s="9">
        <v>3.06</v>
      </c>
    </row>
    <row r="1367" spans="1:25" x14ac:dyDescent="0.25">
      <c r="A1367" s="8">
        <f t="shared" si="26"/>
        <v>36608</v>
      </c>
      <c r="B1367" s="24">
        <f t="shared" si="25"/>
        <v>1363</v>
      </c>
      <c r="C1367" s="14" t="s">
        <v>199</v>
      </c>
      <c r="D1367" s="38" t="s">
        <v>271</v>
      </c>
      <c r="E1367" s="9">
        <v>2.75</v>
      </c>
      <c r="F1367" s="9">
        <v>2.6349999999999998</v>
      </c>
      <c r="G1367" s="9">
        <v>2.7</v>
      </c>
      <c r="H1367" s="9">
        <v>2.78</v>
      </c>
      <c r="K1367" s="9">
        <v>2.67</v>
      </c>
      <c r="L1367" s="9">
        <v>2.605</v>
      </c>
      <c r="M1367" s="9">
        <v>2.5550000000000002</v>
      </c>
      <c r="N1367" s="9">
        <v>2.5649999999999999</v>
      </c>
      <c r="O1367" s="9"/>
      <c r="Q1367" s="9">
        <v>2.88</v>
      </c>
      <c r="R1367" s="9">
        <v>2.895</v>
      </c>
      <c r="S1367" s="9">
        <v>2.72</v>
      </c>
      <c r="T1367" s="14">
        <v>2.6549999999999998</v>
      </c>
      <c r="U1367" s="14">
        <v>2.66</v>
      </c>
      <c r="V1367" s="9">
        <v>2.7650000000000001</v>
      </c>
      <c r="X1367" s="14">
        <v>3.02</v>
      </c>
      <c r="Y1367" s="9">
        <v>3.0049999999999999</v>
      </c>
    </row>
    <row r="1368" spans="1:25" x14ac:dyDescent="0.25">
      <c r="A1368" s="8">
        <f t="shared" si="26"/>
        <v>36609</v>
      </c>
      <c r="B1368" s="24">
        <f t="shared" si="25"/>
        <v>1364</v>
      </c>
      <c r="C1368" s="14" t="s">
        <v>200</v>
      </c>
      <c r="D1368" s="38" t="s">
        <v>271</v>
      </c>
      <c r="E1368" s="9">
        <v>2.8149999999999999</v>
      </c>
      <c r="F1368" s="9">
        <v>2.68</v>
      </c>
      <c r="G1368" s="9">
        <v>2.7450000000000001</v>
      </c>
      <c r="H1368" s="9">
        <v>2.83</v>
      </c>
      <c r="K1368" s="9">
        <v>2.7050000000000001</v>
      </c>
      <c r="L1368" s="9">
        <v>2.62</v>
      </c>
      <c r="M1368" s="9">
        <v>2.57</v>
      </c>
      <c r="N1368" s="9">
        <v>2.5750000000000002</v>
      </c>
      <c r="O1368" s="9"/>
      <c r="Q1368" s="9">
        <v>2.92</v>
      </c>
      <c r="R1368" s="9">
        <v>2.895</v>
      </c>
      <c r="S1368" s="9">
        <v>2.7349999999999999</v>
      </c>
      <c r="T1368" s="14">
        <v>2.6949999999999998</v>
      </c>
      <c r="U1368" s="14">
        <v>2.71</v>
      </c>
      <c r="V1368" s="9">
        <v>2.82</v>
      </c>
      <c r="X1368" s="14">
        <v>3.0350000000000001</v>
      </c>
      <c r="Y1368" s="9">
        <v>3</v>
      </c>
    </row>
    <row r="1369" spans="1:25" x14ac:dyDescent="0.25">
      <c r="A1369" s="8">
        <f t="shared" si="26"/>
        <v>36610</v>
      </c>
      <c r="B1369" s="24">
        <f t="shared" si="25"/>
        <v>1365</v>
      </c>
      <c r="C1369" s="14" t="s">
        <v>201</v>
      </c>
      <c r="D1369" s="38" t="s">
        <v>271</v>
      </c>
      <c r="E1369" s="9">
        <v>2.8149999999999999</v>
      </c>
      <c r="F1369" s="9">
        <v>2.68</v>
      </c>
      <c r="G1369" s="9">
        <v>2.7450000000000001</v>
      </c>
      <c r="H1369" s="9">
        <v>2.83</v>
      </c>
      <c r="K1369" s="9">
        <v>2.7050000000000001</v>
      </c>
      <c r="L1369" s="9">
        <v>2.62</v>
      </c>
      <c r="M1369" s="9">
        <v>2.57</v>
      </c>
      <c r="N1369" s="9">
        <v>2.5750000000000002</v>
      </c>
      <c r="O1369" s="9"/>
      <c r="Q1369" s="9">
        <v>2.92</v>
      </c>
      <c r="R1369" s="9">
        <v>2.895</v>
      </c>
      <c r="S1369" s="9">
        <v>2.7349999999999999</v>
      </c>
      <c r="T1369" s="14">
        <v>2.6949999999999998</v>
      </c>
      <c r="U1369" s="14">
        <v>2.71</v>
      </c>
      <c r="V1369" s="9">
        <v>2.82</v>
      </c>
      <c r="X1369" s="14">
        <v>3.0350000000000001</v>
      </c>
      <c r="Y1369" s="9">
        <v>3</v>
      </c>
    </row>
    <row r="1370" spans="1:25" x14ac:dyDescent="0.25">
      <c r="A1370" s="8">
        <f t="shared" si="26"/>
        <v>36611</v>
      </c>
      <c r="B1370" s="24">
        <f t="shared" si="25"/>
        <v>1366</v>
      </c>
      <c r="C1370" s="14" t="s">
        <v>202</v>
      </c>
      <c r="D1370" s="38" t="s">
        <v>271</v>
      </c>
      <c r="E1370" s="9">
        <v>2.8149999999999999</v>
      </c>
      <c r="F1370" s="9">
        <v>2.68</v>
      </c>
      <c r="G1370" s="9">
        <v>2.7450000000000001</v>
      </c>
      <c r="H1370" s="9">
        <v>2.83</v>
      </c>
      <c r="K1370" s="9">
        <v>2.7050000000000001</v>
      </c>
      <c r="L1370" s="9">
        <v>2.62</v>
      </c>
      <c r="M1370" s="9">
        <v>2.57</v>
      </c>
      <c r="N1370" s="9">
        <v>2.5750000000000002</v>
      </c>
      <c r="O1370" s="9"/>
      <c r="Q1370" s="9">
        <v>2.92</v>
      </c>
      <c r="R1370" s="9">
        <v>2.895</v>
      </c>
      <c r="S1370" s="9">
        <v>2.7349999999999999</v>
      </c>
      <c r="T1370" s="14">
        <v>2.6949999999999998</v>
      </c>
      <c r="U1370" s="14">
        <v>2.71</v>
      </c>
      <c r="V1370" s="9">
        <v>2.82</v>
      </c>
      <c r="X1370" s="14">
        <v>3.0350000000000001</v>
      </c>
      <c r="Y1370" s="9">
        <v>3</v>
      </c>
    </row>
    <row r="1371" spans="1:25" x14ac:dyDescent="0.25">
      <c r="A1371" s="8">
        <f t="shared" si="26"/>
        <v>36612</v>
      </c>
      <c r="B1371" s="24">
        <f t="shared" si="25"/>
        <v>1367</v>
      </c>
      <c r="C1371" s="14" t="s">
        <v>196</v>
      </c>
      <c r="D1371" s="38" t="s">
        <v>271</v>
      </c>
      <c r="E1371" s="9">
        <v>2.8149999999999999</v>
      </c>
      <c r="F1371" s="9">
        <v>2.7250000000000001</v>
      </c>
      <c r="G1371" s="9">
        <v>2.78</v>
      </c>
      <c r="H1371" s="9">
        <v>2.86</v>
      </c>
      <c r="K1371" s="9">
        <v>2.7549999999999999</v>
      </c>
      <c r="L1371" s="9">
        <v>2.665</v>
      </c>
      <c r="M1371" s="9">
        <v>2.585</v>
      </c>
      <c r="N1371" s="9">
        <v>2.585</v>
      </c>
      <c r="O1371" s="9"/>
      <c r="Q1371" s="9">
        <v>2.92</v>
      </c>
      <c r="R1371" s="9">
        <v>2.93</v>
      </c>
      <c r="S1371" s="9">
        <v>2.75</v>
      </c>
      <c r="T1371" s="14">
        <v>2.74</v>
      </c>
      <c r="U1371" s="14">
        <v>2.7549999999999999</v>
      </c>
      <c r="V1371" s="9">
        <v>2.8650000000000002</v>
      </c>
      <c r="X1371" s="14">
        <v>3.0449999999999999</v>
      </c>
      <c r="Y1371" s="9">
        <v>3.01</v>
      </c>
    </row>
    <row r="1372" spans="1:25" x14ac:dyDescent="0.25">
      <c r="A1372" s="8">
        <f t="shared" si="26"/>
        <v>36613</v>
      </c>
      <c r="B1372" s="24">
        <f t="shared" si="25"/>
        <v>1368</v>
      </c>
      <c r="C1372" s="14" t="s">
        <v>197</v>
      </c>
      <c r="D1372" s="38" t="s">
        <v>271</v>
      </c>
      <c r="E1372" s="9">
        <v>2.9249999999999998</v>
      </c>
      <c r="F1372" s="9">
        <v>2.855</v>
      </c>
      <c r="G1372" s="9">
        <v>2.91</v>
      </c>
      <c r="H1372" s="9">
        <v>2.9750000000000001</v>
      </c>
      <c r="K1372" s="9">
        <v>2.86</v>
      </c>
      <c r="L1372" s="9">
        <v>2.8050000000000002</v>
      </c>
      <c r="M1372" s="9">
        <v>2.75</v>
      </c>
      <c r="N1372" s="9">
        <v>2.72</v>
      </c>
      <c r="O1372" s="9"/>
      <c r="Q1372" s="9">
        <v>3.0449999999999999</v>
      </c>
      <c r="R1372" s="9">
        <v>3.0249999999999999</v>
      </c>
      <c r="S1372" s="9">
        <v>2.875</v>
      </c>
      <c r="T1372" s="14">
        <v>2.84</v>
      </c>
      <c r="U1372" s="14">
        <v>2.855</v>
      </c>
      <c r="V1372" s="9">
        <v>2.98</v>
      </c>
      <c r="X1372" s="14">
        <v>3.1949999999999998</v>
      </c>
      <c r="Y1372" s="9">
        <v>3.1749999999999998</v>
      </c>
    </row>
    <row r="1373" spans="1:25" x14ac:dyDescent="0.25">
      <c r="A1373" s="8">
        <f t="shared" si="26"/>
        <v>36614</v>
      </c>
      <c r="B1373" s="24">
        <f t="shared" si="25"/>
        <v>1369</v>
      </c>
      <c r="C1373" s="14" t="s">
        <v>198</v>
      </c>
      <c r="D1373" s="38" t="s">
        <v>271</v>
      </c>
      <c r="E1373" s="9">
        <v>2.92</v>
      </c>
      <c r="F1373" s="9">
        <v>2.835</v>
      </c>
      <c r="G1373" s="9">
        <v>2.9</v>
      </c>
      <c r="H1373" s="9">
        <v>2.9750000000000001</v>
      </c>
      <c r="K1373" s="9">
        <v>2.8450000000000002</v>
      </c>
      <c r="L1373" s="9">
        <v>2.7850000000000001</v>
      </c>
      <c r="M1373" s="9">
        <v>2.7349999999999999</v>
      </c>
      <c r="N1373" s="9">
        <v>2.7149999999999999</v>
      </c>
      <c r="O1373" s="9"/>
      <c r="Q1373" s="9">
        <v>3.0350000000000001</v>
      </c>
      <c r="R1373" s="9">
        <v>3.0249999999999999</v>
      </c>
      <c r="S1373" s="9">
        <v>2.86</v>
      </c>
      <c r="T1373" s="14">
        <v>2.8149999999999999</v>
      </c>
      <c r="U1373" s="14">
        <v>2.8149999999999999</v>
      </c>
      <c r="V1373" s="9">
        <v>2.9550000000000001</v>
      </c>
      <c r="X1373" s="14">
        <v>3.18</v>
      </c>
      <c r="Y1373" s="9">
        <v>3.1749999999999998</v>
      </c>
    </row>
    <row r="1374" spans="1:25" x14ac:dyDescent="0.25">
      <c r="A1374" s="8">
        <f t="shared" si="26"/>
        <v>36615</v>
      </c>
      <c r="B1374" s="24">
        <f t="shared" si="25"/>
        <v>1370</v>
      </c>
      <c r="C1374" s="14" t="s">
        <v>199</v>
      </c>
      <c r="D1374" s="38" t="s">
        <v>271</v>
      </c>
      <c r="E1374" s="9">
        <v>2.83</v>
      </c>
      <c r="F1374" s="9">
        <v>2.7349999999999999</v>
      </c>
      <c r="G1374" s="9">
        <v>2.78</v>
      </c>
      <c r="H1374" s="9">
        <v>2.86</v>
      </c>
      <c r="K1374" s="9">
        <v>2.7349999999999999</v>
      </c>
      <c r="L1374" s="9">
        <v>2.67</v>
      </c>
      <c r="M1374" s="9">
        <v>2.63</v>
      </c>
      <c r="N1374" s="9">
        <v>2.63</v>
      </c>
      <c r="O1374" s="9"/>
      <c r="Q1374" s="9">
        <v>2.99</v>
      </c>
      <c r="R1374" s="9">
        <v>2.9750000000000001</v>
      </c>
      <c r="S1374" s="9">
        <v>2.78</v>
      </c>
      <c r="T1374" s="14">
        <v>2.69</v>
      </c>
      <c r="U1374" s="14">
        <v>2.7</v>
      </c>
      <c r="V1374" s="9">
        <v>2.8650000000000002</v>
      </c>
      <c r="X1374" s="14">
        <v>3.07</v>
      </c>
      <c r="Y1374" s="9">
        <v>3.0550000000000002</v>
      </c>
    </row>
    <row r="1375" spans="1:25" x14ac:dyDescent="0.25">
      <c r="A1375" s="8">
        <f t="shared" si="26"/>
        <v>36616</v>
      </c>
      <c r="B1375" s="24">
        <f t="shared" si="25"/>
        <v>1371</v>
      </c>
      <c r="C1375" s="14" t="s">
        <v>200</v>
      </c>
      <c r="D1375" s="46">
        <v>36617</v>
      </c>
      <c r="E1375" s="9">
        <v>2.875</v>
      </c>
      <c r="F1375" s="9">
        <v>2.71</v>
      </c>
      <c r="G1375" s="9">
        <v>2.78</v>
      </c>
      <c r="H1375" s="9">
        <v>2.875</v>
      </c>
      <c r="K1375" s="9">
        <v>2.77</v>
      </c>
      <c r="L1375" s="9">
        <v>2.6549999999999998</v>
      </c>
      <c r="M1375" s="9">
        <v>2.6</v>
      </c>
      <c r="N1375" s="9">
        <v>2.6549999999999998</v>
      </c>
      <c r="O1375" s="9"/>
      <c r="Q1375" s="9">
        <v>3.03</v>
      </c>
      <c r="R1375" s="9">
        <v>2.9750000000000001</v>
      </c>
      <c r="S1375" s="9">
        <v>2.7949999999999999</v>
      </c>
      <c r="T1375" s="14">
        <v>2.82</v>
      </c>
      <c r="U1375" s="14">
        <v>2.8250000000000002</v>
      </c>
      <c r="V1375" s="9">
        <v>2.9049999999999998</v>
      </c>
      <c r="X1375" s="14">
        <v>3.15</v>
      </c>
      <c r="Y1375" s="9">
        <v>3.165</v>
      </c>
    </row>
    <row r="1376" spans="1:25" x14ac:dyDescent="0.25">
      <c r="A1376" s="8">
        <f t="shared" si="26"/>
        <v>36617</v>
      </c>
      <c r="B1376" s="24">
        <f t="shared" si="25"/>
        <v>1372</v>
      </c>
      <c r="C1376" s="14" t="s">
        <v>201</v>
      </c>
      <c r="D1376" s="46">
        <v>36617</v>
      </c>
      <c r="E1376" s="9">
        <v>2.875</v>
      </c>
      <c r="F1376" s="9">
        <v>2.71</v>
      </c>
      <c r="G1376" s="9">
        <v>2.78</v>
      </c>
      <c r="H1376" s="9">
        <v>2.875</v>
      </c>
      <c r="K1376" s="9">
        <v>2.77</v>
      </c>
      <c r="L1376" s="9">
        <v>2.6549999999999998</v>
      </c>
      <c r="M1376" s="9">
        <v>2.6</v>
      </c>
      <c r="N1376" s="9">
        <v>2.6549999999999998</v>
      </c>
      <c r="O1376" s="9"/>
      <c r="Q1376" s="9">
        <v>3.03</v>
      </c>
      <c r="R1376" s="9">
        <v>2.9750000000000001</v>
      </c>
      <c r="S1376" s="9">
        <v>2.7949999999999999</v>
      </c>
      <c r="T1376" s="14">
        <v>2.82</v>
      </c>
      <c r="U1376" s="14">
        <v>2.8250000000000002</v>
      </c>
      <c r="V1376" s="9">
        <v>2.9049999999999998</v>
      </c>
      <c r="X1376" s="14">
        <v>3.15</v>
      </c>
      <c r="Y1376" s="9">
        <v>3.165</v>
      </c>
    </row>
    <row r="1377" spans="1:32" x14ac:dyDescent="0.25">
      <c r="A1377" s="8">
        <f t="shared" si="26"/>
        <v>36618</v>
      </c>
      <c r="B1377" s="24">
        <f t="shared" si="25"/>
        <v>1373</v>
      </c>
      <c r="C1377" s="14" t="s">
        <v>202</v>
      </c>
      <c r="D1377" s="46">
        <v>36617</v>
      </c>
      <c r="E1377" s="9">
        <v>2.875</v>
      </c>
      <c r="F1377" s="9">
        <v>2.71</v>
      </c>
      <c r="G1377" s="9">
        <v>2.78</v>
      </c>
      <c r="H1377" s="9">
        <v>2.875</v>
      </c>
      <c r="K1377" s="9">
        <v>2.77</v>
      </c>
      <c r="L1377" s="9">
        <v>2.6549999999999998</v>
      </c>
      <c r="M1377" s="9">
        <v>2.6</v>
      </c>
      <c r="N1377" s="9">
        <v>2.6549999999999998</v>
      </c>
      <c r="O1377" s="9"/>
      <c r="Q1377" s="9">
        <v>3.03</v>
      </c>
      <c r="R1377" s="9">
        <v>2.9750000000000001</v>
      </c>
      <c r="S1377" s="9">
        <v>2.7949999999999999</v>
      </c>
      <c r="T1377" s="14">
        <v>2.82</v>
      </c>
      <c r="U1377" s="14">
        <v>2.8250000000000002</v>
      </c>
      <c r="V1377" s="9">
        <v>2.9049999999999998</v>
      </c>
      <c r="X1377" s="14">
        <v>3.15</v>
      </c>
      <c r="Y1377" s="9">
        <v>3.165</v>
      </c>
    </row>
    <row r="1378" spans="1:32" x14ac:dyDescent="0.25">
      <c r="A1378" s="8">
        <f t="shared" si="26"/>
        <v>36619</v>
      </c>
      <c r="B1378" s="24">
        <f t="shared" si="25"/>
        <v>1374</v>
      </c>
      <c r="C1378" s="14" t="s">
        <v>196</v>
      </c>
      <c r="D1378" s="46">
        <v>36617</v>
      </c>
      <c r="E1378" s="9">
        <v>2.915</v>
      </c>
      <c r="F1378" s="9">
        <v>2.76</v>
      </c>
      <c r="G1378" s="9">
        <v>2.8450000000000002</v>
      </c>
      <c r="H1378" s="9">
        <v>2.91</v>
      </c>
      <c r="K1378" s="9">
        <v>2.8149999999999999</v>
      </c>
      <c r="L1378" s="9">
        <v>2.7250000000000001</v>
      </c>
      <c r="M1378" s="9">
        <v>2.62</v>
      </c>
      <c r="N1378" s="9">
        <v>2.66</v>
      </c>
      <c r="O1378" s="9"/>
      <c r="Q1378" s="9">
        <v>3.09</v>
      </c>
      <c r="R1378" s="9">
        <v>3.0449999999999999</v>
      </c>
      <c r="S1378" s="9">
        <v>2.84</v>
      </c>
      <c r="T1378" s="14">
        <v>2.88</v>
      </c>
      <c r="U1378" s="14">
        <v>2.8849999999999998</v>
      </c>
      <c r="V1378" s="9">
        <v>2.96</v>
      </c>
      <c r="X1378" s="14">
        <v>3.21</v>
      </c>
      <c r="Y1378" s="9">
        <v>3.2450000000000001</v>
      </c>
    </row>
    <row r="1379" spans="1:32" x14ac:dyDescent="0.25">
      <c r="A1379" s="8">
        <f t="shared" si="26"/>
        <v>36620</v>
      </c>
      <c r="B1379" s="24">
        <f t="shared" si="25"/>
        <v>1375</v>
      </c>
      <c r="C1379" s="14" t="s">
        <v>197</v>
      </c>
      <c r="D1379" s="46">
        <v>36617</v>
      </c>
      <c r="E1379" s="9">
        <v>2.87</v>
      </c>
      <c r="F1379" s="9">
        <v>2.72</v>
      </c>
      <c r="G1379" s="9">
        <v>2.7850000000000001</v>
      </c>
      <c r="H1379" s="9">
        <v>2.86</v>
      </c>
      <c r="K1379" s="9">
        <v>2.76</v>
      </c>
      <c r="L1379" s="9">
        <v>2.6850000000000001</v>
      </c>
      <c r="M1379" s="9">
        <v>2.59</v>
      </c>
      <c r="N1379" s="9">
        <v>2.61</v>
      </c>
      <c r="O1379" s="9"/>
      <c r="Q1379" s="9">
        <v>3.04</v>
      </c>
      <c r="R1379" s="9">
        <v>2.9950000000000001</v>
      </c>
      <c r="S1379" s="9">
        <v>2.79</v>
      </c>
      <c r="T1379" s="14">
        <v>2.8050000000000002</v>
      </c>
      <c r="U1379" s="14">
        <v>2.81</v>
      </c>
      <c r="V1379" s="9">
        <v>2.9049999999999998</v>
      </c>
      <c r="X1379" s="14">
        <v>3.165</v>
      </c>
      <c r="Y1379" s="9">
        <v>3.1949999999999998</v>
      </c>
    </row>
    <row r="1380" spans="1:32" x14ac:dyDescent="0.25">
      <c r="A1380" s="8">
        <f t="shared" si="26"/>
        <v>36621</v>
      </c>
      <c r="B1380" s="24">
        <f t="shared" si="25"/>
        <v>1376</v>
      </c>
      <c r="C1380" s="14" t="s">
        <v>198</v>
      </c>
      <c r="D1380" s="46">
        <v>36617</v>
      </c>
      <c r="E1380" s="9">
        <v>2.86</v>
      </c>
      <c r="F1380" s="9">
        <v>2.7349999999999999</v>
      </c>
      <c r="G1380" s="9">
        <v>2.7949999999999999</v>
      </c>
      <c r="H1380" s="9">
        <v>2.8650000000000002</v>
      </c>
      <c r="K1380" s="9">
        <v>2.7650000000000001</v>
      </c>
      <c r="L1380" s="9">
        <v>2.7</v>
      </c>
      <c r="M1380" s="9">
        <v>2.605</v>
      </c>
      <c r="N1380" s="9">
        <v>2.62</v>
      </c>
      <c r="O1380" s="9"/>
      <c r="Q1380" s="9">
        <v>3.0449999999999999</v>
      </c>
      <c r="R1380" s="9">
        <v>2.98</v>
      </c>
      <c r="S1380" s="9">
        <v>2.7949999999999999</v>
      </c>
      <c r="T1380" s="14">
        <v>2.84</v>
      </c>
      <c r="U1380" s="14">
        <v>2.85</v>
      </c>
      <c r="V1380" s="9">
        <v>2.91</v>
      </c>
      <c r="X1380" s="14">
        <v>3.16</v>
      </c>
      <c r="Y1380" s="9">
        <v>3.1850000000000001</v>
      </c>
    </row>
    <row r="1381" spans="1:32" x14ac:dyDescent="0.25">
      <c r="A1381" s="8">
        <f t="shared" si="26"/>
        <v>36622</v>
      </c>
      <c r="B1381" s="24">
        <f t="shared" si="25"/>
        <v>1377</v>
      </c>
      <c r="C1381" s="14" t="s">
        <v>199</v>
      </c>
      <c r="D1381" s="46">
        <v>36617</v>
      </c>
      <c r="E1381" s="9">
        <v>2.91</v>
      </c>
      <c r="F1381" s="9">
        <v>2.7549999999999999</v>
      </c>
      <c r="G1381" s="9">
        <v>2.8149999999999999</v>
      </c>
      <c r="H1381" s="9">
        <v>2.92</v>
      </c>
      <c r="K1381" s="9">
        <v>2.82</v>
      </c>
      <c r="L1381" s="9">
        <v>2.7</v>
      </c>
      <c r="M1381" s="9">
        <v>2.625</v>
      </c>
      <c r="N1381" s="9">
        <v>2.665</v>
      </c>
      <c r="O1381" s="9"/>
      <c r="Q1381" s="9">
        <v>3.085</v>
      </c>
      <c r="R1381" s="9">
        <v>2.9950000000000001</v>
      </c>
      <c r="S1381" s="9">
        <v>2.82</v>
      </c>
      <c r="T1381" s="14">
        <v>2.9</v>
      </c>
      <c r="U1381" s="14">
        <v>2.9049999999999998</v>
      </c>
      <c r="V1381" s="9">
        <v>2.9649999999999999</v>
      </c>
      <c r="X1381" s="14">
        <v>3.19</v>
      </c>
      <c r="Y1381" s="9">
        <v>3.2050000000000001</v>
      </c>
    </row>
    <row r="1382" spans="1:32" x14ac:dyDescent="0.25">
      <c r="A1382" s="8">
        <f t="shared" si="26"/>
        <v>36623</v>
      </c>
      <c r="B1382" s="24">
        <f t="shared" si="25"/>
        <v>1378</v>
      </c>
      <c r="C1382" s="14" t="s">
        <v>200</v>
      </c>
      <c r="D1382" s="46">
        <v>36617</v>
      </c>
      <c r="E1382" s="9">
        <v>2.97</v>
      </c>
      <c r="F1382" s="9">
        <v>2.77</v>
      </c>
      <c r="G1382" s="9">
        <v>2.8450000000000002</v>
      </c>
      <c r="H1382" s="9">
        <v>2.95</v>
      </c>
      <c r="K1382" s="9">
        <v>2.87</v>
      </c>
      <c r="L1382" s="9">
        <v>2.6850000000000001</v>
      </c>
      <c r="M1382" s="9">
        <v>2.6150000000000002</v>
      </c>
      <c r="N1382" s="9">
        <v>2.6749999999999998</v>
      </c>
      <c r="O1382" s="9"/>
      <c r="Q1382" s="9">
        <v>3.1749999999999998</v>
      </c>
      <c r="R1382" s="9">
        <v>3.0049999999999999</v>
      </c>
      <c r="S1382" s="9">
        <v>2.8250000000000002</v>
      </c>
      <c r="T1382" s="14">
        <v>2.95</v>
      </c>
      <c r="U1382" s="14">
        <v>2.9449999999999998</v>
      </c>
      <c r="V1382" s="9">
        <v>3.01</v>
      </c>
      <c r="X1382" s="14">
        <v>3.31</v>
      </c>
      <c r="Y1382" s="9">
        <v>3.375</v>
      </c>
    </row>
    <row r="1383" spans="1:32" x14ac:dyDescent="0.25">
      <c r="A1383" s="8">
        <f t="shared" si="26"/>
        <v>36624</v>
      </c>
      <c r="B1383" s="24">
        <f t="shared" si="25"/>
        <v>1379</v>
      </c>
      <c r="C1383" s="14" t="s">
        <v>201</v>
      </c>
      <c r="D1383" s="46">
        <v>36617</v>
      </c>
      <c r="E1383" s="9">
        <v>2.97</v>
      </c>
      <c r="F1383" s="9">
        <v>2.77</v>
      </c>
      <c r="G1383" s="9">
        <v>2.8450000000000002</v>
      </c>
      <c r="H1383" s="9">
        <v>2.95</v>
      </c>
      <c r="K1383" s="9">
        <v>2.87</v>
      </c>
      <c r="L1383" s="9">
        <v>2.6850000000000001</v>
      </c>
      <c r="M1383" s="9">
        <v>2.6150000000000002</v>
      </c>
      <c r="N1383" s="9">
        <v>2.6749999999999998</v>
      </c>
      <c r="O1383" s="9"/>
      <c r="Q1383" s="9">
        <v>3.1749999999999998</v>
      </c>
      <c r="R1383" s="9">
        <v>3.0049999999999999</v>
      </c>
      <c r="S1383" s="9">
        <v>2.8250000000000002</v>
      </c>
      <c r="T1383" s="14">
        <v>2.95</v>
      </c>
      <c r="U1383" s="14">
        <v>2.9449999999999998</v>
      </c>
      <c r="V1383" s="9">
        <v>3.01</v>
      </c>
      <c r="X1383" s="14">
        <v>3.31</v>
      </c>
      <c r="Y1383" s="9">
        <v>3.375</v>
      </c>
    </row>
    <row r="1384" spans="1:32" x14ac:dyDescent="0.25">
      <c r="A1384" s="8">
        <f t="shared" si="26"/>
        <v>36625</v>
      </c>
      <c r="B1384" s="24">
        <f t="shared" si="25"/>
        <v>1380</v>
      </c>
      <c r="C1384" s="14" t="s">
        <v>202</v>
      </c>
      <c r="D1384" s="46">
        <v>36617</v>
      </c>
      <c r="E1384" s="9">
        <v>2.97</v>
      </c>
      <c r="F1384" s="9">
        <v>2.77</v>
      </c>
      <c r="G1384" s="9">
        <v>2.8450000000000002</v>
      </c>
      <c r="H1384" s="9">
        <v>2.95</v>
      </c>
      <c r="K1384" s="9">
        <v>2.87</v>
      </c>
      <c r="L1384" s="9">
        <v>2.6850000000000001</v>
      </c>
      <c r="M1384" s="9">
        <v>2.6150000000000002</v>
      </c>
      <c r="N1384" s="9">
        <v>2.6749999999999998</v>
      </c>
      <c r="O1384" s="9"/>
      <c r="Q1384" s="9">
        <v>3.1749999999999998</v>
      </c>
      <c r="R1384" s="9">
        <v>3.0049999999999999</v>
      </c>
      <c r="S1384" s="9">
        <v>2.8250000000000002</v>
      </c>
      <c r="T1384" s="14">
        <v>2.95</v>
      </c>
      <c r="U1384" s="14">
        <v>2.9449999999999998</v>
      </c>
      <c r="V1384" s="9">
        <v>3.01</v>
      </c>
      <c r="X1384" s="14">
        <v>3.31</v>
      </c>
      <c r="Y1384" s="9">
        <v>3.375</v>
      </c>
    </row>
    <row r="1385" spans="1:32" x14ac:dyDescent="0.25">
      <c r="A1385" s="8">
        <f t="shared" si="26"/>
        <v>36626</v>
      </c>
      <c r="B1385" s="24">
        <f t="shared" si="25"/>
        <v>1381</v>
      </c>
      <c r="C1385" s="14" t="s">
        <v>196</v>
      </c>
      <c r="D1385" s="46">
        <v>36617</v>
      </c>
      <c r="E1385" s="9">
        <v>2.9950000000000001</v>
      </c>
      <c r="F1385" s="9">
        <v>2.7749999999999999</v>
      </c>
      <c r="G1385" s="9">
        <v>2.8650000000000002</v>
      </c>
      <c r="H1385" s="9">
        <v>2.96</v>
      </c>
      <c r="K1385" s="9">
        <v>2.89</v>
      </c>
      <c r="L1385" s="9">
        <v>2.69</v>
      </c>
      <c r="M1385" s="9">
        <v>2.6349999999999998</v>
      </c>
      <c r="N1385" s="9">
        <v>2.7050000000000001</v>
      </c>
      <c r="O1385" s="9"/>
      <c r="Q1385" s="9">
        <v>3.23</v>
      </c>
      <c r="R1385" s="9">
        <v>3.0249999999999999</v>
      </c>
      <c r="S1385" s="9">
        <v>2.87</v>
      </c>
      <c r="T1385" s="14">
        <v>2.9550000000000001</v>
      </c>
      <c r="U1385" s="14">
        <v>2.96</v>
      </c>
      <c r="V1385" s="9">
        <v>3.06</v>
      </c>
      <c r="X1385" s="14">
        <v>3.41</v>
      </c>
      <c r="Y1385" s="9">
        <v>3.5249999999999999</v>
      </c>
    </row>
    <row r="1386" spans="1:32" x14ac:dyDescent="0.25">
      <c r="A1386" s="8">
        <f t="shared" si="26"/>
        <v>36627</v>
      </c>
      <c r="B1386" s="24">
        <f t="shared" si="25"/>
        <v>1382</v>
      </c>
      <c r="C1386" s="14" t="s">
        <v>197</v>
      </c>
      <c r="D1386" s="46">
        <v>36617</v>
      </c>
      <c r="E1386" s="9">
        <v>2.9750000000000001</v>
      </c>
      <c r="F1386" s="9">
        <v>2.78</v>
      </c>
      <c r="G1386" s="9">
        <v>2.87</v>
      </c>
      <c r="H1386" s="9">
        <v>2.9649999999999999</v>
      </c>
      <c r="K1386" s="9">
        <v>2.89</v>
      </c>
      <c r="L1386" s="9">
        <v>2.71</v>
      </c>
      <c r="M1386" s="9">
        <v>2.65</v>
      </c>
      <c r="N1386" s="9">
        <v>2.7</v>
      </c>
      <c r="O1386" s="9"/>
      <c r="Q1386" s="9">
        <v>3.22</v>
      </c>
      <c r="R1386" s="9">
        <v>3.01</v>
      </c>
      <c r="S1386" s="9">
        <v>2.875</v>
      </c>
      <c r="T1386" s="14">
        <v>2.96</v>
      </c>
      <c r="U1386" s="14">
        <v>2.9550000000000001</v>
      </c>
      <c r="V1386" s="9">
        <v>3.04</v>
      </c>
      <c r="X1386" s="14">
        <v>3.39</v>
      </c>
      <c r="Y1386" s="9">
        <v>3.55</v>
      </c>
    </row>
    <row r="1387" spans="1:32" x14ac:dyDescent="0.25">
      <c r="A1387" s="8">
        <f t="shared" si="26"/>
        <v>36628</v>
      </c>
      <c r="B1387" s="24">
        <f t="shared" si="25"/>
        <v>1383</v>
      </c>
      <c r="C1387" s="14" t="s">
        <v>198</v>
      </c>
      <c r="D1387" s="46">
        <v>36617</v>
      </c>
      <c r="E1387" s="9">
        <v>2.9750000000000001</v>
      </c>
      <c r="F1387" s="9">
        <v>2.79</v>
      </c>
      <c r="G1387" s="9">
        <v>2.875</v>
      </c>
      <c r="H1387" s="9">
        <v>2.9649999999999999</v>
      </c>
      <c r="K1387" s="9">
        <v>2.87</v>
      </c>
      <c r="L1387" s="9">
        <v>2.73</v>
      </c>
      <c r="M1387" s="9">
        <v>2.6549999999999998</v>
      </c>
      <c r="N1387" s="9">
        <v>2.6850000000000001</v>
      </c>
      <c r="O1387" s="9"/>
      <c r="Q1387" s="9">
        <v>3.2149999999999999</v>
      </c>
      <c r="R1387" s="9">
        <v>3.0150000000000001</v>
      </c>
      <c r="S1387" s="9">
        <v>2.92</v>
      </c>
      <c r="T1387" s="14">
        <v>2.9249999999999998</v>
      </c>
      <c r="U1387" s="14">
        <v>2.93</v>
      </c>
      <c r="V1387" s="9">
        <v>3.0150000000000001</v>
      </c>
      <c r="X1387" s="14">
        <v>3.35</v>
      </c>
      <c r="Y1387" s="9">
        <v>3.46</v>
      </c>
    </row>
    <row r="1388" spans="1:32" x14ac:dyDescent="0.25">
      <c r="A1388" s="8">
        <f t="shared" si="26"/>
        <v>36629</v>
      </c>
      <c r="B1388" s="24">
        <f t="shared" si="25"/>
        <v>1384</v>
      </c>
      <c r="C1388" s="14" t="s">
        <v>199</v>
      </c>
      <c r="D1388" s="46">
        <v>36617</v>
      </c>
      <c r="E1388" s="9">
        <v>3.05</v>
      </c>
      <c r="F1388" s="9">
        <v>2.855</v>
      </c>
      <c r="G1388" s="9">
        <v>2.9350000000000001</v>
      </c>
      <c r="H1388" s="9">
        <v>3.0350000000000001</v>
      </c>
      <c r="K1388" s="9">
        <v>2.93</v>
      </c>
      <c r="L1388" s="9">
        <v>2.8050000000000002</v>
      </c>
      <c r="M1388" s="9">
        <v>2.74</v>
      </c>
      <c r="N1388" s="9">
        <v>2.77</v>
      </c>
      <c r="O1388" s="9"/>
      <c r="Q1388" s="9">
        <v>3.2549999999999999</v>
      </c>
      <c r="R1388" s="9">
        <v>3.0449999999999999</v>
      </c>
      <c r="S1388" s="9">
        <v>2.9950000000000001</v>
      </c>
      <c r="T1388" s="14">
        <v>2.9550000000000001</v>
      </c>
      <c r="U1388" s="14">
        <v>2.96</v>
      </c>
      <c r="V1388" s="9">
        <v>3.07</v>
      </c>
      <c r="X1388" s="14">
        <v>3.3650000000000002</v>
      </c>
      <c r="Y1388" s="9">
        <v>3.4249999999999998</v>
      </c>
    </row>
    <row r="1389" spans="1:32" x14ac:dyDescent="0.25">
      <c r="A1389" s="8">
        <f t="shared" si="26"/>
        <v>36630</v>
      </c>
      <c r="B1389" s="24">
        <f t="shared" si="25"/>
        <v>1385</v>
      </c>
      <c r="C1389" s="14" t="s">
        <v>200</v>
      </c>
      <c r="D1389" s="46">
        <v>36617</v>
      </c>
      <c r="E1389" s="9">
        <v>3.06</v>
      </c>
      <c r="F1389" s="9">
        <v>2.83</v>
      </c>
      <c r="G1389" s="9">
        <v>2.91</v>
      </c>
      <c r="H1389" s="9">
        <v>3.04</v>
      </c>
      <c r="K1389" s="9">
        <v>2.9350000000000001</v>
      </c>
      <c r="L1389" s="9">
        <v>2.76</v>
      </c>
      <c r="M1389" s="9">
        <v>2.72</v>
      </c>
      <c r="N1389" s="9">
        <v>2.7349999999999999</v>
      </c>
      <c r="O1389" s="9"/>
      <c r="Q1389" s="9">
        <v>3.2450000000000001</v>
      </c>
      <c r="R1389" s="9">
        <v>2.9849999999999999</v>
      </c>
      <c r="S1389" s="9">
        <v>2.9249999999999998</v>
      </c>
      <c r="T1389" s="14">
        <v>2.96</v>
      </c>
      <c r="U1389" s="14">
        <v>2.9750000000000001</v>
      </c>
      <c r="V1389" s="9">
        <v>3.08</v>
      </c>
      <c r="X1389" s="14">
        <v>3.3250000000000002</v>
      </c>
      <c r="Y1389" s="9">
        <v>3.3450000000000002</v>
      </c>
    </row>
    <row r="1390" spans="1:32" x14ac:dyDescent="0.25">
      <c r="A1390" s="8">
        <f t="shared" si="26"/>
        <v>36631</v>
      </c>
      <c r="B1390" s="24">
        <f t="shared" si="25"/>
        <v>1386</v>
      </c>
      <c r="C1390" s="14" t="s">
        <v>201</v>
      </c>
      <c r="D1390" s="46">
        <v>36617</v>
      </c>
      <c r="E1390" s="9">
        <v>3.06</v>
      </c>
      <c r="F1390" s="9">
        <v>2.83</v>
      </c>
      <c r="G1390" s="9">
        <v>2.91</v>
      </c>
      <c r="H1390" s="9">
        <v>3.04</v>
      </c>
      <c r="K1390" s="9">
        <v>2.9350000000000001</v>
      </c>
      <c r="L1390" s="9">
        <v>2.76</v>
      </c>
      <c r="M1390" s="9">
        <v>2.72</v>
      </c>
      <c r="N1390" s="9">
        <v>2.7349999999999999</v>
      </c>
      <c r="O1390" s="9"/>
      <c r="Q1390" s="9">
        <v>3.2450000000000001</v>
      </c>
      <c r="R1390" s="9">
        <v>2.9849999999999999</v>
      </c>
      <c r="S1390" s="9">
        <v>2.9249999999999998</v>
      </c>
      <c r="T1390" s="14">
        <v>2.96</v>
      </c>
      <c r="U1390" s="14">
        <v>2.9750000000000001</v>
      </c>
      <c r="V1390" s="9">
        <v>3.08</v>
      </c>
      <c r="X1390" s="14">
        <v>3.3250000000000002</v>
      </c>
      <c r="Y1390" s="9">
        <v>3.3450000000000002</v>
      </c>
    </row>
    <row r="1391" spans="1:32" x14ac:dyDescent="0.25">
      <c r="A1391" s="8">
        <f t="shared" si="26"/>
        <v>36632</v>
      </c>
      <c r="B1391" s="24">
        <f t="shared" si="25"/>
        <v>1387</v>
      </c>
      <c r="C1391" s="14" t="s">
        <v>202</v>
      </c>
      <c r="D1391" s="46">
        <v>36617</v>
      </c>
      <c r="E1391" s="9">
        <v>3.06</v>
      </c>
      <c r="F1391" s="9">
        <v>2.83</v>
      </c>
      <c r="G1391" s="9">
        <v>2.91</v>
      </c>
      <c r="H1391" s="9">
        <v>3.04</v>
      </c>
      <c r="K1391" s="9">
        <v>2.9350000000000001</v>
      </c>
      <c r="L1391" s="9">
        <v>2.76</v>
      </c>
      <c r="M1391" s="9">
        <v>2.72</v>
      </c>
      <c r="N1391" s="9">
        <v>2.7349999999999999</v>
      </c>
      <c r="O1391" s="9"/>
      <c r="Q1391" s="9">
        <v>3.2450000000000001</v>
      </c>
      <c r="R1391" s="9">
        <v>2.9849999999999999</v>
      </c>
      <c r="S1391" s="9">
        <v>2.9249999999999998</v>
      </c>
      <c r="T1391" s="14">
        <v>2.96</v>
      </c>
      <c r="U1391" s="14">
        <v>2.9750000000000001</v>
      </c>
      <c r="V1391" s="9">
        <v>3.08</v>
      </c>
      <c r="X1391" s="14">
        <v>3.3250000000000002</v>
      </c>
      <c r="Y1391" s="9">
        <v>3.3450000000000002</v>
      </c>
    </row>
    <row r="1392" spans="1:32" x14ac:dyDescent="0.25">
      <c r="A1392" s="8">
        <f t="shared" ref="A1392:A1399" si="27">A1391+1</f>
        <v>36633</v>
      </c>
      <c r="B1392" s="24">
        <f t="shared" si="25"/>
        <v>1388</v>
      </c>
      <c r="C1392" s="14" t="s">
        <v>196</v>
      </c>
      <c r="D1392" s="46">
        <v>36617</v>
      </c>
      <c r="E1392" s="9">
        <v>3.125</v>
      </c>
      <c r="F1392" s="9">
        <v>2.9049999999999998</v>
      </c>
      <c r="G1392" s="9">
        <v>3.01</v>
      </c>
      <c r="H1392" s="9">
        <v>3.1150000000000002</v>
      </c>
      <c r="I1392" s="9"/>
      <c r="K1392" s="9">
        <v>3.0150000000000001</v>
      </c>
      <c r="L1392" s="9">
        <v>2.83</v>
      </c>
      <c r="M1392" s="9">
        <v>2.76</v>
      </c>
      <c r="N1392" s="9">
        <v>2.78</v>
      </c>
      <c r="O1392" s="9">
        <v>2.8576151999999997</v>
      </c>
      <c r="P1392" s="9"/>
      <c r="Q1392" s="9">
        <v>3.3250000000000002</v>
      </c>
      <c r="R1392" s="9">
        <v>3.0550000000000002</v>
      </c>
      <c r="S1392" s="9">
        <v>2.99</v>
      </c>
      <c r="T1392" s="9">
        <v>3.06</v>
      </c>
      <c r="U1392" s="9">
        <v>3.0550000000000002</v>
      </c>
      <c r="V1392" s="9">
        <v>3.1749999999999998</v>
      </c>
      <c r="W1392" s="9"/>
      <c r="X1392" s="9">
        <v>3.4649999999999999</v>
      </c>
      <c r="Y1392" s="9">
        <v>3.5449999999999999</v>
      </c>
      <c r="Z1392" s="9"/>
      <c r="AA1392" s="9"/>
      <c r="AB1392" s="9"/>
      <c r="AC1392" s="9"/>
      <c r="AD1392" s="9"/>
      <c r="AE1392" s="9"/>
      <c r="AF1392" s="9"/>
    </row>
    <row r="1393" spans="1:32" x14ac:dyDescent="0.25">
      <c r="A1393" s="8">
        <f t="shared" si="27"/>
        <v>36634</v>
      </c>
      <c r="B1393" s="24">
        <f t="shared" si="25"/>
        <v>1389</v>
      </c>
      <c r="C1393" s="14" t="s">
        <v>197</v>
      </c>
      <c r="D1393" s="46">
        <v>36617</v>
      </c>
      <c r="E1393" s="9">
        <v>3.145</v>
      </c>
      <c r="F1393" s="9">
        <v>2.9350000000000001</v>
      </c>
      <c r="G1393" s="9">
        <v>3.0249999999999999</v>
      </c>
      <c r="H1393" s="9">
        <v>3.1349999999999998</v>
      </c>
      <c r="I1393" s="9"/>
      <c r="K1393" s="9">
        <v>3.0150000000000001</v>
      </c>
      <c r="L1393" s="9">
        <v>2.85</v>
      </c>
      <c r="M1393" s="9">
        <v>2.7850000000000001</v>
      </c>
      <c r="N1393" s="9">
        <v>2.7949999999999999</v>
      </c>
      <c r="O1393" s="9"/>
      <c r="P1393" s="9"/>
      <c r="Q1393" s="9">
        <v>3.35</v>
      </c>
      <c r="R1393" s="9">
        <v>3.0750000000000002</v>
      </c>
      <c r="S1393" s="9">
        <v>3</v>
      </c>
      <c r="T1393" s="9">
        <v>3.07</v>
      </c>
      <c r="U1393" s="9">
        <v>3.07</v>
      </c>
      <c r="V1393" s="9">
        <v>3.1850000000000001</v>
      </c>
      <c r="W1393" s="9"/>
      <c r="X1393" s="9">
        <v>3.4849999999999999</v>
      </c>
      <c r="Y1393" s="9">
        <v>3.56</v>
      </c>
      <c r="Z1393" s="9"/>
      <c r="AA1393" s="9"/>
      <c r="AB1393" s="9"/>
      <c r="AC1393" s="9"/>
      <c r="AD1393" s="9"/>
      <c r="AE1393" s="9"/>
      <c r="AF1393" s="9"/>
    </row>
    <row r="1394" spans="1:32" x14ac:dyDescent="0.25">
      <c r="A1394" s="8">
        <f t="shared" si="27"/>
        <v>36635</v>
      </c>
      <c r="B1394" s="24">
        <f t="shared" si="25"/>
        <v>1390</v>
      </c>
      <c r="C1394" s="14" t="s">
        <v>198</v>
      </c>
      <c r="D1394" s="46">
        <v>36617</v>
      </c>
      <c r="E1394" s="9">
        <v>3.13</v>
      </c>
      <c r="F1394" s="9">
        <v>2.93</v>
      </c>
      <c r="G1394" s="9">
        <v>3.0249999999999999</v>
      </c>
      <c r="H1394" s="9">
        <v>3.125</v>
      </c>
      <c r="I1394" s="9"/>
      <c r="K1394" s="9">
        <v>3.02</v>
      </c>
      <c r="L1394" s="9">
        <v>2.85</v>
      </c>
      <c r="M1394" s="9">
        <v>2.7749999999999999</v>
      </c>
      <c r="N1394" s="9">
        <v>2.78</v>
      </c>
      <c r="O1394" s="9"/>
      <c r="P1394" s="9"/>
      <c r="Q1394" s="9">
        <v>3.33</v>
      </c>
      <c r="R1394" s="9">
        <v>3.0649999999999999</v>
      </c>
      <c r="S1394" s="9">
        <v>2.98</v>
      </c>
      <c r="T1394" s="9">
        <v>3.085</v>
      </c>
      <c r="U1394" s="9">
        <v>3.085</v>
      </c>
      <c r="V1394" s="9">
        <v>3.2050000000000001</v>
      </c>
      <c r="W1394" s="9"/>
      <c r="X1394" s="9">
        <v>3.47</v>
      </c>
      <c r="Y1394" s="9">
        <v>3.5350000000000001</v>
      </c>
      <c r="Z1394" s="9"/>
      <c r="AA1394" s="9"/>
      <c r="AB1394" s="9"/>
      <c r="AC1394" s="9"/>
      <c r="AD1394" s="9"/>
      <c r="AE1394" s="9"/>
      <c r="AF1394" s="9"/>
    </row>
    <row r="1395" spans="1:32" x14ac:dyDescent="0.25">
      <c r="A1395" s="8">
        <f t="shared" si="27"/>
        <v>36636</v>
      </c>
      <c r="B1395" s="24">
        <f t="shared" si="25"/>
        <v>1391</v>
      </c>
      <c r="C1395" s="14" t="s">
        <v>199</v>
      </c>
      <c r="D1395" s="46">
        <v>36617</v>
      </c>
      <c r="E1395" s="9">
        <v>3.0750000000000002</v>
      </c>
      <c r="F1395" s="9">
        <v>2.8650000000000002</v>
      </c>
      <c r="G1395" s="9">
        <v>2.96</v>
      </c>
      <c r="H1395" s="9">
        <v>3.0649999999999999</v>
      </c>
      <c r="I1395" s="9"/>
      <c r="K1395" s="9">
        <v>2.95</v>
      </c>
      <c r="L1395" s="9">
        <v>2.7549999999999999</v>
      </c>
      <c r="M1395" s="9">
        <v>2.7149999999999999</v>
      </c>
      <c r="N1395" s="9">
        <v>2.7250000000000001</v>
      </c>
      <c r="O1395" s="9">
        <v>2.7328561750000002</v>
      </c>
      <c r="P1395" s="9"/>
      <c r="Q1395" s="9">
        <v>3.2749999999999999</v>
      </c>
      <c r="R1395" s="9">
        <v>2.9849999999999999</v>
      </c>
      <c r="S1395" s="9">
        <v>2.9</v>
      </c>
      <c r="T1395" s="9">
        <v>2.9950000000000001</v>
      </c>
      <c r="U1395" s="9">
        <v>3</v>
      </c>
      <c r="V1395" s="9">
        <v>3.145</v>
      </c>
      <c r="W1395" s="9"/>
      <c r="X1395" s="9">
        <v>3.4</v>
      </c>
      <c r="Y1395" s="9">
        <v>3.45</v>
      </c>
      <c r="Z1395" s="9"/>
      <c r="AA1395" s="9"/>
      <c r="AB1395" s="9"/>
      <c r="AC1395" s="9"/>
      <c r="AD1395" s="9"/>
      <c r="AE1395" s="9"/>
      <c r="AF1395" s="9"/>
    </row>
    <row r="1396" spans="1:32" x14ac:dyDescent="0.25">
      <c r="A1396" s="8">
        <f t="shared" si="27"/>
        <v>36637</v>
      </c>
      <c r="B1396" s="24">
        <f t="shared" si="25"/>
        <v>1392</v>
      </c>
      <c r="C1396" s="14" t="s">
        <v>200</v>
      </c>
      <c r="D1396" s="46">
        <v>36617</v>
      </c>
      <c r="E1396" s="9">
        <v>3.0750000000000002</v>
      </c>
      <c r="F1396" s="9">
        <v>2.8650000000000002</v>
      </c>
      <c r="G1396" s="9">
        <v>2.96</v>
      </c>
      <c r="H1396" s="9">
        <v>3.0649999999999999</v>
      </c>
      <c r="I1396" s="9"/>
      <c r="K1396" s="9">
        <v>2.95</v>
      </c>
      <c r="L1396" s="9">
        <v>2.7549999999999999</v>
      </c>
      <c r="M1396" s="9">
        <v>2.7149999999999999</v>
      </c>
      <c r="N1396" s="9">
        <v>2.7250000000000001</v>
      </c>
      <c r="O1396" s="9">
        <v>2.7328561750000002</v>
      </c>
      <c r="P1396" s="9"/>
      <c r="Q1396" s="9">
        <v>3.2749999999999999</v>
      </c>
      <c r="R1396" s="9">
        <v>2.9849999999999999</v>
      </c>
      <c r="S1396" s="9">
        <v>2.9</v>
      </c>
      <c r="T1396" s="9">
        <v>2.9950000000000001</v>
      </c>
      <c r="U1396" s="9">
        <v>3</v>
      </c>
      <c r="V1396" s="9">
        <v>3.145</v>
      </c>
      <c r="W1396" s="9"/>
      <c r="X1396" s="9">
        <v>3.4</v>
      </c>
      <c r="Y1396" s="9">
        <v>3.45</v>
      </c>
      <c r="Z1396" s="9"/>
      <c r="AA1396" s="9"/>
      <c r="AB1396" s="9"/>
      <c r="AC1396" s="9"/>
      <c r="AD1396" s="9"/>
      <c r="AE1396" s="9"/>
      <c r="AF1396" s="9"/>
    </row>
    <row r="1397" spans="1:32" x14ac:dyDescent="0.25">
      <c r="A1397" s="8">
        <f t="shared" si="27"/>
        <v>36638</v>
      </c>
      <c r="B1397" s="24">
        <f t="shared" si="25"/>
        <v>1393</v>
      </c>
      <c r="C1397" s="14" t="s">
        <v>201</v>
      </c>
      <c r="D1397" s="46">
        <v>36617</v>
      </c>
      <c r="E1397" s="9">
        <v>3.0750000000000002</v>
      </c>
      <c r="F1397" s="9">
        <v>2.8650000000000002</v>
      </c>
      <c r="G1397" s="9">
        <v>2.96</v>
      </c>
      <c r="H1397" s="9">
        <v>3.0649999999999999</v>
      </c>
      <c r="I1397" s="9"/>
      <c r="K1397" s="9">
        <v>2.95</v>
      </c>
      <c r="L1397" s="9">
        <v>2.7549999999999999</v>
      </c>
      <c r="M1397" s="9">
        <v>2.7149999999999999</v>
      </c>
      <c r="N1397" s="9">
        <v>2.7250000000000001</v>
      </c>
      <c r="O1397" s="9">
        <v>2.7328561750000002</v>
      </c>
      <c r="P1397" s="9"/>
      <c r="Q1397" s="9">
        <v>3.2749999999999999</v>
      </c>
      <c r="R1397" s="9">
        <v>2.9849999999999999</v>
      </c>
      <c r="S1397" s="9">
        <v>2.9</v>
      </c>
      <c r="T1397" s="9">
        <v>2.9950000000000001</v>
      </c>
      <c r="U1397" s="9">
        <v>3</v>
      </c>
      <c r="V1397" s="9">
        <v>3.145</v>
      </c>
      <c r="W1397" s="9"/>
      <c r="X1397" s="9">
        <v>3.4</v>
      </c>
      <c r="Y1397" s="9">
        <v>3.45</v>
      </c>
      <c r="Z1397" s="9"/>
      <c r="AA1397" s="9"/>
      <c r="AB1397" s="9"/>
      <c r="AC1397" s="9"/>
      <c r="AD1397" s="9"/>
      <c r="AE1397" s="9"/>
      <c r="AF1397" s="9"/>
    </row>
    <row r="1398" spans="1:32" x14ac:dyDescent="0.25">
      <c r="A1398" s="8">
        <f t="shared" si="27"/>
        <v>36639</v>
      </c>
      <c r="B1398" s="24">
        <f t="shared" si="25"/>
        <v>1394</v>
      </c>
      <c r="C1398" s="14" t="s">
        <v>202</v>
      </c>
      <c r="D1398" s="46">
        <v>36617</v>
      </c>
      <c r="E1398" s="9">
        <v>3.0750000000000002</v>
      </c>
      <c r="F1398" s="9">
        <v>2.8650000000000002</v>
      </c>
      <c r="G1398" s="9">
        <v>2.96</v>
      </c>
      <c r="H1398" s="9">
        <v>3.0649999999999999</v>
      </c>
      <c r="I1398" s="9"/>
      <c r="K1398" s="9">
        <v>2.95</v>
      </c>
      <c r="L1398" s="9">
        <v>2.7549999999999999</v>
      </c>
      <c r="M1398" s="9">
        <v>2.7149999999999999</v>
      </c>
      <c r="N1398" s="9">
        <v>2.7250000000000001</v>
      </c>
      <c r="O1398" s="9">
        <v>2.7328561750000002</v>
      </c>
      <c r="P1398" s="9"/>
      <c r="Q1398" s="9">
        <v>3.2749999999999999</v>
      </c>
      <c r="R1398" s="9">
        <v>2.9849999999999999</v>
      </c>
      <c r="S1398" s="9">
        <v>2.9</v>
      </c>
      <c r="T1398" s="9">
        <v>2.9950000000000001</v>
      </c>
      <c r="U1398" s="9">
        <v>3</v>
      </c>
      <c r="V1398" s="9">
        <v>3.145</v>
      </c>
      <c r="W1398" s="9"/>
      <c r="X1398" s="9">
        <v>3.4</v>
      </c>
      <c r="Y1398" s="9">
        <v>3.45</v>
      </c>
      <c r="Z1398" s="9"/>
      <c r="AA1398" s="9"/>
      <c r="AB1398" s="9"/>
      <c r="AC1398" s="9"/>
      <c r="AD1398" s="9"/>
      <c r="AE1398" s="9"/>
      <c r="AF1398" s="9"/>
    </row>
    <row r="1399" spans="1:32" x14ac:dyDescent="0.25">
      <c r="A1399" s="8">
        <f t="shared" si="27"/>
        <v>36640</v>
      </c>
      <c r="B1399" s="24">
        <f t="shared" si="25"/>
        <v>1395</v>
      </c>
      <c r="C1399" s="14" t="s">
        <v>196</v>
      </c>
      <c r="D1399" s="46">
        <v>36617</v>
      </c>
      <c r="E1399" s="9">
        <v>3.125</v>
      </c>
      <c r="F1399" s="9">
        <v>2.895</v>
      </c>
      <c r="G1399" s="9">
        <v>3</v>
      </c>
      <c r="H1399" s="9">
        <v>3.105</v>
      </c>
      <c r="I1399" s="9"/>
      <c r="K1399" s="9">
        <v>2.99</v>
      </c>
      <c r="L1399" s="9">
        <v>2.8149999999999999</v>
      </c>
      <c r="M1399" s="9">
        <v>2.75</v>
      </c>
      <c r="N1399" s="9">
        <v>2.75</v>
      </c>
      <c r="O1399" s="9">
        <v>2.7712318000000002</v>
      </c>
      <c r="P1399" s="9"/>
      <c r="Q1399" s="9">
        <v>3.355</v>
      </c>
      <c r="R1399" s="9">
        <v>3.0550000000000002</v>
      </c>
      <c r="S1399" s="9">
        <v>2.94</v>
      </c>
      <c r="T1399" s="9">
        <v>3</v>
      </c>
      <c r="U1399" s="9">
        <v>3</v>
      </c>
      <c r="V1399" s="9">
        <v>3.1850000000000001</v>
      </c>
      <c r="W1399" s="9"/>
      <c r="X1399" s="9">
        <v>3.4950000000000001</v>
      </c>
      <c r="Y1399" s="9">
        <v>3.53</v>
      </c>
      <c r="Z1399" s="9"/>
      <c r="AA1399" s="9"/>
      <c r="AB1399" s="9"/>
      <c r="AC1399" s="9"/>
      <c r="AD1399" s="9"/>
      <c r="AE1399" s="9"/>
      <c r="AF1399" s="9"/>
    </row>
    <row r="1400" spans="1:32" x14ac:dyDescent="0.25">
      <c r="A1400" s="8">
        <f t="shared" ref="A1400:A1405" si="28">A1399+1</f>
        <v>36641</v>
      </c>
      <c r="B1400" s="24">
        <f t="shared" si="25"/>
        <v>1396</v>
      </c>
      <c r="C1400" s="14" t="s">
        <v>197</v>
      </c>
      <c r="D1400" s="46">
        <v>36617</v>
      </c>
      <c r="E1400" s="9">
        <v>3.1549999999999998</v>
      </c>
      <c r="F1400" s="9">
        <v>2.88</v>
      </c>
      <c r="G1400" s="9">
        <v>2.9849999999999999</v>
      </c>
      <c r="H1400" s="9">
        <v>3.125</v>
      </c>
      <c r="I1400" s="9"/>
      <c r="K1400" s="9">
        <v>2.9750000000000001</v>
      </c>
      <c r="L1400" s="9">
        <v>2.81</v>
      </c>
      <c r="M1400" s="9">
        <v>2.75</v>
      </c>
      <c r="N1400" s="9">
        <v>2.76</v>
      </c>
      <c r="O1400" s="9">
        <v>2.776338</v>
      </c>
      <c r="P1400" s="9"/>
      <c r="Q1400" s="9">
        <v>3.395</v>
      </c>
      <c r="R1400" s="9">
        <v>3.0750000000000002</v>
      </c>
      <c r="S1400" s="9">
        <v>2.9449999999999998</v>
      </c>
      <c r="T1400" s="9">
        <v>2.9750000000000001</v>
      </c>
      <c r="U1400" s="9">
        <v>2.9750000000000001</v>
      </c>
      <c r="V1400" s="9">
        <v>3.1949999999999998</v>
      </c>
      <c r="W1400" s="9"/>
      <c r="X1400" s="9">
        <v>3.5649999999999999</v>
      </c>
      <c r="Y1400" s="9">
        <v>3.5750000000000002</v>
      </c>
      <c r="Z1400" s="9"/>
      <c r="AA1400" s="9"/>
      <c r="AB1400" s="9"/>
      <c r="AC1400" s="9"/>
      <c r="AD1400" s="9"/>
      <c r="AE1400" s="9"/>
      <c r="AF1400" s="9"/>
    </row>
    <row r="1401" spans="1:32" x14ac:dyDescent="0.25">
      <c r="A1401" s="8">
        <f t="shared" si="28"/>
        <v>36642</v>
      </c>
      <c r="B1401" s="24">
        <f t="shared" si="25"/>
        <v>1397</v>
      </c>
      <c r="C1401" s="14" t="s">
        <v>198</v>
      </c>
      <c r="D1401" s="46">
        <v>36617</v>
      </c>
      <c r="E1401" s="9">
        <v>3.12</v>
      </c>
      <c r="F1401" s="9">
        <v>2.8650000000000002</v>
      </c>
      <c r="G1401" s="9">
        <v>2.97</v>
      </c>
      <c r="H1401" s="9">
        <v>3.11</v>
      </c>
      <c r="I1401" s="9"/>
      <c r="K1401" s="9">
        <v>2.96</v>
      </c>
      <c r="L1401" s="9">
        <v>2.8</v>
      </c>
      <c r="M1401" s="9">
        <v>2.7549999999999999</v>
      </c>
      <c r="N1401" s="9">
        <v>2.7549999999999999</v>
      </c>
      <c r="O1401" s="9">
        <v>2.7319488750000005</v>
      </c>
      <c r="P1401" s="9"/>
      <c r="Q1401" s="9">
        <v>3.37</v>
      </c>
      <c r="R1401" s="9">
        <v>3.085</v>
      </c>
      <c r="S1401" s="9">
        <v>2.98</v>
      </c>
      <c r="T1401" s="9">
        <v>2.95</v>
      </c>
      <c r="U1401" s="9">
        <v>2.9550000000000001</v>
      </c>
      <c r="V1401" s="9">
        <v>3.1549999999999998</v>
      </c>
      <c r="W1401" s="9"/>
      <c r="X1401" s="9">
        <v>3.5</v>
      </c>
      <c r="Y1401" s="9">
        <v>3.5350000000000001</v>
      </c>
      <c r="Z1401" s="9"/>
      <c r="AA1401" s="9"/>
      <c r="AB1401" s="9"/>
      <c r="AC1401" s="9"/>
      <c r="AD1401" s="9"/>
      <c r="AE1401" s="9"/>
      <c r="AF1401" s="9"/>
    </row>
    <row r="1402" spans="1:32" x14ac:dyDescent="0.25">
      <c r="A1402" s="8">
        <f t="shared" si="28"/>
        <v>36643</v>
      </c>
      <c r="B1402" s="24">
        <f t="shared" si="25"/>
        <v>1398</v>
      </c>
      <c r="C1402" s="14" t="s">
        <v>199</v>
      </c>
      <c r="D1402" s="46">
        <v>36617</v>
      </c>
      <c r="E1402" s="9">
        <v>3.0550000000000002</v>
      </c>
      <c r="F1402" s="9">
        <v>2.82</v>
      </c>
      <c r="G1402" s="9">
        <v>2.88</v>
      </c>
      <c r="H1402" s="9">
        <v>3.03</v>
      </c>
      <c r="I1402" s="9"/>
      <c r="K1402" s="9">
        <v>2.9049999999999998</v>
      </c>
      <c r="L1402" s="9">
        <v>2.7349999999999999</v>
      </c>
      <c r="M1402" s="9">
        <v>2.68</v>
      </c>
      <c r="N1402" s="9">
        <v>2.69</v>
      </c>
      <c r="O1402" s="9">
        <v>2.6958204000000001</v>
      </c>
      <c r="P1402" s="9"/>
      <c r="Q1402" s="9">
        <v>3.25</v>
      </c>
      <c r="R1402" s="9">
        <v>3.06</v>
      </c>
      <c r="S1402" s="9">
        <v>2.92</v>
      </c>
      <c r="T1402" s="9">
        <v>2.8849999999999998</v>
      </c>
      <c r="U1402" s="9">
        <v>2.89</v>
      </c>
      <c r="V1402" s="9">
        <v>3.09</v>
      </c>
      <c r="W1402" s="9"/>
      <c r="X1402" s="9">
        <v>3.38</v>
      </c>
      <c r="Y1402" s="9">
        <v>3.395</v>
      </c>
      <c r="Z1402" s="9"/>
      <c r="AA1402" s="9"/>
      <c r="AB1402" s="9"/>
      <c r="AC1402" s="9"/>
      <c r="AD1402" s="9"/>
      <c r="AE1402" s="9"/>
      <c r="AF1402" s="9"/>
    </row>
    <row r="1403" spans="1:32" x14ac:dyDescent="0.25">
      <c r="A1403" s="8">
        <f t="shared" si="28"/>
        <v>36644</v>
      </c>
      <c r="B1403" s="24">
        <f t="shared" si="25"/>
        <v>1399</v>
      </c>
      <c r="C1403" s="14" t="s">
        <v>200</v>
      </c>
      <c r="D1403" s="46">
        <v>36617</v>
      </c>
      <c r="E1403" s="9">
        <v>3.12</v>
      </c>
      <c r="F1403" s="9">
        <v>2.835</v>
      </c>
      <c r="G1403" s="9">
        <v>2.92</v>
      </c>
      <c r="H1403" s="9">
        <v>3.08</v>
      </c>
      <c r="I1403" s="9"/>
      <c r="K1403" s="9">
        <v>2.92</v>
      </c>
      <c r="L1403" s="9">
        <v>2.7450000000000001</v>
      </c>
      <c r="M1403" s="9">
        <v>2.67</v>
      </c>
      <c r="N1403" s="9">
        <v>2.6850000000000001</v>
      </c>
      <c r="O1403" s="9">
        <v>2.7452418750000001</v>
      </c>
      <c r="P1403" s="9"/>
      <c r="Q1403" s="9">
        <v>3.2850000000000001</v>
      </c>
      <c r="R1403" s="9">
        <v>3.04</v>
      </c>
      <c r="S1403" s="9">
        <v>2.92</v>
      </c>
      <c r="T1403" s="9">
        <v>2.895</v>
      </c>
      <c r="U1403" s="9">
        <v>2.9</v>
      </c>
      <c r="V1403" s="9">
        <v>3.165</v>
      </c>
      <c r="W1403" s="9"/>
      <c r="X1403" s="9">
        <v>3.37</v>
      </c>
      <c r="Y1403" s="9">
        <v>3.45</v>
      </c>
      <c r="Z1403" s="9"/>
      <c r="AA1403" s="9"/>
      <c r="AB1403" s="9"/>
      <c r="AC1403" s="9"/>
      <c r="AD1403" s="9"/>
      <c r="AE1403" s="9"/>
      <c r="AF1403" s="9"/>
    </row>
    <row r="1404" spans="1:32" x14ac:dyDescent="0.25">
      <c r="A1404" s="8">
        <f t="shared" si="28"/>
        <v>36645</v>
      </c>
      <c r="B1404" s="24">
        <f t="shared" si="25"/>
        <v>1400</v>
      </c>
      <c r="C1404" s="14" t="s">
        <v>201</v>
      </c>
      <c r="D1404" s="46">
        <v>36617</v>
      </c>
      <c r="E1404" s="9">
        <v>3.12</v>
      </c>
      <c r="F1404" s="9">
        <v>2.835</v>
      </c>
      <c r="G1404" s="9">
        <v>2.92</v>
      </c>
      <c r="H1404" s="9">
        <v>3.08</v>
      </c>
      <c r="I1404" s="9"/>
      <c r="K1404" s="9">
        <v>2.92</v>
      </c>
      <c r="L1404" s="9">
        <v>2.7450000000000001</v>
      </c>
      <c r="M1404" s="9">
        <v>2.67</v>
      </c>
      <c r="N1404" s="9">
        <v>2.6850000000000001</v>
      </c>
      <c r="O1404" s="9">
        <v>2.7452418750000001</v>
      </c>
      <c r="P1404" s="9"/>
      <c r="Q1404" s="9">
        <v>3.2850000000000001</v>
      </c>
      <c r="R1404" s="9">
        <v>3.04</v>
      </c>
      <c r="S1404" s="9">
        <v>2.92</v>
      </c>
      <c r="T1404" s="9">
        <v>2.895</v>
      </c>
      <c r="U1404" s="9">
        <v>2.9</v>
      </c>
      <c r="V1404" s="9">
        <v>3.165</v>
      </c>
      <c r="W1404" s="9"/>
      <c r="X1404" s="9">
        <v>3.37</v>
      </c>
      <c r="Y1404" s="9">
        <v>3.45</v>
      </c>
      <c r="Z1404" s="9"/>
      <c r="AA1404" s="9"/>
      <c r="AB1404" s="9"/>
      <c r="AC1404" s="9"/>
      <c r="AD1404" s="9"/>
      <c r="AE1404" s="9"/>
      <c r="AF1404" s="9"/>
    </row>
    <row r="1405" spans="1:32" x14ac:dyDescent="0.25">
      <c r="A1405" s="8">
        <f t="shared" si="28"/>
        <v>36646</v>
      </c>
      <c r="B1405" s="24">
        <f t="shared" si="25"/>
        <v>1401</v>
      </c>
      <c r="C1405" s="14" t="s">
        <v>202</v>
      </c>
      <c r="D1405" s="46">
        <v>36617</v>
      </c>
      <c r="E1405" s="9">
        <v>3.12</v>
      </c>
      <c r="F1405" s="9">
        <v>2.835</v>
      </c>
      <c r="G1405" s="9">
        <v>2.92</v>
      </c>
      <c r="H1405" s="9">
        <v>3.08</v>
      </c>
      <c r="I1405" s="9"/>
      <c r="K1405" s="9">
        <v>2.92</v>
      </c>
      <c r="L1405" s="9">
        <v>2.7450000000000001</v>
      </c>
      <c r="M1405" s="9">
        <v>2.67</v>
      </c>
      <c r="N1405" s="9">
        <v>2.6850000000000001</v>
      </c>
      <c r="O1405" s="9">
        <v>2.7452418750000001</v>
      </c>
      <c r="P1405" s="9"/>
      <c r="Q1405" s="9">
        <v>3.2850000000000001</v>
      </c>
      <c r="R1405" s="9">
        <v>3.04</v>
      </c>
      <c r="S1405" s="9">
        <v>2.92</v>
      </c>
      <c r="T1405" s="9">
        <v>2.9049999999999998</v>
      </c>
      <c r="U1405" s="9">
        <v>2.92</v>
      </c>
      <c r="V1405" s="9">
        <v>3.165</v>
      </c>
      <c r="W1405" s="9"/>
      <c r="X1405" s="9">
        <v>3.3849999999999998</v>
      </c>
      <c r="Y1405" s="9">
        <v>3.45</v>
      </c>
      <c r="Z1405" s="9"/>
      <c r="AA1405" s="9"/>
      <c r="AB1405" s="9"/>
      <c r="AC1405" s="9"/>
      <c r="AD1405" s="9"/>
      <c r="AE1405" s="9"/>
      <c r="AF1405" s="9"/>
    </row>
    <row r="1406" spans="1:32" x14ac:dyDescent="0.25">
      <c r="A1406" s="8">
        <f t="shared" ref="A1406:A1412" si="29">A1405+1</f>
        <v>36647</v>
      </c>
      <c r="B1406" s="24">
        <f t="shared" si="25"/>
        <v>1402</v>
      </c>
      <c r="C1406" s="14" t="s">
        <v>196</v>
      </c>
      <c r="D1406" s="46">
        <v>36647</v>
      </c>
      <c r="E1406" s="9">
        <v>3.16</v>
      </c>
      <c r="F1406" s="9">
        <v>2.94</v>
      </c>
      <c r="G1406" s="9">
        <v>3</v>
      </c>
      <c r="H1406" s="9">
        <v>3.1349999999999998</v>
      </c>
      <c r="I1406" s="9"/>
      <c r="J1406" s="9"/>
      <c r="K1406" s="9">
        <v>2.9950000000000001</v>
      </c>
      <c r="L1406" s="9">
        <v>2.8450000000000002</v>
      </c>
      <c r="M1406" s="9">
        <v>2.7450000000000001</v>
      </c>
      <c r="N1406" s="9">
        <v>2.75</v>
      </c>
      <c r="O1406" s="9">
        <v>2.7707042999999998</v>
      </c>
      <c r="P1406" s="9"/>
      <c r="Q1406" s="9">
        <v>3.31</v>
      </c>
      <c r="R1406" s="9">
        <v>3.145</v>
      </c>
      <c r="S1406" s="9">
        <v>2.98</v>
      </c>
      <c r="T1406" s="9">
        <v>3</v>
      </c>
      <c r="U1406" s="9">
        <v>3.0150000000000001</v>
      </c>
      <c r="V1406" s="9">
        <v>3.2050000000000001</v>
      </c>
      <c r="W1406" s="9"/>
      <c r="X1406" s="9">
        <v>3.43</v>
      </c>
      <c r="Y1406" s="9">
        <v>3.46</v>
      </c>
      <c r="Z1406" s="9"/>
      <c r="AA1406" s="9"/>
      <c r="AB1406" s="9"/>
      <c r="AC1406" s="9"/>
      <c r="AD1406" s="9"/>
      <c r="AE1406" s="9"/>
      <c r="AF1406" s="9"/>
    </row>
    <row r="1407" spans="1:32" x14ac:dyDescent="0.25">
      <c r="A1407" s="8">
        <f t="shared" si="29"/>
        <v>36648</v>
      </c>
      <c r="B1407" s="24">
        <f t="shared" si="25"/>
        <v>1403</v>
      </c>
      <c r="C1407" s="14" t="s">
        <v>197</v>
      </c>
      <c r="D1407" s="46">
        <v>36647</v>
      </c>
      <c r="E1407" s="9">
        <v>3.2050000000000001</v>
      </c>
      <c r="F1407" s="9">
        <v>2.97</v>
      </c>
      <c r="G1407" s="9">
        <v>3.0249999999999999</v>
      </c>
      <c r="H1407" s="9">
        <v>3.17</v>
      </c>
      <c r="I1407" s="9"/>
      <c r="J1407" s="9"/>
      <c r="K1407" s="9">
        <v>3.02</v>
      </c>
      <c r="L1407" s="9">
        <v>2.8849999999999998</v>
      </c>
      <c r="M1407" s="9">
        <v>2.8</v>
      </c>
      <c r="N1407" s="9">
        <v>2.81</v>
      </c>
      <c r="O1407" s="9">
        <v>2.8365099250000001</v>
      </c>
      <c r="P1407" s="9"/>
      <c r="Q1407" s="9">
        <v>3.35</v>
      </c>
      <c r="R1407" s="9">
        <v>3.21</v>
      </c>
      <c r="S1407" s="9">
        <v>3.0350000000000001</v>
      </c>
      <c r="T1407" s="9">
        <v>3.03</v>
      </c>
      <c r="U1407" s="9">
        <v>3.03</v>
      </c>
      <c r="V1407" s="9">
        <v>3.2349999999999999</v>
      </c>
      <c r="W1407" s="9"/>
      <c r="X1407" s="9">
        <v>3.4750000000000001</v>
      </c>
      <c r="Y1407" s="9">
        <v>3.4950000000000001</v>
      </c>
      <c r="Z1407" s="9"/>
      <c r="AA1407" s="9"/>
      <c r="AB1407" s="9"/>
      <c r="AC1407" s="9"/>
      <c r="AD1407" s="9"/>
      <c r="AE1407" s="9"/>
      <c r="AF1407" s="9"/>
    </row>
    <row r="1408" spans="1:32" x14ac:dyDescent="0.25">
      <c r="A1408" s="8">
        <f t="shared" si="29"/>
        <v>36649</v>
      </c>
      <c r="B1408" s="24">
        <f t="shared" si="25"/>
        <v>1404</v>
      </c>
      <c r="C1408" s="14" t="s">
        <v>198</v>
      </c>
      <c r="D1408" s="46">
        <v>36647</v>
      </c>
      <c r="E1408" s="9">
        <v>3.18</v>
      </c>
      <c r="F1408" s="9">
        <v>2.94</v>
      </c>
      <c r="G1408" s="9">
        <v>3</v>
      </c>
      <c r="H1408" s="9">
        <v>3.1549999999999998</v>
      </c>
      <c r="I1408" s="9"/>
      <c r="J1408" s="9"/>
      <c r="K1408" s="9">
        <v>3</v>
      </c>
      <c r="L1408" s="9">
        <v>2.83</v>
      </c>
      <c r="M1408" s="9">
        <v>2.7650000000000001</v>
      </c>
      <c r="N1408" s="9">
        <v>2.7749999999999999</v>
      </c>
      <c r="O1408" s="9">
        <v>2.7955917500000003</v>
      </c>
      <c r="P1408" s="9"/>
      <c r="Q1408" s="9">
        <v>3.3250000000000002</v>
      </c>
      <c r="R1408" s="9">
        <v>3.1749999999999998</v>
      </c>
      <c r="S1408" s="9">
        <v>3.01</v>
      </c>
      <c r="T1408" s="9">
        <v>3</v>
      </c>
      <c r="U1408" s="9">
        <v>3.01</v>
      </c>
      <c r="V1408" s="9">
        <v>3.2149999999999999</v>
      </c>
      <c r="W1408" s="9"/>
      <c r="X1408" s="9">
        <v>3.43</v>
      </c>
      <c r="Y1408" s="9">
        <v>3.4550000000000001</v>
      </c>
      <c r="Z1408" s="9"/>
      <c r="AA1408" s="9"/>
      <c r="AB1408" s="9"/>
      <c r="AC1408" s="9"/>
      <c r="AD1408" s="9"/>
      <c r="AE1408" s="9"/>
      <c r="AF1408" s="9"/>
    </row>
    <row r="1409" spans="1:32" x14ac:dyDescent="0.25">
      <c r="A1409" s="8">
        <f t="shared" si="29"/>
        <v>36650</v>
      </c>
      <c r="B1409" s="24">
        <f t="shared" si="25"/>
        <v>1405</v>
      </c>
      <c r="C1409" s="14" t="s">
        <v>199</v>
      </c>
      <c r="D1409" s="46">
        <v>36647</v>
      </c>
      <c r="E1409" s="9">
        <v>3.085</v>
      </c>
      <c r="F1409" s="9">
        <v>2.895</v>
      </c>
      <c r="G1409" s="9">
        <v>2.9649999999999999</v>
      </c>
      <c r="H1409" s="9">
        <v>3.09</v>
      </c>
      <c r="I1409" s="9"/>
      <c r="J1409" s="9"/>
      <c r="K1409" s="9">
        <v>2.94</v>
      </c>
      <c r="L1409" s="9">
        <v>2.7549999999999999</v>
      </c>
      <c r="M1409" s="9">
        <v>2.69</v>
      </c>
      <c r="N1409" s="9">
        <v>2.69</v>
      </c>
      <c r="O1409" s="9">
        <v>2.6951135499999999</v>
      </c>
      <c r="P1409" s="9"/>
      <c r="Q1409" s="9">
        <v>3.2450000000000001</v>
      </c>
      <c r="R1409" s="9">
        <v>3.1549999999999998</v>
      </c>
      <c r="S1409" s="9">
        <v>2.9350000000000001</v>
      </c>
      <c r="T1409" s="9">
        <v>2.9350000000000001</v>
      </c>
      <c r="U1409" s="9">
        <v>2.9550000000000001</v>
      </c>
      <c r="V1409" s="9">
        <v>3.145</v>
      </c>
      <c r="W1409" s="9"/>
      <c r="X1409" s="9">
        <v>3.3650000000000002</v>
      </c>
      <c r="Y1409" s="9">
        <v>3.375</v>
      </c>
      <c r="Z1409" s="9"/>
      <c r="AA1409" s="9"/>
      <c r="AB1409" s="9"/>
      <c r="AC1409" s="9"/>
      <c r="AD1409" s="9"/>
      <c r="AE1409" s="9"/>
      <c r="AF1409" s="9"/>
    </row>
    <row r="1410" spans="1:32" x14ac:dyDescent="0.25">
      <c r="A1410" s="8">
        <f t="shared" si="29"/>
        <v>36651</v>
      </c>
      <c r="B1410" s="24">
        <f t="shared" si="25"/>
        <v>1406</v>
      </c>
      <c r="C1410" s="14" t="s">
        <v>200</v>
      </c>
      <c r="D1410" s="46">
        <v>36647</v>
      </c>
      <c r="E1410" s="9">
        <v>3.11</v>
      </c>
      <c r="F1410" s="9">
        <v>2.87</v>
      </c>
      <c r="G1410" s="9">
        <v>2.9449999999999998</v>
      </c>
      <c r="H1410" s="9">
        <v>3.105</v>
      </c>
      <c r="I1410" s="9"/>
      <c r="J1410" s="9"/>
      <c r="K1410" s="9">
        <v>2.9350000000000001</v>
      </c>
      <c r="L1410" s="9">
        <v>2.71</v>
      </c>
      <c r="M1410" s="9">
        <v>2.665</v>
      </c>
      <c r="N1410" s="9">
        <v>2.6749999999999998</v>
      </c>
      <c r="O1410" s="9">
        <v>2.6586411449999998</v>
      </c>
      <c r="P1410" s="9"/>
      <c r="Q1410" s="9">
        <v>3.2749999999999999</v>
      </c>
      <c r="R1410" s="9">
        <v>3.0550000000000002</v>
      </c>
      <c r="S1410" s="9">
        <v>2.87</v>
      </c>
      <c r="T1410" s="9">
        <v>2.94</v>
      </c>
      <c r="U1410" s="9">
        <v>2.95</v>
      </c>
      <c r="V1410" s="9">
        <v>3.15</v>
      </c>
      <c r="W1410" s="9"/>
      <c r="X1410" s="9">
        <v>3.38</v>
      </c>
      <c r="Y1410" s="9">
        <v>3.4049999999999998</v>
      </c>
      <c r="Z1410" s="9"/>
      <c r="AA1410" s="9"/>
      <c r="AB1410" s="9"/>
      <c r="AC1410" s="9"/>
      <c r="AD1410" s="9"/>
      <c r="AE1410" s="9"/>
      <c r="AF1410" s="9"/>
    </row>
    <row r="1411" spans="1:32" x14ac:dyDescent="0.25">
      <c r="A1411" s="8">
        <f t="shared" si="29"/>
        <v>36652</v>
      </c>
      <c r="B1411" s="24">
        <f t="shared" si="25"/>
        <v>1407</v>
      </c>
      <c r="C1411" s="14" t="s">
        <v>201</v>
      </c>
      <c r="D1411" s="46">
        <v>36647</v>
      </c>
      <c r="E1411" s="9">
        <v>3.11</v>
      </c>
      <c r="F1411" s="9">
        <v>2.87</v>
      </c>
      <c r="G1411" s="9">
        <v>2.9449999999999998</v>
      </c>
      <c r="H1411" s="9">
        <v>3.105</v>
      </c>
      <c r="I1411" s="9"/>
      <c r="J1411" s="9"/>
      <c r="K1411" s="9">
        <v>2.9350000000000001</v>
      </c>
      <c r="L1411" s="9">
        <v>2.71</v>
      </c>
      <c r="M1411" s="9">
        <v>2.665</v>
      </c>
      <c r="N1411" s="9">
        <v>2.6749999999999998</v>
      </c>
      <c r="O1411" s="9">
        <v>2.6586411449999998</v>
      </c>
      <c r="P1411" s="9"/>
      <c r="Q1411" s="9">
        <v>3.2749999999999999</v>
      </c>
      <c r="R1411" s="9">
        <v>3.0550000000000002</v>
      </c>
      <c r="S1411" s="9">
        <v>2.87</v>
      </c>
      <c r="T1411" s="9">
        <v>2.94</v>
      </c>
      <c r="U1411" s="9">
        <v>2.95</v>
      </c>
      <c r="V1411" s="9">
        <v>3.15</v>
      </c>
      <c r="W1411" s="9"/>
      <c r="X1411" s="9">
        <v>3.38</v>
      </c>
      <c r="Y1411" s="9">
        <v>3.4049999999999998</v>
      </c>
      <c r="Z1411" s="9"/>
      <c r="AA1411" s="9"/>
      <c r="AB1411" s="9"/>
      <c r="AC1411" s="9"/>
      <c r="AD1411" s="9"/>
      <c r="AE1411" s="9"/>
      <c r="AF1411" s="9"/>
    </row>
    <row r="1412" spans="1:32" x14ac:dyDescent="0.25">
      <c r="A1412" s="8">
        <f t="shared" si="29"/>
        <v>36653</v>
      </c>
      <c r="B1412" s="24">
        <f t="shared" si="25"/>
        <v>1408</v>
      </c>
      <c r="C1412" s="14" t="s">
        <v>202</v>
      </c>
      <c r="D1412" s="46">
        <v>36647</v>
      </c>
      <c r="E1412" s="9">
        <v>3.11</v>
      </c>
      <c r="F1412" s="9">
        <v>2.87</v>
      </c>
      <c r="G1412" s="9">
        <v>2.9449999999999998</v>
      </c>
      <c r="H1412" s="9">
        <v>3.105</v>
      </c>
      <c r="I1412" s="9"/>
      <c r="J1412" s="9"/>
      <c r="K1412" s="9">
        <v>2.9350000000000001</v>
      </c>
      <c r="L1412" s="9">
        <v>2.71</v>
      </c>
      <c r="M1412" s="9">
        <v>2.665</v>
      </c>
      <c r="N1412" s="9">
        <v>2.6749999999999998</v>
      </c>
      <c r="O1412" s="9">
        <v>2.6586411449999998</v>
      </c>
      <c r="P1412" s="9"/>
      <c r="Q1412" s="9">
        <v>3.2749999999999999</v>
      </c>
      <c r="R1412" s="9">
        <v>3.0550000000000002</v>
      </c>
      <c r="S1412" s="9">
        <v>2.87</v>
      </c>
      <c r="T1412" s="9">
        <v>2.94</v>
      </c>
      <c r="U1412" s="9">
        <v>2.95</v>
      </c>
      <c r="V1412" s="9">
        <v>3.15</v>
      </c>
      <c r="W1412" s="9"/>
      <c r="X1412" s="9">
        <v>3.38</v>
      </c>
      <c r="Y1412" s="9">
        <v>3.4049999999999998</v>
      </c>
      <c r="Z1412" s="9"/>
      <c r="AA1412" s="9"/>
      <c r="AB1412" s="9"/>
      <c r="AC1412" s="9"/>
      <c r="AD1412" s="9"/>
      <c r="AE1412" s="9"/>
      <c r="AF1412" s="9"/>
    </row>
    <row r="1413" spans="1:32" x14ac:dyDescent="0.25">
      <c r="A1413" s="8">
        <f t="shared" ref="A1413:A1441" si="30">A1412+1</f>
        <v>36654</v>
      </c>
      <c r="B1413" s="24">
        <f t="shared" si="25"/>
        <v>1409</v>
      </c>
      <c r="C1413" s="14" t="s">
        <v>196</v>
      </c>
      <c r="D1413" s="46">
        <v>36647</v>
      </c>
      <c r="E1413" s="9">
        <v>3.12</v>
      </c>
      <c r="F1413" s="9">
        <v>2.92</v>
      </c>
      <c r="G1413" s="9">
        <v>2.9950000000000001</v>
      </c>
      <c r="H1413" s="9">
        <v>3.125</v>
      </c>
      <c r="I1413" s="9"/>
      <c r="J1413" s="9"/>
      <c r="K1413" s="9">
        <v>2.96</v>
      </c>
      <c r="L1413" s="9">
        <v>2.76</v>
      </c>
      <c r="M1413" s="9">
        <v>2.68</v>
      </c>
      <c r="N1413" s="9">
        <v>2.6749999999999998</v>
      </c>
      <c r="O1413" s="9">
        <v>2.69663275</v>
      </c>
      <c r="P1413" s="9"/>
      <c r="Q1413" s="9">
        <v>3.28</v>
      </c>
      <c r="R1413" s="9">
        <v>3.12</v>
      </c>
      <c r="S1413" s="9">
        <v>2.8650000000000002</v>
      </c>
      <c r="T1413" s="9">
        <v>2.9550000000000001</v>
      </c>
      <c r="U1413" s="9">
        <v>2.9649999999999999</v>
      </c>
      <c r="V1413" s="9">
        <v>3.16</v>
      </c>
      <c r="W1413" s="9"/>
      <c r="X1413" s="9">
        <v>3.51</v>
      </c>
      <c r="Y1413" s="9">
        <v>3.7749999999999999</v>
      </c>
      <c r="Z1413" s="9"/>
      <c r="AA1413" s="9"/>
      <c r="AB1413" s="9"/>
      <c r="AC1413" s="9"/>
      <c r="AD1413" s="9"/>
      <c r="AE1413" s="9"/>
      <c r="AF1413" s="9"/>
    </row>
    <row r="1414" spans="1:32" x14ac:dyDescent="0.25">
      <c r="A1414" s="8">
        <f t="shared" si="30"/>
        <v>36655</v>
      </c>
      <c r="B1414" s="24">
        <f t="shared" si="25"/>
        <v>1410</v>
      </c>
      <c r="C1414" s="14" t="s">
        <v>197</v>
      </c>
      <c r="D1414" s="46">
        <v>36647</v>
      </c>
      <c r="E1414" s="9">
        <v>3.25</v>
      </c>
      <c r="F1414" s="9">
        <v>3.0350000000000001</v>
      </c>
      <c r="G1414" s="9">
        <v>3.09</v>
      </c>
      <c r="H1414" s="9">
        <v>3.24</v>
      </c>
      <c r="I1414" s="9"/>
      <c r="J1414" s="9"/>
      <c r="K1414" s="9">
        <v>3.085</v>
      </c>
      <c r="L1414" s="9">
        <v>2.835</v>
      </c>
      <c r="M1414" s="9">
        <v>2.7549999999999999</v>
      </c>
      <c r="N1414" s="9">
        <v>2.76</v>
      </c>
      <c r="O1414" s="9">
        <v>2.7102528000000001</v>
      </c>
      <c r="P1414" s="9"/>
      <c r="Q1414" s="9">
        <v>3.39</v>
      </c>
      <c r="R1414" s="9">
        <v>3.1949999999999998</v>
      </c>
      <c r="S1414" s="9">
        <v>2.93</v>
      </c>
      <c r="T1414" s="9">
        <v>3.0750000000000002</v>
      </c>
      <c r="U1414" s="9">
        <v>3.085</v>
      </c>
      <c r="V1414" s="9">
        <v>3.3</v>
      </c>
      <c r="W1414" s="9"/>
      <c r="X1414" s="9">
        <v>3.57</v>
      </c>
      <c r="Y1414" s="9">
        <v>3.7850000000000001</v>
      </c>
      <c r="Z1414" s="9"/>
      <c r="AA1414" s="9"/>
      <c r="AB1414" s="9"/>
      <c r="AC1414" s="9"/>
      <c r="AD1414" s="9"/>
      <c r="AE1414" s="9"/>
      <c r="AF1414" s="9"/>
    </row>
    <row r="1415" spans="1:32" x14ac:dyDescent="0.25">
      <c r="A1415" s="8">
        <f t="shared" si="30"/>
        <v>36656</v>
      </c>
      <c r="B1415" s="24">
        <f t="shared" si="25"/>
        <v>1411</v>
      </c>
      <c r="C1415" s="14" t="s">
        <v>198</v>
      </c>
      <c r="D1415" s="46">
        <v>36647</v>
      </c>
      <c r="E1415" s="9">
        <v>3.1949999999999998</v>
      </c>
      <c r="F1415" s="9">
        <v>3.01</v>
      </c>
      <c r="G1415" s="9">
        <v>3.0550000000000002</v>
      </c>
      <c r="H1415" s="9">
        <v>3.2050000000000001</v>
      </c>
      <c r="I1415" s="9"/>
      <c r="J1415" s="9"/>
      <c r="K1415" s="9">
        <v>3.0350000000000001</v>
      </c>
      <c r="L1415" s="9">
        <v>2.7850000000000001</v>
      </c>
      <c r="M1415" s="9">
        <v>2.7050000000000001</v>
      </c>
      <c r="N1415" s="9">
        <v>2.7050000000000001</v>
      </c>
      <c r="O1415" s="9">
        <v>2.7102528000000001</v>
      </c>
      <c r="P1415" s="9"/>
      <c r="Q1415" s="9">
        <v>3.35</v>
      </c>
      <c r="R1415" s="9">
        <v>3.165</v>
      </c>
      <c r="S1415" s="9">
        <v>2.875</v>
      </c>
      <c r="T1415" s="9">
        <v>3.0249999999999999</v>
      </c>
      <c r="U1415" s="9">
        <v>3.0350000000000001</v>
      </c>
      <c r="V1415" s="9">
        <v>3.2349999999999999</v>
      </c>
      <c r="W1415" s="9"/>
      <c r="X1415" s="9">
        <v>3.48</v>
      </c>
      <c r="Y1415" s="9">
        <v>3.54</v>
      </c>
      <c r="Z1415" s="9"/>
      <c r="AA1415" s="9"/>
      <c r="AB1415" s="9"/>
      <c r="AC1415" s="9"/>
      <c r="AD1415" s="9"/>
      <c r="AE1415" s="9"/>
      <c r="AF1415" s="9"/>
    </row>
    <row r="1416" spans="1:32" x14ac:dyDescent="0.25">
      <c r="A1416" s="8">
        <f t="shared" si="30"/>
        <v>36657</v>
      </c>
      <c r="B1416" s="24">
        <f t="shared" ref="B1416:B1479" si="31">B1415+1</f>
        <v>1412</v>
      </c>
      <c r="C1416" s="14" t="s">
        <v>199</v>
      </c>
      <c r="D1416" s="46">
        <v>36647</v>
      </c>
      <c r="E1416" s="9">
        <v>3.3650000000000002</v>
      </c>
      <c r="F1416" s="9">
        <v>3.125</v>
      </c>
      <c r="G1416" s="9">
        <v>3.2050000000000001</v>
      </c>
      <c r="H1416" s="9">
        <v>3.3650000000000002</v>
      </c>
      <c r="I1416" s="9"/>
      <c r="J1416" s="9"/>
      <c r="K1416" s="9">
        <v>3.19</v>
      </c>
      <c r="L1416" s="9">
        <v>2.9249999999999998</v>
      </c>
      <c r="M1416" s="9">
        <v>2.8250000000000002</v>
      </c>
      <c r="N1416" s="9">
        <v>2.8250000000000002</v>
      </c>
      <c r="O1416" s="9">
        <v>2.8528571500000002</v>
      </c>
      <c r="P1416" s="9"/>
      <c r="Q1416" s="9">
        <v>3.51</v>
      </c>
      <c r="R1416" s="9">
        <v>3.2650000000000001</v>
      </c>
      <c r="S1416" s="9">
        <v>3.01</v>
      </c>
      <c r="T1416" s="9">
        <v>3.165</v>
      </c>
      <c r="U1416" s="9">
        <v>3.1749999999999998</v>
      </c>
      <c r="V1416" s="9">
        <v>3.4049999999999998</v>
      </c>
      <c r="W1416" s="9"/>
      <c r="X1416" s="9">
        <v>3.6549999999999998</v>
      </c>
      <c r="Y1416" s="9">
        <v>3.72</v>
      </c>
      <c r="Z1416" s="9"/>
      <c r="AA1416" s="9"/>
      <c r="AB1416" s="9"/>
      <c r="AC1416" s="9"/>
      <c r="AD1416" s="9"/>
      <c r="AE1416" s="9"/>
      <c r="AF1416" s="9"/>
    </row>
    <row r="1417" spans="1:32" x14ac:dyDescent="0.25">
      <c r="A1417" s="8">
        <f t="shared" si="30"/>
        <v>36658</v>
      </c>
      <c r="B1417" s="24">
        <f t="shared" si="31"/>
        <v>1413</v>
      </c>
      <c r="C1417" s="14" t="s">
        <v>200</v>
      </c>
      <c r="D1417" s="46">
        <v>36647</v>
      </c>
      <c r="E1417" s="9">
        <v>3.35</v>
      </c>
      <c r="F1417" s="9">
        <v>3.08</v>
      </c>
      <c r="G1417" s="9">
        <v>3.1549999999999998</v>
      </c>
      <c r="H1417" s="9">
        <v>3.3250000000000002</v>
      </c>
      <c r="I1417" s="9"/>
      <c r="J1417" s="9"/>
      <c r="K1417" s="9">
        <v>3.1549999999999998</v>
      </c>
      <c r="L1417" s="9">
        <v>2.875</v>
      </c>
      <c r="M1417" s="9">
        <v>2.82</v>
      </c>
      <c r="N1417" s="9">
        <v>2.835</v>
      </c>
      <c r="O1417" s="9">
        <v>2.8571087999999998</v>
      </c>
      <c r="P1417" s="9"/>
      <c r="Q1417" s="9">
        <v>3.4950000000000001</v>
      </c>
      <c r="R1417" s="9">
        <v>3.22</v>
      </c>
      <c r="S1417" s="9">
        <v>3.03</v>
      </c>
      <c r="T1417" s="9">
        <v>3.145</v>
      </c>
      <c r="U1417" s="9">
        <v>3.145</v>
      </c>
      <c r="V1417" s="9">
        <v>3.4</v>
      </c>
      <c r="W1417" s="9"/>
      <c r="X1417" s="9">
        <v>3.58</v>
      </c>
      <c r="Y1417" s="9">
        <v>3.59</v>
      </c>
      <c r="Z1417" s="9"/>
      <c r="AA1417" s="9"/>
      <c r="AB1417" s="9"/>
      <c r="AC1417" s="9"/>
      <c r="AD1417" s="9"/>
      <c r="AE1417" s="9"/>
      <c r="AF1417" s="9"/>
    </row>
    <row r="1418" spans="1:32" x14ac:dyDescent="0.25">
      <c r="A1418" s="8">
        <f t="shared" si="30"/>
        <v>36659</v>
      </c>
      <c r="B1418" s="24">
        <f t="shared" si="31"/>
        <v>1414</v>
      </c>
      <c r="C1418" s="14" t="s">
        <v>201</v>
      </c>
      <c r="D1418" s="46">
        <v>36647</v>
      </c>
      <c r="E1418" s="9">
        <v>3.35</v>
      </c>
      <c r="F1418" s="9">
        <v>3.08</v>
      </c>
      <c r="G1418" s="9">
        <v>3.1549999999999998</v>
      </c>
      <c r="H1418" s="9">
        <v>3.3250000000000002</v>
      </c>
      <c r="I1418" s="9"/>
      <c r="J1418" s="9"/>
      <c r="K1418" s="9">
        <v>3.1549999999999998</v>
      </c>
      <c r="L1418" s="9">
        <v>2.875</v>
      </c>
      <c r="M1418" s="9">
        <v>2.82</v>
      </c>
      <c r="N1418" s="9">
        <v>2.835</v>
      </c>
      <c r="O1418" s="9">
        <v>2.8571087999999998</v>
      </c>
      <c r="P1418" s="9"/>
      <c r="Q1418" s="9">
        <v>3.4950000000000001</v>
      </c>
      <c r="R1418" s="9">
        <v>3.22</v>
      </c>
      <c r="S1418" s="9">
        <v>3.03</v>
      </c>
      <c r="T1418" s="9">
        <v>3.145</v>
      </c>
      <c r="U1418" s="9">
        <v>3.145</v>
      </c>
      <c r="V1418" s="9">
        <v>3.4</v>
      </c>
      <c r="W1418" s="9"/>
      <c r="X1418" s="9">
        <v>3.58</v>
      </c>
      <c r="Y1418" s="9">
        <v>3.59</v>
      </c>
      <c r="Z1418" s="9"/>
      <c r="AA1418" s="9"/>
      <c r="AB1418" s="9"/>
      <c r="AC1418" s="9"/>
      <c r="AD1418" s="9"/>
      <c r="AE1418" s="9"/>
      <c r="AF1418" s="9"/>
    </row>
    <row r="1419" spans="1:32" x14ac:dyDescent="0.25">
      <c r="A1419" s="8">
        <f t="shared" si="30"/>
        <v>36660</v>
      </c>
      <c r="B1419" s="24">
        <f t="shared" si="31"/>
        <v>1415</v>
      </c>
      <c r="C1419" s="14" t="s">
        <v>202</v>
      </c>
      <c r="D1419" s="46">
        <v>36647</v>
      </c>
      <c r="E1419" s="9">
        <v>3.35</v>
      </c>
      <c r="F1419" s="9">
        <v>3.08</v>
      </c>
      <c r="G1419" s="9">
        <v>3.1549999999999998</v>
      </c>
      <c r="H1419" s="9">
        <v>3.3250000000000002</v>
      </c>
      <c r="I1419" s="9"/>
      <c r="J1419" s="9"/>
      <c r="K1419" s="9">
        <v>3.1549999999999998</v>
      </c>
      <c r="L1419" s="9">
        <v>2.875</v>
      </c>
      <c r="M1419" s="9">
        <v>2.82</v>
      </c>
      <c r="N1419" s="9">
        <v>2.835</v>
      </c>
      <c r="O1419" s="9">
        <v>2.8571087999999998</v>
      </c>
      <c r="P1419" s="9"/>
      <c r="Q1419" s="9">
        <v>3.4950000000000001</v>
      </c>
      <c r="R1419" s="9">
        <v>3.22</v>
      </c>
      <c r="S1419" s="9">
        <v>3.03</v>
      </c>
      <c r="T1419" s="9">
        <v>3.145</v>
      </c>
      <c r="U1419" s="9">
        <v>3.145</v>
      </c>
      <c r="V1419" s="9">
        <v>3.4</v>
      </c>
      <c r="W1419" s="9"/>
      <c r="X1419" s="9">
        <v>3.58</v>
      </c>
      <c r="Y1419" s="9">
        <v>3.59</v>
      </c>
      <c r="Z1419" s="9"/>
      <c r="AA1419" s="9"/>
      <c r="AB1419" s="9"/>
      <c r="AC1419" s="9"/>
      <c r="AD1419" s="9"/>
      <c r="AE1419" s="9"/>
      <c r="AF1419" s="9"/>
    </row>
    <row r="1420" spans="1:32" x14ac:dyDescent="0.25">
      <c r="A1420" s="8">
        <f t="shared" si="30"/>
        <v>36661</v>
      </c>
      <c r="B1420" s="24">
        <f t="shared" si="31"/>
        <v>1416</v>
      </c>
      <c r="C1420" s="14" t="s">
        <v>196</v>
      </c>
      <c r="D1420" s="46">
        <v>36647</v>
      </c>
      <c r="E1420" s="9">
        <v>3.3650000000000002</v>
      </c>
      <c r="F1420" s="9">
        <v>3.13</v>
      </c>
      <c r="G1420" s="9">
        <v>3.2050000000000001</v>
      </c>
      <c r="H1420" s="9">
        <v>3.37</v>
      </c>
      <c r="I1420" s="9"/>
      <c r="J1420" s="9"/>
      <c r="K1420" s="9">
        <v>3.19</v>
      </c>
      <c r="L1420" s="9">
        <v>2.91</v>
      </c>
      <c r="M1420" s="9">
        <v>2.83</v>
      </c>
      <c r="N1420" s="9">
        <v>2.835</v>
      </c>
      <c r="O1420" s="9">
        <v>2.8860026125</v>
      </c>
      <c r="P1420" s="9"/>
      <c r="Q1420" s="9">
        <v>3.51</v>
      </c>
      <c r="R1420" s="9">
        <v>3.29</v>
      </c>
      <c r="S1420" s="9">
        <v>3.04</v>
      </c>
      <c r="T1420" s="9">
        <v>3.165</v>
      </c>
      <c r="U1420" s="9">
        <v>3.1749999999999998</v>
      </c>
      <c r="V1420" s="9">
        <v>3.4350000000000001</v>
      </c>
      <c r="W1420" s="9"/>
      <c r="X1420" s="9">
        <v>3.6150000000000002</v>
      </c>
      <c r="Y1420" s="9">
        <v>3.625</v>
      </c>
      <c r="Z1420" s="9"/>
      <c r="AA1420" s="9"/>
      <c r="AB1420" s="9"/>
      <c r="AC1420" s="9"/>
      <c r="AD1420" s="9"/>
      <c r="AE1420" s="9"/>
      <c r="AF1420" s="9"/>
    </row>
    <row r="1421" spans="1:32" x14ac:dyDescent="0.25">
      <c r="A1421" s="8">
        <f t="shared" si="30"/>
        <v>36662</v>
      </c>
      <c r="B1421" s="24">
        <f t="shared" si="31"/>
        <v>1417</v>
      </c>
      <c r="C1421" s="14" t="s">
        <v>197</v>
      </c>
      <c r="D1421" s="46">
        <v>36647</v>
      </c>
      <c r="E1421" s="9">
        <v>3.4550000000000001</v>
      </c>
      <c r="F1421" s="9">
        <v>3.25</v>
      </c>
      <c r="G1421" s="9">
        <v>3.32</v>
      </c>
      <c r="H1421" s="9">
        <v>3.4649999999999999</v>
      </c>
      <c r="I1421" s="9"/>
      <c r="J1421" s="9"/>
      <c r="K1421" s="9">
        <v>3.29</v>
      </c>
      <c r="L1421" s="9">
        <v>3.01</v>
      </c>
      <c r="M1421" s="9">
        <v>2.91</v>
      </c>
      <c r="N1421" s="9">
        <v>2.93</v>
      </c>
      <c r="O1421" s="9">
        <v>2.9388506219999995</v>
      </c>
      <c r="P1421" s="9"/>
      <c r="Q1421" s="9">
        <v>3.6</v>
      </c>
      <c r="R1421" s="9">
        <v>3.4249999999999998</v>
      </c>
      <c r="S1421" s="9">
        <v>3.1549999999999998</v>
      </c>
      <c r="T1421" s="9">
        <v>3.2749999999999999</v>
      </c>
      <c r="U1421" s="9">
        <v>3.2850000000000001</v>
      </c>
      <c r="V1421" s="9">
        <v>3.51</v>
      </c>
      <c r="W1421" s="9"/>
      <c r="X1421" s="9">
        <v>3.6949999999999998</v>
      </c>
      <c r="Y1421" s="9">
        <v>3.7050000000000001</v>
      </c>
      <c r="Z1421" s="9"/>
      <c r="AA1421" s="9"/>
      <c r="AB1421" s="9"/>
      <c r="AC1421" s="9"/>
      <c r="AD1421" s="9"/>
      <c r="AE1421" s="9"/>
      <c r="AF1421" s="9"/>
    </row>
    <row r="1422" spans="1:32" x14ac:dyDescent="0.25">
      <c r="A1422" s="8">
        <f t="shared" si="30"/>
        <v>36663</v>
      </c>
      <c r="B1422" s="24">
        <f t="shared" si="31"/>
        <v>1418</v>
      </c>
      <c r="C1422" s="14" t="s">
        <v>198</v>
      </c>
      <c r="D1422" s="46">
        <v>36647</v>
      </c>
      <c r="E1422" s="9">
        <v>3.4950000000000001</v>
      </c>
      <c r="F1422" s="9">
        <v>3.3050000000000002</v>
      </c>
      <c r="G1422" s="9">
        <v>3.37</v>
      </c>
      <c r="H1422" s="9">
        <v>3.49</v>
      </c>
      <c r="I1422" s="9"/>
      <c r="J1422" s="9"/>
      <c r="K1422" s="9">
        <v>3.3250000000000002</v>
      </c>
      <c r="L1422" s="9">
        <v>3.06</v>
      </c>
      <c r="M1422" s="9">
        <v>2.9449999999999998</v>
      </c>
      <c r="N1422" s="9">
        <v>2.96</v>
      </c>
      <c r="O1422" s="9">
        <v>2.9554770000000001</v>
      </c>
      <c r="P1422" s="9"/>
      <c r="Q1422" s="9">
        <v>3.6349999999999998</v>
      </c>
      <c r="R1422" s="9">
        <v>3.4950000000000001</v>
      </c>
      <c r="S1422" s="9">
        <v>3.2050000000000001</v>
      </c>
      <c r="T1422" s="9">
        <v>3.2949999999999999</v>
      </c>
      <c r="U1422" s="9">
        <v>3.3050000000000002</v>
      </c>
      <c r="V1422" s="9">
        <v>3.5449999999999999</v>
      </c>
      <c r="W1422" s="9"/>
      <c r="X1422" s="9">
        <v>3.74</v>
      </c>
      <c r="Y1422" s="9">
        <v>3.74</v>
      </c>
      <c r="Z1422" s="9"/>
      <c r="AA1422" s="9"/>
      <c r="AB1422" s="9"/>
      <c r="AC1422" s="9"/>
      <c r="AD1422" s="9"/>
      <c r="AE1422" s="9"/>
      <c r="AF1422" s="9"/>
    </row>
    <row r="1423" spans="1:32" x14ac:dyDescent="0.25">
      <c r="A1423" s="8">
        <f t="shared" si="30"/>
        <v>36664</v>
      </c>
      <c r="B1423" s="24">
        <f t="shared" si="31"/>
        <v>1419</v>
      </c>
      <c r="C1423" s="14" t="s">
        <v>199</v>
      </c>
      <c r="D1423" s="46">
        <v>36647</v>
      </c>
      <c r="E1423" s="9">
        <v>3.7349999999999999</v>
      </c>
      <c r="F1423" s="9">
        <v>3.5649999999999999</v>
      </c>
      <c r="G1423" s="9">
        <v>3.64</v>
      </c>
      <c r="H1423" s="9">
        <v>3.73</v>
      </c>
      <c r="I1423" s="9"/>
      <c r="J1423" s="9"/>
      <c r="K1423" s="9">
        <v>3.5449999999999999</v>
      </c>
      <c r="L1423" s="9">
        <v>3.4</v>
      </c>
      <c r="M1423" s="9">
        <v>3.2349999999999999</v>
      </c>
      <c r="N1423" s="9">
        <v>3.2250000000000001</v>
      </c>
      <c r="O1423" s="9">
        <v>3.1653481499999998</v>
      </c>
      <c r="P1423" s="9"/>
      <c r="Q1423" s="9">
        <v>3.875</v>
      </c>
      <c r="R1423" s="9">
        <v>3.8250000000000002</v>
      </c>
      <c r="S1423" s="9">
        <v>3.48</v>
      </c>
      <c r="T1423" s="9">
        <v>3.52</v>
      </c>
      <c r="U1423" s="9">
        <v>3.5350000000000001</v>
      </c>
      <c r="V1423" s="9">
        <v>3.8</v>
      </c>
      <c r="W1423" s="9"/>
      <c r="X1423" s="9">
        <v>4.0049999999999999</v>
      </c>
      <c r="Y1423" s="9">
        <v>4.0250000000000004</v>
      </c>
      <c r="Z1423" s="9"/>
      <c r="AA1423" s="9"/>
      <c r="AB1423" s="9"/>
      <c r="AC1423" s="9"/>
      <c r="AD1423" s="9"/>
      <c r="AE1423" s="9"/>
      <c r="AF1423" s="9"/>
    </row>
    <row r="1424" spans="1:32" x14ac:dyDescent="0.25">
      <c r="A1424" s="8">
        <f t="shared" si="30"/>
        <v>36665</v>
      </c>
      <c r="B1424" s="24">
        <f t="shared" si="31"/>
        <v>1420</v>
      </c>
      <c r="C1424" s="14" t="s">
        <v>200</v>
      </c>
      <c r="D1424" s="46">
        <v>36647</v>
      </c>
      <c r="E1424" s="9">
        <v>3.7650000000000001</v>
      </c>
      <c r="F1424" s="9">
        <v>3.5350000000000001</v>
      </c>
      <c r="G1424" s="9">
        <v>3.625</v>
      </c>
      <c r="H1424" s="9">
        <v>3.7450000000000001</v>
      </c>
      <c r="I1424" s="9"/>
      <c r="J1424" s="9"/>
      <c r="K1424" s="9">
        <v>3.5550000000000002</v>
      </c>
      <c r="L1424" s="9">
        <v>3.3650000000000002</v>
      </c>
      <c r="M1424" s="9">
        <v>3.2450000000000001</v>
      </c>
      <c r="N1424" s="9">
        <v>3.2450000000000001</v>
      </c>
      <c r="O1424" s="9">
        <v>3.1678062999999996</v>
      </c>
      <c r="P1424" s="9"/>
      <c r="Q1424" s="9">
        <v>3.895</v>
      </c>
      <c r="R1424" s="9">
        <v>3.9449999999999998</v>
      </c>
      <c r="S1424" s="9">
        <v>3.55</v>
      </c>
      <c r="T1424" s="9">
        <v>3.53</v>
      </c>
      <c r="U1424" s="9">
        <v>3.54</v>
      </c>
      <c r="V1424" s="9">
        <v>3.7949999999999999</v>
      </c>
      <c r="W1424" s="9"/>
      <c r="X1424" s="9">
        <v>4.0549999999999997</v>
      </c>
      <c r="Y1424" s="9">
        <v>4.09</v>
      </c>
      <c r="Z1424" s="9"/>
      <c r="AA1424" s="9"/>
      <c r="AB1424" s="9"/>
      <c r="AC1424" s="9"/>
      <c r="AD1424" s="9"/>
      <c r="AE1424" s="9"/>
      <c r="AF1424" s="9"/>
    </row>
    <row r="1425" spans="1:32" x14ac:dyDescent="0.25">
      <c r="A1425" s="8">
        <f t="shared" si="30"/>
        <v>36666</v>
      </c>
      <c r="B1425" s="24">
        <f t="shared" si="31"/>
        <v>1421</v>
      </c>
      <c r="C1425" s="14" t="s">
        <v>201</v>
      </c>
      <c r="D1425" s="46">
        <v>36647</v>
      </c>
      <c r="E1425" s="9">
        <v>3.7650000000000001</v>
      </c>
      <c r="F1425" s="9">
        <v>3.5350000000000001</v>
      </c>
      <c r="G1425" s="9">
        <v>3.625</v>
      </c>
      <c r="H1425" s="9">
        <v>3.7450000000000001</v>
      </c>
      <c r="I1425" s="9"/>
      <c r="J1425" s="9"/>
      <c r="K1425" s="9">
        <v>3.5550000000000002</v>
      </c>
      <c r="L1425" s="9">
        <v>3.3650000000000002</v>
      </c>
      <c r="M1425" s="9">
        <v>3.2450000000000001</v>
      </c>
      <c r="N1425" s="9">
        <v>3.2450000000000001</v>
      </c>
      <c r="O1425" s="9">
        <v>3.1678062999999996</v>
      </c>
      <c r="P1425" s="9"/>
      <c r="Q1425" s="9">
        <v>3.895</v>
      </c>
      <c r="R1425" s="9">
        <v>3.9449999999999998</v>
      </c>
      <c r="S1425" s="9">
        <v>3.55</v>
      </c>
      <c r="T1425" s="9">
        <v>3.53</v>
      </c>
      <c r="U1425" s="9">
        <v>3.54</v>
      </c>
      <c r="V1425" s="9">
        <v>3.7949999999999999</v>
      </c>
      <c r="W1425" s="9"/>
      <c r="X1425" s="9">
        <v>4.0549999999999997</v>
      </c>
      <c r="Y1425" s="9">
        <v>4.09</v>
      </c>
      <c r="Z1425" s="9"/>
      <c r="AA1425" s="9"/>
      <c r="AB1425" s="9"/>
      <c r="AC1425" s="9"/>
      <c r="AD1425" s="9"/>
      <c r="AE1425" s="9"/>
      <c r="AF1425" s="9"/>
    </row>
    <row r="1426" spans="1:32" x14ac:dyDescent="0.25">
      <c r="A1426" s="8">
        <f t="shared" si="30"/>
        <v>36667</v>
      </c>
      <c r="B1426" s="24">
        <f t="shared" si="31"/>
        <v>1422</v>
      </c>
      <c r="C1426" s="14" t="s">
        <v>202</v>
      </c>
      <c r="D1426" s="46">
        <v>36647</v>
      </c>
      <c r="E1426" s="9">
        <v>3.7650000000000001</v>
      </c>
      <c r="F1426" s="9">
        <v>3.5350000000000001</v>
      </c>
      <c r="G1426" s="9">
        <v>3.625</v>
      </c>
      <c r="H1426" s="9">
        <v>3.7450000000000001</v>
      </c>
      <c r="I1426" s="9"/>
      <c r="J1426" s="9"/>
      <c r="K1426" s="9">
        <v>3.5550000000000002</v>
      </c>
      <c r="L1426" s="9">
        <v>3.3650000000000002</v>
      </c>
      <c r="M1426" s="9">
        <v>3.2450000000000001</v>
      </c>
      <c r="N1426" s="9">
        <v>3.2450000000000001</v>
      </c>
      <c r="O1426" s="9">
        <v>3.1678062999999996</v>
      </c>
      <c r="P1426" s="9"/>
      <c r="Q1426" s="9">
        <v>3.895</v>
      </c>
      <c r="R1426" s="9">
        <v>3.9449999999999998</v>
      </c>
      <c r="S1426" s="9">
        <v>3.55</v>
      </c>
      <c r="T1426" s="9">
        <v>3.53</v>
      </c>
      <c r="U1426" s="9">
        <v>3.54</v>
      </c>
      <c r="V1426" s="9">
        <v>3.7949999999999999</v>
      </c>
      <c r="W1426" s="9"/>
      <c r="X1426" s="9">
        <v>4.0549999999999997</v>
      </c>
      <c r="Y1426" s="9">
        <v>4.09</v>
      </c>
      <c r="Z1426" s="9"/>
      <c r="AA1426" s="9"/>
      <c r="AB1426" s="9"/>
      <c r="AC1426" s="9"/>
      <c r="AD1426" s="9"/>
      <c r="AE1426" s="9"/>
      <c r="AF1426" s="9"/>
    </row>
    <row r="1427" spans="1:32" x14ac:dyDescent="0.25">
      <c r="A1427" s="8">
        <f t="shared" si="30"/>
        <v>36668</v>
      </c>
      <c r="B1427" s="24">
        <f t="shared" si="31"/>
        <v>1423</v>
      </c>
      <c r="C1427" s="14" t="s">
        <v>196</v>
      </c>
      <c r="D1427" s="46">
        <v>36647</v>
      </c>
      <c r="E1427" s="9">
        <v>3.9750000000000001</v>
      </c>
      <c r="F1427" s="9">
        <v>3.97</v>
      </c>
      <c r="G1427" s="9">
        <v>3.98</v>
      </c>
      <c r="H1427" s="9">
        <v>4.0350000000000001</v>
      </c>
      <c r="I1427" s="9"/>
      <c r="J1427" s="9"/>
      <c r="K1427" s="9">
        <v>3.84</v>
      </c>
      <c r="L1427" s="9">
        <v>3.8450000000000002</v>
      </c>
      <c r="M1427" s="9">
        <v>3.61</v>
      </c>
      <c r="N1427" s="9">
        <v>3.5550000000000002</v>
      </c>
      <c r="O1427" s="9">
        <v>3.5096052000000002</v>
      </c>
      <c r="P1427" s="9"/>
      <c r="Q1427" s="9">
        <v>4.125</v>
      </c>
      <c r="R1427" s="9">
        <v>4.8650000000000002</v>
      </c>
      <c r="S1427" s="9">
        <v>4.1100000000000003</v>
      </c>
      <c r="T1427" s="9">
        <v>3.82</v>
      </c>
      <c r="U1427" s="9">
        <v>3.8250000000000002</v>
      </c>
      <c r="V1427" s="9">
        <v>4.0149999999999997</v>
      </c>
      <c r="W1427" s="9"/>
      <c r="X1427" s="9">
        <v>4.26</v>
      </c>
      <c r="Y1427" s="9">
        <v>4.3</v>
      </c>
      <c r="Z1427" s="9"/>
      <c r="AA1427" s="9"/>
      <c r="AB1427" s="9"/>
      <c r="AC1427" s="9"/>
      <c r="AD1427" s="9"/>
      <c r="AE1427" s="9"/>
      <c r="AF1427" s="9"/>
    </row>
    <row r="1428" spans="1:32" x14ac:dyDescent="0.25">
      <c r="A1428" s="8">
        <f t="shared" si="30"/>
        <v>36669</v>
      </c>
      <c r="B1428" s="24">
        <f t="shared" si="31"/>
        <v>1424</v>
      </c>
      <c r="C1428" s="14" t="s">
        <v>197</v>
      </c>
      <c r="D1428" s="46">
        <v>36647</v>
      </c>
      <c r="E1428" s="9">
        <v>3.8450000000000002</v>
      </c>
      <c r="F1428" s="9">
        <v>3.7749999999999999</v>
      </c>
      <c r="G1428" s="9">
        <v>3.8</v>
      </c>
      <c r="H1428" s="9">
        <v>3.855</v>
      </c>
      <c r="I1428" s="9"/>
      <c r="J1428" s="9"/>
      <c r="K1428" s="9">
        <v>3.6949999999999998</v>
      </c>
      <c r="L1428" s="9">
        <v>3.63</v>
      </c>
      <c r="M1428" s="9">
        <v>3.4</v>
      </c>
      <c r="N1428" s="9">
        <v>3.375</v>
      </c>
      <c r="O1428" s="9">
        <v>3.3500206250000004</v>
      </c>
      <c r="P1428" s="9"/>
      <c r="Q1428" s="9">
        <v>3.98</v>
      </c>
      <c r="R1428" s="9">
        <v>4.2149999999999999</v>
      </c>
      <c r="S1428" s="9">
        <v>3.7050000000000001</v>
      </c>
      <c r="T1428" s="9">
        <v>3.68</v>
      </c>
      <c r="U1428" s="9">
        <v>3.6850000000000001</v>
      </c>
      <c r="V1428" s="9">
        <v>3.89</v>
      </c>
      <c r="W1428" s="9"/>
      <c r="X1428" s="9">
        <v>4.12</v>
      </c>
      <c r="Y1428" s="9">
        <v>4.1500000000000004</v>
      </c>
      <c r="Z1428" s="9"/>
      <c r="AA1428" s="9"/>
      <c r="AB1428" s="9"/>
      <c r="AC1428" s="9"/>
      <c r="AD1428" s="9"/>
      <c r="AE1428" s="9"/>
      <c r="AF1428" s="9"/>
    </row>
    <row r="1429" spans="1:32" x14ac:dyDescent="0.25">
      <c r="A1429" s="8">
        <f t="shared" si="30"/>
        <v>36670</v>
      </c>
      <c r="B1429" s="24">
        <f t="shared" si="31"/>
        <v>1425</v>
      </c>
      <c r="C1429" s="14" t="s">
        <v>198</v>
      </c>
      <c r="D1429" s="46">
        <v>36647</v>
      </c>
      <c r="E1429" s="9">
        <v>3.9350000000000001</v>
      </c>
      <c r="F1429" s="9">
        <v>3.7949999999999999</v>
      </c>
      <c r="G1429" s="9">
        <v>3.85</v>
      </c>
      <c r="H1429" s="9">
        <v>3.94</v>
      </c>
      <c r="I1429" s="9"/>
      <c r="J1429" s="9"/>
      <c r="K1429" s="9">
        <v>3.77</v>
      </c>
      <c r="L1429" s="9">
        <v>3.645</v>
      </c>
      <c r="M1429" s="9">
        <v>3.395</v>
      </c>
      <c r="N1429" s="9">
        <v>3.39</v>
      </c>
      <c r="O1429" s="9">
        <v>3.448241125</v>
      </c>
      <c r="P1429" s="9"/>
      <c r="Q1429" s="9">
        <v>4.07</v>
      </c>
      <c r="R1429" s="9">
        <v>4.1500000000000004</v>
      </c>
      <c r="S1429" s="9">
        <v>3.67</v>
      </c>
      <c r="T1429" s="9">
        <v>3.7549999999999999</v>
      </c>
      <c r="U1429" s="9">
        <v>3.7650000000000001</v>
      </c>
      <c r="V1429" s="9">
        <v>3.9849999999999999</v>
      </c>
      <c r="W1429" s="9"/>
      <c r="X1429" s="9">
        <v>4.2249999999999996</v>
      </c>
      <c r="Y1429" s="9">
        <v>4.22</v>
      </c>
      <c r="Z1429" s="9"/>
      <c r="AA1429" s="9"/>
      <c r="AB1429" s="9"/>
      <c r="AC1429" s="9"/>
      <c r="AD1429" s="9"/>
      <c r="AE1429" s="9"/>
      <c r="AF1429" s="9"/>
    </row>
    <row r="1430" spans="1:32" x14ac:dyDescent="0.25">
      <c r="A1430" s="8">
        <f t="shared" si="30"/>
        <v>36671</v>
      </c>
      <c r="B1430" s="24">
        <f t="shared" si="31"/>
        <v>1426</v>
      </c>
      <c r="C1430" s="14" t="s">
        <v>199</v>
      </c>
      <c r="D1430" s="46">
        <v>36647</v>
      </c>
      <c r="E1430" s="9">
        <v>4.1749999999999998</v>
      </c>
      <c r="F1430" s="9">
        <v>4.04</v>
      </c>
      <c r="G1430" s="9">
        <v>4.07</v>
      </c>
      <c r="H1430" s="9">
        <v>4.1550000000000002</v>
      </c>
      <c r="I1430" s="9"/>
      <c r="J1430" s="9"/>
      <c r="K1430" s="9">
        <v>3.99</v>
      </c>
      <c r="L1430" s="9">
        <v>3.8650000000000002</v>
      </c>
      <c r="M1430" s="9">
        <v>3.56</v>
      </c>
      <c r="N1430" s="9">
        <v>3.5449999999999999</v>
      </c>
      <c r="O1430" s="9">
        <v>3.5446312</v>
      </c>
      <c r="P1430" s="9"/>
      <c r="Q1430" s="9">
        <v>4.3099999999999996</v>
      </c>
      <c r="R1430" s="9">
        <v>4.3</v>
      </c>
      <c r="S1430" s="9">
        <v>3.79</v>
      </c>
      <c r="T1430" s="9">
        <v>3.9550000000000001</v>
      </c>
      <c r="U1430" s="9">
        <v>3.9649999999999999</v>
      </c>
      <c r="V1430" s="9">
        <v>4.2300000000000004</v>
      </c>
      <c r="W1430" s="9"/>
      <c r="X1430" s="9">
        <v>4.4450000000000003</v>
      </c>
      <c r="Y1430" s="9">
        <v>4.4550000000000001</v>
      </c>
      <c r="Z1430" s="9"/>
      <c r="AA1430" s="9"/>
      <c r="AB1430" s="9"/>
      <c r="AC1430" s="9"/>
      <c r="AD1430" s="9"/>
      <c r="AE1430" s="9"/>
      <c r="AF1430" s="9"/>
    </row>
    <row r="1431" spans="1:32" x14ac:dyDescent="0.25">
      <c r="A1431" s="8">
        <f t="shared" si="30"/>
        <v>36672</v>
      </c>
      <c r="B1431" s="24">
        <f t="shared" si="31"/>
        <v>1427</v>
      </c>
      <c r="C1431" s="14" t="s">
        <v>200</v>
      </c>
      <c r="D1431" s="46">
        <v>36647</v>
      </c>
      <c r="E1431" s="9">
        <v>4.2850000000000001</v>
      </c>
      <c r="F1431" s="9">
        <v>4.0199999999999996</v>
      </c>
      <c r="G1431" s="9">
        <v>4.1050000000000004</v>
      </c>
      <c r="H1431" s="9">
        <v>4.2549999999999999</v>
      </c>
      <c r="I1431" s="9"/>
      <c r="J1431" s="9"/>
      <c r="K1431" s="9">
        <v>4.09</v>
      </c>
      <c r="L1431" s="9">
        <v>3.75</v>
      </c>
      <c r="M1431" s="9">
        <v>3.5550000000000002</v>
      </c>
      <c r="N1431" s="9">
        <v>3.58</v>
      </c>
      <c r="O1431" s="9">
        <v>3.6007998747499999</v>
      </c>
      <c r="P1431" s="9"/>
      <c r="Q1431" s="9">
        <v>4.4000000000000004</v>
      </c>
      <c r="R1431" s="9">
        <v>4.2249999999999996</v>
      </c>
      <c r="S1431" s="9">
        <v>3.7650000000000001</v>
      </c>
      <c r="T1431" s="9">
        <v>4.05</v>
      </c>
      <c r="U1431" s="9">
        <v>4.0650000000000004</v>
      </c>
      <c r="V1431" s="9">
        <v>4.33</v>
      </c>
      <c r="W1431" s="9"/>
      <c r="X1431" s="9">
        <v>4.49</v>
      </c>
      <c r="Y1431" s="9">
        <v>4.5</v>
      </c>
      <c r="Z1431" s="9"/>
      <c r="AA1431" s="9"/>
      <c r="AB1431" s="9"/>
      <c r="AC1431" s="9"/>
      <c r="AD1431" s="9"/>
      <c r="AE1431" s="9"/>
      <c r="AF1431" s="9"/>
    </row>
    <row r="1432" spans="1:32" x14ac:dyDescent="0.25">
      <c r="A1432" s="8">
        <f t="shared" si="30"/>
        <v>36673</v>
      </c>
      <c r="B1432" s="24">
        <f t="shared" si="31"/>
        <v>1428</v>
      </c>
      <c r="C1432" s="14" t="s">
        <v>201</v>
      </c>
      <c r="D1432" s="46">
        <v>36647</v>
      </c>
      <c r="E1432" s="9">
        <v>4.2850000000000001</v>
      </c>
      <c r="F1432" s="9">
        <v>4.0199999999999996</v>
      </c>
      <c r="G1432" s="9">
        <v>4.1050000000000004</v>
      </c>
      <c r="H1432" s="9">
        <v>4.2549999999999999</v>
      </c>
      <c r="I1432" s="9"/>
      <c r="J1432" s="9"/>
      <c r="K1432" s="9">
        <v>4.09</v>
      </c>
      <c r="L1432" s="9">
        <v>3.75</v>
      </c>
      <c r="M1432" s="9">
        <v>3.5550000000000002</v>
      </c>
      <c r="N1432" s="9">
        <v>3.58</v>
      </c>
      <c r="O1432" s="9">
        <v>3.6007998747499999</v>
      </c>
      <c r="P1432" s="9"/>
      <c r="Q1432" s="9">
        <v>4.4000000000000004</v>
      </c>
      <c r="R1432" s="9">
        <v>4.2249999999999996</v>
      </c>
      <c r="S1432" s="9">
        <v>3.7650000000000001</v>
      </c>
      <c r="T1432" s="9">
        <v>4.05</v>
      </c>
      <c r="U1432" s="9">
        <v>4.0650000000000004</v>
      </c>
      <c r="V1432" s="9">
        <v>4.33</v>
      </c>
      <c r="W1432" s="9"/>
      <c r="X1432" s="9">
        <v>4.49</v>
      </c>
      <c r="Y1432" s="9">
        <v>4.5</v>
      </c>
      <c r="Z1432" s="9"/>
      <c r="AA1432" s="9"/>
      <c r="AB1432" s="9"/>
      <c r="AC1432" s="9"/>
      <c r="AD1432" s="9"/>
      <c r="AE1432" s="9"/>
      <c r="AF1432" s="9"/>
    </row>
    <row r="1433" spans="1:32" x14ac:dyDescent="0.25">
      <c r="A1433" s="8">
        <f t="shared" si="30"/>
        <v>36674</v>
      </c>
      <c r="B1433" s="24">
        <f t="shared" si="31"/>
        <v>1429</v>
      </c>
      <c r="C1433" s="14" t="s">
        <v>202</v>
      </c>
      <c r="D1433" s="46">
        <v>36647</v>
      </c>
      <c r="E1433" s="9">
        <v>4.2850000000000001</v>
      </c>
      <c r="F1433" s="9">
        <v>4.0199999999999996</v>
      </c>
      <c r="G1433" s="9">
        <v>4.1050000000000004</v>
      </c>
      <c r="H1433" s="9">
        <v>4.2549999999999999</v>
      </c>
      <c r="I1433" s="9"/>
      <c r="J1433" s="9"/>
      <c r="K1433" s="9">
        <v>4.09</v>
      </c>
      <c r="L1433" s="9">
        <v>3.75</v>
      </c>
      <c r="M1433" s="9">
        <v>3.5550000000000002</v>
      </c>
      <c r="N1433" s="9">
        <v>3.58</v>
      </c>
      <c r="O1433" s="9">
        <v>3.6007998747499999</v>
      </c>
      <c r="P1433" s="9"/>
      <c r="Q1433" s="9">
        <v>4.4000000000000004</v>
      </c>
      <c r="R1433" s="9">
        <v>4.2249999999999996</v>
      </c>
      <c r="S1433" s="9">
        <v>3.7650000000000001</v>
      </c>
      <c r="T1433" s="9">
        <v>4.05</v>
      </c>
      <c r="U1433" s="9">
        <v>4.0650000000000004</v>
      </c>
      <c r="V1433" s="9">
        <v>4.33</v>
      </c>
      <c r="W1433" s="9"/>
      <c r="X1433" s="9">
        <v>4.49</v>
      </c>
      <c r="Y1433" s="9">
        <v>4.5</v>
      </c>
      <c r="Z1433" s="9"/>
      <c r="AA1433" s="9"/>
      <c r="AB1433" s="9"/>
      <c r="AC1433" s="9"/>
      <c r="AD1433" s="9"/>
      <c r="AE1433" s="9"/>
      <c r="AF1433" s="9"/>
    </row>
    <row r="1434" spans="1:32" x14ac:dyDescent="0.25">
      <c r="A1434" s="8">
        <f t="shared" si="30"/>
        <v>36675</v>
      </c>
      <c r="B1434" s="24">
        <f t="shared" si="31"/>
        <v>1430</v>
      </c>
      <c r="C1434" s="14" t="s">
        <v>196</v>
      </c>
      <c r="D1434" s="46">
        <v>36647</v>
      </c>
      <c r="E1434" s="9">
        <v>4.2850000000000001</v>
      </c>
      <c r="F1434" s="9">
        <v>4.0199999999999996</v>
      </c>
      <c r="G1434" s="9">
        <v>4.1050000000000004</v>
      </c>
      <c r="H1434" s="9">
        <v>4.2549999999999999</v>
      </c>
      <c r="I1434" s="9"/>
      <c r="J1434" s="9"/>
      <c r="K1434" s="9">
        <v>4.09</v>
      </c>
      <c r="L1434" s="9">
        <v>3.75</v>
      </c>
      <c r="M1434" s="9">
        <v>3.5550000000000002</v>
      </c>
      <c r="N1434" s="9">
        <v>3.58</v>
      </c>
      <c r="O1434" s="9">
        <v>3.6007998747499999</v>
      </c>
      <c r="P1434" s="9"/>
      <c r="Q1434" s="9">
        <v>4.4000000000000004</v>
      </c>
      <c r="R1434" s="9">
        <v>4.2249999999999996</v>
      </c>
      <c r="S1434" s="9">
        <v>3.7650000000000001</v>
      </c>
      <c r="T1434" s="9">
        <v>4.05</v>
      </c>
      <c r="U1434" s="9">
        <v>4.0650000000000004</v>
      </c>
      <c r="V1434" s="9">
        <v>4.33</v>
      </c>
      <c r="W1434" s="9"/>
      <c r="X1434" s="9">
        <v>4.49</v>
      </c>
      <c r="Y1434" s="9">
        <v>4.5</v>
      </c>
      <c r="Z1434" s="9"/>
      <c r="AA1434" s="9"/>
      <c r="AB1434" s="9"/>
      <c r="AC1434" s="9"/>
      <c r="AD1434" s="9"/>
      <c r="AE1434" s="9"/>
      <c r="AF1434" s="9"/>
    </row>
    <row r="1435" spans="1:32" x14ac:dyDescent="0.25">
      <c r="A1435" s="8">
        <f t="shared" si="30"/>
        <v>36676</v>
      </c>
      <c r="B1435" s="24">
        <f t="shared" si="31"/>
        <v>1431</v>
      </c>
      <c r="C1435" s="14" t="s">
        <v>197</v>
      </c>
      <c r="D1435" s="46">
        <v>36647</v>
      </c>
      <c r="E1435" s="9">
        <v>4.3449999999999998</v>
      </c>
      <c r="F1435" s="9">
        <v>4.26</v>
      </c>
      <c r="G1435" s="9">
        <v>4.29</v>
      </c>
      <c r="H1435" s="9">
        <v>4.3499999999999996</v>
      </c>
      <c r="I1435" s="9"/>
      <c r="J1435" s="9"/>
      <c r="K1435" s="9">
        <v>4.17</v>
      </c>
      <c r="L1435" s="9">
        <v>4.0449999999999999</v>
      </c>
      <c r="M1435" s="9">
        <v>3.8050000000000002</v>
      </c>
      <c r="N1435" s="9">
        <v>3.8</v>
      </c>
      <c r="O1435" s="9">
        <v>3.8726939999999996</v>
      </c>
      <c r="P1435" s="9"/>
      <c r="Q1435" s="9">
        <v>4.4749999999999996</v>
      </c>
      <c r="R1435" s="9">
        <v>4.76</v>
      </c>
      <c r="S1435" s="9">
        <v>4.0650000000000004</v>
      </c>
      <c r="T1435" s="9">
        <v>4.1449999999999996</v>
      </c>
      <c r="U1435" s="9">
        <v>4.165</v>
      </c>
      <c r="V1435" s="9">
        <v>4.4249999999999998</v>
      </c>
      <c r="W1435" s="9"/>
      <c r="X1435" s="9">
        <v>4.55</v>
      </c>
      <c r="Y1435" s="9">
        <v>4.5599999999999996</v>
      </c>
      <c r="Z1435" s="9"/>
      <c r="AA1435" s="9"/>
      <c r="AB1435" s="9"/>
      <c r="AC1435" s="9"/>
      <c r="AD1435" s="9"/>
      <c r="AE1435" s="9"/>
      <c r="AF1435" s="9"/>
    </row>
    <row r="1436" spans="1:32" x14ac:dyDescent="0.25">
      <c r="A1436" s="8">
        <f t="shared" si="30"/>
        <v>36677</v>
      </c>
      <c r="B1436" s="24">
        <f t="shared" si="31"/>
        <v>1432</v>
      </c>
      <c r="C1436" s="14" t="s">
        <v>198</v>
      </c>
      <c r="D1436" s="46">
        <v>36678</v>
      </c>
      <c r="E1436" s="9">
        <v>4.5</v>
      </c>
      <c r="F1436" s="9">
        <v>4.3499999999999996</v>
      </c>
      <c r="G1436" s="9">
        <v>4.4450000000000003</v>
      </c>
      <c r="H1436" s="9">
        <v>4.5049999999999999</v>
      </c>
      <c r="I1436" s="9"/>
      <c r="J1436" s="9"/>
      <c r="K1436" s="9">
        <v>4.3550000000000004</v>
      </c>
      <c r="L1436" s="9">
        <v>4.24</v>
      </c>
      <c r="M1436" s="9">
        <v>4.0999999999999996</v>
      </c>
      <c r="N1436" s="9">
        <v>4.0999999999999996</v>
      </c>
      <c r="O1436" s="9">
        <v>4.1666650024999994</v>
      </c>
      <c r="P1436" s="9"/>
      <c r="Q1436" s="9">
        <v>4.7</v>
      </c>
      <c r="R1436" s="9">
        <v>4.8250000000000002</v>
      </c>
      <c r="S1436" s="9">
        <v>4.3250000000000002</v>
      </c>
      <c r="T1436" s="9">
        <v>4.3499999999999996</v>
      </c>
      <c r="U1436" s="9">
        <v>4.3600000000000003</v>
      </c>
      <c r="V1436" s="9">
        <v>4.6100000000000003</v>
      </c>
      <c r="W1436" s="9"/>
      <c r="X1436" s="9">
        <v>4.88</v>
      </c>
      <c r="Y1436" s="9">
        <v>4.96</v>
      </c>
      <c r="Z1436" s="9"/>
      <c r="AA1436" s="9"/>
      <c r="AB1436" s="9"/>
      <c r="AC1436" s="9"/>
      <c r="AD1436" s="9"/>
      <c r="AE1436" s="9"/>
      <c r="AF1436" s="9"/>
    </row>
    <row r="1437" spans="1:32" x14ac:dyDescent="0.25">
      <c r="A1437" s="8">
        <f t="shared" si="30"/>
        <v>36678</v>
      </c>
      <c r="B1437" s="24">
        <f t="shared" si="31"/>
        <v>1433</v>
      </c>
      <c r="C1437" s="14" t="s">
        <v>199</v>
      </c>
      <c r="D1437" s="46">
        <v>36678</v>
      </c>
      <c r="E1437" s="9">
        <v>4.4000000000000004</v>
      </c>
      <c r="F1437" s="9">
        <v>4.2649999999999997</v>
      </c>
      <c r="G1437" s="9">
        <v>4.3250000000000002</v>
      </c>
      <c r="H1437" s="9">
        <v>4.3949999999999996</v>
      </c>
      <c r="I1437" s="9"/>
      <c r="J1437" s="9"/>
      <c r="K1437" s="9">
        <v>4.2149999999999999</v>
      </c>
      <c r="L1437" s="9">
        <v>4.165</v>
      </c>
      <c r="M1437" s="9">
        <v>4.0449999999999999</v>
      </c>
      <c r="N1437" s="9">
        <v>3.96</v>
      </c>
      <c r="O1437" s="9">
        <v>3.7749846474999997</v>
      </c>
      <c r="P1437" s="9"/>
      <c r="Q1437" s="9">
        <v>4.585</v>
      </c>
      <c r="R1437" s="9">
        <v>4.72</v>
      </c>
      <c r="S1437" s="9">
        <v>4.2750000000000004</v>
      </c>
      <c r="T1437" s="9">
        <v>4.2149999999999999</v>
      </c>
      <c r="U1437" s="9">
        <v>4.2350000000000003</v>
      </c>
      <c r="V1437" s="9">
        <v>4.4800000000000004</v>
      </c>
      <c r="W1437" s="9"/>
      <c r="X1437" s="9">
        <v>4.7949999999999999</v>
      </c>
      <c r="Y1437" s="9">
        <v>4.9000000000000004</v>
      </c>
      <c r="Z1437" s="9"/>
      <c r="AA1437" s="9"/>
      <c r="AB1437" s="9"/>
      <c r="AC1437" s="9"/>
      <c r="AD1437" s="9"/>
      <c r="AE1437" s="9"/>
      <c r="AF1437" s="9"/>
    </row>
    <row r="1438" spans="1:32" x14ac:dyDescent="0.25">
      <c r="A1438" s="8">
        <f t="shared" si="30"/>
        <v>36679</v>
      </c>
      <c r="B1438" s="24">
        <f t="shared" si="31"/>
        <v>1434</v>
      </c>
      <c r="C1438" s="14" t="s">
        <v>200</v>
      </c>
      <c r="D1438" s="46">
        <v>36678</v>
      </c>
      <c r="E1438" s="9">
        <v>4.2</v>
      </c>
      <c r="F1438" s="9">
        <v>4.03</v>
      </c>
      <c r="G1438" s="9">
        <v>4.0949999999999998</v>
      </c>
      <c r="H1438" s="9">
        <v>4.2050000000000001</v>
      </c>
      <c r="I1438" s="9"/>
      <c r="J1438" s="9"/>
      <c r="K1438" s="9">
        <v>4.0350000000000001</v>
      </c>
      <c r="L1438" s="9">
        <v>3.85</v>
      </c>
      <c r="M1438" s="9">
        <v>3.69</v>
      </c>
      <c r="N1438" s="9">
        <v>3.585</v>
      </c>
      <c r="O1438" s="9">
        <v>3.6036900999999992</v>
      </c>
      <c r="P1438" s="9"/>
      <c r="Q1438" s="9">
        <v>4.4000000000000004</v>
      </c>
      <c r="R1438" s="9">
        <v>4.22</v>
      </c>
      <c r="S1438" s="9">
        <v>3.99</v>
      </c>
      <c r="T1438" s="9">
        <v>4.03</v>
      </c>
      <c r="U1438" s="9">
        <v>4.0549999999999997</v>
      </c>
      <c r="V1438" s="9">
        <v>4.2549999999999999</v>
      </c>
      <c r="W1438" s="9"/>
      <c r="X1438" s="9">
        <v>4.4950000000000001</v>
      </c>
      <c r="Y1438" s="9">
        <v>4.5049999999999999</v>
      </c>
      <c r="Z1438" s="9"/>
      <c r="AA1438" s="9"/>
      <c r="AB1438" s="9"/>
      <c r="AC1438" s="9"/>
      <c r="AD1438" s="9"/>
      <c r="AE1438" s="9"/>
      <c r="AF1438" s="9"/>
    </row>
    <row r="1439" spans="1:32" x14ac:dyDescent="0.25">
      <c r="A1439" s="8">
        <f t="shared" si="30"/>
        <v>36680</v>
      </c>
      <c r="B1439" s="24">
        <f t="shared" si="31"/>
        <v>1435</v>
      </c>
      <c r="C1439" s="14" t="s">
        <v>201</v>
      </c>
      <c r="D1439" s="46">
        <v>36678</v>
      </c>
      <c r="E1439" s="9">
        <v>4.2</v>
      </c>
      <c r="F1439" s="9">
        <v>4.03</v>
      </c>
      <c r="G1439" s="9">
        <v>4.0949999999999998</v>
      </c>
      <c r="H1439" s="9">
        <v>4.2050000000000001</v>
      </c>
      <c r="I1439" s="9"/>
      <c r="J1439" s="9"/>
      <c r="K1439" s="9">
        <v>4.0350000000000001</v>
      </c>
      <c r="L1439" s="9">
        <v>3.85</v>
      </c>
      <c r="M1439" s="9">
        <v>3.69</v>
      </c>
      <c r="N1439" s="9">
        <v>3.585</v>
      </c>
      <c r="O1439" s="9">
        <v>3.6036900999999992</v>
      </c>
      <c r="P1439" s="9"/>
      <c r="Q1439" s="9">
        <v>4.4000000000000004</v>
      </c>
      <c r="R1439" s="9">
        <v>4.22</v>
      </c>
      <c r="S1439" s="9">
        <v>3.99</v>
      </c>
      <c r="T1439" s="9">
        <v>4.03</v>
      </c>
      <c r="U1439" s="9">
        <v>4.0549999999999997</v>
      </c>
      <c r="V1439" s="9">
        <v>4.2549999999999999</v>
      </c>
      <c r="W1439" s="9"/>
      <c r="X1439" s="9">
        <v>4.4950000000000001</v>
      </c>
      <c r="Y1439" s="9">
        <v>4.5049999999999999</v>
      </c>
      <c r="Z1439" s="9"/>
      <c r="AA1439" s="9"/>
      <c r="AB1439" s="9"/>
      <c r="AC1439" s="9"/>
      <c r="AD1439" s="9"/>
      <c r="AE1439" s="9"/>
      <c r="AF1439" s="9"/>
    </row>
    <row r="1440" spans="1:32" x14ac:dyDescent="0.25">
      <c r="A1440" s="8">
        <f t="shared" si="30"/>
        <v>36681</v>
      </c>
      <c r="B1440" s="24">
        <f t="shared" si="31"/>
        <v>1436</v>
      </c>
      <c r="C1440" s="14" t="s">
        <v>202</v>
      </c>
      <c r="D1440" s="46">
        <v>36678</v>
      </c>
      <c r="E1440" s="9">
        <v>4.2</v>
      </c>
      <c r="F1440" s="9">
        <v>4.03</v>
      </c>
      <c r="G1440" s="9">
        <v>4.0949999999999998</v>
      </c>
      <c r="H1440" s="9">
        <v>4.2050000000000001</v>
      </c>
      <c r="I1440" s="9"/>
      <c r="J1440" s="9"/>
      <c r="K1440" s="9">
        <v>4.0350000000000001</v>
      </c>
      <c r="L1440" s="9">
        <v>3.85</v>
      </c>
      <c r="M1440" s="9">
        <v>3.69</v>
      </c>
      <c r="N1440" s="9">
        <v>3.585</v>
      </c>
      <c r="O1440" s="9">
        <v>3.6036900999999992</v>
      </c>
      <c r="P1440" s="9"/>
      <c r="Q1440" s="9">
        <v>4.4000000000000004</v>
      </c>
      <c r="R1440" s="9">
        <v>4.22</v>
      </c>
      <c r="S1440" s="9">
        <v>3.99</v>
      </c>
      <c r="T1440" s="9">
        <v>4.03</v>
      </c>
      <c r="U1440" s="9">
        <v>4.0549999999999997</v>
      </c>
      <c r="V1440" s="9">
        <v>4.2549999999999999</v>
      </c>
      <c r="W1440" s="9"/>
      <c r="X1440" s="9">
        <v>4.4950000000000001</v>
      </c>
      <c r="Y1440" s="9">
        <v>4.5049999999999999</v>
      </c>
      <c r="Z1440" s="9"/>
      <c r="AA1440" s="9"/>
      <c r="AB1440" s="9"/>
      <c r="AC1440" s="9"/>
      <c r="AD1440" s="9"/>
      <c r="AE1440" s="9"/>
      <c r="AF1440" s="9"/>
    </row>
    <row r="1441" spans="1:32" x14ac:dyDescent="0.25">
      <c r="A1441" s="8">
        <f t="shared" si="30"/>
        <v>36682</v>
      </c>
      <c r="B1441" s="24">
        <f t="shared" si="31"/>
        <v>1437</v>
      </c>
      <c r="C1441" s="14" t="s">
        <v>196</v>
      </c>
      <c r="D1441" s="46">
        <v>36678</v>
      </c>
      <c r="E1441" s="9">
        <v>4.17</v>
      </c>
      <c r="F1441" s="9">
        <v>4.0599999999999996</v>
      </c>
      <c r="G1441" s="9">
        <v>4.0750000000000002</v>
      </c>
      <c r="H1441" s="9">
        <v>4.16</v>
      </c>
      <c r="I1441" s="9"/>
      <c r="J1441" s="9"/>
      <c r="K1441" s="9">
        <v>3.9950000000000001</v>
      </c>
      <c r="L1441" s="9">
        <v>3.97</v>
      </c>
      <c r="M1441" s="9">
        <v>3.835</v>
      </c>
      <c r="N1441" s="9">
        <v>3.5649999999999999</v>
      </c>
      <c r="O1441" s="9">
        <v>3.6585078999999996</v>
      </c>
      <c r="P1441" s="9"/>
      <c r="Q1441" s="9">
        <v>4.3449999999999998</v>
      </c>
      <c r="R1441" s="9">
        <v>4.4550000000000001</v>
      </c>
      <c r="S1441" s="9">
        <v>3.98</v>
      </c>
      <c r="T1441" s="9">
        <v>4.0199999999999996</v>
      </c>
      <c r="U1441" s="9">
        <v>4.03</v>
      </c>
      <c r="V1441" s="9">
        <v>4.2350000000000003</v>
      </c>
      <c r="W1441" s="9"/>
      <c r="X1441" s="9">
        <v>4.47</v>
      </c>
      <c r="Y1441" s="9">
        <v>4.51</v>
      </c>
      <c r="Z1441" s="9"/>
      <c r="AA1441" s="9"/>
      <c r="AB1441" s="9"/>
      <c r="AC1441" s="9"/>
      <c r="AD1441" s="9"/>
      <c r="AE1441" s="9"/>
      <c r="AF1441" s="9"/>
    </row>
    <row r="1442" spans="1:32" x14ac:dyDescent="0.25">
      <c r="A1442" s="8">
        <f t="shared" ref="A1442:A1448" si="32">A1441+1</f>
        <v>36683</v>
      </c>
      <c r="B1442" s="24">
        <f t="shared" si="31"/>
        <v>1438</v>
      </c>
      <c r="C1442" s="14" t="s">
        <v>197</v>
      </c>
      <c r="D1442" s="46">
        <v>36678</v>
      </c>
      <c r="E1442" s="9">
        <v>4.49</v>
      </c>
      <c r="F1442" s="9">
        <v>4.3250000000000002</v>
      </c>
      <c r="G1442" s="9">
        <v>4.38</v>
      </c>
      <c r="H1442" s="9">
        <v>4.4850000000000003</v>
      </c>
      <c r="I1442" s="9"/>
      <c r="J1442" s="9"/>
      <c r="K1442" s="9">
        <v>4.3099999999999996</v>
      </c>
      <c r="L1442" s="9">
        <v>4.1900000000000004</v>
      </c>
      <c r="M1442" s="9">
        <v>3.93</v>
      </c>
      <c r="N1442" s="9">
        <v>3.7250000000000001</v>
      </c>
      <c r="O1442" s="9">
        <v>3.8688664599999996</v>
      </c>
      <c r="P1442" s="9"/>
      <c r="Q1442" s="9">
        <v>4.665</v>
      </c>
      <c r="R1442" s="9">
        <v>4.67</v>
      </c>
      <c r="S1442" s="9">
        <v>4.2450000000000001</v>
      </c>
      <c r="T1442" s="9">
        <v>4.3</v>
      </c>
      <c r="U1442" s="9">
        <v>4.33</v>
      </c>
      <c r="V1442" s="9">
        <v>4.5650000000000004</v>
      </c>
      <c r="W1442" s="9"/>
      <c r="X1442" s="9">
        <v>4.78</v>
      </c>
      <c r="Y1442" s="9">
        <v>4.8150000000000004</v>
      </c>
      <c r="Z1442" s="9"/>
      <c r="AA1442" s="9"/>
      <c r="AB1442" s="9"/>
      <c r="AC1442" s="9"/>
      <c r="AD1442" s="9"/>
      <c r="AE1442" s="9"/>
      <c r="AF1442" s="9"/>
    </row>
    <row r="1443" spans="1:32" x14ac:dyDescent="0.25">
      <c r="A1443" s="8">
        <f t="shared" si="32"/>
        <v>36684</v>
      </c>
      <c r="B1443" s="24">
        <f t="shared" si="31"/>
        <v>1439</v>
      </c>
      <c r="C1443" s="14" t="s">
        <v>198</v>
      </c>
      <c r="D1443" s="46">
        <v>36678</v>
      </c>
      <c r="E1443" s="9">
        <v>4.2249999999999996</v>
      </c>
      <c r="F1443" s="9">
        <v>4.04</v>
      </c>
      <c r="G1443" s="9">
        <v>4.085</v>
      </c>
      <c r="H1443" s="9">
        <v>4.1900000000000004</v>
      </c>
      <c r="I1443" s="9"/>
      <c r="J1443" s="9"/>
      <c r="K1443" s="9">
        <v>4.03</v>
      </c>
      <c r="L1443" s="9">
        <v>3.94</v>
      </c>
      <c r="M1443" s="9">
        <v>3.66</v>
      </c>
      <c r="N1443" s="9">
        <v>3.5750000000000002</v>
      </c>
      <c r="O1443" s="9">
        <v>3.6179621399999999</v>
      </c>
      <c r="P1443" s="9"/>
      <c r="Q1443" s="9">
        <v>4.4000000000000004</v>
      </c>
      <c r="R1443" s="9">
        <v>4.45</v>
      </c>
      <c r="S1443" s="9">
        <v>4</v>
      </c>
      <c r="T1443" s="9">
        <v>4.0650000000000004</v>
      </c>
      <c r="U1443" s="9">
        <v>4.08</v>
      </c>
      <c r="V1443" s="9">
        <v>4.29</v>
      </c>
      <c r="W1443" s="9"/>
      <c r="X1443" s="9">
        <v>4.5</v>
      </c>
      <c r="Y1443" s="9">
        <v>4.5250000000000004</v>
      </c>
      <c r="Z1443" s="9"/>
      <c r="AA1443" s="9"/>
      <c r="AB1443" s="9"/>
      <c r="AC1443" s="9"/>
      <c r="AD1443" s="9"/>
      <c r="AE1443" s="9"/>
      <c r="AF1443" s="9"/>
    </row>
    <row r="1444" spans="1:32" x14ac:dyDescent="0.25">
      <c r="A1444" s="8">
        <f t="shared" si="32"/>
        <v>36685</v>
      </c>
      <c r="B1444" s="24">
        <f t="shared" si="31"/>
        <v>1440</v>
      </c>
      <c r="C1444" s="14" t="s">
        <v>199</v>
      </c>
      <c r="D1444" s="46">
        <v>36678</v>
      </c>
      <c r="E1444" s="9">
        <v>3.9550000000000001</v>
      </c>
      <c r="F1444" s="9">
        <v>3.8149999999999999</v>
      </c>
      <c r="G1444" s="9">
        <v>3.85</v>
      </c>
      <c r="H1444" s="9">
        <v>3.91</v>
      </c>
      <c r="I1444" s="9"/>
      <c r="J1444" s="9"/>
      <c r="K1444" s="9">
        <v>3.7450000000000001</v>
      </c>
      <c r="L1444" s="9">
        <v>3.7149999999999999</v>
      </c>
      <c r="M1444" s="9">
        <v>3.51</v>
      </c>
      <c r="N1444" s="9">
        <v>3.45</v>
      </c>
      <c r="O1444" s="9">
        <v>3.5322386424999999</v>
      </c>
      <c r="P1444" s="9"/>
      <c r="Q1444" s="9">
        <v>4.1449999999999996</v>
      </c>
      <c r="R1444" s="9">
        <v>4.3650000000000002</v>
      </c>
      <c r="S1444" s="9">
        <v>3.8050000000000002</v>
      </c>
      <c r="T1444" s="9">
        <v>3.8149999999999999</v>
      </c>
      <c r="U1444" s="9">
        <v>3.8250000000000002</v>
      </c>
      <c r="V1444" s="9">
        <v>4.0049999999999999</v>
      </c>
      <c r="W1444" s="9"/>
      <c r="X1444" s="9">
        <v>4.2850000000000001</v>
      </c>
      <c r="Y1444" s="9">
        <v>4.335</v>
      </c>
      <c r="Z1444" s="9"/>
      <c r="AA1444" s="9"/>
      <c r="AB1444" s="9"/>
      <c r="AC1444" s="9"/>
      <c r="AD1444" s="9"/>
      <c r="AE1444" s="9"/>
      <c r="AF1444" s="9"/>
    </row>
    <row r="1445" spans="1:32" x14ac:dyDescent="0.25">
      <c r="A1445" s="8">
        <f t="shared" si="32"/>
        <v>36686</v>
      </c>
      <c r="B1445" s="24">
        <f t="shared" si="31"/>
        <v>1441</v>
      </c>
      <c r="C1445" s="14" t="s">
        <v>200</v>
      </c>
      <c r="D1445" s="46">
        <v>36678</v>
      </c>
      <c r="E1445" s="9">
        <v>4.1449999999999996</v>
      </c>
      <c r="F1445" s="9">
        <v>4.0049999999999999</v>
      </c>
      <c r="G1445" s="9">
        <v>4.07</v>
      </c>
      <c r="H1445" s="9">
        <v>4.1550000000000002</v>
      </c>
      <c r="I1445" s="9"/>
      <c r="J1445" s="9"/>
      <c r="K1445" s="9">
        <v>3.98</v>
      </c>
      <c r="L1445" s="9">
        <v>3.86</v>
      </c>
      <c r="M1445" s="9">
        <v>3.6349999999999998</v>
      </c>
      <c r="N1445" s="9">
        <v>3.605</v>
      </c>
      <c r="O1445" s="9">
        <v>3.6392151149999994</v>
      </c>
      <c r="P1445" s="9"/>
      <c r="Q1445" s="9">
        <v>4.3499999999999996</v>
      </c>
      <c r="R1445" s="9">
        <v>4.43</v>
      </c>
      <c r="S1445" s="9">
        <v>3.9950000000000001</v>
      </c>
      <c r="T1445" s="9">
        <v>4.04</v>
      </c>
      <c r="U1445" s="9">
        <v>4.05</v>
      </c>
      <c r="V1445" s="9">
        <v>4.26</v>
      </c>
      <c r="W1445" s="9"/>
      <c r="X1445" s="9">
        <v>4.49</v>
      </c>
      <c r="Y1445" s="9">
        <v>4.5149999999999997</v>
      </c>
      <c r="Z1445" s="9"/>
      <c r="AA1445" s="9"/>
      <c r="AB1445" s="9"/>
      <c r="AC1445" s="9"/>
      <c r="AD1445" s="9"/>
      <c r="AE1445" s="9"/>
      <c r="AF1445" s="9"/>
    </row>
    <row r="1446" spans="1:32" x14ac:dyDescent="0.25">
      <c r="A1446" s="8">
        <f t="shared" si="32"/>
        <v>36687</v>
      </c>
      <c r="B1446" s="24">
        <f t="shared" si="31"/>
        <v>1442</v>
      </c>
      <c r="C1446" s="14" t="s">
        <v>201</v>
      </c>
      <c r="D1446" s="46">
        <v>36678</v>
      </c>
      <c r="E1446" s="9">
        <v>4.1449999999999996</v>
      </c>
      <c r="F1446" s="9">
        <v>4.0049999999999999</v>
      </c>
      <c r="G1446" s="9">
        <v>4.07</v>
      </c>
      <c r="H1446" s="9">
        <v>4.1550000000000002</v>
      </c>
      <c r="I1446" s="9"/>
      <c r="J1446" s="9"/>
      <c r="K1446" s="9">
        <v>3.98</v>
      </c>
      <c r="L1446" s="9">
        <v>3.86</v>
      </c>
      <c r="M1446" s="9">
        <v>3.6349999999999998</v>
      </c>
      <c r="N1446" s="9">
        <v>3.605</v>
      </c>
      <c r="O1446" s="9">
        <v>3.6392151149999994</v>
      </c>
      <c r="P1446" s="9"/>
      <c r="Q1446" s="9">
        <v>4.3499999999999996</v>
      </c>
      <c r="R1446" s="9">
        <v>4.43</v>
      </c>
      <c r="S1446" s="9">
        <v>3.9950000000000001</v>
      </c>
      <c r="T1446" s="9">
        <v>4.04</v>
      </c>
      <c r="U1446" s="9">
        <v>4.05</v>
      </c>
      <c r="V1446" s="9">
        <v>4.26</v>
      </c>
      <c r="W1446" s="9"/>
      <c r="X1446" s="9">
        <v>4.49</v>
      </c>
      <c r="Y1446" s="9">
        <v>4.5149999999999997</v>
      </c>
      <c r="Z1446" s="9"/>
      <c r="AA1446" s="9"/>
      <c r="AB1446" s="9"/>
      <c r="AC1446" s="9"/>
      <c r="AD1446" s="9"/>
      <c r="AE1446" s="9"/>
      <c r="AF1446" s="9"/>
    </row>
    <row r="1447" spans="1:32" x14ac:dyDescent="0.25">
      <c r="A1447" s="8">
        <f t="shared" si="32"/>
        <v>36688</v>
      </c>
      <c r="B1447" s="24">
        <f t="shared" si="31"/>
        <v>1443</v>
      </c>
      <c r="C1447" s="14" t="s">
        <v>202</v>
      </c>
      <c r="D1447" s="46">
        <v>36678</v>
      </c>
      <c r="E1447" s="9">
        <v>4.1449999999999996</v>
      </c>
      <c r="F1447" s="9">
        <v>4.0049999999999999</v>
      </c>
      <c r="G1447" s="9">
        <v>4.07</v>
      </c>
      <c r="H1447" s="9">
        <v>4.1550000000000002</v>
      </c>
      <c r="I1447" s="9"/>
      <c r="J1447" s="9"/>
      <c r="K1447" s="9">
        <v>3.98</v>
      </c>
      <c r="L1447" s="9">
        <v>3.86</v>
      </c>
      <c r="M1447" s="9">
        <v>3.6349999999999998</v>
      </c>
      <c r="N1447" s="9">
        <v>3.605</v>
      </c>
      <c r="O1447" s="9">
        <v>3.6392151149999994</v>
      </c>
      <c r="P1447" s="9"/>
      <c r="Q1447" s="9">
        <v>4.3499999999999996</v>
      </c>
      <c r="R1447" s="9">
        <v>4.43</v>
      </c>
      <c r="S1447" s="9">
        <v>3.9950000000000001</v>
      </c>
      <c r="T1447" s="9">
        <v>4.04</v>
      </c>
      <c r="U1447" s="9">
        <v>4.05</v>
      </c>
      <c r="V1447" s="9">
        <v>4.26</v>
      </c>
      <c r="W1447" s="9"/>
      <c r="X1447" s="9">
        <v>4.49</v>
      </c>
      <c r="Y1447" s="9">
        <v>4.5149999999999997</v>
      </c>
      <c r="Z1447" s="9"/>
      <c r="AA1447" s="9"/>
      <c r="AB1447" s="9"/>
      <c r="AC1447" s="9"/>
      <c r="AD1447" s="9"/>
      <c r="AE1447" s="9"/>
      <c r="AF1447" s="9"/>
    </row>
    <row r="1448" spans="1:32" x14ac:dyDescent="0.25">
      <c r="A1448" s="8">
        <f t="shared" si="32"/>
        <v>36689</v>
      </c>
      <c r="B1448" s="24">
        <f t="shared" si="31"/>
        <v>1444</v>
      </c>
      <c r="C1448" s="14" t="s">
        <v>196</v>
      </c>
      <c r="D1448" s="46">
        <v>36678</v>
      </c>
      <c r="E1448" s="9">
        <v>4.1950000000000003</v>
      </c>
      <c r="F1448" s="9">
        <v>4.1349999999999998</v>
      </c>
      <c r="G1448" s="9">
        <v>4.1349999999999998</v>
      </c>
      <c r="H1448" s="9">
        <v>4.1849999999999996</v>
      </c>
      <c r="I1448" s="9"/>
      <c r="J1448" s="9"/>
      <c r="K1448" s="9">
        <v>4.01</v>
      </c>
      <c r="L1448" s="9">
        <v>3.98</v>
      </c>
      <c r="M1448" s="9">
        <v>3.71</v>
      </c>
      <c r="N1448" s="9">
        <v>3.6749999999999998</v>
      </c>
      <c r="O1448" s="9">
        <v>3.6119511719999995</v>
      </c>
      <c r="P1448" s="9"/>
      <c r="Q1448" s="9">
        <v>4.415</v>
      </c>
      <c r="R1448" s="9">
        <v>4.83</v>
      </c>
      <c r="S1448" s="9">
        <v>4.125</v>
      </c>
      <c r="T1448" s="9">
        <v>4.0599999999999996</v>
      </c>
      <c r="U1448" s="9">
        <v>4.08</v>
      </c>
      <c r="V1448" s="9">
        <v>4.28</v>
      </c>
      <c r="W1448" s="9"/>
      <c r="X1448" s="9">
        <v>4.51</v>
      </c>
      <c r="Y1448" s="9">
        <v>4.59</v>
      </c>
      <c r="Z1448" s="9"/>
      <c r="AA1448" s="9"/>
      <c r="AB1448" s="9"/>
      <c r="AC1448" s="9"/>
      <c r="AD1448" s="9"/>
      <c r="AE1448" s="9"/>
      <c r="AF1448" s="9"/>
    </row>
    <row r="1449" spans="1:32" x14ac:dyDescent="0.25">
      <c r="A1449" s="8">
        <f t="shared" ref="A1449:A1455" si="33">A1448+1</f>
        <v>36690</v>
      </c>
      <c r="B1449" s="24">
        <f t="shared" si="31"/>
        <v>1445</v>
      </c>
      <c r="C1449" s="14" t="s">
        <v>197</v>
      </c>
      <c r="D1449" s="46">
        <v>36678</v>
      </c>
      <c r="E1449" s="9">
        <v>4.28</v>
      </c>
      <c r="F1449" s="9">
        <v>4.2</v>
      </c>
      <c r="G1449" s="9">
        <v>4.21</v>
      </c>
      <c r="H1449" s="9">
        <v>4.2649999999999997</v>
      </c>
      <c r="I1449" s="9"/>
      <c r="J1449" s="9"/>
      <c r="K1449" s="9">
        <v>4.1100000000000003</v>
      </c>
      <c r="L1449" s="9">
        <v>4.04</v>
      </c>
      <c r="M1449" s="9">
        <v>3.7149999999999999</v>
      </c>
      <c r="N1449" s="9">
        <v>3.68</v>
      </c>
      <c r="O1449" s="9">
        <v>3.5819844244999999</v>
      </c>
      <c r="P1449" s="9"/>
      <c r="Q1449" s="9">
        <v>4.4850000000000003</v>
      </c>
      <c r="R1449" s="9">
        <v>4.8049999999999997</v>
      </c>
      <c r="S1449" s="9">
        <v>4.18</v>
      </c>
      <c r="T1449" s="9">
        <v>4.165</v>
      </c>
      <c r="U1449" s="9">
        <v>4.165</v>
      </c>
      <c r="V1449" s="9">
        <v>4.3650000000000002</v>
      </c>
      <c r="W1449" s="9"/>
      <c r="X1449" s="9">
        <v>4.6349999999999998</v>
      </c>
      <c r="Y1449" s="9">
        <v>4.68</v>
      </c>
      <c r="Z1449" s="9"/>
      <c r="AA1449" s="9"/>
      <c r="AB1449" s="9"/>
      <c r="AC1449" s="9"/>
      <c r="AD1449" s="9"/>
      <c r="AE1449" s="9"/>
      <c r="AF1449" s="9"/>
    </row>
    <row r="1450" spans="1:32" x14ac:dyDescent="0.25">
      <c r="A1450" s="8">
        <f t="shared" si="33"/>
        <v>36691</v>
      </c>
      <c r="B1450" s="24">
        <f t="shared" si="31"/>
        <v>1446</v>
      </c>
      <c r="C1450" s="14" t="s">
        <v>198</v>
      </c>
      <c r="D1450" s="46">
        <v>36678</v>
      </c>
      <c r="E1450" s="9">
        <v>4.17</v>
      </c>
      <c r="F1450" s="9">
        <v>4.07</v>
      </c>
      <c r="G1450" s="9">
        <v>4.0999999999999996</v>
      </c>
      <c r="H1450" s="9">
        <v>4.1550000000000002</v>
      </c>
      <c r="I1450" s="9"/>
      <c r="J1450" s="9"/>
      <c r="K1450" s="9">
        <v>3.9849999999999999</v>
      </c>
      <c r="L1450" s="9">
        <v>3.9</v>
      </c>
      <c r="M1450" s="9">
        <v>3.63</v>
      </c>
      <c r="N1450" s="9">
        <v>3.5750000000000002</v>
      </c>
      <c r="O1450" s="9">
        <v>3.4865640000000004</v>
      </c>
      <c r="P1450" s="9"/>
      <c r="Q1450" s="9">
        <v>4.3550000000000004</v>
      </c>
      <c r="R1450" s="9">
        <v>4.6849999999999996</v>
      </c>
      <c r="S1450" s="9">
        <v>4.1399999999999997</v>
      </c>
      <c r="T1450" s="9">
        <v>4.03</v>
      </c>
      <c r="U1450" s="9">
        <v>4.0449999999999999</v>
      </c>
      <c r="V1450" s="9">
        <v>4.2300000000000004</v>
      </c>
      <c r="W1450" s="9"/>
      <c r="X1450" s="9">
        <v>4.4749999999999996</v>
      </c>
      <c r="Y1450" s="9">
        <v>4.5049999999999999</v>
      </c>
      <c r="Z1450" s="9"/>
      <c r="AA1450" s="9"/>
      <c r="AB1450" s="9"/>
      <c r="AC1450" s="9"/>
      <c r="AD1450" s="9"/>
      <c r="AE1450" s="9"/>
      <c r="AF1450" s="9"/>
    </row>
    <row r="1451" spans="1:32" x14ac:dyDescent="0.25">
      <c r="A1451" s="8">
        <f t="shared" si="33"/>
        <v>36692</v>
      </c>
      <c r="B1451" s="24">
        <f t="shared" si="31"/>
        <v>1447</v>
      </c>
      <c r="C1451" s="14" t="s">
        <v>199</v>
      </c>
      <c r="D1451" s="46">
        <v>36678</v>
      </c>
      <c r="E1451" s="9">
        <v>4.375</v>
      </c>
      <c r="F1451" s="9">
        <v>4.21</v>
      </c>
      <c r="G1451" s="9">
        <v>4.25</v>
      </c>
      <c r="H1451" s="9">
        <v>4.3449999999999998</v>
      </c>
      <c r="I1451" s="9"/>
      <c r="J1451" s="9"/>
      <c r="K1451" s="9">
        <v>4.1849999999999996</v>
      </c>
      <c r="L1451" s="9">
        <v>4.03</v>
      </c>
      <c r="M1451" s="9">
        <v>3.8250000000000002</v>
      </c>
      <c r="N1451" s="9">
        <v>3.82</v>
      </c>
      <c r="O1451" s="9">
        <v>3.6815701999999999</v>
      </c>
      <c r="P1451" s="9"/>
      <c r="Q1451" s="9">
        <v>4.58</v>
      </c>
      <c r="R1451" s="9">
        <v>4.7750000000000004</v>
      </c>
      <c r="S1451" s="9">
        <v>4.3099999999999996</v>
      </c>
      <c r="T1451" s="9">
        <v>4.1950000000000003</v>
      </c>
      <c r="U1451" s="9">
        <v>4.21</v>
      </c>
      <c r="V1451" s="9">
        <v>4.4400000000000004</v>
      </c>
      <c r="W1451" s="9"/>
      <c r="X1451" s="9">
        <v>4.72</v>
      </c>
      <c r="Y1451" s="9">
        <v>4.8099999999999996</v>
      </c>
      <c r="Z1451" s="9"/>
      <c r="AA1451" s="9"/>
      <c r="AB1451" s="9"/>
      <c r="AC1451" s="9"/>
      <c r="AD1451" s="9"/>
      <c r="AE1451" s="9"/>
      <c r="AF1451" s="9"/>
    </row>
    <row r="1452" spans="1:32" x14ac:dyDescent="0.25">
      <c r="A1452" s="8">
        <f t="shared" si="33"/>
        <v>36693</v>
      </c>
      <c r="B1452" s="24">
        <f t="shared" si="31"/>
        <v>1448</v>
      </c>
      <c r="C1452" s="14" t="s">
        <v>200</v>
      </c>
      <c r="D1452" s="46">
        <v>36678</v>
      </c>
      <c r="E1452" s="9">
        <v>4.45</v>
      </c>
      <c r="F1452" s="9">
        <v>4.1849999999999996</v>
      </c>
      <c r="G1452" s="9">
        <v>4.2549999999999999</v>
      </c>
      <c r="H1452" s="9">
        <v>4.3849999999999998</v>
      </c>
      <c r="I1452" s="9"/>
      <c r="J1452" s="9"/>
      <c r="K1452" s="9">
        <v>4.2249999999999996</v>
      </c>
      <c r="L1452" s="9">
        <v>3.99</v>
      </c>
      <c r="M1452" s="9">
        <v>3.79</v>
      </c>
      <c r="N1452" s="9">
        <v>3.75</v>
      </c>
      <c r="O1452" s="9">
        <v>3.7191719824999994</v>
      </c>
      <c r="P1452" s="9"/>
      <c r="Q1452" s="9">
        <v>4.625</v>
      </c>
      <c r="R1452" s="9">
        <v>4.67</v>
      </c>
      <c r="S1452" s="9">
        <v>4.2549999999999999</v>
      </c>
      <c r="T1452" s="9">
        <v>4.2249999999999996</v>
      </c>
      <c r="U1452" s="9">
        <v>4.24</v>
      </c>
      <c r="V1452" s="9">
        <v>4.5199999999999996</v>
      </c>
      <c r="W1452" s="9"/>
      <c r="X1452" s="9">
        <v>4.7450000000000001</v>
      </c>
      <c r="Y1452" s="9">
        <v>4.7850000000000001</v>
      </c>
      <c r="Z1452" s="9"/>
      <c r="AA1452" s="9"/>
      <c r="AB1452" s="9"/>
      <c r="AC1452" s="9"/>
      <c r="AD1452" s="9"/>
      <c r="AE1452" s="9"/>
      <c r="AF1452" s="9"/>
    </row>
    <row r="1453" spans="1:32" x14ac:dyDescent="0.25">
      <c r="A1453" s="8">
        <f t="shared" si="33"/>
        <v>36694</v>
      </c>
      <c r="B1453" s="24">
        <f t="shared" si="31"/>
        <v>1449</v>
      </c>
      <c r="C1453" s="14" t="s">
        <v>201</v>
      </c>
      <c r="D1453" s="46">
        <v>36678</v>
      </c>
      <c r="E1453" s="9">
        <v>4.45</v>
      </c>
      <c r="F1453" s="9">
        <v>4.1849999999999996</v>
      </c>
      <c r="G1453" s="9">
        <v>4.2549999999999999</v>
      </c>
      <c r="H1453" s="9">
        <v>4.3849999999999998</v>
      </c>
      <c r="I1453" s="9"/>
      <c r="J1453" s="9"/>
      <c r="K1453" s="9">
        <v>4.2249999999999996</v>
      </c>
      <c r="L1453" s="9">
        <v>3.99</v>
      </c>
      <c r="M1453" s="9">
        <v>3.79</v>
      </c>
      <c r="N1453" s="9">
        <v>3.75</v>
      </c>
      <c r="O1453" s="9">
        <v>3.7191719824999994</v>
      </c>
      <c r="P1453" s="9"/>
      <c r="Q1453" s="9">
        <v>4.625</v>
      </c>
      <c r="R1453" s="9">
        <v>4.67</v>
      </c>
      <c r="S1453" s="9">
        <v>4.2549999999999999</v>
      </c>
      <c r="T1453" s="9">
        <v>4.2249999999999996</v>
      </c>
      <c r="U1453" s="9">
        <v>4.24</v>
      </c>
      <c r="V1453" s="9">
        <v>4.5199999999999996</v>
      </c>
      <c r="W1453" s="9"/>
      <c r="X1453" s="9">
        <v>4.7450000000000001</v>
      </c>
      <c r="Y1453" s="9">
        <v>4.7850000000000001</v>
      </c>
      <c r="Z1453" s="9"/>
      <c r="AA1453" s="9"/>
      <c r="AB1453" s="9"/>
      <c r="AC1453" s="9"/>
      <c r="AD1453" s="9"/>
      <c r="AE1453" s="9"/>
      <c r="AF1453" s="9"/>
    </row>
    <row r="1454" spans="1:32" x14ac:dyDescent="0.25">
      <c r="A1454" s="8">
        <f t="shared" si="33"/>
        <v>36695</v>
      </c>
      <c r="B1454" s="24">
        <f t="shared" si="31"/>
        <v>1450</v>
      </c>
      <c r="C1454" s="14" t="s">
        <v>202</v>
      </c>
      <c r="D1454" s="46">
        <v>36678</v>
      </c>
      <c r="E1454" s="9">
        <v>4.45</v>
      </c>
      <c r="F1454" s="9">
        <v>4.1849999999999996</v>
      </c>
      <c r="G1454" s="9">
        <v>4.2549999999999999</v>
      </c>
      <c r="H1454" s="9">
        <v>4.3849999999999998</v>
      </c>
      <c r="I1454" s="9"/>
      <c r="J1454" s="9"/>
      <c r="K1454" s="9">
        <v>4.2249999999999996</v>
      </c>
      <c r="L1454" s="9">
        <v>3.99</v>
      </c>
      <c r="M1454" s="9">
        <v>3.79</v>
      </c>
      <c r="N1454" s="9">
        <v>3.75</v>
      </c>
      <c r="O1454" s="9">
        <v>3.7191719824999994</v>
      </c>
      <c r="P1454" s="9"/>
      <c r="Q1454" s="9">
        <v>4.625</v>
      </c>
      <c r="R1454" s="9">
        <v>4.67</v>
      </c>
      <c r="S1454" s="9">
        <v>4.2549999999999999</v>
      </c>
      <c r="T1454" s="9">
        <v>4.2249999999999996</v>
      </c>
      <c r="U1454" s="9">
        <v>4.24</v>
      </c>
      <c r="V1454" s="9">
        <v>4.5199999999999996</v>
      </c>
      <c r="W1454" s="9"/>
      <c r="X1454" s="9">
        <v>4.7450000000000001</v>
      </c>
      <c r="Y1454" s="9">
        <v>4.7850000000000001</v>
      </c>
      <c r="Z1454" s="9"/>
      <c r="AA1454" s="9"/>
      <c r="AB1454" s="9"/>
      <c r="AC1454" s="9"/>
      <c r="AD1454" s="9"/>
      <c r="AE1454" s="9"/>
      <c r="AF1454" s="9"/>
    </row>
    <row r="1455" spans="1:32" x14ac:dyDescent="0.25">
      <c r="A1455" s="8">
        <f t="shared" si="33"/>
        <v>36696</v>
      </c>
      <c r="B1455" s="24">
        <f t="shared" si="31"/>
        <v>1451</v>
      </c>
      <c r="C1455" s="14" t="s">
        <v>196</v>
      </c>
      <c r="D1455" s="46">
        <v>36678</v>
      </c>
      <c r="E1455" s="9">
        <v>4.3899999999999997</v>
      </c>
      <c r="F1455" s="9">
        <v>4.1900000000000004</v>
      </c>
      <c r="G1455" s="9">
        <v>4.26</v>
      </c>
      <c r="H1455" s="9">
        <v>4.3449999999999998</v>
      </c>
      <c r="I1455" s="9"/>
      <c r="J1455" s="9"/>
      <c r="K1455" s="9">
        <v>4.17</v>
      </c>
      <c r="L1455" s="9">
        <v>4.0250000000000004</v>
      </c>
      <c r="M1455" s="9">
        <v>3.78</v>
      </c>
      <c r="N1455" s="9">
        <v>3.7</v>
      </c>
      <c r="O1455" s="9">
        <v>3.6061721984999999</v>
      </c>
      <c r="P1455" s="9"/>
      <c r="Q1455" s="9">
        <v>4.55</v>
      </c>
      <c r="R1455" s="9">
        <v>4.72</v>
      </c>
      <c r="S1455" s="9">
        <v>4.21</v>
      </c>
      <c r="T1455" s="9">
        <v>4.1550000000000002</v>
      </c>
      <c r="U1455" s="9">
        <v>4.18</v>
      </c>
      <c r="V1455" s="9">
        <v>4.4400000000000004</v>
      </c>
      <c r="W1455" s="9"/>
      <c r="X1455" s="9">
        <v>4.7</v>
      </c>
      <c r="Y1455" s="9">
        <v>4.7249999999999996</v>
      </c>
      <c r="Z1455" s="9"/>
      <c r="AA1455" s="9"/>
      <c r="AB1455" s="9"/>
      <c r="AC1455" s="9"/>
      <c r="AD1455" s="9"/>
      <c r="AE1455" s="9"/>
      <c r="AF1455" s="9"/>
    </row>
    <row r="1456" spans="1:32" x14ac:dyDescent="0.25">
      <c r="A1456" s="8">
        <f t="shared" ref="A1456:A1462" si="34">A1455+1</f>
        <v>36697</v>
      </c>
      <c r="B1456" s="24">
        <f t="shared" si="31"/>
        <v>1452</v>
      </c>
      <c r="C1456" s="14" t="s">
        <v>197</v>
      </c>
      <c r="D1456" s="46">
        <v>36678</v>
      </c>
      <c r="E1456" s="9">
        <v>4.04</v>
      </c>
      <c r="F1456" s="9">
        <v>3.9</v>
      </c>
      <c r="G1456" s="9">
        <v>3.96</v>
      </c>
      <c r="H1456" s="9">
        <v>4.0250000000000004</v>
      </c>
      <c r="I1456" s="9"/>
      <c r="J1456" s="9"/>
      <c r="K1456" s="9">
        <v>3.85</v>
      </c>
      <c r="L1456" s="9">
        <v>3.7450000000000001</v>
      </c>
      <c r="M1456" s="9">
        <v>3.48</v>
      </c>
      <c r="N1456" s="9">
        <v>3.4249999999999998</v>
      </c>
      <c r="O1456" s="9">
        <v>3.3497653149999995</v>
      </c>
      <c r="P1456" s="9"/>
      <c r="Q1456" s="9">
        <v>4.2149999999999999</v>
      </c>
      <c r="R1456" s="9">
        <v>4.41</v>
      </c>
      <c r="S1456" s="9">
        <v>3.86</v>
      </c>
      <c r="T1456" s="9">
        <v>3.8849999999999998</v>
      </c>
      <c r="U1456" s="9">
        <v>3.92</v>
      </c>
      <c r="V1456" s="9">
        <v>4.0949999999999998</v>
      </c>
      <c r="W1456" s="9"/>
      <c r="X1456" s="9">
        <v>4.3550000000000004</v>
      </c>
      <c r="Y1456" s="9">
        <v>4.375</v>
      </c>
      <c r="Z1456" s="9"/>
      <c r="AA1456" s="9"/>
      <c r="AB1456" s="9"/>
      <c r="AC1456" s="9"/>
      <c r="AD1456" s="9"/>
      <c r="AE1456" s="9"/>
      <c r="AF1456" s="9"/>
    </row>
    <row r="1457" spans="1:32" x14ac:dyDescent="0.25">
      <c r="A1457" s="8">
        <f t="shared" si="34"/>
        <v>36698</v>
      </c>
      <c r="B1457" s="24">
        <f t="shared" si="31"/>
        <v>1453</v>
      </c>
      <c r="C1457" s="14" t="s">
        <v>198</v>
      </c>
      <c r="D1457" s="46">
        <v>36678</v>
      </c>
      <c r="E1457" s="9">
        <v>4.13</v>
      </c>
      <c r="F1457" s="9">
        <v>4.0599999999999996</v>
      </c>
      <c r="G1457" s="9">
        <v>4.085</v>
      </c>
      <c r="H1457" s="9">
        <v>4.1449999999999996</v>
      </c>
      <c r="I1457" s="9"/>
      <c r="J1457" s="9"/>
      <c r="K1457" s="9">
        <v>4.0049999999999999</v>
      </c>
      <c r="L1457" s="9">
        <v>3.84</v>
      </c>
      <c r="M1457" s="9">
        <v>3.5449999999999999</v>
      </c>
      <c r="N1457" s="9">
        <v>3.5350000000000001</v>
      </c>
      <c r="O1457" s="9">
        <v>3.5383794810000007</v>
      </c>
      <c r="P1457" s="9"/>
      <c r="Q1457" s="9">
        <v>4.34</v>
      </c>
      <c r="R1457" s="9">
        <v>4.47</v>
      </c>
      <c r="S1457" s="9">
        <v>4.0049999999999999</v>
      </c>
      <c r="T1457" s="9">
        <v>4.0049999999999999</v>
      </c>
      <c r="U1457" s="9">
        <v>4.0250000000000004</v>
      </c>
      <c r="V1457" s="9">
        <v>4.21</v>
      </c>
      <c r="W1457" s="9"/>
      <c r="X1457" s="9">
        <v>4.4800000000000004</v>
      </c>
      <c r="Y1457" s="9">
        <v>4.5549999999999997</v>
      </c>
      <c r="Z1457" s="9"/>
      <c r="AA1457" s="9"/>
      <c r="AB1457" s="9"/>
      <c r="AC1457" s="9"/>
      <c r="AD1457" s="9"/>
      <c r="AE1457" s="9"/>
      <c r="AF1457" s="9"/>
    </row>
    <row r="1458" spans="1:32" x14ac:dyDescent="0.25">
      <c r="A1458" s="8">
        <f t="shared" si="34"/>
        <v>36699</v>
      </c>
      <c r="B1458" s="24">
        <f t="shared" si="31"/>
        <v>1454</v>
      </c>
      <c r="C1458" s="14" t="s">
        <v>199</v>
      </c>
      <c r="D1458" s="46">
        <v>36678</v>
      </c>
      <c r="E1458" s="9">
        <v>4.4249999999999998</v>
      </c>
      <c r="F1458" s="9">
        <v>4.3650000000000002</v>
      </c>
      <c r="G1458" s="9">
        <v>4.38</v>
      </c>
      <c r="H1458" s="9">
        <v>4.4249999999999998</v>
      </c>
      <c r="I1458" s="9"/>
      <c r="J1458" s="9"/>
      <c r="K1458" s="9">
        <v>4.2649999999999997</v>
      </c>
      <c r="L1458" s="9">
        <v>4.125</v>
      </c>
      <c r="M1458" s="9">
        <v>3.875</v>
      </c>
      <c r="N1458" s="9">
        <v>3.8650000000000002</v>
      </c>
      <c r="O1458" s="9">
        <v>3.8116289119999993</v>
      </c>
      <c r="P1458" s="9"/>
      <c r="Q1458" s="9">
        <v>4.62</v>
      </c>
      <c r="R1458" s="9">
        <v>4.875</v>
      </c>
      <c r="S1458" s="9">
        <v>4.4400000000000004</v>
      </c>
      <c r="T1458" s="9">
        <v>4.2549999999999999</v>
      </c>
      <c r="U1458" s="9">
        <v>4.28</v>
      </c>
      <c r="V1458" s="9">
        <v>4.5149999999999997</v>
      </c>
      <c r="W1458" s="9"/>
      <c r="X1458" s="9">
        <v>4.7649999999999997</v>
      </c>
      <c r="Y1458" s="9">
        <v>4.79</v>
      </c>
      <c r="Z1458" s="9"/>
      <c r="AA1458" s="9"/>
      <c r="AB1458" s="9"/>
      <c r="AC1458" s="9"/>
      <c r="AD1458" s="9"/>
      <c r="AE1458" s="9"/>
      <c r="AF1458" s="9"/>
    </row>
    <row r="1459" spans="1:32" x14ac:dyDescent="0.25">
      <c r="A1459" s="8">
        <f t="shared" si="34"/>
        <v>36700</v>
      </c>
      <c r="B1459" s="24">
        <f t="shared" si="31"/>
        <v>1455</v>
      </c>
      <c r="C1459" s="14" t="s">
        <v>200</v>
      </c>
      <c r="D1459" s="46">
        <v>36678</v>
      </c>
      <c r="E1459" s="9">
        <v>4.415</v>
      </c>
      <c r="F1459" s="9">
        <v>4.2300000000000004</v>
      </c>
      <c r="G1459" s="9">
        <v>4.26</v>
      </c>
      <c r="H1459" s="9">
        <v>4.3650000000000002</v>
      </c>
      <c r="I1459" s="9"/>
      <c r="J1459" s="9"/>
      <c r="K1459" s="9">
        <v>4.2300000000000004</v>
      </c>
      <c r="L1459" s="9">
        <v>3.94</v>
      </c>
      <c r="M1459" s="9">
        <v>3.75</v>
      </c>
      <c r="N1459" s="9">
        <v>3.74</v>
      </c>
      <c r="O1459" s="9">
        <v>3.5445045999999998</v>
      </c>
      <c r="P1459" s="9"/>
      <c r="Q1459" s="9">
        <v>4.6150000000000002</v>
      </c>
      <c r="R1459" s="9">
        <v>4.6849999999999996</v>
      </c>
      <c r="S1459" s="9">
        <v>4.3049999999999997</v>
      </c>
      <c r="T1459" s="9">
        <v>4.2249999999999996</v>
      </c>
      <c r="U1459" s="9">
        <v>4.25</v>
      </c>
      <c r="V1459" s="9">
        <v>4.5049999999999999</v>
      </c>
      <c r="W1459" s="9"/>
      <c r="X1459" s="9">
        <v>4.7249999999999996</v>
      </c>
      <c r="Y1459" s="9">
        <v>4.7350000000000003</v>
      </c>
      <c r="Z1459" s="9"/>
      <c r="AA1459" s="9"/>
      <c r="AB1459" s="9"/>
      <c r="AC1459" s="9"/>
      <c r="AD1459" s="9"/>
      <c r="AE1459" s="9"/>
      <c r="AF1459" s="9"/>
    </row>
    <row r="1460" spans="1:32" x14ac:dyDescent="0.25">
      <c r="A1460" s="8">
        <f t="shared" si="34"/>
        <v>36701</v>
      </c>
      <c r="B1460" s="24">
        <f t="shared" si="31"/>
        <v>1456</v>
      </c>
      <c r="C1460" s="14" t="s">
        <v>201</v>
      </c>
      <c r="D1460" s="46">
        <v>36678</v>
      </c>
      <c r="E1460" s="9">
        <v>4.415</v>
      </c>
      <c r="F1460" s="9">
        <v>4.2300000000000004</v>
      </c>
      <c r="G1460" s="9">
        <v>4.26</v>
      </c>
      <c r="H1460" s="9">
        <v>4.3650000000000002</v>
      </c>
      <c r="I1460" s="9"/>
      <c r="J1460" s="9"/>
      <c r="K1460" s="9">
        <v>4.2300000000000004</v>
      </c>
      <c r="L1460" s="9">
        <v>3.94</v>
      </c>
      <c r="M1460" s="9">
        <v>3.75</v>
      </c>
      <c r="N1460" s="9">
        <v>3.74</v>
      </c>
      <c r="O1460" s="9">
        <v>3.5445045999999998</v>
      </c>
      <c r="P1460" s="9"/>
      <c r="Q1460" s="9">
        <v>4.6150000000000002</v>
      </c>
      <c r="R1460" s="9">
        <v>4.6849999999999996</v>
      </c>
      <c r="S1460" s="9">
        <v>4.3049999999999997</v>
      </c>
      <c r="T1460" s="9">
        <v>4.2249999999999996</v>
      </c>
      <c r="U1460" s="9">
        <v>4.25</v>
      </c>
      <c r="V1460" s="9">
        <v>4.5049999999999999</v>
      </c>
      <c r="W1460" s="9"/>
      <c r="X1460" s="9">
        <v>4.7249999999999996</v>
      </c>
      <c r="Y1460" s="9">
        <v>4.7350000000000003</v>
      </c>
      <c r="Z1460" s="9"/>
      <c r="AA1460" s="9"/>
      <c r="AB1460" s="9"/>
      <c r="AC1460" s="9"/>
      <c r="AD1460" s="9"/>
      <c r="AE1460" s="9"/>
      <c r="AF1460" s="9"/>
    </row>
    <row r="1461" spans="1:32" x14ac:dyDescent="0.25">
      <c r="A1461" s="8">
        <f t="shared" si="34"/>
        <v>36702</v>
      </c>
      <c r="B1461" s="24">
        <f t="shared" si="31"/>
        <v>1457</v>
      </c>
      <c r="C1461" s="14" t="s">
        <v>202</v>
      </c>
      <c r="D1461" s="46">
        <v>36678</v>
      </c>
      <c r="E1461" s="9">
        <v>4.415</v>
      </c>
      <c r="F1461" s="9">
        <v>4.2300000000000004</v>
      </c>
      <c r="G1461" s="9">
        <v>4.26</v>
      </c>
      <c r="H1461" s="9">
        <v>4.3650000000000002</v>
      </c>
      <c r="I1461" s="9"/>
      <c r="J1461" s="9"/>
      <c r="K1461" s="9">
        <v>4.2300000000000004</v>
      </c>
      <c r="L1461" s="9">
        <v>3.94</v>
      </c>
      <c r="M1461" s="9">
        <v>3.75</v>
      </c>
      <c r="N1461" s="9">
        <v>3.74</v>
      </c>
      <c r="O1461" s="9">
        <v>3.5445045999999998</v>
      </c>
      <c r="P1461" s="9"/>
      <c r="Q1461" s="9">
        <v>4.6150000000000002</v>
      </c>
      <c r="R1461" s="9">
        <v>4.6849999999999996</v>
      </c>
      <c r="S1461" s="9">
        <v>4.3049999999999997</v>
      </c>
      <c r="T1461" s="9">
        <v>4.2249999999999996</v>
      </c>
      <c r="U1461" s="9">
        <v>4.25</v>
      </c>
      <c r="V1461" s="9">
        <v>4.5049999999999999</v>
      </c>
      <c r="W1461" s="9"/>
      <c r="X1461" s="9">
        <v>4.7249999999999996</v>
      </c>
      <c r="Y1461" s="9">
        <v>4.7350000000000003</v>
      </c>
      <c r="Z1461" s="9"/>
      <c r="AA1461" s="9"/>
      <c r="AB1461" s="9"/>
      <c r="AC1461" s="9"/>
      <c r="AD1461" s="9"/>
      <c r="AE1461" s="9"/>
      <c r="AF1461" s="9"/>
    </row>
    <row r="1462" spans="1:32" x14ac:dyDescent="0.25">
      <c r="A1462" s="8">
        <f t="shared" si="34"/>
        <v>36703</v>
      </c>
      <c r="B1462" s="24">
        <f t="shared" si="31"/>
        <v>1458</v>
      </c>
      <c r="C1462" s="14" t="s">
        <v>196</v>
      </c>
      <c r="D1462" s="46">
        <v>36678</v>
      </c>
      <c r="E1462" s="9">
        <v>4.3650000000000002</v>
      </c>
      <c r="F1462" s="9">
        <v>4.2850000000000001</v>
      </c>
      <c r="G1462" s="9">
        <v>4.3150000000000004</v>
      </c>
      <c r="H1462" s="9">
        <v>4.3499999999999996</v>
      </c>
      <c r="I1462" s="9"/>
      <c r="J1462" s="9"/>
      <c r="K1462" s="9">
        <v>4.2050000000000001</v>
      </c>
      <c r="L1462" s="9">
        <v>4.0449999999999999</v>
      </c>
      <c r="M1462" s="9">
        <v>3.79</v>
      </c>
      <c r="N1462" s="9">
        <v>3.75</v>
      </c>
      <c r="O1462" s="9">
        <v>3.5660160499999995</v>
      </c>
      <c r="P1462" s="9"/>
      <c r="Q1462" s="9">
        <v>4.58</v>
      </c>
      <c r="R1462" s="9">
        <v>4.83</v>
      </c>
      <c r="S1462" s="9">
        <v>4.375</v>
      </c>
      <c r="T1462" s="9">
        <v>4.1900000000000004</v>
      </c>
      <c r="U1462" s="9">
        <v>4.21</v>
      </c>
      <c r="V1462" s="9">
        <v>4.4349999999999996</v>
      </c>
      <c r="W1462" s="9"/>
      <c r="X1462" s="9">
        <v>4.7949999999999999</v>
      </c>
      <c r="Y1462" s="9">
        <v>5.1950000000000003</v>
      </c>
      <c r="Z1462" s="9"/>
      <c r="AA1462" s="9"/>
      <c r="AB1462" s="9"/>
      <c r="AC1462" s="9"/>
      <c r="AD1462" s="9"/>
      <c r="AE1462" s="9"/>
      <c r="AF1462" s="9"/>
    </row>
    <row r="1463" spans="1:32" x14ac:dyDescent="0.25">
      <c r="A1463" s="8">
        <f>A1462+1</f>
        <v>36704</v>
      </c>
      <c r="B1463" s="24">
        <f t="shared" si="31"/>
        <v>1459</v>
      </c>
      <c r="C1463" s="14" t="s">
        <v>197</v>
      </c>
      <c r="D1463" s="46">
        <v>36678</v>
      </c>
      <c r="E1463" s="9">
        <v>4.5549999999999997</v>
      </c>
      <c r="F1463" s="9">
        <v>4.4950000000000001</v>
      </c>
      <c r="G1463" s="9">
        <v>4.5199999999999996</v>
      </c>
      <c r="H1463" s="9">
        <v>4.5350000000000001</v>
      </c>
      <c r="I1463" s="9"/>
      <c r="J1463" s="9"/>
      <c r="K1463" s="9">
        <v>4.3899999999999997</v>
      </c>
      <c r="L1463" s="9">
        <v>4.2149999999999999</v>
      </c>
      <c r="M1463" s="9">
        <v>3.9750000000000001</v>
      </c>
      <c r="N1463" s="9">
        <v>3.86</v>
      </c>
      <c r="O1463" s="9">
        <v>3.7467830204999992</v>
      </c>
      <c r="P1463" s="9"/>
      <c r="Q1463" s="9">
        <v>4.7649999999999997</v>
      </c>
      <c r="R1463" s="9">
        <v>5.09</v>
      </c>
      <c r="S1463" s="9">
        <v>4.5650000000000004</v>
      </c>
      <c r="T1463" s="9">
        <v>4.37</v>
      </c>
      <c r="U1463" s="9">
        <v>4.38</v>
      </c>
      <c r="V1463" s="9">
        <v>4.6449999999999996</v>
      </c>
      <c r="W1463" s="9"/>
      <c r="X1463" s="9">
        <v>4.9050000000000002</v>
      </c>
      <c r="Y1463" s="9">
        <v>5.2050000000000001</v>
      </c>
      <c r="Z1463" s="9"/>
      <c r="AA1463" s="9"/>
      <c r="AB1463" s="9"/>
      <c r="AC1463" s="9"/>
      <c r="AD1463" s="9"/>
      <c r="AE1463" s="9"/>
      <c r="AF1463" s="9"/>
    </row>
    <row r="1464" spans="1:32" x14ac:dyDescent="0.25">
      <c r="A1464" s="8">
        <f t="shared" ref="A1464:A1480" si="35">A1463+1</f>
        <v>36705</v>
      </c>
      <c r="B1464" s="24">
        <f t="shared" si="31"/>
        <v>1460</v>
      </c>
      <c r="C1464" s="14" t="s">
        <v>198</v>
      </c>
      <c r="D1464" s="46">
        <v>36678</v>
      </c>
      <c r="E1464" s="9">
        <v>4.4749999999999996</v>
      </c>
      <c r="F1464" s="9">
        <v>4.45</v>
      </c>
      <c r="G1464" s="9">
        <v>4.4550000000000001</v>
      </c>
      <c r="H1464" s="9">
        <v>4.4649999999999999</v>
      </c>
      <c r="I1464" s="9"/>
      <c r="J1464" s="9"/>
      <c r="K1464" s="9">
        <v>4.34</v>
      </c>
      <c r="L1464" s="9">
        <v>4.165</v>
      </c>
      <c r="M1464" s="9">
        <v>3.85</v>
      </c>
      <c r="N1464" s="9">
        <v>3.8</v>
      </c>
      <c r="O1464" s="9">
        <v>3.82</v>
      </c>
      <c r="P1464" s="9"/>
      <c r="Q1464" s="9">
        <v>4.6749999999999998</v>
      </c>
      <c r="R1464" s="9">
        <v>5.1050000000000004</v>
      </c>
      <c r="S1464" s="9">
        <v>4.57</v>
      </c>
      <c r="T1464" s="9">
        <v>4.32</v>
      </c>
      <c r="U1464" s="9">
        <v>4.3449999999999998</v>
      </c>
      <c r="V1464" s="9">
        <v>4.55</v>
      </c>
      <c r="W1464" s="9"/>
      <c r="X1464" s="9">
        <v>4.8449999999999998</v>
      </c>
      <c r="Y1464" s="9">
        <v>4.8899999999999997</v>
      </c>
      <c r="Z1464" s="9"/>
      <c r="AA1464" s="9"/>
      <c r="AB1464" s="9"/>
      <c r="AC1464" s="9"/>
      <c r="AD1464" s="9"/>
      <c r="AE1464" s="9"/>
      <c r="AF1464" s="9"/>
    </row>
    <row r="1465" spans="1:32" x14ac:dyDescent="0.25">
      <c r="A1465" s="8">
        <f t="shared" si="35"/>
        <v>36706</v>
      </c>
      <c r="B1465" s="24">
        <f t="shared" si="31"/>
        <v>1461</v>
      </c>
      <c r="C1465" s="14" t="s">
        <v>199</v>
      </c>
      <c r="D1465" s="46">
        <v>36678</v>
      </c>
      <c r="E1465" s="9">
        <v>4.24</v>
      </c>
      <c r="F1465" s="9">
        <v>4.1900000000000004</v>
      </c>
      <c r="G1465" s="9">
        <v>4.2450000000000001</v>
      </c>
      <c r="H1465" s="9">
        <v>4.25</v>
      </c>
      <c r="I1465" s="9"/>
      <c r="J1465" s="9"/>
      <c r="K1465" s="9">
        <v>4.1050000000000004</v>
      </c>
      <c r="L1465" s="9">
        <v>3.91</v>
      </c>
      <c r="M1465" s="9">
        <v>3.69</v>
      </c>
      <c r="N1465" s="9">
        <v>3.6349999999999998</v>
      </c>
      <c r="O1465" s="9">
        <v>3.6</v>
      </c>
      <c r="P1465" s="9"/>
      <c r="Q1465" s="9">
        <v>4.47</v>
      </c>
      <c r="R1465" s="9">
        <v>4.8250000000000002</v>
      </c>
      <c r="S1465" s="9">
        <v>4.2450000000000001</v>
      </c>
      <c r="T1465" s="9">
        <v>4.1500000000000004</v>
      </c>
      <c r="U1465" s="9">
        <v>4.17</v>
      </c>
      <c r="V1465" s="9">
        <v>4.3499999999999996</v>
      </c>
      <c r="W1465" s="9"/>
      <c r="X1465" s="9">
        <v>4.6349999999999998</v>
      </c>
      <c r="Y1465" s="9">
        <v>4.6950000000000003</v>
      </c>
      <c r="Z1465" s="9"/>
      <c r="AA1465" s="9"/>
      <c r="AB1465" s="9"/>
      <c r="AC1465" s="9"/>
      <c r="AD1465" s="9"/>
      <c r="AE1465" s="9"/>
      <c r="AF1465" s="9"/>
    </row>
    <row r="1466" spans="1:32" x14ac:dyDescent="0.25">
      <c r="A1466" s="8">
        <f t="shared" si="35"/>
        <v>36707</v>
      </c>
      <c r="B1466" s="24">
        <f t="shared" si="31"/>
        <v>1462</v>
      </c>
      <c r="C1466" s="14" t="s">
        <v>200</v>
      </c>
      <c r="D1466" s="46">
        <v>36678</v>
      </c>
      <c r="E1466" s="9">
        <v>4.335</v>
      </c>
      <c r="F1466" s="9">
        <v>4.2149999999999999</v>
      </c>
      <c r="G1466" s="9">
        <v>4.29</v>
      </c>
      <c r="H1466" s="9">
        <v>4.37</v>
      </c>
      <c r="I1466" s="9"/>
      <c r="J1466" s="9"/>
      <c r="K1466" s="9">
        <v>4.165</v>
      </c>
      <c r="L1466" s="9">
        <v>3.9449999999999998</v>
      </c>
      <c r="M1466" s="9">
        <v>3.79</v>
      </c>
      <c r="N1466" s="9">
        <v>3.8250000000000002</v>
      </c>
      <c r="O1466" s="9">
        <v>3.5967689307499997</v>
      </c>
      <c r="P1466" s="9"/>
      <c r="Q1466" s="9">
        <v>4.54</v>
      </c>
      <c r="R1466" s="9">
        <v>4.7300000000000004</v>
      </c>
      <c r="S1466" s="9">
        <v>4.1449999999999996</v>
      </c>
      <c r="T1466" s="9">
        <v>4.165</v>
      </c>
      <c r="U1466" s="9">
        <v>4.1900000000000004</v>
      </c>
      <c r="V1466" s="9">
        <v>4.4000000000000004</v>
      </c>
      <c r="W1466" s="9"/>
      <c r="X1466" s="9">
        <v>4.6749999999999998</v>
      </c>
      <c r="Y1466" s="9">
        <v>4.7699999999999996</v>
      </c>
      <c r="Z1466" s="9"/>
      <c r="AA1466" s="9"/>
      <c r="AB1466" s="9"/>
      <c r="AC1466" s="9"/>
      <c r="AD1466" s="9"/>
      <c r="AE1466" s="9"/>
      <c r="AF1466" s="9"/>
    </row>
    <row r="1467" spans="1:32" x14ac:dyDescent="0.25">
      <c r="A1467" s="8">
        <f t="shared" si="35"/>
        <v>36708</v>
      </c>
      <c r="B1467" s="24">
        <f t="shared" si="31"/>
        <v>1463</v>
      </c>
      <c r="C1467" s="14" t="s">
        <v>201</v>
      </c>
      <c r="D1467" s="46">
        <v>36708</v>
      </c>
      <c r="E1467" s="9">
        <v>4.335</v>
      </c>
      <c r="F1467" s="9">
        <v>4.2149999999999999</v>
      </c>
      <c r="G1467" s="9">
        <v>4.29</v>
      </c>
      <c r="H1467" s="9">
        <v>4.37</v>
      </c>
      <c r="I1467" s="9"/>
      <c r="J1467" s="9"/>
      <c r="K1467" s="9">
        <v>4.165</v>
      </c>
      <c r="L1467" s="9">
        <v>3.9449999999999998</v>
      </c>
      <c r="M1467" s="9">
        <v>3.79</v>
      </c>
      <c r="N1467" s="9">
        <v>3.8250000000000002</v>
      </c>
      <c r="O1467" s="9">
        <v>3.5967689307499997</v>
      </c>
      <c r="P1467" s="9"/>
      <c r="Q1467" s="9">
        <v>4.54</v>
      </c>
      <c r="R1467" s="9">
        <v>4.7300000000000004</v>
      </c>
      <c r="S1467" s="9">
        <v>4.1449999999999996</v>
      </c>
      <c r="T1467" s="9">
        <v>4.165</v>
      </c>
      <c r="U1467" s="9">
        <v>4.1900000000000004</v>
      </c>
      <c r="V1467" s="9">
        <v>4.4000000000000004</v>
      </c>
      <c r="W1467" s="9"/>
      <c r="X1467" s="9">
        <v>4.6749999999999998</v>
      </c>
      <c r="Y1467" s="9">
        <v>4.7699999999999996</v>
      </c>
      <c r="Z1467" s="9"/>
      <c r="AA1467" s="9"/>
      <c r="AB1467" s="9"/>
      <c r="AC1467" s="9"/>
      <c r="AD1467" s="9"/>
      <c r="AE1467" s="9"/>
      <c r="AF1467" s="9"/>
    </row>
    <row r="1468" spans="1:32" x14ac:dyDescent="0.25">
      <c r="A1468" s="8">
        <f t="shared" si="35"/>
        <v>36709</v>
      </c>
      <c r="B1468" s="24">
        <f t="shared" si="31"/>
        <v>1464</v>
      </c>
      <c r="C1468" s="14" t="s">
        <v>202</v>
      </c>
      <c r="D1468" s="46">
        <v>36708</v>
      </c>
      <c r="E1468" s="9">
        <v>4.335</v>
      </c>
      <c r="F1468" s="9">
        <v>4.2149999999999999</v>
      </c>
      <c r="G1468" s="9">
        <v>4.29</v>
      </c>
      <c r="H1468" s="9">
        <v>4.37</v>
      </c>
      <c r="I1468" s="9"/>
      <c r="J1468" s="9"/>
      <c r="K1468" s="9">
        <v>4.165</v>
      </c>
      <c r="L1468" s="9">
        <v>3.9449999999999998</v>
      </c>
      <c r="M1468" s="9">
        <v>3.79</v>
      </c>
      <c r="N1468" s="9">
        <v>3.8250000000000002</v>
      </c>
      <c r="O1468" s="9">
        <v>3.5967689307499997</v>
      </c>
      <c r="P1468" s="9"/>
      <c r="Q1468" s="9">
        <v>4.54</v>
      </c>
      <c r="R1468" s="9">
        <v>4.7300000000000004</v>
      </c>
      <c r="S1468" s="9">
        <v>4.1449999999999996</v>
      </c>
      <c r="T1468" s="9">
        <v>4.165</v>
      </c>
      <c r="U1468" s="9">
        <v>4.1900000000000004</v>
      </c>
      <c r="V1468" s="9">
        <v>4.4000000000000004</v>
      </c>
      <c r="W1468" s="9"/>
      <c r="X1468" s="9">
        <v>4.6749999999999998</v>
      </c>
      <c r="Y1468" s="9">
        <v>4.7699999999999996</v>
      </c>
      <c r="Z1468" s="9"/>
      <c r="AA1468" s="9"/>
      <c r="AB1468" s="9"/>
      <c r="AC1468" s="9"/>
      <c r="AD1468" s="9"/>
      <c r="AE1468" s="9"/>
      <c r="AF1468" s="9"/>
    </row>
    <row r="1469" spans="1:32" x14ac:dyDescent="0.25">
      <c r="A1469" s="8">
        <f t="shared" si="35"/>
        <v>36710</v>
      </c>
      <c r="B1469" s="24">
        <f t="shared" si="31"/>
        <v>1465</v>
      </c>
      <c r="C1469" s="14" t="s">
        <v>196</v>
      </c>
      <c r="D1469" s="46">
        <v>36708</v>
      </c>
      <c r="E1469" s="9">
        <v>4.335</v>
      </c>
      <c r="F1469" s="9">
        <v>4.2149999999999999</v>
      </c>
      <c r="G1469" s="9">
        <v>4.29</v>
      </c>
      <c r="H1469" s="9">
        <v>4.37</v>
      </c>
      <c r="I1469" s="9"/>
      <c r="J1469" s="9"/>
      <c r="K1469" s="9">
        <v>4.165</v>
      </c>
      <c r="L1469" s="9">
        <v>3.9449999999999998</v>
      </c>
      <c r="M1469" s="9">
        <v>3.79</v>
      </c>
      <c r="N1469" s="9">
        <v>3.8250000000000002</v>
      </c>
      <c r="O1469" s="9">
        <v>3.5967689307499997</v>
      </c>
      <c r="P1469" s="9"/>
      <c r="Q1469" s="9">
        <v>4.54</v>
      </c>
      <c r="R1469" s="9">
        <v>4.7300000000000004</v>
      </c>
      <c r="S1469" s="9">
        <v>4.1449999999999996</v>
      </c>
      <c r="T1469" s="9">
        <v>4.165</v>
      </c>
      <c r="U1469" s="9">
        <v>4.1900000000000004</v>
      </c>
      <c r="V1469" s="9">
        <v>4.4000000000000004</v>
      </c>
      <c r="W1469" s="9"/>
      <c r="X1469" s="9">
        <v>4.6749999999999998</v>
      </c>
      <c r="Y1469" s="9">
        <v>4.7699999999999996</v>
      </c>
      <c r="Z1469" s="9"/>
      <c r="AA1469" s="9"/>
      <c r="AB1469" s="9"/>
      <c r="AC1469" s="9"/>
      <c r="AD1469" s="9"/>
      <c r="AE1469" s="9"/>
      <c r="AF1469" s="9"/>
    </row>
    <row r="1470" spans="1:32" x14ac:dyDescent="0.25">
      <c r="A1470" s="8">
        <f t="shared" si="35"/>
        <v>36711</v>
      </c>
      <c r="B1470" s="24">
        <f t="shared" si="31"/>
        <v>1466</v>
      </c>
      <c r="C1470" s="14" t="s">
        <v>197</v>
      </c>
      <c r="D1470" s="46">
        <v>36708</v>
      </c>
      <c r="E1470" s="9">
        <v>4.335</v>
      </c>
      <c r="F1470" s="9">
        <v>4.2149999999999999</v>
      </c>
      <c r="G1470" s="9">
        <v>4.29</v>
      </c>
      <c r="H1470" s="9">
        <v>4.37</v>
      </c>
      <c r="I1470" s="9"/>
      <c r="J1470" s="9"/>
      <c r="K1470" s="9">
        <v>4.165</v>
      </c>
      <c r="L1470" s="9">
        <v>3.9449999999999998</v>
      </c>
      <c r="M1470" s="9">
        <v>3.79</v>
      </c>
      <c r="N1470" s="9">
        <v>3.8250000000000002</v>
      </c>
      <c r="O1470" s="9">
        <v>3.5967689307499997</v>
      </c>
      <c r="P1470" s="9"/>
      <c r="Q1470" s="9">
        <v>4.54</v>
      </c>
      <c r="R1470" s="9">
        <v>4.7300000000000004</v>
      </c>
      <c r="S1470" s="9">
        <v>4.1449999999999996</v>
      </c>
      <c r="T1470" s="9">
        <v>4.165</v>
      </c>
      <c r="U1470" s="9">
        <v>4.1900000000000004</v>
      </c>
      <c r="V1470" s="9">
        <v>4.4000000000000004</v>
      </c>
      <c r="W1470" s="9"/>
      <c r="X1470" s="9">
        <v>4.6749999999999998</v>
      </c>
      <c r="Y1470" s="9">
        <v>4.7699999999999996</v>
      </c>
      <c r="Z1470" s="9"/>
      <c r="AA1470" s="9"/>
      <c r="AB1470" s="9"/>
      <c r="AC1470" s="9"/>
      <c r="AD1470" s="9"/>
      <c r="AE1470" s="9"/>
      <c r="AF1470" s="9"/>
    </row>
    <row r="1471" spans="1:32" x14ac:dyDescent="0.25">
      <c r="A1471" s="8">
        <f t="shared" si="35"/>
        <v>36712</v>
      </c>
      <c r="B1471" s="24">
        <f t="shared" si="31"/>
        <v>1467</v>
      </c>
      <c r="C1471" s="14" t="s">
        <v>198</v>
      </c>
      <c r="D1471" s="46">
        <v>36708</v>
      </c>
      <c r="E1471" s="9">
        <v>4.24</v>
      </c>
      <c r="F1471" s="9">
        <v>4.16</v>
      </c>
      <c r="G1471" s="9">
        <v>4.2</v>
      </c>
      <c r="H1471" s="9">
        <v>4.2649999999999997</v>
      </c>
      <c r="I1471" s="9"/>
      <c r="J1471" s="9"/>
      <c r="K1471" s="9">
        <v>4.07</v>
      </c>
      <c r="L1471" s="9">
        <v>3.96</v>
      </c>
      <c r="M1471" s="9">
        <v>3.855</v>
      </c>
      <c r="N1471" s="9">
        <v>3.875</v>
      </c>
      <c r="O1471" s="9">
        <v>3.3506313644999999</v>
      </c>
      <c r="P1471" s="9"/>
      <c r="Q1471" s="9">
        <v>4.4850000000000003</v>
      </c>
      <c r="R1471" s="9">
        <v>4.84</v>
      </c>
      <c r="S1471" s="9">
        <v>4.1399999999999997</v>
      </c>
      <c r="T1471" s="9">
        <v>4.1150000000000002</v>
      </c>
      <c r="U1471" s="9">
        <v>4.1349999999999998</v>
      </c>
      <c r="V1471" s="9">
        <v>4.2750000000000004</v>
      </c>
      <c r="W1471" s="9"/>
      <c r="X1471" s="9">
        <v>4.5750000000000002</v>
      </c>
      <c r="Y1471" s="9">
        <v>4.6449999999999996</v>
      </c>
      <c r="Z1471" s="9"/>
      <c r="AA1471" s="9"/>
      <c r="AB1471" s="9"/>
      <c r="AC1471" s="9"/>
      <c r="AD1471" s="9"/>
      <c r="AE1471" s="9"/>
      <c r="AF1471" s="9"/>
    </row>
    <row r="1472" spans="1:32" x14ac:dyDescent="0.25">
      <c r="A1472" s="8">
        <f t="shared" si="35"/>
        <v>36713</v>
      </c>
      <c r="B1472" s="24">
        <f t="shared" si="31"/>
        <v>1468</v>
      </c>
      <c r="C1472" s="14" t="s">
        <v>199</v>
      </c>
      <c r="D1472" s="46">
        <v>36708</v>
      </c>
      <c r="E1472" s="9">
        <v>4.03</v>
      </c>
      <c r="F1472" s="9">
        <v>3.94</v>
      </c>
      <c r="G1472" s="9">
        <v>3.97</v>
      </c>
      <c r="H1472" s="9">
        <v>4.0449999999999999</v>
      </c>
      <c r="I1472" s="9"/>
      <c r="J1472" s="9"/>
      <c r="K1472" s="9">
        <v>3.855</v>
      </c>
      <c r="L1472" s="9">
        <v>3.6549999999999998</v>
      </c>
      <c r="M1472" s="9">
        <v>3.5649999999999999</v>
      </c>
      <c r="N1472" s="9">
        <v>3.605</v>
      </c>
      <c r="O1472" s="9">
        <v>3.3426060849999999</v>
      </c>
      <c r="P1472" s="9"/>
      <c r="Q1472" s="9">
        <v>4.2300000000000004</v>
      </c>
      <c r="R1472" s="9">
        <v>4.5549999999999997</v>
      </c>
      <c r="S1472" s="9">
        <v>3.75</v>
      </c>
      <c r="T1472" s="9">
        <v>3.92</v>
      </c>
      <c r="U1472" s="9">
        <v>3.95</v>
      </c>
      <c r="V1472" s="9">
        <v>4.085</v>
      </c>
      <c r="W1472" s="9"/>
      <c r="X1472" s="9">
        <v>4.2949999999999999</v>
      </c>
      <c r="Y1472" s="9">
        <v>4.4000000000000004</v>
      </c>
      <c r="Z1472" s="9"/>
      <c r="AA1472" s="9"/>
      <c r="AB1472" s="9"/>
      <c r="AC1472" s="9"/>
      <c r="AD1472" s="9"/>
      <c r="AE1472" s="9"/>
      <c r="AF1472" s="9"/>
    </row>
    <row r="1473" spans="1:32" x14ac:dyDescent="0.25">
      <c r="A1473" s="8">
        <f t="shared" si="35"/>
        <v>36714</v>
      </c>
      <c r="B1473" s="24">
        <f t="shared" si="31"/>
        <v>1469</v>
      </c>
      <c r="C1473" s="14" t="s">
        <v>200</v>
      </c>
      <c r="D1473" s="46">
        <v>36708</v>
      </c>
      <c r="E1473" s="9">
        <v>3.9950000000000001</v>
      </c>
      <c r="F1473" s="9">
        <v>3.7450000000000001</v>
      </c>
      <c r="G1473" s="9">
        <v>3.85</v>
      </c>
      <c r="H1473" s="9">
        <v>3.9750000000000001</v>
      </c>
      <c r="I1473" s="9"/>
      <c r="J1473" s="9"/>
      <c r="K1473" s="9">
        <v>3.82</v>
      </c>
      <c r="L1473" s="9">
        <v>3.39</v>
      </c>
      <c r="M1473" s="9">
        <v>3.36</v>
      </c>
      <c r="N1473" s="9">
        <v>3.36</v>
      </c>
      <c r="O1473" s="9">
        <v>3.1913598080000001</v>
      </c>
      <c r="P1473" s="9"/>
      <c r="Q1473" s="9">
        <v>4.21</v>
      </c>
      <c r="R1473" s="9">
        <v>4.1349999999999998</v>
      </c>
      <c r="S1473" s="9">
        <v>3.415</v>
      </c>
      <c r="T1473" s="9">
        <v>3.8849999999999998</v>
      </c>
      <c r="U1473" s="9">
        <v>3.9049999999999998</v>
      </c>
      <c r="V1473" s="9">
        <v>4.0449999999999999</v>
      </c>
      <c r="W1473" s="9"/>
      <c r="X1473" s="9">
        <v>4.2249999999999996</v>
      </c>
      <c r="Y1473" s="9">
        <v>4.2300000000000004</v>
      </c>
      <c r="Z1473" s="9"/>
      <c r="AA1473" s="9"/>
      <c r="AB1473" s="9"/>
      <c r="AC1473" s="9"/>
      <c r="AD1473" s="9"/>
      <c r="AE1473" s="9"/>
      <c r="AF1473" s="9"/>
    </row>
    <row r="1474" spans="1:32" x14ac:dyDescent="0.25">
      <c r="A1474" s="8">
        <f t="shared" si="35"/>
        <v>36715</v>
      </c>
      <c r="B1474" s="24">
        <f t="shared" si="31"/>
        <v>1470</v>
      </c>
      <c r="C1474" s="14" t="s">
        <v>201</v>
      </c>
      <c r="D1474" s="46">
        <v>36708</v>
      </c>
      <c r="E1474" s="9">
        <v>3.9950000000000001</v>
      </c>
      <c r="F1474" s="9">
        <v>3.7450000000000001</v>
      </c>
      <c r="G1474" s="9">
        <v>3.85</v>
      </c>
      <c r="H1474" s="9">
        <v>3.9750000000000001</v>
      </c>
      <c r="I1474" s="9"/>
      <c r="J1474" s="9"/>
      <c r="K1474" s="9">
        <v>3.82</v>
      </c>
      <c r="L1474" s="9">
        <v>3.39</v>
      </c>
      <c r="M1474" s="9">
        <v>3.36</v>
      </c>
      <c r="N1474" s="9">
        <v>3.36</v>
      </c>
      <c r="O1474" s="9">
        <v>3.1913598080000001</v>
      </c>
      <c r="P1474" s="9"/>
      <c r="Q1474" s="9">
        <v>4.21</v>
      </c>
      <c r="R1474" s="9">
        <v>4.1349999999999998</v>
      </c>
      <c r="S1474" s="9">
        <v>3.415</v>
      </c>
      <c r="T1474" s="9">
        <v>3.8849999999999998</v>
      </c>
      <c r="U1474" s="9">
        <v>3.9049999999999998</v>
      </c>
      <c r="V1474" s="9">
        <v>4.0449999999999999</v>
      </c>
      <c r="W1474" s="9"/>
      <c r="X1474" s="9">
        <v>4.2249999999999996</v>
      </c>
      <c r="Y1474" s="9">
        <v>4.2300000000000004</v>
      </c>
      <c r="Z1474" s="9"/>
      <c r="AA1474" s="9"/>
      <c r="AB1474" s="9"/>
      <c r="AC1474" s="9"/>
      <c r="AD1474" s="9"/>
      <c r="AE1474" s="9"/>
      <c r="AF1474" s="9"/>
    </row>
    <row r="1475" spans="1:32" x14ac:dyDescent="0.25">
      <c r="A1475" s="8">
        <f t="shared" si="35"/>
        <v>36716</v>
      </c>
      <c r="B1475" s="24">
        <f t="shared" si="31"/>
        <v>1471</v>
      </c>
      <c r="C1475" s="14" t="s">
        <v>202</v>
      </c>
      <c r="D1475" s="46">
        <v>36708</v>
      </c>
      <c r="E1475" s="9">
        <v>3.9950000000000001</v>
      </c>
      <c r="F1475" s="9">
        <v>3.7450000000000001</v>
      </c>
      <c r="G1475" s="9">
        <v>3.85</v>
      </c>
      <c r="H1475" s="9">
        <v>3.9750000000000001</v>
      </c>
      <c r="I1475" s="9"/>
      <c r="J1475" s="9"/>
      <c r="K1475" s="9">
        <v>3.82</v>
      </c>
      <c r="L1475" s="9">
        <v>3.39</v>
      </c>
      <c r="M1475" s="9">
        <v>3.36</v>
      </c>
      <c r="N1475" s="9">
        <v>3.36</v>
      </c>
      <c r="O1475" s="9">
        <v>3.1913598080000001</v>
      </c>
      <c r="P1475" s="9"/>
      <c r="Q1475" s="9">
        <v>4.21</v>
      </c>
      <c r="R1475" s="9">
        <v>4.1349999999999998</v>
      </c>
      <c r="S1475" s="9">
        <v>3.415</v>
      </c>
      <c r="T1475" s="9">
        <v>3.8849999999999998</v>
      </c>
      <c r="U1475" s="9">
        <v>3.9049999999999998</v>
      </c>
      <c r="V1475" s="9">
        <v>4.0449999999999999</v>
      </c>
      <c r="W1475" s="9"/>
      <c r="X1475" s="9">
        <v>4.2249999999999996</v>
      </c>
      <c r="Y1475" s="9">
        <v>4.2300000000000004</v>
      </c>
      <c r="Z1475" s="9"/>
      <c r="AA1475" s="9"/>
      <c r="AB1475" s="9"/>
      <c r="AC1475" s="9"/>
      <c r="AD1475" s="9"/>
      <c r="AE1475" s="9"/>
      <c r="AF1475" s="9"/>
    </row>
    <row r="1476" spans="1:32" x14ac:dyDescent="0.25">
      <c r="A1476" s="8">
        <f t="shared" si="35"/>
        <v>36717</v>
      </c>
      <c r="B1476" s="24">
        <f t="shared" si="31"/>
        <v>1472</v>
      </c>
      <c r="C1476" s="14" t="s">
        <v>196</v>
      </c>
      <c r="D1476" s="46">
        <v>36708</v>
      </c>
      <c r="E1476" s="9">
        <v>4.18</v>
      </c>
      <c r="F1476" s="9">
        <v>4.0650000000000004</v>
      </c>
      <c r="G1476" s="9">
        <v>4.16</v>
      </c>
      <c r="H1476" s="9">
        <v>4.2149999999999999</v>
      </c>
      <c r="I1476" s="9"/>
      <c r="J1476" s="9"/>
      <c r="K1476" s="9">
        <v>4.0049999999999999</v>
      </c>
      <c r="L1476" s="9">
        <v>3.82</v>
      </c>
      <c r="M1476" s="9">
        <v>3.68</v>
      </c>
      <c r="N1476" s="9">
        <v>3.7149999999999999</v>
      </c>
      <c r="O1476" s="9">
        <v>3.4256639667499993</v>
      </c>
      <c r="P1476" s="9"/>
      <c r="Q1476" s="9">
        <v>4.3600000000000003</v>
      </c>
      <c r="R1476" s="9">
        <v>4.74</v>
      </c>
      <c r="S1476" s="9">
        <v>4.0449999999999999</v>
      </c>
      <c r="T1476" s="9">
        <v>4.07</v>
      </c>
      <c r="U1476" s="9">
        <v>4.0999999999999996</v>
      </c>
      <c r="V1476" s="9">
        <v>4.1950000000000003</v>
      </c>
      <c r="W1476" s="9"/>
      <c r="X1476" s="9">
        <v>4.4550000000000001</v>
      </c>
      <c r="Y1476" s="9">
        <v>4.4550000000000001</v>
      </c>
      <c r="Z1476" s="9"/>
      <c r="AA1476" s="9"/>
      <c r="AB1476" s="9"/>
      <c r="AC1476" s="9"/>
      <c r="AD1476" s="9"/>
      <c r="AE1476" s="9"/>
      <c r="AF1476" s="9"/>
    </row>
    <row r="1477" spans="1:32" x14ac:dyDescent="0.25">
      <c r="A1477" s="8">
        <f t="shared" si="35"/>
        <v>36718</v>
      </c>
      <c r="B1477" s="24">
        <f t="shared" si="31"/>
        <v>1473</v>
      </c>
      <c r="C1477" s="14" t="s">
        <v>197</v>
      </c>
      <c r="D1477" s="46">
        <v>36708</v>
      </c>
      <c r="E1477" s="9">
        <v>4.165</v>
      </c>
      <c r="F1477" s="9">
        <v>4.1399999999999997</v>
      </c>
      <c r="G1477" s="9">
        <v>4.1849999999999996</v>
      </c>
      <c r="H1477" s="9">
        <v>4.2300000000000004</v>
      </c>
      <c r="I1477" s="9"/>
      <c r="J1477" s="9"/>
      <c r="K1477" s="9">
        <v>4.0199999999999996</v>
      </c>
      <c r="L1477" s="9">
        <v>3.835</v>
      </c>
      <c r="M1477" s="9">
        <v>3.7650000000000001</v>
      </c>
      <c r="N1477" s="9">
        <v>3.72</v>
      </c>
      <c r="O1477" s="9">
        <v>3.3465954620000002</v>
      </c>
      <c r="P1477" s="9"/>
      <c r="Q1477" s="9">
        <v>4.3600000000000003</v>
      </c>
      <c r="R1477" s="9">
        <v>4.6900000000000004</v>
      </c>
      <c r="S1477" s="9">
        <v>4.0049999999999999</v>
      </c>
      <c r="T1477" s="9">
        <v>4.1050000000000004</v>
      </c>
      <c r="U1477" s="9">
        <v>4.12</v>
      </c>
      <c r="V1477" s="9">
        <v>4.21</v>
      </c>
      <c r="W1477" s="9"/>
      <c r="X1477" s="9">
        <v>4.4450000000000003</v>
      </c>
      <c r="Y1477" s="9">
        <v>4.43</v>
      </c>
      <c r="Z1477" s="9"/>
      <c r="AA1477" s="9"/>
      <c r="AB1477" s="9"/>
      <c r="AC1477" s="9"/>
      <c r="AD1477" s="9"/>
      <c r="AE1477" s="9"/>
      <c r="AF1477" s="9"/>
    </row>
    <row r="1478" spans="1:32" x14ac:dyDescent="0.25">
      <c r="A1478" s="8">
        <f t="shared" si="35"/>
        <v>36719</v>
      </c>
      <c r="B1478" s="24">
        <f t="shared" si="31"/>
        <v>1474</v>
      </c>
      <c r="C1478" s="14" t="s">
        <v>198</v>
      </c>
      <c r="D1478" s="46">
        <v>36708</v>
      </c>
      <c r="E1478" s="9">
        <v>4.2850000000000001</v>
      </c>
      <c r="F1478" s="9">
        <v>4.2649999999999997</v>
      </c>
      <c r="G1478" s="9">
        <v>4.3099999999999996</v>
      </c>
      <c r="H1478" s="9">
        <v>4.3449999999999998</v>
      </c>
      <c r="I1478" s="9"/>
      <c r="J1478" s="9"/>
      <c r="K1478" s="9">
        <v>4.1550000000000002</v>
      </c>
      <c r="L1478" s="9">
        <v>3.97</v>
      </c>
      <c r="M1478" s="9">
        <v>3.855</v>
      </c>
      <c r="N1478" s="9">
        <v>3.8650000000000002</v>
      </c>
      <c r="O1478" s="9">
        <v>3.4822396604999994</v>
      </c>
      <c r="P1478" s="9"/>
      <c r="Q1478" s="9">
        <v>4.4649999999999999</v>
      </c>
      <c r="R1478" s="9">
        <v>4.8049999999999997</v>
      </c>
      <c r="S1478" s="9">
        <v>4.1150000000000002</v>
      </c>
      <c r="T1478" s="9">
        <v>4.22</v>
      </c>
      <c r="U1478" s="9">
        <v>4.22</v>
      </c>
      <c r="V1478" s="9">
        <v>4.3449999999999998</v>
      </c>
      <c r="W1478" s="9"/>
      <c r="X1478" s="9">
        <v>4.5750000000000002</v>
      </c>
      <c r="Y1478" s="9">
        <v>4.55</v>
      </c>
      <c r="Z1478" s="9"/>
      <c r="AA1478" s="9"/>
      <c r="AB1478" s="9"/>
      <c r="AC1478" s="9"/>
      <c r="AD1478" s="9"/>
      <c r="AE1478" s="9"/>
      <c r="AF1478" s="9"/>
    </row>
    <row r="1479" spans="1:32" x14ac:dyDescent="0.25">
      <c r="A1479" s="8">
        <f t="shared" si="35"/>
        <v>36720</v>
      </c>
      <c r="B1479" s="24">
        <f t="shared" si="31"/>
        <v>1475</v>
      </c>
      <c r="C1479" s="14" t="s">
        <v>199</v>
      </c>
      <c r="D1479" s="46">
        <v>36708</v>
      </c>
      <c r="E1479" s="9">
        <v>4.07</v>
      </c>
      <c r="F1479" s="9">
        <v>4.0650000000000004</v>
      </c>
      <c r="G1479" s="9">
        <v>4.0949999999999998</v>
      </c>
      <c r="H1479" s="9">
        <v>4.12</v>
      </c>
      <c r="I1479" s="9"/>
      <c r="J1479" s="9"/>
      <c r="K1479" s="9">
        <v>3.9449999999999998</v>
      </c>
      <c r="L1479" s="9">
        <v>3.6949999999999998</v>
      </c>
      <c r="M1479" s="9">
        <v>3.62</v>
      </c>
      <c r="N1479" s="9">
        <v>3.59</v>
      </c>
      <c r="O1479" s="9">
        <v>3.3269539995000001</v>
      </c>
      <c r="P1479" s="9"/>
      <c r="Q1479" s="9">
        <v>4.2699999999999996</v>
      </c>
      <c r="R1479" s="9">
        <v>4.72</v>
      </c>
      <c r="S1479" s="9">
        <v>3.88</v>
      </c>
      <c r="T1479" s="9">
        <v>4.0199999999999996</v>
      </c>
      <c r="U1479" s="9">
        <v>4.0250000000000004</v>
      </c>
      <c r="V1479" s="9">
        <v>4.0999999999999996</v>
      </c>
      <c r="W1479" s="9"/>
      <c r="X1479" s="9">
        <v>4.3550000000000004</v>
      </c>
      <c r="Y1479" s="9">
        <v>4.37</v>
      </c>
      <c r="Z1479" s="9"/>
      <c r="AA1479" s="9"/>
      <c r="AB1479" s="9"/>
      <c r="AC1479" s="9"/>
      <c r="AD1479" s="9"/>
      <c r="AE1479" s="9"/>
      <c r="AF1479" s="9"/>
    </row>
    <row r="1480" spans="1:32" x14ac:dyDescent="0.25">
      <c r="A1480" s="8">
        <f t="shared" si="35"/>
        <v>36721</v>
      </c>
      <c r="B1480" s="24">
        <f t="shared" ref="B1480:B1543" si="36">B1479+1</f>
        <v>1476</v>
      </c>
      <c r="C1480" s="14" t="s">
        <v>200</v>
      </c>
      <c r="D1480" s="46">
        <v>36708</v>
      </c>
      <c r="E1480" s="9">
        <v>4.18</v>
      </c>
      <c r="F1480" s="9">
        <v>4.0750000000000002</v>
      </c>
      <c r="G1480" s="9">
        <v>4.1550000000000002</v>
      </c>
      <c r="H1480" s="9">
        <v>4.2350000000000003</v>
      </c>
      <c r="I1480" s="9"/>
      <c r="J1480" s="9"/>
      <c r="K1480" s="9">
        <v>4.0049999999999999</v>
      </c>
      <c r="L1480" s="9">
        <v>3.5350000000000001</v>
      </c>
      <c r="M1480" s="9">
        <v>3.45</v>
      </c>
      <c r="N1480" s="9">
        <v>3.51</v>
      </c>
      <c r="O1480" s="9">
        <v>3.379</v>
      </c>
      <c r="P1480" s="9"/>
      <c r="Q1480" s="9">
        <v>4.3550000000000004</v>
      </c>
      <c r="R1480" s="9">
        <v>4.6550000000000002</v>
      </c>
      <c r="S1480" s="9">
        <v>3.7</v>
      </c>
      <c r="T1480" s="9">
        <v>4.085</v>
      </c>
      <c r="U1480" s="9">
        <v>4.0949999999999998</v>
      </c>
      <c r="V1480" s="9">
        <v>4.22</v>
      </c>
      <c r="W1480" s="9"/>
      <c r="X1480" s="9">
        <v>4.4649999999999999</v>
      </c>
      <c r="Y1480" s="9">
        <v>4.46</v>
      </c>
      <c r="Z1480" s="9"/>
      <c r="AA1480" s="9"/>
      <c r="AB1480" s="9"/>
      <c r="AC1480" s="9"/>
      <c r="AD1480" s="9"/>
      <c r="AE1480" s="9"/>
      <c r="AF1480" s="9"/>
    </row>
    <row r="1481" spans="1:32" x14ac:dyDescent="0.25">
      <c r="A1481" s="8">
        <f t="shared" ref="A1481:A1496" si="37">A1480+1</f>
        <v>36722</v>
      </c>
      <c r="B1481" s="24">
        <f t="shared" si="36"/>
        <v>1477</v>
      </c>
      <c r="C1481" s="14" t="s">
        <v>201</v>
      </c>
      <c r="D1481" s="46">
        <v>36708</v>
      </c>
      <c r="E1481" s="9">
        <v>4.18</v>
      </c>
      <c r="F1481" s="9">
        <v>4.0750000000000002</v>
      </c>
      <c r="G1481" s="9">
        <v>4.1550000000000002</v>
      </c>
      <c r="H1481" s="9">
        <v>4.2350000000000003</v>
      </c>
      <c r="I1481" s="9"/>
      <c r="J1481" s="9"/>
      <c r="K1481" s="9">
        <v>4.0049999999999999</v>
      </c>
      <c r="L1481" s="9">
        <v>3.5350000000000001</v>
      </c>
      <c r="M1481" s="9">
        <v>3.45</v>
      </c>
      <c r="N1481" s="9">
        <v>3.51</v>
      </c>
      <c r="O1481" s="9">
        <v>3.379</v>
      </c>
      <c r="P1481" s="9"/>
      <c r="Q1481" s="9">
        <v>4.3550000000000004</v>
      </c>
      <c r="R1481" s="9">
        <v>4.6550000000000002</v>
      </c>
      <c r="S1481" s="9">
        <v>3.7</v>
      </c>
      <c r="T1481" s="9">
        <v>4.085</v>
      </c>
      <c r="U1481" s="9">
        <v>4.0949999999999998</v>
      </c>
      <c r="V1481" s="9">
        <v>4.22</v>
      </c>
      <c r="W1481" s="9"/>
      <c r="X1481" s="9">
        <v>4.4649999999999999</v>
      </c>
      <c r="Y1481" s="9">
        <v>4.46</v>
      </c>
      <c r="Z1481" s="9"/>
      <c r="AA1481" s="9"/>
      <c r="AB1481" s="9"/>
      <c r="AC1481" s="9"/>
      <c r="AD1481" s="9"/>
      <c r="AE1481" s="9"/>
      <c r="AF1481" s="9"/>
    </row>
    <row r="1482" spans="1:32" x14ac:dyDescent="0.25">
      <c r="A1482" s="8">
        <f t="shared" si="37"/>
        <v>36723</v>
      </c>
      <c r="B1482" s="24">
        <f t="shared" si="36"/>
        <v>1478</v>
      </c>
      <c r="C1482" s="14" t="s">
        <v>202</v>
      </c>
      <c r="D1482" s="46">
        <v>36708</v>
      </c>
      <c r="E1482" s="9">
        <v>4.18</v>
      </c>
      <c r="F1482" s="9">
        <v>4.0750000000000002</v>
      </c>
      <c r="G1482" s="9">
        <v>4.1550000000000002</v>
      </c>
      <c r="H1482" s="9">
        <v>4.2350000000000003</v>
      </c>
      <c r="I1482" s="9"/>
      <c r="J1482" s="9"/>
      <c r="K1482" s="9">
        <v>4.0049999999999999</v>
      </c>
      <c r="L1482" s="9">
        <v>3.5350000000000001</v>
      </c>
      <c r="M1482" s="9">
        <v>3.45</v>
      </c>
      <c r="N1482" s="9">
        <v>3.51</v>
      </c>
      <c r="O1482" s="9">
        <v>3.379</v>
      </c>
      <c r="P1482" s="9"/>
      <c r="Q1482" s="9">
        <v>4.3550000000000004</v>
      </c>
      <c r="R1482" s="9">
        <v>4.6550000000000002</v>
      </c>
      <c r="S1482" s="9">
        <v>3.7</v>
      </c>
      <c r="T1482" s="9">
        <v>4.085</v>
      </c>
      <c r="U1482" s="9">
        <v>4.0949999999999998</v>
      </c>
      <c r="V1482" s="9">
        <v>4.22</v>
      </c>
      <c r="W1482" s="9"/>
      <c r="X1482" s="9">
        <v>4.4649999999999999</v>
      </c>
      <c r="Y1482" s="9">
        <v>4.46</v>
      </c>
      <c r="Z1482" s="9"/>
      <c r="AA1482" s="9"/>
      <c r="AB1482" s="9"/>
      <c r="AC1482" s="9"/>
      <c r="AD1482" s="9"/>
      <c r="AE1482" s="9"/>
      <c r="AF1482" s="9"/>
    </row>
    <row r="1483" spans="1:32" x14ac:dyDescent="0.25">
      <c r="A1483" s="8">
        <f t="shared" si="37"/>
        <v>36724</v>
      </c>
      <c r="B1483" s="24">
        <f t="shared" si="36"/>
        <v>1479</v>
      </c>
      <c r="C1483" s="14" t="s">
        <v>196</v>
      </c>
      <c r="D1483" s="46">
        <v>36708</v>
      </c>
      <c r="E1483" s="9">
        <v>4.1349999999999998</v>
      </c>
      <c r="F1483" s="9">
        <v>4.12</v>
      </c>
      <c r="G1483" s="9">
        <v>4.1399999999999997</v>
      </c>
      <c r="H1483" s="9">
        <v>4.1749999999999998</v>
      </c>
      <c r="I1483" s="9"/>
      <c r="J1483" s="9"/>
      <c r="K1483" s="9">
        <v>3.98</v>
      </c>
      <c r="L1483" s="9">
        <v>3.73</v>
      </c>
      <c r="M1483" s="9">
        <v>3.4950000000000001</v>
      </c>
      <c r="N1483" s="9">
        <v>3.4449999999999998</v>
      </c>
      <c r="O1483" s="9">
        <v>3.1587422674999996</v>
      </c>
      <c r="P1483" s="9"/>
      <c r="Q1483" s="9">
        <v>4.335</v>
      </c>
      <c r="R1483" s="9">
        <v>4.7050000000000001</v>
      </c>
      <c r="S1483" s="9">
        <v>3.92</v>
      </c>
      <c r="T1483" s="9">
        <v>4.0250000000000004</v>
      </c>
      <c r="U1483" s="9">
        <v>4.04</v>
      </c>
      <c r="V1483" s="9">
        <v>4.1550000000000002</v>
      </c>
      <c r="W1483" s="9"/>
      <c r="X1483" s="9">
        <v>4.4649999999999999</v>
      </c>
      <c r="Y1483" s="9">
        <v>4.46</v>
      </c>
      <c r="Z1483" s="9"/>
      <c r="AA1483" s="9"/>
      <c r="AB1483" s="9"/>
      <c r="AC1483" s="9"/>
      <c r="AD1483" s="9"/>
      <c r="AE1483" s="9"/>
      <c r="AF1483" s="9"/>
    </row>
    <row r="1484" spans="1:32" x14ac:dyDescent="0.25">
      <c r="A1484" s="8">
        <f t="shared" si="37"/>
        <v>36725</v>
      </c>
      <c r="B1484" s="24">
        <f t="shared" si="36"/>
        <v>1480</v>
      </c>
      <c r="C1484" s="14" t="s">
        <v>197</v>
      </c>
      <c r="D1484" s="46">
        <v>36708</v>
      </c>
      <c r="E1484" s="9">
        <v>3.99</v>
      </c>
      <c r="F1484" s="9">
        <v>3.95</v>
      </c>
      <c r="G1484" s="9">
        <v>3.98</v>
      </c>
      <c r="H1484" s="9">
        <v>4.01</v>
      </c>
      <c r="I1484" s="9"/>
      <c r="J1484" s="9"/>
      <c r="K1484" s="9">
        <v>3.83</v>
      </c>
      <c r="L1484" s="9">
        <v>3.6349999999999998</v>
      </c>
      <c r="M1484" s="9">
        <v>3.2549999999999999</v>
      </c>
      <c r="N1484" s="9">
        <v>3.24</v>
      </c>
      <c r="O1484" s="9">
        <v>3.0289999999999999</v>
      </c>
      <c r="P1484" s="9"/>
      <c r="Q1484" s="9">
        <v>4.16</v>
      </c>
      <c r="R1484" s="9">
        <v>4.6749999999999998</v>
      </c>
      <c r="S1484" s="9">
        <v>3.7250000000000001</v>
      </c>
      <c r="T1484" s="9">
        <v>3.875</v>
      </c>
      <c r="U1484" s="9">
        <v>3.88</v>
      </c>
      <c r="V1484" s="9">
        <v>4.0149999999999997</v>
      </c>
      <c r="W1484" s="9"/>
      <c r="X1484" s="9">
        <v>4.2850000000000001</v>
      </c>
      <c r="Y1484" s="9">
        <v>4.2649999999999997</v>
      </c>
      <c r="Z1484" s="9"/>
      <c r="AA1484" s="9"/>
      <c r="AB1484" s="9"/>
      <c r="AC1484" s="9"/>
      <c r="AD1484" s="9"/>
      <c r="AE1484" s="9"/>
      <c r="AF1484" s="9"/>
    </row>
    <row r="1485" spans="1:32" x14ac:dyDescent="0.25">
      <c r="A1485" s="8">
        <f t="shared" si="37"/>
        <v>36726</v>
      </c>
      <c r="B1485" s="24">
        <f t="shared" si="36"/>
        <v>1481</v>
      </c>
      <c r="C1485" s="14" t="s">
        <v>198</v>
      </c>
      <c r="D1485" s="46">
        <v>36708</v>
      </c>
      <c r="E1485" s="9">
        <v>4.0650000000000004</v>
      </c>
      <c r="F1485" s="9">
        <v>4.04</v>
      </c>
      <c r="G1485" s="9">
        <v>4.0750000000000002</v>
      </c>
      <c r="H1485" s="9">
        <v>4.1100000000000003</v>
      </c>
      <c r="I1485" s="9"/>
      <c r="J1485" s="9"/>
      <c r="K1485" s="9">
        <v>3.92</v>
      </c>
      <c r="L1485" s="9">
        <v>3.7250000000000001</v>
      </c>
      <c r="M1485" s="9">
        <v>3.3</v>
      </c>
      <c r="N1485" s="9">
        <v>3.3050000000000002</v>
      </c>
      <c r="O1485" s="9">
        <v>3.1704395799999996</v>
      </c>
      <c r="P1485" s="9"/>
      <c r="Q1485" s="9">
        <v>4.25</v>
      </c>
      <c r="R1485" s="9">
        <v>4.76</v>
      </c>
      <c r="S1485" s="9">
        <v>3.99</v>
      </c>
      <c r="T1485" s="9">
        <v>3.97</v>
      </c>
      <c r="U1485" s="9">
        <v>3.98</v>
      </c>
      <c r="V1485" s="9">
        <v>4.0999999999999996</v>
      </c>
      <c r="W1485" s="9"/>
      <c r="X1485" s="9">
        <v>4.34</v>
      </c>
      <c r="Y1485" s="9">
        <v>4.3449999999999998</v>
      </c>
      <c r="Z1485" s="9"/>
      <c r="AA1485" s="9"/>
      <c r="AB1485" s="9"/>
      <c r="AC1485" s="9"/>
      <c r="AD1485" s="9"/>
      <c r="AE1485" s="9"/>
      <c r="AF1485" s="9"/>
    </row>
    <row r="1486" spans="1:32" x14ac:dyDescent="0.25">
      <c r="A1486" s="8">
        <f t="shared" si="37"/>
        <v>36727</v>
      </c>
      <c r="B1486" s="24">
        <f t="shared" si="36"/>
        <v>1482</v>
      </c>
      <c r="C1486" s="14" t="s">
        <v>199</v>
      </c>
      <c r="D1486" s="46">
        <v>36708</v>
      </c>
      <c r="E1486" s="9">
        <v>3.8650000000000002</v>
      </c>
      <c r="F1486" s="9">
        <v>3.9049999999999998</v>
      </c>
      <c r="G1486" s="9">
        <v>3.95</v>
      </c>
      <c r="H1486" s="9">
        <v>3.93</v>
      </c>
      <c r="I1486" s="9"/>
      <c r="J1486" s="9"/>
      <c r="K1486" s="9">
        <v>3.7549999999999999</v>
      </c>
      <c r="L1486" s="9">
        <v>3.6150000000000002</v>
      </c>
      <c r="M1486" s="9">
        <v>3.2149999999999999</v>
      </c>
      <c r="N1486" s="9">
        <v>3.19</v>
      </c>
      <c r="O1486" s="9">
        <v>3.0366747584999998</v>
      </c>
      <c r="P1486" s="9"/>
      <c r="Q1486" s="9">
        <v>4.0350000000000001</v>
      </c>
      <c r="R1486" s="9">
        <v>4.625</v>
      </c>
      <c r="S1486" s="9">
        <v>4.0250000000000004</v>
      </c>
      <c r="T1486" s="9">
        <v>3.8050000000000002</v>
      </c>
      <c r="U1486" s="9">
        <v>3.82</v>
      </c>
      <c r="V1486" s="9">
        <v>3.91</v>
      </c>
      <c r="W1486" s="9"/>
      <c r="X1486" s="9">
        <v>4.165</v>
      </c>
      <c r="Y1486" s="9">
        <v>4.165</v>
      </c>
      <c r="Z1486" s="9"/>
      <c r="AA1486" s="9"/>
      <c r="AB1486" s="9"/>
      <c r="AC1486" s="9"/>
      <c r="AD1486" s="9"/>
      <c r="AE1486" s="9"/>
      <c r="AF1486" s="9"/>
    </row>
    <row r="1487" spans="1:32" x14ac:dyDescent="0.25">
      <c r="A1487" s="8">
        <f t="shared" si="37"/>
        <v>36728</v>
      </c>
      <c r="B1487" s="24">
        <f t="shared" si="36"/>
        <v>1483</v>
      </c>
      <c r="C1487" s="14" t="s">
        <v>200</v>
      </c>
      <c r="D1487" s="46">
        <v>36708</v>
      </c>
      <c r="E1487" s="9">
        <v>3.88</v>
      </c>
      <c r="F1487" s="9">
        <v>3.9249999999999998</v>
      </c>
      <c r="G1487" s="9">
        <v>3.97</v>
      </c>
      <c r="H1487" s="9">
        <v>3.97</v>
      </c>
      <c r="I1487" s="9"/>
      <c r="J1487" s="9"/>
      <c r="K1487" s="9">
        <v>3.7549999999999999</v>
      </c>
      <c r="L1487" s="9">
        <v>3.4950000000000001</v>
      </c>
      <c r="M1487" s="9">
        <v>3.23</v>
      </c>
      <c r="N1487" s="9">
        <v>3.22</v>
      </c>
      <c r="O1487" s="9">
        <v>3.0434820404999994</v>
      </c>
      <c r="P1487" s="9"/>
      <c r="Q1487" s="9">
        <v>4.0350000000000001</v>
      </c>
      <c r="R1487" s="9">
        <v>4.62</v>
      </c>
      <c r="S1487" s="9">
        <v>4.03</v>
      </c>
      <c r="T1487" s="9">
        <v>3.8149999999999999</v>
      </c>
      <c r="U1487" s="9">
        <v>3.83</v>
      </c>
      <c r="V1487" s="9">
        <v>3.9249999999999998</v>
      </c>
      <c r="W1487" s="9"/>
      <c r="X1487" s="9">
        <v>4.1399999999999997</v>
      </c>
      <c r="Y1487" s="9">
        <v>4.125</v>
      </c>
      <c r="Z1487" s="9"/>
      <c r="AA1487" s="9"/>
      <c r="AB1487" s="9"/>
      <c r="AC1487" s="9"/>
      <c r="AD1487" s="9"/>
      <c r="AE1487" s="9"/>
      <c r="AF1487" s="9"/>
    </row>
    <row r="1488" spans="1:32" x14ac:dyDescent="0.25">
      <c r="A1488" s="8">
        <f t="shared" si="37"/>
        <v>36729</v>
      </c>
      <c r="B1488" s="24">
        <f t="shared" si="36"/>
        <v>1484</v>
      </c>
      <c r="C1488" s="14" t="s">
        <v>201</v>
      </c>
      <c r="D1488" s="46">
        <v>36708</v>
      </c>
      <c r="E1488" s="9">
        <v>3.88</v>
      </c>
      <c r="F1488" s="9">
        <v>3.9249999999999998</v>
      </c>
      <c r="G1488" s="9">
        <v>3.97</v>
      </c>
      <c r="H1488" s="9">
        <v>3.97</v>
      </c>
      <c r="I1488" s="9"/>
      <c r="J1488" s="9"/>
      <c r="K1488" s="9">
        <v>3.7549999999999999</v>
      </c>
      <c r="L1488" s="9">
        <v>3.4950000000000001</v>
      </c>
      <c r="M1488" s="9">
        <v>3.23</v>
      </c>
      <c r="N1488" s="9">
        <v>3.22</v>
      </c>
      <c r="O1488" s="9">
        <v>3.0434820404999994</v>
      </c>
      <c r="P1488" s="9"/>
      <c r="Q1488" s="9">
        <v>4.0350000000000001</v>
      </c>
      <c r="R1488" s="9">
        <v>4.62</v>
      </c>
      <c r="S1488" s="9">
        <v>4.03</v>
      </c>
      <c r="T1488" s="9">
        <v>3.8149999999999999</v>
      </c>
      <c r="U1488" s="9">
        <v>3.83</v>
      </c>
      <c r="V1488" s="9">
        <v>3.9249999999999998</v>
      </c>
      <c r="W1488" s="9"/>
      <c r="X1488" s="9">
        <v>4.1399999999999997</v>
      </c>
      <c r="Y1488" s="9">
        <v>4.125</v>
      </c>
      <c r="Z1488" s="9"/>
      <c r="AA1488" s="9"/>
      <c r="AB1488" s="9"/>
      <c r="AC1488" s="9"/>
      <c r="AD1488" s="9"/>
      <c r="AE1488" s="9"/>
      <c r="AF1488" s="9"/>
    </row>
    <row r="1489" spans="1:32" x14ac:dyDescent="0.25">
      <c r="A1489" s="8">
        <f t="shared" si="37"/>
        <v>36730</v>
      </c>
      <c r="B1489" s="24">
        <f t="shared" si="36"/>
        <v>1485</v>
      </c>
      <c r="C1489" s="14" t="s">
        <v>202</v>
      </c>
      <c r="D1489" s="46">
        <v>36708</v>
      </c>
      <c r="E1489" s="9">
        <v>3.88</v>
      </c>
      <c r="F1489" s="9">
        <v>3.9249999999999998</v>
      </c>
      <c r="G1489" s="9">
        <v>3.97</v>
      </c>
      <c r="H1489" s="9">
        <v>3.97</v>
      </c>
      <c r="I1489" s="9"/>
      <c r="J1489" s="9"/>
      <c r="K1489" s="9">
        <v>3.7549999999999999</v>
      </c>
      <c r="L1489" s="9">
        <v>3.4950000000000001</v>
      </c>
      <c r="M1489" s="9">
        <v>3.23</v>
      </c>
      <c r="N1489" s="9">
        <v>3.22</v>
      </c>
      <c r="O1489" s="9">
        <v>3.0434820404999994</v>
      </c>
      <c r="P1489" s="9"/>
      <c r="Q1489" s="9">
        <v>4.0350000000000001</v>
      </c>
      <c r="R1489" s="9">
        <v>4.62</v>
      </c>
      <c r="S1489" s="9">
        <v>4.03</v>
      </c>
      <c r="T1489" s="9">
        <v>3.8149999999999999</v>
      </c>
      <c r="U1489" s="9">
        <v>3.83</v>
      </c>
      <c r="V1489" s="9">
        <v>3.9249999999999998</v>
      </c>
      <c r="W1489" s="9"/>
      <c r="X1489" s="9">
        <v>4.1399999999999997</v>
      </c>
      <c r="Y1489" s="9">
        <v>4.125</v>
      </c>
      <c r="Z1489" s="9"/>
      <c r="AA1489" s="9"/>
      <c r="AB1489" s="9"/>
      <c r="AC1489" s="9"/>
      <c r="AD1489" s="9"/>
      <c r="AE1489" s="9"/>
      <c r="AF1489" s="9"/>
    </row>
    <row r="1490" spans="1:32" x14ac:dyDescent="0.25">
      <c r="A1490" s="8">
        <f t="shared" si="37"/>
        <v>36731</v>
      </c>
      <c r="B1490" s="24">
        <f t="shared" si="36"/>
        <v>1486</v>
      </c>
      <c r="C1490" s="14" t="s">
        <v>196</v>
      </c>
      <c r="D1490" s="46">
        <v>36708</v>
      </c>
      <c r="E1490" s="9">
        <v>3.74</v>
      </c>
      <c r="F1490" s="9">
        <v>3.8</v>
      </c>
      <c r="G1490" s="9">
        <v>3.8</v>
      </c>
      <c r="H1490" s="9">
        <v>3.7949999999999999</v>
      </c>
      <c r="I1490" s="9"/>
      <c r="J1490" s="9"/>
      <c r="K1490" s="9">
        <v>3.6</v>
      </c>
      <c r="L1490" s="9">
        <v>3.5750000000000002</v>
      </c>
      <c r="M1490" s="9">
        <v>3.02</v>
      </c>
      <c r="N1490" s="9">
        <v>2.96</v>
      </c>
      <c r="O1490" s="9">
        <v>2.8070526897499994</v>
      </c>
      <c r="P1490" s="9"/>
      <c r="Q1490" s="9">
        <v>3.88</v>
      </c>
      <c r="R1490" s="9">
        <v>4.625</v>
      </c>
      <c r="S1490" s="9">
        <v>4.04</v>
      </c>
      <c r="T1490" s="9">
        <v>3.67</v>
      </c>
      <c r="U1490" s="9">
        <v>3.69</v>
      </c>
      <c r="V1490" s="9">
        <v>3.7749999999999999</v>
      </c>
      <c r="W1490" s="9"/>
      <c r="X1490" s="9">
        <v>3.97</v>
      </c>
      <c r="Y1490" s="9">
        <v>3.9550000000000001</v>
      </c>
      <c r="Z1490" s="9"/>
      <c r="AA1490" s="9"/>
      <c r="AB1490" s="9"/>
      <c r="AC1490" s="9"/>
      <c r="AD1490" s="9"/>
      <c r="AE1490" s="9"/>
      <c r="AF1490" s="9"/>
    </row>
    <row r="1491" spans="1:32" x14ac:dyDescent="0.25">
      <c r="A1491" s="8">
        <f t="shared" si="37"/>
        <v>36732</v>
      </c>
      <c r="B1491" s="24">
        <f t="shared" si="36"/>
        <v>1487</v>
      </c>
      <c r="C1491" s="14" t="s">
        <v>197</v>
      </c>
      <c r="D1491" s="46">
        <v>36708</v>
      </c>
      <c r="E1491" s="9">
        <v>3.6349999999999998</v>
      </c>
      <c r="F1491" s="9">
        <v>3.7</v>
      </c>
      <c r="G1491" s="9">
        <v>3.7050000000000001</v>
      </c>
      <c r="H1491" s="9">
        <v>3.7050000000000001</v>
      </c>
      <c r="I1491" s="9"/>
      <c r="J1491" s="9"/>
      <c r="K1491" s="9">
        <v>3.49</v>
      </c>
      <c r="L1491" s="9">
        <v>3.4750000000000001</v>
      </c>
      <c r="M1491" s="9">
        <v>2.96</v>
      </c>
      <c r="N1491" s="9">
        <v>2.9</v>
      </c>
      <c r="O1491" s="9">
        <v>2.9231380849999997</v>
      </c>
      <c r="P1491" s="9"/>
      <c r="Q1491" s="9">
        <v>3.7549999999999999</v>
      </c>
      <c r="R1491" s="9">
        <v>4.53</v>
      </c>
      <c r="S1491" s="9">
        <v>3.9750000000000001</v>
      </c>
      <c r="T1491" s="9">
        <v>3.57</v>
      </c>
      <c r="U1491" s="9">
        <v>3.58</v>
      </c>
      <c r="V1491" s="9">
        <v>3.67</v>
      </c>
      <c r="W1491" s="9"/>
      <c r="X1491" s="9">
        <v>3.86</v>
      </c>
      <c r="Y1491" s="9">
        <v>3.8650000000000002</v>
      </c>
      <c r="Z1491" s="9"/>
      <c r="AA1491" s="9"/>
      <c r="AB1491" s="9"/>
      <c r="AC1491" s="9"/>
      <c r="AD1491" s="9"/>
      <c r="AE1491" s="9"/>
      <c r="AF1491" s="9"/>
    </row>
    <row r="1492" spans="1:32" x14ac:dyDescent="0.25">
      <c r="A1492" s="8">
        <f t="shared" si="37"/>
        <v>36733</v>
      </c>
      <c r="B1492" s="24">
        <f t="shared" si="36"/>
        <v>1488</v>
      </c>
      <c r="C1492" s="14" t="s">
        <v>198</v>
      </c>
      <c r="D1492" s="46">
        <v>36708</v>
      </c>
      <c r="E1492" s="9">
        <v>3.58</v>
      </c>
      <c r="F1492" s="9">
        <v>3.7050000000000001</v>
      </c>
      <c r="G1492" s="9">
        <v>3.6949999999999998</v>
      </c>
      <c r="H1492" s="9">
        <v>3.665</v>
      </c>
      <c r="I1492" s="9"/>
      <c r="J1492" s="9"/>
      <c r="K1492" s="9">
        <v>3.47</v>
      </c>
      <c r="L1492" s="9">
        <v>3.46</v>
      </c>
      <c r="M1492" s="9">
        <v>2.92</v>
      </c>
      <c r="N1492" s="9">
        <v>2.88</v>
      </c>
      <c r="O1492" s="9">
        <v>2.9135882249999994</v>
      </c>
      <c r="P1492" s="9"/>
      <c r="Q1492" s="9">
        <v>3.71</v>
      </c>
      <c r="R1492" s="9">
        <v>4.53</v>
      </c>
      <c r="S1492" s="9">
        <v>3.9849999999999999</v>
      </c>
      <c r="T1492" s="9">
        <v>3.55</v>
      </c>
      <c r="U1492" s="9">
        <v>3.57</v>
      </c>
      <c r="V1492" s="9">
        <v>3.65</v>
      </c>
      <c r="W1492" s="9"/>
      <c r="X1492" s="9">
        <v>3.86</v>
      </c>
      <c r="Y1492" s="9">
        <v>3.8849999999999998</v>
      </c>
      <c r="Z1492" s="9"/>
      <c r="AA1492" s="9"/>
      <c r="AB1492" s="9"/>
      <c r="AC1492" s="9"/>
      <c r="AD1492" s="9"/>
      <c r="AE1492" s="9"/>
      <c r="AF1492" s="9"/>
    </row>
    <row r="1493" spans="1:32" x14ac:dyDescent="0.25">
      <c r="A1493" s="8">
        <f t="shared" si="37"/>
        <v>36734</v>
      </c>
      <c r="B1493" s="24">
        <f t="shared" si="36"/>
        <v>1489</v>
      </c>
      <c r="C1493" s="14" t="s">
        <v>199</v>
      </c>
      <c r="D1493" s="46">
        <v>36708</v>
      </c>
      <c r="E1493" s="9">
        <v>3.7549999999999999</v>
      </c>
      <c r="F1493" s="9">
        <v>3.855</v>
      </c>
      <c r="G1493" s="9">
        <v>3.86</v>
      </c>
      <c r="H1493" s="9">
        <v>3.8450000000000002</v>
      </c>
      <c r="I1493" s="9"/>
      <c r="J1493" s="9"/>
      <c r="K1493" s="9">
        <v>3.645</v>
      </c>
      <c r="L1493" s="9">
        <v>3.53</v>
      </c>
      <c r="M1493" s="9">
        <v>3.09</v>
      </c>
      <c r="N1493" s="9">
        <v>3.085</v>
      </c>
      <c r="O1493" s="9">
        <v>3.0367145847499999</v>
      </c>
      <c r="P1493" s="9"/>
      <c r="Q1493" s="9">
        <v>3.92</v>
      </c>
      <c r="R1493" s="9">
        <v>4.62</v>
      </c>
      <c r="S1493" s="9">
        <v>4.0549999999999997</v>
      </c>
      <c r="T1493" s="9">
        <v>3.7250000000000001</v>
      </c>
      <c r="U1493" s="9">
        <v>3.74</v>
      </c>
      <c r="V1493" s="9">
        <v>3.82</v>
      </c>
      <c r="W1493" s="9"/>
      <c r="X1493" s="9">
        <v>4.04</v>
      </c>
      <c r="Y1493" s="9">
        <v>4.0350000000000001</v>
      </c>
      <c r="Z1493" s="9"/>
      <c r="AA1493" s="9"/>
      <c r="AB1493" s="9"/>
      <c r="AC1493" s="9"/>
      <c r="AD1493" s="9"/>
      <c r="AE1493" s="9"/>
      <c r="AF1493" s="9"/>
    </row>
    <row r="1494" spans="1:32" x14ac:dyDescent="0.25">
      <c r="A1494" s="8">
        <f t="shared" si="37"/>
        <v>36735</v>
      </c>
      <c r="B1494" s="24">
        <f t="shared" si="36"/>
        <v>1490</v>
      </c>
      <c r="C1494" s="14" t="s">
        <v>200</v>
      </c>
      <c r="D1494" s="46">
        <v>36708</v>
      </c>
      <c r="E1494" s="9">
        <v>3.8849999999999998</v>
      </c>
      <c r="F1494" s="9">
        <v>3.9049999999999998</v>
      </c>
      <c r="G1494" s="9">
        <v>3.89</v>
      </c>
      <c r="H1494" s="9">
        <v>3.93</v>
      </c>
      <c r="I1494" s="9"/>
      <c r="J1494" s="9"/>
      <c r="K1494" s="9">
        <v>3.7749999999999999</v>
      </c>
      <c r="L1494" s="9">
        <v>3.5049999999999999</v>
      </c>
      <c r="M1494" s="9">
        <v>3.1549999999999998</v>
      </c>
      <c r="N1494" s="9">
        <v>3.1150000000000002</v>
      </c>
      <c r="O1494" s="9">
        <v>3.0594572197499996</v>
      </c>
      <c r="P1494" s="9"/>
      <c r="Q1494" s="9">
        <v>4.09</v>
      </c>
      <c r="R1494" s="9">
        <v>4.6050000000000004</v>
      </c>
      <c r="S1494" s="9">
        <v>4.09</v>
      </c>
      <c r="T1494" s="9">
        <v>3.8450000000000002</v>
      </c>
      <c r="U1494" s="9">
        <v>3.855</v>
      </c>
      <c r="V1494" s="9">
        <v>3.9550000000000001</v>
      </c>
      <c r="W1494" s="9"/>
      <c r="X1494" s="9">
        <v>4.1500000000000004</v>
      </c>
      <c r="Y1494" s="9">
        <v>4.1500000000000004</v>
      </c>
      <c r="Z1494" s="9"/>
      <c r="AA1494" s="9"/>
      <c r="AB1494" s="9"/>
      <c r="AC1494" s="9"/>
      <c r="AD1494" s="9"/>
      <c r="AE1494" s="9"/>
      <c r="AF1494" s="9"/>
    </row>
    <row r="1495" spans="1:32" x14ac:dyDescent="0.25">
      <c r="A1495" s="8">
        <f t="shared" si="37"/>
        <v>36736</v>
      </c>
      <c r="B1495" s="24">
        <f t="shared" si="36"/>
        <v>1491</v>
      </c>
      <c r="C1495" s="14" t="s">
        <v>201</v>
      </c>
      <c r="D1495" s="46">
        <v>36708</v>
      </c>
      <c r="E1495" s="9">
        <v>3.8849999999999998</v>
      </c>
      <c r="F1495" s="9">
        <v>3.9049999999999998</v>
      </c>
      <c r="G1495" s="9">
        <v>3.89</v>
      </c>
      <c r="H1495" s="9">
        <v>3.93</v>
      </c>
      <c r="I1495" s="9"/>
      <c r="J1495" s="9"/>
      <c r="K1495" s="9">
        <v>3.7749999999999999</v>
      </c>
      <c r="L1495" s="9">
        <v>3.5049999999999999</v>
      </c>
      <c r="M1495" s="9">
        <v>3.1549999999999998</v>
      </c>
      <c r="N1495" s="9">
        <v>3.1150000000000002</v>
      </c>
      <c r="O1495" s="9">
        <v>3.0594572197499996</v>
      </c>
      <c r="P1495" s="9"/>
      <c r="Q1495" s="9">
        <v>4.09</v>
      </c>
      <c r="R1495" s="9">
        <v>4.6050000000000004</v>
      </c>
      <c r="S1495" s="9">
        <v>4.09</v>
      </c>
      <c r="T1495" s="9">
        <v>3.8450000000000002</v>
      </c>
      <c r="U1495" s="9">
        <v>3.855</v>
      </c>
      <c r="V1495" s="9">
        <v>3.9550000000000001</v>
      </c>
      <c r="W1495" s="9"/>
      <c r="X1495" s="9">
        <v>4.1500000000000004</v>
      </c>
      <c r="Y1495" s="9">
        <v>4.1500000000000004</v>
      </c>
      <c r="Z1495" s="9"/>
      <c r="AA1495" s="9"/>
      <c r="AB1495" s="9"/>
      <c r="AC1495" s="9"/>
      <c r="AD1495" s="9"/>
      <c r="AE1495" s="9"/>
      <c r="AF1495" s="9"/>
    </row>
    <row r="1496" spans="1:32" x14ac:dyDescent="0.25">
      <c r="A1496" s="8">
        <f t="shared" si="37"/>
        <v>36737</v>
      </c>
      <c r="B1496" s="24">
        <f t="shared" si="36"/>
        <v>1492</v>
      </c>
      <c r="C1496" s="14" t="s">
        <v>202</v>
      </c>
      <c r="D1496" s="46">
        <v>36708</v>
      </c>
      <c r="E1496" s="9">
        <v>3.8849999999999998</v>
      </c>
      <c r="F1496" s="9">
        <v>3.9049999999999998</v>
      </c>
      <c r="G1496" s="9">
        <v>3.89</v>
      </c>
      <c r="H1496" s="9">
        <v>3.93</v>
      </c>
      <c r="I1496" s="9"/>
      <c r="J1496" s="9"/>
      <c r="K1496" s="9">
        <v>3.7749999999999999</v>
      </c>
      <c r="L1496" s="9">
        <v>3.5049999999999999</v>
      </c>
      <c r="M1496" s="9">
        <v>3.1549999999999998</v>
      </c>
      <c r="N1496" s="9">
        <v>3.1150000000000002</v>
      </c>
      <c r="O1496" s="9">
        <v>3.0594572197499996</v>
      </c>
      <c r="P1496" s="9"/>
      <c r="Q1496" s="9">
        <v>4.09</v>
      </c>
      <c r="R1496" s="9">
        <v>4.6050000000000004</v>
      </c>
      <c r="S1496" s="9">
        <v>4.09</v>
      </c>
      <c r="T1496" s="9">
        <v>3.8450000000000002</v>
      </c>
      <c r="U1496" s="9">
        <v>3.855</v>
      </c>
      <c r="V1496" s="9">
        <v>3.9550000000000001</v>
      </c>
      <c r="W1496" s="9"/>
      <c r="X1496" s="9">
        <v>4.1500000000000004</v>
      </c>
      <c r="Y1496" s="9">
        <v>4.1500000000000004</v>
      </c>
      <c r="Z1496" s="9"/>
      <c r="AA1496" s="9"/>
      <c r="AB1496" s="9"/>
      <c r="AC1496" s="9"/>
      <c r="AD1496" s="9"/>
      <c r="AE1496" s="9"/>
      <c r="AF1496" s="9"/>
    </row>
    <row r="1497" spans="1:32" x14ac:dyDescent="0.25">
      <c r="A1497" s="8">
        <f t="shared" ref="A1497:A1512" si="38">A1496+1</f>
        <v>36738</v>
      </c>
      <c r="B1497" s="24">
        <f t="shared" si="36"/>
        <v>1493</v>
      </c>
      <c r="C1497" s="14" t="s">
        <v>196</v>
      </c>
      <c r="D1497" s="46">
        <v>36708</v>
      </c>
      <c r="E1497" s="9">
        <v>3.76</v>
      </c>
      <c r="F1497" s="9">
        <v>3.7549999999999999</v>
      </c>
      <c r="G1497" s="9">
        <v>3.76</v>
      </c>
      <c r="H1497" s="9">
        <v>3.81</v>
      </c>
      <c r="I1497" s="9"/>
      <c r="J1497" s="9"/>
      <c r="K1497" s="9">
        <v>3.6749999999999998</v>
      </c>
      <c r="L1497" s="9">
        <v>3.5150000000000001</v>
      </c>
      <c r="M1497" s="9">
        <v>3.0750000000000002</v>
      </c>
      <c r="N1497" s="9">
        <v>3.0150000000000001</v>
      </c>
      <c r="O1497" s="9">
        <v>2.9884442729999994</v>
      </c>
      <c r="P1497" s="9"/>
      <c r="Q1497" s="9">
        <v>3.95</v>
      </c>
      <c r="R1497" s="9">
        <v>4.6150000000000002</v>
      </c>
      <c r="S1497" s="9">
        <v>3.8450000000000002</v>
      </c>
      <c r="T1497" s="9">
        <v>3.72</v>
      </c>
      <c r="U1497" s="9">
        <v>3.72</v>
      </c>
      <c r="V1497" s="9">
        <v>3.855</v>
      </c>
      <c r="W1497" s="9"/>
      <c r="X1497" s="9">
        <v>4.05</v>
      </c>
      <c r="Y1497" s="9">
        <v>4.17</v>
      </c>
      <c r="Z1497" s="9"/>
      <c r="AA1497" s="9"/>
      <c r="AB1497" s="9"/>
      <c r="AC1497" s="9"/>
      <c r="AD1497" s="9"/>
      <c r="AE1497" s="9"/>
      <c r="AF1497" s="9"/>
    </row>
    <row r="1498" spans="1:32" x14ac:dyDescent="0.25">
      <c r="A1498" s="8">
        <f t="shared" si="38"/>
        <v>36739</v>
      </c>
      <c r="B1498" s="24">
        <f t="shared" si="36"/>
        <v>1494</v>
      </c>
      <c r="C1498" s="14" t="s">
        <v>197</v>
      </c>
      <c r="D1498" s="46">
        <v>36739</v>
      </c>
      <c r="E1498" s="9">
        <v>3.74</v>
      </c>
      <c r="F1498" s="9">
        <v>3.76</v>
      </c>
      <c r="G1498" s="9">
        <v>3.78</v>
      </c>
      <c r="H1498" s="9">
        <v>3.82</v>
      </c>
      <c r="I1498" s="9"/>
      <c r="J1498" s="9"/>
      <c r="K1498" s="9">
        <v>3.6850000000000001</v>
      </c>
      <c r="L1498" s="9">
        <v>3.4950000000000001</v>
      </c>
      <c r="M1498" s="9">
        <v>3.03</v>
      </c>
      <c r="N1498" s="9">
        <v>3</v>
      </c>
      <c r="O1498" s="9">
        <v>3.0356332624999998</v>
      </c>
      <c r="P1498" s="9"/>
      <c r="Q1498" s="9">
        <v>3.9649999999999999</v>
      </c>
      <c r="R1498" s="9">
        <v>4.5350000000000001</v>
      </c>
      <c r="S1498" s="9">
        <v>3.7</v>
      </c>
      <c r="T1498" s="9">
        <v>3.7149999999999999</v>
      </c>
      <c r="U1498" s="9">
        <v>3.7250000000000001</v>
      </c>
      <c r="V1498" s="9">
        <v>3.8650000000000002</v>
      </c>
      <c r="W1498" s="9"/>
      <c r="X1498" s="9">
        <v>4.0549999999999997</v>
      </c>
      <c r="Y1498" s="9">
        <v>4.1050000000000004</v>
      </c>
      <c r="Z1498" s="9"/>
      <c r="AA1498" s="9"/>
      <c r="AB1498" s="9"/>
      <c r="AC1498" s="9"/>
      <c r="AD1498" s="9"/>
      <c r="AE1498" s="9"/>
      <c r="AF1498" s="9"/>
    </row>
    <row r="1499" spans="1:32" x14ac:dyDescent="0.25">
      <c r="A1499" s="8">
        <f t="shared" si="38"/>
        <v>36740</v>
      </c>
      <c r="B1499" s="24">
        <f t="shared" si="36"/>
        <v>1495</v>
      </c>
      <c r="C1499" s="14" t="s">
        <v>198</v>
      </c>
      <c r="D1499" s="46">
        <v>36739</v>
      </c>
      <c r="E1499" s="9">
        <v>4.04</v>
      </c>
      <c r="F1499" s="9">
        <v>3.9849999999999999</v>
      </c>
      <c r="G1499" s="9">
        <v>4.0549999999999997</v>
      </c>
      <c r="H1499" s="9">
        <v>4.1150000000000002</v>
      </c>
      <c r="I1499" s="9"/>
      <c r="J1499" s="9"/>
      <c r="K1499" s="9">
        <v>3.9550000000000001</v>
      </c>
      <c r="L1499" s="9">
        <v>3.625</v>
      </c>
      <c r="M1499" s="9">
        <v>3.1549999999999998</v>
      </c>
      <c r="N1499" s="9">
        <v>3.16</v>
      </c>
      <c r="O1499" s="9">
        <v>3.1871370649999995</v>
      </c>
      <c r="P1499" s="9"/>
      <c r="Q1499" s="9">
        <v>4.2450000000000001</v>
      </c>
      <c r="R1499" s="9">
        <v>4.6449999999999996</v>
      </c>
      <c r="S1499" s="9">
        <v>3.7250000000000001</v>
      </c>
      <c r="T1499" s="9">
        <v>3.99</v>
      </c>
      <c r="U1499" s="9">
        <v>3.99</v>
      </c>
      <c r="V1499" s="9">
        <v>4.16</v>
      </c>
      <c r="W1499" s="9"/>
      <c r="X1499" s="9">
        <v>4.3849999999999998</v>
      </c>
      <c r="Y1499" s="9">
        <v>4.41</v>
      </c>
      <c r="Z1499" s="9"/>
      <c r="AA1499" s="9"/>
      <c r="AB1499" s="9"/>
      <c r="AC1499" s="9"/>
      <c r="AD1499" s="9"/>
      <c r="AE1499" s="9"/>
      <c r="AF1499" s="9"/>
    </row>
    <row r="1500" spans="1:32" x14ac:dyDescent="0.25">
      <c r="A1500" s="8">
        <f t="shared" si="38"/>
        <v>36741</v>
      </c>
      <c r="B1500" s="24">
        <f t="shared" si="36"/>
        <v>1496</v>
      </c>
      <c r="C1500" s="14" t="s">
        <v>199</v>
      </c>
      <c r="D1500" s="46">
        <v>36739</v>
      </c>
      <c r="E1500" s="9">
        <v>4.22</v>
      </c>
      <c r="F1500" s="9">
        <v>4.1449999999999996</v>
      </c>
      <c r="G1500" s="9">
        <v>4.1900000000000004</v>
      </c>
      <c r="H1500" s="9">
        <v>4.2549999999999999</v>
      </c>
      <c r="I1500" s="9"/>
      <c r="J1500" s="9"/>
      <c r="K1500" s="9">
        <v>4.0999999999999996</v>
      </c>
      <c r="L1500" s="9">
        <v>3.4750000000000001</v>
      </c>
      <c r="M1500" s="9">
        <v>3.25</v>
      </c>
      <c r="N1500" s="9">
        <v>3.24</v>
      </c>
      <c r="O1500" s="9">
        <v>3.3048566025000001</v>
      </c>
      <c r="P1500" s="9"/>
      <c r="Q1500" s="9">
        <v>4.4000000000000004</v>
      </c>
      <c r="R1500" s="9">
        <v>4.7549999999999999</v>
      </c>
      <c r="S1500" s="9">
        <v>3.7850000000000001</v>
      </c>
      <c r="T1500" s="9">
        <v>4.1100000000000003</v>
      </c>
      <c r="U1500" s="9">
        <v>4.1349999999999998</v>
      </c>
      <c r="V1500" s="9">
        <v>4.29</v>
      </c>
      <c r="W1500" s="9"/>
      <c r="X1500" s="9">
        <v>4.5</v>
      </c>
      <c r="Y1500" s="9">
        <v>4.55</v>
      </c>
      <c r="Z1500" s="9"/>
      <c r="AA1500" s="9"/>
      <c r="AB1500" s="9"/>
      <c r="AC1500" s="9"/>
      <c r="AD1500" s="9"/>
      <c r="AE1500" s="9"/>
      <c r="AF1500" s="9"/>
    </row>
    <row r="1501" spans="1:32" x14ac:dyDescent="0.25">
      <c r="A1501" s="8">
        <f t="shared" si="38"/>
        <v>36742</v>
      </c>
      <c r="B1501" s="24">
        <f t="shared" si="36"/>
        <v>1497</v>
      </c>
      <c r="C1501" s="14" t="s">
        <v>200</v>
      </c>
      <c r="D1501" s="46">
        <v>36739</v>
      </c>
      <c r="E1501" s="9">
        <v>4.25</v>
      </c>
      <c r="F1501" s="9">
        <v>4.1900000000000004</v>
      </c>
      <c r="G1501" s="9">
        <v>4.2249999999999996</v>
      </c>
      <c r="H1501" s="9">
        <v>4.29</v>
      </c>
      <c r="I1501" s="9"/>
      <c r="J1501" s="9"/>
      <c r="K1501" s="9">
        <v>4.1399999999999997</v>
      </c>
      <c r="L1501" s="9">
        <v>3.29</v>
      </c>
      <c r="M1501" s="9">
        <v>3.2050000000000001</v>
      </c>
      <c r="N1501" s="9">
        <v>3.17</v>
      </c>
      <c r="O1501" s="9">
        <v>3.2417544149999999</v>
      </c>
      <c r="P1501" s="9"/>
      <c r="Q1501" s="9">
        <v>4.4349999999999996</v>
      </c>
      <c r="R1501" s="9">
        <v>4.75</v>
      </c>
      <c r="S1501" s="9">
        <v>3.7949999999999999</v>
      </c>
      <c r="T1501" s="9">
        <v>4.13</v>
      </c>
      <c r="U1501" s="9">
        <v>4.1500000000000004</v>
      </c>
      <c r="V1501" s="9">
        <v>4.32</v>
      </c>
      <c r="W1501" s="9"/>
      <c r="X1501" s="9">
        <v>4.5</v>
      </c>
      <c r="Y1501" s="9">
        <v>4.5149999999999997</v>
      </c>
      <c r="Z1501" s="9"/>
      <c r="AA1501" s="9"/>
      <c r="AB1501" s="9"/>
      <c r="AC1501" s="9"/>
      <c r="AD1501" s="9"/>
      <c r="AE1501" s="9"/>
      <c r="AF1501" s="9"/>
    </row>
    <row r="1502" spans="1:32" x14ac:dyDescent="0.25">
      <c r="A1502" s="8">
        <f t="shared" si="38"/>
        <v>36743</v>
      </c>
      <c r="B1502" s="24">
        <f t="shared" si="36"/>
        <v>1498</v>
      </c>
      <c r="C1502" s="14" t="s">
        <v>201</v>
      </c>
      <c r="D1502" s="46">
        <v>36739</v>
      </c>
      <c r="E1502" s="9">
        <v>4.25</v>
      </c>
      <c r="F1502" s="9">
        <v>4.1900000000000004</v>
      </c>
      <c r="G1502" s="9">
        <v>4.2249999999999996</v>
      </c>
      <c r="H1502" s="9">
        <v>4.29</v>
      </c>
      <c r="I1502" s="9"/>
      <c r="J1502" s="9"/>
      <c r="K1502" s="9">
        <v>4.1399999999999997</v>
      </c>
      <c r="L1502" s="9">
        <v>3.29</v>
      </c>
      <c r="M1502" s="9">
        <v>3.2050000000000001</v>
      </c>
      <c r="N1502" s="9">
        <v>3.17</v>
      </c>
      <c r="O1502" s="9">
        <v>3.2417544149999999</v>
      </c>
      <c r="P1502" s="9"/>
      <c r="Q1502" s="9">
        <v>4.4349999999999996</v>
      </c>
      <c r="R1502" s="9">
        <v>4.75</v>
      </c>
      <c r="S1502" s="9">
        <v>3.7949999999999999</v>
      </c>
      <c r="T1502" s="9">
        <v>4.13</v>
      </c>
      <c r="U1502" s="9">
        <v>4.1500000000000004</v>
      </c>
      <c r="V1502" s="9">
        <v>4.32</v>
      </c>
      <c r="W1502" s="9"/>
      <c r="X1502" s="9">
        <v>4.5</v>
      </c>
      <c r="Y1502" s="9">
        <v>4.5149999999999997</v>
      </c>
      <c r="Z1502" s="9"/>
      <c r="AA1502" s="9"/>
      <c r="AB1502" s="9"/>
      <c r="AC1502" s="9"/>
      <c r="AD1502" s="9"/>
      <c r="AE1502" s="9"/>
      <c r="AF1502" s="9"/>
    </row>
    <row r="1503" spans="1:32" x14ac:dyDescent="0.25">
      <c r="A1503" s="8">
        <f t="shared" si="38"/>
        <v>36744</v>
      </c>
      <c r="B1503" s="24">
        <f t="shared" si="36"/>
        <v>1499</v>
      </c>
      <c r="C1503" s="14" t="s">
        <v>202</v>
      </c>
      <c r="D1503" s="46">
        <v>36739</v>
      </c>
      <c r="E1503" s="9">
        <v>4.25</v>
      </c>
      <c r="F1503" s="9">
        <v>4.1900000000000004</v>
      </c>
      <c r="G1503" s="9">
        <v>4.2249999999999996</v>
      </c>
      <c r="H1503" s="9">
        <v>4.29</v>
      </c>
      <c r="I1503" s="9"/>
      <c r="J1503" s="9"/>
      <c r="K1503" s="9">
        <v>4.1399999999999997</v>
      </c>
      <c r="L1503" s="9">
        <v>3.29</v>
      </c>
      <c r="M1503" s="9">
        <v>3.2050000000000001</v>
      </c>
      <c r="N1503" s="9">
        <v>3.17</v>
      </c>
      <c r="O1503" s="9">
        <v>3.2417544149999999</v>
      </c>
      <c r="P1503" s="9"/>
      <c r="Q1503" s="9">
        <v>4.4349999999999996</v>
      </c>
      <c r="R1503" s="9">
        <v>4.75</v>
      </c>
      <c r="S1503" s="9">
        <v>3.7949999999999999</v>
      </c>
      <c r="T1503" s="9">
        <v>4.13</v>
      </c>
      <c r="U1503" s="9">
        <v>4.1500000000000004</v>
      </c>
      <c r="V1503" s="9">
        <v>4.32</v>
      </c>
      <c r="W1503" s="9"/>
      <c r="X1503" s="9">
        <v>4.5</v>
      </c>
      <c r="Y1503" s="9">
        <v>4.5149999999999997</v>
      </c>
      <c r="Z1503" s="9"/>
      <c r="AA1503" s="9"/>
      <c r="AB1503" s="9"/>
      <c r="AC1503" s="9"/>
      <c r="AD1503" s="9"/>
      <c r="AE1503" s="9"/>
      <c r="AF1503" s="9"/>
    </row>
    <row r="1504" spans="1:32" x14ac:dyDescent="0.25">
      <c r="A1504" s="8">
        <f t="shared" si="38"/>
        <v>36745</v>
      </c>
      <c r="B1504" s="24">
        <f t="shared" si="36"/>
        <v>1500</v>
      </c>
      <c r="C1504" s="14" t="s">
        <v>196</v>
      </c>
      <c r="D1504" s="46">
        <v>36739</v>
      </c>
      <c r="E1504" s="9">
        <v>4.3849999999999998</v>
      </c>
      <c r="F1504" s="9">
        <v>4.37</v>
      </c>
      <c r="G1504" s="9">
        <v>4.2249999999999996</v>
      </c>
      <c r="H1504" s="9">
        <v>4.29</v>
      </c>
      <c r="I1504" s="9"/>
      <c r="J1504" s="9"/>
      <c r="K1504" s="9">
        <v>4.2699999999999996</v>
      </c>
      <c r="L1504" s="9">
        <v>3.4449999999999998</v>
      </c>
      <c r="M1504" s="9">
        <v>3.3050000000000002</v>
      </c>
      <c r="N1504" s="9">
        <v>3.1749999999999998</v>
      </c>
      <c r="O1504" s="9">
        <v>3.35</v>
      </c>
      <c r="P1504" s="9"/>
      <c r="Q1504" s="9">
        <v>4.57</v>
      </c>
      <c r="R1504" s="9">
        <v>4.87</v>
      </c>
      <c r="S1504" s="9">
        <v>3.82</v>
      </c>
      <c r="T1504" s="9">
        <v>4.2750000000000004</v>
      </c>
      <c r="U1504" s="9">
        <v>4.2850000000000001</v>
      </c>
      <c r="V1504" s="9">
        <v>4.4850000000000003</v>
      </c>
      <c r="W1504" s="9"/>
      <c r="X1504" s="9">
        <v>4.7699999999999996</v>
      </c>
      <c r="Y1504" s="9">
        <v>4.92</v>
      </c>
      <c r="Z1504" s="9"/>
      <c r="AA1504" s="9"/>
      <c r="AB1504" s="9"/>
      <c r="AC1504" s="9"/>
      <c r="AD1504" s="9"/>
      <c r="AE1504" s="9"/>
      <c r="AF1504" s="9"/>
    </row>
    <row r="1505" spans="1:32" x14ac:dyDescent="0.25">
      <c r="A1505" s="8">
        <f t="shared" si="38"/>
        <v>36746</v>
      </c>
      <c r="B1505" s="24">
        <f t="shared" si="36"/>
        <v>1501</v>
      </c>
      <c r="C1505" s="14" t="s">
        <v>197</v>
      </c>
      <c r="D1505" s="46">
        <v>36739</v>
      </c>
      <c r="E1505" s="9">
        <v>4.45</v>
      </c>
      <c r="F1505" s="9">
        <v>4.3949999999999996</v>
      </c>
      <c r="G1505" s="9">
        <v>4.4450000000000003</v>
      </c>
      <c r="H1505" s="9">
        <v>4.49</v>
      </c>
      <c r="I1505" s="9"/>
      <c r="J1505" s="9"/>
      <c r="K1505" s="9">
        <v>4.3499999999999996</v>
      </c>
      <c r="L1505" s="9">
        <v>3.45</v>
      </c>
      <c r="M1505" s="9">
        <v>3.34</v>
      </c>
      <c r="N1505" s="9">
        <v>3.2749999999999999</v>
      </c>
      <c r="O1505" s="9">
        <v>3.1921538009999999</v>
      </c>
      <c r="P1505" s="9"/>
      <c r="Q1505" s="9">
        <v>4.6449999999999996</v>
      </c>
      <c r="R1505" s="9">
        <v>4.875</v>
      </c>
      <c r="S1505" s="9">
        <v>3.9449999999999998</v>
      </c>
      <c r="T1505" s="9">
        <v>4.3650000000000002</v>
      </c>
      <c r="U1505" s="9">
        <v>4.3650000000000002</v>
      </c>
      <c r="V1505" s="9">
        <v>4.57</v>
      </c>
      <c r="W1505" s="9"/>
      <c r="X1505" s="9">
        <v>4.8150000000000004</v>
      </c>
      <c r="Y1505" s="9">
        <v>4.96</v>
      </c>
      <c r="Z1505" s="9"/>
      <c r="AA1505" s="9"/>
      <c r="AB1505" s="9"/>
      <c r="AC1505" s="9"/>
      <c r="AD1505" s="9"/>
      <c r="AE1505" s="9"/>
      <c r="AF1505" s="9"/>
    </row>
    <row r="1506" spans="1:32" x14ac:dyDescent="0.25">
      <c r="A1506" s="8">
        <f t="shared" si="38"/>
        <v>36747</v>
      </c>
      <c r="B1506" s="24">
        <f t="shared" si="36"/>
        <v>1502</v>
      </c>
      <c r="C1506" s="14" t="s">
        <v>198</v>
      </c>
      <c r="D1506" s="46">
        <v>36739</v>
      </c>
      <c r="E1506" s="9">
        <v>4.4749999999999996</v>
      </c>
      <c r="F1506" s="9">
        <v>4.3899999999999997</v>
      </c>
      <c r="G1506" s="9">
        <v>4.46</v>
      </c>
      <c r="H1506" s="9">
        <v>4.49</v>
      </c>
      <c r="I1506" s="9"/>
      <c r="J1506" s="9"/>
      <c r="K1506" s="9">
        <v>4.3550000000000004</v>
      </c>
      <c r="L1506" s="9">
        <v>3.5049999999999999</v>
      </c>
      <c r="M1506" s="9">
        <v>3.2050000000000001</v>
      </c>
      <c r="N1506" s="9">
        <v>3.1749999999999998</v>
      </c>
      <c r="O1506" s="9">
        <v>3.07305068375</v>
      </c>
      <c r="P1506" s="9"/>
      <c r="Q1506" s="9">
        <v>4.6550000000000002</v>
      </c>
      <c r="R1506" s="9">
        <v>4.7699999999999996</v>
      </c>
      <c r="S1506" s="9">
        <v>4.08</v>
      </c>
      <c r="T1506" s="9">
        <v>4.3600000000000003</v>
      </c>
      <c r="U1506" s="9">
        <v>4.37</v>
      </c>
      <c r="V1506" s="9">
        <v>4.57</v>
      </c>
      <c r="W1506" s="9"/>
      <c r="X1506" s="9">
        <v>4.835</v>
      </c>
      <c r="Y1506" s="9">
        <v>4.9450000000000003</v>
      </c>
      <c r="Z1506" s="9"/>
      <c r="AA1506" s="9"/>
      <c r="AB1506" s="9"/>
      <c r="AC1506" s="9"/>
      <c r="AD1506" s="9"/>
      <c r="AE1506" s="9"/>
      <c r="AF1506" s="9"/>
    </row>
    <row r="1507" spans="1:32" x14ac:dyDescent="0.25">
      <c r="A1507" s="8">
        <f t="shared" si="38"/>
        <v>36748</v>
      </c>
      <c r="B1507" s="24">
        <f t="shared" si="36"/>
        <v>1503</v>
      </c>
      <c r="C1507" s="14" t="s">
        <v>199</v>
      </c>
      <c r="D1507" s="46">
        <v>36739</v>
      </c>
      <c r="E1507" s="9">
        <v>4.43</v>
      </c>
      <c r="F1507" s="9">
        <v>4.3550000000000004</v>
      </c>
      <c r="G1507" s="9">
        <v>4.41</v>
      </c>
      <c r="H1507" s="9">
        <v>4.45</v>
      </c>
      <c r="I1507" s="9"/>
      <c r="J1507" s="9"/>
      <c r="K1507" s="9">
        <v>4.3</v>
      </c>
      <c r="L1507" s="9">
        <v>3.51</v>
      </c>
      <c r="M1507" s="9">
        <v>2.99</v>
      </c>
      <c r="N1507" s="9">
        <v>2.92</v>
      </c>
      <c r="O1507" s="9">
        <v>2.8783692127499996</v>
      </c>
      <c r="P1507" s="9"/>
      <c r="Q1507" s="9">
        <v>4.6150000000000002</v>
      </c>
      <c r="R1507" s="9">
        <v>4.7649999999999997</v>
      </c>
      <c r="S1507" s="9">
        <v>4.1749999999999998</v>
      </c>
      <c r="T1507" s="9">
        <v>4.29</v>
      </c>
      <c r="U1507" s="9">
        <v>4.3150000000000004</v>
      </c>
      <c r="V1507" s="9">
        <v>4.49</v>
      </c>
      <c r="W1507" s="9"/>
      <c r="X1507" s="9">
        <v>4.7649999999999997</v>
      </c>
      <c r="Y1507" s="9">
        <v>4.83</v>
      </c>
      <c r="Z1507" s="9"/>
      <c r="AA1507" s="9"/>
      <c r="AB1507" s="9"/>
      <c r="AC1507" s="9"/>
      <c r="AD1507" s="9"/>
      <c r="AE1507" s="9"/>
      <c r="AF1507" s="9"/>
    </row>
    <row r="1508" spans="1:32" x14ac:dyDescent="0.25">
      <c r="A1508" s="8">
        <f t="shared" si="38"/>
        <v>36749</v>
      </c>
      <c r="B1508" s="24">
        <f t="shared" si="36"/>
        <v>1504</v>
      </c>
      <c r="C1508" s="14" t="s">
        <v>200</v>
      </c>
      <c r="D1508" s="46">
        <v>36739</v>
      </c>
      <c r="E1508" s="9">
        <v>4.4450000000000003</v>
      </c>
      <c r="F1508" s="9">
        <v>4.3600000000000003</v>
      </c>
      <c r="G1508" s="9">
        <v>4.41</v>
      </c>
      <c r="H1508" s="9">
        <v>4.46</v>
      </c>
      <c r="I1508" s="9"/>
      <c r="J1508" s="9"/>
      <c r="K1508" s="9">
        <v>4.3099999999999996</v>
      </c>
      <c r="L1508" s="9">
        <v>3.3650000000000002</v>
      </c>
      <c r="M1508" s="9">
        <v>2.855</v>
      </c>
      <c r="N1508" s="9">
        <v>2.855</v>
      </c>
      <c r="O1508" s="9">
        <v>2.9145533917499997</v>
      </c>
      <c r="P1508" s="9"/>
      <c r="Q1508" s="9">
        <v>4.6150000000000002</v>
      </c>
      <c r="R1508" s="9">
        <v>4.74</v>
      </c>
      <c r="S1508" s="9">
        <v>3.9649999999999999</v>
      </c>
      <c r="T1508" s="9">
        <v>4.3</v>
      </c>
      <c r="U1508" s="9">
        <v>4.3150000000000004</v>
      </c>
      <c r="V1508" s="9">
        <v>4.5049999999999999</v>
      </c>
      <c r="W1508" s="9"/>
      <c r="X1508" s="9">
        <v>4.7350000000000003</v>
      </c>
      <c r="Y1508" s="9">
        <v>4.72</v>
      </c>
      <c r="Z1508" s="9"/>
      <c r="AA1508" s="9"/>
      <c r="AB1508" s="9"/>
      <c r="AC1508" s="9"/>
      <c r="AD1508" s="9"/>
      <c r="AE1508" s="9"/>
      <c r="AF1508" s="9"/>
    </row>
    <row r="1509" spans="1:32" x14ac:dyDescent="0.25">
      <c r="A1509" s="8">
        <f t="shared" si="38"/>
        <v>36750</v>
      </c>
      <c r="B1509" s="24">
        <f t="shared" si="36"/>
        <v>1505</v>
      </c>
      <c r="C1509" s="14" t="s">
        <v>201</v>
      </c>
      <c r="D1509" s="46">
        <v>36739</v>
      </c>
      <c r="E1509" s="9">
        <v>4.4450000000000003</v>
      </c>
      <c r="F1509" s="9">
        <v>4.3600000000000003</v>
      </c>
      <c r="G1509" s="9">
        <v>4.41</v>
      </c>
      <c r="H1509" s="9">
        <v>4.46</v>
      </c>
      <c r="I1509" s="9"/>
      <c r="J1509" s="9"/>
      <c r="K1509" s="9">
        <v>4.3099999999999996</v>
      </c>
      <c r="L1509" s="9">
        <v>3.3650000000000002</v>
      </c>
      <c r="M1509" s="9">
        <v>2.855</v>
      </c>
      <c r="N1509" s="9">
        <v>2.855</v>
      </c>
      <c r="O1509" s="9">
        <v>2.9145533917499997</v>
      </c>
      <c r="P1509" s="9"/>
      <c r="Q1509" s="9">
        <v>4.6150000000000002</v>
      </c>
      <c r="R1509" s="9">
        <v>4.74</v>
      </c>
      <c r="S1509" s="9">
        <v>3.9649999999999999</v>
      </c>
      <c r="T1509" s="9">
        <v>4.3</v>
      </c>
      <c r="U1509" s="9">
        <v>4.3150000000000004</v>
      </c>
      <c r="V1509" s="9">
        <v>4.5049999999999999</v>
      </c>
      <c r="W1509" s="9"/>
      <c r="X1509" s="9">
        <v>4.7350000000000003</v>
      </c>
      <c r="Y1509" s="9">
        <v>4.72</v>
      </c>
      <c r="Z1509" s="9"/>
      <c r="AA1509" s="9"/>
      <c r="AB1509" s="9"/>
      <c r="AC1509" s="9"/>
      <c r="AD1509" s="9"/>
      <c r="AE1509" s="9"/>
      <c r="AF1509" s="9"/>
    </row>
    <row r="1510" spans="1:32" x14ac:dyDescent="0.25">
      <c r="A1510" s="8">
        <f t="shared" si="38"/>
        <v>36751</v>
      </c>
      <c r="B1510" s="24">
        <f t="shared" si="36"/>
        <v>1506</v>
      </c>
      <c r="C1510" s="14" t="s">
        <v>202</v>
      </c>
      <c r="D1510" s="46">
        <v>36739</v>
      </c>
      <c r="E1510" s="9">
        <v>4.4450000000000003</v>
      </c>
      <c r="F1510" s="9">
        <v>4.3600000000000003</v>
      </c>
      <c r="G1510" s="9">
        <v>4.41</v>
      </c>
      <c r="H1510" s="9">
        <v>4.46</v>
      </c>
      <c r="I1510" s="9"/>
      <c r="J1510" s="9"/>
      <c r="K1510" s="9">
        <v>4.3099999999999996</v>
      </c>
      <c r="L1510" s="9">
        <v>3.3650000000000002</v>
      </c>
      <c r="M1510" s="9">
        <v>2.855</v>
      </c>
      <c r="N1510" s="9">
        <v>2.855</v>
      </c>
      <c r="O1510" s="9">
        <v>2.9145533917499997</v>
      </c>
      <c r="P1510" s="9"/>
      <c r="Q1510" s="9">
        <v>4.6150000000000002</v>
      </c>
      <c r="R1510" s="9">
        <v>4.74</v>
      </c>
      <c r="S1510" s="9">
        <v>3.9649999999999999</v>
      </c>
      <c r="T1510" s="9">
        <v>4.3</v>
      </c>
      <c r="U1510" s="9">
        <v>4.3150000000000004</v>
      </c>
      <c r="V1510" s="9">
        <v>4.5049999999999999</v>
      </c>
      <c r="W1510" s="9"/>
      <c r="X1510" s="9">
        <v>4.7350000000000003</v>
      </c>
      <c r="Y1510" s="9">
        <v>4.72</v>
      </c>
      <c r="Z1510" s="9"/>
      <c r="AA1510" s="9"/>
      <c r="AB1510" s="9"/>
      <c r="AC1510" s="9"/>
      <c r="AD1510" s="9"/>
      <c r="AE1510" s="9"/>
      <c r="AF1510" s="9"/>
    </row>
    <row r="1511" spans="1:32" x14ac:dyDescent="0.25">
      <c r="A1511" s="8">
        <f t="shared" si="38"/>
        <v>36752</v>
      </c>
      <c r="B1511" s="24">
        <f t="shared" si="36"/>
        <v>1507</v>
      </c>
      <c r="C1511" s="14" t="s">
        <v>196</v>
      </c>
      <c r="D1511" s="46">
        <v>36739</v>
      </c>
      <c r="E1511" s="9">
        <v>4.43</v>
      </c>
      <c r="F1511" s="9">
        <v>4.3499999999999996</v>
      </c>
      <c r="G1511" s="9">
        <v>4.4050000000000002</v>
      </c>
      <c r="H1511" s="9">
        <v>4.4400000000000004</v>
      </c>
      <c r="I1511" s="9"/>
      <c r="J1511" s="9"/>
      <c r="K1511" s="9">
        <v>4.3</v>
      </c>
      <c r="L1511" s="9">
        <v>3.46</v>
      </c>
      <c r="M1511" s="9">
        <v>2.97</v>
      </c>
      <c r="N1511" s="9">
        <v>2.92</v>
      </c>
      <c r="O1511" s="9">
        <v>2.9382677344999997</v>
      </c>
      <c r="P1511" s="9"/>
      <c r="Q1511" s="9">
        <v>4.6100000000000003</v>
      </c>
      <c r="R1511" s="9">
        <v>4.7649999999999997</v>
      </c>
      <c r="S1511" s="9">
        <v>4.0599999999999996</v>
      </c>
      <c r="T1511" s="9">
        <v>4.29</v>
      </c>
      <c r="U1511" s="9">
        <v>4.3099999999999996</v>
      </c>
      <c r="V1511" s="9">
        <v>4.4749999999999996</v>
      </c>
      <c r="W1511" s="9"/>
      <c r="X1511" s="9">
        <v>4.7549999999999999</v>
      </c>
      <c r="Y1511" s="9">
        <v>4.7549999999999999</v>
      </c>
      <c r="Z1511" s="9"/>
      <c r="AA1511" s="9"/>
      <c r="AB1511" s="9"/>
      <c r="AC1511" s="9"/>
      <c r="AD1511" s="9"/>
      <c r="AE1511" s="9"/>
      <c r="AF1511" s="9"/>
    </row>
    <row r="1512" spans="1:32" x14ac:dyDescent="0.25">
      <c r="A1512" s="8">
        <f t="shared" si="38"/>
        <v>36753</v>
      </c>
      <c r="B1512" s="24">
        <f t="shared" si="36"/>
        <v>1508</v>
      </c>
      <c r="C1512" s="14" t="s">
        <v>197</v>
      </c>
      <c r="D1512" s="46">
        <v>36739</v>
      </c>
      <c r="E1512" s="9">
        <v>4.24</v>
      </c>
      <c r="F1512" s="9">
        <v>4.1900000000000004</v>
      </c>
      <c r="G1512" s="9">
        <v>4.2300000000000004</v>
      </c>
      <c r="H1512" s="9">
        <v>4.26</v>
      </c>
      <c r="I1512" s="9"/>
      <c r="J1512" s="9"/>
      <c r="K1512" s="9">
        <v>4.125</v>
      </c>
      <c r="L1512" s="9">
        <v>3.41</v>
      </c>
      <c r="M1512" s="9">
        <v>2.97</v>
      </c>
      <c r="N1512" s="9">
        <v>2.9249999999999998</v>
      </c>
      <c r="O1512" s="9">
        <v>2.9727084205000001</v>
      </c>
      <c r="P1512" s="9"/>
      <c r="Q1512" s="9">
        <v>4.42</v>
      </c>
      <c r="R1512" s="9">
        <v>4.68</v>
      </c>
      <c r="S1512" s="9">
        <v>4.0999999999999996</v>
      </c>
      <c r="T1512" s="9">
        <v>4.1150000000000002</v>
      </c>
      <c r="U1512" s="9">
        <v>4.13</v>
      </c>
      <c r="V1512" s="9">
        <v>4.3150000000000004</v>
      </c>
      <c r="W1512" s="9"/>
      <c r="X1512" s="9">
        <v>4.5449999999999999</v>
      </c>
      <c r="Y1512" s="9">
        <v>4.58</v>
      </c>
      <c r="Z1512" s="9"/>
      <c r="AA1512" s="9"/>
      <c r="AB1512" s="9"/>
      <c r="AC1512" s="9"/>
      <c r="AD1512" s="9"/>
      <c r="AE1512" s="9"/>
      <c r="AF1512" s="9"/>
    </row>
    <row r="1513" spans="1:32" x14ac:dyDescent="0.25">
      <c r="A1513" s="8">
        <f>A1512+1</f>
        <v>36754</v>
      </c>
      <c r="B1513" s="24">
        <f t="shared" si="36"/>
        <v>1509</v>
      </c>
      <c r="C1513" s="14" t="s">
        <v>198</v>
      </c>
      <c r="D1513" s="46">
        <v>36739</v>
      </c>
      <c r="E1513" s="9">
        <v>4.2350000000000003</v>
      </c>
      <c r="F1513" s="9">
        <v>4.2249999999999996</v>
      </c>
      <c r="G1513" s="9">
        <v>4.2450000000000001</v>
      </c>
      <c r="H1513" s="9">
        <v>4.2649999999999997</v>
      </c>
      <c r="I1513" s="9"/>
      <c r="J1513" s="9"/>
      <c r="K1513" s="9">
        <v>4.13</v>
      </c>
      <c r="L1513" s="9">
        <v>3.41</v>
      </c>
      <c r="M1513" s="9">
        <v>3.07</v>
      </c>
      <c r="N1513" s="9">
        <v>3.04</v>
      </c>
      <c r="O1513" s="9">
        <v>3.0812866995000001</v>
      </c>
      <c r="P1513" s="9"/>
      <c r="Q1513" s="9">
        <v>4.4249999999999998</v>
      </c>
      <c r="R1513" s="9">
        <v>4.7300000000000004</v>
      </c>
      <c r="S1513" s="9">
        <v>4.0650000000000004</v>
      </c>
      <c r="T1513" s="9">
        <v>4.13</v>
      </c>
      <c r="U1513" s="9">
        <v>4.1399999999999997</v>
      </c>
      <c r="V1513" s="9">
        <v>4.3099999999999996</v>
      </c>
      <c r="W1513" s="9"/>
      <c r="X1513" s="9">
        <v>4.5599999999999996</v>
      </c>
      <c r="Y1513" s="9">
        <v>4.55</v>
      </c>
      <c r="Z1513" s="9"/>
      <c r="AA1513" s="9"/>
      <c r="AB1513" s="9"/>
      <c r="AC1513" s="9"/>
      <c r="AD1513" s="9"/>
      <c r="AE1513" s="9"/>
      <c r="AF1513" s="9"/>
    </row>
    <row r="1514" spans="1:32" x14ac:dyDescent="0.25">
      <c r="A1514" s="8">
        <f>A1513+1</f>
        <v>36755</v>
      </c>
      <c r="B1514" s="24">
        <f t="shared" si="36"/>
        <v>1510</v>
      </c>
      <c r="C1514" s="14" t="s">
        <v>199</v>
      </c>
      <c r="D1514" s="46">
        <v>36739</v>
      </c>
      <c r="E1514" s="9">
        <v>4.3650000000000002</v>
      </c>
      <c r="F1514" s="9">
        <v>4.335</v>
      </c>
      <c r="G1514" s="9">
        <v>4.375</v>
      </c>
      <c r="H1514" s="9">
        <v>4.38</v>
      </c>
      <c r="I1514" s="9"/>
      <c r="J1514" s="9"/>
      <c r="K1514" s="9">
        <v>4.26</v>
      </c>
      <c r="L1514" s="9">
        <v>3.4449999999999998</v>
      </c>
      <c r="M1514" s="9">
        <v>3.29</v>
      </c>
      <c r="N1514" s="9">
        <v>3.2149999999999999</v>
      </c>
      <c r="O1514" s="9">
        <v>3.3238909125</v>
      </c>
      <c r="P1514" s="9"/>
      <c r="Q1514" s="9">
        <v>4.55</v>
      </c>
      <c r="R1514" s="9">
        <v>4.9249999999999998</v>
      </c>
      <c r="S1514" s="9">
        <v>4.3150000000000004</v>
      </c>
      <c r="T1514" s="9">
        <v>4.26</v>
      </c>
      <c r="U1514" s="9">
        <v>4.2750000000000004</v>
      </c>
      <c r="V1514" s="9">
        <v>4.4400000000000004</v>
      </c>
      <c r="W1514" s="9"/>
      <c r="X1514" s="9">
        <v>4.6399999999999997</v>
      </c>
      <c r="Y1514" s="9">
        <v>4.6349999999999998</v>
      </c>
      <c r="Z1514" s="9"/>
      <c r="AA1514" s="9"/>
      <c r="AB1514" s="9"/>
      <c r="AC1514" s="9"/>
      <c r="AD1514" s="9"/>
      <c r="AE1514" s="9"/>
      <c r="AF1514" s="9"/>
    </row>
    <row r="1515" spans="1:32" x14ac:dyDescent="0.25">
      <c r="A1515" s="8">
        <f t="shared" ref="A1515:A1531" si="39">A1514+1</f>
        <v>36756</v>
      </c>
      <c r="B1515" s="24">
        <f t="shared" si="36"/>
        <v>1511</v>
      </c>
      <c r="C1515" s="14" t="s">
        <v>200</v>
      </c>
      <c r="D1515" s="46">
        <v>36739</v>
      </c>
      <c r="E1515" s="9">
        <v>4.3849999999999998</v>
      </c>
      <c r="F1515" s="9">
        <v>4.3150000000000004</v>
      </c>
      <c r="G1515" s="9">
        <v>4.38</v>
      </c>
      <c r="H1515" s="9">
        <v>4.4050000000000002</v>
      </c>
      <c r="I1515" s="9"/>
      <c r="J1515" s="9"/>
      <c r="K1515" s="9">
        <v>4.2699999999999996</v>
      </c>
      <c r="L1515" s="9">
        <v>3.3149999999999999</v>
      </c>
      <c r="M1515" s="9">
        <v>3.3149999999999999</v>
      </c>
      <c r="N1515" s="9">
        <v>3.23</v>
      </c>
      <c r="O1515" s="9">
        <v>3.3838207150000001</v>
      </c>
      <c r="P1515" s="9"/>
      <c r="Q1515" s="9">
        <v>4.5650000000000004</v>
      </c>
      <c r="R1515" s="9">
        <v>4.9249999999999998</v>
      </c>
      <c r="S1515" s="9">
        <v>4.26</v>
      </c>
      <c r="T1515" s="9">
        <v>4.28</v>
      </c>
      <c r="U1515" s="9">
        <v>4.2949999999999999</v>
      </c>
      <c r="V1515" s="9">
        <v>4.4450000000000003</v>
      </c>
      <c r="W1515" s="9"/>
      <c r="X1515" s="9">
        <v>4.6449999999999996</v>
      </c>
      <c r="Y1515" s="9">
        <v>4.6349999999999998</v>
      </c>
      <c r="Z1515" s="9"/>
      <c r="AA1515" s="9"/>
      <c r="AB1515" s="9"/>
      <c r="AC1515" s="9"/>
      <c r="AD1515" s="9"/>
      <c r="AE1515" s="9"/>
      <c r="AF1515" s="9"/>
    </row>
    <row r="1516" spans="1:32" x14ac:dyDescent="0.25">
      <c r="A1516" s="8">
        <f t="shared" si="39"/>
        <v>36757</v>
      </c>
      <c r="B1516" s="24">
        <f t="shared" si="36"/>
        <v>1512</v>
      </c>
      <c r="C1516" s="14" t="s">
        <v>201</v>
      </c>
      <c r="D1516" s="46">
        <v>36739</v>
      </c>
      <c r="E1516" s="9">
        <v>4.3849999999999998</v>
      </c>
      <c r="F1516" s="9">
        <v>4.3150000000000004</v>
      </c>
      <c r="G1516" s="9">
        <v>4.38</v>
      </c>
      <c r="H1516" s="9">
        <v>4.4050000000000002</v>
      </c>
      <c r="I1516" s="9"/>
      <c r="J1516" s="9"/>
      <c r="K1516" s="9">
        <v>4.2699999999999996</v>
      </c>
      <c r="L1516" s="9">
        <v>3.3149999999999999</v>
      </c>
      <c r="M1516" s="9">
        <v>3.3149999999999999</v>
      </c>
      <c r="N1516" s="9">
        <v>3.23</v>
      </c>
      <c r="O1516" s="9">
        <v>3.3838207150000001</v>
      </c>
      <c r="P1516" s="9"/>
      <c r="Q1516" s="9">
        <v>4.5650000000000004</v>
      </c>
      <c r="R1516" s="9">
        <v>4.9249999999999998</v>
      </c>
      <c r="S1516" s="9">
        <v>4.26</v>
      </c>
      <c r="T1516" s="9">
        <v>4.28</v>
      </c>
      <c r="U1516" s="9">
        <v>4.2949999999999999</v>
      </c>
      <c r="V1516" s="9">
        <v>4.4450000000000003</v>
      </c>
      <c r="W1516" s="9"/>
      <c r="X1516" s="9">
        <v>4.6449999999999996</v>
      </c>
      <c r="Y1516" s="9">
        <v>4.6349999999999998</v>
      </c>
      <c r="Z1516" s="9"/>
      <c r="AA1516" s="9"/>
      <c r="AB1516" s="9"/>
      <c r="AC1516" s="9"/>
      <c r="AD1516" s="9"/>
      <c r="AE1516" s="9"/>
      <c r="AF1516" s="9"/>
    </row>
    <row r="1517" spans="1:32" x14ac:dyDescent="0.25">
      <c r="A1517" s="8">
        <f t="shared" si="39"/>
        <v>36758</v>
      </c>
      <c r="B1517" s="24">
        <f t="shared" si="36"/>
        <v>1513</v>
      </c>
      <c r="C1517" s="14" t="s">
        <v>202</v>
      </c>
      <c r="D1517" s="46">
        <v>36739</v>
      </c>
      <c r="E1517" s="9">
        <v>4.3849999999999998</v>
      </c>
      <c r="F1517" s="9">
        <v>4.3150000000000004</v>
      </c>
      <c r="G1517" s="9">
        <v>4.38</v>
      </c>
      <c r="H1517" s="9">
        <v>4.4050000000000002</v>
      </c>
      <c r="I1517" s="9"/>
      <c r="J1517" s="9"/>
      <c r="K1517" s="9">
        <v>4.2699999999999996</v>
      </c>
      <c r="L1517" s="9">
        <v>3.3149999999999999</v>
      </c>
      <c r="M1517" s="9">
        <v>3.3149999999999999</v>
      </c>
      <c r="N1517" s="9">
        <v>3.23</v>
      </c>
      <c r="O1517" s="9">
        <v>3.3838207150000001</v>
      </c>
      <c r="P1517" s="9"/>
      <c r="Q1517" s="9">
        <v>4.5650000000000004</v>
      </c>
      <c r="R1517" s="9">
        <v>4.9249999999999998</v>
      </c>
      <c r="S1517" s="9">
        <v>4.26</v>
      </c>
      <c r="T1517" s="9">
        <v>4.28</v>
      </c>
      <c r="U1517" s="9">
        <v>4.2949999999999999</v>
      </c>
      <c r="V1517" s="9">
        <v>4.4450000000000003</v>
      </c>
      <c r="W1517" s="9"/>
      <c r="X1517" s="9">
        <v>4.6449999999999996</v>
      </c>
      <c r="Y1517" s="9">
        <v>4.6349999999999998</v>
      </c>
      <c r="Z1517" s="9"/>
      <c r="AA1517" s="9"/>
      <c r="AB1517" s="9"/>
      <c r="AC1517" s="9"/>
      <c r="AD1517" s="9"/>
      <c r="AE1517" s="9"/>
      <c r="AF1517" s="9"/>
    </row>
    <row r="1518" spans="1:32" x14ac:dyDescent="0.25">
      <c r="A1518" s="8">
        <f t="shared" si="39"/>
        <v>36759</v>
      </c>
      <c r="B1518" s="24">
        <f t="shared" si="36"/>
        <v>1514</v>
      </c>
      <c r="C1518" s="14" t="s">
        <v>196</v>
      </c>
      <c r="D1518" s="46">
        <v>36739</v>
      </c>
      <c r="E1518" s="9">
        <v>4.5750000000000002</v>
      </c>
      <c r="F1518" s="9">
        <v>4.5149999999999997</v>
      </c>
      <c r="G1518" s="9">
        <v>4.66</v>
      </c>
      <c r="H1518" s="9">
        <v>4.6449999999999996</v>
      </c>
      <c r="I1518" s="9"/>
      <c r="J1518" s="9"/>
      <c r="K1518" s="9">
        <v>4.4649999999999999</v>
      </c>
      <c r="L1518" s="9">
        <v>3.5649999999999999</v>
      </c>
      <c r="M1518" s="9">
        <v>3.48</v>
      </c>
      <c r="N1518" s="9">
        <v>3.32</v>
      </c>
      <c r="O1518" s="9">
        <v>3.4797630480000001</v>
      </c>
      <c r="P1518" s="9"/>
      <c r="Q1518" s="9">
        <v>4.7699999999999996</v>
      </c>
      <c r="R1518" s="9">
        <v>5.29</v>
      </c>
      <c r="S1518" s="9">
        <v>4.62</v>
      </c>
      <c r="T1518" s="9">
        <v>4.4850000000000003</v>
      </c>
      <c r="U1518" s="9">
        <v>4.5049999999999999</v>
      </c>
      <c r="V1518" s="9">
        <v>4.6399999999999997</v>
      </c>
      <c r="W1518" s="9"/>
      <c r="X1518" s="9">
        <v>4.8650000000000002</v>
      </c>
      <c r="Y1518" s="9">
        <v>4.875</v>
      </c>
      <c r="Z1518" s="9"/>
      <c r="AA1518" s="9"/>
      <c r="AB1518" s="9"/>
      <c r="AC1518" s="9"/>
      <c r="AD1518" s="9"/>
      <c r="AE1518" s="9"/>
      <c r="AF1518" s="9"/>
    </row>
    <row r="1519" spans="1:32" x14ac:dyDescent="0.25">
      <c r="A1519" s="8">
        <f t="shared" si="39"/>
        <v>36760</v>
      </c>
      <c r="B1519" s="24">
        <f t="shared" si="36"/>
        <v>1515</v>
      </c>
      <c r="C1519" s="14" t="s">
        <v>197</v>
      </c>
      <c r="D1519" s="46">
        <v>36739</v>
      </c>
      <c r="E1519" s="9">
        <v>4.7850000000000001</v>
      </c>
      <c r="F1519" s="9">
        <v>4.6849999999999996</v>
      </c>
      <c r="G1519" s="9">
        <v>4.8049999999999997</v>
      </c>
      <c r="H1519" s="9">
        <v>4.83</v>
      </c>
      <c r="I1519" s="9"/>
      <c r="J1519" s="9"/>
      <c r="K1519" s="9">
        <v>4.6849999999999996</v>
      </c>
      <c r="L1519" s="9">
        <v>3.68</v>
      </c>
      <c r="M1519" s="9">
        <v>3.605</v>
      </c>
      <c r="N1519" s="9">
        <v>3.47</v>
      </c>
      <c r="O1519" s="9">
        <v>3.4639954927499996</v>
      </c>
      <c r="P1519" s="9"/>
      <c r="Q1519" s="9">
        <v>5</v>
      </c>
      <c r="R1519" s="9">
        <v>5.7750000000000004</v>
      </c>
      <c r="S1519" s="9">
        <v>5.1550000000000002</v>
      </c>
      <c r="T1519" s="9">
        <v>4.66</v>
      </c>
      <c r="U1519" s="9">
        <v>4.6950000000000003</v>
      </c>
      <c r="V1519" s="9">
        <v>4.82</v>
      </c>
      <c r="W1519" s="9"/>
      <c r="X1519" s="9">
        <v>5.125</v>
      </c>
      <c r="Y1519" s="9">
        <v>5.1050000000000004</v>
      </c>
      <c r="Z1519" s="9"/>
      <c r="AA1519" s="9"/>
      <c r="AB1519" s="9"/>
      <c r="AC1519" s="9"/>
      <c r="AD1519" s="9"/>
      <c r="AE1519" s="9"/>
      <c r="AF1519" s="9"/>
    </row>
    <row r="1520" spans="1:32" x14ac:dyDescent="0.25">
      <c r="A1520" s="8">
        <f t="shared" si="39"/>
        <v>36761</v>
      </c>
      <c r="B1520" s="24">
        <f t="shared" si="36"/>
        <v>1516</v>
      </c>
      <c r="C1520" s="14" t="s">
        <v>198</v>
      </c>
      <c r="D1520" s="46">
        <v>36739</v>
      </c>
      <c r="E1520" s="9">
        <v>4.67</v>
      </c>
      <c r="F1520" s="9">
        <v>4.6050000000000004</v>
      </c>
      <c r="G1520" s="9">
        <v>4.67</v>
      </c>
      <c r="H1520" s="9">
        <v>4.6900000000000004</v>
      </c>
      <c r="I1520" s="9"/>
      <c r="J1520" s="9"/>
      <c r="K1520" s="9">
        <v>4.55</v>
      </c>
      <c r="L1520" s="9">
        <v>3.6</v>
      </c>
      <c r="M1520" s="9">
        <v>3.47</v>
      </c>
      <c r="N1520" s="9">
        <v>3.3849999999999998</v>
      </c>
      <c r="O1520" s="9">
        <v>3.3294587805</v>
      </c>
      <c r="P1520" s="9"/>
      <c r="Q1520" s="9">
        <v>4.8600000000000003</v>
      </c>
      <c r="R1520" s="9">
        <v>5.76</v>
      </c>
      <c r="S1520" s="9">
        <v>5.21</v>
      </c>
      <c r="T1520" s="9">
        <v>4.5549999999999997</v>
      </c>
      <c r="U1520" s="9">
        <v>4.57</v>
      </c>
      <c r="V1520" s="9">
        <v>4.72</v>
      </c>
      <c r="W1520" s="9"/>
      <c r="X1520" s="9">
        <v>4.9400000000000004</v>
      </c>
      <c r="Y1520" s="9">
        <v>4.92</v>
      </c>
      <c r="Z1520" s="9"/>
      <c r="AA1520" s="9"/>
      <c r="AB1520" s="9"/>
      <c r="AC1520" s="9"/>
      <c r="AD1520" s="9"/>
      <c r="AE1520" s="9"/>
      <c r="AF1520" s="9"/>
    </row>
    <row r="1521" spans="1:32" x14ac:dyDescent="0.25">
      <c r="A1521" s="8">
        <f t="shared" si="39"/>
        <v>36762</v>
      </c>
      <c r="B1521" s="24">
        <f t="shared" si="36"/>
        <v>1517</v>
      </c>
      <c r="C1521" s="14" t="s">
        <v>199</v>
      </c>
      <c r="D1521" s="46">
        <v>36739</v>
      </c>
      <c r="E1521" s="9">
        <v>4.4649999999999999</v>
      </c>
      <c r="F1521" s="9">
        <v>4.3499999999999996</v>
      </c>
      <c r="G1521" s="9">
        <v>4.4450000000000003</v>
      </c>
      <c r="H1521" s="9">
        <v>4.4649999999999999</v>
      </c>
      <c r="I1521" s="9"/>
      <c r="J1521" s="9"/>
      <c r="K1521" s="9">
        <v>4.34</v>
      </c>
      <c r="L1521" s="9">
        <v>3.32</v>
      </c>
      <c r="M1521" s="9">
        <v>3.165</v>
      </c>
      <c r="N1521" s="9">
        <v>3.12</v>
      </c>
      <c r="O1521" s="9">
        <v>3.1037770312499999</v>
      </c>
      <c r="P1521" s="9"/>
      <c r="Q1521" s="9">
        <v>4.63</v>
      </c>
      <c r="R1521" s="9">
        <v>5.75</v>
      </c>
      <c r="S1521" s="9">
        <v>5.16</v>
      </c>
      <c r="T1521" s="9">
        <v>4.335</v>
      </c>
      <c r="U1521" s="9">
        <v>4.3449999999999998</v>
      </c>
      <c r="V1521" s="9">
        <v>4.5149999999999997</v>
      </c>
      <c r="W1521" s="9"/>
      <c r="X1521" s="9">
        <v>4.7300000000000004</v>
      </c>
      <c r="Y1521" s="9">
        <v>4.7350000000000003</v>
      </c>
      <c r="Z1521" s="9"/>
      <c r="AA1521" s="9"/>
      <c r="AB1521" s="9"/>
      <c r="AC1521" s="9"/>
      <c r="AD1521" s="9"/>
      <c r="AE1521" s="9"/>
      <c r="AF1521" s="9"/>
    </row>
    <row r="1522" spans="1:32" x14ac:dyDescent="0.25">
      <c r="A1522" s="8">
        <f t="shared" si="39"/>
        <v>36763</v>
      </c>
      <c r="B1522" s="24">
        <f t="shared" si="36"/>
        <v>1518</v>
      </c>
      <c r="C1522" s="14" t="s">
        <v>200</v>
      </c>
      <c r="D1522" s="46">
        <v>36739</v>
      </c>
      <c r="E1522" s="9">
        <v>4.53</v>
      </c>
      <c r="F1522" s="9">
        <v>4.4550000000000001</v>
      </c>
      <c r="G1522" s="9">
        <v>4.5350000000000001</v>
      </c>
      <c r="H1522" s="9">
        <v>4.5449999999999999</v>
      </c>
      <c r="I1522" s="9"/>
      <c r="J1522" s="9"/>
      <c r="K1522" s="9">
        <v>4.4249999999999998</v>
      </c>
      <c r="L1522" s="9">
        <v>3.1949999999999998</v>
      </c>
      <c r="M1522" s="9">
        <v>3.145</v>
      </c>
      <c r="N1522" s="9">
        <v>3.13</v>
      </c>
      <c r="O1522" s="9">
        <v>3.1554670199999997</v>
      </c>
      <c r="P1522" s="9"/>
      <c r="Q1522" s="9">
        <v>4.6950000000000003</v>
      </c>
      <c r="R1522" s="9">
        <v>6.4749999999999996</v>
      </c>
      <c r="S1522" s="9">
        <v>5.26</v>
      </c>
      <c r="T1522" s="9">
        <v>4.4249999999999998</v>
      </c>
      <c r="U1522" s="9">
        <v>4.4400000000000004</v>
      </c>
      <c r="V1522" s="9">
        <v>4.5999999999999996</v>
      </c>
      <c r="W1522" s="9"/>
      <c r="X1522" s="9">
        <v>4.8</v>
      </c>
      <c r="Y1522" s="9">
        <v>4.76</v>
      </c>
      <c r="Z1522" s="9"/>
      <c r="AA1522" s="9"/>
      <c r="AB1522" s="9"/>
      <c r="AC1522" s="9"/>
      <c r="AD1522" s="9"/>
      <c r="AE1522" s="9"/>
      <c r="AF1522" s="9"/>
    </row>
    <row r="1523" spans="1:32" x14ac:dyDescent="0.25">
      <c r="A1523" s="8">
        <f t="shared" si="39"/>
        <v>36764</v>
      </c>
      <c r="B1523" s="24">
        <f t="shared" si="36"/>
        <v>1519</v>
      </c>
      <c r="C1523" s="14" t="s">
        <v>201</v>
      </c>
      <c r="D1523" s="46">
        <v>36739</v>
      </c>
      <c r="E1523" s="9">
        <v>4.53</v>
      </c>
      <c r="F1523" s="9">
        <v>4.4550000000000001</v>
      </c>
      <c r="G1523" s="9">
        <v>4.5350000000000001</v>
      </c>
      <c r="H1523" s="9">
        <v>4.5449999999999999</v>
      </c>
      <c r="I1523" s="9"/>
      <c r="J1523" s="9"/>
      <c r="K1523" s="9">
        <v>4.4249999999999998</v>
      </c>
      <c r="L1523" s="9">
        <v>3.1949999999999998</v>
      </c>
      <c r="M1523" s="9">
        <v>3.145</v>
      </c>
      <c r="N1523" s="9">
        <v>3.13</v>
      </c>
      <c r="O1523" s="9">
        <v>3.1554670199999997</v>
      </c>
      <c r="P1523" s="9"/>
      <c r="Q1523" s="9">
        <v>4.6950000000000003</v>
      </c>
      <c r="R1523" s="9">
        <v>6.4749999999999996</v>
      </c>
      <c r="S1523" s="9">
        <v>5.26</v>
      </c>
      <c r="T1523" s="9">
        <v>4.4249999999999998</v>
      </c>
      <c r="U1523" s="9">
        <v>4.4400000000000004</v>
      </c>
      <c r="V1523" s="9">
        <v>4.5999999999999996</v>
      </c>
      <c r="W1523" s="9"/>
      <c r="X1523" s="9">
        <v>4.8</v>
      </c>
      <c r="Y1523" s="9">
        <v>4.76</v>
      </c>
      <c r="Z1523" s="9"/>
      <c r="AA1523" s="9"/>
      <c r="AB1523" s="9"/>
      <c r="AC1523" s="9"/>
      <c r="AD1523" s="9"/>
      <c r="AE1523" s="9"/>
      <c r="AF1523" s="9"/>
    </row>
    <row r="1524" spans="1:32" x14ac:dyDescent="0.25">
      <c r="A1524" s="8">
        <f t="shared" si="39"/>
        <v>36765</v>
      </c>
      <c r="B1524" s="24">
        <f t="shared" si="36"/>
        <v>1520</v>
      </c>
      <c r="C1524" s="14" t="s">
        <v>202</v>
      </c>
      <c r="D1524" s="46">
        <v>36739</v>
      </c>
      <c r="E1524" s="9">
        <v>4.53</v>
      </c>
      <c r="F1524" s="9">
        <v>4.4550000000000001</v>
      </c>
      <c r="G1524" s="9">
        <v>4.5350000000000001</v>
      </c>
      <c r="H1524" s="9">
        <v>4.5449999999999999</v>
      </c>
      <c r="I1524" s="9"/>
      <c r="J1524" s="9"/>
      <c r="K1524" s="9">
        <v>4.4249999999999998</v>
      </c>
      <c r="L1524" s="9">
        <v>3.1949999999999998</v>
      </c>
      <c r="M1524" s="9">
        <v>3.145</v>
      </c>
      <c r="N1524" s="9">
        <v>3.13</v>
      </c>
      <c r="O1524" s="9">
        <v>3.1554670199999997</v>
      </c>
      <c r="P1524" s="9"/>
      <c r="Q1524" s="9">
        <v>4.6950000000000003</v>
      </c>
      <c r="R1524" s="9">
        <v>6.4749999999999996</v>
      </c>
      <c r="S1524" s="9">
        <v>5.26</v>
      </c>
      <c r="T1524" s="9">
        <v>4.4249999999999998</v>
      </c>
      <c r="U1524" s="9">
        <v>4.4400000000000004</v>
      </c>
      <c r="V1524" s="9">
        <v>4.5999999999999996</v>
      </c>
      <c r="W1524" s="9"/>
      <c r="X1524" s="9">
        <v>4.8</v>
      </c>
      <c r="Y1524" s="9">
        <v>4.76</v>
      </c>
      <c r="Z1524" s="9"/>
      <c r="AA1524" s="9"/>
      <c r="AB1524" s="9"/>
      <c r="AC1524" s="9"/>
      <c r="AD1524" s="9"/>
      <c r="AE1524" s="9"/>
      <c r="AF1524" s="9"/>
    </row>
    <row r="1525" spans="1:32" x14ac:dyDescent="0.25">
      <c r="A1525" s="8">
        <f t="shared" si="39"/>
        <v>36766</v>
      </c>
      <c r="B1525" s="24">
        <f t="shared" si="36"/>
        <v>1521</v>
      </c>
      <c r="C1525" s="14" t="s">
        <v>196</v>
      </c>
      <c r="D1525" s="46">
        <v>36739</v>
      </c>
      <c r="E1525" s="9">
        <v>4.6150000000000002</v>
      </c>
      <c r="F1525" s="9">
        <v>4.5199999999999996</v>
      </c>
      <c r="G1525" s="9">
        <v>4.625</v>
      </c>
      <c r="H1525" s="9">
        <v>4.63</v>
      </c>
      <c r="I1525" s="9"/>
      <c r="J1525" s="9"/>
      <c r="K1525" s="9">
        <v>4.51</v>
      </c>
      <c r="L1525" s="9">
        <v>3.335</v>
      </c>
      <c r="M1525" s="9">
        <v>3.27</v>
      </c>
      <c r="N1525" s="9">
        <v>3.2450000000000001</v>
      </c>
      <c r="O1525" s="9">
        <v>3.3721749392499993</v>
      </c>
      <c r="P1525" s="9"/>
      <c r="Q1525" s="9">
        <v>4.7949999999999999</v>
      </c>
      <c r="R1525" s="9">
        <v>6.9249999999999998</v>
      </c>
      <c r="S1525" s="9">
        <v>5.51</v>
      </c>
      <c r="T1525" s="9">
        <v>4.4850000000000003</v>
      </c>
      <c r="U1525" s="9">
        <v>4.4950000000000001</v>
      </c>
      <c r="V1525" s="9">
        <v>4.7</v>
      </c>
      <c r="W1525" s="9"/>
      <c r="X1525" s="9">
        <v>4.9349999999999996</v>
      </c>
      <c r="Y1525" s="9">
        <v>4.9450000000000003</v>
      </c>
      <c r="Z1525" s="9"/>
      <c r="AA1525" s="9"/>
      <c r="AB1525" s="9"/>
      <c r="AC1525" s="9"/>
      <c r="AD1525" s="9"/>
      <c r="AE1525" s="9"/>
      <c r="AF1525" s="9"/>
    </row>
    <row r="1526" spans="1:32" x14ac:dyDescent="0.25">
      <c r="A1526" s="8">
        <f t="shared" si="39"/>
        <v>36767</v>
      </c>
      <c r="B1526" s="24">
        <f t="shared" si="36"/>
        <v>1522</v>
      </c>
      <c r="C1526" s="14" t="s">
        <v>197</v>
      </c>
      <c r="D1526" s="46">
        <v>36739</v>
      </c>
      <c r="E1526" s="9">
        <v>4.62</v>
      </c>
      <c r="F1526" s="9">
        <v>4.5049999999999999</v>
      </c>
      <c r="G1526" s="9">
        <v>4.665</v>
      </c>
      <c r="H1526" s="9">
        <v>4.6449999999999996</v>
      </c>
      <c r="I1526" s="9"/>
      <c r="J1526" s="9"/>
      <c r="K1526" s="9">
        <v>4.5449999999999999</v>
      </c>
      <c r="L1526" s="9">
        <v>3.4449999999999998</v>
      </c>
      <c r="M1526" s="9">
        <v>3.4449999999999998</v>
      </c>
      <c r="N1526" s="9">
        <v>3.41</v>
      </c>
      <c r="O1526" s="9">
        <v>3.4982414784999998</v>
      </c>
      <c r="P1526" s="9"/>
      <c r="Q1526" s="9">
        <v>4.8250000000000002</v>
      </c>
      <c r="R1526" s="9">
        <v>7.2850000000000001</v>
      </c>
      <c r="S1526" s="9">
        <v>6.25</v>
      </c>
      <c r="T1526" s="9">
        <v>4.5250000000000004</v>
      </c>
      <c r="U1526" s="9">
        <v>4.54</v>
      </c>
      <c r="V1526" s="9">
        <v>4.71</v>
      </c>
      <c r="W1526" s="9"/>
      <c r="X1526" s="9">
        <v>4.9550000000000001</v>
      </c>
      <c r="Y1526" s="9">
        <v>4.96</v>
      </c>
      <c r="Z1526" s="9"/>
      <c r="AA1526" s="9"/>
      <c r="AB1526" s="9"/>
      <c r="AC1526" s="9"/>
      <c r="AD1526" s="9"/>
      <c r="AE1526" s="9"/>
      <c r="AF1526" s="9"/>
    </row>
    <row r="1527" spans="1:32" x14ac:dyDescent="0.25">
      <c r="A1527" s="8">
        <f t="shared" si="39"/>
        <v>36768</v>
      </c>
      <c r="B1527" s="24">
        <f t="shared" si="36"/>
        <v>1523</v>
      </c>
      <c r="C1527" s="14" t="s">
        <v>198</v>
      </c>
      <c r="D1527" s="46">
        <v>36739</v>
      </c>
      <c r="E1527" s="9">
        <v>4.5949999999999998</v>
      </c>
      <c r="F1527" s="9">
        <v>4.54</v>
      </c>
      <c r="G1527" s="9">
        <v>4.6100000000000003</v>
      </c>
      <c r="H1527" s="9">
        <v>4.63</v>
      </c>
      <c r="I1527" s="9"/>
      <c r="J1527" s="9"/>
      <c r="K1527" s="9">
        <v>4.53</v>
      </c>
      <c r="L1527" s="9">
        <v>3.56</v>
      </c>
      <c r="M1527" s="9">
        <v>3.6150000000000002</v>
      </c>
      <c r="N1527" s="9">
        <v>3.63</v>
      </c>
      <c r="O1527" s="9">
        <v>3.7803416737499993</v>
      </c>
      <c r="P1527" s="9"/>
      <c r="Q1527" s="9">
        <v>4.7699999999999996</v>
      </c>
      <c r="R1527" s="9">
        <v>6.13</v>
      </c>
      <c r="S1527" s="9">
        <v>5.3150000000000004</v>
      </c>
      <c r="T1527" s="9">
        <v>4.5199999999999996</v>
      </c>
      <c r="U1527" s="9">
        <v>4.54</v>
      </c>
      <c r="V1527" s="9">
        <v>4.7050000000000001</v>
      </c>
      <c r="W1527" s="9"/>
      <c r="X1527" s="9">
        <v>4.9249999999999998</v>
      </c>
      <c r="Y1527" s="9">
        <v>4.91</v>
      </c>
      <c r="Z1527" s="9"/>
      <c r="AA1527" s="9"/>
      <c r="AB1527" s="9"/>
      <c r="AC1527" s="9"/>
      <c r="AD1527" s="9"/>
      <c r="AE1527" s="9"/>
      <c r="AF1527" s="9"/>
    </row>
    <row r="1528" spans="1:32" x14ac:dyDescent="0.25">
      <c r="A1528" s="8">
        <f t="shared" si="39"/>
        <v>36769</v>
      </c>
      <c r="B1528" s="24">
        <f t="shared" si="36"/>
        <v>1524</v>
      </c>
      <c r="C1528" s="14" t="s">
        <v>199</v>
      </c>
      <c r="D1528" s="46">
        <v>36739</v>
      </c>
      <c r="E1528" s="9">
        <v>4.76</v>
      </c>
      <c r="F1528" s="9">
        <v>4.6550000000000002</v>
      </c>
      <c r="G1528" s="9">
        <v>4.7850000000000001</v>
      </c>
      <c r="H1528" s="9">
        <v>4.82</v>
      </c>
      <c r="I1528" s="9"/>
      <c r="J1528" s="9"/>
      <c r="K1528" s="9">
        <v>4.6849999999999996</v>
      </c>
      <c r="L1528" s="9">
        <v>3.625</v>
      </c>
      <c r="M1528" s="9">
        <v>3.59</v>
      </c>
      <c r="N1528" s="9">
        <v>3.75</v>
      </c>
      <c r="O1528" s="9">
        <v>4.0530190837499998</v>
      </c>
      <c r="P1528" s="9"/>
      <c r="Q1528" s="9">
        <v>4.9249999999999998</v>
      </c>
      <c r="R1528" s="9">
        <v>6.18</v>
      </c>
      <c r="S1528" s="9">
        <v>5.0599999999999996</v>
      </c>
      <c r="T1528" s="9">
        <v>4.71</v>
      </c>
      <c r="U1528" s="9">
        <v>4.7249999999999996</v>
      </c>
      <c r="V1528" s="9">
        <v>4.875</v>
      </c>
      <c r="W1528" s="9"/>
      <c r="X1528" s="9">
        <v>5.125</v>
      </c>
      <c r="Y1528" s="9">
        <v>5.16</v>
      </c>
      <c r="Z1528" s="9"/>
      <c r="AA1528" s="9"/>
      <c r="AB1528" s="9"/>
      <c r="AC1528" s="9"/>
      <c r="AD1528" s="9"/>
      <c r="AE1528" s="9"/>
      <c r="AF1528" s="9"/>
    </row>
    <row r="1529" spans="1:32" x14ac:dyDescent="0.25">
      <c r="A1529" s="8">
        <f t="shared" si="39"/>
        <v>36770</v>
      </c>
      <c r="B1529" s="24">
        <f t="shared" si="36"/>
        <v>1525</v>
      </c>
      <c r="C1529" s="14" t="s">
        <v>200</v>
      </c>
      <c r="D1529" s="46">
        <v>36770</v>
      </c>
      <c r="E1529" s="9">
        <v>4.7</v>
      </c>
      <c r="F1529" s="9">
        <v>4.6050000000000004</v>
      </c>
      <c r="G1529" s="9">
        <v>4.75</v>
      </c>
      <c r="H1529" s="9">
        <v>4.7699999999999996</v>
      </c>
      <c r="I1529" s="9"/>
      <c r="J1529" s="9"/>
      <c r="K1529" s="9">
        <v>4.63</v>
      </c>
      <c r="L1529" s="9">
        <v>3.62</v>
      </c>
      <c r="M1529" s="9">
        <v>3.55</v>
      </c>
      <c r="N1529" s="9">
        <v>3.7850000000000001</v>
      </c>
      <c r="O1529" s="9">
        <v>4.01830821225</v>
      </c>
      <c r="P1529" s="9"/>
      <c r="Q1529" s="9">
        <v>4.87</v>
      </c>
      <c r="R1529" s="9">
        <v>5.875</v>
      </c>
      <c r="S1529" s="9">
        <v>5.18</v>
      </c>
      <c r="T1529" s="9">
        <v>4.6349999999999998</v>
      </c>
      <c r="U1529" s="9">
        <v>4.6449999999999996</v>
      </c>
      <c r="V1529" s="9">
        <v>4.84</v>
      </c>
      <c r="W1529" s="9"/>
      <c r="X1529" s="9">
        <v>5.0750000000000002</v>
      </c>
      <c r="Y1529" s="9">
        <v>5.0750000000000002</v>
      </c>
      <c r="Z1529" s="9"/>
      <c r="AA1529" s="9"/>
      <c r="AB1529" s="9"/>
      <c r="AC1529" s="9"/>
      <c r="AD1529" s="9"/>
      <c r="AE1529" s="9"/>
      <c r="AF1529" s="9"/>
    </row>
    <row r="1530" spans="1:32" x14ac:dyDescent="0.25">
      <c r="A1530" s="8">
        <f t="shared" si="39"/>
        <v>36771</v>
      </c>
      <c r="B1530" s="24">
        <f t="shared" si="36"/>
        <v>1526</v>
      </c>
      <c r="C1530" s="14" t="s">
        <v>201</v>
      </c>
      <c r="D1530" s="46">
        <v>36770</v>
      </c>
      <c r="E1530" s="9">
        <v>4.7</v>
      </c>
      <c r="F1530" s="9">
        <v>4.6050000000000004</v>
      </c>
      <c r="G1530" s="9">
        <v>4.75</v>
      </c>
      <c r="H1530" s="9">
        <v>4.7699999999999996</v>
      </c>
      <c r="I1530" s="9"/>
      <c r="J1530" s="9"/>
      <c r="K1530" s="9">
        <v>4.63</v>
      </c>
      <c r="L1530" s="9">
        <v>3.62</v>
      </c>
      <c r="M1530" s="9">
        <v>3.55</v>
      </c>
      <c r="N1530" s="9">
        <v>3.7850000000000001</v>
      </c>
      <c r="O1530" s="9">
        <v>4.01830821225</v>
      </c>
      <c r="P1530" s="9"/>
      <c r="Q1530" s="9">
        <v>4.87</v>
      </c>
      <c r="R1530" s="9">
        <v>5.875</v>
      </c>
      <c r="S1530" s="9">
        <v>5.18</v>
      </c>
      <c r="T1530" s="9">
        <v>4.6349999999999998</v>
      </c>
      <c r="U1530" s="9">
        <v>4.6449999999999996</v>
      </c>
      <c r="V1530" s="9">
        <v>4.84</v>
      </c>
      <c r="W1530" s="9"/>
      <c r="X1530" s="9">
        <v>5.0750000000000002</v>
      </c>
      <c r="Y1530" s="9">
        <v>5.0750000000000002</v>
      </c>
      <c r="Z1530" s="9"/>
      <c r="AA1530" s="9"/>
      <c r="AB1530" s="9"/>
      <c r="AC1530" s="9"/>
      <c r="AD1530" s="9"/>
      <c r="AE1530" s="9"/>
      <c r="AF1530" s="9"/>
    </row>
    <row r="1531" spans="1:32" x14ac:dyDescent="0.25">
      <c r="A1531" s="8">
        <f t="shared" si="39"/>
        <v>36772</v>
      </c>
      <c r="B1531" s="24">
        <f t="shared" si="36"/>
        <v>1527</v>
      </c>
      <c r="C1531" s="14" t="s">
        <v>202</v>
      </c>
      <c r="D1531" s="46">
        <v>36770</v>
      </c>
      <c r="E1531" s="9">
        <v>4.7</v>
      </c>
      <c r="F1531" s="9">
        <v>4.6050000000000004</v>
      </c>
      <c r="G1531" s="9">
        <v>4.75</v>
      </c>
      <c r="H1531" s="9">
        <v>4.7699999999999996</v>
      </c>
      <c r="I1531" s="9"/>
      <c r="J1531" s="9"/>
      <c r="K1531" s="9">
        <v>4.63</v>
      </c>
      <c r="L1531" s="9">
        <v>3.62</v>
      </c>
      <c r="M1531" s="9">
        <v>3.55</v>
      </c>
      <c r="N1531" s="9">
        <v>3.7850000000000001</v>
      </c>
      <c r="O1531" s="9">
        <v>4.01830821225</v>
      </c>
      <c r="P1531" s="9"/>
      <c r="Q1531" s="9">
        <v>4.87</v>
      </c>
      <c r="R1531" s="9">
        <v>5.875</v>
      </c>
      <c r="S1531" s="9">
        <v>5.18</v>
      </c>
      <c r="T1531" s="9">
        <v>4.6349999999999998</v>
      </c>
      <c r="U1531" s="9">
        <v>4.6449999999999996</v>
      </c>
      <c r="V1531" s="9">
        <v>4.84</v>
      </c>
      <c r="W1531" s="9"/>
      <c r="X1531" s="9">
        <v>5.0750000000000002</v>
      </c>
      <c r="Y1531" s="9">
        <v>5.0750000000000002</v>
      </c>
      <c r="Z1531" s="9"/>
      <c r="AA1531" s="9"/>
      <c r="AB1531" s="9"/>
      <c r="AC1531" s="9"/>
      <c r="AD1531" s="9"/>
      <c r="AE1531" s="9"/>
      <c r="AF1531" s="9"/>
    </row>
    <row r="1532" spans="1:32" x14ac:dyDescent="0.25">
      <c r="A1532" s="8">
        <f>A1531+1</f>
        <v>36773</v>
      </c>
      <c r="B1532" s="24">
        <f t="shared" si="36"/>
        <v>1528</v>
      </c>
      <c r="C1532" s="14" t="s">
        <v>196</v>
      </c>
      <c r="D1532" s="46">
        <v>36770</v>
      </c>
      <c r="E1532" s="9">
        <v>4.7</v>
      </c>
      <c r="F1532" s="9">
        <v>4.6050000000000004</v>
      </c>
      <c r="G1532" s="9">
        <v>4.75</v>
      </c>
      <c r="H1532" s="9">
        <v>4.7699999999999996</v>
      </c>
      <c r="I1532" s="9"/>
      <c r="J1532" s="9"/>
      <c r="K1532" s="9">
        <v>4.63</v>
      </c>
      <c r="L1532" s="9">
        <v>3.62</v>
      </c>
      <c r="M1532" s="9">
        <v>3.55</v>
      </c>
      <c r="N1532" s="9">
        <v>3.7850000000000001</v>
      </c>
      <c r="O1532" s="9">
        <v>4.01830821225</v>
      </c>
      <c r="P1532" s="9"/>
      <c r="Q1532" s="9">
        <v>4.87</v>
      </c>
      <c r="R1532" s="9">
        <v>5.875</v>
      </c>
      <c r="S1532" s="9">
        <v>5.18</v>
      </c>
      <c r="T1532" s="9">
        <v>4.6349999999999998</v>
      </c>
      <c r="U1532" s="9">
        <v>4.6449999999999996</v>
      </c>
      <c r="V1532" s="9">
        <v>4.84</v>
      </c>
      <c r="W1532" s="9"/>
      <c r="X1532" s="9">
        <v>5.0750000000000002</v>
      </c>
      <c r="Y1532" s="9">
        <v>5.0750000000000002</v>
      </c>
      <c r="Z1532" s="9"/>
      <c r="AA1532" s="9"/>
      <c r="AB1532" s="9"/>
      <c r="AC1532" s="9"/>
      <c r="AD1532" s="9"/>
      <c r="AE1532" s="9"/>
      <c r="AF1532" s="9"/>
    </row>
    <row r="1533" spans="1:32" x14ac:dyDescent="0.25">
      <c r="A1533" s="8">
        <f>A1532+1</f>
        <v>36774</v>
      </c>
      <c r="B1533" s="24">
        <f t="shared" si="36"/>
        <v>1529</v>
      </c>
      <c r="C1533" s="14" t="s">
        <v>197</v>
      </c>
      <c r="D1533" s="46">
        <v>36770</v>
      </c>
      <c r="E1533" s="9">
        <v>4.8049999999999997</v>
      </c>
      <c r="F1533" s="9">
        <v>4.8099999999999996</v>
      </c>
      <c r="G1533" s="9">
        <v>4.88</v>
      </c>
      <c r="H1533" s="9">
        <v>4.8550000000000004</v>
      </c>
      <c r="I1533" s="9"/>
      <c r="J1533" s="9"/>
      <c r="K1533" s="9">
        <v>4.7300000000000004</v>
      </c>
      <c r="L1533" s="9">
        <v>4.1500000000000004</v>
      </c>
      <c r="M1533" s="9">
        <v>3.85</v>
      </c>
      <c r="N1533" s="9">
        <v>4.3099999999999996</v>
      </c>
      <c r="O1533" s="9">
        <v>4.3948087524999986</v>
      </c>
      <c r="P1533" s="9"/>
      <c r="Q1533" s="9">
        <v>5.0049999999999999</v>
      </c>
      <c r="R1533" s="9">
        <v>6.2050000000000001</v>
      </c>
      <c r="S1533" s="9">
        <v>5.3849999999999998</v>
      </c>
      <c r="T1533" s="9">
        <v>4.7450000000000001</v>
      </c>
      <c r="U1533" s="9">
        <v>4.7649999999999997</v>
      </c>
      <c r="V1533" s="9">
        <v>4.92</v>
      </c>
      <c r="W1533" s="9"/>
      <c r="X1533" s="9">
        <v>5.15</v>
      </c>
      <c r="Y1533" s="9">
        <v>5.1349999999999998</v>
      </c>
      <c r="Z1533" s="9"/>
      <c r="AA1533" s="9"/>
      <c r="AB1533" s="9"/>
      <c r="AC1533" s="9"/>
      <c r="AD1533" s="9"/>
      <c r="AE1533" s="9"/>
      <c r="AF1533" s="9"/>
    </row>
    <row r="1534" spans="1:32" x14ac:dyDescent="0.25">
      <c r="A1534" s="8">
        <f>A1533+1</f>
        <v>36775</v>
      </c>
      <c r="B1534" s="24">
        <f t="shared" si="36"/>
        <v>1530</v>
      </c>
      <c r="C1534" s="14" t="s">
        <v>198</v>
      </c>
      <c r="D1534" s="46">
        <v>36770</v>
      </c>
      <c r="E1534" s="9">
        <v>4.8949999999999996</v>
      </c>
      <c r="F1534" s="9">
        <v>4.8849999999999998</v>
      </c>
      <c r="G1534" s="9">
        <v>4.9400000000000004</v>
      </c>
      <c r="H1534" s="9">
        <v>4.96</v>
      </c>
      <c r="I1534" s="9"/>
      <c r="J1534" s="9"/>
      <c r="K1534" s="9">
        <v>4.835</v>
      </c>
      <c r="L1534" s="9">
        <v>4.58</v>
      </c>
      <c r="M1534" s="9">
        <v>4.3449999999999998</v>
      </c>
      <c r="N1534" s="9">
        <v>4.6100000000000003</v>
      </c>
      <c r="O1534" s="9">
        <v>4.5615140499999995</v>
      </c>
      <c r="P1534" s="9"/>
      <c r="Q1534" s="9">
        <v>5.1150000000000002</v>
      </c>
      <c r="R1534" s="9">
        <v>6.34</v>
      </c>
      <c r="S1534" s="9">
        <v>5.89</v>
      </c>
      <c r="T1534" s="9">
        <v>4.8550000000000004</v>
      </c>
      <c r="U1534" s="9">
        <v>4.8600000000000003</v>
      </c>
      <c r="V1534" s="9">
        <v>5.0250000000000004</v>
      </c>
      <c r="W1534" s="9"/>
      <c r="X1534" s="9">
        <v>5.2949999999999999</v>
      </c>
      <c r="Y1534" s="9">
        <v>5.3274999999999997</v>
      </c>
      <c r="Z1534" s="9"/>
      <c r="AA1534" s="9"/>
      <c r="AB1534" s="9"/>
      <c r="AC1534" s="9"/>
      <c r="AD1534" s="9"/>
      <c r="AE1534" s="9"/>
      <c r="AF1534" s="9"/>
    </row>
    <row r="1535" spans="1:32" x14ac:dyDescent="0.25">
      <c r="A1535" s="8">
        <f t="shared" ref="A1535:A1550" si="40">A1534+1</f>
        <v>36776</v>
      </c>
      <c r="B1535" s="24">
        <f t="shared" si="36"/>
        <v>1531</v>
      </c>
      <c r="C1535" s="14" t="s">
        <v>199</v>
      </c>
      <c r="D1535" s="46">
        <v>36770</v>
      </c>
      <c r="E1535" s="9">
        <v>4.8550000000000004</v>
      </c>
      <c r="F1535" s="9">
        <v>4.84</v>
      </c>
      <c r="G1535" s="9">
        <v>4.8949999999999996</v>
      </c>
      <c r="H1535" s="9">
        <v>4.87</v>
      </c>
      <c r="I1535" s="9"/>
      <c r="J1535" s="9"/>
      <c r="K1535" s="9">
        <v>4.76</v>
      </c>
      <c r="L1535" s="9">
        <v>4.53</v>
      </c>
      <c r="M1535" s="9">
        <v>4.32</v>
      </c>
      <c r="N1535" s="9">
        <v>4.5650000000000004</v>
      </c>
      <c r="O1535" s="9">
        <v>4.3084981474999999</v>
      </c>
      <c r="P1535" s="9"/>
      <c r="Q1535" s="9">
        <v>5.0599999999999996</v>
      </c>
      <c r="R1535" s="9">
        <v>6.2249999999999996</v>
      </c>
      <c r="S1535" s="9">
        <v>5.7149999999999999</v>
      </c>
      <c r="T1535" s="9">
        <v>4.8099999999999996</v>
      </c>
      <c r="U1535" s="9">
        <v>4.8150000000000004</v>
      </c>
      <c r="V1535" s="9">
        <v>4.96</v>
      </c>
      <c r="W1535" s="9"/>
      <c r="X1535" s="9">
        <v>5.23</v>
      </c>
      <c r="Y1535" s="9">
        <v>5.2050000000000001</v>
      </c>
      <c r="Z1535" s="9"/>
      <c r="AA1535" s="9"/>
      <c r="AB1535" s="9"/>
      <c r="AC1535" s="9"/>
      <c r="AD1535" s="9"/>
      <c r="AE1535" s="9"/>
      <c r="AF1535" s="9"/>
    </row>
    <row r="1536" spans="1:32" x14ac:dyDescent="0.25">
      <c r="A1536" s="8">
        <f t="shared" si="40"/>
        <v>36777</v>
      </c>
      <c r="B1536" s="24">
        <f t="shared" si="36"/>
        <v>1532</v>
      </c>
      <c r="C1536" s="14" t="s">
        <v>200</v>
      </c>
      <c r="D1536" s="46">
        <v>36770</v>
      </c>
      <c r="E1536" s="9">
        <v>4.7450000000000001</v>
      </c>
      <c r="F1536" s="9">
        <v>4.7</v>
      </c>
      <c r="G1536" s="9">
        <v>4.78</v>
      </c>
      <c r="H1536" s="9">
        <v>4.7750000000000004</v>
      </c>
      <c r="I1536" s="9"/>
      <c r="J1536" s="9"/>
      <c r="K1536" s="9">
        <v>4.72</v>
      </c>
      <c r="L1536" s="9">
        <v>4.3150000000000004</v>
      </c>
      <c r="M1536" s="9">
        <v>4.0999999999999996</v>
      </c>
      <c r="N1536" s="9">
        <v>4.4249999999999998</v>
      </c>
      <c r="O1536" s="9">
        <v>4.2789294514999998</v>
      </c>
      <c r="P1536" s="9"/>
      <c r="Q1536" s="9">
        <v>4.9850000000000003</v>
      </c>
      <c r="R1536" s="9">
        <v>6.15</v>
      </c>
      <c r="S1536" s="9">
        <v>5.45</v>
      </c>
      <c r="T1536" s="9">
        <v>4.72</v>
      </c>
      <c r="U1536" s="9">
        <v>4.7350000000000003</v>
      </c>
      <c r="V1536" s="9">
        <v>4.9000000000000004</v>
      </c>
      <c r="W1536" s="9"/>
      <c r="X1536" s="9">
        <v>5.1749999999999998</v>
      </c>
      <c r="Y1536" s="9">
        <v>5.13</v>
      </c>
      <c r="Z1536" s="9"/>
      <c r="AA1536" s="9"/>
      <c r="AB1536" s="9"/>
      <c r="AC1536" s="9"/>
      <c r="AD1536" s="9"/>
      <c r="AE1536" s="9"/>
      <c r="AF1536" s="9"/>
    </row>
    <row r="1537" spans="1:32" x14ac:dyDescent="0.25">
      <c r="A1537" s="8">
        <f t="shared" si="40"/>
        <v>36778</v>
      </c>
      <c r="B1537" s="24">
        <f t="shared" si="36"/>
        <v>1533</v>
      </c>
      <c r="C1537" s="14" t="s">
        <v>201</v>
      </c>
      <c r="D1537" s="46">
        <v>36770</v>
      </c>
      <c r="E1537" s="9">
        <v>4.7450000000000001</v>
      </c>
      <c r="F1537" s="9">
        <v>4.7</v>
      </c>
      <c r="G1537" s="9">
        <v>4.78</v>
      </c>
      <c r="H1537" s="9">
        <v>4.7750000000000004</v>
      </c>
      <c r="I1537" s="9"/>
      <c r="J1537" s="9"/>
      <c r="K1537" s="9">
        <v>4.72</v>
      </c>
      <c r="L1537" s="9">
        <v>4.3150000000000004</v>
      </c>
      <c r="M1537" s="9">
        <v>4.0999999999999996</v>
      </c>
      <c r="N1537" s="9">
        <v>4.4249999999999998</v>
      </c>
      <c r="O1537" s="9">
        <v>4.2789294514999998</v>
      </c>
      <c r="P1537" s="9"/>
      <c r="Q1537" s="9">
        <v>4.9850000000000003</v>
      </c>
      <c r="R1537" s="9">
        <v>6.15</v>
      </c>
      <c r="S1537" s="9">
        <v>5.45</v>
      </c>
      <c r="T1537" s="9">
        <v>4.72</v>
      </c>
      <c r="U1537" s="9">
        <v>4.7350000000000003</v>
      </c>
      <c r="V1537" s="9">
        <v>4.9000000000000004</v>
      </c>
      <c r="W1537" s="9"/>
      <c r="X1537" s="9">
        <v>5.1749999999999998</v>
      </c>
      <c r="Y1537" s="9">
        <v>5.13</v>
      </c>
      <c r="Z1537" s="9"/>
      <c r="AA1537" s="9"/>
      <c r="AB1537" s="9"/>
      <c r="AC1537" s="9"/>
      <c r="AD1537" s="9"/>
      <c r="AE1537" s="9"/>
      <c r="AF1537" s="9"/>
    </row>
    <row r="1538" spans="1:32" x14ac:dyDescent="0.25">
      <c r="A1538" s="8">
        <f t="shared" si="40"/>
        <v>36779</v>
      </c>
      <c r="B1538" s="24">
        <f t="shared" si="36"/>
        <v>1534</v>
      </c>
      <c r="C1538" s="14" t="s">
        <v>202</v>
      </c>
      <c r="D1538" s="46">
        <v>36770</v>
      </c>
      <c r="E1538" s="9">
        <v>4.7450000000000001</v>
      </c>
      <c r="F1538" s="9">
        <v>4.7</v>
      </c>
      <c r="G1538" s="9">
        <v>4.78</v>
      </c>
      <c r="H1538" s="9">
        <v>4.7750000000000004</v>
      </c>
      <c r="I1538" s="9"/>
      <c r="J1538" s="9"/>
      <c r="K1538" s="9">
        <v>4.72</v>
      </c>
      <c r="L1538" s="9">
        <v>4.3150000000000004</v>
      </c>
      <c r="M1538" s="9">
        <v>4.0999999999999996</v>
      </c>
      <c r="N1538" s="9">
        <v>4.4249999999999998</v>
      </c>
      <c r="O1538" s="9">
        <v>4.2789294514999998</v>
      </c>
      <c r="P1538" s="9"/>
      <c r="Q1538" s="9">
        <v>4.9850000000000003</v>
      </c>
      <c r="R1538" s="9">
        <v>6.15</v>
      </c>
      <c r="S1538" s="9">
        <v>5.45</v>
      </c>
      <c r="T1538" s="9">
        <v>4.72</v>
      </c>
      <c r="U1538" s="9">
        <v>4.7350000000000003</v>
      </c>
      <c r="V1538" s="9">
        <v>4.9000000000000004</v>
      </c>
      <c r="W1538" s="9"/>
      <c r="X1538" s="9">
        <v>5.1749999999999998</v>
      </c>
      <c r="Y1538" s="9">
        <v>5.13</v>
      </c>
      <c r="Z1538" s="9"/>
      <c r="AA1538" s="9"/>
      <c r="AB1538" s="9"/>
      <c r="AC1538" s="9"/>
      <c r="AD1538" s="9"/>
      <c r="AE1538" s="9"/>
      <c r="AF1538" s="9"/>
    </row>
    <row r="1539" spans="1:32" x14ac:dyDescent="0.25">
      <c r="A1539" s="8">
        <f t="shared" si="40"/>
        <v>36780</v>
      </c>
      <c r="B1539" s="24">
        <f t="shared" si="36"/>
        <v>1535</v>
      </c>
      <c r="C1539" s="14" t="s">
        <v>196</v>
      </c>
      <c r="D1539" s="46">
        <v>36770</v>
      </c>
      <c r="E1539" s="9">
        <v>4.8550000000000004</v>
      </c>
      <c r="F1539" s="9">
        <v>4.8949999999999996</v>
      </c>
      <c r="G1539" s="9">
        <v>4.9749999999999996</v>
      </c>
      <c r="H1539" s="9">
        <v>4.9349999999999996</v>
      </c>
      <c r="I1539" s="9"/>
      <c r="J1539" s="9"/>
      <c r="K1539" s="9">
        <v>4.83</v>
      </c>
      <c r="L1539" s="9">
        <v>4.5199999999999996</v>
      </c>
      <c r="M1539" s="9">
        <v>4.24</v>
      </c>
      <c r="N1539" s="9">
        <v>4.4950000000000001</v>
      </c>
      <c r="O1539" s="9">
        <v>4.4018018199999993</v>
      </c>
      <c r="P1539" s="9"/>
      <c r="Q1539" s="9">
        <v>5.13</v>
      </c>
      <c r="R1539" s="9">
        <v>6.3250000000000002</v>
      </c>
      <c r="S1539" s="9">
        <v>5.49</v>
      </c>
      <c r="T1539" s="9">
        <v>4.88</v>
      </c>
      <c r="U1539" s="9">
        <v>4.8949999999999996</v>
      </c>
      <c r="V1539" s="9">
        <v>5.0449999999999999</v>
      </c>
      <c r="W1539" s="9"/>
      <c r="X1539" s="9">
        <v>5.3150000000000004</v>
      </c>
      <c r="Y1539" s="9">
        <v>5.335</v>
      </c>
      <c r="Z1539" s="9"/>
      <c r="AA1539" s="9"/>
      <c r="AB1539" s="9"/>
      <c r="AC1539" s="9"/>
      <c r="AD1539" s="9"/>
      <c r="AE1539" s="9"/>
      <c r="AF1539" s="9"/>
    </row>
    <row r="1540" spans="1:32" x14ac:dyDescent="0.25">
      <c r="A1540" s="8">
        <f t="shared" si="40"/>
        <v>36781</v>
      </c>
      <c r="B1540" s="24">
        <f t="shared" si="36"/>
        <v>1536</v>
      </c>
      <c r="C1540" s="14" t="s">
        <v>197</v>
      </c>
      <c r="D1540" s="46">
        <v>36770</v>
      </c>
      <c r="E1540" s="9">
        <v>4.9749999999999996</v>
      </c>
      <c r="F1540" s="9">
        <v>4.99</v>
      </c>
      <c r="G1540" s="9">
        <v>5.0449999999999999</v>
      </c>
      <c r="H1540" s="9">
        <v>5.04</v>
      </c>
      <c r="I1540" s="9"/>
      <c r="J1540" s="9"/>
      <c r="K1540" s="9">
        <v>4.92</v>
      </c>
      <c r="L1540" s="9">
        <v>4.55</v>
      </c>
      <c r="M1540" s="9">
        <v>4.3600000000000003</v>
      </c>
      <c r="N1540" s="9">
        <v>4.58</v>
      </c>
      <c r="O1540" s="9">
        <v>4.419282537</v>
      </c>
      <c r="P1540" s="9"/>
      <c r="Q1540" s="9">
        <v>5.24</v>
      </c>
      <c r="R1540" s="9">
        <v>6.36</v>
      </c>
      <c r="S1540" s="9">
        <v>5.5149999999999997</v>
      </c>
      <c r="T1540" s="9">
        <v>4.9349999999999996</v>
      </c>
      <c r="U1540" s="9">
        <v>4.95</v>
      </c>
      <c r="V1540" s="9">
        <v>5.12</v>
      </c>
      <c r="W1540" s="9"/>
      <c r="X1540" s="9">
        <v>5.4950000000000001</v>
      </c>
      <c r="Y1540" s="9">
        <v>5.54</v>
      </c>
      <c r="Z1540" s="9"/>
      <c r="AA1540" s="9"/>
      <c r="AB1540" s="9"/>
      <c r="AC1540" s="9"/>
      <c r="AD1540" s="9"/>
      <c r="AE1540" s="9"/>
      <c r="AF1540" s="9"/>
    </row>
    <row r="1541" spans="1:32" x14ac:dyDescent="0.25">
      <c r="A1541" s="8">
        <f t="shared" si="40"/>
        <v>36782</v>
      </c>
      <c r="B1541" s="24">
        <f t="shared" si="36"/>
        <v>1537</v>
      </c>
      <c r="C1541" s="14" t="s">
        <v>198</v>
      </c>
      <c r="D1541" s="46">
        <v>36770</v>
      </c>
      <c r="E1541" s="9">
        <v>5.0650000000000004</v>
      </c>
      <c r="F1541" s="9">
        <v>5.05</v>
      </c>
      <c r="G1541" s="9">
        <v>5.0750000000000002</v>
      </c>
      <c r="H1541" s="9">
        <v>5.0999999999999996</v>
      </c>
      <c r="I1541" s="9"/>
      <c r="J1541" s="9"/>
      <c r="K1541" s="9">
        <v>4.9749999999999996</v>
      </c>
      <c r="L1541" s="9">
        <v>4.6449999999999996</v>
      </c>
      <c r="M1541" s="9">
        <v>4.415</v>
      </c>
      <c r="N1541" s="9">
        <v>4.625</v>
      </c>
      <c r="O1541" s="9">
        <v>4.5007391925000002</v>
      </c>
      <c r="P1541" s="9"/>
      <c r="Q1541" s="9">
        <v>5.33</v>
      </c>
      <c r="R1541" s="9">
        <v>6.39</v>
      </c>
      <c r="S1541" s="9">
        <v>5.53</v>
      </c>
      <c r="T1541" s="9">
        <v>4.9950000000000001</v>
      </c>
      <c r="U1541" s="9">
        <v>5.01</v>
      </c>
      <c r="V1541" s="9">
        <v>5.2</v>
      </c>
      <c r="W1541" s="9"/>
      <c r="X1541" s="9">
        <v>5.53</v>
      </c>
      <c r="Y1541" s="9">
        <v>5.5650000000000004</v>
      </c>
      <c r="Z1541" s="9"/>
      <c r="AA1541" s="9"/>
      <c r="AB1541" s="9"/>
      <c r="AC1541" s="9"/>
      <c r="AD1541" s="9"/>
      <c r="AE1541" s="9"/>
      <c r="AF1541" s="9"/>
    </row>
    <row r="1542" spans="1:32" x14ac:dyDescent="0.25">
      <c r="A1542" s="8">
        <f t="shared" si="40"/>
        <v>36783</v>
      </c>
      <c r="B1542" s="24">
        <f t="shared" si="36"/>
        <v>1538</v>
      </c>
      <c r="C1542" s="14" t="s">
        <v>199</v>
      </c>
      <c r="D1542" s="46">
        <v>36770</v>
      </c>
      <c r="E1542" s="9">
        <v>5.0999999999999996</v>
      </c>
      <c r="F1542" s="9">
        <v>5.0449999999999999</v>
      </c>
      <c r="G1542" s="9">
        <v>5.09</v>
      </c>
      <c r="H1542" s="9">
        <v>5.1050000000000004</v>
      </c>
      <c r="I1542" s="9"/>
      <c r="J1542" s="9"/>
      <c r="K1542" s="9">
        <v>4.9950000000000001</v>
      </c>
      <c r="L1542" s="9">
        <v>4.68</v>
      </c>
      <c r="M1542" s="9">
        <v>4.4400000000000004</v>
      </c>
      <c r="N1542" s="9">
        <v>4.63</v>
      </c>
      <c r="O1542" s="9">
        <v>4.5871095105000004</v>
      </c>
      <c r="P1542" s="9"/>
      <c r="Q1542" s="9">
        <v>5.3449999999999998</v>
      </c>
      <c r="R1542" s="9">
        <v>6.37</v>
      </c>
      <c r="S1542" s="9">
        <v>5.4749999999999996</v>
      </c>
      <c r="T1542" s="9">
        <v>5.0250000000000004</v>
      </c>
      <c r="U1542" s="9">
        <v>5.0350000000000001</v>
      </c>
      <c r="V1542" s="9">
        <v>5.22</v>
      </c>
      <c r="W1542" s="9"/>
      <c r="X1542" s="9">
        <v>5.5149999999999997</v>
      </c>
      <c r="Y1542" s="9">
        <v>5.5149999999999997</v>
      </c>
      <c r="Z1542" s="9"/>
      <c r="AA1542" s="9"/>
      <c r="AB1542" s="9"/>
      <c r="AC1542" s="9"/>
      <c r="AD1542" s="9"/>
      <c r="AE1542" s="9"/>
      <c r="AF1542" s="9"/>
    </row>
    <row r="1543" spans="1:32" x14ac:dyDescent="0.25">
      <c r="A1543" s="8">
        <f t="shared" si="40"/>
        <v>36784</v>
      </c>
      <c r="B1543" s="24">
        <f t="shared" si="36"/>
        <v>1539</v>
      </c>
      <c r="C1543" s="14" t="s">
        <v>200</v>
      </c>
      <c r="D1543" s="46">
        <v>36770</v>
      </c>
      <c r="E1543" s="9">
        <v>5.29</v>
      </c>
      <c r="F1543" s="9">
        <v>5.1050000000000004</v>
      </c>
      <c r="G1543" s="9">
        <v>5.1849999999999996</v>
      </c>
      <c r="H1543" s="9">
        <v>5.2549999999999999</v>
      </c>
      <c r="I1543" s="9"/>
      <c r="J1543" s="9"/>
      <c r="K1543" s="9">
        <v>5.17</v>
      </c>
      <c r="L1543" s="9">
        <v>4.59</v>
      </c>
      <c r="M1543" s="9">
        <v>4.26</v>
      </c>
      <c r="N1543" s="9">
        <v>4.88</v>
      </c>
      <c r="O1543" s="9">
        <v>4.7476219579999999</v>
      </c>
      <c r="P1543" s="9"/>
      <c r="Q1543" s="9">
        <v>5.5549999999999997</v>
      </c>
      <c r="R1543" s="9">
        <v>6.3949999999999996</v>
      </c>
      <c r="S1543" s="9">
        <v>5.47</v>
      </c>
      <c r="T1543" s="9">
        <v>5.1849999999999996</v>
      </c>
      <c r="U1543" s="9">
        <v>5.22</v>
      </c>
      <c r="V1543" s="9">
        <v>5.415</v>
      </c>
      <c r="W1543" s="9"/>
      <c r="X1543" s="9">
        <v>5.67</v>
      </c>
      <c r="Y1543" s="9">
        <v>5.6449999999999996</v>
      </c>
      <c r="Z1543" s="9"/>
      <c r="AA1543" s="9"/>
      <c r="AB1543" s="9"/>
      <c r="AC1543" s="9"/>
      <c r="AD1543" s="9"/>
      <c r="AE1543" s="9"/>
      <c r="AF1543" s="9"/>
    </row>
    <row r="1544" spans="1:32" x14ac:dyDescent="0.25">
      <c r="A1544" s="8">
        <f t="shared" si="40"/>
        <v>36785</v>
      </c>
      <c r="B1544" s="24">
        <f t="shared" ref="B1544:B1607" si="41">B1543+1</f>
        <v>1540</v>
      </c>
      <c r="C1544" s="14" t="s">
        <v>201</v>
      </c>
      <c r="D1544" s="46">
        <v>36770</v>
      </c>
      <c r="E1544" s="9">
        <v>5.29</v>
      </c>
      <c r="F1544" s="9">
        <v>5.1050000000000004</v>
      </c>
      <c r="G1544" s="9">
        <v>5.1849999999999996</v>
      </c>
      <c r="H1544" s="9">
        <v>5.2549999999999999</v>
      </c>
      <c r="I1544" s="9"/>
      <c r="J1544" s="9"/>
      <c r="K1544" s="9">
        <v>5.17</v>
      </c>
      <c r="L1544" s="9">
        <v>4.59</v>
      </c>
      <c r="M1544" s="9">
        <v>4.26</v>
      </c>
      <c r="N1544" s="9">
        <v>4.88</v>
      </c>
      <c r="O1544" s="9">
        <v>4.7476219579999999</v>
      </c>
      <c r="P1544" s="9"/>
      <c r="Q1544" s="9">
        <v>5.5549999999999997</v>
      </c>
      <c r="R1544" s="9">
        <v>6.3949999999999996</v>
      </c>
      <c r="S1544" s="9">
        <v>5.47</v>
      </c>
      <c r="T1544" s="9">
        <v>5.1849999999999996</v>
      </c>
      <c r="U1544" s="9">
        <v>5.22</v>
      </c>
      <c r="V1544" s="9">
        <v>5.415</v>
      </c>
      <c r="W1544" s="9"/>
      <c r="X1544" s="9">
        <v>5.67</v>
      </c>
      <c r="Y1544" s="9">
        <v>5.6449999999999996</v>
      </c>
      <c r="Z1544" s="9"/>
      <c r="AA1544" s="9"/>
      <c r="AB1544" s="9"/>
      <c r="AC1544" s="9"/>
      <c r="AD1544" s="9"/>
      <c r="AE1544" s="9"/>
      <c r="AF1544" s="9"/>
    </row>
    <row r="1545" spans="1:32" x14ac:dyDescent="0.25">
      <c r="A1545" s="8">
        <f t="shared" si="40"/>
        <v>36786</v>
      </c>
      <c r="B1545" s="24">
        <f t="shared" si="41"/>
        <v>1541</v>
      </c>
      <c r="C1545" s="14" t="s">
        <v>202</v>
      </c>
      <c r="D1545" s="46">
        <v>36770</v>
      </c>
      <c r="E1545" s="9">
        <v>5.29</v>
      </c>
      <c r="F1545" s="9">
        <v>5.1050000000000004</v>
      </c>
      <c r="G1545" s="9">
        <v>5.1849999999999996</v>
      </c>
      <c r="H1545" s="9">
        <v>5.2549999999999999</v>
      </c>
      <c r="I1545" s="9"/>
      <c r="J1545" s="9"/>
      <c r="K1545" s="9">
        <v>5.17</v>
      </c>
      <c r="L1545" s="9">
        <v>4.59</v>
      </c>
      <c r="M1545" s="9">
        <v>4.26</v>
      </c>
      <c r="N1545" s="9">
        <v>4.88</v>
      </c>
      <c r="O1545" s="9">
        <v>4.7476219579999999</v>
      </c>
      <c r="P1545" s="9"/>
      <c r="Q1545" s="9">
        <v>5.5549999999999997</v>
      </c>
      <c r="R1545" s="9">
        <v>6.3949999999999996</v>
      </c>
      <c r="S1545" s="9">
        <v>5.47</v>
      </c>
      <c r="T1545" s="9">
        <v>5.1849999999999996</v>
      </c>
      <c r="U1545" s="9">
        <v>5.22</v>
      </c>
      <c r="V1545" s="9">
        <v>5.415</v>
      </c>
      <c r="W1545" s="9"/>
      <c r="X1545" s="9">
        <v>5.67</v>
      </c>
      <c r="Y1545" s="9">
        <v>5.6449999999999996</v>
      </c>
      <c r="Z1545" s="9"/>
      <c r="AA1545" s="9"/>
      <c r="AB1545" s="9"/>
      <c r="AC1545" s="9"/>
      <c r="AD1545" s="9"/>
      <c r="AE1545" s="9"/>
      <c r="AF1545" s="9"/>
    </row>
    <row r="1546" spans="1:32" x14ac:dyDescent="0.25">
      <c r="A1546" s="8">
        <f t="shared" si="40"/>
        <v>36787</v>
      </c>
      <c r="B1546" s="24">
        <f t="shared" si="41"/>
        <v>1542</v>
      </c>
      <c r="C1546" s="14" t="s">
        <v>196</v>
      </c>
      <c r="D1546" s="46">
        <v>36770</v>
      </c>
      <c r="E1546" s="9">
        <v>5.0650000000000004</v>
      </c>
      <c r="F1546" s="9">
        <v>4.9450000000000003</v>
      </c>
      <c r="G1546" s="9">
        <v>5</v>
      </c>
      <c r="H1546" s="9">
        <v>5.0750000000000002</v>
      </c>
      <c r="I1546" s="9"/>
      <c r="J1546" s="9"/>
      <c r="K1546" s="9">
        <v>4.9649999999999999</v>
      </c>
      <c r="L1546" s="9">
        <v>4.32</v>
      </c>
      <c r="M1546" s="9">
        <v>4.0350000000000001</v>
      </c>
      <c r="N1546" s="9">
        <v>4.6449999999999996</v>
      </c>
      <c r="O1546" s="9">
        <v>4.5229736339999995</v>
      </c>
      <c r="P1546" s="9"/>
      <c r="Q1546" s="9">
        <v>5.31</v>
      </c>
      <c r="R1546" s="9">
        <v>6.31</v>
      </c>
      <c r="S1546" s="9">
        <v>5.4850000000000003</v>
      </c>
      <c r="T1546" s="9">
        <v>4.9950000000000001</v>
      </c>
      <c r="U1546" s="9">
        <v>5.0049999999999999</v>
      </c>
      <c r="V1546" s="9">
        <v>5.2249999999999996</v>
      </c>
      <c r="W1546" s="9"/>
      <c r="X1546" s="9">
        <v>5.4649999999999999</v>
      </c>
      <c r="Y1546" s="9">
        <v>5.44</v>
      </c>
      <c r="Z1546" s="9"/>
      <c r="AA1546" s="9"/>
      <c r="AB1546" s="9"/>
      <c r="AC1546" s="9"/>
      <c r="AD1546" s="9"/>
      <c r="AE1546" s="9"/>
      <c r="AF1546" s="9"/>
    </row>
    <row r="1547" spans="1:32" x14ac:dyDescent="0.25">
      <c r="A1547" s="8">
        <f t="shared" si="40"/>
        <v>36788</v>
      </c>
      <c r="B1547" s="24">
        <f t="shared" si="41"/>
        <v>1543</v>
      </c>
      <c r="C1547" s="14" t="s">
        <v>197</v>
      </c>
      <c r="D1547" s="46">
        <v>36770</v>
      </c>
      <c r="E1547" s="9">
        <v>5.22</v>
      </c>
      <c r="F1547" s="9">
        <v>5.0199999999999996</v>
      </c>
      <c r="G1547" s="9">
        <v>5.12</v>
      </c>
      <c r="H1547" s="9">
        <v>5.2</v>
      </c>
      <c r="I1547" s="9"/>
      <c r="J1547" s="9"/>
      <c r="K1547" s="9">
        <v>5.1150000000000002</v>
      </c>
      <c r="L1547" s="9">
        <v>4.08</v>
      </c>
      <c r="M1547" s="9">
        <v>3.9249999999999998</v>
      </c>
      <c r="N1547" s="9">
        <v>4.6900000000000004</v>
      </c>
      <c r="O1547" s="9">
        <v>4.6014242779999996</v>
      </c>
      <c r="P1547" s="9"/>
      <c r="Q1547" s="9">
        <v>5.46</v>
      </c>
      <c r="R1547" s="9">
        <v>6.25</v>
      </c>
      <c r="S1547" s="9">
        <v>5.4850000000000003</v>
      </c>
      <c r="T1547" s="9">
        <v>5.19</v>
      </c>
      <c r="U1547" s="9">
        <v>5.1950000000000003</v>
      </c>
      <c r="V1547" s="9">
        <v>5.38</v>
      </c>
      <c r="W1547" s="9"/>
      <c r="X1547" s="9">
        <v>5.665</v>
      </c>
      <c r="Y1547" s="9">
        <v>5.69</v>
      </c>
      <c r="Z1547" s="9"/>
      <c r="AA1547" s="9"/>
      <c r="AB1547" s="9"/>
      <c r="AC1547" s="9"/>
      <c r="AD1547" s="9"/>
      <c r="AE1547" s="9"/>
      <c r="AF1547" s="9"/>
    </row>
    <row r="1548" spans="1:32" x14ac:dyDescent="0.25">
      <c r="A1548" s="8">
        <f t="shared" si="40"/>
        <v>36789</v>
      </c>
      <c r="B1548" s="24">
        <f t="shared" si="41"/>
        <v>1544</v>
      </c>
      <c r="C1548" s="14" t="s">
        <v>198</v>
      </c>
      <c r="D1548" s="46">
        <v>36770</v>
      </c>
      <c r="E1548" s="9">
        <v>5.2450000000000001</v>
      </c>
      <c r="F1548" s="9">
        <v>5.0750000000000002</v>
      </c>
      <c r="G1548" s="9">
        <v>5.18</v>
      </c>
      <c r="H1548" s="9">
        <v>5.25</v>
      </c>
      <c r="I1548" s="9"/>
      <c r="J1548" s="9"/>
      <c r="K1548" s="9">
        <v>5.15</v>
      </c>
      <c r="L1548" s="9">
        <v>4.0149999999999997</v>
      </c>
      <c r="M1548" s="9">
        <v>3.88</v>
      </c>
      <c r="N1548" s="9">
        <v>4.6950000000000003</v>
      </c>
      <c r="O1548" s="9">
        <v>4.41330221675</v>
      </c>
      <c r="P1548" s="9"/>
      <c r="Q1548" s="9">
        <v>5.5</v>
      </c>
      <c r="R1548" s="9">
        <v>6.0750000000000002</v>
      </c>
      <c r="S1548" s="9">
        <v>5.4349999999999996</v>
      </c>
      <c r="T1548" s="9">
        <v>5.2549999999999999</v>
      </c>
      <c r="U1548" s="9">
        <v>5.2649999999999997</v>
      </c>
      <c r="V1548" s="9">
        <v>5.415</v>
      </c>
      <c r="W1548" s="9"/>
      <c r="X1548" s="9">
        <v>5.67</v>
      </c>
      <c r="Y1548" s="9">
        <v>5.7</v>
      </c>
      <c r="Z1548" s="9"/>
      <c r="AA1548" s="9"/>
      <c r="AB1548" s="9"/>
      <c r="AC1548" s="9"/>
      <c r="AD1548" s="9"/>
      <c r="AE1548" s="9"/>
      <c r="AF1548" s="9"/>
    </row>
    <row r="1549" spans="1:32" x14ac:dyDescent="0.25">
      <c r="A1549" s="8">
        <f t="shared" si="40"/>
        <v>36790</v>
      </c>
      <c r="B1549" s="24">
        <f t="shared" si="41"/>
        <v>1545</v>
      </c>
      <c r="C1549" s="14" t="s">
        <v>199</v>
      </c>
      <c r="D1549" s="46">
        <v>36770</v>
      </c>
      <c r="E1549" s="9">
        <v>5.16</v>
      </c>
      <c r="F1549" s="9">
        <v>4.99</v>
      </c>
      <c r="G1549" s="9">
        <v>5.08</v>
      </c>
      <c r="H1549" s="9">
        <v>5.16</v>
      </c>
      <c r="I1549" s="9"/>
      <c r="J1549" s="9"/>
      <c r="K1549" s="9">
        <v>5.085</v>
      </c>
      <c r="L1549" s="9">
        <v>3.95</v>
      </c>
      <c r="M1549" s="9">
        <v>3.8149999999999999</v>
      </c>
      <c r="N1549" s="9">
        <v>4.71</v>
      </c>
      <c r="O1549" s="9">
        <v>4.5965219040000003</v>
      </c>
      <c r="P1549" s="9"/>
      <c r="Q1549" s="9">
        <v>5.42</v>
      </c>
      <c r="R1549" s="9">
        <v>5.7</v>
      </c>
      <c r="S1549" s="9">
        <v>5.165</v>
      </c>
      <c r="T1549" s="9">
        <v>5.19</v>
      </c>
      <c r="U1549" s="9">
        <v>5.2</v>
      </c>
      <c r="V1549" s="9">
        <v>5.34</v>
      </c>
      <c r="W1549" s="9"/>
      <c r="X1549" s="9">
        <v>5.6150000000000002</v>
      </c>
      <c r="Y1549" s="9">
        <v>5.61</v>
      </c>
      <c r="Z1549" s="9"/>
      <c r="AA1549" s="9"/>
      <c r="AB1549" s="9"/>
      <c r="AC1549" s="9"/>
      <c r="AD1549" s="9"/>
      <c r="AE1549" s="9"/>
      <c r="AF1549" s="9"/>
    </row>
    <row r="1550" spans="1:32" x14ac:dyDescent="0.25">
      <c r="A1550" s="8">
        <f t="shared" si="40"/>
        <v>36791</v>
      </c>
      <c r="B1550" s="24">
        <f t="shared" si="41"/>
        <v>1546</v>
      </c>
      <c r="C1550" s="14" t="s">
        <v>200</v>
      </c>
      <c r="D1550" s="46">
        <v>36770</v>
      </c>
      <c r="E1550" s="9">
        <v>5.165</v>
      </c>
      <c r="F1550" s="9">
        <v>4.915</v>
      </c>
      <c r="G1550" s="9">
        <v>5.0449999999999999</v>
      </c>
      <c r="H1550" s="9">
        <v>5.17</v>
      </c>
      <c r="I1550" s="9"/>
      <c r="J1550" s="9"/>
      <c r="K1550" s="9">
        <v>5.07</v>
      </c>
      <c r="L1550" s="9">
        <v>3.79</v>
      </c>
      <c r="M1550" s="9">
        <v>3.7349999999999999</v>
      </c>
      <c r="N1550" s="9">
        <v>4.7850000000000001</v>
      </c>
      <c r="O1550" s="9">
        <v>4.6225220624999999</v>
      </c>
      <c r="P1550" s="9"/>
      <c r="Q1550" s="9">
        <v>5.4</v>
      </c>
      <c r="R1550" s="9">
        <v>5.34</v>
      </c>
      <c r="S1550" s="9">
        <v>4.87</v>
      </c>
      <c r="T1550" s="9">
        <v>5.16</v>
      </c>
      <c r="U1550" s="9">
        <v>5.18</v>
      </c>
      <c r="V1550" s="9">
        <v>5.33</v>
      </c>
      <c r="W1550" s="9"/>
      <c r="X1550" s="9">
        <v>5.58</v>
      </c>
      <c r="Y1550" s="9">
        <v>5.5650000000000004</v>
      </c>
      <c r="Z1550" s="9"/>
      <c r="AA1550" s="9"/>
      <c r="AB1550" s="9"/>
      <c r="AC1550" s="9"/>
      <c r="AD1550" s="9"/>
      <c r="AE1550" s="9"/>
      <c r="AF1550" s="9"/>
    </row>
    <row r="1551" spans="1:32" x14ac:dyDescent="0.25">
      <c r="A1551" s="8">
        <f t="shared" ref="A1551:A1562" si="42">A1550+1</f>
        <v>36792</v>
      </c>
      <c r="B1551" s="24">
        <f t="shared" si="41"/>
        <v>1547</v>
      </c>
      <c r="C1551" s="14" t="s">
        <v>201</v>
      </c>
      <c r="D1551" s="46">
        <v>36770</v>
      </c>
      <c r="E1551" s="9">
        <v>5.165</v>
      </c>
      <c r="F1551" s="9">
        <v>4.915</v>
      </c>
      <c r="G1551" s="9">
        <v>5.0449999999999999</v>
      </c>
      <c r="H1551" s="9">
        <v>5.17</v>
      </c>
      <c r="I1551" s="9"/>
      <c r="J1551" s="9"/>
      <c r="K1551" s="9">
        <v>5.07</v>
      </c>
      <c r="L1551" s="9">
        <v>3.79</v>
      </c>
      <c r="M1551" s="9">
        <v>3.7349999999999999</v>
      </c>
      <c r="N1551" s="9">
        <v>4.7850000000000001</v>
      </c>
      <c r="O1551" s="9">
        <v>4.6225220624999999</v>
      </c>
      <c r="P1551" s="9"/>
      <c r="Q1551" s="9">
        <v>5.4</v>
      </c>
      <c r="R1551" s="9">
        <v>5.34</v>
      </c>
      <c r="S1551" s="9">
        <v>4.87</v>
      </c>
      <c r="T1551" s="9">
        <v>5.16</v>
      </c>
      <c r="U1551" s="9">
        <v>5.18</v>
      </c>
      <c r="V1551" s="9">
        <v>5.33</v>
      </c>
      <c r="W1551" s="9"/>
      <c r="X1551" s="9">
        <v>5.58</v>
      </c>
      <c r="Y1551" s="9">
        <v>5.5650000000000004</v>
      </c>
      <c r="Z1551" s="9"/>
      <c r="AA1551" s="9"/>
      <c r="AB1551" s="9"/>
      <c r="AC1551" s="9"/>
      <c r="AD1551" s="9"/>
      <c r="AE1551" s="9"/>
      <c r="AF1551" s="9"/>
    </row>
    <row r="1552" spans="1:32" x14ac:dyDescent="0.25">
      <c r="A1552" s="8">
        <f t="shared" si="42"/>
        <v>36793</v>
      </c>
      <c r="B1552" s="24">
        <f t="shared" si="41"/>
        <v>1548</v>
      </c>
      <c r="C1552" s="14" t="s">
        <v>202</v>
      </c>
      <c r="D1552" s="46">
        <v>36770</v>
      </c>
      <c r="E1552" s="9">
        <v>5.165</v>
      </c>
      <c r="F1552" s="9">
        <v>4.915</v>
      </c>
      <c r="G1552" s="9">
        <v>5.0449999999999999</v>
      </c>
      <c r="H1552" s="9">
        <v>5.17</v>
      </c>
      <c r="I1552" s="9"/>
      <c r="J1552" s="9"/>
      <c r="K1552" s="9">
        <v>5.07</v>
      </c>
      <c r="L1552" s="9">
        <v>3.79</v>
      </c>
      <c r="M1552" s="9">
        <v>3.7349999999999999</v>
      </c>
      <c r="N1552" s="9">
        <v>4.7850000000000001</v>
      </c>
      <c r="O1552" s="9">
        <v>4.6225220624999999</v>
      </c>
      <c r="P1552" s="9"/>
      <c r="Q1552" s="9">
        <v>5.4</v>
      </c>
      <c r="R1552" s="9">
        <v>5.34</v>
      </c>
      <c r="S1552" s="9">
        <v>4.87</v>
      </c>
      <c r="T1552" s="9">
        <v>5.16</v>
      </c>
      <c r="U1552" s="9">
        <v>5.18</v>
      </c>
      <c r="V1552" s="9">
        <v>5.33</v>
      </c>
      <c r="W1552" s="9"/>
      <c r="X1552" s="9">
        <v>5.58</v>
      </c>
      <c r="Y1552" s="9">
        <v>5.5650000000000004</v>
      </c>
      <c r="Z1552" s="9"/>
      <c r="AA1552" s="9"/>
      <c r="AB1552" s="9"/>
      <c r="AC1552" s="9"/>
      <c r="AD1552" s="9"/>
      <c r="AE1552" s="9"/>
      <c r="AF1552" s="9"/>
    </row>
    <row r="1553" spans="1:32" x14ac:dyDescent="0.25">
      <c r="A1553" s="8">
        <f t="shared" si="42"/>
        <v>36794</v>
      </c>
      <c r="B1553" s="24">
        <f t="shared" si="41"/>
        <v>1549</v>
      </c>
      <c r="C1553" s="14" t="s">
        <v>196</v>
      </c>
      <c r="D1553" s="46">
        <v>36770</v>
      </c>
      <c r="E1553" s="9">
        <v>5.1050000000000004</v>
      </c>
      <c r="F1553" s="9">
        <v>4.9349999999999996</v>
      </c>
      <c r="G1553" s="9">
        <v>5.0049999999999999</v>
      </c>
      <c r="H1553" s="9">
        <v>5.0999999999999996</v>
      </c>
      <c r="I1553" s="9"/>
      <c r="J1553" s="9"/>
      <c r="K1553" s="9">
        <v>4.9950000000000001</v>
      </c>
      <c r="L1553" s="9">
        <v>3.9049999999999998</v>
      </c>
      <c r="M1553" s="9">
        <v>3.8250000000000002</v>
      </c>
      <c r="N1553" s="9">
        <v>4.7149999999999999</v>
      </c>
      <c r="O1553" s="9">
        <v>4.562916778</v>
      </c>
      <c r="P1553" s="9"/>
      <c r="Q1553" s="9">
        <v>5.36</v>
      </c>
      <c r="R1553" s="9">
        <v>5.415</v>
      </c>
      <c r="S1553" s="9">
        <v>4.88</v>
      </c>
      <c r="T1553" s="9">
        <v>5.1100000000000003</v>
      </c>
      <c r="U1553" s="9">
        <v>5.1150000000000002</v>
      </c>
      <c r="V1553" s="9">
        <v>5.28</v>
      </c>
      <c r="W1553" s="9"/>
      <c r="X1553" s="9">
        <v>5.51</v>
      </c>
      <c r="Y1553" s="9">
        <v>5.5</v>
      </c>
      <c r="Z1553" s="9"/>
      <c r="AA1553" s="9"/>
      <c r="AB1553" s="9"/>
      <c r="AC1553" s="9"/>
      <c r="AD1553" s="9"/>
      <c r="AE1553" s="9"/>
      <c r="AF1553" s="9"/>
    </row>
    <row r="1554" spans="1:32" x14ac:dyDescent="0.25">
      <c r="A1554" s="8">
        <f t="shared" si="42"/>
        <v>36795</v>
      </c>
      <c r="B1554" s="24">
        <f t="shared" si="41"/>
        <v>1550</v>
      </c>
      <c r="C1554" s="14" t="s">
        <v>197</v>
      </c>
      <c r="D1554" s="46">
        <v>36770</v>
      </c>
      <c r="E1554" s="9">
        <v>5.2750000000000004</v>
      </c>
      <c r="F1554" s="9">
        <v>5.1050000000000004</v>
      </c>
      <c r="G1554" s="9">
        <v>5.1550000000000002</v>
      </c>
      <c r="H1554" s="9">
        <v>5.2649999999999997</v>
      </c>
      <c r="I1554" s="9"/>
      <c r="J1554" s="9"/>
      <c r="K1554" s="9">
        <v>5.165</v>
      </c>
      <c r="L1554" s="9">
        <v>4.1749999999999998</v>
      </c>
      <c r="M1554" s="9">
        <v>4.0149999999999997</v>
      </c>
      <c r="N1554" s="9">
        <v>4.7350000000000003</v>
      </c>
      <c r="O1554" s="9">
        <v>4.5695191790000003</v>
      </c>
      <c r="P1554" s="9"/>
      <c r="Q1554" s="9">
        <v>5.5350000000000001</v>
      </c>
      <c r="R1554" s="9">
        <v>5.64</v>
      </c>
      <c r="S1554" s="9">
        <v>5.26</v>
      </c>
      <c r="T1554" s="9">
        <v>5.2649999999999997</v>
      </c>
      <c r="U1554" s="9">
        <v>5.28</v>
      </c>
      <c r="V1554" s="9">
        <v>5.4550000000000001</v>
      </c>
      <c r="W1554" s="9"/>
      <c r="X1554" s="9">
        <v>5.7050000000000001</v>
      </c>
      <c r="Y1554" s="9">
        <v>5.6950000000000003</v>
      </c>
      <c r="Z1554" s="9"/>
      <c r="AA1554" s="9"/>
      <c r="AB1554" s="9"/>
      <c r="AC1554" s="9"/>
      <c r="AD1554" s="9"/>
      <c r="AE1554" s="9"/>
      <c r="AF1554" s="9"/>
    </row>
    <row r="1555" spans="1:32" x14ac:dyDescent="0.25">
      <c r="A1555" s="8">
        <f t="shared" si="42"/>
        <v>36796</v>
      </c>
      <c r="B1555" s="24">
        <f t="shared" si="41"/>
        <v>1551</v>
      </c>
      <c r="C1555" s="14" t="s">
        <v>198</v>
      </c>
      <c r="D1555" s="46">
        <v>36770</v>
      </c>
      <c r="E1555" s="9">
        <v>5.35</v>
      </c>
      <c r="F1555" s="9">
        <v>5.1749999999999998</v>
      </c>
      <c r="G1555" s="9">
        <v>5.22</v>
      </c>
      <c r="H1555" s="9">
        <v>5.3150000000000004</v>
      </c>
      <c r="I1555" s="9"/>
      <c r="J1555" s="9"/>
      <c r="K1555" s="9">
        <v>5.23</v>
      </c>
      <c r="L1555" s="9">
        <v>4.28</v>
      </c>
      <c r="M1555" s="9">
        <v>4.2350000000000003</v>
      </c>
      <c r="N1555" s="9">
        <v>4.8600000000000003</v>
      </c>
      <c r="O1555" s="9">
        <v>4.6502650809999988</v>
      </c>
      <c r="P1555" s="9"/>
      <c r="Q1555" s="9">
        <v>5.6050000000000004</v>
      </c>
      <c r="R1555" s="9">
        <v>5.75</v>
      </c>
      <c r="S1555" s="9">
        <v>5.47</v>
      </c>
      <c r="T1555" s="9">
        <v>5.33</v>
      </c>
      <c r="U1555" s="9">
        <v>5.35</v>
      </c>
      <c r="V1555" s="9">
        <v>5.5149999999999997</v>
      </c>
      <c r="W1555" s="9"/>
      <c r="X1555" s="9">
        <v>5.7649999999999997</v>
      </c>
      <c r="Y1555" s="9">
        <v>5.77</v>
      </c>
      <c r="Z1555" s="9"/>
      <c r="AA1555" s="9"/>
      <c r="AB1555" s="9"/>
      <c r="AC1555" s="9"/>
      <c r="AD1555" s="9"/>
      <c r="AE1555" s="9"/>
      <c r="AF1555" s="9"/>
    </row>
    <row r="1556" spans="1:32" x14ac:dyDescent="0.25">
      <c r="A1556" s="8">
        <f t="shared" si="42"/>
        <v>36797</v>
      </c>
      <c r="B1556" s="24">
        <f t="shared" si="41"/>
        <v>1552</v>
      </c>
      <c r="C1556" s="14" t="s">
        <v>199</v>
      </c>
      <c r="D1556" s="46">
        <v>36770</v>
      </c>
      <c r="E1556" s="9">
        <v>5.2050000000000001</v>
      </c>
      <c r="F1556" s="9">
        <v>5.0449999999999999</v>
      </c>
      <c r="G1556" s="9">
        <v>5.09</v>
      </c>
      <c r="H1556" s="9">
        <v>5.17</v>
      </c>
      <c r="I1556" s="9"/>
      <c r="J1556" s="9"/>
      <c r="K1556" s="9">
        <v>5.0949999999999998</v>
      </c>
      <c r="L1556" s="9">
        <v>4.33</v>
      </c>
      <c r="M1556" s="9">
        <v>4.2149999999999999</v>
      </c>
      <c r="N1556" s="9">
        <v>4.9800000000000004</v>
      </c>
      <c r="O1556" s="9">
        <v>4.6889171159999998</v>
      </c>
      <c r="P1556" s="9"/>
      <c r="Q1556" s="9">
        <v>5.47</v>
      </c>
      <c r="R1556" s="9">
        <v>5.8449999999999998</v>
      </c>
      <c r="S1556" s="9">
        <v>5.3</v>
      </c>
      <c r="T1556" s="9">
        <v>5.2050000000000001</v>
      </c>
      <c r="U1556" s="9">
        <v>5.22</v>
      </c>
      <c r="V1556" s="9">
        <v>5.39</v>
      </c>
      <c r="W1556" s="9"/>
      <c r="X1556" s="9">
        <v>5.64</v>
      </c>
      <c r="Y1556" s="9">
        <v>5.6550000000000002</v>
      </c>
      <c r="Z1556" s="9"/>
      <c r="AA1556" s="9"/>
      <c r="AB1556" s="9"/>
      <c r="AC1556" s="9"/>
      <c r="AD1556" s="9"/>
      <c r="AE1556" s="9"/>
      <c r="AF1556" s="9"/>
    </row>
    <row r="1557" spans="1:32" x14ac:dyDescent="0.25">
      <c r="A1557" s="8">
        <f t="shared" si="42"/>
        <v>36798</v>
      </c>
      <c r="B1557" s="24">
        <f t="shared" si="41"/>
        <v>1553</v>
      </c>
      <c r="C1557" s="14" t="s">
        <v>200</v>
      </c>
      <c r="D1557" s="46">
        <v>36770</v>
      </c>
      <c r="E1557" s="9">
        <v>5.1050000000000004</v>
      </c>
      <c r="F1557" s="9">
        <v>5.04</v>
      </c>
      <c r="G1557" s="9">
        <v>5.08</v>
      </c>
      <c r="H1557" s="9">
        <v>5.1050000000000004</v>
      </c>
      <c r="I1557" s="9"/>
      <c r="J1557" s="9"/>
      <c r="K1557" s="9">
        <v>5.0599999999999996</v>
      </c>
      <c r="L1557" s="9">
        <v>4.8049999999999997</v>
      </c>
      <c r="M1557" s="9">
        <v>4.45</v>
      </c>
      <c r="N1557" s="9">
        <v>4.8550000000000004</v>
      </c>
      <c r="O1557" s="9">
        <v>4.6379395687500002</v>
      </c>
      <c r="P1557" s="9"/>
      <c r="Q1557" s="9">
        <v>5.32</v>
      </c>
      <c r="R1557" s="9">
        <v>5.6950000000000003</v>
      </c>
      <c r="S1557" s="9">
        <v>5.25</v>
      </c>
      <c r="T1557" s="9">
        <v>5.125</v>
      </c>
      <c r="U1557" s="9">
        <v>5.18</v>
      </c>
      <c r="V1557" s="9">
        <v>5.2750000000000004</v>
      </c>
      <c r="W1557" s="9"/>
      <c r="X1557" s="9">
        <v>5.48</v>
      </c>
      <c r="Y1557" s="9">
        <v>5.415</v>
      </c>
      <c r="Z1557" s="9"/>
      <c r="AA1557" s="9"/>
      <c r="AB1557" s="9"/>
      <c r="AC1557" s="9"/>
      <c r="AD1557" s="9"/>
      <c r="AE1557" s="9"/>
      <c r="AF1557" s="9"/>
    </row>
    <row r="1558" spans="1:32" x14ac:dyDescent="0.25">
      <c r="A1558" s="8">
        <f t="shared" si="42"/>
        <v>36799</v>
      </c>
      <c r="B1558" s="24">
        <f t="shared" si="41"/>
        <v>1554</v>
      </c>
      <c r="C1558" s="14" t="s">
        <v>201</v>
      </c>
      <c r="D1558" s="46">
        <v>36770</v>
      </c>
      <c r="E1558" s="9">
        <v>5.1050000000000004</v>
      </c>
      <c r="F1558" s="9">
        <v>5.04</v>
      </c>
      <c r="G1558" s="9">
        <v>5.08</v>
      </c>
      <c r="H1558" s="9">
        <v>5.1050000000000004</v>
      </c>
      <c r="I1558" s="9"/>
      <c r="J1558" s="9"/>
      <c r="K1558" s="9">
        <v>5.0599999999999996</v>
      </c>
      <c r="L1558" s="9">
        <v>4.8049999999999997</v>
      </c>
      <c r="M1558" s="9">
        <v>4.45</v>
      </c>
      <c r="N1558" s="9">
        <v>4.8550000000000004</v>
      </c>
      <c r="O1558" s="9">
        <v>4.6379395687500002</v>
      </c>
      <c r="P1558" s="9"/>
      <c r="Q1558" s="9">
        <v>5.32</v>
      </c>
      <c r="R1558" s="9">
        <v>5.6950000000000003</v>
      </c>
      <c r="S1558" s="9">
        <v>5.25</v>
      </c>
      <c r="T1558" s="9">
        <v>5.1150000000000002</v>
      </c>
      <c r="U1558" s="9">
        <v>5.13</v>
      </c>
      <c r="V1558" s="9">
        <v>5.2750000000000004</v>
      </c>
      <c r="W1558" s="9"/>
      <c r="X1558" s="9">
        <v>5.4249999999999998</v>
      </c>
      <c r="Y1558" s="9">
        <v>5.415</v>
      </c>
      <c r="Z1558" s="9"/>
      <c r="AA1558" s="9"/>
      <c r="AB1558" s="9"/>
      <c r="AC1558" s="9"/>
      <c r="AD1558" s="9"/>
      <c r="AE1558" s="9"/>
      <c r="AF1558" s="9"/>
    </row>
    <row r="1559" spans="1:32" x14ac:dyDescent="0.25">
      <c r="A1559" s="8">
        <f t="shared" si="42"/>
        <v>36800</v>
      </c>
      <c r="B1559" s="24">
        <f t="shared" si="41"/>
        <v>1555</v>
      </c>
      <c r="C1559" s="14" t="s">
        <v>202</v>
      </c>
      <c r="D1559" s="46">
        <v>36800</v>
      </c>
      <c r="E1559" s="9">
        <v>5.1050000000000004</v>
      </c>
      <c r="F1559" s="9">
        <v>5.04</v>
      </c>
      <c r="G1559" s="9">
        <v>5.08</v>
      </c>
      <c r="H1559" s="9">
        <v>5.1050000000000004</v>
      </c>
      <c r="I1559" s="9"/>
      <c r="J1559" s="9"/>
      <c r="K1559" s="9">
        <v>5.0599999999999996</v>
      </c>
      <c r="L1559" s="9">
        <v>4.8049999999999997</v>
      </c>
      <c r="M1559" s="9">
        <v>4.45</v>
      </c>
      <c r="N1559" s="9">
        <v>4.8550000000000004</v>
      </c>
      <c r="O1559" s="9">
        <v>4.6379395687500002</v>
      </c>
      <c r="P1559" s="9"/>
      <c r="Q1559" s="9">
        <v>5.32</v>
      </c>
      <c r="R1559" s="9">
        <v>5.6950000000000003</v>
      </c>
      <c r="S1559" s="9">
        <v>5.25</v>
      </c>
      <c r="T1559" s="9">
        <v>5.1150000000000002</v>
      </c>
      <c r="U1559" s="9">
        <v>5.13</v>
      </c>
      <c r="V1559" s="9">
        <v>5.2750000000000004</v>
      </c>
      <c r="W1559" s="9"/>
      <c r="X1559" s="9">
        <v>5.4249999999999998</v>
      </c>
      <c r="Y1559" s="9">
        <v>5.415</v>
      </c>
      <c r="Z1559" s="9"/>
      <c r="AA1559" s="9"/>
      <c r="AB1559" s="9"/>
      <c r="AC1559" s="9"/>
      <c r="AD1559" s="9"/>
      <c r="AE1559" s="9"/>
      <c r="AF1559" s="9"/>
    </row>
    <row r="1560" spans="1:32" x14ac:dyDescent="0.25">
      <c r="A1560" s="8">
        <f t="shared" si="42"/>
        <v>36801</v>
      </c>
      <c r="B1560" s="24">
        <f t="shared" si="41"/>
        <v>1556</v>
      </c>
      <c r="C1560" s="14" t="s">
        <v>196</v>
      </c>
      <c r="D1560" s="46">
        <v>36800</v>
      </c>
      <c r="E1560" s="9">
        <v>5.2350000000000003</v>
      </c>
      <c r="F1560" s="9">
        <v>5.1950000000000003</v>
      </c>
      <c r="G1560" s="9">
        <v>5.21</v>
      </c>
      <c r="H1560" s="9">
        <v>5.2549999999999999</v>
      </c>
      <c r="I1560" s="9"/>
      <c r="J1560" s="9"/>
      <c r="K1560" s="9">
        <v>5.14</v>
      </c>
      <c r="L1560" s="9">
        <v>4.99</v>
      </c>
      <c r="M1560" s="9">
        <v>4.7050000000000001</v>
      </c>
      <c r="N1560" s="9">
        <v>4.8</v>
      </c>
      <c r="O1560" s="9">
        <v>4.6437249249999999</v>
      </c>
      <c r="P1560" s="9"/>
      <c r="Q1560" s="9">
        <v>5.3949999999999996</v>
      </c>
      <c r="R1560" s="9">
        <v>5.9749999999999996</v>
      </c>
      <c r="S1560" s="9">
        <v>5.29</v>
      </c>
      <c r="T1560" s="9">
        <v>5.2649999999999997</v>
      </c>
      <c r="U1560" s="9">
        <v>5.27</v>
      </c>
      <c r="V1560" s="9">
        <v>5.37</v>
      </c>
      <c r="W1560" s="9"/>
      <c r="X1560" s="9">
        <v>5.5949999999999998</v>
      </c>
      <c r="Y1560" s="9">
        <v>5.59</v>
      </c>
      <c r="Z1560" s="9"/>
      <c r="AA1560" s="9"/>
      <c r="AB1560" s="9"/>
      <c r="AC1560" s="9"/>
      <c r="AD1560" s="9"/>
      <c r="AE1560" s="9"/>
      <c r="AF1560" s="9"/>
    </row>
    <row r="1561" spans="1:32" x14ac:dyDescent="0.25">
      <c r="A1561" s="8">
        <f t="shared" si="42"/>
        <v>36802</v>
      </c>
      <c r="B1561" s="24">
        <f t="shared" si="41"/>
        <v>1557</v>
      </c>
      <c r="C1561" s="14" t="s">
        <v>197</v>
      </c>
      <c r="D1561" s="46">
        <v>36800</v>
      </c>
      <c r="E1561" s="9">
        <v>5.2350000000000003</v>
      </c>
      <c r="F1561" s="9">
        <v>5.2050000000000001</v>
      </c>
      <c r="G1561" s="9">
        <v>5.25</v>
      </c>
      <c r="H1561" s="9">
        <v>5.26</v>
      </c>
      <c r="I1561" s="9"/>
      <c r="J1561" s="9"/>
      <c r="K1561" s="9">
        <v>5.1550000000000002</v>
      </c>
      <c r="L1561" s="9">
        <v>5.07</v>
      </c>
      <c r="M1561" s="9">
        <v>4.8150000000000004</v>
      </c>
      <c r="N1561" s="9">
        <v>4.83</v>
      </c>
      <c r="O1561" s="9">
        <v>4.7530997817499996</v>
      </c>
      <c r="P1561" s="9"/>
      <c r="Q1561" s="9">
        <v>5.415</v>
      </c>
      <c r="R1561" s="9">
        <v>6.01</v>
      </c>
      <c r="S1561" s="9">
        <v>5.2850000000000001</v>
      </c>
      <c r="T1561" s="9">
        <v>5.2750000000000004</v>
      </c>
      <c r="U1561" s="9">
        <v>5.29</v>
      </c>
      <c r="V1561" s="9">
        <v>5.3949999999999996</v>
      </c>
      <c r="W1561" s="9"/>
      <c r="X1561" s="9">
        <v>5.58</v>
      </c>
      <c r="Y1561" s="9">
        <v>5.585</v>
      </c>
      <c r="Z1561" s="9"/>
      <c r="AA1561" s="9"/>
      <c r="AB1561" s="9"/>
      <c r="AC1561" s="9"/>
      <c r="AD1561" s="9"/>
      <c r="AE1561" s="9"/>
      <c r="AF1561" s="9"/>
    </row>
    <row r="1562" spans="1:32" x14ac:dyDescent="0.25">
      <c r="A1562" s="8">
        <f t="shared" si="42"/>
        <v>36803</v>
      </c>
      <c r="B1562" s="24">
        <f t="shared" si="41"/>
        <v>1558</v>
      </c>
      <c r="C1562" s="14" t="s">
        <v>198</v>
      </c>
      <c r="D1562" s="46">
        <v>36800</v>
      </c>
      <c r="E1562" s="9">
        <v>5.2149999999999999</v>
      </c>
      <c r="F1562" s="9">
        <v>5.16</v>
      </c>
      <c r="G1562" s="9">
        <v>5.2149999999999999</v>
      </c>
      <c r="H1562" s="9">
        <v>5.24</v>
      </c>
      <c r="I1562" s="9"/>
      <c r="J1562" s="9"/>
      <c r="K1562" s="9">
        <v>5.16</v>
      </c>
      <c r="L1562" s="9">
        <v>5.03</v>
      </c>
      <c r="M1562" s="9">
        <v>4.8099999999999996</v>
      </c>
      <c r="N1562" s="9">
        <v>4.8550000000000004</v>
      </c>
      <c r="O1562" s="9">
        <v>4.76825211375</v>
      </c>
      <c r="P1562" s="9"/>
      <c r="Q1562" s="9">
        <v>5.44</v>
      </c>
      <c r="R1562" s="9">
        <v>6.02</v>
      </c>
      <c r="S1562" s="9">
        <v>5.375</v>
      </c>
      <c r="T1562" s="9">
        <v>5.27</v>
      </c>
      <c r="U1562" s="9">
        <v>5.29</v>
      </c>
      <c r="V1562" s="9">
        <v>5.39</v>
      </c>
      <c r="W1562" s="9"/>
      <c r="X1562" s="9">
        <v>5.59</v>
      </c>
      <c r="Y1562" s="9">
        <v>5.59</v>
      </c>
      <c r="Z1562" s="9"/>
      <c r="AA1562" s="9"/>
      <c r="AB1562" s="9"/>
      <c r="AC1562" s="9"/>
      <c r="AD1562" s="9"/>
      <c r="AE1562" s="9"/>
      <c r="AF1562" s="9"/>
    </row>
    <row r="1563" spans="1:32" x14ac:dyDescent="0.25">
      <c r="A1563" s="8">
        <f t="shared" ref="A1563:A1569" si="43">A1562+1</f>
        <v>36804</v>
      </c>
      <c r="B1563" s="24">
        <f t="shared" si="41"/>
        <v>1559</v>
      </c>
      <c r="C1563" s="14" t="s">
        <v>199</v>
      </c>
      <c r="D1563" s="46">
        <v>36800</v>
      </c>
      <c r="E1563" s="9">
        <v>5.25</v>
      </c>
      <c r="F1563" s="9">
        <v>5.09</v>
      </c>
      <c r="G1563" s="9">
        <v>5.1749999999999998</v>
      </c>
      <c r="H1563" s="9">
        <v>5.22</v>
      </c>
      <c r="I1563" s="9"/>
      <c r="J1563" s="9"/>
      <c r="K1563" s="9">
        <v>5.1749999999999998</v>
      </c>
      <c r="L1563" s="9">
        <v>4.7949999999999999</v>
      </c>
      <c r="M1563" s="9">
        <v>4.71</v>
      </c>
      <c r="N1563" s="9">
        <v>4.9550000000000001</v>
      </c>
      <c r="O1563" s="9">
        <v>4.6880448419999992</v>
      </c>
      <c r="P1563" s="9"/>
      <c r="Q1563" s="9">
        <v>5.4850000000000003</v>
      </c>
      <c r="R1563" s="9">
        <v>6</v>
      </c>
      <c r="S1563" s="9">
        <v>5.67</v>
      </c>
      <c r="T1563" s="9">
        <v>5.2750000000000004</v>
      </c>
      <c r="U1563" s="9">
        <v>5.2949999999999999</v>
      </c>
      <c r="V1563" s="9">
        <v>5.4050000000000002</v>
      </c>
      <c r="W1563" s="9"/>
      <c r="X1563" s="9">
        <v>5.63</v>
      </c>
      <c r="Y1563" s="9">
        <v>5.6349999999999998</v>
      </c>
      <c r="Z1563" s="9"/>
      <c r="AA1563" s="9"/>
      <c r="AB1563" s="9"/>
      <c r="AC1563" s="9"/>
      <c r="AD1563" s="9"/>
      <c r="AE1563" s="9"/>
      <c r="AF1563" s="9"/>
    </row>
    <row r="1564" spans="1:32" x14ac:dyDescent="0.25">
      <c r="A1564" s="8">
        <f t="shared" si="43"/>
        <v>36805</v>
      </c>
      <c r="B1564" s="24">
        <f t="shared" si="41"/>
        <v>1560</v>
      </c>
      <c r="C1564" s="14" t="s">
        <v>200</v>
      </c>
      <c r="D1564" s="46">
        <v>36800</v>
      </c>
      <c r="E1564" s="9">
        <v>5.0599999999999996</v>
      </c>
      <c r="F1564" s="9">
        <v>4.8600000000000003</v>
      </c>
      <c r="G1564" s="9">
        <v>4.9649999999999999</v>
      </c>
      <c r="H1564" s="9">
        <v>5.0250000000000004</v>
      </c>
      <c r="I1564" s="9"/>
      <c r="J1564" s="9"/>
      <c r="K1564" s="9">
        <v>5</v>
      </c>
      <c r="L1564" s="9">
        <v>4.3150000000000004</v>
      </c>
      <c r="M1564" s="9">
        <v>4.3499999999999996</v>
      </c>
      <c r="N1564" s="9">
        <v>4.8150000000000004</v>
      </c>
      <c r="O1564" s="9">
        <v>4.4166263107499999</v>
      </c>
      <c r="P1564" s="9"/>
      <c r="Q1564" s="9">
        <v>5.2850000000000001</v>
      </c>
      <c r="R1564" s="9">
        <v>5.7649999999999997</v>
      </c>
      <c r="S1564" s="9">
        <v>5.4050000000000002</v>
      </c>
      <c r="T1564" s="9">
        <v>5.12</v>
      </c>
      <c r="U1564" s="9">
        <v>5.1349999999999998</v>
      </c>
      <c r="V1564" s="9">
        <v>5.24</v>
      </c>
      <c r="W1564" s="9"/>
      <c r="X1564" s="9">
        <v>5.5049999999999999</v>
      </c>
      <c r="Y1564" s="9">
        <v>5.6</v>
      </c>
      <c r="Z1564" s="9"/>
      <c r="AA1564" s="9"/>
      <c r="AB1564" s="9"/>
      <c r="AC1564" s="9"/>
      <c r="AD1564" s="9"/>
      <c r="AE1564" s="9"/>
      <c r="AF1564" s="9"/>
    </row>
    <row r="1565" spans="1:32" x14ac:dyDescent="0.25">
      <c r="A1565" s="8">
        <f t="shared" si="43"/>
        <v>36806</v>
      </c>
      <c r="B1565" s="24">
        <f t="shared" si="41"/>
        <v>1561</v>
      </c>
      <c r="C1565" s="14" t="s">
        <v>201</v>
      </c>
      <c r="D1565" s="46">
        <v>36800</v>
      </c>
      <c r="E1565" s="9">
        <v>5.0599999999999996</v>
      </c>
      <c r="F1565" s="9">
        <v>4.8600000000000003</v>
      </c>
      <c r="G1565" s="9">
        <v>4.9649999999999999</v>
      </c>
      <c r="H1565" s="9">
        <v>5.0250000000000004</v>
      </c>
      <c r="I1565" s="9"/>
      <c r="J1565" s="9"/>
      <c r="K1565" s="9">
        <v>5</v>
      </c>
      <c r="L1565" s="9">
        <v>4.3150000000000004</v>
      </c>
      <c r="M1565" s="9">
        <v>4.3499999999999996</v>
      </c>
      <c r="N1565" s="9">
        <v>4.8150000000000004</v>
      </c>
      <c r="O1565" s="9">
        <v>4.4166263107499999</v>
      </c>
      <c r="P1565" s="9"/>
      <c r="Q1565" s="9">
        <v>5.2850000000000001</v>
      </c>
      <c r="R1565" s="9">
        <v>5.7649999999999997</v>
      </c>
      <c r="S1565" s="9">
        <v>5.4050000000000002</v>
      </c>
      <c r="T1565" s="9">
        <v>5.12</v>
      </c>
      <c r="U1565" s="9">
        <v>5.1349999999999998</v>
      </c>
      <c r="V1565" s="9">
        <v>5.24</v>
      </c>
      <c r="W1565" s="9"/>
      <c r="X1565" s="9">
        <v>5.5049999999999999</v>
      </c>
      <c r="Y1565" s="9">
        <v>5.6</v>
      </c>
      <c r="Z1565" s="9"/>
      <c r="AA1565" s="9"/>
      <c r="AB1565" s="9"/>
      <c r="AC1565" s="9"/>
      <c r="AD1565" s="9"/>
      <c r="AE1565" s="9"/>
      <c r="AF1565" s="9"/>
    </row>
    <row r="1566" spans="1:32" x14ac:dyDescent="0.25">
      <c r="A1566" s="8">
        <f t="shared" si="43"/>
        <v>36807</v>
      </c>
      <c r="B1566" s="24">
        <f t="shared" si="41"/>
        <v>1562</v>
      </c>
      <c r="C1566" s="14" t="s">
        <v>202</v>
      </c>
      <c r="D1566" s="46">
        <v>36800</v>
      </c>
      <c r="E1566" s="9">
        <v>5.0599999999999996</v>
      </c>
      <c r="F1566" s="9">
        <v>4.8600000000000003</v>
      </c>
      <c r="G1566" s="9">
        <v>4.9649999999999999</v>
      </c>
      <c r="H1566" s="9">
        <v>5.0250000000000004</v>
      </c>
      <c r="I1566" s="9"/>
      <c r="J1566" s="9"/>
      <c r="K1566" s="9">
        <v>5</v>
      </c>
      <c r="L1566" s="9">
        <v>4.3150000000000004</v>
      </c>
      <c r="M1566" s="9">
        <v>4.3499999999999996</v>
      </c>
      <c r="N1566" s="9">
        <v>4.8150000000000004</v>
      </c>
      <c r="O1566" s="9">
        <v>4.4166263107499999</v>
      </c>
      <c r="P1566" s="9"/>
      <c r="Q1566" s="9">
        <v>5.2850000000000001</v>
      </c>
      <c r="R1566" s="9">
        <v>5.7649999999999997</v>
      </c>
      <c r="S1566" s="9">
        <v>5.4050000000000002</v>
      </c>
      <c r="T1566" s="9">
        <v>5.12</v>
      </c>
      <c r="U1566" s="9">
        <v>5.1349999999999998</v>
      </c>
      <c r="V1566" s="9">
        <v>5.24</v>
      </c>
      <c r="W1566" s="9"/>
      <c r="X1566" s="9">
        <v>5.5049999999999999</v>
      </c>
      <c r="Y1566" s="9">
        <v>5.6</v>
      </c>
      <c r="Z1566" s="9"/>
      <c r="AA1566" s="9"/>
      <c r="AB1566" s="9"/>
      <c r="AC1566" s="9"/>
      <c r="AD1566" s="9"/>
      <c r="AE1566" s="9"/>
      <c r="AF1566" s="9"/>
    </row>
    <row r="1567" spans="1:32" x14ac:dyDescent="0.25">
      <c r="A1567" s="8">
        <f t="shared" si="43"/>
        <v>36808</v>
      </c>
      <c r="B1567" s="24">
        <f t="shared" si="41"/>
        <v>1563</v>
      </c>
      <c r="C1567" s="14" t="s">
        <v>196</v>
      </c>
      <c r="D1567" s="46">
        <v>36800</v>
      </c>
      <c r="E1567" s="9">
        <v>5.0549999999999997</v>
      </c>
      <c r="F1567" s="9">
        <v>4.96</v>
      </c>
      <c r="G1567" s="9">
        <v>5.0199999999999996</v>
      </c>
      <c r="H1567" s="9">
        <v>5.0549999999999997</v>
      </c>
      <c r="I1567" s="9"/>
      <c r="J1567" s="9"/>
      <c r="K1567" s="9">
        <v>5</v>
      </c>
      <c r="L1567" s="9">
        <v>4.5650000000000004</v>
      </c>
      <c r="M1567" s="9">
        <v>4.5449999999999999</v>
      </c>
      <c r="N1567" s="9">
        <v>4.8099999999999996</v>
      </c>
      <c r="O1567" s="9">
        <v>4.4236535602499991</v>
      </c>
      <c r="P1567" s="9"/>
      <c r="Q1567" s="9">
        <v>5.28</v>
      </c>
      <c r="R1567" s="9">
        <v>5.8049999999999997</v>
      </c>
      <c r="S1567" s="9">
        <v>5.4450000000000003</v>
      </c>
      <c r="T1567" s="9">
        <v>5.1150000000000002</v>
      </c>
      <c r="U1567" s="9">
        <v>5.125</v>
      </c>
      <c r="V1567" s="9">
        <v>5.2149999999999999</v>
      </c>
      <c r="W1567" s="9"/>
      <c r="X1567" s="9">
        <v>5.5449999999999999</v>
      </c>
      <c r="Y1567" s="9">
        <v>5.585</v>
      </c>
      <c r="Z1567" s="9"/>
      <c r="AA1567" s="9"/>
      <c r="AB1567" s="9"/>
      <c r="AC1567" s="9"/>
      <c r="AD1567" s="9"/>
      <c r="AE1567" s="9"/>
      <c r="AF1567" s="9"/>
    </row>
    <row r="1568" spans="1:32" x14ac:dyDescent="0.25">
      <c r="A1568" s="8">
        <f t="shared" si="43"/>
        <v>36809</v>
      </c>
      <c r="B1568" s="24">
        <f t="shared" si="41"/>
        <v>1564</v>
      </c>
      <c r="C1568" s="14" t="s">
        <v>197</v>
      </c>
      <c r="D1568" s="46">
        <v>36800</v>
      </c>
      <c r="E1568" s="9">
        <v>5.08</v>
      </c>
      <c r="F1568" s="9">
        <v>5.0049999999999999</v>
      </c>
      <c r="G1568" s="9">
        <v>5.0549999999999997</v>
      </c>
      <c r="H1568" s="9">
        <v>5.08</v>
      </c>
      <c r="I1568" s="9"/>
      <c r="J1568" s="9"/>
      <c r="K1568" s="9">
        <v>5.0350000000000001</v>
      </c>
      <c r="L1568" s="9">
        <v>4.5549999999999997</v>
      </c>
      <c r="M1568" s="9">
        <v>4.5949999999999998</v>
      </c>
      <c r="N1568" s="9">
        <v>4.8499999999999996</v>
      </c>
      <c r="O1568" s="9">
        <v>4.511223255</v>
      </c>
      <c r="P1568" s="9"/>
      <c r="Q1568" s="9">
        <v>5.3</v>
      </c>
      <c r="R1568" s="9">
        <v>5.75</v>
      </c>
      <c r="S1568" s="9">
        <v>5.4450000000000003</v>
      </c>
      <c r="T1568" s="9">
        <v>5.14</v>
      </c>
      <c r="U1568" s="9">
        <v>5.1449999999999996</v>
      </c>
      <c r="V1568" s="9">
        <v>5.27</v>
      </c>
      <c r="W1568" s="9"/>
      <c r="X1568" s="9">
        <v>5.5149999999999997</v>
      </c>
      <c r="Y1568" s="9">
        <v>5.57</v>
      </c>
      <c r="Z1568" s="9"/>
      <c r="AA1568" s="9"/>
      <c r="AB1568" s="9"/>
      <c r="AC1568" s="9"/>
      <c r="AD1568" s="9"/>
      <c r="AE1568" s="9"/>
      <c r="AF1568" s="9"/>
    </row>
    <row r="1569" spans="1:32" x14ac:dyDescent="0.25">
      <c r="A1569" s="8">
        <f t="shared" si="43"/>
        <v>36810</v>
      </c>
      <c r="B1569" s="24">
        <f t="shared" si="41"/>
        <v>1565</v>
      </c>
      <c r="C1569" s="14" t="s">
        <v>198</v>
      </c>
      <c r="D1569" s="46">
        <v>36800</v>
      </c>
      <c r="E1569" s="9">
        <v>5.16</v>
      </c>
      <c r="F1569" s="9">
        <v>5.1050000000000004</v>
      </c>
      <c r="G1569" s="9">
        <v>5.12</v>
      </c>
      <c r="H1569" s="9">
        <v>5.1550000000000002</v>
      </c>
      <c r="I1569" s="9"/>
      <c r="J1569" s="9"/>
      <c r="K1569" s="9">
        <v>5.1150000000000002</v>
      </c>
      <c r="L1569" s="9">
        <v>4.585</v>
      </c>
      <c r="M1569" s="9">
        <v>4.5949999999999998</v>
      </c>
      <c r="N1569" s="9">
        <v>4.9050000000000002</v>
      </c>
      <c r="O1569" s="9">
        <v>4.5620983089999996</v>
      </c>
      <c r="P1569" s="9"/>
      <c r="Q1569" s="9">
        <v>5.3550000000000004</v>
      </c>
      <c r="R1569" s="9">
        <v>5.63</v>
      </c>
      <c r="S1569" s="9">
        <v>5.44</v>
      </c>
      <c r="T1569" s="9">
        <v>5.2050000000000001</v>
      </c>
      <c r="U1569" s="9">
        <v>5.2249999999999996</v>
      </c>
      <c r="V1569" s="9">
        <v>5.35</v>
      </c>
      <c r="W1569" s="9"/>
      <c r="X1569" s="9">
        <v>5.54</v>
      </c>
      <c r="Y1569" s="9">
        <v>5.5750000000000002</v>
      </c>
      <c r="Z1569" s="9"/>
      <c r="AA1569" s="9"/>
      <c r="AB1569" s="9"/>
      <c r="AC1569" s="9"/>
      <c r="AD1569" s="9"/>
      <c r="AE1569" s="9"/>
      <c r="AF1569" s="9"/>
    </row>
    <row r="1570" spans="1:32" x14ac:dyDescent="0.25">
      <c r="A1570" s="8">
        <f t="shared" ref="A1570:A1591" si="44">A1569+1</f>
        <v>36811</v>
      </c>
      <c r="B1570" s="24">
        <f t="shared" si="41"/>
        <v>1566</v>
      </c>
      <c r="C1570" s="14" t="s">
        <v>199</v>
      </c>
      <c r="D1570" s="46">
        <v>36800</v>
      </c>
      <c r="E1570" s="9">
        <v>5.5449999999999999</v>
      </c>
      <c r="F1570" s="9">
        <v>5.44</v>
      </c>
      <c r="G1570" s="9">
        <v>5.49</v>
      </c>
      <c r="H1570" s="9">
        <v>5.54</v>
      </c>
      <c r="I1570" s="9"/>
      <c r="J1570" s="9"/>
      <c r="K1570" s="9">
        <v>5.4649999999999999</v>
      </c>
      <c r="L1570" s="9">
        <v>4.8</v>
      </c>
      <c r="M1570" s="9">
        <v>4.9249999999999998</v>
      </c>
      <c r="N1570" s="9">
        <v>5.1050000000000004</v>
      </c>
      <c r="O1570" s="9">
        <v>4.8990872002499994</v>
      </c>
      <c r="P1570" s="9"/>
      <c r="Q1570" s="9">
        <v>5.7750000000000004</v>
      </c>
      <c r="R1570" s="9">
        <v>5.8150000000000004</v>
      </c>
      <c r="S1570" s="9">
        <v>5.5350000000000001</v>
      </c>
      <c r="T1570" s="9">
        <v>5.5549999999999997</v>
      </c>
      <c r="U1570" s="9">
        <v>5.56</v>
      </c>
      <c r="V1570" s="9">
        <v>5.7249999999999996</v>
      </c>
      <c r="W1570" s="9"/>
      <c r="X1570" s="9">
        <v>5.9249999999999998</v>
      </c>
      <c r="Y1570" s="9">
        <v>5.92</v>
      </c>
      <c r="Z1570" s="9"/>
      <c r="AA1570" s="9"/>
      <c r="AB1570" s="9"/>
      <c r="AC1570" s="9"/>
      <c r="AD1570" s="9"/>
      <c r="AE1570" s="9"/>
      <c r="AF1570" s="9"/>
    </row>
    <row r="1571" spans="1:32" x14ac:dyDescent="0.25">
      <c r="A1571" s="8">
        <f t="shared" si="44"/>
        <v>36812</v>
      </c>
      <c r="B1571" s="24">
        <f t="shared" si="41"/>
        <v>1567</v>
      </c>
      <c r="C1571" s="14" t="s">
        <v>200</v>
      </c>
      <c r="D1571" s="46">
        <v>36800</v>
      </c>
      <c r="E1571" s="9">
        <v>5.43</v>
      </c>
      <c r="F1571" s="9">
        <v>5.29</v>
      </c>
      <c r="G1571" s="9">
        <v>5.31</v>
      </c>
      <c r="H1571" s="9">
        <v>5.39</v>
      </c>
      <c r="I1571" s="9"/>
      <c r="J1571" s="9"/>
      <c r="K1571" s="9">
        <v>5.35</v>
      </c>
      <c r="L1571" s="9">
        <v>4.5650000000000004</v>
      </c>
      <c r="M1571" s="9">
        <v>4.665</v>
      </c>
      <c r="N1571" s="9">
        <v>4.8550000000000004</v>
      </c>
      <c r="O1571" s="9">
        <v>4.7417289389999997</v>
      </c>
      <c r="P1571" s="9"/>
      <c r="Q1571" s="9">
        <v>5.6349999999999998</v>
      </c>
      <c r="R1571" s="9">
        <v>5.69</v>
      </c>
      <c r="S1571" s="9">
        <v>5.41</v>
      </c>
      <c r="T1571" s="9">
        <v>5.44</v>
      </c>
      <c r="U1571" s="9">
        <v>5.44</v>
      </c>
      <c r="V1571" s="9">
        <v>5.57</v>
      </c>
      <c r="W1571" s="9"/>
      <c r="X1571" s="9">
        <v>5.75</v>
      </c>
      <c r="Y1571" s="9">
        <v>5.74</v>
      </c>
      <c r="Z1571" s="9"/>
      <c r="AA1571" s="9"/>
      <c r="AB1571" s="9"/>
      <c r="AC1571" s="9"/>
      <c r="AD1571" s="9"/>
      <c r="AE1571" s="9"/>
      <c r="AF1571" s="9"/>
    </row>
    <row r="1572" spans="1:32" x14ac:dyDescent="0.25">
      <c r="A1572" s="8">
        <f t="shared" si="44"/>
        <v>36813</v>
      </c>
      <c r="B1572" s="24">
        <f t="shared" si="41"/>
        <v>1568</v>
      </c>
      <c r="C1572" s="14" t="s">
        <v>201</v>
      </c>
      <c r="D1572" s="46">
        <v>36800</v>
      </c>
      <c r="E1572" s="9">
        <v>5.43</v>
      </c>
      <c r="F1572" s="9">
        <v>5.29</v>
      </c>
      <c r="G1572" s="9">
        <v>5.31</v>
      </c>
      <c r="H1572" s="9">
        <v>5.39</v>
      </c>
      <c r="I1572" s="9"/>
      <c r="J1572" s="9"/>
      <c r="K1572" s="9">
        <v>5.35</v>
      </c>
      <c r="L1572" s="9">
        <v>4.5650000000000004</v>
      </c>
      <c r="M1572" s="9">
        <v>4.665</v>
      </c>
      <c r="N1572" s="9">
        <v>4.8550000000000004</v>
      </c>
      <c r="O1572" s="9">
        <v>4.7417289389999997</v>
      </c>
      <c r="P1572" s="9"/>
      <c r="Q1572" s="9">
        <v>5.6349999999999998</v>
      </c>
      <c r="R1572" s="9">
        <v>5.69</v>
      </c>
      <c r="S1572" s="9">
        <v>5.41</v>
      </c>
      <c r="T1572" s="9">
        <v>5.44</v>
      </c>
      <c r="U1572" s="9">
        <v>5.44</v>
      </c>
      <c r="V1572" s="9">
        <v>5.57</v>
      </c>
      <c r="W1572" s="9"/>
      <c r="X1572" s="9">
        <v>5.75</v>
      </c>
      <c r="Y1572" s="9">
        <v>5.74</v>
      </c>
      <c r="Z1572" s="9"/>
      <c r="AA1572" s="9"/>
      <c r="AB1572" s="9"/>
      <c r="AC1572" s="9"/>
      <c r="AD1572" s="9"/>
      <c r="AE1572" s="9"/>
      <c r="AF1572" s="9"/>
    </row>
    <row r="1573" spans="1:32" x14ac:dyDescent="0.25">
      <c r="A1573" s="8">
        <f t="shared" si="44"/>
        <v>36814</v>
      </c>
      <c r="B1573" s="24">
        <f t="shared" si="41"/>
        <v>1569</v>
      </c>
      <c r="C1573" s="14" t="s">
        <v>202</v>
      </c>
      <c r="D1573" s="46">
        <v>36800</v>
      </c>
      <c r="E1573" s="9">
        <v>5.43</v>
      </c>
      <c r="F1573" s="9">
        <v>5.29</v>
      </c>
      <c r="G1573" s="9">
        <v>5.31</v>
      </c>
      <c r="H1573" s="9">
        <v>5.39</v>
      </c>
      <c r="I1573" s="9"/>
      <c r="J1573" s="9"/>
      <c r="K1573" s="9">
        <v>5.35</v>
      </c>
      <c r="L1573" s="9">
        <v>4.5650000000000004</v>
      </c>
      <c r="M1573" s="9">
        <v>4.665</v>
      </c>
      <c r="N1573" s="9">
        <v>4.8550000000000004</v>
      </c>
      <c r="O1573" s="9">
        <v>4.7417289389999997</v>
      </c>
      <c r="P1573" s="9"/>
      <c r="Q1573" s="9">
        <v>5.6349999999999998</v>
      </c>
      <c r="R1573" s="9">
        <v>5.69</v>
      </c>
      <c r="S1573" s="9">
        <v>5.41</v>
      </c>
      <c r="T1573" s="9">
        <v>5.44</v>
      </c>
      <c r="U1573" s="9">
        <v>5.44</v>
      </c>
      <c r="V1573" s="9">
        <v>5.57</v>
      </c>
      <c r="W1573" s="9"/>
      <c r="X1573" s="9">
        <v>5.75</v>
      </c>
      <c r="Y1573" s="9">
        <v>5.74</v>
      </c>
      <c r="Z1573" s="9"/>
      <c r="AA1573" s="9"/>
      <c r="AB1573" s="9"/>
      <c r="AC1573" s="9"/>
      <c r="AD1573" s="9"/>
      <c r="AE1573" s="9"/>
      <c r="AF1573" s="9"/>
    </row>
    <row r="1574" spans="1:32" x14ac:dyDescent="0.25">
      <c r="A1574" s="8">
        <f t="shared" si="44"/>
        <v>36815</v>
      </c>
      <c r="B1574" s="24">
        <f t="shared" si="41"/>
        <v>1570</v>
      </c>
      <c r="C1574" s="14" t="s">
        <v>196</v>
      </c>
      <c r="D1574" s="46">
        <v>36800</v>
      </c>
      <c r="E1574" s="9">
        <v>5.34</v>
      </c>
      <c r="F1574" s="9">
        <v>5.24</v>
      </c>
      <c r="G1574" s="9">
        <v>5.2850000000000001</v>
      </c>
      <c r="H1574" s="9">
        <v>5.31</v>
      </c>
      <c r="I1574" s="9"/>
      <c r="J1574" s="9"/>
      <c r="K1574" s="9">
        <v>5.2649999999999997</v>
      </c>
      <c r="L1574" s="9">
        <v>4.6449999999999996</v>
      </c>
      <c r="M1574" s="9">
        <v>4.78</v>
      </c>
      <c r="N1574" s="9">
        <v>4.79</v>
      </c>
      <c r="O1574" s="9">
        <v>4.7872402147499997</v>
      </c>
      <c r="P1574" s="9"/>
      <c r="Q1574" s="9">
        <v>5.56</v>
      </c>
      <c r="R1574" s="9">
        <v>5.6849999999999996</v>
      </c>
      <c r="S1574" s="9">
        <v>5.33</v>
      </c>
      <c r="T1574" s="9">
        <v>5.34</v>
      </c>
      <c r="U1574" s="9">
        <v>5.3449999999999998</v>
      </c>
      <c r="V1574" s="9">
        <v>5.4749999999999996</v>
      </c>
      <c r="W1574" s="9"/>
      <c r="X1574" s="9">
        <v>5.7050000000000001</v>
      </c>
      <c r="Y1574" s="9">
        <v>5.7050000000000001</v>
      </c>
      <c r="Z1574" s="9"/>
      <c r="AA1574" s="9"/>
      <c r="AB1574" s="9"/>
      <c r="AC1574" s="9"/>
      <c r="AD1574" s="9"/>
      <c r="AE1574" s="9"/>
      <c r="AF1574" s="9"/>
    </row>
    <row r="1575" spans="1:32" x14ac:dyDescent="0.25">
      <c r="A1575" s="8">
        <f t="shared" si="44"/>
        <v>36816</v>
      </c>
      <c r="B1575" s="24">
        <f t="shared" si="41"/>
        <v>1571</v>
      </c>
      <c r="C1575" s="14" t="s">
        <v>197</v>
      </c>
      <c r="D1575" s="46">
        <v>36800</v>
      </c>
      <c r="E1575" s="9">
        <v>5.27</v>
      </c>
      <c r="F1575" s="9">
        <v>5.1950000000000003</v>
      </c>
      <c r="G1575" s="9">
        <v>5.2249999999999996</v>
      </c>
      <c r="H1575" s="9">
        <v>5.26</v>
      </c>
      <c r="I1575" s="9"/>
      <c r="J1575" s="9"/>
      <c r="K1575" s="9">
        <v>5.2</v>
      </c>
      <c r="L1575" s="9">
        <v>4.78</v>
      </c>
      <c r="M1575" s="9">
        <v>4.8550000000000004</v>
      </c>
      <c r="N1575" s="9">
        <v>4.87</v>
      </c>
      <c r="O1575" s="9">
        <v>4.8150502785000002</v>
      </c>
      <c r="P1575" s="9"/>
      <c r="Q1575" s="9">
        <v>5.5</v>
      </c>
      <c r="R1575" s="9">
        <v>5.6550000000000002</v>
      </c>
      <c r="S1575" s="9">
        <v>5.38</v>
      </c>
      <c r="T1575" s="9">
        <v>5.28</v>
      </c>
      <c r="U1575" s="9">
        <v>5.29</v>
      </c>
      <c r="V1575" s="9">
        <v>5.42</v>
      </c>
      <c r="W1575" s="9"/>
      <c r="X1575" s="9">
        <v>5.6749999999999998</v>
      </c>
      <c r="Y1575" s="9">
        <v>5.69</v>
      </c>
      <c r="Z1575" s="9"/>
      <c r="AA1575" s="9"/>
      <c r="AB1575" s="9"/>
      <c r="AC1575" s="9"/>
      <c r="AD1575" s="9"/>
      <c r="AE1575" s="9"/>
      <c r="AF1575" s="9"/>
    </row>
    <row r="1576" spans="1:32" x14ac:dyDescent="0.25">
      <c r="A1576" s="8">
        <f t="shared" si="44"/>
        <v>36817</v>
      </c>
      <c r="B1576" s="24">
        <f t="shared" si="41"/>
        <v>1572</v>
      </c>
      <c r="C1576" s="14" t="s">
        <v>198</v>
      </c>
      <c r="D1576" s="46">
        <v>36800</v>
      </c>
      <c r="E1576" s="9">
        <v>5.38</v>
      </c>
      <c r="F1576" s="9">
        <v>5.2850000000000001</v>
      </c>
      <c r="G1576" s="9">
        <v>5.32</v>
      </c>
      <c r="H1576" s="9">
        <v>5.3449999999999998</v>
      </c>
      <c r="I1576" s="9"/>
      <c r="J1576" s="9"/>
      <c r="K1576" s="9">
        <v>5.28</v>
      </c>
      <c r="L1576" s="9">
        <v>4.93</v>
      </c>
      <c r="M1576" s="9">
        <v>4.99</v>
      </c>
      <c r="N1576" s="9">
        <v>4.9550000000000001</v>
      </c>
      <c r="O1576" s="9">
        <v>4.8836266500000001</v>
      </c>
      <c r="P1576" s="9"/>
      <c r="Q1576" s="9">
        <v>5.63</v>
      </c>
      <c r="R1576" s="9">
        <v>5.7549999999999999</v>
      </c>
      <c r="S1576" s="9">
        <v>5.55</v>
      </c>
      <c r="T1576" s="9">
        <v>5.36</v>
      </c>
      <c r="U1576" s="9">
        <v>5.38</v>
      </c>
      <c r="V1576" s="9">
        <v>5.5</v>
      </c>
      <c r="W1576" s="9"/>
      <c r="X1576" s="9">
        <v>5.8</v>
      </c>
      <c r="Y1576" s="9">
        <v>5.81</v>
      </c>
      <c r="Z1576" s="9"/>
      <c r="AA1576" s="9"/>
      <c r="AB1576" s="9"/>
      <c r="AC1576" s="9"/>
      <c r="AD1576" s="9"/>
      <c r="AE1576" s="9"/>
      <c r="AF1576" s="9"/>
    </row>
    <row r="1577" spans="1:32" x14ac:dyDescent="0.25">
      <c r="A1577" s="8">
        <f t="shared" si="44"/>
        <v>36818</v>
      </c>
      <c r="B1577" s="24">
        <f t="shared" si="41"/>
        <v>1573</v>
      </c>
      <c r="C1577" s="14" t="s">
        <v>199</v>
      </c>
      <c r="D1577" s="46">
        <v>36800</v>
      </c>
      <c r="E1577" s="9">
        <v>5.04</v>
      </c>
      <c r="F1577" s="9">
        <v>4.96</v>
      </c>
      <c r="G1577" s="9">
        <v>4.9850000000000003</v>
      </c>
      <c r="H1577" s="9">
        <v>5.0250000000000004</v>
      </c>
      <c r="I1577" s="9"/>
      <c r="J1577" s="9"/>
      <c r="K1577" s="9">
        <v>4.9649999999999999</v>
      </c>
      <c r="L1577" s="9">
        <v>4.6900000000000004</v>
      </c>
      <c r="M1577" s="9">
        <v>4.7549999999999999</v>
      </c>
      <c r="N1577" s="9">
        <v>4.8049999999999997</v>
      </c>
      <c r="O1577" s="9">
        <v>4.5885537000000003</v>
      </c>
      <c r="P1577" s="9"/>
      <c r="Q1577" s="9">
        <v>5.2450000000000001</v>
      </c>
      <c r="R1577" s="9">
        <v>5.58</v>
      </c>
      <c r="S1577" s="9">
        <v>5.335</v>
      </c>
      <c r="T1577" s="9">
        <v>5.0599999999999996</v>
      </c>
      <c r="U1577" s="9">
        <v>5.07</v>
      </c>
      <c r="V1577" s="9">
        <v>5.16</v>
      </c>
      <c r="W1577" s="9"/>
      <c r="X1577" s="9">
        <v>5.4249999999999998</v>
      </c>
      <c r="Y1577" s="9">
        <v>5.44</v>
      </c>
      <c r="Z1577" s="9"/>
      <c r="AA1577" s="9"/>
      <c r="AB1577" s="9"/>
      <c r="AC1577" s="9"/>
      <c r="AD1577" s="9"/>
      <c r="AE1577" s="9"/>
      <c r="AF1577" s="9"/>
    </row>
    <row r="1578" spans="1:32" x14ac:dyDescent="0.25">
      <c r="A1578" s="8">
        <f t="shared" si="44"/>
        <v>36819</v>
      </c>
      <c r="B1578" s="24">
        <f t="shared" si="41"/>
        <v>1574</v>
      </c>
      <c r="C1578" s="14" t="s">
        <v>200</v>
      </c>
      <c r="D1578" s="46">
        <v>36800</v>
      </c>
      <c r="E1578" s="9">
        <v>4.8449999999999998</v>
      </c>
      <c r="F1578" s="9">
        <v>4.7300000000000004</v>
      </c>
      <c r="G1578" s="9">
        <v>4.7549999999999999</v>
      </c>
      <c r="H1578" s="9">
        <v>4.8150000000000004</v>
      </c>
      <c r="I1578" s="9"/>
      <c r="J1578" s="9"/>
      <c r="K1578" s="9">
        <v>4.7450000000000001</v>
      </c>
      <c r="L1578" s="9">
        <v>4.4850000000000003</v>
      </c>
      <c r="M1578" s="9">
        <v>4.53</v>
      </c>
      <c r="N1578" s="9">
        <v>4.5949999999999998</v>
      </c>
      <c r="O1578" s="9">
        <v>4.3959950999999995</v>
      </c>
      <c r="P1578" s="9"/>
      <c r="Q1578" s="9">
        <v>5.0650000000000004</v>
      </c>
      <c r="R1578" s="9">
        <v>5.4050000000000002</v>
      </c>
      <c r="S1578" s="9">
        <v>5.1050000000000004</v>
      </c>
      <c r="T1578" s="9">
        <v>4.8449999999999998</v>
      </c>
      <c r="U1578" s="9">
        <v>4.8499999999999996</v>
      </c>
      <c r="V1578" s="9">
        <v>4.9649999999999999</v>
      </c>
      <c r="W1578" s="9"/>
      <c r="X1578" s="9">
        <v>5.21</v>
      </c>
      <c r="Y1578" s="9">
        <v>5.24</v>
      </c>
      <c r="Z1578" s="9"/>
      <c r="AA1578" s="9"/>
      <c r="AB1578" s="9"/>
      <c r="AC1578" s="9"/>
      <c r="AD1578" s="9"/>
      <c r="AE1578" s="9"/>
      <c r="AF1578" s="9"/>
    </row>
    <row r="1579" spans="1:32" x14ac:dyDescent="0.25">
      <c r="A1579" s="8">
        <f t="shared" si="44"/>
        <v>36820</v>
      </c>
      <c r="B1579" s="24">
        <f t="shared" si="41"/>
        <v>1575</v>
      </c>
      <c r="C1579" s="14" t="s">
        <v>201</v>
      </c>
      <c r="D1579" s="46">
        <v>36800</v>
      </c>
      <c r="E1579" s="9">
        <v>4.8449999999999998</v>
      </c>
      <c r="F1579" s="9">
        <v>4.7300000000000004</v>
      </c>
      <c r="G1579" s="9">
        <v>4.7549999999999999</v>
      </c>
      <c r="H1579" s="9">
        <v>4.8150000000000004</v>
      </c>
      <c r="I1579" s="9"/>
      <c r="J1579" s="9"/>
      <c r="K1579" s="9">
        <v>4.7450000000000001</v>
      </c>
      <c r="L1579" s="9">
        <v>4.4850000000000003</v>
      </c>
      <c r="M1579" s="9">
        <v>4.53</v>
      </c>
      <c r="N1579" s="9">
        <v>4.5949999999999998</v>
      </c>
      <c r="O1579" s="9">
        <v>4.3959950999999995</v>
      </c>
      <c r="P1579" s="9"/>
      <c r="Q1579" s="9">
        <v>5.0650000000000004</v>
      </c>
      <c r="R1579" s="9">
        <v>5.4050000000000002</v>
      </c>
      <c r="S1579" s="9">
        <v>5.1050000000000004</v>
      </c>
      <c r="T1579" s="9">
        <v>4.8449999999999998</v>
      </c>
      <c r="U1579" s="9">
        <v>4.8499999999999996</v>
      </c>
      <c r="V1579" s="9">
        <v>4.9649999999999999</v>
      </c>
      <c r="W1579" s="9"/>
      <c r="X1579" s="9">
        <v>5.21</v>
      </c>
      <c r="Y1579" s="9">
        <v>5.24</v>
      </c>
      <c r="Z1579" s="9"/>
      <c r="AA1579" s="9"/>
      <c r="AB1579" s="9"/>
      <c r="AC1579" s="9"/>
      <c r="AD1579" s="9"/>
      <c r="AE1579" s="9"/>
      <c r="AF1579" s="9"/>
    </row>
    <row r="1580" spans="1:32" x14ac:dyDescent="0.25">
      <c r="A1580" s="8">
        <f t="shared" si="44"/>
        <v>36821</v>
      </c>
      <c r="B1580" s="24">
        <f t="shared" si="41"/>
        <v>1576</v>
      </c>
      <c r="C1580" s="14" t="s">
        <v>202</v>
      </c>
      <c r="D1580" s="46">
        <v>36800</v>
      </c>
      <c r="E1580" s="9">
        <v>4.8449999999999998</v>
      </c>
      <c r="F1580" s="9">
        <v>4.7300000000000004</v>
      </c>
      <c r="G1580" s="9">
        <v>4.7549999999999999</v>
      </c>
      <c r="H1580" s="9">
        <v>4.8150000000000004</v>
      </c>
      <c r="I1580" s="9"/>
      <c r="J1580" s="9"/>
      <c r="K1580" s="9">
        <v>4.7450000000000001</v>
      </c>
      <c r="L1580" s="9">
        <v>4.4850000000000003</v>
      </c>
      <c r="M1580" s="9">
        <v>4.53</v>
      </c>
      <c r="N1580" s="9">
        <v>4.5949999999999998</v>
      </c>
      <c r="O1580" s="9">
        <v>4.3959950999999995</v>
      </c>
      <c r="P1580" s="9"/>
      <c r="Q1580" s="9">
        <v>5.0650000000000004</v>
      </c>
      <c r="R1580" s="9">
        <v>5.4050000000000002</v>
      </c>
      <c r="S1580" s="9">
        <v>5.1050000000000004</v>
      </c>
      <c r="T1580" s="9">
        <v>4.8449999999999998</v>
      </c>
      <c r="U1580" s="9">
        <v>4.8499999999999996</v>
      </c>
      <c r="V1580" s="9">
        <v>4.9649999999999999</v>
      </c>
      <c r="W1580" s="9"/>
      <c r="X1580" s="9">
        <v>5.21</v>
      </c>
      <c r="Y1580" s="9">
        <v>5.24</v>
      </c>
      <c r="Z1580" s="9"/>
      <c r="AA1580" s="9"/>
      <c r="AB1580" s="9"/>
      <c r="AC1580" s="9"/>
      <c r="AD1580" s="9"/>
      <c r="AE1580" s="9"/>
      <c r="AF1580" s="9"/>
    </row>
    <row r="1581" spans="1:32" x14ac:dyDescent="0.25">
      <c r="A1581" s="8">
        <f t="shared" si="44"/>
        <v>36822</v>
      </c>
      <c r="B1581" s="24">
        <f t="shared" si="41"/>
        <v>1577</v>
      </c>
      <c r="C1581" s="14" t="s">
        <v>196</v>
      </c>
      <c r="D1581" s="46">
        <v>36800</v>
      </c>
      <c r="E1581" s="9">
        <v>4.8150000000000004</v>
      </c>
      <c r="F1581" s="9">
        <v>4.7300000000000004</v>
      </c>
      <c r="G1581" s="9">
        <v>4.7750000000000004</v>
      </c>
      <c r="H1581" s="9">
        <v>4.79</v>
      </c>
      <c r="I1581" s="9"/>
      <c r="J1581" s="9"/>
      <c r="K1581" s="9">
        <v>4.7</v>
      </c>
      <c r="L1581" s="9">
        <v>4.57</v>
      </c>
      <c r="M1581" s="9">
        <v>4.5949999999999998</v>
      </c>
      <c r="N1581" s="9">
        <v>4.59</v>
      </c>
      <c r="O1581" s="9">
        <v>4.3935015020000003</v>
      </c>
      <c r="P1581" s="9"/>
      <c r="Q1581" s="9">
        <v>5.04</v>
      </c>
      <c r="R1581" s="9">
        <v>5.375</v>
      </c>
      <c r="S1581" s="9">
        <v>5.31</v>
      </c>
      <c r="T1581" s="9">
        <v>4.8049999999999997</v>
      </c>
      <c r="U1581" s="9">
        <v>4.8250000000000002</v>
      </c>
      <c r="V1581" s="9">
        <v>4.92</v>
      </c>
      <c r="W1581" s="9"/>
      <c r="X1581" s="9">
        <v>5.18</v>
      </c>
      <c r="Y1581" s="9">
        <v>5.2450000000000001</v>
      </c>
      <c r="Z1581" s="9"/>
      <c r="AA1581" s="9"/>
      <c r="AB1581" s="9"/>
      <c r="AC1581" s="9"/>
      <c r="AD1581" s="9"/>
      <c r="AE1581" s="9"/>
      <c r="AF1581" s="9"/>
    </row>
    <row r="1582" spans="1:32" x14ac:dyDescent="0.25">
      <c r="A1582" s="8">
        <f t="shared" si="44"/>
        <v>36823</v>
      </c>
      <c r="B1582" s="24">
        <f t="shared" si="41"/>
        <v>1578</v>
      </c>
      <c r="C1582" s="14" t="s">
        <v>197</v>
      </c>
      <c r="D1582" s="46">
        <v>36800</v>
      </c>
      <c r="E1582" s="9">
        <v>4.8449999999999998</v>
      </c>
      <c r="F1582" s="9">
        <v>4.79</v>
      </c>
      <c r="G1582" s="9">
        <v>4.83</v>
      </c>
      <c r="H1582" s="9">
        <v>4.835</v>
      </c>
      <c r="I1582" s="9"/>
      <c r="J1582" s="9"/>
      <c r="K1582" s="9">
        <v>4.74</v>
      </c>
      <c r="L1582" s="9">
        <v>4.6900000000000004</v>
      </c>
      <c r="M1582" s="9">
        <v>4.7050000000000001</v>
      </c>
      <c r="N1582" s="9">
        <v>4.6449999999999996</v>
      </c>
      <c r="O1582" s="9">
        <v>4.3896809249999995</v>
      </c>
      <c r="P1582" s="9"/>
      <c r="Q1582" s="9">
        <v>5.05</v>
      </c>
      <c r="R1582" s="9">
        <v>5.3449999999999998</v>
      </c>
      <c r="S1582" s="9">
        <v>5.26</v>
      </c>
      <c r="T1582" s="9">
        <v>4.84</v>
      </c>
      <c r="U1582" s="9">
        <v>4.8499999999999996</v>
      </c>
      <c r="V1582" s="9">
        <v>4.9550000000000001</v>
      </c>
      <c r="W1582" s="9"/>
      <c r="X1582" s="9">
        <v>5.1849999999999996</v>
      </c>
      <c r="Y1582" s="9">
        <v>5.2450000000000001</v>
      </c>
      <c r="Z1582" s="9"/>
      <c r="AA1582" s="9"/>
      <c r="AB1582" s="9"/>
      <c r="AC1582" s="9"/>
      <c r="AD1582" s="9"/>
      <c r="AE1582" s="9"/>
      <c r="AF1582" s="9"/>
    </row>
    <row r="1583" spans="1:32" x14ac:dyDescent="0.25">
      <c r="A1583" s="8">
        <f t="shared" si="44"/>
        <v>36824</v>
      </c>
      <c r="B1583" s="24">
        <f t="shared" si="41"/>
        <v>1579</v>
      </c>
      <c r="C1583" s="14" t="s">
        <v>198</v>
      </c>
      <c r="D1583" s="46">
        <v>36800</v>
      </c>
      <c r="E1583" s="9">
        <v>4.6550000000000002</v>
      </c>
      <c r="F1583" s="9">
        <v>4.6100000000000003</v>
      </c>
      <c r="G1583" s="9">
        <v>4.625</v>
      </c>
      <c r="H1583" s="9">
        <v>4.6500000000000004</v>
      </c>
      <c r="I1583" s="9"/>
      <c r="J1583" s="9"/>
      <c r="K1583" s="9">
        <v>4.55</v>
      </c>
      <c r="L1583" s="9">
        <v>4.5</v>
      </c>
      <c r="M1583" s="9">
        <v>4.5199999999999996</v>
      </c>
      <c r="N1583" s="9">
        <v>4.5149999999999997</v>
      </c>
      <c r="O1583" s="9">
        <v>4.2439548299999998</v>
      </c>
      <c r="P1583" s="9"/>
      <c r="Q1583" s="9">
        <v>4.8250000000000002</v>
      </c>
      <c r="R1583" s="9">
        <v>5.22</v>
      </c>
      <c r="S1583" s="9">
        <v>5.1100000000000003</v>
      </c>
      <c r="T1583" s="9">
        <v>4.6550000000000002</v>
      </c>
      <c r="U1583" s="9">
        <v>4.665</v>
      </c>
      <c r="V1583" s="9">
        <v>4.7549999999999999</v>
      </c>
      <c r="W1583" s="9"/>
      <c r="X1583" s="9">
        <v>5</v>
      </c>
      <c r="Y1583" s="9">
        <v>5.03</v>
      </c>
      <c r="Z1583" s="9"/>
      <c r="AA1583" s="9"/>
      <c r="AB1583" s="9"/>
      <c r="AC1583" s="9"/>
      <c r="AD1583" s="9"/>
      <c r="AE1583" s="9"/>
      <c r="AF1583" s="9"/>
    </row>
    <row r="1584" spans="1:32" x14ac:dyDescent="0.25">
      <c r="A1584" s="8">
        <f t="shared" si="44"/>
        <v>36825</v>
      </c>
      <c r="B1584" s="24">
        <f t="shared" si="41"/>
        <v>1580</v>
      </c>
      <c r="C1584" s="14" t="s">
        <v>199</v>
      </c>
      <c r="D1584" s="46">
        <v>36800</v>
      </c>
      <c r="E1584" s="9">
        <v>4.6100000000000003</v>
      </c>
      <c r="F1584" s="9">
        <v>4.5599999999999996</v>
      </c>
      <c r="G1584" s="9">
        <v>4.5949999999999998</v>
      </c>
      <c r="H1584" s="9">
        <v>4.6050000000000004</v>
      </c>
      <c r="I1584" s="9"/>
      <c r="J1584" s="9"/>
      <c r="K1584" s="9">
        <v>4.5199999999999996</v>
      </c>
      <c r="L1584" s="9">
        <v>4.4550000000000001</v>
      </c>
      <c r="M1584" s="9">
        <v>4.3650000000000002</v>
      </c>
      <c r="N1584" s="9">
        <v>4.375</v>
      </c>
      <c r="O1584" s="9">
        <v>4.1333180350000003</v>
      </c>
      <c r="P1584" s="9"/>
      <c r="Q1584" s="9">
        <v>4.8</v>
      </c>
      <c r="R1584" s="9">
        <v>5.2050000000000001</v>
      </c>
      <c r="S1584" s="9">
        <v>5.08</v>
      </c>
      <c r="T1584" s="9">
        <v>4.5949999999999998</v>
      </c>
      <c r="U1584" s="9">
        <v>4.6150000000000002</v>
      </c>
      <c r="V1584" s="9">
        <v>4.72</v>
      </c>
      <c r="W1584" s="9"/>
      <c r="X1584" s="9">
        <v>4.97</v>
      </c>
      <c r="Y1584" s="9">
        <v>5.03</v>
      </c>
      <c r="Z1584" s="9"/>
      <c r="AA1584" s="9"/>
      <c r="AB1584" s="9"/>
      <c r="AC1584" s="9"/>
      <c r="AD1584" s="9"/>
      <c r="AE1584" s="9"/>
      <c r="AF1584" s="9"/>
    </row>
    <row r="1585" spans="1:32" x14ac:dyDescent="0.25">
      <c r="A1585" s="8">
        <f t="shared" si="44"/>
        <v>36826</v>
      </c>
      <c r="B1585" s="24">
        <f t="shared" si="41"/>
        <v>1581</v>
      </c>
      <c r="C1585" s="14" t="s">
        <v>200</v>
      </c>
      <c r="D1585" s="46">
        <v>36800</v>
      </c>
      <c r="E1585" s="9">
        <v>4.5</v>
      </c>
      <c r="F1585" s="9">
        <v>4.3099999999999996</v>
      </c>
      <c r="G1585" s="9">
        <v>4.3499999999999996</v>
      </c>
      <c r="H1585" s="9">
        <v>4.45</v>
      </c>
      <c r="I1585" s="9"/>
      <c r="J1585" s="9"/>
      <c r="K1585" s="9">
        <v>4.33</v>
      </c>
      <c r="L1585" s="9">
        <v>4.1550000000000002</v>
      </c>
      <c r="M1585" s="9">
        <v>4.1550000000000002</v>
      </c>
      <c r="N1585" s="9">
        <v>4.2300000000000004</v>
      </c>
      <c r="O1585" s="9">
        <v>3.9955045454999998</v>
      </c>
      <c r="P1585" s="9"/>
      <c r="Q1585" s="9">
        <v>4.6950000000000003</v>
      </c>
      <c r="R1585" s="9">
        <v>4.9749999999999996</v>
      </c>
      <c r="S1585" s="9">
        <v>4.7750000000000004</v>
      </c>
      <c r="T1585" s="9">
        <v>4.4450000000000003</v>
      </c>
      <c r="U1585" s="9">
        <v>4.46</v>
      </c>
      <c r="V1585" s="9">
        <v>4.57</v>
      </c>
      <c r="W1585" s="9"/>
      <c r="X1585" s="9">
        <v>4.875</v>
      </c>
      <c r="Y1585" s="9">
        <v>4.9649999999999999</v>
      </c>
      <c r="Z1585" s="9"/>
      <c r="AA1585" s="9"/>
      <c r="AB1585" s="9"/>
      <c r="AC1585" s="9"/>
      <c r="AD1585" s="9"/>
      <c r="AE1585" s="9"/>
      <c r="AF1585" s="9"/>
    </row>
    <row r="1586" spans="1:32" x14ac:dyDescent="0.25">
      <c r="A1586" s="8">
        <f t="shared" si="44"/>
        <v>36827</v>
      </c>
      <c r="B1586" s="24">
        <f t="shared" si="41"/>
        <v>1582</v>
      </c>
      <c r="C1586" s="14" t="s">
        <v>201</v>
      </c>
      <c r="D1586" s="46">
        <v>36800</v>
      </c>
      <c r="E1586" s="9">
        <v>4.5</v>
      </c>
      <c r="F1586" s="9">
        <v>4.3099999999999996</v>
      </c>
      <c r="G1586" s="9">
        <v>4.3499999999999996</v>
      </c>
      <c r="H1586" s="9">
        <v>4.45</v>
      </c>
      <c r="I1586" s="9"/>
      <c r="J1586" s="9"/>
      <c r="K1586" s="9">
        <v>4.33</v>
      </c>
      <c r="L1586" s="9">
        <v>4.1550000000000002</v>
      </c>
      <c r="M1586" s="9">
        <v>4.1550000000000002</v>
      </c>
      <c r="N1586" s="9">
        <v>4.2300000000000004</v>
      </c>
      <c r="O1586" s="9">
        <v>3.9955045454999998</v>
      </c>
      <c r="P1586" s="9"/>
      <c r="Q1586" s="9">
        <v>4.6950000000000003</v>
      </c>
      <c r="R1586" s="9">
        <v>4.9749999999999996</v>
      </c>
      <c r="S1586" s="9">
        <v>4.7750000000000004</v>
      </c>
      <c r="T1586" s="9">
        <v>4.4450000000000003</v>
      </c>
      <c r="U1586" s="9">
        <v>4.46</v>
      </c>
      <c r="V1586" s="9">
        <v>4.57</v>
      </c>
      <c r="W1586" s="9"/>
      <c r="X1586" s="9">
        <v>4.875</v>
      </c>
      <c r="Y1586" s="9">
        <v>4.9649999999999999</v>
      </c>
      <c r="Z1586" s="9"/>
      <c r="AA1586" s="9"/>
      <c r="AB1586" s="9"/>
      <c r="AC1586" s="9"/>
      <c r="AD1586" s="9"/>
      <c r="AE1586" s="9"/>
      <c r="AF1586" s="9"/>
    </row>
    <row r="1587" spans="1:32" x14ac:dyDescent="0.25">
      <c r="A1587" s="8">
        <f t="shared" si="44"/>
        <v>36828</v>
      </c>
      <c r="B1587" s="24">
        <f t="shared" si="41"/>
        <v>1583</v>
      </c>
      <c r="C1587" s="14" t="s">
        <v>202</v>
      </c>
      <c r="D1587" s="46">
        <v>36800</v>
      </c>
      <c r="E1587" s="9">
        <v>4.5</v>
      </c>
      <c r="F1587" s="9">
        <v>4.3099999999999996</v>
      </c>
      <c r="G1587" s="9">
        <v>4.3499999999999996</v>
      </c>
      <c r="H1587" s="9">
        <v>4.45</v>
      </c>
      <c r="I1587" s="9"/>
      <c r="J1587" s="9"/>
      <c r="K1587" s="9">
        <v>4.33</v>
      </c>
      <c r="L1587" s="9">
        <v>4.1550000000000002</v>
      </c>
      <c r="M1587" s="9">
        <v>4.1550000000000002</v>
      </c>
      <c r="N1587" s="9">
        <v>4.2300000000000004</v>
      </c>
      <c r="O1587" s="9">
        <v>3.9955045454999998</v>
      </c>
      <c r="P1587" s="9"/>
      <c r="Q1587" s="9">
        <v>4.6950000000000003</v>
      </c>
      <c r="R1587" s="9">
        <v>4.9749999999999996</v>
      </c>
      <c r="S1587" s="9">
        <v>4.7750000000000004</v>
      </c>
      <c r="T1587" s="9">
        <v>4.4450000000000003</v>
      </c>
      <c r="U1587" s="9">
        <v>4.46</v>
      </c>
      <c r="V1587" s="9">
        <v>4.57</v>
      </c>
      <c r="W1587" s="9"/>
      <c r="X1587" s="9">
        <v>4.875</v>
      </c>
      <c r="Y1587" s="9">
        <v>4.9649999999999999</v>
      </c>
      <c r="Z1587" s="9"/>
      <c r="AA1587" s="9"/>
      <c r="AB1587" s="9"/>
      <c r="AC1587" s="9"/>
      <c r="AD1587" s="9"/>
      <c r="AE1587" s="9"/>
      <c r="AF1587" s="9"/>
    </row>
    <row r="1588" spans="1:32" x14ac:dyDescent="0.25">
      <c r="A1588" s="8">
        <f t="shared" si="44"/>
        <v>36829</v>
      </c>
      <c r="B1588" s="24">
        <f t="shared" si="41"/>
        <v>1584</v>
      </c>
      <c r="C1588" s="14" t="s">
        <v>196</v>
      </c>
      <c r="D1588" s="46">
        <v>36800</v>
      </c>
      <c r="E1588" s="9">
        <v>4.55</v>
      </c>
      <c r="F1588" s="9">
        <v>4.3650000000000002</v>
      </c>
      <c r="G1588" s="9">
        <v>4.41</v>
      </c>
      <c r="H1588" s="9">
        <v>4.4850000000000003</v>
      </c>
      <c r="I1588" s="9"/>
      <c r="J1588" s="9"/>
      <c r="K1588" s="9">
        <v>4.37</v>
      </c>
      <c r="L1588" s="9">
        <v>4.22</v>
      </c>
      <c r="M1588" s="9">
        <v>4.2</v>
      </c>
      <c r="N1588" s="9">
        <v>4.45</v>
      </c>
      <c r="O1588" s="9">
        <v>4.0929697709999999</v>
      </c>
      <c r="P1588" s="9"/>
      <c r="Q1588" s="9">
        <v>4.8550000000000004</v>
      </c>
      <c r="R1588" s="9">
        <v>5.1950000000000003</v>
      </c>
      <c r="S1588" s="9">
        <v>4.9950000000000001</v>
      </c>
      <c r="T1588" s="9">
        <v>4.46</v>
      </c>
      <c r="U1588" s="9">
        <v>4.4800000000000004</v>
      </c>
      <c r="V1588" s="9">
        <v>4.6150000000000002</v>
      </c>
      <c r="W1588" s="9"/>
      <c r="X1588" s="9">
        <v>5.1849999999999996</v>
      </c>
      <c r="Y1588" s="9">
        <v>5.32</v>
      </c>
      <c r="Z1588" s="9"/>
      <c r="AA1588" s="9"/>
      <c r="AB1588" s="9"/>
      <c r="AC1588" s="9"/>
      <c r="AD1588" s="9"/>
      <c r="AE1588" s="9"/>
      <c r="AF1588" s="9"/>
    </row>
    <row r="1589" spans="1:32" x14ac:dyDescent="0.25">
      <c r="A1589" s="8">
        <f t="shared" si="44"/>
        <v>36830</v>
      </c>
      <c r="B1589" s="24">
        <f t="shared" si="41"/>
        <v>1585</v>
      </c>
      <c r="C1589" s="14" t="s">
        <v>197</v>
      </c>
      <c r="D1589" s="46">
        <v>36800</v>
      </c>
      <c r="E1589" s="9">
        <v>4.38</v>
      </c>
      <c r="F1589" s="9">
        <v>4.1950000000000003</v>
      </c>
      <c r="G1589" s="9">
        <v>4.29</v>
      </c>
      <c r="H1589" s="9">
        <v>4.3899999999999997</v>
      </c>
      <c r="I1589" s="9"/>
      <c r="J1589" s="9"/>
      <c r="K1589" s="9">
        <v>4.1100000000000003</v>
      </c>
      <c r="L1589" s="9">
        <v>4</v>
      </c>
      <c r="M1589" s="9">
        <v>4.0599999999999996</v>
      </c>
      <c r="N1589" s="9">
        <v>4.4950000000000001</v>
      </c>
      <c r="O1589" s="9">
        <v>4.0202304750000009</v>
      </c>
      <c r="P1589" s="9"/>
      <c r="Q1589" s="9">
        <v>4.5</v>
      </c>
      <c r="R1589" s="9">
        <v>5.2</v>
      </c>
      <c r="S1589" s="9">
        <v>5.04</v>
      </c>
      <c r="T1589" s="9">
        <v>4.2300000000000004</v>
      </c>
      <c r="U1589" s="9">
        <v>4.2649999999999997</v>
      </c>
      <c r="V1589" s="9">
        <v>4.415</v>
      </c>
      <c r="W1589" s="9"/>
      <c r="X1589" s="9">
        <v>4.875</v>
      </c>
      <c r="Y1589" s="9">
        <v>5.0549999999999997</v>
      </c>
      <c r="Z1589" s="9"/>
      <c r="AA1589" s="9"/>
      <c r="AB1589" s="9"/>
      <c r="AC1589" s="9"/>
      <c r="AD1589" s="9"/>
      <c r="AE1589" s="9"/>
      <c r="AF1589" s="9"/>
    </row>
    <row r="1590" spans="1:32" x14ac:dyDescent="0.25">
      <c r="A1590" s="8">
        <f t="shared" si="44"/>
        <v>36831</v>
      </c>
      <c r="B1590" s="24">
        <f t="shared" si="41"/>
        <v>1586</v>
      </c>
      <c r="C1590" s="14" t="s">
        <v>198</v>
      </c>
      <c r="D1590" s="46">
        <v>36831</v>
      </c>
      <c r="E1590" s="9">
        <v>4.3899999999999997</v>
      </c>
      <c r="F1590" s="9">
        <v>4.1449999999999996</v>
      </c>
      <c r="G1590" s="9">
        <v>4.24</v>
      </c>
      <c r="H1590" s="9">
        <v>4.375</v>
      </c>
      <c r="I1590" s="9"/>
      <c r="J1590" s="9"/>
      <c r="K1590" s="9">
        <v>4.1349999999999998</v>
      </c>
      <c r="L1590" s="9">
        <v>3.9550000000000001</v>
      </c>
      <c r="M1590" s="9">
        <v>3.95</v>
      </c>
      <c r="N1590" s="9">
        <v>4.8650000000000002</v>
      </c>
      <c r="O1590" s="9">
        <v>3.9077463750000003</v>
      </c>
      <c r="P1590" s="9"/>
      <c r="Q1590" s="9">
        <v>4.5350000000000001</v>
      </c>
      <c r="R1590" s="9">
        <v>5.1950000000000003</v>
      </c>
      <c r="S1590" s="9">
        <v>5.0999999999999996</v>
      </c>
      <c r="T1590" s="9">
        <v>4.2350000000000003</v>
      </c>
      <c r="U1590" s="9">
        <v>4.26</v>
      </c>
      <c r="V1590" s="9">
        <v>4.43</v>
      </c>
      <c r="W1590" s="9"/>
      <c r="X1590" s="9">
        <v>4.7300000000000004</v>
      </c>
      <c r="Y1590" s="9">
        <v>4.88</v>
      </c>
      <c r="Z1590" s="9"/>
      <c r="AA1590" s="9"/>
      <c r="AB1590" s="9"/>
      <c r="AC1590" s="9"/>
      <c r="AD1590" s="9"/>
      <c r="AE1590" s="9"/>
      <c r="AF1590" s="9"/>
    </row>
    <row r="1591" spans="1:32" x14ac:dyDescent="0.25">
      <c r="A1591" s="8">
        <f t="shared" si="44"/>
        <v>36832</v>
      </c>
      <c r="B1591" s="24">
        <f t="shared" si="41"/>
        <v>1587</v>
      </c>
      <c r="C1591" s="14" t="s">
        <v>199</v>
      </c>
      <c r="D1591" s="46">
        <v>36831</v>
      </c>
      <c r="E1591" s="9">
        <v>4.47</v>
      </c>
      <c r="F1591" s="9">
        <v>4.2249999999999996</v>
      </c>
      <c r="G1591" s="9">
        <v>4.37</v>
      </c>
      <c r="H1591" s="9">
        <v>4.4450000000000003</v>
      </c>
      <c r="I1591" s="9"/>
      <c r="J1591" s="9"/>
      <c r="K1591" s="9">
        <v>4.25</v>
      </c>
      <c r="L1591" s="9">
        <v>4.1050000000000004</v>
      </c>
      <c r="M1591" s="9">
        <v>4.0650000000000004</v>
      </c>
      <c r="N1591" s="9">
        <v>4.9649999999999999</v>
      </c>
      <c r="O1591" s="9">
        <v>4.0664372595000007</v>
      </c>
      <c r="P1591" s="9"/>
      <c r="Q1591" s="9">
        <v>4.6500000000000004</v>
      </c>
      <c r="R1591" s="9">
        <v>5.3</v>
      </c>
      <c r="S1591" s="9">
        <v>5.1050000000000004</v>
      </c>
      <c r="T1591" s="9">
        <v>4.3650000000000002</v>
      </c>
      <c r="U1591" s="9">
        <v>4.3849999999999998</v>
      </c>
      <c r="V1591" s="9">
        <v>4.57</v>
      </c>
      <c r="W1591" s="9"/>
      <c r="X1591" s="9">
        <v>4.7649999999999997</v>
      </c>
      <c r="Y1591" s="9">
        <v>4.8099999999999996</v>
      </c>
      <c r="Z1591" s="9"/>
      <c r="AA1591" s="9"/>
      <c r="AB1591" s="9"/>
      <c r="AC1591" s="9"/>
      <c r="AD1591" s="9"/>
      <c r="AE1591" s="9"/>
      <c r="AF1591" s="9"/>
    </row>
    <row r="1592" spans="1:32" x14ac:dyDescent="0.25">
      <c r="A1592" s="8">
        <f t="shared" ref="A1592:A1610" si="45">A1591+1</f>
        <v>36833</v>
      </c>
      <c r="B1592" s="24">
        <f t="shared" si="41"/>
        <v>1588</v>
      </c>
      <c r="C1592" s="14" t="s">
        <v>200</v>
      </c>
      <c r="D1592" s="46">
        <v>36831</v>
      </c>
      <c r="E1592" s="9">
        <v>4.63</v>
      </c>
      <c r="F1592" s="9">
        <v>4.4249999999999998</v>
      </c>
      <c r="G1592" s="9">
        <v>4.5650000000000004</v>
      </c>
      <c r="H1592" s="9">
        <v>4.6150000000000002</v>
      </c>
      <c r="I1592" s="9"/>
      <c r="J1592" s="9"/>
      <c r="K1592" s="9">
        <v>4.4550000000000001</v>
      </c>
      <c r="L1592" s="9">
        <v>4.2</v>
      </c>
      <c r="M1592" s="9">
        <v>4.2649999999999997</v>
      </c>
      <c r="N1592" s="9">
        <v>5.2450000000000001</v>
      </c>
      <c r="O1592" s="9">
        <v>4.110563795</v>
      </c>
      <c r="P1592" s="9"/>
      <c r="Q1592" s="9">
        <v>4.84</v>
      </c>
      <c r="R1592" s="9">
        <v>5.4450000000000003</v>
      </c>
      <c r="S1592" s="9">
        <v>5.38</v>
      </c>
      <c r="T1592" s="9">
        <v>4.5350000000000001</v>
      </c>
      <c r="U1592" s="9">
        <v>4.55</v>
      </c>
      <c r="V1592" s="9">
        <v>4.7149999999999999</v>
      </c>
      <c r="W1592" s="9"/>
      <c r="X1592" s="9">
        <v>4.8949999999999996</v>
      </c>
      <c r="Y1592" s="9">
        <v>4.9249999999999998</v>
      </c>
      <c r="Z1592" s="9"/>
      <c r="AA1592" s="9"/>
      <c r="AB1592" s="9"/>
      <c r="AC1592" s="9"/>
      <c r="AD1592" s="9"/>
      <c r="AE1592" s="9"/>
      <c r="AF1592" s="9"/>
    </row>
    <row r="1593" spans="1:32" x14ac:dyDescent="0.25">
      <c r="A1593" s="8">
        <f t="shared" si="45"/>
        <v>36834</v>
      </c>
      <c r="B1593" s="24">
        <f t="shared" si="41"/>
        <v>1589</v>
      </c>
      <c r="C1593" s="14" t="s">
        <v>201</v>
      </c>
      <c r="D1593" s="46">
        <v>36831</v>
      </c>
      <c r="E1593" s="9">
        <v>4.63</v>
      </c>
      <c r="F1593" s="9">
        <v>4.4249999999999998</v>
      </c>
      <c r="G1593" s="9">
        <v>4.5650000000000004</v>
      </c>
      <c r="H1593" s="9">
        <v>4.6150000000000002</v>
      </c>
      <c r="I1593" s="9"/>
      <c r="J1593" s="9"/>
      <c r="K1593" s="9">
        <v>4.4550000000000001</v>
      </c>
      <c r="L1593" s="9">
        <v>4.2</v>
      </c>
      <c r="M1593" s="9">
        <v>4.2649999999999997</v>
      </c>
      <c r="N1593" s="9">
        <v>5.2450000000000001</v>
      </c>
      <c r="O1593" s="9">
        <v>4.110563795</v>
      </c>
      <c r="P1593" s="9"/>
      <c r="Q1593" s="9">
        <v>4.84</v>
      </c>
      <c r="R1593" s="9">
        <v>5.4450000000000003</v>
      </c>
      <c r="S1593" s="9">
        <v>5.38</v>
      </c>
      <c r="T1593" s="9">
        <v>4.5350000000000001</v>
      </c>
      <c r="U1593" s="9">
        <v>4.55</v>
      </c>
      <c r="V1593" s="9">
        <v>4.7149999999999999</v>
      </c>
      <c r="W1593" s="9"/>
      <c r="X1593" s="9">
        <v>4.8949999999999996</v>
      </c>
      <c r="Y1593" s="9">
        <v>4.9249999999999998</v>
      </c>
      <c r="Z1593" s="9"/>
      <c r="AA1593" s="9"/>
      <c r="AB1593" s="9"/>
      <c r="AC1593" s="9"/>
      <c r="AD1593" s="9"/>
      <c r="AE1593" s="9"/>
      <c r="AF1593" s="9"/>
    </row>
    <row r="1594" spans="1:32" x14ac:dyDescent="0.25">
      <c r="A1594" s="8">
        <f t="shared" si="45"/>
        <v>36835</v>
      </c>
      <c r="B1594" s="24">
        <f t="shared" si="41"/>
        <v>1590</v>
      </c>
      <c r="C1594" s="14" t="s">
        <v>202</v>
      </c>
      <c r="D1594" s="46">
        <v>36831</v>
      </c>
      <c r="E1594" s="9">
        <v>4.63</v>
      </c>
      <c r="F1594" s="9">
        <v>4.4249999999999998</v>
      </c>
      <c r="G1594" s="9">
        <v>4.5650000000000004</v>
      </c>
      <c r="H1594" s="9">
        <v>4.6150000000000002</v>
      </c>
      <c r="I1594" s="9"/>
      <c r="J1594" s="9"/>
      <c r="K1594" s="9">
        <v>4.4550000000000001</v>
      </c>
      <c r="L1594" s="9">
        <v>4.2</v>
      </c>
      <c r="M1594" s="9">
        <v>4.2649999999999997</v>
      </c>
      <c r="N1594" s="9">
        <v>5.2450000000000001</v>
      </c>
      <c r="O1594" s="9">
        <v>4.110563795</v>
      </c>
      <c r="P1594" s="9"/>
      <c r="Q1594" s="9">
        <v>4.84</v>
      </c>
      <c r="R1594" s="9">
        <v>5.4450000000000003</v>
      </c>
      <c r="S1594" s="9">
        <v>5.38</v>
      </c>
      <c r="T1594" s="9">
        <v>4.5350000000000001</v>
      </c>
      <c r="U1594" s="9">
        <v>4.55</v>
      </c>
      <c r="V1594" s="9">
        <v>4.7149999999999999</v>
      </c>
      <c r="W1594" s="9"/>
      <c r="X1594" s="9">
        <v>4.8949999999999996</v>
      </c>
      <c r="Y1594" s="9">
        <v>4.9249999999999998</v>
      </c>
      <c r="Z1594" s="9"/>
      <c r="AA1594" s="9"/>
      <c r="AB1594" s="9"/>
      <c r="AC1594" s="9"/>
      <c r="AD1594" s="9"/>
      <c r="AE1594" s="9"/>
      <c r="AF1594" s="9"/>
    </row>
    <row r="1595" spans="1:32" x14ac:dyDescent="0.25">
      <c r="A1595" s="8">
        <f t="shared" si="45"/>
        <v>36836</v>
      </c>
      <c r="B1595" s="24">
        <f t="shared" si="41"/>
        <v>1591</v>
      </c>
      <c r="C1595" s="14" t="s">
        <v>196</v>
      </c>
      <c r="D1595" s="46">
        <v>36831</v>
      </c>
      <c r="E1595" s="9">
        <v>4.5999999999999996</v>
      </c>
      <c r="F1595" s="9">
        <v>4.5049999999999999</v>
      </c>
      <c r="G1595" s="9">
        <v>4.5650000000000004</v>
      </c>
      <c r="H1595" s="9">
        <v>4.59</v>
      </c>
      <c r="I1595" s="9"/>
      <c r="J1595" s="9"/>
      <c r="K1595" s="9">
        <v>4.4800000000000004</v>
      </c>
      <c r="L1595" s="9">
        <v>4.4400000000000004</v>
      </c>
      <c r="M1595" s="9">
        <v>4.4649999999999999</v>
      </c>
      <c r="N1595" s="9">
        <v>5.125</v>
      </c>
      <c r="O1595" s="9">
        <v>4.2530791029999993</v>
      </c>
      <c r="P1595" s="9"/>
      <c r="Q1595" s="9">
        <v>4.7699999999999996</v>
      </c>
      <c r="R1595" s="9">
        <v>5.4550000000000001</v>
      </c>
      <c r="S1595" s="9">
        <v>5.38</v>
      </c>
      <c r="T1595" s="9">
        <v>4.5250000000000004</v>
      </c>
      <c r="U1595" s="9">
        <v>4.5449999999999999</v>
      </c>
      <c r="V1595" s="9">
        <v>4.6849999999999996</v>
      </c>
      <c r="W1595" s="9"/>
      <c r="X1595" s="9">
        <v>4.8650000000000002</v>
      </c>
      <c r="Y1595" s="9">
        <v>4.95</v>
      </c>
      <c r="Z1595" s="9"/>
      <c r="AA1595" s="9"/>
      <c r="AB1595" s="9"/>
      <c r="AC1595" s="9"/>
      <c r="AD1595" s="9"/>
      <c r="AE1595" s="9"/>
      <c r="AF1595" s="9"/>
    </row>
    <row r="1596" spans="1:32" x14ac:dyDescent="0.25">
      <c r="A1596" s="8">
        <f t="shared" si="45"/>
        <v>36837</v>
      </c>
      <c r="B1596" s="24">
        <f t="shared" si="41"/>
        <v>1592</v>
      </c>
      <c r="C1596" s="14" t="s">
        <v>197</v>
      </c>
      <c r="D1596" s="46">
        <v>36831</v>
      </c>
      <c r="E1596" s="9">
        <v>4.6749999999999998</v>
      </c>
      <c r="F1596" s="9">
        <v>4.55</v>
      </c>
      <c r="G1596" s="9">
        <v>4.6150000000000002</v>
      </c>
      <c r="H1596" s="9">
        <v>4.6500000000000004</v>
      </c>
      <c r="I1596" s="9"/>
      <c r="J1596" s="9"/>
      <c r="K1596" s="9">
        <v>4.5049999999999999</v>
      </c>
      <c r="L1596" s="9">
        <v>4.5049999999999999</v>
      </c>
      <c r="M1596" s="9">
        <v>4.3550000000000004</v>
      </c>
      <c r="N1596" s="9">
        <v>5.2750000000000004</v>
      </c>
      <c r="O1596" s="9">
        <v>4.4741603137499997</v>
      </c>
      <c r="P1596" s="9"/>
      <c r="Q1596" s="9">
        <v>4.87</v>
      </c>
      <c r="R1596" s="9">
        <v>5.5949999999999998</v>
      </c>
      <c r="S1596" s="9">
        <v>5.4850000000000003</v>
      </c>
      <c r="T1596" s="9">
        <v>4.6050000000000004</v>
      </c>
      <c r="U1596" s="9">
        <v>4.63</v>
      </c>
      <c r="V1596" s="9">
        <v>4.7549999999999999</v>
      </c>
      <c r="W1596" s="9"/>
      <c r="X1596" s="9">
        <v>4.9249999999999998</v>
      </c>
      <c r="Y1596" s="9">
        <v>4.99</v>
      </c>
      <c r="Z1596" s="9"/>
      <c r="AA1596" s="9"/>
      <c r="AB1596" s="9"/>
      <c r="AC1596" s="9"/>
      <c r="AD1596" s="9"/>
      <c r="AE1596" s="9"/>
      <c r="AF1596" s="9"/>
    </row>
    <row r="1597" spans="1:32" x14ac:dyDescent="0.25">
      <c r="A1597" s="8">
        <f t="shared" si="45"/>
        <v>36838</v>
      </c>
      <c r="B1597" s="24">
        <f t="shared" si="41"/>
        <v>1593</v>
      </c>
      <c r="C1597" s="14" t="s">
        <v>198</v>
      </c>
      <c r="D1597" s="46">
        <v>36831</v>
      </c>
      <c r="E1597" s="9">
        <v>4.92</v>
      </c>
      <c r="F1597" s="9">
        <v>4.875</v>
      </c>
      <c r="G1597" s="9">
        <v>4.9450000000000003</v>
      </c>
      <c r="H1597" s="9">
        <v>4.9400000000000004</v>
      </c>
      <c r="I1597" s="9"/>
      <c r="J1597" s="9"/>
      <c r="K1597" s="9">
        <v>4.8</v>
      </c>
      <c r="L1597" s="9">
        <v>4.7850000000000001</v>
      </c>
      <c r="M1597" s="9">
        <v>4.5999999999999996</v>
      </c>
      <c r="N1597" s="9">
        <v>5.72</v>
      </c>
      <c r="O1597" s="9">
        <v>4.8254800612499995</v>
      </c>
      <c r="P1597" s="9"/>
      <c r="Q1597" s="9">
        <v>5.0999999999999996</v>
      </c>
      <c r="R1597" s="9">
        <v>5.8949999999999996</v>
      </c>
      <c r="S1597" s="9">
        <v>5.8449999999999998</v>
      </c>
      <c r="T1597" s="9">
        <v>4.9000000000000004</v>
      </c>
      <c r="U1597" s="9">
        <v>4.92</v>
      </c>
      <c r="V1597" s="9">
        <v>5.0449999999999999</v>
      </c>
      <c r="W1597" s="9"/>
      <c r="X1597" s="9">
        <v>5.19</v>
      </c>
      <c r="Y1597" s="9">
        <v>5.2249999999999996</v>
      </c>
      <c r="Z1597" s="9"/>
      <c r="AA1597" s="9"/>
      <c r="AB1597" s="9"/>
      <c r="AC1597" s="9"/>
      <c r="AD1597" s="9"/>
      <c r="AE1597" s="9"/>
      <c r="AF1597" s="9"/>
    </row>
    <row r="1598" spans="1:32" x14ac:dyDescent="0.25">
      <c r="A1598" s="8">
        <f t="shared" si="45"/>
        <v>36839</v>
      </c>
      <c r="B1598" s="24">
        <f t="shared" si="41"/>
        <v>1594</v>
      </c>
      <c r="C1598" s="14" t="s">
        <v>199</v>
      </c>
      <c r="D1598" s="46">
        <v>36831</v>
      </c>
      <c r="E1598" s="9">
        <v>5.36</v>
      </c>
      <c r="F1598" s="9">
        <v>5.4649999999999999</v>
      </c>
      <c r="G1598" s="9">
        <v>5.5049999999999999</v>
      </c>
      <c r="H1598" s="9">
        <v>5.35</v>
      </c>
      <c r="I1598" s="9"/>
      <c r="J1598" s="9"/>
      <c r="K1598" s="9">
        <v>5.28</v>
      </c>
      <c r="L1598" s="9">
        <v>5.47</v>
      </c>
      <c r="M1598" s="9">
        <v>5.23</v>
      </c>
      <c r="N1598" s="9">
        <v>6.58</v>
      </c>
      <c r="O1598" s="9">
        <v>5.1162908639999989</v>
      </c>
      <c r="P1598" s="9"/>
      <c r="Q1598" s="9">
        <v>5.5549999999999997</v>
      </c>
      <c r="R1598" s="9">
        <v>6.89</v>
      </c>
      <c r="S1598" s="9">
        <v>6.6950000000000003</v>
      </c>
      <c r="T1598" s="9">
        <v>5.335</v>
      </c>
      <c r="U1598" s="9">
        <v>5.36</v>
      </c>
      <c r="V1598" s="9">
        <v>5.4550000000000001</v>
      </c>
      <c r="W1598" s="9"/>
      <c r="X1598" s="9">
        <v>5.6849999999999996</v>
      </c>
      <c r="Y1598" s="9">
        <v>5.7249999999999996</v>
      </c>
      <c r="Z1598" s="9"/>
      <c r="AA1598" s="9"/>
      <c r="AB1598" s="9"/>
      <c r="AC1598" s="9"/>
      <c r="AD1598" s="9"/>
      <c r="AE1598" s="9"/>
      <c r="AF1598" s="9"/>
    </row>
    <row r="1599" spans="1:32" x14ac:dyDescent="0.25">
      <c r="A1599" s="8">
        <f t="shared" si="45"/>
        <v>36840</v>
      </c>
      <c r="B1599" s="24">
        <f t="shared" si="41"/>
        <v>1595</v>
      </c>
      <c r="C1599" s="14" t="s">
        <v>200</v>
      </c>
      <c r="D1599" s="46">
        <v>36831</v>
      </c>
      <c r="E1599" s="9">
        <v>5.2450000000000001</v>
      </c>
      <c r="F1599" s="9">
        <v>5.18</v>
      </c>
      <c r="G1599" s="9">
        <v>5.22</v>
      </c>
      <c r="H1599" s="9">
        <v>5.25</v>
      </c>
      <c r="I1599" s="9"/>
      <c r="J1599" s="9"/>
      <c r="K1599" s="9">
        <v>5.12</v>
      </c>
      <c r="L1599" s="9">
        <v>5.1100000000000003</v>
      </c>
      <c r="M1599" s="9">
        <v>4.9850000000000003</v>
      </c>
      <c r="N1599" s="9">
        <v>6.2350000000000003</v>
      </c>
      <c r="O1599" s="9">
        <v>4.8757883692499995</v>
      </c>
      <c r="P1599" s="9"/>
      <c r="Q1599" s="9">
        <v>5.45</v>
      </c>
      <c r="R1599" s="9">
        <v>6.7850000000000001</v>
      </c>
      <c r="S1599" s="9">
        <v>6.5250000000000004</v>
      </c>
      <c r="T1599" s="9">
        <v>5.24</v>
      </c>
      <c r="U1599" s="9">
        <v>5.2549999999999999</v>
      </c>
      <c r="V1599" s="9">
        <v>5.3650000000000002</v>
      </c>
      <c r="W1599" s="9"/>
      <c r="X1599" s="9">
        <v>5.4950000000000001</v>
      </c>
      <c r="Y1599" s="9">
        <v>5.55</v>
      </c>
      <c r="Z1599" s="9"/>
      <c r="AA1599" s="9"/>
      <c r="AB1599" s="9"/>
      <c r="AC1599" s="9"/>
      <c r="AD1599" s="9"/>
      <c r="AE1599" s="9"/>
      <c r="AF1599" s="9"/>
    </row>
    <row r="1600" spans="1:32" x14ac:dyDescent="0.25">
      <c r="A1600" s="8">
        <f t="shared" si="45"/>
        <v>36841</v>
      </c>
      <c r="B1600" s="24">
        <f t="shared" si="41"/>
        <v>1596</v>
      </c>
      <c r="C1600" s="14" t="s">
        <v>201</v>
      </c>
      <c r="D1600" s="46">
        <v>36831</v>
      </c>
      <c r="E1600" s="9">
        <v>5.2450000000000001</v>
      </c>
      <c r="F1600" s="9">
        <v>5.18</v>
      </c>
      <c r="G1600" s="9">
        <v>5.22</v>
      </c>
      <c r="H1600" s="9">
        <v>5.25</v>
      </c>
      <c r="I1600" s="9"/>
      <c r="J1600" s="9"/>
      <c r="K1600" s="9">
        <v>5.12</v>
      </c>
      <c r="L1600" s="9">
        <v>5.1100000000000003</v>
      </c>
      <c r="M1600" s="9">
        <v>4.9850000000000003</v>
      </c>
      <c r="N1600" s="9">
        <v>6.2350000000000003</v>
      </c>
      <c r="O1600" s="9">
        <v>4.8757883692499995</v>
      </c>
      <c r="P1600" s="9"/>
      <c r="Q1600" s="9">
        <v>5.45</v>
      </c>
      <c r="R1600" s="9">
        <v>6.7850000000000001</v>
      </c>
      <c r="S1600" s="9">
        <v>6.5250000000000004</v>
      </c>
      <c r="T1600" s="9">
        <v>5.24</v>
      </c>
      <c r="U1600" s="9">
        <v>5.2549999999999999</v>
      </c>
      <c r="V1600" s="9">
        <v>5.3650000000000002</v>
      </c>
      <c r="W1600" s="9"/>
      <c r="X1600" s="9">
        <v>5.4950000000000001</v>
      </c>
      <c r="Y1600" s="9">
        <v>5.55</v>
      </c>
      <c r="Z1600" s="9"/>
      <c r="AA1600" s="9"/>
      <c r="AB1600" s="9"/>
      <c r="AC1600" s="9"/>
      <c r="AD1600" s="9"/>
      <c r="AE1600" s="9"/>
      <c r="AF1600" s="9"/>
    </row>
    <row r="1601" spans="1:32" x14ac:dyDescent="0.25">
      <c r="A1601" s="8">
        <f t="shared" si="45"/>
        <v>36842</v>
      </c>
      <c r="B1601" s="24">
        <f t="shared" si="41"/>
        <v>1597</v>
      </c>
      <c r="C1601" s="14" t="s">
        <v>202</v>
      </c>
      <c r="D1601" s="46">
        <v>36831</v>
      </c>
      <c r="E1601" s="9">
        <v>5.2450000000000001</v>
      </c>
      <c r="F1601" s="9">
        <v>5.18</v>
      </c>
      <c r="G1601" s="9">
        <v>5.22</v>
      </c>
      <c r="H1601" s="9">
        <v>5.25</v>
      </c>
      <c r="I1601" s="9"/>
      <c r="J1601" s="9"/>
      <c r="K1601" s="9">
        <v>5.12</v>
      </c>
      <c r="L1601" s="9">
        <v>5.1100000000000003</v>
      </c>
      <c r="M1601" s="9">
        <v>4.9850000000000003</v>
      </c>
      <c r="N1601" s="9">
        <v>6.2350000000000003</v>
      </c>
      <c r="O1601" s="9">
        <v>4.8757883692499995</v>
      </c>
      <c r="P1601" s="9"/>
      <c r="Q1601" s="9">
        <v>5.45</v>
      </c>
      <c r="R1601" s="9">
        <v>6.7850000000000001</v>
      </c>
      <c r="S1601" s="9">
        <v>6.5250000000000004</v>
      </c>
      <c r="T1601" s="9">
        <v>5.24</v>
      </c>
      <c r="U1601" s="9">
        <v>5.2549999999999999</v>
      </c>
      <c r="V1601" s="9">
        <v>5.3650000000000002</v>
      </c>
      <c r="W1601" s="9"/>
      <c r="X1601" s="9">
        <v>5.4950000000000001</v>
      </c>
      <c r="Y1601" s="9">
        <v>5.55</v>
      </c>
      <c r="Z1601" s="9"/>
      <c r="AA1601" s="9"/>
      <c r="AB1601" s="9"/>
      <c r="AC1601" s="9"/>
      <c r="AD1601" s="9"/>
      <c r="AE1601" s="9"/>
      <c r="AF1601" s="9"/>
    </row>
    <row r="1602" spans="1:32" x14ac:dyDescent="0.25">
      <c r="A1602" s="8">
        <f t="shared" si="45"/>
        <v>36843</v>
      </c>
      <c r="B1602" s="24">
        <f t="shared" si="41"/>
        <v>1598</v>
      </c>
      <c r="C1602" s="14" t="s">
        <v>196</v>
      </c>
      <c r="D1602" s="46">
        <v>36831</v>
      </c>
      <c r="E1602" s="9">
        <v>5.5949999999999998</v>
      </c>
      <c r="F1602" s="9">
        <v>5.6</v>
      </c>
      <c r="G1602" s="9">
        <v>5.6150000000000002</v>
      </c>
      <c r="H1602" s="9">
        <v>5.63</v>
      </c>
      <c r="I1602" s="9"/>
      <c r="J1602" s="9"/>
      <c r="K1602" s="9">
        <v>5.5</v>
      </c>
      <c r="L1602" s="9">
        <v>5.5049999999999999</v>
      </c>
      <c r="M1602" s="9">
        <v>5.44</v>
      </c>
      <c r="N1602" s="9">
        <v>6.73</v>
      </c>
      <c r="O1602" s="9">
        <v>5.1481800324999991</v>
      </c>
      <c r="P1602" s="9"/>
      <c r="Q1602" s="9">
        <v>5.7949999999999999</v>
      </c>
      <c r="R1602" s="9">
        <v>7.3650000000000002</v>
      </c>
      <c r="S1602" s="9">
        <v>7.15</v>
      </c>
      <c r="T1602" s="9">
        <v>5.6050000000000004</v>
      </c>
      <c r="U1602" s="9">
        <v>5.6150000000000002</v>
      </c>
      <c r="V1602" s="9">
        <v>5.72</v>
      </c>
      <c r="W1602" s="9"/>
      <c r="X1602" s="9">
        <v>5.8949999999999996</v>
      </c>
      <c r="Y1602" s="9">
        <v>5.9649999999999999</v>
      </c>
      <c r="Z1602" s="9"/>
      <c r="AA1602" s="9"/>
      <c r="AB1602" s="9"/>
      <c r="AC1602" s="9"/>
      <c r="AD1602" s="9"/>
      <c r="AE1602" s="9"/>
      <c r="AF1602" s="9"/>
    </row>
    <row r="1603" spans="1:32" x14ac:dyDescent="0.25">
      <c r="A1603" s="8">
        <f t="shared" si="45"/>
        <v>36844</v>
      </c>
      <c r="B1603" s="24">
        <f t="shared" si="41"/>
        <v>1599</v>
      </c>
      <c r="C1603" s="14" t="s">
        <v>197</v>
      </c>
      <c r="D1603" s="46">
        <v>36831</v>
      </c>
      <c r="E1603" s="9">
        <v>5.7949999999999999</v>
      </c>
      <c r="F1603" s="9">
        <v>5.89</v>
      </c>
      <c r="G1603" s="9">
        <v>6</v>
      </c>
      <c r="H1603" s="9">
        <v>5.87</v>
      </c>
      <c r="I1603" s="9"/>
      <c r="J1603" s="9"/>
      <c r="K1603" s="9">
        <v>5.7</v>
      </c>
      <c r="L1603" s="9">
        <v>5.81</v>
      </c>
      <c r="M1603" s="9">
        <v>5.7850000000000001</v>
      </c>
      <c r="N1603" s="9">
        <v>8.08</v>
      </c>
      <c r="O1603" s="9">
        <v>5.0137360019999999</v>
      </c>
      <c r="P1603" s="9"/>
      <c r="Q1603" s="9">
        <v>5.9550000000000001</v>
      </c>
      <c r="R1603" s="9">
        <v>8.2850000000000001</v>
      </c>
      <c r="S1603" s="9">
        <v>8.2349999999999994</v>
      </c>
      <c r="T1603" s="9">
        <v>5.83</v>
      </c>
      <c r="U1603" s="9">
        <v>5.8449999999999998</v>
      </c>
      <c r="V1603" s="9">
        <v>5.9349999999999996</v>
      </c>
      <c r="W1603" s="9"/>
      <c r="X1603" s="9">
        <v>6.1050000000000004</v>
      </c>
      <c r="Y1603" s="9">
        <v>6.1349999999999998</v>
      </c>
      <c r="Z1603" s="9"/>
      <c r="AA1603" s="9"/>
      <c r="AB1603" s="9"/>
      <c r="AC1603" s="9"/>
      <c r="AD1603" s="9"/>
      <c r="AE1603" s="9"/>
      <c r="AF1603" s="9"/>
    </row>
    <row r="1604" spans="1:32" x14ac:dyDescent="0.25">
      <c r="A1604" s="8">
        <f t="shared" si="45"/>
        <v>36845</v>
      </c>
      <c r="B1604" s="24">
        <f t="shared" si="41"/>
        <v>1600</v>
      </c>
      <c r="C1604" s="14" t="s">
        <v>198</v>
      </c>
      <c r="D1604" s="46">
        <v>36831</v>
      </c>
      <c r="E1604" s="9">
        <v>5.94</v>
      </c>
      <c r="F1604" s="9">
        <v>5.9550000000000001</v>
      </c>
      <c r="G1604" s="9">
        <v>5.9749999999999996</v>
      </c>
      <c r="H1604" s="9">
        <v>5.915</v>
      </c>
      <c r="I1604" s="9"/>
      <c r="J1604" s="9"/>
      <c r="K1604" s="9">
        <v>5.7949999999999999</v>
      </c>
      <c r="L1604" s="9">
        <v>5.7350000000000003</v>
      </c>
      <c r="M1604" s="9">
        <v>5.73</v>
      </c>
      <c r="N1604" s="9">
        <v>8.2149999999999999</v>
      </c>
      <c r="O1604" s="9">
        <v>5.210418175</v>
      </c>
      <c r="P1604" s="9"/>
      <c r="Q1604" s="9">
        <v>6.1150000000000002</v>
      </c>
      <c r="R1604" s="9">
        <v>8.1950000000000003</v>
      </c>
      <c r="S1604" s="9">
        <v>8.2799999999999994</v>
      </c>
      <c r="T1604" s="9">
        <v>6.0149999999999997</v>
      </c>
      <c r="U1604" s="9">
        <v>6.0149999999999997</v>
      </c>
      <c r="V1604" s="9">
        <v>6.07</v>
      </c>
      <c r="W1604" s="9"/>
      <c r="X1604" s="9">
        <v>6.2450000000000001</v>
      </c>
      <c r="Y1604" s="9">
        <v>6.2549999999999999</v>
      </c>
      <c r="Z1604" s="9"/>
      <c r="AA1604" s="9"/>
      <c r="AB1604" s="9"/>
      <c r="AC1604" s="9"/>
      <c r="AD1604" s="9"/>
      <c r="AE1604" s="9"/>
      <c r="AF1604" s="9"/>
    </row>
    <row r="1605" spans="1:32" x14ac:dyDescent="0.25">
      <c r="A1605" s="8">
        <f t="shared" si="45"/>
        <v>36846</v>
      </c>
      <c r="B1605" s="24">
        <f t="shared" si="41"/>
        <v>1601</v>
      </c>
      <c r="C1605" s="14" t="s">
        <v>199</v>
      </c>
      <c r="D1605" s="46">
        <v>36831</v>
      </c>
      <c r="E1605" s="9">
        <v>5.88</v>
      </c>
      <c r="F1605" s="9">
        <v>5.915</v>
      </c>
      <c r="G1605" s="9">
        <v>5.9450000000000003</v>
      </c>
      <c r="H1605" s="9">
        <v>5.8650000000000002</v>
      </c>
      <c r="I1605" s="9"/>
      <c r="J1605" s="9"/>
      <c r="K1605" s="9">
        <v>5.77</v>
      </c>
      <c r="L1605" s="9">
        <v>5.5250000000000004</v>
      </c>
      <c r="M1605" s="9">
        <v>5.56</v>
      </c>
      <c r="N1605" s="9">
        <v>8.1050000000000004</v>
      </c>
      <c r="O1605" s="9">
        <v>5.2400363504999996</v>
      </c>
      <c r="P1605" s="9"/>
      <c r="Q1605" s="9">
        <v>6.0449999999999999</v>
      </c>
      <c r="R1605" s="9">
        <v>8.125</v>
      </c>
      <c r="S1605" s="9">
        <v>8.08</v>
      </c>
      <c r="T1605" s="9">
        <v>5.9450000000000003</v>
      </c>
      <c r="U1605" s="9">
        <v>5.96</v>
      </c>
      <c r="V1605" s="9">
        <v>6.07</v>
      </c>
      <c r="W1605" s="9"/>
      <c r="X1605" s="9">
        <v>6.2050000000000001</v>
      </c>
      <c r="Y1605" s="9">
        <v>6.2450000000000001</v>
      </c>
      <c r="Z1605" s="9"/>
      <c r="AA1605" s="9"/>
      <c r="AB1605" s="9"/>
      <c r="AC1605" s="9"/>
      <c r="AD1605" s="9"/>
      <c r="AE1605" s="9"/>
      <c r="AF1605" s="9"/>
    </row>
    <row r="1606" spans="1:32" x14ac:dyDescent="0.25">
      <c r="A1606" s="8">
        <f t="shared" si="45"/>
        <v>36847</v>
      </c>
      <c r="B1606" s="24">
        <f t="shared" si="41"/>
        <v>1602</v>
      </c>
      <c r="C1606" s="14" t="s">
        <v>200</v>
      </c>
      <c r="D1606" s="46">
        <v>36831</v>
      </c>
      <c r="E1606" s="9">
        <v>5.6349999999999998</v>
      </c>
      <c r="F1606" s="9">
        <v>5.7649999999999997</v>
      </c>
      <c r="G1606" s="9">
        <v>5.7450000000000001</v>
      </c>
      <c r="H1606" s="9">
        <v>5.5949999999999998</v>
      </c>
      <c r="I1606" s="9"/>
      <c r="J1606" s="9"/>
      <c r="K1606" s="9">
        <v>5.5049999999999999</v>
      </c>
      <c r="L1606" s="9">
        <v>5.4</v>
      </c>
      <c r="M1606" s="9">
        <v>5.3049999999999997</v>
      </c>
      <c r="N1606" s="9">
        <v>8.5</v>
      </c>
      <c r="O1606" s="9">
        <v>4.8861710462499994</v>
      </c>
      <c r="P1606" s="9"/>
      <c r="Q1606" s="9">
        <v>5.8150000000000004</v>
      </c>
      <c r="R1606" s="9">
        <v>9.5950000000000006</v>
      </c>
      <c r="S1606" s="9">
        <v>8.4649999999999999</v>
      </c>
      <c r="T1606" s="9">
        <v>5.6849999999999996</v>
      </c>
      <c r="U1606" s="9">
        <v>5.6749999999999998</v>
      </c>
      <c r="V1606" s="9">
        <v>5.7450000000000001</v>
      </c>
      <c r="W1606" s="9"/>
      <c r="X1606" s="9">
        <v>6</v>
      </c>
      <c r="Y1606" s="9">
        <v>6.07</v>
      </c>
      <c r="Z1606" s="9"/>
      <c r="AA1606" s="9"/>
      <c r="AB1606" s="9"/>
      <c r="AC1606" s="9"/>
      <c r="AD1606" s="9"/>
      <c r="AE1606" s="9"/>
      <c r="AF1606" s="9"/>
    </row>
    <row r="1607" spans="1:32" x14ac:dyDescent="0.25">
      <c r="A1607" s="8">
        <f t="shared" si="45"/>
        <v>36848</v>
      </c>
      <c r="B1607" s="24">
        <f t="shared" si="41"/>
        <v>1603</v>
      </c>
      <c r="C1607" s="14" t="s">
        <v>201</v>
      </c>
      <c r="D1607" s="46">
        <v>36831</v>
      </c>
      <c r="E1607" s="9">
        <v>5.6349999999999998</v>
      </c>
      <c r="F1607" s="9">
        <v>5.7649999999999997</v>
      </c>
      <c r="G1607" s="9">
        <v>5.7450000000000001</v>
      </c>
      <c r="H1607" s="9">
        <v>5.5949999999999998</v>
      </c>
      <c r="I1607" s="9"/>
      <c r="J1607" s="9"/>
      <c r="K1607" s="9">
        <v>5.5049999999999999</v>
      </c>
      <c r="L1607" s="9">
        <v>5.4</v>
      </c>
      <c r="M1607" s="9">
        <v>5.3049999999999997</v>
      </c>
      <c r="N1607" s="9">
        <v>8.5</v>
      </c>
      <c r="O1607" s="9">
        <v>4.8861710462499994</v>
      </c>
      <c r="P1607" s="9"/>
      <c r="Q1607" s="9">
        <v>5.8150000000000004</v>
      </c>
      <c r="R1607" s="9">
        <v>9.5950000000000006</v>
      </c>
      <c r="S1607" s="9">
        <v>8.4649999999999999</v>
      </c>
      <c r="T1607" s="9">
        <v>5.6849999999999996</v>
      </c>
      <c r="U1607" s="9">
        <v>5.6749999999999998</v>
      </c>
      <c r="V1607" s="9">
        <v>5.7450000000000001</v>
      </c>
      <c r="W1607" s="9"/>
      <c r="X1607" s="9">
        <v>6</v>
      </c>
      <c r="Y1607" s="9">
        <v>6.07</v>
      </c>
      <c r="Z1607" s="9"/>
      <c r="AA1607" s="9"/>
      <c r="AB1607" s="9"/>
      <c r="AC1607" s="9"/>
      <c r="AD1607" s="9"/>
      <c r="AE1607" s="9"/>
      <c r="AF1607" s="9"/>
    </row>
    <row r="1608" spans="1:32" x14ac:dyDescent="0.25">
      <c r="A1608" s="8">
        <f t="shared" si="45"/>
        <v>36849</v>
      </c>
      <c r="B1608" s="24">
        <f t="shared" ref="B1608:B1671" si="46">B1607+1</f>
        <v>1604</v>
      </c>
      <c r="C1608" s="14" t="s">
        <v>202</v>
      </c>
      <c r="D1608" s="46">
        <v>36831</v>
      </c>
      <c r="E1608" s="9">
        <v>5.6349999999999998</v>
      </c>
      <c r="F1608" s="9">
        <v>5.7649999999999997</v>
      </c>
      <c r="G1608" s="9">
        <v>5.7450000000000001</v>
      </c>
      <c r="H1608" s="9">
        <v>5.5949999999999998</v>
      </c>
      <c r="I1608" s="9"/>
      <c r="J1608" s="9"/>
      <c r="K1608" s="9">
        <v>5.5049999999999999</v>
      </c>
      <c r="L1608" s="9">
        <v>5.4</v>
      </c>
      <c r="M1608" s="9">
        <v>5.3049999999999997</v>
      </c>
      <c r="N1608" s="9">
        <v>8.5</v>
      </c>
      <c r="O1608" s="9">
        <v>4.8861710462499994</v>
      </c>
      <c r="P1608" s="9"/>
      <c r="Q1608" s="9">
        <v>5.8150000000000004</v>
      </c>
      <c r="R1608" s="9">
        <v>9.5950000000000006</v>
      </c>
      <c r="S1608" s="9">
        <v>8.4649999999999999</v>
      </c>
      <c r="T1608" s="9">
        <v>5.6849999999999996</v>
      </c>
      <c r="U1608" s="9">
        <v>5.6749999999999998</v>
      </c>
      <c r="V1608" s="9">
        <v>5.7450000000000001</v>
      </c>
      <c r="W1608" s="9"/>
      <c r="X1608" s="9">
        <v>6</v>
      </c>
      <c r="Y1608" s="9">
        <v>6.07</v>
      </c>
      <c r="Z1608" s="9"/>
      <c r="AA1608" s="9"/>
      <c r="AB1608" s="9"/>
      <c r="AC1608" s="9"/>
      <c r="AD1608" s="9"/>
      <c r="AE1608" s="9"/>
      <c r="AF1608" s="9"/>
    </row>
    <row r="1609" spans="1:32" x14ac:dyDescent="0.25">
      <c r="A1609" s="8">
        <f t="shared" si="45"/>
        <v>36850</v>
      </c>
      <c r="B1609" s="24">
        <f t="shared" si="46"/>
        <v>1605</v>
      </c>
      <c r="C1609" s="14" t="s">
        <v>196</v>
      </c>
      <c r="D1609" s="46">
        <v>36831</v>
      </c>
      <c r="E1609" s="9">
        <v>6.2350000000000003</v>
      </c>
      <c r="F1609" s="9">
        <v>6.5</v>
      </c>
      <c r="G1609" s="9">
        <v>6.5</v>
      </c>
      <c r="H1609" s="9">
        <v>6.2649999999999997</v>
      </c>
      <c r="I1609" s="9"/>
      <c r="J1609" s="9"/>
      <c r="K1609" s="9">
        <v>6.085</v>
      </c>
      <c r="L1609" s="9">
        <v>6.41</v>
      </c>
      <c r="M1609" s="9">
        <v>6.34</v>
      </c>
      <c r="N1609" s="9">
        <v>15.215</v>
      </c>
      <c r="O1609" s="9">
        <v>5.3893121512499995</v>
      </c>
      <c r="P1609" s="9"/>
      <c r="Q1609" s="9">
        <v>6.4349999999999996</v>
      </c>
      <c r="R1609" s="9">
        <v>13.42</v>
      </c>
      <c r="S1609" s="9">
        <v>13.265000000000001</v>
      </c>
      <c r="T1609" s="9">
        <v>6.27</v>
      </c>
      <c r="U1609" s="9">
        <v>6.28</v>
      </c>
      <c r="V1609" s="9">
        <v>6.3849999999999998</v>
      </c>
      <c r="W1609" s="9"/>
      <c r="X1609" s="9">
        <v>6.78</v>
      </c>
      <c r="Y1609" s="9">
        <v>6.98</v>
      </c>
      <c r="Z1609" s="9"/>
      <c r="AA1609" s="9"/>
      <c r="AB1609" s="9"/>
      <c r="AC1609" s="9"/>
      <c r="AD1609" s="9"/>
      <c r="AE1609" s="9"/>
      <c r="AF1609" s="9"/>
    </row>
    <row r="1610" spans="1:32" x14ac:dyDescent="0.25">
      <c r="A1610" s="8">
        <f t="shared" si="45"/>
        <v>36851</v>
      </c>
      <c r="B1610" s="24">
        <f t="shared" si="46"/>
        <v>1606</v>
      </c>
      <c r="C1610" s="14" t="s">
        <v>197</v>
      </c>
      <c r="D1610" s="46">
        <v>36831</v>
      </c>
      <c r="E1610" s="9">
        <v>6.34</v>
      </c>
      <c r="F1610" s="9">
        <v>6.5049999999999999</v>
      </c>
      <c r="G1610" s="9">
        <v>6.5</v>
      </c>
      <c r="H1610" s="9">
        <v>6.3650000000000002</v>
      </c>
      <c r="I1610" s="9"/>
      <c r="J1610" s="9"/>
      <c r="K1610" s="9">
        <v>6.1950000000000003</v>
      </c>
      <c r="L1610" s="9">
        <v>6.33</v>
      </c>
      <c r="M1610" s="9">
        <v>6.22</v>
      </c>
      <c r="N1610" s="9">
        <v>17.035</v>
      </c>
      <c r="O1610" s="9">
        <v>5.5181559779999994</v>
      </c>
      <c r="P1610" s="9"/>
      <c r="Q1610" s="9">
        <v>6.5149999999999997</v>
      </c>
      <c r="R1610" s="9">
        <v>17.344999999999999</v>
      </c>
      <c r="S1610" s="9">
        <v>15.33</v>
      </c>
      <c r="T1610" s="9">
        <v>6.39</v>
      </c>
      <c r="U1610" s="9">
        <v>6.3949999999999996</v>
      </c>
      <c r="V1610" s="9">
        <v>6.4649999999999999</v>
      </c>
      <c r="W1610" s="9"/>
      <c r="X1610" s="9">
        <v>7.1</v>
      </c>
      <c r="Y1610" s="9">
        <v>7.52</v>
      </c>
      <c r="Z1610" s="9"/>
      <c r="AA1610" s="9"/>
      <c r="AB1610" s="9"/>
      <c r="AC1610" s="9"/>
      <c r="AD1610" s="9"/>
      <c r="AE1610" s="9"/>
      <c r="AF1610" s="9"/>
    </row>
    <row r="1611" spans="1:32" x14ac:dyDescent="0.25">
      <c r="A1611" s="8">
        <f t="shared" ref="A1611:A1617" si="47">A1610+1</f>
        <v>36852</v>
      </c>
      <c r="B1611" s="24">
        <f t="shared" si="46"/>
        <v>1607</v>
      </c>
      <c r="C1611" s="14" t="s">
        <v>198</v>
      </c>
      <c r="D1611" s="46">
        <v>36831</v>
      </c>
      <c r="E1611" s="9">
        <v>6.3150000000000004</v>
      </c>
      <c r="F1611" s="9">
        <v>6.2249999999999996</v>
      </c>
      <c r="G1611" s="9">
        <v>6.24</v>
      </c>
      <c r="H1611" s="9">
        <v>6.2850000000000001</v>
      </c>
      <c r="I1611" s="9"/>
      <c r="J1611" s="9"/>
      <c r="K1611" s="9">
        <v>6.0650000000000004</v>
      </c>
      <c r="L1611" s="9">
        <v>5.8849999999999998</v>
      </c>
      <c r="M1611" s="9">
        <v>5.9950000000000001</v>
      </c>
      <c r="N1611" s="9">
        <v>15.465</v>
      </c>
      <c r="O1611" s="9">
        <v>5.3285479492500007</v>
      </c>
      <c r="P1611" s="9"/>
      <c r="Q1611" s="9">
        <v>6.46</v>
      </c>
      <c r="R1611" s="9">
        <v>16.670000000000002</v>
      </c>
      <c r="S1611" s="9">
        <v>15.695</v>
      </c>
      <c r="T1611" s="9">
        <v>6.2450000000000001</v>
      </c>
      <c r="U1611" s="9">
        <v>6.2549999999999999</v>
      </c>
      <c r="V1611" s="9">
        <v>6.3150000000000004</v>
      </c>
      <c r="W1611" s="9"/>
      <c r="X1611" s="9">
        <v>6.6849999999999996</v>
      </c>
      <c r="Y1611" s="9">
        <v>6.81</v>
      </c>
      <c r="Z1611" s="9"/>
      <c r="AA1611" s="9"/>
      <c r="AB1611" s="9"/>
      <c r="AC1611" s="9"/>
      <c r="AD1611" s="9"/>
      <c r="AE1611" s="9"/>
      <c r="AF1611" s="9"/>
    </row>
    <row r="1612" spans="1:32" x14ac:dyDescent="0.25">
      <c r="A1612" s="8">
        <f t="shared" si="47"/>
        <v>36853</v>
      </c>
      <c r="B1612" s="24">
        <f t="shared" si="46"/>
        <v>1608</v>
      </c>
      <c r="C1612" s="14" t="s">
        <v>199</v>
      </c>
      <c r="D1612" s="46">
        <v>36831</v>
      </c>
      <c r="E1612" s="9">
        <v>6.3150000000000004</v>
      </c>
      <c r="F1612" s="9">
        <v>6.2249999999999996</v>
      </c>
      <c r="G1612" s="9">
        <v>6.24</v>
      </c>
      <c r="H1612" s="9">
        <v>6.2850000000000001</v>
      </c>
      <c r="I1612" s="9"/>
      <c r="J1612" s="9"/>
      <c r="K1612" s="9">
        <v>6.0650000000000004</v>
      </c>
      <c r="L1612" s="9">
        <v>5.8849999999999998</v>
      </c>
      <c r="M1612" s="9">
        <v>5.9950000000000001</v>
      </c>
      <c r="N1612" s="9">
        <v>15.465</v>
      </c>
      <c r="O1612" s="9">
        <v>5.3285479492500007</v>
      </c>
      <c r="P1612" s="9"/>
      <c r="Q1612" s="9">
        <v>6.46</v>
      </c>
      <c r="R1612" s="9">
        <v>16.670000000000002</v>
      </c>
      <c r="S1612" s="9">
        <v>15.695</v>
      </c>
      <c r="T1612" s="9">
        <v>6.2450000000000001</v>
      </c>
      <c r="U1612" s="9">
        <v>6.2549999999999999</v>
      </c>
      <c r="V1612" s="9">
        <v>6.3150000000000004</v>
      </c>
      <c r="W1612" s="9"/>
      <c r="X1612" s="9">
        <v>6.6849999999999996</v>
      </c>
      <c r="Y1612" s="9">
        <v>6.81</v>
      </c>
      <c r="Z1612" s="9"/>
      <c r="AA1612" s="9"/>
      <c r="AB1612" s="9"/>
      <c r="AC1612" s="9"/>
      <c r="AD1612" s="9"/>
      <c r="AE1612" s="9"/>
      <c r="AF1612" s="9"/>
    </row>
    <row r="1613" spans="1:32" x14ac:dyDescent="0.25">
      <c r="A1613" s="8">
        <f t="shared" si="47"/>
        <v>36854</v>
      </c>
      <c r="B1613" s="24">
        <f t="shared" si="46"/>
        <v>1609</v>
      </c>
      <c r="C1613" s="14" t="s">
        <v>200</v>
      </c>
      <c r="D1613" s="46">
        <v>36831</v>
      </c>
      <c r="E1613" s="9">
        <v>6.3150000000000004</v>
      </c>
      <c r="F1613" s="9">
        <v>6.2249999999999996</v>
      </c>
      <c r="G1613" s="9">
        <v>6.24</v>
      </c>
      <c r="H1613" s="9">
        <v>6.2850000000000001</v>
      </c>
      <c r="I1613" s="9"/>
      <c r="J1613" s="9"/>
      <c r="K1613" s="9">
        <v>6.0650000000000004</v>
      </c>
      <c r="L1613" s="9">
        <v>5.8849999999999998</v>
      </c>
      <c r="M1613" s="9">
        <v>5.9950000000000001</v>
      </c>
      <c r="N1613" s="9">
        <v>15.465</v>
      </c>
      <c r="O1613" s="9">
        <v>5.3285479492500007</v>
      </c>
      <c r="P1613" s="9"/>
      <c r="Q1613" s="9">
        <v>6.46</v>
      </c>
      <c r="R1613" s="9">
        <v>16.670000000000002</v>
      </c>
      <c r="S1613" s="9">
        <v>15.695</v>
      </c>
      <c r="T1613" s="9">
        <v>6.2450000000000001</v>
      </c>
      <c r="U1613" s="9">
        <v>6.2549999999999999</v>
      </c>
      <c r="V1613" s="9">
        <v>6.3150000000000004</v>
      </c>
      <c r="W1613" s="9"/>
      <c r="X1613" s="9">
        <v>6.6849999999999996</v>
      </c>
      <c r="Y1613" s="9">
        <v>6.81</v>
      </c>
      <c r="Z1613" s="9"/>
      <c r="AA1613" s="9"/>
      <c r="AB1613" s="9"/>
      <c r="AC1613" s="9"/>
      <c r="AD1613" s="9"/>
      <c r="AE1613" s="9"/>
      <c r="AF1613" s="9"/>
    </row>
    <row r="1614" spans="1:32" x14ac:dyDescent="0.25">
      <c r="A1614" s="8">
        <f t="shared" si="47"/>
        <v>36855</v>
      </c>
      <c r="B1614" s="24">
        <f t="shared" si="46"/>
        <v>1610</v>
      </c>
      <c r="C1614" s="14" t="s">
        <v>201</v>
      </c>
      <c r="D1614" s="46">
        <v>36831</v>
      </c>
      <c r="E1614" s="9">
        <v>6.3150000000000004</v>
      </c>
      <c r="F1614" s="9">
        <v>6.2249999999999996</v>
      </c>
      <c r="G1614" s="9">
        <v>6.24</v>
      </c>
      <c r="H1614" s="9">
        <v>6.2850000000000001</v>
      </c>
      <c r="I1614" s="9"/>
      <c r="J1614" s="9"/>
      <c r="K1614" s="9">
        <v>6.0650000000000004</v>
      </c>
      <c r="L1614" s="9">
        <v>5.8849999999999998</v>
      </c>
      <c r="M1614" s="9">
        <v>5.9950000000000001</v>
      </c>
      <c r="N1614" s="9">
        <v>15.465</v>
      </c>
      <c r="O1614" s="9">
        <v>5.3285479492500007</v>
      </c>
      <c r="P1614" s="9"/>
      <c r="Q1614" s="9">
        <v>6.46</v>
      </c>
      <c r="R1614" s="9">
        <v>16.670000000000002</v>
      </c>
      <c r="S1614" s="9">
        <v>15.695</v>
      </c>
      <c r="T1614" s="9">
        <v>6.2450000000000001</v>
      </c>
      <c r="U1614" s="9">
        <v>6.2549999999999999</v>
      </c>
      <c r="V1614" s="9">
        <v>6.3150000000000004</v>
      </c>
      <c r="W1614" s="9"/>
      <c r="X1614" s="9">
        <v>6.6849999999999996</v>
      </c>
      <c r="Y1614" s="9">
        <v>6.81</v>
      </c>
      <c r="Z1614" s="9"/>
      <c r="AA1614" s="9"/>
      <c r="AB1614" s="9"/>
      <c r="AC1614" s="9"/>
      <c r="AD1614" s="9"/>
      <c r="AE1614" s="9"/>
      <c r="AF1614" s="9"/>
    </row>
    <row r="1615" spans="1:32" x14ac:dyDescent="0.25">
      <c r="A1615" s="8">
        <f t="shared" si="47"/>
        <v>36856</v>
      </c>
      <c r="B1615" s="24">
        <f t="shared" si="46"/>
        <v>1611</v>
      </c>
      <c r="C1615" s="14" t="s">
        <v>202</v>
      </c>
      <c r="D1615" s="46">
        <v>36831</v>
      </c>
      <c r="E1615" s="9">
        <v>6.3150000000000004</v>
      </c>
      <c r="F1615" s="9">
        <v>6.2249999999999996</v>
      </c>
      <c r="G1615" s="9">
        <v>6.24</v>
      </c>
      <c r="H1615" s="9">
        <v>6.2850000000000001</v>
      </c>
      <c r="I1615" s="9"/>
      <c r="J1615" s="9"/>
      <c r="K1615" s="9">
        <v>6.0650000000000004</v>
      </c>
      <c r="L1615" s="9">
        <v>5.8849999999999998</v>
      </c>
      <c r="M1615" s="9">
        <v>5.9950000000000001</v>
      </c>
      <c r="N1615" s="9">
        <v>15.465</v>
      </c>
      <c r="O1615" s="9">
        <v>5.3285479492500007</v>
      </c>
      <c r="P1615" s="9"/>
      <c r="Q1615" s="9">
        <v>6.46</v>
      </c>
      <c r="R1615" s="9">
        <v>16.670000000000002</v>
      </c>
      <c r="S1615" s="9">
        <v>15.695</v>
      </c>
      <c r="T1615" s="9">
        <v>6.2450000000000001</v>
      </c>
      <c r="U1615" s="9">
        <v>6.2549999999999999</v>
      </c>
      <c r="V1615" s="9">
        <v>6.3150000000000004</v>
      </c>
      <c r="W1615" s="9"/>
      <c r="X1615" s="9">
        <v>6.6849999999999996</v>
      </c>
      <c r="Y1615" s="9">
        <v>6.81</v>
      </c>
      <c r="Z1615" s="9"/>
      <c r="AA1615" s="9"/>
      <c r="AB1615" s="9"/>
      <c r="AC1615" s="9"/>
      <c r="AD1615" s="9"/>
      <c r="AE1615" s="9"/>
      <c r="AF1615" s="9"/>
    </row>
    <row r="1616" spans="1:32" x14ac:dyDescent="0.25">
      <c r="A1616" s="8">
        <f t="shared" si="47"/>
        <v>36857</v>
      </c>
      <c r="B1616" s="24">
        <f t="shared" si="46"/>
        <v>1612</v>
      </c>
      <c r="C1616" s="14" t="s">
        <v>196</v>
      </c>
      <c r="D1616" s="46">
        <v>36831</v>
      </c>
      <c r="E1616" s="9">
        <v>6.2450000000000001</v>
      </c>
      <c r="F1616" s="9">
        <v>6.21</v>
      </c>
      <c r="G1616" s="9">
        <v>6.23</v>
      </c>
      <c r="H1616" s="9">
        <v>6.21</v>
      </c>
      <c r="I1616" s="9"/>
      <c r="J1616" s="9"/>
      <c r="K1616" s="9">
        <v>6.06</v>
      </c>
      <c r="L1616" s="9">
        <v>5.84</v>
      </c>
      <c r="M1616" s="9">
        <v>5.92</v>
      </c>
      <c r="N1616" s="9">
        <v>13.53</v>
      </c>
      <c r="O1616" s="9">
        <v>5.6125005662499987</v>
      </c>
      <c r="P1616" s="9"/>
      <c r="Q1616" s="9">
        <v>6.4850000000000003</v>
      </c>
      <c r="R1616" s="9">
        <v>15.475</v>
      </c>
      <c r="S1616" s="9">
        <v>14.465</v>
      </c>
      <c r="T1616" s="9">
        <v>6.22</v>
      </c>
      <c r="U1616" s="9">
        <v>6.23</v>
      </c>
      <c r="V1616" s="9">
        <v>6.2949999999999999</v>
      </c>
      <c r="W1616" s="9"/>
      <c r="X1616" s="9">
        <v>6.6749999999999998</v>
      </c>
      <c r="Y1616" s="9">
        <v>6.7149999999999999</v>
      </c>
      <c r="Z1616" s="9"/>
      <c r="AA1616" s="9"/>
      <c r="AB1616" s="9"/>
      <c r="AC1616" s="9"/>
      <c r="AD1616" s="9"/>
      <c r="AE1616" s="9"/>
      <c r="AF1616" s="9"/>
    </row>
    <row r="1617" spans="1:32" x14ac:dyDescent="0.25">
      <c r="A1617" s="8">
        <f t="shared" si="47"/>
        <v>36858</v>
      </c>
      <c r="B1617" s="24">
        <f t="shared" si="46"/>
        <v>1613</v>
      </c>
      <c r="C1617" s="14" t="s">
        <v>197</v>
      </c>
      <c r="D1617" s="46">
        <v>36831</v>
      </c>
      <c r="E1617" s="9">
        <v>5.9249999999999998</v>
      </c>
      <c r="F1617" s="9">
        <v>5.79</v>
      </c>
      <c r="G1617" s="9">
        <v>5.82</v>
      </c>
      <c r="H1617" s="9">
        <v>5.83</v>
      </c>
      <c r="I1617" s="9"/>
      <c r="J1617" s="9"/>
      <c r="K1617" s="9">
        <v>5.7750000000000004</v>
      </c>
      <c r="L1617" s="9">
        <v>5.56</v>
      </c>
      <c r="M1617" s="9">
        <v>5.58</v>
      </c>
      <c r="N1617" s="9">
        <v>14.26</v>
      </c>
      <c r="O1617" s="9">
        <v>5.2987138679999992</v>
      </c>
      <c r="P1617" s="9"/>
      <c r="Q1617" s="9">
        <v>6.25</v>
      </c>
      <c r="R1617" s="9">
        <v>15.47</v>
      </c>
      <c r="S1617" s="9">
        <v>14.68</v>
      </c>
      <c r="T1617" s="9">
        <v>5.87</v>
      </c>
      <c r="U1617" s="9">
        <v>5.8949999999999996</v>
      </c>
      <c r="V1617" s="9">
        <v>5.9950000000000001</v>
      </c>
      <c r="W1617" s="9"/>
      <c r="X1617" s="9">
        <v>6.35</v>
      </c>
      <c r="Y1617" s="9">
        <v>6.38</v>
      </c>
      <c r="Z1617" s="9"/>
      <c r="AA1617" s="9"/>
      <c r="AB1617" s="9"/>
      <c r="AC1617" s="9"/>
      <c r="AD1617" s="9"/>
      <c r="AE1617" s="9"/>
      <c r="AF1617" s="9"/>
    </row>
    <row r="1618" spans="1:32" x14ac:dyDescent="0.25">
      <c r="A1618" s="8">
        <f t="shared" ref="A1618:A1632" si="48">A1617+1</f>
        <v>36859</v>
      </c>
      <c r="B1618" s="24">
        <f t="shared" si="46"/>
        <v>1614</v>
      </c>
      <c r="C1618" s="14" t="s">
        <v>198</v>
      </c>
      <c r="D1618" s="46">
        <v>36831</v>
      </c>
      <c r="E1618" s="9">
        <v>5.95</v>
      </c>
      <c r="F1618" s="9">
        <v>5.7750000000000004</v>
      </c>
      <c r="G1618" s="9">
        <v>5.8449999999999998</v>
      </c>
      <c r="H1618" s="9">
        <v>5.875</v>
      </c>
      <c r="I1618" s="9"/>
      <c r="J1618" s="9"/>
      <c r="K1618" s="9">
        <v>5.7949999999999999</v>
      </c>
      <c r="L1618" s="9">
        <v>5.6749999999999998</v>
      </c>
      <c r="M1618" s="9">
        <v>5.64</v>
      </c>
      <c r="N1618" s="9">
        <v>16.574999999999999</v>
      </c>
      <c r="O1618" s="9">
        <v>5.4273783975000001</v>
      </c>
      <c r="P1618" s="9"/>
      <c r="Q1618" s="9">
        <v>6.25</v>
      </c>
      <c r="R1618" s="9">
        <v>17.995000000000001</v>
      </c>
      <c r="S1618" s="9">
        <v>16.57</v>
      </c>
      <c r="T1618" s="9">
        <v>5.94</v>
      </c>
      <c r="U1618" s="9">
        <v>5.9550000000000001</v>
      </c>
      <c r="V1618" s="9">
        <v>6.04</v>
      </c>
      <c r="W1618" s="9"/>
      <c r="X1618" s="9">
        <v>6.43</v>
      </c>
      <c r="Y1618" s="9">
        <v>6.4950000000000001</v>
      </c>
      <c r="Z1618" s="9"/>
      <c r="AA1618" s="9"/>
      <c r="AB1618" s="9"/>
      <c r="AC1618" s="9"/>
      <c r="AD1618" s="9"/>
      <c r="AE1618" s="9"/>
      <c r="AF1618" s="9"/>
    </row>
    <row r="1619" spans="1:32" x14ac:dyDescent="0.25">
      <c r="A1619" s="8">
        <f t="shared" si="48"/>
        <v>36860</v>
      </c>
      <c r="B1619" s="24">
        <f t="shared" si="46"/>
        <v>1615</v>
      </c>
      <c r="C1619" s="14" t="s">
        <v>199</v>
      </c>
      <c r="D1619" s="46">
        <v>36831</v>
      </c>
      <c r="E1619" s="9">
        <v>6.31</v>
      </c>
      <c r="F1619" s="9">
        <v>6.21</v>
      </c>
      <c r="G1619" s="9">
        <v>6.25</v>
      </c>
      <c r="H1619" s="9">
        <v>6.2649999999999997</v>
      </c>
      <c r="I1619" s="9"/>
      <c r="J1619" s="9"/>
      <c r="K1619" s="9">
        <v>6.1749999999999998</v>
      </c>
      <c r="L1619" s="9">
        <v>6.165</v>
      </c>
      <c r="M1619" s="9">
        <v>6.085</v>
      </c>
      <c r="N1619" s="9">
        <v>14.815</v>
      </c>
      <c r="O1619" s="9">
        <v>5.6923645937499998</v>
      </c>
      <c r="P1619" s="9"/>
      <c r="Q1619" s="9">
        <v>6.58</v>
      </c>
      <c r="R1619" s="9">
        <v>18.895</v>
      </c>
      <c r="S1619" s="9">
        <v>16.8</v>
      </c>
      <c r="T1619" s="9">
        <v>6.32</v>
      </c>
      <c r="U1619" s="9">
        <v>6.32</v>
      </c>
      <c r="V1619" s="9">
        <v>6.4249999999999998</v>
      </c>
      <c r="W1619" s="9"/>
      <c r="X1619" s="9">
        <v>7.0949999999999998</v>
      </c>
      <c r="Y1619" s="9">
        <v>7.2750000000000004</v>
      </c>
      <c r="Z1619" s="9"/>
      <c r="AA1619" s="9"/>
      <c r="AB1619" s="9"/>
      <c r="AC1619" s="9"/>
      <c r="AD1619" s="9"/>
      <c r="AE1619" s="9"/>
      <c r="AF1619" s="9"/>
    </row>
    <row r="1620" spans="1:32" x14ac:dyDescent="0.25">
      <c r="A1620" s="8">
        <f t="shared" si="48"/>
        <v>36861</v>
      </c>
      <c r="B1620" s="24">
        <f t="shared" si="46"/>
        <v>1616</v>
      </c>
      <c r="C1620" s="14" t="s">
        <v>200</v>
      </c>
      <c r="D1620" s="46">
        <v>36861</v>
      </c>
      <c r="E1620" s="9">
        <v>6.5949999999999998</v>
      </c>
      <c r="F1620" s="9">
        <v>6.49</v>
      </c>
      <c r="G1620" s="9">
        <v>6.5149999999999997</v>
      </c>
      <c r="H1620" s="9">
        <v>6.5350000000000001</v>
      </c>
      <c r="I1620" s="9"/>
      <c r="J1620" s="9"/>
      <c r="K1620" s="9">
        <v>6.4450000000000003</v>
      </c>
      <c r="L1620" s="9">
        <v>6.4</v>
      </c>
      <c r="M1620" s="9">
        <v>6.27</v>
      </c>
      <c r="N1620" s="9">
        <v>13.395</v>
      </c>
      <c r="O1620" s="9">
        <v>6.0259805444999994</v>
      </c>
      <c r="P1620" s="9"/>
      <c r="Q1620" s="9">
        <v>6.8650000000000002</v>
      </c>
      <c r="R1620" s="9">
        <v>18.495000000000001</v>
      </c>
      <c r="S1620" s="9">
        <v>16.274999999999999</v>
      </c>
      <c r="T1620" s="9">
        <v>6.54</v>
      </c>
      <c r="U1620" s="9">
        <v>6.5650000000000004</v>
      </c>
      <c r="V1620" s="9">
        <v>6.6950000000000003</v>
      </c>
      <c r="W1620" s="9"/>
      <c r="X1620" s="9">
        <v>7.29</v>
      </c>
      <c r="Y1620" s="9">
        <v>7.5149999999999997</v>
      </c>
      <c r="Z1620" s="9"/>
      <c r="AA1620" s="9"/>
      <c r="AB1620" s="9"/>
      <c r="AC1620" s="9"/>
      <c r="AD1620" s="9"/>
      <c r="AE1620" s="9"/>
      <c r="AF1620" s="9"/>
    </row>
    <row r="1621" spans="1:32" x14ac:dyDescent="0.25">
      <c r="A1621" s="8">
        <f t="shared" si="48"/>
        <v>36862</v>
      </c>
      <c r="B1621" s="24">
        <f t="shared" si="46"/>
        <v>1617</v>
      </c>
      <c r="C1621" s="14" t="s">
        <v>201</v>
      </c>
      <c r="D1621" s="46">
        <v>36861</v>
      </c>
      <c r="E1621" s="9">
        <v>6.5949999999999998</v>
      </c>
      <c r="F1621" s="9">
        <v>6.49</v>
      </c>
      <c r="G1621" s="9">
        <v>6.5149999999999997</v>
      </c>
      <c r="H1621" s="9">
        <v>6.5350000000000001</v>
      </c>
      <c r="I1621" s="9"/>
      <c r="J1621" s="9"/>
      <c r="K1621" s="9">
        <v>6.4450000000000003</v>
      </c>
      <c r="L1621" s="9">
        <v>6.4</v>
      </c>
      <c r="M1621" s="9">
        <v>6.27</v>
      </c>
      <c r="N1621" s="9">
        <v>13.395</v>
      </c>
      <c r="O1621" s="9">
        <v>6.0259805444999994</v>
      </c>
      <c r="P1621" s="9"/>
      <c r="Q1621" s="9">
        <v>6.8650000000000002</v>
      </c>
      <c r="R1621" s="9">
        <v>18.495000000000001</v>
      </c>
      <c r="S1621" s="9">
        <v>16.274999999999999</v>
      </c>
      <c r="T1621" s="9">
        <v>6.54</v>
      </c>
      <c r="U1621" s="9">
        <v>6.5650000000000004</v>
      </c>
      <c r="V1621" s="9">
        <v>6.6950000000000003</v>
      </c>
      <c r="W1621" s="9"/>
      <c r="X1621" s="9">
        <v>7.29</v>
      </c>
      <c r="Y1621" s="9">
        <v>7.5149999999999997</v>
      </c>
      <c r="Z1621" s="9"/>
      <c r="AA1621" s="9"/>
      <c r="AB1621" s="9"/>
      <c r="AC1621" s="9"/>
      <c r="AD1621" s="9"/>
      <c r="AE1621" s="9"/>
      <c r="AF1621" s="9"/>
    </row>
    <row r="1622" spans="1:32" x14ac:dyDescent="0.25">
      <c r="A1622" s="8">
        <f t="shared" si="48"/>
        <v>36863</v>
      </c>
      <c r="B1622" s="24">
        <f t="shared" si="46"/>
        <v>1618</v>
      </c>
      <c r="C1622" s="14" t="s">
        <v>202</v>
      </c>
      <c r="D1622" s="46">
        <v>36861</v>
      </c>
      <c r="E1622" s="9">
        <v>6.5949999999999998</v>
      </c>
      <c r="F1622" s="9">
        <v>6.49</v>
      </c>
      <c r="G1622" s="9">
        <v>6.5149999999999997</v>
      </c>
      <c r="H1622" s="9">
        <v>6.5350000000000001</v>
      </c>
      <c r="I1622" s="9"/>
      <c r="J1622" s="9"/>
      <c r="K1622" s="9">
        <v>6.4450000000000003</v>
      </c>
      <c r="L1622" s="9">
        <v>6.4</v>
      </c>
      <c r="M1622" s="9">
        <v>6.27</v>
      </c>
      <c r="N1622" s="9">
        <v>13.395</v>
      </c>
      <c r="O1622" s="9">
        <v>6.0259805444999994</v>
      </c>
      <c r="P1622" s="9"/>
      <c r="Q1622" s="9">
        <v>6.8650000000000002</v>
      </c>
      <c r="R1622" s="9">
        <v>18.495000000000001</v>
      </c>
      <c r="S1622" s="9">
        <v>16.274999999999999</v>
      </c>
      <c r="T1622" s="9">
        <v>6.54</v>
      </c>
      <c r="U1622" s="9">
        <v>6.5650000000000004</v>
      </c>
      <c r="V1622" s="9">
        <v>6.6950000000000003</v>
      </c>
      <c r="W1622" s="9"/>
      <c r="X1622" s="9">
        <v>7.29</v>
      </c>
      <c r="Y1622" s="9">
        <v>7.5149999999999997</v>
      </c>
      <c r="Z1622" s="9"/>
      <c r="AA1622" s="9"/>
      <c r="AB1622" s="9"/>
      <c r="AC1622" s="9"/>
      <c r="AD1622" s="9"/>
      <c r="AE1622" s="9"/>
      <c r="AF1622" s="9"/>
    </row>
    <row r="1623" spans="1:32" x14ac:dyDescent="0.25">
      <c r="A1623" s="8">
        <f t="shared" si="48"/>
        <v>36864</v>
      </c>
      <c r="B1623" s="24">
        <f t="shared" si="46"/>
        <v>1619</v>
      </c>
      <c r="C1623" s="14" t="s">
        <v>196</v>
      </c>
      <c r="D1623" s="46">
        <v>36861</v>
      </c>
      <c r="E1623" s="9">
        <v>7.4850000000000003</v>
      </c>
      <c r="F1623" s="9">
        <v>7.29</v>
      </c>
      <c r="G1623" s="9">
        <v>7.34</v>
      </c>
      <c r="H1623" s="9">
        <v>7.35</v>
      </c>
      <c r="I1623" s="9"/>
      <c r="J1623" s="9"/>
      <c r="K1623" s="9">
        <v>7.2850000000000001</v>
      </c>
      <c r="L1623" s="9">
        <v>7.2249999999999996</v>
      </c>
      <c r="M1623" s="9">
        <v>6.9950000000000001</v>
      </c>
      <c r="N1623" s="9">
        <v>18.489999999999998</v>
      </c>
      <c r="O1623" s="9">
        <v>6.7020522909999993</v>
      </c>
      <c r="P1623" s="9"/>
      <c r="Q1623" s="9">
        <v>7.8150000000000004</v>
      </c>
      <c r="R1623" s="9">
        <v>21.605</v>
      </c>
      <c r="S1623" s="9">
        <v>19.59</v>
      </c>
      <c r="T1623" s="9">
        <v>7.5049999999999999</v>
      </c>
      <c r="U1623" s="9">
        <v>7.4950000000000001</v>
      </c>
      <c r="V1623" s="9">
        <v>7.5250000000000004</v>
      </c>
      <c r="W1623" s="9"/>
      <c r="X1623" s="9">
        <v>8.3800000000000008</v>
      </c>
      <c r="Y1623" s="9">
        <v>8.9450000000000003</v>
      </c>
      <c r="Z1623" s="9"/>
      <c r="AA1623" s="9"/>
      <c r="AB1623" s="9"/>
      <c r="AC1623" s="9"/>
      <c r="AD1623" s="9"/>
      <c r="AE1623" s="9"/>
      <c r="AF1623" s="9"/>
    </row>
    <row r="1624" spans="1:32" x14ac:dyDescent="0.25">
      <c r="A1624" s="8">
        <f t="shared" si="48"/>
        <v>36865</v>
      </c>
      <c r="B1624" s="24">
        <f t="shared" si="46"/>
        <v>1620</v>
      </c>
      <c r="C1624" s="14" t="s">
        <v>197</v>
      </c>
      <c r="D1624" s="46">
        <v>36861</v>
      </c>
      <c r="E1624" s="9">
        <v>8.0150000000000006</v>
      </c>
      <c r="F1624" s="9">
        <v>8.16</v>
      </c>
      <c r="G1624" s="9">
        <v>8.1750000000000007</v>
      </c>
      <c r="H1624" s="9">
        <v>8.0950000000000006</v>
      </c>
      <c r="I1624" s="9"/>
      <c r="J1624" s="9"/>
      <c r="K1624" s="9">
        <v>7.9550000000000001</v>
      </c>
      <c r="L1624" s="9">
        <v>7.99</v>
      </c>
      <c r="M1624" s="9">
        <v>7.67</v>
      </c>
      <c r="N1624" s="9">
        <v>25.04</v>
      </c>
      <c r="O1624" s="9">
        <v>7.2096194375000007</v>
      </c>
      <c r="P1624" s="9"/>
      <c r="Q1624" s="9">
        <v>8.43</v>
      </c>
      <c r="R1624" s="9">
        <v>26.594999999999999</v>
      </c>
      <c r="S1624" s="9">
        <v>25.84</v>
      </c>
      <c r="T1624" s="9">
        <v>8.2050000000000001</v>
      </c>
      <c r="U1624" s="9">
        <v>8.2100000000000009</v>
      </c>
      <c r="V1624" s="9">
        <v>8.1549999999999994</v>
      </c>
      <c r="W1624" s="9"/>
      <c r="X1624" s="9">
        <v>11.435</v>
      </c>
      <c r="Y1624" s="9">
        <v>14.205</v>
      </c>
      <c r="Z1624" s="9"/>
      <c r="AA1624" s="9"/>
      <c r="AB1624" s="9"/>
      <c r="AC1624" s="9"/>
      <c r="AD1624" s="9"/>
      <c r="AE1624" s="9"/>
      <c r="AF1624" s="9"/>
    </row>
    <row r="1625" spans="1:32" x14ac:dyDescent="0.25">
      <c r="A1625" s="8">
        <f t="shared" si="48"/>
        <v>36866</v>
      </c>
      <c r="B1625" s="24">
        <f t="shared" si="46"/>
        <v>1621</v>
      </c>
      <c r="C1625" s="14" t="s">
        <v>198</v>
      </c>
      <c r="D1625" s="46">
        <v>36861</v>
      </c>
      <c r="E1625" s="9">
        <v>8.8550000000000004</v>
      </c>
      <c r="F1625" s="9">
        <v>9.31</v>
      </c>
      <c r="G1625" s="9">
        <v>9.1999999999999993</v>
      </c>
      <c r="H1625" s="9">
        <v>9.07</v>
      </c>
      <c r="I1625" s="9"/>
      <c r="J1625" s="9"/>
      <c r="K1625" s="9">
        <v>8.74</v>
      </c>
      <c r="L1625" s="9">
        <v>9.16</v>
      </c>
      <c r="M1625" s="9">
        <v>8.7949999999999999</v>
      </c>
      <c r="N1625" s="9">
        <v>31.635000000000002</v>
      </c>
      <c r="O1625" s="9">
        <v>7.6974696889999992</v>
      </c>
      <c r="P1625" s="9"/>
      <c r="Q1625" s="9">
        <v>9.1549999999999994</v>
      </c>
      <c r="R1625" s="9">
        <v>36.244999999999997</v>
      </c>
      <c r="S1625" s="9">
        <v>31.55</v>
      </c>
      <c r="T1625" s="9">
        <v>9.0850000000000009</v>
      </c>
      <c r="U1625" s="9">
        <v>9.0549999999999997</v>
      </c>
      <c r="V1625" s="9">
        <v>9.0449999999999999</v>
      </c>
      <c r="W1625" s="9"/>
      <c r="X1625" s="9">
        <v>13.75</v>
      </c>
      <c r="Y1625" s="9">
        <v>19.594999999999999</v>
      </c>
      <c r="Z1625" s="9"/>
      <c r="AA1625" s="9"/>
      <c r="AB1625" s="9"/>
      <c r="AC1625" s="9"/>
      <c r="AD1625" s="9"/>
      <c r="AE1625" s="9"/>
      <c r="AF1625" s="9"/>
    </row>
    <row r="1626" spans="1:32" x14ac:dyDescent="0.25">
      <c r="A1626" s="8">
        <f t="shared" si="48"/>
        <v>36867</v>
      </c>
      <c r="B1626" s="24">
        <f t="shared" si="46"/>
        <v>1622</v>
      </c>
      <c r="C1626" s="14" t="s">
        <v>199</v>
      </c>
      <c r="D1626" s="46">
        <v>36861</v>
      </c>
      <c r="E1626" s="9">
        <v>8.6150000000000002</v>
      </c>
      <c r="F1626" s="9">
        <v>9.0399999999999991</v>
      </c>
      <c r="G1626" s="9">
        <v>8.5150000000000006</v>
      </c>
      <c r="H1626" s="9">
        <v>8.56</v>
      </c>
      <c r="I1626" s="9"/>
      <c r="J1626" s="9"/>
      <c r="K1626" s="9">
        <v>8.59</v>
      </c>
      <c r="L1626" s="9">
        <v>9</v>
      </c>
      <c r="M1626" s="9">
        <v>8.5399999999999991</v>
      </c>
      <c r="N1626" s="9">
        <v>27.024999999999999</v>
      </c>
      <c r="O1626" s="9">
        <v>7.7653955475000007</v>
      </c>
      <c r="P1626" s="9"/>
      <c r="Q1626" s="9">
        <v>8.91</v>
      </c>
      <c r="R1626" s="9">
        <v>42.02</v>
      </c>
      <c r="S1626" s="9">
        <v>30.88</v>
      </c>
      <c r="T1626" s="9">
        <v>8.8149999999999995</v>
      </c>
      <c r="U1626" s="9">
        <v>8.7899999999999991</v>
      </c>
      <c r="V1626" s="9">
        <v>8.8000000000000007</v>
      </c>
      <c r="W1626" s="9"/>
      <c r="X1626" s="9">
        <v>9.5749999999999993</v>
      </c>
      <c r="Y1626" s="9">
        <v>11.135</v>
      </c>
      <c r="Z1626" s="9"/>
      <c r="AA1626" s="9"/>
      <c r="AB1626" s="9"/>
      <c r="AC1626" s="9"/>
      <c r="AD1626" s="9"/>
      <c r="AE1626" s="9"/>
      <c r="AF1626" s="9"/>
    </row>
    <row r="1627" spans="1:32" x14ac:dyDescent="0.25">
      <c r="A1627" s="8">
        <f t="shared" si="48"/>
        <v>36868</v>
      </c>
      <c r="B1627" s="24">
        <f t="shared" si="46"/>
        <v>1623</v>
      </c>
      <c r="C1627" s="14" t="s">
        <v>200</v>
      </c>
      <c r="D1627" s="46">
        <v>36861</v>
      </c>
      <c r="E1627" s="9">
        <v>8.0649999999999995</v>
      </c>
      <c r="F1627" s="9">
        <v>7.96</v>
      </c>
      <c r="G1627" s="9">
        <v>7.79</v>
      </c>
      <c r="H1627" s="9">
        <v>7.8650000000000002</v>
      </c>
      <c r="I1627" s="9"/>
      <c r="J1627" s="9"/>
      <c r="K1627" s="9">
        <v>7.93</v>
      </c>
      <c r="L1627" s="9">
        <v>7.89</v>
      </c>
      <c r="M1627" s="9">
        <v>7.84</v>
      </c>
      <c r="N1627" s="9">
        <v>42.3</v>
      </c>
      <c r="O1627" s="9">
        <v>7.7156386879999994</v>
      </c>
      <c r="P1627" s="9"/>
      <c r="Q1627" s="9">
        <v>8.41</v>
      </c>
      <c r="R1627" s="9">
        <v>54.655000000000001</v>
      </c>
      <c r="S1627" s="9">
        <v>49.47</v>
      </c>
      <c r="T1627" s="9">
        <v>8.2200000000000006</v>
      </c>
      <c r="U1627" s="9">
        <v>8.23</v>
      </c>
      <c r="V1627" s="9">
        <v>8.34</v>
      </c>
      <c r="W1627" s="9"/>
      <c r="X1627" s="9">
        <v>8.8550000000000004</v>
      </c>
      <c r="Y1627" s="9">
        <v>8.9550000000000001</v>
      </c>
      <c r="Z1627" s="9"/>
      <c r="AA1627" s="9"/>
      <c r="AB1627" s="9"/>
      <c r="AC1627" s="9"/>
      <c r="AD1627" s="9"/>
      <c r="AE1627" s="9"/>
      <c r="AF1627" s="9"/>
    </row>
    <row r="1628" spans="1:32" x14ac:dyDescent="0.25">
      <c r="A1628" s="8">
        <f t="shared" si="48"/>
        <v>36869</v>
      </c>
      <c r="B1628" s="24">
        <f t="shared" si="46"/>
        <v>1624</v>
      </c>
      <c r="C1628" s="14" t="s">
        <v>201</v>
      </c>
      <c r="D1628" s="46">
        <v>36861</v>
      </c>
      <c r="E1628" s="9">
        <v>8.0649999999999995</v>
      </c>
      <c r="F1628" s="9">
        <v>7.96</v>
      </c>
      <c r="G1628" s="9">
        <v>7.79</v>
      </c>
      <c r="H1628" s="9">
        <v>7.8650000000000002</v>
      </c>
      <c r="I1628" s="9"/>
      <c r="J1628" s="9"/>
      <c r="K1628" s="9">
        <v>7.93</v>
      </c>
      <c r="L1628" s="9">
        <v>7.89</v>
      </c>
      <c r="M1628" s="9">
        <v>7.84</v>
      </c>
      <c r="N1628" s="9">
        <v>42.3</v>
      </c>
      <c r="O1628" s="9">
        <v>7.7156386879999994</v>
      </c>
      <c r="P1628" s="9"/>
      <c r="Q1628" s="9">
        <v>8.41</v>
      </c>
      <c r="R1628" s="9">
        <v>54.655000000000001</v>
      </c>
      <c r="S1628" s="9">
        <v>49.47</v>
      </c>
      <c r="T1628" s="9">
        <v>8.2200000000000006</v>
      </c>
      <c r="U1628" s="9">
        <v>8.23</v>
      </c>
      <c r="V1628" s="9">
        <v>8.34</v>
      </c>
      <c r="W1628" s="9"/>
      <c r="X1628" s="9">
        <v>8.8550000000000004</v>
      </c>
      <c r="Y1628" s="9">
        <v>8.9550000000000001</v>
      </c>
      <c r="Z1628" s="9"/>
      <c r="AA1628" s="9"/>
      <c r="AB1628" s="9"/>
      <c r="AC1628" s="9"/>
      <c r="AD1628" s="9"/>
      <c r="AE1628" s="9"/>
      <c r="AF1628" s="9"/>
    </row>
    <row r="1629" spans="1:32" x14ac:dyDescent="0.25">
      <c r="A1629" s="8">
        <f t="shared" si="48"/>
        <v>36870</v>
      </c>
      <c r="B1629" s="24">
        <f t="shared" si="46"/>
        <v>1625</v>
      </c>
      <c r="C1629" s="14" t="s">
        <v>202</v>
      </c>
      <c r="D1629" s="46">
        <v>36861</v>
      </c>
      <c r="E1629" s="9">
        <v>8.0649999999999995</v>
      </c>
      <c r="F1629" s="9">
        <v>7.96</v>
      </c>
      <c r="G1629" s="9">
        <v>7.79</v>
      </c>
      <c r="H1629" s="9">
        <v>7.8650000000000002</v>
      </c>
      <c r="I1629" s="9"/>
      <c r="J1629" s="9"/>
      <c r="K1629" s="9">
        <v>7.93</v>
      </c>
      <c r="L1629" s="9">
        <v>7.89</v>
      </c>
      <c r="M1629" s="9">
        <v>7.84</v>
      </c>
      <c r="N1629" s="9">
        <v>42.3</v>
      </c>
      <c r="O1629" s="9">
        <v>7.7156386879999994</v>
      </c>
      <c r="P1629" s="9"/>
      <c r="Q1629" s="9">
        <v>8.41</v>
      </c>
      <c r="R1629" s="9">
        <v>54.655000000000001</v>
      </c>
      <c r="S1629" s="9">
        <v>49.47</v>
      </c>
      <c r="T1629" s="9">
        <v>8.2200000000000006</v>
      </c>
      <c r="U1629" s="9">
        <v>8.23</v>
      </c>
      <c r="V1629" s="9">
        <v>8.34</v>
      </c>
      <c r="W1629" s="9"/>
      <c r="X1629" s="9">
        <v>8.8550000000000004</v>
      </c>
      <c r="Y1629" s="9">
        <v>8.9550000000000001</v>
      </c>
      <c r="Z1629" s="9"/>
      <c r="AA1629" s="9"/>
      <c r="AB1629" s="9"/>
      <c r="AC1629" s="9"/>
      <c r="AD1629" s="9"/>
      <c r="AE1629" s="9"/>
      <c r="AF1629" s="9"/>
    </row>
    <row r="1630" spans="1:32" x14ac:dyDescent="0.25">
      <c r="A1630" s="8">
        <f t="shared" si="48"/>
        <v>36871</v>
      </c>
      <c r="B1630" s="24">
        <f t="shared" si="46"/>
        <v>1626</v>
      </c>
      <c r="C1630" s="14" t="s">
        <v>196</v>
      </c>
      <c r="D1630" s="46">
        <v>36861</v>
      </c>
      <c r="E1630" s="9">
        <v>9.9350000000000005</v>
      </c>
      <c r="F1630" s="9">
        <v>10.515000000000001</v>
      </c>
      <c r="G1630" s="9">
        <v>10.654999999999999</v>
      </c>
      <c r="H1630" s="9">
        <v>10.435</v>
      </c>
      <c r="I1630" s="9"/>
      <c r="J1630" s="9"/>
      <c r="K1630" s="9">
        <v>10.43</v>
      </c>
      <c r="L1630" s="9">
        <v>10.154999999999999</v>
      </c>
      <c r="M1630" s="9">
        <v>10.28</v>
      </c>
      <c r="N1630" s="9">
        <v>32.14</v>
      </c>
      <c r="O1630" s="9">
        <v>10.503608273999999</v>
      </c>
      <c r="P1630" s="9"/>
      <c r="Q1630" s="9">
        <v>10.53</v>
      </c>
      <c r="R1630" s="9">
        <v>59.42</v>
      </c>
      <c r="S1630" s="9">
        <v>38.04</v>
      </c>
      <c r="T1630" s="9">
        <v>12.99</v>
      </c>
      <c r="U1630" s="9">
        <v>12.845000000000001</v>
      </c>
      <c r="V1630" s="9">
        <v>12.625</v>
      </c>
      <c r="W1630" s="9"/>
      <c r="X1630" s="9">
        <v>11.545</v>
      </c>
      <c r="Y1630" s="9">
        <v>12.23</v>
      </c>
      <c r="Z1630" s="9"/>
      <c r="AA1630" s="9"/>
      <c r="AB1630" s="9"/>
      <c r="AC1630" s="9"/>
      <c r="AD1630" s="9"/>
      <c r="AE1630" s="9"/>
      <c r="AF1630" s="9"/>
    </row>
    <row r="1631" spans="1:32" x14ac:dyDescent="0.25">
      <c r="A1631" s="8">
        <f t="shared" si="48"/>
        <v>36872</v>
      </c>
      <c r="B1631" s="24">
        <f t="shared" si="46"/>
        <v>1627</v>
      </c>
      <c r="C1631" s="14" t="s">
        <v>197</v>
      </c>
      <c r="D1631" s="46">
        <v>36861</v>
      </c>
      <c r="E1631" s="9">
        <v>8.7200000000000006</v>
      </c>
      <c r="F1631" s="9">
        <v>8.9550000000000001</v>
      </c>
      <c r="G1631" s="9">
        <v>9.1300000000000008</v>
      </c>
      <c r="H1631" s="9">
        <v>9.19</v>
      </c>
      <c r="I1631" s="9"/>
      <c r="J1631" s="9"/>
      <c r="K1631" s="9">
        <v>8.875</v>
      </c>
      <c r="L1631" s="9">
        <v>8.43</v>
      </c>
      <c r="M1631" s="9">
        <v>8.43</v>
      </c>
      <c r="N1631" s="9">
        <v>14.7</v>
      </c>
      <c r="O1631" s="9">
        <v>8.2745008840000001</v>
      </c>
      <c r="P1631" s="9"/>
      <c r="Q1631" s="9">
        <v>9.15</v>
      </c>
      <c r="R1631" s="9">
        <v>32.744999999999997</v>
      </c>
      <c r="S1631" s="9">
        <v>20.440000000000001</v>
      </c>
      <c r="T1631" s="9">
        <v>9.2750000000000004</v>
      </c>
      <c r="U1631" s="9">
        <v>9.2750000000000004</v>
      </c>
      <c r="V1631" s="9">
        <v>9.1449999999999996</v>
      </c>
      <c r="W1631" s="9"/>
      <c r="X1631" s="9">
        <v>10.72</v>
      </c>
      <c r="Y1631" s="9">
        <v>12.73</v>
      </c>
      <c r="Z1631" s="9"/>
      <c r="AA1631" s="9"/>
      <c r="AB1631" s="9"/>
      <c r="AC1631" s="9"/>
      <c r="AD1631" s="9"/>
      <c r="AE1631" s="9"/>
      <c r="AF1631" s="9"/>
    </row>
    <row r="1632" spans="1:32" x14ac:dyDescent="0.25">
      <c r="A1632" s="8">
        <f t="shared" si="48"/>
        <v>36873</v>
      </c>
      <c r="B1632" s="24">
        <f t="shared" si="46"/>
        <v>1628</v>
      </c>
      <c r="C1632" s="14" t="s">
        <v>198</v>
      </c>
      <c r="D1632" s="46">
        <v>36861</v>
      </c>
      <c r="E1632" s="9">
        <v>7.6950000000000003</v>
      </c>
      <c r="F1632" s="9">
        <v>7.3449999999999998</v>
      </c>
      <c r="G1632" s="9">
        <v>7.5049999999999999</v>
      </c>
      <c r="H1632" s="9">
        <v>7.6550000000000002</v>
      </c>
      <c r="I1632" s="9"/>
      <c r="J1632" s="9"/>
      <c r="K1632" s="9">
        <v>7.78</v>
      </c>
      <c r="L1632" s="9">
        <v>6.7050000000000001</v>
      </c>
      <c r="M1632" s="9">
        <v>6.72</v>
      </c>
      <c r="N1632" s="9">
        <v>9.7799999999999994</v>
      </c>
      <c r="O1632" s="9">
        <v>7.5491141120000007</v>
      </c>
      <c r="P1632" s="9"/>
      <c r="Q1632" s="9">
        <v>8</v>
      </c>
      <c r="R1632" s="9">
        <v>20.260000000000002</v>
      </c>
      <c r="S1632" s="9">
        <v>11.545</v>
      </c>
      <c r="T1632" s="9">
        <v>8.06</v>
      </c>
      <c r="U1632" s="9">
        <v>8.0399999999999991</v>
      </c>
      <c r="V1632" s="9">
        <v>7.915</v>
      </c>
      <c r="W1632" s="9"/>
      <c r="X1632" s="9">
        <v>8.7100000000000009</v>
      </c>
      <c r="Y1632" s="9">
        <v>9.2550000000000008</v>
      </c>
      <c r="Z1632" s="9"/>
      <c r="AA1632" s="9"/>
      <c r="AB1632" s="9"/>
      <c r="AC1632" s="9"/>
      <c r="AD1632" s="9"/>
      <c r="AE1632" s="9"/>
      <c r="AF1632" s="9"/>
    </row>
    <row r="1633" spans="1:32" x14ac:dyDescent="0.25">
      <c r="A1633" s="8">
        <f>A1632+1</f>
        <v>36874</v>
      </c>
      <c r="B1633" s="24">
        <f t="shared" si="46"/>
        <v>1629</v>
      </c>
      <c r="C1633" s="14" t="s">
        <v>199</v>
      </c>
      <c r="D1633" s="46">
        <v>36861</v>
      </c>
      <c r="E1633" s="9">
        <v>7.52</v>
      </c>
      <c r="F1633" s="9">
        <v>7.3550000000000004</v>
      </c>
      <c r="G1633" s="9">
        <v>7.375</v>
      </c>
      <c r="H1633" s="9">
        <v>7.4749999999999996</v>
      </c>
      <c r="I1633" s="9"/>
      <c r="J1633" s="9"/>
      <c r="K1633" s="9">
        <v>7.55</v>
      </c>
      <c r="L1633" s="9">
        <v>6.7850000000000001</v>
      </c>
      <c r="M1633" s="9">
        <v>6.7549999999999999</v>
      </c>
      <c r="N1633" s="9">
        <v>10.66</v>
      </c>
      <c r="O1633" s="9">
        <v>7.4472281727500009</v>
      </c>
      <c r="P1633" s="9"/>
      <c r="Q1633" s="9">
        <v>7.8150000000000004</v>
      </c>
      <c r="R1633" s="9">
        <v>19.03</v>
      </c>
      <c r="S1633" s="9">
        <v>11.285</v>
      </c>
      <c r="T1633" s="9">
        <v>7.81</v>
      </c>
      <c r="U1633" s="9">
        <v>7.82</v>
      </c>
      <c r="V1633" s="9">
        <v>7.73</v>
      </c>
      <c r="W1633" s="9"/>
      <c r="X1633" s="9">
        <v>8.2100000000000009</v>
      </c>
      <c r="Y1633" s="9">
        <v>8.2449999999999992</v>
      </c>
      <c r="Z1633" s="9"/>
      <c r="AA1633" s="9"/>
      <c r="AB1633" s="9"/>
      <c r="AC1633" s="9"/>
      <c r="AD1633" s="9"/>
      <c r="AE1633" s="9"/>
      <c r="AF1633" s="9"/>
    </row>
    <row r="1634" spans="1:32" x14ac:dyDescent="0.25">
      <c r="A1634" s="8">
        <f>A1633+1</f>
        <v>36875</v>
      </c>
      <c r="B1634" s="24">
        <f t="shared" si="46"/>
        <v>1630</v>
      </c>
      <c r="C1634" s="14" t="s">
        <v>200</v>
      </c>
      <c r="D1634" s="46">
        <v>36861</v>
      </c>
      <c r="E1634" s="9">
        <v>7.83</v>
      </c>
      <c r="F1634" s="9">
        <v>7.6550000000000002</v>
      </c>
      <c r="G1634" s="9">
        <v>7.7</v>
      </c>
      <c r="H1634" s="9">
        <v>7.75</v>
      </c>
      <c r="I1634" s="9"/>
      <c r="J1634" s="9"/>
      <c r="K1634" s="9">
        <v>7.9450000000000003</v>
      </c>
      <c r="L1634" s="9">
        <v>6.98</v>
      </c>
      <c r="M1634" s="9">
        <v>7.1849999999999996</v>
      </c>
      <c r="N1634" s="9">
        <v>10.47</v>
      </c>
      <c r="O1634" s="9">
        <v>8.2667139290000016</v>
      </c>
      <c r="P1634" s="9"/>
      <c r="Q1634" s="9">
        <v>8.2650000000000006</v>
      </c>
      <c r="R1634" s="9">
        <v>17.059999999999999</v>
      </c>
      <c r="S1634" s="9">
        <v>10.984999999999999</v>
      </c>
      <c r="T1634" s="9">
        <v>8.3249999999999993</v>
      </c>
      <c r="U1634" s="9">
        <v>8.32</v>
      </c>
      <c r="V1634" s="9">
        <v>8.1950000000000003</v>
      </c>
      <c r="W1634" s="9"/>
      <c r="X1634" s="9">
        <v>8.6199999999999992</v>
      </c>
      <c r="Y1634" s="9">
        <v>8.7850000000000001</v>
      </c>
      <c r="Z1634" s="9"/>
      <c r="AA1634" s="9"/>
      <c r="AB1634" s="9"/>
      <c r="AC1634" s="9"/>
      <c r="AD1634" s="9"/>
      <c r="AE1634" s="9"/>
      <c r="AF1634" s="9"/>
    </row>
    <row r="1635" spans="1:32" x14ac:dyDescent="0.25">
      <c r="A1635" s="8">
        <f>A1634+1</f>
        <v>36876</v>
      </c>
      <c r="B1635" s="24">
        <f t="shared" si="46"/>
        <v>1631</v>
      </c>
      <c r="C1635" s="14" t="s">
        <v>201</v>
      </c>
      <c r="D1635" s="46">
        <v>36861</v>
      </c>
      <c r="E1635" s="9">
        <v>7.83</v>
      </c>
      <c r="F1635" s="9">
        <v>7.6550000000000002</v>
      </c>
      <c r="G1635" s="9">
        <v>7.7</v>
      </c>
      <c r="H1635" s="9">
        <v>7.75</v>
      </c>
      <c r="I1635" s="9"/>
      <c r="J1635" s="9"/>
      <c r="K1635" s="9">
        <v>7.9450000000000003</v>
      </c>
      <c r="L1635" s="9">
        <v>6.98</v>
      </c>
      <c r="M1635" s="9">
        <v>7.1849999999999996</v>
      </c>
      <c r="N1635" s="9">
        <v>10.47</v>
      </c>
      <c r="O1635" s="9">
        <v>8.2667139290000016</v>
      </c>
      <c r="P1635" s="9"/>
      <c r="Q1635" s="9">
        <v>8.2650000000000006</v>
      </c>
      <c r="R1635" s="9">
        <v>17.059999999999999</v>
      </c>
      <c r="S1635" s="9">
        <v>10.984999999999999</v>
      </c>
      <c r="T1635" s="9">
        <v>8.3249999999999993</v>
      </c>
      <c r="U1635" s="9">
        <v>8.32</v>
      </c>
      <c r="V1635" s="9">
        <v>8.1950000000000003</v>
      </c>
      <c r="W1635" s="9"/>
      <c r="X1635" s="9">
        <v>8.6199999999999992</v>
      </c>
      <c r="Y1635" s="9">
        <v>8.7850000000000001</v>
      </c>
      <c r="Z1635" s="9"/>
      <c r="AA1635" s="9"/>
      <c r="AB1635" s="9"/>
      <c r="AC1635" s="9"/>
      <c r="AD1635" s="9"/>
      <c r="AE1635" s="9"/>
      <c r="AF1635" s="9"/>
    </row>
    <row r="1636" spans="1:32" x14ac:dyDescent="0.25">
      <c r="A1636" s="8">
        <f>A1635+1</f>
        <v>36877</v>
      </c>
      <c r="B1636" s="24">
        <f t="shared" si="46"/>
        <v>1632</v>
      </c>
      <c r="C1636" s="14" t="s">
        <v>202</v>
      </c>
      <c r="D1636" s="46">
        <v>36861</v>
      </c>
      <c r="E1636" s="9">
        <v>7.83</v>
      </c>
      <c r="F1636" s="9">
        <v>7.6550000000000002</v>
      </c>
      <c r="G1636" s="9">
        <v>7.7</v>
      </c>
      <c r="H1636" s="9">
        <v>7.75</v>
      </c>
      <c r="I1636" s="9"/>
      <c r="J1636" s="9"/>
      <c r="K1636" s="9">
        <v>7.9450000000000003</v>
      </c>
      <c r="L1636" s="9">
        <v>6.98</v>
      </c>
      <c r="M1636" s="9">
        <v>7.1849999999999996</v>
      </c>
      <c r="N1636" s="9">
        <v>10.47</v>
      </c>
      <c r="O1636" s="9">
        <v>8.2667139290000016</v>
      </c>
      <c r="P1636" s="9"/>
      <c r="Q1636" s="9">
        <v>8.2650000000000006</v>
      </c>
      <c r="R1636" s="9">
        <v>17.059999999999999</v>
      </c>
      <c r="S1636" s="9">
        <v>10.984999999999999</v>
      </c>
      <c r="T1636" s="9">
        <v>8.3249999999999993</v>
      </c>
      <c r="U1636" s="9">
        <v>8.32</v>
      </c>
      <c r="V1636" s="9">
        <v>8.1950000000000003</v>
      </c>
      <c r="W1636" s="9"/>
      <c r="X1636" s="9">
        <v>8.6199999999999992</v>
      </c>
      <c r="Y1636" s="9">
        <v>8.7850000000000001</v>
      </c>
      <c r="Z1636" s="9"/>
      <c r="AA1636" s="9"/>
      <c r="AB1636" s="9"/>
      <c r="AC1636" s="9"/>
      <c r="AD1636" s="9"/>
      <c r="AE1636" s="9"/>
      <c r="AF1636" s="9"/>
    </row>
    <row r="1637" spans="1:32" x14ac:dyDescent="0.25">
      <c r="A1637" s="8">
        <f t="shared" ref="A1637:A1653" si="49">A1636+1</f>
        <v>36878</v>
      </c>
      <c r="B1637" s="24">
        <f t="shared" si="46"/>
        <v>1633</v>
      </c>
      <c r="C1637" s="14" t="s">
        <v>196</v>
      </c>
      <c r="D1637" s="46">
        <v>36861</v>
      </c>
      <c r="E1637" s="9">
        <v>9.2799999999999994</v>
      </c>
      <c r="F1637" s="9">
        <v>9.6050000000000004</v>
      </c>
      <c r="G1637" s="9">
        <v>9.6300000000000008</v>
      </c>
      <c r="H1637" s="9">
        <v>9.39</v>
      </c>
      <c r="I1637" s="9"/>
      <c r="J1637" s="9"/>
      <c r="K1637" s="9">
        <v>9.4649999999999999</v>
      </c>
      <c r="L1637" s="9">
        <v>8.7850000000000001</v>
      </c>
      <c r="M1637" s="9">
        <v>8.6649999999999991</v>
      </c>
      <c r="N1637" s="9">
        <v>11.77</v>
      </c>
      <c r="O1637" s="9">
        <v>8.275309277749999</v>
      </c>
      <c r="P1637" s="9"/>
      <c r="Q1637" s="9">
        <v>9.9250000000000007</v>
      </c>
      <c r="R1637" s="9">
        <v>20.39</v>
      </c>
      <c r="S1637" s="9">
        <v>12.765000000000001</v>
      </c>
      <c r="T1637" s="9">
        <v>10.425000000000001</v>
      </c>
      <c r="U1637" s="9">
        <v>10.645</v>
      </c>
      <c r="V1637" s="9">
        <v>10.315</v>
      </c>
      <c r="W1637" s="9"/>
      <c r="X1637" s="9">
        <v>10.615</v>
      </c>
      <c r="Y1637" s="9">
        <v>11.135</v>
      </c>
      <c r="Z1637" s="9"/>
      <c r="AA1637" s="9"/>
      <c r="AB1637" s="9"/>
      <c r="AC1637" s="9"/>
      <c r="AD1637" s="9"/>
      <c r="AE1637" s="9"/>
      <c r="AF1637" s="9"/>
    </row>
    <row r="1638" spans="1:32" x14ac:dyDescent="0.25">
      <c r="A1638" s="8">
        <f t="shared" si="49"/>
        <v>36879</v>
      </c>
      <c r="B1638" s="24">
        <f t="shared" si="46"/>
        <v>1634</v>
      </c>
      <c r="C1638" s="14" t="s">
        <v>197</v>
      </c>
      <c r="D1638" s="46">
        <v>36861</v>
      </c>
      <c r="E1638" s="9">
        <v>9.1199999999999992</v>
      </c>
      <c r="F1638" s="9">
        <v>9.1050000000000004</v>
      </c>
      <c r="G1638" s="9">
        <v>9.1300000000000008</v>
      </c>
      <c r="H1638" s="9">
        <v>9.06</v>
      </c>
      <c r="I1638" s="9"/>
      <c r="J1638" s="9"/>
      <c r="K1638" s="9">
        <v>9.1850000000000005</v>
      </c>
      <c r="L1638" s="9">
        <v>8.48</v>
      </c>
      <c r="M1638" s="9">
        <v>8.4</v>
      </c>
      <c r="N1638" s="9">
        <v>11.52</v>
      </c>
      <c r="O1638" s="9">
        <v>8.4531672967499993</v>
      </c>
      <c r="P1638" s="9"/>
      <c r="Q1638" s="9">
        <v>9.59</v>
      </c>
      <c r="R1638" s="9">
        <v>19.559999999999999</v>
      </c>
      <c r="S1638" s="9">
        <v>13.08</v>
      </c>
      <c r="T1638" s="9">
        <v>9.69</v>
      </c>
      <c r="U1638" s="9">
        <v>9.7050000000000001</v>
      </c>
      <c r="V1638" s="9">
        <v>9.82</v>
      </c>
      <c r="W1638" s="9"/>
      <c r="X1638" s="9">
        <v>10.35</v>
      </c>
      <c r="Y1638" s="9">
        <v>10.574999999999999</v>
      </c>
      <c r="Z1638" s="9"/>
      <c r="AA1638" s="9"/>
      <c r="AB1638" s="9"/>
      <c r="AC1638" s="9"/>
      <c r="AD1638" s="9"/>
      <c r="AE1638" s="9"/>
      <c r="AF1638" s="9"/>
    </row>
    <row r="1639" spans="1:32" x14ac:dyDescent="0.25">
      <c r="A1639" s="8">
        <f t="shared" si="49"/>
        <v>36880</v>
      </c>
      <c r="B1639" s="24">
        <f t="shared" si="46"/>
        <v>1635</v>
      </c>
      <c r="C1639" s="14" t="s">
        <v>198</v>
      </c>
      <c r="D1639" s="46">
        <v>36861</v>
      </c>
      <c r="E1639" s="9">
        <v>9.91</v>
      </c>
      <c r="F1639" s="9">
        <v>10</v>
      </c>
      <c r="G1639" s="9">
        <v>10.07</v>
      </c>
      <c r="H1639" s="9">
        <v>9.83</v>
      </c>
      <c r="I1639" s="9"/>
      <c r="J1639" s="9"/>
      <c r="K1639" s="9">
        <v>10.025</v>
      </c>
      <c r="L1639" s="9">
        <v>9.1150000000000002</v>
      </c>
      <c r="M1639" s="9">
        <v>9.0749999999999993</v>
      </c>
      <c r="N1639" s="9">
        <v>12.765000000000001</v>
      </c>
      <c r="O1639" s="9">
        <v>9.3920860687499985</v>
      </c>
      <c r="P1639" s="9"/>
      <c r="Q1639" s="9">
        <v>10.455</v>
      </c>
      <c r="R1639" s="9">
        <v>20.355</v>
      </c>
      <c r="S1639" s="9">
        <v>13.97</v>
      </c>
      <c r="T1639" s="9">
        <v>10.79</v>
      </c>
      <c r="U1639" s="9">
        <v>10.775</v>
      </c>
      <c r="V1639" s="9">
        <v>10.775</v>
      </c>
      <c r="W1639" s="9"/>
      <c r="X1639" s="9">
        <v>11.5</v>
      </c>
      <c r="Y1639" s="9">
        <v>11.59</v>
      </c>
      <c r="Z1639" s="9"/>
      <c r="AA1639" s="9"/>
      <c r="AB1639" s="9"/>
      <c r="AC1639" s="9"/>
      <c r="AD1639" s="9"/>
      <c r="AE1639" s="9"/>
      <c r="AF1639" s="9"/>
    </row>
    <row r="1640" spans="1:32" x14ac:dyDescent="0.25">
      <c r="A1640" s="8">
        <f t="shared" si="49"/>
        <v>36881</v>
      </c>
      <c r="B1640" s="24">
        <f t="shared" si="46"/>
        <v>1636</v>
      </c>
      <c r="C1640" s="14" t="s">
        <v>199</v>
      </c>
      <c r="D1640" s="46">
        <v>36861</v>
      </c>
      <c r="E1640" s="9">
        <v>10.48</v>
      </c>
      <c r="F1640" s="9">
        <v>10.94</v>
      </c>
      <c r="G1640" s="9">
        <v>10.805</v>
      </c>
      <c r="H1640" s="9">
        <v>10.46</v>
      </c>
      <c r="I1640" s="9"/>
      <c r="J1640" s="9"/>
      <c r="K1640" s="9">
        <v>11.06</v>
      </c>
      <c r="L1640" s="9">
        <v>9.99</v>
      </c>
      <c r="M1640" s="9">
        <v>9.8550000000000004</v>
      </c>
      <c r="N1640" s="9">
        <v>14.275</v>
      </c>
      <c r="O1640" s="9">
        <v>9.6814764195000009</v>
      </c>
      <c r="P1640" s="9"/>
      <c r="Q1640" s="9">
        <v>11.045</v>
      </c>
      <c r="R1640" s="9">
        <v>18.98</v>
      </c>
      <c r="S1640" s="9">
        <v>15.51</v>
      </c>
      <c r="T1640" s="9">
        <v>13.64</v>
      </c>
      <c r="U1640" s="9">
        <v>13.42</v>
      </c>
      <c r="V1640" s="9">
        <v>15.7</v>
      </c>
      <c r="W1640" s="9"/>
      <c r="X1640" s="9">
        <v>12.79</v>
      </c>
      <c r="Y1640" s="9">
        <v>13.31</v>
      </c>
      <c r="Z1640" s="9"/>
      <c r="AA1640" s="9"/>
      <c r="AB1640" s="9"/>
      <c r="AC1640" s="9"/>
      <c r="AD1640" s="9"/>
      <c r="AE1640" s="9"/>
      <c r="AF1640" s="9"/>
    </row>
    <row r="1641" spans="1:32" x14ac:dyDescent="0.25">
      <c r="A1641" s="8">
        <f t="shared" si="49"/>
        <v>36882</v>
      </c>
      <c r="B1641" s="24">
        <f t="shared" si="46"/>
        <v>1637</v>
      </c>
      <c r="C1641" s="14" t="s">
        <v>200</v>
      </c>
      <c r="D1641" s="46">
        <v>36861</v>
      </c>
      <c r="E1641" s="9">
        <v>10.494999999999999</v>
      </c>
      <c r="F1641" s="9">
        <v>10.555</v>
      </c>
      <c r="G1641" s="9">
        <v>10.574999999999999</v>
      </c>
      <c r="H1641" s="9">
        <v>10.315</v>
      </c>
      <c r="I1641" s="9"/>
      <c r="J1641" s="9"/>
      <c r="K1641" s="9">
        <v>10.775</v>
      </c>
      <c r="L1641" s="9">
        <v>8.67</v>
      </c>
      <c r="M1641" s="9">
        <v>8.8550000000000004</v>
      </c>
      <c r="N1641" s="9">
        <v>13.565</v>
      </c>
      <c r="O1641" s="9">
        <v>9.073324517999998</v>
      </c>
      <c r="P1641" s="9"/>
      <c r="Q1641" s="9">
        <v>10.87</v>
      </c>
      <c r="R1641" s="9">
        <v>18.024999999999999</v>
      </c>
      <c r="S1641" s="9">
        <v>14.98</v>
      </c>
      <c r="T1641" s="9">
        <v>11.91</v>
      </c>
      <c r="U1641" s="9">
        <v>11.335000000000001</v>
      </c>
      <c r="V1641" s="9">
        <v>13.885</v>
      </c>
      <c r="W1641" s="9"/>
      <c r="X1641" s="9">
        <v>14.465</v>
      </c>
      <c r="Y1641" s="9">
        <v>15.875</v>
      </c>
      <c r="Z1641" s="9"/>
      <c r="AA1641" s="9"/>
      <c r="AB1641" s="9"/>
      <c r="AC1641" s="9"/>
      <c r="AD1641" s="9"/>
      <c r="AE1641" s="9"/>
      <c r="AF1641" s="9"/>
    </row>
    <row r="1642" spans="1:32" x14ac:dyDescent="0.25">
      <c r="A1642" s="8">
        <f t="shared" si="49"/>
        <v>36883</v>
      </c>
      <c r="B1642" s="24">
        <f t="shared" si="46"/>
        <v>1638</v>
      </c>
      <c r="C1642" s="14" t="s">
        <v>201</v>
      </c>
      <c r="D1642" s="46">
        <v>36861</v>
      </c>
      <c r="E1642" s="9">
        <v>10.494999999999999</v>
      </c>
      <c r="F1642" s="9">
        <v>10.555</v>
      </c>
      <c r="G1642" s="9">
        <v>10.574999999999999</v>
      </c>
      <c r="H1642" s="9">
        <v>10.315</v>
      </c>
      <c r="I1642" s="9"/>
      <c r="J1642" s="9"/>
      <c r="K1642" s="9">
        <v>10.775</v>
      </c>
      <c r="L1642" s="9">
        <v>8.67</v>
      </c>
      <c r="M1642" s="9">
        <v>8.8550000000000004</v>
      </c>
      <c r="N1642" s="9">
        <v>13.565</v>
      </c>
      <c r="O1642" s="9">
        <v>9.073324517999998</v>
      </c>
      <c r="P1642" s="9"/>
      <c r="Q1642" s="9">
        <v>10.87</v>
      </c>
      <c r="R1642" s="9">
        <v>18.024999999999999</v>
      </c>
      <c r="S1642" s="9">
        <v>14.98</v>
      </c>
      <c r="T1642" s="9">
        <v>11.91</v>
      </c>
      <c r="U1642" s="9">
        <v>11.335000000000001</v>
      </c>
      <c r="V1642" s="9">
        <v>13.885</v>
      </c>
      <c r="W1642" s="9"/>
      <c r="X1642" s="9">
        <v>14.465</v>
      </c>
      <c r="Y1642" s="9">
        <v>15.875</v>
      </c>
      <c r="Z1642" s="9"/>
      <c r="AA1642" s="9"/>
      <c r="AB1642" s="9"/>
      <c r="AC1642" s="9"/>
      <c r="AD1642" s="9"/>
      <c r="AE1642" s="9"/>
      <c r="AF1642" s="9"/>
    </row>
    <row r="1643" spans="1:32" x14ac:dyDescent="0.25">
      <c r="A1643" s="8">
        <f t="shared" si="49"/>
        <v>36884</v>
      </c>
      <c r="B1643" s="24">
        <f t="shared" si="46"/>
        <v>1639</v>
      </c>
      <c r="C1643" s="14" t="s">
        <v>202</v>
      </c>
      <c r="D1643" s="46">
        <v>36861</v>
      </c>
      <c r="E1643" s="9">
        <v>10.494999999999999</v>
      </c>
      <c r="F1643" s="9">
        <v>10.555</v>
      </c>
      <c r="G1643" s="9">
        <v>10.574999999999999</v>
      </c>
      <c r="H1643" s="9">
        <v>10.315</v>
      </c>
      <c r="I1643" s="9"/>
      <c r="J1643" s="9"/>
      <c r="K1643" s="9">
        <v>10.775</v>
      </c>
      <c r="L1643" s="9">
        <v>8.67</v>
      </c>
      <c r="M1643" s="9">
        <v>8.8550000000000004</v>
      </c>
      <c r="N1643" s="9">
        <v>13.565</v>
      </c>
      <c r="O1643" s="9">
        <v>9.073324517999998</v>
      </c>
      <c r="P1643" s="9"/>
      <c r="Q1643" s="9">
        <v>10.87</v>
      </c>
      <c r="R1643" s="9">
        <v>18.024999999999999</v>
      </c>
      <c r="S1643" s="9">
        <v>14.98</v>
      </c>
      <c r="T1643" s="9">
        <v>11.91</v>
      </c>
      <c r="U1643" s="9">
        <v>11.335000000000001</v>
      </c>
      <c r="V1643" s="9">
        <v>13.885</v>
      </c>
      <c r="W1643" s="9"/>
      <c r="X1643" s="9">
        <v>14.465</v>
      </c>
      <c r="Y1643" s="9">
        <v>15.875</v>
      </c>
      <c r="Z1643" s="9"/>
      <c r="AA1643" s="9"/>
      <c r="AB1643" s="9"/>
      <c r="AC1643" s="9"/>
      <c r="AD1643" s="9"/>
      <c r="AE1643" s="9"/>
      <c r="AF1643" s="9"/>
    </row>
    <row r="1644" spans="1:32" x14ac:dyDescent="0.25">
      <c r="A1644" s="8">
        <f t="shared" si="49"/>
        <v>36885</v>
      </c>
      <c r="B1644" s="24">
        <f t="shared" si="46"/>
        <v>1640</v>
      </c>
      <c r="C1644" s="14" t="s">
        <v>196</v>
      </c>
      <c r="D1644" s="46">
        <v>36861</v>
      </c>
      <c r="E1644" s="9">
        <v>10.494999999999999</v>
      </c>
      <c r="F1644" s="9">
        <v>10.555</v>
      </c>
      <c r="G1644" s="9">
        <v>10.574999999999999</v>
      </c>
      <c r="H1644" s="9">
        <v>10.315</v>
      </c>
      <c r="I1644" s="9"/>
      <c r="J1644" s="9"/>
      <c r="K1644" s="9">
        <v>10.775</v>
      </c>
      <c r="L1644" s="9">
        <v>8.67</v>
      </c>
      <c r="M1644" s="9">
        <v>8.8550000000000004</v>
      </c>
      <c r="N1644" s="9">
        <v>13.565</v>
      </c>
      <c r="O1644" s="9">
        <v>9.073324517999998</v>
      </c>
      <c r="P1644" s="9"/>
      <c r="Q1644" s="9">
        <v>10.87</v>
      </c>
      <c r="R1644" s="9">
        <v>18.024999999999999</v>
      </c>
      <c r="S1644" s="9">
        <v>14.98</v>
      </c>
      <c r="T1644" s="9">
        <v>11.91</v>
      </c>
      <c r="U1644" s="9">
        <v>11.335000000000001</v>
      </c>
      <c r="V1644" s="9">
        <v>13.885</v>
      </c>
      <c r="W1644" s="9"/>
      <c r="X1644" s="9">
        <v>14.465</v>
      </c>
      <c r="Y1644" s="9">
        <v>15.875</v>
      </c>
      <c r="Z1644" s="9"/>
      <c r="AA1644" s="9"/>
      <c r="AB1644" s="9"/>
      <c r="AC1644" s="9"/>
      <c r="AD1644" s="9"/>
      <c r="AE1644" s="9"/>
      <c r="AF1644" s="9"/>
    </row>
    <row r="1645" spans="1:32" x14ac:dyDescent="0.25">
      <c r="A1645" s="8">
        <f t="shared" si="49"/>
        <v>36886</v>
      </c>
      <c r="B1645" s="24">
        <f t="shared" si="46"/>
        <v>1641</v>
      </c>
      <c r="C1645" s="14" t="s">
        <v>197</v>
      </c>
      <c r="D1645" s="46">
        <v>36861</v>
      </c>
      <c r="E1645" s="9">
        <v>10.119999999999999</v>
      </c>
      <c r="F1645" s="9">
        <v>10.4</v>
      </c>
      <c r="G1645" s="9">
        <v>10.535</v>
      </c>
      <c r="H1645" s="9">
        <v>10.265000000000001</v>
      </c>
      <c r="I1645" s="9"/>
      <c r="J1645" s="9"/>
      <c r="K1645" s="9">
        <v>10.28</v>
      </c>
      <c r="L1645" s="9">
        <v>8.43</v>
      </c>
      <c r="M1645" s="9">
        <v>8.9250000000000007</v>
      </c>
      <c r="N1645" s="9">
        <v>13.574999999999999</v>
      </c>
      <c r="O1645" s="9">
        <v>9.1358489874999993</v>
      </c>
      <c r="P1645" s="9"/>
      <c r="Q1645" s="9">
        <v>10.75</v>
      </c>
      <c r="R1645" s="9">
        <v>18.78</v>
      </c>
      <c r="S1645" s="9">
        <v>14.7</v>
      </c>
      <c r="T1645" s="9">
        <v>10.66</v>
      </c>
      <c r="U1645" s="9">
        <v>10.664999999999999</v>
      </c>
      <c r="V1645" s="9">
        <v>11.035</v>
      </c>
      <c r="W1645" s="9"/>
      <c r="X1645" s="9">
        <v>12.96</v>
      </c>
      <c r="Y1645" s="9">
        <v>16.29</v>
      </c>
      <c r="Z1645" s="9"/>
      <c r="AA1645" s="9"/>
      <c r="AB1645" s="9"/>
      <c r="AC1645" s="9"/>
      <c r="AD1645" s="9"/>
      <c r="AE1645" s="9"/>
      <c r="AF1645" s="9"/>
    </row>
    <row r="1646" spans="1:32" x14ac:dyDescent="0.25">
      <c r="A1646" s="8">
        <f t="shared" si="49"/>
        <v>36887</v>
      </c>
      <c r="B1646" s="24">
        <f t="shared" si="46"/>
        <v>1642</v>
      </c>
      <c r="C1646" s="14" t="s">
        <v>198</v>
      </c>
      <c r="D1646" s="46">
        <v>36861</v>
      </c>
      <c r="E1646" s="9">
        <v>9.5950000000000006</v>
      </c>
      <c r="F1646" s="9">
        <v>9.6050000000000004</v>
      </c>
      <c r="G1646" s="9">
        <v>9.7050000000000001</v>
      </c>
      <c r="H1646" s="9">
        <v>9.5399999999999991</v>
      </c>
      <c r="I1646" s="9"/>
      <c r="J1646" s="9"/>
      <c r="K1646" s="9">
        <v>9.6300000000000008</v>
      </c>
      <c r="L1646" s="9">
        <v>8.7650000000000006</v>
      </c>
      <c r="M1646" s="9">
        <v>8.7200000000000006</v>
      </c>
      <c r="N1646" s="9">
        <v>11.49</v>
      </c>
      <c r="O1646" s="9">
        <v>9.1358489874999993</v>
      </c>
      <c r="P1646" s="9"/>
      <c r="Q1646" s="9">
        <v>9.93</v>
      </c>
      <c r="R1646" s="9">
        <v>16.635000000000002</v>
      </c>
      <c r="S1646" s="9">
        <v>14.225</v>
      </c>
      <c r="T1646" s="9">
        <v>9.92</v>
      </c>
      <c r="U1646" s="9">
        <v>9.9450000000000003</v>
      </c>
      <c r="V1646" s="9">
        <v>10.025</v>
      </c>
      <c r="W1646" s="9"/>
      <c r="X1646" s="9">
        <v>12.57</v>
      </c>
      <c r="Y1646" s="9">
        <v>22.184999999999999</v>
      </c>
      <c r="Z1646" s="9"/>
      <c r="AA1646" s="9"/>
      <c r="AB1646" s="9"/>
      <c r="AC1646" s="9"/>
      <c r="AD1646" s="9"/>
      <c r="AE1646" s="9"/>
      <c r="AF1646" s="9"/>
    </row>
    <row r="1647" spans="1:32" x14ac:dyDescent="0.25">
      <c r="A1647" s="8">
        <f t="shared" si="49"/>
        <v>36888</v>
      </c>
      <c r="B1647" s="24">
        <f t="shared" si="46"/>
        <v>1643</v>
      </c>
      <c r="C1647" s="14" t="s">
        <v>199</v>
      </c>
      <c r="D1647" s="46">
        <v>36861</v>
      </c>
      <c r="E1647" s="9">
        <v>9.23</v>
      </c>
      <c r="F1647" s="9">
        <v>9.125</v>
      </c>
      <c r="G1647" s="9">
        <v>9.2349999999999994</v>
      </c>
      <c r="H1647" s="9">
        <v>9.2249999999999996</v>
      </c>
      <c r="I1647" s="9"/>
      <c r="J1647" s="9"/>
      <c r="K1647" s="9">
        <v>9.2799999999999994</v>
      </c>
      <c r="L1647" s="9">
        <v>8.4049999999999994</v>
      </c>
      <c r="M1647" s="9">
        <v>8.3849999999999998</v>
      </c>
      <c r="N1647" s="9">
        <v>10.445</v>
      </c>
      <c r="O1647" s="9">
        <v>8.892600486000001</v>
      </c>
      <c r="P1647" s="9"/>
      <c r="Q1647" s="9">
        <v>9.43</v>
      </c>
      <c r="R1647" s="9">
        <v>14.44</v>
      </c>
      <c r="S1647" s="9">
        <v>13.16</v>
      </c>
      <c r="T1647" s="9">
        <v>9.6</v>
      </c>
      <c r="U1647" s="9">
        <v>9.5749999999999993</v>
      </c>
      <c r="V1647" s="9">
        <v>9.8149999999999995</v>
      </c>
      <c r="W1647" s="9"/>
      <c r="X1647" s="9">
        <v>12.445</v>
      </c>
      <c r="Y1647" s="9">
        <v>21.56</v>
      </c>
      <c r="Z1647" s="9"/>
      <c r="AA1647" s="9"/>
      <c r="AB1647" s="9"/>
      <c r="AC1647" s="9"/>
      <c r="AD1647" s="9"/>
      <c r="AE1647" s="9"/>
      <c r="AF1647" s="9"/>
    </row>
    <row r="1648" spans="1:32" x14ac:dyDescent="0.25">
      <c r="A1648" s="8">
        <f t="shared" si="49"/>
        <v>36889</v>
      </c>
      <c r="B1648" s="24">
        <f t="shared" si="46"/>
        <v>1644</v>
      </c>
      <c r="C1648" s="14" t="s">
        <v>200</v>
      </c>
      <c r="D1648" s="46">
        <v>36861</v>
      </c>
      <c r="E1648" s="9">
        <v>10.53</v>
      </c>
      <c r="F1648" s="9">
        <v>10.085000000000001</v>
      </c>
      <c r="G1648" s="9">
        <v>10.355</v>
      </c>
      <c r="H1648" s="9">
        <v>10.395</v>
      </c>
      <c r="I1648" s="9">
        <v>10.685</v>
      </c>
      <c r="J1648" s="9">
        <v>10.62</v>
      </c>
      <c r="K1648" s="9">
        <v>10.39</v>
      </c>
      <c r="L1648" s="9">
        <v>9.1649999999999991</v>
      </c>
      <c r="M1648" s="9">
        <v>8.9849999999999994</v>
      </c>
      <c r="N1648" s="9">
        <v>10.955</v>
      </c>
      <c r="O1648" s="9">
        <v>9.4243060852499987</v>
      </c>
      <c r="P1648" s="9">
        <v>12.01</v>
      </c>
      <c r="Q1648" s="9">
        <v>10.97</v>
      </c>
      <c r="R1648" s="9">
        <v>14.33</v>
      </c>
      <c r="S1648" s="9">
        <v>12.865</v>
      </c>
      <c r="T1648" s="9">
        <v>10.765000000000001</v>
      </c>
      <c r="U1648" s="9">
        <v>10.695</v>
      </c>
      <c r="V1648" s="9">
        <v>10.67</v>
      </c>
      <c r="W1648" s="9">
        <v>13.275</v>
      </c>
      <c r="X1648" s="9">
        <v>15.31</v>
      </c>
      <c r="Y1648" s="9">
        <v>39.020000000000003</v>
      </c>
      <c r="Z1648" s="9"/>
      <c r="AA1648" s="9"/>
      <c r="AB1648" s="9"/>
      <c r="AC1648" s="9"/>
      <c r="AD1648" s="9"/>
      <c r="AE1648" s="9"/>
      <c r="AF1648" s="9"/>
    </row>
    <row r="1649" spans="1:32" x14ac:dyDescent="0.25">
      <c r="A1649" s="8">
        <f t="shared" si="49"/>
        <v>36890</v>
      </c>
      <c r="B1649" s="24">
        <f t="shared" si="46"/>
        <v>1645</v>
      </c>
      <c r="C1649" s="14" t="s">
        <v>201</v>
      </c>
      <c r="D1649" s="46">
        <v>36861</v>
      </c>
      <c r="E1649" s="9">
        <v>10.53</v>
      </c>
      <c r="F1649" s="9">
        <v>10.085000000000001</v>
      </c>
      <c r="G1649" s="9">
        <v>10.355</v>
      </c>
      <c r="H1649" s="9">
        <v>10.395</v>
      </c>
      <c r="I1649" s="9">
        <v>10.685</v>
      </c>
      <c r="J1649" s="9">
        <v>10.62</v>
      </c>
      <c r="K1649" s="9">
        <v>10.39</v>
      </c>
      <c r="L1649" s="9">
        <v>9.1649999999999991</v>
      </c>
      <c r="M1649" s="9">
        <v>8.9849999999999994</v>
      </c>
      <c r="N1649" s="9">
        <v>10.955</v>
      </c>
      <c r="O1649" s="9">
        <v>9.4243060852499987</v>
      </c>
      <c r="P1649" s="9">
        <v>12.01</v>
      </c>
      <c r="Q1649" s="9">
        <v>10.97</v>
      </c>
      <c r="R1649" s="9">
        <v>14.33</v>
      </c>
      <c r="S1649" s="9">
        <v>12.865</v>
      </c>
      <c r="T1649" s="9">
        <v>10.765000000000001</v>
      </c>
      <c r="U1649" s="9">
        <v>10.695</v>
      </c>
      <c r="V1649" s="9">
        <v>10.67</v>
      </c>
      <c r="W1649" s="9">
        <v>13.275</v>
      </c>
      <c r="X1649" s="9">
        <v>15.31</v>
      </c>
      <c r="Y1649" s="9">
        <v>39.020000000000003</v>
      </c>
      <c r="Z1649" s="9"/>
      <c r="AA1649" s="9"/>
      <c r="AB1649" s="9"/>
      <c r="AC1649" s="9"/>
      <c r="AD1649" s="9"/>
      <c r="AE1649" s="9"/>
      <c r="AF1649" s="9"/>
    </row>
    <row r="1650" spans="1:32" x14ac:dyDescent="0.25">
      <c r="A1650" s="8">
        <f t="shared" si="49"/>
        <v>36891</v>
      </c>
      <c r="B1650" s="24">
        <f t="shared" si="46"/>
        <v>1646</v>
      </c>
      <c r="C1650" s="14" t="s">
        <v>202</v>
      </c>
      <c r="D1650" s="46">
        <v>36861</v>
      </c>
      <c r="E1650" s="9">
        <v>10.53</v>
      </c>
      <c r="F1650" s="9">
        <v>10.085000000000001</v>
      </c>
      <c r="G1650" s="9">
        <v>10.355</v>
      </c>
      <c r="H1650" s="9">
        <v>10.395</v>
      </c>
      <c r="I1650" s="9">
        <v>10.685</v>
      </c>
      <c r="J1650" s="9">
        <v>10.62</v>
      </c>
      <c r="K1650" s="9">
        <v>10.39</v>
      </c>
      <c r="L1650" s="9">
        <v>9.1649999999999991</v>
      </c>
      <c r="M1650" s="9">
        <v>8.9849999999999994</v>
      </c>
      <c r="N1650" s="9">
        <v>10.955</v>
      </c>
      <c r="O1650" s="9">
        <v>9.4243060852499987</v>
      </c>
      <c r="P1650" s="9">
        <v>12.01</v>
      </c>
      <c r="Q1650" s="9">
        <v>10.97</v>
      </c>
      <c r="R1650" s="9">
        <v>14.33</v>
      </c>
      <c r="S1650" s="9">
        <v>12.865</v>
      </c>
      <c r="T1650" s="9">
        <v>10.765000000000001</v>
      </c>
      <c r="U1650" s="9">
        <v>10.695</v>
      </c>
      <c r="V1650" s="9">
        <v>10.67</v>
      </c>
      <c r="W1650" s="9">
        <v>13.275</v>
      </c>
      <c r="X1650" s="9">
        <v>15.31</v>
      </c>
      <c r="Y1650" s="9">
        <v>39.020000000000003</v>
      </c>
      <c r="Z1650" s="9"/>
      <c r="AA1650" s="9"/>
      <c r="AB1650" s="9"/>
      <c r="AC1650" s="9"/>
      <c r="AD1650" s="9"/>
      <c r="AE1650" s="9"/>
      <c r="AF1650" s="9"/>
    </row>
    <row r="1651" spans="1:32" x14ac:dyDescent="0.25">
      <c r="A1651" s="8">
        <f t="shared" si="49"/>
        <v>36892</v>
      </c>
      <c r="B1651" s="24">
        <f t="shared" si="46"/>
        <v>1647</v>
      </c>
      <c r="C1651" s="14" t="s">
        <v>196</v>
      </c>
      <c r="D1651" s="46">
        <v>36892</v>
      </c>
      <c r="E1651" s="9">
        <v>10.53</v>
      </c>
      <c r="F1651" s="9">
        <v>10.085000000000001</v>
      </c>
      <c r="G1651" s="9">
        <v>10.355</v>
      </c>
      <c r="H1651" s="9">
        <v>10.395</v>
      </c>
      <c r="I1651" s="9">
        <v>10.685</v>
      </c>
      <c r="J1651" s="9">
        <v>10.62</v>
      </c>
      <c r="K1651" s="9">
        <v>10.39</v>
      </c>
      <c r="L1651" s="9">
        <v>9.1649999999999991</v>
      </c>
      <c r="M1651" s="9">
        <v>8.9849999999999994</v>
      </c>
      <c r="N1651" s="9">
        <v>10.955</v>
      </c>
      <c r="O1651" s="9">
        <v>9.4243060852499987</v>
      </c>
      <c r="P1651" s="9">
        <v>12.01</v>
      </c>
      <c r="Q1651" s="9">
        <v>10.97</v>
      </c>
      <c r="R1651" s="9">
        <v>14.33</v>
      </c>
      <c r="S1651" s="9">
        <v>12.865</v>
      </c>
      <c r="T1651" s="9">
        <v>10.765000000000001</v>
      </c>
      <c r="U1651" s="9">
        <v>10.695</v>
      </c>
      <c r="V1651" s="9">
        <v>10.67</v>
      </c>
      <c r="W1651" s="9">
        <v>13.275</v>
      </c>
      <c r="X1651" s="9">
        <v>15.31</v>
      </c>
      <c r="Y1651" s="9">
        <v>39.020000000000003</v>
      </c>
      <c r="Z1651" s="9"/>
      <c r="AA1651" s="9"/>
      <c r="AB1651" s="9"/>
      <c r="AC1651" s="9"/>
      <c r="AD1651" s="9"/>
      <c r="AE1651" s="9"/>
      <c r="AF1651" s="9"/>
    </row>
    <row r="1652" spans="1:32" x14ac:dyDescent="0.25">
      <c r="A1652" s="8">
        <f t="shared" si="49"/>
        <v>36893</v>
      </c>
      <c r="B1652" s="24">
        <f t="shared" si="46"/>
        <v>1648</v>
      </c>
      <c r="C1652" s="14" t="s">
        <v>197</v>
      </c>
      <c r="D1652" s="46">
        <v>36892</v>
      </c>
      <c r="E1652" s="9">
        <v>9.76</v>
      </c>
      <c r="F1652" s="9">
        <v>9.2449999999999992</v>
      </c>
      <c r="G1652" s="9">
        <v>9.5749999999999993</v>
      </c>
      <c r="H1652" s="9">
        <v>9.8949999999999996</v>
      </c>
      <c r="I1652" s="9">
        <v>9.68</v>
      </c>
      <c r="J1652" s="9">
        <v>9.8699999999999992</v>
      </c>
      <c r="K1652" s="9">
        <v>9.0050000000000008</v>
      </c>
      <c r="L1652" s="9">
        <v>8.56</v>
      </c>
      <c r="M1652" s="9">
        <v>8.31</v>
      </c>
      <c r="N1652" s="9">
        <v>8.4499999999999993</v>
      </c>
      <c r="O1652" s="9">
        <v>8.4959308250000003</v>
      </c>
      <c r="P1652" s="9">
        <v>10.305</v>
      </c>
      <c r="Q1652" s="9">
        <v>9.8949999999999996</v>
      </c>
      <c r="R1652" s="9">
        <v>12.44</v>
      </c>
      <c r="S1652" s="9">
        <v>10.385</v>
      </c>
      <c r="T1652" s="9">
        <v>9.25</v>
      </c>
      <c r="U1652" s="9">
        <v>9.1999999999999993</v>
      </c>
      <c r="V1652" s="9">
        <v>9.2050000000000001</v>
      </c>
      <c r="W1652" s="9">
        <v>10.82</v>
      </c>
      <c r="X1652" s="9">
        <v>12.49</v>
      </c>
      <c r="Y1652" s="9">
        <v>18.96</v>
      </c>
      <c r="Z1652" s="9">
        <v>86.53</v>
      </c>
      <c r="AA1652" s="9">
        <v>67.66</v>
      </c>
      <c r="AB1652" s="9">
        <v>63.89</v>
      </c>
      <c r="AC1652" s="9">
        <v>181.5</v>
      </c>
      <c r="AD1652" s="9">
        <v>178.38</v>
      </c>
      <c r="AE1652" s="9">
        <v>142.34</v>
      </c>
      <c r="AF1652" s="9">
        <v>289.89999999999998</v>
      </c>
    </row>
    <row r="1653" spans="1:32" x14ac:dyDescent="0.25">
      <c r="A1653" s="8">
        <f t="shared" si="49"/>
        <v>36894</v>
      </c>
      <c r="B1653" s="24">
        <f t="shared" si="46"/>
        <v>1649</v>
      </c>
      <c r="C1653" s="14" t="s">
        <v>198</v>
      </c>
      <c r="D1653" s="46">
        <v>36892</v>
      </c>
      <c r="E1653" s="9">
        <v>9.6649999999999991</v>
      </c>
      <c r="F1653" s="9">
        <v>9.1750000000000007</v>
      </c>
      <c r="G1653" s="9">
        <v>9.4499999999999993</v>
      </c>
      <c r="H1653" s="9">
        <v>9.8949999999999996</v>
      </c>
      <c r="I1653" s="9">
        <v>9.83</v>
      </c>
      <c r="J1653" s="9">
        <v>9.74</v>
      </c>
      <c r="K1653" s="9">
        <v>9.1050000000000004</v>
      </c>
      <c r="L1653" s="9">
        <v>8.98</v>
      </c>
      <c r="M1653" s="9">
        <v>8.7200000000000006</v>
      </c>
      <c r="N1653" s="9">
        <v>8.4749999999999996</v>
      </c>
      <c r="O1653" s="9">
        <v>7.8340119562499995</v>
      </c>
      <c r="P1653" s="9">
        <v>10.035</v>
      </c>
      <c r="Q1653" s="9">
        <v>9.8450000000000006</v>
      </c>
      <c r="R1653" s="9">
        <v>11.74</v>
      </c>
      <c r="S1653" s="9">
        <v>9.4700000000000006</v>
      </c>
      <c r="T1653" s="9">
        <v>9.2149999999999999</v>
      </c>
      <c r="U1653" s="9">
        <v>9.1549999999999994</v>
      </c>
      <c r="V1653" s="9">
        <v>9.24</v>
      </c>
      <c r="W1653" s="9">
        <v>10.24</v>
      </c>
      <c r="X1653" s="9">
        <v>11.4</v>
      </c>
      <c r="Y1653" s="9">
        <v>12.55</v>
      </c>
      <c r="Z1653" s="9">
        <v>95.95</v>
      </c>
      <c r="AA1653" s="9">
        <v>67.930000000000007</v>
      </c>
      <c r="AB1653" s="9">
        <v>61.91</v>
      </c>
      <c r="AC1653" s="9">
        <v>155.69</v>
      </c>
      <c r="AD1653" s="9">
        <v>151.13</v>
      </c>
      <c r="AE1653" s="9">
        <v>140.83000000000001</v>
      </c>
      <c r="AF1653" s="9">
        <v>312.91000000000003</v>
      </c>
    </row>
    <row r="1654" spans="1:32" x14ac:dyDescent="0.25">
      <c r="A1654" s="8">
        <f t="shared" ref="A1654:A1660" si="50">A1653+1</f>
        <v>36895</v>
      </c>
      <c r="B1654" s="24">
        <f t="shared" si="46"/>
        <v>1650</v>
      </c>
      <c r="C1654" s="14" t="s">
        <v>199</v>
      </c>
      <c r="D1654" s="46">
        <v>36892</v>
      </c>
      <c r="E1654" s="9">
        <v>9.4049999999999994</v>
      </c>
      <c r="F1654" s="9">
        <v>9.0500000000000007</v>
      </c>
      <c r="G1654" s="9">
        <v>9.2050000000000001</v>
      </c>
      <c r="H1654" s="9">
        <v>9.5350000000000001</v>
      </c>
      <c r="I1654" s="9">
        <v>9.5250000000000004</v>
      </c>
      <c r="J1654" s="9">
        <v>9.4949999999999992</v>
      </c>
      <c r="K1654" s="9">
        <v>9.0150000000000006</v>
      </c>
      <c r="L1654" s="9">
        <v>8.9550000000000001</v>
      </c>
      <c r="M1654" s="9">
        <v>8.67</v>
      </c>
      <c r="N1654" s="9">
        <v>8.4</v>
      </c>
      <c r="O1654" s="9">
        <v>7.8922116115000005</v>
      </c>
      <c r="P1654" s="9">
        <v>9.85</v>
      </c>
      <c r="Q1654" s="9">
        <v>9.8000000000000007</v>
      </c>
      <c r="R1654" s="9">
        <v>11.38</v>
      </c>
      <c r="S1654" s="9">
        <v>9.5350000000000001</v>
      </c>
      <c r="T1654" s="9">
        <v>9.1</v>
      </c>
      <c r="U1654" s="9">
        <v>9.0399999999999991</v>
      </c>
      <c r="V1654" s="9">
        <v>9.17</v>
      </c>
      <c r="W1654" s="9">
        <v>9.9600000000000009</v>
      </c>
      <c r="X1654" s="9">
        <v>10.505000000000001</v>
      </c>
      <c r="Y1654" s="9">
        <v>11.355</v>
      </c>
      <c r="Z1654" s="9">
        <v>78.89</v>
      </c>
      <c r="AA1654" s="9">
        <v>58.56</v>
      </c>
      <c r="AB1654" s="9">
        <v>58.85</v>
      </c>
      <c r="AC1654" s="9">
        <v>146.07</v>
      </c>
      <c r="AD1654" s="9">
        <v>145.62</v>
      </c>
      <c r="AE1654" s="9">
        <v>120.65</v>
      </c>
      <c r="AF1654" s="9">
        <v>306.02999999999997</v>
      </c>
    </row>
    <row r="1655" spans="1:32" x14ac:dyDescent="0.25">
      <c r="A1655" s="8">
        <f t="shared" si="50"/>
        <v>36896</v>
      </c>
      <c r="B1655" s="24">
        <f t="shared" si="46"/>
        <v>1651</v>
      </c>
      <c r="C1655" s="14" t="s">
        <v>200</v>
      </c>
      <c r="D1655" s="46">
        <v>36892</v>
      </c>
      <c r="E1655" s="9">
        <v>9.8249999999999993</v>
      </c>
      <c r="F1655" s="9">
        <v>9.17</v>
      </c>
      <c r="G1655" s="9">
        <v>9.2550000000000008</v>
      </c>
      <c r="H1655" s="9">
        <v>9.61</v>
      </c>
      <c r="I1655" s="9">
        <v>9.91</v>
      </c>
      <c r="J1655" s="9">
        <v>9.8849999999999998</v>
      </c>
      <c r="K1655" s="9">
        <v>9.2750000000000004</v>
      </c>
      <c r="L1655" s="9">
        <v>8.9250000000000007</v>
      </c>
      <c r="M1655" s="9">
        <v>8.8450000000000006</v>
      </c>
      <c r="N1655" s="9">
        <v>8.7949999999999999</v>
      </c>
      <c r="O1655" s="9">
        <v>8.4874930405000004</v>
      </c>
      <c r="P1655" s="9">
        <v>10.27</v>
      </c>
      <c r="Q1655" s="9">
        <v>10.225</v>
      </c>
      <c r="R1655" s="9">
        <v>10.6</v>
      </c>
      <c r="S1655" s="9">
        <v>9.59</v>
      </c>
      <c r="T1655" s="9">
        <v>9.51</v>
      </c>
      <c r="U1655" s="9">
        <v>9.4600000000000009</v>
      </c>
      <c r="V1655" s="9">
        <v>9.6999999999999993</v>
      </c>
      <c r="W1655" s="9">
        <v>10.095000000000001</v>
      </c>
      <c r="X1655" s="9">
        <v>10.815</v>
      </c>
      <c r="Y1655" s="9">
        <v>10.984999999999999</v>
      </c>
      <c r="Z1655" s="9">
        <v>71.73</v>
      </c>
      <c r="AA1655" s="9">
        <v>69.11</v>
      </c>
      <c r="AB1655" s="9">
        <v>63.21</v>
      </c>
      <c r="AC1655" s="9">
        <v>156.81</v>
      </c>
      <c r="AD1655" s="9">
        <v>147.19999999999999</v>
      </c>
      <c r="AE1655" s="9">
        <v>128.94999999999999</v>
      </c>
      <c r="AF1655" s="9">
        <v>241.17</v>
      </c>
    </row>
    <row r="1656" spans="1:32" x14ac:dyDescent="0.25">
      <c r="A1656" s="8">
        <f t="shared" si="50"/>
        <v>36897</v>
      </c>
      <c r="B1656" s="24">
        <f t="shared" si="46"/>
        <v>1652</v>
      </c>
      <c r="C1656" s="14" t="s">
        <v>201</v>
      </c>
      <c r="D1656" s="46">
        <v>36892</v>
      </c>
      <c r="E1656" s="9">
        <v>9.8249999999999993</v>
      </c>
      <c r="F1656" s="9">
        <v>9.17</v>
      </c>
      <c r="G1656" s="9">
        <v>9.2550000000000008</v>
      </c>
      <c r="H1656" s="9">
        <v>9.61</v>
      </c>
      <c r="I1656" s="9">
        <v>9.91</v>
      </c>
      <c r="J1656" s="9">
        <v>9.8849999999999998</v>
      </c>
      <c r="K1656" s="9">
        <v>9.2750000000000004</v>
      </c>
      <c r="L1656" s="9">
        <v>8.9250000000000007</v>
      </c>
      <c r="M1656" s="9">
        <v>8.8450000000000006</v>
      </c>
      <c r="N1656" s="9">
        <v>8.7949999999999999</v>
      </c>
      <c r="O1656" s="9">
        <v>8.4874930405000004</v>
      </c>
      <c r="P1656" s="9">
        <v>10.27</v>
      </c>
      <c r="Q1656" s="9">
        <v>10.225</v>
      </c>
      <c r="R1656" s="9">
        <v>10.6</v>
      </c>
      <c r="S1656" s="9">
        <v>9.59</v>
      </c>
      <c r="T1656" s="9">
        <v>9.51</v>
      </c>
      <c r="U1656" s="9">
        <v>9.4600000000000009</v>
      </c>
      <c r="V1656" s="9">
        <v>9.6999999999999993</v>
      </c>
      <c r="W1656" s="9">
        <v>10.095000000000001</v>
      </c>
      <c r="X1656" s="9">
        <v>10.815</v>
      </c>
      <c r="Y1656" s="9">
        <v>10.984999999999999</v>
      </c>
      <c r="Z1656" s="9">
        <v>71.73</v>
      </c>
      <c r="AA1656" s="9">
        <v>69.11</v>
      </c>
      <c r="AB1656" s="9">
        <v>63.21</v>
      </c>
      <c r="AC1656" s="9">
        <v>156.81</v>
      </c>
      <c r="AD1656" s="9">
        <v>147.19999999999999</v>
      </c>
      <c r="AE1656" s="9">
        <v>128.94999999999999</v>
      </c>
      <c r="AF1656" s="9">
        <v>331.27</v>
      </c>
    </row>
    <row r="1657" spans="1:32" x14ac:dyDescent="0.25">
      <c r="A1657" s="8">
        <f t="shared" si="50"/>
        <v>36898</v>
      </c>
      <c r="B1657" s="24">
        <f t="shared" si="46"/>
        <v>1653</v>
      </c>
      <c r="C1657" s="14" t="s">
        <v>202</v>
      </c>
      <c r="D1657" s="46">
        <v>36892</v>
      </c>
      <c r="E1657" s="9">
        <v>9.8249999999999993</v>
      </c>
      <c r="F1657" s="9">
        <v>9.17</v>
      </c>
      <c r="G1657" s="9">
        <v>9.2550000000000008</v>
      </c>
      <c r="H1657" s="9">
        <v>9.61</v>
      </c>
      <c r="I1657" s="9">
        <v>9.91</v>
      </c>
      <c r="J1657" s="9">
        <v>9.8849999999999998</v>
      </c>
      <c r="K1657" s="9">
        <v>9.2750000000000004</v>
      </c>
      <c r="L1657" s="9">
        <v>8.9250000000000007</v>
      </c>
      <c r="M1657" s="9">
        <v>8.8450000000000006</v>
      </c>
      <c r="N1657" s="9">
        <v>8.7949999999999999</v>
      </c>
      <c r="O1657" s="9">
        <v>8.4874930405000004</v>
      </c>
      <c r="P1657" s="9">
        <v>10.27</v>
      </c>
      <c r="Q1657" s="9">
        <v>10.225</v>
      </c>
      <c r="R1657" s="9">
        <v>10.6</v>
      </c>
      <c r="S1657" s="9">
        <v>9.59</v>
      </c>
      <c r="T1657" s="9">
        <v>9.51</v>
      </c>
      <c r="U1657" s="9">
        <v>9.4600000000000009</v>
      </c>
      <c r="V1657" s="9">
        <v>9.6999999999999993</v>
      </c>
      <c r="W1657" s="9">
        <v>10.095000000000001</v>
      </c>
      <c r="X1657" s="9">
        <v>10.815</v>
      </c>
      <c r="Y1657" s="9">
        <v>10.984999999999999</v>
      </c>
      <c r="Z1657" s="9">
        <v>71.73</v>
      </c>
      <c r="AA1657" s="9">
        <v>69.11</v>
      </c>
      <c r="AB1657" s="9">
        <v>63.21</v>
      </c>
      <c r="AC1657" s="9">
        <v>156.81</v>
      </c>
      <c r="AD1657" s="9">
        <v>147.19999999999999</v>
      </c>
      <c r="AE1657" s="9">
        <v>128.94999999999999</v>
      </c>
      <c r="AF1657" s="9">
        <v>320.48469999999998</v>
      </c>
    </row>
    <row r="1658" spans="1:32" x14ac:dyDescent="0.25">
      <c r="A1658" s="8">
        <f t="shared" si="50"/>
        <v>36899</v>
      </c>
      <c r="B1658" s="24">
        <f t="shared" si="46"/>
        <v>1654</v>
      </c>
      <c r="C1658" s="14" t="s">
        <v>196</v>
      </c>
      <c r="D1658" s="46">
        <v>36892</v>
      </c>
      <c r="E1658" s="9">
        <v>10.34</v>
      </c>
      <c r="F1658" s="9">
        <v>9.66</v>
      </c>
      <c r="G1658" s="9">
        <v>9.8249999999999993</v>
      </c>
      <c r="H1658" s="9">
        <v>10.105</v>
      </c>
      <c r="I1658" s="9">
        <v>10.4</v>
      </c>
      <c r="J1658" s="9">
        <v>10.365</v>
      </c>
      <c r="K1658" s="9">
        <v>9.875</v>
      </c>
      <c r="L1658" s="9">
        <v>9.66</v>
      </c>
      <c r="M1658" s="9">
        <v>9.5</v>
      </c>
      <c r="N1658" s="9">
        <v>9.3000000000000007</v>
      </c>
      <c r="O1658" s="9">
        <v>8.9975086309999988</v>
      </c>
      <c r="P1658" s="9">
        <v>10.93</v>
      </c>
      <c r="Q1658" s="9">
        <v>10.63</v>
      </c>
      <c r="R1658" s="9">
        <v>10.97</v>
      </c>
      <c r="S1658" s="9">
        <v>10.47</v>
      </c>
      <c r="T1658" s="9">
        <v>10.130000000000001</v>
      </c>
      <c r="U1658" s="9">
        <v>10.08</v>
      </c>
      <c r="V1658" s="9">
        <v>10.31</v>
      </c>
      <c r="W1658" s="9">
        <v>10.58</v>
      </c>
      <c r="X1658" s="9">
        <v>11.535</v>
      </c>
      <c r="Y1658" s="9">
        <v>12.175000000000001</v>
      </c>
      <c r="Z1658" s="9">
        <v>57.66</v>
      </c>
      <c r="AA1658" s="9">
        <v>54.8</v>
      </c>
      <c r="AB1658" s="9">
        <v>57.32</v>
      </c>
      <c r="AC1658" s="9">
        <v>175</v>
      </c>
      <c r="AD1658" s="9">
        <v>155</v>
      </c>
      <c r="AE1658" s="9">
        <v>135.5</v>
      </c>
      <c r="AF1658" s="9">
        <v>331.27</v>
      </c>
    </row>
    <row r="1659" spans="1:32" x14ac:dyDescent="0.25">
      <c r="A1659" s="8">
        <f t="shared" si="50"/>
        <v>36900</v>
      </c>
      <c r="B1659" s="24">
        <f t="shared" si="46"/>
        <v>1655</v>
      </c>
      <c r="C1659" s="14" t="s">
        <v>197</v>
      </c>
      <c r="D1659" s="46">
        <v>36892</v>
      </c>
      <c r="E1659" s="9">
        <v>9.9450000000000003</v>
      </c>
      <c r="F1659" s="9">
        <v>9.23</v>
      </c>
      <c r="G1659" s="9">
        <v>9.4849999999999994</v>
      </c>
      <c r="H1659" s="9">
        <v>9.77</v>
      </c>
      <c r="I1659" s="9">
        <v>9.9849999999999994</v>
      </c>
      <c r="J1659" s="9">
        <v>9.9649999999999999</v>
      </c>
      <c r="K1659" s="9">
        <v>9.5649999999999995</v>
      </c>
      <c r="L1659" s="9">
        <v>9.08</v>
      </c>
      <c r="M1659" s="9">
        <v>8.9350000000000005</v>
      </c>
      <c r="N1659" s="9">
        <v>9.0500000000000007</v>
      </c>
      <c r="O1659" s="9">
        <v>9.0717616937499983</v>
      </c>
      <c r="P1659" s="9">
        <v>10.525</v>
      </c>
      <c r="Q1659" s="9">
        <v>10.33</v>
      </c>
      <c r="R1659" s="9">
        <v>9.9949999999999992</v>
      </c>
      <c r="S1659" s="9">
        <v>9.6449999999999996</v>
      </c>
      <c r="T1659" s="9">
        <v>9.7550000000000008</v>
      </c>
      <c r="U1659" s="9">
        <v>9.74</v>
      </c>
      <c r="V1659" s="9">
        <v>10.07</v>
      </c>
      <c r="W1659" s="9">
        <v>9.8249999999999993</v>
      </c>
      <c r="X1659" s="9">
        <v>10.83</v>
      </c>
      <c r="Y1659" s="9">
        <v>11.57</v>
      </c>
      <c r="Z1659" s="9">
        <v>58.18</v>
      </c>
      <c r="AA1659" s="9">
        <v>50.98</v>
      </c>
      <c r="AB1659" s="9">
        <v>56.68</v>
      </c>
      <c r="AC1659" s="9">
        <v>170</v>
      </c>
      <c r="AD1659" s="9">
        <v>158.72999999999999</v>
      </c>
      <c r="AE1659" s="9">
        <v>143</v>
      </c>
      <c r="AF1659" s="9">
        <v>318.77</v>
      </c>
    </row>
    <row r="1660" spans="1:32" x14ac:dyDescent="0.25">
      <c r="A1660" s="8">
        <f t="shared" si="50"/>
        <v>36901</v>
      </c>
      <c r="B1660" s="24">
        <f t="shared" si="46"/>
        <v>1656</v>
      </c>
      <c r="C1660" s="14" t="s">
        <v>198</v>
      </c>
      <c r="D1660" s="46">
        <v>36892</v>
      </c>
      <c r="E1660" s="9">
        <v>9.9</v>
      </c>
      <c r="F1660" s="9">
        <v>9.6150000000000002</v>
      </c>
      <c r="G1660" s="9">
        <v>9.6999999999999993</v>
      </c>
      <c r="H1660" s="9">
        <v>9.7799999999999994</v>
      </c>
      <c r="I1660" s="9">
        <v>9.9049999999999994</v>
      </c>
      <c r="J1660" s="9">
        <v>9.9600000000000009</v>
      </c>
      <c r="K1660" s="9">
        <v>9.7449999999999992</v>
      </c>
      <c r="L1660" s="9">
        <v>9.48</v>
      </c>
      <c r="M1660" s="9">
        <v>9.2449999999999992</v>
      </c>
      <c r="N1660" s="9">
        <v>9.2449999999999992</v>
      </c>
      <c r="O1660" s="9">
        <v>8.9963429614999999</v>
      </c>
      <c r="P1660" s="9">
        <v>10.404999999999999</v>
      </c>
      <c r="Q1660" s="9">
        <v>10.25</v>
      </c>
      <c r="R1660" s="9">
        <v>11.25</v>
      </c>
      <c r="S1660" s="9">
        <v>10.11</v>
      </c>
      <c r="T1660" s="9">
        <v>9.89</v>
      </c>
      <c r="U1660" s="9">
        <v>9.8650000000000002</v>
      </c>
      <c r="V1660" s="9">
        <v>10.14</v>
      </c>
      <c r="W1660" s="9">
        <v>10.525</v>
      </c>
      <c r="X1660" s="9">
        <v>10.755000000000001</v>
      </c>
      <c r="Y1660" s="9">
        <v>10.92</v>
      </c>
      <c r="Z1660" s="9">
        <v>68.849999999999994</v>
      </c>
      <c r="AA1660" s="9">
        <v>49.31</v>
      </c>
      <c r="AB1660" s="9">
        <v>49.82</v>
      </c>
      <c r="AC1660" s="9">
        <v>178.74</v>
      </c>
      <c r="AD1660" s="9">
        <v>172.38</v>
      </c>
      <c r="AE1660" s="9">
        <v>159.58000000000001</v>
      </c>
      <c r="AF1660" s="9"/>
    </row>
    <row r="1661" spans="1:32" x14ac:dyDescent="0.25">
      <c r="A1661" s="8">
        <f t="shared" ref="A1661:A1674" si="51">A1660+1</f>
        <v>36902</v>
      </c>
      <c r="B1661" s="24">
        <f t="shared" si="46"/>
        <v>1657</v>
      </c>
      <c r="C1661" s="14" t="s">
        <v>199</v>
      </c>
      <c r="D1661" s="46">
        <v>36892</v>
      </c>
      <c r="E1661" s="9">
        <v>8.9749999999999996</v>
      </c>
      <c r="F1661" s="9">
        <v>8.77</v>
      </c>
      <c r="G1661" s="9">
        <v>8.86</v>
      </c>
      <c r="H1661" s="9">
        <v>8.9499999999999993</v>
      </c>
      <c r="I1661" s="9">
        <v>9.3049999999999997</v>
      </c>
      <c r="J1661" s="9">
        <v>8.9450000000000003</v>
      </c>
      <c r="K1661" s="9">
        <v>8.82</v>
      </c>
      <c r="L1661" s="9">
        <v>8.8049999999999997</v>
      </c>
      <c r="M1661" s="9">
        <v>8.6950000000000003</v>
      </c>
      <c r="N1661" s="9">
        <v>8.6850000000000005</v>
      </c>
      <c r="O1661" s="9">
        <v>8.2340940674999992</v>
      </c>
      <c r="P1661" s="9">
        <v>9.4350000000000005</v>
      </c>
      <c r="Q1661" s="9">
        <v>9.2949999999999999</v>
      </c>
      <c r="R1661" s="9">
        <v>11.395</v>
      </c>
      <c r="S1661" s="9">
        <v>9.6349999999999998</v>
      </c>
      <c r="T1661" s="9">
        <v>8.99</v>
      </c>
      <c r="U1661" s="9">
        <v>8.9700000000000006</v>
      </c>
      <c r="V1661" s="9">
        <v>9.1999999999999993</v>
      </c>
      <c r="W1661" s="9">
        <v>9.9350000000000005</v>
      </c>
      <c r="X1661" s="9">
        <v>10.045</v>
      </c>
      <c r="Y1661" s="9">
        <v>10.055</v>
      </c>
      <c r="Z1661" s="9">
        <v>66.77</v>
      </c>
      <c r="AA1661" s="9">
        <v>45.71</v>
      </c>
      <c r="AB1661" s="9">
        <v>46.37</v>
      </c>
      <c r="AC1661" s="9">
        <v>178.74</v>
      </c>
      <c r="AD1661" s="9">
        <v>172.38</v>
      </c>
      <c r="AE1661" s="9">
        <v>159.58000000000001</v>
      </c>
      <c r="AF1661" s="9"/>
    </row>
    <row r="1662" spans="1:32" x14ac:dyDescent="0.25">
      <c r="A1662" s="8">
        <f t="shared" si="51"/>
        <v>36903</v>
      </c>
      <c r="B1662" s="24">
        <f t="shared" si="46"/>
        <v>1658</v>
      </c>
      <c r="C1662" s="14" t="s">
        <v>200</v>
      </c>
      <c r="D1662" s="46">
        <v>36892</v>
      </c>
      <c r="E1662" s="9">
        <v>8.76</v>
      </c>
      <c r="F1662" s="9">
        <v>8.6850000000000005</v>
      </c>
      <c r="G1662" s="9">
        <v>8.7200000000000006</v>
      </c>
      <c r="H1662" s="9">
        <v>8.7750000000000004</v>
      </c>
      <c r="I1662" s="9">
        <v>8.7750000000000004</v>
      </c>
      <c r="J1662" s="9">
        <v>8.81</v>
      </c>
      <c r="K1662" s="9">
        <v>8.6300000000000008</v>
      </c>
      <c r="L1662" s="9">
        <v>8.67</v>
      </c>
      <c r="M1662" s="9">
        <v>8.6549999999999994</v>
      </c>
      <c r="N1662" s="9">
        <v>8.5350000000000001</v>
      </c>
      <c r="O1662" s="9">
        <v>7.9758043254999995</v>
      </c>
      <c r="P1662" s="9">
        <v>9.1750000000000007</v>
      </c>
      <c r="Q1662" s="9">
        <v>9.06</v>
      </c>
      <c r="R1662" s="9">
        <v>11.45</v>
      </c>
      <c r="S1662" s="9">
        <v>9.7949999999999999</v>
      </c>
      <c r="T1662" s="9">
        <v>8.8699999999999992</v>
      </c>
      <c r="U1662" s="9">
        <v>8.8350000000000009</v>
      </c>
      <c r="V1662" s="9">
        <v>8.9849999999999994</v>
      </c>
      <c r="W1662" s="9">
        <v>10.18</v>
      </c>
      <c r="X1662" s="9">
        <v>9.58</v>
      </c>
      <c r="Y1662" s="9">
        <v>9.65</v>
      </c>
      <c r="Z1662" s="9">
        <v>50.96</v>
      </c>
      <c r="AA1662" s="9">
        <v>37.78</v>
      </c>
      <c r="AB1662" s="9">
        <v>44.84</v>
      </c>
      <c r="AC1662" s="9">
        <v>186.7</v>
      </c>
      <c r="AD1662" s="9">
        <v>179.79</v>
      </c>
      <c r="AE1662" s="9">
        <v>172.38</v>
      </c>
      <c r="AF1662" s="9"/>
    </row>
    <row r="1663" spans="1:32" x14ac:dyDescent="0.25">
      <c r="A1663" s="8">
        <f t="shared" si="51"/>
        <v>36904</v>
      </c>
      <c r="B1663" s="24">
        <f t="shared" si="46"/>
        <v>1659</v>
      </c>
      <c r="C1663" s="14" t="s">
        <v>201</v>
      </c>
      <c r="D1663" s="46">
        <v>36892</v>
      </c>
      <c r="E1663" s="9">
        <v>8.76</v>
      </c>
      <c r="F1663" s="9">
        <v>8.6850000000000005</v>
      </c>
      <c r="G1663" s="9">
        <v>8.7200000000000006</v>
      </c>
      <c r="H1663" s="9">
        <v>8.7750000000000004</v>
      </c>
      <c r="I1663" s="9">
        <v>8.7750000000000004</v>
      </c>
      <c r="J1663" s="9">
        <v>8.81</v>
      </c>
      <c r="K1663" s="9">
        <v>8.6300000000000008</v>
      </c>
      <c r="L1663" s="9">
        <v>8.67</v>
      </c>
      <c r="M1663" s="9">
        <v>8.6549999999999994</v>
      </c>
      <c r="N1663" s="9">
        <v>8.5350000000000001</v>
      </c>
      <c r="O1663" s="9">
        <v>7.9758043254999995</v>
      </c>
      <c r="P1663" s="9">
        <v>9.1750000000000007</v>
      </c>
      <c r="Q1663" s="9">
        <v>9.06</v>
      </c>
      <c r="R1663" s="9">
        <v>11.45</v>
      </c>
      <c r="S1663" s="9">
        <v>9.7949999999999999</v>
      </c>
      <c r="T1663" s="9">
        <v>8.8699999999999992</v>
      </c>
      <c r="U1663" s="9">
        <v>8.8350000000000009</v>
      </c>
      <c r="V1663" s="9">
        <v>8.9849999999999994</v>
      </c>
      <c r="W1663" s="9">
        <v>10.18</v>
      </c>
      <c r="X1663" s="9">
        <v>9.58</v>
      </c>
      <c r="Y1663" s="9">
        <v>9.65</v>
      </c>
      <c r="Z1663" s="9">
        <v>50.96</v>
      </c>
      <c r="AA1663" s="9">
        <v>37.78</v>
      </c>
      <c r="AB1663" s="9">
        <v>44.84</v>
      </c>
      <c r="AC1663" s="9">
        <v>186.7</v>
      </c>
      <c r="AD1663" s="9">
        <v>179.79</v>
      </c>
      <c r="AE1663" s="9">
        <v>172.38</v>
      </c>
      <c r="AF1663" s="9"/>
    </row>
    <row r="1664" spans="1:32" x14ac:dyDescent="0.25">
      <c r="A1664" s="8">
        <f t="shared" si="51"/>
        <v>36905</v>
      </c>
      <c r="B1664" s="24">
        <f t="shared" si="46"/>
        <v>1660</v>
      </c>
      <c r="C1664" s="14" t="s">
        <v>202</v>
      </c>
      <c r="D1664" s="46">
        <v>36892</v>
      </c>
      <c r="E1664" s="9">
        <v>8.76</v>
      </c>
      <c r="F1664" s="9">
        <v>8.6850000000000005</v>
      </c>
      <c r="G1664" s="9">
        <v>8.7200000000000006</v>
      </c>
      <c r="H1664" s="9">
        <v>8.7750000000000004</v>
      </c>
      <c r="I1664" s="9">
        <v>8.7750000000000004</v>
      </c>
      <c r="J1664" s="9">
        <v>8.81</v>
      </c>
      <c r="K1664" s="9">
        <v>8.6300000000000008</v>
      </c>
      <c r="L1664" s="9">
        <v>8.67</v>
      </c>
      <c r="M1664" s="9">
        <v>8.6549999999999994</v>
      </c>
      <c r="N1664" s="9">
        <v>8.5350000000000001</v>
      </c>
      <c r="O1664" s="9">
        <v>7.9758043254999995</v>
      </c>
      <c r="P1664" s="9">
        <v>9.1750000000000007</v>
      </c>
      <c r="Q1664" s="9">
        <v>9.06</v>
      </c>
      <c r="R1664" s="9">
        <v>11.45</v>
      </c>
      <c r="S1664" s="9">
        <v>9.7949999999999999</v>
      </c>
      <c r="T1664" s="9">
        <v>8.8699999999999992</v>
      </c>
      <c r="U1664" s="9">
        <v>8.8350000000000009</v>
      </c>
      <c r="V1664" s="9">
        <v>8.9849999999999994</v>
      </c>
      <c r="W1664" s="9">
        <v>10.18</v>
      </c>
      <c r="X1664" s="9">
        <v>9.58</v>
      </c>
      <c r="Y1664" s="9">
        <v>9.65</v>
      </c>
      <c r="Z1664" s="9">
        <v>50.96</v>
      </c>
      <c r="AA1664" s="9">
        <v>37.78</v>
      </c>
      <c r="AB1664" s="9">
        <v>44.84</v>
      </c>
      <c r="AC1664" s="9">
        <v>186.7</v>
      </c>
      <c r="AD1664" s="9">
        <v>179.79</v>
      </c>
      <c r="AE1664" s="9">
        <v>172.38</v>
      </c>
      <c r="AF1664" s="9"/>
    </row>
    <row r="1665" spans="1:32" x14ac:dyDescent="0.25">
      <c r="A1665" s="8">
        <f t="shared" si="51"/>
        <v>36906</v>
      </c>
      <c r="B1665" s="24">
        <f t="shared" si="46"/>
        <v>1661</v>
      </c>
      <c r="C1665" s="14" t="s">
        <v>196</v>
      </c>
      <c r="D1665" s="46">
        <v>36892</v>
      </c>
      <c r="E1665" s="9">
        <v>8.76</v>
      </c>
      <c r="F1665" s="9">
        <v>8.6850000000000005</v>
      </c>
      <c r="G1665" s="9">
        <v>8.7200000000000006</v>
      </c>
      <c r="H1665" s="9">
        <v>8.7750000000000004</v>
      </c>
      <c r="I1665" s="9">
        <v>8.7750000000000004</v>
      </c>
      <c r="J1665" s="9">
        <v>8.81</v>
      </c>
      <c r="K1665" s="9">
        <v>8.6300000000000008</v>
      </c>
      <c r="L1665" s="9">
        <v>8.67</v>
      </c>
      <c r="M1665" s="9">
        <v>8.6549999999999994</v>
      </c>
      <c r="N1665" s="9">
        <v>8.5350000000000001</v>
      </c>
      <c r="O1665" s="9">
        <v>7.9758043254999995</v>
      </c>
      <c r="P1665" s="9">
        <v>9.1750000000000007</v>
      </c>
      <c r="Q1665" s="9">
        <v>9.06</v>
      </c>
      <c r="R1665" s="9">
        <v>11.45</v>
      </c>
      <c r="S1665" s="9">
        <v>9.7949999999999999</v>
      </c>
      <c r="T1665" s="9">
        <v>8.8699999999999992</v>
      </c>
      <c r="U1665" s="9">
        <v>8.8350000000000009</v>
      </c>
      <c r="V1665" s="9">
        <v>8.9849999999999994</v>
      </c>
      <c r="W1665" s="9">
        <v>10.18</v>
      </c>
      <c r="X1665" s="9">
        <v>9.58</v>
      </c>
      <c r="Y1665" s="9">
        <v>9.65</v>
      </c>
      <c r="Z1665" s="9">
        <v>50.96</v>
      </c>
      <c r="AA1665" s="9">
        <v>37.78</v>
      </c>
      <c r="AB1665" s="9">
        <v>44.84</v>
      </c>
      <c r="AC1665" s="9">
        <v>186.7</v>
      </c>
      <c r="AD1665" s="9">
        <v>179.79</v>
      </c>
      <c r="AE1665" s="9">
        <v>172.38</v>
      </c>
      <c r="AF1665" s="9"/>
    </row>
    <row r="1666" spans="1:32" x14ac:dyDescent="0.25">
      <c r="A1666" s="8">
        <f t="shared" si="51"/>
        <v>36907</v>
      </c>
      <c r="B1666" s="24">
        <f t="shared" si="46"/>
        <v>1662</v>
      </c>
      <c r="C1666" s="14" t="s">
        <v>197</v>
      </c>
      <c r="D1666" s="46">
        <v>36892</v>
      </c>
      <c r="E1666" s="9">
        <v>8.19</v>
      </c>
      <c r="F1666" s="9">
        <v>8.32</v>
      </c>
      <c r="G1666" s="9">
        <v>8.2949999999999999</v>
      </c>
      <c r="H1666" s="9">
        <v>8.25</v>
      </c>
      <c r="I1666" s="9">
        <v>8.1950000000000003</v>
      </c>
      <c r="J1666" s="9">
        <v>8.2349999999999994</v>
      </c>
      <c r="K1666" s="9">
        <v>8.08</v>
      </c>
      <c r="L1666" s="9">
        <v>8.3000000000000007</v>
      </c>
      <c r="M1666" s="9">
        <v>8.1850000000000005</v>
      </c>
      <c r="N1666" s="9">
        <v>8.0649999999999995</v>
      </c>
      <c r="O1666" s="9">
        <v>7.5106991882500003</v>
      </c>
      <c r="P1666" s="9">
        <v>8.56</v>
      </c>
      <c r="Q1666" s="9">
        <v>8.41</v>
      </c>
      <c r="R1666" s="9">
        <v>11.14</v>
      </c>
      <c r="S1666" s="9">
        <v>9.5649999999999995</v>
      </c>
      <c r="T1666" s="9">
        <v>8.3000000000000007</v>
      </c>
      <c r="U1666" s="9">
        <v>8.2850000000000001</v>
      </c>
      <c r="V1666" s="9">
        <v>8.3350000000000009</v>
      </c>
      <c r="W1666" s="9">
        <v>9.8049999999999997</v>
      </c>
      <c r="X1666" s="9">
        <v>8.8450000000000006</v>
      </c>
      <c r="Y1666" s="9">
        <v>8.9949999999999992</v>
      </c>
      <c r="Z1666" s="9">
        <v>47.56</v>
      </c>
      <c r="AA1666" s="9">
        <v>39.83</v>
      </c>
      <c r="AB1666" s="9">
        <v>42.78</v>
      </c>
      <c r="AC1666" s="9">
        <v>271.14999999999998</v>
      </c>
      <c r="AD1666" s="9">
        <v>278.19</v>
      </c>
      <c r="AE1666" s="9">
        <v>212.31</v>
      </c>
      <c r="AF1666" s="9"/>
    </row>
    <row r="1667" spans="1:32" x14ac:dyDescent="0.25">
      <c r="A1667" s="8">
        <f t="shared" si="51"/>
        <v>36908</v>
      </c>
      <c r="B1667" s="24">
        <f t="shared" si="46"/>
        <v>1663</v>
      </c>
      <c r="C1667" s="14" t="s">
        <v>198</v>
      </c>
      <c r="D1667" s="46">
        <v>36892</v>
      </c>
      <c r="E1667" s="9">
        <v>7.86</v>
      </c>
      <c r="F1667" s="9">
        <v>8.01</v>
      </c>
      <c r="G1667" s="9">
        <v>8.0350000000000001</v>
      </c>
      <c r="H1667" s="9">
        <v>8</v>
      </c>
      <c r="I1667" s="9">
        <v>7.86</v>
      </c>
      <c r="J1667" s="9">
        <v>7.8849999999999998</v>
      </c>
      <c r="K1667" s="9">
        <v>7.6849999999999996</v>
      </c>
      <c r="L1667" s="9">
        <v>8.0500000000000007</v>
      </c>
      <c r="M1667" s="9">
        <v>7.82</v>
      </c>
      <c r="N1667" s="9">
        <v>7.7050000000000001</v>
      </c>
      <c r="O1667" s="9">
        <v>7.2307089930000004</v>
      </c>
      <c r="P1667" s="9">
        <v>8.1850000000000005</v>
      </c>
      <c r="Q1667" s="9">
        <v>8.0850000000000009</v>
      </c>
      <c r="R1667" s="9">
        <v>11.71</v>
      </c>
      <c r="S1667" s="9">
        <v>9.67</v>
      </c>
      <c r="T1667" s="9">
        <v>7.9249999999999998</v>
      </c>
      <c r="U1667" s="9">
        <v>7.92</v>
      </c>
      <c r="V1667" s="9">
        <v>7.97</v>
      </c>
      <c r="W1667" s="9">
        <v>9.9649999999999999</v>
      </c>
      <c r="X1667" s="9">
        <v>8.4600000000000009</v>
      </c>
      <c r="Y1667" s="9">
        <v>8.4700000000000006</v>
      </c>
      <c r="Z1667" s="9">
        <v>51.63</v>
      </c>
      <c r="AA1667" s="9">
        <v>40.36</v>
      </c>
      <c r="AB1667" s="9">
        <v>39.89</v>
      </c>
      <c r="AC1667" s="9">
        <v>462.61</v>
      </c>
      <c r="AD1667" s="9">
        <v>467.91</v>
      </c>
      <c r="AE1667" s="9">
        <v>414.23</v>
      </c>
      <c r="AF1667" s="9"/>
    </row>
    <row r="1668" spans="1:32" x14ac:dyDescent="0.25">
      <c r="A1668" s="8">
        <f t="shared" si="51"/>
        <v>36909</v>
      </c>
      <c r="B1668" s="24">
        <f t="shared" si="46"/>
        <v>1664</v>
      </c>
      <c r="C1668" s="14" t="s">
        <v>199</v>
      </c>
      <c r="D1668" s="46">
        <v>36892</v>
      </c>
      <c r="E1668" s="9">
        <v>7.0650000000000004</v>
      </c>
      <c r="F1668" s="9">
        <v>7.48</v>
      </c>
      <c r="G1668" s="9">
        <v>7.47</v>
      </c>
      <c r="H1668" s="9">
        <v>7.4349999999999996</v>
      </c>
      <c r="I1668" s="9">
        <v>7.085</v>
      </c>
      <c r="J1668" s="9">
        <v>7.07</v>
      </c>
      <c r="K1668" s="9">
        <v>7.1050000000000004</v>
      </c>
      <c r="L1668" s="9">
        <v>7.5</v>
      </c>
      <c r="M1668" s="9">
        <v>7.2949999999999999</v>
      </c>
      <c r="N1668" s="9">
        <v>7.18</v>
      </c>
      <c r="O1668" s="9">
        <v>6.3336819499999999</v>
      </c>
      <c r="P1668" s="9">
        <v>7.39</v>
      </c>
      <c r="Q1668" s="9">
        <v>7.2750000000000004</v>
      </c>
      <c r="R1668" s="9">
        <v>11.375</v>
      </c>
      <c r="S1668" s="9">
        <v>8.9499999999999993</v>
      </c>
      <c r="T1668" s="9">
        <v>7.3250000000000002</v>
      </c>
      <c r="U1668" s="9">
        <v>7.29</v>
      </c>
      <c r="V1668" s="9">
        <v>7.3150000000000004</v>
      </c>
      <c r="W1668" s="9">
        <v>9.4749999999999996</v>
      </c>
      <c r="X1668" s="9">
        <v>7.7050000000000001</v>
      </c>
      <c r="Y1668" s="9">
        <v>7.7249999999999996</v>
      </c>
      <c r="Z1668" s="9"/>
      <c r="AA1668" s="9"/>
      <c r="AB1668" s="9"/>
      <c r="AC1668" s="9"/>
      <c r="AD1668" s="9"/>
      <c r="AE1668" s="9"/>
      <c r="AF1668" s="9"/>
    </row>
    <row r="1669" spans="1:32" x14ac:dyDescent="0.25">
      <c r="A1669" s="8">
        <f t="shared" si="51"/>
        <v>36910</v>
      </c>
      <c r="B1669" s="24">
        <f t="shared" si="46"/>
        <v>1665</v>
      </c>
      <c r="C1669" s="14" t="s">
        <v>200</v>
      </c>
      <c r="D1669" s="46">
        <v>36892</v>
      </c>
      <c r="E1669" s="9">
        <v>7.5750000000000002</v>
      </c>
      <c r="F1669" s="9">
        <v>7.7050000000000001</v>
      </c>
      <c r="G1669" s="9">
        <v>7.6749999999999998</v>
      </c>
      <c r="H1669" s="9">
        <v>7.7</v>
      </c>
      <c r="I1669" s="9">
        <v>7.5750000000000002</v>
      </c>
      <c r="J1669" s="9">
        <v>7.6050000000000004</v>
      </c>
      <c r="K1669" s="9">
        <v>7.4649999999999999</v>
      </c>
      <c r="L1669" s="9">
        <v>7.6849999999999996</v>
      </c>
      <c r="M1669" s="9">
        <v>7.48</v>
      </c>
      <c r="N1669" s="9">
        <v>7.37</v>
      </c>
      <c r="O1669" s="9">
        <v>6.818191755</v>
      </c>
      <c r="P1669" s="9">
        <v>7.9</v>
      </c>
      <c r="Q1669" s="9">
        <v>7.84</v>
      </c>
      <c r="R1669" s="9">
        <v>15.12</v>
      </c>
      <c r="S1669" s="9">
        <v>10.215</v>
      </c>
      <c r="T1669" s="9">
        <v>7.625</v>
      </c>
      <c r="U1669" s="9">
        <v>7.5949999999999998</v>
      </c>
      <c r="V1669" s="9">
        <v>7.7350000000000003</v>
      </c>
      <c r="W1669" s="9">
        <v>11.375</v>
      </c>
      <c r="X1669" s="9">
        <v>8.2799999999999994</v>
      </c>
      <c r="Y1669" s="9">
        <v>8.33</v>
      </c>
      <c r="Z1669" s="9"/>
      <c r="AA1669" s="9"/>
      <c r="AB1669" s="9"/>
      <c r="AC1669" s="9"/>
      <c r="AD1669" s="9"/>
      <c r="AE1669" s="9"/>
      <c r="AF1669" s="9"/>
    </row>
    <row r="1670" spans="1:32" x14ac:dyDescent="0.25">
      <c r="A1670" s="8">
        <f t="shared" si="51"/>
        <v>36911</v>
      </c>
      <c r="B1670" s="24">
        <f t="shared" si="46"/>
        <v>1666</v>
      </c>
      <c r="C1670" s="14" t="s">
        <v>201</v>
      </c>
      <c r="D1670" s="46">
        <v>36892</v>
      </c>
      <c r="E1670" s="9">
        <v>7.5750000000000002</v>
      </c>
      <c r="F1670" s="9">
        <v>7.7050000000000001</v>
      </c>
      <c r="G1670" s="9">
        <v>7.6749999999999998</v>
      </c>
      <c r="H1670" s="9">
        <v>7.7</v>
      </c>
      <c r="I1670" s="9">
        <v>7.5750000000000002</v>
      </c>
      <c r="J1670" s="9">
        <v>7.6050000000000004</v>
      </c>
      <c r="K1670" s="9">
        <v>7.4649999999999999</v>
      </c>
      <c r="L1670" s="9">
        <v>7.6849999999999996</v>
      </c>
      <c r="M1670" s="9">
        <v>7.48</v>
      </c>
      <c r="N1670" s="9">
        <v>7.37</v>
      </c>
      <c r="O1670" s="9">
        <v>6.818191755</v>
      </c>
      <c r="P1670" s="9">
        <v>7.9</v>
      </c>
      <c r="Q1670" s="9">
        <v>7.84</v>
      </c>
      <c r="R1670" s="9">
        <v>15.12</v>
      </c>
      <c r="S1670" s="9">
        <v>10.215</v>
      </c>
      <c r="T1670" s="9">
        <v>7.625</v>
      </c>
      <c r="U1670" s="9">
        <v>7.5949999999999998</v>
      </c>
      <c r="V1670" s="9">
        <v>7.7350000000000003</v>
      </c>
      <c r="W1670" s="9">
        <v>11.375</v>
      </c>
      <c r="X1670" s="9">
        <v>8.2799999999999994</v>
      </c>
      <c r="Y1670" s="9">
        <v>8.33</v>
      </c>
      <c r="Z1670" s="9"/>
      <c r="AA1670" s="9"/>
      <c r="AB1670" s="9"/>
      <c r="AC1670" s="9"/>
      <c r="AD1670" s="9"/>
      <c r="AE1670" s="9"/>
      <c r="AF1670" s="9"/>
    </row>
    <row r="1671" spans="1:32" x14ac:dyDescent="0.25">
      <c r="A1671" s="8">
        <f t="shared" si="51"/>
        <v>36912</v>
      </c>
      <c r="B1671" s="24">
        <f t="shared" si="46"/>
        <v>1667</v>
      </c>
      <c r="C1671" s="14" t="s">
        <v>202</v>
      </c>
      <c r="D1671" s="46">
        <v>36892</v>
      </c>
      <c r="E1671" s="9">
        <v>7.5750000000000002</v>
      </c>
      <c r="F1671" s="9">
        <v>7.7050000000000001</v>
      </c>
      <c r="G1671" s="9">
        <v>7.6749999999999998</v>
      </c>
      <c r="H1671" s="9">
        <v>7.7</v>
      </c>
      <c r="I1671" s="9">
        <v>7.5750000000000002</v>
      </c>
      <c r="J1671" s="9">
        <v>7.6050000000000004</v>
      </c>
      <c r="K1671" s="9">
        <v>7.4649999999999999</v>
      </c>
      <c r="L1671" s="9">
        <v>7.6849999999999996</v>
      </c>
      <c r="M1671" s="9">
        <v>7.48</v>
      </c>
      <c r="N1671" s="9">
        <v>7.37</v>
      </c>
      <c r="O1671" s="9">
        <v>6.818191755</v>
      </c>
      <c r="P1671" s="9">
        <v>7.9</v>
      </c>
      <c r="Q1671" s="9">
        <v>7.84</v>
      </c>
      <c r="R1671" s="9">
        <v>15.12</v>
      </c>
      <c r="S1671" s="9">
        <v>10.215</v>
      </c>
      <c r="T1671" s="9">
        <v>7.625</v>
      </c>
      <c r="U1671" s="9">
        <v>7.5949999999999998</v>
      </c>
      <c r="V1671" s="9">
        <v>7.7350000000000003</v>
      </c>
      <c r="W1671" s="9">
        <v>11.375</v>
      </c>
      <c r="X1671" s="9">
        <v>8.2799999999999994</v>
      </c>
      <c r="Y1671" s="9">
        <v>8.33</v>
      </c>
      <c r="Z1671" s="9"/>
      <c r="AA1671" s="9"/>
      <c r="AB1671" s="9"/>
      <c r="AC1671" s="9"/>
      <c r="AD1671" s="9"/>
      <c r="AE1671" s="9"/>
      <c r="AF1671" s="9"/>
    </row>
    <row r="1672" spans="1:32" x14ac:dyDescent="0.25">
      <c r="A1672" s="8">
        <f t="shared" si="51"/>
        <v>36913</v>
      </c>
      <c r="B1672" s="24">
        <f t="shared" ref="B1672:B1735" si="52">B1671+1</f>
        <v>1668</v>
      </c>
      <c r="C1672" s="14" t="s">
        <v>196</v>
      </c>
      <c r="D1672" s="46">
        <v>36892</v>
      </c>
      <c r="E1672" s="9">
        <v>7.6749999999999998</v>
      </c>
      <c r="F1672" s="9">
        <v>7.6749999999999998</v>
      </c>
      <c r="G1672" s="9">
        <v>7.73</v>
      </c>
      <c r="H1672" s="9">
        <v>7.75</v>
      </c>
      <c r="I1672" s="9">
        <v>7.72</v>
      </c>
      <c r="J1672" s="9">
        <v>7.73</v>
      </c>
      <c r="K1672" s="9">
        <v>7.5250000000000004</v>
      </c>
      <c r="L1672" s="9">
        <v>7.7850000000000001</v>
      </c>
      <c r="M1672" s="9">
        <v>7.65</v>
      </c>
      <c r="N1672" s="9">
        <v>7.4649999999999999</v>
      </c>
      <c r="O1672" s="9">
        <v>6.8343965550000005</v>
      </c>
      <c r="P1672" s="9">
        <v>8.0500000000000007</v>
      </c>
      <c r="Q1672" s="9">
        <v>7.96</v>
      </c>
      <c r="R1672" s="9">
        <v>16.585000000000001</v>
      </c>
      <c r="S1672" s="9">
        <v>12.59</v>
      </c>
      <c r="T1672" s="9">
        <v>7.7549999999999999</v>
      </c>
      <c r="U1672" s="9">
        <v>7.73</v>
      </c>
      <c r="V1672" s="9">
        <v>7.84</v>
      </c>
      <c r="W1672" s="9">
        <v>13.18</v>
      </c>
      <c r="X1672" s="9">
        <v>8.41</v>
      </c>
      <c r="Y1672" s="9">
        <v>8.5299999999999994</v>
      </c>
      <c r="Z1672" s="9"/>
      <c r="AA1672" s="9"/>
      <c r="AB1672" s="9"/>
      <c r="AC1672" s="9"/>
      <c r="AD1672" s="9"/>
      <c r="AE1672" s="9"/>
      <c r="AF1672" s="9"/>
    </row>
    <row r="1673" spans="1:32" x14ac:dyDescent="0.25">
      <c r="A1673" s="8">
        <f t="shared" si="51"/>
        <v>36914</v>
      </c>
      <c r="B1673" s="24">
        <f t="shared" si="52"/>
        <v>1669</v>
      </c>
      <c r="C1673" s="14" t="s">
        <v>197</v>
      </c>
      <c r="D1673" s="46">
        <v>36892</v>
      </c>
      <c r="E1673" s="9">
        <v>7.0650000000000004</v>
      </c>
      <c r="F1673" s="9">
        <v>6.8949999999999996</v>
      </c>
      <c r="G1673" s="9">
        <v>6.9450000000000003</v>
      </c>
      <c r="H1673" s="9">
        <v>7.0750000000000002</v>
      </c>
      <c r="I1673" s="9">
        <v>7.09</v>
      </c>
      <c r="J1673" s="9">
        <v>7.07</v>
      </c>
      <c r="K1673" s="9">
        <v>6.94</v>
      </c>
      <c r="L1673" s="9">
        <v>6.8550000000000004</v>
      </c>
      <c r="M1673" s="9">
        <v>6.9349999999999996</v>
      </c>
      <c r="N1673" s="9">
        <v>6.7750000000000004</v>
      </c>
      <c r="O1673" s="9">
        <v>6.3518574899999996</v>
      </c>
      <c r="P1673" s="9">
        <v>7.37</v>
      </c>
      <c r="Q1673" s="9">
        <v>7.2649999999999997</v>
      </c>
      <c r="R1673" s="9">
        <v>15.96</v>
      </c>
      <c r="S1673" s="9">
        <v>12.505000000000001</v>
      </c>
      <c r="T1673" s="9">
        <v>7.1449999999999996</v>
      </c>
      <c r="U1673" s="9">
        <v>7.13</v>
      </c>
      <c r="V1673" s="9">
        <v>7.2050000000000001</v>
      </c>
      <c r="W1673" s="9">
        <v>12.645</v>
      </c>
      <c r="X1673" s="9">
        <v>7.52</v>
      </c>
      <c r="Y1673" s="9">
        <v>7.5949999999999998</v>
      </c>
      <c r="Z1673" s="9"/>
      <c r="AA1673" s="9"/>
      <c r="AB1673" s="9"/>
      <c r="AC1673" s="9"/>
      <c r="AD1673" s="9"/>
      <c r="AE1673" s="9"/>
      <c r="AF1673" s="9"/>
    </row>
    <row r="1674" spans="1:32" x14ac:dyDescent="0.25">
      <c r="A1674" s="8">
        <f t="shared" si="51"/>
        <v>36915</v>
      </c>
      <c r="B1674" s="24">
        <f t="shared" si="52"/>
        <v>1670</v>
      </c>
      <c r="C1674" s="14" t="s">
        <v>198</v>
      </c>
      <c r="D1674" s="46">
        <v>36892</v>
      </c>
      <c r="E1674" s="9">
        <v>6.91</v>
      </c>
      <c r="F1674" s="9">
        <v>6.81</v>
      </c>
      <c r="G1674" s="9">
        <v>6.7949999999999999</v>
      </c>
      <c r="H1674" s="9">
        <v>6.915</v>
      </c>
      <c r="I1674" s="9">
        <v>6.9249999999999998</v>
      </c>
      <c r="J1674" s="9">
        <v>6.9450000000000003</v>
      </c>
      <c r="K1674" s="9">
        <v>6.7450000000000001</v>
      </c>
      <c r="L1674" s="9">
        <v>6.79</v>
      </c>
      <c r="M1674" s="9">
        <v>6.85</v>
      </c>
      <c r="N1674" s="9">
        <v>6.7549999999999999</v>
      </c>
      <c r="O1674" s="9">
        <v>6.3086256472499995</v>
      </c>
      <c r="P1674" s="9">
        <v>7.2249999999999996</v>
      </c>
      <c r="Q1674" s="9">
        <v>7.1349999999999998</v>
      </c>
      <c r="R1674" s="9">
        <v>15.97</v>
      </c>
      <c r="S1674" s="9">
        <v>11.414999999999999</v>
      </c>
      <c r="T1674" s="9">
        <v>6.9450000000000003</v>
      </c>
      <c r="U1674" s="9">
        <v>6.9249999999999998</v>
      </c>
      <c r="V1674" s="9">
        <v>7</v>
      </c>
      <c r="W1674" s="9">
        <v>11.37</v>
      </c>
      <c r="X1674" s="9">
        <v>7.49</v>
      </c>
      <c r="Y1674" s="9">
        <v>7.5549999999999997</v>
      </c>
      <c r="Z1674" s="9"/>
      <c r="AA1674" s="9"/>
      <c r="AB1674" s="9"/>
      <c r="AC1674" s="9"/>
      <c r="AD1674" s="9"/>
      <c r="AE1674" s="9"/>
      <c r="AF1674" s="9"/>
    </row>
    <row r="1675" spans="1:32" x14ac:dyDescent="0.25">
      <c r="A1675" s="8">
        <f t="shared" ref="A1675:A1688" si="53">A1674+1</f>
        <v>36916</v>
      </c>
      <c r="B1675" s="24">
        <f t="shared" si="52"/>
        <v>1671</v>
      </c>
      <c r="C1675" s="14" t="s">
        <v>199</v>
      </c>
      <c r="D1675" s="46">
        <v>36892</v>
      </c>
      <c r="E1675" s="9">
        <v>7.2949999999999999</v>
      </c>
      <c r="F1675" s="9">
        <v>7.3</v>
      </c>
      <c r="G1675" s="9">
        <v>7.2949999999999999</v>
      </c>
      <c r="H1675" s="9">
        <v>7.34</v>
      </c>
      <c r="I1675" s="9">
        <v>7.29</v>
      </c>
      <c r="J1675" s="9">
        <v>7.3250000000000002</v>
      </c>
      <c r="K1675" s="9">
        <v>7.19</v>
      </c>
      <c r="L1675" s="9">
        <v>7.3049999999999997</v>
      </c>
      <c r="M1675" s="9">
        <v>7.375</v>
      </c>
      <c r="N1675" s="9">
        <v>7.18</v>
      </c>
      <c r="O1675" s="9">
        <v>6.6532164464999992</v>
      </c>
      <c r="P1675" s="9">
        <v>7.62</v>
      </c>
      <c r="Q1675" s="9">
        <v>7.54</v>
      </c>
      <c r="R1675" s="9">
        <v>15.185</v>
      </c>
      <c r="S1675" s="9">
        <v>10.36</v>
      </c>
      <c r="T1675" s="9">
        <v>7.36</v>
      </c>
      <c r="U1675" s="9">
        <v>7.335</v>
      </c>
      <c r="V1675" s="9">
        <v>7.3949999999999996</v>
      </c>
      <c r="W1675" s="9">
        <v>10.645</v>
      </c>
      <c r="X1675" s="9">
        <v>7.915</v>
      </c>
      <c r="Y1675" s="9">
        <v>7.9249999999999998</v>
      </c>
      <c r="Z1675" s="9"/>
      <c r="AA1675" s="9"/>
      <c r="AB1675" s="9"/>
      <c r="AC1675" s="9"/>
      <c r="AD1675" s="9"/>
      <c r="AE1675" s="9"/>
      <c r="AF1675" s="9"/>
    </row>
    <row r="1676" spans="1:32" x14ac:dyDescent="0.25">
      <c r="A1676" s="8">
        <f t="shared" si="53"/>
        <v>36917</v>
      </c>
      <c r="B1676" s="24">
        <f t="shared" si="52"/>
        <v>1672</v>
      </c>
      <c r="C1676" s="14" t="s">
        <v>200</v>
      </c>
      <c r="D1676" s="46">
        <v>36892</v>
      </c>
      <c r="E1676" s="9">
        <v>7.0350000000000001</v>
      </c>
      <c r="F1676" s="9">
        <v>6.9450000000000003</v>
      </c>
      <c r="G1676" s="9">
        <v>6.91</v>
      </c>
      <c r="H1676" s="9">
        <v>6.97</v>
      </c>
      <c r="I1676" s="9">
        <v>7.0149999999999997</v>
      </c>
      <c r="J1676" s="9">
        <v>7.1050000000000004</v>
      </c>
      <c r="K1676" s="9">
        <v>6.915</v>
      </c>
      <c r="L1676" s="9">
        <v>6.9550000000000001</v>
      </c>
      <c r="M1676" s="9">
        <v>6.96</v>
      </c>
      <c r="N1676" s="9">
        <v>6.82</v>
      </c>
      <c r="O1676" s="9">
        <v>6.3303164999999986</v>
      </c>
      <c r="P1676" s="9">
        <v>7.4050000000000002</v>
      </c>
      <c r="Q1676" s="9">
        <v>7.3150000000000004</v>
      </c>
      <c r="R1676" s="9">
        <v>13.42</v>
      </c>
      <c r="S1676" s="9">
        <v>9.8849999999999998</v>
      </c>
      <c r="T1676" s="9">
        <v>7.1150000000000002</v>
      </c>
      <c r="U1676" s="9">
        <v>7.09</v>
      </c>
      <c r="V1676" s="9">
        <v>7.15</v>
      </c>
      <c r="W1676" s="9">
        <v>10.84</v>
      </c>
      <c r="X1676" s="9">
        <v>7.6050000000000004</v>
      </c>
      <c r="Y1676" s="9">
        <v>7.625</v>
      </c>
      <c r="Z1676" s="9"/>
      <c r="AA1676" s="9"/>
      <c r="AB1676" s="9"/>
      <c r="AC1676" s="9"/>
      <c r="AD1676" s="9"/>
      <c r="AE1676" s="9"/>
      <c r="AF1676" s="9"/>
    </row>
    <row r="1677" spans="1:32" x14ac:dyDescent="0.25">
      <c r="A1677" s="8">
        <f t="shared" si="53"/>
        <v>36918</v>
      </c>
      <c r="B1677" s="24">
        <f t="shared" si="52"/>
        <v>1673</v>
      </c>
      <c r="C1677" s="14" t="s">
        <v>201</v>
      </c>
      <c r="D1677" s="46">
        <v>36892</v>
      </c>
      <c r="E1677" s="9">
        <v>7.0350000000000001</v>
      </c>
      <c r="F1677" s="9">
        <v>6.9450000000000003</v>
      </c>
      <c r="G1677" s="9">
        <v>6.91</v>
      </c>
      <c r="H1677" s="9">
        <v>6.97</v>
      </c>
      <c r="I1677" s="9">
        <v>7.0149999999999997</v>
      </c>
      <c r="J1677" s="9">
        <v>7.1050000000000004</v>
      </c>
      <c r="K1677" s="9">
        <v>6.915</v>
      </c>
      <c r="L1677" s="9">
        <v>6.9550000000000001</v>
      </c>
      <c r="M1677" s="9">
        <v>6.96</v>
      </c>
      <c r="N1677" s="9">
        <v>6.82</v>
      </c>
      <c r="O1677" s="9">
        <v>6.3303164999999986</v>
      </c>
      <c r="P1677" s="9">
        <v>7.4050000000000002</v>
      </c>
      <c r="Q1677" s="9">
        <v>7.3150000000000004</v>
      </c>
      <c r="R1677" s="9">
        <v>13.42</v>
      </c>
      <c r="S1677" s="9">
        <v>9.8849999999999998</v>
      </c>
      <c r="T1677" s="9">
        <v>7.1150000000000002</v>
      </c>
      <c r="U1677" s="9">
        <v>7.09</v>
      </c>
      <c r="V1677" s="9">
        <v>7.15</v>
      </c>
      <c r="W1677" s="9">
        <v>10.84</v>
      </c>
      <c r="X1677" s="9">
        <v>7.6050000000000004</v>
      </c>
      <c r="Y1677" s="9">
        <v>7.625</v>
      </c>
      <c r="Z1677" s="9"/>
      <c r="AA1677" s="9"/>
      <c r="AB1677" s="9"/>
      <c r="AC1677" s="9"/>
      <c r="AD1677" s="9"/>
      <c r="AE1677" s="9"/>
      <c r="AF1677" s="9"/>
    </row>
    <row r="1678" spans="1:32" x14ac:dyDescent="0.25">
      <c r="A1678" s="8">
        <f t="shared" si="53"/>
        <v>36919</v>
      </c>
      <c r="B1678" s="24">
        <f t="shared" si="52"/>
        <v>1674</v>
      </c>
      <c r="C1678" s="14" t="s">
        <v>202</v>
      </c>
      <c r="D1678" s="46">
        <v>36892</v>
      </c>
      <c r="E1678" s="9">
        <v>7.0350000000000001</v>
      </c>
      <c r="F1678" s="9">
        <v>6.9450000000000003</v>
      </c>
      <c r="G1678" s="9">
        <v>6.91</v>
      </c>
      <c r="H1678" s="9">
        <v>6.97</v>
      </c>
      <c r="I1678" s="9">
        <v>7.0149999999999997</v>
      </c>
      <c r="J1678" s="9">
        <v>7.1050000000000004</v>
      </c>
      <c r="K1678" s="9">
        <v>6.915</v>
      </c>
      <c r="L1678" s="9">
        <v>6.9550000000000001</v>
      </c>
      <c r="M1678" s="9">
        <v>6.96</v>
      </c>
      <c r="N1678" s="9">
        <v>6.82</v>
      </c>
      <c r="O1678" s="9">
        <v>6.3303164999999986</v>
      </c>
      <c r="P1678" s="9">
        <v>7.4050000000000002</v>
      </c>
      <c r="Q1678" s="9">
        <v>7.3150000000000004</v>
      </c>
      <c r="R1678" s="9">
        <v>13.42</v>
      </c>
      <c r="S1678" s="9">
        <v>9.8849999999999998</v>
      </c>
      <c r="T1678" s="9">
        <v>7.1150000000000002</v>
      </c>
      <c r="U1678" s="9">
        <v>7.09</v>
      </c>
      <c r="V1678" s="9">
        <v>7.15</v>
      </c>
      <c r="W1678" s="9">
        <v>10.84</v>
      </c>
      <c r="X1678" s="9">
        <v>7.6050000000000004</v>
      </c>
      <c r="Y1678" s="9">
        <v>7.625</v>
      </c>
      <c r="Z1678" s="9"/>
      <c r="AA1678" s="9"/>
      <c r="AB1678" s="9"/>
      <c r="AC1678" s="9"/>
      <c r="AD1678" s="9"/>
      <c r="AE1678" s="9"/>
      <c r="AF1678" s="9"/>
    </row>
    <row r="1679" spans="1:32" x14ac:dyDescent="0.25">
      <c r="A1679" s="8">
        <f t="shared" si="53"/>
        <v>36920</v>
      </c>
      <c r="B1679" s="24">
        <f t="shared" si="52"/>
        <v>1675</v>
      </c>
      <c r="C1679" s="14" t="s">
        <v>196</v>
      </c>
      <c r="D1679" s="46">
        <v>36892</v>
      </c>
      <c r="E1679" s="9">
        <v>6.6</v>
      </c>
      <c r="F1679" s="9">
        <v>6.65</v>
      </c>
      <c r="G1679" s="9">
        <v>6.5449999999999999</v>
      </c>
      <c r="H1679" s="9">
        <v>6.6150000000000002</v>
      </c>
      <c r="I1679" s="9">
        <v>6.5549999999999997</v>
      </c>
      <c r="J1679" s="9">
        <v>6.79</v>
      </c>
      <c r="K1679" s="9">
        <v>6.52</v>
      </c>
      <c r="L1679" s="9">
        <v>6.71</v>
      </c>
      <c r="M1679" s="9">
        <v>6.66</v>
      </c>
      <c r="N1679" s="9">
        <v>6.63</v>
      </c>
      <c r="O1679" s="9">
        <v>5.9497276765000002</v>
      </c>
      <c r="P1679" s="9">
        <v>6.9550000000000001</v>
      </c>
      <c r="Q1679" s="9">
        <v>6.8949999999999996</v>
      </c>
      <c r="R1679" s="9">
        <v>13.27</v>
      </c>
      <c r="S1679" s="9">
        <v>8.89</v>
      </c>
      <c r="T1679" s="9">
        <v>6.665</v>
      </c>
      <c r="U1679" s="9">
        <v>6.68</v>
      </c>
      <c r="V1679" s="9">
        <v>6.7549999999999999</v>
      </c>
      <c r="W1679" s="9">
        <v>9.625</v>
      </c>
      <c r="X1679" s="9">
        <v>7.16</v>
      </c>
      <c r="Y1679" s="9">
        <v>7.1849999999999996</v>
      </c>
      <c r="Z1679" s="9"/>
      <c r="AA1679" s="9"/>
      <c r="AB1679" s="9"/>
      <c r="AC1679" s="9"/>
      <c r="AD1679" s="9"/>
      <c r="AE1679" s="9"/>
      <c r="AF1679" s="9"/>
    </row>
    <row r="1680" spans="1:32" x14ac:dyDescent="0.25">
      <c r="A1680" s="8">
        <f t="shared" si="53"/>
        <v>36921</v>
      </c>
      <c r="B1680" s="24">
        <f t="shared" si="52"/>
        <v>1676</v>
      </c>
      <c r="C1680" s="14" t="s">
        <v>197</v>
      </c>
      <c r="D1680" s="46">
        <v>36892</v>
      </c>
      <c r="E1680" s="9">
        <v>5.87</v>
      </c>
      <c r="F1680" s="9">
        <v>5.875</v>
      </c>
      <c r="G1680" s="9">
        <v>5.82</v>
      </c>
      <c r="H1680" s="9">
        <v>5.875</v>
      </c>
      <c r="I1680" s="9">
        <v>5.875</v>
      </c>
      <c r="J1680" s="9">
        <v>6.27</v>
      </c>
      <c r="K1680" s="9">
        <v>5.7750000000000004</v>
      </c>
      <c r="L1680" s="9">
        <v>5.87</v>
      </c>
      <c r="M1680" s="9">
        <v>5.8150000000000004</v>
      </c>
      <c r="N1680" s="9">
        <v>5.7249999999999996</v>
      </c>
      <c r="O1680" s="9">
        <v>5.1253613319999998</v>
      </c>
      <c r="P1680" s="9">
        <v>6.1150000000000002</v>
      </c>
      <c r="Q1680" s="9">
        <v>6.09</v>
      </c>
      <c r="R1680" s="9">
        <v>10.88</v>
      </c>
      <c r="S1680" s="9">
        <v>8.33</v>
      </c>
      <c r="T1680" s="9">
        <v>5.9249999999999998</v>
      </c>
      <c r="U1680" s="9">
        <v>5.9349999999999996</v>
      </c>
      <c r="V1680" s="9">
        <v>6</v>
      </c>
      <c r="W1680" s="9">
        <v>9.84</v>
      </c>
      <c r="X1680" s="9">
        <v>6.3849999999999998</v>
      </c>
      <c r="Y1680" s="9">
        <v>6.54</v>
      </c>
      <c r="Z1680" s="9"/>
      <c r="AA1680" s="9"/>
      <c r="AB1680" s="9"/>
      <c r="AC1680" s="9"/>
      <c r="AD1680" s="9"/>
      <c r="AE1680" s="9"/>
      <c r="AF1680" s="9"/>
    </row>
    <row r="1681" spans="1:32" x14ac:dyDescent="0.25">
      <c r="A1681" s="8">
        <f t="shared" si="53"/>
        <v>36922</v>
      </c>
      <c r="B1681" s="24">
        <f t="shared" si="52"/>
        <v>1677</v>
      </c>
      <c r="C1681" s="14" t="s">
        <v>198</v>
      </c>
      <c r="D1681" s="46">
        <v>36892</v>
      </c>
      <c r="E1681" s="9">
        <v>5.8949999999999996</v>
      </c>
      <c r="F1681" s="9">
        <v>6.08</v>
      </c>
      <c r="G1681" s="9">
        <v>5.9450000000000003</v>
      </c>
      <c r="H1681" s="9">
        <v>5.9349999999999996</v>
      </c>
      <c r="I1681" s="9">
        <v>5.91</v>
      </c>
      <c r="J1681" s="9">
        <v>5.9550000000000001</v>
      </c>
      <c r="K1681" s="9">
        <v>5.8949999999999996</v>
      </c>
      <c r="L1681" s="9">
        <v>5.8250000000000002</v>
      </c>
      <c r="M1681" s="9">
        <v>5.79</v>
      </c>
      <c r="N1681" s="9">
        <v>5.8049999999999997</v>
      </c>
      <c r="O1681" s="9">
        <v>5.2697314354999998</v>
      </c>
      <c r="P1681" s="9">
        <v>6.2050000000000001</v>
      </c>
      <c r="Q1681" s="9">
        <v>6.0949999999999998</v>
      </c>
      <c r="R1681" s="9">
        <v>13.744999999999999</v>
      </c>
      <c r="S1681" s="9">
        <v>10.535</v>
      </c>
      <c r="T1681" s="9">
        <v>6.1449999999999996</v>
      </c>
      <c r="U1681" s="9">
        <v>6.14</v>
      </c>
      <c r="V1681" s="9">
        <v>6.02</v>
      </c>
      <c r="W1681" s="9">
        <v>13.925000000000001</v>
      </c>
      <c r="X1681" s="9">
        <v>6.27</v>
      </c>
      <c r="Y1681" s="9">
        <v>6.3550000000000004</v>
      </c>
      <c r="Z1681" s="9"/>
      <c r="AA1681" s="9"/>
      <c r="AB1681" s="9"/>
      <c r="AC1681" s="9"/>
      <c r="AD1681" s="9"/>
      <c r="AE1681" s="9"/>
      <c r="AF1681" s="9"/>
    </row>
    <row r="1682" spans="1:32" x14ac:dyDescent="0.25">
      <c r="A1682" s="8">
        <f t="shared" si="53"/>
        <v>36923</v>
      </c>
      <c r="B1682" s="24">
        <f t="shared" si="52"/>
        <v>1678</v>
      </c>
      <c r="C1682" s="14" t="s">
        <v>199</v>
      </c>
      <c r="D1682" s="46">
        <v>36923</v>
      </c>
      <c r="E1682" s="9">
        <v>5.84</v>
      </c>
      <c r="F1682" s="9">
        <v>6.0049999999999999</v>
      </c>
      <c r="G1682" s="9">
        <v>5.87</v>
      </c>
      <c r="H1682" s="9">
        <v>5.8849999999999998</v>
      </c>
      <c r="I1682" s="9">
        <v>5.835</v>
      </c>
      <c r="J1682" s="9">
        <v>5.8849999999999998</v>
      </c>
      <c r="K1682" s="9">
        <v>5.89</v>
      </c>
      <c r="L1682" s="9">
        <v>5.81</v>
      </c>
      <c r="M1682" s="9">
        <v>5.8</v>
      </c>
      <c r="N1682" s="9">
        <v>5.79</v>
      </c>
      <c r="O1682" s="9">
        <v>5.3145569084999993</v>
      </c>
      <c r="P1682" s="9">
        <v>6.16</v>
      </c>
      <c r="Q1682" s="9">
        <v>6.13</v>
      </c>
      <c r="R1682" s="9">
        <v>15.35</v>
      </c>
      <c r="S1682" s="9">
        <v>10.925000000000001</v>
      </c>
      <c r="T1682" s="9">
        <v>6.05</v>
      </c>
      <c r="U1682" s="9">
        <v>6.0549999999999997</v>
      </c>
      <c r="V1682" s="9">
        <v>6.0049999999999999</v>
      </c>
      <c r="W1682" s="9">
        <v>14.11</v>
      </c>
      <c r="X1682" s="9">
        <v>6.2750000000000004</v>
      </c>
      <c r="Y1682" s="9">
        <v>6.28</v>
      </c>
      <c r="Z1682" s="9"/>
      <c r="AA1682" s="9"/>
      <c r="AB1682" s="9"/>
      <c r="AC1682" s="9"/>
      <c r="AD1682" s="9"/>
      <c r="AE1682" s="9"/>
      <c r="AF1682" s="9"/>
    </row>
    <row r="1683" spans="1:32" x14ac:dyDescent="0.25">
      <c r="A1683" s="8">
        <f t="shared" si="53"/>
        <v>36924</v>
      </c>
      <c r="B1683" s="24">
        <f t="shared" si="52"/>
        <v>1679</v>
      </c>
      <c r="C1683" s="14" t="s">
        <v>200</v>
      </c>
      <c r="D1683" s="46">
        <v>36923</v>
      </c>
      <c r="E1683" s="9">
        <v>6.6050000000000004</v>
      </c>
      <c r="F1683" s="9">
        <v>6.58</v>
      </c>
      <c r="G1683" s="9">
        <v>6.46</v>
      </c>
      <c r="H1683" s="9">
        <v>6.53</v>
      </c>
      <c r="I1683" s="9">
        <v>6.57</v>
      </c>
      <c r="J1683" s="9">
        <v>6.62</v>
      </c>
      <c r="K1683" s="9">
        <v>6.58</v>
      </c>
      <c r="L1683" s="9">
        <v>6.41</v>
      </c>
      <c r="M1683" s="9">
        <v>6.39</v>
      </c>
      <c r="N1683" s="9">
        <v>6.2850000000000001</v>
      </c>
      <c r="O1683" s="9">
        <v>6.0581628974999999</v>
      </c>
      <c r="P1683" s="9">
        <v>6.95</v>
      </c>
      <c r="Q1683" s="9">
        <v>6.8849999999999998</v>
      </c>
      <c r="R1683" s="9">
        <v>15.385</v>
      </c>
      <c r="S1683" s="9">
        <v>10.285</v>
      </c>
      <c r="T1683" s="9">
        <v>6.7</v>
      </c>
      <c r="U1683" s="9">
        <v>6.67</v>
      </c>
      <c r="V1683" s="9">
        <v>6.77</v>
      </c>
      <c r="W1683" s="9">
        <v>12.45</v>
      </c>
      <c r="X1683" s="9">
        <v>7.0350000000000001</v>
      </c>
      <c r="Y1683" s="9">
        <v>7.085</v>
      </c>
      <c r="Z1683" s="9"/>
      <c r="AA1683" s="9"/>
      <c r="AB1683" s="9"/>
      <c r="AC1683" s="9"/>
      <c r="AD1683" s="9"/>
      <c r="AE1683" s="9"/>
      <c r="AF1683" s="9"/>
    </row>
    <row r="1684" spans="1:32" x14ac:dyDescent="0.25">
      <c r="A1684" s="8">
        <f t="shared" si="53"/>
        <v>36925</v>
      </c>
      <c r="B1684" s="24">
        <f t="shared" si="52"/>
        <v>1680</v>
      </c>
      <c r="C1684" s="14" t="s">
        <v>201</v>
      </c>
      <c r="D1684" s="46">
        <v>36923</v>
      </c>
      <c r="E1684" s="9">
        <v>6.6050000000000004</v>
      </c>
      <c r="F1684" s="9">
        <v>6.58</v>
      </c>
      <c r="G1684" s="9">
        <v>6.46</v>
      </c>
      <c r="H1684" s="9">
        <v>6.53</v>
      </c>
      <c r="I1684" s="9">
        <v>6.57</v>
      </c>
      <c r="J1684" s="9">
        <v>6.62</v>
      </c>
      <c r="K1684" s="9">
        <v>6.58</v>
      </c>
      <c r="L1684" s="9">
        <v>6.41</v>
      </c>
      <c r="M1684" s="9">
        <v>6.39</v>
      </c>
      <c r="N1684" s="9">
        <v>6.2850000000000001</v>
      </c>
      <c r="O1684" s="9">
        <v>6.0581628974999999</v>
      </c>
      <c r="P1684" s="9">
        <v>6.95</v>
      </c>
      <c r="Q1684" s="9">
        <v>6.8849999999999998</v>
      </c>
      <c r="R1684" s="9">
        <v>15.385</v>
      </c>
      <c r="S1684" s="9">
        <v>10.285</v>
      </c>
      <c r="T1684" s="9">
        <v>6.7</v>
      </c>
      <c r="U1684" s="9">
        <v>6.67</v>
      </c>
      <c r="V1684" s="9">
        <v>6.77</v>
      </c>
      <c r="W1684" s="9">
        <v>12.45</v>
      </c>
      <c r="X1684" s="9">
        <v>7.0350000000000001</v>
      </c>
      <c r="Y1684" s="9">
        <v>7.085</v>
      </c>
      <c r="Z1684" s="9"/>
      <c r="AA1684" s="9"/>
      <c r="AB1684" s="9"/>
      <c r="AC1684" s="9"/>
      <c r="AD1684" s="9"/>
      <c r="AE1684" s="9"/>
      <c r="AF1684" s="9"/>
    </row>
    <row r="1685" spans="1:32" x14ac:dyDescent="0.25">
      <c r="A1685" s="8">
        <f t="shared" si="53"/>
        <v>36926</v>
      </c>
      <c r="B1685" s="24">
        <f t="shared" si="52"/>
        <v>1681</v>
      </c>
      <c r="C1685" s="14" t="s">
        <v>202</v>
      </c>
      <c r="D1685" s="46">
        <v>36923</v>
      </c>
      <c r="E1685" s="9">
        <v>6.6050000000000004</v>
      </c>
      <c r="F1685" s="9">
        <v>6.58</v>
      </c>
      <c r="G1685" s="9">
        <v>6.46</v>
      </c>
      <c r="H1685" s="9">
        <v>6.53</v>
      </c>
      <c r="I1685" s="9">
        <v>6.57</v>
      </c>
      <c r="J1685" s="9">
        <v>6.62</v>
      </c>
      <c r="K1685" s="9">
        <v>6.58</v>
      </c>
      <c r="L1685" s="9">
        <v>6.41</v>
      </c>
      <c r="M1685" s="9">
        <v>6.39</v>
      </c>
      <c r="N1685" s="9">
        <v>6.2850000000000001</v>
      </c>
      <c r="O1685" s="9">
        <v>6.0581628974999999</v>
      </c>
      <c r="P1685" s="9">
        <v>6.95</v>
      </c>
      <c r="Q1685" s="9">
        <v>6.8849999999999998</v>
      </c>
      <c r="R1685" s="9">
        <v>15.385</v>
      </c>
      <c r="S1685" s="9">
        <v>10.285</v>
      </c>
      <c r="T1685" s="9">
        <v>6.7</v>
      </c>
      <c r="U1685" s="9">
        <v>6.67</v>
      </c>
      <c r="V1685" s="9">
        <v>6.77</v>
      </c>
      <c r="W1685" s="9">
        <v>12.45</v>
      </c>
      <c r="X1685" s="9">
        <v>7.0350000000000001</v>
      </c>
      <c r="Y1685" s="9">
        <v>7.085</v>
      </c>
      <c r="Z1685" s="9"/>
      <c r="AA1685" s="9"/>
      <c r="AB1685" s="9"/>
      <c r="AC1685" s="9"/>
      <c r="AD1685" s="9"/>
      <c r="AE1685" s="9"/>
      <c r="AF1685" s="9"/>
    </row>
    <row r="1686" spans="1:32" x14ac:dyDescent="0.25">
      <c r="A1686" s="8">
        <f t="shared" si="53"/>
        <v>36927</v>
      </c>
      <c r="B1686" s="24">
        <f t="shared" si="52"/>
        <v>1682</v>
      </c>
      <c r="C1686" s="14" t="s">
        <v>196</v>
      </c>
      <c r="D1686" s="46">
        <v>36923</v>
      </c>
      <c r="E1686" s="9">
        <v>5.7649999999999997</v>
      </c>
      <c r="F1686" s="9">
        <v>5.7249999999999996</v>
      </c>
      <c r="G1686" s="9">
        <v>5.69</v>
      </c>
      <c r="H1686" s="9">
        <v>5.835</v>
      </c>
      <c r="I1686" s="9">
        <v>5.7750000000000004</v>
      </c>
      <c r="J1686" s="9">
        <v>5.8049999999999997</v>
      </c>
      <c r="K1686" s="9">
        <v>5.73</v>
      </c>
      <c r="L1686" s="9">
        <v>5.61</v>
      </c>
      <c r="M1686" s="9">
        <v>5.64</v>
      </c>
      <c r="N1686" s="9">
        <v>5.78</v>
      </c>
      <c r="O1686" s="9">
        <v>5.271480519999999</v>
      </c>
      <c r="P1686" s="9">
        <v>6.1449999999999996</v>
      </c>
      <c r="Q1686" s="9">
        <v>6.1</v>
      </c>
      <c r="R1686" s="9">
        <v>13.225</v>
      </c>
      <c r="S1686" s="9">
        <v>8.9949999999999992</v>
      </c>
      <c r="T1686" s="9">
        <v>5.8</v>
      </c>
      <c r="U1686" s="9">
        <v>5.8</v>
      </c>
      <c r="V1686" s="9">
        <v>5.96</v>
      </c>
      <c r="W1686" s="9">
        <v>9.9250000000000007</v>
      </c>
      <c r="X1686" s="9">
        <v>6.2</v>
      </c>
      <c r="Y1686" s="9">
        <v>6.2850000000000001</v>
      </c>
      <c r="Z1686" s="9"/>
      <c r="AA1686" s="9"/>
      <c r="AB1686" s="9"/>
      <c r="AC1686" s="9"/>
      <c r="AD1686" s="9"/>
      <c r="AE1686" s="9"/>
      <c r="AF1686" s="9"/>
    </row>
    <row r="1687" spans="1:32" x14ac:dyDescent="0.25">
      <c r="A1687" s="8">
        <f t="shared" si="53"/>
        <v>36928</v>
      </c>
      <c r="B1687" s="24">
        <f t="shared" si="52"/>
        <v>1683</v>
      </c>
      <c r="C1687" s="14" t="s">
        <v>197</v>
      </c>
      <c r="D1687" s="46">
        <v>36923</v>
      </c>
      <c r="E1687" s="9">
        <v>5.58</v>
      </c>
      <c r="F1687" s="9">
        <v>5.53</v>
      </c>
      <c r="G1687" s="9">
        <v>5.4850000000000003</v>
      </c>
      <c r="H1687" s="9">
        <v>5.5949999999999998</v>
      </c>
      <c r="I1687" s="9">
        <v>5.5650000000000004</v>
      </c>
      <c r="J1687" s="9">
        <v>5.6</v>
      </c>
      <c r="K1687" s="9">
        <v>5.53</v>
      </c>
      <c r="L1687" s="9">
        <v>5.38</v>
      </c>
      <c r="M1687" s="9">
        <v>5.4349999999999996</v>
      </c>
      <c r="N1687" s="9">
        <v>5.7850000000000001</v>
      </c>
      <c r="O1687" s="9">
        <v>5.5408490279999993</v>
      </c>
      <c r="P1687" s="9">
        <v>5.8650000000000002</v>
      </c>
      <c r="Q1687" s="9">
        <v>5.8550000000000004</v>
      </c>
      <c r="R1687" s="9">
        <v>12.815</v>
      </c>
      <c r="S1687" s="9">
        <v>9.1300000000000008</v>
      </c>
      <c r="T1687" s="9">
        <v>5.67</v>
      </c>
      <c r="U1687" s="9">
        <v>5.6550000000000002</v>
      </c>
      <c r="V1687" s="9">
        <v>5.7549999999999999</v>
      </c>
      <c r="W1687" s="9">
        <v>10.154999999999999</v>
      </c>
      <c r="X1687" s="9">
        <v>5.9550000000000001</v>
      </c>
      <c r="Y1687" s="9">
        <v>5.98</v>
      </c>
      <c r="Z1687" s="9"/>
      <c r="AA1687" s="9"/>
      <c r="AB1687" s="9"/>
      <c r="AC1687" s="9"/>
      <c r="AD1687" s="9"/>
      <c r="AE1687" s="9"/>
      <c r="AF1687" s="9"/>
    </row>
    <row r="1688" spans="1:32" x14ac:dyDescent="0.25">
      <c r="A1688" s="8">
        <f t="shared" si="53"/>
        <v>36929</v>
      </c>
      <c r="B1688" s="24">
        <f t="shared" si="52"/>
        <v>1684</v>
      </c>
      <c r="C1688" s="14" t="s">
        <v>198</v>
      </c>
      <c r="D1688" s="46">
        <v>36923</v>
      </c>
      <c r="E1688" s="9">
        <v>5.67</v>
      </c>
      <c r="F1688" s="9">
        <v>5.79</v>
      </c>
      <c r="G1688" s="9">
        <v>5.7350000000000003</v>
      </c>
      <c r="H1688" s="9">
        <v>5.7</v>
      </c>
      <c r="I1688" s="9">
        <v>5.6550000000000002</v>
      </c>
      <c r="J1688" s="9">
        <v>5.7249999999999996</v>
      </c>
      <c r="K1688" s="9">
        <v>5.6950000000000003</v>
      </c>
      <c r="L1688" s="9">
        <v>5.7249999999999996</v>
      </c>
      <c r="M1688" s="9">
        <v>5.7050000000000001</v>
      </c>
      <c r="N1688" s="9">
        <v>6.36</v>
      </c>
      <c r="O1688" s="9">
        <v>5.6729525937500007</v>
      </c>
      <c r="P1688" s="9">
        <v>5.95</v>
      </c>
      <c r="Q1688" s="9">
        <v>5.93</v>
      </c>
      <c r="R1688" s="9">
        <v>13.33</v>
      </c>
      <c r="S1688" s="9">
        <v>9.8049999999999997</v>
      </c>
      <c r="T1688" s="9">
        <v>5.8449999999999998</v>
      </c>
      <c r="U1688" s="9">
        <v>5.8449999999999998</v>
      </c>
      <c r="V1688" s="9">
        <v>5.8949999999999996</v>
      </c>
      <c r="W1688" s="9">
        <v>11.605</v>
      </c>
      <c r="X1688" s="9">
        <v>6.11</v>
      </c>
      <c r="Y1688" s="9">
        <v>6.1</v>
      </c>
      <c r="Z1688" s="9"/>
      <c r="AA1688" s="9"/>
      <c r="AB1688" s="9"/>
      <c r="AC1688" s="9"/>
      <c r="AD1688" s="9"/>
      <c r="AE1688" s="9"/>
      <c r="AF1688" s="9"/>
    </row>
    <row r="1689" spans="1:32" x14ac:dyDescent="0.25">
      <c r="A1689" s="8">
        <f t="shared" ref="A1689:A1695" si="54">A1688+1</f>
        <v>36930</v>
      </c>
      <c r="B1689" s="24">
        <f t="shared" si="52"/>
        <v>1685</v>
      </c>
      <c r="C1689" s="14" t="s">
        <v>199</v>
      </c>
      <c r="D1689" s="46">
        <v>36923</v>
      </c>
      <c r="E1689" s="9">
        <v>6.2450000000000001</v>
      </c>
      <c r="F1689" s="9">
        <v>6.4249999999999998</v>
      </c>
      <c r="G1689" s="9">
        <v>6.27</v>
      </c>
      <c r="H1689" s="9">
        <v>6.26</v>
      </c>
      <c r="I1689" s="9">
        <v>6.2249999999999996</v>
      </c>
      <c r="J1689" s="9">
        <v>6.26</v>
      </c>
      <c r="K1689" s="9">
        <v>6.32</v>
      </c>
      <c r="L1689" s="9">
        <v>6.37</v>
      </c>
      <c r="M1689" s="9">
        <v>6.4050000000000002</v>
      </c>
      <c r="N1689" s="9">
        <v>7.38</v>
      </c>
      <c r="O1689" s="9">
        <v>6.1134506999999996</v>
      </c>
      <c r="P1689" s="9">
        <v>6.5449999999999999</v>
      </c>
      <c r="Q1689" s="9">
        <v>6.5</v>
      </c>
      <c r="R1689" s="9">
        <v>12.94</v>
      </c>
      <c r="S1689" s="9">
        <v>9.82</v>
      </c>
      <c r="T1689" s="9">
        <v>6.56</v>
      </c>
      <c r="U1689" s="9">
        <v>6.5549999999999997</v>
      </c>
      <c r="V1689" s="9">
        <v>6.52</v>
      </c>
      <c r="W1689" s="9">
        <v>10.455</v>
      </c>
      <c r="X1689" s="9">
        <v>6.6550000000000002</v>
      </c>
      <c r="Y1689" s="9">
        <v>6.68</v>
      </c>
      <c r="Z1689" s="9"/>
      <c r="AA1689" s="9"/>
      <c r="AB1689" s="9"/>
      <c r="AC1689" s="9"/>
      <c r="AD1689" s="9"/>
      <c r="AE1689" s="9"/>
      <c r="AF1689" s="9"/>
    </row>
    <row r="1690" spans="1:32" x14ac:dyDescent="0.25">
      <c r="A1690" s="8">
        <f t="shared" si="54"/>
        <v>36931</v>
      </c>
      <c r="B1690" s="24">
        <f t="shared" si="52"/>
        <v>1686</v>
      </c>
      <c r="C1690" s="14" t="s">
        <v>200</v>
      </c>
      <c r="D1690" s="46">
        <v>36923</v>
      </c>
      <c r="E1690" s="9">
        <v>6.08</v>
      </c>
      <c r="F1690" s="9">
        <v>6.3049999999999997</v>
      </c>
      <c r="G1690" s="9">
        <v>6.1749999999999998</v>
      </c>
      <c r="H1690" s="9">
        <v>6.1950000000000003</v>
      </c>
      <c r="I1690" s="9">
        <v>6.06</v>
      </c>
      <c r="J1690" s="9">
        <v>6.1349999999999998</v>
      </c>
      <c r="K1690" s="9">
        <v>6.1849999999999996</v>
      </c>
      <c r="L1690" s="9">
        <v>6.29</v>
      </c>
      <c r="M1690" s="9">
        <v>6.2549999999999999</v>
      </c>
      <c r="N1690" s="9">
        <v>7.3449999999999998</v>
      </c>
      <c r="O1690" s="9">
        <v>6.0195777494999989</v>
      </c>
      <c r="P1690" s="9">
        <v>6.43</v>
      </c>
      <c r="Q1690" s="9">
        <v>6.37</v>
      </c>
      <c r="R1690" s="9">
        <v>14.83</v>
      </c>
      <c r="S1690" s="9">
        <v>9.06</v>
      </c>
      <c r="T1690" s="9">
        <v>6.41</v>
      </c>
      <c r="U1690" s="9">
        <v>6.4</v>
      </c>
      <c r="V1690" s="9">
        <v>6.3449999999999998</v>
      </c>
      <c r="W1690" s="9">
        <v>10.435</v>
      </c>
      <c r="X1690" s="9">
        <v>6.59</v>
      </c>
      <c r="Y1690" s="9">
        <v>6.63</v>
      </c>
      <c r="Z1690" s="9"/>
      <c r="AA1690" s="9"/>
      <c r="AB1690" s="9"/>
      <c r="AC1690" s="9"/>
      <c r="AD1690" s="9"/>
      <c r="AE1690" s="9"/>
      <c r="AF1690" s="9"/>
    </row>
    <row r="1691" spans="1:32" x14ac:dyDescent="0.25">
      <c r="A1691" s="8">
        <f t="shared" si="54"/>
        <v>36932</v>
      </c>
      <c r="B1691" s="24">
        <f t="shared" si="52"/>
        <v>1687</v>
      </c>
      <c r="C1691" s="14" t="s">
        <v>201</v>
      </c>
      <c r="D1691" s="46">
        <v>36923</v>
      </c>
      <c r="E1691" s="9">
        <v>6.08</v>
      </c>
      <c r="F1691" s="9">
        <v>6.3049999999999997</v>
      </c>
      <c r="G1691" s="9">
        <v>6.1749999999999998</v>
      </c>
      <c r="H1691" s="9">
        <v>6.1950000000000003</v>
      </c>
      <c r="I1691" s="9">
        <v>6.06</v>
      </c>
      <c r="J1691" s="9">
        <v>6.1349999999999998</v>
      </c>
      <c r="K1691" s="9">
        <v>6.1849999999999996</v>
      </c>
      <c r="L1691" s="9">
        <v>6.29</v>
      </c>
      <c r="M1691" s="9">
        <v>6.2549999999999999</v>
      </c>
      <c r="N1691" s="9">
        <v>7.3449999999999998</v>
      </c>
      <c r="O1691" s="9">
        <v>6.0195777494999989</v>
      </c>
      <c r="P1691" s="9">
        <v>6.43</v>
      </c>
      <c r="Q1691" s="9">
        <v>6.37</v>
      </c>
      <c r="R1691" s="9">
        <v>14.83</v>
      </c>
      <c r="S1691" s="9">
        <v>9.06</v>
      </c>
      <c r="T1691" s="9">
        <v>6.41</v>
      </c>
      <c r="U1691" s="9">
        <v>6.4</v>
      </c>
      <c r="V1691" s="9">
        <v>6.3449999999999998</v>
      </c>
      <c r="W1691" s="9">
        <v>10.435</v>
      </c>
      <c r="X1691" s="9">
        <v>6.59</v>
      </c>
      <c r="Y1691" s="9">
        <v>6.63</v>
      </c>
      <c r="Z1691" s="9"/>
      <c r="AA1691" s="9"/>
      <c r="AB1691" s="9"/>
      <c r="AC1691" s="9"/>
      <c r="AD1691" s="9"/>
      <c r="AE1691" s="9"/>
      <c r="AF1691" s="9"/>
    </row>
    <row r="1692" spans="1:32" x14ac:dyDescent="0.25">
      <c r="A1692" s="8">
        <f t="shared" si="54"/>
        <v>36933</v>
      </c>
      <c r="B1692" s="24">
        <f t="shared" si="52"/>
        <v>1688</v>
      </c>
      <c r="C1692" s="14" t="s">
        <v>202</v>
      </c>
      <c r="D1692" s="46">
        <v>36923</v>
      </c>
      <c r="E1692" s="9">
        <v>6.08</v>
      </c>
      <c r="F1692" s="9">
        <v>6.3049999999999997</v>
      </c>
      <c r="G1692" s="9">
        <v>6.1749999999999998</v>
      </c>
      <c r="H1692" s="9">
        <v>6.1950000000000003</v>
      </c>
      <c r="I1692" s="9">
        <v>6.06</v>
      </c>
      <c r="J1692" s="9">
        <v>6.1349999999999998</v>
      </c>
      <c r="K1692" s="9">
        <v>6.1849999999999996</v>
      </c>
      <c r="L1692" s="9">
        <v>6.29</v>
      </c>
      <c r="M1692" s="9">
        <v>6.2549999999999999</v>
      </c>
      <c r="N1692" s="9">
        <v>7.3449999999999998</v>
      </c>
      <c r="O1692" s="9">
        <v>6.0195777494999989</v>
      </c>
      <c r="P1692" s="9">
        <v>6.43</v>
      </c>
      <c r="Q1692" s="9">
        <v>6.37</v>
      </c>
      <c r="R1692" s="9">
        <v>14.83</v>
      </c>
      <c r="S1692" s="9">
        <v>9.06</v>
      </c>
      <c r="T1692" s="9">
        <v>6.41</v>
      </c>
      <c r="U1692" s="9">
        <v>6.4</v>
      </c>
      <c r="V1692" s="9">
        <v>6.3449999999999998</v>
      </c>
      <c r="W1692" s="9">
        <v>10.435</v>
      </c>
      <c r="X1692" s="9">
        <v>6.59</v>
      </c>
      <c r="Y1692" s="9">
        <v>6.63</v>
      </c>
      <c r="Z1692" s="9"/>
      <c r="AA1692" s="9"/>
      <c r="AB1692" s="9"/>
      <c r="AC1692" s="9"/>
      <c r="AD1692" s="9"/>
      <c r="AE1692" s="9"/>
      <c r="AF1692" s="9"/>
    </row>
    <row r="1693" spans="1:32" x14ac:dyDescent="0.25">
      <c r="A1693" s="8">
        <f t="shared" si="54"/>
        <v>36934</v>
      </c>
      <c r="B1693" s="24">
        <f t="shared" si="52"/>
        <v>1689</v>
      </c>
      <c r="C1693" s="14" t="s">
        <v>196</v>
      </c>
      <c r="D1693" s="46">
        <v>36923</v>
      </c>
      <c r="E1693" s="9">
        <v>5.63</v>
      </c>
      <c r="F1693" s="9">
        <v>5.7249999999999996</v>
      </c>
      <c r="G1693" s="9">
        <v>5.61</v>
      </c>
      <c r="H1693" s="9">
        <v>5.65</v>
      </c>
      <c r="I1693" s="9">
        <v>5.625</v>
      </c>
      <c r="J1693" s="9">
        <v>5.665</v>
      </c>
      <c r="K1693" s="9">
        <v>5.6449999999999996</v>
      </c>
      <c r="L1693" s="9">
        <v>5.7649999999999997</v>
      </c>
      <c r="M1693" s="9">
        <v>5.66</v>
      </c>
      <c r="N1693" s="9">
        <v>6.97</v>
      </c>
      <c r="O1693" s="9">
        <v>5.3773561000000001</v>
      </c>
      <c r="P1693" s="9">
        <v>5.9850000000000003</v>
      </c>
      <c r="Q1693" s="9">
        <v>5.9249999999999998</v>
      </c>
      <c r="R1693" s="9">
        <v>19.774999999999999</v>
      </c>
      <c r="S1693" s="9">
        <v>11.26</v>
      </c>
      <c r="T1693" s="9">
        <v>5.77</v>
      </c>
      <c r="U1693" s="9">
        <v>5.78</v>
      </c>
      <c r="V1693" s="9">
        <v>5.87</v>
      </c>
      <c r="W1693" s="9">
        <v>12.215</v>
      </c>
      <c r="X1693" s="9">
        <v>6.1050000000000004</v>
      </c>
      <c r="Y1693" s="9">
        <v>6.0949999999999998</v>
      </c>
      <c r="Z1693" s="9"/>
      <c r="AA1693" s="9"/>
      <c r="AB1693" s="9"/>
      <c r="AC1693" s="9"/>
      <c r="AD1693" s="9"/>
      <c r="AE1693" s="9"/>
      <c r="AF1693" s="9"/>
    </row>
    <row r="1694" spans="1:32" x14ac:dyDescent="0.25">
      <c r="A1694" s="8">
        <f t="shared" si="54"/>
        <v>36935</v>
      </c>
      <c r="B1694" s="24">
        <f t="shared" si="52"/>
        <v>1690</v>
      </c>
      <c r="C1694" s="14" t="s">
        <v>197</v>
      </c>
      <c r="D1694" s="46">
        <v>36923</v>
      </c>
      <c r="E1694" s="9">
        <v>5.61</v>
      </c>
      <c r="F1694" s="9">
        <v>5.5750000000000002</v>
      </c>
      <c r="G1694" s="9">
        <v>5.5049999999999999</v>
      </c>
      <c r="H1694" s="9">
        <v>5.6449999999999996</v>
      </c>
      <c r="I1694" s="9">
        <v>5.6150000000000002</v>
      </c>
      <c r="J1694" s="9">
        <v>5.6349999999999998</v>
      </c>
      <c r="K1694" s="9">
        <v>5.5650000000000004</v>
      </c>
      <c r="L1694" s="9">
        <v>5.4450000000000003</v>
      </c>
      <c r="M1694" s="9">
        <v>5.44</v>
      </c>
      <c r="N1694" s="9">
        <v>7.16</v>
      </c>
      <c r="O1694" s="9">
        <v>5.4608474812499992</v>
      </c>
      <c r="P1694" s="9">
        <v>5.94</v>
      </c>
      <c r="Q1694" s="9">
        <v>5.89</v>
      </c>
      <c r="R1694" s="9">
        <v>34.524999999999999</v>
      </c>
      <c r="S1694" s="9">
        <v>11.53</v>
      </c>
      <c r="T1694" s="9">
        <v>5.73</v>
      </c>
      <c r="U1694" s="9">
        <v>5.7249999999999996</v>
      </c>
      <c r="V1694" s="9">
        <v>5.79</v>
      </c>
      <c r="W1694" s="9">
        <v>13.03</v>
      </c>
      <c r="X1694" s="9">
        <v>6.0650000000000004</v>
      </c>
      <c r="Y1694" s="9">
        <v>6.05</v>
      </c>
      <c r="Z1694" s="9"/>
      <c r="AA1694" s="9"/>
      <c r="AB1694" s="9"/>
      <c r="AC1694" s="9"/>
      <c r="AD1694" s="9"/>
      <c r="AE1694" s="9"/>
      <c r="AF1694" s="9"/>
    </row>
    <row r="1695" spans="1:32" x14ac:dyDescent="0.25">
      <c r="A1695" s="8">
        <f t="shared" si="54"/>
        <v>36936</v>
      </c>
      <c r="B1695" s="24">
        <f t="shared" si="52"/>
        <v>1691</v>
      </c>
      <c r="C1695" s="14" t="s">
        <v>198</v>
      </c>
      <c r="D1695" s="46">
        <v>36923</v>
      </c>
      <c r="E1695" s="9">
        <v>5.875</v>
      </c>
      <c r="F1695" s="9">
        <v>5.93</v>
      </c>
      <c r="G1695" s="9">
        <v>5.875</v>
      </c>
      <c r="H1695" s="9">
        <v>5.915</v>
      </c>
      <c r="I1695" s="9">
        <v>5.8650000000000002</v>
      </c>
      <c r="J1695" s="9">
        <v>5.9</v>
      </c>
      <c r="K1695" s="9">
        <v>5.9249999999999998</v>
      </c>
      <c r="L1695" s="9">
        <v>5.85</v>
      </c>
      <c r="M1695" s="9">
        <v>5.83</v>
      </c>
      <c r="N1695" s="9">
        <v>6.72</v>
      </c>
      <c r="O1695" s="9">
        <v>5.8095473999999996</v>
      </c>
      <c r="P1695" s="9">
        <v>6.2549999999999999</v>
      </c>
      <c r="Q1695" s="9">
        <v>6.1550000000000002</v>
      </c>
      <c r="R1695" s="9">
        <v>36.79</v>
      </c>
      <c r="S1695" s="9">
        <v>10.545</v>
      </c>
      <c r="T1695" s="9">
        <v>6.12</v>
      </c>
      <c r="U1695" s="9">
        <v>6.1050000000000004</v>
      </c>
      <c r="V1695" s="9">
        <v>6.1150000000000002</v>
      </c>
      <c r="W1695" s="9">
        <v>11.95</v>
      </c>
      <c r="X1695" s="9">
        <v>6.375</v>
      </c>
      <c r="Y1695" s="9">
        <v>6.4050000000000002</v>
      </c>
      <c r="Z1695" s="9"/>
      <c r="AA1695" s="9"/>
      <c r="AB1695" s="9"/>
      <c r="AC1695" s="9"/>
      <c r="AD1695" s="9"/>
      <c r="AE1695" s="9"/>
      <c r="AF1695" s="9"/>
    </row>
    <row r="1696" spans="1:32" x14ac:dyDescent="0.25">
      <c r="A1696" s="8">
        <f t="shared" ref="A1696:A1702" si="55">A1695+1</f>
        <v>36937</v>
      </c>
      <c r="B1696" s="24">
        <f t="shared" si="52"/>
        <v>1692</v>
      </c>
      <c r="C1696" s="14" t="s">
        <v>199</v>
      </c>
      <c r="D1696" s="46">
        <v>36923</v>
      </c>
      <c r="E1696" s="9">
        <v>5.3849999999999998</v>
      </c>
      <c r="F1696" s="9">
        <v>5.4850000000000003</v>
      </c>
      <c r="G1696" s="9">
        <v>5.4649999999999999</v>
      </c>
      <c r="H1696" s="9">
        <v>5.4349999999999996</v>
      </c>
      <c r="I1696" s="9">
        <v>5.37</v>
      </c>
      <c r="J1696" s="9">
        <v>5.42</v>
      </c>
      <c r="K1696" s="9">
        <v>5.45</v>
      </c>
      <c r="L1696" s="9">
        <v>5.4050000000000002</v>
      </c>
      <c r="M1696" s="9">
        <v>5.415</v>
      </c>
      <c r="N1696" s="9">
        <v>6</v>
      </c>
      <c r="O1696" s="9">
        <v>5.345757162</v>
      </c>
      <c r="P1696" s="9">
        <v>5.7350000000000003</v>
      </c>
      <c r="Q1696" s="9">
        <v>5.67</v>
      </c>
      <c r="R1696" s="9">
        <v>33.25</v>
      </c>
      <c r="S1696" s="9">
        <v>11.965</v>
      </c>
      <c r="T1696" s="9">
        <v>5.7149999999999999</v>
      </c>
      <c r="U1696" s="9">
        <v>5.7050000000000001</v>
      </c>
      <c r="V1696" s="9">
        <v>5.64</v>
      </c>
      <c r="W1696" s="9">
        <v>13.984999999999999</v>
      </c>
      <c r="X1696" s="9">
        <v>5.8550000000000004</v>
      </c>
      <c r="Y1696" s="9">
        <v>5.83</v>
      </c>
      <c r="Z1696" s="9"/>
      <c r="AA1696" s="9"/>
      <c r="AB1696" s="9"/>
      <c r="AC1696" s="9"/>
      <c r="AD1696" s="9"/>
      <c r="AE1696" s="9"/>
      <c r="AF1696" s="9"/>
    </row>
    <row r="1697" spans="1:32" x14ac:dyDescent="0.25">
      <c r="A1697" s="8">
        <f t="shared" si="55"/>
        <v>36938</v>
      </c>
      <c r="B1697" s="24">
        <f t="shared" si="52"/>
        <v>1693</v>
      </c>
      <c r="C1697" s="14" t="s">
        <v>200</v>
      </c>
      <c r="D1697" s="46">
        <v>36923</v>
      </c>
      <c r="E1697" s="9">
        <v>5.47</v>
      </c>
      <c r="F1697" s="9">
        <v>5.5049999999999999</v>
      </c>
      <c r="G1697" s="9">
        <v>5.54</v>
      </c>
      <c r="H1697" s="9">
        <v>5.55</v>
      </c>
      <c r="I1697" s="9">
        <v>5.41</v>
      </c>
      <c r="J1697" s="9">
        <v>5.51</v>
      </c>
      <c r="K1697" s="9">
        <v>5.5549999999999997</v>
      </c>
      <c r="L1697" s="9">
        <v>5.39</v>
      </c>
      <c r="M1697" s="9">
        <v>5.46</v>
      </c>
      <c r="N1697" s="9">
        <v>5.7450000000000001</v>
      </c>
      <c r="O1697" s="9">
        <v>5.2413396974999991</v>
      </c>
      <c r="P1697" s="9">
        <v>5.94</v>
      </c>
      <c r="Q1697" s="9">
        <v>5.76</v>
      </c>
      <c r="R1697" s="9">
        <v>25.245000000000001</v>
      </c>
      <c r="S1697" s="9">
        <v>10.225</v>
      </c>
      <c r="T1697" s="9">
        <v>5.74</v>
      </c>
      <c r="U1697" s="9">
        <v>5.7249999999999996</v>
      </c>
      <c r="V1697" s="9">
        <v>5.75</v>
      </c>
      <c r="W1697" s="9">
        <v>11.92</v>
      </c>
      <c r="X1697" s="9">
        <v>6.11</v>
      </c>
      <c r="Y1697" s="9">
        <v>6.165</v>
      </c>
      <c r="Z1697" s="9"/>
      <c r="AA1697" s="9"/>
      <c r="AB1697" s="9"/>
      <c r="AC1697" s="9"/>
      <c r="AD1697" s="9"/>
      <c r="AE1697" s="9"/>
      <c r="AF1697" s="9"/>
    </row>
    <row r="1698" spans="1:32" x14ac:dyDescent="0.25">
      <c r="A1698" s="8">
        <f t="shared" si="55"/>
        <v>36939</v>
      </c>
      <c r="B1698" s="24">
        <f t="shared" si="52"/>
        <v>1694</v>
      </c>
      <c r="C1698" s="14" t="s">
        <v>201</v>
      </c>
      <c r="D1698" s="46">
        <v>36923</v>
      </c>
      <c r="E1698" s="9">
        <v>5.47</v>
      </c>
      <c r="F1698" s="9">
        <v>5.5049999999999999</v>
      </c>
      <c r="G1698" s="9">
        <v>5.54</v>
      </c>
      <c r="H1698" s="9">
        <v>5.55</v>
      </c>
      <c r="I1698" s="9">
        <v>5.41</v>
      </c>
      <c r="J1698" s="9">
        <v>5.51</v>
      </c>
      <c r="K1698" s="9">
        <v>5.5549999999999997</v>
      </c>
      <c r="L1698" s="9">
        <v>5.39</v>
      </c>
      <c r="M1698" s="9">
        <v>5.46</v>
      </c>
      <c r="N1698" s="9">
        <v>5.7450000000000001</v>
      </c>
      <c r="O1698" s="9">
        <v>5.2413396974999991</v>
      </c>
      <c r="P1698" s="9">
        <v>5.94</v>
      </c>
      <c r="Q1698" s="9">
        <v>5.76</v>
      </c>
      <c r="R1698" s="9">
        <v>25.245000000000001</v>
      </c>
      <c r="S1698" s="9">
        <v>10.225</v>
      </c>
      <c r="T1698" s="9">
        <v>5.74</v>
      </c>
      <c r="U1698" s="9">
        <v>5.7249999999999996</v>
      </c>
      <c r="V1698" s="9">
        <v>5.75</v>
      </c>
      <c r="W1698" s="9">
        <v>11.92</v>
      </c>
      <c r="X1698" s="9">
        <v>6.11</v>
      </c>
      <c r="Y1698" s="9">
        <v>6.165</v>
      </c>
      <c r="Z1698" s="9"/>
      <c r="AA1698" s="9"/>
      <c r="AB1698" s="9"/>
      <c r="AC1698" s="9"/>
      <c r="AD1698" s="9"/>
      <c r="AE1698" s="9"/>
      <c r="AF1698" s="9"/>
    </row>
    <row r="1699" spans="1:32" x14ac:dyDescent="0.25">
      <c r="A1699" s="8">
        <f t="shared" si="55"/>
        <v>36940</v>
      </c>
      <c r="B1699" s="24">
        <f t="shared" si="52"/>
        <v>1695</v>
      </c>
      <c r="C1699" s="14" t="s">
        <v>202</v>
      </c>
      <c r="D1699" s="46">
        <v>36923</v>
      </c>
      <c r="E1699" s="9">
        <v>5.47</v>
      </c>
      <c r="F1699" s="9">
        <v>5.5049999999999999</v>
      </c>
      <c r="G1699" s="9">
        <v>5.54</v>
      </c>
      <c r="H1699" s="9">
        <v>5.55</v>
      </c>
      <c r="I1699" s="9">
        <v>5.41</v>
      </c>
      <c r="J1699" s="9">
        <v>5.51</v>
      </c>
      <c r="K1699" s="9">
        <v>5.5549999999999997</v>
      </c>
      <c r="L1699" s="9">
        <v>5.39</v>
      </c>
      <c r="M1699" s="9">
        <v>5.46</v>
      </c>
      <c r="N1699" s="9">
        <v>5.7450000000000001</v>
      </c>
      <c r="O1699" s="9">
        <v>5.2413396974999991</v>
      </c>
      <c r="P1699" s="9">
        <v>5.94</v>
      </c>
      <c r="Q1699" s="9">
        <v>5.76</v>
      </c>
      <c r="R1699" s="9">
        <v>25.245000000000001</v>
      </c>
      <c r="S1699" s="9">
        <v>10.225</v>
      </c>
      <c r="T1699" s="9">
        <v>5.74</v>
      </c>
      <c r="U1699" s="9">
        <v>5.7249999999999996</v>
      </c>
      <c r="V1699" s="9">
        <v>5.75</v>
      </c>
      <c r="W1699" s="9">
        <v>11.92</v>
      </c>
      <c r="X1699" s="9">
        <v>6.11</v>
      </c>
      <c r="Y1699" s="9">
        <v>6.165</v>
      </c>
      <c r="Z1699" s="9"/>
      <c r="AA1699" s="9"/>
      <c r="AB1699" s="9"/>
      <c r="AC1699" s="9"/>
      <c r="AD1699" s="9"/>
      <c r="AE1699" s="9"/>
      <c r="AF1699" s="9"/>
    </row>
    <row r="1700" spans="1:32" x14ac:dyDescent="0.25">
      <c r="A1700" s="8">
        <f t="shared" si="55"/>
        <v>36941</v>
      </c>
      <c r="B1700" s="24">
        <f t="shared" si="52"/>
        <v>1696</v>
      </c>
      <c r="C1700" s="14" t="s">
        <v>196</v>
      </c>
      <c r="D1700" s="46">
        <v>36923</v>
      </c>
      <c r="E1700" s="9">
        <v>5.47</v>
      </c>
      <c r="F1700" s="9">
        <v>5.5049999999999999</v>
      </c>
      <c r="G1700" s="9">
        <v>5.54</v>
      </c>
      <c r="H1700" s="9">
        <v>5.55</v>
      </c>
      <c r="I1700" s="9">
        <v>5.41</v>
      </c>
      <c r="J1700" s="9">
        <v>5.51</v>
      </c>
      <c r="K1700" s="9">
        <v>5.5549999999999997</v>
      </c>
      <c r="L1700" s="9">
        <v>5.39</v>
      </c>
      <c r="M1700" s="9">
        <v>5.46</v>
      </c>
      <c r="N1700" s="9">
        <v>5.7450000000000001</v>
      </c>
      <c r="O1700" s="9">
        <v>5.2413396974999991</v>
      </c>
      <c r="P1700" s="9">
        <v>5.94</v>
      </c>
      <c r="Q1700" s="9">
        <v>5.76</v>
      </c>
      <c r="R1700" s="9">
        <v>25.245000000000001</v>
      </c>
      <c r="S1700" s="9">
        <v>10.225</v>
      </c>
      <c r="T1700" s="9">
        <v>5.74</v>
      </c>
      <c r="U1700" s="9">
        <v>5.7249999999999996</v>
      </c>
      <c r="V1700" s="9">
        <v>5.75</v>
      </c>
      <c r="W1700" s="9">
        <v>11.92</v>
      </c>
      <c r="X1700" s="9">
        <v>6.11</v>
      </c>
      <c r="Y1700" s="9">
        <v>6.165</v>
      </c>
      <c r="Z1700" s="9"/>
      <c r="AA1700" s="9"/>
      <c r="AB1700" s="9"/>
      <c r="AC1700" s="9"/>
      <c r="AD1700" s="9"/>
      <c r="AE1700" s="9"/>
      <c r="AF1700" s="9"/>
    </row>
    <row r="1701" spans="1:32" x14ac:dyDescent="0.25">
      <c r="A1701" s="8">
        <f t="shared" si="55"/>
        <v>36942</v>
      </c>
      <c r="B1701" s="24">
        <f t="shared" si="52"/>
        <v>1697</v>
      </c>
      <c r="C1701" s="14" t="s">
        <v>197</v>
      </c>
      <c r="D1701" s="46">
        <v>36923</v>
      </c>
      <c r="E1701" s="9">
        <v>5.2050000000000001</v>
      </c>
      <c r="F1701" s="9">
        <v>5.2549999999999999</v>
      </c>
      <c r="G1701" s="9">
        <v>5.22</v>
      </c>
      <c r="H1701" s="9">
        <v>5.2450000000000001</v>
      </c>
      <c r="I1701" s="9">
        <v>5.19</v>
      </c>
      <c r="J1701" s="9">
        <v>5.2249999999999996</v>
      </c>
      <c r="K1701" s="9">
        <v>5.3049999999999997</v>
      </c>
      <c r="L1701" s="9">
        <v>5.2050000000000001</v>
      </c>
      <c r="M1701" s="9">
        <v>5.26</v>
      </c>
      <c r="N1701" s="9">
        <v>5.37</v>
      </c>
      <c r="O1701" s="9">
        <v>5.0834898589999993</v>
      </c>
      <c r="P1701" s="9">
        <v>5.585</v>
      </c>
      <c r="Q1701" s="9">
        <v>5.43</v>
      </c>
      <c r="R1701" s="9">
        <v>24.43</v>
      </c>
      <c r="S1701" s="9">
        <v>10.414999999999999</v>
      </c>
      <c r="T1701" s="9">
        <v>5.5350000000000001</v>
      </c>
      <c r="U1701" s="9">
        <v>5.5250000000000004</v>
      </c>
      <c r="V1701" s="9">
        <v>5.4850000000000003</v>
      </c>
      <c r="W1701" s="9">
        <v>12.765000000000001</v>
      </c>
      <c r="X1701" s="9">
        <v>5.7</v>
      </c>
      <c r="Y1701" s="9">
        <v>5.74</v>
      </c>
      <c r="Z1701" s="9"/>
      <c r="AA1701" s="9"/>
      <c r="AB1701" s="9"/>
      <c r="AC1701" s="9"/>
      <c r="AD1701" s="9"/>
      <c r="AE1701" s="9"/>
      <c r="AF1701" s="9"/>
    </row>
    <row r="1702" spans="1:32" x14ac:dyDescent="0.25">
      <c r="A1702" s="8">
        <f t="shared" si="55"/>
        <v>36943</v>
      </c>
      <c r="B1702" s="24">
        <f t="shared" si="52"/>
        <v>1698</v>
      </c>
      <c r="C1702" s="14" t="s">
        <v>198</v>
      </c>
      <c r="D1702" s="46">
        <v>36923</v>
      </c>
      <c r="E1702" s="9">
        <v>5.2</v>
      </c>
      <c r="F1702" s="9">
        <v>5.27</v>
      </c>
      <c r="G1702" s="9">
        <v>5.24</v>
      </c>
      <c r="H1702" s="9">
        <v>5.26</v>
      </c>
      <c r="I1702" s="9">
        <v>5.1749999999999998</v>
      </c>
      <c r="J1702" s="9">
        <v>5.26</v>
      </c>
      <c r="K1702" s="9">
        <v>5.3</v>
      </c>
      <c r="L1702" s="9">
        <v>5.27</v>
      </c>
      <c r="M1702" s="9">
        <v>5.3150000000000004</v>
      </c>
      <c r="N1702" s="9">
        <v>5.36</v>
      </c>
      <c r="O1702" s="9"/>
      <c r="P1702" s="9">
        <v>5.63</v>
      </c>
      <c r="Q1702" s="9">
        <v>5.48</v>
      </c>
      <c r="R1702" s="9">
        <v>21.69</v>
      </c>
      <c r="S1702" s="9">
        <v>10.08</v>
      </c>
      <c r="T1702" s="9">
        <v>5.4649999999999999</v>
      </c>
      <c r="U1702" s="9">
        <v>5.45</v>
      </c>
      <c r="V1702" s="9">
        <v>5.5049999999999999</v>
      </c>
      <c r="W1702" s="9"/>
      <c r="X1702" s="9">
        <v>5.89</v>
      </c>
      <c r="Y1702" s="9">
        <v>6.02</v>
      </c>
      <c r="Z1702" s="9"/>
      <c r="AA1702" s="9"/>
      <c r="AB1702" s="9"/>
      <c r="AC1702" s="9"/>
      <c r="AD1702" s="9"/>
      <c r="AE1702" s="9"/>
      <c r="AF1702" s="9"/>
    </row>
    <row r="1703" spans="1:32" x14ac:dyDescent="0.25">
      <c r="A1703" s="8">
        <f t="shared" ref="A1703:A1709" si="56">A1702+1</f>
        <v>36944</v>
      </c>
      <c r="B1703" s="24">
        <f t="shared" si="52"/>
        <v>1699</v>
      </c>
      <c r="C1703" s="14" t="s">
        <v>199</v>
      </c>
      <c r="D1703" s="46">
        <v>36923</v>
      </c>
      <c r="E1703" s="9">
        <v>5.1100000000000003</v>
      </c>
      <c r="F1703" s="9">
        <v>5.15</v>
      </c>
      <c r="G1703" s="9">
        <v>5.1150000000000002</v>
      </c>
      <c r="H1703" s="9">
        <v>5.1550000000000002</v>
      </c>
      <c r="I1703" s="9">
        <v>5.1050000000000004</v>
      </c>
      <c r="J1703" s="9">
        <v>5.165</v>
      </c>
      <c r="K1703" s="9">
        <v>5.1349999999999998</v>
      </c>
      <c r="L1703" s="9">
        <v>5.085</v>
      </c>
      <c r="M1703" s="9">
        <v>5.15</v>
      </c>
      <c r="N1703" s="9">
        <v>5.1749999999999998</v>
      </c>
      <c r="O1703" s="9">
        <v>4.9395268799999998</v>
      </c>
      <c r="P1703" s="9">
        <v>5.5149999999999997</v>
      </c>
      <c r="Q1703" s="9">
        <v>5.33</v>
      </c>
      <c r="R1703" s="9">
        <v>17.48</v>
      </c>
      <c r="S1703" s="9">
        <v>8.8000000000000007</v>
      </c>
      <c r="T1703" s="9">
        <v>5.2649999999999997</v>
      </c>
      <c r="U1703" s="9">
        <v>5.26</v>
      </c>
      <c r="V1703" s="9">
        <v>5.35</v>
      </c>
      <c r="W1703" s="9">
        <v>10.625</v>
      </c>
      <c r="X1703" s="9">
        <v>5.6349999999999998</v>
      </c>
      <c r="Y1703" s="9">
        <v>5.64</v>
      </c>
      <c r="Z1703" s="9"/>
      <c r="AA1703" s="9"/>
      <c r="AB1703" s="9"/>
      <c r="AC1703" s="9"/>
      <c r="AD1703" s="9"/>
      <c r="AE1703" s="9"/>
      <c r="AF1703" s="9"/>
    </row>
    <row r="1704" spans="1:32" x14ac:dyDescent="0.25">
      <c r="A1704" s="8">
        <f t="shared" si="56"/>
        <v>36945</v>
      </c>
      <c r="B1704" s="24">
        <f t="shared" si="52"/>
        <v>1700</v>
      </c>
      <c r="C1704" s="14" t="s">
        <v>200</v>
      </c>
      <c r="D1704" s="46">
        <v>36923</v>
      </c>
      <c r="E1704" s="9">
        <v>5.0449999999999999</v>
      </c>
      <c r="F1704" s="9">
        <v>5.0049999999999999</v>
      </c>
      <c r="G1704" s="9">
        <v>4.9649999999999999</v>
      </c>
      <c r="H1704" s="9">
        <v>5.0549999999999997</v>
      </c>
      <c r="I1704" s="9">
        <v>5.0250000000000004</v>
      </c>
      <c r="J1704" s="9">
        <v>5.1150000000000002</v>
      </c>
      <c r="K1704" s="9">
        <v>5.0250000000000004</v>
      </c>
      <c r="L1704" s="9">
        <v>4.9000000000000004</v>
      </c>
      <c r="M1704" s="9">
        <v>4.915</v>
      </c>
      <c r="N1704" s="9">
        <v>5.0650000000000004</v>
      </c>
      <c r="O1704" s="9">
        <v>4.9566780149999987</v>
      </c>
      <c r="P1704" s="9">
        <v>5.4249999999999998</v>
      </c>
      <c r="Q1704" s="9">
        <v>5.3049999999999997</v>
      </c>
      <c r="R1704" s="9">
        <v>12.68</v>
      </c>
      <c r="S1704" s="9">
        <v>7.88</v>
      </c>
      <c r="T1704" s="9">
        <v>5.18</v>
      </c>
      <c r="U1704" s="9">
        <v>5.18</v>
      </c>
      <c r="V1704" s="9">
        <v>5.26</v>
      </c>
      <c r="W1704" s="9">
        <v>9.02</v>
      </c>
      <c r="X1704" s="9">
        <v>5.54</v>
      </c>
      <c r="Y1704" s="9">
        <v>5.5350000000000001</v>
      </c>
      <c r="Z1704" s="9"/>
      <c r="AA1704" s="9"/>
      <c r="AB1704" s="9"/>
      <c r="AC1704" s="9"/>
      <c r="AD1704" s="9"/>
      <c r="AE1704" s="9"/>
      <c r="AF1704" s="9"/>
    </row>
    <row r="1705" spans="1:32" x14ac:dyDescent="0.25">
      <c r="A1705" s="8">
        <f t="shared" si="56"/>
        <v>36946</v>
      </c>
      <c r="B1705" s="24">
        <f t="shared" si="52"/>
        <v>1701</v>
      </c>
      <c r="C1705" s="14" t="s">
        <v>201</v>
      </c>
      <c r="D1705" s="46">
        <v>36923</v>
      </c>
      <c r="E1705" s="9">
        <v>5.0449999999999999</v>
      </c>
      <c r="F1705" s="9">
        <v>5.0049999999999999</v>
      </c>
      <c r="G1705" s="9">
        <v>4.9649999999999999</v>
      </c>
      <c r="H1705" s="9">
        <v>5.0549999999999997</v>
      </c>
      <c r="I1705" s="9">
        <v>5.0250000000000004</v>
      </c>
      <c r="J1705" s="9">
        <v>5.1150000000000002</v>
      </c>
      <c r="K1705" s="9">
        <v>5.0250000000000004</v>
      </c>
      <c r="L1705" s="9">
        <v>4.9000000000000004</v>
      </c>
      <c r="M1705" s="9">
        <v>4.915</v>
      </c>
      <c r="N1705" s="9">
        <v>5.0650000000000004</v>
      </c>
      <c r="O1705" s="9">
        <v>4.9566780149999987</v>
      </c>
      <c r="P1705" s="9">
        <v>5.4249999999999998</v>
      </c>
      <c r="Q1705" s="9">
        <v>5.3049999999999997</v>
      </c>
      <c r="R1705" s="9">
        <v>12.68</v>
      </c>
      <c r="S1705" s="9">
        <v>7.88</v>
      </c>
      <c r="T1705" s="9">
        <v>5.18</v>
      </c>
      <c r="U1705" s="9">
        <v>5.18</v>
      </c>
      <c r="V1705" s="9">
        <v>5.26</v>
      </c>
      <c r="W1705" s="9">
        <v>9.02</v>
      </c>
      <c r="X1705" s="9">
        <v>5.54</v>
      </c>
      <c r="Y1705" s="9">
        <v>5.5350000000000001</v>
      </c>
      <c r="Z1705" s="9"/>
      <c r="AA1705" s="9"/>
      <c r="AB1705" s="9"/>
      <c r="AC1705" s="9"/>
      <c r="AD1705" s="9"/>
      <c r="AE1705" s="9"/>
      <c r="AF1705" s="9"/>
    </row>
    <row r="1706" spans="1:32" x14ac:dyDescent="0.25">
      <c r="A1706" s="8">
        <f t="shared" si="56"/>
        <v>36947</v>
      </c>
      <c r="B1706" s="24">
        <f t="shared" si="52"/>
        <v>1702</v>
      </c>
      <c r="C1706" s="14" t="s">
        <v>202</v>
      </c>
      <c r="D1706" s="46">
        <v>36923</v>
      </c>
      <c r="E1706" s="9">
        <v>5.0449999999999999</v>
      </c>
      <c r="F1706" s="9">
        <v>5.0049999999999999</v>
      </c>
      <c r="G1706" s="9">
        <v>4.9649999999999999</v>
      </c>
      <c r="H1706" s="9">
        <v>5.0549999999999997</v>
      </c>
      <c r="I1706" s="9">
        <v>5.0250000000000004</v>
      </c>
      <c r="J1706" s="9">
        <v>5.1150000000000002</v>
      </c>
      <c r="K1706" s="9">
        <v>5.0250000000000004</v>
      </c>
      <c r="L1706" s="9">
        <v>4.9000000000000004</v>
      </c>
      <c r="M1706" s="9">
        <v>4.915</v>
      </c>
      <c r="N1706" s="9">
        <v>5.0650000000000004</v>
      </c>
      <c r="O1706" s="9">
        <v>4.9566780149999987</v>
      </c>
      <c r="P1706" s="9">
        <v>5.4249999999999998</v>
      </c>
      <c r="Q1706" s="9">
        <v>5.3049999999999997</v>
      </c>
      <c r="R1706" s="9">
        <v>12.68</v>
      </c>
      <c r="S1706" s="9">
        <v>7.88</v>
      </c>
      <c r="T1706" s="9">
        <v>5.18</v>
      </c>
      <c r="U1706" s="9">
        <v>5.18</v>
      </c>
      <c r="V1706" s="9">
        <v>5.26</v>
      </c>
      <c r="W1706" s="9">
        <v>9.02</v>
      </c>
      <c r="X1706" s="9">
        <v>5.54</v>
      </c>
      <c r="Y1706" s="9">
        <v>5.5350000000000001</v>
      </c>
      <c r="Z1706" s="9"/>
      <c r="AA1706" s="9"/>
      <c r="AB1706" s="9"/>
      <c r="AC1706" s="9"/>
      <c r="AD1706" s="9"/>
      <c r="AE1706" s="9"/>
      <c r="AF1706" s="9"/>
    </row>
    <row r="1707" spans="1:32" x14ac:dyDescent="0.25">
      <c r="A1707" s="8">
        <f t="shared" si="56"/>
        <v>36948</v>
      </c>
      <c r="B1707" s="24">
        <f t="shared" si="52"/>
        <v>1703</v>
      </c>
      <c r="C1707" s="14" t="s">
        <v>196</v>
      </c>
      <c r="D1707" s="46">
        <v>36923</v>
      </c>
      <c r="E1707" s="9">
        <v>5.0599999999999996</v>
      </c>
      <c r="F1707" s="9">
        <v>5.0449999999999999</v>
      </c>
      <c r="G1707" s="9">
        <v>5.0149999999999997</v>
      </c>
      <c r="H1707" s="9">
        <v>5.12</v>
      </c>
      <c r="I1707" s="9">
        <v>5.05</v>
      </c>
      <c r="J1707" s="9">
        <v>5.1449999999999996</v>
      </c>
      <c r="K1707" s="9">
        <v>5.1100000000000003</v>
      </c>
      <c r="L1707" s="9">
        <v>4.91</v>
      </c>
      <c r="M1707" s="9">
        <v>4.9800000000000004</v>
      </c>
      <c r="N1707" s="9">
        <v>5.28</v>
      </c>
      <c r="O1707" s="9">
        <v>5.0635252499999996</v>
      </c>
      <c r="P1707" s="9">
        <v>5.45</v>
      </c>
      <c r="Q1707" s="9">
        <v>5.3049999999999997</v>
      </c>
      <c r="R1707" s="9">
        <v>13.12</v>
      </c>
      <c r="S1707" s="9">
        <v>7.2649999999999997</v>
      </c>
      <c r="T1707" s="9">
        <v>5.3250000000000002</v>
      </c>
      <c r="U1707" s="9">
        <v>5.3150000000000004</v>
      </c>
      <c r="V1707" s="9">
        <v>5.2949999999999999</v>
      </c>
      <c r="W1707" s="9">
        <v>8.8800000000000008</v>
      </c>
      <c r="X1707" s="9">
        <v>5.56</v>
      </c>
      <c r="Y1707" s="9">
        <v>5.5549999999999997</v>
      </c>
      <c r="Z1707" s="9"/>
      <c r="AA1707" s="9"/>
      <c r="AB1707" s="9"/>
      <c r="AC1707" s="9"/>
      <c r="AD1707" s="9"/>
      <c r="AE1707" s="9"/>
      <c r="AF1707" s="9"/>
    </row>
    <row r="1708" spans="1:32" x14ac:dyDescent="0.25">
      <c r="A1708" s="8">
        <f t="shared" si="56"/>
        <v>36949</v>
      </c>
      <c r="B1708" s="24">
        <f t="shared" si="52"/>
        <v>1704</v>
      </c>
      <c r="C1708" s="14" t="s">
        <v>197</v>
      </c>
      <c r="D1708" s="46">
        <v>36923</v>
      </c>
      <c r="E1708" s="9">
        <v>5.0949999999999998</v>
      </c>
      <c r="F1708" s="9">
        <v>5.09</v>
      </c>
      <c r="G1708" s="9">
        <v>5.1100000000000003</v>
      </c>
      <c r="H1708" s="9">
        <v>5.21</v>
      </c>
      <c r="I1708" s="9">
        <v>5.0949999999999998</v>
      </c>
      <c r="J1708" s="9">
        <v>5.2249999999999996</v>
      </c>
      <c r="K1708" s="9">
        <v>5.1449999999999996</v>
      </c>
      <c r="L1708" s="9">
        <v>4.97</v>
      </c>
      <c r="M1708" s="9">
        <v>4.9749999999999996</v>
      </c>
      <c r="N1708" s="9">
        <v>5.2850000000000001</v>
      </c>
      <c r="O1708" s="9">
        <v>5.1226059885000002</v>
      </c>
      <c r="P1708" s="9">
        <v>5.5350000000000001</v>
      </c>
      <c r="Q1708" s="9">
        <v>5.34</v>
      </c>
      <c r="R1708" s="9">
        <v>12.45</v>
      </c>
      <c r="S1708" s="9">
        <v>6.54</v>
      </c>
      <c r="T1708" s="9">
        <v>5.34</v>
      </c>
      <c r="U1708" s="9">
        <v>5.33</v>
      </c>
      <c r="V1708" s="9">
        <v>5.3250000000000002</v>
      </c>
      <c r="W1708" s="9">
        <v>8.6449999999999996</v>
      </c>
      <c r="X1708" s="9">
        <v>5.6550000000000002</v>
      </c>
      <c r="Y1708" s="9">
        <v>5.67</v>
      </c>
      <c r="Z1708" s="9"/>
      <c r="AA1708" s="9"/>
      <c r="AB1708" s="9"/>
      <c r="AC1708" s="9"/>
      <c r="AD1708" s="9"/>
      <c r="AE1708" s="9"/>
      <c r="AF1708" s="9"/>
    </row>
    <row r="1709" spans="1:32" x14ac:dyDescent="0.25">
      <c r="A1709" s="8">
        <f t="shared" si="56"/>
        <v>36950</v>
      </c>
      <c r="B1709" s="24">
        <f t="shared" si="52"/>
        <v>1705</v>
      </c>
      <c r="C1709" s="14" t="s">
        <v>198</v>
      </c>
      <c r="D1709" s="46">
        <v>36923</v>
      </c>
      <c r="E1709" s="9">
        <v>5.165</v>
      </c>
      <c r="F1709" s="9">
        <v>5.26</v>
      </c>
      <c r="G1709" s="9">
        <v>5.2850000000000001</v>
      </c>
      <c r="H1709" s="9">
        <v>5.31</v>
      </c>
      <c r="I1709" s="9">
        <v>5.15</v>
      </c>
      <c r="J1709" s="9">
        <v>5.18</v>
      </c>
      <c r="K1709" s="9">
        <v>5.24</v>
      </c>
      <c r="L1709" s="9">
        <v>5.2050000000000001</v>
      </c>
      <c r="M1709" s="9">
        <v>5.1950000000000003</v>
      </c>
      <c r="N1709" s="9">
        <v>5.3150000000000004</v>
      </c>
      <c r="O1709" s="9">
        <v>5.0787251624999996</v>
      </c>
      <c r="P1709" s="9">
        <v>5.6050000000000004</v>
      </c>
      <c r="Q1709" s="9">
        <v>5.4450000000000003</v>
      </c>
      <c r="R1709" s="9">
        <v>12.955</v>
      </c>
      <c r="S1709" s="9">
        <v>6.9</v>
      </c>
      <c r="T1709" s="9">
        <v>5.42</v>
      </c>
      <c r="U1709" s="9">
        <v>5.4050000000000002</v>
      </c>
      <c r="V1709" s="9">
        <v>5.49</v>
      </c>
      <c r="W1709" s="9">
        <v>8.32</v>
      </c>
      <c r="X1709" s="9">
        <v>5.79</v>
      </c>
      <c r="Y1709" s="9">
        <v>5.8949999999999996</v>
      </c>
      <c r="Z1709" s="9"/>
      <c r="AA1709" s="9"/>
      <c r="AB1709" s="9"/>
      <c r="AC1709" s="9"/>
      <c r="AD1709" s="9"/>
      <c r="AE1709" s="9"/>
      <c r="AF1709" s="9"/>
    </row>
    <row r="1710" spans="1:32" x14ac:dyDescent="0.25">
      <c r="A1710" s="8">
        <f>A1709+1</f>
        <v>36951</v>
      </c>
      <c r="B1710" s="24">
        <f t="shared" si="52"/>
        <v>1706</v>
      </c>
      <c r="C1710" s="14" t="s">
        <v>199</v>
      </c>
      <c r="D1710" s="46">
        <v>36923</v>
      </c>
      <c r="E1710" s="9">
        <v>5.085</v>
      </c>
      <c r="F1710" s="9">
        <v>5.39</v>
      </c>
      <c r="G1710" s="9">
        <v>5.3</v>
      </c>
      <c r="H1710" s="9">
        <v>5.2949999999999999</v>
      </c>
      <c r="I1710" s="9">
        <v>5.09</v>
      </c>
      <c r="J1710" s="9">
        <v>5.1050000000000004</v>
      </c>
      <c r="K1710" s="9">
        <v>5.14</v>
      </c>
      <c r="L1710" s="9">
        <v>5.37</v>
      </c>
      <c r="M1710" s="9">
        <v>5.1550000000000002</v>
      </c>
      <c r="N1710" s="9">
        <v>5.2750000000000004</v>
      </c>
      <c r="O1710" s="9">
        <v>4.9424238044999997</v>
      </c>
      <c r="P1710" s="9">
        <v>5.46</v>
      </c>
      <c r="Q1710" s="9">
        <v>5.3449999999999998</v>
      </c>
      <c r="R1710" s="9">
        <v>23.95</v>
      </c>
      <c r="S1710" s="9">
        <v>10.275</v>
      </c>
      <c r="T1710" s="9">
        <v>5.2949999999999999</v>
      </c>
      <c r="U1710" s="9">
        <v>5.2850000000000001</v>
      </c>
      <c r="V1710" s="9">
        <v>5.375</v>
      </c>
      <c r="W1710" s="9">
        <v>11.074999999999999</v>
      </c>
      <c r="X1710" s="9">
        <v>5.63</v>
      </c>
      <c r="Y1710" s="9">
        <v>5.66</v>
      </c>
      <c r="Z1710" s="9"/>
      <c r="AA1710" s="9"/>
      <c r="AB1710" s="9"/>
      <c r="AC1710" s="9"/>
      <c r="AD1710" s="9"/>
      <c r="AE1710" s="9"/>
      <c r="AF1710" s="9"/>
    </row>
    <row r="1711" spans="1:32" x14ac:dyDescent="0.25">
      <c r="A1711" s="8">
        <v>36952</v>
      </c>
      <c r="B1711" s="24">
        <f t="shared" si="52"/>
        <v>1707</v>
      </c>
      <c r="E1711" s="9">
        <v>5.09</v>
      </c>
      <c r="F1711" s="9">
        <v>5.2450000000000001</v>
      </c>
      <c r="G1711" s="9"/>
      <c r="H1711" s="9">
        <v>5.21</v>
      </c>
      <c r="I1711" s="9">
        <v>5.0750000000000002</v>
      </c>
      <c r="J1711" s="9">
        <v>5.13</v>
      </c>
      <c r="K1711" s="9">
        <v>5.0949999999999998</v>
      </c>
      <c r="L1711" s="9">
        <v>5.2649999999999997</v>
      </c>
      <c r="M1711" s="9">
        <v>4.9400000000000004</v>
      </c>
      <c r="N1711" s="9">
        <v>5.28</v>
      </c>
      <c r="O1711" s="9"/>
      <c r="P1711" s="9">
        <v>5.44</v>
      </c>
      <c r="Q1711" s="9">
        <v>5.38</v>
      </c>
      <c r="R1711" s="9">
        <v>27.79</v>
      </c>
      <c r="S1711" s="9">
        <v>9.99</v>
      </c>
      <c r="T1711" s="9">
        <v>5.23</v>
      </c>
      <c r="U1711" s="9">
        <v>5.21</v>
      </c>
      <c r="V1711" s="9"/>
      <c r="W1711" s="9">
        <v>10.385</v>
      </c>
      <c r="X1711" s="9">
        <v>5.57</v>
      </c>
      <c r="Y1711" s="9">
        <v>5.585</v>
      </c>
      <c r="Z1711" s="9"/>
      <c r="AA1711" s="9"/>
      <c r="AB1711" s="9"/>
      <c r="AC1711" s="9"/>
      <c r="AD1711" s="9"/>
      <c r="AE1711" s="9"/>
      <c r="AF1711" s="9"/>
    </row>
    <row r="1712" spans="1:32" x14ac:dyDescent="0.25">
      <c r="A1712" s="8">
        <v>36953</v>
      </c>
      <c r="B1712" s="24">
        <f t="shared" si="52"/>
        <v>1708</v>
      </c>
      <c r="E1712" s="9">
        <v>5.09</v>
      </c>
      <c r="F1712" s="9">
        <v>5.2450000000000001</v>
      </c>
      <c r="G1712" s="9"/>
      <c r="H1712" s="9">
        <v>5.21</v>
      </c>
      <c r="I1712" s="9">
        <v>5.0750000000000002</v>
      </c>
      <c r="J1712" s="9">
        <v>5.13</v>
      </c>
      <c r="K1712" s="9">
        <v>5.0949999999999998</v>
      </c>
      <c r="L1712" s="9">
        <v>5.2649999999999997</v>
      </c>
      <c r="M1712" s="9">
        <v>4.9400000000000004</v>
      </c>
      <c r="N1712" s="9">
        <v>5.28</v>
      </c>
      <c r="O1712" s="9"/>
      <c r="P1712" s="9">
        <v>5.44</v>
      </c>
      <c r="Q1712" s="9">
        <v>5.38</v>
      </c>
      <c r="R1712" s="9">
        <v>27.79</v>
      </c>
      <c r="S1712" s="9">
        <v>9.99</v>
      </c>
      <c r="T1712" s="9">
        <v>5.23</v>
      </c>
      <c r="U1712" s="9">
        <v>5.21</v>
      </c>
      <c r="V1712" s="9"/>
      <c r="W1712" s="9">
        <v>10.385</v>
      </c>
      <c r="X1712" s="9">
        <v>5.57</v>
      </c>
      <c r="Y1712" s="9">
        <v>5.585</v>
      </c>
      <c r="Z1712" s="9"/>
      <c r="AA1712" s="9"/>
      <c r="AB1712" s="9"/>
      <c r="AC1712" s="9"/>
      <c r="AD1712" s="9"/>
      <c r="AE1712" s="9"/>
      <c r="AF1712" s="9"/>
    </row>
    <row r="1713" spans="1:32" x14ac:dyDescent="0.25">
      <c r="A1713" s="8">
        <v>36954</v>
      </c>
      <c r="B1713" s="24">
        <f t="shared" si="52"/>
        <v>1709</v>
      </c>
      <c r="E1713" s="9">
        <v>5.09</v>
      </c>
      <c r="F1713" s="9">
        <v>5.2450000000000001</v>
      </c>
      <c r="G1713" s="9"/>
      <c r="H1713" s="9">
        <v>5.21</v>
      </c>
      <c r="I1713" s="9">
        <v>5.0750000000000002</v>
      </c>
      <c r="J1713" s="9">
        <v>5.13</v>
      </c>
      <c r="K1713" s="9">
        <v>5.0949999999999998</v>
      </c>
      <c r="L1713" s="9">
        <v>5.2649999999999997</v>
      </c>
      <c r="M1713" s="9">
        <v>4.9400000000000004</v>
      </c>
      <c r="N1713" s="9">
        <v>5.28</v>
      </c>
      <c r="O1713" s="9"/>
      <c r="P1713" s="9">
        <v>5.44</v>
      </c>
      <c r="Q1713" s="9">
        <v>5.38</v>
      </c>
      <c r="R1713" s="9">
        <v>27.79</v>
      </c>
      <c r="S1713" s="9">
        <v>9.99</v>
      </c>
      <c r="T1713" s="9">
        <v>5.23</v>
      </c>
      <c r="U1713" s="9">
        <v>5.21</v>
      </c>
      <c r="V1713" s="9"/>
      <c r="W1713" s="9">
        <v>10.385</v>
      </c>
      <c r="X1713" s="9">
        <v>5.57</v>
      </c>
      <c r="Y1713" s="9">
        <v>5.585</v>
      </c>
      <c r="Z1713" s="9"/>
      <c r="AA1713" s="9"/>
      <c r="AB1713" s="9"/>
      <c r="AC1713" s="9"/>
      <c r="AD1713" s="9"/>
      <c r="AE1713" s="9"/>
      <c r="AF1713" s="9"/>
    </row>
    <row r="1714" spans="1:32" x14ac:dyDescent="0.25">
      <c r="A1714" s="8">
        <v>36955</v>
      </c>
      <c r="B1714" s="24">
        <f t="shared" si="52"/>
        <v>1710</v>
      </c>
      <c r="E1714" s="9">
        <v>5.3150000000000004</v>
      </c>
      <c r="F1714" s="9">
        <v>5.3550000000000004</v>
      </c>
      <c r="G1714" s="9"/>
      <c r="H1714" s="9">
        <v>5.3250000000000002</v>
      </c>
      <c r="I1714" s="9">
        <v>5.335</v>
      </c>
      <c r="J1714" s="9">
        <v>5.3150000000000004</v>
      </c>
      <c r="K1714" s="9">
        <v>5.32</v>
      </c>
      <c r="L1714" s="9">
        <v>5.2</v>
      </c>
      <c r="M1714" s="9">
        <v>5.07</v>
      </c>
      <c r="N1714" s="9">
        <v>5.3550000000000004</v>
      </c>
      <c r="O1714" s="9"/>
      <c r="P1714" s="9">
        <v>5.7549999999999999</v>
      </c>
      <c r="Q1714" s="9">
        <v>5.59</v>
      </c>
      <c r="R1714" s="9">
        <v>31.31</v>
      </c>
      <c r="S1714" s="9">
        <v>9.84</v>
      </c>
      <c r="T1714" s="9">
        <v>5.43</v>
      </c>
      <c r="U1714" s="9">
        <v>5.43</v>
      </c>
      <c r="V1714" s="9"/>
      <c r="W1714" s="9">
        <v>10.525</v>
      </c>
      <c r="X1714" s="9">
        <v>5.9349999999999996</v>
      </c>
      <c r="Y1714" s="9">
        <v>6.0149999999999997</v>
      </c>
      <c r="Z1714" s="9"/>
      <c r="AA1714" s="9"/>
      <c r="AB1714" s="9"/>
      <c r="AC1714" s="9"/>
      <c r="AD1714" s="9"/>
      <c r="AE1714" s="9"/>
      <c r="AF1714" s="9"/>
    </row>
    <row r="1715" spans="1:32" x14ac:dyDescent="0.25">
      <c r="A1715" s="8">
        <v>36956</v>
      </c>
      <c r="B1715" s="24">
        <f t="shared" si="52"/>
        <v>1711</v>
      </c>
      <c r="E1715" s="9">
        <v>5.26</v>
      </c>
      <c r="F1715" s="9">
        <v>5.1950000000000003</v>
      </c>
      <c r="G1715" s="9"/>
      <c r="H1715" s="9">
        <v>5.2750000000000004</v>
      </c>
      <c r="I1715" s="9">
        <v>5.2850000000000001</v>
      </c>
      <c r="J1715" s="9">
        <v>5.3150000000000004</v>
      </c>
      <c r="K1715" s="9">
        <v>5.26</v>
      </c>
      <c r="L1715" s="9">
        <v>5.12</v>
      </c>
      <c r="M1715" s="9">
        <v>5.01</v>
      </c>
      <c r="N1715" s="9">
        <v>5.2149999999999999</v>
      </c>
      <c r="O1715" s="9"/>
      <c r="P1715" s="9">
        <v>5.6849999999999996</v>
      </c>
      <c r="Q1715" s="9">
        <v>5.53</v>
      </c>
      <c r="R1715" s="9">
        <v>25.265000000000001</v>
      </c>
      <c r="S1715" s="9">
        <v>9.7449999999999992</v>
      </c>
      <c r="T1715" s="9">
        <v>5.38</v>
      </c>
      <c r="U1715" s="9">
        <v>5.38</v>
      </c>
      <c r="V1715" s="9"/>
      <c r="W1715" s="9">
        <v>10.42</v>
      </c>
      <c r="X1715" s="9">
        <v>5.82</v>
      </c>
      <c r="Y1715" s="9">
        <v>5.8049999999999997</v>
      </c>
      <c r="Z1715" s="9"/>
      <c r="AA1715" s="9"/>
      <c r="AB1715" s="9"/>
      <c r="AC1715" s="9"/>
      <c r="AD1715" s="9"/>
      <c r="AE1715" s="9"/>
      <c r="AF1715" s="9"/>
    </row>
    <row r="1716" spans="1:32" x14ac:dyDescent="0.25">
      <c r="A1716" s="8">
        <v>36957</v>
      </c>
      <c r="B1716" s="24">
        <f t="shared" si="52"/>
        <v>1712</v>
      </c>
      <c r="E1716" s="9">
        <v>5.2249999999999996</v>
      </c>
      <c r="F1716" s="9">
        <v>5.125</v>
      </c>
      <c r="G1716" s="9"/>
      <c r="H1716" s="9">
        <v>5.23</v>
      </c>
      <c r="I1716" s="9">
        <v>5.2149999999999999</v>
      </c>
      <c r="J1716" s="9">
        <v>5.28</v>
      </c>
      <c r="K1716" s="9">
        <v>5.19</v>
      </c>
      <c r="L1716" s="9">
        <v>5.0449999999999999</v>
      </c>
      <c r="M1716" s="9">
        <v>4.96</v>
      </c>
      <c r="N1716" s="9">
        <v>5.1550000000000002</v>
      </c>
      <c r="O1716" s="9"/>
      <c r="P1716" s="9">
        <v>5.66</v>
      </c>
      <c r="Q1716" s="9">
        <v>5.4749999999999996</v>
      </c>
      <c r="R1716" s="9">
        <v>14.28</v>
      </c>
      <c r="S1716" s="9">
        <v>8.56</v>
      </c>
      <c r="T1716" s="9">
        <v>5.32</v>
      </c>
      <c r="U1716" s="9">
        <v>5.32</v>
      </c>
      <c r="V1716" s="9"/>
      <c r="W1716" s="9">
        <v>9.7949999999999999</v>
      </c>
      <c r="X1716" s="9">
        <v>5.78</v>
      </c>
      <c r="Y1716" s="9">
        <v>5.7450000000000001</v>
      </c>
      <c r="Z1716" s="9"/>
      <c r="AA1716" s="9"/>
      <c r="AB1716" s="9"/>
      <c r="AC1716" s="9"/>
      <c r="AD1716" s="9"/>
      <c r="AE1716" s="9"/>
      <c r="AF1716" s="9"/>
    </row>
    <row r="1717" spans="1:32" x14ac:dyDescent="0.25">
      <c r="A1717" s="8">
        <v>36958</v>
      </c>
      <c r="B1717" s="24">
        <f t="shared" si="52"/>
        <v>1713</v>
      </c>
      <c r="E1717" s="9">
        <v>5.2450000000000001</v>
      </c>
      <c r="F1717" s="9">
        <v>5.1349999999999998</v>
      </c>
      <c r="G1717" s="9"/>
      <c r="H1717" s="9">
        <v>5.23</v>
      </c>
      <c r="I1717" s="9">
        <v>5.23</v>
      </c>
      <c r="J1717" s="9">
        <v>5.3</v>
      </c>
      <c r="K1717" s="9">
        <v>5.22</v>
      </c>
      <c r="L1717" s="9">
        <v>5.0449999999999999</v>
      </c>
      <c r="M1717" s="9">
        <v>4.9749999999999996</v>
      </c>
      <c r="N1717" s="9">
        <v>5.0999999999999996</v>
      </c>
      <c r="O1717" s="9"/>
      <c r="P1717" s="9">
        <v>5.6550000000000002</v>
      </c>
      <c r="Q1717" s="9">
        <v>5.51</v>
      </c>
      <c r="R1717" s="9">
        <v>12.824999999999999</v>
      </c>
      <c r="S1717" s="9">
        <v>8.1999999999999993</v>
      </c>
      <c r="T1717" s="9">
        <v>5.3449999999999998</v>
      </c>
      <c r="U1717" s="9">
        <v>5.34</v>
      </c>
      <c r="V1717" s="9"/>
      <c r="W1717" s="9">
        <v>9.5449999999999999</v>
      </c>
      <c r="X1717" s="9">
        <v>5.7949999999999999</v>
      </c>
      <c r="Y1717" s="9">
        <v>5.7750000000000004</v>
      </c>
      <c r="Z1717" s="9"/>
      <c r="AA1717" s="9"/>
      <c r="AB1717" s="9"/>
      <c r="AC1717" s="9"/>
      <c r="AD1717" s="9"/>
      <c r="AE1717" s="9"/>
      <c r="AF1717" s="9"/>
    </row>
    <row r="1718" spans="1:32" x14ac:dyDescent="0.25">
      <c r="A1718" s="8">
        <v>36959</v>
      </c>
      <c r="B1718" s="24">
        <f t="shared" si="52"/>
        <v>1714</v>
      </c>
      <c r="E1718" s="9">
        <v>5.125</v>
      </c>
      <c r="F1718" s="9">
        <v>5.04</v>
      </c>
      <c r="G1718" s="9"/>
      <c r="H1718" s="9">
        <v>5.12</v>
      </c>
      <c r="I1718" s="9">
        <v>5.1150000000000002</v>
      </c>
      <c r="J1718" s="9">
        <v>5.19</v>
      </c>
      <c r="K1718" s="9">
        <v>5.0999999999999996</v>
      </c>
      <c r="L1718" s="9">
        <v>4.93</v>
      </c>
      <c r="M1718" s="9">
        <v>4.835</v>
      </c>
      <c r="N1718" s="9">
        <v>5.1150000000000002</v>
      </c>
      <c r="O1718" s="9"/>
      <c r="P1718" s="9">
        <v>5.48</v>
      </c>
      <c r="Q1718" s="9">
        <v>5.3849999999999998</v>
      </c>
      <c r="R1718" s="9">
        <v>12.505000000000001</v>
      </c>
      <c r="S1718" s="9">
        <v>7.2350000000000003</v>
      </c>
      <c r="T1718" s="9">
        <v>5.2149999999999999</v>
      </c>
      <c r="U1718" s="9">
        <v>5.21</v>
      </c>
      <c r="V1718" s="9"/>
      <c r="W1718" s="9">
        <v>8.98</v>
      </c>
      <c r="X1718" s="9">
        <v>5.61</v>
      </c>
      <c r="Y1718" s="9">
        <v>5.6</v>
      </c>
      <c r="Z1718" s="9"/>
      <c r="AA1718" s="9"/>
      <c r="AB1718" s="9"/>
      <c r="AC1718" s="9"/>
      <c r="AD1718" s="9"/>
      <c r="AE1718" s="9"/>
      <c r="AF1718" s="9"/>
    </row>
    <row r="1719" spans="1:32" x14ac:dyDescent="0.25">
      <c r="A1719" s="8">
        <v>36960</v>
      </c>
      <c r="B1719" s="24">
        <f t="shared" si="52"/>
        <v>1715</v>
      </c>
      <c r="E1719" s="9">
        <v>5.125</v>
      </c>
      <c r="F1719" s="9">
        <v>5.04</v>
      </c>
      <c r="G1719" s="9"/>
      <c r="H1719" s="9">
        <v>5.12</v>
      </c>
      <c r="I1719" s="9">
        <v>5.1150000000000002</v>
      </c>
      <c r="J1719" s="9">
        <v>5.19</v>
      </c>
      <c r="K1719" s="9">
        <v>5.0999999999999996</v>
      </c>
      <c r="L1719" s="9">
        <v>4.93</v>
      </c>
      <c r="M1719" s="9">
        <v>4.835</v>
      </c>
      <c r="N1719" s="9">
        <v>5.1150000000000002</v>
      </c>
      <c r="O1719" s="9"/>
      <c r="P1719" s="9">
        <v>5.48</v>
      </c>
      <c r="Q1719" s="9">
        <v>5.3849999999999998</v>
      </c>
      <c r="R1719" s="9">
        <v>12.505000000000001</v>
      </c>
      <c r="S1719" s="9">
        <v>7.2350000000000003</v>
      </c>
      <c r="T1719" s="9">
        <v>5.2149999999999999</v>
      </c>
      <c r="U1719" s="9">
        <v>5.21</v>
      </c>
      <c r="V1719" s="9"/>
      <c r="W1719" s="9">
        <v>8.98</v>
      </c>
      <c r="X1719" s="9">
        <v>5.61</v>
      </c>
      <c r="Y1719" s="9">
        <v>5.6</v>
      </c>
      <c r="Z1719" s="9"/>
      <c r="AA1719" s="9"/>
      <c r="AB1719" s="9"/>
      <c r="AC1719" s="9"/>
      <c r="AD1719" s="9"/>
      <c r="AE1719" s="9"/>
      <c r="AF1719" s="9"/>
    </row>
    <row r="1720" spans="1:32" x14ac:dyDescent="0.25">
      <c r="A1720" s="8">
        <v>36961</v>
      </c>
      <c r="B1720" s="24">
        <f t="shared" si="52"/>
        <v>1716</v>
      </c>
      <c r="E1720" s="9">
        <v>5.125</v>
      </c>
      <c r="F1720" s="9">
        <v>5.04</v>
      </c>
      <c r="G1720" s="9"/>
      <c r="H1720" s="9">
        <v>5.12</v>
      </c>
      <c r="I1720" s="9">
        <v>5.1150000000000002</v>
      </c>
      <c r="J1720" s="9">
        <v>5.19</v>
      </c>
      <c r="K1720" s="9">
        <v>5.0999999999999996</v>
      </c>
      <c r="L1720" s="9">
        <v>4.93</v>
      </c>
      <c r="M1720" s="9">
        <v>4.835</v>
      </c>
      <c r="N1720" s="9">
        <v>5.1150000000000002</v>
      </c>
      <c r="O1720" s="9"/>
      <c r="P1720" s="9">
        <v>5.48</v>
      </c>
      <c r="Q1720" s="9">
        <v>5.3849999999999998</v>
      </c>
      <c r="R1720" s="9">
        <v>12.505000000000001</v>
      </c>
      <c r="S1720" s="9">
        <v>7.2350000000000003</v>
      </c>
      <c r="T1720" s="9">
        <v>5.2149999999999999</v>
      </c>
      <c r="U1720" s="9">
        <v>5.21</v>
      </c>
      <c r="V1720" s="9"/>
      <c r="W1720" s="9">
        <v>8.98</v>
      </c>
      <c r="X1720" s="9">
        <v>5.61</v>
      </c>
      <c r="Y1720" s="9">
        <v>5.6</v>
      </c>
      <c r="Z1720" s="9"/>
      <c r="AA1720" s="9"/>
      <c r="AB1720" s="9"/>
      <c r="AC1720" s="9"/>
      <c r="AD1720" s="9"/>
      <c r="AE1720" s="9"/>
      <c r="AF1720" s="9"/>
    </row>
    <row r="1721" spans="1:32" x14ac:dyDescent="0.25">
      <c r="A1721" s="8">
        <v>36962</v>
      </c>
      <c r="B1721" s="24">
        <f t="shared" si="52"/>
        <v>1717</v>
      </c>
      <c r="E1721" s="9">
        <v>4.9800000000000004</v>
      </c>
      <c r="F1721" s="9">
        <v>4.88</v>
      </c>
      <c r="G1721" s="9"/>
      <c r="H1721" s="9">
        <v>5</v>
      </c>
      <c r="I1721" s="9">
        <v>4.9800000000000004</v>
      </c>
      <c r="J1721" s="9">
        <v>5.0199999999999996</v>
      </c>
      <c r="K1721" s="9">
        <v>4.9400000000000004</v>
      </c>
      <c r="L1721" s="9">
        <v>4.8049999999999997</v>
      </c>
      <c r="M1721" s="9">
        <v>4.68</v>
      </c>
      <c r="N1721" s="9">
        <v>4.9800000000000004</v>
      </c>
      <c r="O1721" s="9"/>
      <c r="P1721" s="9">
        <v>5.35</v>
      </c>
      <c r="Q1721" s="9">
        <v>5.26</v>
      </c>
      <c r="R1721" s="9">
        <v>11.565</v>
      </c>
      <c r="S1721" s="9">
        <v>6.65</v>
      </c>
      <c r="T1721" s="9">
        <v>5.0549999999999997</v>
      </c>
      <c r="U1721" s="9">
        <v>5.0549999999999997</v>
      </c>
      <c r="V1721" s="9"/>
      <c r="W1721" s="9">
        <v>8.875</v>
      </c>
      <c r="X1721" s="9">
        <v>5.48</v>
      </c>
      <c r="Y1721" s="9">
        <v>5.48</v>
      </c>
      <c r="Z1721" s="9"/>
      <c r="AA1721" s="9"/>
      <c r="AB1721" s="9"/>
      <c r="AC1721" s="9"/>
      <c r="AD1721" s="9"/>
      <c r="AE1721" s="9"/>
      <c r="AF1721" s="9"/>
    </row>
    <row r="1722" spans="1:32" x14ac:dyDescent="0.25">
      <c r="A1722" s="8">
        <v>36963</v>
      </c>
      <c r="B1722" s="24">
        <f t="shared" si="52"/>
        <v>1718</v>
      </c>
      <c r="E1722" s="9">
        <v>5.0750000000000002</v>
      </c>
      <c r="F1722" s="9">
        <v>5</v>
      </c>
      <c r="G1722" s="9"/>
      <c r="H1722" s="9">
        <v>5.085</v>
      </c>
      <c r="I1722" s="9">
        <v>5.1050000000000004</v>
      </c>
      <c r="J1722" s="9">
        <v>5.125</v>
      </c>
      <c r="K1722" s="9">
        <v>5.05</v>
      </c>
      <c r="L1722" s="9">
        <v>4.99</v>
      </c>
      <c r="M1722" s="9">
        <v>4.8899999999999997</v>
      </c>
      <c r="N1722" s="9">
        <v>5.07</v>
      </c>
      <c r="O1722" s="9"/>
      <c r="P1722" s="9">
        <v>5.4749999999999996</v>
      </c>
      <c r="Q1722" s="9">
        <v>5.335</v>
      </c>
      <c r="R1722" s="9">
        <v>10.92</v>
      </c>
      <c r="S1722" s="9">
        <v>6.28</v>
      </c>
      <c r="T1722" s="9">
        <v>5.15</v>
      </c>
      <c r="U1722" s="9">
        <v>5.16</v>
      </c>
      <c r="V1722" s="9"/>
      <c r="W1722" s="9">
        <v>8.9849999999999994</v>
      </c>
      <c r="X1722" s="9">
        <v>5.59</v>
      </c>
      <c r="Y1722" s="9">
        <v>5.6050000000000004</v>
      </c>
      <c r="Z1722" s="9"/>
      <c r="AA1722" s="9"/>
      <c r="AB1722" s="9"/>
      <c r="AC1722" s="9"/>
      <c r="AD1722" s="9"/>
      <c r="AE1722" s="9"/>
      <c r="AF1722" s="9"/>
    </row>
    <row r="1723" spans="1:32" x14ac:dyDescent="0.25">
      <c r="A1723" s="8">
        <v>36964</v>
      </c>
      <c r="B1723" s="24">
        <f t="shared" si="52"/>
        <v>1719</v>
      </c>
      <c r="E1723" s="9">
        <v>4.99</v>
      </c>
      <c r="F1723" s="9">
        <v>4.8849999999999998</v>
      </c>
      <c r="G1723" s="9"/>
      <c r="H1723" s="9">
        <v>4.9850000000000003</v>
      </c>
      <c r="I1723" s="9">
        <v>4.9850000000000003</v>
      </c>
      <c r="J1723" s="9">
        <v>5.0250000000000004</v>
      </c>
      <c r="K1723" s="9">
        <v>4.9450000000000003</v>
      </c>
      <c r="L1723" s="9">
        <v>4.8600000000000003</v>
      </c>
      <c r="M1723" s="9">
        <v>4.7750000000000004</v>
      </c>
      <c r="N1723" s="9">
        <v>4.93</v>
      </c>
      <c r="O1723" s="9"/>
      <c r="P1723" s="9">
        <v>5.3650000000000002</v>
      </c>
      <c r="Q1723" s="9">
        <v>5.23</v>
      </c>
      <c r="R1723" s="9">
        <v>9.5350000000000001</v>
      </c>
      <c r="S1723" s="9">
        <v>5.8849999999999998</v>
      </c>
      <c r="T1723" s="9">
        <v>5.0750000000000002</v>
      </c>
      <c r="U1723" s="9">
        <v>5.07</v>
      </c>
      <c r="V1723" s="9"/>
      <c r="W1723" s="9">
        <v>8.7949999999999999</v>
      </c>
      <c r="X1723" s="9">
        <v>5.4450000000000003</v>
      </c>
      <c r="Y1723" s="9">
        <v>5.46</v>
      </c>
      <c r="Z1723" s="9"/>
      <c r="AA1723" s="9"/>
      <c r="AB1723" s="9"/>
      <c r="AC1723" s="9"/>
      <c r="AD1723" s="9"/>
      <c r="AE1723" s="9"/>
      <c r="AF1723" s="9"/>
    </row>
    <row r="1724" spans="1:32" x14ac:dyDescent="0.25">
      <c r="A1724" s="8">
        <v>36965</v>
      </c>
      <c r="B1724" s="24">
        <f t="shared" si="52"/>
        <v>1720</v>
      </c>
      <c r="E1724" s="9">
        <v>4.915</v>
      </c>
      <c r="F1724" s="9">
        <v>4.8449999999999998</v>
      </c>
      <c r="G1724" s="9"/>
      <c r="H1724" s="9">
        <v>4.95</v>
      </c>
      <c r="I1724" s="9">
        <v>4.9249999999999998</v>
      </c>
      <c r="J1724" s="9">
        <v>4.9400000000000004</v>
      </c>
      <c r="K1724" s="9">
        <v>4.915</v>
      </c>
      <c r="L1724" s="9">
        <v>4.8250000000000002</v>
      </c>
      <c r="M1724" s="9">
        <v>4.72</v>
      </c>
      <c r="N1724" s="9">
        <v>4.9000000000000004</v>
      </c>
      <c r="O1724" s="9"/>
      <c r="P1724" s="9">
        <v>5.3250000000000002</v>
      </c>
      <c r="Q1724" s="9">
        <v>5.1749999999999998</v>
      </c>
      <c r="R1724" s="9">
        <v>9.41</v>
      </c>
      <c r="S1724" s="9">
        <v>6.3049999999999997</v>
      </c>
      <c r="T1724" s="9">
        <v>4.97</v>
      </c>
      <c r="U1724" s="9">
        <v>4.9850000000000003</v>
      </c>
      <c r="V1724" s="9"/>
      <c r="W1724" s="9">
        <v>9.31</v>
      </c>
      <c r="X1724" s="9">
        <v>5.4050000000000002</v>
      </c>
      <c r="Y1724" s="9">
        <v>5.4</v>
      </c>
      <c r="Z1724" s="9"/>
      <c r="AA1724" s="9"/>
      <c r="AB1724" s="9"/>
      <c r="AC1724" s="9"/>
      <c r="AD1724" s="9"/>
      <c r="AE1724" s="9"/>
      <c r="AF1724" s="9"/>
    </row>
    <row r="1725" spans="1:32" x14ac:dyDescent="0.25">
      <c r="A1725" s="8">
        <v>36966</v>
      </c>
      <c r="B1725" s="24">
        <f t="shared" si="52"/>
        <v>1721</v>
      </c>
      <c r="E1725" s="9">
        <v>4.9800000000000004</v>
      </c>
      <c r="F1725" s="9">
        <v>4.8849999999999998</v>
      </c>
      <c r="G1725" s="9"/>
      <c r="H1725" s="9">
        <v>5.01</v>
      </c>
      <c r="I1725" s="9">
        <v>4.9850000000000003</v>
      </c>
      <c r="J1725" s="9">
        <v>4.9749999999999996</v>
      </c>
      <c r="K1725" s="9">
        <v>4.96</v>
      </c>
      <c r="L1725" s="9">
        <v>4.8099999999999996</v>
      </c>
      <c r="M1725" s="9">
        <v>4.7249999999999996</v>
      </c>
      <c r="N1725" s="9">
        <v>4.95</v>
      </c>
      <c r="O1725" s="9"/>
      <c r="P1725" s="9">
        <v>5.3650000000000002</v>
      </c>
      <c r="Q1725" s="9">
        <v>5.2249999999999996</v>
      </c>
      <c r="R1725" s="9">
        <v>9.0250000000000004</v>
      </c>
      <c r="S1725" s="9">
        <v>7.25</v>
      </c>
      <c r="T1725" s="9">
        <v>5.0149999999999997</v>
      </c>
      <c r="U1725" s="9">
        <v>5.0199999999999996</v>
      </c>
      <c r="V1725" s="9"/>
      <c r="W1725" s="9">
        <v>8.8800000000000008</v>
      </c>
      <c r="X1725" s="9">
        <v>5.45</v>
      </c>
      <c r="Y1725" s="9">
        <v>5.4450000000000003</v>
      </c>
      <c r="Z1725" s="9"/>
      <c r="AA1725" s="9"/>
      <c r="AB1725" s="9"/>
      <c r="AC1725" s="9"/>
      <c r="AD1725" s="9"/>
      <c r="AE1725" s="9"/>
      <c r="AF1725" s="9"/>
    </row>
    <row r="1726" spans="1:32" x14ac:dyDescent="0.25">
      <c r="A1726" s="8">
        <v>36967</v>
      </c>
      <c r="B1726" s="24">
        <f t="shared" si="52"/>
        <v>1722</v>
      </c>
      <c r="E1726" s="9">
        <v>4.9800000000000004</v>
      </c>
      <c r="F1726" s="9">
        <v>4.8849999999999998</v>
      </c>
      <c r="G1726" s="9"/>
      <c r="H1726" s="9">
        <v>5.01</v>
      </c>
      <c r="I1726" s="9">
        <v>4.9850000000000003</v>
      </c>
      <c r="J1726" s="9">
        <v>4.9749999999999996</v>
      </c>
      <c r="K1726" s="9">
        <v>4.96</v>
      </c>
      <c r="L1726" s="9">
        <v>4.8099999999999996</v>
      </c>
      <c r="M1726" s="9">
        <v>4.7249999999999996</v>
      </c>
      <c r="N1726" s="9">
        <v>4.95</v>
      </c>
      <c r="O1726" s="9"/>
      <c r="P1726" s="9">
        <v>5.3650000000000002</v>
      </c>
      <c r="Q1726" s="9">
        <v>5.2249999999999996</v>
      </c>
      <c r="R1726" s="9">
        <v>9.0250000000000004</v>
      </c>
      <c r="S1726" s="9">
        <v>7.25</v>
      </c>
      <c r="T1726" s="9">
        <v>5.0149999999999997</v>
      </c>
      <c r="U1726" s="9">
        <v>5.0199999999999996</v>
      </c>
      <c r="V1726" s="9"/>
      <c r="W1726" s="9">
        <v>8.8800000000000008</v>
      </c>
      <c r="X1726" s="9">
        <v>5.45</v>
      </c>
      <c r="Y1726" s="9">
        <v>5.4450000000000003</v>
      </c>
      <c r="Z1726" s="9"/>
      <c r="AA1726" s="9"/>
      <c r="AB1726" s="9"/>
      <c r="AC1726" s="9"/>
      <c r="AD1726" s="9"/>
      <c r="AE1726" s="9"/>
      <c r="AF1726" s="9"/>
    </row>
    <row r="1727" spans="1:32" x14ac:dyDescent="0.25">
      <c r="A1727" s="8">
        <v>36968</v>
      </c>
      <c r="B1727" s="24">
        <f t="shared" si="52"/>
        <v>1723</v>
      </c>
      <c r="E1727" s="9">
        <v>4.9800000000000004</v>
      </c>
      <c r="F1727" s="9">
        <v>4.8849999999999998</v>
      </c>
      <c r="G1727" s="9"/>
      <c r="H1727" s="9">
        <v>5.01</v>
      </c>
      <c r="I1727" s="9">
        <v>4.9850000000000003</v>
      </c>
      <c r="J1727" s="9">
        <v>4.9749999999999996</v>
      </c>
      <c r="K1727" s="9">
        <v>4.96</v>
      </c>
      <c r="L1727" s="9">
        <v>4.8099999999999996</v>
      </c>
      <c r="M1727" s="9">
        <v>4.7249999999999996</v>
      </c>
      <c r="N1727" s="9">
        <v>4.95</v>
      </c>
      <c r="O1727" s="9"/>
      <c r="P1727" s="9">
        <v>5.3650000000000002</v>
      </c>
      <c r="Q1727" s="9">
        <v>5.2249999999999996</v>
      </c>
      <c r="R1727" s="9">
        <v>9.0250000000000004</v>
      </c>
      <c r="S1727" s="9">
        <v>7.25</v>
      </c>
      <c r="T1727" s="9">
        <v>5.0149999999999997</v>
      </c>
      <c r="U1727" s="9">
        <v>5.0199999999999996</v>
      </c>
      <c r="V1727" s="9"/>
      <c r="W1727" s="9">
        <v>8.8800000000000008</v>
      </c>
      <c r="X1727" s="9">
        <v>5.45</v>
      </c>
      <c r="Y1727" s="9">
        <v>5.4450000000000003</v>
      </c>
      <c r="Z1727" s="9"/>
      <c r="AA1727" s="9"/>
      <c r="AB1727" s="9"/>
      <c r="AC1727" s="9"/>
      <c r="AD1727" s="9"/>
      <c r="AE1727" s="9"/>
      <c r="AF1727" s="9"/>
    </row>
    <row r="1728" spans="1:32" x14ac:dyDescent="0.25">
      <c r="A1728" s="8">
        <v>36969</v>
      </c>
      <c r="B1728" s="24">
        <f t="shared" si="52"/>
        <v>1724</v>
      </c>
      <c r="E1728" s="9">
        <v>5.0650000000000004</v>
      </c>
      <c r="F1728" s="9">
        <v>4.9550000000000001</v>
      </c>
      <c r="G1728" s="9"/>
      <c r="H1728" s="9">
        <v>5.0599999999999996</v>
      </c>
      <c r="I1728" s="9">
        <v>5.0650000000000004</v>
      </c>
      <c r="J1728" s="9">
        <v>5.07</v>
      </c>
      <c r="K1728" s="9">
        <v>5.0049999999999999</v>
      </c>
      <c r="L1728" s="9">
        <v>4.8550000000000004</v>
      </c>
      <c r="M1728" s="9">
        <v>4.74</v>
      </c>
      <c r="N1728" s="9">
        <v>5.05</v>
      </c>
      <c r="O1728" s="9"/>
      <c r="P1728" s="9">
        <v>5.4550000000000001</v>
      </c>
      <c r="Q1728" s="9">
        <v>5.3</v>
      </c>
      <c r="R1728" s="9">
        <v>9.9450000000000003</v>
      </c>
      <c r="S1728" s="9">
        <v>6.9850000000000003</v>
      </c>
      <c r="T1728" s="9">
        <v>5.07</v>
      </c>
      <c r="U1728" s="9">
        <v>5.085</v>
      </c>
      <c r="V1728" s="9"/>
      <c r="W1728" s="9">
        <v>7.0049999999999999</v>
      </c>
      <c r="X1728" s="9">
        <v>5.54</v>
      </c>
      <c r="Y1728" s="9">
        <v>5.56</v>
      </c>
      <c r="Z1728" s="9"/>
      <c r="AA1728" s="9"/>
      <c r="AB1728" s="9"/>
      <c r="AC1728" s="9"/>
      <c r="AD1728" s="9"/>
      <c r="AE1728" s="9"/>
      <c r="AF1728" s="9"/>
    </row>
    <row r="1729" spans="1:32" x14ac:dyDescent="0.25">
      <c r="A1729" s="8">
        <v>36970</v>
      </c>
      <c r="B1729" s="24">
        <f t="shared" si="52"/>
        <v>1725</v>
      </c>
      <c r="E1729" s="9">
        <v>5.08</v>
      </c>
      <c r="F1729" s="9">
        <v>4.87</v>
      </c>
      <c r="G1729" s="9"/>
      <c r="H1729" s="9">
        <v>5.0650000000000004</v>
      </c>
      <c r="I1729" s="9">
        <v>5.0650000000000004</v>
      </c>
      <c r="J1729" s="9">
        <v>5.0999999999999996</v>
      </c>
      <c r="K1729" s="9">
        <v>4.9850000000000003</v>
      </c>
      <c r="L1729" s="9">
        <v>4.7249999999999996</v>
      </c>
      <c r="M1729" s="9">
        <v>4.62</v>
      </c>
      <c r="N1729" s="9">
        <v>5.0549999999999997</v>
      </c>
      <c r="O1729" s="9"/>
      <c r="P1729" s="9">
        <v>5.4550000000000001</v>
      </c>
      <c r="Q1729" s="9">
        <v>5.3049999999999997</v>
      </c>
      <c r="R1729" s="9">
        <v>11.035</v>
      </c>
      <c r="S1729" s="9">
        <v>5.87</v>
      </c>
      <c r="T1729" s="9">
        <v>5.0549999999999997</v>
      </c>
      <c r="U1729" s="9">
        <v>5.0750000000000002</v>
      </c>
      <c r="V1729" s="9"/>
      <c r="W1729" s="9">
        <v>6.04</v>
      </c>
      <c r="X1729" s="9">
        <v>5.5250000000000004</v>
      </c>
      <c r="Y1729" s="9">
        <v>5.55</v>
      </c>
      <c r="Z1729" s="9"/>
      <c r="AA1729" s="9"/>
      <c r="AB1729" s="9"/>
      <c r="AC1729" s="9"/>
      <c r="AD1729" s="9"/>
      <c r="AE1729" s="9"/>
      <c r="AF1729" s="9"/>
    </row>
    <row r="1730" spans="1:32" x14ac:dyDescent="0.25">
      <c r="A1730" s="8">
        <v>36971</v>
      </c>
      <c r="B1730" s="24">
        <f t="shared" si="52"/>
        <v>1726</v>
      </c>
      <c r="E1730" s="9">
        <v>5.1749999999999998</v>
      </c>
      <c r="F1730" s="9">
        <v>4.95</v>
      </c>
      <c r="G1730" s="9"/>
      <c r="H1730" s="9">
        <v>5.1349999999999998</v>
      </c>
      <c r="I1730" s="9">
        <v>5.1550000000000002</v>
      </c>
      <c r="J1730" s="9">
        <v>5.18</v>
      </c>
      <c r="K1730" s="9">
        <v>5.0750000000000002</v>
      </c>
      <c r="L1730" s="9">
        <v>4.63</v>
      </c>
      <c r="M1730" s="9">
        <v>4.72</v>
      </c>
      <c r="N1730" s="9">
        <v>5.16</v>
      </c>
      <c r="O1730" s="9"/>
      <c r="P1730" s="9">
        <v>5.56</v>
      </c>
      <c r="Q1730" s="9">
        <v>5.4</v>
      </c>
      <c r="R1730" s="9">
        <v>11.605</v>
      </c>
      <c r="S1730" s="9">
        <v>5.5549999999999997</v>
      </c>
      <c r="T1730" s="9">
        <v>5.1449999999999996</v>
      </c>
      <c r="U1730" s="9">
        <v>5.14</v>
      </c>
      <c r="V1730" s="9"/>
      <c r="W1730" s="9">
        <v>5.9850000000000003</v>
      </c>
      <c r="X1730" s="9">
        <v>5.67</v>
      </c>
      <c r="Y1730" s="9">
        <v>5.68</v>
      </c>
      <c r="Z1730" s="9"/>
      <c r="AA1730" s="9"/>
      <c r="AB1730" s="9"/>
      <c r="AC1730" s="9"/>
      <c r="AD1730" s="9"/>
      <c r="AE1730" s="9"/>
      <c r="AF1730" s="9"/>
    </row>
    <row r="1731" spans="1:32" x14ac:dyDescent="0.25">
      <c r="A1731" s="8">
        <v>36972</v>
      </c>
      <c r="B1731" s="24">
        <f t="shared" si="52"/>
        <v>1727</v>
      </c>
      <c r="E1731" s="9">
        <v>5.0250000000000004</v>
      </c>
      <c r="F1731" s="9">
        <v>4.8049999999999997</v>
      </c>
      <c r="G1731" s="9"/>
      <c r="H1731" s="9">
        <v>4.9950000000000001</v>
      </c>
      <c r="I1731" s="9">
        <v>5.0049999999999999</v>
      </c>
      <c r="J1731" s="9">
        <v>5.0449999999999999</v>
      </c>
      <c r="K1731" s="9">
        <v>4.93</v>
      </c>
      <c r="L1731" s="9">
        <v>4.5999999999999996</v>
      </c>
      <c r="M1731" s="9">
        <v>4.7050000000000001</v>
      </c>
      <c r="N1731" s="9">
        <v>5.0650000000000004</v>
      </c>
      <c r="O1731" s="9"/>
      <c r="P1731" s="9">
        <v>5.375</v>
      </c>
      <c r="Q1731" s="9">
        <v>5.24</v>
      </c>
      <c r="R1731" s="9">
        <v>10.994999999999999</v>
      </c>
      <c r="S1731" s="9">
        <v>5.7350000000000003</v>
      </c>
      <c r="T1731" s="9">
        <v>5.0549999999999997</v>
      </c>
      <c r="U1731" s="9">
        <v>5.0449999999999999</v>
      </c>
      <c r="V1731" s="9"/>
      <c r="W1731" s="9">
        <v>6.71</v>
      </c>
      <c r="X1731" s="9">
        <v>5.4749999999999996</v>
      </c>
      <c r="Y1731" s="9">
        <v>5.4850000000000003</v>
      </c>
      <c r="Z1731" s="9"/>
      <c r="AA1731" s="9"/>
      <c r="AB1731" s="9"/>
      <c r="AC1731" s="9"/>
      <c r="AD1731" s="9"/>
      <c r="AE1731" s="9"/>
      <c r="AF1731" s="9"/>
    </row>
    <row r="1732" spans="1:32" x14ac:dyDescent="0.25">
      <c r="A1732" s="8">
        <v>36973</v>
      </c>
      <c r="B1732" s="24">
        <f t="shared" si="52"/>
        <v>1728</v>
      </c>
      <c r="E1732" s="9">
        <v>5.21</v>
      </c>
      <c r="F1732" s="9">
        <v>4.9400000000000004</v>
      </c>
      <c r="G1732" s="9"/>
      <c r="H1732" s="9">
        <v>5.2249999999999996</v>
      </c>
      <c r="I1732" s="9">
        <v>5.2</v>
      </c>
      <c r="J1732" s="9">
        <v>5.2450000000000001</v>
      </c>
      <c r="K1732" s="9">
        <v>5.15</v>
      </c>
      <c r="L1732" s="9">
        <v>4.7350000000000003</v>
      </c>
      <c r="M1732" s="9">
        <v>4.7450000000000001</v>
      </c>
      <c r="N1732" s="9">
        <v>5.2450000000000001</v>
      </c>
      <c r="O1732" s="9"/>
      <c r="P1732" s="9">
        <v>5.6349999999999998</v>
      </c>
      <c r="Q1732" s="9">
        <v>5.4450000000000003</v>
      </c>
      <c r="R1732" s="9">
        <v>11.13</v>
      </c>
      <c r="S1732" s="9">
        <v>6.64</v>
      </c>
      <c r="T1732" s="9">
        <v>5.26</v>
      </c>
      <c r="U1732" s="9">
        <v>5.26</v>
      </c>
      <c r="V1732" s="9"/>
      <c r="W1732" s="9">
        <v>8.76</v>
      </c>
      <c r="X1732" s="9">
        <v>5.7750000000000004</v>
      </c>
      <c r="Y1732" s="9">
        <v>5.7850000000000001</v>
      </c>
      <c r="Z1732" s="9"/>
      <c r="AA1732" s="9"/>
      <c r="AB1732" s="9"/>
      <c r="AC1732" s="9"/>
      <c r="AD1732" s="9"/>
      <c r="AE1732" s="9"/>
      <c r="AF1732" s="9"/>
    </row>
    <row r="1733" spans="1:32" x14ac:dyDescent="0.25">
      <c r="A1733" s="8">
        <v>36974</v>
      </c>
      <c r="B1733" s="24">
        <f t="shared" si="52"/>
        <v>1729</v>
      </c>
      <c r="E1733" s="9">
        <v>5.21</v>
      </c>
      <c r="F1733" s="9">
        <v>4.9400000000000004</v>
      </c>
      <c r="G1733" s="9"/>
      <c r="H1733" s="9">
        <v>5.2249999999999996</v>
      </c>
      <c r="I1733" s="9">
        <v>5.2</v>
      </c>
      <c r="J1733" s="9">
        <v>5.2450000000000001</v>
      </c>
      <c r="K1733" s="9">
        <v>5.15</v>
      </c>
      <c r="L1733" s="9">
        <v>4.7350000000000003</v>
      </c>
      <c r="M1733" s="9">
        <v>4.7450000000000001</v>
      </c>
      <c r="N1733" s="9">
        <v>5.2450000000000001</v>
      </c>
      <c r="O1733" s="9"/>
      <c r="P1733" s="9">
        <v>5.6349999999999998</v>
      </c>
      <c r="Q1733" s="9">
        <v>5.4450000000000003</v>
      </c>
      <c r="R1733" s="9">
        <v>11.13</v>
      </c>
      <c r="S1733" s="9">
        <v>6.64</v>
      </c>
      <c r="T1733" s="9">
        <v>5.26</v>
      </c>
      <c r="U1733" s="9">
        <v>5.26</v>
      </c>
      <c r="V1733" s="9"/>
      <c r="W1733" s="9">
        <v>8.76</v>
      </c>
      <c r="X1733" s="9">
        <v>5.7750000000000004</v>
      </c>
      <c r="Y1733" s="9">
        <v>5.7850000000000001</v>
      </c>
      <c r="Z1733" s="9"/>
      <c r="AA1733" s="9"/>
      <c r="AB1733" s="9"/>
      <c r="AC1733" s="9"/>
      <c r="AD1733" s="9"/>
      <c r="AE1733" s="9"/>
      <c r="AF1733" s="9"/>
    </row>
    <row r="1734" spans="1:32" x14ac:dyDescent="0.25">
      <c r="A1734" s="8">
        <v>36975</v>
      </c>
      <c r="B1734" s="24">
        <f t="shared" si="52"/>
        <v>1730</v>
      </c>
      <c r="E1734" s="9">
        <v>5.21</v>
      </c>
      <c r="F1734" s="9">
        <v>4.9400000000000004</v>
      </c>
      <c r="G1734" s="9"/>
      <c r="H1734" s="9">
        <v>5.2249999999999996</v>
      </c>
      <c r="I1734" s="9">
        <v>5.2</v>
      </c>
      <c r="J1734" s="9">
        <v>5.2450000000000001</v>
      </c>
      <c r="K1734" s="9">
        <v>5.15</v>
      </c>
      <c r="L1734" s="9">
        <v>4.7350000000000003</v>
      </c>
      <c r="M1734" s="9">
        <v>4.7450000000000001</v>
      </c>
      <c r="N1734" s="9">
        <v>5.2450000000000001</v>
      </c>
      <c r="O1734" s="9"/>
      <c r="P1734" s="9">
        <v>5.6349999999999998</v>
      </c>
      <c r="Q1734" s="9">
        <v>5.4450000000000003</v>
      </c>
      <c r="R1734" s="9">
        <v>11.13</v>
      </c>
      <c r="S1734" s="9">
        <v>6.64</v>
      </c>
      <c r="T1734" s="9">
        <v>5.26</v>
      </c>
      <c r="U1734" s="9">
        <v>5.26</v>
      </c>
      <c r="V1734" s="9"/>
      <c r="W1734" s="9">
        <v>8.76</v>
      </c>
      <c r="X1734" s="9">
        <v>5.7750000000000004</v>
      </c>
      <c r="Y1734" s="9">
        <v>5.7850000000000001</v>
      </c>
      <c r="Z1734" s="9"/>
      <c r="AA1734" s="9"/>
      <c r="AB1734" s="9"/>
      <c r="AC1734" s="9"/>
      <c r="AD1734" s="9"/>
      <c r="AE1734" s="9"/>
      <c r="AF1734" s="9"/>
    </row>
    <row r="1735" spans="1:32" x14ac:dyDescent="0.25">
      <c r="A1735" s="8">
        <v>36976</v>
      </c>
      <c r="B1735" s="24">
        <f t="shared" si="52"/>
        <v>1731</v>
      </c>
      <c r="E1735" s="9">
        <v>5.2050000000000001</v>
      </c>
      <c r="F1735" s="9">
        <v>5</v>
      </c>
      <c r="G1735" s="9"/>
      <c r="H1735" s="9">
        <v>5.2350000000000003</v>
      </c>
      <c r="I1735" s="9">
        <v>5.21</v>
      </c>
      <c r="J1735" s="9">
        <v>5.19</v>
      </c>
      <c r="K1735" s="9">
        <v>5.16</v>
      </c>
      <c r="L1735" s="9">
        <v>4.4400000000000004</v>
      </c>
      <c r="M1735" s="9">
        <v>4.68</v>
      </c>
      <c r="N1735" s="9">
        <v>5.165</v>
      </c>
      <c r="O1735" s="9"/>
      <c r="P1735" s="9">
        <v>5.68</v>
      </c>
      <c r="Q1735" s="9">
        <v>5.4749999999999996</v>
      </c>
      <c r="R1735" s="9">
        <v>10.25</v>
      </c>
      <c r="S1735" s="9">
        <v>6.4550000000000001</v>
      </c>
      <c r="T1735" s="9">
        <v>5.2450000000000001</v>
      </c>
      <c r="U1735" s="9">
        <v>5.25</v>
      </c>
      <c r="V1735" s="9"/>
      <c r="W1735" s="9">
        <v>8.74</v>
      </c>
      <c r="X1735" s="9">
        <v>5.7850000000000001</v>
      </c>
      <c r="Y1735" s="9">
        <v>5.82</v>
      </c>
      <c r="Z1735" s="9"/>
      <c r="AA1735" s="9"/>
      <c r="AB1735" s="9"/>
      <c r="AC1735" s="9"/>
      <c r="AD1735" s="9"/>
      <c r="AE1735" s="9"/>
      <c r="AF1735" s="9"/>
    </row>
    <row r="1736" spans="1:32" x14ac:dyDescent="0.25">
      <c r="A1736" s="8">
        <v>36977</v>
      </c>
      <c r="B1736" s="24">
        <f t="shared" ref="B1736:B1799" si="57">B1735+1</f>
        <v>1732</v>
      </c>
      <c r="E1736" s="9">
        <v>5.3949999999999996</v>
      </c>
      <c r="F1736" s="9">
        <v>5.18</v>
      </c>
      <c r="G1736" s="9"/>
      <c r="H1736" s="9">
        <v>5.4249999999999998</v>
      </c>
      <c r="I1736" s="9">
        <v>5.3949999999999996</v>
      </c>
      <c r="J1736" s="9">
        <v>5.335</v>
      </c>
      <c r="K1736" s="9">
        <v>5.3449999999999998</v>
      </c>
      <c r="L1736" s="9">
        <v>4.5</v>
      </c>
      <c r="M1736" s="9">
        <v>4.6849999999999996</v>
      </c>
      <c r="N1736" s="9">
        <v>5.335</v>
      </c>
      <c r="O1736" s="9"/>
      <c r="P1736" s="9">
        <v>5.88</v>
      </c>
      <c r="Q1736" s="9">
        <v>5.6449999999999996</v>
      </c>
      <c r="R1736" s="9">
        <v>10.78</v>
      </c>
      <c r="S1736" s="9">
        <v>5.77</v>
      </c>
      <c r="T1736" s="9">
        <v>5.46</v>
      </c>
      <c r="U1736" s="9">
        <v>5.4550000000000001</v>
      </c>
      <c r="V1736" s="9"/>
      <c r="W1736" s="9">
        <v>8.74</v>
      </c>
      <c r="X1736" s="9">
        <v>5.98</v>
      </c>
      <c r="Y1736" s="9">
        <v>6.02</v>
      </c>
      <c r="Z1736" s="9"/>
      <c r="AA1736" s="9"/>
      <c r="AB1736" s="9"/>
      <c r="AC1736" s="9"/>
      <c r="AD1736" s="9"/>
      <c r="AE1736" s="9"/>
      <c r="AF1736" s="9"/>
    </row>
    <row r="1737" spans="1:32" x14ac:dyDescent="0.25">
      <c r="A1737" s="8">
        <v>36978</v>
      </c>
      <c r="B1737" s="24">
        <f t="shared" si="57"/>
        <v>1733</v>
      </c>
      <c r="E1737" s="9">
        <v>5.59</v>
      </c>
      <c r="F1737" s="9">
        <v>5.4050000000000002</v>
      </c>
      <c r="G1737" s="9"/>
      <c r="H1737" s="9">
        <v>5.65</v>
      </c>
      <c r="I1737" s="9">
        <v>5.56</v>
      </c>
      <c r="J1737" s="9">
        <v>5.5350000000000001</v>
      </c>
      <c r="K1737" s="9">
        <v>5.51</v>
      </c>
      <c r="L1737" s="9">
        <v>4.585</v>
      </c>
      <c r="M1737" s="9">
        <v>4.7249999999999996</v>
      </c>
      <c r="N1737" s="9">
        <v>5.4450000000000003</v>
      </c>
      <c r="O1737" s="9"/>
      <c r="P1737" s="9">
        <v>6.0449999999999999</v>
      </c>
      <c r="Q1737" s="9">
        <v>5.82</v>
      </c>
      <c r="R1737" s="9">
        <v>13.585000000000001</v>
      </c>
      <c r="S1737" s="9">
        <v>5.8449999999999998</v>
      </c>
      <c r="T1737" s="9">
        <v>5.59</v>
      </c>
      <c r="U1737" s="9">
        <v>5.59</v>
      </c>
      <c r="V1737" s="9"/>
      <c r="W1737" s="9">
        <v>10.035</v>
      </c>
      <c r="X1737" s="9">
        <v>6.1849999999999996</v>
      </c>
      <c r="Y1737" s="9">
        <v>6.2249999999999996</v>
      </c>
      <c r="Z1737" s="9"/>
      <c r="AA1737" s="9"/>
      <c r="AB1737" s="9"/>
      <c r="AC1737" s="9"/>
      <c r="AD1737" s="9"/>
      <c r="AE1737" s="9"/>
      <c r="AF1737" s="9"/>
    </row>
    <row r="1738" spans="1:32" x14ac:dyDescent="0.25">
      <c r="A1738" s="8">
        <v>36979</v>
      </c>
      <c r="B1738" s="24">
        <f t="shared" si="57"/>
        <v>1734</v>
      </c>
      <c r="E1738" s="9">
        <v>5.33</v>
      </c>
      <c r="F1738" s="9">
        <v>5.1550000000000002</v>
      </c>
      <c r="G1738" s="9"/>
      <c r="H1738" s="9">
        <v>5.3449999999999998</v>
      </c>
      <c r="I1738" s="9">
        <v>5.32</v>
      </c>
      <c r="J1738" s="9">
        <v>5.3049999999999997</v>
      </c>
      <c r="K1738" s="9">
        <v>5.2750000000000004</v>
      </c>
      <c r="L1738" s="9">
        <v>4.5049999999999999</v>
      </c>
      <c r="M1738" s="9">
        <v>4.5199999999999996</v>
      </c>
      <c r="N1738" s="9">
        <v>5.36</v>
      </c>
      <c r="O1738" s="9"/>
      <c r="P1738" s="9">
        <v>5.8150000000000004</v>
      </c>
      <c r="Q1738" s="9">
        <v>5.59</v>
      </c>
      <c r="R1738" s="9">
        <v>14.015000000000001</v>
      </c>
      <c r="S1738" s="9">
        <v>5.77</v>
      </c>
      <c r="T1738" s="9">
        <v>5.36</v>
      </c>
      <c r="U1738" s="9">
        <v>5.3650000000000002</v>
      </c>
      <c r="V1738" s="9"/>
      <c r="W1738" s="9">
        <v>10.31</v>
      </c>
      <c r="X1738" s="9">
        <v>5.92</v>
      </c>
      <c r="Y1738" s="9">
        <v>5.9550000000000001</v>
      </c>
      <c r="Z1738" s="9"/>
      <c r="AA1738" s="9"/>
      <c r="AB1738" s="9"/>
      <c r="AC1738" s="9"/>
      <c r="AD1738" s="9"/>
      <c r="AE1738" s="9"/>
      <c r="AF1738" s="9"/>
    </row>
    <row r="1739" spans="1:32" x14ac:dyDescent="0.25">
      <c r="A1739" s="8">
        <v>36980</v>
      </c>
      <c r="B1739" s="24">
        <f t="shared" si="57"/>
        <v>1735</v>
      </c>
      <c r="E1739" s="9">
        <v>5.2750000000000004</v>
      </c>
      <c r="F1739" s="9">
        <v>5.085</v>
      </c>
      <c r="G1739" s="9"/>
      <c r="H1739" s="9">
        <v>5.3</v>
      </c>
      <c r="I1739" s="9">
        <v>5.25</v>
      </c>
      <c r="J1739" s="9">
        <v>5.35</v>
      </c>
      <c r="K1739" s="9">
        <v>5.2750000000000004</v>
      </c>
      <c r="L1739" s="9">
        <v>4.45</v>
      </c>
      <c r="M1739" s="9">
        <v>4.53</v>
      </c>
      <c r="N1739" s="9">
        <v>5.4249999999999998</v>
      </c>
      <c r="O1739" s="9"/>
      <c r="P1739" s="9">
        <v>5.7149999999999999</v>
      </c>
      <c r="Q1739" s="9">
        <v>5.58</v>
      </c>
      <c r="R1739" s="9">
        <v>14.25</v>
      </c>
      <c r="S1739" s="9" t="s">
        <v>528</v>
      </c>
      <c r="T1739" s="9">
        <v>5.3550000000000004</v>
      </c>
      <c r="U1739" s="9">
        <v>5.3550000000000004</v>
      </c>
      <c r="V1739" s="9"/>
      <c r="W1739" s="9">
        <v>10.24</v>
      </c>
      <c r="X1739" s="9">
        <v>5.85</v>
      </c>
      <c r="Y1739" s="9">
        <v>5.75</v>
      </c>
      <c r="Z1739" s="9"/>
      <c r="AA1739" s="9"/>
      <c r="AB1739" s="9"/>
      <c r="AC1739" s="9"/>
      <c r="AD1739" s="9"/>
      <c r="AE1739" s="9"/>
      <c r="AF1739" s="9"/>
    </row>
    <row r="1740" spans="1:32" x14ac:dyDescent="0.25">
      <c r="A1740" s="8">
        <v>36981</v>
      </c>
      <c r="B1740" s="24">
        <f t="shared" si="57"/>
        <v>1736</v>
      </c>
      <c r="E1740" s="9">
        <v>5.32</v>
      </c>
      <c r="F1740" s="9">
        <v>5.085</v>
      </c>
      <c r="G1740" s="9"/>
      <c r="H1740" s="9">
        <v>5.2850000000000001</v>
      </c>
      <c r="I1740" s="9">
        <v>5.2949999999999999</v>
      </c>
      <c r="J1740" s="9">
        <v>5.3949999999999996</v>
      </c>
      <c r="K1740" s="9">
        <v>5.24</v>
      </c>
      <c r="L1740" s="9">
        <v>4.01</v>
      </c>
      <c r="M1740" s="9">
        <v>3.9950000000000001</v>
      </c>
      <c r="N1740" s="9">
        <v>5.3949999999999996</v>
      </c>
      <c r="O1740" s="9"/>
      <c r="P1740" s="9">
        <v>5.7149999999999999</v>
      </c>
      <c r="Q1740" s="9">
        <v>5.6349999999999998</v>
      </c>
      <c r="R1740" s="9">
        <v>12.37</v>
      </c>
      <c r="S1740" s="9">
        <v>6.36</v>
      </c>
      <c r="T1740" s="9">
        <v>5.3550000000000004</v>
      </c>
      <c r="U1740" s="9">
        <v>5.34</v>
      </c>
      <c r="V1740" s="9"/>
      <c r="W1740" s="9">
        <v>8.5150000000000006</v>
      </c>
      <c r="X1740" s="9">
        <v>5.85</v>
      </c>
      <c r="Y1740" s="9">
        <v>5.9349999999999996</v>
      </c>
      <c r="Z1740" s="9"/>
      <c r="AA1740" s="9"/>
      <c r="AB1740" s="9"/>
      <c r="AC1740" s="9"/>
      <c r="AD1740" s="9"/>
      <c r="AE1740" s="9"/>
      <c r="AF1740" s="9"/>
    </row>
    <row r="1741" spans="1:32" x14ac:dyDescent="0.25">
      <c r="A1741" s="8">
        <v>36982</v>
      </c>
      <c r="B1741" s="24">
        <f t="shared" si="57"/>
        <v>1737</v>
      </c>
      <c r="E1741" s="9">
        <v>5.32</v>
      </c>
      <c r="F1741" s="9">
        <v>4.8899999999999997</v>
      </c>
      <c r="G1741" s="9"/>
      <c r="H1741" s="9">
        <v>5.2850000000000001</v>
      </c>
      <c r="I1741" s="9">
        <v>5.2949999999999999</v>
      </c>
      <c r="J1741" s="9">
        <v>5.3949999999999996</v>
      </c>
      <c r="K1741" s="9">
        <v>5.24</v>
      </c>
      <c r="L1741" s="9">
        <v>4.01</v>
      </c>
      <c r="M1741" s="9">
        <v>3.9950000000000001</v>
      </c>
      <c r="N1741" s="9">
        <v>5.3949999999999996</v>
      </c>
      <c r="O1741" s="9"/>
      <c r="P1741" s="9">
        <v>5.54</v>
      </c>
      <c r="Q1741" s="9">
        <v>5.6349999999999998</v>
      </c>
      <c r="R1741" s="9">
        <v>12.37</v>
      </c>
      <c r="S1741" s="9">
        <v>6.36</v>
      </c>
      <c r="T1741" s="9">
        <v>5.3550000000000004</v>
      </c>
      <c r="U1741" s="9">
        <v>5.34</v>
      </c>
      <c r="V1741" s="9"/>
      <c r="W1741" s="9">
        <v>8.5150000000000006</v>
      </c>
      <c r="X1741" s="9">
        <v>5.85</v>
      </c>
      <c r="Y1741" s="9">
        <v>5.9349999999999996</v>
      </c>
      <c r="Z1741" s="9"/>
      <c r="AA1741" s="9"/>
      <c r="AB1741" s="9"/>
      <c r="AC1741" s="9"/>
      <c r="AD1741" s="9"/>
      <c r="AE1741" s="9"/>
      <c r="AF1741" s="9"/>
    </row>
    <row r="1742" spans="1:32" x14ac:dyDescent="0.25">
      <c r="A1742" s="8">
        <v>36983</v>
      </c>
      <c r="B1742" s="24">
        <f t="shared" si="57"/>
        <v>1738</v>
      </c>
      <c r="E1742" s="9">
        <v>5.03</v>
      </c>
      <c r="F1742" s="9">
        <v>5.1950000000000003</v>
      </c>
      <c r="G1742" s="9"/>
      <c r="H1742" s="9">
        <v>5.01</v>
      </c>
      <c r="I1742" s="9">
        <v>5.0250000000000004</v>
      </c>
      <c r="J1742" s="9">
        <v>5.0599999999999996</v>
      </c>
      <c r="K1742" s="9">
        <v>4.8849999999999998</v>
      </c>
      <c r="L1742" s="9">
        <v>3.645</v>
      </c>
      <c r="M1742" s="9">
        <v>3.3650000000000002</v>
      </c>
      <c r="N1742" s="9">
        <v>5.1050000000000004</v>
      </c>
      <c r="O1742" s="9"/>
      <c r="P1742" s="9">
        <v>5.68</v>
      </c>
      <c r="Q1742" s="9">
        <v>5.3650000000000002</v>
      </c>
      <c r="R1742" s="9">
        <v>12.5</v>
      </c>
      <c r="S1742" s="9">
        <v>5.35</v>
      </c>
      <c r="T1742" s="9">
        <v>4.9850000000000003</v>
      </c>
      <c r="U1742" s="9">
        <v>4.99</v>
      </c>
      <c r="V1742" s="9"/>
      <c r="W1742" s="9">
        <v>8.44</v>
      </c>
      <c r="X1742" s="9">
        <v>5.625</v>
      </c>
      <c r="Y1742" s="9">
        <v>5.835</v>
      </c>
      <c r="Z1742" s="9"/>
      <c r="AA1742" s="9"/>
      <c r="AB1742" s="9"/>
      <c r="AC1742" s="9"/>
      <c r="AD1742" s="9"/>
      <c r="AE1742" s="9"/>
      <c r="AF1742" s="9"/>
    </row>
    <row r="1743" spans="1:32" x14ac:dyDescent="0.25">
      <c r="A1743" s="8">
        <v>36984</v>
      </c>
      <c r="B1743" s="24">
        <f t="shared" si="57"/>
        <v>1739</v>
      </c>
      <c r="E1743" s="9">
        <v>5.2350000000000003</v>
      </c>
      <c r="F1743" s="9">
        <v>5.2450000000000001</v>
      </c>
      <c r="G1743" s="9"/>
      <c r="H1743" s="9">
        <v>5.2549999999999999</v>
      </c>
      <c r="I1743" s="9">
        <v>5.2249999999999996</v>
      </c>
      <c r="J1743" s="9">
        <v>5.27</v>
      </c>
      <c r="K1743" s="9">
        <v>5.0750000000000002</v>
      </c>
      <c r="L1743" s="9">
        <v>4.5049999999999999</v>
      </c>
      <c r="M1743" s="9">
        <v>3.79</v>
      </c>
      <c r="N1743" s="9">
        <v>5.2149999999999999</v>
      </c>
      <c r="O1743" s="9"/>
      <c r="P1743" s="9">
        <v>5.56</v>
      </c>
      <c r="Q1743" s="9">
        <v>5.5750000000000002</v>
      </c>
      <c r="R1743" s="9">
        <v>14.71</v>
      </c>
      <c r="S1743" s="9">
        <v>5.8449999999999998</v>
      </c>
      <c r="T1743" s="9">
        <v>5.19</v>
      </c>
      <c r="U1743" s="9">
        <v>5.1950000000000003</v>
      </c>
      <c r="V1743" s="9"/>
      <c r="W1743" s="9">
        <v>10.63</v>
      </c>
      <c r="X1743" s="9">
        <v>5.8</v>
      </c>
      <c r="Y1743" s="9">
        <v>5.915</v>
      </c>
      <c r="Z1743" s="9"/>
      <c r="AA1743" s="9"/>
      <c r="AB1743" s="9"/>
      <c r="AC1743" s="9"/>
      <c r="AD1743" s="9"/>
      <c r="AE1743" s="9"/>
      <c r="AF1743" s="9"/>
    </row>
    <row r="1744" spans="1:32" x14ac:dyDescent="0.25">
      <c r="A1744" s="8">
        <v>36985</v>
      </c>
      <c r="B1744" s="24">
        <f t="shared" si="57"/>
        <v>1740</v>
      </c>
      <c r="E1744" s="9">
        <v>5.2249999999999996</v>
      </c>
      <c r="F1744" s="9">
        <v>5.12</v>
      </c>
      <c r="G1744" s="9"/>
      <c r="H1744" s="9">
        <v>5.2549999999999999</v>
      </c>
      <c r="I1744" s="9">
        <v>5.2249999999999996</v>
      </c>
      <c r="J1744" s="9">
        <v>5.2450000000000001</v>
      </c>
      <c r="K1744" s="9">
        <v>5.0949999999999998</v>
      </c>
      <c r="L1744" s="9">
        <v>4.7450000000000001</v>
      </c>
      <c r="M1744" s="9">
        <v>4.7549999999999999</v>
      </c>
      <c r="N1744" s="9">
        <v>5.2</v>
      </c>
      <c r="O1744" s="9"/>
      <c r="P1744" s="9">
        <v>5.5650000000000004</v>
      </c>
      <c r="Q1744" s="9">
        <v>5.5149999999999997</v>
      </c>
      <c r="R1744" s="9">
        <v>15.63</v>
      </c>
      <c r="S1744" s="9">
        <v>7.3</v>
      </c>
      <c r="T1744" s="9">
        <v>5.19</v>
      </c>
      <c r="U1744" s="9">
        <v>5.1950000000000003</v>
      </c>
      <c r="V1744" s="9"/>
      <c r="W1744" s="9">
        <v>12.815</v>
      </c>
      <c r="X1744" s="9">
        <v>5.665</v>
      </c>
      <c r="Y1744" s="9">
        <v>5.72</v>
      </c>
      <c r="Z1744" s="9"/>
      <c r="AA1744" s="9"/>
      <c r="AB1744" s="9"/>
      <c r="AC1744" s="9"/>
      <c r="AD1744" s="9"/>
      <c r="AE1744" s="9"/>
      <c r="AF1744" s="9"/>
    </row>
    <row r="1745" spans="1:39" x14ac:dyDescent="0.25">
      <c r="A1745" s="8">
        <v>36986</v>
      </c>
      <c r="B1745" s="24">
        <f t="shared" si="57"/>
        <v>1741</v>
      </c>
      <c r="E1745" s="9">
        <v>5.2350000000000003</v>
      </c>
      <c r="F1745" s="9">
        <v>5.1849999999999996</v>
      </c>
      <c r="G1745" s="9"/>
      <c r="H1745" s="9">
        <v>5.24</v>
      </c>
      <c r="I1745" s="9">
        <v>5.2350000000000003</v>
      </c>
      <c r="J1745" s="9">
        <v>5.2549999999999999</v>
      </c>
      <c r="K1745" s="9">
        <v>5.0999999999999996</v>
      </c>
      <c r="L1745" s="9">
        <v>4.6550000000000002</v>
      </c>
      <c r="M1745" s="9">
        <v>4.66</v>
      </c>
      <c r="N1745" s="9">
        <v>5.36</v>
      </c>
      <c r="O1745" s="9"/>
      <c r="P1745" s="9" t="s">
        <v>528</v>
      </c>
      <c r="Q1745" s="9">
        <v>5.5149999999999997</v>
      </c>
      <c r="R1745" s="9">
        <v>15.59</v>
      </c>
      <c r="S1745" s="9">
        <v>11.005000000000001</v>
      </c>
      <c r="T1745" s="9">
        <v>5.18</v>
      </c>
      <c r="U1745" s="9">
        <v>5.19</v>
      </c>
      <c r="V1745" s="9"/>
      <c r="W1745" s="9">
        <v>13.324999999999999</v>
      </c>
      <c r="X1745" s="9">
        <v>5.65</v>
      </c>
      <c r="Y1745" s="9">
        <v>5.69</v>
      </c>
      <c r="Z1745" s="9"/>
      <c r="AA1745" s="9"/>
      <c r="AB1745" s="9"/>
      <c r="AC1745" s="9"/>
      <c r="AD1745" s="9"/>
      <c r="AE1745" s="9"/>
      <c r="AF1745" s="9"/>
    </row>
    <row r="1746" spans="1:39" x14ac:dyDescent="0.25">
      <c r="A1746" s="8">
        <v>36987</v>
      </c>
      <c r="B1746" s="24">
        <f t="shared" si="57"/>
        <v>1742</v>
      </c>
      <c r="E1746" s="9">
        <v>5.3550000000000004</v>
      </c>
      <c r="F1746" s="9">
        <v>5.1849999999999996</v>
      </c>
      <c r="G1746" s="9"/>
      <c r="H1746" s="9">
        <v>5.3650000000000002</v>
      </c>
      <c r="I1746" s="9">
        <v>5.3550000000000004</v>
      </c>
      <c r="J1746" s="9">
        <v>5.3550000000000004</v>
      </c>
      <c r="K1746" s="9">
        <v>5.2050000000000001</v>
      </c>
      <c r="L1746" s="9">
        <v>4.67</v>
      </c>
      <c r="M1746" s="9">
        <v>4.62</v>
      </c>
      <c r="N1746" s="9">
        <v>5.5350000000000001</v>
      </c>
      <c r="O1746" s="9"/>
      <c r="P1746" s="9" t="s">
        <v>528</v>
      </c>
      <c r="Q1746" s="9">
        <v>5.6</v>
      </c>
      <c r="R1746" s="9">
        <v>14.5</v>
      </c>
      <c r="S1746" s="9">
        <v>10.555</v>
      </c>
      <c r="T1746" s="9">
        <v>5.2850000000000001</v>
      </c>
      <c r="U1746" s="9">
        <v>5.29</v>
      </c>
      <c r="V1746" s="9"/>
      <c r="W1746" s="9">
        <v>12.3</v>
      </c>
      <c r="X1746" s="9">
        <v>5.74</v>
      </c>
      <c r="Y1746" s="9">
        <v>5.7549999999999999</v>
      </c>
      <c r="Z1746" s="9"/>
      <c r="AA1746" s="9"/>
      <c r="AB1746" s="9"/>
      <c r="AC1746" s="9"/>
      <c r="AD1746" s="9"/>
      <c r="AE1746" s="9"/>
      <c r="AF1746" s="9"/>
    </row>
    <row r="1747" spans="1:39" x14ac:dyDescent="0.25">
      <c r="A1747" s="8">
        <v>36988</v>
      </c>
      <c r="B1747" s="24">
        <f t="shared" si="57"/>
        <v>1743</v>
      </c>
      <c r="E1747" s="9">
        <v>5.3550000000000004</v>
      </c>
      <c r="F1747" s="9">
        <v>5.1849999999999996</v>
      </c>
      <c r="G1747" s="9"/>
      <c r="H1747" s="9">
        <v>5.3650000000000002</v>
      </c>
      <c r="I1747" s="9">
        <v>5.3550000000000004</v>
      </c>
      <c r="J1747" s="9">
        <v>5.3550000000000004</v>
      </c>
      <c r="K1747" s="9">
        <v>5.2050000000000001</v>
      </c>
      <c r="L1747" s="9">
        <v>4.67</v>
      </c>
      <c r="M1747" s="9">
        <v>4.62</v>
      </c>
      <c r="N1747" s="9">
        <v>5.5350000000000001</v>
      </c>
      <c r="O1747" s="9"/>
      <c r="P1747" s="9">
        <v>5.65</v>
      </c>
      <c r="Q1747" s="9">
        <v>5.6</v>
      </c>
      <c r="R1747" s="9">
        <v>14.5</v>
      </c>
      <c r="S1747" s="9">
        <v>10.555</v>
      </c>
      <c r="T1747" s="9">
        <v>5.2850000000000001</v>
      </c>
      <c r="U1747" s="9">
        <v>5.29</v>
      </c>
      <c r="V1747" s="9"/>
      <c r="W1747" s="9">
        <v>12.3</v>
      </c>
      <c r="X1747" s="9">
        <v>5.74</v>
      </c>
      <c r="Y1747" s="9">
        <v>5.7549999999999999</v>
      </c>
      <c r="Z1747" s="9"/>
      <c r="AA1747" s="9"/>
      <c r="AB1747" s="9"/>
      <c r="AC1747" s="9"/>
      <c r="AD1747" s="9"/>
      <c r="AE1747" s="9"/>
      <c r="AF1747" s="9"/>
    </row>
    <row r="1748" spans="1:39" x14ac:dyDescent="0.25">
      <c r="A1748" s="8">
        <v>36989</v>
      </c>
      <c r="B1748" s="24">
        <f t="shared" si="57"/>
        <v>1744</v>
      </c>
      <c r="E1748" s="9">
        <v>5.3550000000000004</v>
      </c>
      <c r="F1748" s="9">
        <v>5.3250000000000002</v>
      </c>
      <c r="G1748" s="9"/>
      <c r="H1748" s="9">
        <v>5.3650000000000002</v>
      </c>
      <c r="I1748" s="9">
        <v>5.3550000000000004</v>
      </c>
      <c r="J1748" s="9">
        <v>5.3550000000000004</v>
      </c>
      <c r="K1748" s="9">
        <v>5.2050000000000001</v>
      </c>
      <c r="L1748" s="9">
        <v>4.67</v>
      </c>
      <c r="M1748" s="9">
        <v>4.62</v>
      </c>
      <c r="N1748" s="9">
        <v>5.5350000000000001</v>
      </c>
      <c r="O1748" s="9"/>
      <c r="P1748" s="9">
        <v>5.79</v>
      </c>
      <c r="Q1748" s="9">
        <v>5.6</v>
      </c>
      <c r="R1748" s="9">
        <v>14.5</v>
      </c>
      <c r="S1748" s="9">
        <v>10.555</v>
      </c>
      <c r="T1748" s="9">
        <v>5.2850000000000001</v>
      </c>
      <c r="U1748" s="9">
        <v>5.29</v>
      </c>
      <c r="V1748" s="9"/>
      <c r="W1748" s="9">
        <v>12.3</v>
      </c>
      <c r="X1748" s="9">
        <v>5.74</v>
      </c>
      <c r="Y1748" s="9">
        <v>5.7549999999999999</v>
      </c>
      <c r="Z1748" s="9"/>
      <c r="AA1748" s="9"/>
      <c r="AB1748" s="9"/>
      <c r="AC1748" s="9"/>
      <c r="AD1748" s="9"/>
      <c r="AE1748" s="9"/>
      <c r="AF1748" s="9"/>
    </row>
    <row r="1749" spans="1:39" x14ac:dyDescent="0.25">
      <c r="A1749" s="8">
        <v>36990</v>
      </c>
      <c r="B1749" s="24">
        <f t="shared" si="57"/>
        <v>1745</v>
      </c>
      <c r="E1749" s="9">
        <v>5.47</v>
      </c>
      <c r="F1749" s="9">
        <v>5.4749999999999996</v>
      </c>
      <c r="G1749" s="9"/>
      <c r="H1749" s="9">
        <v>5.4850000000000003</v>
      </c>
      <c r="I1749" s="9">
        <v>5.4850000000000003</v>
      </c>
      <c r="J1749" s="9">
        <v>5.47</v>
      </c>
      <c r="K1749" s="9">
        <v>5.3250000000000002</v>
      </c>
      <c r="L1749" s="9">
        <v>4.8250000000000002</v>
      </c>
      <c r="M1749" s="9">
        <v>4.8550000000000004</v>
      </c>
      <c r="N1749" s="9">
        <v>5.58</v>
      </c>
      <c r="O1749" s="9"/>
      <c r="P1749" s="9">
        <v>5.89</v>
      </c>
      <c r="Q1749" s="9">
        <v>5.73</v>
      </c>
      <c r="R1749" s="9">
        <v>13.75</v>
      </c>
      <c r="S1749" s="9">
        <v>10.664999999999999</v>
      </c>
      <c r="T1749" s="9">
        <v>5.4</v>
      </c>
      <c r="U1749" s="9">
        <v>5.3949999999999996</v>
      </c>
      <c r="V1749" s="9"/>
      <c r="W1749" s="9">
        <v>12.615</v>
      </c>
      <c r="X1749" s="9">
        <v>5.8949999999999996</v>
      </c>
      <c r="Y1749" s="9">
        <v>5.95</v>
      </c>
      <c r="Z1749" s="9"/>
      <c r="AA1749" s="9"/>
      <c r="AB1749" s="9"/>
      <c r="AC1749" s="9"/>
      <c r="AD1749" s="9"/>
      <c r="AE1749" s="9"/>
      <c r="AF1749" s="9"/>
    </row>
    <row r="1750" spans="1:39" x14ac:dyDescent="0.25">
      <c r="A1750" s="8">
        <v>36991</v>
      </c>
      <c r="B1750" s="24">
        <f t="shared" si="57"/>
        <v>1746</v>
      </c>
      <c r="E1750" s="9">
        <v>5.5449999999999999</v>
      </c>
      <c r="F1750" s="9">
        <v>5.375</v>
      </c>
      <c r="G1750" s="9"/>
      <c r="H1750" s="9">
        <v>5.55</v>
      </c>
      <c r="I1750" s="9">
        <v>5.57</v>
      </c>
      <c r="J1750" s="9">
        <v>5.5750000000000002</v>
      </c>
      <c r="K1750" s="9">
        <v>5.41</v>
      </c>
      <c r="L1750" s="9">
        <v>4.9649999999999999</v>
      </c>
      <c r="M1750" s="9">
        <v>5.0149999999999997</v>
      </c>
      <c r="N1750" s="9">
        <v>5.56</v>
      </c>
      <c r="O1750" s="9"/>
      <c r="P1750" s="9">
        <v>5.7750000000000004</v>
      </c>
      <c r="Q1750" s="9">
        <v>5.8049999999999997</v>
      </c>
      <c r="R1750" s="9">
        <v>13.51</v>
      </c>
      <c r="S1750" s="9">
        <v>10.914999999999999</v>
      </c>
      <c r="T1750" s="9">
        <v>5.48</v>
      </c>
      <c r="U1750" s="9">
        <v>5.47</v>
      </c>
      <c r="V1750" s="9"/>
      <c r="W1750" s="9">
        <v>12.1</v>
      </c>
      <c r="X1750" s="9">
        <v>6.02</v>
      </c>
      <c r="Y1750" s="9">
        <v>6.01</v>
      </c>
      <c r="Z1750" s="9"/>
      <c r="AA1750" s="9"/>
      <c r="AB1750" s="9"/>
      <c r="AC1750" s="9"/>
      <c r="AD1750" s="9"/>
      <c r="AE1750" s="9"/>
      <c r="AF1750" s="9"/>
    </row>
    <row r="1751" spans="1:39" x14ac:dyDescent="0.25">
      <c r="A1751" s="8">
        <v>36992</v>
      </c>
      <c r="B1751" s="24">
        <f t="shared" si="57"/>
        <v>1747</v>
      </c>
      <c r="E1751" s="9">
        <v>5.47</v>
      </c>
      <c r="F1751" s="9">
        <v>5.2350000000000003</v>
      </c>
      <c r="G1751" s="9"/>
      <c r="H1751" s="9">
        <v>5.46</v>
      </c>
      <c r="I1751" s="9">
        <v>5.48</v>
      </c>
      <c r="J1751" s="9">
        <v>5.46</v>
      </c>
      <c r="K1751" s="9">
        <v>5.335</v>
      </c>
      <c r="L1751" s="9">
        <v>5.18</v>
      </c>
      <c r="M1751" s="9">
        <v>5.15</v>
      </c>
      <c r="N1751" s="9">
        <v>5.51</v>
      </c>
      <c r="O1751" s="9"/>
      <c r="P1751" s="9">
        <v>5.665</v>
      </c>
      <c r="Q1751" s="9">
        <v>5.72</v>
      </c>
      <c r="R1751" s="9">
        <v>14.234999999999999</v>
      </c>
      <c r="S1751" s="9">
        <v>11.395</v>
      </c>
      <c r="T1751" s="9">
        <v>5.4349999999999996</v>
      </c>
      <c r="U1751" s="9">
        <v>5.43</v>
      </c>
      <c r="V1751" s="9"/>
      <c r="W1751" s="9">
        <v>12.3</v>
      </c>
      <c r="X1751" s="9">
        <v>5.88</v>
      </c>
      <c r="Y1751" s="9">
        <v>5.8849999999999998</v>
      </c>
      <c r="Z1751" s="9"/>
      <c r="AA1751" s="9"/>
      <c r="AB1751" s="9"/>
      <c r="AC1751" s="9"/>
      <c r="AD1751" s="9"/>
      <c r="AE1751" s="9"/>
      <c r="AF1751" s="9"/>
    </row>
    <row r="1752" spans="1:39" x14ac:dyDescent="0.25">
      <c r="A1752" s="8">
        <v>36993</v>
      </c>
      <c r="B1752" s="24">
        <f t="shared" si="57"/>
        <v>1748</v>
      </c>
      <c r="E1752" s="9">
        <v>5.3449999999999998</v>
      </c>
      <c r="F1752" s="9">
        <v>5.2350000000000003</v>
      </c>
      <c r="G1752" s="9"/>
      <c r="H1752" s="9">
        <v>5.33</v>
      </c>
      <c r="I1752" s="9">
        <v>5.3449999999999998</v>
      </c>
      <c r="J1752" s="9">
        <v>5.34</v>
      </c>
      <c r="K1752" s="9">
        <v>5.2249999999999996</v>
      </c>
      <c r="L1752" s="9">
        <v>4.8600000000000003</v>
      </c>
      <c r="M1752" s="9">
        <v>5.0350000000000001</v>
      </c>
      <c r="N1752" s="9">
        <v>5.42</v>
      </c>
      <c r="O1752" s="9"/>
      <c r="P1752" s="9" t="s">
        <v>528</v>
      </c>
      <c r="Q1752" s="9">
        <v>5.6</v>
      </c>
      <c r="R1752" s="9">
        <v>13.465</v>
      </c>
      <c r="S1752" s="9">
        <v>11.225</v>
      </c>
      <c r="T1752" s="9">
        <v>5.3550000000000004</v>
      </c>
      <c r="U1752" s="9">
        <v>5.3449999999999998</v>
      </c>
      <c r="V1752" s="9"/>
      <c r="W1752" s="9">
        <v>12.11</v>
      </c>
      <c r="X1752" s="9">
        <v>5.72</v>
      </c>
      <c r="Y1752" s="9">
        <v>5.7149999999999999</v>
      </c>
      <c r="Z1752" s="9"/>
      <c r="AA1752" s="9"/>
      <c r="AB1752" s="9"/>
      <c r="AC1752" s="9"/>
      <c r="AD1752" s="9"/>
      <c r="AE1752" s="9"/>
      <c r="AF1752" s="9"/>
    </row>
    <row r="1753" spans="1:39" ht="13.8" thickBot="1" x14ac:dyDescent="0.3">
      <c r="A1753" s="8">
        <v>36994</v>
      </c>
      <c r="B1753" s="24">
        <f t="shared" si="57"/>
        <v>1749</v>
      </c>
      <c r="E1753" s="9">
        <v>5.3449999999999998</v>
      </c>
      <c r="F1753" s="9">
        <v>5.2350000000000003</v>
      </c>
      <c r="G1753" s="9"/>
      <c r="H1753" s="9">
        <v>5.33</v>
      </c>
      <c r="I1753" s="9">
        <v>5.3449999999999998</v>
      </c>
      <c r="J1753" s="9">
        <v>5.34</v>
      </c>
      <c r="K1753" s="9">
        <v>5.2249999999999996</v>
      </c>
      <c r="L1753" s="9">
        <v>4.8600000000000003</v>
      </c>
      <c r="M1753" s="9">
        <v>5.0350000000000001</v>
      </c>
      <c r="N1753" s="9">
        <v>5.42</v>
      </c>
      <c r="O1753" s="9"/>
      <c r="P1753" s="9" t="s">
        <v>528</v>
      </c>
      <c r="Q1753" s="9">
        <v>5.6</v>
      </c>
      <c r="R1753" s="9">
        <v>13.465</v>
      </c>
      <c r="S1753" s="9">
        <v>11.225</v>
      </c>
      <c r="T1753" s="9">
        <v>5.3550000000000004</v>
      </c>
      <c r="U1753" s="9">
        <v>5.3449999999999998</v>
      </c>
      <c r="V1753" s="9"/>
      <c r="W1753" s="9">
        <v>12.11</v>
      </c>
      <c r="X1753" s="9">
        <v>5.72</v>
      </c>
      <c r="Y1753" s="9">
        <v>5.7149999999999999</v>
      </c>
      <c r="Z1753" s="9"/>
      <c r="AA1753" s="9"/>
      <c r="AB1753" s="9"/>
      <c r="AC1753" s="9"/>
      <c r="AD1753" s="9"/>
      <c r="AE1753" s="9"/>
      <c r="AF1753" s="9"/>
    </row>
    <row r="1754" spans="1:39" s="150" customFormat="1" ht="13.8" thickTop="1" x14ac:dyDescent="0.25">
      <c r="A1754" s="146">
        <v>36995</v>
      </c>
      <c r="B1754" s="24">
        <f t="shared" si="57"/>
        <v>1750</v>
      </c>
      <c r="C1754" s="147"/>
      <c r="D1754" s="148"/>
      <c r="E1754" s="149">
        <v>5.3449999999999998</v>
      </c>
      <c r="F1754" s="149">
        <v>5.2350000000000003</v>
      </c>
      <c r="G1754" s="149">
        <v>5.22</v>
      </c>
      <c r="H1754" s="149">
        <v>5.33</v>
      </c>
      <c r="I1754" s="149">
        <v>5.3449999999999998</v>
      </c>
      <c r="J1754" s="149">
        <v>5.34</v>
      </c>
      <c r="K1754" s="149">
        <v>5.2249999999999996</v>
      </c>
      <c r="L1754" s="149">
        <v>4.8600000000000003</v>
      </c>
      <c r="M1754" s="149">
        <v>5.0350000000000001</v>
      </c>
      <c r="N1754" s="149">
        <v>5.42</v>
      </c>
      <c r="O1754" s="149"/>
      <c r="P1754" s="149" t="e">
        <v>#N/A</v>
      </c>
      <c r="Q1754" s="149">
        <v>5.6</v>
      </c>
      <c r="R1754" s="149">
        <v>13.465</v>
      </c>
      <c r="S1754" s="149">
        <v>11.225</v>
      </c>
      <c r="T1754" s="149">
        <v>5.3550000000000004</v>
      </c>
      <c r="U1754" s="149">
        <v>5.3449999999999998</v>
      </c>
      <c r="V1754" s="149">
        <v>5.47</v>
      </c>
      <c r="W1754" s="149">
        <v>12.11</v>
      </c>
      <c r="X1754" s="149">
        <v>5.72</v>
      </c>
      <c r="Y1754" s="149">
        <v>5.7149999999999999</v>
      </c>
      <c r="Z1754" s="149"/>
      <c r="AA1754" s="149"/>
      <c r="AB1754" s="149"/>
      <c r="AC1754" s="149"/>
      <c r="AD1754" s="149"/>
      <c r="AE1754" s="149"/>
      <c r="AF1754" s="149"/>
      <c r="AG1754" s="147"/>
      <c r="AH1754" s="147"/>
      <c r="AI1754" s="147"/>
      <c r="AJ1754" s="147"/>
      <c r="AK1754" s="147"/>
      <c r="AL1754" s="147"/>
      <c r="AM1754" s="147"/>
    </row>
    <row r="1755" spans="1:39" x14ac:dyDescent="0.25">
      <c r="A1755" s="8">
        <v>36996</v>
      </c>
      <c r="B1755" s="24">
        <f t="shared" si="57"/>
        <v>1751</v>
      </c>
      <c r="E1755" s="9">
        <v>5.3449999999999998</v>
      </c>
      <c r="F1755" s="9">
        <v>5.2350000000000003</v>
      </c>
      <c r="G1755" s="9">
        <v>5.22</v>
      </c>
      <c r="H1755" s="9">
        <v>5.33</v>
      </c>
      <c r="I1755" s="9">
        <v>5.3449999999999998</v>
      </c>
      <c r="J1755" s="9">
        <v>5.34</v>
      </c>
      <c r="K1755" s="9">
        <v>5.2249999999999996</v>
      </c>
      <c r="L1755" s="9">
        <v>4.8600000000000003</v>
      </c>
      <c r="M1755" s="9">
        <v>5.0350000000000001</v>
      </c>
      <c r="N1755" s="9">
        <v>5.42</v>
      </c>
      <c r="O1755" s="9"/>
      <c r="P1755" s="9">
        <v>5.665</v>
      </c>
      <c r="Q1755" s="9">
        <v>5.6</v>
      </c>
      <c r="R1755" s="9">
        <v>13.465</v>
      </c>
      <c r="S1755" s="9">
        <v>11.225</v>
      </c>
      <c r="T1755" s="9">
        <v>5.3550000000000004</v>
      </c>
      <c r="U1755" s="9">
        <v>5.3449999999999998</v>
      </c>
      <c r="V1755" s="9">
        <v>5.47</v>
      </c>
      <c r="W1755" s="9">
        <v>12.11</v>
      </c>
      <c r="X1755" s="9">
        <v>5.72</v>
      </c>
      <c r="Y1755" s="9">
        <v>5.7149999999999999</v>
      </c>
      <c r="Z1755" s="9"/>
      <c r="AA1755" s="9"/>
      <c r="AB1755" s="9"/>
      <c r="AC1755" s="9"/>
      <c r="AD1755" s="9"/>
      <c r="AE1755" s="9"/>
      <c r="AF1755" s="9"/>
    </row>
    <row r="1756" spans="1:39" x14ac:dyDescent="0.25">
      <c r="A1756" s="8">
        <v>36997</v>
      </c>
      <c r="B1756" s="24">
        <f t="shared" si="57"/>
        <v>1752</v>
      </c>
      <c r="E1756" s="9">
        <v>5.48</v>
      </c>
      <c r="F1756" s="9">
        <v>5.31</v>
      </c>
      <c r="G1756" s="9">
        <v>5.335</v>
      </c>
      <c r="H1756" s="9">
        <v>5.45</v>
      </c>
      <c r="I1756" s="9">
        <v>5.4749999999999996</v>
      </c>
      <c r="J1756" s="9">
        <v>5.46</v>
      </c>
      <c r="K1756" s="9">
        <v>5.34</v>
      </c>
      <c r="L1756" s="9">
        <v>4.96</v>
      </c>
      <c r="M1756" s="9">
        <v>5.0549999999999997</v>
      </c>
      <c r="N1756" s="9">
        <v>5.43</v>
      </c>
      <c r="O1756" s="9"/>
      <c r="P1756" s="9">
        <v>5.88</v>
      </c>
      <c r="Q1756" s="9">
        <v>5.8049999999999997</v>
      </c>
      <c r="R1756" s="9">
        <v>12.9</v>
      </c>
      <c r="S1756" s="9">
        <v>10.845000000000001</v>
      </c>
      <c r="T1756" s="9">
        <v>5.47</v>
      </c>
      <c r="U1756" s="9">
        <v>5.47</v>
      </c>
      <c r="V1756" s="9">
        <v>5.6</v>
      </c>
      <c r="W1756" s="9">
        <v>12.015000000000001</v>
      </c>
      <c r="X1756" s="9">
        <v>5.95</v>
      </c>
      <c r="Y1756" s="9">
        <v>6.01</v>
      </c>
      <c r="Z1756" s="9"/>
      <c r="AA1756" s="9"/>
      <c r="AB1756" s="9"/>
      <c r="AC1756" s="9"/>
      <c r="AD1756" s="9"/>
      <c r="AE1756" s="9"/>
      <c r="AF1756" s="9"/>
    </row>
    <row r="1757" spans="1:39" x14ac:dyDescent="0.25">
      <c r="A1757" s="8">
        <v>36998</v>
      </c>
      <c r="B1757" s="24">
        <f t="shared" si="57"/>
        <v>1753</v>
      </c>
      <c r="E1757" s="9">
        <v>5.375</v>
      </c>
      <c r="F1757" s="9">
        <v>5.2149999999999999</v>
      </c>
      <c r="G1757" s="9">
        <v>5.2350000000000003</v>
      </c>
      <c r="H1757" s="9">
        <v>5.3650000000000002</v>
      </c>
      <c r="I1757" s="9">
        <v>5.3650000000000002</v>
      </c>
      <c r="J1757" s="9">
        <v>5.3550000000000004</v>
      </c>
      <c r="K1757" s="9">
        <v>5.24</v>
      </c>
      <c r="L1757" s="9">
        <v>4.79</v>
      </c>
      <c r="M1757" s="9">
        <v>4.83</v>
      </c>
      <c r="N1757" s="9">
        <v>5.34</v>
      </c>
      <c r="O1757" s="9"/>
      <c r="P1757" s="9">
        <v>5.8049999999999997</v>
      </c>
      <c r="Q1757" s="9">
        <v>5.7050000000000001</v>
      </c>
      <c r="R1757" s="9">
        <v>12.84</v>
      </c>
      <c r="S1757" s="9">
        <v>10.215</v>
      </c>
      <c r="T1757" s="9">
        <v>5.29</v>
      </c>
      <c r="U1757" s="9">
        <v>5.3150000000000004</v>
      </c>
      <c r="V1757" s="9">
        <v>5.5</v>
      </c>
      <c r="W1757" s="9">
        <v>11.805</v>
      </c>
      <c r="X1757" s="9">
        <v>5.8949999999999996</v>
      </c>
      <c r="Y1757" s="9">
        <v>5.9550000000000001</v>
      </c>
      <c r="Z1757" s="9"/>
      <c r="AA1757" s="9"/>
      <c r="AB1757" s="9"/>
      <c r="AC1757" s="9"/>
      <c r="AD1757" s="9"/>
      <c r="AE1757" s="9"/>
      <c r="AF1757" s="9"/>
    </row>
    <row r="1758" spans="1:39" x14ac:dyDescent="0.25">
      <c r="A1758" s="8">
        <v>36999</v>
      </c>
      <c r="B1758" s="24">
        <f t="shared" si="57"/>
        <v>1754</v>
      </c>
      <c r="E1758" s="9">
        <v>5.1550000000000002</v>
      </c>
      <c r="F1758" s="9">
        <v>5.0750000000000002</v>
      </c>
      <c r="G1758" s="9">
        <v>5.0650000000000004</v>
      </c>
      <c r="H1758" s="9">
        <v>5.16</v>
      </c>
      <c r="I1758" s="9">
        <v>5.1449999999999996</v>
      </c>
      <c r="J1758" s="9">
        <v>5.17</v>
      </c>
      <c r="K1758" s="9">
        <v>5.03</v>
      </c>
      <c r="L1758" s="9">
        <v>4.5549999999999997</v>
      </c>
      <c r="M1758" s="9">
        <v>4.4450000000000003</v>
      </c>
      <c r="N1758" s="9">
        <v>5.17</v>
      </c>
      <c r="O1758" s="9"/>
      <c r="P1758" s="9">
        <v>5.5650000000000004</v>
      </c>
      <c r="Q1758" s="9">
        <v>5.4950000000000001</v>
      </c>
      <c r="R1758" s="9">
        <v>12.664999999999999</v>
      </c>
      <c r="S1758" s="9">
        <v>10.67</v>
      </c>
      <c r="T1758" s="9">
        <v>5.08</v>
      </c>
      <c r="U1758" s="9">
        <v>5.085</v>
      </c>
      <c r="V1758" s="9">
        <v>5.26</v>
      </c>
      <c r="W1758" s="9">
        <v>11.904999999999999</v>
      </c>
      <c r="X1758" s="9">
        <v>5.65</v>
      </c>
      <c r="Y1758" s="9">
        <v>5.7050000000000001</v>
      </c>
      <c r="Z1758" s="9"/>
      <c r="AA1758" s="9"/>
      <c r="AB1758" s="9"/>
      <c r="AC1758" s="9"/>
      <c r="AD1758" s="9"/>
      <c r="AE1758" s="9"/>
      <c r="AF1758" s="9"/>
    </row>
    <row r="1759" spans="1:39" x14ac:dyDescent="0.25">
      <c r="A1759" s="8">
        <v>37000</v>
      </c>
      <c r="B1759" s="24">
        <f t="shared" si="57"/>
        <v>1755</v>
      </c>
      <c r="E1759" s="9">
        <v>5.07</v>
      </c>
      <c r="F1759" s="9">
        <v>5.0199999999999996</v>
      </c>
      <c r="G1759" s="9">
        <v>4.99</v>
      </c>
      <c r="H1759" s="9">
        <v>5.07</v>
      </c>
      <c r="I1759" s="9">
        <v>5.0750000000000002</v>
      </c>
      <c r="J1759" s="9">
        <v>5.0750000000000002</v>
      </c>
      <c r="K1759" s="9">
        <v>4.96</v>
      </c>
      <c r="L1759" s="9">
        <v>4.3650000000000002</v>
      </c>
      <c r="M1759" s="9">
        <v>4.25</v>
      </c>
      <c r="N1759" s="9">
        <v>5.165</v>
      </c>
      <c r="O1759" s="9"/>
      <c r="P1759" s="9">
        <v>5.4249999999999998</v>
      </c>
      <c r="Q1759" s="9">
        <v>5.3949999999999996</v>
      </c>
      <c r="R1759" s="9">
        <v>12.595000000000001</v>
      </c>
      <c r="S1759" s="9">
        <v>10.545</v>
      </c>
      <c r="T1759" s="9">
        <v>4.9800000000000004</v>
      </c>
      <c r="U1759" s="9">
        <v>4.9749999999999996</v>
      </c>
      <c r="V1759" s="9">
        <v>5.19</v>
      </c>
      <c r="W1759" s="9">
        <v>11.675000000000001</v>
      </c>
      <c r="X1759" s="9">
        <v>5.4950000000000001</v>
      </c>
      <c r="Y1759" s="9">
        <v>5.5149999999999997</v>
      </c>
      <c r="Z1759" s="9"/>
      <c r="AA1759" s="9"/>
      <c r="AB1759" s="9"/>
      <c r="AC1759" s="9"/>
      <c r="AD1759" s="9"/>
      <c r="AE1759" s="9"/>
      <c r="AF1759" s="9"/>
    </row>
    <row r="1760" spans="1:39" x14ac:dyDescent="0.25">
      <c r="A1760" s="8">
        <v>37001</v>
      </c>
      <c r="B1760" s="24">
        <f t="shared" si="57"/>
        <v>1756</v>
      </c>
      <c r="E1760" s="9">
        <v>5.01</v>
      </c>
      <c r="F1760" s="9">
        <v>4.91</v>
      </c>
      <c r="G1760" s="9">
        <v>4.9050000000000002</v>
      </c>
      <c r="H1760" s="9">
        <v>4.9850000000000003</v>
      </c>
      <c r="I1760" s="9">
        <v>4.9950000000000001</v>
      </c>
      <c r="J1760" s="9">
        <v>5.0149999999999997</v>
      </c>
      <c r="K1760" s="9">
        <v>4.9050000000000002</v>
      </c>
      <c r="L1760" s="9">
        <v>4.2050000000000001</v>
      </c>
      <c r="M1760" s="9">
        <v>4.1449999999999996</v>
      </c>
      <c r="N1760" s="9">
        <v>5.0750000000000002</v>
      </c>
      <c r="O1760" s="9"/>
      <c r="P1760" s="9" t="e">
        <v>#N/A</v>
      </c>
      <c r="Q1760" s="9">
        <v>5.3250000000000002</v>
      </c>
      <c r="R1760" s="9">
        <v>12.605</v>
      </c>
      <c r="S1760" s="9">
        <v>10.119999999999999</v>
      </c>
      <c r="T1760" s="9">
        <v>4.9249999999999998</v>
      </c>
      <c r="U1760" s="9">
        <v>4.9349999999999996</v>
      </c>
      <c r="V1760" s="9">
        <v>5.125</v>
      </c>
      <c r="W1760" s="9">
        <v>11.61</v>
      </c>
      <c r="X1760" s="9">
        <v>5.3849999999999998</v>
      </c>
      <c r="Y1760" s="9">
        <v>5.4050000000000002</v>
      </c>
      <c r="Z1760" s="9"/>
      <c r="AA1760" s="9"/>
      <c r="AB1760" s="9"/>
      <c r="AC1760" s="9"/>
      <c r="AD1760" s="9"/>
      <c r="AE1760" s="9"/>
      <c r="AF1760" s="9"/>
    </row>
    <row r="1761" spans="1:32" x14ac:dyDescent="0.25">
      <c r="A1761" s="8">
        <v>37002</v>
      </c>
      <c r="B1761" s="24">
        <f t="shared" si="57"/>
        <v>1757</v>
      </c>
      <c r="E1761" s="9">
        <v>5.01</v>
      </c>
      <c r="F1761" s="9">
        <v>4.91</v>
      </c>
      <c r="G1761" s="9">
        <v>4.9050000000000002</v>
      </c>
      <c r="H1761" s="9">
        <v>4.9850000000000003</v>
      </c>
      <c r="I1761" s="9">
        <v>4.9950000000000001</v>
      </c>
      <c r="J1761" s="9">
        <v>5.0149999999999997</v>
      </c>
      <c r="K1761" s="9">
        <v>4.9050000000000002</v>
      </c>
      <c r="L1761" s="9">
        <v>4.2050000000000001</v>
      </c>
      <c r="M1761" s="9">
        <v>4.1449999999999996</v>
      </c>
      <c r="N1761" s="9">
        <v>5.0750000000000002</v>
      </c>
      <c r="O1761" s="9"/>
      <c r="P1761" s="9" t="e">
        <v>#N/A</v>
      </c>
      <c r="Q1761" s="9">
        <v>5.3250000000000002</v>
      </c>
      <c r="R1761" s="9">
        <v>12.605</v>
      </c>
      <c r="S1761" s="9">
        <v>10.119999999999999</v>
      </c>
      <c r="T1761" s="9">
        <v>4.9249999999999998</v>
      </c>
      <c r="U1761" s="9">
        <v>4.9349999999999996</v>
      </c>
      <c r="V1761" s="9">
        <v>5.125</v>
      </c>
      <c r="W1761" s="9">
        <v>11.61</v>
      </c>
      <c r="X1761" s="9">
        <v>5.3849999999999998</v>
      </c>
      <c r="Y1761" s="9">
        <v>5.4050000000000002</v>
      </c>
      <c r="Z1761" s="9"/>
      <c r="AA1761" s="9"/>
      <c r="AB1761" s="9"/>
      <c r="AC1761" s="9"/>
      <c r="AD1761" s="9"/>
      <c r="AE1761" s="9"/>
      <c r="AF1761" s="9"/>
    </row>
    <row r="1762" spans="1:32" x14ac:dyDescent="0.25">
      <c r="A1762" s="8">
        <v>37003</v>
      </c>
      <c r="B1762" s="24">
        <f t="shared" si="57"/>
        <v>1758</v>
      </c>
      <c r="E1762" s="9">
        <v>5.01</v>
      </c>
      <c r="F1762" s="9">
        <v>4.91</v>
      </c>
      <c r="G1762" s="9">
        <v>4.9050000000000002</v>
      </c>
      <c r="H1762" s="9">
        <v>4.9850000000000003</v>
      </c>
      <c r="I1762" s="9">
        <v>4.9950000000000001</v>
      </c>
      <c r="J1762" s="9">
        <v>5.0149999999999997</v>
      </c>
      <c r="K1762" s="9">
        <v>4.9050000000000002</v>
      </c>
      <c r="L1762" s="9">
        <v>4.2050000000000001</v>
      </c>
      <c r="M1762" s="9">
        <v>4.1449999999999996</v>
      </c>
      <c r="N1762" s="9">
        <v>5.0750000000000002</v>
      </c>
      <c r="O1762" s="9"/>
      <c r="P1762" s="9">
        <v>5.3250000000000002</v>
      </c>
      <c r="Q1762" s="9">
        <v>5.3250000000000002</v>
      </c>
      <c r="R1762" s="9">
        <v>12.605</v>
      </c>
      <c r="S1762" s="9">
        <v>10.119999999999999</v>
      </c>
      <c r="T1762" s="9">
        <v>4.9249999999999998</v>
      </c>
      <c r="U1762" s="9">
        <v>4.9349999999999996</v>
      </c>
      <c r="V1762" s="9">
        <v>5.125</v>
      </c>
      <c r="W1762" s="9">
        <v>11.61</v>
      </c>
      <c r="X1762" s="9">
        <v>5.3849999999999998</v>
      </c>
      <c r="Y1762" s="9">
        <v>5.4050000000000002</v>
      </c>
      <c r="Z1762" s="9"/>
      <c r="AA1762" s="9"/>
      <c r="AB1762" s="9"/>
      <c r="AC1762" s="9"/>
      <c r="AD1762" s="9"/>
      <c r="AE1762" s="9"/>
      <c r="AF1762" s="9"/>
    </row>
    <row r="1763" spans="1:32" x14ac:dyDescent="0.25">
      <c r="A1763" s="8">
        <v>37004</v>
      </c>
      <c r="B1763" s="24">
        <f t="shared" si="57"/>
        <v>1759</v>
      </c>
      <c r="E1763" s="9">
        <v>5.07</v>
      </c>
      <c r="F1763" s="9">
        <v>5.05</v>
      </c>
      <c r="G1763" s="9">
        <v>4.9850000000000003</v>
      </c>
      <c r="H1763" s="9">
        <v>5.07</v>
      </c>
      <c r="I1763" s="9">
        <v>5.0750000000000002</v>
      </c>
      <c r="J1763" s="9">
        <v>5.1150000000000002</v>
      </c>
      <c r="K1763" s="9">
        <v>4.97</v>
      </c>
      <c r="L1763" s="9">
        <v>4.83</v>
      </c>
      <c r="M1763" s="9">
        <v>5.1550000000000002</v>
      </c>
      <c r="N1763" s="9">
        <v>5.165</v>
      </c>
      <c r="O1763" s="9"/>
      <c r="P1763" s="9">
        <v>5.4249999999999998</v>
      </c>
      <c r="Q1763" s="9">
        <v>5.4</v>
      </c>
      <c r="R1763" s="9">
        <v>13.244999999999999</v>
      </c>
      <c r="S1763" s="9">
        <v>10.27</v>
      </c>
      <c r="T1763" s="9">
        <v>5.0199999999999996</v>
      </c>
      <c r="U1763" s="9">
        <v>5.0250000000000004</v>
      </c>
      <c r="V1763" s="9">
        <v>5.19</v>
      </c>
      <c r="W1763" s="9">
        <v>11.685</v>
      </c>
      <c r="X1763" s="9">
        <v>5.4649999999999999</v>
      </c>
      <c r="Y1763" s="9">
        <v>5.47</v>
      </c>
      <c r="Z1763" s="9"/>
      <c r="AA1763" s="9"/>
      <c r="AB1763" s="9"/>
      <c r="AC1763" s="9"/>
      <c r="AD1763" s="9"/>
      <c r="AE1763" s="9"/>
      <c r="AF1763" s="9"/>
    </row>
    <row r="1764" spans="1:32" x14ac:dyDescent="0.25">
      <c r="A1764" s="8">
        <f>A1763+1</f>
        <v>37005</v>
      </c>
      <c r="B1764" s="24">
        <f t="shared" si="57"/>
        <v>1760</v>
      </c>
      <c r="E1764" s="9">
        <v>5.12</v>
      </c>
      <c r="F1764" s="9">
        <v>5.13</v>
      </c>
      <c r="G1764" s="9">
        <v>5.03</v>
      </c>
      <c r="H1764" s="9">
        <v>5.0999999999999996</v>
      </c>
      <c r="I1764" s="9">
        <v>5.125</v>
      </c>
      <c r="J1764" s="9">
        <v>5.14</v>
      </c>
      <c r="K1764" s="9">
        <v>5</v>
      </c>
      <c r="L1764" s="9">
        <v>4.8250000000000002</v>
      </c>
      <c r="M1764" s="9">
        <v>4.7549999999999999</v>
      </c>
      <c r="N1764" s="9">
        <v>5.165</v>
      </c>
      <c r="O1764" s="9"/>
      <c r="P1764" s="9">
        <v>5.4850000000000003</v>
      </c>
      <c r="Q1764" s="9">
        <v>5.42</v>
      </c>
      <c r="R1764" s="9">
        <v>14.71</v>
      </c>
      <c r="S1764" s="9">
        <v>9.59</v>
      </c>
      <c r="T1764" s="9">
        <v>5.0650000000000004</v>
      </c>
      <c r="U1764" s="9">
        <v>5.0599999999999996</v>
      </c>
      <c r="V1764" s="9">
        <v>5.2149999999999999</v>
      </c>
      <c r="W1764" s="9">
        <v>12.39</v>
      </c>
      <c r="X1764" s="9">
        <v>5.5350000000000001</v>
      </c>
      <c r="Y1764" s="9">
        <v>5.5650000000000004</v>
      </c>
      <c r="Z1764" s="9"/>
      <c r="AA1764" s="9"/>
      <c r="AB1764" s="9"/>
      <c r="AC1764" s="9"/>
      <c r="AD1764" s="9"/>
      <c r="AE1764" s="9"/>
      <c r="AF1764" s="9"/>
    </row>
    <row r="1765" spans="1:32" x14ac:dyDescent="0.25">
      <c r="A1765" s="8">
        <f t="shared" ref="A1765:A1806" si="58">A1764+1</f>
        <v>37006</v>
      </c>
      <c r="B1765" s="24">
        <f t="shared" si="57"/>
        <v>1761</v>
      </c>
      <c r="E1765" s="9">
        <v>4.9950000000000001</v>
      </c>
      <c r="F1765" s="9">
        <v>4.8949999999999996</v>
      </c>
      <c r="G1765" s="9">
        <v>4.8250000000000002</v>
      </c>
      <c r="H1765" s="9">
        <v>4.9400000000000004</v>
      </c>
      <c r="I1765" s="9">
        <v>5</v>
      </c>
      <c r="J1765" s="9">
        <v>5.0599999999999996</v>
      </c>
      <c r="K1765" s="9">
        <v>4.8550000000000004</v>
      </c>
      <c r="L1765" s="9">
        <v>4.6849999999999996</v>
      </c>
      <c r="M1765" s="9">
        <v>4.3049999999999997</v>
      </c>
      <c r="N1765" s="9">
        <v>5.13</v>
      </c>
      <c r="O1765" s="9"/>
      <c r="P1765" s="9">
        <v>5.375</v>
      </c>
      <c r="Q1765" s="9">
        <v>5.2750000000000004</v>
      </c>
      <c r="R1765" s="9">
        <v>15.154999999999999</v>
      </c>
      <c r="S1765" s="9">
        <v>8.4499999999999993</v>
      </c>
      <c r="T1765" s="9">
        <v>4.9050000000000002</v>
      </c>
      <c r="U1765" s="9">
        <v>4.8949999999999996</v>
      </c>
      <c r="V1765" s="9">
        <v>5.09</v>
      </c>
      <c r="W1765" s="9">
        <v>12.74</v>
      </c>
      <c r="X1765" s="9">
        <v>5.4349999999999996</v>
      </c>
      <c r="Y1765" s="9">
        <v>5.4550000000000001</v>
      </c>
      <c r="Z1765" s="9"/>
      <c r="AA1765" s="9"/>
      <c r="AB1765" s="9"/>
      <c r="AC1765" s="9"/>
      <c r="AD1765" s="9"/>
      <c r="AE1765" s="9"/>
      <c r="AF1765" s="9"/>
    </row>
    <row r="1766" spans="1:32" x14ac:dyDescent="0.25">
      <c r="A1766" s="8">
        <f t="shared" si="58"/>
        <v>37007</v>
      </c>
      <c r="B1766" s="24">
        <f t="shared" si="57"/>
        <v>1762</v>
      </c>
      <c r="E1766" s="9">
        <v>4.9249999999999998</v>
      </c>
      <c r="F1766" s="9">
        <v>4.83</v>
      </c>
      <c r="G1766" s="9">
        <v>4.7949999999999999</v>
      </c>
      <c r="H1766" s="9">
        <v>4.8949999999999996</v>
      </c>
      <c r="I1766" s="9">
        <v>4.9249999999999998</v>
      </c>
      <c r="J1766" s="9">
        <v>4.99</v>
      </c>
      <c r="K1766" s="9">
        <v>4.7699999999999996</v>
      </c>
      <c r="L1766" s="9">
        <v>4.585</v>
      </c>
      <c r="M1766" s="9">
        <v>4.13</v>
      </c>
      <c r="N1766" s="9">
        <v>5.0149999999999997</v>
      </c>
      <c r="O1766" s="9"/>
      <c r="P1766" s="9">
        <v>5.2450000000000001</v>
      </c>
      <c r="Q1766" s="9">
        <v>5.2</v>
      </c>
      <c r="R1766" s="9">
        <v>15</v>
      </c>
      <c r="S1766" s="9">
        <v>6.72</v>
      </c>
      <c r="T1766" s="9">
        <v>4.8250000000000002</v>
      </c>
      <c r="U1766" s="9">
        <v>4.82</v>
      </c>
      <c r="V1766" s="9">
        <v>5.0049999999999999</v>
      </c>
      <c r="W1766" s="9">
        <v>12.33</v>
      </c>
      <c r="X1766" s="9">
        <v>5.32</v>
      </c>
      <c r="Y1766" s="9">
        <v>5.32</v>
      </c>
      <c r="Z1766" s="9"/>
      <c r="AA1766" s="9"/>
      <c r="AB1766" s="9"/>
      <c r="AC1766" s="9"/>
      <c r="AD1766" s="9"/>
      <c r="AE1766" s="9"/>
      <c r="AF1766" s="9"/>
    </row>
    <row r="1767" spans="1:32" x14ac:dyDescent="0.25">
      <c r="A1767" s="8">
        <f t="shared" si="58"/>
        <v>37008</v>
      </c>
      <c r="B1767" s="24">
        <f t="shared" si="57"/>
        <v>1763</v>
      </c>
      <c r="E1767" s="9">
        <v>4.82</v>
      </c>
      <c r="F1767" s="9">
        <v>4.6550000000000002</v>
      </c>
      <c r="G1767" s="9">
        <v>4.66</v>
      </c>
      <c r="H1767" s="9">
        <v>4.7649999999999997</v>
      </c>
      <c r="I1767" s="9">
        <v>4.8</v>
      </c>
      <c r="J1767" s="9">
        <v>4.87</v>
      </c>
      <c r="K1767" s="9">
        <v>4.67</v>
      </c>
      <c r="L1767" s="9">
        <v>4.4950000000000001</v>
      </c>
      <c r="M1767" s="9">
        <v>4.05</v>
      </c>
      <c r="N1767" s="9">
        <v>4.9000000000000004</v>
      </c>
      <c r="O1767" s="9"/>
      <c r="P1767" s="9" t="e">
        <v>#N/A</v>
      </c>
      <c r="Q1767" s="9">
        <v>5.0449999999999999</v>
      </c>
      <c r="R1767" s="9">
        <v>14.63</v>
      </c>
      <c r="S1767" s="9">
        <v>5.91</v>
      </c>
      <c r="T1767" s="9">
        <v>4.7249999999999996</v>
      </c>
      <c r="U1767" s="9">
        <v>4.72</v>
      </c>
      <c r="V1767" s="9">
        <v>4.8949999999999996</v>
      </c>
      <c r="W1767" s="9">
        <v>12.2</v>
      </c>
      <c r="X1767" s="9">
        <v>5.19</v>
      </c>
      <c r="Y1767" s="9">
        <v>5.19</v>
      </c>
      <c r="Z1767" s="9"/>
      <c r="AA1767" s="9"/>
      <c r="AB1767" s="9"/>
      <c r="AC1767" s="9"/>
      <c r="AD1767" s="9"/>
      <c r="AE1767" s="9"/>
      <c r="AF1767" s="9"/>
    </row>
    <row r="1768" spans="1:32" x14ac:dyDescent="0.25">
      <c r="A1768" s="8">
        <f t="shared" si="58"/>
        <v>37009</v>
      </c>
      <c r="B1768" s="24">
        <f t="shared" si="57"/>
        <v>1764</v>
      </c>
      <c r="E1768" s="9">
        <v>4.82</v>
      </c>
      <c r="F1768" s="9">
        <v>4.6550000000000002</v>
      </c>
      <c r="G1768" s="9">
        <v>4.66</v>
      </c>
      <c r="H1768" s="9">
        <v>4.7649999999999997</v>
      </c>
      <c r="I1768" s="9">
        <v>4.8</v>
      </c>
      <c r="J1768" s="9">
        <v>4.87</v>
      </c>
      <c r="K1768" s="9">
        <v>4.67</v>
      </c>
      <c r="L1768" s="9">
        <v>4.4950000000000001</v>
      </c>
      <c r="M1768" s="9">
        <v>4.05</v>
      </c>
      <c r="N1768" s="9">
        <v>4.9000000000000004</v>
      </c>
      <c r="O1768" s="9"/>
      <c r="P1768" s="9" t="e">
        <v>#N/A</v>
      </c>
      <c r="Q1768" s="9">
        <v>5.0449999999999999</v>
      </c>
      <c r="R1768" s="9">
        <v>14.63</v>
      </c>
      <c r="S1768" s="9">
        <v>5.91</v>
      </c>
      <c r="T1768" s="9">
        <v>4.7249999999999996</v>
      </c>
      <c r="U1768" s="9">
        <v>4.72</v>
      </c>
      <c r="V1768" s="9">
        <v>4.8949999999999996</v>
      </c>
      <c r="W1768" s="9">
        <v>12.2</v>
      </c>
      <c r="X1768" s="9">
        <v>5.19</v>
      </c>
      <c r="Y1768" s="9">
        <v>5.19</v>
      </c>
      <c r="Z1768" s="9"/>
      <c r="AA1768" s="9"/>
      <c r="AB1768" s="9"/>
      <c r="AC1768" s="9"/>
      <c r="AD1768" s="9"/>
      <c r="AE1768" s="9"/>
      <c r="AF1768" s="9"/>
    </row>
    <row r="1769" spans="1:32" x14ac:dyDescent="0.25">
      <c r="A1769" s="8">
        <f t="shared" si="58"/>
        <v>37010</v>
      </c>
      <c r="B1769" s="24">
        <f t="shared" si="57"/>
        <v>1765</v>
      </c>
      <c r="E1769" s="9">
        <v>4.82</v>
      </c>
      <c r="F1769" s="9">
        <v>4.6550000000000002</v>
      </c>
      <c r="G1769" s="9">
        <v>4.66</v>
      </c>
      <c r="H1769" s="9">
        <v>4.7649999999999997</v>
      </c>
      <c r="I1769" s="9">
        <v>4.8</v>
      </c>
      <c r="J1769" s="9">
        <v>4.87</v>
      </c>
      <c r="K1769" s="9">
        <v>4.67</v>
      </c>
      <c r="L1769" s="9">
        <v>4.4950000000000001</v>
      </c>
      <c r="M1769" s="9">
        <v>4.05</v>
      </c>
      <c r="N1769" s="9">
        <v>4.9000000000000004</v>
      </c>
      <c r="O1769" s="9"/>
      <c r="P1769" s="9">
        <v>5.0949999999999998</v>
      </c>
      <c r="Q1769" s="9">
        <v>5.0449999999999999</v>
      </c>
      <c r="R1769" s="9">
        <v>14.63</v>
      </c>
      <c r="S1769" s="9">
        <v>5.91</v>
      </c>
      <c r="T1769" s="9">
        <v>4.7249999999999996</v>
      </c>
      <c r="U1769" s="9">
        <v>4.72</v>
      </c>
      <c r="V1769" s="9">
        <v>4.8949999999999996</v>
      </c>
      <c r="W1769" s="9">
        <v>12.2</v>
      </c>
      <c r="X1769" s="9">
        <v>5.19</v>
      </c>
      <c r="Y1769" s="9">
        <v>5.19</v>
      </c>
      <c r="Z1769" s="9"/>
      <c r="AA1769" s="9"/>
      <c r="AB1769" s="9"/>
      <c r="AC1769" s="9"/>
      <c r="AD1769" s="9"/>
      <c r="AE1769" s="9"/>
      <c r="AF1769" s="9"/>
    </row>
    <row r="1770" spans="1:32" x14ac:dyDescent="0.25">
      <c r="A1770" s="8">
        <f t="shared" si="58"/>
        <v>37011</v>
      </c>
      <c r="B1770" s="24">
        <f t="shared" si="57"/>
        <v>1766</v>
      </c>
      <c r="E1770" s="9">
        <v>4.7300000000000004</v>
      </c>
      <c r="F1770" s="9">
        <v>4.63</v>
      </c>
      <c r="G1770" s="9">
        <v>4.6449999999999996</v>
      </c>
      <c r="H1770" s="9">
        <v>4.7450000000000001</v>
      </c>
      <c r="I1770" s="9">
        <v>4.7350000000000003</v>
      </c>
      <c r="J1770" s="9">
        <v>4.7450000000000001</v>
      </c>
      <c r="K1770" s="9">
        <v>4.63</v>
      </c>
      <c r="L1770" s="9">
        <v>4.5599999999999996</v>
      </c>
      <c r="M1770" s="9">
        <v>4.3250000000000002</v>
      </c>
      <c r="N1770" s="9">
        <v>4.7750000000000004</v>
      </c>
      <c r="O1770" s="9"/>
      <c r="P1770" s="9">
        <v>4.9749999999999996</v>
      </c>
      <c r="Q1770" s="9">
        <v>4.9850000000000003</v>
      </c>
      <c r="R1770" s="9">
        <v>14.51</v>
      </c>
      <c r="S1770" s="9">
        <v>7.72</v>
      </c>
      <c r="T1770" s="9">
        <v>4.6500000000000004</v>
      </c>
      <c r="U1770" s="9">
        <v>4.6399999999999997</v>
      </c>
      <c r="V1770" s="9">
        <v>4.84</v>
      </c>
      <c r="W1770" s="9">
        <v>12.115</v>
      </c>
      <c r="X1770" s="9">
        <v>5.13</v>
      </c>
      <c r="Y1770" s="9">
        <v>5.18</v>
      </c>
      <c r="Z1770" s="9"/>
      <c r="AA1770" s="9"/>
      <c r="AB1770" s="9"/>
      <c r="AC1770" s="9"/>
      <c r="AD1770" s="9"/>
      <c r="AE1770" s="9"/>
      <c r="AF1770" s="9"/>
    </row>
    <row r="1771" spans="1:32" x14ac:dyDescent="0.25">
      <c r="A1771" s="8">
        <f t="shared" si="58"/>
        <v>37012</v>
      </c>
      <c r="B1771" s="24">
        <f t="shared" si="57"/>
        <v>1767</v>
      </c>
      <c r="E1771" s="9">
        <v>4.55</v>
      </c>
      <c r="F1771" s="9">
        <v>4.4450000000000003</v>
      </c>
      <c r="G1771" s="9">
        <v>4.4850000000000003</v>
      </c>
      <c r="H1771" s="9">
        <v>4.5650000000000004</v>
      </c>
      <c r="I1771" s="9">
        <v>4.5449999999999999</v>
      </c>
      <c r="J1771" s="9">
        <v>4.5350000000000001</v>
      </c>
      <c r="K1771" s="9">
        <v>4.4400000000000004</v>
      </c>
      <c r="L1771" s="9">
        <v>4.4249999999999998</v>
      </c>
      <c r="M1771" s="9">
        <v>4.1550000000000002</v>
      </c>
      <c r="N1771" s="9">
        <v>4.5449999999999999</v>
      </c>
      <c r="O1771" s="9"/>
      <c r="P1771" s="9">
        <v>4.76</v>
      </c>
      <c r="Q1771" s="9">
        <v>4.7750000000000004</v>
      </c>
      <c r="R1771" s="9">
        <v>13.2</v>
      </c>
      <c r="S1771" s="9">
        <v>7.95</v>
      </c>
      <c r="T1771" s="9">
        <v>4.4749999999999996</v>
      </c>
      <c r="U1771" s="9">
        <v>4.47</v>
      </c>
      <c r="V1771" s="9">
        <v>4.67</v>
      </c>
      <c r="W1771" s="9">
        <v>10.63</v>
      </c>
      <c r="X1771" s="9">
        <v>4.9400000000000004</v>
      </c>
      <c r="Y1771" s="9">
        <v>5.0149999999999997</v>
      </c>
      <c r="Z1771" s="9"/>
      <c r="AA1771" s="9"/>
      <c r="AB1771" s="9"/>
      <c r="AC1771" s="9"/>
      <c r="AD1771" s="9"/>
      <c r="AE1771" s="9"/>
      <c r="AF1771" s="9"/>
    </row>
    <row r="1772" spans="1:32" x14ac:dyDescent="0.25">
      <c r="A1772" s="8">
        <f t="shared" si="58"/>
        <v>37013</v>
      </c>
      <c r="B1772" s="24">
        <f t="shared" si="57"/>
        <v>1768</v>
      </c>
      <c r="E1772" s="9">
        <v>4.53</v>
      </c>
      <c r="F1772" s="9">
        <v>4.415</v>
      </c>
      <c r="G1772" s="9">
        <v>4.47</v>
      </c>
      <c r="H1772" s="9">
        <v>4.5650000000000004</v>
      </c>
      <c r="I1772" s="9">
        <v>4.5449999999999999</v>
      </c>
      <c r="J1772" s="9">
        <v>4.5599999999999996</v>
      </c>
      <c r="K1772" s="9">
        <v>4.4400000000000004</v>
      </c>
      <c r="L1772" s="9">
        <v>4.24</v>
      </c>
      <c r="M1772" s="9">
        <v>4.08</v>
      </c>
      <c r="N1772" s="9">
        <v>4.5149999999999997</v>
      </c>
      <c r="O1772" s="9"/>
      <c r="P1772" s="9">
        <v>4.8</v>
      </c>
      <c r="Q1772" s="9">
        <v>4.8</v>
      </c>
      <c r="R1772" s="9">
        <v>12.9</v>
      </c>
      <c r="S1772" s="9">
        <v>7.48</v>
      </c>
      <c r="T1772" s="9">
        <v>4.5</v>
      </c>
      <c r="U1772" s="9">
        <v>4.4850000000000003</v>
      </c>
      <c r="V1772" s="9">
        <v>4.66</v>
      </c>
      <c r="W1772" s="9">
        <v>9.24</v>
      </c>
      <c r="X1772" s="9">
        <v>4.95</v>
      </c>
      <c r="Y1772" s="9">
        <v>5.0549999999999997</v>
      </c>
      <c r="Z1772" s="9"/>
      <c r="AA1772" s="9"/>
      <c r="AB1772" s="9"/>
      <c r="AC1772" s="9"/>
      <c r="AD1772" s="9"/>
      <c r="AE1772" s="9"/>
      <c r="AF1772" s="9"/>
    </row>
    <row r="1773" spans="1:32" x14ac:dyDescent="0.25">
      <c r="A1773" s="8">
        <f t="shared" si="58"/>
        <v>37014</v>
      </c>
      <c r="B1773" s="24">
        <f t="shared" si="57"/>
        <v>1769</v>
      </c>
      <c r="E1773" s="9">
        <v>4.4450000000000003</v>
      </c>
      <c r="F1773" s="9">
        <v>4.3150000000000004</v>
      </c>
      <c r="G1773" s="9">
        <v>4.4000000000000004</v>
      </c>
      <c r="H1773" s="9">
        <v>4.4800000000000004</v>
      </c>
      <c r="I1773" s="9">
        <v>4.47</v>
      </c>
      <c r="J1773" s="9">
        <v>4.47</v>
      </c>
      <c r="K1773" s="9">
        <v>4.3499999999999996</v>
      </c>
      <c r="L1773" s="9">
        <v>4.125</v>
      </c>
      <c r="M1773" s="9">
        <v>4.01</v>
      </c>
      <c r="N1773" s="9">
        <v>4.42</v>
      </c>
      <c r="O1773" s="9"/>
      <c r="P1773" s="9">
        <v>4.6950000000000003</v>
      </c>
      <c r="Q1773" s="9">
        <v>4.6950000000000003</v>
      </c>
      <c r="R1773" s="9">
        <v>12.715</v>
      </c>
      <c r="S1773" s="9">
        <v>5.9850000000000003</v>
      </c>
      <c r="T1773" s="9">
        <v>4.43</v>
      </c>
      <c r="U1773" s="9">
        <v>4.41</v>
      </c>
      <c r="V1773" s="9">
        <v>4.57</v>
      </c>
      <c r="W1773" s="9">
        <v>8.625</v>
      </c>
      <c r="X1773" s="9">
        <v>4.8449999999999998</v>
      </c>
      <c r="Y1773" s="9">
        <v>4.9249999999999998</v>
      </c>
      <c r="Z1773" s="9"/>
      <c r="AA1773" s="9"/>
      <c r="AB1773" s="9"/>
      <c r="AC1773" s="9"/>
      <c r="AD1773" s="9"/>
      <c r="AE1773" s="9"/>
      <c r="AF1773" s="9"/>
    </row>
    <row r="1774" spans="1:32" x14ac:dyDescent="0.25">
      <c r="A1774" s="8">
        <f t="shared" si="58"/>
        <v>37015</v>
      </c>
      <c r="B1774" s="24">
        <f t="shared" si="57"/>
        <v>1770</v>
      </c>
      <c r="E1774" s="9">
        <v>4.4850000000000003</v>
      </c>
      <c r="F1774" s="9">
        <v>4.335</v>
      </c>
      <c r="G1774" s="9">
        <v>4.3949999999999996</v>
      </c>
      <c r="H1774" s="9">
        <v>4.51</v>
      </c>
      <c r="I1774" s="9">
        <v>4.47</v>
      </c>
      <c r="J1774" s="9">
        <v>4.4850000000000003</v>
      </c>
      <c r="K1774" s="9">
        <v>4.375</v>
      </c>
      <c r="L1774" s="9">
        <v>3.96</v>
      </c>
      <c r="M1774" s="9">
        <v>3.95</v>
      </c>
      <c r="N1774" s="9">
        <v>4.375</v>
      </c>
      <c r="O1774" s="9"/>
      <c r="P1774" s="9" t="e">
        <v>#N/A</v>
      </c>
      <c r="Q1774" s="9">
        <v>4.7149999999999999</v>
      </c>
      <c r="R1774" s="9">
        <v>12.385</v>
      </c>
      <c r="S1774" s="9">
        <v>4.9450000000000003</v>
      </c>
      <c r="T1774" s="9">
        <v>4.42</v>
      </c>
      <c r="U1774" s="9">
        <v>4.4000000000000004</v>
      </c>
      <c r="V1774" s="9">
        <v>4.6150000000000002</v>
      </c>
      <c r="W1774" s="9">
        <v>7.69</v>
      </c>
      <c r="X1774" s="9">
        <v>4.82</v>
      </c>
      <c r="Y1774" s="9">
        <v>4.8449999999999998</v>
      </c>
      <c r="Z1774" s="9"/>
      <c r="AA1774" s="9"/>
      <c r="AB1774" s="9"/>
      <c r="AC1774" s="9"/>
      <c r="AD1774" s="9"/>
      <c r="AE1774" s="9"/>
      <c r="AF1774" s="9"/>
    </row>
    <row r="1775" spans="1:32" x14ac:dyDescent="0.25">
      <c r="A1775" s="8">
        <f t="shared" si="58"/>
        <v>37016</v>
      </c>
      <c r="B1775" s="24">
        <f t="shared" si="57"/>
        <v>1771</v>
      </c>
      <c r="E1775" s="9">
        <v>4.4850000000000003</v>
      </c>
      <c r="F1775" s="9">
        <v>4.335</v>
      </c>
      <c r="G1775" s="9">
        <v>4.3949999999999996</v>
      </c>
      <c r="H1775" s="9">
        <v>4.51</v>
      </c>
      <c r="I1775" s="9">
        <v>4.47</v>
      </c>
      <c r="J1775" s="9">
        <v>4.4850000000000003</v>
      </c>
      <c r="K1775" s="9">
        <v>4.375</v>
      </c>
      <c r="L1775" s="9">
        <v>3.96</v>
      </c>
      <c r="M1775" s="9">
        <v>3.95</v>
      </c>
      <c r="N1775" s="9">
        <v>4.375</v>
      </c>
      <c r="O1775" s="9"/>
      <c r="P1775" s="9" t="e">
        <v>#N/A</v>
      </c>
      <c r="Q1775" s="9">
        <v>4.7149999999999999</v>
      </c>
      <c r="R1775" s="9">
        <v>12.385</v>
      </c>
      <c r="S1775" s="9">
        <v>4.9450000000000003</v>
      </c>
      <c r="T1775" s="9">
        <v>4.42</v>
      </c>
      <c r="U1775" s="9">
        <v>4.4000000000000004</v>
      </c>
      <c r="V1775" s="9">
        <v>4.6150000000000002</v>
      </c>
      <c r="W1775" s="9">
        <v>7.69</v>
      </c>
      <c r="X1775" s="9">
        <v>4.82</v>
      </c>
      <c r="Y1775" s="9">
        <v>4.8449999999999998</v>
      </c>
      <c r="Z1775" s="9"/>
      <c r="AA1775" s="9"/>
      <c r="AB1775" s="9"/>
      <c r="AC1775" s="9"/>
      <c r="AD1775" s="9"/>
      <c r="AE1775" s="9"/>
      <c r="AF1775" s="9"/>
    </row>
    <row r="1776" spans="1:32" x14ac:dyDescent="0.25">
      <c r="A1776" s="8">
        <f t="shared" si="58"/>
        <v>37017</v>
      </c>
      <c r="B1776" s="24">
        <f t="shared" si="57"/>
        <v>1772</v>
      </c>
      <c r="E1776" s="9">
        <v>4.4850000000000003</v>
      </c>
      <c r="F1776" s="9">
        <v>4.335</v>
      </c>
      <c r="G1776" s="9">
        <v>4.3949999999999996</v>
      </c>
      <c r="H1776" s="9">
        <v>4.51</v>
      </c>
      <c r="I1776" s="9">
        <v>4.47</v>
      </c>
      <c r="J1776" s="9">
        <v>4.4850000000000003</v>
      </c>
      <c r="K1776" s="9">
        <v>4.375</v>
      </c>
      <c r="L1776" s="9">
        <v>3.96</v>
      </c>
      <c r="M1776" s="9">
        <v>3.95</v>
      </c>
      <c r="N1776" s="9">
        <v>4.375</v>
      </c>
      <c r="O1776" s="9"/>
      <c r="P1776" s="9">
        <v>4.72</v>
      </c>
      <c r="Q1776" s="9">
        <v>4.7149999999999999</v>
      </c>
      <c r="R1776" s="9">
        <v>12.385</v>
      </c>
      <c r="S1776" s="9">
        <v>4.9450000000000003</v>
      </c>
      <c r="T1776" s="9">
        <v>4.42</v>
      </c>
      <c r="U1776" s="9">
        <v>4.4000000000000004</v>
      </c>
      <c r="V1776" s="9">
        <v>4.6150000000000002</v>
      </c>
      <c r="W1776" s="9">
        <v>7.69</v>
      </c>
      <c r="X1776" s="9">
        <v>4.82</v>
      </c>
      <c r="Y1776" s="9">
        <v>4.8449999999999998</v>
      </c>
      <c r="Z1776" s="9"/>
      <c r="AA1776" s="9"/>
      <c r="AB1776" s="9"/>
      <c r="AC1776" s="9"/>
      <c r="AD1776" s="9"/>
      <c r="AE1776" s="9"/>
      <c r="AF1776" s="9"/>
    </row>
    <row r="1777" spans="1:32" x14ac:dyDescent="0.25">
      <c r="A1777" s="8">
        <f t="shared" si="58"/>
        <v>37018</v>
      </c>
      <c r="B1777" s="24">
        <f t="shared" si="57"/>
        <v>1773</v>
      </c>
      <c r="E1777" s="9">
        <v>4.3150000000000004</v>
      </c>
      <c r="F1777" s="9">
        <v>4.165</v>
      </c>
      <c r="G1777" s="9">
        <v>4.2450000000000001</v>
      </c>
      <c r="H1777" s="9">
        <v>4.3449999999999998</v>
      </c>
      <c r="I1777" s="9">
        <v>4.3049999999999997</v>
      </c>
      <c r="J1777" s="9">
        <v>4.3250000000000002</v>
      </c>
      <c r="K1777" s="9">
        <v>4.2350000000000003</v>
      </c>
      <c r="L1777" s="9">
        <v>3.89</v>
      </c>
      <c r="M1777" s="9">
        <v>3.82</v>
      </c>
      <c r="N1777" s="9">
        <v>4.2850000000000001</v>
      </c>
      <c r="O1777" s="9"/>
      <c r="P1777" s="9">
        <v>4.5750000000000002</v>
      </c>
      <c r="Q1777" s="9">
        <v>4.5549999999999997</v>
      </c>
      <c r="R1777" s="9">
        <v>12.73</v>
      </c>
      <c r="S1777" s="9">
        <v>4.8650000000000002</v>
      </c>
      <c r="T1777" s="9">
        <v>4.25</v>
      </c>
      <c r="U1777" s="9">
        <v>4.25</v>
      </c>
      <c r="V1777" s="9">
        <v>4.4400000000000004</v>
      </c>
      <c r="W1777" s="9">
        <v>7.4950000000000001</v>
      </c>
      <c r="X1777" s="9">
        <v>4.6849999999999996</v>
      </c>
      <c r="Y1777" s="9">
        <v>4.6900000000000004</v>
      </c>
      <c r="Z1777" s="9"/>
      <c r="AA1777" s="9"/>
      <c r="AB1777" s="9"/>
      <c r="AC1777" s="9"/>
      <c r="AD1777" s="9"/>
      <c r="AE1777" s="9"/>
      <c r="AF1777" s="9"/>
    </row>
    <row r="1778" spans="1:32" x14ac:dyDescent="0.25">
      <c r="A1778" s="8">
        <f t="shared" si="58"/>
        <v>37019</v>
      </c>
      <c r="B1778" s="24">
        <f t="shared" si="57"/>
        <v>1774</v>
      </c>
      <c r="E1778" s="9">
        <v>4.2300000000000004</v>
      </c>
      <c r="F1778" s="9">
        <v>4.0999999999999996</v>
      </c>
      <c r="G1778" s="9">
        <v>4.13</v>
      </c>
      <c r="H1778" s="9">
        <v>4.26</v>
      </c>
      <c r="I1778" s="9">
        <v>4.1950000000000003</v>
      </c>
      <c r="J1778" s="9">
        <v>4.2300000000000004</v>
      </c>
      <c r="K1778" s="9">
        <v>4.13</v>
      </c>
      <c r="L1778" s="9">
        <v>3.7149999999999999</v>
      </c>
      <c r="M1778" s="9">
        <v>3.7749999999999999</v>
      </c>
      <c r="N1778" s="9">
        <v>4.21</v>
      </c>
      <c r="O1778" s="9"/>
      <c r="P1778" s="9">
        <v>4.49</v>
      </c>
      <c r="Q1778" s="9">
        <v>4.46</v>
      </c>
      <c r="R1778" s="9">
        <v>12.57</v>
      </c>
      <c r="S1778" s="9">
        <v>4.6950000000000003</v>
      </c>
      <c r="T1778" s="9">
        <v>4.1500000000000004</v>
      </c>
      <c r="U1778" s="9">
        <v>4.1449999999999996</v>
      </c>
      <c r="V1778" s="9">
        <v>4.3499999999999996</v>
      </c>
      <c r="W1778" s="9">
        <v>8.81</v>
      </c>
      <c r="X1778" s="9">
        <v>4.585</v>
      </c>
      <c r="Y1778" s="9">
        <v>4.6050000000000004</v>
      </c>
      <c r="Z1778" s="9"/>
      <c r="AA1778" s="9"/>
      <c r="AB1778" s="9"/>
      <c r="AC1778" s="9"/>
      <c r="AD1778" s="9"/>
      <c r="AE1778" s="9"/>
      <c r="AF1778" s="9"/>
    </row>
    <row r="1779" spans="1:32" x14ac:dyDescent="0.25">
      <c r="A1779" s="8">
        <f t="shared" si="58"/>
        <v>37020</v>
      </c>
      <c r="B1779" s="24">
        <f t="shared" si="57"/>
        <v>1775</v>
      </c>
      <c r="E1779" s="9">
        <v>4.1449999999999996</v>
      </c>
      <c r="F1779" s="9">
        <v>4.01</v>
      </c>
      <c r="G1779" s="9">
        <v>4.0549999999999997</v>
      </c>
      <c r="H1779" s="9">
        <v>4.2</v>
      </c>
      <c r="I1779" s="9">
        <v>4.125</v>
      </c>
      <c r="J1779" s="9">
        <v>4.1500000000000004</v>
      </c>
      <c r="K1779" s="9">
        <v>4.0449999999999999</v>
      </c>
      <c r="L1779" s="9">
        <v>3.63</v>
      </c>
      <c r="M1779" s="9">
        <v>3.61</v>
      </c>
      <c r="N1779" s="9">
        <v>4.0599999999999996</v>
      </c>
      <c r="O1779" s="9"/>
      <c r="P1779" s="9">
        <v>4.3949999999999996</v>
      </c>
      <c r="Q1779" s="9">
        <v>4.3449999999999998</v>
      </c>
      <c r="R1779" s="9">
        <v>12.43</v>
      </c>
      <c r="S1779" s="9">
        <v>4.6050000000000004</v>
      </c>
      <c r="T1779" s="9">
        <v>4.0549999999999997</v>
      </c>
      <c r="U1779" s="9">
        <v>4.05</v>
      </c>
      <c r="V1779" s="9">
        <v>4.2300000000000004</v>
      </c>
      <c r="W1779" s="9">
        <v>8.2949999999999999</v>
      </c>
      <c r="X1779" s="9">
        <v>4.49</v>
      </c>
      <c r="Y1779" s="9">
        <v>4.5149999999999997</v>
      </c>
      <c r="Z1779" s="9"/>
      <c r="AA1779" s="9"/>
      <c r="AB1779" s="9"/>
      <c r="AC1779" s="9"/>
      <c r="AD1779" s="9"/>
      <c r="AE1779" s="9"/>
      <c r="AF1779" s="9"/>
    </row>
    <row r="1780" spans="1:32" x14ac:dyDescent="0.25">
      <c r="A1780" s="8">
        <f t="shared" si="58"/>
        <v>37021</v>
      </c>
      <c r="B1780" s="24">
        <f t="shared" si="57"/>
        <v>1776</v>
      </c>
      <c r="E1780" s="9">
        <v>4.165</v>
      </c>
      <c r="F1780" s="9">
        <v>4.04</v>
      </c>
      <c r="G1780" s="9">
        <v>4.07</v>
      </c>
      <c r="H1780" s="9">
        <v>4.1849999999999996</v>
      </c>
      <c r="I1780" s="9">
        <v>4.1349999999999998</v>
      </c>
      <c r="J1780" s="9">
        <v>4.1950000000000003</v>
      </c>
      <c r="K1780" s="9">
        <v>4.0599999999999996</v>
      </c>
      <c r="L1780" s="9">
        <v>3.52</v>
      </c>
      <c r="M1780" s="9">
        <v>3.41</v>
      </c>
      <c r="N1780" s="9">
        <v>3.97</v>
      </c>
      <c r="O1780" s="9"/>
      <c r="P1780" s="9">
        <v>4.415</v>
      </c>
      <c r="Q1780" s="9">
        <v>4.3949999999999996</v>
      </c>
      <c r="R1780" s="9">
        <v>12.335000000000001</v>
      </c>
      <c r="S1780" s="9">
        <v>5.8949999999999996</v>
      </c>
      <c r="T1780" s="9">
        <v>4.0650000000000004</v>
      </c>
      <c r="U1780" s="9">
        <v>4.0549999999999997</v>
      </c>
      <c r="V1780" s="9">
        <v>4.2450000000000001</v>
      </c>
      <c r="W1780" s="9">
        <v>6.6550000000000002</v>
      </c>
      <c r="X1780" s="9">
        <v>4.55</v>
      </c>
      <c r="Y1780" s="9">
        <v>4.6449999999999996</v>
      </c>
      <c r="Z1780" s="9"/>
      <c r="AA1780" s="9"/>
      <c r="AB1780" s="9"/>
      <c r="AC1780" s="9"/>
      <c r="AD1780" s="9"/>
      <c r="AE1780" s="9"/>
      <c r="AF1780" s="9"/>
    </row>
    <row r="1781" spans="1:32" x14ac:dyDescent="0.25">
      <c r="A1781" s="8">
        <f t="shared" si="58"/>
        <v>37022</v>
      </c>
      <c r="B1781" s="24">
        <f t="shared" si="57"/>
        <v>1777</v>
      </c>
      <c r="E1781" s="9">
        <v>4.25</v>
      </c>
      <c r="F1781" s="9">
        <v>4.1050000000000004</v>
      </c>
      <c r="G1781" s="9">
        <v>4.165</v>
      </c>
      <c r="H1781" s="9">
        <v>4.26</v>
      </c>
      <c r="I1781" s="9">
        <v>4.2300000000000004</v>
      </c>
      <c r="J1781" s="9">
        <v>4.25</v>
      </c>
      <c r="K1781" s="9">
        <v>4.13</v>
      </c>
      <c r="L1781" s="9">
        <v>3.3149999999999999</v>
      </c>
      <c r="M1781" s="9">
        <v>3.3</v>
      </c>
      <c r="N1781" s="9">
        <v>3.94</v>
      </c>
      <c r="O1781" s="9"/>
      <c r="P1781" s="9" t="e">
        <v>#N/A</v>
      </c>
      <c r="Q1781" s="9">
        <v>4.49</v>
      </c>
      <c r="R1781" s="9">
        <v>11.92</v>
      </c>
      <c r="S1781" s="9">
        <v>4.1150000000000002</v>
      </c>
      <c r="T1781" s="9">
        <v>4.12</v>
      </c>
      <c r="U1781" s="9">
        <v>4.13</v>
      </c>
      <c r="V1781" s="9">
        <v>4.3499999999999996</v>
      </c>
      <c r="W1781" s="9">
        <v>4.22</v>
      </c>
      <c r="X1781" s="9">
        <v>4.5949999999999998</v>
      </c>
      <c r="Y1781" s="9">
        <v>4.6449999999999996</v>
      </c>
      <c r="Z1781" s="9"/>
      <c r="AA1781" s="9"/>
      <c r="AB1781" s="9"/>
      <c r="AC1781" s="9"/>
      <c r="AD1781" s="9"/>
      <c r="AE1781" s="9"/>
      <c r="AF1781" s="9"/>
    </row>
    <row r="1782" spans="1:32" x14ac:dyDescent="0.25">
      <c r="A1782" s="8">
        <f t="shared" si="58"/>
        <v>37023</v>
      </c>
      <c r="B1782" s="24">
        <f t="shared" si="57"/>
        <v>1778</v>
      </c>
      <c r="E1782" s="9">
        <v>4.25</v>
      </c>
      <c r="F1782" s="9">
        <v>4.1050000000000004</v>
      </c>
      <c r="G1782" s="9">
        <v>4.165</v>
      </c>
      <c r="H1782" s="9">
        <v>4.26</v>
      </c>
      <c r="I1782" s="9">
        <v>4.2300000000000004</v>
      </c>
      <c r="J1782" s="9">
        <v>4.25</v>
      </c>
      <c r="K1782" s="9">
        <v>4.13</v>
      </c>
      <c r="L1782" s="9">
        <v>3.3149999999999999</v>
      </c>
      <c r="M1782" s="9">
        <v>3.3</v>
      </c>
      <c r="N1782" s="9">
        <v>3.94</v>
      </c>
      <c r="O1782" s="9"/>
      <c r="P1782" s="9" t="e">
        <v>#N/A</v>
      </c>
      <c r="Q1782" s="9">
        <v>4.49</v>
      </c>
      <c r="R1782" s="9">
        <v>11.92</v>
      </c>
      <c r="S1782" s="9">
        <v>4.1150000000000002</v>
      </c>
      <c r="T1782" s="9">
        <v>4.12</v>
      </c>
      <c r="U1782" s="9">
        <v>4.13</v>
      </c>
      <c r="V1782" s="9">
        <v>4.3499999999999996</v>
      </c>
      <c r="W1782" s="9">
        <v>4.22</v>
      </c>
      <c r="X1782" s="9">
        <v>4.5949999999999998</v>
      </c>
      <c r="Y1782" s="9">
        <v>4.6449999999999996</v>
      </c>
      <c r="Z1782" s="9"/>
      <c r="AA1782" s="9"/>
      <c r="AB1782" s="9"/>
      <c r="AC1782" s="9"/>
      <c r="AD1782" s="9"/>
      <c r="AE1782" s="9"/>
      <c r="AF1782" s="9"/>
    </row>
    <row r="1783" spans="1:32" x14ac:dyDescent="0.25">
      <c r="A1783" s="8">
        <f t="shared" si="58"/>
        <v>37024</v>
      </c>
      <c r="B1783" s="24">
        <f t="shared" si="57"/>
        <v>1779</v>
      </c>
      <c r="E1783" s="9">
        <v>4.25</v>
      </c>
      <c r="F1783" s="9">
        <v>4.1050000000000004</v>
      </c>
      <c r="G1783" s="9">
        <v>4.165</v>
      </c>
      <c r="H1783" s="9">
        <v>4.26</v>
      </c>
      <c r="I1783" s="9">
        <v>4.2300000000000004</v>
      </c>
      <c r="J1783" s="9">
        <v>4.25</v>
      </c>
      <c r="K1783" s="9">
        <v>4.13</v>
      </c>
      <c r="L1783" s="9">
        <v>3.3149999999999999</v>
      </c>
      <c r="M1783" s="9">
        <v>3.3</v>
      </c>
      <c r="N1783" s="9">
        <v>3.94</v>
      </c>
      <c r="O1783" s="9"/>
      <c r="P1783" s="9">
        <v>4.49</v>
      </c>
      <c r="Q1783" s="9">
        <v>4.49</v>
      </c>
      <c r="R1783" s="9">
        <v>11.92</v>
      </c>
      <c r="S1783" s="9">
        <v>4.1150000000000002</v>
      </c>
      <c r="T1783" s="9">
        <v>4.12</v>
      </c>
      <c r="U1783" s="9">
        <v>4.13</v>
      </c>
      <c r="V1783" s="9">
        <v>4.3499999999999996</v>
      </c>
      <c r="W1783" s="9">
        <v>4.22</v>
      </c>
      <c r="X1783" s="9">
        <v>4.5949999999999998</v>
      </c>
      <c r="Y1783" s="9">
        <v>4.6449999999999996</v>
      </c>
      <c r="Z1783" s="9"/>
      <c r="AA1783" s="9"/>
      <c r="AB1783" s="9"/>
      <c r="AC1783" s="9"/>
      <c r="AD1783" s="9"/>
      <c r="AE1783" s="9"/>
      <c r="AF1783" s="9"/>
    </row>
    <row r="1784" spans="1:32" x14ac:dyDescent="0.25">
      <c r="A1784" s="8">
        <f t="shared" si="58"/>
        <v>37025</v>
      </c>
      <c r="B1784" s="24">
        <f t="shared" si="57"/>
        <v>1780</v>
      </c>
      <c r="E1784" s="9">
        <v>4.2750000000000004</v>
      </c>
      <c r="F1784" s="9">
        <v>4.1349999999999998</v>
      </c>
      <c r="G1784" s="9">
        <v>4.2249999999999996</v>
      </c>
      <c r="H1784" s="9">
        <v>4.3449999999999998</v>
      </c>
      <c r="I1784" s="9">
        <v>4.2450000000000001</v>
      </c>
      <c r="J1784" s="9">
        <v>4.2850000000000001</v>
      </c>
      <c r="K1784" s="9">
        <v>4.16</v>
      </c>
      <c r="L1784" s="9">
        <v>3.2949999999999999</v>
      </c>
      <c r="M1784" s="9">
        <v>3.21</v>
      </c>
      <c r="N1784" s="9">
        <v>4.0999999999999996</v>
      </c>
      <c r="O1784" s="9"/>
      <c r="P1784" s="9">
        <v>4.54</v>
      </c>
      <c r="Q1784" s="9">
        <v>4.5</v>
      </c>
      <c r="R1784" s="9">
        <v>11.255000000000001</v>
      </c>
      <c r="S1784" s="9">
        <v>4.585</v>
      </c>
      <c r="T1784" s="9">
        <v>4.16</v>
      </c>
      <c r="U1784" s="9">
        <v>4.17</v>
      </c>
      <c r="V1784" s="9">
        <v>4.3600000000000003</v>
      </c>
      <c r="W1784" s="9">
        <v>5.1550000000000002</v>
      </c>
      <c r="X1784" s="9">
        <v>4.6150000000000002</v>
      </c>
      <c r="Y1784" s="9">
        <v>4.6399999999999997</v>
      </c>
      <c r="Z1784" s="9"/>
      <c r="AA1784" s="9"/>
      <c r="AB1784" s="9"/>
      <c r="AC1784" s="9"/>
      <c r="AD1784" s="9"/>
      <c r="AE1784" s="9"/>
      <c r="AF1784" s="9"/>
    </row>
    <row r="1785" spans="1:32" x14ac:dyDescent="0.25">
      <c r="A1785" s="8">
        <f t="shared" si="58"/>
        <v>37026</v>
      </c>
      <c r="B1785" s="24">
        <f t="shared" si="57"/>
        <v>1781</v>
      </c>
      <c r="E1785" s="9">
        <v>4.4550000000000001</v>
      </c>
      <c r="F1785" s="9">
        <v>4.32</v>
      </c>
      <c r="G1785" s="9">
        <v>4.37</v>
      </c>
      <c r="H1785" s="9">
        <v>4.4749999999999996</v>
      </c>
      <c r="I1785" s="9">
        <v>4.4400000000000004</v>
      </c>
      <c r="J1785" s="9">
        <v>4.4450000000000003</v>
      </c>
      <c r="K1785" s="9">
        <v>4.33</v>
      </c>
      <c r="L1785" s="9">
        <v>3.29</v>
      </c>
      <c r="M1785" s="9">
        <v>3.1</v>
      </c>
      <c r="N1785" s="9">
        <v>4.375</v>
      </c>
      <c r="O1785" s="9"/>
      <c r="P1785" s="9">
        <v>4.6950000000000003</v>
      </c>
      <c r="Q1785" s="9">
        <v>4.68</v>
      </c>
      <c r="R1785" s="9">
        <v>10.705</v>
      </c>
      <c r="S1785" s="9">
        <v>4.84</v>
      </c>
      <c r="T1785" s="9">
        <v>4.3099999999999996</v>
      </c>
      <c r="U1785" s="9">
        <v>4.32</v>
      </c>
      <c r="V1785" s="9">
        <v>4.55</v>
      </c>
      <c r="W1785" s="9">
        <v>6.085</v>
      </c>
      <c r="X1785" s="9">
        <v>4.835</v>
      </c>
      <c r="Y1785" s="9">
        <v>4.8600000000000003</v>
      </c>
      <c r="Z1785" s="9"/>
      <c r="AA1785" s="9"/>
      <c r="AB1785" s="9"/>
      <c r="AC1785" s="9"/>
      <c r="AD1785" s="9"/>
      <c r="AE1785" s="9"/>
      <c r="AF1785" s="9"/>
    </row>
    <row r="1786" spans="1:32" x14ac:dyDescent="0.25">
      <c r="A1786" s="8">
        <f t="shared" si="58"/>
        <v>37027</v>
      </c>
      <c r="B1786" s="24">
        <f t="shared" si="57"/>
        <v>1782</v>
      </c>
      <c r="E1786" s="9">
        <v>4.47</v>
      </c>
      <c r="F1786" s="9">
        <v>4.32</v>
      </c>
      <c r="G1786" s="9">
        <v>4.37</v>
      </c>
      <c r="H1786" s="9">
        <v>4.4950000000000001</v>
      </c>
      <c r="I1786" s="9">
        <v>4.4450000000000003</v>
      </c>
      <c r="J1786" s="9">
        <v>4.4649999999999999</v>
      </c>
      <c r="K1786" s="9">
        <v>4.33</v>
      </c>
      <c r="L1786" s="9">
        <v>3.26</v>
      </c>
      <c r="M1786" s="9">
        <v>3.06</v>
      </c>
      <c r="N1786" s="9">
        <v>4.375</v>
      </c>
      <c r="O1786" s="9"/>
      <c r="P1786" s="9">
        <v>4.7</v>
      </c>
      <c r="Q1786" s="9">
        <v>4.6900000000000004</v>
      </c>
      <c r="R1786" s="9">
        <v>10.574999999999999</v>
      </c>
      <c r="S1786" s="9">
        <v>4.835</v>
      </c>
      <c r="T1786" s="9">
        <v>4.3099999999999996</v>
      </c>
      <c r="U1786" s="9">
        <v>4.33</v>
      </c>
      <c r="V1786" s="9">
        <v>4.5549999999999997</v>
      </c>
      <c r="W1786" s="9">
        <v>6.15</v>
      </c>
      <c r="X1786" s="9">
        <v>4.83</v>
      </c>
      <c r="Y1786" s="9">
        <v>4.835</v>
      </c>
      <c r="Z1786" s="9"/>
      <c r="AA1786" s="9"/>
      <c r="AB1786" s="9"/>
      <c r="AC1786" s="9"/>
      <c r="AD1786" s="9"/>
      <c r="AE1786" s="9"/>
      <c r="AF1786" s="9"/>
    </row>
    <row r="1787" spans="1:32" x14ac:dyDescent="0.25">
      <c r="A1787" s="8">
        <f t="shared" si="58"/>
        <v>37028</v>
      </c>
      <c r="B1787" s="24">
        <f t="shared" si="57"/>
        <v>1783</v>
      </c>
      <c r="E1787" s="9">
        <v>4.18</v>
      </c>
      <c r="F1787" s="9">
        <v>3.99</v>
      </c>
      <c r="G1787" s="9">
        <v>4.0650000000000004</v>
      </c>
      <c r="H1787" s="9">
        <v>4.21</v>
      </c>
      <c r="I1787" s="9">
        <v>4.1849999999999996</v>
      </c>
      <c r="J1787" s="9">
        <v>4.21</v>
      </c>
      <c r="K1787" s="9">
        <v>4.0650000000000004</v>
      </c>
      <c r="L1787" s="9">
        <v>2.99</v>
      </c>
      <c r="M1787" s="9">
        <v>2.79</v>
      </c>
      <c r="N1787" s="9">
        <v>3.99</v>
      </c>
      <c r="O1787" s="9"/>
      <c r="P1787" s="9">
        <v>4.4349999999999996</v>
      </c>
      <c r="Q1787" s="9">
        <v>4.4050000000000002</v>
      </c>
      <c r="R1787" s="9">
        <v>9.9600000000000009</v>
      </c>
      <c r="S1787" s="9">
        <v>4.165</v>
      </c>
      <c r="T1787" s="9">
        <v>4.05</v>
      </c>
      <c r="U1787" s="9">
        <v>4.0599999999999996</v>
      </c>
      <c r="V1787" s="9">
        <v>4.25</v>
      </c>
      <c r="W1787" s="9">
        <v>4.585</v>
      </c>
      <c r="X1787" s="9">
        <v>4.55</v>
      </c>
      <c r="Y1787" s="9">
        <v>4.5650000000000004</v>
      </c>
      <c r="Z1787" s="9"/>
      <c r="AA1787" s="9"/>
      <c r="AB1787" s="9"/>
      <c r="AC1787" s="9"/>
      <c r="AD1787" s="9"/>
      <c r="AE1787" s="9"/>
      <c r="AF1787" s="9"/>
    </row>
    <row r="1788" spans="1:32" x14ac:dyDescent="0.25">
      <c r="A1788" s="8">
        <f t="shared" si="58"/>
        <v>37029</v>
      </c>
      <c r="B1788" s="24">
        <f t="shared" si="57"/>
        <v>1784</v>
      </c>
      <c r="E1788" s="9">
        <v>4.1500000000000004</v>
      </c>
      <c r="F1788" s="9">
        <v>3.82</v>
      </c>
      <c r="G1788" s="9">
        <v>3.9849999999999999</v>
      </c>
      <c r="H1788" s="9">
        <v>4.17</v>
      </c>
      <c r="I1788" s="9">
        <v>4.1449999999999996</v>
      </c>
      <c r="J1788" s="9">
        <v>4.1749999999999998</v>
      </c>
      <c r="K1788" s="9">
        <v>4.0350000000000001</v>
      </c>
      <c r="L1788" s="9">
        <v>2.7050000000000001</v>
      </c>
      <c r="M1788" s="9">
        <v>2.4649999999999999</v>
      </c>
      <c r="N1788" s="9">
        <v>3.88</v>
      </c>
      <c r="O1788" s="9"/>
      <c r="P1788" s="9" t="e">
        <v>#N/A</v>
      </c>
      <c r="Q1788" s="9">
        <v>4.3550000000000004</v>
      </c>
      <c r="R1788" s="9">
        <v>9.98</v>
      </c>
      <c r="S1788" s="9">
        <v>3.92</v>
      </c>
      <c r="T1788" s="9">
        <v>4.01</v>
      </c>
      <c r="U1788" s="9">
        <v>4.0199999999999996</v>
      </c>
      <c r="V1788" s="9">
        <v>4.1950000000000003</v>
      </c>
      <c r="W1788" s="9">
        <v>3.9649999999999999</v>
      </c>
      <c r="X1788" s="9">
        <v>4.4850000000000003</v>
      </c>
      <c r="Y1788" s="9">
        <v>4.4850000000000003</v>
      </c>
      <c r="Z1788" s="9"/>
      <c r="AA1788" s="9"/>
      <c r="AB1788" s="9"/>
      <c r="AC1788" s="9"/>
      <c r="AD1788" s="9"/>
      <c r="AE1788" s="9"/>
      <c r="AF1788" s="9"/>
    </row>
    <row r="1789" spans="1:32" x14ac:dyDescent="0.25">
      <c r="A1789" s="8">
        <f t="shared" si="58"/>
        <v>37030</v>
      </c>
      <c r="B1789" s="24">
        <f t="shared" si="57"/>
        <v>1785</v>
      </c>
      <c r="E1789" s="9">
        <v>4.1500000000000004</v>
      </c>
      <c r="F1789" s="9">
        <v>3.82</v>
      </c>
      <c r="G1789" s="9">
        <v>3.9849999999999999</v>
      </c>
      <c r="H1789" s="9">
        <v>4.17</v>
      </c>
      <c r="I1789" s="9">
        <v>4.1449999999999996</v>
      </c>
      <c r="J1789" s="9">
        <v>4.1749999999999998</v>
      </c>
      <c r="K1789" s="9">
        <v>4.0350000000000001</v>
      </c>
      <c r="L1789" s="9">
        <v>2.7050000000000001</v>
      </c>
      <c r="M1789" s="9">
        <v>2.4649999999999999</v>
      </c>
      <c r="N1789" s="9">
        <v>3.88</v>
      </c>
      <c r="O1789" s="9"/>
      <c r="P1789" s="9" t="e">
        <v>#N/A</v>
      </c>
      <c r="Q1789" s="9">
        <v>4.3550000000000004</v>
      </c>
      <c r="R1789" s="9">
        <v>9.98</v>
      </c>
      <c r="S1789" s="9">
        <v>3.92</v>
      </c>
      <c r="T1789" s="9">
        <v>4.01</v>
      </c>
      <c r="U1789" s="9">
        <v>4.0199999999999996</v>
      </c>
      <c r="V1789" s="9">
        <v>4.1950000000000003</v>
      </c>
      <c r="W1789" s="9">
        <v>3.9649999999999999</v>
      </c>
      <c r="X1789" s="9">
        <v>4.4850000000000003</v>
      </c>
      <c r="Y1789" s="9">
        <v>4.4850000000000003</v>
      </c>
      <c r="Z1789" s="9"/>
      <c r="AA1789" s="9"/>
      <c r="AB1789" s="9"/>
      <c r="AC1789" s="9"/>
      <c r="AD1789" s="9"/>
      <c r="AE1789" s="9"/>
      <c r="AF1789" s="9"/>
    </row>
    <row r="1790" spans="1:32" x14ac:dyDescent="0.25">
      <c r="A1790" s="8">
        <f t="shared" si="58"/>
        <v>37031</v>
      </c>
      <c r="B1790" s="24">
        <f t="shared" si="57"/>
        <v>1786</v>
      </c>
      <c r="E1790" s="9">
        <v>4.1500000000000004</v>
      </c>
      <c r="F1790" s="9">
        <v>3.82</v>
      </c>
      <c r="G1790" s="9">
        <v>3.9849999999999999</v>
      </c>
      <c r="H1790" s="9">
        <v>4.17</v>
      </c>
      <c r="I1790" s="9">
        <v>4.1449999999999996</v>
      </c>
      <c r="J1790" s="9">
        <v>4.1749999999999998</v>
      </c>
      <c r="K1790" s="9">
        <v>4.0350000000000001</v>
      </c>
      <c r="L1790" s="9">
        <v>2.7050000000000001</v>
      </c>
      <c r="M1790" s="9">
        <v>2.4649999999999999</v>
      </c>
      <c r="N1790" s="9">
        <v>3.88</v>
      </c>
      <c r="O1790" s="9"/>
      <c r="P1790" s="9">
        <v>4.375</v>
      </c>
      <c r="Q1790" s="9">
        <v>4.3550000000000004</v>
      </c>
      <c r="R1790" s="9">
        <v>9.98</v>
      </c>
      <c r="S1790" s="9">
        <v>3.92</v>
      </c>
      <c r="T1790" s="9">
        <v>4.01</v>
      </c>
      <c r="U1790" s="9">
        <v>4.0199999999999996</v>
      </c>
      <c r="V1790" s="9">
        <v>4.1950000000000003</v>
      </c>
      <c r="W1790" s="9">
        <v>3.9649999999999999</v>
      </c>
      <c r="X1790" s="9">
        <v>4.4850000000000003</v>
      </c>
      <c r="Y1790" s="9">
        <v>4.4850000000000003</v>
      </c>
      <c r="Z1790" s="9"/>
      <c r="AA1790" s="9"/>
      <c r="AB1790" s="9"/>
      <c r="AC1790" s="9"/>
      <c r="AD1790" s="9"/>
      <c r="AE1790" s="9"/>
      <c r="AF1790" s="9"/>
    </row>
    <row r="1791" spans="1:32" x14ac:dyDescent="0.25">
      <c r="A1791" s="8">
        <f t="shared" si="58"/>
        <v>37032</v>
      </c>
      <c r="B1791" s="24">
        <f t="shared" si="57"/>
        <v>1787</v>
      </c>
      <c r="E1791" s="9">
        <v>4.1500000000000004</v>
      </c>
      <c r="F1791" s="9">
        <v>4</v>
      </c>
      <c r="G1791" s="9">
        <v>4.0350000000000001</v>
      </c>
      <c r="H1791" s="9">
        <v>4.17</v>
      </c>
      <c r="I1791" s="9">
        <v>4.1399999999999997</v>
      </c>
      <c r="J1791" s="9">
        <v>4.18</v>
      </c>
      <c r="K1791" s="9">
        <v>4.04</v>
      </c>
      <c r="L1791" s="9">
        <v>3.1949999999999998</v>
      </c>
      <c r="M1791" s="9">
        <v>2.8650000000000002</v>
      </c>
      <c r="N1791" s="9">
        <v>3.89</v>
      </c>
      <c r="O1791" s="9"/>
      <c r="P1791" s="9">
        <v>4.41</v>
      </c>
      <c r="Q1791" s="9">
        <v>4.3550000000000004</v>
      </c>
      <c r="R1791" s="9">
        <v>12.605</v>
      </c>
      <c r="S1791" s="9">
        <v>5.1050000000000004</v>
      </c>
      <c r="T1791" s="9">
        <v>4.07</v>
      </c>
      <c r="U1791" s="9">
        <v>4.0750000000000002</v>
      </c>
      <c r="V1791" s="9">
        <v>4.2300000000000004</v>
      </c>
      <c r="W1791" s="9">
        <v>7.6550000000000002</v>
      </c>
      <c r="X1791" s="9">
        <v>4.5</v>
      </c>
      <c r="Y1791" s="9">
        <v>4.5250000000000004</v>
      </c>
      <c r="Z1791" s="9"/>
      <c r="AA1791" s="9"/>
      <c r="AB1791" s="9"/>
      <c r="AC1791" s="9"/>
      <c r="AD1791" s="9"/>
      <c r="AE1791" s="9"/>
      <c r="AF1791" s="9"/>
    </row>
    <row r="1792" spans="1:32" x14ac:dyDescent="0.25">
      <c r="A1792" s="8">
        <f t="shared" si="58"/>
        <v>37033</v>
      </c>
      <c r="B1792" s="24">
        <f t="shared" si="57"/>
        <v>1788</v>
      </c>
      <c r="E1792" s="9">
        <v>4.0350000000000001</v>
      </c>
      <c r="F1792" s="9">
        <v>3.8849999999999998</v>
      </c>
      <c r="G1792" s="9">
        <v>3.92</v>
      </c>
      <c r="H1792" s="9">
        <v>4.0549999999999997</v>
      </c>
      <c r="I1792" s="9">
        <v>4.0250000000000004</v>
      </c>
      <c r="J1792" s="9">
        <v>4.0750000000000002</v>
      </c>
      <c r="K1792" s="9">
        <v>3.92</v>
      </c>
      <c r="L1792" s="9">
        <v>3.4449999999999998</v>
      </c>
      <c r="M1792" s="9">
        <v>2.93</v>
      </c>
      <c r="N1792" s="9">
        <v>3.86</v>
      </c>
      <c r="O1792" s="9"/>
      <c r="P1792" s="9">
        <v>4.3250000000000002</v>
      </c>
      <c r="Q1792" s="9">
        <v>4.26</v>
      </c>
      <c r="R1792" s="9">
        <v>13.25</v>
      </c>
      <c r="S1792" s="9">
        <v>5.2350000000000003</v>
      </c>
      <c r="T1792" s="9">
        <v>3.95</v>
      </c>
      <c r="U1792" s="9">
        <v>3.96</v>
      </c>
      <c r="V1792" s="9">
        <v>4.1050000000000004</v>
      </c>
      <c r="W1792" s="9">
        <v>9.33</v>
      </c>
      <c r="X1792" s="9">
        <v>4.3849999999999998</v>
      </c>
      <c r="Y1792" s="9">
        <v>4.43</v>
      </c>
      <c r="Z1792" s="9"/>
      <c r="AA1792" s="9"/>
      <c r="AB1792" s="9"/>
      <c r="AC1792" s="9"/>
      <c r="AD1792" s="9"/>
      <c r="AE1792" s="9"/>
      <c r="AF1792" s="9"/>
    </row>
    <row r="1793" spans="1:32" x14ac:dyDescent="0.25">
      <c r="A1793" s="8">
        <f t="shared" si="58"/>
        <v>37034</v>
      </c>
      <c r="B1793" s="24">
        <f t="shared" si="57"/>
        <v>1789</v>
      </c>
      <c r="E1793" s="9">
        <v>4.0949999999999998</v>
      </c>
      <c r="F1793" s="9">
        <v>3.9449999999999998</v>
      </c>
      <c r="G1793" s="9">
        <v>3.9950000000000001</v>
      </c>
      <c r="H1793" s="9">
        <v>4.0999999999999996</v>
      </c>
      <c r="I1793" s="9">
        <v>4.0949999999999998</v>
      </c>
      <c r="J1793" s="9">
        <v>4.125</v>
      </c>
      <c r="K1793" s="9">
        <v>4</v>
      </c>
      <c r="L1793" s="9">
        <v>3.4849999999999999</v>
      </c>
      <c r="M1793" s="9">
        <v>2.88</v>
      </c>
      <c r="N1793" s="9">
        <v>3.95</v>
      </c>
      <c r="O1793" s="9"/>
      <c r="P1793" s="9">
        <v>4.37</v>
      </c>
      <c r="Q1793" s="9">
        <v>4.335</v>
      </c>
      <c r="R1793" s="9">
        <v>13.83</v>
      </c>
      <c r="S1793" s="9">
        <v>5.8550000000000004</v>
      </c>
      <c r="T1793" s="9">
        <v>4.03</v>
      </c>
      <c r="U1793" s="9">
        <v>4.04</v>
      </c>
      <c r="V1793" s="9">
        <v>4.17</v>
      </c>
      <c r="W1793" s="9">
        <v>9.25</v>
      </c>
      <c r="X1793" s="9">
        <v>4.4349999999999996</v>
      </c>
      <c r="Y1793" s="9">
        <v>4.4649999999999999</v>
      </c>
      <c r="Z1793" s="9"/>
      <c r="AA1793" s="9"/>
      <c r="AB1793" s="9"/>
      <c r="AC1793" s="9"/>
      <c r="AD1793" s="9"/>
      <c r="AE1793" s="9"/>
      <c r="AF1793" s="9"/>
    </row>
    <row r="1794" spans="1:32" x14ac:dyDescent="0.25">
      <c r="A1794" s="8">
        <f t="shared" si="58"/>
        <v>37035</v>
      </c>
      <c r="B1794" s="24">
        <f t="shared" si="57"/>
        <v>1790</v>
      </c>
      <c r="E1794" s="9">
        <v>4.125</v>
      </c>
      <c r="F1794" s="9">
        <v>3.99</v>
      </c>
      <c r="G1794" s="9">
        <v>4.0199999999999996</v>
      </c>
      <c r="H1794" s="9">
        <v>4.1449999999999996</v>
      </c>
      <c r="I1794" s="9">
        <v>4.13</v>
      </c>
      <c r="J1794" s="9">
        <v>4.17</v>
      </c>
      <c r="K1794" s="9">
        <v>4.03</v>
      </c>
      <c r="L1794" s="9">
        <v>3.5</v>
      </c>
      <c r="M1794" s="9">
        <v>3.0249999999999999</v>
      </c>
      <c r="N1794" s="9">
        <v>3.9750000000000001</v>
      </c>
      <c r="O1794" s="9"/>
      <c r="P1794" s="9">
        <v>4.4050000000000002</v>
      </c>
      <c r="Q1794" s="9">
        <v>4.37</v>
      </c>
      <c r="R1794" s="9">
        <v>12.615</v>
      </c>
      <c r="S1794" s="9">
        <v>7.3</v>
      </c>
      <c r="T1794" s="9">
        <v>4.0599999999999996</v>
      </c>
      <c r="U1794" s="9">
        <v>4.0599999999999996</v>
      </c>
      <c r="V1794" s="9">
        <v>4.21</v>
      </c>
      <c r="W1794" s="9">
        <v>8.5449999999999999</v>
      </c>
      <c r="X1794" s="9">
        <v>4.4550000000000001</v>
      </c>
      <c r="Y1794" s="9">
        <v>4.4850000000000003</v>
      </c>
      <c r="Z1794" s="9"/>
      <c r="AA1794" s="9"/>
      <c r="AB1794" s="9"/>
      <c r="AC1794" s="9"/>
      <c r="AD1794" s="9"/>
      <c r="AE1794" s="9"/>
      <c r="AF1794" s="9"/>
    </row>
    <row r="1795" spans="1:32" x14ac:dyDescent="0.25">
      <c r="A1795" s="8">
        <f t="shared" si="58"/>
        <v>37036</v>
      </c>
      <c r="B1795" s="24">
        <f t="shared" si="57"/>
        <v>1791</v>
      </c>
      <c r="E1795" s="9">
        <v>3.84</v>
      </c>
      <c r="F1795" s="9">
        <v>3.5950000000000002</v>
      </c>
      <c r="G1795" s="9">
        <v>3.64</v>
      </c>
      <c r="H1795" s="9">
        <v>3.855</v>
      </c>
      <c r="I1795" s="9">
        <v>3.8450000000000002</v>
      </c>
      <c r="J1795" s="9">
        <v>3.89</v>
      </c>
      <c r="K1795" s="9">
        <v>3.74</v>
      </c>
      <c r="L1795" s="9">
        <v>2.86</v>
      </c>
      <c r="M1795" s="9">
        <v>2.5950000000000002</v>
      </c>
      <c r="N1795" s="9">
        <v>3.6150000000000002</v>
      </c>
      <c r="O1795" s="9"/>
      <c r="P1795" s="9" t="e">
        <v>#N/A</v>
      </c>
      <c r="Q1795" s="9">
        <v>4.1399999999999997</v>
      </c>
      <c r="R1795" s="9">
        <v>10.295</v>
      </c>
      <c r="S1795" s="9">
        <v>3.73</v>
      </c>
      <c r="T1795" s="9">
        <v>3.76</v>
      </c>
      <c r="U1795" s="9">
        <v>3.7650000000000001</v>
      </c>
      <c r="V1795" s="9">
        <v>3.94</v>
      </c>
      <c r="W1795" s="9">
        <v>4.0049999999999999</v>
      </c>
      <c r="X1795" s="9">
        <v>4.18</v>
      </c>
      <c r="Y1795" s="9">
        <v>4.1900000000000004</v>
      </c>
      <c r="Z1795" s="9"/>
      <c r="AA1795" s="9"/>
      <c r="AB1795" s="9"/>
      <c r="AC1795" s="9"/>
      <c r="AD1795" s="9"/>
      <c r="AE1795" s="9"/>
      <c r="AF1795" s="9"/>
    </row>
    <row r="1796" spans="1:32" x14ac:dyDescent="0.25">
      <c r="A1796" s="8">
        <f t="shared" si="58"/>
        <v>37037</v>
      </c>
      <c r="B1796" s="24">
        <f t="shared" si="57"/>
        <v>1792</v>
      </c>
      <c r="E1796" s="9">
        <v>3.84</v>
      </c>
      <c r="F1796" s="9">
        <v>3.5950000000000002</v>
      </c>
      <c r="G1796" s="9">
        <v>3.64</v>
      </c>
      <c r="H1796" s="9">
        <v>3.855</v>
      </c>
      <c r="I1796" s="9">
        <v>3.8450000000000002</v>
      </c>
      <c r="J1796" s="9">
        <v>3.89</v>
      </c>
      <c r="K1796" s="9">
        <v>3.74</v>
      </c>
      <c r="L1796" s="9">
        <v>2.86</v>
      </c>
      <c r="M1796" s="9">
        <v>2.5950000000000002</v>
      </c>
      <c r="N1796" s="9">
        <v>3.6150000000000002</v>
      </c>
      <c r="O1796" s="9"/>
      <c r="P1796" s="9" t="e">
        <v>#N/A</v>
      </c>
      <c r="Q1796" s="9">
        <v>4.1399999999999997</v>
      </c>
      <c r="R1796" s="9">
        <v>10.295</v>
      </c>
      <c r="S1796" s="9">
        <v>3.73</v>
      </c>
      <c r="T1796" s="9">
        <v>3.76</v>
      </c>
      <c r="U1796" s="9">
        <v>3.7650000000000001</v>
      </c>
      <c r="V1796" s="9">
        <v>3.94</v>
      </c>
      <c r="W1796" s="9">
        <v>4.0049999999999999</v>
      </c>
      <c r="X1796" s="9">
        <v>4.18</v>
      </c>
      <c r="Y1796" s="9">
        <v>4.1900000000000004</v>
      </c>
      <c r="Z1796" s="9"/>
      <c r="AA1796" s="9"/>
      <c r="AB1796" s="9"/>
      <c r="AC1796" s="9"/>
      <c r="AD1796" s="9"/>
      <c r="AE1796" s="9"/>
      <c r="AF1796" s="9"/>
    </row>
    <row r="1797" spans="1:32" x14ac:dyDescent="0.25">
      <c r="A1797" s="8">
        <f t="shared" si="58"/>
        <v>37038</v>
      </c>
      <c r="B1797" s="24">
        <f t="shared" si="57"/>
        <v>1793</v>
      </c>
      <c r="E1797" s="9">
        <v>3.84</v>
      </c>
      <c r="F1797" s="9">
        <v>3.5950000000000002</v>
      </c>
      <c r="G1797" s="9">
        <v>3.64</v>
      </c>
      <c r="H1797" s="9">
        <v>3.855</v>
      </c>
      <c r="I1797" s="9">
        <v>3.8450000000000002</v>
      </c>
      <c r="J1797" s="9">
        <v>3.89</v>
      </c>
      <c r="K1797" s="9">
        <v>3.74</v>
      </c>
      <c r="L1797" s="9">
        <v>2.86</v>
      </c>
      <c r="M1797" s="9">
        <v>2.5950000000000002</v>
      </c>
      <c r="N1797" s="9">
        <v>3.6150000000000002</v>
      </c>
      <c r="O1797" s="9"/>
      <c r="P1797" s="9">
        <v>4.1500000000000004</v>
      </c>
      <c r="Q1797" s="9">
        <v>4.1399999999999997</v>
      </c>
      <c r="R1797" s="9">
        <v>10.295</v>
      </c>
      <c r="S1797" s="9">
        <v>3.73</v>
      </c>
      <c r="T1797" s="9">
        <v>3.76</v>
      </c>
      <c r="U1797" s="9">
        <v>3.7650000000000001</v>
      </c>
      <c r="V1797" s="9">
        <v>3.94</v>
      </c>
      <c r="W1797" s="9">
        <v>4.0049999999999999</v>
      </c>
      <c r="X1797" s="9">
        <v>4.18</v>
      </c>
      <c r="Y1797" s="9">
        <v>4.1900000000000004</v>
      </c>
      <c r="Z1797" s="9"/>
      <c r="AA1797" s="9"/>
      <c r="AB1797" s="9"/>
      <c r="AC1797" s="9"/>
      <c r="AD1797" s="9"/>
      <c r="AE1797" s="9"/>
      <c r="AF1797" s="9"/>
    </row>
    <row r="1798" spans="1:32" x14ac:dyDescent="0.25">
      <c r="A1798" s="8">
        <f t="shared" si="58"/>
        <v>37039</v>
      </c>
      <c r="B1798" s="24">
        <f t="shared" si="57"/>
        <v>1794</v>
      </c>
      <c r="E1798" s="9">
        <v>3.84</v>
      </c>
      <c r="F1798" s="9">
        <v>3.5950000000000002</v>
      </c>
      <c r="G1798" s="9">
        <v>3.64</v>
      </c>
      <c r="H1798" s="9">
        <v>3.855</v>
      </c>
      <c r="I1798" s="9">
        <v>3.8450000000000002</v>
      </c>
      <c r="J1798" s="9">
        <v>3.89</v>
      </c>
      <c r="K1798" s="9">
        <v>3.74</v>
      </c>
      <c r="L1798" s="9">
        <v>2.86</v>
      </c>
      <c r="M1798" s="9">
        <v>2.5950000000000002</v>
      </c>
      <c r="N1798" s="9">
        <v>3.6150000000000002</v>
      </c>
      <c r="O1798" s="9"/>
      <c r="P1798" s="9">
        <v>4.1500000000000004</v>
      </c>
      <c r="Q1798" s="9">
        <v>4.1399999999999997</v>
      </c>
      <c r="R1798" s="9">
        <v>10.295</v>
      </c>
      <c r="S1798" s="9">
        <v>3.73</v>
      </c>
      <c r="T1798" s="9">
        <v>3.76</v>
      </c>
      <c r="U1798" s="9">
        <v>3.7650000000000001</v>
      </c>
      <c r="V1798" s="9">
        <v>3.94</v>
      </c>
      <c r="W1798" s="9">
        <v>4.0049999999999999</v>
      </c>
      <c r="X1798" s="9">
        <v>4.18</v>
      </c>
      <c r="Y1798" s="9">
        <v>4.1900000000000004</v>
      </c>
      <c r="Z1798" s="9"/>
      <c r="AA1798" s="9"/>
      <c r="AB1798" s="9"/>
      <c r="AC1798" s="9"/>
      <c r="AD1798" s="9"/>
      <c r="AE1798" s="9"/>
      <c r="AF1798" s="9"/>
    </row>
    <row r="1799" spans="1:32" x14ac:dyDescent="0.25">
      <c r="A1799" s="8">
        <f t="shared" si="58"/>
        <v>37040</v>
      </c>
      <c r="B1799" s="24">
        <f t="shared" si="57"/>
        <v>1795</v>
      </c>
      <c r="E1799" s="9">
        <v>3.86</v>
      </c>
      <c r="F1799" s="9">
        <v>3.645</v>
      </c>
      <c r="G1799" s="9">
        <v>3.73</v>
      </c>
      <c r="H1799" s="9">
        <v>3.91</v>
      </c>
      <c r="I1799" s="9">
        <v>3.85</v>
      </c>
      <c r="J1799" s="9">
        <v>3.92</v>
      </c>
      <c r="K1799" s="9">
        <v>3.7349999999999999</v>
      </c>
      <c r="L1799" s="9">
        <v>2.9950000000000001</v>
      </c>
      <c r="M1799" s="9">
        <v>2.87</v>
      </c>
      <c r="N1799" s="9">
        <v>3.5550000000000002</v>
      </c>
      <c r="O1799" s="9"/>
      <c r="P1799" s="9">
        <v>4.125</v>
      </c>
      <c r="Q1799" s="9">
        <v>4.07</v>
      </c>
      <c r="R1799" s="9">
        <v>11.125</v>
      </c>
      <c r="S1799" s="9">
        <v>4.0650000000000004</v>
      </c>
      <c r="T1799" s="9">
        <v>3.72</v>
      </c>
      <c r="U1799" s="9">
        <v>3.73</v>
      </c>
      <c r="V1799" s="9">
        <v>3.9</v>
      </c>
      <c r="W1799" s="9">
        <v>4.42</v>
      </c>
      <c r="X1799" s="9">
        <v>4.1749999999999998</v>
      </c>
      <c r="Y1799" s="9">
        <v>4.2050000000000001</v>
      </c>
      <c r="Z1799" s="9"/>
      <c r="AA1799" s="9"/>
      <c r="AB1799" s="9"/>
      <c r="AC1799" s="9"/>
      <c r="AD1799" s="9"/>
      <c r="AE1799" s="9"/>
      <c r="AF1799" s="9"/>
    </row>
    <row r="1800" spans="1:32" x14ac:dyDescent="0.25">
      <c r="A1800" s="8">
        <f t="shared" si="58"/>
        <v>37041</v>
      </c>
      <c r="B1800" s="24">
        <f t="shared" ref="B1800:B1863" si="59">B1799+1</f>
        <v>1796</v>
      </c>
      <c r="E1800" s="9">
        <v>3.67</v>
      </c>
      <c r="F1800" s="9">
        <v>3.4849999999999999</v>
      </c>
      <c r="G1800" s="9">
        <v>3.5249999999999999</v>
      </c>
      <c r="H1800" s="9">
        <v>3.74</v>
      </c>
      <c r="I1800" s="9">
        <v>3.6850000000000001</v>
      </c>
      <c r="J1800" s="9">
        <v>3.7850000000000001</v>
      </c>
      <c r="K1800" s="9">
        <v>3.5550000000000002</v>
      </c>
      <c r="L1800" s="9">
        <v>2.7949999999999999</v>
      </c>
      <c r="M1800" s="9">
        <v>2.59</v>
      </c>
      <c r="N1800" s="9">
        <v>3.5649999999999999</v>
      </c>
      <c r="O1800" s="9"/>
      <c r="P1800" s="9">
        <v>3.9249999999999998</v>
      </c>
      <c r="Q1800" s="9">
        <v>3.88</v>
      </c>
      <c r="R1800" s="9">
        <v>10.195</v>
      </c>
      <c r="S1800" s="9">
        <v>4.2</v>
      </c>
      <c r="T1800" s="9">
        <v>3.58</v>
      </c>
      <c r="U1800" s="9">
        <v>3.56</v>
      </c>
      <c r="V1800" s="9">
        <v>3.74</v>
      </c>
      <c r="W1800" s="9">
        <v>5.05</v>
      </c>
      <c r="X1800" s="9">
        <v>3.99</v>
      </c>
      <c r="Y1800" s="9">
        <v>4.03</v>
      </c>
      <c r="Z1800" s="9"/>
      <c r="AA1800" s="9"/>
      <c r="AB1800" s="9"/>
      <c r="AC1800" s="9"/>
      <c r="AD1800" s="9"/>
      <c r="AE1800" s="9"/>
      <c r="AF1800" s="9"/>
    </row>
    <row r="1801" spans="1:32" x14ac:dyDescent="0.25">
      <c r="A1801" s="8">
        <f t="shared" si="58"/>
        <v>37042</v>
      </c>
      <c r="B1801" s="24">
        <f t="shared" si="59"/>
        <v>1797</v>
      </c>
      <c r="E1801" s="9">
        <v>3.73</v>
      </c>
      <c r="F1801" s="9">
        <v>3.6</v>
      </c>
      <c r="G1801" s="9">
        <v>3.63</v>
      </c>
      <c r="H1801" s="9">
        <v>3.83</v>
      </c>
      <c r="I1801" s="9">
        <v>3.7250000000000001</v>
      </c>
      <c r="J1801" s="9">
        <v>3.76</v>
      </c>
      <c r="K1801" s="9">
        <v>3.605</v>
      </c>
      <c r="L1801" s="9">
        <v>3.0649999999999999</v>
      </c>
      <c r="M1801" s="9">
        <v>2.89</v>
      </c>
      <c r="N1801" s="9">
        <v>3.5249999999999999</v>
      </c>
      <c r="O1801" s="9"/>
      <c r="P1801" s="9">
        <v>3.9049999999999998</v>
      </c>
      <c r="Q1801" s="9">
        <v>3.8650000000000002</v>
      </c>
      <c r="R1801" s="9">
        <v>9.92</v>
      </c>
      <c r="S1801" s="9">
        <v>4.1100000000000003</v>
      </c>
      <c r="T1801" s="9">
        <v>3.61</v>
      </c>
      <c r="U1801" s="9">
        <v>3.62</v>
      </c>
      <c r="V1801" s="9">
        <v>3.7850000000000001</v>
      </c>
      <c r="W1801" s="9">
        <v>5.8250000000000002</v>
      </c>
      <c r="X1801" s="9">
        <v>4.0250000000000004</v>
      </c>
      <c r="Y1801" s="9">
        <v>4.0549999999999997</v>
      </c>
      <c r="Z1801" s="9"/>
      <c r="AA1801" s="9"/>
      <c r="AB1801" s="9"/>
      <c r="AC1801" s="9"/>
      <c r="AD1801" s="9"/>
      <c r="AE1801" s="9"/>
      <c r="AF1801" s="9"/>
    </row>
    <row r="1802" spans="1:32" x14ac:dyDescent="0.25">
      <c r="A1802" s="8">
        <f t="shared" si="58"/>
        <v>37043</v>
      </c>
      <c r="B1802" s="24">
        <f t="shared" si="59"/>
        <v>1798</v>
      </c>
      <c r="E1802" s="9">
        <v>3.7050000000000001</v>
      </c>
      <c r="F1802" s="9">
        <v>3.51</v>
      </c>
      <c r="G1802" s="9">
        <v>3.55</v>
      </c>
      <c r="H1802" s="9">
        <v>3.77</v>
      </c>
      <c r="I1802" s="9">
        <v>3.68</v>
      </c>
      <c r="J1802" s="9">
        <v>3.7050000000000001</v>
      </c>
      <c r="K1802" s="9">
        <v>3.5449999999999999</v>
      </c>
      <c r="L1802" s="9">
        <v>2.5150000000000001</v>
      </c>
      <c r="M1802" s="9">
        <v>2.68</v>
      </c>
      <c r="N1802" s="9">
        <v>3.1349999999999998</v>
      </c>
      <c r="O1802" s="9"/>
      <c r="P1802" s="9" t="e">
        <v>#N/A</v>
      </c>
      <c r="Q1802" s="9">
        <v>3.875</v>
      </c>
      <c r="R1802" s="9">
        <v>7.915</v>
      </c>
      <c r="S1802" s="9">
        <v>3.2050000000000001</v>
      </c>
      <c r="T1802" s="9">
        <v>3.5350000000000001</v>
      </c>
      <c r="U1802" s="9">
        <v>3.5449999999999999</v>
      </c>
      <c r="V1802" s="9">
        <v>3.75</v>
      </c>
      <c r="W1802" s="9">
        <v>3.35</v>
      </c>
      <c r="X1802" s="9">
        <v>4.0199999999999996</v>
      </c>
      <c r="Y1802" s="9">
        <v>4.0250000000000004</v>
      </c>
      <c r="Z1802" s="9"/>
      <c r="AA1802" s="9"/>
      <c r="AB1802" s="9"/>
      <c r="AC1802" s="9"/>
      <c r="AD1802" s="9"/>
      <c r="AE1802" s="9"/>
      <c r="AF1802" s="9"/>
    </row>
    <row r="1803" spans="1:32" x14ac:dyDescent="0.25">
      <c r="A1803" s="8">
        <f t="shared" si="58"/>
        <v>37044</v>
      </c>
      <c r="B1803" s="24">
        <f t="shared" si="59"/>
        <v>1799</v>
      </c>
      <c r="E1803" s="9">
        <v>3.7050000000000001</v>
      </c>
      <c r="F1803" s="9">
        <v>3.51</v>
      </c>
      <c r="G1803" s="9">
        <v>3.55</v>
      </c>
      <c r="H1803" s="9">
        <v>3.77</v>
      </c>
      <c r="I1803" s="9">
        <v>3.68</v>
      </c>
      <c r="J1803" s="9">
        <v>3.7050000000000001</v>
      </c>
      <c r="K1803" s="9">
        <v>3.5449999999999999</v>
      </c>
      <c r="L1803" s="9">
        <v>2.5150000000000001</v>
      </c>
      <c r="M1803" s="9">
        <v>2.68</v>
      </c>
      <c r="N1803" s="9">
        <v>3.1349999999999998</v>
      </c>
      <c r="O1803" s="9"/>
      <c r="P1803" s="9" t="e">
        <v>#N/A</v>
      </c>
      <c r="Q1803" s="9">
        <v>3.875</v>
      </c>
      <c r="R1803" s="9">
        <v>7.915</v>
      </c>
      <c r="S1803" s="9">
        <v>3.2050000000000001</v>
      </c>
      <c r="T1803" s="9">
        <v>3.5350000000000001</v>
      </c>
      <c r="U1803" s="9">
        <v>3.5449999999999999</v>
      </c>
      <c r="V1803" s="9">
        <v>3.75</v>
      </c>
      <c r="W1803" s="9">
        <v>3.35</v>
      </c>
      <c r="X1803" s="9">
        <v>4.0199999999999996</v>
      </c>
      <c r="Y1803" s="9">
        <v>4.0250000000000004</v>
      </c>
      <c r="Z1803" s="9"/>
      <c r="AA1803" s="9"/>
      <c r="AB1803" s="9"/>
      <c r="AC1803" s="9"/>
      <c r="AD1803" s="9"/>
      <c r="AE1803" s="9"/>
      <c r="AF1803" s="9"/>
    </row>
    <row r="1804" spans="1:32" x14ac:dyDescent="0.25">
      <c r="A1804" s="8">
        <f t="shared" si="58"/>
        <v>37045</v>
      </c>
      <c r="B1804" s="24">
        <f t="shared" si="59"/>
        <v>1800</v>
      </c>
      <c r="E1804" s="9">
        <v>3.7050000000000001</v>
      </c>
      <c r="F1804" s="9">
        <v>3.51</v>
      </c>
      <c r="G1804" s="9">
        <v>3.55</v>
      </c>
      <c r="H1804" s="9">
        <v>3.77</v>
      </c>
      <c r="I1804" s="9">
        <v>3.68</v>
      </c>
      <c r="J1804" s="9">
        <v>3.7050000000000001</v>
      </c>
      <c r="K1804" s="9">
        <v>3.5449999999999999</v>
      </c>
      <c r="L1804" s="9">
        <v>2.5150000000000001</v>
      </c>
      <c r="M1804" s="9">
        <v>2.68</v>
      </c>
      <c r="N1804" s="9">
        <v>3.1349999999999998</v>
      </c>
      <c r="O1804" s="9"/>
      <c r="P1804" s="9">
        <v>3.94</v>
      </c>
      <c r="Q1804" s="9">
        <v>3.875</v>
      </c>
      <c r="R1804" s="9">
        <v>7.915</v>
      </c>
      <c r="S1804" s="9">
        <v>3.2050000000000001</v>
      </c>
      <c r="T1804" s="9">
        <v>3.5350000000000001</v>
      </c>
      <c r="U1804" s="9">
        <v>3.5449999999999999</v>
      </c>
      <c r="V1804" s="9">
        <v>3.75</v>
      </c>
      <c r="W1804" s="9">
        <v>3.35</v>
      </c>
      <c r="X1804" s="9">
        <v>4.0199999999999996</v>
      </c>
      <c r="Y1804" s="9">
        <v>4.0250000000000004</v>
      </c>
      <c r="Z1804" s="9"/>
      <c r="AA1804" s="9"/>
      <c r="AB1804" s="9"/>
      <c r="AC1804" s="9"/>
      <c r="AD1804" s="9"/>
      <c r="AE1804" s="9"/>
      <c r="AF1804" s="9"/>
    </row>
    <row r="1805" spans="1:32" x14ac:dyDescent="0.25">
      <c r="A1805" s="8">
        <f t="shared" si="58"/>
        <v>37046</v>
      </c>
      <c r="B1805" s="24">
        <f t="shared" si="59"/>
        <v>1801</v>
      </c>
      <c r="E1805" s="9">
        <v>3.9449999999999998</v>
      </c>
      <c r="F1805" s="9">
        <v>4.0049999999999999</v>
      </c>
      <c r="G1805" s="9">
        <v>3.88</v>
      </c>
      <c r="H1805" s="9">
        <v>3.9950000000000001</v>
      </c>
      <c r="I1805" s="9">
        <v>3.9350000000000001</v>
      </c>
      <c r="J1805" s="9">
        <v>3.9550000000000001</v>
      </c>
      <c r="K1805" s="9">
        <v>3.7850000000000001</v>
      </c>
      <c r="L1805" s="9">
        <v>2.8050000000000002</v>
      </c>
      <c r="M1805" s="9">
        <v>2.85</v>
      </c>
      <c r="N1805" s="9">
        <v>3.3149999999999999</v>
      </c>
      <c r="O1805" s="9"/>
      <c r="P1805" s="9">
        <v>4.16</v>
      </c>
      <c r="Q1805" s="9">
        <v>4.0949999999999998</v>
      </c>
      <c r="R1805" s="9">
        <v>8.9499999999999993</v>
      </c>
      <c r="S1805" s="9">
        <v>3.75</v>
      </c>
      <c r="T1805" s="9">
        <v>3.75</v>
      </c>
      <c r="U1805" s="9">
        <v>3.77</v>
      </c>
      <c r="V1805" s="9">
        <v>4</v>
      </c>
      <c r="W1805" s="9">
        <v>4.0149999999999997</v>
      </c>
      <c r="X1805" s="9">
        <v>4.25</v>
      </c>
      <c r="Y1805" s="9">
        <v>4.2549999999999999</v>
      </c>
      <c r="Z1805" s="9"/>
      <c r="AA1805" s="9"/>
      <c r="AB1805" s="9"/>
      <c r="AC1805" s="9"/>
      <c r="AD1805" s="9"/>
      <c r="AE1805" s="9"/>
      <c r="AF1805" s="9"/>
    </row>
    <row r="1806" spans="1:32" x14ac:dyDescent="0.25">
      <c r="A1806" s="8">
        <f t="shared" si="58"/>
        <v>37047</v>
      </c>
      <c r="B1806" s="24">
        <f t="shared" si="59"/>
        <v>1802</v>
      </c>
      <c r="E1806" s="9">
        <v>3.9849999999999999</v>
      </c>
      <c r="F1806" s="9">
        <v>4.0250000000000004</v>
      </c>
      <c r="G1806" s="9">
        <v>3.99</v>
      </c>
      <c r="H1806" s="9">
        <v>4.0750000000000002</v>
      </c>
      <c r="I1806" s="9">
        <v>4.01</v>
      </c>
      <c r="J1806" s="9">
        <v>4.0149999999999997</v>
      </c>
      <c r="K1806" s="9">
        <v>3.89</v>
      </c>
      <c r="L1806" s="9">
        <v>3.0550000000000002</v>
      </c>
      <c r="M1806" s="9">
        <v>2.9</v>
      </c>
      <c r="N1806" s="9">
        <v>3.355</v>
      </c>
      <c r="O1806" s="9"/>
      <c r="P1806" s="9">
        <v>4.1900000000000004</v>
      </c>
      <c r="Q1806" s="9">
        <v>4.125</v>
      </c>
      <c r="R1806" s="9">
        <v>9.4250000000000007</v>
      </c>
      <c r="S1806" s="9">
        <v>3.61</v>
      </c>
      <c r="T1806" s="9">
        <v>3.8450000000000002</v>
      </c>
      <c r="U1806" s="9">
        <v>3.85</v>
      </c>
      <c r="V1806" s="9">
        <v>4.08</v>
      </c>
      <c r="W1806" s="9">
        <v>4.16</v>
      </c>
      <c r="X1806" s="9">
        <v>4.2949999999999999</v>
      </c>
      <c r="Y1806" s="9">
        <v>4.3049999999999997</v>
      </c>
      <c r="Z1806" s="9"/>
      <c r="AA1806" s="9"/>
      <c r="AB1806" s="9"/>
      <c r="AC1806" s="9"/>
      <c r="AD1806" s="9"/>
      <c r="AE1806" s="9"/>
      <c r="AF1806" s="9"/>
    </row>
    <row r="1807" spans="1:32" x14ac:dyDescent="0.25">
      <c r="A1807" s="8">
        <f t="shared" ref="A1807:A1838" si="60">A1806+1</f>
        <v>37048</v>
      </c>
      <c r="B1807" s="24">
        <f t="shared" si="59"/>
        <v>1803</v>
      </c>
      <c r="E1807" s="9">
        <v>3.75</v>
      </c>
      <c r="F1807" s="9">
        <v>3.6349999999999998</v>
      </c>
      <c r="G1807" s="9">
        <v>3.665</v>
      </c>
      <c r="H1807" s="9">
        <v>3.7949999999999999</v>
      </c>
      <c r="I1807" s="9">
        <v>3.7549999999999999</v>
      </c>
      <c r="J1807" s="9">
        <v>3.7850000000000001</v>
      </c>
      <c r="K1807" s="9">
        <v>3.645</v>
      </c>
      <c r="L1807" s="9">
        <v>2.84</v>
      </c>
      <c r="M1807" s="9">
        <v>2.65</v>
      </c>
      <c r="N1807" s="9">
        <v>2.9849999999999999</v>
      </c>
      <c r="O1807" s="9"/>
      <c r="P1807" s="9">
        <v>3.9550000000000001</v>
      </c>
      <c r="Q1807" s="9">
        <v>3.875</v>
      </c>
      <c r="R1807" s="9">
        <v>7.9850000000000003</v>
      </c>
      <c r="S1807" s="9">
        <v>3.26</v>
      </c>
      <c r="T1807" s="9">
        <v>3.61</v>
      </c>
      <c r="U1807" s="9">
        <v>3.6150000000000002</v>
      </c>
      <c r="V1807" s="9">
        <v>3.84</v>
      </c>
      <c r="W1807" s="9">
        <v>3.415</v>
      </c>
      <c r="X1807" s="9">
        <v>4.04</v>
      </c>
      <c r="Y1807" s="9">
        <v>4.05</v>
      </c>
      <c r="Z1807" s="9"/>
      <c r="AA1807" s="9"/>
      <c r="AB1807" s="9"/>
      <c r="AC1807" s="9"/>
      <c r="AD1807" s="9"/>
      <c r="AE1807" s="9"/>
      <c r="AF1807" s="9"/>
    </row>
    <row r="1808" spans="1:32" x14ac:dyDescent="0.25">
      <c r="A1808" s="8">
        <f t="shared" si="60"/>
        <v>37049</v>
      </c>
      <c r="B1808" s="24">
        <f t="shared" si="59"/>
        <v>1804</v>
      </c>
      <c r="E1808" s="9">
        <v>3.68</v>
      </c>
      <c r="F1808" s="9">
        <v>3.48</v>
      </c>
      <c r="G1808" s="9">
        <v>3.53</v>
      </c>
      <c r="H1808" s="9">
        <v>3.7050000000000001</v>
      </c>
      <c r="I1808" s="9">
        <v>3.6749999999999998</v>
      </c>
      <c r="J1808" s="9">
        <v>3.7149999999999999</v>
      </c>
      <c r="K1808" s="9">
        <v>3.5550000000000002</v>
      </c>
      <c r="L1808" s="9">
        <v>2.5150000000000001</v>
      </c>
      <c r="M1808" s="9">
        <v>2.36</v>
      </c>
      <c r="N1808" s="9">
        <v>2.8650000000000002</v>
      </c>
      <c r="O1808" s="9"/>
      <c r="P1808" s="9">
        <v>3.89</v>
      </c>
      <c r="Q1808" s="9">
        <v>3.8149999999999999</v>
      </c>
      <c r="R1808" s="9">
        <v>5.82</v>
      </c>
      <c r="S1808" s="9">
        <v>3.105</v>
      </c>
      <c r="T1808" s="9">
        <v>3.5</v>
      </c>
      <c r="U1808" s="9">
        <v>3.52</v>
      </c>
      <c r="V1808" s="9">
        <v>3.73</v>
      </c>
      <c r="W1808" s="9">
        <v>3.37</v>
      </c>
      <c r="X1808" s="9">
        <v>3.97</v>
      </c>
      <c r="Y1808" s="9">
        <v>3.98</v>
      </c>
      <c r="Z1808" s="9"/>
      <c r="AA1808" s="9"/>
      <c r="AB1808" s="9"/>
      <c r="AC1808" s="9"/>
      <c r="AD1808" s="9"/>
      <c r="AE1808" s="9"/>
      <c r="AF1808" s="9"/>
    </row>
    <row r="1809" spans="1:32" x14ac:dyDescent="0.25">
      <c r="A1809" s="8">
        <f t="shared" si="60"/>
        <v>37050</v>
      </c>
      <c r="B1809" s="24">
        <f t="shared" si="59"/>
        <v>1805</v>
      </c>
      <c r="E1809" s="9">
        <v>3.625</v>
      </c>
      <c r="F1809" s="9">
        <v>3.26</v>
      </c>
      <c r="G1809" s="9">
        <v>3.36</v>
      </c>
      <c r="H1809" s="9">
        <v>3.63</v>
      </c>
      <c r="I1809" s="9">
        <v>3.5950000000000002</v>
      </c>
      <c r="J1809" s="9">
        <v>3.6349999999999998</v>
      </c>
      <c r="K1809" s="9">
        <v>3.43</v>
      </c>
      <c r="L1809" s="9">
        <v>1.7549999999999999</v>
      </c>
      <c r="M1809" s="9">
        <v>1.61</v>
      </c>
      <c r="N1809" s="9">
        <v>2.81</v>
      </c>
      <c r="O1809" s="9"/>
      <c r="P1809" s="9">
        <v>3.8250000000000002</v>
      </c>
      <c r="Q1809" s="9">
        <v>3.77</v>
      </c>
      <c r="R1809" s="9">
        <v>3.5350000000000001</v>
      </c>
      <c r="S1809" s="9">
        <v>2.665</v>
      </c>
      <c r="T1809" s="9">
        <v>3.395</v>
      </c>
      <c r="U1809" s="9">
        <v>3.395</v>
      </c>
      <c r="V1809" s="9">
        <v>3.6349999999999998</v>
      </c>
      <c r="W1809" s="9">
        <v>3.0449999999999999</v>
      </c>
      <c r="X1809" s="9">
        <v>3.9049999999999998</v>
      </c>
      <c r="Y1809" s="9">
        <v>3.895</v>
      </c>
      <c r="Z1809" s="9"/>
      <c r="AA1809" s="9"/>
      <c r="AB1809" s="9"/>
      <c r="AC1809" s="9"/>
      <c r="AD1809" s="9"/>
      <c r="AE1809" s="9"/>
      <c r="AF1809" s="9"/>
    </row>
    <row r="1810" spans="1:32" x14ac:dyDescent="0.25">
      <c r="A1810" s="8">
        <f t="shared" si="60"/>
        <v>37051</v>
      </c>
      <c r="B1810" s="24">
        <f t="shared" si="59"/>
        <v>1806</v>
      </c>
      <c r="E1810" s="9">
        <v>3.625</v>
      </c>
      <c r="F1810" s="9">
        <v>3.26</v>
      </c>
      <c r="G1810" s="9">
        <v>3.36</v>
      </c>
      <c r="H1810" s="9">
        <v>3.63</v>
      </c>
      <c r="I1810" s="9">
        <v>3.5950000000000002</v>
      </c>
      <c r="J1810" s="9">
        <v>3.6349999999999998</v>
      </c>
      <c r="K1810" s="9">
        <v>3.43</v>
      </c>
      <c r="L1810" s="9">
        <v>1.7549999999999999</v>
      </c>
      <c r="M1810" s="9">
        <v>1.61</v>
      </c>
      <c r="N1810" s="9">
        <v>2.81</v>
      </c>
      <c r="O1810" s="9"/>
      <c r="P1810" s="9">
        <v>3.8250000000000002</v>
      </c>
      <c r="Q1810" s="9">
        <v>3.77</v>
      </c>
      <c r="R1810" s="9">
        <v>3.5350000000000001</v>
      </c>
      <c r="S1810" s="9">
        <v>2.665</v>
      </c>
      <c r="T1810" s="9">
        <v>3.395</v>
      </c>
      <c r="U1810" s="9">
        <v>3.395</v>
      </c>
      <c r="V1810" s="9">
        <v>3.6349999999999998</v>
      </c>
      <c r="W1810" s="9">
        <v>3.0449999999999999</v>
      </c>
      <c r="X1810" s="9">
        <v>3.9049999999999998</v>
      </c>
      <c r="Y1810" s="9">
        <v>3.895</v>
      </c>
      <c r="Z1810" s="9"/>
      <c r="AA1810" s="9"/>
      <c r="AB1810" s="9"/>
      <c r="AC1810" s="9"/>
      <c r="AD1810" s="9"/>
      <c r="AE1810" s="9"/>
      <c r="AF1810" s="9"/>
    </row>
    <row r="1811" spans="1:32" x14ac:dyDescent="0.25">
      <c r="A1811" s="8">
        <f t="shared" si="60"/>
        <v>37052</v>
      </c>
      <c r="B1811" s="24">
        <f t="shared" si="59"/>
        <v>1807</v>
      </c>
      <c r="E1811" s="9">
        <v>3.625</v>
      </c>
      <c r="F1811" s="9">
        <v>3.26</v>
      </c>
      <c r="G1811" s="9">
        <v>3.36</v>
      </c>
      <c r="H1811" s="9">
        <v>3.63</v>
      </c>
      <c r="I1811" s="9">
        <v>3.5950000000000002</v>
      </c>
      <c r="J1811" s="9">
        <v>3.6349999999999998</v>
      </c>
      <c r="K1811" s="9">
        <v>3.43</v>
      </c>
      <c r="L1811" s="9">
        <v>1.7549999999999999</v>
      </c>
      <c r="M1811" s="9">
        <v>1.61</v>
      </c>
      <c r="N1811" s="9">
        <v>2.81</v>
      </c>
      <c r="O1811" s="9"/>
      <c r="P1811" s="9">
        <v>3.8250000000000002</v>
      </c>
      <c r="Q1811" s="9">
        <v>3.77</v>
      </c>
      <c r="R1811" s="9">
        <v>3.5350000000000001</v>
      </c>
      <c r="S1811" s="9">
        <v>2.665</v>
      </c>
      <c r="T1811" s="9">
        <v>3.395</v>
      </c>
      <c r="U1811" s="9">
        <v>3.395</v>
      </c>
      <c r="V1811" s="9">
        <v>3.6349999999999998</v>
      </c>
      <c r="W1811" s="9">
        <v>3.0449999999999999</v>
      </c>
      <c r="X1811" s="9">
        <v>3.9049999999999998</v>
      </c>
      <c r="Y1811" s="9">
        <v>3.895</v>
      </c>
      <c r="Z1811" s="9"/>
      <c r="AA1811" s="9"/>
      <c r="AB1811" s="9"/>
      <c r="AC1811" s="9"/>
      <c r="AD1811" s="9"/>
      <c r="AE1811" s="9"/>
      <c r="AF1811" s="9"/>
    </row>
    <row r="1812" spans="1:32" x14ac:dyDescent="0.25">
      <c r="A1812" s="8">
        <f t="shared" si="60"/>
        <v>37053</v>
      </c>
      <c r="B1812" s="24">
        <f t="shared" si="59"/>
        <v>1808</v>
      </c>
      <c r="E1812" s="9">
        <v>3.86</v>
      </c>
      <c r="F1812" s="9">
        <v>3.6749999999999998</v>
      </c>
      <c r="G1812" s="9">
        <v>3.7050000000000001</v>
      </c>
      <c r="H1812" s="9">
        <v>3.89</v>
      </c>
      <c r="I1812" s="9">
        <v>3.85</v>
      </c>
      <c r="J1812" s="9">
        <v>3.8650000000000002</v>
      </c>
      <c r="K1812" s="9">
        <v>3.68</v>
      </c>
      <c r="L1812" s="9">
        <v>2.48</v>
      </c>
      <c r="M1812" s="9">
        <v>2.41</v>
      </c>
      <c r="N1812" s="9">
        <v>3.2</v>
      </c>
      <c r="O1812" s="9"/>
      <c r="P1812" s="9">
        <v>4.12</v>
      </c>
      <c r="Q1812" s="9">
        <v>4.03</v>
      </c>
      <c r="R1812" s="9">
        <v>6.7350000000000003</v>
      </c>
      <c r="S1812" s="9">
        <v>3.77</v>
      </c>
      <c r="T1812" s="9">
        <v>3.645</v>
      </c>
      <c r="U1812" s="9">
        <v>3.65</v>
      </c>
      <c r="V1812" s="9">
        <v>3.9</v>
      </c>
      <c r="W1812" s="9">
        <v>5.14</v>
      </c>
      <c r="X1812" s="9">
        <v>4.2</v>
      </c>
      <c r="Y1812" s="9">
        <v>4.25</v>
      </c>
      <c r="Z1812" s="9"/>
      <c r="AA1812" s="9"/>
      <c r="AB1812" s="9"/>
      <c r="AC1812" s="9"/>
      <c r="AD1812" s="9"/>
      <c r="AE1812" s="9"/>
      <c r="AF1812" s="9"/>
    </row>
    <row r="1813" spans="1:32" x14ac:dyDescent="0.25">
      <c r="A1813" s="8">
        <f t="shared" si="60"/>
        <v>37054</v>
      </c>
      <c r="B1813" s="24">
        <f t="shared" si="59"/>
        <v>1809</v>
      </c>
      <c r="E1813" s="9">
        <v>3.9950000000000001</v>
      </c>
      <c r="F1813" s="9">
        <v>3.86</v>
      </c>
      <c r="G1813" s="9">
        <v>3.915</v>
      </c>
      <c r="H1813" s="9">
        <v>4.0750000000000002</v>
      </c>
      <c r="I1813" s="9">
        <v>4.03</v>
      </c>
      <c r="J1813" s="9">
        <v>4.0149999999999997</v>
      </c>
      <c r="K1813" s="9">
        <v>3.83</v>
      </c>
      <c r="L1813" s="9">
        <v>2.8650000000000002</v>
      </c>
      <c r="M1813" s="9">
        <v>2.6549999999999998</v>
      </c>
      <c r="N1813" s="9">
        <v>3.415</v>
      </c>
      <c r="O1813" s="9"/>
      <c r="P1813" s="9">
        <v>4.28</v>
      </c>
      <c r="Q1813" s="9">
        <v>4.21</v>
      </c>
      <c r="R1813" s="9">
        <v>7.5949999999999998</v>
      </c>
      <c r="S1813" s="9">
        <v>3.59</v>
      </c>
      <c r="T1813" s="9">
        <v>3.8</v>
      </c>
      <c r="U1813" s="9">
        <v>3.82</v>
      </c>
      <c r="V1813" s="9">
        <v>4.0350000000000001</v>
      </c>
      <c r="W1813" s="9">
        <v>5.19</v>
      </c>
      <c r="X1813" s="9">
        <v>4.45</v>
      </c>
      <c r="Y1813" s="9">
        <v>4.46</v>
      </c>
      <c r="Z1813" s="9"/>
      <c r="AA1813" s="9"/>
      <c r="AB1813" s="9"/>
      <c r="AC1813" s="9"/>
      <c r="AD1813" s="9"/>
      <c r="AE1813" s="9"/>
      <c r="AF1813" s="9"/>
    </row>
    <row r="1814" spans="1:32" x14ac:dyDescent="0.25">
      <c r="A1814" s="8">
        <f t="shared" si="60"/>
        <v>37055</v>
      </c>
      <c r="B1814" s="24">
        <f t="shared" si="59"/>
        <v>1810</v>
      </c>
      <c r="E1814" s="9">
        <v>4.1349999999999998</v>
      </c>
      <c r="F1814" s="9">
        <v>4.0650000000000004</v>
      </c>
      <c r="G1814" s="9">
        <v>4.1550000000000002</v>
      </c>
      <c r="H1814" s="9">
        <v>4.24</v>
      </c>
      <c r="I1814" s="9">
        <v>4.18</v>
      </c>
      <c r="J1814" s="9">
        <v>4.17</v>
      </c>
      <c r="K1814" s="9">
        <v>3.98</v>
      </c>
      <c r="L1814" s="9">
        <v>2.9950000000000001</v>
      </c>
      <c r="M1814" s="9">
        <v>2.9</v>
      </c>
      <c r="N1814" s="9">
        <v>3.82</v>
      </c>
      <c r="O1814" s="9"/>
      <c r="P1814" s="9">
        <v>4.415</v>
      </c>
      <c r="Q1814" s="9">
        <v>4.3150000000000004</v>
      </c>
      <c r="R1814" s="9">
        <v>8.4700000000000006</v>
      </c>
      <c r="S1814" s="9">
        <v>3.835</v>
      </c>
      <c r="T1814" s="9">
        <v>3.96</v>
      </c>
      <c r="U1814" s="9">
        <v>3.98</v>
      </c>
      <c r="V1814" s="9">
        <v>4.17</v>
      </c>
      <c r="W1814" s="9">
        <v>4.2149999999999999</v>
      </c>
      <c r="X1814" s="9">
        <v>4.53</v>
      </c>
      <c r="Y1814" s="9">
        <v>4.62</v>
      </c>
      <c r="Z1814" s="9"/>
      <c r="AA1814" s="9"/>
      <c r="AB1814" s="9"/>
      <c r="AC1814" s="9"/>
      <c r="AD1814" s="9"/>
      <c r="AE1814" s="9"/>
      <c r="AF1814" s="9"/>
    </row>
    <row r="1815" spans="1:32" x14ac:dyDescent="0.25">
      <c r="A1815" s="8">
        <f t="shared" si="60"/>
        <v>37056</v>
      </c>
      <c r="B1815" s="24">
        <f t="shared" si="59"/>
        <v>1811</v>
      </c>
      <c r="E1815" s="9">
        <v>3.94</v>
      </c>
      <c r="F1815" s="9">
        <v>3.77</v>
      </c>
      <c r="G1815" s="9">
        <v>3.8250000000000002</v>
      </c>
      <c r="H1815" s="9">
        <v>3.97</v>
      </c>
      <c r="I1815" s="9">
        <v>3.9550000000000001</v>
      </c>
      <c r="J1815" s="9">
        <v>3.9550000000000001</v>
      </c>
      <c r="K1815" s="9">
        <v>3.73</v>
      </c>
      <c r="L1815" s="9">
        <v>3.12</v>
      </c>
      <c r="M1815" s="9">
        <v>2.9550000000000001</v>
      </c>
      <c r="N1815" s="9">
        <v>3.4849999999999999</v>
      </c>
      <c r="O1815" s="9"/>
      <c r="P1815" s="9">
        <v>4.1849999999999996</v>
      </c>
      <c r="Q1815" s="9">
        <v>4.1150000000000002</v>
      </c>
      <c r="R1815" s="9">
        <v>6.9</v>
      </c>
      <c r="S1815" s="9">
        <v>3.645</v>
      </c>
      <c r="T1815" s="9">
        <v>3.73</v>
      </c>
      <c r="U1815" s="9">
        <v>3.73</v>
      </c>
      <c r="V1815" s="9">
        <v>3.91</v>
      </c>
      <c r="W1815" s="9">
        <v>3.895</v>
      </c>
      <c r="X1815" s="9">
        <v>4.33</v>
      </c>
      <c r="Y1815" s="9">
        <v>4.375</v>
      </c>
      <c r="Z1815" s="9"/>
      <c r="AA1815" s="9"/>
      <c r="AB1815" s="9"/>
      <c r="AC1815" s="9"/>
      <c r="AD1815" s="9"/>
      <c r="AE1815" s="9"/>
      <c r="AF1815" s="9"/>
    </row>
    <row r="1816" spans="1:32" x14ac:dyDescent="0.25">
      <c r="A1816" s="8">
        <f t="shared" si="60"/>
        <v>37057</v>
      </c>
      <c r="B1816" s="24">
        <f t="shared" si="59"/>
        <v>1812</v>
      </c>
      <c r="E1816" s="9">
        <v>3.875</v>
      </c>
      <c r="F1816" s="9">
        <v>3.54</v>
      </c>
      <c r="G1816" s="9">
        <v>3.6850000000000001</v>
      </c>
      <c r="H1816" s="9">
        <v>3.8849999999999998</v>
      </c>
      <c r="I1816" s="9">
        <v>3.89</v>
      </c>
      <c r="J1816" s="9">
        <v>3.875</v>
      </c>
      <c r="K1816" s="9">
        <v>3.67</v>
      </c>
      <c r="L1816" s="9">
        <v>2.44</v>
      </c>
      <c r="M1816" s="9">
        <v>2.34</v>
      </c>
      <c r="N1816" s="9">
        <v>3.3050000000000002</v>
      </c>
      <c r="O1816" s="9"/>
      <c r="P1816" s="9">
        <v>4.1150000000000002</v>
      </c>
      <c r="Q1816" s="9">
        <v>4.0350000000000001</v>
      </c>
      <c r="R1816" s="9">
        <v>3.7349999999999999</v>
      </c>
      <c r="S1816" s="9">
        <v>3.375</v>
      </c>
      <c r="T1816" s="9">
        <v>3.64</v>
      </c>
      <c r="U1816" s="9">
        <v>3.65</v>
      </c>
      <c r="V1816" s="9">
        <v>3.8050000000000002</v>
      </c>
      <c r="W1816" s="9">
        <v>3.3650000000000002</v>
      </c>
      <c r="X1816" s="9">
        <v>4.2149999999999999</v>
      </c>
      <c r="Y1816" s="9">
        <v>4.2350000000000003</v>
      </c>
      <c r="Z1816" s="9"/>
      <c r="AA1816" s="9"/>
      <c r="AB1816" s="9"/>
      <c r="AC1816" s="9"/>
      <c r="AD1816" s="9"/>
      <c r="AE1816" s="9"/>
      <c r="AF1816" s="9"/>
    </row>
    <row r="1817" spans="1:32" x14ac:dyDescent="0.25">
      <c r="A1817" s="8">
        <f t="shared" si="60"/>
        <v>37058</v>
      </c>
      <c r="B1817" s="24">
        <f t="shared" si="59"/>
        <v>1813</v>
      </c>
      <c r="E1817" s="9">
        <v>3.875</v>
      </c>
      <c r="F1817" s="9">
        <v>3.54</v>
      </c>
      <c r="G1817" s="9">
        <v>3.6850000000000001</v>
      </c>
      <c r="H1817" s="9">
        <v>3.8849999999999998</v>
      </c>
      <c r="I1817" s="9">
        <v>3.89</v>
      </c>
      <c r="J1817" s="9">
        <v>3.875</v>
      </c>
      <c r="K1817" s="9">
        <v>3.67</v>
      </c>
      <c r="L1817" s="9">
        <v>2.44</v>
      </c>
      <c r="M1817" s="9">
        <v>2.34</v>
      </c>
      <c r="N1817" s="9">
        <v>3.3050000000000002</v>
      </c>
      <c r="O1817" s="9"/>
      <c r="P1817" s="9">
        <v>4.1150000000000002</v>
      </c>
      <c r="Q1817" s="9">
        <v>4.0350000000000001</v>
      </c>
      <c r="R1817" s="9">
        <v>3.7349999999999999</v>
      </c>
      <c r="S1817" s="9">
        <v>3.375</v>
      </c>
      <c r="T1817" s="9">
        <v>3.64</v>
      </c>
      <c r="U1817" s="9">
        <v>3.65</v>
      </c>
      <c r="V1817" s="9">
        <v>3.8050000000000002</v>
      </c>
      <c r="W1817" s="9">
        <v>3.3650000000000002</v>
      </c>
      <c r="X1817" s="9">
        <v>4.2149999999999999</v>
      </c>
      <c r="Y1817" s="9">
        <v>4.2350000000000003</v>
      </c>
      <c r="Z1817" s="9"/>
      <c r="AA1817" s="9"/>
      <c r="AB1817" s="9"/>
      <c r="AC1817" s="9"/>
      <c r="AD1817" s="9"/>
      <c r="AE1817" s="9"/>
      <c r="AF1817" s="9"/>
    </row>
    <row r="1818" spans="1:32" x14ac:dyDescent="0.25">
      <c r="A1818" s="8">
        <f t="shared" si="60"/>
        <v>37059</v>
      </c>
      <c r="B1818" s="24">
        <f t="shared" si="59"/>
        <v>1814</v>
      </c>
      <c r="E1818" s="9">
        <v>3.875</v>
      </c>
      <c r="F1818" s="9">
        <v>3.54</v>
      </c>
      <c r="G1818" s="9">
        <v>3.6850000000000001</v>
      </c>
      <c r="H1818" s="9">
        <v>3.8849999999999998</v>
      </c>
      <c r="I1818" s="9">
        <v>3.89</v>
      </c>
      <c r="J1818" s="9">
        <v>3.875</v>
      </c>
      <c r="K1818" s="9">
        <v>3.67</v>
      </c>
      <c r="L1818" s="9">
        <v>2.44</v>
      </c>
      <c r="M1818" s="9">
        <v>2.34</v>
      </c>
      <c r="N1818" s="9">
        <v>3.3050000000000002</v>
      </c>
      <c r="O1818" s="9"/>
      <c r="P1818" s="9">
        <v>4.1150000000000002</v>
      </c>
      <c r="Q1818" s="9">
        <v>4.0350000000000001</v>
      </c>
      <c r="R1818" s="9">
        <v>3.7349999999999999</v>
      </c>
      <c r="S1818" s="9">
        <v>3.375</v>
      </c>
      <c r="T1818" s="9">
        <v>3.64</v>
      </c>
      <c r="U1818" s="9">
        <v>3.65</v>
      </c>
      <c r="V1818" s="9">
        <v>3.8050000000000002</v>
      </c>
      <c r="W1818" s="9">
        <v>3.3650000000000002</v>
      </c>
      <c r="X1818" s="9">
        <v>4.2149999999999999</v>
      </c>
      <c r="Y1818" s="9">
        <v>4.2350000000000003</v>
      </c>
      <c r="Z1818" s="9"/>
      <c r="AA1818" s="9"/>
      <c r="AB1818" s="9"/>
      <c r="AC1818" s="9"/>
      <c r="AD1818" s="9"/>
      <c r="AE1818" s="9"/>
      <c r="AF1818" s="9"/>
    </row>
    <row r="1819" spans="1:32" x14ac:dyDescent="0.25">
      <c r="A1819" s="8">
        <f t="shared" si="60"/>
        <v>37060</v>
      </c>
      <c r="B1819" s="24">
        <f t="shared" si="59"/>
        <v>1815</v>
      </c>
      <c r="E1819" s="9">
        <v>3.895</v>
      </c>
      <c r="F1819" s="9">
        <v>3.84</v>
      </c>
      <c r="G1819" s="9">
        <v>3.8450000000000002</v>
      </c>
      <c r="H1819" s="9">
        <v>3.94</v>
      </c>
      <c r="I1819" s="9">
        <v>3.9249999999999998</v>
      </c>
      <c r="J1819" s="9">
        <v>3.96</v>
      </c>
      <c r="K1819" s="9">
        <v>3.7</v>
      </c>
      <c r="L1819" s="9">
        <v>3.2549999999999999</v>
      </c>
      <c r="M1819" s="9">
        <v>3.13</v>
      </c>
      <c r="N1819" s="9">
        <v>3.52</v>
      </c>
      <c r="O1819" s="9"/>
      <c r="P1819" s="9">
        <v>4.125</v>
      </c>
      <c r="Q1819" s="9">
        <v>4.0599999999999996</v>
      </c>
      <c r="R1819" s="9">
        <v>8.25</v>
      </c>
      <c r="S1819" s="9">
        <v>4.21</v>
      </c>
      <c r="T1819" s="9">
        <v>3.6949999999999998</v>
      </c>
      <c r="U1819" s="9">
        <v>3.7</v>
      </c>
      <c r="V1819" s="9">
        <v>3.88</v>
      </c>
      <c r="W1819" s="9">
        <v>5.15</v>
      </c>
      <c r="X1819" s="9">
        <v>4.3099999999999996</v>
      </c>
      <c r="Y1819" s="9">
        <v>4.4050000000000002</v>
      </c>
      <c r="Z1819" s="9"/>
      <c r="AA1819" s="9"/>
      <c r="AB1819" s="9"/>
      <c r="AC1819" s="9"/>
      <c r="AD1819" s="9"/>
      <c r="AE1819" s="9"/>
      <c r="AF1819" s="9"/>
    </row>
    <row r="1820" spans="1:32" x14ac:dyDescent="0.25">
      <c r="A1820" s="8">
        <f t="shared" si="60"/>
        <v>37061</v>
      </c>
      <c r="B1820" s="24">
        <f t="shared" si="59"/>
        <v>1816</v>
      </c>
      <c r="E1820" s="9">
        <v>3.9350000000000001</v>
      </c>
      <c r="F1820" s="9">
        <v>3.9449999999999998</v>
      </c>
      <c r="G1820" s="9">
        <v>3.9449999999999998</v>
      </c>
      <c r="H1820" s="9">
        <v>4.0049999999999999</v>
      </c>
      <c r="I1820" s="9">
        <v>3.9649999999999999</v>
      </c>
      <c r="J1820" s="9">
        <v>4.0449999999999999</v>
      </c>
      <c r="K1820" s="9">
        <v>3.79</v>
      </c>
      <c r="L1820" s="9">
        <v>3.12</v>
      </c>
      <c r="M1820" s="9">
        <v>3.0049999999999999</v>
      </c>
      <c r="N1820" s="9">
        <v>3.4950000000000001</v>
      </c>
      <c r="O1820" s="9"/>
      <c r="P1820" s="9">
        <v>4.18</v>
      </c>
      <c r="Q1820" s="9">
        <v>4.1050000000000004</v>
      </c>
      <c r="R1820" s="9">
        <v>7.335</v>
      </c>
      <c r="S1820" s="9">
        <v>4.0449999999999999</v>
      </c>
      <c r="T1820" s="9">
        <v>3.7650000000000001</v>
      </c>
      <c r="U1820" s="9">
        <v>3.7650000000000001</v>
      </c>
      <c r="V1820" s="9">
        <v>3.9449999999999998</v>
      </c>
      <c r="W1820" s="9">
        <v>5.31</v>
      </c>
      <c r="X1820" s="9">
        <v>4.3949999999999996</v>
      </c>
      <c r="Y1820" s="9">
        <v>4.5149999999999997</v>
      </c>
      <c r="Z1820" s="9"/>
      <c r="AA1820" s="9"/>
      <c r="AB1820" s="9"/>
      <c r="AC1820" s="9"/>
      <c r="AD1820" s="9"/>
      <c r="AE1820" s="9"/>
      <c r="AF1820" s="9"/>
    </row>
    <row r="1821" spans="1:32" x14ac:dyDescent="0.25">
      <c r="A1821" s="8">
        <f t="shared" si="60"/>
        <v>37062</v>
      </c>
      <c r="B1821" s="24">
        <f t="shared" si="59"/>
        <v>1817</v>
      </c>
      <c r="E1821" s="9">
        <v>3.82</v>
      </c>
      <c r="F1821" s="9">
        <v>3.81</v>
      </c>
      <c r="G1821" s="9">
        <v>3.8149999999999999</v>
      </c>
      <c r="H1821" s="9">
        <v>3.88</v>
      </c>
      <c r="I1821" s="9">
        <v>3.835</v>
      </c>
      <c r="J1821" s="9">
        <v>3.9</v>
      </c>
      <c r="K1821" s="9">
        <v>3.665</v>
      </c>
      <c r="L1821" s="9">
        <v>2.61</v>
      </c>
      <c r="M1821" s="9">
        <v>2.59</v>
      </c>
      <c r="N1821" s="9">
        <v>3.34</v>
      </c>
      <c r="O1821" s="9"/>
      <c r="P1821" s="9">
        <v>4.0199999999999996</v>
      </c>
      <c r="Q1821" s="9">
        <v>3.9750000000000001</v>
      </c>
      <c r="R1821" s="9">
        <v>6.89</v>
      </c>
      <c r="S1821" s="9">
        <v>3.5750000000000002</v>
      </c>
      <c r="T1821" s="9">
        <v>3.6349999999999998</v>
      </c>
      <c r="U1821" s="9">
        <v>3.645</v>
      </c>
      <c r="V1821" s="9">
        <v>3.81</v>
      </c>
      <c r="W1821" s="9">
        <v>4.6550000000000002</v>
      </c>
      <c r="X1821" s="9">
        <v>4.2</v>
      </c>
      <c r="Y1821" s="9">
        <v>4.25</v>
      </c>
      <c r="Z1821" s="9"/>
      <c r="AA1821" s="9"/>
      <c r="AB1821" s="9"/>
      <c r="AC1821" s="9"/>
      <c r="AD1821" s="9"/>
      <c r="AE1821" s="9"/>
      <c r="AF1821" s="9"/>
    </row>
    <row r="1822" spans="1:32" x14ac:dyDescent="0.25">
      <c r="A1822" s="8">
        <f t="shared" si="60"/>
        <v>37063</v>
      </c>
      <c r="B1822" s="24">
        <f t="shared" si="59"/>
        <v>1818</v>
      </c>
      <c r="E1822" s="9">
        <v>3.6850000000000001</v>
      </c>
      <c r="F1822" s="9">
        <v>3.6150000000000002</v>
      </c>
      <c r="G1822" s="9">
        <v>3.6150000000000002</v>
      </c>
      <c r="H1822" s="9">
        <v>3.7349999999999999</v>
      </c>
      <c r="I1822" s="9">
        <v>3.7</v>
      </c>
      <c r="J1822" s="9">
        <v>3.78</v>
      </c>
      <c r="K1822" s="9">
        <v>3.5049999999999999</v>
      </c>
      <c r="L1822" s="9">
        <v>2.3250000000000002</v>
      </c>
      <c r="M1822" s="9">
        <v>2.2949999999999999</v>
      </c>
      <c r="N1822" s="9">
        <v>3.2349999999999999</v>
      </c>
      <c r="O1822" s="9"/>
      <c r="P1822" s="9">
        <v>3.915</v>
      </c>
      <c r="Q1822" s="9">
        <v>3.8650000000000002</v>
      </c>
      <c r="R1822" s="9">
        <v>6.54</v>
      </c>
      <c r="S1822" s="9">
        <v>3.46</v>
      </c>
      <c r="T1822" s="9">
        <v>3.4750000000000001</v>
      </c>
      <c r="U1822" s="9">
        <v>3.4750000000000001</v>
      </c>
      <c r="V1822" s="9">
        <v>3.6850000000000001</v>
      </c>
      <c r="W1822" s="9">
        <v>4.75</v>
      </c>
      <c r="X1822" s="9">
        <v>4.03</v>
      </c>
      <c r="Y1822" s="9">
        <v>4.0949999999999998</v>
      </c>
      <c r="Z1822" s="9"/>
      <c r="AA1822" s="9"/>
      <c r="AB1822" s="9"/>
      <c r="AC1822" s="9"/>
      <c r="AD1822" s="9"/>
      <c r="AE1822" s="9"/>
      <c r="AF1822" s="9"/>
    </row>
    <row r="1823" spans="1:32" x14ac:dyDescent="0.25">
      <c r="A1823" s="8">
        <f t="shared" si="60"/>
        <v>37064</v>
      </c>
      <c r="B1823" s="24">
        <f t="shared" si="59"/>
        <v>1819</v>
      </c>
      <c r="E1823" s="9">
        <v>3.6850000000000001</v>
      </c>
      <c r="F1823" s="9">
        <v>3.5350000000000001</v>
      </c>
      <c r="G1823" s="9">
        <v>3.52</v>
      </c>
      <c r="H1823" s="9">
        <v>3.72</v>
      </c>
      <c r="I1823" s="9">
        <v>3.6949999999999998</v>
      </c>
      <c r="J1823" s="9">
        <v>3.77</v>
      </c>
      <c r="K1823" s="9">
        <v>3.4649999999999999</v>
      </c>
      <c r="L1823" s="9">
        <v>2.39</v>
      </c>
      <c r="M1823" s="9">
        <v>2.2000000000000002</v>
      </c>
      <c r="N1823" s="9">
        <v>3.17</v>
      </c>
      <c r="O1823" s="9"/>
      <c r="P1823" s="9">
        <v>3.9049999999999998</v>
      </c>
      <c r="Q1823" s="9">
        <v>3.8650000000000002</v>
      </c>
      <c r="R1823" s="9">
        <v>3.88</v>
      </c>
      <c r="S1823" s="9">
        <v>3.355</v>
      </c>
      <c r="T1823" s="9">
        <v>3.44</v>
      </c>
      <c r="U1823" s="9">
        <v>3.4449999999999998</v>
      </c>
      <c r="V1823" s="9">
        <v>3.68</v>
      </c>
      <c r="W1823" s="9">
        <v>4.0549999999999997</v>
      </c>
      <c r="X1823" s="9">
        <v>4</v>
      </c>
      <c r="Y1823" s="9">
        <v>4.0650000000000004</v>
      </c>
      <c r="Z1823" s="9"/>
      <c r="AA1823" s="9"/>
      <c r="AB1823" s="9"/>
      <c r="AC1823" s="9"/>
      <c r="AD1823" s="9"/>
      <c r="AE1823" s="9"/>
      <c r="AF1823" s="9"/>
    </row>
    <row r="1824" spans="1:32" x14ac:dyDescent="0.25">
      <c r="A1824" s="8">
        <f t="shared" si="60"/>
        <v>37065</v>
      </c>
      <c r="B1824" s="24">
        <f t="shared" si="59"/>
        <v>1820</v>
      </c>
      <c r="E1824" s="9">
        <v>3.6850000000000001</v>
      </c>
      <c r="F1824" s="9">
        <v>3.5350000000000001</v>
      </c>
      <c r="G1824" s="9">
        <v>3.52</v>
      </c>
      <c r="H1824" s="9">
        <v>3.72</v>
      </c>
      <c r="I1824" s="9">
        <v>3.6949999999999998</v>
      </c>
      <c r="J1824" s="9">
        <v>3.77</v>
      </c>
      <c r="K1824" s="9">
        <v>3.4649999999999999</v>
      </c>
      <c r="L1824" s="9">
        <v>2.39</v>
      </c>
      <c r="M1824" s="9">
        <v>2.2000000000000002</v>
      </c>
      <c r="N1824" s="9">
        <v>3.17</v>
      </c>
      <c r="O1824" s="9"/>
      <c r="P1824" s="9">
        <v>3.9049999999999998</v>
      </c>
      <c r="Q1824" s="9">
        <v>3.8650000000000002</v>
      </c>
      <c r="R1824" s="9">
        <v>3.88</v>
      </c>
      <c r="S1824" s="9">
        <v>3.355</v>
      </c>
      <c r="T1824" s="9">
        <v>3.44</v>
      </c>
      <c r="U1824" s="9">
        <v>3.4449999999999998</v>
      </c>
      <c r="V1824" s="9">
        <v>3.68</v>
      </c>
      <c r="W1824" s="9">
        <v>4.0549999999999997</v>
      </c>
      <c r="X1824" s="9">
        <v>4</v>
      </c>
      <c r="Y1824" s="9">
        <v>4.0650000000000004</v>
      </c>
      <c r="Z1824" s="9"/>
      <c r="AA1824" s="9"/>
      <c r="AB1824" s="9"/>
      <c r="AC1824" s="9"/>
      <c r="AD1824" s="9"/>
      <c r="AE1824" s="9"/>
      <c r="AF1824" s="9"/>
    </row>
    <row r="1825" spans="1:32" x14ac:dyDescent="0.25">
      <c r="A1825" s="8">
        <f t="shared" si="60"/>
        <v>37066</v>
      </c>
      <c r="B1825" s="24">
        <f t="shared" si="59"/>
        <v>1821</v>
      </c>
      <c r="E1825" s="9">
        <v>3.6850000000000001</v>
      </c>
      <c r="F1825" s="9">
        <v>3.5350000000000001</v>
      </c>
      <c r="G1825" s="9">
        <v>3.52</v>
      </c>
      <c r="H1825" s="9">
        <v>3.72</v>
      </c>
      <c r="I1825" s="9">
        <v>3.6949999999999998</v>
      </c>
      <c r="J1825" s="9">
        <v>3.77</v>
      </c>
      <c r="K1825" s="9">
        <v>3.4649999999999999</v>
      </c>
      <c r="L1825" s="9">
        <v>2.39</v>
      </c>
      <c r="M1825" s="9">
        <v>2.2000000000000002</v>
      </c>
      <c r="N1825" s="9">
        <v>3.17</v>
      </c>
      <c r="O1825" s="9"/>
      <c r="P1825" s="9">
        <v>3.9049999999999998</v>
      </c>
      <c r="Q1825" s="9">
        <v>3.8650000000000002</v>
      </c>
      <c r="R1825" s="9">
        <v>3.88</v>
      </c>
      <c r="S1825" s="9">
        <v>3.355</v>
      </c>
      <c r="T1825" s="9">
        <v>3.44</v>
      </c>
      <c r="U1825" s="9">
        <v>3.4449999999999998</v>
      </c>
      <c r="V1825" s="9">
        <v>3.68</v>
      </c>
      <c r="W1825" s="9">
        <v>4.0549999999999997</v>
      </c>
      <c r="X1825" s="9">
        <v>4</v>
      </c>
      <c r="Y1825" s="9">
        <v>4.0650000000000004</v>
      </c>
      <c r="Z1825" s="9"/>
      <c r="AA1825" s="9"/>
      <c r="AB1825" s="9"/>
      <c r="AC1825" s="9"/>
      <c r="AD1825" s="9"/>
      <c r="AE1825" s="9"/>
      <c r="AF1825" s="9"/>
    </row>
    <row r="1826" spans="1:32" x14ac:dyDescent="0.25">
      <c r="A1826" s="8">
        <f t="shared" si="60"/>
        <v>37067</v>
      </c>
      <c r="B1826" s="24">
        <f t="shared" si="59"/>
        <v>1822</v>
      </c>
      <c r="E1826" s="9">
        <v>3.5550000000000002</v>
      </c>
      <c r="F1826" s="9">
        <v>3.5550000000000002</v>
      </c>
      <c r="G1826" s="9">
        <v>3.5350000000000001</v>
      </c>
      <c r="H1826" s="9">
        <v>3.625</v>
      </c>
      <c r="I1826" s="9">
        <v>3.5550000000000002</v>
      </c>
      <c r="J1826" s="9">
        <v>3.6850000000000001</v>
      </c>
      <c r="K1826" s="9">
        <v>3.395</v>
      </c>
      <c r="L1826" s="9">
        <v>2.58</v>
      </c>
      <c r="M1826" s="9">
        <v>2.7</v>
      </c>
      <c r="N1826" s="9">
        <v>2.9249999999999998</v>
      </c>
      <c r="O1826" s="9"/>
      <c r="P1826" s="9">
        <v>3.84</v>
      </c>
      <c r="Q1826" s="9">
        <v>3.85</v>
      </c>
      <c r="R1826" s="9">
        <v>6.0549999999999997</v>
      </c>
      <c r="S1826" s="9">
        <v>3.5</v>
      </c>
      <c r="T1826" s="9">
        <v>3.3849999999999998</v>
      </c>
      <c r="U1826" s="9">
        <v>3.395</v>
      </c>
      <c r="V1826" s="9">
        <v>3.5449999999999999</v>
      </c>
      <c r="W1826" s="9">
        <v>4.45</v>
      </c>
      <c r="X1826" s="9">
        <v>3.98</v>
      </c>
      <c r="Y1826" s="9">
        <v>4.1150000000000002</v>
      </c>
      <c r="Z1826" s="9"/>
      <c r="AA1826" s="9"/>
      <c r="AB1826" s="9"/>
      <c r="AC1826" s="9"/>
      <c r="AD1826" s="9"/>
      <c r="AE1826" s="9"/>
      <c r="AF1826" s="9"/>
    </row>
    <row r="1827" spans="1:32" x14ac:dyDescent="0.25">
      <c r="A1827" s="8">
        <f t="shared" si="60"/>
        <v>37068</v>
      </c>
      <c r="B1827" s="24">
        <f t="shared" si="59"/>
        <v>1823</v>
      </c>
      <c r="E1827" s="9">
        <v>3.4449999999999998</v>
      </c>
      <c r="F1827" s="9">
        <v>3.38</v>
      </c>
      <c r="G1827" s="9">
        <v>3.4</v>
      </c>
      <c r="H1827" s="9">
        <v>3.51</v>
      </c>
      <c r="I1827" s="9">
        <v>3.45</v>
      </c>
      <c r="J1827" s="9">
        <v>3.61</v>
      </c>
      <c r="K1827" s="9">
        <v>3.3050000000000002</v>
      </c>
      <c r="L1827" s="9">
        <v>2.39</v>
      </c>
      <c r="M1827" s="9">
        <v>2.355</v>
      </c>
      <c r="N1827" s="9">
        <v>2.6949999999999998</v>
      </c>
      <c r="O1827" s="9"/>
      <c r="P1827" s="9">
        <v>3.7149999999999999</v>
      </c>
      <c r="Q1827" s="9">
        <v>3.7349999999999999</v>
      </c>
      <c r="R1827" s="9">
        <v>4.6849999999999996</v>
      </c>
      <c r="S1827" s="9">
        <v>3.12</v>
      </c>
      <c r="T1827" s="9">
        <v>3.2949999999999999</v>
      </c>
      <c r="U1827" s="9">
        <v>3.3</v>
      </c>
      <c r="V1827" s="9">
        <v>3.42</v>
      </c>
      <c r="W1827" s="9">
        <v>3.84</v>
      </c>
      <c r="X1827" s="9">
        <v>3.95</v>
      </c>
      <c r="Y1827" s="9">
        <v>4.2750000000000004</v>
      </c>
      <c r="Z1827" s="9"/>
      <c r="AA1827" s="9"/>
      <c r="AB1827" s="9"/>
      <c r="AC1827" s="9"/>
      <c r="AD1827" s="9"/>
      <c r="AE1827" s="9"/>
      <c r="AF1827" s="9"/>
    </row>
    <row r="1828" spans="1:32" x14ac:dyDescent="0.25">
      <c r="A1828" s="8">
        <f t="shared" si="60"/>
        <v>37069</v>
      </c>
      <c r="B1828" s="24">
        <f t="shared" si="59"/>
        <v>1824</v>
      </c>
      <c r="E1828" s="9">
        <v>3.3849999999999998</v>
      </c>
      <c r="F1828" s="9">
        <v>3.29</v>
      </c>
      <c r="G1828" s="9">
        <v>3.33</v>
      </c>
      <c r="H1828" s="9">
        <v>3.45</v>
      </c>
      <c r="I1828" s="9">
        <v>3.41</v>
      </c>
      <c r="J1828" s="9">
        <v>3.56</v>
      </c>
      <c r="K1828" s="9">
        <v>3.2450000000000001</v>
      </c>
      <c r="L1828" s="9">
        <v>2.5049999999999999</v>
      </c>
      <c r="M1828" s="9">
        <v>2.41</v>
      </c>
      <c r="N1828" s="9">
        <v>2.5950000000000002</v>
      </c>
      <c r="O1828" s="9"/>
      <c r="P1828" s="9">
        <v>3.6349999999999998</v>
      </c>
      <c r="Q1828" s="9">
        <v>3.69</v>
      </c>
      <c r="R1828" s="9">
        <v>4.68</v>
      </c>
      <c r="S1828" s="9">
        <v>2.89</v>
      </c>
      <c r="T1828" s="9">
        <v>3.2450000000000001</v>
      </c>
      <c r="U1828" s="9">
        <v>3.25</v>
      </c>
      <c r="V1828" s="9">
        <v>3.3849999999999998</v>
      </c>
      <c r="W1828" s="9">
        <v>3.3450000000000002</v>
      </c>
      <c r="X1828" s="9">
        <v>3.86</v>
      </c>
      <c r="Y1828" s="9">
        <v>4.335</v>
      </c>
      <c r="Z1828" s="9"/>
      <c r="AA1828" s="9"/>
      <c r="AB1828" s="9"/>
      <c r="AC1828" s="9"/>
      <c r="AD1828" s="9"/>
      <c r="AE1828" s="9"/>
      <c r="AF1828" s="9"/>
    </row>
    <row r="1829" spans="1:32" x14ac:dyDescent="0.25">
      <c r="A1829" s="8">
        <f t="shared" si="60"/>
        <v>37070</v>
      </c>
      <c r="B1829" s="24">
        <f t="shared" si="59"/>
        <v>1825</v>
      </c>
      <c r="E1829" s="9">
        <v>3.2149999999999999</v>
      </c>
      <c r="F1829" s="9">
        <v>3.085</v>
      </c>
      <c r="G1829" s="9">
        <v>3.1150000000000002</v>
      </c>
      <c r="H1829" s="9">
        <v>3.2949999999999999</v>
      </c>
      <c r="I1829" s="9">
        <v>3.2549999999999999</v>
      </c>
      <c r="J1829" s="9">
        <v>3.355</v>
      </c>
      <c r="K1829" s="9">
        <v>3.07</v>
      </c>
      <c r="L1829" s="9">
        <v>2.48</v>
      </c>
      <c r="M1829" s="9">
        <v>2.3849999999999998</v>
      </c>
      <c r="N1829" s="9">
        <v>2.44</v>
      </c>
      <c r="O1829" s="9"/>
      <c r="P1829" s="9">
        <v>3.44</v>
      </c>
      <c r="Q1829" s="9">
        <v>3.4550000000000001</v>
      </c>
      <c r="R1829" s="9">
        <v>4.3099999999999996</v>
      </c>
      <c r="S1829" s="9">
        <v>2.8250000000000002</v>
      </c>
      <c r="T1829" s="9">
        <v>3.0449999999999999</v>
      </c>
      <c r="U1829" s="9">
        <v>3.06</v>
      </c>
      <c r="V1829" s="9">
        <v>3.17</v>
      </c>
      <c r="W1829" s="9">
        <v>2.375</v>
      </c>
      <c r="X1829" s="9">
        <v>3.57</v>
      </c>
      <c r="Y1829" s="9">
        <v>4.0250000000000004</v>
      </c>
      <c r="Z1829" s="9"/>
      <c r="AA1829" s="9"/>
      <c r="AB1829" s="9"/>
      <c r="AC1829" s="9"/>
      <c r="AD1829" s="9"/>
      <c r="AE1829" s="9"/>
      <c r="AF1829" s="9"/>
    </row>
    <row r="1830" spans="1:32" x14ac:dyDescent="0.25">
      <c r="A1830" s="8">
        <f t="shared" si="60"/>
        <v>37071</v>
      </c>
      <c r="B1830" s="24">
        <f t="shared" si="59"/>
        <v>1826</v>
      </c>
      <c r="E1830" s="9">
        <v>2.9950000000000001</v>
      </c>
      <c r="F1830" s="9">
        <v>2.86</v>
      </c>
      <c r="G1830" s="9">
        <v>2.93</v>
      </c>
      <c r="H1830" s="9">
        <v>3.02</v>
      </c>
      <c r="I1830" s="9">
        <v>2.9449999999999998</v>
      </c>
      <c r="J1830" s="9">
        <v>3.05</v>
      </c>
      <c r="K1830" s="9">
        <v>2.875</v>
      </c>
      <c r="L1830" s="9">
        <v>2.33</v>
      </c>
      <c r="M1830" s="9">
        <v>2.09</v>
      </c>
      <c r="N1830" s="9">
        <v>2.0750000000000002</v>
      </c>
      <c r="O1830" s="9"/>
      <c r="P1830" s="9">
        <v>3.2149999999999999</v>
      </c>
      <c r="Q1830" s="9">
        <v>3.2149999999999999</v>
      </c>
      <c r="R1830" s="9">
        <v>3.83</v>
      </c>
      <c r="S1830" s="9">
        <v>2.56</v>
      </c>
      <c r="T1830" s="9">
        <v>2.88</v>
      </c>
      <c r="U1830" s="9">
        <v>2.88</v>
      </c>
      <c r="V1830" s="9">
        <v>3.0049999999999999</v>
      </c>
      <c r="W1830" s="9">
        <v>2.78</v>
      </c>
      <c r="X1830" s="9">
        <v>3.2749999999999999</v>
      </c>
      <c r="Y1830" s="9">
        <v>3.5</v>
      </c>
      <c r="Z1830" s="9"/>
      <c r="AA1830" s="9"/>
      <c r="AB1830" s="9"/>
      <c r="AC1830" s="9"/>
      <c r="AD1830" s="9"/>
      <c r="AE1830" s="9"/>
      <c r="AF1830" s="9"/>
    </row>
    <row r="1831" spans="1:32" x14ac:dyDescent="0.25">
      <c r="A1831" s="8">
        <f t="shared" si="60"/>
        <v>37072</v>
      </c>
      <c r="B1831" s="24">
        <f t="shared" si="59"/>
        <v>1827</v>
      </c>
      <c r="E1831" s="9">
        <v>2.9950000000000001</v>
      </c>
      <c r="F1831" s="9">
        <v>2.86</v>
      </c>
      <c r="G1831" s="9">
        <v>2.93</v>
      </c>
      <c r="H1831" s="9">
        <v>3.02</v>
      </c>
      <c r="I1831" s="9">
        <v>2.9449999999999998</v>
      </c>
      <c r="J1831" s="9">
        <v>3.05</v>
      </c>
      <c r="K1831" s="9">
        <v>2.875</v>
      </c>
      <c r="L1831" s="9">
        <v>2.33</v>
      </c>
      <c r="M1831" s="9">
        <v>2.09</v>
      </c>
      <c r="N1831" s="9">
        <v>2.0750000000000002</v>
      </c>
      <c r="O1831" s="9"/>
      <c r="P1831" s="9">
        <v>3.2149999999999999</v>
      </c>
      <c r="Q1831" s="9">
        <v>3.2149999999999999</v>
      </c>
      <c r="R1831" s="9">
        <v>3.83</v>
      </c>
      <c r="S1831" s="9">
        <v>2.56</v>
      </c>
      <c r="T1831" s="9">
        <v>2.88</v>
      </c>
      <c r="U1831" s="9">
        <v>2.88</v>
      </c>
      <c r="V1831" s="9">
        <v>3.0049999999999999</v>
      </c>
      <c r="W1831" s="9">
        <v>2.78</v>
      </c>
      <c r="X1831" s="9">
        <v>3.2749999999999999</v>
      </c>
      <c r="Y1831" s="9">
        <v>3.5</v>
      </c>
      <c r="Z1831" s="9"/>
      <c r="AA1831" s="9"/>
      <c r="AB1831" s="9"/>
      <c r="AC1831" s="9"/>
      <c r="AD1831" s="9"/>
      <c r="AE1831" s="9"/>
      <c r="AF1831" s="9"/>
    </row>
    <row r="1832" spans="1:32" x14ac:dyDescent="0.25">
      <c r="A1832" s="8">
        <f t="shared" si="60"/>
        <v>37073</v>
      </c>
      <c r="B1832" s="24">
        <f t="shared" si="59"/>
        <v>1828</v>
      </c>
      <c r="E1832" s="9">
        <v>2.9950000000000001</v>
      </c>
      <c r="F1832" s="9">
        <v>2.86</v>
      </c>
      <c r="G1832" s="9">
        <v>2.93</v>
      </c>
      <c r="H1832" s="9">
        <v>3.02</v>
      </c>
      <c r="I1832" s="9">
        <v>2.9449999999999998</v>
      </c>
      <c r="J1832" s="9">
        <v>3.05</v>
      </c>
      <c r="K1832" s="9">
        <v>2.875</v>
      </c>
      <c r="L1832" s="9">
        <v>2.33</v>
      </c>
      <c r="M1832" s="9">
        <v>2.09</v>
      </c>
      <c r="N1832" s="9">
        <v>2.0750000000000002</v>
      </c>
      <c r="O1832" s="9"/>
      <c r="P1832" s="9">
        <v>3.2149999999999999</v>
      </c>
      <c r="Q1832" s="9">
        <v>3.2149999999999999</v>
      </c>
      <c r="R1832" s="9">
        <v>3.83</v>
      </c>
      <c r="S1832" s="9">
        <v>2.56</v>
      </c>
      <c r="T1832" s="9">
        <v>2.88</v>
      </c>
      <c r="U1832" s="9">
        <v>2.88</v>
      </c>
      <c r="V1832" s="9">
        <v>3.0049999999999999</v>
      </c>
      <c r="W1832" s="9">
        <v>2.78</v>
      </c>
      <c r="X1832" s="9">
        <v>3.2749999999999999</v>
      </c>
      <c r="Y1832" s="9">
        <v>3.5</v>
      </c>
      <c r="Z1832" s="9"/>
      <c r="AA1832" s="9"/>
      <c r="AB1832" s="9"/>
      <c r="AC1832" s="9"/>
      <c r="AD1832" s="9"/>
      <c r="AE1832" s="9"/>
      <c r="AF1832" s="9"/>
    </row>
    <row r="1833" spans="1:32" x14ac:dyDescent="0.25">
      <c r="A1833" s="8">
        <f t="shared" si="60"/>
        <v>37074</v>
      </c>
      <c r="B1833" s="24">
        <f t="shared" si="59"/>
        <v>1829</v>
      </c>
      <c r="E1833" s="9">
        <v>2.93</v>
      </c>
      <c r="F1833" s="9">
        <v>2.8149999999999999</v>
      </c>
      <c r="G1833" s="9">
        <v>2.85</v>
      </c>
      <c r="H1833" s="9">
        <v>2.9649999999999999</v>
      </c>
      <c r="I1833" s="9">
        <v>2.875</v>
      </c>
      <c r="J1833" s="9">
        <v>2.9049999999999998</v>
      </c>
      <c r="K1833" s="9">
        <v>2.75</v>
      </c>
      <c r="L1833" s="9">
        <v>2.34</v>
      </c>
      <c r="M1833" s="9">
        <v>2.3250000000000002</v>
      </c>
      <c r="N1833" s="9">
        <v>2.0699999999999998</v>
      </c>
      <c r="O1833" s="9"/>
      <c r="P1833" s="9">
        <v>3.09</v>
      </c>
      <c r="Q1833" s="9">
        <v>3.085</v>
      </c>
      <c r="R1833" s="9">
        <v>5.03</v>
      </c>
      <c r="S1833" s="9">
        <v>2.63</v>
      </c>
      <c r="T1833" s="9">
        <v>2.76</v>
      </c>
      <c r="U1833" s="9">
        <v>2.76</v>
      </c>
      <c r="V1833" s="9">
        <v>2.89</v>
      </c>
      <c r="W1833" s="9">
        <v>3.62</v>
      </c>
      <c r="X1833" s="9">
        <v>3.18</v>
      </c>
      <c r="Y1833" s="9">
        <v>3.24</v>
      </c>
      <c r="Z1833" s="9"/>
      <c r="AA1833" s="9"/>
      <c r="AB1833" s="9"/>
      <c r="AC1833" s="9"/>
      <c r="AD1833" s="9"/>
      <c r="AE1833" s="9"/>
      <c r="AF1833" s="9"/>
    </row>
    <row r="1834" spans="1:32" x14ac:dyDescent="0.25">
      <c r="A1834" s="8">
        <f t="shared" si="60"/>
        <v>37075</v>
      </c>
      <c r="B1834" s="24">
        <f t="shared" si="59"/>
        <v>1830</v>
      </c>
      <c r="E1834" s="9">
        <v>3</v>
      </c>
      <c r="F1834" s="9">
        <v>2.96</v>
      </c>
      <c r="G1834" s="9">
        <v>2.9750000000000001</v>
      </c>
      <c r="H1834" s="9">
        <v>3.08</v>
      </c>
      <c r="I1834" s="9">
        <v>3.0049999999999999</v>
      </c>
      <c r="J1834" s="9">
        <v>2.9249999999999998</v>
      </c>
      <c r="K1834" s="9">
        <v>2.8650000000000002</v>
      </c>
      <c r="L1834" s="9">
        <v>2.21</v>
      </c>
      <c r="M1834" s="9">
        <v>2.21</v>
      </c>
      <c r="N1834" s="9">
        <v>2.2200000000000002</v>
      </c>
      <c r="O1834" s="9"/>
      <c r="P1834" s="9">
        <v>3.1349999999999998</v>
      </c>
      <c r="Q1834" s="9">
        <v>3.16</v>
      </c>
      <c r="R1834" s="9">
        <v>5.58</v>
      </c>
      <c r="S1834" s="9">
        <v>3.46</v>
      </c>
      <c r="T1834" s="9">
        <v>2.8650000000000002</v>
      </c>
      <c r="U1834" s="9">
        <v>2.87</v>
      </c>
      <c r="V1834" s="9">
        <v>2.9950000000000001</v>
      </c>
      <c r="W1834" s="9">
        <v>4.7</v>
      </c>
      <c r="X1834" s="9">
        <v>3.2</v>
      </c>
      <c r="Y1834" s="9">
        <v>3.22</v>
      </c>
      <c r="Z1834" s="9"/>
      <c r="AA1834" s="9"/>
      <c r="AB1834" s="9"/>
      <c r="AC1834" s="9"/>
      <c r="AD1834" s="9"/>
      <c r="AE1834" s="9"/>
      <c r="AF1834" s="9"/>
    </row>
    <row r="1835" spans="1:32" x14ac:dyDescent="0.25">
      <c r="A1835" s="8">
        <f t="shared" si="60"/>
        <v>37076</v>
      </c>
      <c r="B1835" s="24">
        <f t="shared" si="59"/>
        <v>1831</v>
      </c>
      <c r="E1835" s="9">
        <v>3</v>
      </c>
      <c r="F1835" s="9">
        <v>2.96</v>
      </c>
      <c r="G1835" s="9">
        <v>2.9750000000000001</v>
      </c>
      <c r="H1835" s="9">
        <v>3.08</v>
      </c>
      <c r="I1835" s="9">
        <v>3.0049999999999999</v>
      </c>
      <c r="J1835" s="9">
        <v>2.9249999999999998</v>
      </c>
      <c r="K1835" s="9">
        <v>2.8650000000000002</v>
      </c>
      <c r="L1835" s="9">
        <v>2.21</v>
      </c>
      <c r="M1835" s="9">
        <v>2.21</v>
      </c>
      <c r="N1835" s="9">
        <v>2.2200000000000002</v>
      </c>
      <c r="O1835" s="9"/>
      <c r="P1835" s="9">
        <v>3.1349999999999998</v>
      </c>
      <c r="Q1835" s="9">
        <v>3.16</v>
      </c>
      <c r="R1835" s="9">
        <v>5.58</v>
      </c>
      <c r="S1835" s="9">
        <v>3.46</v>
      </c>
      <c r="T1835" s="9">
        <v>2.8650000000000002</v>
      </c>
      <c r="U1835" s="9">
        <v>2.87</v>
      </c>
      <c r="V1835" s="9">
        <v>2.9950000000000001</v>
      </c>
      <c r="W1835" s="9">
        <v>4.7</v>
      </c>
      <c r="X1835" s="9">
        <v>3.2</v>
      </c>
      <c r="Y1835" s="9">
        <v>3.22</v>
      </c>
      <c r="Z1835" s="9"/>
      <c r="AA1835" s="9"/>
      <c r="AB1835" s="9"/>
      <c r="AC1835" s="9"/>
      <c r="AD1835" s="9"/>
      <c r="AE1835" s="9"/>
      <c r="AF1835" s="9"/>
    </row>
    <row r="1836" spans="1:32" x14ac:dyDescent="0.25">
      <c r="A1836" s="8">
        <f t="shared" si="60"/>
        <v>37077</v>
      </c>
      <c r="B1836" s="24">
        <f t="shared" si="59"/>
        <v>1832</v>
      </c>
      <c r="E1836" s="9">
        <v>3.1</v>
      </c>
      <c r="F1836" s="9">
        <v>3.1</v>
      </c>
      <c r="G1836" s="9">
        <v>3.13</v>
      </c>
      <c r="H1836" s="9">
        <v>3.2149999999999999</v>
      </c>
      <c r="I1836" s="9">
        <v>3.1150000000000002</v>
      </c>
      <c r="J1836" s="9">
        <v>3.1150000000000002</v>
      </c>
      <c r="K1836" s="9">
        <v>3.03</v>
      </c>
      <c r="L1836" s="9">
        <v>2.355</v>
      </c>
      <c r="M1836" s="9">
        <v>2.335</v>
      </c>
      <c r="N1836" s="9">
        <v>2.335</v>
      </c>
      <c r="O1836" s="9"/>
      <c r="P1836" s="9">
        <v>3.2650000000000001</v>
      </c>
      <c r="Q1836" s="9">
        <v>3.29</v>
      </c>
      <c r="R1836" s="9">
        <v>6.54</v>
      </c>
      <c r="S1836" s="9">
        <v>3.72</v>
      </c>
      <c r="T1836" s="9">
        <v>2.9950000000000001</v>
      </c>
      <c r="U1836" s="9">
        <v>3.0150000000000001</v>
      </c>
      <c r="V1836" s="9">
        <v>3.085</v>
      </c>
      <c r="W1836" s="9">
        <v>4.76</v>
      </c>
      <c r="X1836" s="9">
        <v>3.375</v>
      </c>
      <c r="Y1836" s="9">
        <v>3.41</v>
      </c>
      <c r="Z1836" s="9"/>
      <c r="AA1836" s="9"/>
      <c r="AB1836" s="9"/>
      <c r="AC1836" s="9"/>
      <c r="AD1836" s="9"/>
      <c r="AE1836" s="9"/>
      <c r="AF1836" s="9"/>
    </row>
    <row r="1837" spans="1:32" x14ac:dyDescent="0.25">
      <c r="A1837" s="8">
        <f t="shared" si="60"/>
        <v>37078</v>
      </c>
      <c r="B1837" s="24">
        <f t="shared" si="59"/>
        <v>1833</v>
      </c>
      <c r="E1837" s="9">
        <v>2.9950000000000001</v>
      </c>
      <c r="F1837" s="9">
        <v>2.915</v>
      </c>
      <c r="G1837" s="9">
        <v>2.91</v>
      </c>
      <c r="H1837" s="9">
        <v>3.0649999999999999</v>
      </c>
      <c r="I1837" s="9">
        <v>2.9750000000000001</v>
      </c>
      <c r="J1837" s="9">
        <v>3.01</v>
      </c>
      <c r="K1837" s="9">
        <v>2.87</v>
      </c>
      <c r="L1837" s="9">
        <v>2.2850000000000001</v>
      </c>
      <c r="M1837" s="9">
        <v>2.29</v>
      </c>
      <c r="N1837" s="9">
        <v>2.2400000000000002</v>
      </c>
      <c r="O1837" s="9"/>
      <c r="P1837" s="9">
        <v>3.165</v>
      </c>
      <c r="Q1837" s="9">
        <v>3.1749999999999998</v>
      </c>
      <c r="R1837" s="9">
        <v>5.81</v>
      </c>
      <c r="S1837" s="9">
        <v>2.64</v>
      </c>
      <c r="T1837" s="9">
        <v>2.86</v>
      </c>
      <c r="U1837" s="9">
        <v>2.87</v>
      </c>
      <c r="V1837" s="9">
        <v>2.94</v>
      </c>
      <c r="W1837" s="9">
        <v>3.08</v>
      </c>
      <c r="X1837" s="9">
        <v>3.2450000000000001</v>
      </c>
      <c r="Y1837" s="9">
        <v>3.2549999999999999</v>
      </c>
      <c r="Z1837" s="9"/>
      <c r="AA1837" s="9"/>
      <c r="AB1837" s="9"/>
      <c r="AC1837" s="9"/>
      <c r="AD1837" s="9"/>
      <c r="AE1837" s="9"/>
      <c r="AF1837" s="9"/>
    </row>
    <row r="1838" spans="1:32" x14ac:dyDescent="0.25">
      <c r="A1838" s="8">
        <f t="shared" si="60"/>
        <v>37079</v>
      </c>
      <c r="B1838" s="24">
        <f t="shared" si="59"/>
        <v>1834</v>
      </c>
      <c r="E1838" s="9">
        <v>2.9950000000000001</v>
      </c>
      <c r="F1838" s="9">
        <v>2.915</v>
      </c>
      <c r="G1838" s="9">
        <v>2.91</v>
      </c>
      <c r="H1838" s="9">
        <v>3.0649999999999999</v>
      </c>
      <c r="I1838" s="9">
        <v>2.9750000000000001</v>
      </c>
      <c r="J1838" s="9">
        <v>3.01</v>
      </c>
      <c r="K1838" s="9">
        <v>2.87</v>
      </c>
      <c r="L1838" s="9">
        <v>2.2850000000000001</v>
      </c>
      <c r="M1838" s="9">
        <v>2.29</v>
      </c>
      <c r="N1838" s="9">
        <v>2.2400000000000002</v>
      </c>
      <c r="O1838" s="9"/>
      <c r="P1838" s="9">
        <v>3.165</v>
      </c>
      <c r="Q1838" s="9">
        <v>3.1749999999999998</v>
      </c>
      <c r="R1838" s="9">
        <v>5.81</v>
      </c>
      <c r="S1838" s="9">
        <v>2.64</v>
      </c>
      <c r="T1838" s="9">
        <v>2.86</v>
      </c>
      <c r="U1838" s="9">
        <v>2.87</v>
      </c>
      <c r="V1838" s="9">
        <v>2.94</v>
      </c>
      <c r="W1838" s="9">
        <v>3.08</v>
      </c>
      <c r="X1838" s="9">
        <v>3.2450000000000001</v>
      </c>
      <c r="Y1838" s="9">
        <v>3.2549999999999999</v>
      </c>
      <c r="Z1838" s="9"/>
      <c r="AA1838" s="9"/>
      <c r="AB1838" s="9"/>
      <c r="AC1838" s="9"/>
      <c r="AD1838" s="9"/>
      <c r="AE1838" s="9"/>
      <c r="AF1838" s="9"/>
    </row>
    <row r="1839" spans="1:32" x14ac:dyDescent="0.25">
      <c r="A1839" s="8">
        <f t="shared" ref="A1839:A1846" si="61">A1838+1</f>
        <v>37080</v>
      </c>
      <c r="B1839" s="24">
        <f t="shared" si="59"/>
        <v>1835</v>
      </c>
      <c r="E1839" s="9">
        <v>2.9950000000000001</v>
      </c>
      <c r="F1839" s="9">
        <v>2.915</v>
      </c>
      <c r="G1839" s="9">
        <v>2.91</v>
      </c>
      <c r="H1839" s="9">
        <v>3.0649999999999999</v>
      </c>
      <c r="I1839" s="9">
        <v>2.9750000000000001</v>
      </c>
      <c r="J1839" s="9">
        <v>3.01</v>
      </c>
      <c r="K1839" s="9">
        <v>2.87</v>
      </c>
      <c r="L1839" s="9">
        <v>2.2850000000000001</v>
      </c>
      <c r="M1839" s="9">
        <v>2.29</v>
      </c>
      <c r="N1839" s="9">
        <v>2.2400000000000002</v>
      </c>
      <c r="O1839" s="9"/>
      <c r="P1839" s="9">
        <v>3.165</v>
      </c>
      <c r="Q1839" s="9">
        <v>3.1749999999999998</v>
      </c>
      <c r="R1839" s="9">
        <v>5.81</v>
      </c>
      <c r="S1839" s="9">
        <v>2.64</v>
      </c>
      <c r="T1839" s="9">
        <v>2.86</v>
      </c>
      <c r="U1839" s="9">
        <v>2.87</v>
      </c>
      <c r="V1839" s="9">
        <v>2.94</v>
      </c>
      <c r="W1839" s="9">
        <v>3.08</v>
      </c>
      <c r="X1839" s="9">
        <v>3.2450000000000001</v>
      </c>
      <c r="Y1839" s="9">
        <v>3.2549999999999999</v>
      </c>
      <c r="Z1839" s="9"/>
      <c r="AA1839" s="9"/>
      <c r="AB1839" s="9"/>
      <c r="AC1839" s="9"/>
      <c r="AD1839" s="9"/>
      <c r="AE1839" s="9"/>
      <c r="AF1839" s="9"/>
    </row>
    <row r="1840" spans="1:32" x14ac:dyDescent="0.25">
      <c r="A1840" s="8">
        <f t="shared" si="61"/>
        <v>37081</v>
      </c>
      <c r="B1840" s="24">
        <f t="shared" si="59"/>
        <v>1836</v>
      </c>
      <c r="E1840" s="9">
        <v>3.1</v>
      </c>
      <c r="F1840" s="9">
        <v>3.08</v>
      </c>
      <c r="G1840" s="9">
        <v>3.1</v>
      </c>
      <c r="H1840" s="9">
        <v>3.165</v>
      </c>
      <c r="I1840" s="9">
        <v>3.0950000000000002</v>
      </c>
      <c r="J1840" s="9">
        <v>3.105</v>
      </c>
      <c r="K1840" s="9">
        <v>3.0049999999999999</v>
      </c>
      <c r="L1840" s="9">
        <v>2.4700000000000002</v>
      </c>
      <c r="M1840" s="9">
        <v>2.38</v>
      </c>
      <c r="N1840" s="9">
        <v>2.31</v>
      </c>
      <c r="O1840" s="9"/>
      <c r="P1840" s="9">
        <v>3.24</v>
      </c>
      <c r="Q1840" s="9">
        <v>3.25</v>
      </c>
      <c r="R1840" s="9">
        <v>5.84</v>
      </c>
      <c r="S1840" s="9">
        <v>3.0449999999999999</v>
      </c>
      <c r="T1840" s="9">
        <v>2.99</v>
      </c>
      <c r="U1840" s="9">
        <v>2.9950000000000001</v>
      </c>
      <c r="V1840" s="9">
        <v>3.0550000000000002</v>
      </c>
      <c r="W1840" s="9">
        <v>4.16</v>
      </c>
      <c r="X1840" s="9">
        <v>3.395</v>
      </c>
      <c r="Y1840" s="9">
        <v>3.4550000000000001</v>
      </c>
      <c r="Z1840" s="9"/>
      <c r="AA1840" s="9"/>
      <c r="AB1840" s="9"/>
      <c r="AC1840" s="9"/>
      <c r="AD1840" s="9"/>
      <c r="AE1840" s="9"/>
      <c r="AF1840" s="9"/>
    </row>
    <row r="1841" spans="1:32" x14ac:dyDescent="0.25">
      <c r="A1841" s="8">
        <f t="shared" si="61"/>
        <v>37082</v>
      </c>
      <c r="B1841" s="24">
        <f t="shared" si="59"/>
        <v>1837</v>
      </c>
      <c r="E1841" s="9">
        <v>3.18</v>
      </c>
      <c r="F1841" s="9">
        <v>3.1949999999999998</v>
      </c>
      <c r="G1841" s="9">
        <v>3.19</v>
      </c>
      <c r="H1841" s="9">
        <v>3.2650000000000001</v>
      </c>
      <c r="I1841" s="9">
        <v>3.2149999999999999</v>
      </c>
      <c r="J1841" s="9">
        <v>3.1749999999999998</v>
      </c>
      <c r="K1841" s="9">
        <v>3.105</v>
      </c>
      <c r="L1841" s="9">
        <v>2.59</v>
      </c>
      <c r="M1841" s="9">
        <v>2.48</v>
      </c>
      <c r="N1841" s="9">
        <v>2.4500000000000002</v>
      </c>
      <c r="O1841" s="9"/>
      <c r="P1841" s="9">
        <v>3.3</v>
      </c>
      <c r="Q1841" s="9">
        <v>3.335</v>
      </c>
      <c r="R1841" s="9">
        <v>5.6449999999999996</v>
      </c>
      <c r="S1841" s="9">
        <v>3.08</v>
      </c>
      <c r="T1841" s="9">
        <v>3.105</v>
      </c>
      <c r="U1841" s="9">
        <v>3.125</v>
      </c>
      <c r="V1841" s="9">
        <v>3.18</v>
      </c>
      <c r="W1841" s="9">
        <v>4.1950000000000003</v>
      </c>
      <c r="X1841" s="9">
        <v>3.47</v>
      </c>
      <c r="Y1841" s="9">
        <v>3.5</v>
      </c>
      <c r="Z1841" s="9"/>
      <c r="AA1841" s="9"/>
      <c r="AB1841" s="9"/>
      <c r="AC1841" s="9"/>
      <c r="AD1841" s="9"/>
      <c r="AE1841" s="9"/>
      <c r="AF1841" s="9"/>
    </row>
    <row r="1842" spans="1:32" x14ac:dyDescent="0.25">
      <c r="A1842" s="8">
        <f t="shared" si="61"/>
        <v>37083</v>
      </c>
      <c r="B1842" s="24">
        <f t="shared" si="59"/>
        <v>1838</v>
      </c>
      <c r="E1842" s="9">
        <v>3.2050000000000001</v>
      </c>
      <c r="F1842" s="9">
        <v>3.2250000000000001</v>
      </c>
      <c r="G1842" s="9">
        <v>3.2</v>
      </c>
      <c r="H1842" s="9">
        <v>3.26</v>
      </c>
      <c r="I1842" s="9">
        <v>3.2050000000000001</v>
      </c>
      <c r="J1842" s="9">
        <v>3.1949999999999998</v>
      </c>
      <c r="K1842" s="9">
        <v>3.12</v>
      </c>
      <c r="L1842" s="9">
        <v>2.6</v>
      </c>
      <c r="M1842" s="9">
        <v>2.5550000000000002</v>
      </c>
      <c r="N1842" s="9">
        <v>2.56</v>
      </c>
      <c r="O1842" s="9">
        <v>2.5495372650000001</v>
      </c>
      <c r="P1842" s="9">
        <v>3.3149999999999999</v>
      </c>
      <c r="Q1842" s="9">
        <v>3.355</v>
      </c>
      <c r="R1842" s="9">
        <v>4.71</v>
      </c>
      <c r="S1842" s="9">
        <v>2.9649999999999999</v>
      </c>
      <c r="T1842" s="9">
        <v>3.105</v>
      </c>
      <c r="U1842" s="9">
        <v>3.12</v>
      </c>
      <c r="V1842" s="9">
        <v>3.2</v>
      </c>
      <c r="W1842" s="9">
        <v>4.26</v>
      </c>
      <c r="X1842" s="9">
        <v>3.52</v>
      </c>
      <c r="Y1842" s="9">
        <v>3.5350000000000001</v>
      </c>
      <c r="Z1842" s="9"/>
      <c r="AA1842" s="9"/>
      <c r="AB1842" s="9"/>
      <c r="AC1842" s="9"/>
      <c r="AD1842" s="9"/>
      <c r="AE1842" s="9"/>
      <c r="AF1842" s="9"/>
    </row>
    <row r="1843" spans="1:32" x14ac:dyDescent="0.25">
      <c r="A1843" s="8">
        <f t="shared" si="61"/>
        <v>37084</v>
      </c>
      <c r="B1843" s="24">
        <f t="shared" si="59"/>
        <v>1839</v>
      </c>
      <c r="E1843" s="9">
        <v>3.3</v>
      </c>
      <c r="F1843" s="9">
        <v>3.2749999999999999</v>
      </c>
      <c r="G1843" s="9">
        <v>3.26</v>
      </c>
      <c r="H1843" s="9">
        <v>3.32</v>
      </c>
      <c r="I1843" s="9">
        <v>3.29</v>
      </c>
      <c r="J1843" s="9">
        <v>3.2850000000000001</v>
      </c>
      <c r="K1843" s="9">
        <v>3.2149999999999999</v>
      </c>
      <c r="L1843" s="9">
        <v>2.68</v>
      </c>
      <c r="M1843" s="9">
        <v>2.605</v>
      </c>
      <c r="N1843" s="9">
        <v>2.605</v>
      </c>
      <c r="O1843" s="9">
        <v>2.6169855249999996</v>
      </c>
      <c r="P1843" s="9">
        <v>3.43</v>
      </c>
      <c r="Q1843" s="9">
        <v>3.4649999999999999</v>
      </c>
      <c r="R1843" s="9">
        <v>4.5049999999999999</v>
      </c>
      <c r="S1843" s="9">
        <v>2.98</v>
      </c>
      <c r="T1843" s="9">
        <v>3.2</v>
      </c>
      <c r="U1843" s="9">
        <v>3.21</v>
      </c>
      <c r="V1843" s="9">
        <v>3.3</v>
      </c>
      <c r="W1843" s="9">
        <v>4.2149999999999999</v>
      </c>
      <c r="X1843" s="9">
        <v>3.58</v>
      </c>
      <c r="Y1843" s="9">
        <v>3.59</v>
      </c>
      <c r="Z1843" s="9"/>
      <c r="AA1843" s="9"/>
      <c r="AB1843" s="9"/>
      <c r="AC1843" s="9"/>
      <c r="AD1843" s="9"/>
      <c r="AE1843" s="9"/>
      <c r="AF1843" s="9"/>
    </row>
    <row r="1844" spans="1:32" x14ac:dyDescent="0.25">
      <c r="A1844" s="8">
        <f t="shared" si="61"/>
        <v>37085</v>
      </c>
      <c r="B1844" s="24">
        <f t="shared" si="59"/>
        <v>1840</v>
      </c>
      <c r="E1844" s="9">
        <v>3.1549999999999998</v>
      </c>
      <c r="F1844" s="9">
        <v>2.99</v>
      </c>
      <c r="G1844" s="9">
        <v>3.0449999999999999</v>
      </c>
      <c r="H1844" s="9">
        <v>3.17</v>
      </c>
      <c r="I1844" s="9">
        <v>3.1349999999999998</v>
      </c>
      <c r="J1844" s="9">
        <v>3.16</v>
      </c>
      <c r="K1844" s="9">
        <v>3.05</v>
      </c>
      <c r="L1844" s="9">
        <v>2.4</v>
      </c>
      <c r="M1844" s="9">
        <v>2.36</v>
      </c>
      <c r="N1844" s="9">
        <v>2.37</v>
      </c>
      <c r="O1844" s="9">
        <v>2.3369684799999999</v>
      </c>
      <c r="P1844" s="9">
        <v>3.32</v>
      </c>
      <c r="Q1844" s="9">
        <v>3.34</v>
      </c>
      <c r="R1844" s="9">
        <v>3.15</v>
      </c>
      <c r="S1844" s="9">
        <v>2.5350000000000001</v>
      </c>
      <c r="T1844" s="9">
        <v>3.0449999999999999</v>
      </c>
      <c r="U1844" s="9">
        <v>3.05</v>
      </c>
      <c r="V1844" s="9">
        <v>3.15</v>
      </c>
      <c r="W1844" s="9">
        <v>2.8149999999999999</v>
      </c>
      <c r="X1844" s="9">
        <v>3.415</v>
      </c>
      <c r="Y1844" s="9">
        <v>3.4049999999999998</v>
      </c>
      <c r="Z1844" s="9"/>
      <c r="AA1844" s="9"/>
      <c r="AB1844" s="9"/>
      <c r="AC1844" s="9"/>
      <c r="AD1844" s="9"/>
      <c r="AE1844" s="9"/>
      <c r="AF1844" s="9"/>
    </row>
    <row r="1845" spans="1:32" x14ac:dyDescent="0.25">
      <c r="A1845" s="8">
        <f t="shared" si="61"/>
        <v>37086</v>
      </c>
      <c r="B1845" s="24">
        <f t="shared" si="59"/>
        <v>1841</v>
      </c>
      <c r="E1845" s="9">
        <v>3.1549999999999998</v>
      </c>
      <c r="F1845" s="9">
        <v>2.99</v>
      </c>
      <c r="G1845" s="9">
        <v>3.0449999999999999</v>
      </c>
      <c r="H1845" s="9">
        <v>3.17</v>
      </c>
      <c r="I1845" s="9">
        <v>3.1349999999999998</v>
      </c>
      <c r="J1845" s="9">
        <v>3.16</v>
      </c>
      <c r="K1845" s="9">
        <v>3.05</v>
      </c>
      <c r="L1845" s="9">
        <v>2.4</v>
      </c>
      <c r="M1845" s="9">
        <v>2.36</v>
      </c>
      <c r="N1845" s="9">
        <v>2.37</v>
      </c>
      <c r="O1845" s="9">
        <v>2.3369684799999999</v>
      </c>
      <c r="P1845" s="9">
        <v>3.32</v>
      </c>
      <c r="Q1845" s="9">
        <v>3.34</v>
      </c>
      <c r="R1845" s="9">
        <v>3.15</v>
      </c>
      <c r="S1845" s="9">
        <v>2.5350000000000001</v>
      </c>
      <c r="T1845" s="9">
        <v>3.0449999999999999</v>
      </c>
      <c r="U1845" s="9">
        <v>3.05</v>
      </c>
      <c r="V1845" s="9">
        <v>3.15</v>
      </c>
      <c r="W1845" s="9">
        <v>2.8149999999999999</v>
      </c>
      <c r="X1845" s="9">
        <v>3.415</v>
      </c>
      <c r="Y1845" s="9">
        <v>3.4049999999999998</v>
      </c>
      <c r="Z1845" s="9"/>
      <c r="AA1845" s="9"/>
      <c r="AB1845" s="9"/>
      <c r="AC1845" s="9"/>
      <c r="AD1845" s="9"/>
      <c r="AE1845" s="9"/>
      <c r="AF1845" s="9"/>
    </row>
    <row r="1846" spans="1:32" x14ac:dyDescent="0.25">
      <c r="A1846" s="8">
        <f t="shared" si="61"/>
        <v>37087</v>
      </c>
      <c r="B1846" s="24">
        <f t="shared" si="59"/>
        <v>1842</v>
      </c>
      <c r="E1846" s="9">
        <v>3.1549999999999998</v>
      </c>
      <c r="F1846" s="9">
        <v>2.99</v>
      </c>
      <c r="G1846" s="9">
        <v>3.0449999999999999</v>
      </c>
      <c r="H1846" s="9">
        <v>3.17</v>
      </c>
      <c r="I1846" s="9">
        <v>3.1349999999999998</v>
      </c>
      <c r="J1846" s="9">
        <v>3.16</v>
      </c>
      <c r="K1846" s="9">
        <v>3.05</v>
      </c>
      <c r="L1846" s="9">
        <v>2.4</v>
      </c>
      <c r="M1846" s="9">
        <v>2.36</v>
      </c>
      <c r="N1846" s="9">
        <v>2.37</v>
      </c>
      <c r="O1846" s="9">
        <v>2.3369684799999999</v>
      </c>
      <c r="P1846" s="9">
        <v>3.32</v>
      </c>
      <c r="Q1846" s="9">
        <v>3.34</v>
      </c>
      <c r="R1846" s="9">
        <v>3.15</v>
      </c>
      <c r="S1846" s="9">
        <v>2.5350000000000001</v>
      </c>
      <c r="T1846" s="9">
        <v>3.0449999999999999</v>
      </c>
      <c r="U1846" s="9">
        <v>3.05</v>
      </c>
      <c r="V1846" s="9">
        <v>3.15</v>
      </c>
      <c r="W1846" s="9">
        <v>2.8149999999999999</v>
      </c>
      <c r="X1846" s="9">
        <v>3.415</v>
      </c>
      <c r="Y1846" s="9">
        <v>3.4049999999999998</v>
      </c>
      <c r="Z1846" s="9"/>
      <c r="AA1846" s="9"/>
      <c r="AB1846" s="9"/>
      <c r="AC1846" s="9"/>
      <c r="AD1846" s="9"/>
      <c r="AE1846" s="9"/>
      <c r="AF1846" s="9"/>
    </row>
    <row r="1847" spans="1:32" x14ac:dyDescent="0.25">
      <c r="A1847" s="8">
        <f t="shared" ref="A1847:A1855" si="62">A1846+1</f>
        <v>37088</v>
      </c>
      <c r="B1847" s="24">
        <f t="shared" si="59"/>
        <v>1843</v>
      </c>
      <c r="E1847" s="9">
        <v>3.0750000000000002</v>
      </c>
      <c r="F1847" s="9">
        <v>3.04</v>
      </c>
      <c r="G1847" s="9">
        <v>3.06</v>
      </c>
      <c r="H1847" s="9">
        <v>3.145</v>
      </c>
      <c r="I1847" s="9">
        <v>3.085</v>
      </c>
      <c r="J1847" s="9">
        <v>3.0950000000000002</v>
      </c>
      <c r="K1847" s="9">
        <v>3.0150000000000001</v>
      </c>
      <c r="L1847" s="9">
        <v>2.4649999999999999</v>
      </c>
      <c r="M1847" s="9">
        <v>2.375</v>
      </c>
      <c r="N1847" s="9">
        <v>2.27</v>
      </c>
      <c r="O1847" s="9">
        <v>2.2269731249999998</v>
      </c>
      <c r="P1847" s="9">
        <v>3.2149999999999999</v>
      </c>
      <c r="Q1847" s="9">
        <v>3.24</v>
      </c>
      <c r="R1847" s="9">
        <v>3.7349999999999999</v>
      </c>
      <c r="S1847" s="9">
        <v>2.7650000000000001</v>
      </c>
      <c r="T1847" s="9">
        <v>3.02</v>
      </c>
      <c r="U1847" s="9">
        <v>3.02</v>
      </c>
      <c r="V1847" s="9">
        <v>3.07</v>
      </c>
      <c r="W1847" s="9">
        <v>3.59</v>
      </c>
      <c r="X1847" s="9">
        <v>3.3650000000000002</v>
      </c>
      <c r="Y1847" s="9">
        <v>3.37</v>
      </c>
      <c r="Z1847" s="9"/>
      <c r="AA1847" s="9"/>
      <c r="AB1847" s="9"/>
      <c r="AC1847" s="9"/>
      <c r="AD1847" s="9"/>
      <c r="AE1847" s="9"/>
      <c r="AF1847" s="9"/>
    </row>
    <row r="1848" spans="1:32" x14ac:dyDescent="0.25">
      <c r="A1848" s="8">
        <f t="shared" si="62"/>
        <v>37089</v>
      </c>
      <c r="B1848" s="24">
        <f t="shared" si="59"/>
        <v>1844</v>
      </c>
      <c r="E1848" s="9">
        <v>3.12</v>
      </c>
      <c r="F1848" s="9">
        <v>3.085</v>
      </c>
      <c r="G1848" s="9">
        <v>3.105</v>
      </c>
      <c r="H1848" s="9">
        <v>3.2</v>
      </c>
      <c r="I1848" s="9">
        <v>3.13</v>
      </c>
      <c r="J1848" s="9">
        <v>3.1349999999999998</v>
      </c>
      <c r="K1848" s="9">
        <v>3.0550000000000002</v>
      </c>
      <c r="L1848" s="9">
        <v>2.4950000000000001</v>
      </c>
      <c r="M1848" s="9">
        <v>2.355</v>
      </c>
      <c r="N1848" s="9">
        <v>2.3199999999999998</v>
      </c>
      <c r="O1848" s="9">
        <v>2.3184068099999999</v>
      </c>
      <c r="P1848" s="9">
        <v>3.2650000000000001</v>
      </c>
      <c r="Q1848" s="9">
        <v>3.29</v>
      </c>
      <c r="R1848" s="9">
        <v>3.8050000000000002</v>
      </c>
      <c r="S1848" s="9">
        <v>2.67</v>
      </c>
      <c r="T1848" s="9">
        <v>3.0550000000000002</v>
      </c>
      <c r="U1848" s="9">
        <v>3.06</v>
      </c>
      <c r="V1848" s="9">
        <v>3.13</v>
      </c>
      <c r="W1848" s="9">
        <v>3.68</v>
      </c>
      <c r="X1848" s="9">
        <v>3.3849999999999998</v>
      </c>
      <c r="Y1848" s="9">
        <v>3.41</v>
      </c>
      <c r="Z1848" s="9"/>
      <c r="AA1848" s="9"/>
      <c r="AB1848" s="9"/>
      <c r="AC1848" s="9"/>
      <c r="AD1848" s="9"/>
      <c r="AE1848" s="9"/>
      <c r="AF1848" s="9"/>
    </row>
    <row r="1849" spans="1:32" x14ac:dyDescent="0.25">
      <c r="A1849" s="8">
        <f t="shared" si="62"/>
        <v>37090</v>
      </c>
      <c r="B1849" s="24">
        <f t="shared" si="59"/>
        <v>1845</v>
      </c>
      <c r="E1849" s="9">
        <v>3.145</v>
      </c>
      <c r="F1849" s="9">
        <v>3.15</v>
      </c>
      <c r="G1849" s="9">
        <v>3.165</v>
      </c>
      <c r="H1849" s="9">
        <v>3.24</v>
      </c>
      <c r="I1849" s="9">
        <v>3.16</v>
      </c>
      <c r="J1849" s="9">
        <v>3.1749999999999998</v>
      </c>
      <c r="K1849" s="9">
        <v>3.09</v>
      </c>
      <c r="L1849" s="9">
        <v>2.33</v>
      </c>
      <c r="M1849" s="9">
        <v>2.3199999999999998</v>
      </c>
      <c r="N1849" s="9">
        <v>2.3199999999999998</v>
      </c>
      <c r="O1849" s="9">
        <v>2.3472404874999997</v>
      </c>
      <c r="P1849" s="9">
        <v>3.31</v>
      </c>
      <c r="Q1849" s="9">
        <v>3.34</v>
      </c>
      <c r="R1849" s="9">
        <v>4.0250000000000004</v>
      </c>
      <c r="S1849" s="9">
        <v>2.67</v>
      </c>
      <c r="T1849" s="9">
        <v>3.08</v>
      </c>
      <c r="U1849" s="9">
        <v>3.08</v>
      </c>
      <c r="V1849" s="9">
        <v>3.1549999999999998</v>
      </c>
      <c r="W1849" s="9">
        <v>3.81</v>
      </c>
      <c r="X1849" s="9">
        <v>3.4449999999999998</v>
      </c>
      <c r="Y1849" s="9">
        <v>3.47</v>
      </c>
      <c r="Z1849" s="9"/>
      <c r="AA1849" s="9"/>
      <c r="AB1849" s="9"/>
      <c r="AC1849" s="9"/>
      <c r="AD1849" s="9"/>
      <c r="AE1849" s="9"/>
      <c r="AF1849" s="9"/>
    </row>
    <row r="1850" spans="1:32" x14ac:dyDescent="0.25">
      <c r="A1850" s="8">
        <f t="shared" si="62"/>
        <v>37091</v>
      </c>
      <c r="B1850" s="24">
        <f t="shared" si="59"/>
        <v>1846</v>
      </c>
      <c r="E1850" s="9">
        <v>3.0249999999999999</v>
      </c>
      <c r="F1850" s="9">
        <v>3.05</v>
      </c>
      <c r="G1850" s="9">
        <v>3.0649999999999999</v>
      </c>
      <c r="H1850" s="9">
        <v>3.1349999999999998</v>
      </c>
      <c r="I1850" s="9">
        <v>3.0449999999999999</v>
      </c>
      <c r="J1850" s="9">
        <v>3.07</v>
      </c>
      <c r="K1850" s="9">
        <v>2.95</v>
      </c>
      <c r="L1850" s="9">
        <v>2.335</v>
      </c>
      <c r="M1850" s="9">
        <v>2.2149999999999999</v>
      </c>
      <c r="N1850" s="9">
        <v>2.2050000000000001</v>
      </c>
      <c r="O1850" s="9">
        <v>2.2204658849999999</v>
      </c>
      <c r="P1850" s="9">
        <v>3.17</v>
      </c>
      <c r="Q1850" s="9">
        <v>3.2050000000000001</v>
      </c>
      <c r="R1850" s="9">
        <v>3.7749999999999999</v>
      </c>
      <c r="S1850" s="9">
        <v>2.64</v>
      </c>
      <c r="T1850" s="9">
        <v>2.93</v>
      </c>
      <c r="U1850" s="9">
        <v>2.95</v>
      </c>
      <c r="V1850" s="9">
        <v>3.02</v>
      </c>
      <c r="W1850" s="9">
        <v>3.75</v>
      </c>
      <c r="X1850" s="9">
        <v>3.3250000000000002</v>
      </c>
      <c r="Y1850" s="9">
        <v>3.3250000000000002</v>
      </c>
      <c r="Z1850" s="9"/>
      <c r="AA1850" s="9"/>
      <c r="AB1850" s="9"/>
      <c r="AC1850" s="9"/>
      <c r="AD1850" s="9"/>
      <c r="AE1850" s="9"/>
      <c r="AF1850" s="9"/>
    </row>
    <row r="1851" spans="1:32" x14ac:dyDescent="0.25">
      <c r="A1851" s="8">
        <f t="shared" si="62"/>
        <v>37092</v>
      </c>
      <c r="B1851" s="24">
        <f t="shared" si="59"/>
        <v>1847</v>
      </c>
      <c r="E1851" s="9">
        <v>2.95</v>
      </c>
      <c r="F1851" s="9">
        <v>2.79</v>
      </c>
      <c r="G1851" s="9">
        <v>2.8450000000000002</v>
      </c>
      <c r="H1851" s="9">
        <v>3</v>
      </c>
      <c r="I1851" s="9">
        <v>2.95</v>
      </c>
      <c r="J1851" s="9">
        <v>2.96</v>
      </c>
      <c r="K1851" s="9">
        <v>2.85</v>
      </c>
      <c r="L1851" s="9">
        <v>2.17</v>
      </c>
      <c r="M1851" s="9">
        <v>2.085</v>
      </c>
      <c r="N1851" s="9">
        <v>2.125</v>
      </c>
      <c r="O1851" s="9">
        <v>2.1647977549999999</v>
      </c>
      <c r="P1851" s="9">
        <v>3.0950000000000002</v>
      </c>
      <c r="Q1851" s="9">
        <v>3.1349999999999998</v>
      </c>
      <c r="R1851" s="9">
        <v>2.895</v>
      </c>
      <c r="S1851" s="9">
        <v>2.44</v>
      </c>
      <c r="T1851" s="9">
        <v>2.8450000000000002</v>
      </c>
      <c r="U1851" s="9">
        <v>2.85</v>
      </c>
      <c r="V1851" s="9">
        <v>2.93</v>
      </c>
      <c r="W1851" s="9">
        <v>2.64</v>
      </c>
      <c r="X1851" s="9">
        <v>3.2250000000000001</v>
      </c>
      <c r="Y1851" s="9">
        <v>3.2650000000000001</v>
      </c>
      <c r="Z1851" s="9"/>
      <c r="AA1851" s="9"/>
      <c r="AB1851" s="9"/>
      <c r="AC1851" s="9"/>
      <c r="AD1851" s="9"/>
      <c r="AE1851" s="9"/>
      <c r="AF1851" s="9"/>
    </row>
    <row r="1852" spans="1:32" x14ac:dyDescent="0.25">
      <c r="A1852" s="8">
        <f t="shared" si="62"/>
        <v>37093</v>
      </c>
      <c r="B1852" s="24">
        <f t="shared" si="59"/>
        <v>1848</v>
      </c>
      <c r="E1852" s="9">
        <v>2.95</v>
      </c>
      <c r="F1852" s="9">
        <v>2.79</v>
      </c>
      <c r="G1852" s="9">
        <v>2.8450000000000002</v>
      </c>
      <c r="H1852" s="9">
        <v>3</v>
      </c>
      <c r="I1852" s="9">
        <v>2.95</v>
      </c>
      <c r="J1852" s="9">
        <v>2.96</v>
      </c>
      <c r="K1852" s="9">
        <v>2.85</v>
      </c>
      <c r="L1852" s="9">
        <v>2.17</v>
      </c>
      <c r="M1852" s="9">
        <v>2.085</v>
      </c>
      <c r="N1852" s="9">
        <v>2.125</v>
      </c>
      <c r="O1852" s="9">
        <v>2.1647977549999999</v>
      </c>
      <c r="P1852" s="9">
        <v>3.0950000000000002</v>
      </c>
      <c r="Q1852" s="9">
        <v>3.1349999999999998</v>
      </c>
      <c r="R1852" s="9">
        <v>2.895</v>
      </c>
      <c r="S1852" s="9">
        <v>2.44</v>
      </c>
      <c r="T1852" s="9">
        <v>2.8450000000000002</v>
      </c>
      <c r="U1852" s="9">
        <v>2.85</v>
      </c>
      <c r="V1852" s="9">
        <v>2.93</v>
      </c>
      <c r="W1852" s="9">
        <v>2.64</v>
      </c>
      <c r="X1852" s="9">
        <v>3.2250000000000001</v>
      </c>
      <c r="Y1852" s="9">
        <v>3.2650000000000001</v>
      </c>
      <c r="Z1852" s="9"/>
      <c r="AA1852" s="9"/>
      <c r="AB1852" s="9"/>
      <c r="AC1852" s="9"/>
      <c r="AD1852" s="9"/>
      <c r="AE1852" s="9"/>
      <c r="AF1852" s="9"/>
    </row>
    <row r="1853" spans="1:32" x14ac:dyDescent="0.25">
      <c r="A1853" s="8">
        <f t="shared" si="62"/>
        <v>37094</v>
      </c>
      <c r="B1853" s="24">
        <f t="shared" si="59"/>
        <v>1849</v>
      </c>
      <c r="E1853" s="9">
        <v>2.95</v>
      </c>
      <c r="F1853" s="9">
        <v>2.79</v>
      </c>
      <c r="G1853" s="9">
        <v>2.8450000000000002</v>
      </c>
      <c r="H1853" s="9">
        <v>3</v>
      </c>
      <c r="I1853" s="9">
        <v>2.95</v>
      </c>
      <c r="J1853" s="9">
        <v>2.96</v>
      </c>
      <c r="K1853" s="9">
        <v>2.85</v>
      </c>
      <c r="L1853" s="9">
        <v>2.17</v>
      </c>
      <c r="M1853" s="9">
        <v>2.085</v>
      </c>
      <c r="N1853" s="9">
        <v>2.125</v>
      </c>
      <c r="O1853" s="9">
        <v>2.1647977549999999</v>
      </c>
      <c r="P1853" s="9">
        <v>3.0950000000000002</v>
      </c>
      <c r="Q1853" s="9">
        <v>3.1349999999999998</v>
      </c>
      <c r="R1853" s="9">
        <v>2.895</v>
      </c>
      <c r="S1853" s="9">
        <v>2.44</v>
      </c>
      <c r="T1853" s="9">
        <v>2.8450000000000002</v>
      </c>
      <c r="U1853" s="9">
        <v>2.85</v>
      </c>
      <c r="V1853" s="9">
        <v>2.93</v>
      </c>
      <c r="W1853" s="9">
        <v>2.64</v>
      </c>
      <c r="X1853" s="9">
        <v>3.2250000000000001</v>
      </c>
      <c r="Y1853" s="9">
        <v>3.2650000000000001</v>
      </c>
      <c r="Z1853" s="9"/>
      <c r="AA1853" s="9"/>
      <c r="AB1853" s="9"/>
      <c r="AC1853" s="9"/>
      <c r="AD1853" s="9"/>
      <c r="AE1853" s="9"/>
      <c r="AF1853" s="9"/>
    </row>
    <row r="1854" spans="1:32" x14ac:dyDescent="0.25">
      <c r="A1854" s="8">
        <f t="shared" si="62"/>
        <v>37095</v>
      </c>
      <c r="B1854" s="24">
        <f t="shared" si="59"/>
        <v>1850</v>
      </c>
      <c r="E1854" s="9">
        <v>3.01</v>
      </c>
      <c r="F1854" s="9">
        <v>3.0150000000000001</v>
      </c>
      <c r="G1854" s="9">
        <v>3.0350000000000001</v>
      </c>
      <c r="H1854" s="9">
        <v>3.105</v>
      </c>
      <c r="I1854" s="9">
        <v>3.0350000000000001</v>
      </c>
      <c r="J1854" s="9">
        <v>3.0649999999999999</v>
      </c>
      <c r="K1854" s="9">
        <v>2.9449999999999998</v>
      </c>
      <c r="L1854" s="9">
        <v>2.44</v>
      </c>
      <c r="M1854" s="9">
        <v>2.2949999999999999</v>
      </c>
      <c r="N1854" s="9">
        <v>2.2349999999999999</v>
      </c>
      <c r="O1854" s="9">
        <v>2.2231877849999999</v>
      </c>
      <c r="P1854" s="9">
        <v>3.2250000000000001</v>
      </c>
      <c r="Q1854" s="9">
        <v>3.25</v>
      </c>
      <c r="R1854" s="9">
        <v>4.09</v>
      </c>
      <c r="S1854" s="9">
        <v>2.8250000000000002</v>
      </c>
      <c r="T1854" s="9">
        <v>2.9350000000000001</v>
      </c>
      <c r="U1854" s="9">
        <v>2.9449999999999998</v>
      </c>
      <c r="V1854" s="9">
        <v>3.01</v>
      </c>
      <c r="W1854" s="9">
        <v>3.82</v>
      </c>
      <c r="X1854" s="9">
        <v>3.36</v>
      </c>
      <c r="Y1854" s="9">
        <v>3.4849999999999999</v>
      </c>
      <c r="Z1854" s="9"/>
      <c r="AA1854" s="9"/>
      <c r="AB1854" s="9"/>
      <c r="AC1854" s="9"/>
      <c r="AD1854" s="9"/>
      <c r="AE1854" s="9"/>
      <c r="AF1854" s="9"/>
    </row>
    <row r="1855" spans="1:32" x14ac:dyDescent="0.25">
      <c r="A1855" s="8">
        <f t="shared" si="62"/>
        <v>37096</v>
      </c>
      <c r="B1855" s="24">
        <f t="shared" si="59"/>
        <v>1851</v>
      </c>
      <c r="E1855" s="9">
        <v>3.01</v>
      </c>
      <c r="F1855" s="9">
        <v>3.05</v>
      </c>
      <c r="G1855" s="9">
        <v>3.06</v>
      </c>
      <c r="H1855" s="9">
        <v>3.17</v>
      </c>
      <c r="I1855" s="9">
        <v>3.0550000000000002</v>
      </c>
      <c r="J1855" s="9">
        <v>3.11</v>
      </c>
      <c r="K1855" s="9">
        <v>2.9249999999999998</v>
      </c>
      <c r="L1855" s="9">
        <v>2.57</v>
      </c>
      <c r="M1855" s="9">
        <v>2.2850000000000001</v>
      </c>
      <c r="N1855" s="9">
        <v>2.23</v>
      </c>
      <c r="O1855" s="9">
        <v>2.2465222749999998</v>
      </c>
      <c r="P1855" s="9">
        <v>3.26</v>
      </c>
      <c r="Q1855" s="9">
        <v>3.2850000000000001</v>
      </c>
      <c r="R1855" s="9">
        <v>4.4349999999999996</v>
      </c>
      <c r="S1855" s="9">
        <v>3.1749999999999998</v>
      </c>
      <c r="T1855" s="9">
        <v>2.91</v>
      </c>
      <c r="U1855" s="9">
        <v>2.92</v>
      </c>
      <c r="V1855" s="9">
        <v>2.98</v>
      </c>
      <c r="W1855" s="9">
        <v>4.0449999999999999</v>
      </c>
      <c r="X1855" s="9">
        <v>3.375</v>
      </c>
      <c r="Y1855" s="9">
        <v>3.5</v>
      </c>
      <c r="Z1855" s="9"/>
      <c r="AA1855" s="9"/>
      <c r="AB1855" s="9"/>
      <c r="AC1855" s="9"/>
      <c r="AD1855" s="9"/>
      <c r="AE1855" s="9"/>
      <c r="AF1855" s="9"/>
    </row>
    <row r="1856" spans="1:32" x14ac:dyDescent="0.25">
      <c r="A1856" s="8">
        <f t="shared" ref="A1856:A1862" si="63">A1855+1</f>
        <v>37097</v>
      </c>
      <c r="B1856" s="24">
        <f t="shared" si="59"/>
        <v>1852</v>
      </c>
      <c r="E1856" s="9">
        <v>3.06</v>
      </c>
      <c r="F1856" s="9">
        <v>3.08</v>
      </c>
      <c r="G1856" s="9">
        <v>3.12</v>
      </c>
      <c r="H1856" s="9">
        <v>3.1949999999999998</v>
      </c>
      <c r="I1856" s="9">
        <v>3.06</v>
      </c>
      <c r="J1856" s="9">
        <v>3.13</v>
      </c>
      <c r="K1856" s="9">
        <v>2.9550000000000001</v>
      </c>
      <c r="L1856" s="9">
        <v>2.645</v>
      </c>
      <c r="M1856" s="9">
        <v>2.3199999999999998</v>
      </c>
      <c r="N1856" s="9">
        <v>2.2850000000000001</v>
      </c>
      <c r="O1856" s="9">
        <v>2.3467082399999999</v>
      </c>
      <c r="P1856" s="9">
        <v>3.2450000000000001</v>
      </c>
      <c r="Q1856" s="9">
        <v>3.27</v>
      </c>
      <c r="R1856" s="9">
        <v>3.9950000000000001</v>
      </c>
      <c r="S1856" s="9">
        <v>3.36</v>
      </c>
      <c r="T1856" s="9">
        <v>2.95</v>
      </c>
      <c r="U1856" s="9">
        <v>2.9550000000000001</v>
      </c>
      <c r="V1856" s="9">
        <v>3.03</v>
      </c>
      <c r="W1856" s="9">
        <v>3.88</v>
      </c>
      <c r="X1856" s="9">
        <v>3.38</v>
      </c>
      <c r="Y1856" s="9">
        <v>3.4350000000000001</v>
      </c>
      <c r="Z1856" s="9"/>
      <c r="AA1856" s="9"/>
      <c r="AB1856" s="9"/>
      <c r="AC1856" s="9"/>
      <c r="AD1856" s="9"/>
      <c r="AE1856" s="9"/>
      <c r="AF1856" s="9"/>
    </row>
    <row r="1857" spans="1:32" x14ac:dyDescent="0.25">
      <c r="A1857" s="8">
        <f t="shared" si="63"/>
        <v>37098</v>
      </c>
      <c r="B1857" s="24">
        <f t="shared" si="59"/>
        <v>1853</v>
      </c>
      <c r="E1857" s="9">
        <v>3.2650000000000001</v>
      </c>
      <c r="F1857" s="9">
        <v>3.2549999999999999</v>
      </c>
      <c r="G1857" s="9">
        <v>3.26</v>
      </c>
      <c r="H1857" s="9">
        <v>3.3450000000000002</v>
      </c>
      <c r="I1857" s="9">
        <v>3.2349999999999999</v>
      </c>
      <c r="J1857" s="9">
        <v>3.2349999999999999</v>
      </c>
      <c r="K1857" s="9">
        <v>3.1549999999999998</v>
      </c>
      <c r="L1857" s="9">
        <v>2.6549999999999998</v>
      </c>
      <c r="M1857" s="9">
        <v>2.46</v>
      </c>
      <c r="N1857" s="9">
        <v>2.5099999999999998</v>
      </c>
      <c r="O1857" s="9">
        <v>2.5213935574999997</v>
      </c>
      <c r="P1857" s="9">
        <v>3.395</v>
      </c>
      <c r="Q1857" s="9">
        <v>3.41</v>
      </c>
      <c r="R1857" s="9">
        <v>3.63</v>
      </c>
      <c r="S1857" s="9">
        <v>2.99</v>
      </c>
      <c r="T1857" s="9">
        <v>3.165</v>
      </c>
      <c r="U1857" s="9">
        <v>3.1749999999999998</v>
      </c>
      <c r="V1857" s="9">
        <v>3.2850000000000001</v>
      </c>
      <c r="W1857" s="9">
        <v>3.38</v>
      </c>
      <c r="X1857" s="9">
        <v>3.5350000000000001</v>
      </c>
      <c r="Y1857" s="9">
        <v>3.56</v>
      </c>
      <c r="Z1857" s="9"/>
      <c r="AA1857" s="9"/>
      <c r="AB1857" s="9"/>
      <c r="AC1857" s="9"/>
      <c r="AD1857" s="9"/>
      <c r="AE1857" s="9"/>
      <c r="AF1857" s="9"/>
    </row>
    <row r="1858" spans="1:32" x14ac:dyDescent="0.25">
      <c r="A1858" s="8">
        <f t="shared" si="63"/>
        <v>37099</v>
      </c>
      <c r="B1858" s="24">
        <f t="shared" si="59"/>
        <v>1854</v>
      </c>
      <c r="E1858" s="9">
        <v>3.0649999999999999</v>
      </c>
      <c r="F1858" s="9">
        <v>2.95</v>
      </c>
      <c r="G1858" s="9">
        <v>2.9550000000000001</v>
      </c>
      <c r="H1858" s="9">
        <v>3.16</v>
      </c>
      <c r="I1858" s="9">
        <v>3.0649999999999999</v>
      </c>
      <c r="J1858" s="9">
        <v>3.08</v>
      </c>
      <c r="K1858" s="9">
        <v>2.9350000000000001</v>
      </c>
      <c r="L1858" s="9">
        <v>2.61</v>
      </c>
      <c r="M1858" s="9">
        <v>2.2850000000000001</v>
      </c>
      <c r="N1858" s="9">
        <v>2.2850000000000001</v>
      </c>
      <c r="O1858" s="9">
        <v>2.3304148199999997</v>
      </c>
      <c r="P1858" s="9">
        <v>3.23</v>
      </c>
      <c r="Q1858" s="9">
        <v>3.26</v>
      </c>
      <c r="R1858" s="9">
        <v>3.0750000000000002</v>
      </c>
      <c r="S1858" s="9">
        <v>2.61</v>
      </c>
      <c r="T1858" s="9">
        <v>2.9350000000000001</v>
      </c>
      <c r="U1858" s="9">
        <v>2.95</v>
      </c>
      <c r="V1858" s="9">
        <v>3.03</v>
      </c>
      <c r="W1858" s="9">
        <v>3.0649999999999999</v>
      </c>
      <c r="X1858" s="9">
        <v>3.33</v>
      </c>
      <c r="Y1858" s="9">
        <v>3.32</v>
      </c>
      <c r="Z1858" s="9"/>
      <c r="AA1858" s="9"/>
      <c r="AB1858" s="9"/>
      <c r="AC1858" s="9"/>
      <c r="AD1858" s="9"/>
      <c r="AE1858" s="9"/>
      <c r="AF1858" s="9"/>
    </row>
    <row r="1859" spans="1:32" x14ac:dyDescent="0.25">
      <c r="A1859" s="8">
        <f t="shared" si="63"/>
        <v>37100</v>
      </c>
      <c r="B1859" s="24">
        <f t="shared" si="59"/>
        <v>1855</v>
      </c>
      <c r="E1859" s="9">
        <v>3.0649999999999999</v>
      </c>
      <c r="F1859" s="9">
        <v>2.95</v>
      </c>
      <c r="G1859" s="9">
        <v>2.9550000000000001</v>
      </c>
      <c r="H1859" s="9">
        <v>3.16</v>
      </c>
      <c r="I1859" s="9">
        <v>3.0649999999999999</v>
      </c>
      <c r="J1859" s="9">
        <v>3.08</v>
      </c>
      <c r="K1859" s="9">
        <v>2.9350000000000001</v>
      </c>
      <c r="L1859" s="9">
        <v>2.61</v>
      </c>
      <c r="M1859" s="9">
        <v>2.2850000000000001</v>
      </c>
      <c r="N1859" s="9">
        <v>2.2850000000000001</v>
      </c>
      <c r="O1859" s="9">
        <v>2.3304148199999997</v>
      </c>
      <c r="P1859" s="9">
        <v>3.23</v>
      </c>
      <c r="Q1859" s="9">
        <v>3.26</v>
      </c>
      <c r="R1859" s="9">
        <v>3.0750000000000002</v>
      </c>
      <c r="S1859" s="9">
        <v>2.61</v>
      </c>
      <c r="T1859" s="9">
        <v>2.9350000000000001</v>
      </c>
      <c r="U1859" s="9">
        <v>2.95</v>
      </c>
      <c r="V1859" s="9">
        <v>3.03</v>
      </c>
      <c r="W1859" s="9">
        <v>3.0649999999999999</v>
      </c>
      <c r="X1859" s="9">
        <v>3.33</v>
      </c>
      <c r="Y1859" s="9">
        <v>3.32</v>
      </c>
      <c r="Z1859" s="9"/>
      <c r="AA1859" s="9"/>
      <c r="AB1859" s="9"/>
      <c r="AC1859" s="9"/>
      <c r="AD1859" s="9"/>
      <c r="AE1859" s="9"/>
      <c r="AF1859" s="9"/>
    </row>
    <row r="1860" spans="1:32" x14ac:dyDescent="0.25">
      <c r="A1860" s="8">
        <f t="shared" si="63"/>
        <v>37101</v>
      </c>
      <c r="B1860" s="24">
        <f t="shared" si="59"/>
        <v>1856</v>
      </c>
      <c r="E1860" s="9">
        <v>3.0649999999999999</v>
      </c>
      <c r="F1860" s="9">
        <v>2.95</v>
      </c>
      <c r="G1860" s="9">
        <v>2.9550000000000001</v>
      </c>
      <c r="H1860" s="9">
        <v>3.16</v>
      </c>
      <c r="I1860" s="9">
        <v>3.0649999999999999</v>
      </c>
      <c r="J1860" s="9">
        <v>3.08</v>
      </c>
      <c r="K1860" s="9">
        <v>2.9350000000000001</v>
      </c>
      <c r="L1860" s="9">
        <v>2.61</v>
      </c>
      <c r="M1860" s="9">
        <v>2.2850000000000001</v>
      </c>
      <c r="N1860" s="9">
        <v>2.2850000000000001</v>
      </c>
      <c r="O1860" s="9">
        <v>2.3304148199999997</v>
      </c>
      <c r="P1860" s="9">
        <v>3.23</v>
      </c>
      <c r="Q1860" s="9">
        <v>3.26</v>
      </c>
      <c r="R1860" s="9">
        <v>3.0750000000000002</v>
      </c>
      <c r="S1860" s="9">
        <v>2.61</v>
      </c>
      <c r="T1860" s="9">
        <v>2.9350000000000001</v>
      </c>
      <c r="U1860" s="9">
        <v>2.95</v>
      </c>
      <c r="V1860" s="9">
        <v>3.03</v>
      </c>
      <c r="W1860" s="9">
        <v>3.0649999999999999</v>
      </c>
      <c r="X1860" s="9">
        <v>3.33</v>
      </c>
      <c r="Y1860" s="9">
        <v>3.32</v>
      </c>
      <c r="Z1860" s="9"/>
      <c r="AA1860" s="9"/>
      <c r="AB1860" s="9"/>
      <c r="AC1860" s="9"/>
      <c r="AD1860" s="9"/>
      <c r="AE1860" s="9"/>
      <c r="AF1860" s="9"/>
    </row>
    <row r="1861" spans="1:32" x14ac:dyDescent="0.25">
      <c r="A1861" s="8">
        <f t="shared" si="63"/>
        <v>37102</v>
      </c>
      <c r="B1861" s="24">
        <f t="shared" si="59"/>
        <v>1857</v>
      </c>
      <c r="E1861" s="9">
        <v>3.27</v>
      </c>
      <c r="F1861" s="9">
        <v>3.2549999999999999</v>
      </c>
      <c r="G1861" s="9">
        <v>3.27</v>
      </c>
      <c r="H1861" s="9">
        <v>3.3650000000000002</v>
      </c>
      <c r="I1861" s="9">
        <v>3.2749999999999999</v>
      </c>
      <c r="J1861" s="9">
        <v>3.2250000000000001</v>
      </c>
      <c r="K1861" s="9">
        <v>3.2050000000000001</v>
      </c>
      <c r="L1861" s="9">
        <v>2.78</v>
      </c>
      <c r="M1861" s="9">
        <v>2.585</v>
      </c>
      <c r="N1861" s="9">
        <v>2.57</v>
      </c>
      <c r="O1861" s="9">
        <v>2.6543536249999997</v>
      </c>
      <c r="P1861" s="9">
        <v>3.4350000000000001</v>
      </c>
      <c r="Q1861" s="9">
        <v>3.4249999999999998</v>
      </c>
      <c r="R1861" s="9">
        <v>3.77</v>
      </c>
      <c r="S1861" s="9">
        <v>3.1549999999999998</v>
      </c>
      <c r="T1861" s="9">
        <v>3.2050000000000001</v>
      </c>
      <c r="U1861" s="9">
        <v>3.21</v>
      </c>
      <c r="V1861" s="9">
        <v>3.31</v>
      </c>
      <c r="W1861" s="9">
        <v>3.6549999999999998</v>
      </c>
      <c r="X1861" s="9">
        <v>3.5350000000000001</v>
      </c>
      <c r="Y1861" s="9">
        <v>3.5449999999999999</v>
      </c>
      <c r="Z1861" s="9"/>
      <c r="AA1861" s="9"/>
      <c r="AB1861" s="9"/>
      <c r="AC1861" s="9"/>
      <c r="AD1861" s="9"/>
      <c r="AE1861" s="9"/>
      <c r="AF1861" s="9"/>
    </row>
    <row r="1862" spans="1:32" x14ac:dyDescent="0.25">
      <c r="A1862" s="8">
        <f t="shared" si="63"/>
        <v>37103</v>
      </c>
      <c r="B1862" s="24">
        <f t="shared" si="59"/>
        <v>1858</v>
      </c>
      <c r="E1862" s="9">
        <v>3.32</v>
      </c>
      <c r="F1862" s="9">
        <v>3.27</v>
      </c>
      <c r="G1862" s="9">
        <v>3.3149999999999999</v>
      </c>
      <c r="H1862" s="9">
        <v>3.4</v>
      </c>
      <c r="I1862" s="9">
        <v>3.335</v>
      </c>
      <c r="J1862" s="9">
        <v>3.33</v>
      </c>
      <c r="K1862" s="9">
        <v>3.2549999999999999</v>
      </c>
      <c r="L1862" s="9">
        <v>3.0150000000000001</v>
      </c>
      <c r="M1862" s="9">
        <v>2.66</v>
      </c>
      <c r="N1862" s="9">
        <v>2.74</v>
      </c>
      <c r="O1862" s="9">
        <v>2.63367035</v>
      </c>
      <c r="P1862" s="9">
        <v>3.44</v>
      </c>
      <c r="Q1862" s="9">
        <v>3.49</v>
      </c>
      <c r="R1862" s="9">
        <v>3.6850000000000001</v>
      </c>
      <c r="S1862" s="9">
        <v>3.31</v>
      </c>
      <c r="T1862" s="9">
        <v>3.2650000000000001</v>
      </c>
      <c r="U1862" s="9">
        <v>3.27</v>
      </c>
      <c r="V1862" s="9">
        <v>3.39</v>
      </c>
      <c r="W1862" s="9">
        <v>3.665</v>
      </c>
      <c r="X1862" s="9">
        <v>3.61</v>
      </c>
      <c r="Y1862" s="9">
        <v>3.62</v>
      </c>
      <c r="Z1862" s="9"/>
      <c r="AA1862" s="9"/>
      <c r="AB1862" s="9"/>
      <c r="AC1862" s="9"/>
      <c r="AD1862" s="9"/>
      <c r="AE1862" s="9"/>
      <c r="AF1862" s="9"/>
    </row>
    <row r="1863" spans="1:32" x14ac:dyDescent="0.25">
      <c r="A1863" s="8">
        <f t="shared" ref="A1863:A1877" si="64">A1862+1</f>
        <v>37104</v>
      </c>
      <c r="B1863" s="24">
        <f t="shared" si="59"/>
        <v>1859</v>
      </c>
      <c r="E1863" s="9">
        <v>3.26</v>
      </c>
      <c r="F1863" s="9">
        <v>3.2650000000000001</v>
      </c>
      <c r="G1863" s="9">
        <v>3.2650000000000001</v>
      </c>
      <c r="H1863" s="9">
        <v>3.37</v>
      </c>
      <c r="I1863" s="9">
        <v>3.27</v>
      </c>
      <c r="J1863" s="9">
        <v>3.2749999999999999</v>
      </c>
      <c r="K1863" s="9">
        <v>3.1850000000000001</v>
      </c>
      <c r="L1863" s="9">
        <v>2.915</v>
      </c>
      <c r="M1863" s="9">
        <v>2.8050000000000002</v>
      </c>
      <c r="N1863" s="9">
        <v>2.7250000000000001</v>
      </c>
      <c r="O1863" s="9">
        <v>2.5862180324999997</v>
      </c>
      <c r="P1863" s="9">
        <v>3.3849999999999998</v>
      </c>
      <c r="Q1863" s="9">
        <v>3.42</v>
      </c>
      <c r="R1863" s="9">
        <v>3.7349999999999999</v>
      </c>
      <c r="S1863" s="9">
        <v>3.3650000000000002</v>
      </c>
      <c r="T1863" s="9">
        <v>3.2050000000000001</v>
      </c>
      <c r="U1863" s="9">
        <v>3.2050000000000001</v>
      </c>
      <c r="V1863" s="9">
        <v>3.29</v>
      </c>
      <c r="W1863" s="9">
        <v>3.71</v>
      </c>
      <c r="X1863" s="9">
        <v>3.57</v>
      </c>
      <c r="Y1863" s="9">
        <v>3.605</v>
      </c>
      <c r="Z1863" s="9"/>
      <c r="AA1863" s="9"/>
      <c r="AB1863" s="9"/>
      <c r="AC1863" s="9"/>
      <c r="AD1863" s="9"/>
      <c r="AE1863" s="9"/>
      <c r="AF1863" s="9"/>
    </row>
    <row r="1864" spans="1:32" x14ac:dyDescent="0.25">
      <c r="A1864" s="8">
        <f t="shared" si="64"/>
        <v>37105</v>
      </c>
      <c r="B1864" s="24">
        <f t="shared" ref="B1864:B1889" si="65">B1863+1</f>
        <v>1860</v>
      </c>
      <c r="E1864" s="9">
        <v>3.15</v>
      </c>
      <c r="F1864" s="9">
        <v>3.1749999999999998</v>
      </c>
      <c r="G1864" s="9">
        <v>3.1549999999999998</v>
      </c>
      <c r="H1864" s="9">
        <v>3.26</v>
      </c>
      <c r="I1864" s="9">
        <v>3.145</v>
      </c>
      <c r="J1864" s="9">
        <v>3.17</v>
      </c>
      <c r="K1864" s="9">
        <v>3.0550000000000002</v>
      </c>
      <c r="L1864" s="9">
        <v>2.6349999999999998</v>
      </c>
      <c r="M1864" s="9">
        <v>2.56</v>
      </c>
      <c r="N1864" s="9">
        <v>2.5150000000000001</v>
      </c>
      <c r="O1864" s="9">
        <v>2.4846769200000001</v>
      </c>
      <c r="P1864" s="9">
        <v>3.2850000000000001</v>
      </c>
      <c r="Q1864" s="9">
        <v>3.3250000000000002</v>
      </c>
      <c r="R1864" s="9">
        <v>3.85</v>
      </c>
      <c r="S1864" s="9">
        <v>3.335</v>
      </c>
      <c r="T1864" s="9">
        <v>3.07</v>
      </c>
      <c r="U1864" s="9">
        <v>3.07</v>
      </c>
      <c r="V1864" s="9">
        <v>3.17</v>
      </c>
      <c r="W1864" s="9">
        <v>3.82</v>
      </c>
      <c r="X1864" s="9">
        <v>3.47</v>
      </c>
      <c r="Y1864" s="9">
        <v>3.5150000000000001</v>
      </c>
      <c r="Z1864" s="9"/>
      <c r="AA1864" s="9"/>
      <c r="AB1864" s="9"/>
      <c r="AC1864" s="9"/>
      <c r="AD1864" s="9"/>
      <c r="AE1864" s="9"/>
      <c r="AF1864" s="9"/>
    </row>
    <row r="1865" spans="1:32" x14ac:dyDescent="0.25">
      <c r="A1865" s="8">
        <f t="shared" si="64"/>
        <v>37106</v>
      </c>
      <c r="B1865" s="24">
        <f t="shared" si="65"/>
        <v>1861</v>
      </c>
      <c r="E1865" s="9">
        <v>3.0550000000000002</v>
      </c>
      <c r="F1865" s="9">
        <v>3.0249999999999999</v>
      </c>
      <c r="G1865" s="9">
        <v>3.04</v>
      </c>
      <c r="H1865" s="9">
        <v>3.16</v>
      </c>
      <c r="I1865" s="9">
        <v>3.0550000000000002</v>
      </c>
      <c r="J1865" s="9">
        <v>3.0950000000000002</v>
      </c>
      <c r="K1865" s="9">
        <v>2.95</v>
      </c>
      <c r="L1865" s="9">
        <v>2.4900000000000002</v>
      </c>
      <c r="M1865" s="9">
        <v>2.395</v>
      </c>
      <c r="N1865" s="9">
        <v>2.4500000000000002</v>
      </c>
      <c r="O1865" s="9">
        <v>2.4266561399999995</v>
      </c>
      <c r="P1865" s="9">
        <v>3.18</v>
      </c>
      <c r="Q1865" s="9">
        <v>3.22</v>
      </c>
      <c r="R1865" s="9">
        <v>3.56</v>
      </c>
      <c r="S1865" s="9">
        <v>3.26</v>
      </c>
      <c r="T1865" s="9">
        <v>2.9550000000000001</v>
      </c>
      <c r="U1865" s="9">
        <v>2.95</v>
      </c>
      <c r="V1865" s="9">
        <v>3.05</v>
      </c>
      <c r="W1865" s="9">
        <v>3.66</v>
      </c>
      <c r="X1865" s="9">
        <v>3.33</v>
      </c>
      <c r="Y1865" s="9">
        <v>3.32</v>
      </c>
      <c r="Z1865" s="9"/>
      <c r="AA1865" s="9"/>
      <c r="AB1865" s="9"/>
      <c r="AC1865" s="9"/>
      <c r="AD1865" s="9"/>
      <c r="AE1865" s="9"/>
      <c r="AF1865" s="9"/>
    </row>
    <row r="1866" spans="1:32" x14ac:dyDescent="0.25">
      <c r="A1866" s="8">
        <f t="shared" si="64"/>
        <v>37107</v>
      </c>
      <c r="B1866" s="24">
        <f t="shared" si="65"/>
        <v>1862</v>
      </c>
      <c r="E1866" s="9">
        <v>3.0550000000000002</v>
      </c>
      <c r="F1866" s="9">
        <v>3.0249999999999999</v>
      </c>
      <c r="G1866" s="9">
        <v>3.04</v>
      </c>
      <c r="H1866" s="9">
        <v>3.16</v>
      </c>
      <c r="I1866" s="9">
        <v>3.0550000000000002</v>
      </c>
      <c r="J1866" s="9">
        <v>3.0950000000000002</v>
      </c>
      <c r="K1866" s="9">
        <v>2.95</v>
      </c>
      <c r="L1866" s="9">
        <v>2.4900000000000002</v>
      </c>
      <c r="M1866" s="9">
        <v>2.395</v>
      </c>
      <c r="N1866" s="9">
        <v>2.4500000000000002</v>
      </c>
      <c r="O1866" s="9">
        <v>2.4266561399999995</v>
      </c>
      <c r="P1866" s="9">
        <v>3.18</v>
      </c>
      <c r="Q1866" s="9">
        <v>3.22</v>
      </c>
      <c r="R1866" s="9">
        <v>3.56</v>
      </c>
      <c r="S1866" s="9">
        <v>3.26</v>
      </c>
      <c r="T1866" s="9">
        <v>2.9550000000000001</v>
      </c>
      <c r="U1866" s="9">
        <v>2.95</v>
      </c>
      <c r="V1866" s="9">
        <v>3.05</v>
      </c>
      <c r="W1866" s="9">
        <v>3.66</v>
      </c>
      <c r="X1866" s="9">
        <v>3.33</v>
      </c>
      <c r="Y1866" s="9">
        <v>3.32</v>
      </c>
      <c r="Z1866" s="9"/>
      <c r="AA1866" s="9"/>
      <c r="AB1866" s="9"/>
      <c r="AC1866" s="9"/>
      <c r="AD1866" s="9"/>
      <c r="AE1866" s="9"/>
      <c r="AF1866" s="9"/>
    </row>
    <row r="1867" spans="1:32" x14ac:dyDescent="0.25">
      <c r="A1867" s="8">
        <f t="shared" si="64"/>
        <v>37108</v>
      </c>
      <c r="B1867" s="24">
        <f t="shared" si="65"/>
        <v>1863</v>
      </c>
      <c r="E1867" s="9">
        <v>3.0550000000000002</v>
      </c>
      <c r="F1867" s="9">
        <v>3.0249999999999999</v>
      </c>
      <c r="G1867" s="9">
        <v>3.04</v>
      </c>
      <c r="H1867" s="9">
        <v>3.16</v>
      </c>
      <c r="I1867" s="9">
        <v>3.0550000000000002</v>
      </c>
      <c r="J1867" s="9">
        <v>3.0950000000000002</v>
      </c>
      <c r="K1867" s="9">
        <v>2.95</v>
      </c>
      <c r="L1867" s="9">
        <v>2.4900000000000002</v>
      </c>
      <c r="M1867" s="9">
        <v>2.395</v>
      </c>
      <c r="N1867" s="9">
        <v>2.4500000000000002</v>
      </c>
      <c r="O1867" s="9">
        <v>2.4266561399999995</v>
      </c>
      <c r="P1867" s="9">
        <v>3.18</v>
      </c>
      <c r="Q1867" s="9">
        <v>3.22</v>
      </c>
      <c r="R1867" s="9">
        <v>3.56</v>
      </c>
      <c r="S1867" s="9">
        <v>3.26</v>
      </c>
      <c r="T1867" s="9">
        <v>2.9550000000000001</v>
      </c>
      <c r="U1867" s="9">
        <v>2.95</v>
      </c>
      <c r="V1867" s="9">
        <v>3.05</v>
      </c>
      <c r="W1867" s="9">
        <v>3.66</v>
      </c>
      <c r="X1867" s="9">
        <v>3.33</v>
      </c>
      <c r="Y1867" s="9">
        <v>3.32</v>
      </c>
      <c r="Z1867" s="9"/>
      <c r="AA1867" s="9"/>
      <c r="AB1867" s="9"/>
      <c r="AC1867" s="9"/>
      <c r="AD1867" s="9"/>
      <c r="AE1867" s="9"/>
      <c r="AF1867" s="9"/>
    </row>
    <row r="1868" spans="1:32" x14ac:dyDescent="0.25">
      <c r="A1868" s="8">
        <f t="shared" si="64"/>
        <v>37109</v>
      </c>
      <c r="B1868" s="24">
        <f t="shared" si="65"/>
        <v>1864</v>
      </c>
      <c r="E1868" s="9">
        <v>3.0550000000000002</v>
      </c>
      <c r="F1868" s="9">
        <v>3.0350000000000001</v>
      </c>
      <c r="G1868" s="9">
        <v>3.0249999999999999</v>
      </c>
      <c r="H1868" s="9">
        <v>3.14</v>
      </c>
      <c r="I1868" s="9">
        <v>3.07</v>
      </c>
      <c r="J1868" s="9">
        <v>3.105</v>
      </c>
      <c r="K1868" s="9">
        <v>2.9750000000000001</v>
      </c>
      <c r="L1868" s="9">
        <v>2.5499999999999998</v>
      </c>
      <c r="M1868" s="9">
        <v>2.5150000000000001</v>
      </c>
      <c r="N1868" s="9">
        <v>2.4500000000000002</v>
      </c>
      <c r="O1868" s="9">
        <v>2.4266561399999995</v>
      </c>
      <c r="P1868" s="9">
        <v>3.2450000000000001</v>
      </c>
      <c r="Q1868" s="9">
        <v>3.2250000000000001</v>
      </c>
      <c r="R1868" s="9">
        <v>3.64</v>
      </c>
      <c r="S1868" s="9">
        <v>3.2850000000000001</v>
      </c>
      <c r="T1868" s="9">
        <v>2.97</v>
      </c>
      <c r="U1868" s="9">
        <v>2.98</v>
      </c>
      <c r="V1868" s="9">
        <v>3.06</v>
      </c>
      <c r="W1868" s="9">
        <v>3.71</v>
      </c>
      <c r="X1868" s="9">
        <v>3.4750000000000001</v>
      </c>
      <c r="Y1868" s="9">
        <v>3.64</v>
      </c>
      <c r="Z1868" s="9"/>
      <c r="AA1868" s="9"/>
      <c r="AB1868" s="9"/>
      <c r="AC1868" s="9"/>
      <c r="AD1868" s="9"/>
      <c r="AE1868" s="9"/>
      <c r="AF1868" s="9"/>
    </row>
    <row r="1869" spans="1:32" x14ac:dyDescent="0.25">
      <c r="A1869" s="8">
        <f t="shared" si="64"/>
        <v>37110</v>
      </c>
      <c r="B1869" s="24">
        <f t="shared" si="65"/>
        <v>1865</v>
      </c>
      <c r="E1869" s="9">
        <v>3.1349999999999998</v>
      </c>
      <c r="F1869" s="9">
        <v>3.0950000000000002</v>
      </c>
      <c r="G1869" s="9">
        <v>3.1</v>
      </c>
      <c r="H1869" s="9">
        <v>3.21</v>
      </c>
      <c r="I1869" s="9">
        <v>3.16</v>
      </c>
      <c r="J1869" s="9">
        <v>3.1749999999999998</v>
      </c>
      <c r="K1869" s="9">
        <v>3.07</v>
      </c>
      <c r="L1869" s="9">
        <v>2.5950000000000002</v>
      </c>
      <c r="M1869" s="9">
        <v>2.54</v>
      </c>
      <c r="N1869" s="9">
        <v>2.4649999999999999</v>
      </c>
      <c r="O1869" s="9">
        <v>2.4449672475000002</v>
      </c>
      <c r="P1869" s="9">
        <v>3.3</v>
      </c>
      <c r="Q1869" s="9">
        <v>3.27</v>
      </c>
      <c r="R1869" s="9">
        <v>3.65</v>
      </c>
      <c r="S1869" s="9">
        <v>3.31</v>
      </c>
      <c r="T1869" s="9">
        <v>3.0649999999999999</v>
      </c>
      <c r="U1869" s="9">
        <v>3.07</v>
      </c>
      <c r="V1869" s="9">
        <v>3.18</v>
      </c>
      <c r="W1869" s="9">
        <v>3.7149999999999999</v>
      </c>
      <c r="X1869" s="9">
        <v>3.59</v>
      </c>
      <c r="Y1869" s="9">
        <v>4.0449999999999999</v>
      </c>
      <c r="Z1869" s="9"/>
      <c r="AA1869" s="9"/>
      <c r="AB1869" s="9"/>
      <c r="AC1869" s="9"/>
      <c r="AD1869" s="9"/>
      <c r="AE1869" s="9"/>
      <c r="AF1869" s="9"/>
    </row>
    <row r="1870" spans="1:32" x14ac:dyDescent="0.25">
      <c r="A1870" s="8">
        <f t="shared" si="64"/>
        <v>37111</v>
      </c>
      <c r="B1870" s="24">
        <f t="shared" si="65"/>
        <v>1866</v>
      </c>
      <c r="E1870" s="9">
        <v>3.09</v>
      </c>
      <c r="F1870" s="9">
        <v>3.02</v>
      </c>
      <c r="G1870" s="9">
        <v>3.0350000000000001</v>
      </c>
      <c r="H1870" s="9">
        <v>3.17</v>
      </c>
      <c r="I1870" s="9">
        <v>3.125</v>
      </c>
      <c r="J1870" s="9">
        <v>3.1749999999999998</v>
      </c>
      <c r="K1870" s="9">
        <v>3.01</v>
      </c>
      <c r="L1870" s="9">
        <v>2.625</v>
      </c>
      <c r="M1870" s="9">
        <v>2.5099999999999998</v>
      </c>
      <c r="N1870" s="9">
        <v>2.4449999999999998</v>
      </c>
      <c r="O1870" s="9">
        <v>2.4353978699999996</v>
      </c>
      <c r="P1870" s="9">
        <v>3.2749999999999999</v>
      </c>
      <c r="Q1870" s="9">
        <v>3.2650000000000001</v>
      </c>
      <c r="R1870" s="9">
        <v>3.47</v>
      </c>
      <c r="S1870" s="9">
        <v>3.22</v>
      </c>
      <c r="T1870" s="9">
        <v>2.99</v>
      </c>
      <c r="U1870" s="9">
        <v>3.0150000000000001</v>
      </c>
      <c r="V1870" s="9">
        <v>3.1549999999999998</v>
      </c>
      <c r="W1870" s="9">
        <v>3.49</v>
      </c>
      <c r="X1870" s="9">
        <v>3.5249999999999999</v>
      </c>
      <c r="Y1870" s="9">
        <v>4.1399999999999997</v>
      </c>
      <c r="Z1870" s="9"/>
      <c r="AA1870" s="9"/>
      <c r="AB1870" s="9"/>
      <c r="AC1870" s="9"/>
      <c r="AD1870" s="9"/>
      <c r="AE1870" s="9"/>
      <c r="AF1870" s="9"/>
    </row>
    <row r="1871" spans="1:32" x14ac:dyDescent="0.25">
      <c r="A1871" s="8">
        <f t="shared" si="64"/>
        <v>37112</v>
      </c>
      <c r="B1871" s="24">
        <f t="shared" si="65"/>
        <v>1867</v>
      </c>
      <c r="E1871" s="9">
        <v>3.09</v>
      </c>
      <c r="F1871" s="9">
        <v>2.99</v>
      </c>
      <c r="G1871" s="9">
        <v>3.0249999999999999</v>
      </c>
      <c r="H1871" s="9">
        <v>3.145</v>
      </c>
      <c r="I1871" s="9">
        <v>3.1150000000000002</v>
      </c>
      <c r="J1871" s="9">
        <v>3.1749999999999998</v>
      </c>
      <c r="K1871" s="9">
        <v>2.9750000000000001</v>
      </c>
      <c r="L1871" s="9">
        <v>2.61</v>
      </c>
      <c r="M1871" s="9">
        <v>2.52</v>
      </c>
      <c r="N1871" s="9">
        <v>2.46</v>
      </c>
      <c r="O1871" s="9">
        <v>2.4130972800000001</v>
      </c>
      <c r="P1871" s="9">
        <v>3.2549999999999999</v>
      </c>
      <c r="Q1871" s="9">
        <v>3.2650000000000001</v>
      </c>
      <c r="R1871" s="9">
        <v>3.33</v>
      </c>
      <c r="S1871" s="9">
        <v>3.07</v>
      </c>
      <c r="T1871" s="9">
        <v>2.9649999999999999</v>
      </c>
      <c r="U1871" s="9">
        <v>2.96</v>
      </c>
      <c r="V1871" s="9">
        <v>3.1150000000000002</v>
      </c>
      <c r="W1871" s="9">
        <v>3.4249999999999998</v>
      </c>
      <c r="X1871" s="9">
        <v>3.47</v>
      </c>
      <c r="Y1871" s="9">
        <v>3.78</v>
      </c>
      <c r="Z1871" s="9"/>
      <c r="AA1871" s="9"/>
      <c r="AB1871" s="9"/>
      <c r="AC1871" s="9"/>
      <c r="AD1871" s="9"/>
      <c r="AE1871" s="9"/>
      <c r="AF1871" s="9"/>
    </row>
    <row r="1872" spans="1:32" x14ac:dyDescent="0.25">
      <c r="A1872" s="8">
        <f t="shared" si="64"/>
        <v>37113</v>
      </c>
      <c r="B1872" s="24">
        <f t="shared" si="65"/>
        <v>1868</v>
      </c>
      <c r="E1872" s="9">
        <v>2.98</v>
      </c>
      <c r="F1872" s="9">
        <v>2.8149999999999999</v>
      </c>
      <c r="G1872" s="9">
        <v>2.8650000000000002</v>
      </c>
      <c r="H1872" s="9">
        <v>2.9950000000000001</v>
      </c>
      <c r="I1872" s="9">
        <v>2.9849999999999999</v>
      </c>
      <c r="J1872" s="9">
        <v>3.0150000000000001</v>
      </c>
      <c r="K1872" s="9">
        <v>2.87</v>
      </c>
      <c r="L1872" s="9">
        <v>2.48</v>
      </c>
      <c r="M1872" s="9">
        <v>2.3149999999999999</v>
      </c>
      <c r="N1872" s="9">
        <v>2.3149999999999999</v>
      </c>
      <c r="O1872" s="9">
        <v>2.3632896749999999</v>
      </c>
      <c r="P1872" s="9">
        <v>3.0649999999999999</v>
      </c>
      <c r="Q1872" s="9">
        <v>3.13</v>
      </c>
      <c r="R1872" s="9">
        <v>3.0950000000000002</v>
      </c>
      <c r="S1872" s="9">
        <v>2.7850000000000001</v>
      </c>
      <c r="T1872" s="9">
        <v>2.85</v>
      </c>
      <c r="U1872" s="9">
        <v>2.86</v>
      </c>
      <c r="V1872" s="9">
        <v>2.9649999999999999</v>
      </c>
      <c r="W1872" s="9">
        <v>3.1850000000000001</v>
      </c>
      <c r="X1872" s="9">
        <v>3.23</v>
      </c>
      <c r="Y1872" s="9">
        <v>3.2749999999999999</v>
      </c>
      <c r="Z1872" s="9"/>
      <c r="AA1872" s="9"/>
      <c r="AB1872" s="9"/>
      <c r="AC1872" s="9"/>
      <c r="AD1872" s="9"/>
      <c r="AE1872" s="9"/>
      <c r="AF1872" s="9"/>
    </row>
    <row r="1873" spans="1:39" x14ac:dyDescent="0.25">
      <c r="A1873" s="8">
        <f t="shared" si="64"/>
        <v>37114</v>
      </c>
      <c r="B1873" s="24">
        <f t="shared" si="65"/>
        <v>1869</v>
      </c>
      <c r="E1873" s="9">
        <v>2.98</v>
      </c>
      <c r="F1873" s="9">
        <v>2.8149999999999999</v>
      </c>
      <c r="G1873" s="9">
        <v>2.8650000000000002</v>
      </c>
      <c r="H1873" s="9">
        <v>2.9950000000000001</v>
      </c>
      <c r="I1873" s="9">
        <v>2.9849999999999999</v>
      </c>
      <c r="J1873" s="9">
        <v>3.0150000000000001</v>
      </c>
      <c r="K1873" s="9">
        <v>2.87</v>
      </c>
      <c r="L1873" s="9">
        <v>2.48</v>
      </c>
      <c r="M1873" s="9">
        <v>2.3149999999999999</v>
      </c>
      <c r="N1873" s="9">
        <v>2.3149999999999999</v>
      </c>
      <c r="O1873" s="9">
        <v>2.3632896749999999</v>
      </c>
      <c r="P1873" s="9">
        <v>3.0649999999999999</v>
      </c>
      <c r="Q1873" s="9">
        <v>3.13</v>
      </c>
      <c r="R1873" s="9">
        <v>3.0950000000000002</v>
      </c>
      <c r="S1873" s="9">
        <v>2.7850000000000001</v>
      </c>
      <c r="T1873" s="9">
        <v>2.85</v>
      </c>
      <c r="U1873" s="9">
        <v>2.86</v>
      </c>
      <c r="V1873" s="9">
        <v>2.9649999999999999</v>
      </c>
      <c r="W1873" s="9">
        <v>3.1850000000000001</v>
      </c>
      <c r="X1873" s="9">
        <v>3.23</v>
      </c>
      <c r="Y1873" s="9">
        <v>3.2749999999999999</v>
      </c>
      <c r="Z1873" s="9"/>
      <c r="AA1873" s="9"/>
      <c r="AB1873" s="9"/>
      <c r="AC1873" s="9"/>
      <c r="AD1873" s="9"/>
      <c r="AE1873" s="9"/>
      <c r="AF1873" s="9"/>
    </row>
    <row r="1874" spans="1:39" x14ac:dyDescent="0.25">
      <c r="A1874" s="8">
        <f t="shared" si="64"/>
        <v>37115</v>
      </c>
      <c r="B1874" s="24">
        <f t="shared" si="65"/>
        <v>1870</v>
      </c>
      <c r="E1874" s="9">
        <v>2.98</v>
      </c>
      <c r="F1874" s="9">
        <v>2.8149999999999999</v>
      </c>
      <c r="G1874" s="9">
        <v>2.8650000000000002</v>
      </c>
      <c r="H1874" s="9">
        <v>2.9950000000000001</v>
      </c>
      <c r="I1874" s="9">
        <v>2.9849999999999999</v>
      </c>
      <c r="J1874" s="9">
        <v>3.0150000000000001</v>
      </c>
      <c r="K1874" s="9">
        <v>2.87</v>
      </c>
      <c r="L1874" s="9">
        <v>2.48</v>
      </c>
      <c r="M1874" s="9">
        <v>2.3149999999999999</v>
      </c>
      <c r="N1874" s="9">
        <v>2.3149999999999999</v>
      </c>
      <c r="O1874" s="9">
        <v>2.3632896749999999</v>
      </c>
      <c r="P1874" s="9">
        <v>3.0649999999999999</v>
      </c>
      <c r="Q1874" s="9">
        <v>3.13</v>
      </c>
      <c r="R1874" s="9">
        <v>3.0950000000000002</v>
      </c>
      <c r="S1874" s="9">
        <v>2.7850000000000001</v>
      </c>
      <c r="T1874" s="9">
        <v>2.85</v>
      </c>
      <c r="U1874" s="9">
        <v>2.86</v>
      </c>
      <c r="V1874" s="9">
        <v>2.9649999999999999</v>
      </c>
      <c r="W1874" s="9">
        <v>3.1850000000000001</v>
      </c>
      <c r="X1874" s="9">
        <v>3.23</v>
      </c>
      <c r="Y1874" s="9">
        <v>3.2749999999999999</v>
      </c>
      <c r="Z1874" s="9"/>
      <c r="AA1874" s="9"/>
      <c r="AB1874" s="9"/>
      <c r="AC1874" s="9"/>
      <c r="AD1874" s="9"/>
      <c r="AE1874" s="9"/>
      <c r="AF1874" s="9"/>
    </row>
    <row r="1875" spans="1:39" x14ac:dyDescent="0.25">
      <c r="A1875" s="8">
        <f t="shared" si="64"/>
        <v>37116</v>
      </c>
      <c r="B1875" s="24">
        <f t="shared" si="65"/>
        <v>1871</v>
      </c>
      <c r="E1875" s="9">
        <v>2.9950000000000001</v>
      </c>
      <c r="F1875" s="9">
        <v>2.9</v>
      </c>
      <c r="G1875" s="9">
        <v>2.9350000000000001</v>
      </c>
      <c r="H1875" s="9">
        <v>3.07</v>
      </c>
      <c r="I1875" s="9">
        <v>3.0049999999999999</v>
      </c>
      <c r="J1875" s="9">
        <v>3.0449999999999999</v>
      </c>
      <c r="K1875" s="9">
        <v>2.915</v>
      </c>
      <c r="L1875" s="9">
        <v>2.5449999999999999</v>
      </c>
      <c r="M1875" s="9">
        <v>2.3199999999999998</v>
      </c>
      <c r="N1875" s="9">
        <v>2.34</v>
      </c>
      <c r="O1875" s="9">
        <v>2.4100404174999999</v>
      </c>
      <c r="P1875" s="9">
        <v>3.09</v>
      </c>
      <c r="Q1875" s="9">
        <v>3.14</v>
      </c>
      <c r="R1875" s="9">
        <v>3.2349999999999999</v>
      </c>
      <c r="S1875" s="9">
        <v>2.9649999999999999</v>
      </c>
      <c r="T1875" s="9">
        <v>2.94</v>
      </c>
      <c r="U1875" s="9">
        <v>2.9350000000000001</v>
      </c>
      <c r="V1875" s="9">
        <v>3.0049999999999999</v>
      </c>
      <c r="W1875" s="9">
        <v>3.3</v>
      </c>
      <c r="X1875" s="9">
        <v>3.27</v>
      </c>
      <c r="Y1875" s="9">
        <v>3.28</v>
      </c>
      <c r="Z1875" s="9"/>
      <c r="AA1875" s="9"/>
      <c r="AB1875" s="9"/>
      <c r="AC1875" s="9"/>
      <c r="AD1875" s="9"/>
      <c r="AE1875" s="9"/>
      <c r="AF1875" s="9"/>
    </row>
    <row r="1876" spans="1:39" x14ac:dyDescent="0.25">
      <c r="A1876" s="8">
        <f t="shared" si="64"/>
        <v>37117</v>
      </c>
      <c r="B1876" s="24">
        <f t="shared" si="65"/>
        <v>1872</v>
      </c>
      <c r="E1876" s="9">
        <v>3.03</v>
      </c>
      <c r="F1876" s="9">
        <v>2.9249999999999998</v>
      </c>
      <c r="G1876" s="9">
        <v>2.9750000000000001</v>
      </c>
      <c r="H1876" s="9">
        <v>3.12</v>
      </c>
      <c r="I1876" s="9">
        <v>3.04</v>
      </c>
      <c r="J1876" s="9">
        <v>3.0550000000000002</v>
      </c>
      <c r="K1876" s="9">
        <v>2.92</v>
      </c>
      <c r="L1876" s="9">
        <v>2.5499999999999998</v>
      </c>
      <c r="M1876" s="9">
        <v>2.36</v>
      </c>
      <c r="N1876" s="9">
        <v>2.4449999999999998</v>
      </c>
      <c r="O1876" s="9">
        <v>2.47821399</v>
      </c>
      <c r="P1876" s="9">
        <v>3.1349999999999998</v>
      </c>
      <c r="Q1876" s="9">
        <v>3.1749999999999998</v>
      </c>
      <c r="R1876" s="9">
        <v>3.0750000000000002</v>
      </c>
      <c r="S1876" s="9">
        <v>3.0049999999999999</v>
      </c>
      <c r="T1876" s="9">
        <v>2.95</v>
      </c>
      <c r="U1876" s="9">
        <v>2.95</v>
      </c>
      <c r="V1876" s="9">
        <v>3.02</v>
      </c>
      <c r="W1876" s="9">
        <v>3.41</v>
      </c>
      <c r="X1876" s="9">
        <v>3.2949999999999999</v>
      </c>
      <c r="Y1876" s="9">
        <v>3.3050000000000002</v>
      </c>
      <c r="Z1876" s="9"/>
      <c r="AA1876" s="9"/>
      <c r="AB1876" s="9"/>
      <c r="AC1876" s="9"/>
      <c r="AD1876" s="9"/>
      <c r="AE1876" s="9"/>
      <c r="AF1876" s="9"/>
    </row>
    <row r="1877" spans="1:39" x14ac:dyDescent="0.25">
      <c r="A1877" s="8">
        <f t="shared" si="64"/>
        <v>37118</v>
      </c>
      <c r="B1877" s="24">
        <f t="shared" si="65"/>
        <v>1873</v>
      </c>
      <c r="E1877" s="9">
        <v>3.145</v>
      </c>
      <c r="F1877" s="9">
        <v>3.0449999999999999</v>
      </c>
      <c r="G1877" s="9">
        <v>3.0649999999999999</v>
      </c>
      <c r="H1877" s="9">
        <v>3.21</v>
      </c>
      <c r="I1877" s="9">
        <v>3.16</v>
      </c>
      <c r="J1877" s="9">
        <v>3.17</v>
      </c>
      <c r="K1877" s="9">
        <v>3.0150000000000001</v>
      </c>
      <c r="L1877" s="9">
        <v>2.6349999999999998</v>
      </c>
      <c r="M1877" s="9">
        <v>2.5049999999999999</v>
      </c>
      <c r="N1877" s="9">
        <v>2.585</v>
      </c>
      <c r="O1877" s="9">
        <v>2.7288313500000001</v>
      </c>
      <c r="P1877" s="9">
        <v>3.26</v>
      </c>
      <c r="Q1877" s="9">
        <v>3.28</v>
      </c>
      <c r="R1877" s="9">
        <v>3.2</v>
      </c>
      <c r="S1877" s="9">
        <v>3.09</v>
      </c>
      <c r="T1877" s="9">
        <v>3.04</v>
      </c>
      <c r="U1877" s="9">
        <v>3.04</v>
      </c>
      <c r="V1877" s="9">
        <v>3.12</v>
      </c>
      <c r="W1877" s="9">
        <v>3.4849999999999999</v>
      </c>
      <c r="X1877" s="9">
        <v>3.4249999999999998</v>
      </c>
      <c r="Y1877" s="9">
        <v>3.45</v>
      </c>
      <c r="Z1877" s="9"/>
      <c r="AA1877" s="9"/>
      <c r="AB1877" s="9"/>
      <c r="AC1877" s="9"/>
      <c r="AD1877" s="9"/>
      <c r="AE1877" s="9"/>
      <c r="AF1877" s="9"/>
    </row>
    <row r="1878" spans="1:39" x14ac:dyDescent="0.25">
      <c r="A1878" s="8">
        <f>A1877+1</f>
        <v>37119</v>
      </c>
      <c r="B1878" s="24">
        <f t="shared" si="65"/>
        <v>1874</v>
      </c>
      <c r="E1878" s="9">
        <v>3.44</v>
      </c>
      <c r="F1878" s="9">
        <v>3.4249999999999998</v>
      </c>
      <c r="G1878" s="9">
        <v>3.3849999999999998</v>
      </c>
      <c r="H1878" s="9">
        <v>3.53</v>
      </c>
      <c r="I1878" s="9">
        <v>3.46</v>
      </c>
      <c r="J1878" s="9">
        <v>3.4750000000000001</v>
      </c>
      <c r="K1878" s="9">
        <v>3.32</v>
      </c>
      <c r="L1878" s="9">
        <v>3.0950000000000002</v>
      </c>
      <c r="M1878" s="9">
        <v>2.96</v>
      </c>
      <c r="N1878" s="9">
        <v>3.0249999999999999</v>
      </c>
      <c r="O1878" s="9">
        <v>3.0902569424999999</v>
      </c>
      <c r="P1878" s="9">
        <v>3.605</v>
      </c>
      <c r="Q1878" s="9">
        <v>3.6349999999999998</v>
      </c>
      <c r="R1878" s="9">
        <v>3.5449999999999999</v>
      </c>
      <c r="S1878" s="9">
        <v>3.44</v>
      </c>
      <c r="T1878" s="9">
        <v>3.32</v>
      </c>
      <c r="U1878" s="9">
        <v>3.3450000000000002</v>
      </c>
      <c r="V1878" s="9">
        <v>3.4550000000000001</v>
      </c>
      <c r="W1878" s="9">
        <v>3.7250000000000001</v>
      </c>
      <c r="X1878" s="9">
        <v>3.7450000000000001</v>
      </c>
      <c r="Y1878" s="9">
        <v>3.7749999999999999</v>
      </c>
      <c r="Z1878" s="9"/>
      <c r="AA1878" s="9"/>
      <c r="AB1878" s="9"/>
      <c r="AC1878" s="9"/>
      <c r="AD1878" s="9"/>
      <c r="AE1878" s="9"/>
      <c r="AF1878" s="9"/>
    </row>
    <row r="1879" spans="1:39" x14ac:dyDescent="0.25">
      <c r="A1879" s="8">
        <f>A1878+1</f>
        <v>37120</v>
      </c>
      <c r="B1879" s="24">
        <f t="shared" si="65"/>
        <v>1875</v>
      </c>
      <c r="E1879" s="9">
        <v>3.23</v>
      </c>
      <c r="F1879" s="9">
        <v>3.08</v>
      </c>
      <c r="G1879" s="9">
        <v>3.085</v>
      </c>
      <c r="H1879" s="9">
        <v>3.25</v>
      </c>
      <c r="I1879" s="9">
        <v>3.2349999999999999</v>
      </c>
      <c r="J1879" s="9">
        <v>3.2149999999999999</v>
      </c>
      <c r="K1879" s="9">
        <v>3.0449999999999999</v>
      </c>
      <c r="L1879" s="9">
        <v>2.83</v>
      </c>
      <c r="M1879" s="9">
        <v>2.6749999999999998</v>
      </c>
      <c r="N1879" s="9">
        <v>2.76</v>
      </c>
      <c r="O1879" s="9">
        <v>2.8226261249999998</v>
      </c>
      <c r="P1879" s="9">
        <v>3.32</v>
      </c>
      <c r="Q1879" s="9">
        <v>3.355</v>
      </c>
      <c r="R1879" s="9">
        <v>3.2749999999999999</v>
      </c>
      <c r="S1879" s="9">
        <v>3.1549999999999998</v>
      </c>
      <c r="T1879" s="9">
        <v>3.07</v>
      </c>
      <c r="U1879" s="9">
        <v>3.0649999999999999</v>
      </c>
      <c r="V1879" s="9">
        <v>3.1949999999999998</v>
      </c>
      <c r="W1879" s="9">
        <v>3.4550000000000001</v>
      </c>
      <c r="X1879" s="9">
        <v>3.4750000000000001</v>
      </c>
      <c r="Y1879" s="9">
        <v>3.4750000000000001</v>
      </c>
      <c r="AB1879"/>
      <c r="AC1879"/>
      <c r="AD1879"/>
      <c r="AE1879"/>
      <c r="AF1879"/>
      <c r="AG1879"/>
      <c r="AH1879"/>
      <c r="AI1879"/>
      <c r="AJ1879"/>
      <c r="AK1879"/>
      <c r="AL1879"/>
      <c r="AM1879"/>
    </row>
    <row r="1880" spans="1:39" x14ac:dyDescent="0.25">
      <c r="A1880" s="8">
        <f>A1879+1</f>
        <v>37121</v>
      </c>
      <c r="B1880" s="24">
        <f t="shared" si="65"/>
        <v>1876</v>
      </c>
      <c r="E1880" s="9">
        <v>3.23</v>
      </c>
      <c r="F1880" s="9">
        <v>3.08</v>
      </c>
      <c r="G1880" s="9">
        <v>3.085</v>
      </c>
      <c r="H1880" s="9">
        <v>3.25</v>
      </c>
      <c r="I1880" s="9">
        <v>3.2349999999999999</v>
      </c>
      <c r="J1880" s="9">
        <v>3.2149999999999999</v>
      </c>
      <c r="K1880" s="9">
        <v>3.0449999999999999</v>
      </c>
      <c r="L1880" s="9">
        <v>2.83</v>
      </c>
      <c r="M1880" s="9">
        <v>2.6749999999999998</v>
      </c>
      <c r="N1880" s="9">
        <v>2.76</v>
      </c>
      <c r="O1880" s="9">
        <v>2.8226261249999998</v>
      </c>
      <c r="P1880" s="9">
        <v>3.32</v>
      </c>
      <c r="Q1880" s="9">
        <v>3.355</v>
      </c>
      <c r="R1880" s="9">
        <v>3.2749999999999999</v>
      </c>
      <c r="S1880" s="9">
        <v>3.1549999999999998</v>
      </c>
      <c r="T1880" s="9">
        <v>3.07</v>
      </c>
      <c r="U1880" s="9">
        <v>3.0649999999999999</v>
      </c>
      <c r="V1880" s="9">
        <v>3.1949999999999998</v>
      </c>
      <c r="W1880" s="9">
        <v>3.4550000000000001</v>
      </c>
      <c r="X1880" s="9">
        <v>3.4750000000000001</v>
      </c>
      <c r="Y1880" s="9">
        <v>3.4750000000000001</v>
      </c>
      <c r="AB1880"/>
      <c r="AC1880"/>
      <c r="AD1880"/>
      <c r="AE1880"/>
      <c r="AF1880"/>
      <c r="AG1880"/>
      <c r="AH1880"/>
      <c r="AI1880"/>
      <c r="AJ1880"/>
      <c r="AK1880"/>
      <c r="AL1880"/>
      <c r="AM1880"/>
    </row>
    <row r="1881" spans="1:39" x14ac:dyDescent="0.25">
      <c r="A1881" s="8">
        <f>A1880+1</f>
        <v>37122</v>
      </c>
      <c r="B1881" s="24">
        <f t="shared" si="65"/>
        <v>1877</v>
      </c>
      <c r="E1881" s="9">
        <v>3.23</v>
      </c>
      <c r="F1881" s="9">
        <v>3.08</v>
      </c>
      <c r="G1881" s="9">
        <v>3.085</v>
      </c>
      <c r="H1881" s="9">
        <v>3.25</v>
      </c>
      <c r="I1881" s="9">
        <v>3.2349999999999999</v>
      </c>
      <c r="J1881" s="9">
        <v>3.2149999999999999</v>
      </c>
      <c r="K1881" s="9">
        <v>3.0449999999999999</v>
      </c>
      <c r="L1881" s="9">
        <v>2.83</v>
      </c>
      <c r="M1881" s="9">
        <v>2.6749999999999998</v>
      </c>
      <c r="N1881" s="9">
        <v>2.76</v>
      </c>
      <c r="O1881" s="9">
        <v>2.8226261249999998</v>
      </c>
      <c r="P1881" s="9">
        <v>3.32</v>
      </c>
      <c r="Q1881" s="9">
        <v>3.355</v>
      </c>
      <c r="R1881" s="9">
        <v>3.2749999999999999</v>
      </c>
      <c r="S1881" s="9">
        <v>3.1549999999999998</v>
      </c>
      <c r="T1881" s="9">
        <v>3.07</v>
      </c>
      <c r="U1881" s="9">
        <v>3.0649999999999999</v>
      </c>
      <c r="V1881" s="9">
        <v>3.1949999999999998</v>
      </c>
      <c r="W1881" s="9">
        <v>3.4550000000000001</v>
      </c>
      <c r="X1881" s="9">
        <v>3.4750000000000001</v>
      </c>
      <c r="Y1881" s="9">
        <v>3.4750000000000001</v>
      </c>
      <c r="AB1881"/>
      <c r="AC1881"/>
      <c r="AD1881"/>
      <c r="AE1881"/>
      <c r="AF1881"/>
      <c r="AG1881"/>
      <c r="AH1881"/>
      <c r="AI1881"/>
      <c r="AJ1881"/>
      <c r="AK1881"/>
      <c r="AL1881"/>
      <c r="AM1881"/>
    </row>
    <row r="1882" spans="1:39" x14ac:dyDescent="0.25">
      <c r="A1882" s="8">
        <f>A1881+1</f>
        <v>37123</v>
      </c>
      <c r="B1882" s="24">
        <f t="shared" si="65"/>
        <v>1878</v>
      </c>
      <c r="E1882" s="9">
        <v>3.16</v>
      </c>
      <c r="F1882" s="9">
        <v>3.06</v>
      </c>
      <c r="G1882" s="9">
        <v>3.07</v>
      </c>
      <c r="H1882" s="9">
        <v>3.24</v>
      </c>
      <c r="I1882" s="9">
        <v>3.17</v>
      </c>
      <c r="J1882" s="9">
        <v>3.1749999999999998</v>
      </c>
      <c r="K1882" s="9">
        <v>3.01</v>
      </c>
      <c r="L1882" s="9">
        <v>2.855</v>
      </c>
      <c r="M1882" s="9">
        <v>2.6</v>
      </c>
      <c r="N1882" s="9">
        <v>2.6850000000000001</v>
      </c>
      <c r="O1882" s="9">
        <v>2.645016875</v>
      </c>
      <c r="P1882" s="9">
        <v>3.2549999999999999</v>
      </c>
      <c r="Q1882" s="9">
        <v>3.2850000000000001</v>
      </c>
      <c r="R1882" s="9">
        <v>3.2</v>
      </c>
      <c r="S1882" s="9">
        <v>3.0350000000000001</v>
      </c>
      <c r="T1882" s="9">
        <v>3.0249999999999999</v>
      </c>
      <c r="U1882" s="9">
        <v>3.03</v>
      </c>
      <c r="V1882" s="9">
        <v>3.13</v>
      </c>
      <c r="W1882" s="9">
        <v>3.4750000000000001</v>
      </c>
      <c r="X1882" s="9">
        <v>3.44</v>
      </c>
      <c r="Y1882" s="9">
        <v>3.45</v>
      </c>
      <c r="Z1882" s="9"/>
      <c r="AA1882" s="9"/>
      <c r="AB1882" s="9"/>
      <c r="AC1882" s="9"/>
      <c r="AD1882" s="9"/>
      <c r="AE1882" s="9"/>
      <c r="AF1882" s="9"/>
    </row>
    <row r="1883" spans="1:39" x14ac:dyDescent="0.25">
      <c r="A1883" s="8">
        <f t="shared" ref="A1883:A1888" si="66">A1882+1</f>
        <v>37124</v>
      </c>
      <c r="B1883" s="24">
        <f t="shared" si="65"/>
        <v>1879</v>
      </c>
      <c r="E1883" s="9">
        <v>3.165</v>
      </c>
      <c r="F1883" s="9">
        <v>3.085</v>
      </c>
      <c r="G1883" s="9">
        <v>3.0950000000000002</v>
      </c>
      <c r="H1883" s="9">
        <v>3.24</v>
      </c>
      <c r="I1883" s="9">
        <v>3.18</v>
      </c>
      <c r="J1883" s="9">
        <v>3.18</v>
      </c>
      <c r="K1883" s="9">
        <v>3.0249999999999999</v>
      </c>
      <c r="L1883" s="9">
        <v>2.9249999999999998</v>
      </c>
      <c r="M1883" s="9">
        <v>2.68</v>
      </c>
      <c r="N1883" s="9">
        <v>2.6949999999999998</v>
      </c>
      <c r="O1883" s="9">
        <v>2.6294841099999999</v>
      </c>
      <c r="P1883" s="9">
        <v>3.2450000000000001</v>
      </c>
      <c r="Q1883" s="9">
        <v>3.3149999999999999</v>
      </c>
      <c r="R1883" s="9">
        <v>3.2949999999999999</v>
      </c>
      <c r="S1883" s="9">
        <v>3.0950000000000002</v>
      </c>
      <c r="T1883" s="9">
        <v>3.06</v>
      </c>
      <c r="U1883" s="9">
        <v>3.07</v>
      </c>
      <c r="V1883" s="9">
        <v>3.13</v>
      </c>
      <c r="W1883" s="9">
        <v>3.5</v>
      </c>
      <c r="X1883" s="9">
        <v>3.4750000000000001</v>
      </c>
      <c r="Y1883" s="9">
        <v>3.4950000000000001</v>
      </c>
      <c r="Z1883" s="9"/>
      <c r="AA1883" s="9"/>
      <c r="AB1883" s="9"/>
      <c r="AC1883" s="9"/>
      <c r="AD1883" s="9"/>
      <c r="AE1883" s="9"/>
      <c r="AF1883" s="9"/>
    </row>
    <row r="1884" spans="1:39" x14ac:dyDescent="0.25">
      <c r="A1884" s="8">
        <f t="shared" si="66"/>
        <v>37125</v>
      </c>
      <c r="B1884" s="24">
        <f t="shared" si="65"/>
        <v>1880</v>
      </c>
      <c r="E1884" s="9">
        <v>3.19</v>
      </c>
      <c r="F1884" s="9">
        <v>3.11</v>
      </c>
      <c r="G1884" s="9">
        <v>3.145</v>
      </c>
      <c r="H1884" s="9">
        <v>3.26</v>
      </c>
      <c r="I1884" s="9">
        <v>3.21</v>
      </c>
      <c r="J1884" s="9">
        <v>3.2</v>
      </c>
      <c r="K1884" s="9">
        <v>3.06</v>
      </c>
      <c r="L1884" s="9">
        <v>2.87</v>
      </c>
      <c r="M1884" s="9">
        <v>2.835</v>
      </c>
      <c r="N1884" s="9">
        <v>2.7450000000000001</v>
      </c>
      <c r="O1884" s="9">
        <v>2.6482873750000002</v>
      </c>
      <c r="P1884" s="9">
        <v>3.2850000000000001</v>
      </c>
      <c r="Q1884" s="9">
        <v>3.335</v>
      </c>
      <c r="R1884" s="9">
        <v>3.3849999999999998</v>
      </c>
      <c r="S1884" s="9">
        <v>3.12</v>
      </c>
      <c r="T1884" s="9">
        <v>3.085</v>
      </c>
      <c r="U1884" s="9">
        <v>3.09</v>
      </c>
      <c r="V1884" s="9">
        <v>3.165</v>
      </c>
      <c r="W1884" s="9">
        <v>3.5249999999999999</v>
      </c>
      <c r="X1884" s="9">
        <v>3.49</v>
      </c>
      <c r="Y1884" s="9">
        <v>3.4950000000000001</v>
      </c>
      <c r="Z1884" s="9"/>
      <c r="AA1884" s="9"/>
      <c r="AB1884" s="9"/>
      <c r="AC1884" s="9"/>
      <c r="AD1884" s="9"/>
      <c r="AE1884" s="9"/>
      <c r="AF1884" s="9"/>
    </row>
    <row r="1885" spans="1:39" x14ac:dyDescent="0.25">
      <c r="A1885" s="8">
        <f t="shared" si="66"/>
        <v>37126</v>
      </c>
      <c r="B1885" s="24">
        <f t="shared" si="65"/>
        <v>1881</v>
      </c>
      <c r="E1885" s="9">
        <v>2.86</v>
      </c>
      <c r="F1885" s="9">
        <v>2.81</v>
      </c>
      <c r="G1885" s="9">
        <v>2.835</v>
      </c>
      <c r="H1885" s="9">
        <v>2.9550000000000001</v>
      </c>
      <c r="I1885" s="9">
        <v>2.895</v>
      </c>
      <c r="J1885" s="9">
        <v>2.91</v>
      </c>
      <c r="K1885" s="9">
        <v>2.76</v>
      </c>
      <c r="L1885" s="9">
        <v>2.4500000000000002</v>
      </c>
      <c r="M1885" s="9">
        <v>2.3149999999999999</v>
      </c>
      <c r="N1885" s="9">
        <v>2.39</v>
      </c>
      <c r="O1885" s="9">
        <v>2.3463326599999998</v>
      </c>
      <c r="P1885" s="9">
        <v>2.9550000000000001</v>
      </c>
      <c r="Q1885" s="9">
        <v>3.02</v>
      </c>
      <c r="R1885" s="9">
        <v>3.12</v>
      </c>
      <c r="S1885" s="9">
        <v>2.835</v>
      </c>
      <c r="T1885" s="9">
        <v>2.7949999999999999</v>
      </c>
      <c r="U1885" s="9">
        <v>2.8</v>
      </c>
      <c r="V1885" s="9">
        <v>2.8450000000000002</v>
      </c>
      <c r="W1885" s="9">
        <v>3.25</v>
      </c>
      <c r="X1885" s="9">
        <v>3.14</v>
      </c>
      <c r="Y1885" s="9">
        <v>3.12</v>
      </c>
      <c r="Z1885" s="9"/>
      <c r="AA1885" s="9"/>
      <c r="AB1885" s="9"/>
      <c r="AC1885" s="9"/>
      <c r="AD1885" s="9"/>
      <c r="AE1885" s="9"/>
      <c r="AF1885" s="9"/>
    </row>
    <row r="1886" spans="1:39" x14ac:dyDescent="0.25">
      <c r="A1886" s="8">
        <f t="shared" si="66"/>
        <v>37127</v>
      </c>
      <c r="B1886" s="24">
        <f t="shared" si="65"/>
        <v>1882</v>
      </c>
      <c r="E1886" s="9">
        <v>2.77</v>
      </c>
      <c r="F1886" s="9">
        <v>2.6850000000000001</v>
      </c>
      <c r="G1886" s="9">
        <v>2.7050000000000001</v>
      </c>
      <c r="H1886" s="9">
        <v>2.83</v>
      </c>
      <c r="I1886" s="9">
        <v>2.7949999999999999</v>
      </c>
      <c r="J1886" s="9">
        <v>2.77</v>
      </c>
      <c r="K1886" s="9">
        <v>2.645</v>
      </c>
      <c r="L1886" s="9">
        <v>2.3050000000000002</v>
      </c>
      <c r="M1886" s="9">
        <v>2.1850000000000001</v>
      </c>
      <c r="N1886" s="9">
        <v>2.335</v>
      </c>
      <c r="O1886" s="9">
        <v>2.3139125099999998</v>
      </c>
      <c r="P1886" s="9">
        <v>2.86</v>
      </c>
      <c r="Q1886" s="9">
        <v>2.91</v>
      </c>
      <c r="R1886" s="9">
        <v>2.9449999999999998</v>
      </c>
      <c r="S1886" s="9">
        <v>2.6549999999999998</v>
      </c>
      <c r="T1886" s="9">
        <v>2.69</v>
      </c>
      <c r="U1886" s="9">
        <v>2.69</v>
      </c>
      <c r="V1886" s="9">
        <v>2.75</v>
      </c>
      <c r="W1886" s="9">
        <v>2.9350000000000001</v>
      </c>
      <c r="X1886" s="9">
        <v>3.0049999999999999</v>
      </c>
      <c r="Y1886" s="9">
        <v>3</v>
      </c>
      <c r="Z1886" s="9"/>
      <c r="AA1886" s="9"/>
      <c r="AB1886" s="9"/>
      <c r="AC1886" s="9"/>
      <c r="AD1886" s="9"/>
      <c r="AE1886" s="9"/>
      <c r="AF1886" s="9"/>
    </row>
    <row r="1887" spans="1:39" x14ac:dyDescent="0.25">
      <c r="A1887" s="8">
        <f t="shared" si="66"/>
        <v>37128</v>
      </c>
      <c r="B1887" s="24">
        <f t="shared" si="65"/>
        <v>1883</v>
      </c>
      <c r="E1887" s="9">
        <v>2.77</v>
      </c>
      <c r="F1887" s="9">
        <v>2.6850000000000001</v>
      </c>
      <c r="G1887" s="9">
        <v>2.7050000000000001</v>
      </c>
      <c r="H1887" s="9">
        <v>2.83</v>
      </c>
      <c r="I1887" s="9">
        <v>2.7949999999999999</v>
      </c>
      <c r="J1887" s="9">
        <v>2.77</v>
      </c>
      <c r="K1887" s="9">
        <v>2.645</v>
      </c>
      <c r="L1887" s="9">
        <v>2.3050000000000002</v>
      </c>
      <c r="M1887" s="9">
        <v>2.1850000000000001</v>
      </c>
      <c r="N1887" s="9">
        <v>2.335</v>
      </c>
      <c r="O1887" s="9">
        <v>2.3139125099999998</v>
      </c>
      <c r="P1887" s="9">
        <v>2.86</v>
      </c>
      <c r="Q1887" s="9">
        <v>2.91</v>
      </c>
      <c r="R1887" s="9">
        <v>2.9449999999999998</v>
      </c>
      <c r="S1887" s="9">
        <v>2.6549999999999998</v>
      </c>
      <c r="T1887" s="9">
        <v>2.69</v>
      </c>
      <c r="U1887" s="9">
        <v>2.69</v>
      </c>
      <c r="V1887" s="9">
        <v>2.75</v>
      </c>
      <c r="W1887" s="9">
        <v>2.9350000000000001</v>
      </c>
      <c r="X1887" s="9">
        <v>3.0049999999999999</v>
      </c>
      <c r="Y1887" s="9">
        <v>3</v>
      </c>
      <c r="Z1887" s="9"/>
      <c r="AA1887" s="9"/>
      <c r="AB1887" s="9"/>
      <c r="AC1887" s="9"/>
      <c r="AD1887" s="9"/>
      <c r="AE1887" s="9"/>
      <c r="AF1887" s="9"/>
    </row>
    <row r="1888" spans="1:39" x14ac:dyDescent="0.25">
      <c r="A1888" s="8">
        <f t="shared" si="66"/>
        <v>37129</v>
      </c>
      <c r="B1888" s="24">
        <f t="shared" si="65"/>
        <v>1884</v>
      </c>
      <c r="E1888" s="9">
        <v>2.77</v>
      </c>
      <c r="F1888" s="9">
        <v>2.6850000000000001</v>
      </c>
      <c r="G1888" s="9">
        <v>2.7050000000000001</v>
      </c>
      <c r="H1888" s="9">
        <v>2.83</v>
      </c>
      <c r="I1888" s="9">
        <v>2.7949999999999999</v>
      </c>
      <c r="J1888" s="9">
        <v>2.77</v>
      </c>
      <c r="K1888" s="9">
        <v>2.645</v>
      </c>
      <c r="L1888" s="9">
        <v>2.3050000000000002</v>
      </c>
      <c r="M1888" s="9">
        <v>2.1850000000000001</v>
      </c>
      <c r="N1888" s="9">
        <v>2.335</v>
      </c>
      <c r="O1888" s="9">
        <v>2.3139125099999998</v>
      </c>
      <c r="P1888" s="9">
        <v>2.86</v>
      </c>
      <c r="Q1888" s="9">
        <v>2.91</v>
      </c>
      <c r="R1888" s="9">
        <v>2.9449999999999998</v>
      </c>
      <c r="S1888" s="9">
        <v>2.6549999999999998</v>
      </c>
      <c r="T1888" s="9">
        <v>2.69</v>
      </c>
      <c r="U1888" s="9">
        <v>2.69</v>
      </c>
      <c r="V1888" s="9">
        <v>2.75</v>
      </c>
      <c r="W1888" s="9">
        <v>2.9350000000000001</v>
      </c>
      <c r="X1888" s="9">
        <v>3.0049999999999999</v>
      </c>
      <c r="Y1888" s="9">
        <v>3</v>
      </c>
      <c r="Z1888" s="9"/>
      <c r="AA1888" s="9"/>
      <c r="AB1888" s="9"/>
      <c r="AC1888" s="9"/>
      <c r="AD1888" s="9"/>
      <c r="AE1888" s="9"/>
      <c r="AF1888" s="9"/>
    </row>
    <row r="1889" spans="1:32" x14ac:dyDescent="0.25">
      <c r="A1889" s="8">
        <f>A1888+1</f>
        <v>37130</v>
      </c>
      <c r="B1889" s="24">
        <f t="shared" si="65"/>
        <v>1885</v>
      </c>
      <c r="C1889" s="18">
        <f>A6+B1889</f>
        <v>37132</v>
      </c>
      <c r="E1889" s="9">
        <v>2.59</v>
      </c>
      <c r="F1889" s="9">
        <v>2.5099999999999998</v>
      </c>
      <c r="G1889" s="9">
        <v>2.4950000000000001</v>
      </c>
      <c r="H1889" s="9">
        <v>2.645</v>
      </c>
      <c r="I1889" s="9">
        <v>2.625</v>
      </c>
      <c r="J1889" s="9">
        <v>2.63</v>
      </c>
      <c r="K1889" s="9">
        <v>2.46</v>
      </c>
      <c r="L1889" s="9">
        <v>2.3149999999999999</v>
      </c>
      <c r="M1889" s="9">
        <v>2.16</v>
      </c>
      <c r="N1889" s="9">
        <v>2.21</v>
      </c>
      <c r="O1889" s="9">
        <v>2.1924187100000001</v>
      </c>
      <c r="P1889" s="9">
        <v>2.69</v>
      </c>
      <c r="Q1889" s="9">
        <v>2.74</v>
      </c>
      <c r="R1889" s="9">
        <v>2.8849999999999998</v>
      </c>
      <c r="S1889" s="9">
        <v>2.54</v>
      </c>
      <c r="T1889" s="9">
        <v>2.52</v>
      </c>
      <c r="U1889" s="9">
        <v>2.5249999999999999</v>
      </c>
      <c r="V1889" s="9">
        <v>2.59</v>
      </c>
      <c r="W1889" s="9">
        <v>2.9249999999999998</v>
      </c>
      <c r="X1889" s="9">
        <v>2.88</v>
      </c>
      <c r="Y1889" s="9">
        <v>2.9</v>
      </c>
      <c r="Z1889" s="9"/>
      <c r="AA1889" s="9"/>
      <c r="AB1889" s="9"/>
      <c r="AC1889" s="9"/>
      <c r="AD1889" s="9"/>
      <c r="AE1889" s="9"/>
      <c r="AF1889" s="9"/>
    </row>
    <row r="1890" spans="1:32" x14ac:dyDescent="0.25">
      <c r="A1890" s="8">
        <f t="shared" ref="A1890:A1899" si="67">A1889+1</f>
        <v>37131</v>
      </c>
      <c r="B1890" s="24">
        <f t="shared" ref="B1890:B1899" si="68">B1889+1</f>
        <v>1886</v>
      </c>
      <c r="E1890" s="9">
        <v>2.5550000000000002</v>
      </c>
      <c r="F1890" s="9">
        <v>2.4500000000000002</v>
      </c>
      <c r="G1890" s="9">
        <v>2.4249999999999998</v>
      </c>
      <c r="H1890" s="9">
        <v>2.58</v>
      </c>
      <c r="I1890" s="9">
        <v>2.5750000000000002</v>
      </c>
      <c r="J1890" s="9">
        <v>2.61</v>
      </c>
      <c r="K1890" s="9">
        <v>2.4350000000000001</v>
      </c>
      <c r="L1890" s="9">
        <v>2.2999999999999998</v>
      </c>
      <c r="M1890" s="9">
        <v>2.1800000000000002</v>
      </c>
      <c r="N1890" s="9">
        <v>2.2400000000000002</v>
      </c>
      <c r="O1890" s="9">
        <v>2.2605379499999998</v>
      </c>
      <c r="P1890" s="9">
        <v>2.6549999999999998</v>
      </c>
      <c r="Q1890" s="9">
        <v>2.7349999999999999</v>
      </c>
      <c r="R1890" s="9">
        <v>2.75</v>
      </c>
      <c r="S1890" s="9">
        <v>2.5550000000000002</v>
      </c>
      <c r="T1890" s="9">
        <v>2.4750000000000001</v>
      </c>
      <c r="U1890" s="9">
        <v>2.48</v>
      </c>
      <c r="V1890" s="9">
        <v>2.5350000000000001</v>
      </c>
      <c r="W1890" s="9">
        <v>2.88</v>
      </c>
      <c r="X1890" s="9">
        <v>2.8149999999999999</v>
      </c>
      <c r="Y1890" s="9">
        <v>2.84</v>
      </c>
      <c r="Z1890" s="9"/>
      <c r="AA1890" s="9"/>
      <c r="AB1890" s="9"/>
      <c r="AC1890" s="9"/>
      <c r="AD1890" s="9"/>
      <c r="AE1890" s="9"/>
      <c r="AF1890" s="9"/>
    </row>
    <row r="1891" spans="1:32" x14ac:dyDescent="0.25">
      <c r="A1891" s="8">
        <f t="shared" si="67"/>
        <v>37132</v>
      </c>
      <c r="B1891" s="24">
        <f t="shared" si="68"/>
        <v>1887</v>
      </c>
      <c r="E1891" s="9">
        <v>2.4449999999999998</v>
      </c>
      <c r="F1891" s="9">
        <v>2.3250000000000002</v>
      </c>
      <c r="G1891" s="9">
        <v>2.2999999999999998</v>
      </c>
      <c r="H1891" s="9">
        <v>2.4500000000000002</v>
      </c>
      <c r="I1891" s="9">
        <v>2.4750000000000001</v>
      </c>
      <c r="J1891" s="9">
        <v>2.5099999999999998</v>
      </c>
      <c r="K1891" s="9">
        <v>2.3250000000000002</v>
      </c>
      <c r="L1891" s="9">
        <v>2.2200000000000002</v>
      </c>
      <c r="M1891" s="9">
        <v>2.1850000000000001</v>
      </c>
      <c r="N1891" s="9">
        <v>2.2400000000000002</v>
      </c>
      <c r="O1891" s="9">
        <v>2.2108917600000004</v>
      </c>
      <c r="P1891" s="9">
        <v>2.58</v>
      </c>
      <c r="Q1891" s="9">
        <v>2.64</v>
      </c>
      <c r="R1891" s="9">
        <v>2.5950000000000002</v>
      </c>
      <c r="S1891" s="9">
        <v>2.5150000000000001</v>
      </c>
      <c r="T1891" s="9">
        <v>2.375</v>
      </c>
      <c r="U1891" s="9">
        <v>2.375</v>
      </c>
      <c r="V1891" s="9">
        <v>2.44</v>
      </c>
      <c r="W1891" s="9">
        <v>2.76</v>
      </c>
      <c r="X1891" s="9">
        <v>2.7250000000000001</v>
      </c>
      <c r="Y1891" s="9">
        <v>2.7650000000000001</v>
      </c>
      <c r="Z1891" s="9"/>
      <c r="AA1891" s="9"/>
      <c r="AB1891" s="9"/>
      <c r="AC1891" s="9"/>
      <c r="AD1891" s="9"/>
      <c r="AE1891" s="9"/>
      <c r="AF1891" s="9"/>
    </row>
    <row r="1892" spans="1:32" x14ac:dyDescent="0.25">
      <c r="A1892" s="8">
        <f t="shared" si="67"/>
        <v>37133</v>
      </c>
      <c r="B1892" s="24">
        <f t="shared" si="68"/>
        <v>1888</v>
      </c>
      <c r="E1892" s="9">
        <v>2.46</v>
      </c>
      <c r="F1892" s="9">
        <v>2.34</v>
      </c>
      <c r="G1892" s="9">
        <v>2.3149999999999999</v>
      </c>
      <c r="H1892" s="9">
        <v>2.46</v>
      </c>
      <c r="I1892" s="9">
        <v>2.5049999999999999</v>
      </c>
      <c r="J1892" s="9">
        <v>2.5099999999999998</v>
      </c>
      <c r="K1892" s="9">
        <v>2.335</v>
      </c>
      <c r="L1892" s="9">
        <v>2.2400000000000002</v>
      </c>
      <c r="M1892" s="9">
        <v>2.1949999999999998</v>
      </c>
      <c r="N1892" s="9">
        <v>2.1800000000000002</v>
      </c>
      <c r="O1892" s="9">
        <v>2.1559684600000004</v>
      </c>
      <c r="P1892" s="9">
        <v>2.5550000000000002</v>
      </c>
      <c r="Q1892" s="9">
        <v>2.625</v>
      </c>
      <c r="R1892" s="9">
        <v>2.5750000000000002</v>
      </c>
      <c r="S1892" s="9">
        <v>2.5150000000000001</v>
      </c>
      <c r="T1892" s="9">
        <v>2.4049999999999998</v>
      </c>
      <c r="U1892" s="9">
        <v>2.4049999999999998</v>
      </c>
      <c r="V1892" s="9">
        <v>2.4550000000000001</v>
      </c>
      <c r="W1892" s="9">
        <v>2.7050000000000001</v>
      </c>
      <c r="X1892" s="9">
        <v>2.7149999999999999</v>
      </c>
      <c r="Y1892" s="9">
        <v>2.7450000000000001</v>
      </c>
      <c r="Z1892" s="9"/>
      <c r="AA1892" s="9"/>
      <c r="AB1892" s="9"/>
      <c r="AC1892" s="9"/>
      <c r="AD1892" s="9"/>
      <c r="AE1892" s="9"/>
      <c r="AF1892" s="9"/>
    </row>
    <row r="1893" spans="1:32" x14ac:dyDescent="0.25">
      <c r="A1893" s="8">
        <f t="shared" si="67"/>
        <v>37134</v>
      </c>
      <c r="B1893" s="24">
        <f t="shared" si="68"/>
        <v>1889</v>
      </c>
      <c r="E1893" s="9">
        <v>2.15</v>
      </c>
      <c r="F1893" s="9">
        <v>2</v>
      </c>
      <c r="G1893" s="9">
        <v>1.98</v>
      </c>
      <c r="H1893" s="9">
        <v>2.1549999999999998</v>
      </c>
      <c r="I1893" s="9">
        <v>2.145</v>
      </c>
      <c r="J1893" s="9">
        <v>2.11</v>
      </c>
      <c r="K1893" s="9">
        <v>2.0499999999999998</v>
      </c>
      <c r="L1893" s="9">
        <v>1.91</v>
      </c>
      <c r="M1893" s="9">
        <v>1.82</v>
      </c>
      <c r="N1893" s="9">
        <v>1.925</v>
      </c>
      <c r="O1893" s="9">
        <v>1.9358448199999998</v>
      </c>
      <c r="P1893" s="9">
        <v>2.2749999999999999</v>
      </c>
      <c r="Q1893" s="9">
        <v>2.2949999999999999</v>
      </c>
      <c r="R1893" s="9">
        <v>2.1549999999999998</v>
      </c>
      <c r="S1893" s="9">
        <v>2.0950000000000002</v>
      </c>
      <c r="T1893" s="9">
        <v>2.12</v>
      </c>
      <c r="U1893" s="9">
        <v>2.11</v>
      </c>
      <c r="V1893" s="9">
        <v>2.1549999999999998</v>
      </c>
      <c r="W1893" s="9">
        <v>2.2650000000000001</v>
      </c>
      <c r="X1893" s="9">
        <v>2.33</v>
      </c>
      <c r="Y1893" s="9">
        <v>2.35</v>
      </c>
      <c r="Z1893" s="9"/>
      <c r="AA1893" s="9"/>
      <c r="AB1893" s="9"/>
      <c r="AC1893" s="9"/>
      <c r="AD1893" s="9"/>
      <c r="AE1893" s="9"/>
      <c r="AF1893" s="9"/>
    </row>
    <row r="1894" spans="1:32" x14ac:dyDescent="0.25">
      <c r="A1894" s="8">
        <f t="shared" si="67"/>
        <v>37135</v>
      </c>
      <c r="B1894" s="24">
        <f t="shared" si="68"/>
        <v>1890</v>
      </c>
      <c r="E1894" s="9">
        <v>2.15</v>
      </c>
      <c r="F1894" s="9">
        <v>2</v>
      </c>
      <c r="G1894" s="9">
        <v>1.98</v>
      </c>
      <c r="H1894" s="9">
        <v>2.1549999999999998</v>
      </c>
      <c r="I1894" s="9">
        <v>2.145</v>
      </c>
      <c r="J1894" s="9">
        <v>2.11</v>
      </c>
      <c r="K1894" s="9">
        <v>2.0499999999999998</v>
      </c>
      <c r="L1894" s="9">
        <v>1.91</v>
      </c>
      <c r="M1894" s="9">
        <v>1.82</v>
      </c>
      <c r="N1894" s="9">
        <v>1.925</v>
      </c>
      <c r="O1894" s="9">
        <v>1.9358448199999998</v>
      </c>
      <c r="P1894" s="9">
        <v>2.2749999999999999</v>
      </c>
      <c r="Q1894" s="9">
        <v>2.2949999999999999</v>
      </c>
      <c r="R1894" s="9">
        <v>2.1549999999999998</v>
      </c>
      <c r="S1894" s="9">
        <v>2.0950000000000002</v>
      </c>
      <c r="T1894" s="9">
        <v>2.12</v>
      </c>
      <c r="U1894" s="9">
        <v>2.11</v>
      </c>
      <c r="V1894" s="9">
        <v>2.1549999999999998</v>
      </c>
      <c r="W1894" s="9">
        <v>2.2650000000000001</v>
      </c>
      <c r="X1894" s="9">
        <v>2.33</v>
      </c>
      <c r="Y1894" s="9">
        <v>2.35</v>
      </c>
      <c r="Z1894" s="9"/>
      <c r="AA1894" s="9"/>
      <c r="AB1894" s="9"/>
      <c r="AC1894" s="9"/>
      <c r="AD1894" s="9"/>
      <c r="AE1894" s="9"/>
      <c r="AF1894" s="9"/>
    </row>
    <row r="1895" spans="1:32" x14ac:dyDescent="0.25">
      <c r="A1895" s="8">
        <f t="shared" si="67"/>
        <v>37136</v>
      </c>
      <c r="B1895" s="24">
        <f t="shared" si="68"/>
        <v>1891</v>
      </c>
      <c r="E1895" s="9">
        <v>2.15</v>
      </c>
      <c r="F1895" s="9">
        <v>2</v>
      </c>
      <c r="G1895" s="9">
        <v>1.98</v>
      </c>
      <c r="H1895" s="9">
        <v>2.1549999999999998</v>
      </c>
      <c r="I1895" s="9">
        <v>2.145</v>
      </c>
      <c r="J1895" s="9">
        <v>2.11</v>
      </c>
      <c r="K1895" s="9">
        <v>2.0499999999999998</v>
      </c>
      <c r="L1895" s="9">
        <v>1.91</v>
      </c>
      <c r="M1895" s="9">
        <v>1.82</v>
      </c>
      <c r="N1895" s="9">
        <v>1.925</v>
      </c>
      <c r="O1895" s="9">
        <v>1.9358448199999998</v>
      </c>
      <c r="P1895" s="9">
        <v>2.2749999999999999</v>
      </c>
      <c r="Q1895" s="9">
        <v>2.2949999999999999</v>
      </c>
      <c r="R1895" s="9">
        <v>2.1549999999999998</v>
      </c>
      <c r="S1895" s="9">
        <v>2.0950000000000002</v>
      </c>
      <c r="T1895" s="9">
        <v>2.12</v>
      </c>
      <c r="U1895" s="9">
        <v>2.11</v>
      </c>
      <c r="V1895" s="9">
        <v>2.1549999999999998</v>
      </c>
      <c r="W1895" s="9">
        <v>2.2650000000000001</v>
      </c>
      <c r="X1895" s="9">
        <v>2.33</v>
      </c>
      <c r="Y1895" s="9">
        <v>2.35</v>
      </c>
      <c r="Z1895" s="9"/>
      <c r="AA1895" s="9"/>
      <c r="AB1895" s="9"/>
      <c r="AC1895" s="9"/>
      <c r="AD1895" s="9"/>
      <c r="AE1895" s="9"/>
      <c r="AF1895" s="9"/>
    </row>
    <row r="1896" spans="1:32" x14ac:dyDescent="0.25">
      <c r="A1896" s="8">
        <f t="shared" si="67"/>
        <v>37137</v>
      </c>
      <c r="B1896" s="24">
        <f t="shared" si="68"/>
        <v>1892</v>
      </c>
      <c r="E1896" s="9">
        <v>2.15</v>
      </c>
      <c r="F1896" s="9">
        <v>2</v>
      </c>
      <c r="G1896" s="9">
        <v>1.98</v>
      </c>
      <c r="H1896" s="9">
        <v>2.1549999999999998</v>
      </c>
      <c r="I1896" s="9">
        <v>2.145</v>
      </c>
      <c r="J1896" s="9">
        <v>2.11</v>
      </c>
      <c r="K1896" s="9">
        <v>2.0499999999999998</v>
      </c>
      <c r="L1896" s="9">
        <v>1.91</v>
      </c>
      <c r="M1896" s="9">
        <v>1.82</v>
      </c>
      <c r="N1896" s="9">
        <v>1.925</v>
      </c>
      <c r="O1896" s="9">
        <v>1.9358448199999998</v>
      </c>
      <c r="P1896" s="9">
        <v>2.2749999999999999</v>
      </c>
      <c r="Q1896" s="9">
        <v>2.2949999999999999</v>
      </c>
      <c r="R1896" s="9">
        <v>2.1549999999999998</v>
      </c>
      <c r="S1896" s="9">
        <v>2.0950000000000002</v>
      </c>
      <c r="T1896" s="9">
        <v>2.12</v>
      </c>
      <c r="U1896" s="9">
        <v>2.11</v>
      </c>
      <c r="V1896" s="9">
        <v>2.1549999999999998</v>
      </c>
      <c r="W1896" s="9">
        <v>2.2650000000000001</v>
      </c>
      <c r="X1896" s="9">
        <v>2.33</v>
      </c>
      <c r="Y1896" s="9">
        <v>2.35</v>
      </c>
      <c r="Z1896" s="9"/>
      <c r="AA1896" s="9"/>
      <c r="AB1896" s="9"/>
      <c r="AC1896" s="9"/>
      <c r="AD1896" s="9"/>
      <c r="AE1896" s="9"/>
      <c r="AF1896" s="9"/>
    </row>
    <row r="1897" spans="1:32" x14ac:dyDescent="0.25">
      <c r="A1897" s="8">
        <f t="shared" si="67"/>
        <v>37138</v>
      </c>
      <c r="B1897" s="24">
        <f t="shared" si="68"/>
        <v>1893</v>
      </c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>
        <v>2.19</v>
      </c>
      <c r="U1897" s="9">
        <v>2.165</v>
      </c>
      <c r="V1897" s="9"/>
      <c r="W1897" s="9"/>
      <c r="X1897" s="9">
        <v>2.4550000000000001</v>
      </c>
      <c r="Y1897" s="9"/>
      <c r="Z1897" s="9"/>
      <c r="AA1897" s="9"/>
      <c r="AB1897" s="9"/>
      <c r="AC1897" s="9"/>
      <c r="AD1897" s="9"/>
      <c r="AE1897" s="9"/>
      <c r="AF1897" s="9"/>
    </row>
    <row r="1898" spans="1:32" x14ac:dyDescent="0.25">
      <c r="A1898" s="8">
        <f t="shared" si="67"/>
        <v>37139</v>
      </c>
      <c r="B1898" s="24">
        <f t="shared" si="68"/>
        <v>1894</v>
      </c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>
        <v>2.2650000000000001</v>
      </c>
      <c r="U1898" s="9">
        <v>2.2650000000000001</v>
      </c>
      <c r="V1898" s="9"/>
      <c r="W1898" s="9"/>
      <c r="X1898" s="9">
        <v>2.5950000000000002</v>
      </c>
      <c r="Y1898" s="9"/>
      <c r="Z1898" s="9"/>
      <c r="AA1898" s="9"/>
      <c r="AB1898" s="9"/>
      <c r="AC1898" s="9"/>
      <c r="AD1898" s="9"/>
      <c r="AE1898" s="9"/>
      <c r="AF1898" s="9"/>
    </row>
    <row r="1899" spans="1:32" x14ac:dyDescent="0.25">
      <c r="A1899" s="8">
        <f t="shared" si="67"/>
        <v>37140</v>
      </c>
      <c r="B1899" s="24">
        <f t="shared" si="68"/>
        <v>1895</v>
      </c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</row>
    <row r="1900" spans="1:32" x14ac:dyDescent="0.25">
      <c r="A1900" s="8">
        <f t="shared" ref="A1900:A1942" si="69">A1899+1</f>
        <v>37141</v>
      </c>
      <c r="B1900" s="24">
        <f t="shared" ref="B1900:B1942" si="70">B1899+1</f>
        <v>1896</v>
      </c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</row>
    <row r="1901" spans="1:32" x14ac:dyDescent="0.25">
      <c r="A1901" s="8">
        <f t="shared" si="69"/>
        <v>37142</v>
      </c>
      <c r="B1901" s="24">
        <f t="shared" si="70"/>
        <v>1897</v>
      </c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</row>
    <row r="1902" spans="1:32" x14ac:dyDescent="0.25">
      <c r="A1902" s="8">
        <f t="shared" si="69"/>
        <v>37143</v>
      </c>
      <c r="B1902" s="24">
        <f t="shared" si="70"/>
        <v>1898</v>
      </c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</row>
    <row r="1903" spans="1:32" x14ac:dyDescent="0.25">
      <c r="A1903" s="8">
        <f t="shared" si="69"/>
        <v>37144</v>
      </c>
      <c r="B1903" s="24">
        <f t="shared" si="70"/>
        <v>1899</v>
      </c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</row>
    <row r="1904" spans="1:32" x14ac:dyDescent="0.25">
      <c r="A1904" s="8">
        <f t="shared" si="69"/>
        <v>37145</v>
      </c>
      <c r="B1904" s="24">
        <f t="shared" si="70"/>
        <v>1900</v>
      </c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</row>
    <row r="1905" spans="1:32" x14ac:dyDescent="0.25">
      <c r="A1905" s="8">
        <f t="shared" si="69"/>
        <v>37146</v>
      </c>
      <c r="B1905" s="24">
        <f t="shared" si="70"/>
        <v>1901</v>
      </c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</row>
    <row r="1906" spans="1:32" x14ac:dyDescent="0.25">
      <c r="A1906" s="8">
        <f t="shared" si="69"/>
        <v>37147</v>
      </c>
      <c r="B1906" s="24">
        <f t="shared" si="70"/>
        <v>1902</v>
      </c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</row>
    <row r="1907" spans="1:32" x14ac:dyDescent="0.25">
      <c r="A1907" s="8">
        <f t="shared" si="69"/>
        <v>37148</v>
      </c>
      <c r="B1907" s="24">
        <f t="shared" si="70"/>
        <v>1903</v>
      </c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</row>
    <row r="1908" spans="1:32" x14ac:dyDescent="0.25">
      <c r="A1908" s="8">
        <f t="shared" si="69"/>
        <v>37149</v>
      </c>
      <c r="B1908" s="24">
        <f t="shared" si="70"/>
        <v>1904</v>
      </c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</row>
    <row r="1909" spans="1:32" x14ac:dyDescent="0.25">
      <c r="A1909" s="8">
        <f t="shared" si="69"/>
        <v>37150</v>
      </c>
      <c r="B1909" s="24">
        <f t="shared" si="70"/>
        <v>1905</v>
      </c>
      <c r="E1909" s="9">
        <v>2.4049999999999998</v>
      </c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</row>
    <row r="1910" spans="1:32" x14ac:dyDescent="0.25">
      <c r="A1910" s="8">
        <f t="shared" si="69"/>
        <v>37151</v>
      </c>
      <c r="B1910" s="24">
        <f t="shared" si="70"/>
        <v>1906</v>
      </c>
      <c r="E1910" s="9">
        <v>2.3450000000000002</v>
      </c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</row>
    <row r="1911" spans="1:32" x14ac:dyDescent="0.25">
      <c r="A1911" s="8">
        <f t="shared" si="69"/>
        <v>37152</v>
      </c>
      <c r="B1911" s="24">
        <f t="shared" si="70"/>
        <v>1907</v>
      </c>
      <c r="E1911" s="9">
        <v>2.1800000000000002</v>
      </c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</row>
    <row r="1912" spans="1:32" x14ac:dyDescent="0.25">
      <c r="A1912" s="8">
        <f t="shared" si="69"/>
        <v>37153</v>
      </c>
      <c r="B1912" s="24">
        <f t="shared" si="70"/>
        <v>1908</v>
      </c>
      <c r="E1912" s="9">
        <v>2.125</v>
      </c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</row>
    <row r="1913" spans="1:32" x14ac:dyDescent="0.25">
      <c r="A1913" s="8">
        <f t="shared" si="69"/>
        <v>37154</v>
      </c>
      <c r="B1913" s="24">
        <f t="shared" si="70"/>
        <v>1909</v>
      </c>
      <c r="E1913" s="9">
        <v>2.0699999999999998</v>
      </c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</row>
    <row r="1914" spans="1:32" x14ac:dyDescent="0.25">
      <c r="A1914" s="8">
        <f t="shared" si="69"/>
        <v>37155</v>
      </c>
      <c r="B1914" s="24">
        <f t="shared" si="70"/>
        <v>1910</v>
      </c>
      <c r="E1914" s="9">
        <v>2.04</v>
      </c>
      <c r="F1914" s="9">
        <v>1.73</v>
      </c>
      <c r="G1914" s="9">
        <v>1.82</v>
      </c>
      <c r="H1914" s="9">
        <v>2.0550000000000002</v>
      </c>
      <c r="I1914" s="9">
        <v>2.04</v>
      </c>
      <c r="J1914" s="9">
        <v>2.06</v>
      </c>
      <c r="K1914" s="9">
        <v>1.875</v>
      </c>
      <c r="L1914" s="9">
        <v>1.2549999999999999</v>
      </c>
      <c r="M1914" s="9">
        <v>1.17</v>
      </c>
      <c r="N1914" s="9">
        <v>1.26</v>
      </c>
      <c r="O1914" s="9">
        <v>1.3501541849999998</v>
      </c>
      <c r="P1914" s="9">
        <v>2.2599999999999998</v>
      </c>
      <c r="Q1914" s="9">
        <v>2.27</v>
      </c>
      <c r="R1914" s="9">
        <v>1.79</v>
      </c>
      <c r="S1914" s="9">
        <v>1.4750000000000001</v>
      </c>
      <c r="T1914" s="9">
        <v>1.95</v>
      </c>
      <c r="U1914" s="9">
        <v>1.96</v>
      </c>
      <c r="V1914" s="9">
        <v>2.04</v>
      </c>
      <c r="W1914" s="9">
        <v>1.7649999999999999</v>
      </c>
      <c r="X1914" s="9">
        <v>2.29</v>
      </c>
      <c r="Y1914" s="9">
        <v>2.2999999999999998</v>
      </c>
      <c r="Z1914" s="9"/>
      <c r="AA1914" s="9"/>
      <c r="AB1914" s="9"/>
      <c r="AC1914" s="9"/>
      <c r="AD1914" s="9"/>
      <c r="AE1914" s="9"/>
      <c r="AF1914" s="9"/>
    </row>
    <row r="1915" spans="1:32" x14ac:dyDescent="0.25">
      <c r="A1915" s="8">
        <f t="shared" si="69"/>
        <v>37156</v>
      </c>
      <c r="B1915" s="24">
        <f t="shared" si="70"/>
        <v>1911</v>
      </c>
      <c r="E1915" s="9">
        <v>2.04</v>
      </c>
      <c r="F1915" s="9">
        <v>1.73</v>
      </c>
      <c r="G1915" s="9">
        <v>1.82</v>
      </c>
      <c r="H1915" s="9">
        <v>2.0550000000000002</v>
      </c>
      <c r="I1915" s="9">
        <v>2.04</v>
      </c>
      <c r="J1915" s="9">
        <v>2.06</v>
      </c>
      <c r="K1915" s="9">
        <v>1.875</v>
      </c>
      <c r="L1915" s="9">
        <v>1.2549999999999999</v>
      </c>
      <c r="M1915" s="9">
        <v>1.17</v>
      </c>
      <c r="N1915" s="9">
        <v>1.26</v>
      </c>
      <c r="O1915" s="9">
        <v>1.3501541849999998</v>
      </c>
      <c r="P1915" s="9">
        <v>2.2599999999999998</v>
      </c>
      <c r="Q1915" s="9">
        <v>2.27</v>
      </c>
      <c r="R1915" s="9">
        <v>1.79</v>
      </c>
      <c r="S1915" s="9">
        <v>1.4750000000000001</v>
      </c>
      <c r="T1915" s="9">
        <v>1.95</v>
      </c>
      <c r="U1915" s="9">
        <v>1.96</v>
      </c>
      <c r="V1915" s="9">
        <v>2.04</v>
      </c>
      <c r="W1915" s="9">
        <v>1.7649999999999999</v>
      </c>
      <c r="X1915" s="9">
        <v>2.29</v>
      </c>
      <c r="Y1915" s="9">
        <v>2.2999999999999998</v>
      </c>
      <c r="Z1915" s="9"/>
      <c r="AA1915" s="9"/>
      <c r="AB1915" s="9"/>
      <c r="AC1915" s="9"/>
      <c r="AD1915" s="9"/>
      <c r="AE1915" s="9"/>
      <c r="AF1915" s="9"/>
    </row>
    <row r="1916" spans="1:32" x14ac:dyDescent="0.25">
      <c r="A1916" s="8">
        <f t="shared" si="69"/>
        <v>37157</v>
      </c>
      <c r="B1916" s="24">
        <f t="shared" si="70"/>
        <v>1912</v>
      </c>
      <c r="E1916" s="9">
        <v>2.04</v>
      </c>
      <c r="F1916" s="9">
        <v>1.73</v>
      </c>
      <c r="G1916" s="9">
        <v>1.82</v>
      </c>
      <c r="H1916" s="9">
        <v>2.0550000000000002</v>
      </c>
      <c r="I1916" s="9">
        <v>2.04</v>
      </c>
      <c r="J1916" s="9">
        <v>2.06</v>
      </c>
      <c r="K1916" s="9">
        <v>1.875</v>
      </c>
      <c r="L1916" s="9">
        <v>1.2549999999999999</v>
      </c>
      <c r="M1916" s="9">
        <v>1.17</v>
      </c>
      <c r="N1916" s="9">
        <v>1.26</v>
      </c>
      <c r="O1916" s="9">
        <v>1.3501541849999998</v>
      </c>
      <c r="P1916" s="9">
        <v>2.2599999999999998</v>
      </c>
      <c r="Q1916" s="9">
        <v>2.27</v>
      </c>
      <c r="R1916" s="9">
        <v>1.79</v>
      </c>
      <c r="S1916" s="9">
        <v>1.4750000000000001</v>
      </c>
      <c r="T1916" s="9">
        <v>1.95</v>
      </c>
      <c r="U1916" s="9">
        <v>1.96</v>
      </c>
      <c r="V1916" s="9">
        <v>2.04</v>
      </c>
      <c r="W1916" s="9">
        <v>1.7649999999999999</v>
      </c>
      <c r="X1916" s="9">
        <v>2.29</v>
      </c>
      <c r="Y1916" s="9">
        <v>2.2999999999999998</v>
      </c>
      <c r="Z1916" s="9"/>
      <c r="AA1916" s="9"/>
      <c r="AB1916" s="9"/>
      <c r="AC1916" s="9"/>
      <c r="AD1916" s="9"/>
      <c r="AE1916" s="9"/>
      <c r="AF1916" s="9"/>
    </row>
    <row r="1917" spans="1:32" x14ac:dyDescent="0.25">
      <c r="A1917" s="8">
        <f t="shared" si="69"/>
        <v>37158</v>
      </c>
      <c r="B1917" s="24">
        <f t="shared" si="70"/>
        <v>1913</v>
      </c>
      <c r="E1917" s="9">
        <v>1.99</v>
      </c>
      <c r="F1917" s="9">
        <v>1.7549999999999999</v>
      </c>
      <c r="G1917" s="9">
        <v>1.81</v>
      </c>
      <c r="H1917" s="9">
        <v>2</v>
      </c>
      <c r="I1917" s="9">
        <v>2.0150000000000001</v>
      </c>
      <c r="J1917" s="9">
        <v>2.0649999999999999</v>
      </c>
      <c r="K1917" s="9">
        <v>1.865</v>
      </c>
      <c r="L1917" s="9">
        <v>1.2849999999999999</v>
      </c>
      <c r="M1917" s="9">
        <v>1.175</v>
      </c>
      <c r="N1917" s="9">
        <v>1.2549999999999999</v>
      </c>
      <c r="O1917" s="9">
        <v>1.3547882724999998</v>
      </c>
      <c r="P1917" s="9">
        <v>2.23</v>
      </c>
      <c r="Q1917" s="9">
        <v>2.25</v>
      </c>
      <c r="R1917" s="9">
        <v>1.845</v>
      </c>
      <c r="S1917" s="9">
        <v>1.4750000000000001</v>
      </c>
      <c r="T1917" s="9">
        <v>1.915</v>
      </c>
      <c r="U1917" s="9">
        <v>1.925</v>
      </c>
      <c r="V1917" s="9">
        <v>2.0150000000000001</v>
      </c>
      <c r="W1917" s="9">
        <v>1.9350000000000001</v>
      </c>
      <c r="X1917" s="9">
        <v>2.2949999999999999</v>
      </c>
      <c r="Y1917" s="9">
        <v>2.3050000000000002</v>
      </c>
      <c r="Z1917" s="9"/>
      <c r="AA1917" s="9"/>
      <c r="AB1917" s="9"/>
      <c r="AC1917" s="9"/>
      <c r="AD1917" s="9"/>
      <c r="AE1917" s="9"/>
      <c r="AF1917" s="9"/>
    </row>
    <row r="1918" spans="1:32" x14ac:dyDescent="0.25">
      <c r="A1918" s="8">
        <f t="shared" si="69"/>
        <v>37159</v>
      </c>
      <c r="B1918" s="24">
        <f t="shared" si="70"/>
        <v>1914</v>
      </c>
      <c r="E1918" s="9">
        <v>1.9450000000000001</v>
      </c>
      <c r="F1918" s="9">
        <v>1.72</v>
      </c>
      <c r="G1918" s="9">
        <v>1.7649999999999999</v>
      </c>
      <c r="H1918" s="9">
        <v>1.96</v>
      </c>
      <c r="I1918" s="9">
        <v>1.9750000000000001</v>
      </c>
      <c r="J1918" s="9">
        <v>2.0649999999999999</v>
      </c>
      <c r="K1918" s="9">
        <v>1.835</v>
      </c>
      <c r="L1918" s="9">
        <v>1.3049999999999999</v>
      </c>
      <c r="M1918" s="9">
        <v>1.2050000000000001</v>
      </c>
      <c r="N1918" s="9">
        <v>1.2849999999999999</v>
      </c>
      <c r="O1918" s="9">
        <v>1.3833054499999997</v>
      </c>
      <c r="P1918" s="9">
        <v>2.23</v>
      </c>
      <c r="Q1918" s="9">
        <v>2.2349999999999999</v>
      </c>
      <c r="R1918" s="9">
        <v>1.8</v>
      </c>
      <c r="S1918" s="9">
        <v>1.45</v>
      </c>
      <c r="T1918" s="9">
        <v>1.87</v>
      </c>
      <c r="U1918" s="9">
        <v>1.885</v>
      </c>
      <c r="V1918" s="9">
        <v>1.97</v>
      </c>
      <c r="W1918" s="9">
        <v>1.91</v>
      </c>
      <c r="X1918" s="9">
        <v>2.2949999999999999</v>
      </c>
      <c r="Y1918" s="9">
        <v>2.3250000000000002</v>
      </c>
      <c r="Z1918" s="9"/>
      <c r="AA1918" s="9"/>
      <c r="AB1918" s="9"/>
      <c r="AC1918" s="9"/>
      <c r="AD1918" s="9"/>
      <c r="AE1918" s="9"/>
      <c r="AF1918" s="9"/>
    </row>
    <row r="1919" spans="1:32" x14ac:dyDescent="0.25">
      <c r="A1919" s="8">
        <f t="shared" si="69"/>
        <v>37160</v>
      </c>
      <c r="B1919" s="24">
        <f t="shared" si="70"/>
        <v>1915</v>
      </c>
      <c r="E1919" s="9">
        <v>1.895</v>
      </c>
      <c r="F1919" s="9">
        <v>1.66</v>
      </c>
      <c r="G1919" s="9">
        <v>1.71</v>
      </c>
      <c r="H1919" s="9">
        <v>1.905</v>
      </c>
      <c r="I1919" s="9">
        <v>1.9</v>
      </c>
      <c r="J1919" s="9">
        <v>2.105</v>
      </c>
      <c r="K1919" s="9">
        <v>1.7649999999999999</v>
      </c>
      <c r="L1919" s="9">
        <v>1.36</v>
      </c>
      <c r="M1919" s="9">
        <v>1.27</v>
      </c>
      <c r="N1919" s="9">
        <v>1.34</v>
      </c>
      <c r="O1919" s="9">
        <v>2.06</v>
      </c>
      <c r="P1919" s="9">
        <v>2.2000000000000002</v>
      </c>
      <c r="Q1919" s="9">
        <v>2.2400000000000002</v>
      </c>
      <c r="R1919" s="9">
        <v>1.7649999999999999</v>
      </c>
      <c r="S1919" s="9">
        <v>1.53</v>
      </c>
      <c r="T1919" s="9">
        <v>1.8149999999999999</v>
      </c>
      <c r="U1919" s="9">
        <v>1.825</v>
      </c>
      <c r="V1919" s="9">
        <v>1.925</v>
      </c>
      <c r="W1919" s="9">
        <v>1.9550000000000001</v>
      </c>
      <c r="X1919" s="9">
        <v>2.2549999999999999</v>
      </c>
      <c r="Y1919" s="9">
        <v>2.2850000000000001</v>
      </c>
      <c r="Z1919" s="9"/>
      <c r="AA1919" s="9"/>
      <c r="AB1919" s="9"/>
      <c r="AC1919" s="9"/>
      <c r="AD1919" s="9"/>
      <c r="AE1919" s="9"/>
      <c r="AF1919" s="9"/>
    </row>
    <row r="1920" spans="1:32" x14ac:dyDescent="0.25">
      <c r="A1920" s="8">
        <f t="shared" si="69"/>
        <v>37161</v>
      </c>
      <c r="B1920" s="24">
        <f t="shared" si="70"/>
        <v>1916</v>
      </c>
      <c r="E1920" s="9">
        <v>1.895</v>
      </c>
      <c r="F1920" s="9">
        <v>1.655</v>
      </c>
      <c r="G1920" s="9">
        <v>1.6950000000000001</v>
      </c>
      <c r="H1920" s="9">
        <v>1.9</v>
      </c>
      <c r="I1920" s="9">
        <v>1.9</v>
      </c>
      <c r="J1920" s="9">
        <v>2.0950000000000002</v>
      </c>
      <c r="K1920" s="9">
        <v>1.74</v>
      </c>
      <c r="L1920" s="9">
        <v>1.4</v>
      </c>
      <c r="M1920" s="9">
        <v>1.37</v>
      </c>
      <c r="N1920" s="9">
        <v>1.4450000000000001</v>
      </c>
      <c r="O1920" s="9">
        <v>1.4362558999999997</v>
      </c>
      <c r="P1920" s="9">
        <v>2.1850000000000001</v>
      </c>
      <c r="Q1920" s="9">
        <v>2.23</v>
      </c>
      <c r="R1920" s="9">
        <v>1.7949999999999999</v>
      </c>
      <c r="S1920" s="9">
        <v>1.55</v>
      </c>
      <c r="T1920" s="9">
        <v>1.81</v>
      </c>
      <c r="U1920" s="9">
        <v>1.8049999999999999</v>
      </c>
      <c r="V1920" s="9">
        <v>1.925</v>
      </c>
      <c r="W1920" s="9">
        <v>1.79</v>
      </c>
      <c r="X1920" s="9">
        <v>2.2200000000000002</v>
      </c>
      <c r="Y1920" s="9">
        <v>2.2599999999999998</v>
      </c>
      <c r="Z1920" s="9"/>
      <c r="AA1920" s="9"/>
      <c r="AB1920" s="9"/>
      <c r="AC1920" s="9"/>
      <c r="AD1920" s="9"/>
      <c r="AE1920" s="9"/>
      <c r="AF1920" s="9"/>
    </row>
    <row r="1921" spans="1:32" x14ac:dyDescent="0.25">
      <c r="A1921" s="8">
        <f t="shared" si="69"/>
        <v>37162</v>
      </c>
      <c r="B1921" s="24">
        <f t="shared" si="70"/>
        <v>1917</v>
      </c>
      <c r="E1921" s="9">
        <v>1.835</v>
      </c>
      <c r="F1921" s="9">
        <v>1.625</v>
      </c>
      <c r="G1921" s="9">
        <v>1.6</v>
      </c>
      <c r="H1921" s="9">
        <v>1.7949999999999999</v>
      </c>
      <c r="I1921" s="9">
        <v>1.83</v>
      </c>
      <c r="J1921" s="9">
        <v>1.865</v>
      </c>
      <c r="K1921" s="9">
        <v>1.655</v>
      </c>
      <c r="L1921" s="9">
        <v>1.53</v>
      </c>
      <c r="M1921" s="9">
        <v>1.43</v>
      </c>
      <c r="N1921" s="9">
        <v>1.375</v>
      </c>
      <c r="O1921" s="9">
        <v>1.34962563</v>
      </c>
      <c r="P1921" s="9">
        <v>1.98</v>
      </c>
      <c r="Q1921" s="9">
        <v>2.0249999999999999</v>
      </c>
      <c r="R1921" s="9">
        <v>1.875</v>
      </c>
      <c r="S1921" s="9">
        <v>1.585</v>
      </c>
      <c r="T1921" s="9">
        <v>1.69</v>
      </c>
      <c r="U1921" s="9">
        <v>1.7250000000000001</v>
      </c>
      <c r="V1921" s="9">
        <v>1.87</v>
      </c>
      <c r="W1921" s="9">
        <v>1.91</v>
      </c>
      <c r="X1921" s="9">
        <v>2.08</v>
      </c>
      <c r="Y1921" s="9">
        <v>2.12</v>
      </c>
      <c r="Z1921" s="9"/>
      <c r="AA1921" s="9"/>
      <c r="AB1921" s="9"/>
      <c r="AC1921" s="9"/>
      <c r="AD1921" s="9"/>
      <c r="AE1921" s="9"/>
      <c r="AF1921" s="9"/>
    </row>
    <row r="1922" spans="1:32" x14ac:dyDescent="0.25">
      <c r="A1922" s="8">
        <f t="shared" si="69"/>
        <v>37163</v>
      </c>
      <c r="B1922" s="24">
        <f t="shared" si="70"/>
        <v>1918</v>
      </c>
      <c r="E1922" s="9">
        <v>1.835</v>
      </c>
      <c r="F1922" s="9">
        <v>1.625</v>
      </c>
      <c r="G1922" s="9">
        <v>1.6</v>
      </c>
      <c r="H1922" s="9">
        <v>1.7949999999999999</v>
      </c>
      <c r="I1922" s="9">
        <v>1.83</v>
      </c>
      <c r="J1922" s="9">
        <v>1.865</v>
      </c>
      <c r="K1922" s="9">
        <v>1.655</v>
      </c>
      <c r="L1922" s="9">
        <v>1.53</v>
      </c>
      <c r="M1922" s="9">
        <v>1.43</v>
      </c>
      <c r="N1922" s="9">
        <v>1.375</v>
      </c>
      <c r="O1922" s="9">
        <v>1.34962563</v>
      </c>
      <c r="P1922" s="9">
        <v>1.98</v>
      </c>
      <c r="Q1922" s="9">
        <v>2.0249999999999999</v>
      </c>
      <c r="R1922" s="9">
        <v>1.875</v>
      </c>
      <c r="S1922" s="9">
        <v>1.585</v>
      </c>
      <c r="T1922" s="9">
        <v>1.69</v>
      </c>
      <c r="U1922" s="9">
        <v>1.7250000000000001</v>
      </c>
      <c r="V1922" s="9">
        <v>1.87</v>
      </c>
      <c r="W1922" s="9">
        <v>1.91</v>
      </c>
      <c r="X1922" s="9">
        <v>2.08</v>
      </c>
      <c r="Y1922" s="9">
        <v>2.12</v>
      </c>
      <c r="Z1922" s="9"/>
      <c r="AA1922" s="9"/>
      <c r="AB1922" s="9"/>
      <c r="AC1922" s="9"/>
      <c r="AD1922" s="9"/>
      <c r="AE1922" s="9"/>
      <c r="AF1922" s="9"/>
    </row>
    <row r="1923" spans="1:32" x14ac:dyDescent="0.25">
      <c r="A1923" s="8">
        <f t="shared" si="69"/>
        <v>37164</v>
      </c>
      <c r="B1923" s="24">
        <f t="shared" si="70"/>
        <v>1919</v>
      </c>
      <c r="E1923" s="9">
        <v>1.835</v>
      </c>
      <c r="F1923" s="9">
        <v>1.625</v>
      </c>
      <c r="G1923" s="9">
        <v>1.6</v>
      </c>
      <c r="H1923" s="9">
        <v>1.7949999999999999</v>
      </c>
      <c r="I1923" s="9">
        <v>1.83</v>
      </c>
      <c r="J1923" s="9">
        <v>1.865</v>
      </c>
      <c r="K1923" s="9">
        <v>1.655</v>
      </c>
      <c r="L1923" s="9">
        <v>1.53</v>
      </c>
      <c r="M1923" s="9">
        <v>1.43</v>
      </c>
      <c r="N1923" s="9">
        <v>1.375</v>
      </c>
      <c r="O1923" s="9">
        <v>1.34962563</v>
      </c>
      <c r="P1923" s="9">
        <v>1.98</v>
      </c>
      <c r="Q1923" s="9">
        <v>2.0249999999999999</v>
      </c>
      <c r="R1923" s="9">
        <v>1.875</v>
      </c>
      <c r="S1923" s="9">
        <v>1.585</v>
      </c>
      <c r="T1923" s="9">
        <v>1.69</v>
      </c>
      <c r="U1923" s="9">
        <v>1.7250000000000001</v>
      </c>
      <c r="V1923" s="9">
        <v>1.87</v>
      </c>
      <c r="W1923" s="9">
        <v>1.91</v>
      </c>
      <c r="X1923" s="9">
        <v>2.08</v>
      </c>
      <c r="Y1923" s="9">
        <v>2.12</v>
      </c>
      <c r="Z1923" s="9"/>
      <c r="AA1923" s="9"/>
      <c r="AB1923" s="9"/>
      <c r="AC1923" s="9"/>
      <c r="AD1923" s="9"/>
      <c r="AE1923" s="9"/>
      <c r="AF1923" s="9"/>
    </row>
    <row r="1924" spans="1:32" x14ac:dyDescent="0.25">
      <c r="A1924" s="8">
        <f t="shared" si="69"/>
        <v>37165</v>
      </c>
      <c r="B1924" s="24">
        <f t="shared" si="70"/>
        <v>1920</v>
      </c>
      <c r="E1924" s="9">
        <v>1.77</v>
      </c>
      <c r="F1924" s="9">
        <v>1.5649999999999999</v>
      </c>
      <c r="G1924" s="9">
        <v>1.59</v>
      </c>
      <c r="H1924" s="9">
        <v>1.7350000000000001</v>
      </c>
      <c r="I1924" s="9">
        <v>1.77</v>
      </c>
      <c r="J1924" s="9">
        <v>1.7949999999999999</v>
      </c>
      <c r="K1924" s="9">
        <v>1.57</v>
      </c>
      <c r="L1924" s="9">
        <v>1.49</v>
      </c>
      <c r="M1924" s="9">
        <v>1.38</v>
      </c>
      <c r="N1924" s="9">
        <v>1.33</v>
      </c>
      <c r="O1924" s="9">
        <v>1.2529443749999998</v>
      </c>
      <c r="P1924" s="9">
        <v>1.93</v>
      </c>
      <c r="Q1924" s="9">
        <v>1.93</v>
      </c>
      <c r="R1924" s="9">
        <v>1.87</v>
      </c>
      <c r="S1924" s="9">
        <v>1.5549999999999999</v>
      </c>
      <c r="T1924" s="9">
        <v>1.62</v>
      </c>
      <c r="U1924" s="9">
        <v>1.63</v>
      </c>
      <c r="V1924" s="9">
        <v>1.7649999999999999</v>
      </c>
      <c r="W1924" s="9">
        <v>1.885</v>
      </c>
      <c r="X1924" s="9">
        <v>1.9950000000000001</v>
      </c>
      <c r="Y1924" s="9">
        <v>2.0150000000000001</v>
      </c>
      <c r="Z1924" s="9"/>
      <c r="AA1924" s="9"/>
      <c r="AB1924" s="9"/>
      <c r="AC1924" s="9"/>
      <c r="AD1924" s="9"/>
      <c r="AE1924" s="9"/>
      <c r="AF1924" s="9"/>
    </row>
    <row r="1925" spans="1:32" x14ac:dyDescent="0.25">
      <c r="A1925" s="8">
        <f t="shared" si="69"/>
        <v>37166</v>
      </c>
      <c r="B1925" s="24">
        <f t="shared" si="70"/>
        <v>1921</v>
      </c>
      <c r="E1925" s="9">
        <v>1.82</v>
      </c>
      <c r="F1925" s="9">
        <v>1.595</v>
      </c>
      <c r="G1925" s="9">
        <v>1.645</v>
      </c>
      <c r="H1925" s="9">
        <v>1.7849999999999999</v>
      </c>
      <c r="I1925" s="9">
        <v>1.81</v>
      </c>
      <c r="J1925" s="9">
        <v>1.825</v>
      </c>
      <c r="K1925" s="9">
        <v>1.645</v>
      </c>
      <c r="L1925" s="9">
        <v>1.4750000000000001</v>
      </c>
      <c r="M1925" s="9">
        <v>1.37</v>
      </c>
      <c r="N1925" s="9">
        <v>1.405</v>
      </c>
      <c r="O1925" s="9">
        <v>1.4222465549999999</v>
      </c>
      <c r="P1925" s="9">
        <v>1.98</v>
      </c>
      <c r="Q1925" s="9">
        <v>1.93</v>
      </c>
      <c r="R1925" s="9">
        <v>1.87</v>
      </c>
      <c r="S1925" s="9">
        <v>1.59</v>
      </c>
      <c r="T1925" s="9">
        <v>1.675</v>
      </c>
      <c r="U1925" s="9">
        <v>1.71</v>
      </c>
      <c r="V1925" s="9">
        <v>1.82</v>
      </c>
      <c r="W1925" s="9">
        <v>1.96</v>
      </c>
      <c r="X1925" s="9">
        <v>2.04</v>
      </c>
      <c r="Y1925" s="9">
        <v>2.0449999999999999</v>
      </c>
      <c r="Z1925" s="9"/>
      <c r="AA1925" s="9"/>
      <c r="AB1925" s="9"/>
      <c r="AC1925" s="9"/>
      <c r="AD1925" s="9"/>
      <c r="AE1925" s="9"/>
      <c r="AF1925" s="9"/>
    </row>
    <row r="1926" spans="1:32" x14ac:dyDescent="0.25">
      <c r="A1926" s="8">
        <f t="shared" si="69"/>
        <v>37167</v>
      </c>
      <c r="B1926" s="24">
        <f t="shared" si="70"/>
        <v>1922</v>
      </c>
      <c r="E1926" s="9">
        <v>1.9750000000000001</v>
      </c>
      <c r="F1926" s="9">
        <v>1.8</v>
      </c>
      <c r="G1926" s="9">
        <v>1.81</v>
      </c>
      <c r="H1926" s="9">
        <v>1.98</v>
      </c>
      <c r="I1926" s="9">
        <v>2</v>
      </c>
      <c r="J1926" s="9">
        <v>1.99</v>
      </c>
      <c r="K1926" s="9">
        <v>1.86</v>
      </c>
      <c r="L1926" s="9">
        <v>1.69</v>
      </c>
      <c r="M1926" s="9">
        <v>1.56</v>
      </c>
      <c r="N1926" s="9">
        <v>1.62</v>
      </c>
      <c r="O1926" s="9">
        <v>1.5944731950000002</v>
      </c>
      <c r="P1926" s="9">
        <v>2.1949999999999998</v>
      </c>
      <c r="Q1926" s="9">
        <v>2.105</v>
      </c>
      <c r="R1926" s="9">
        <v>1.9550000000000001</v>
      </c>
      <c r="S1926" s="9">
        <v>1.79</v>
      </c>
      <c r="T1926" s="9">
        <v>1.89</v>
      </c>
      <c r="U1926" s="9">
        <v>1.905</v>
      </c>
      <c r="V1926" s="9">
        <v>2.0499999999999998</v>
      </c>
      <c r="W1926" s="9">
        <v>2.04</v>
      </c>
      <c r="X1926" s="9">
        <v>2.2450000000000001</v>
      </c>
      <c r="Y1926" s="9">
        <v>2.2599999999999998</v>
      </c>
      <c r="Z1926" s="9"/>
      <c r="AA1926" s="9"/>
      <c r="AB1926" s="9"/>
      <c r="AC1926" s="9"/>
      <c r="AD1926" s="9"/>
      <c r="AE1926" s="9"/>
      <c r="AF1926" s="9"/>
    </row>
    <row r="1927" spans="1:32" x14ac:dyDescent="0.25">
      <c r="A1927" s="8">
        <f t="shared" si="69"/>
        <v>37168</v>
      </c>
      <c r="B1927" s="24">
        <f t="shared" si="70"/>
        <v>1923</v>
      </c>
      <c r="E1927" s="9">
        <v>2.13</v>
      </c>
      <c r="F1927" s="9">
        <v>1.9650000000000001</v>
      </c>
      <c r="G1927" s="9">
        <v>1.98</v>
      </c>
      <c r="H1927" s="9">
        <v>2.1349999999999998</v>
      </c>
      <c r="I1927" s="9">
        <v>2.14</v>
      </c>
      <c r="J1927" s="9">
        <v>2.165</v>
      </c>
      <c r="K1927" s="9">
        <v>1.9950000000000001</v>
      </c>
      <c r="L1927" s="9">
        <v>1.85</v>
      </c>
      <c r="M1927" s="9">
        <v>1.7150000000000001</v>
      </c>
      <c r="N1927" s="9">
        <v>1.7749999999999999</v>
      </c>
      <c r="O1927" s="9">
        <v>1.8016445999999997</v>
      </c>
      <c r="P1927" s="9">
        <v>2.3450000000000002</v>
      </c>
      <c r="Q1927" s="9">
        <v>2.2749999999999999</v>
      </c>
      <c r="R1927" s="9">
        <v>2.125</v>
      </c>
      <c r="S1927" s="9">
        <v>1.9550000000000001</v>
      </c>
      <c r="T1927" s="9">
        <v>2.06</v>
      </c>
      <c r="U1927" s="9">
        <v>2.0750000000000002</v>
      </c>
      <c r="V1927" s="9">
        <v>2.1800000000000002</v>
      </c>
      <c r="W1927" s="9">
        <v>2.13</v>
      </c>
      <c r="X1927" s="9">
        <v>2.39</v>
      </c>
      <c r="Y1927" s="9">
        <v>2.415</v>
      </c>
      <c r="Z1927" s="9"/>
      <c r="AA1927" s="9"/>
      <c r="AB1927" s="9"/>
      <c r="AC1927" s="9"/>
      <c r="AD1927" s="9"/>
      <c r="AE1927" s="9"/>
      <c r="AF1927" s="9"/>
    </row>
    <row r="1928" spans="1:32" x14ac:dyDescent="0.25">
      <c r="A1928" s="8">
        <f t="shared" si="69"/>
        <v>37169</v>
      </c>
      <c r="B1928" s="24">
        <f t="shared" si="70"/>
        <v>1924</v>
      </c>
      <c r="E1928" s="9">
        <v>2.1150000000000002</v>
      </c>
      <c r="F1928" s="9">
        <v>1.82</v>
      </c>
      <c r="G1928" s="9">
        <v>1.855</v>
      </c>
      <c r="H1928" s="9">
        <v>2.06</v>
      </c>
      <c r="I1928" s="9">
        <v>2.145</v>
      </c>
      <c r="J1928" s="9">
        <v>2.1749999999999998</v>
      </c>
      <c r="K1928" s="9">
        <v>1.915</v>
      </c>
      <c r="L1928" s="9">
        <v>1.6950000000000001</v>
      </c>
      <c r="M1928" s="9">
        <v>1.65</v>
      </c>
      <c r="N1928" s="9">
        <v>1.62</v>
      </c>
      <c r="O1928" s="9">
        <v>1.6282490199999999</v>
      </c>
      <c r="P1928" s="9">
        <v>2.39</v>
      </c>
      <c r="Q1928" s="9">
        <v>2.3050000000000002</v>
      </c>
      <c r="R1928" s="9">
        <v>2.02</v>
      </c>
      <c r="S1928" s="9">
        <v>1.7949999999999999</v>
      </c>
      <c r="T1928" s="9">
        <v>1.99</v>
      </c>
      <c r="U1928" s="9">
        <v>1.9950000000000001</v>
      </c>
      <c r="V1928" s="9">
        <v>2.165</v>
      </c>
      <c r="W1928" s="9">
        <v>1.915</v>
      </c>
      <c r="X1928" s="9">
        <v>2.415</v>
      </c>
      <c r="Y1928" s="9">
        <v>2.4649999999999999</v>
      </c>
      <c r="Z1928" s="9"/>
      <c r="AA1928" s="9"/>
      <c r="AB1928" s="9"/>
      <c r="AC1928" s="9"/>
      <c r="AD1928" s="9"/>
      <c r="AE1928" s="9"/>
      <c r="AF1928" s="9"/>
    </row>
    <row r="1929" spans="1:32" x14ac:dyDescent="0.25">
      <c r="A1929" s="8">
        <f t="shared" si="69"/>
        <v>37170</v>
      </c>
      <c r="B1929" s="24">
        <f t="shared" si="70"/>
        <v>1925</v>
      </c>
      <c r="E1929" s="9">
        <v>2.1150000000000002</v>
      </c>
      <c r="F1929" s="9">
        <v>1.82</v>
      </c>
      <c r="G1929" s="9">
        <v>1.855</v>
      </c>
      <c r="H1929" s="9">
        <v>2.06</v>
      </c>
      <c r="I1929" s="9">
        <v>2.145</v>
      </c>
      <c r="J1929" s="9">
        <v>2.1749999999999998</v>
      </c>
      <c r="K1929" s="9">
        <v>1.915</v>
      </c>
      <c r="L1929" s="9">
        <v>1.6950000000000001</v>
      </c>
      <c r="M1929" s="9">
        <v>1.65</v>
      </c>
      <c r="N1929" s="9">
        <v>1.62</v>
      </c>
      <c r="O1929" s="9">
        <v>1.6282490199999999</v>
      </c>
      <c r="P1929" s="9">
        <v>2.39</v>
      </c>
      <c r="Q1929" s="9">
        <v>2.3050000000000002</v>
      </c>
      <c r="R1929" s="9">
        <v>2.02</v>
      </c>
      <c r="S1929" s="9">
        <v>1.7949999999999999</v>
      </c>
      <c r="T1929" s="9">
        <v>1.99</v>
      </c>
      <c r="U1929" s="9">
        <v>1.9950000000000001</v>
      </c>
      <c r="V1929" s="9">
        <v>2.165</v>
      </c>
      <c r="W1929" s="9">
        <v>1.915</v>
      </c>
      <c r="X1929" s="9">
        <v>2.415</v>
      </c>
      <c r="Y1929" s="9">
        <v>2.4649999999999999</v>
      </c>
      <c r="Z1929" s="9"/>
      <c r="AA1929" s="9"/>
      <c r="AB1929" s="9"/>
      <c r="AC1929" s="9"/>
      <c r="AD1929" s="9"/>
      <c r="AE1929" s="9"/>
      <c r="AF1929" s="9"/>
    </row>
    <row r="1930" spans="1:32" x14ac:dyDescent="0.25">
      <c r="A1930" s="8">
        <f t="shared" si="69"/>
        <v>37171</v>
      </c>
      <c r="B1930" s="24">
        <f t="shared" si="70"/>
        <v>1926</v>
      </c>
      <c r="E1930" s="9">
        <v>2.1150000000000002</v>
      </c>
      <c r="F1930" s="9">
        <v>1.82</v>
      </c>
      <c r="G1930" s="9">
        <v>1.855</v>
      </c>
      <c r="H1930" s="9">
        <v>2.06</v>
      </c>
      <c r="I1930" s="9">
        <v>2.145</v>
      </c>
      <c r="J1930" s="9">
        <v>2.1749999999999998</v>
      </c>
      <c r="K1930" s="9">
        <v>1.915</v>
      </c>
      <c r="L1930" s="9">
        <v>1.6950000000000001</v>
      </c>
      <c r="M1930" s="9">
        <v>1.65</v>
      </c>
      <c r="N1930" s="9">
        <v>1.62</v>
      </c>
      <c r="O1930" s="9">
        <v>1.6282490199999999</v>
      </c>
      <c r="P1930" s="9">
        <v>2.39</v>
      </c>
      <c r="Q1930" s="9">
        <v>2.3050000000000002</v>
      </c>
      <c r="R1930" s="9">
        <v>2.02</v>
      </c>
      <c r="S1930" s="9">
        <v>1.7949999999999999</v>
      </c>
      <c r="T1930" s="9">
        <v>1.99</v>
      </c>
      <c r="U1930" s="9">
        <v>1.9950000000000001</v>
      </c>
      <c r="V1930" s="9">
        <v>2.165</v>
      </c>
      <c r="W1930" s="9">
        <v>1.915</v>
      </c>
      <c r="X1930" s="9">
        <v>2.415</v>
      </c>
      <c r="Y1930" s="9">
        <v>2.4649999999999999</v>
      </c>
      <c r="Z1930" s="9"/>
      <c r="AA1930" s="9"/>
      <c r="AB1930" s="9"/>
      <c r="AC1930" s="9"/>
      <c r="AD1930" s="9"/>
      <c r="AE1930" s="9"/>
      <c r="AF1930" s="9"/>
    </row>
    <row r="1931" spans="1:32" x14ac:dyDescent="0.25">
      <c r="A1931" s="8">
        <f t="shared" si="69"/>
        <v>37172</v>
      </c>
      <c r="B1931" s="24">
        <f t="shared" si="70"/>
        <v>1927</v>
      </c>
      <c r="E1931" s="9">
        <v>2.0350000000000001</v>
      </c>
      <c r="F1931" s="9">
        <v>1.72</v>
      </c>
      <c r="G1931" s="9">
        <v>1.76</v>
      </c>
      <c r="H1931" s="9">
        <v>1.9750000000000001</v>
      </c>
      <c r="I1931" s="9">
        <v>2.06</v>
      </c>
      <c r="J1931" s="9">
        <v>2.1</v>
      </c>
      <c r="K1931" s="9">
        <v>1.7749999999999999</v>
      </c>
      <c r="L1931" s="9">
        <v>1.585</v>
      </c>
      <c r="M1931" s="9">
        <v>1.575</v>
      </c>
      <c r="N1931" s="9">
        <v>1.615</v>
      </c>
      <c r="O1931" s="9">
        <v>1.5201494999999998</v>
      </c>
      <c r="P1931" s="9">
        <v>2.2799999999999998</v>
      </c>
      <c r="Q1931" s="9">
        <v>2.2450000000000001</v>
      </c>
      <c r="R1931" s="9">
        <v>1.915</v>
      </c>
      <c r="S1931" s="9">
        <v>1.7749999999999999</v>
      </c>
      <c r="T1931" s="9">
        <v>1.8049999999999999</v>
      </c>
      <c r="U1931" s="9">
        <v>1.84</v>
      </c>
      <c r="V1931" s="9">
        <v>2.02</v>
      </c>
      <c r="W1931" s="9">
        <v>1.905</v>
      </c>
      <c r="X1931" s="9">
        <v>2.37</v>
      </c>
      <c r="Y1931" s="9">
        <v>2.4049999999999998</v>
      </c>
      <c r="Z1931" s="9"/>
      <c r="AA1931" s="9"/>
      <c r="AB1931" s="9"/>
      <c r="AC1931" s="9"/>
      <c r="AD1931" s="9"/>
      <c r="AE1931" s="9"/>
      <c r="AF1931" s="9"/>
    </row>
    <row r="1932" spans="1:32" x14ac:dyDescent="0.25">
      <c r="A1932" s="8">
        <f t="shared" si="69"/>
        <v>37173</v>
      </c>
      <c r="B1932" s="24">
        <f t="shared" si="70"/>
        <v>1928</v>
      </c>
      <c r="E1932" s="9">
        <v>2.1150000000000002</v>
      </c>
      <c r="F1932" s="9">
        <v>1.7549999999999999</v>
      </c>
      <c r="G1932" s="9">
        <v>1.8049999999999999</v>
      </c>
      <c r="H1932" s="9">
        <v>2.09</v>
      </c>
      <c r="I1932" s="9">
        <v>2.1749999999999998</v>
      </c>
      <c r="J1932" s="9">
        <v>2.19</v>
      </c>
      <c r="K1932" s="9">
        <v>1.845</v>
      </c>
      <c r="L1932" s="9">
        <v>1.62</v>
      </c>
      <c r="M1932" s="9">
        <v>1.53</v>
      </c>
      <c r="N1932" s="9">
        <v>1.6</v>
      </c>
      <c r="O1932" s="9">
        <v>1.6090939124999997</v>
      </c>
      <c r="P1932" s="9">
        <v>2.3199999999999998</v>
      </c>
      <c r="Q1932" s="9">
        <v>2.29</v>
      </c>
      <c r="R1932" s="9">
        <v>1.86</v>
      </c>
      <c r="S1932" s="9">
        <v>1.66</v>
      </c>
      <c r="T1932" s="9">
        <v>1.915</v>
      </c>
      <c r="U1932" s="9">
        <v>1.915</v>
      </c>
      <c r="V1932" s="9">
        <v>2.09</v>
      </c>
      <c r="W1932" s="9">
        <v>1.89</v>
      </c>
      <c r="X1932" s="9">
        <v>2.37</v>
      </c>
      <c r="Y1932" s="9">
        <v>2.4249999999999998</v>
      </c>
      <c r="Z1932" s="9"/>
      <c r="AA1932" s="9"/>
      <c r="AB1932" s="9"/>
      <c r="AC1932" s="9"/>
      <c r="AD1932" s="9"/>
      <c r="AE1932" s="9"/>
      <c r="AF1932" s="9"/>
    </row>
    <row r="1933" spans="1:32" x14ac:dyDescent="0.25">
      <c r="A1933" s="8">
        <f t="shared" si="69"/>
        <v>37174</v>
      </c>
      <c r="B1933" s="24">
        <f t="shared" si="70"/>
        <v>1929</v>
      </c>
      <c r="E1933" s="9">
        <v>2.23</v>
      </c>
      <c r="F1933" s="9">
        <v>1.91</v>
      </c>
      <c r="G1933" s="9">
        <v>1.94</v>
      </c>
      <c r="H1933" s="9">
        <v>2.17</v>
      </c>
      <c r="I1933" s="9">
        <v>2.3149999999999999</v>
      </c>
      <c r="J1933" s="9">
        <v>2.2850000000000001</v>
      </c>
      <c r="K1933" s="9">
        <v>2.0150000000000001</v>
      </c>
      <c r="L1933" s="9">
        <v>1.85</v>
      </c>
      <c r="M1933" s="9">
        <v>1.7250000000000001</v>
      </c>
      <c r="N1933" s="9">
        <v>1.845</v>
      </c>
      <c r="O1933" s="9">
        <v>1.7730361649999997</v>
      </c>
      <c r="P1933" s="9">
        <v>2.35</v>
      </c>
      <c r="Q1933" s="9">
        <v>2.35</v>
      </c>
      <c r="R1933" s="9">
        <v>2.02</v>
      </c>
      <c r="S1933" s="9">
        <v>1.885</v>
      </c>
      <c r="T1933" s="9">
        <v>2.0699999999999998</v>
      </c>
      <c r="U1933" s="9">
        <v>2.0649999999999999</v>
      </c>
      <c r="V1933" s="9">
        <v>2.2400000000000002</v>
      </c>
      <c r="W1933" s="9">
        <v>2.0449999999999999</v>
      </c>
      <c r="X1933" s="9">
        <v>2.4849999999999999</v>
      </c>
      <c r="Y1933" s="9">
        <v>2.5049999999999999</v>
      </c>
      <c r="Z1933" s="9"/>
      <c r="AA1933" s="9"/>
      <c r="AB1933" s="9"/>
      <c r="AC1933" s="9"/>
      <c r="AD1933" s="9"/>
      <c r="AE1933" s="9"/>
      <c r="AF1933" s="9"/>
    </row>
    <row r="1934" spans="1:32" x14ac:dyDescent="0.25">
      <c r="A1934" s="8">
        <f t="shared" si="69"/>
        <v>37175</v>
      </c>
      <c r="B1934" s="24">
        <f t="shared" si="70"/>
        <v>1930</v>
      </c>
      <c r="E1934" s="9">
        <v>2.4049999999999998</v>
      </c>
      <c r="F1934" s="9">
        <v>2.165</v>
      </c>
      <c r="G1934" s="9">
        <v>2.2200000000000002</v>
      </c>
      <c r="H1934" s="9">
        <v>2.42</v>
      </c>
      <c r="I1934" s="9">
        <v>2.4300000000000002</v>
      </c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</row>
    <row r="1935" spans="1:32" x14ac:dyDescent="0.25">
      <c r="A1935" s="8">
        <f t="shared" si="69"/>
        <v>37176</v>
      </c>
      <c r="B1935" s="24">
        <f t="shared" si="70"/>
        <v>1931</v>
      </c>
      <c r="E1935" s="9">
        <v>2.3050000000000002</v>
      </c>
      <c r="F1935" s="9">
        <v>2.08</v>
      </c>
      <c r="G1935" s="9">
        <v>2.12</v>
      </c>
      <c r="H1935" s="9">
        <v>2.3250000000000002</v>
      </c>
      <c r="I1935" s="9">
        <v>2.3450000000000002</v>
      </c>
      <c r="J1935" s="9">
        <v>2.31</v>
      </c>
      <c r="K1935" s="9">
        <v>2.13</v>
      </c>
      <c r="L1935" s="9">
        <v>2.08</v>
      </c>
      <c r="M1935" s="9">
        <v>1.97</v>
      </c>
      <c r="N1935" s="9">
        <v>1.99</v>
      </c>
      <c r="O1935" s="9">
        <v>1.9541026500000001</v>
      </c>
      <c r="P1935" s="9">
        <v>2.3849999999999998</v>
      </c>
      <c r="Q1935" s="9">
        <v>2.415</v>
      </c>
      <c r="R1935" s="9">
        <v>2.25</v>
      </c>
      <c r="S1935" s="9">
        <v>2.11</v>
      </c>
      <c r="T1935" s="9">
        <v>2.2000000000000002</v>
      </c>
      <c r="U1935" s="9">
        <v>2.2149999999999999</v>
      </c>
      <c r="V1935" s="9">
        <v>2.335</v>
      </c>
      <c r="W1935" s="9">
        <v>2.2400000000000002</v>
      </c>
      <c r="X1935" s="9">
        <v>2.5</v>
      </c>
      <c r="Y1935" s="9">
        <v>2.5099999999999998</v>
      </c>
      <c r="Z1935" s="9"/>
      <c r="AA1935" s="9"/>
      <c r="AB1935" s="9"/>
      <c r="AC1935" s="9"/>
      <c r="AD1935" s="9"/>
      <c r="AE1935" s="9"/>
      <c r="AF1935" s="9"/>
    </row>
    <row r="1936" spans="1:32" x14ac:dyDescent="0.25">
      <c r="A1936" s="8">
        <f t="shared" si="69"/>
        <v>37177</v>
      </c>
      <c r="B1936" s="24">
        <f t="shared" si="70"/>
        <v>1932</v>
      </c>
      <c r="E1936" s="9">
        <v>2.3050000000000002</v>
      </c>
      <c r="F1936" s="9">
        <v>2.08</v>
      </c>
      <c r="G1936" s="9">
        <v>2.12</v>
      </c>
      <c r="H1936" s="9">
        <v>2.3250000000000002</v>
      </c>
      <c r="I1936" s="9">
        <v>2.3450000000000002</v>
      </c>
      <c r="J1936" s="9">
        <v>2.31</v>
      </c>
      <c r="K1936" s="9">
        <v>2.13</v>
      </c>
      <c r="L1936" s="9">
        <v>2.08</v>
      </c>
      <c r="M1936" s="9">
        <v>1.97</v>
      </c>
      <c r="N1936" s="9">
        <v>1.99</v>
      </c>
      <c r="O1936" s="9">
        <v>1.9541026500000001</v>
      </c>
      <c r="P1936" s="9">
        <v>2.3849999999999998</v>
      </c>
      <c r="Q1936" s="9">
        <v>2.415</v>
      </c>
      <c r="R1936" s="9">
        <v>2.25</v>
      </c>
      <c r="S1936" s="9">
        <v>2.11</v>
      </c>
      <c r="T1936" s="9">
        <v>2.2000000000000002</v>
      </c>
      <c r="U1936" s="9">
        <v>2.2149999999999999</v>
      </c>
      <c r="V1936" s="9">
        <v>2.335</v>
      </c>
      <c r="W1936" s="9">
        <v>2.2400000000000002</v>
      </c>
      <c r="X1936" s="9">
        <v>2.5</v>
      </c>
      <c r="Y1936" s="9">
        <v>2.5099999999999998</v>
      </c>
      <c r="Z1936" s="9"/>
      <c r="AA1936" s="9"/>
      <c r="AB1936" s="9"/>
      <c r="AC1936" s="9"/>
      <c r="AD1936" s="9"/>
      <c r="AE1936" s="9"/>
      <c r="AF1936" s="9"/>
    </row>
    <row r="1937" spans="1:32" x14ac:dyDescent="0.25">
      <c r="A1937" s="8">
        <f t="shared" si="69"/>
        <v>37178</v>
      </c>
      <c r="B1937" s="24">
        <f t="shared" si="70"/>
        <v>1933</v>
      </c>
      <c r="E1937" s="9">
        <v>2.3050000000000002</v>
      </c>
      <c r="F1937" s="9">
        <v>2.08</v>
      </c>
      <c r="G1937" s="9">
        <v>2.12</v>
      </c>
      <c r="H1937" s="9">
        <v>2.3250000000000002</v>
      </c>
      <c r="I1937" s="9">
        <v>2.3450000000000002</v>
      </c>
      <c r="J1937" s="9">
        <v>2.31</v>
      </c>
      <c r="K1937" s="9">
        <v>2.13</v>
      </c>
      <c r="L1937" s="9">
        <v>2.08</v>
      </c>
      <c r="M1937" s="9">
        <v>1.97</v>
      </c>
      <c r="N1937" s="9">
        <v>1.99</v>
      </c>
      <c r="O1937" s="9">
        <v>1.9541026500000001</v>
      </c>
      <c r="P1937" s="9">
        <v>2.3849999999999998</v>
      </c>
      <c r="Q1937" s="9">
        <v>2.415</v>
      </c>
      <c r="R1937" s="9">
        <v>2.25</v>
      </c>
      <c r="S1937" s="9">
        <v>2.11</v>
      </c>
      <c r="T1937" s="9">
        <v>2.2000000000000002</v>
      </c>
      <c r="U1937" s="9">
        <v>2.2149999999999999</v>
      </c>
      <c r="V1937" s="9">
        <v>2.335</v>
      </c>
      <c r="W1937" s="9">
        <v>2.2400000000000002</v>
      </c>
      <c r="X1937" s="9">
        <v>2.5</v>
      </c>
      <c r="Y1937" s="9">
        <v>2.5099999999999998</v>
      </c>
      <c r="Z1937" s="9"/>
      <c r="AA1937" s="9"/>
      <c r="AB1937" s="9"/>
      <c r="AC1937" s="9"/>
      <c r="AD1937" s="9"/>
      <c r="AE1937" s="9"/>
      <c r="AF1937" s="9"/>
    </row>
    <row r="1938" spans="1:32" x14ac:dyDescent="0.25">
      <c r="A1938" s="8">
        <f t="shared" si="69"/>
        <v>37179</v>
      </c>
      <c r="B1938" s="24">
        <f t="shared" si="70"/>
        <v>1934</v>
      </c>
      <c r="E1938" s="9">
        <v>2.2599999999999998</v>
      </c>
      <c r="F1938" s="9">
        <v>2.04</v>
      </c>
      <c r="G1938" s="9">
        <v>2.0550000000000002</v>
      </c>
      <c r="H1938" s="9">
        <v>2.2200000000000002</v>
      </c>
      <c r="I1938" s="9">
        <v>2.2599999999999998</v>
      </c>
      <c r="J1938" s="9">
        <v>2.2599999999999998</v>
      </c>
      <c r="K1938" s="9">
        <v>2.1</v>
      </c>
      <c r="L1938" s="9">
        <v>1.9750000000000001</v>
      </c>
      <c r="M1938" s="9">
        <v>1.8</v>
      </c>
      <c r="N1938" s="9">
        <v>1.885</v>
      </c>
      <c r="O1938" s="9">
        <v>1.9198747574999999</v>
      </c>
      <c r="P1938" s="9">
        <v>2.42</v>
      </c>
      <c r="Q1938" s="9">
        <v>2.38</v>
      </c>
      <c r="R1938" s="9">
        <v>2.2400000000000002</v>
      </c>
      <c r="S1938" s="9">
        <v>2.0049999999999999</v>
      </c>
      <c r="T1938" s="9">
        <v>2.1749999999999998</v>
      </c>
      <c r="U1938" s="9">
        <v>2.1850000000000001</v>
      </c>
      <c r="V1938" s="9">
        <v>2.29</v>
      </c>
      <c r="W1938" s="9">
        <v>2.2349999999999999</v>
      </c>
      <c r="X1938" s="9">
        <v>2.4700000000000002</v>
      </c>
      <c r="Y1938" s="9">
        <v>2.48</v>
      </c>
      <c r="Z1938" s="9"/>
      <c r="AA1938" s="9"/>
      <c r="AB1938" s="9"/>
      <c r="AC1938" s="9"/>
      <c r="AD1938" s="9"/>
      <c r="AE1938" s="9"/>
      <c r="AF1938" s="9"/>
    </row>
    <row r="1939" spans="1:32" x14ac:dyDescent="0.25">
      <c r="A1939" s="8">
        <f t="shared" si="69"/>
        <v>37180</v>
      </c>
      <c r="B1939" s="24">
        <f t="shared" si="70"/>
        <v>1935</v>
      </c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</row>
    <row r="1940" spans="1:32" x14ac:dyDescent="0.25">
      <c r="A1940" s="8">
        <f t="shared" si="69"/>
        <v>37181</v>
      </c>
      <c r="B1940" s="24">
        <f t="shared" si="70"/>
        <v>1936</v>
      </c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</row>
    <row r="1941" spans="1:32" x14ac:dyDescent="0.25">
      <c r="A1941" s="8">
        <f t="shared" si="69"/>
        <v>37182</v>
      </c>
      <c r="B1941" s="24">
        <f t="shared" si="70"/>
        <v>1937</v>
      </c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</row>
    <row r="1942" spans="1:32" x14ac:dyDescent="0.25">
      <c r="A1942" s="8">
        <f t="shared" si="69"/>
        <v>37183</v>
      </c>
      <c r="B1942" s="24">
        <f t="shared" si="70"/>
        <v>1938</v>
      </c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</row>
    <row r="1943" spans="1:32" x14ac:dyDescent="0.25">
      <c r="A1943" s="8">
        <f t="shared" ref="A1943:A1983" si="71">A1942+1</f>
        <v>37184</v>
      </c>
      <c r="B1943" s="24">
        <f t="shared" ref="B1943:B1983" si="72">B1942+1</f>
        <v>1939</v>
      </c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</row>
    <row r="1944" spans="1:32" x14ac:dyDescent="0.25">
      <c r="A1944" s="8">
        <f t="shared" si="71"/>
        <v>37185</v>
      </c>
      <c r="B1944" s="24">
        <f t="shared" si="72"/>
        <v>1940</v>
      </c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</row>
    <row r="1945" spans="1:32" x14ac:dyDescent="0.25">
      <c r="A1945" s="8">
        <f t="shared" si="71"/>
        <v>37186</v>
      </c>
      <c r="B1945" s="24">
        <f t="shared" si="72"/>
        <v>1941</v>
      </c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</row>
    <row r="1946" spans="1:32" x14ac:dyDescent="0.25">
      <c r="A1946" s="8">
        <f t="shared" si="71"/>
        <v>37187</v>
      </c>
      <c r="B1946" s="24">
        <f t="shared" si="72"/>
        <v>1942</v>
      </c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</row>
    <row r="1947" spans="1:32" x14ac:dyDescent="0.25">
      <c r="A1947" s="8">
        <f t="shared" si="71"/>
        <v>37188</v>
      </c>
      <c r="B1947" s="24">
        <f t="shared" si="72"/>
        <v>1943</v>
      </c>
      <c r="E1947" s="9">
        <v>2.68</v>
      </c>
      <c r="F1947" s="9">
        <v>2.5449999999999999</v>
      </c>
      <c r="G1947" s="9">
        <v>2.57</v>
      </c>
      <c r="H1947" s="9">
        <v>2.73</v>
      </c>
      <c r="I1947" s="9">
        <v>2.6850000000000001</v>
      </c>
      <c r="J1947" s="9">
        <v>2.7250000000000001</v>
      </c>
      <c r="K1947" s="9">
        <v>2.61</v>
      </c>
      <c r="L1947" s="9">
        <v>2.48</v>
      </c>
      <c r="M1947" s="9">
        <v>2.4</v>
      </c>
      <c r="N1947" s="9">
        <v>2.5550000000000002</v>
      </c>
      <c r="O1947" s="9"/>
      <c r="P1947" s="9">
        <v>2.9449999999999998</v>
      </c>
      <c r="Q1947" s="9">
        <v>2.88</v>
      </c>
      <c r="R1947" s="9">
        <v>2.69</v>
      </c>
      <c r="S1947" s="9">
        <v>2.6549999999999998</v>
      </c>
      <c r="T1947" s="9">
        <v>2.74</v>
      </c>
      <c r="U1947" s="9">
        <v>2.7450000000000001</v>
      </c>
      <c r="V1947" s="9">
        <v>2.78</v>
      </c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</row>
    <row r="1948" spans="1:32" x14ac:dyDescent="0.25">
      <c r="A1948" s="8">
        <f t="shared" si="71"/>
        <v>37189</v>
      </c>
      <c r="B1948" s="24">
        <f t="shared" si="72"/>
        <v>1944</v>
      </c>
      <c r="E1948" s="9">
        <v>3.145</v>
      </c>
      <c r="F1948" s="9">
        <v>2.98</v>
      </c>
      <c r="G1948" s="9">
        <v>3</v>
      </c>
      <c r="H1948" s="9">
        <v>3.165</v>
      </c>
      <c r="I1948" s="9">
        <v>3.16</v>
      </c>
      <c r="J1948" s="9">
        <v>3.16</v>
      </c>
      <c r="K1948" s="9">
        <v>3.05</v>
      </c>
      <c r="L1948" s="9">
        <v>2.87</v>
      </c>
      <c r="M1948" s="9">
        <v>2.83</v>
      </c>
      <c r="N1948" s="9">
        <v>2.92</v>
      </c>
      <c r="O1948" s="9">
        <v>2.7064326449999996</v>
      </c>
      <c r="P1948" s="9">
        <v>3.51</v>
      </c>
      <c r="Q1948" s="9">
        <v>3.4649999999999999</v>
      </c>
      <c r="R1948" s="9">
        <v>3.07</v>
      </c>
      <c r="S1948" s="9">
        <v>2.94</v>
      </c>
      <c r="T1948" s="9">
        <v>3.24</v>
      </c>
      <c r="U1948" s="9">
        <v>3.24</v>
      </c>
      <c r="V1948" s="9">
        <v>3.31</v>
      </c>
      <c r="W1948" s="9">
        <v>3.2149999999999999</v>
      </c>
      <c r="X1948" s="9">
        <v>3.645</v>
      </c>
      <c r="Y1948" s="9">
        <v>3.75</v>
      </c>
      <c r="Z1948" s="9"/>
      <c r="AA1948" s="9"/>
      <c r="AB1948" s="9"/>
      <c r="AC1948" s="9"/>
      <c r="AD1948" s="9"/>
      <c r="AE1948" s="9"/>
      <c r="AF1948" s="9"/>
    </row>
    <row r="1949" spans="1:32" x14ac:dyDescent="0.25">
      <c r="A1949" s="8">
        <f t="shared" si="71"/>
        <v>37190</v>
      </c>
      <c r="B1949" s="24">
        <f t="shared" si="72"/>
        <v>1945</v>
      </c>
      <c r="E1949" s="9">
        <v>3.0550000000000002</v>
      </c>
      <c r="F1949" s="9">
        <v>2.72</v>
      </c>
      <c r="G1949" s="9">
        <v>2.7949999999999999</v>
      </c>
      <c r="H1949" s="9">
        <v>2.9950000000000001</v>
      </c>
      <c r="I1949" s="9">
        <v>3.05</v>
      </c>
      <c r="J1949" s="9">
        <v>3.1</v>
      </c>
      <c r="K1949" s="9">
        <v>2.895</v>
      </c>
      <c r="L1949" s="9">
        <v>2.5449999999999999</v>
      </c>
      <c r="M1949" s="9">
        <v>2.4300000000000002</v>
      </c>
      <c r="N1949" s="9">
        <v>2.61</v>
      </c>
      <c r="O1949" s="9">
        <v>2.6018388899999998</v>
      </c>
      <c r="P1949" s="9">
        <v>3.415</v>
      </c>
      <c r="Q1949" s="9">
        <v>3.415</v>
      </c>
      <c r="R1949" s="9">
        <v>2.84</v>
      </c>
      <c r="S1949" s="9">
        <v>2.6549999999999998</v>
      </c>
      <c r="T1949" s="9">
        <v>2.98</v>
      </c>
      <c r="U1949" s="9">
        <v>2.98</v>
      </c>
      <c r="V1949" s="9">
        <v>3.13</v>
      </c>
      <c r="W1949" s="9">
        <v>2.74</v>
      </c>
      <c r="X1949" s="9">
        <v>3.45</v>
      </c>
      <c r="Y1949" s="9">
        <v>3.56</v>
      </c>
      <c r="Z1949" s="9"/>
      <c r="AA1949" s="9"/>
      <c r="AB1949" s="9"/>
      <c r="AC1949" s="9"/>
      <c r="AD1949" s="9"/>
      <c r="AE1949" s="9"/>
      <c r="AF1949" s="9"/>
    </row>
    <row r="1950" spans="1:32" x14ac:dyDescent="0.25">
      <c r="A1950" s="8">
        <f t="shared" si="71"/>
        <v>37191</v>
      </c>
      <c r="B1950" s="24">
        <f t="shared" si="72"/>
        <v>1946</v>
      </c>
      <c r="E1950" s="9">
        <v>3.0550000000000002</v>
      </c>
      <c r="F1950" s="9">
        <v>2.72</v>
      </c>
      <c r="G1950" s="9">
        <v>2.7949999999999999</v>
      </c>
      <c r="H1950" s="9">
        <v>2.9950000000000001</v>
      </c>
      <c r="I1950" s="9">
        <v>3.05</v>
      </c>
      <c r="J1950" s="9">
        <v>3.1</v>
      </c>
      <c r="K1950" s="9">
        <v>2.895</v>
      </c>
      <c r="L1950" s="9">
        <v>2.5449999999999999</v>
      </c>
      <c r="M1950" s="9">
        <v>2.4300000000000002</v>
      </c>
      <c r="N1950" s="9">
        <v>2.61</v>
      </c>
      <c r="O1950" s="9">
        <v>2.6018388899999998</v>
      </c>
      <c r="P1950" s="9">
        <v>3.415</v>
      </c>
      <c r="Q1950" s="9">
        <v>3.415</v>
      </c>
      <c r="R1950" s="9">
        <v>2.84</v>
      </c>
      <c r="S1950" s="9">
        <v>2.6549999999999998</v>
      </c>
      <c r="T1950" s="9">
        <v>2.98</v>
      </c>
      <c r="U1950" s="9">
        <v>2.98</v>
      </c>
      <c r="V1950" s="9">
        <v>3.13</v>
      </c>
      <c r="W1950" s="9">
        <v>2.74</v>
      </c>
      <c r="X1950" s="9">
        <v>3.45</v>
      </c>
      <c r="Y1950" s="9">
        <v>3.56</v>
      </c>
      <c r="Z1950" s="9"/>
      <c r="AA1950" s="9"/>
      <c r="AB1950" s="9"/>
      <c r="AC1950" s="9"/>
      <c r="AD1950" s="9"/>
      <c r="AE1950" s="9"/>
      <c r="AF1950" s="9"/>
    </row>
    <row r="1951" spans="1:32" x14ac:dyDescent="0.25">
      <c r="A1951" s="8">
        <f t="shared" si="71"/>
        <v>37192</v>
      </c>
      <c r="B1951" s="24">
        <f t="shared" si="72"/>
        <v>1947</v>
      </c>
      <c r="E1951" s="9">
        <v>3.0550000000000002</v>
      </c>
      <c r="F1951" s="9">
        <v>2.72</v>
      </c>
      <c r="G1951" s="9">
        <v>2.7949999999999999</v>
      </c>
      <c r="H1951" s="9">
        <v>2.9950000000000001</v>
      </c>
      <c r="I1951" s="9">
        <v>3.05</v>
      </c>
      <c r="J1951" s="9">
        <v>3.1</v>
      </c>
      <c r="K1951" s="9">
        <v>2.895</v>
      </c>
      <c r="L1951" s="9">
        <v>2.5449999999999999</v>
      </c>
      <c r="M1951" s="9">
        <v>2.4300000000000002</v>
      </c>
      <c r="N1951" s="9">
        <v>2.61</v>
      </c>
      <c r="O1951" s="9">
        <v>2.6018388899999998</v>
      </c>
      <c r="P1951" s="9">
        <v>3.415</v>
      </c>
      <c r="Q1951" s="9">
        <v>3.415</v>
      </c>
      <c r="R1951" s="9">
        <v>2.84</v>
      </c>
      <c r="S1951" s="9">
        <v>2.6549999999999998</v>
      </c>
      <c r="T1951" s="9">
        <v>2.98</v>
      </c>
      <c r="U1951" s="9">
        <v>2.98</v>
      </c>
      <c r="V1951" s="9">
        <v>3.13</v>
      </c>
      <c r="W1951" s="9">
        <v>2.74</v>
      </c>
      <c r="X1951" s="9">
        <v>3.45</v>
      </c>
      <c r="Y1951" s="9">
        <v>3.56</v>
      </c>
      <c r="Z1951" s="9"/>
      <c r="AA1951" s="9"/>
      <c r="AB1951" s="9"/>
      <c r="AC1951" s="9"/>
      <c r="AD1951" s="9"/>
      <c r="AE1951" s="9"/>
      <c r="AF1951" s="9"/>
    </row>
    <row r="1952" spans="1:32" x14ac:dyDescent="0.25">
      <c r="A1952" s="8">
        <f t="shared" si="71"/>
        <v>37193</v>
      </c>
      <c r="B1952" s="24">
        <f t="shared" si="72"/>
        <v>1948</v>
      </c>
      <c r="E1952" s="9">
        <v>3.21</v>
      </c>
      <c r="F1952" s="9">
        <v>2.92</v>
      </c>
      <c r="G1952" s="9">
        <v>2.98</v>
      </c>
      <c r="H1952" s="9">
        <v>3.165</v>
      </c>
      <c r="I1952" s="9">
        <v>3.21</v>
      </c>
      <c r="J1952" s="9">
        <v>3.23</v>
      </c>
      <c r="K1952" s="9">
        <v>3.0350000000000001</v>
      </c>
      <c r="L1952" s="9">
        <v>2.8450000000000002</v>
      </c>
      <c r="M1952" s="9">
        <v>2.71</v>
      </c>
      <c r="N1952" s="9">
        <v>2.84</v>
      </c>
      <c r="O1952" s="9">
        <v>2.7370745924999995</v>
      </c>
      <c r="P1952" s="9">
        <v>3.5750000000000002</v>
      </c>
      <c r="Q1952" s="9">
        <v>3.585</v>
      </c>
      <c r="R1952" s="9">
        <v>3.0750000000000002</v>
      </c>
      <c r="S1952" s="9">
        <v>2.9449999999999998</v>
      </c>
      <c r="T1952" s="9">
        <v>3.11</v>
      </c>
      <c r="U1952" s="9">
        <v>3.105</v>
      </c>
      <c r="V1952" s="9">
        <v>3.23</v>
      </c>
      <c r="W1952" s="9">
        <v>3.21</v>
      </c>
      <c r="X1952" s="9">
        <v>3.66</v>
      </c>
      <c r="Y1952" s="9">
        <v>3.8149999999999999</v>
      </c>
      <c r="Z1952" s="9"/>
      <c r="AA1952" s="9"/>
      <c r="AB1952" s="9"/>
      <c r="AC1952" s="9"/>
      <c r="AD1952" s="9"/>
      <c r="AE1952" s="9"/>
      <c r="AF1952" s="9"/>
    </row>
    <row r="1953" spans="1:32" x14ac:dyDescent="0.25">
      <c r="A1953" s="8">
        <f t="shared" si="71"/>
        <v>37194</v>
      </c>
      <c r="B1953" s="24">
        <f t="shared" si="72"/>
        <v>1949</v>
      </c>
      <c r="E1953" s="9">
        <v>3.105</v>
      </c>
      <c r="F1953" s="9">
        <v>2.86</v>
      </c>
      <c r="G1953" s="9">
        <v>2.92</v>
      </c>
      <c r="H1953" s="9">
        <v>3.105</v>
      </c>
      <c r="I1953" s="9">
        <v>3.105</v>
      </c>
      <c r="J1953" s="9">
        <v>3.1150000000000002</v>
      </c>
      <c r="K1953" s="9">
        <v>2.9649999999999999</v>
      </c>
      <c r="L1953" s="9">
        <v>2.78</v>
      </c>
      <c r="M1953" s="9">
        <v>2.665</v>
      </c>
      <c r="N1953" s="9">
        <v>2.8149999999999999</v>
      </c>
      <c r="O1953" s="9">
        <v>2.6671075200000005</v>
      </c>
      <c r="P1953" s="9">
        <v>3.3450000000000002</v>
      </c>
      <c r="Q1953" s="9">
        <v>3.33</v>
      </c>
      <c r="R1953" s="9">
        <v>3.0049999999999999</v>
      </c>
      <c r="S1953" s="9">
        <v>2.88</v>
      </c>
      <c r="T1953" s="9">
        <v>3.0249999999999999</v>
      </c>
      <c r="U1953" s="9">
        <v>3.0249999999999999</v>
      </c>
      <c r="V1953" s="9">
        <v>3.1349999999999998</v>
      </c>
      <c r="W1953" s="9">
        <v>3.24</v>
      </c>
      <c r="X1953" s="9">
        <v>3.49</v>
      </c>
      <c r="Y1953" s="9">
        <v>3.6549999999999998</v>
      </c>
      <c r="Z1953" s="9"/>
      <c r="AA1953" s="9"/>
      <c r="AB1953" s="9"/>
      <c r="AC1953" s="9"/>
      <c r="AD1953" s="9"/>
      <c r="AE1953" s="9"/>
      <c r="AF1953" s="9"/>
    </row>
    <row r="1954" spans="1:32" x14ac:dyDescent="0.25">
      <c r="A1954" s="8">
        <f t="shared" si="71"/>
        <v>37195</v>
      </c>
      <c r="B1954" s="24">
        <f t="shared" si="72"/>
        <v>1950</v>
      </c>
      <c r="E1954" s="9">
        <v>3.07</v>
      </c>
      <c r="F1954" s="9">
        <v>2.93</v>
      </c>
      <c r="G1954" s="9">
        <v>2.95</v>
      </c>
      <c r="H1954" s="9">
        <v>3.105</v>
      </c>
      <c r="I1954" s="9">
        <v>3.06</v>
      </c>
      <c r="J1954" s="9">
        <v>3.1150000000000002</v>
      </c>
      <c r="K1954" s="9">
        <v>2.95</v>
      </c>
      <c r="L1954" s="9">
        <v>2.9</v>
      </c>
      <c r="M1954" s="9">
        <v>2.7250000000000001</v>
      </c>
      <c r="N1954" s="9">
        <v>2.91</v>
      </c>
      <c r="O1954" s="9">
        <v>2.6561196949999997</v>
      </c>
      <c r="P1954" s="9">
        <v>3.2149999999999999</v>
      </c>
      <c r="Q1954" s="9">
        <v>3.1549999999999998</v>
      </c>
      <c r="R1954" s="9">
        <v>3.085</v>
      </c>
      <c r="S1954" s="9">
        <v>3.08</v>
      </c>
      <c r="T1954" s="9">
        <v>3.0649999999999999</v>
      </c>
      <c r="U1954" s="9">
        <v>3.03</v>
      </c>
      <c r="V1954" s="9">
        <v>3.1349999999999998</v>
      </c>
      <c r="W1954" s="9">
        <v>3.2250000000000001</v>
      </c>
      <c r="X1954" s="9">
        <v>3.39</v>
      </c>
      <c r="Y1954" s="9">
        <v>3.5249999999999999</v>
      </c>
      <c r="Z1954" s="9"/>
      <c r="AA1954" s="9"/>
      <c r="AB1954" s="9"/>
      <c r="AC1954" s="9"/>
      <c r="AD1954" s="9"/>
      <c r="AE1954" s="9"/>
      <c r="AF1954" s="9"/>
    </row>
    <row r="1955" spans="1:32" x14ac:dyDescent="0.25">
      <c r="A1955" s="8">
        <f t="shared" si="71"/>
        <v>37196</v>
      </c>
      <c r="B1955" s="24">
        <f t="shared" si="72"/>
        <v>1951</v>
      </c>
      <c r="E1955" s="9">
        <v>3.0049999999999999</v>
      </c>
      <c r="F1955" s="9">
        <v>2.8050000000000002</v>
      </c>
      <c r="G1955" s="9">
        <v>2.85</v>
      </c>
      <c r="H1955" s="9">
        <v>3</v>
      </c>
      <c r="I1955" s="9">
        <v>2.9950000000000001</v>
      </c>
      <c r="J1955" s="9">
        <v>3.0049999999999999</v>
      </c>
      <c r="K1955" s="9">
        <v>2.84</v>
      </c>
      <c r="L1955" s="9">
        <v>2.7349999999999999</v>
      </c>
      <c r="M1955" s="9">
        <v>2.4500000000000002</v>
      </c>
      <c r="N1955" s="9">
        <v>2.64</v>
      </c>
      <c r="O1955" s="9">
        <v>2.5627558874999998</v>
      </c>
      <c r="P1955" s="9">
        <v>3.09</v>
      </c>
      <c r="Q1955" s="9">
        <v>3.0950000000000002</v>
      </c>
      <c r="R1955" s="9">
        <v>2.9550000000000001</v>
      </c>
      <c r="S1955" s="9">
        <v>2.8450000000000002</v>
      </c>
      <c r="T1955" s="9">
        <v>2.89</v>
      </c>
      <c r="U1955" s="9">
        <v>2.875</v>
      </c>
      <c r="V1955" s="9">
        <v>3.02</v>
      </c>
      <c r="W1955" s="9">
        <v>3.01</v>
      </c>
      <c r="X1955" s="9">
        <v>3.28</v>
      </c>
      <c r="Y1955" s="9">
        <v>3.3650000000000002</v>
      </c>
      <c r="Z1955" s="9"/>
      <c r="AA1955" s="9"/>
      <c r="AB1955" s="9"/>
      <c r="AC1955" s="9"/>
      <c r="AD1955" s="9"/>
      <c r="AE1955" s="9"/>
      <c r="AF1955" s="9"/>
    </row>
    <row r="1956" spans="1:32" x14ac:dyDescent="0.25">
      <c r="A1956" s="8">
        <f t="shared" si="71"/>
        <v>37197</v>
      </c>
      <c r="B1956" s="24">
        <f t="shared" si="72"/>
        <v>1952</v>
      </c>
      <c r="E1956" s="9">
        <v>2.96</v>
      </c>
      <c r="F1956" s="9">
        <v>2.5449999999999999</v>
      </c>
      <c r="G1956" s="9">
        <v>2.66</v>
      </c>
      <c r="H1956" s="9">
        <v>2.89</v>
      </c>
      <c r="I1956" s="9">
        <v>2.9350000000000001</v>
      </c>
      <c r="J1956" s="9">
        <v>2.9449999999999998</v>
      </c>
      <c r="K1956" s="9">
        <v>2.74</v>
      </c>
      <c r="L1956" s="9">
        <v>2.39</v>
      </c>
      <c r="M1956" s="9">
        <v>2.1150000000000002</v>
      </c>
      <c r="N1956" s="9">
        <v>2.38</v>
      </c>
      <c r="O1956" s="9">
        <v>2.4683544875000001</v>
      </c>
      <c r="P1956" s="9">
        <v>3.1349999999999998</v>
      </c>
      <c r="Q1956" s="9">
        <v>3.06</v>
      </c>
      <c r="R1956" s="9">
        <v>2.605</v>
      </c>
      <c r="S1956" s="9">
        <v>2.52</v>
      </c>
      <c r="T1956" s="9">
        <v>2.8</v>
      </c>
      <c r="U1956" s="9">
        <v>2.79</v>
      </c>
      <c r="V1956" s="9">
        <v>2.9649999999999999</v>
      </c>
      <c r="W1956" s="9">
        <v>2.6</v>
      </c>
      <c r="X1956" s="9">
        <v>3.26</v>
      </c>
      <c r="Y1956" s="9">
        <v>3.375</v>
      </c>
      <c r="Z1956" s="9"/>
      <c r="AA1956" s="9"/>
      <c r="AB1956" s="9"/>
      <c r="AC1956" s="9"/>
      <c r="AD1956" s="9"/>
      <c r="AE1956" s="9"/>
      <c r="AF1956" s="9"/>
    </row>
    <row r="1957" spans="1:32" x14ac:dyDescent="0.25">
      <c r="A1957" s="8">
        <f t="shared" si="71"/>
        <v>37198</v>
      </c>
      <c r="B1957" s="24">
        <f t="shared" si="72"/>
        <v>1953</v>
      </c>
      <c r="E1957" s="9">
        <v>2.96</v>
      </c>
      <c r="F1957" s="9">
        <v>2.5449999999999999</v>
      </c>
      <c r="G1957" s="9">
        <v>2.66</v>
      </c>
      <c r="H1957" s="9">
        <v>2.89</v>
      </c>
      <c r="I1957" s="9">
        <v>2.9350000000000001</v>
      </c>
      <c r="J1957" s="9">
        <v>2.9449999999999998</v>
      </c>
      <c r="K1957" s="9">
        <v>2.74</v>
      </c>
      <c r="L1957" s="9">
        <v>2.39</v>
      </c>
      <c r="M1957" s="9">
        <v>2.1150000000000002</v>
      </c>
      <c r="N1957" s="9">
        <v>2.38</v>
      </c>
      <c r="O1957" s="9">
        <v>2.4683544875000001</v>
      </c>
      <c r="P1957" s="9">
        <v>3.1349999999999998</v>
      </c>
      <c r="Q1957" s="9">
        <v>3.06</v>
      </c>
      <c r="R1957" s="9">
        <v>2.605</v>
      </c>
      <c r="S1957" s="9">
        <v>2.52</v>
      </c>
      <c r="T1957" s="9">
        <v>2.8</v>
      </c>
      <c r="U1957" s="9">
        <v>2.79</v>
      </c>
      <c r="V1957" s="9">
        <v>2.9649999999999999</v>
      </c>
      <c r="W1957" s="9">
        <v>2.6</v>
      </c>
      <c r="X1957" s="9">
        <v>3.26</v>
      </c>
      <c r="Y1957" s="9">
        <v>3.375</v>
      </c>
      <c r="Z1957" s="9"/>
      <c r="AA1957" s="9"/>
      <c r="AB1957" s="9"/>
      <c r="AC1957" s="9"/>
      <c r="AD1957" s="9"/>
      <c r="AE1957" s="9"/>
      <c r="AF1957" s="9"/>
    </row>
    <row r="1958" spans="1:32" x14ac:dyDescent="0.25">
      <c r="A1958" s="8">
        <f t="shared" si="71"/>
        <v>37199</v>
      </c>
      <c r="B1958" s="24">
        <f t="shared" si="72"/>
        <v>1954</v>
      </c>
      <c r="E1958" s="9">
        <v>2.96</v>
      </c>
      <c r="F1958" s="9">
        <v>2.5449999999999999</v>
      </c>
      <c r="G1958" s="9">
        <v>2.66</v>
      </c>
      <c r="H1958" s="9">
        <v>2.89</v>
      </c>
      <c r="I1958" s="9">
        <v>2.9350000000000001</v>
      </c>
      <c r="J1958" s="9">
        <v>2.9449999999999998</v>
      </c>
      <c r="K1958" s="9">
        <v>2.74</v>
      </c>
      <c r="L1958" s="9">
        <v>2.39</v>
      </c>
      <c r="M1958" s="9">
        <v>2.1150000000000002</v>
      </c>
      <c r="N1958" s="9">
        <v>2.38</v>
      </c>
      <c r="O1958" s="9">
        <v>2.4683544875000001</v>
      </c>
      <c r="P1958" s="9">
        <v>3.1349999999999998</v>
      </c>
      <c r="Q1958" s="9">
        <v>3.06</v>
      </c>
      <c r="R1958" s="9">
        <v>2.605</v>
      </c>
      <c r="S1958" s="9">
        <v>2.52</v>
      </c>
      <c r="T1958" s="9">
        <v>2.8</v>
      </c>
      <c r="U1958" s="9">
        <v>2.79</v>
      </c>
      <c r="V1958" s="9">
        <v>2.9649999999999999</v>
      </c>
      <c r="W1958" s="9">
        <v>2.6</v>
      </c>
      <c r="X1958" s="9">
        <v>3.26</v>
      </c>
      <c r="Y1958" s="9">
        <v>3.375</v>
      </c>
      <c r="Z1958" s="9"/>
      <c r="AA1958" s="9"/>
      <c r="AB1958" s="9"/>
      <c r="AC1958" s="9"/>
      <c r="AD1958" s="9"/>
      <c r="AE1958" s="9"/>
      <c r="AF1958" s="9"/>
    </row>
    <row r="1959" spans="1:32" x14ac:dyDescent="0.25">
      <c r="A1959" s="8">
        <f t="shared" si="71"/>
        <v>37200</v>
      </c>
      <c r="B1959" s="24">
        <f t="shared" si="72"/>
        <v>1955</v>
      </c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</row>
    <row r="1960" spans="1:32" x14ac:dyDescent="0.25">
      <c r="A1960" s="8">
        <f t="shared" si="71"/>
        <v>37201</v>
      </c>
      <c r="B1960" s="24">
        <f t="shared" si="72"/>
        <v>1956</v>
      </c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</row>
    <row r="1961" spans="1:32" x14ac:dyDescent="0.25">
      <c r="A1961" s="8">
        <f t="shared" si="71"/>
        <v>37202</v>
      </c>
      <c r="B1961" s="24">
        <f t="shared" si="72"/>
        <v>1957</v>
      </c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</row>
    <row r="1962" spans="1:32" x14ac:dyDescent="0.25">
      <c r="A1962" s="8">
        <f t="shared" si="71"/>
        <v>37203</v>
      </c>
      <c r="B1962" s="24">
        <f t="shared" si="72"/>
        <v>1958</v>
      </c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</row>
    <row r="1963" spans="1:32" x14ac:dyDescent="0.25">
      <c r="A1963" s="8">
        <f t="shared" si="71"/>
        <v>37204</v>
      </c>
      <c r="B1963" s="24">
        <f t="shared" si="72"/>
        <v>1959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</row>
    <row r="1964" spans="1:32" x14ac:dyDescent="0.25">
      <c r="A1964" s="8">
        <f t="shared" si="71"/>
        <v>37205</v>
      </c>
      <c r="B1964" s="24">
        <f t="shared" si="72"/>
        <v>1960</v>
      </c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</row>
    <row r="1965" spans="1:32" x14ac:dyDescent="0.25">
      <c r="A1965" s="8">
        <f t="shared" si="71"/>
        <v>37206</v>
      </c>
      <c r="B1965" s="24">
        <f t="shared" si="72"/>
        <v>1961</v>
      </c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</row>
    <row r="1966" spans="1:32" x14ac:dyDescent="0.25">
      <c r="A1966" s="8">
        <f t="shared" si="71"/>
        <v>37207</v>
      </c>
      <c r="B1966" s="24">
        <f t="shared" si="72"/>
        <v>1962</v>
      </c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</row>
    <row r="1967" spans="1:32" x14ac:dyDescent="0.25">
      <c r="A1967" s="8">
        <f t="shared" si="71"/>
        <v>37208</v>
      </c>
      <c r="B1967" s="24">
        <f t="shared" si="72"/>
        <v>1963</v>
      </c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</row>
    <row r="1968" spans="1:32" x14ac:dyDescent="0.25">
      <c r="A1968" s="8">
        <f t="shared" si="71"/>
        <v>37209</v>
      </c>
      <c r="B1968" s="24">
        <f t="shared" si="72"/>
        <v>1964</v>
      </c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</row>
    <row r="1969" spans="1:32" x14ac:dyDescent="0.25">
      <c r="A1969" s="8">
        <f t="shared" si="71"/>
        <v>37210</v>
      </c>
      <c r="B1969" s="24">
        <f t="shared" si="72"/>
        <v>1965</v>
      </c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</row>
    <row r="1970" spans="1:32" x14ac:dyDescent="0.25">
      <c r="A1970" s="8">
        <f t="shared" si="71"/>
        <v>37211</v>
      </c>
      <c r="B1970" s="24">
        <f t="shared" si="72"/>
        <v>1966</v>
      </c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</row>
    <row r="1971" spans="1:32" x14ac:dyDescent="0.25">
      <c r="A1971" s="8">
        <f t="shared" si="71"/>
        <v>37212</v>
      </c>
      <c r="B1971" s="24">
        <f t="shared" si="72"/>
        <v>1967</v>
      </c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</row>
    <row r="1972" spans="1:32" x14ac:dyDescent="0.25">
      <c r="A1972" s="8">
        <f t="shared" si="71"/>
        <v>37213</v>
      </c>
      <c r="B1972" s="24">
        <f t="shared" si="72"/>
        <v>1968</v>
      </c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</row>
    <row r="1973" spans="1:32" x14ac:dyDescent="0.25">
      <c r="A1973" s="8">
        <f t="shared" si="71"/>
        <v>37214</v>
      </c>
      <c r="B1973" s="24">
        <f t="shared" si="72"/>
        <v>1969</v>
      </c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</row>
    <row r="1974" spans="1:32" x14ac:dyDescent="0.25">
      <c r="A1974" s="8">
        <f t="shared" si="71"/>
        <v>37215</v>
      </c>
      <c r="B1974" s="24">
        <f t="shared" si="72"/>
        <v>1970</v>
      </c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</row>
    <row r="1975" spans="1:32" x14ac:dyDescent="0.25">
      <c r="A1975" s="8">
        <f t="shared" si="71"/>
        <v>37216</v>
      </c>
      <c r="B1975" s="24">
        <f t="shared" si="72"/>
        <v>1971</v>
      </c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</row>
    <row r="1976" spans="1:32" x14ac:dyDescent="0.25">
      <c r="A1976" s="8">
        <f t="shared" si="71"/>
        <v>37217</v>
      </c>
      <c r="B1976" s="24">
        <f t="shared" si="72"/>
        <v>1972</v>
      </c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</row>
    <row r="1977" spans="1:32" x14ac:dyDescent="0.25">
      <c r="A1977" s="8">
        <f t="shared" si="71"/>
        <v>37218</v>
      </c>
      <c r="B1977" s="24">
        <f t="shared" si="72"/>
        <v>1973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</row>
    <row r="1978" spans="1:32" x14ac:dyDescent="0.25">
      <c r="A1978" s="8">
        <f t="shared" si="71"/>
        <v>37219</v>
      </c>
      <c r="B1978" s="24">
        <f t="shared" si="72"/>
        <v>1974</v>
      </c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</row>
    <row r="1979" spans="1:32" x14ac:dyDescent="0.25">
      <c r="A1979" s="8">
        <f t="shared" si="71"/>
        <v>37220</v>
      </c>
      <c r="B1979" s="24">
        <f t="shared" si="72"/>
        <v>1975</v>
      </c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</row>
    <row r="1980" spans="1:32" x14ac:dyDescent="0.25">
      <c r="A1980" s="8">
        <f t="shared" si="71"/>
        <v>37221</v>
      </c>
      <c r="B1980" s="24">
        <f t="shared" si="72"/>
        <v>1976</v>
      </c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</row>
    <row r="1981" spans="1:32" x14ac:dyDescent="0.25">
      <c r="A1981" s="8">
        <f t="shared" si="71"/>
        <v>37222</v>
      </c>
      <c r="B1981" s="24">
        <f t="shared" si="72"/>
        <v>1977</v>
      </c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</row>
    <row r="1982" spans="1:32" x14ac:dyDescent="0.25">
      <c r="A1982" s="8">
        <f t="shared" si="71"/>
        <v>37223</v>
      </c>
      <c r="B1982" s="24">
        <f t="shared" si="72"/>
        <v>1978</v>
      </c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</row>
    <row r="1983" spans="1:32" x14ac:dyDescent="0.25">
      <c r="A1983" s="8">
        <f t="shared" si="71"/>
        <v>37224</v>
      </c>
      <c r="B1983" s="24">
        <f t="shared" si="72"/>
        <v>1979</v>
      </c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</row>
    <row r="1984" spans="1:32" x14ac:dyDescent="0.25"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</row>
    <row r="1985" spans="5:32" x14ac:dyDescent="0.25"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</row>
    <row r="1986" spans="5:32" x14ac:dyDescent="0.25"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</row>
    <row r="1987" spans="5:32" x14ac:dyDescent="0.25"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</row>
    <row r="1988" spans="5:32" x14ac:dyDescent="0.25"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</row>
    <row r="1989" spans="5:32" x14ac:dyDescent="0.25"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</row>
    <row r="1990" spans="5:32" x14ac:dyDescent="0.25"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</row>
    <row r="1991" spans="5:32" x14ac:dyDescent="0.25"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</row>
    <row r="1992" spans="5:32" x14ac:dyDescent="0.25"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</row>
    <row r="1993" spans="5:32" x14ac:dyDescent="0.25"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</row>
    <row r="1994" spans="5:32" x14ac:dyDescent="0.25"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</row>
    <row r="1995" spans="5:32" x14ac:dyDescent="0.25"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</row>
    <row r="1996" spans="5:32" x14ac:dyDescent="0.25"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</row>
    <row r="1997" spans="5:32" x14ac:dyDescent="0.25"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</row>
    <row r="1998" spans="5:32" x14ac:dyDescent="0.25"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</row>
    <row r="1999" spans="5:32" x14ac:dyDescent="0.25"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</row>
    <row r="2000" spans="5:32" x14ac:dyDescent="0.25"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</row>
    <row r="2001" spans="5:32" x14ac:dyDescent="0.25"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</row>
    <row r="2002" spans="5:32" x14ac:dyDescent="0.25"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</row>
    <row r="2003" spans="5:32" x14ac:dyDescent="0.25"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</row>
    <row r="2004" spans="5:32" x14ac:dyDescent="0.25"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</row>
    <row r="2005" spans="5:32" x14ac:dyDescent="0.25"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</row>
    <row r="2006" spans="5:32" x14ac:dyDescent="0.25"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</row>
    <row r="2007" spans="5:32" x14ac:dyDescent="0.25"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</row>
    <row r="2008" spans="5:32" x14ac:dyDescent="0.25"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</row>
    <row r="2009" spans="5:32" x14ac:dyDescent="0.25"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</row>
    <row r="2010" spans="5:32" x14ac:dyDescent="0.25"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</row>
    <row r="2011" spans="5:32" x14ac:dyDescent="0.25"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</row>
    <row r="2012" spans="5:32" x14ac:dyDescent="0.25"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</row>
    <row r="2013" spans="5:32" x14ac:dyDescent="0.25"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</row>
    <row r="2014" spans="5:32" x14ac:dyDescent="0.25"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</row>
    <row r="2015" spans="5:32" x14ac:dyDescent="0.25"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</row>
    <row r="2016" spans="5:32" x14ac:dyDescent="0.25"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</row>
    <row r="2017" spans="5:32" x14ac:dyDescent="0.25"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</row>
    <row r="2018" spans="5:32" x14ac:dyDescent="0.25"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</row>
    <row r="2019" spans="5:32" x14ac:dyDescent="0.25"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</row>
    <row r="2020" spans="5:32" x14ac:dyDescent="0.25"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</row>
    <row r="2021" spans="5:32" x14ac:dyDescent="0.25"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</row>
    <row r="2022" spans="5:32" x14ac:dyDescent="0.25"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</row>
    <row r="2023" spans="5:32" x14ac:dyDescent="0.25"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</row>
    <row r="2024" spans="5:32" x14ac:dyDescent="0.25"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</row>
    <row r="2025" spans="5:32" x14ac:dyDescent="0.25"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</row>
    <row r="2026" spans="5:32" x14ac:dyDescent="0.25"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</row>
    <row r="2027" spans="5:32" x14ac:dyDescent="0.25"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</row>
    <row r="2028" spans="5:32" x14ac:dyDescent="0.25"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</row>
    <row r="2029" spans="5:32" x14ac:dyDescent="0.25"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</row>
    <row r="2030" spans="5:32" x14ac:dyDescent="0.25"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</row>
    <row r="2031" spans="5:32" x14ac:dyDescent="0.25"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</row>
    <row r="2032" spans="5:32" x14ac:dyDescent="0.25"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</row>
    <row r="2033" spans="5:32" x14ac:dyDescent="0.25"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</row>
    <row r="2034" spans="5:32" x14ac:dyDescent="0.25"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</row>
    <row r="2035" spans="5:32" x14ac:dyDescent="0.25"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</row>
    <row r="2036" spans="5:32" x14ac:dyDescent="0.25"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</row>
    <row r="2037" spans="5:32" x14ac:dyDescent="0.25"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</row>
    <row r="2038" spans="5:32" x14ac:dyDescent="0.25"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</row>
    <row r="2039" spans="5:32" x14ac:dyDescent="0.25"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</row>
    <row r="2040" spans="5:32" x14ac:dyDescent="0.25"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</row>
    <row r="2041" spans="5:32" x14ac:dyDescent="0.25"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</row>
    <row r="2042" spans="5:32" x14ac:dyDescent="0.25"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</row>
    <row r="2043" spans="5:32" x14ac:dyDescent="0.25"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</row>
    <row r="2044" spans="5:32" x14ac:dyDescent="0.25"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</row>
    <row r="2045" spans="5:32" x14ac:dyDescent="0.25"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</row>
    <row r="2046" spans="5:32" x14ac:dyDescent="0.25"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</row>
    <row r="2047" spans="5:32" x14ac:dyDescent="0.25"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</row>
    <row r="2048" spans="5:32" x14ac:dyDescent="0.25"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</row>
    <row r="2049" spans="5:32" x14ac:dyDescent="0.25"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</row>
    <row r="2050" spans="5:32" x14ac:dyDescent="0.25"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</row>
    <row r="2051" spans="5:32" x14ac:dyDescent="0.25"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</row>
    <row r="2052" spans="5:32" x14ac:dyDescent="0.25"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</row>
    <row r="2053" spans="5:32" x14ac:dyDescent="0.25"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</row>
    <row r="2054" spans="5:32" x14ac:dyDescent="0.25"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</row>
    <row r="2055" spans="5:32" x14ac:dyDescent="0.25"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</row>
    <row r="2056" spans="5:32" x14ac:dyDescent="0.25"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</row>
    <row r="2057" spans="5:32" x14ac:dyDescent="0.25"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</row>
    <row r="2058" spans="5:32" x14ac:dyDescent="0.25"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</row>
    <row r="2059" spans="5:32" x14ac:dyDescent="0.25"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</row>
    <row r="2060" spans="5:32" x14ac:dyDescent="0.25"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</row>
    <row r="2061" spans="5:32" x14ac:dyDescent="0.25"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</row>
    <row r="2062" spans="5:32" x14ac:dyDescent="0.25"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</row>
    <row r="2063" spans="5:32" x14ac:dyDescent="0.25"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</row>
    <row r="2064" spans="5:32" x14ac:dyDescent="0.25"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</row>
    <row r="2065" spans="5:32" x14ac:dyDescent="0.25"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</row>
    <row r="2066" spans="5:32" x14ac:dyDescent="0.25"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</row>
    <row r="2067" spans="5:32" x14ac:dyDescent="0.25"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</row>
    <row r="2068" spans="5:32" x14ac:dyDescent="0.25"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</row>
    <row r="2069" spans="5:32" x14ac:dyDescent="0.25"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</row>
    <row r="2070" spans="5:32" x14ac:dyDescent="0.25"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</row>
    <row r="2071" spans="5:32" x14ac:dyDescent="0.25"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</row>
    <row r="2072" spans="5:32" x14ac:dyDescent="0.25"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</row>
    <row r="2073" spans="5:32" x14ac:dyDescent="0.25"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</row>
    <row r="2074" spans="5:32" x14ac:dyDescent="0.25"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</row>
    <row r="2075" spans="5:32" x14ac:dyDescent="0.25"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</row>
    <row r="2076" spans="5:32" x14ac:dyDescent="0.25"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</row>
    <row r="2077" spans="5:32" x14ac:dyDescent="0.25"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</row>
    <row r="2078" spans="5:32" x14ac:dyDescent="0.25"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</row>
    <row r="2079" spans="5:32" x14ac:dyDescent="0.25"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</row>
    <row r="2080" spans="5:32" x14ac:dyDescent="0.25"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</row>
    <row r="2081" spans="5:32" x14ac:dyDescent="0.25"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</row>
    <row r="2082" spans="5:32" x14ac:dyDescent="0.25"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</row>
    <row r="2083" spans="5:32" x14ac:dyDescent="0.25"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</row>
    <row r="2084" spans="5:32" x14ac:dyDescent="0.25"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</row>
    <row r="2085" spans="5:32" x14ac:dyDescent="0.25"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</row>
    <row r="2086" spans="5:32" x14ac:dyDescent="0.25"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</row>
    <row r="2087" spans="5:32" x14ac:dyDescent="0.25"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</row>
    <row r="2088" spans="5:32" x14ac:dyDescent="0.25"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</row>
    <row r="2089" spans="5:32" x14ac:dyDescent="0.25"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</row>
    <row r="2090" spans="5:32" x14ac:dyDescent="0.25"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</row>
    <row r="2091" spans="5:32" x14ac:dyDescent="0.25"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</row>
    <row r="2092" spans="5:32" x14ac:dyDescent="0.25"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</row>
    <row r="2093" spans="5:32" x14ac:dyDescent="0.25"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</row>
    <row r="2094" spans="5:32" x14ac:dyDescent="0.25"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</row>
    <row r="2095" spans="5:32" x14ac:dyDescent="0.25"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</row>
    <row r="2096" spans="5:32" x14ac:dyDescent="0.25"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</row>
    <row r="2097" spans="5:32" x14ac:dyDescent="0.25"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</row>
    <row r="2098" spans="5:32" x14ac:dyDescent="0.25"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</row>
    <row r="2099" spans="5:32" x14ac:dyDescent="0.25"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</row>
    <row r="2100" spans="5:32" x14ac:dyDescent="0.25"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</row>
    <row r="2101" spans="5:32" x14ac:dyDescent="0.25"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</row>
    <row r="2102" spans="5:32" x14ac:dyDescent="0.25"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</row>
    <row r="2103" spans="5:32" x14ac:dyDescent="0.25"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</row>
    <row r="2104" spans="5:32" x14ac:dyDescent="0.25"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</row>
    <row r="2105" spans="5:32" x14ac:dyDescent="0.25"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</row>
    <row r="2106" spans="5:32" x14ac:dyDescent="0.25"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</row>
    <row r="2107" spans="5:32" x14ac:dyDescent="0.25"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</row>
    <row r="2108" spans="5:32" x14ac:dyDescent="0.25"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</row>
    <row r="2109" spans="5:32" x14ac:dyDescent="0.25"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</row>
    <row r="2110" spans="5:32" x14ac:dyDescent="0.25"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</row>
    <row r="2111" spans="5:32" x14ac:dyDescent="0.25"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</row>
    <row r="2112" spans="5:32" x14ac:dyDescent="0.25"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</row>
    <row r="2113" spans="5:32" x14ac:dyDescent="0.25"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</row>
    <row r="2114" spans="5:32" x14ac:dyDescent="0.25"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</row>
    <row r="2115" spans="5:32" x14ac:dyDescent="0.25"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</row>
    <row r="2116" spans="5:32" x14ac:dyDescent="0.25"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</row>
    <row r="2117" spans="5:32" x14ac:dyDescent="0.25"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</row>
    <row r="2118" spans="5:32" x14ac:dyDescent="0.25"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</row>
    <row r="2119" spans="5:32" x14ac:dyDescent="0.25"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</row>
    <row r="2120" spans="5:32" x14ac:dyDescent="0.25"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</row>
    <row r="2121" spans="5:32" x14ac:dyDescent="0.25"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</row>
    <row r="2122" spans="5:32" x14ac:dyDescent="0.25"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</row>
    <row r="2123" spans="5:32" x14ac:dyDescent="0.25"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</row>
    <row r="2124" spans="5:32" x14ac:dyDescent="0.25"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</row>
    <row r="2125" spans="5:32" x14ac:dyDescent="0.25"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</row>
    <row r="2126" spans="5:32" x14ac:dyDescent="0.25"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</row>
    <row r="2127" spans="5:32" x14ac:dyDescent="0.25"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</row>
    <row r="2128" spans="5:32" x14ac:dyDescent="0.25"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</row>
    <row r="2129" spans="5:32" x14ac:dyDescent="0.25"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</row>
    <row r="2130" spans="5:32" x14ac:dyDescent="0.25"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</row>
    <row r="2131" spans="5:32" x14ac:dyDescent="0.25"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</row>
    <row r="2132" spans="5:32" x14ac:dyDescent="0.25"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</row>
    <row r="2133" spans="5:32" x14ac:dyDescent="0.25"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</row>
    <row r="2134" spans="5:32" x14ac:dyDescent="0.25"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</row>
    <row r="2135" spans="5:32" x14ac:dyDescent="0.25"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</row>
    <row r="2136" spans="5:32" x14ac:dyDescent="0.25"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</row>
    <row r="2137" spans="5:32" x14ac:dyDescent="0.25"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</row>
    <row r="2138" spans="5:32" x14ac:dyDescent="0.25"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</row>
    <row r="2139" spans="5:32" x14ac:dyDescent="0.25"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</row>
    <row r="2140" spans="5:32" x14ac:dyDescent="0.25"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</row>
    <row r="2141" spans="5:32" x14ac:dyDescent="0.25"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</row>
    <row r="2142" spans="5:32" x14ac:dyDescent="0.25"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</row>
    <row r="2143" spans="5:32" x14ac:dyDescent="0.25"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</row>
    <row r="2144" spans="5:32" x14ac:dyDescent="0.25"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</row>
    <row r="2145" spans="5:32" x14ac:dyDescent="0.25"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</row>
    <row r="2146" spans="5:32" x14ac:dyDescent="0.25"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</row>
    <row r="2147" spans="5:32" x14ac:dyDescent="0.25"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</row>
    <row r="2148" spans="5:32" x14ac:dyDescent="0.25"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</row>
    <row r="2149" spans="5:32" x14ac:dyDescent="0.25"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</row>
    <row r="2150" spans="5:32" x14ac:dyDescent="0.25"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</row>
    <row r="2151" spans="5:32" x14ac:dyDescent="0.25"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</row>
    <row r="2152" spans="5:32" x14ac:dyDescent="0.25"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</row>
    <row r="2153" spans="5:32" x14ac:dyDescent="0.25"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</row>
    <row r="2154" spans="5:32" x14ac:dyDescent="0.25"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</row>
    <row r="2155" spans="5:32" x14ac:dyDescent="0.25"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</row>
    <row r="2156" spans="5:32" x14ac:dyDescent="0.25"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</row>
    <row r="2157" spans="5:32" x14ac:dyDescent="0.25"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</row>
    <row r="2158" spans="5:32" x14ac:dyDescent="0.25"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</row>
    <row r="2159" spans="5:32" x14ac:dyDescent="0.25"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</row>
    <row r="2160" spans="5:32" x14ac:dyDescent="0.25"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</row>
    <row r="2161" spans="5:32" x14ac:dyDescent="0.25"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</row>
    <row r="2162" spans="5:32" x14ac:dyDescent="0.25"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</row>
    <row r="2163" spans="5:32" x14ac:dyDescent="0.25"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</row>
    <row r="2164" spans="5:32" x14ac:dyDescent="0.25"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</row>
    <row r="2165" spans="5:32" x14ac:dyDescent="0.25"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</row>
    <row r="2166" spans="5:32" x14ac:dyDescent="0.25"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</row>
    <row r="2167" spans="5:32" x14ac:dyDescent="0.25"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</row>
    <row r="2168" spans="5:32" x14ac:dyDescent="0.25"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</row>
    <row r="2169" spans="5:32" x14ac:dyDescent="0.25"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</row>
    <row r="2170" spans="5:32" x14ac:dyDescent="0.25"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</row>
    <row r="2171" spans="5:32" x14ac:dyDescent="0.25"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</row>
    <row r="2172" spans="5:32" x14ac:dyDescent="0.25"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</row>
    <row r="2173" spans="5:32" x14ac:dyDescent="0.25"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</row>
    <row r="2174" spans="5:32" x14ac:dyDescent="0.25"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</row>
    <row r="2175" spans="5:32" x14ac:dyDescent="0.25"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</row>
    <row r="2176" spans="5:32" x14ac:dyDescent="0.25"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</row>
    <row r="2177" spans="5:32" x14ac:dyDescent="0.25"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</row>
    <row r="2178" spans="5:32" x14ac:dyDescent="0.25"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</row>
    <row r="2179" spans="5:32" x14ac:dyDescent="0.25"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</row>
    <row r="2180" spans="5:32" x14ac:dyDescent="0.25"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</row>
    <row r="2181" spans="5:32" x14ac:dyDescent="0.25"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</row>
    <row r="2182" spans="5:32" x14ac:dyDescent="0.25"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</row>
    <row r="2183" spans="5:32" x14ac:dyDescent="0.25"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</row>
    <row r="2184" spans="5:32" x14ac:dyDescent="0.25"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</row>
    <row r="2185" spans="5:32" x14ac:dyDescent="0.25"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</row>
    <row r="2186" spans="5:32" x14ac:dyDescent="0.25"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</row>
    <row r="2187" spans="5:32" x14ac:dyDescent="0.25"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</row>
    <row r="2188" spans="5:32" x14ac:dyDescent="0.25"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</row>
    <row r="2189" spans="5:32" x14ac:dyDescent="0.25"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</row>
    <row r="2190" spans="5:32" x14ac:dyDescent="0.25"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</row>
    <row r="2191" spans="5:32" x14ac:dyDescent="0.25"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</row>
    <row r="2192" spans="5:32" x14ac:dyDescent="0.25"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</row>
    <row r="2193" spans="5:32" x14ac:dyDescent="0.25"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</row>
    <row r="2194" spans="5:32" x14ac:dyDescent="0.25"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</row>
    <row r="2195" spans="5:32" x14ac:dyDescent="0.25"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</row>
    <row r="2196" spans="5:32" x14ac:dyDescent="0.25"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</row>
    <row r="2197" spans="5:32" x14ac:dyDescent="0.25"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</row>
    <row r="2198" spans="5:32" x14ac:dyDescent="0.25"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</row>
    <row r="2199" spans="5:32" x14ac:dyDescent="0.25"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</row>
    <row r="2200" spans="5:32" x14ac:dyDescent="0.25"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</row>
    <row r="2201" spans="5:32" x14ac:dyDescent="0.25"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</row>
    <row r="2202" spans="5:32" x14ac:dyDescent="0.25"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</row>
    <row r="2203" spans="5:32" x14ac:dyDescent="0.25"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</row>
    <row r="2204" spans="5:32" x14ac:dyDescent="0.25"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</row>
    <row r="2205" spans="5:32" x14ac:dyDescent="0.25"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</row>
    <row r="2206" spans="5:32" x14ac:dyDescent="0.25"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</row>
    <row r="2207" spans="5:32" x14ac:dyDescent="0.25"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</row>
    <row r="2208" spans="5:32" x14ac:dyDescent="0.25"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</row>
    <row r="2209" spans="5:32" x14ac:dyDescent="0.25"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</row>
    <row r="2210" spans="5:32" x14ac:dyDescent="0.25"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</row>
    <row r="2211" spans="5:32" x14ac:dyDescent="0.25"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</row>
    <row r="2212" spans="5:32" x14ac:dyDescent="0.25"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</row>
    <row r="2213" spans="5:32" x14ac:dyDescent="0.25"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</row>
    <row r="2214" spans="5:32" x14ac:dyDescent="0.25"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</row>
    <row r="2215" spans="5:32" x14ac:dyDescent="0.25"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</row>
    <row r="2216" spans="5:32" x14ac:dyDescent="0.25"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</row>
    <row r="2217" spans="5:32" x14ac:dyDescent="0.25"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</row>
    <row r="2218" spans="5:32" x14ac:dyDescent="0.25"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</row>
    <row r="2219" spans="5:32" x14ac:dyDescent="0.25"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</row>
    <row r="2220" spans="5:32" x14ac:dyDescent="0.25"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</row>
    <row r="2221" spans="5:32" x14ac:dyDescent="0.25"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</row>
    <row r="2222" spans="5:32" x14ac:dyDescent="0.25"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</row>
    <row r="2223" spans="5:32" x14ac:dyDescent="0.25"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</row>
    <row r="2224" spans="5:32" x14ac:dyDescent="0.25"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</row>
    <row r="2225" spans="5:32" x14ac:dyDescent="0.25"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</row>
    <row r="2226" spans="5:32" x14ac:dyDescent="0.25"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</row>
    <row r="2227" spans="5:32" x14ac:dyDescent="0.25"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</row>
    <row r="2228" spans="5:32" x14ac:dyDescent="0.25"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</row>
    <row r="2229" spans="5:32" x14ac:dyDescent="0.25"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</row>
    <row r="2230" spans="5:32" x14ac:dyDescent="0.25"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</row>
    <row r="2231" spans="5:32" x14ac:dyDescent="0.25"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</row>
    <row r="2232" spans="5:32" x14ac:dyDescent="0.25"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</row>
    <row r="2233" spans="5:32" x14ac:dyDescent="0.25"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</row>
    <row r="2234" spans="5:32" x14ac:dyDescent="0.25"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</row>
    <row r="2235" spans="5:32" x14ac:dyDescent="0.25"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</row>
    <row r="2236" spans="5:32" x14ac:dyDescent="0.25"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</row>
    <row r="2237" spans="5:32" x14ac:dyDescent="0.25"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</row>
    <row r="2238" spans="5:32" x14ac:dyDescent="0.25"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</row>
    <row r="2239" spans="5:32" x14ac:dyDescent="0.25"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</row>
    <row r="2240" spans="5:32" x14ac:dyDescent="0.25"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</row>
    <row r="2241" spans="5:32" x14ac:dyDescent="0.25"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</row>
    <row r="2242" spans="5:32" x14ac:dyDescent="0.25"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</row>
    <row r="2243" spans="5:32" x14ac:dyDescent="0.25"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</row>
    <row r="2244" spans="5:32" x14ac:dyDescent="0.25"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</row>
    <row r="2245" spans="5:32" x14ac:dyDescent="0.25"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</row>
    <row r="2246" spans="5:32" x14ac:dyDescent="0.25"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</row>
    <row r="2247" spans="5:32" x14ac:dyDescent="0.25"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</row>
    <row r="2248" spans="5:32" x14ac:dyDescent="0.25"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</row>
    <row r="2249" spans="5:32" x14ac:dyDescent="0.25"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</row>
    <row r="2250" spans="5:32" x14ac:dyDescent="0.25"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</row>
    <row r="2251" spans="5:32" x14ac:dyDescent="0.25"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</row>
    <row r="2252" spans="5:32" x14ac:dyDescent="0.25"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</row>
    <row r="2253" spans="5:32" x14ac:dyDescent="0.25"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</row>
    <row r="2254" spans="5:32" x14ac:dyDescent="0.25"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</row>
    <row r="2255" spans="5:32" x14ac:dyDescent="0.25"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</row>
    <row r="2256" spans="5:32" x14ac:dyDescent="0.25"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</row>
    <row r="2257" spans="5:32" x14ac:dyDescent="0.25"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</row>
    <row r="2258" spans="5:32" x14ac:dyDescent="0.25"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</row>
    <row r="2259" spans="5:32" x14ac:dyDescent="0.25"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</row>
    <row r="2260" spans="5:32" x14ac:dyDescent="0.25"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</row>
    <row r="2261" spans="5:32" x14ac:dyDescent="0.25"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</row>
    <row r="2262" spans="5:32" x14ac:dyDescent="0.25"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</row>
    <row r="2263" spans="5:32" x14ac:dyDescent="0.25"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</row>
    <row r="2264" spans="5:32" x14ac:dyDescent="0.25"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</row>
    <row r="2265" spans="5:32" x14ac:dyDescent="0.25"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</row>
    <row r="2266" spans="5:32" x14ac:dyDescent="0.25"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</row>
    <row r="2267" spans="5:32" x14ac:dyDescent="0.25"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</row>
    <row r="2268" spans="5:32" x14ac:dyDescent="0.25"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</row>
    <row r="2269" spans="5:32" x14ac:dyDescent="0.25"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</row>
    <row r="2270" spans="5:32" x14ac:dyDescent="0.25"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</row>
    <row r="2271" spans="5:32" x14ac:dyDescent="0.25"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</row>
    <row r="2272" spans="5:32" x14ac:dyDescent="0.25"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</row>
    <row r="2273" spans="5:32" x14ac:dyDescent="0.25"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</row>
    <row r="2274" spans="5:32" x14ac:dyDescent="0.25"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</row>
    <row r="2275" spans="5:32" x14ac:dyDescent="0.25"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</row>
    <row r="2276" spans="5:32" x14ac:dyDescent="0.25"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</row>
    <row r="2277" spans="5:32" x14ac:dyDescent="0.25"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</row>
    <row r="2278" spans="5:32" x14ac:dyDescent="0.25"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</row>
    <row r="2279" spans="5:32" x14ac:dyDescent="0.25"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</row>
    <row r="2280" spans="5:32" x14ac:dyDescent="0.25"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</row>
    <row r="2281" spans="5:32" x14ac:dyDescent="0.25"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</row>
    <row r="2282" spans="5:32" x14ac:dyDescent="0.25"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</row>
    <row r="2283" spans="5:32" x14ac:dyDescent="0.25"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</row>
    <row r="2284" spans="5:32" x14ac:dyDescent="0.25"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</row>
  </sheetData>
  <phoneticPr fontId="0" type="noConversion"/>
  <pageMargins left="0.75" right="0.75" top="1" bottom="1" header="0.5" footer="0.5"/>
  <pageSetup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4:CC19"/>
  <sheetViews>
    <sheetView workbookViewId="0"/>
  </sheetViews>
  <sheetFormatPr defaultRowHeight="13.2" x14ac:dyDescent="0.25"/>
  <cols>
    <col min="1" max="81" width="9.109375" style="14" customWidth="1"/>
  </cols>
  <sheetData>
    <row r="4" spans="1:44" x14ac:dyDescent="0.25">
      <c r="B4" s="2" t="s">
        <v>272</v>
      </c>
      <c r="C4" s="2" t="s">
        <v>272</v>
      </c>
      <c r="D4" s="2" t="s">
        <v>272</v>
      </c>
      <c r="E4" s="2" t="s">
        <v>272</v>
      </c>
      <c r="F4" s="2" t="s">
        <v>272</v>
      </c>
      <c r="G4" s="2" t="s">
        <v>272</v>
      </c>
      <c r="H4" s="2" t="s">
        <v>272</v>
      </c>
      <c r="I4" s="2" t="s">
        <v>272</v>
      </c>
      <c r="J4" s="2" t="s">
        <v>272</v>
      </c>
      <c r="K4" s="2" t="s">
        <v>272</v>
      </c>
      <c r="L4" s="2" t="s">
        <v>272</v>
      </c>
      <c r="M4" s="2" t="s">
        <v>272</v>
      </c>
      <c r="N4" s="2" t="s">
        <v>272</v>
      </c>
      <c r="O4" s="2" t="s">
        <v>272</v>
      </c>
      <c r="P4" s="2" t="s">
        <v>272</v>
      </c>
      <c r="Q4" s="2" t="s">
        <v>272</v>
      </c>
      <c r="R4" s="2" t="s">
        <v>272</v>
      </c>
      <c r="S4" s="2" t="s">
        <v>272</v>
      </c>
      <c r="T4" s="2" t="s">
        <v>272</v>
      </c>
      <c r="U4" s="2" t="s">
        <v>272</v>
      </c>
      <c r="V4" s="2" t="s">
        <v>272</v>
      </c>
      <c r="W4" s="2" t="s">
        <v>272</v>
      </c>
      <c r="X4" s="2" t="s">
        <v>272</v>
      </c>
      <c r="Y4" s="2" t="s">
        <v>272</v>
      </c>
      <c r="Z4" s="2" t="s">
        <v>272</v>
      </c>
      <c r="AA4" s="2" t="s">
        <v>272</v>
      </c>
      <c r="AB4" s="2" t="s">
        <v>272</v>
      </c>
      <c r="AC4" s="2" t="s">
        <v>272</v>
      </c>
      <c r="AD4" s="2" t="s">
        <v>272</v>
      </c>
      <c r="AE4" s="2" t="s">
        <v>272</v>
      </c>
      <c r="AF4" s="2" t="s">
        <v>272</v>
      </c>
      <c r="AG4" s="2" t="s">
        <v>272</v>
      </c>
      <c r="AH4" s="2" t="s">
        <v>272</v>
      </c>
      <c r="AI4" s="2" t="s">
        <v>272</v>
      </c>
      <c r="AJ4" s="2" t="s">
        <v>272</v>
      </c>
      <c r="AK4" s="2" t="s">
        <v>272</v>
      </c>
      <c r="AL4" s="2" t="s">
        <v>272</v>
      </c>
      <c r="AM4" s="2" t="s">
        <v>272</v>
      </c>
      <c r="AN4" s="2" t="s">
        <v>272</v>
      </c>
      <c r="AO4" s="2" t="s">
        <v>272</v>
      </c>
      <c r="AP4" s="2" t="s">
        <v>272</v>
      </c>
      <c r="AQ4" s="2" t="s">
        <v>272</v>
      </c>
      <c r="AR4" s="2" t="s">
        <v>272</v>
      </c>
    </row>
    <row r="5" spans="1:44" x14ac:dyDescent="0.25">
      <c r="B5" s="2" t="s">
        <v>229</v>
      </c>
      <c r="C5" s="2" t="s">
        <v>230</v>
      </c>
      <c r="D5" s="2" t="s">
        <v>231</v>
      </c>
      <c r="E5" s="2" t="s">
        <v>232</v>
      </c>
      <c r="F5" s="2" t="s">
        <v>233</v>
      </c>
      <c r="G5" s="2" t="s">
        <v>234</v>
      </c>
      <c r="H5" s="2" t="s">
        <v>235</v>
      </c>
      <c r="I5" s="2" t="s">
        <v>236</v>
      </c>
      <c r="J5" s="2" t="s">
        <v>237</v>
      </c>
      <c r="K5" s="2" t="s">
        <v>238</v>
      </c>
      <c r="L5" s="2" t="s">
        <v>239</v>
      </c>
      <c r="M5" s="2" t="s">
        <v>240</v>
      </c>
      <c r="N5" s="2" t="s">
        <v>241</v>
      </c>
      <c r="O5" s="2" t="s">
        <v>242</v>
      </c>
      <c r="P5" s="2" t="s">
        <v>243</v>
      </c>
      <c r="Q5" s="2" t="s">
        <v>244</v>
      </c>
      <c r="R5" s="2" t="s">
        <v>245</v>
      </c>
      <c r="S5" s="2" t="s">
        <v>246</v>
      </c>
      <c r="T5" s="2" t="s">
        <v>247</v>
      </c>
      <c r="U5" s="2" t="s">
        <v>248</v>
      </c>
      <c r="V5" s="2" t="s">
        <v>249</v>
      </c>
      <c r="W5" s="2" t="s">
        <v>250</v>
      </c>
      <c r="X5" s="2" t="s">
        <v>251</v>
      </c>
      <c r="Y5" s="2" t="s">
        <v>252</v>
      </c>
      <c r="Z5" s="2" t="s">
        <v>253</v>
      </c>
      <c r="AA5" s="2" t="s">
        <v>254</v>
      </c>
      <c r="AB5" s="2" t="s">
        <v>255</v>
      </c>
      <c r="AC5" s="2" t="s">
        <v>256</v>
      </c>
      <c r="AD5" s="2" t="s">
        <v>257</v>
      </c>
      <c r="AE5" s="2" t="s">
        <v>258</v>
      </c>
      <c r="AF5" s="2" t="s">
        <v>259</v>
      </c>
      <c r="AG5" s="2" t="s">
        <v>260</v>
      </c>
      <c r="AH5" s="2" t="s">
        <v>261</v>
      </c>
      <c r="AI5" s="2" t="s">
        <v>262</v>
      </c>
      <c r="AJ5" s="2" t="s">
        <v>263</v>
      </c>
      <c r="AK5" s="2" t="s">
        <v>264</v>
      </c>
      <c r="AL5" s="2" t="s">
        <v>265</v>
      </c>
      <c r="AM5" s="2" t="s">
        <v>266</v>
      </c>
      <c r="AN5" s="2" t="s">
        <v>267</v>
      </c>
      <c r="AO5" s="2" t="s">
        <v>268</v>
      </c>
      <c r="AP5" s="2" t="s">
        <v>269</v>
      </c>
      <c r="AQ5" s="2" t="s">
        <v>270</v>
      </c>
      <c r="AR5" s="2" t="s">
        <v>271</v>
      </c>
    </row>
    <row r="6" spans="1:44" x14ac:dyDescent="0.25">
      <c r="A6" s="2" t="s">
        <v>3</v>
      </c>
      <c r="B6" s="14">
        <f>DAVERAGE(PROMPTMONTH,$A6,B$4:B$5)</f>
        <v>1</v>
      </c>
    </row>
    <row r="7" spans="1:44" x14ac:dyDescent="0.25">
      <c r="A7" s="3" t="s">
        <v>37</v>
      </c>
      <c r="B7" s="14" t="e">
        <f t="shared" ref="B7:B19" si="0">DAVERAGE(PROMPTMONTH,$A7,B$4:B$5)</f>
        <v>#DIV/0!</v>
      </c>
    </row>
    <row r="8" spans="1:44" x14ac:dyDescent="0.25">
      <c r="A8" s="3" t="s">
        <v>39</v>
      </c>
      <c r="B8" s="14" t="e">
        <f t="shared" si="0"/>
        <v>#DIV/0!</v>
      </c>
    </row>
    <row r="9" spans="1:44" x14ac:dyDescent="0.25">
      <c r="A9" s="3" t="s">
        <v>38</v>
      </c>
      <c r="B9" s="14" t="e">
        <f t="shared" si="0"/>
        <v>#DIV/0!</v>
      </c>
    </row>
    <row r="10" spans="1:44" x14ac:dyDescent="0.25">
      <c r="A10" s="3" t="s">
        <v>36</v>
      </c>
      <c r="B10" s="14" t="e">
        <f t="shared" si="0"/>
        <v>#DIV/0!</v>
      </c>
    </row>
    <row r="11" spans="1:44" x14ac:dyDescent="0.25">
      <c r="A11" s="3" t="s">
        <v>31</v>
      </c>
      <c r="B11" s="14" t="e">
        <f t="shared" si="0"/>
        <v>#DIV/0!</v>
      </c>
    </row>
    <row r="12" spans="1:44" x14ac:dyDescent="0.25">
      <c r="A12" s="3" t="s">
        <v>7</v>
      </c>
      <c r="B12" s="14" t="e">
        <f t="shared" si="0"/>
        <v>#DIV/0!</v>
      </c>
    </row>
    <row r="13" spans="1:44" x14ac:dyDescent="0.25">
      <c r="A13" s="3" t="s">
        <v>12</v>
      </c>
      <c r="B13" s="14" t="e">
        <f t="shared" si="0"/>
        <v>#DIV/0!</v>
      </c>
    </row>
    <row r="14" spans="1:44" x14ac:dyDescent="0.25">
      <c r="A14" s="3" t="s">
        <v>24</v>
      </c>
      <c r="B14" s="14" t="e">
        <f t="shared" si="0"/>
        <v>#DIV/0!</v>
      </c>
    </row>
    <row r="15" spans="1:44" x14ac:dyDescent="0.25">
      <c r="A15" s="3" t="s">
        <v>27</v>
      </c>
      <c r="B15" s="14" t="e">
        <f t="shared" si="0"/>
        <v>#DIV/0!</v>
      </c>
    </row>
    <row r="16" spans="1:44" x14ac:dyDescent="0.25">
      <c r="A16" s="3" t="s">
        <v>30</v>
      </c>
      <c r="B16" s="14" t="e">
        <f t="shared" si="0"/>
        <v>#DIV/0!</v>
      </c>
    </row>
    <row r="17" spans="1:2" x14ac:dyDescent="0.25">
      <c r="A17" s="3" t="s">
        <v>28</v>
      </c>
      <c r="B17" s="14" t="e">
        <f t="shared" si="0"/>
        <v>#DIV/0!</v>
      </c>
    </row>
    <row r="18" spans="1:2" x14ac:dyDescent="0.25">
      <c r="A18" s="3" t="s">
        <v>9</v>
      </c>
      <c r="B18" s="14" t="e">
        <f t="shared" si="0"/>
        <v>#DIV/0!</v>
      </c>
    </row>
    <row r="19" spans="1:2" x14ac:dyDescent="0.25">
      <c r="A19" s="3" t="s">
        <v>35</v>
      </c>
      <c r="B19" s="14" t="e">
        <f t="shared" si="0"/>
        <v>#DIV/0!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ColWidth="9.109375" defaultRowHeight="13.2" x14ac:dyDescent="0.25"/>
  <cols>
    <col min="1" max="16384" width="9.109375" style="14"/>
  </cols>
  <sheetData/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N763"/>
  <sheetViews>
    <sheetView workbookViewId="0">
      <pane xSplit="5" ySplit="5" topLeftCell="F729" activePane="bottomRight" state="frozen"/>
      <selection pane="topRight" activeCell="D1" sqref="D1"/>
      <selection pane="bottomLeft" activeCell="A6" sqref="A6"/>
      <selection pane="bottomRight" activeCell="B755" sqref="B755"/>
    </sheetView>
  </sheetViews>
  <sheetFormatPr defaultRowHeight="13.2" x14ac:dyDescent="0.25"/>
  <cols>
    <col min="1" max="1" width="9.109375" style="1" customWidth="1"/>
    <col min="2" max="9" width="9.109375" style="3" customWidth="1"/>
    <col min="10" max="10" width="9.109375" style="11" customWidth="1"/>
    <col min="11" max="13" width="9.109375" style="3" customWidth="1"/>
    <col min="14" max="16" width="9.109375" style="9" customWidth="1"/>
    <col min="17" max="20" width="12.6640625" style="9" customWidth="1"/>
    <col min="21" max="21" width="9.109375" style="9" customWidth="1"/>
    <col min="22" max="25" width="12.6640625" style="9" customWidth="1"/>
    <col min="26" max="61" width="9.109375" style="3" customWidth="1"/>
    <col min="63" max="79" width="9.109375" style="3" customWidth="1"/>
    <col min="80" max="80" width="15.88671875" style="3" bestFit="1" customWidth="1"/>
    <col min="81" max="90" width="9.109375" style="3" customWidth="1"/>
    <col min="91" max="196" width="9.109375" style="1" customWidth="1"/>
  </cols>
  <sheetData>
    <row r="1" spans="1:94" x14ac:dyDescent="0.25">
      <c r="A1" s="3" t="str">
        <f>CONCATENATE(TERM1," ",PIPE_1," ",D5)</f>
        <v>CASH EP PERM   DAY MA</v>
      </c>
      <c r="C1" s="3" t="str">
        <f>CONCATENATE(TERM1," ",PIPE_1," 30-DAY AVG. ",C2)</f>
        <v>CASH EP PERM 30-DAY AVG. 2.399</v>
      </c>
      <c r="E1" s="11"/>
      <c r="J1" s="11" t="str">
        <f>IF(BASISYN="YES","BASIS","FIXED PRICE")</f>
        <v>FIXED PRICE</v>
      </c>
      <c r="V1" s="9">
        <f>VLOOKUP(TERM1,PRICEPAGE,2,FALSE)</f>
        <v>4</v>
      </c>
      <c r="W1" s="9">
        <f>VLOOKUP(TERM2,PRICEPAGE,2,FALSE)</f>
        <v>4</v>
      </c>
      <c r="X1" s="9">
        <f>VLOOKUP(TERM1,PRICEPAGE,2,FALSE)</f>
        <v>4</v>
      </c>
      <c r="Y1" s="9">
        <f>VLOOKUP(TERM2,PRICEPAGE,2,FALSE)</f>
        <v>4</v>
      </c>
      <c r="AX1" s="3">
        <v>20</v>
      </c>
      <c r="AY1" s="3">
        <f>CORREL(V$736:V$755,AX$736:AX$755)</f>
        <v>-0.35822134570040914</v>
      </c>
      <c r="AZ1" s="3">
        <f>CORREL(AZ736:AZ755,BA736:BA755)</f>
        <v>-1.3279314422566964E-2</v>
      </c>
    </row>
    <row r="2" spans="1:94" x14ac:dyDescent="0.25">
      <c r="B2" s="11"/>
      <c r="C2" s="11">
        <f>ROUND(AVERAGE(C726:C755),3)</f>
        <v>2.399</v>
      </c>
      <c r="D2" s="11"/>
      <c r="E2" s="11"/>
      <c r="H2" s="3" t="e">
        <f>VLOOKUP(F5,NAMELOOK2,2,FALSE)</f>
        <v>#N/A</v>
      </c>
      <c r="J2" s="11">
        <f>ROUND(AVERAGE(J726:J755),3)</f>
        <v>0.26</v>
      </c>
      <c r="N2" s="9" t="str">
        <f>CONCATENATE(J1," ",TERM2," ",PIPE_2," - ",J1," ",TERM1," ",PIPE_1,"  ",K5,"  ","30-DAY AVG. ",J2)</f>
        <v>FIXED PRICE CASH SOCAL - FIXED PRICE CASH EP PERM    DAY MA  30-DAY AVG. 0.26</v>
      </c>
      <c r="V2" s="9">
        <f>VLOOKUP(C3,OFFSET,3,FALSE)</f>
        <v>6</v>
      </c>
      <c r="W2" s="9">
        <f>VLOOKUP(F3,OFFSET,3,FALSE)</f>
        <v>18</v>
      </c>
      <c r="X2" s="9">
        <f>VLOOKUP(X4,OFFSET,3,FALSE)</f>
        <v>5</v>
      </c>
      <c r="Y2" s="9">
        <f>VLOOKUP(Y4,OFFSET,3,FALSE)</f>
        <v>5</v>
      </c>
      <c r="AX2" s="3">
        <v>60</v>
      </c>
      <c r="AY2" s="3">
        <f>CORREL(V$696:V$755,W$696:W$755)</f>
        <v>0.81150777760545234</v>
      </c>
    </row>
    <row r="3" spans="1:94" x14ac:dyDescent="0.25">
      <c r="C3" s="3" t="str">
        <f>CONCATENATE(TERM1,PIPE_1)</f>
        <v>CASHEP PERM</v>
      </c>
      <c r="F3" s="3" t="str">
        <f>CONCATENATE(TERM2,PIPE_2)</f>
        <v>CASHSOCAL</v>
      </c>
      <c r="J3" s="11" t="str">
        <f>CONCATENATE($F$5," ", $C$5," SWAP ")</f>
        <v xml:space="preserve">NO EP PERM SWAP </v>
      </c>
      <c r="Q3" s="9" t="s">
        <v>204</v>
      </c>
      <c r="R3" s="9" t="s">
        <v>204</v>
      </c>
      <c r="S3" s="9" t="s">
        <v>204</v>
      </c>
      <c r="T3" s="9" t="s">
        <v>204</v>
      </c>
      <c r="AX3" s="3">
        <v>125</v>
      </c>
      <c r="AY3" s="3">
        <f>CORREL(V$631:V$755,W$631:W$755)</f>
        <v>0.90786003298701723</v>
      </c>
    </row>
    <row r="4" spans="1:94" x14ac:dyDescent="0.25">
      <c r="J4" s="11" t="str">
        <f>CONCATENATE(J1," ",TERM2," ",PIPE_2," - ",J1," ",TERM1," ",PIPE_1,"  ",K5)</f>
        <v>FIXED PRICE CASH SOCAL - FIXED PRICE CASH EP PERM    DAY MA</v>
      </c>
      <c r="Q4" s="9" t="str">
        <f>V4</f>
        <v>CASH EP PERM</v>
      </c>
      <c r="R4" s="9" t="str">
        <f>W4</f>
        <v>CASH SOCAL</v>
      </c>
      <c r="S4" s="9" t="str">
        <f>X4</f>
        <v>CASHNYMEX</v>
      </c>
      <c r="T4" s="9" t="str">
        <f>Y4</f>
        <v>CASHNYMEX</v>
      </c>
      <c r="V4" s="9" t="str">
        <f>CONCATENATE(TERM1," ",PIPE_1)</f>
        <v>CASH EP PERM</v>
      </c>
      <c r="W4" s="9" t="str">
        <f>CONCATENATE(TERM2," ",PIPE_2)</f>
        <v>CASH SOCAL</v>
      </c>
      <c r="X4" s="9" t="str">
        <f>CONCATENATE(TERM1,"NYMEX")</f>
        <v>CASHNYMEX</v>
      </c>
      <c r="Y4" s="9" t="str">
        <f>CONCATENATE(TERM2,"NYMEX")</f>
        <v>CASHNYMEX</v>
      </c>
      <c r="AX4" s="3">
        <v>250</v>
      </c>
      <c r="AY4" s="3">
        <f>CORREL(V$736:V$755,W$736:W$755)</f>
        <v>0.81176626191238777</v>
      </c>
    </row>
    <row r="5" spans="1:94" x14ac:dyDescent="0.25">
      <c r="C5" s="3" t="str">
        <f>PIPE_1</f>
        <v>EP PERM</v>
      </c>
      <c r="D5" s="3" t="str">
        <f>CONCATENATE(ma," ","DAY"," ","MA")</f>
        <v xml:space="preserve">  DAY MA</v>
      </c>
      <c r="E5" s="3" t="str">
        <f>PIPE_2</f>
        <v>SOCAL</v>
      </c>
      <c r="F5" s="3" t="str">
        <f>TERM</f>
        <v>NO</v>
      </c>
      <c r="K5" s="3" t="str">
        <f>CONCATENATE(ma," ","DAY"," ","MA")</f>
        <v xml:space="preserve">  DAY MA</v>
      </c>
      <c r="N5" s="9" t="str">
        <f>PIPE_1</f>
        <v>EP PERM</v>
      </c>
      <c r="O5" s="9" t="str">
        <f>PIPE_2</f>
        <v>SOCAL</v>
      </c>
      <c r="CB5" s="3" t="s">
        <v>14</v>
      </c>
      <c r="CM5" s="3"/>
      <c r="CN5" s="3"/>
    </row>
    <row r="6" spans="1:94" x14ac:dyDescent="0.25">
      <c r="A6" s="3">
        <f t="shared" ref="A6:A69" si="0">A7-1</f>
        <v>439</v>
      </c>
      <c r="B6" s="8">
        <f t="shared" ref="B6:B69" si="1">HLOOKUP("date",IF(TERM2="cash",cash,PRICELOOK),IF(A6&gt;=2,A6,2),FALSE)</f>
        <v>35684</v>
      </c>
      <c r="C6" s="3">
        <f>IF(MIN($N6:$O6)=0,0,N6)</f>
        <v>2.75</v>
      </c>
      <c r="E6" s="3">
        <f>IF(MIN($N6:$O6)=0,0,O6)</f>
        <v>2.915</v>
      </c>
      <c r="H6" s="3">
        <v>1</v>
      </c>
      <c r="I6" s="8">
        <f t="shared" ref="I6:I69" si="2">B6</f>
        <v>35684</v>
      </c>
      <c r="J6" s="11">
        <f>IF(MIN(C6,E6)=0,0,E6-C6)</f>
        <v>0.16500000000000004</v>
      </c>
      <c r="N6" s="9">
        <f>IF(BASISYN="YES",Q6-S6,Q6)</f>
        <v>2.75</v>
      </c>
      <c r="O6" s="9">
        <f>IF(BASISYN="YES",R6-T6,R6)</f>
        <v>2.915</v>
      </c>
      <c r="Q6" s="9">
        <f>IF(ISNA(V6)," ",V6)</f>
        <v>2.75</v>
      </c>
      <c r="R6" s="9">
        <f>IF(ISNA(W6)," ",W6)</f>
        <v>2.915</v>
      </c>
      <c r="S6" s="9">
        <f>IF(ISNA(X6)," ",X6)</f>
        <v>2.7250000000000001</v>
      </c>
      <c r="T6" s="9">
        <f>IF(ISNA(Y6)," ",Y6)</f>
        <v>2.7250000000000001</v>
      </c>
      <c r="V6" s="9">
        <f t="shared" ref="V6:V26" si="3">VLOOKUP($B6,IF(V$1=2,PRICELOOK2,IF(V$1=3,PRICELOOK3,IF(V$1=4,cash,PRICELOOK))),V$2,FALSE)</f>
        <v>2.75</v>
      </c>
      <c r="W6" s="9">
        <f t="shared" ref="W6:Y25" si="4">VLOOKUP($B6,IF(W$1=2,PRICELOOK2,IF(W$1=3,PRICELOOK3,IF(W$1=4,cash,PRICELOOK))),W$2,FALSE)</f>
        <v>2.915</v>
      </c>
      <c r="X6" s="9">
        <f t="shared" si="4"/>
        <v>2.7250000000000001</v>
      </c>
      <c r="Y6" s="9">
        <f t="shared" si="4"/>
        <v>2.7250000000000001</v>
      </c>
      <c r="BZ6" s="2" t="s">
        <v>3</v>
      </c>
      <c r="CA6" s="2"/>
      <c r="CB6" s="3">
        <v>2</v>
      </c>
      <c r="CF6" s="2"/>
      <c r="CG6" s="1"/>
    </row>
    <row r="7" spans="1:94" x14ac:dyDescent="0.25">
      <c r="A7" s="3">
        <f t="shared" si="0"/>
        <v>440</v>
      </c>
      <c r="B7" s="8">
        <f t="shared" si="1"/>
        <v>35685</v>
      </c>
      <c r="C7" s="3">
        <f t="shared" ref="C7:C70" si="5">IF(MIN($N7:$O7)=0,0,N7)</f>
        <v>2.77</v>
      </c>
      <c r="E7" s="3">
        <f t="shared" ref="E7:E70" si="6">IF(MIN($N7:$O7)=0,0,O7)</f>
        <v>2.9350000000000001</v>
      </c>
      <c r="H7" s="3">
        <v>2</v>
      </c>
      <c r="I7" s="8">
        <f t="shared" si="2"/>
        <v>35685</v>
      </c>
      <c r="J7" s="11">
        <f t="shared" ref="J7:J70" si="7">IF(MIN(C7,E7)=0,0,E7-C7)</f>
        <v>0.16500000000000004</v>
      </c>
      <c r="N7" s="9">
        <f t="shared" ref="N7:N70" si="8">IF(BASISYN="YES",Q7-S7,Q7)</f>
        <v>2.77</v>
      </c>
      <c r="O7" s="9">
        <f t="shared" ref="O7:O70" si="9">IF(BASISYN="YES",R7-T7,R7)</f>
        <v>2.9350000000000001</v>
      </c>
      <c r="Q7" s="9">
        <f t="shared" ref="Q7:Q69" si="10">IF(ISNA(V7),Q6,V7)</f>
        <v>2.77</v>
      </c>
      <c r="R7" s="9">
        <f t="shared" ref="R7:R69" si="11">IF(ISNA(W7),R6,W7)</f>
        <v>2.9350000000000001</v>
      </c>
      <c r="S7" s="9">
        <f t="shared" ref="S7:S69" si="12">IF(ISNA(X7),S6,X7)</f>
        <v>2.87</v>
      </c>
      <c r="T7" s="9">
        <f t="shared" ref="T7:T69" si="13">IF(ISNA(Y7),T6,Y7)</f>
        <v>2.87</v>
      </c>
      <c r="V7" s="9">
        <f t="shared" si="3"/>
        <v>2.77</v>
      </c>
      <c r="W7" s="9">
        <f t="shared" si="4"/>
        <v>2.9350000000000001</v>
      </c>
      <c r="X7" s="9">
        <f t="shared" si="4"/>
        <v>2.87</v>
      </c>
      <c r="Y7" s="9">
        <f t="shared" si="4"/>
        <v>2.87</v>
      </c>
      <c r="BZ7" s="2" t="s">
        <v>6</v>
      </c>
      <c r="CA7" s="2"/>
      <c r="CB7" s="3">
        <v>3</v>
      </c>
      <c r="CO7" s="12">
        <f>LN(V7/V6)</f>
        <v>7.2464085207672533E-3</v>
      </c>
      <c r="CP7" s="12">
        <f t="shared" ref="CP7:CP22" si="14">LN(W7/W6)</f>
        <v>6.8376334776039686E-3</v>
      </c>
    </row>
    <row r="8" spans="1:94" x14ac:dyDescent="0.25">
      <c r="A8" s="3">
        <f t="shared" si="0"/>
        <v>441</v>
      </c>
      <c r="B8" s="8">
        <f t="shared" si="1"/>
        <v>35686</v>
      </c>
      <c r="C8" s="3">
        <f t="shared" si="5"/>
        <v>2.77</v>
      </c>
      <c r="E8" s="3">
        <f t="shared" si="6"/>
        <v>2.9350000000000001</v>
      </c>
      <c r="H8" s="3">
        <v>3</v>
      </c>
      <c r="I8" s="8">
        <f t="shared" si="2"/>
        <v>35686</v>
      </c>
      <c r="J8" s="11">
        <f t="shared" si="7"/>
        <v>0.16500000000000004</v>
      </c>
      <c r="N8" s="9">
        <f t="shared" si="8"/>
        <v>2.77</v>
      </c>
      <c r="O8" s="9">
        <f t="shared" si="9"/>
        <v>2.9350000000000001</v>
      </c>
      <c r="Q8" s="9">
        <f t="shared" si="10"/>
        <v>2.77</v>
      </c>
      <c r="R8" s="9">
        <f t="shared" si="11"/>
        <v>2.9350000000000001</v>
      </c>
      <c r="S8" s="9">
        <f t="shared" si="12"/>
        <v>2.87</v>
      </c>
      <c r="T8" s="9">
        <f t="shared" si="13"/>
        <v>2.87</v>
      </c>
      <c r="V8" s="9">
        <f t="shared" si="3"/>
        <v>2.77</v>
      </c>
      <c r="W8" s="9">
        <f t="shared" si="4"/>
        <v>2.9350000000000001</v>
      </c>
      <c r="X8" s="9">
        <f t="shared" si="4"/>
        <v>2.87</v>
      </c>
      <c r="Y8" s="9">
        <f t="shared" si="4"/>
        <v>2.87</v>
      </c>
      <c r="BZ8" s="3" t="s">
        <v>7</v>
      </c>
      <c r="CB8" s="3">
        <v>4</v>
      </c>
      <c r="CO8" s="12">
        <f t="shared" ref="CO8:CP23" si="15">LN(V8/V7)</f>
        <v>0</v>
      </c>
      <c r="CP8" s="12">
        <f t="shared" si="14"/>
        <v>0</v>
      </c>
    </row>
    <row r="9" spans="1:94" x14ac:dyDescent="0.25">
      <c r="A9" s="3">
        <f t="shared" si="0"/>
        <v>442</v>
      </c>
      <c r="B9" s="8">
        <f t="shared" si="1"/>
        <v>35687</v>
      </c>
      <c r="C9" s="3">
        <f t="shared" si="5"/>
        <v>2.77</v>
      </c>
      <c r="D9" s="11">
        <f>IF(ma=7,AVERAGE(C3:C9),0)</f>
        <v>0</v>
      </c>
      <c r="E9" s="3">
        <f t="shared" si="6"/>
        <v>2.9350000000000001</v>
      </c>
      <c r="H9" s="3">
        <v>4</v>
      </c>
      <c r="I9" s="8">
        <f t="shared" si="2"/>
        <v>35687</v>
      </c>
      <c r="J9" s="11">
        <f t="shared" si="7"/>
        <v>0.16500000000000004</v>
      </c>
      <c r="K9" s="11">
        <f>IF(ma=7,AVERAGE(J3:J9),0)</f>
        <v>0</v>
      </c>
      <c r="L9" s="11"/>
      <c r="M9" s="11"/>
      <c r="N9" s="9">
        <f t="shared" si="8"/>
        <v>2.77</v>
      </c>
      <c r="O9" s="9">
        <f t="shared" si="9"/>
        <v>2.9350000000000001</v>
      </c>
      <c r="Q9" s="9">
        <f t="shared" si="10"/>
        <v>2.77</v>
      </c>
      <c r="R9" s="9">
        <f t="shared" si="11"/>
        <v>2.9350000000000001</v>
      </c>
      <c r="S9" s="9">
        <f t="shared" si="12"/>
        <v>2.87</v>
      </c>
      <c r="T9" s="9">
        <f t="shared" si="13"/>
        <v>2.87</v>
      </c>
      <c r="V9" s="9">
        <f t="shared" si="3"/>
        <v>2.77</v>
      </c>
      <c r="W9" s="9">
        <f t="shared" si="4"/>
        <v>2.9350000000000001</v>
      </c>
      <c r="X9" s="9">
        <f t="shared" si="4"/>
        <v>2.87</v>
      </c>
      <c r="Y9" s="9">
        <f t="shared" si="4"/>
        <v>2.87</v>
      </c>
      <c r="BZ9" s="2" t="s">
        <v>5</v>
      </c>
      <c r="CA9" s="2"/>
      <c r="CB9" s="3">
        <v>5</v>
      </c>
      <c r="CO9" s="12">
        <f t="shared" si="15"/>
        <v>0</v>
      </c>
      <c r="CP9" s="12">
        <f t="shared" si="14"/>
        <v>0</v>
      </c>
    </row>
    <row r="10" spans="1:94" x14ac:dyDescent="0.25">
      <c r="A10" s="3">
        <f t="shared" si="0"/>
        <v>443</v>
      </c>
      <c r="B10" s="8">
        <f t="shared" si="1"/>
        <v>35688</v>
      </c>
      <c r="C10" s="3">
        <f t="shared" si="5"/>
        <v>2.77</v>
      </c>
      <c r="D10" s="11">
        <f>IF(ma=7,AVERAGE(C4:C10),0)</f>
        <v>0</v>
      </c>
      <c r="E10" s="3">
        <f t="shared" si="6"/>
        <v>2.9249999999999998</v>
      </c>
      <c r="H10" s="3">
        <v>5</v>
      </c>
      <c r="I10" s="8">
        <f t="shared" si="2"/>
        <v>35688</v>
      </c>
      <c r="J10" s="11">
        <f t="shared" si="7"/>
        <v>0.1549999999999998</v>
      </c>
      <c r="K10" s="11">
        <f>IF(ma=7,AVERAGE(J4:J10),0)</f>
        <v>0</v>
      </c>
      <c r="L10" s="11"/>
      <c r="M10" s="11"/>
      <c r="N10" s="9">
        <f t="shared" si="8"/>
        <v>2.77</v>
      </c>
      <c r="O10" s="9">
        <f t="shared" si="9"/>
        <v>2.9249999999999998</v>
      </c>
      <c r="Q10" s="9">
        <f t="shared" si="10"/>
        <v>2.77</v>
      </c>
      <c r="R10" s="9">
        <f t="shared" si="11"/>
        <v>2.9249999999999998</v>
      </c>
      <c r="S10" s="9">
        <f t="shared" si="12"/>
        <v>2.87</v>
      </c>
      <c r="T10" s="9">
        <f t="shared" si="13"/>
        <v>2.87</v>
      </c>
      <c r="V10" s="9">
        <f t="shared" si="3"/>
        <v>2.77</v>
      </c>
      <c r="W10" s="9">
        <f t="shared" si="4"/>
        <v>2.9249999999999998</v>
      </c>
      <c r="X10" s="9">
        <f t="shared" si="4"/>
        <v>2.87</v>
      </c>
      <c r="Y10" s="9">
        <f t="shared" si="4"/>
        <v>2.87</v>
      </c>
      <c r="BZ10" s="2" t="s">
        <v>9</v>
      </c>
      <c r="CA10" s="2"/>
      <c r="CB10" s="3">
        <v>6</v>
      </c>
      <c r="CO10" s="12">
        <f t="shared" si="15"/>
        <v>0</v>
      </c>
      <c r="CP10" s="12">
        <f t="shared" si="14"/>
        <v>-3.4129725962400688E-3</v>
      </c>
    </row>
    <row r="11" spans="1:94" x14ac:dyDescent="0.25">
      <c r="A11" s="3">
        <f t="shared" si="0"/>
        <v>444</v>
      </c>
      <c r="B11" s="8">
        <f t="shared" si="1"/>
        <v>35689</v>
      </c>
      <c r="C11" s="3">
        <f t="shared" si="5"/>
        <v>2.7850000000000001</v>
      </c>
      <c r="D11" s="11">
        <f>IF(ma=7,AVERAGE(C4:C11),0)</f>
        <v>0</v>
      </c>
      <c r="E11" s="3">
        <f t="shared" si="6"/>
        <v>2.9049999999999998</v>
      </c>
      <c r="H11" s="3">
        <f>H10+1</f>
        <v>6</v>
      </c>
      <c r="I11" s="8">
        <f t="shared" si="2"/>
        <v>35689</v>
      </c>
      <c r="J11" s="11">
        <f t="shared" si="7"/>
        <v>0.11999999999999966</v>
      </c>
      <c r="K11" s="11">
        <f>IF(ma=7,AVERAGE(J4:J11),0)</f>
        <v>0</v>
      </c>
      <c r="L11" s="11"/>
      <c r="M11" s="11"/>
      <c r="N11" s="9">
        <f t="shared" si="8"/>
        <v>2.7850000000000001</v>
      </c>
      <c r="O11" s="9">
        <f t="shared" si="9"/>
        <v>2.9049999999999998</v>
      </c>
      <c r="Q11" s="9">
        <f t="shared" si="10"/>
        <v>2.7850000000000001</v>
      </c>
      <c r="R11" s="9">
        <f t="shared" si="11"/>
        <v>2.9049999999999998</v>
      </c>
      <c r="S11" s="9">
        <f t="shared" si="12"/>
        <v>2.8650000000000002</v>
      </c>
      <c r="T11" s="9">
        <f t="shared" si="13"/>
        <v>2.8650000000000002</v>
      </c>
      <c r="V11" s="9">
        <f t="shared" si="3"/>
        <v>2.7850000000000001</v>
      </c>
      <c r="W11" s="9">
        <f t="shared" si="4"/>
        <v>2.9049999999999998</v>
      </c>
      <c r="X11" s="9">
        <f t="shared" si="4"/>
        <v>2.8650000000000002</v>
      </c>
      <c r="Y11" s="9">
        <f t="shared" si="4"/>
        <v>2.8650000000000002</v>
      </c>
      <c r="BZ11" s="3" t="s">
        <v>10</v>
      </c>
      <c r="CB11" s="3">
        <v>7</v>
      </c>
      <c r="CO11" s="12">
        <f t="shared" si="15"/>
        <v>5.4005531800002888E-3</v>
      </c>
      <c r="CP11" s="12">
        <f t="shared" si="14"/>
        <v>-6.8610903799452404E-3</v>
      </c>
    </row>
    <row r="12" spans="1:94" x14ac:dyDescent="0.25">
      <c r="A12" s="3">
        <f t="shared" si="0"/>
        <v>445</v>
      </c>
      <c r="B12" s="8">
        <f t="shared" si="1"/>
        <v>35690</v>
      </c>
      <c r="C12" s="3">
        <f t="shared" si="5"/>
        <v>2.69</v>
      </c>
      <c r="D12" s="11">
        <f t="shared" ref="D12:D18" si="16">IF(ma=7,AVERAGE(C6:C12),0)</f>
        <v>0</v>
      </c>
      <c r="E12" s="3">
        <f t="shared" si="6"/>
        <v>2.85</v>
      </c>
      <c r="I12" s="8">
        <f t="shared" si="2"/>
        <v>35690</v>
      </c>
      <c r="J12" s="11">
        <f t="shared" si="7"/>
        <v>0.16000000000000014</v>
      </c>
      <c r="K12" s="11">
        <f t="shared" ref="K12:K18" si="17">IF(ma=7,AVERAGE(J6:J12),0)</f>
        <v>0</v>
      </c>
      <c r="L12" s="11"/>
      <c r="M12" s="11"/>
      <c r="N12" s="9">
        <f t="shared" si="8"/>
        <v>2.69</v>
      </c>
      <c r="O12" s="9">
        <f t="shared" si="9"/>
        <v>2.85</v>
      </c>
      <c r="Q12" s="9">
        <f t="shared" si="10"/>
        <v>2.69</v>
      </c>
      <c r="R12" s="9">
        <f t="shared" si="11"/>
        <v>2.85</v>
      </c>
      <c r="S12" s="9">
        <f t="shared" si="12"/>
        <v>2.7450000000000001</v>
      </c>
      <c r="T12" s="9">
        <f t="shared" si="13"/>
        <v>2.7450000000000001</v>
      </c>
      <c r="V12" s="9">
        <f t="shared" si="3"/>
        <v>2.69</v>
      </c>
      <c r="W12" s="9">
        <f t="shared" si="4"/>
        <v>2.85</v>
      </c>
      <c r="X12" s="9">
        <f t="shared" si="4"/>
        <v>2.7450000000000001</v>
      </c>
      <c r="Y12" s="9">
        <f t="shared" si="4"/>
        <v>2.7450000000000001</v>
      </c>
      <c r="BZ12" s="3" t="s">
        <v>11</v>
      </c>
      <c r="CB12" s="3">
        <v>8</v>
      </c>
      <c r="CO12" s="12">
        <f t="shared" si="15"/>
        <v>-3.4706679765499647E-2</v>
      </c>
      <c r="CP12" s="12">
        <f t="shared" si="14"/>
        <v>-1.9114396023315328E-2</v>
      </c>
    </row>
    <row r="13" spans="1:94" x14ac:dyDescent="0.25">
      <c r="A13" s="3">
        <f t="shared" si="0"/>
        <v>446</v>
      </c>
      <c r="B13" s="8">
        <f t="shared" si="1"/>
        <v>35691</v>
      </c>
      <c r="C13" s="3">
        <f t="shared" si="5"/>
        <v>2.69</v>
      </c>
      <c r="D13" s="11">
        <f t="shared" si="16"/>
        <v>0</v>
      </c>
      <c r="E13" s="3">
        <f t="shared" si="6"/>
        <v>2.9249999999999998</v>
      </c>
      <c r="I13" s="8">
        <f t="shared" si="2"/>
        <v>35691</v>
      </c>
      <c r="J13" s="11">
        <f t="shared" si="7"/>
        <v>0.23499999999999988</v>
      </c>
      <c r="K13" s="11">
        <f t="shared" si="17"/>
        <v>0</v>
      </c>
      <c r="L13" s="11"/>
      <c r="M13" s="11"/>
      <c r="N13" s="9">
        <f t="shared" si="8"/>
        <v>2.69</v>
      </c>
      <c r="O13" s="9">
        <f t="shared" si="9"/>
        <v>2.9249999999999998</v>
      </c>
      <c r="Q13" s="9">
        <f t="shared" si="10"/>
        <v>2.69</v>
      </c>
      <c r="R13" s="9">
        <f t="shared" si="11"/>
        <v>2.9249999999999998</v>
      </c>
      <c r="S13" s="9">
        <f t="shared" si="12"/>
        <v>2.7450000000000001</v>
      </c>
      <c r="T13" s="9">
        <f t="shared" si="13"/>
        <v>2.7450000000000001</v>
      </c>
      <c r="V13" s="9">
        <f t="shared" si="3"/>
        <v>2.69</v>
      </c>
      <c r="W13" s="9">
        <f t="shared" si="4"/>
        <v>2.9249999999999998</v>
      </c>
      <c r="X13" s="9">
        <f t="shared" si="4"/>
        <v>2.7450000000000001</v>
      </c>
      <c r="Y13" s="9">
        <f t="shared" si="4"/>
        <v>2.7450000000000001</v>
      </c>
      <c r="BZ13" s="3" t="s">
        <v>12</v>
      </c>
      <c r="CB13" s="3">
        <v>9</v>
      </c>
      <c r="CO13" s="12">
        <f t="shared" si="15"/>
        <v>0</v>
      </c>
      <c r="CP13" s="12">
        <f t="shared" si="14"/>
        <v>2.5975486403260521E-2</v>
      </c>
    </row>
    <row r="14" spans="1:94" x14ac:dyDescent="0.25">
      <c r="A14" s="3">
        <f t="shared" si="0"/>
        <v>447</v>
      </c>
      <c r="B14" s="8">
        <f t="shared" si="1"/>
        <v>35692</v>
      </c>
      <c r="C14" s="3">
        <f t="shared" si="5"/>
        <v>2.71</v>
      </c>
      <c r="D14" s="11">
        <f t="shared" si="16"/>
        <v>0</v>
      </c>
      <c r="E14" s="3">
        <f t="shared" si="6"/>
        <v>2.7949999999999999</v>
      </c>
      <c r="I14" s="8">
        <f t="shared" si="2"/>
        <v>35692</v>
      </c>
      <c r="J14" s="11">
        <f t="shared" si="7"/>
        <v>8.4999999999999964E-2</v>
      </c>
      <c r="K14" s="11">
        <f t="shared" si="17"/>
        <v>0</v>
      </c>
      <c r="L14" s="11"/>
      <c r="M14" s="11"/>
      <c r="N14" s="9">
        <f t="shared" si="8"/>
        <v>2.71</v>
      </c>
      <c r="O14" s="9">
        <f t="shared" si="9"/>
        <v>2.7949999999999999</v>
      </c>
      <c r="Q14" s="9">
        <f t="shared" si="10"/>
        <v>2.71</v>
      </c>
      <c r="R14" s="9">
        <f t="shared" si="11"/>
        <v>2.7949999999999999</v>
      </c>
      <c r="S14" s="9">
        <f t="shared" si="12"/>
        <v>2.93</v>
      </c>
      <c r="T14" s="9">
        <f t="shared" si="13"/>
        <v>2.93</v>
      </c>
      <c r="V14" s="9">
        <f t="shared" si="3"/>
        <v>2.71</v>
      </c>
      <c r="W14" s="9">
        <f t="shared" si="4"/>
        <v>2.7949999999999999</v>
      </c>
      <c r="X14" s="9">
        <f t="shared" si="4"/>
        <v>2.93</v>
      </c>
      <c r="Y14" s="9">
        <f t="shared" si="4"/>
        <v>2.93</v>
      </c>
      <c r="BZ14" s="3" t="s">
        <v>24</v>
      </c>
      <c r="CB14" s="3">
        <v>10</v>
      </c>
      <c r="CO14" s="12">
        <f t="shared" si="15"/>
        <v>7.4074412778618176E-3</v>
      </c>
      <c r="CP14" s="12">
        <f t="shared" si="14"/>
        <v>-4.5462374076757288E-2</v>
      </c>
    </row>
    <row r="15" spans="1:94" x14ac:dyDescent="0.25">
      <c r="A15" s="3">
        <f t="shared" si="0"/>
        <v>448</v>
      </c>
      <c r="B15" s="8">
        <f t="shared" si="1"/>
        <v>35693</v>
      </c>
      <c r="C15" s="3">
        <f t="shared" si="5"/>
        <v>2.71</v>
      </c>
      <c r="D15" s="11">
        <f t="shared" si="16"/>
        <v>0</v>
      </c>
      <c r="E15" s="3">
        <f t="shared" si="6"/>
        <v>2.7949999999999999</v>
      </c>
      <c r="I15" s="8">
        <f t="shared" si="2"/>
        <v>35693</v>
      </c>
      <c r="J15" s="11">
        <f t="shared" si="7"/>
        <v>8.4999999999999964E-2</v>
      </c>
      <c r="K15" s="11">
        <f t="shared" si="17"/>
        <v>0</v>
      </c>
      <c r="L15" s="11"/>
      <c r="M15" s="11"/>
      <c r="N15" s="9">
        <f t="shared" si="8"/>
        <v>2.71</v>
      </c>
      <c r="O15" s="9">
        <f t="shared" si="9"/>
        <v>2.7949999999999999</v>
      </c>
      <c r="Q15" s="9">
        <f t="shared" si="10"/>
        <v>2.71</v>
      </c>
      <c r="R15" s="9">
        <f t="shared" si="11"/>
        <v>2.7949999999999999</v>
      </c>
      <c r="S15" s="9">
        <f t="shared" si="12"/>
        <v>2.93</v>
      </c>
      <c r="T15" s="9">
        <f t="shared" si="13"/>
        <v>2.93</v>
      </c>
      <c r="V15" s="9">
        <f t="shared" si="3"/>
        <v>2.71</v>
      </c>
      <c r="W15" s="9">
        <f t="shared" si="4"/>
        <v>2.7949999999999999</v>
      </c>
      <c r="X15" s="9">
        <f t="shared" si="4"/>
        <v>2.93</v>
      </c>
      <c r="Y15" s="9">
        <f t="shared" si="4"/>
        <v>2.93</v>
      </c>
      <c r="CO15" s="12">
        <f t="shared" si="15"/>
        <v>0</v>
      </c>
      <c r="CP15" s="12">
        <f t="shared" si="14"/>
        <v>0</v>
      </c>
    </row>
    <row r="16" spans="1:94" x14ac:dyDescent="0.25">
      <c r="A16" s="3">
        <f t="shared" si="0"/>
        <v>449</v>
      </c>
      <c r="B16" s="8">
        <f t="shared" si="1"/>
        <v>35694</v>
      </c>
      <c r="C16" s="3">
        <f t="shared" si="5"/>
        <v>2.71</v>
      </c>
      <c r="D16" s="11">
        <f t="shared" si="16"/>
        <v>0</v>
      </c>
      <c r="E16" s="3">
        <f t="shared" si="6"/>
        <v>2.7949999999999999</v>
      </c>
      <c r="I16" s="8">
        <f t="shared" si="2"/>
        <v>35694</v>
      </c>
      <c r="J16" s="11">
        <f t="shared" si="7"/>
        <v>8.4999999999999964E-2</v>
      </c>
      <c r="K16" s="11">
        <f t="shared" si="17"/>
        <v>0</v>
      </c>
      <c r="L16" s="11"/>
      <c r="M16" s="11"/>
      <c r="N16" s="9">
        <f t="shared" si="8"/>
        <v>2.71</v>
      </c>
      <c r="O16" s="9">
        <f t="shared" si="9"/>
        <v>2.7949999999999999</v>
      </c>
      <c r="Q16" s="9">
        <f t="shared" si="10"/>
        <v>2.71</v>
      </c>
      <c r="R16" s="9">
        <f t="shared" si="11"/>
        <v>2.7949999999999999</v>
      </c>
      <c r="S16" s="9">
        <f t="shared" si="12"/>
        <v>2.93</v>
      </c>
      <c r="T16" s="9">
        <f t="shared" si="13"/>
        <v>2.93</v>
      </c>
      <c r="V16" s="9">
        <f t="shared" si="3"/>
        <v>2.71</v>
      </c>
      <c r="W16" s="9">
        <f t="shared" si="4"/>
        <v>2.7949999999999999</v>
      </c>
      <c r="X16" s="9">
        <f t="shared" si="4"/>
        <v>2.93</v>
      </c>
      <c r="Y16" s="9">
        <f t="shared" si="4"/>
        <v>2.93</v>
      </c>
      <c r="CO16" s="12">
        <f t="shared" si="15"/>
        <v>0</v>
      </c>
      <c r="CP16" s="12">
        <f t="shared" si="14"/>
        <v>0</v>
      </c>
    </row>
    <row r="17" spans="1:94" x14ac:dyDescent="0.25">
      <c r="A17" s="3">
        <f t="shared" si="0"/>
        <v>450</v>
      </c>
      <c r="B17" s="8">
        <f t="shared" si="1"/>
        <v>35695</v>
      </c>
      <c r="C17" s="3">
        <f t="shared" si="5"/>
        <v>2.71</v>
      </c>
      <c r="D17" s="11">
        <f t="shared" si="16"/>
        <v>0</v>
      </c>
      <c r="E17" s="3">
        <f t="shared" si="6"/>
        <v>2.95</v>
      </c>
      <c r="I17" s="8">
        <f t="shared" si="2"/>
        <v>35695</v>
      </c>
      <c r="J17" s="11">
        <f t="shared" si="7"/>
        <v>0.24000000000000021</v>
      </c>
      <c r="K17" s="11">
        <f t="shared" si="17"/>
        <v>0</v>
      </c>
      <c r="L17" s="11"/>
      <c r="M17" s="11"/>
      <c r="N17" s="9">
        <f t="shared" si="8"/>
        <v>2.71</v>
      </c>
      <c r="O17" s="9">
        <f t="shared" si="9"/>
        <v>2.95</v>
      </c>
      <c r="Q17" s="9">
        <f t="shared" si="10"/>
        <v>2.71</v>
      </c>
      <c r="R17" s="9">
        <f t="shared" si="11"/>
        <v>2.95</v>
      </c>
      <c r="S17" s="9">
        <f t="shared" si="12"/>
        <v>2.93</v>
      </c>
      <c r="T17" s="9">
        <f t="shared" si="13"/>
        <v>2.93</v>
      </c>
      <c r="V17" s="9">
        <f t="shared" si="3"/>
        <v>2.71</v>
      </c>
      <c r="W17" s="9">
        <f t="shared" si="4"/>
        <v>2.95</v>
      </c>
      <c r="X17" s="9">
        <f t="shared" si="4"/>
        <v>2.93</v>
      </c>
      <c r="Y17" s="9">
        <f t="shared" si="4"/>
        <v>2.93</v>
      </c>
      <c r="BZ17" s="3" t="s">
        <v>14</v>
      </c>
      <c r="CB17" s="3">
        <v>0</v>
      </c>
      <c r="CO17" s="12">
        <f t="shared" si="15"/>
        <v>0</v>
      </c>
      <c r="CP17" s="12">
        <f t="shared" si="14"/>
        <v>5.3973063744666004E-2</v>
      </c>
    </row>
    <row r="18" spans="1:94" x14ac:dyDescent="0.25">
      <c r="A18" s="3">
        <f t="shared" si="0"/>
        <v>451</v>
      </c>
      <c r="B18" s="8">
        <f t="shared" si="1"/>
        <v>35696</v>
      </c>
      <c r="C18" s="3">
        <f t="shared" si="5"/>
        <v>2.7749999999999999</v>
      </c>
      <c r="D18" s="11">
        <f t="shared" si="16"/>
        <v>0</v>
      </c>
      <c r="E18" s="3">
        <f t="shared" si="6"/>
        <v>3.06</v>
      </c>
      <c r="I18" s="8">
        <f t="shared" si="2"/>
        <v>35696</v>
      </c>
      <c r="J18" s="11">
        <f t="shared" si="7"/>
        <v>0.28500000000000014</v>
      </c>
      <c r="K18" s="11">
        <f t="shared" si="17"/>
        <v>0</v>
      </c>
      <c r="L18" s="11"/>
      <c r="M18" s="11"/>
      <c r="N18" s="9">
        <f t="shared" si="8"/>
        <v>2.7749999999999999</v>
      </c>
      <c r="O18" s="9">
        <f t="shared" si="9"/>
        <v>3.06</v>
      </c>
      <c r="Q18" s="9">
        <f t="shared" si="10"/>
        <v>2.7749999999999999</v>
      </c>
      <c r="R18" s="9">
        <f t="shared" si="11"/>
        <v>3.06</v>
      </c>
      <c r="S18" s="9">
        <f t="shared" si="12"/>
        <v>2.93</v>
      </c>
      <c r="T18" s="9">
        <f t="shared" si="13"/>
        <v>2.93</v>
      </c>
      <c r="V18" s="9">
        <f t="shared" si="3"/>
        <v>2.7749999999999999</v>
      </c>
      <c r="W18" s="9">
        <f t="shared" si="4"/>
        <v>3.06</v>
      </c>
      <c r="X18" s="9">
        <f t="shared" si="4"/>
        <v>2.93</v>
      </c>
      <c r="Y18" s="9">
        <f t="shared" si="4"/>
        <v>2.93</v>
      </c>
      <c r="BZ18" s="3" t="s">
        <v>16</v>
      </c>
      <c r="CB18" s="3">
        <v>10</v>
      </c>
      <c r="CO18" s="12">
        <f t="shared" si="15"/>
        <v>2.3702112306788307E-2</v>
      </c>
      <c r="CP18" s="12">
        <f t="shared" si="14"/>
        <v>3.6609745612560807E-2</v>
      </c>
    </row>
    <row r="19" spans="1:94" x14ac:dyDescent="0.25">
      <c r="A19" s="3">
        <f t="shared" si="0"/>
        <v>452</v>
      </c>
      <c r="B19" s="8">
        <f t="shared" si="1"/>
        <v>35697</v>
      </c>
      <c r="C19" s="3">
        <f t="shared" si="5"/>
        <v>2.855</v>
      </c>
      <c r="D19" s="11">
        <f>IF(ma=7,AVERAGE(C13:C19),IF(ma=14,AVERAGE(C6:C19),0))</f>
        <v>0</v>
      </c>
      <c r="E19" s="3">
        <f t="shared" si="6"/>
        <v>3.0150000000000001</v>
      </c>
      <c r="I19" s="8">
        <f t="shared" si="2"/>
        <v>35697</v>
      </c>
      <c r="J19" s="11">
        <f t="shared" si="7"/>
        <v>0.16000000000000014</v>
      </c>
      <c r="K19" s="11">
        <f>IF(ma=7,AVERAGE(J13:J19),IF(ma=14,AVERAGE(J6:J19),0))</f>
        <v>0</v>
      </c>
      <c r="L19" s="11"/>
      <c r="M19" s="11"/>
      <c r="N19" s="9">
        <f t="shared" si="8"/>
        <v>2.855</v>
      </c>
      <c r="O19" s="9">
        <f t="shared" si="9"/>
        <v>3.0150000000000001</v>
      </c>
      <c r="Q19" s="9">
        <f t="shared" si="10"/>
        <v>2.855</v>
      </c>
      <c r="R19" s="9">
        <f t="shared" si="11"/>
        <v>3.0150000000000001</v>
      </c>
      <c r="S19" s="9">
        <f t="shared" si="12"/>
        <v>3.0150000000000001</v>
      </c>
      <c r="T19" s="9">
        <f t="shared" si="13"/>
        <v>3.0150000000000001</v>
      </c>
      <c r="V19" s="9">
        <f t="shared" si="3"/>
        <v>2.855</v>
      </c>
      <c r="W19" s="9">
        <f t="shared" si="4"/>
        <v>3.0150000000000001</v>
      </c>
      <c r="X19" s="9">
        <f t="shared" si="4"/>
        <v>3.0150000000000001</v>
      </c>
      <c r="Y19" s="9">
        <f t="shared" si="4"/>
        <v>3.0150000000000001</v>
      </c>
      <c r="BZ19" s="3" t="s">
        <v>17</v>
      </c>
      <c r="CB19" s="3">
        <v>20</v>
      </c>
      <c r="CO19" s="12">
        <f t="shared" si="15"/>
        <v>2.8421095909575637E-2</v>
      </c>
      <c r="CP19" s="12">
        <f t="shared" si="14"/>
        <v>-1.4815085785140587E-2</v>
      </c>
    </row>
    <row r="20" spans="1:94" x14ac:dyDescent="0.25">
      <c r="A20" s="3">
        <f t="shared" si="0"/>
        <v>453</v>
      </c>
      <c r="B20" s="8">
        <f t="shared" si="1"/>
        <v>35698</v>
      </c>
      <c r="C20" s="3">
        <f t="shared" si="5"/>
        <v>2.855</v>
      </c>
      <c r="D20" s="11">
        <f t="shared" ref="D20:D34" si="18">IF(ma=7,AVERAGE(C14:C20),IF(ma=14,AVERAGE(C7:C20),0))</f>
        <v>0</v>
      </c>
      <c r="E20" s="3">
        <f t="shared" si="6"/>
        <v>3.0249999999999999</v>
      </c>
      <c r="I20" s="8">
        <f t="shared" si="2"/>
        <v>35698</v>
      </c>
      <c r="J20" s="11">
        <f t="shared" si="7"/>
        <v>0.16999999999999993</v>
      </c>
      <c r="K20" s="11">
        <f t="shared" ref="K20:K34" si="19">IF(ma=7,AVERAGE(J14:J20),IF(ma=14,AVERAGE(J7:J20),0))</f>
        <v>0</v>
      </c>
      <c r="L20" s="11"/>
      <c r="M20" s="11"/>
      <c r="N20" s="9">
        <f t="shared" si="8"/>
        <v>2.855</v>
      </c>
      <c r="O20" s="9">
        <f t="shared" si="9"/>
        <v>3.0249999999999999</v>
      </c>
      <c r="Q20" s="9">
        <f t="shared" si="10"/>
        <v>2.855</v>
      </c>
      <c r="R20" s="9">
        <f t="shared" si="11"/>
        <v>3.0249999999999999</v>
      </c>
      <c r="S20" s="9">
        <f t="shared" si="12"/>
        <v>3.0150000000000001</v>
      </c>
      <c r="T20" s="9">
        <f t="shared" si="13"/>
        <v>3.0150000000000001</v>
      </c>
      <c r="V20" s="9">
        <f t="shared" si="3"/>
        <v>2.855</v>
      </c>
      <c r="W20" s="9">
        <f t="shared" si="4"/>
        <v>3.0249999999999999</v>
      </c>
      <c r="X20" s="9">
        <f t="shared" si="4"/>
        <v>3.0150000000000001</v>
      </c>
      <c r="Y20" s="9">
        <f t="shared" si="4"/>
        <v>3.0150000000000001</v>
      </c>
      <c r="BZ20" s="3" t="s">
        <v>18</v>
      </c>
      <c r="CB20" s="3">
        <v>30</v>
      </c>
      <c r="CO20" s="12">
        <f t="shared" si="15"/>
        <v>0</v>
      </c>
      <c r="CP20" s="12">
        <f t="shared" si="14"/>
        <v>3.3112613036560051E-3</v>
      </c>
    </row>
    <row r="21" spans="1:94" x14ac:dyDescent="0.25">
      <c r="A21" s="3">
        <f t="shared" si="0"/>
        <v>454</v>
      </c>
      <c r="B21" s="8">
        <f t="shared" si="1"/>
        <v>35699</v>
      </c>
      <c r="C21" s="3">
        <f t="shared" si="5"/>
        <v>2.9249999999999998</v>
      </c>
      <c r="D21" s="11">
        <f t="shared" si="18"/>
        <v>0</v>
      </c>
      <c r="E21" s="3">
        <f t="shared" si="6"/>
        <v>3.105</v>
      </c>
      <c r="I21" s="8">
        <f t="shared" si="2"/>
        <v>35699</v>
      </c>
      <c r="J21" s="11">
        <f t="shared" si="7"/>
        <v>0.18000000000000016</v>
      </c>
      <c r="K21" s="11">
        <f t="shared" si="19"/>
        <v>0</v>
      </c>
      <c r="L21" s="11"/>
      <c r="M21" s="11"/>
      <c r="N21" s="9">
        <f t="shared" si="8"/>
        <v>2.9249999999999998</v>
      </c>
      <c r="O21" s="9">
        <f t="shared" si="9"/>
        <v>3.105</v>
      </c>
      <c r="Q21" s="9">
        <f t="shared" si="10"/>
        <v>2.9249999999999998</v>
      </c>
      <c r="R21" s="9">
        <f t="shared" si="11"/>
        <v>3.105</v>
      </c>
      <c r="S21" s="9">
        <f t="shared" si="12"/>
        <v>3.2650000000000001</v>
      </c>
      <c r="T21" s="9">
        <f t="shared" si="13"/>
        <v>3.2650000000000001</v>
      </c>
      <c r="V21" s="9">
        <f t="shared" si="3"/>
        <v>2.9249999999999998</v>
      </c>
      <c r="W21" s="9">
        <f t="shared" si="4"/>
        <v>3.105</v>
      </c>
      <c r="X21" s="9">
        <f t="shared" si="4"/>
        <v>3.2650000000000001</v>
      </c>
      <c r="Y21" s="9">
        <f t="shared" si="4"/>
        <v>3.2650000000000001</v>
      </c>
      <c r="BZ21" s="3" t="s">
        <v>15</v>
      </c>
      <c r="CB21" s="3">
        <v>40</v>
      </c>
      <c r="CO21" s="12">
        <f t="shared" si="15"/>
        <v>2.4222637575846209E-2</v>
      </c>
      <c r="CP21" s="12">
        <f t="shared" si="14"/>
        <v>2.610262390263739E-2</v>
      </c>
    </row>
    <row r="22" spans="1:94" x14ac:dyDescent="0.25">
      <c r="A22" s="3">
        <f t="shared" si="0"/>
        <v>455</v>
      </c>
      <c r="B22" s="8">
        <f t="shared" si="1"/>
        <v>35700</v>
      </c>
      <c r="C22" s="3">
        <f t="shared" si="5"/>
        <v>2.9249999999999998</v>
      </c>
      <c r="D22" s="11">
        <f t="shared" si="18"/>
        <v>0</v>
      </c>
      <c r="E22" s="3">
        <f t="shared" si="6"/>
        <v>3.105</v>
      </c>
      <c r="I22" s="8">
        <f t="shared" si="2"/>
        <v>35700</v>
      </c>
      <c r="J22" s="11">
        <f t="shared" si="7"/>
        <v>0.18000000000000016</v>
      </c>
      <c r="K22" s="11">
        <f t="shared" si="19"/>
        <v>0</v>
      </c>
      <c r="L22" s="11"/>
      <c r="M22" s="11"/>
      <c r="N22" s="9">
        <f t="shared" si="8"/>
        <v>2.9249999999999998</v>
      </c>
      <c r="O22" s="9">
        <f t="shared" si="9"/>
        <v>3.105</v>
      </c>
      <c r="Q22" s="9">
        <f t="shared" si="10"/>
        <v>2.9249999999999998</v>
      </c>
      <c r="R22" s="9">
        <f t="shared" si="11"/>
        <v>3.105</v>
      </c>
      <c r="S22" s="9">
        <f t="shared" si="12"/>
        <v>3.2650000000000001</v>
      </c>
      <c r="T22" s="9">
        <f t="shared" si="13"/>
        <v>3.2650000000000001</v>
      </c>
      <c r="V22" s="9">
        <f t="shared" si="3"/>
        <v>2.9249999999999998</v>
      </c>
      <c r="W22" s="9">
        <f t="shared" si="4"/>
        <v>3.105</v>
      </c>
      <c r="X22" s="9">
        <f t="shared" si="4"/>
        <v>3.2650000000000001</v>
      </c>
      <c r="Y22" s="9">
        <f t="shared" si="4"/>
        <v>3.2650000000000001</v>
      </c>
      <c r="BZ22" s="3" t="s">
        <v>19</v>
      </c>
      <c r="CB22" s="3">
        <v>50</v>
      </c>
      <c r="CO22" s="12">
        <f t="shared" si="15"/>
        <v>0</v>
      </c>
      <c r="CP22" s="12">
        <f t="shared" si="14"/>
        <v>0</v>
      </c>
    </row>
    <row r="23" spans="1:94" x14ac:dyDescent="0.25">
      <c r="A23" s="3">
        <f t="shared" si="0"/>
        <v>456</v>
      </c>
      <c r="B23" s="8">
        <f t="shared" si="1"/>
        <v>35701</v>
      </c>
      <c r="C23" s="3">
        <f t="shared" si="5"/>
        <v>2.9249999999999998</v>
      </c>
      <c r="D23" s="11">
        <f t="shared" si="18"/>
        <v>0</v>
      </c>
      <c r="E23" s="3">
        <f t="shared" si="6"/>
        <v>3.105</v>
      </c>
      <c r="I23" s="8">
        <f t="shared" si="2"/>
        <v>35701</v>
      </c>
      <c r="J23" s="11">
        <f t="shared" si="7"/>
        <v>0.18000000000000016</v>
      </c>
      <c r="K23" s="11">
        <f t="shared" si="19"/>
        <v>0</v>
      </c>
      <c r="L23" s="11"/>
      <c r="M23" s="11"/>
      <c r="N23" s="9">
        <f t="shared" si="8"/>
        <v>2.9249999999999998</v>
      </c>
      <c r="O23" s="9">
        <f t="shared" si="9"/>
        <v>3.105</v>
      </c>
      <c r="Q23" s="9">
        <f t="shared" si="10"/>
        <v>2.9249999999999998</v>
      </c>
      <c r="R23" s="9">
        <f t="shared" si="11"/>
        <v>3.105</v>
      </c>
      <c r="S23" s="9">
        <f t="shared" si="12"/>
        <v>3.2650000000000001</v>
      </c>
      <c r="T23" s="9">
        <f t="shared" si="13"/>
        <v>3.2650000000000001</v>
      </c>
      <c r="V23" s="9">
        <f t="shared" si="3"/>
        <v>2.9249999999999998</v>
      </c>
      <c r="W23" s="9">
        <f t="shared" si="4"/>
        <v>3.105</v>
      </c>
      <c r="X23" s="9">
        <f t="shared" si="4"/>
        <v>3.2650000000000001</v>
      </c>
      <c r="Y23" s="9">
        <f t="shared" si="4"/>
        <v>3.2650000000000001</v>
      </c>
      <c r="BZ23" s="3" t="s">
        <v>20</v>
      </c>
      <c r="CB23" s="3">
        <v>60</v>
      </c>
      <c r="CO23" s="12">
        <f t="shared" si="15"/>
        <v>0</v>
      </c>
      <c r="CP23" s="12">
        <f t="shared" si="15"/>
        <v>0</v>
      </c>
    </row>
    <row r="24" spans="1:94" x14ac:dyDescent="0.25">
      <c r="A24" s="3">
        <f t="shared" si="0"/>
        <v>457</v>
      </c>
      <c r="B24" s="8">
        <f t="shared" si="1"/>
        <v>35702</v>
      </c>
      <c r="C24" s="3">
        <f t="shared" si="5"/>
        <v>2.9249999999999998</v>
      </c>
      <c r="D24" s="11">
        <f t="shared" si="18"/>
        <v>0</v>
      </c>
      <c r="E24" s="3">
        <f t="shared" si="6"/>
        <v>3.05</v>
      </c>
      <c r="I24" s="8">
        <f t="shared" si="2"/>
        <v>35702</v>
      </c>
      <c r="J24" s="11">
        <f t="shared" si="7"/>
        <v>0.125</v>
      </c>
      <c r="K24" s="11">
        <f t="shared" si="19"/>
        <v>0</v>
      </c>
      <c r="L24" s="11"/>
      <c r="M24" s="11"/>
      <c r="N24" s="9">
        <f t="shared" si="8"/>
        <v>2.9249999999999998</v>
      </c>
      <c r="O24" s="9">
        <f t="shared" si="9"/>
        <v>3.05</v>
      </c>
      <c r="Q24" s="9">
        <f t="shared" si="10"/>
        <v>2.9249999999999998</v>
      </c>
      <c r="R24" s="9">
        <f t="shared" si="11"/>
        <v>3.05</v>
      </c>
      <c r="S24" s="9">
        <f t="shared" si="12"/>
        <v>3.2650000000000001</v>
      </c>
      <c r="T24" s="9">
        <f t="shared" si="13"/>
        <v>3.2650000000000001</v>
      </c>
      <c r="V24" s="9">
        <f t="shared" si="3"/>
        <v>2.9249999999999998</v>
      </c>
      <c r="W24" s="9">
        <f t="shared" si="4"/>
        <v>3.05</v>
      </c>
      <c r="X24" s="9">
        <f t="shared" si="4"/>
        <v>3.2650000000000001</v>
      </c>
      <c r="Y24" s="9">
        <f t="shared" si="4"/>
        <v>3.2650000000000001</v>
      </c>
      <c r="BZ24" s="3" t="s">
        <v>21</v>
      </c>
      <c r="CB24" s="3">
        <v>70</v>
      </c>
      <c r="CJ24" s="3">
        <f>SQRT(255)</f>
        <v>15.968719422671311</v>
      </c>
      <c r="CK24" s="3">
        <f>SQRT(255)</f>
        <v>15.968719422671311</v>
      </c>
      <c r="CO24" s="12">
        <f t="shared" ref="CO24:CP39" si="20">LN(V24/V23)</f>
        <v>0</v>
      </c>
      <c r="CP24" s="12">
        <f t="shared" si="20"/>
        <v>-1.7872124766121912E-2</v>
      </c>
    </row>
    <row r="25" spans="1:94" x14ac:dyDescent="0.25">
      <c r="A25" s="3">
        <f t="shared" si="0"/>
        <v>458</v>
      </c>
      <c r="B25" s="8">
        <f t="shared" si="1"/>
        <v>35703</v>
      </c>
      <c r="C25" s="3">
        <f t="shared" si="5"/>
        <v>2.8650000000000002</v>
      </c>
      <c r="D25" s="11">
        <f t="shared" si="18"/>
        <v>0</v>
      </c>
      <c r="E25" s="3">
        <f t="shared" si="6"/>
        <v>3</v>
      </c>
      <c r="I25" s="8">
        <f t="shared" si="2"/>
        <v>35703</v>
      </c>
      <c r="J25" s="11">
        <f t="shared" si="7"/>
        <v>0.13499999999999979</v>
      </c>
      <c r="K25" s="11">
        <f t="shared" si="19"/>
        <v>0</v>
      </c>
      <c r="L25" s="11"/>
      <c r="M25" s="11"/>
      <c r="N25" s="9">
        <f t="shared" si="8"/>
        <v>2.8650000000000002</v>
      </c>
      <c r="O25" s="9">
        <f t="shared" si="9"/>
        <v>3</v>
      </c>
      <c r="Q25" s="9">
        <f t="shared" si="10"/>
        <v>2.8650000000000002</v>
      </c>
      <c r="R25" s="9">
        <f t="shared" si="11"/>
        <v>3</v>
      </c>
      <c r="S25" s="9">
        <f t="shared" si="12"/>
        <v>2.9449999999999998</v>
      </c>
      <c r="T25" s="9">
        <f t="shared" si="13"/>
        <v>2.9449999999999998</v>
      </c>
      <c r="V25" s="9">
        <f t="shared" si="3"/>
        <v>2.8650000000000002</v>
      </c>
      <c r="W25" s="9">
        <f t="shared" si="4"/>
        <v>3</v>
      </c>
      <c r="X25" s="9">
        <f t="shared" si="4"/>
        <v>2.9449999999999998</v>
      </c>
      <c r="Y25" s="9">
        <f t="shared" si="4"/>
        <v>2.9449999999999998</v>
      </c>
      <c r="CJ25" s="3" t="s">
        <v>22</v>
      </c>
      <c r="CK25" s="3" t="s">
        <v>22</v>
      </c>
      <c r="CO25" s="12">
        <f t="shared" si="20"/>
        <v>-2.0726130517116741E-2</v>
      </c>
      <c r="CP25" s="12">
        <f t="shared" si="20"/>
        <v>-1.6529301951210471E-2</v>
      </c>
    </row>
    <row r="26" spans="1:94" x14ac:dyDescent="0.25">
      <c r="A26" s="3">
        <f t="shared" si="0"/>
        <v>459</v>
      </c>
      <c r="B26" s="8">
        <f t="shared" si="1"/>
        <v>35704</v>
      </c>
      <c r="C26" s="3">
        <f t="shared" si="5"/>
        <v>3.0049999999999999</v>
      </c>
      <c r="D26" s="11">
        <f t="shared" si="18"/>
        <v>0</v>
      </c>
      <c r="E26" s="3">
        <f t="shared" si="6"/>
        <v>3.145</v>
      </c>
      <c r="I26" s="8">
        <f t="shared" si="2"/>
        <v>35704</v>
      </c>
      <c r="J26" s="11">
        <f t="shared" si="7"/>
        <v>0.14000000000000012</v>
      </c>
      <c r="K26" s="11">
        <f t="shared" si="19"/>
        <v>0</v>
      </c>
      <c r="L26" s="11"/>
      <c r="M26" s="11"/>
      <c r="N26" s="9">
        <f t="shared" si="8"/>
        <v>3.0049999999999999</v>
      </c>
      <c r="O26" s="9">
        <f t="shared" si="9"/>
        <v>3.145</v>
      </c>
      <c r="Q26" s="9">
        <f t="shared" si="10"/>
        <v>3.0049999999999999</v>
      </c>
      <c r="R26" s="9">
        <f t="shared" si="11"/>
        <v>3.145</v>
      </c>
      <c r="S26" s="9">
        <f t="shared" si="12"/>
        <v>3.1</v>
      </c>
      <c r="T26" s="9">
        <f t="shared" si="13"/>
        <v>3.1</v>
      </c>
      <c r="V26" s="9">
        <f t="shared" si="3"/>
        <v>3.0049999999999999</v>
      </c>
      <c r="W26" s="9">
        <f>VLOOKUP($B26,IF(W$1=2,PRICELOOK2,IF(W$1=3,PRICELOOK3,IF(W$1=4,cash,PRICELOOK))),W$2,FALSE)</f>
        <v>3.145</v>
      </c>
      <c r="X26" s="9">
        <f>VLOOKUP($B26,IF(X$1=2,PRICELOOK2,IF(X$1=3,PRICELOOK3,IF(X$1=4,cash,PRICELOOK))),X$2,FALSE)</f>
        <v>3.1</v>
      </c>
      <c r="Y26" s="9">
        <f>VLOOKUP($B26,IF(Y$1=2,PRICELOOK2,IF(Y$1=3,PRICELOOK3,IF(Y$1=4,cash,PRICELOOK))),Y$2,FALSE)</f>
        <v>3.1</v>
      </c>
      <c r="CG26" s="3" t="s">
        <v>23</v>
      </c>
      <c r="CJ26" s="1" t="str">
        <f>CONCATENATE(C5," ",CJ25)</f>
        <v>EP PERM VOLATILITY</v>
      </c>
      <c r="CK26" s="1" t="str">
        <f>CONCATENATE(E5," ",CK25)</f>
        <v>SOCAL VOLATILITY</v>
      </c>
      <c r="CO26" s="12">
        <f t="shared" si="20"/>
        <v>4.770921782046799E-2</v>
      </c>
      <c r="CP26" s="12">
        <f t="shared" si="20"/>
        <v>4.7201601484294163E-2</v>
      </c>
    </row>
    <row r="27" spans="1:94" x14ac:dyDescent="0.25">
      <c r="A27" s="3">
        <f t="shared" si="0"/>
        <v>460</v>
      </c>
      <c r="B27" s="8">
        <f t="shared" si="1"/>
        <v>35705</v>
      </c>
      <c r="C27" s="3">
        <f t="shared" si="5"/>
        <v>2.9449999999999998</v>
      </c>
      <c r="D27" s="11">
        <f t="shared" si="18"/>
        <v>0</v>
      </c>
      <c r="E27" s="3">
        <f t="shared" si="6"/>
        <v>3.1</v>
      </c>
      <c r="I27" s="8">
        <f t="shared" si="2"/>
        <v>35705</v>
      </c>
      <c r="J27" s="11">
        <f t="shared" si="7"/>
        <v>0.15500000000000025</v>
      </c>
      <c r="K27" s="11">
        <f t="shared" si="19"/>
        <v>0</v>
      </c>
      <c r="L27" s="11"/>
      <c r="M27" s="11"/>
      <c r="N27" s="9">
        <f t="shared" si="8"/>
        <v>2.9449999999999998</v>
      </c>
      <c r="O27" s="9">
        <f t="shared" si="9"/>
        <v>3.1</v>
      </c>
      <c r="Q27" s="9">
        <f t="shared" si="10"/>
        <v>2.9449999999999998</v>
      </c>
      <c r="R27" s="9">
        <f t="shared" si="11"/>
        <v>3.1</v>
      </c>
      <c r="S27" s="9">
        <f t="shared" si="12"/>
        <v>2.9750000000000001</v>
      </c>
      <c r="T27" s="9">
        <f t="shared" si="13"/>
        <v>2.9750000000000001</v>
      </c>
      <c r="V27" s="9">
        <f t="shared" ref="V27:Y46" si="21">VLOOKUP($B27,IF(V$1=2,PRICELOOK2,IF(V$1=3,PRICELOOK3,IF(V$1=4,cash,PRICELOOK))),V$2,FALSE)</f>
        <v>2.9449999999999998</v>
      </c>
      <c r="W27" s="9">
        <f t="shared" si="21"/>
        <v>3.1</v>
      </c>
      <c r="X27" s="9">
        <f t="shared" si="21"/>
        <v>2.9750000000000001</v>
      </c>
      <c r="Y27" s="9">
        <f t="shared" si="21"/>
        <v>2.9750000000000001</v>
      </c>
      <c r="CF27" s="8">
        <v>35298</v>
      </c>
      <c r="CG27" s="3">
        <f>CORREL(C6:C27,E6:E27)</f>
        <v>0.89223769821536814</v>
      </c>
      <c r="CI27" s="8">
        <f t="shared" ref="CI27:CI90" si="22">CF27</f>
        <v>35298</v>
      </c>
      <c r="CJ27" s="12">
        <f>STDEV(CO6:CO27)*CJ$24</f>
        <v>0.2808500910756046</v>
      </c>
      <c r="CK27" s="12">
        <f t="shared" ref="CK27:CK42" si="23">STDEV(CP6:CP27)*CK$24</f>
        <v>0.37832012531843739</v>
      </c>
      <c r="CO27" s="12">
        <f t="shared" si="20"/>
        <v>-2.0168750883620856E-2</v>
      </c>
      <c r="CP27" s="12">
        <f t="shared" si="20"/>
        <v>-1.4411778661303316E-2</v>
      </c>
    </row>
    <row r="28" spans="1:94" x14ac:dyDescent="0.25">
      <c r="A28" s="3">
        <f t="shared" si="0"/>
        <v>461</v>
      </c>
      <c r="B28" s="8">
        <f t="shared" si="1"/>
        <v>35706</v>
      </c>
      <c r="C28" s="3">
        <f t="shared" si="5"/>
        <v>2.82</v>
      </c>
      <c r="D28" s="11">
        <f t="shared" si="18"/>
        <v>0</v>
      </c>
      <c r="E28" s="3">
        <f t="shared" si="6"/>
        <v>3.02</v>
      </c>
      <c r="I28" s="8">
        <f t="shared" si="2"/>
        <v>35706</v>
      </c>
      <c r="J28" s="11">
        <f t="shared" si="7"/>
        <v>0.20000000000000018</v>
      </c>
      <c r="K28" s="11">
        <f t="shared" si="19"/>
        <v>0</v>
      </c>
      <c r="L28" s="11"/>
      <c r="M28" s="11"/>
      <c r="N28" s="9">
        <f t="shared" si="8"/>
        <v>2.82</v>
      </c>
      <c r="O28" s="9">
        <f t="shared" si="9"/>
        <v>3.02</v>
      </c>
      <c r="Q28" s="9">
        <f t="shared" si="10"/>
        <v>2.82</v>
      </c>
      <c r="R28" s="9">
        <f t="shared" si="11"/>
        <v>3.02</v>
      </c>
      <c r="S28" s="9">
        <f t="shared" si="12"/>
        <v>2.895</v>
      </c>
      <c r="T28" s="9">
        <f t="shared" si="13"/>
        <v>2.895</v>
      </c>
      <c r="V28" s="9">
        <f t="shared" si="21"/>
        <v>2.82</v>
      </c>
      <c r="W28" s="9">
        <f t="shared" si="21"/>
        <v>3.02</v>
      </c>
      <c r="X28" s="9">
        <f t="shared" si="21"/>
        <v>2.895</v>
      </c>
      <c r="Y28" s="9">
        <f t="shared" si="21"/>
        <v>2.895</v>
      </c>
      <c r="CF28" s="8">
        <v>35299</v>
      </c>
      <c r="CG28" s="3">
        <f t="shared" ref="CG28:CG43" si="24">CORREL(C7:C28,E7:E28)</f>
        <v>0.88820541135130104</v>
      </c>
      <c r="CI28" s="8">
        <f t="shared" si="22"/>
        <v>35299</v>
      </c>
      <c r="CJ28" s="12">
        <f t="shared" ref="CJ28:CK43" si="25">STDEV(CO7:CO28)*CJ$24</f>
        <v>0.31674605710869236</v>
      </c>
      <c r="CK28" s="12">
        <f t="shared" si="23"/>
        <v>0.38224244973201588</v>
      </c>
      <c r="CO28" s="12">
        <f t="shared" si="20"/>
        <v>-4.3371932153527762E-2</v>
      </c>
      <c r="CP28" s="12">
        <f t="shared" si="20"/>
        <v>-2.614528010432236E-2</v>
      </c>
    </row>
    <row r="29" spans="1:94" x14ac:dyDescent="0.25">
      <c r="A29" s="3">
        <f t="shared" si="0"/>
        <v>462</v>
      </c>
      <c r="B29" s="8">
        <f t="shared" si="1"/>
        <v>35707</v>
      </c>
      <c r="C29" s="3">
        <f t="shared" si="5"/>
        <v>2.82</v>
      </c>
      <c r="D29" s="11">
        <f t="shared" si="18"/>
        <v>0</v>
      </c>
      <c r="E29" s="3">
        <f t="shared" si="6"/>
        <v>3.02</v>
      </c>
      <c r="I29" s="8">
        <f t="shared" si="2"/>
        <v>35707</v>
      </c>
      <c r="J29" s="11">
        <f t="shared" si="7"/>
        <v>0.20000000000000018</v>
      </c>
      <c r="K29" s="11">
        <f t="shared" si="19"/>
        <v>0</v>
      </c>
      <c r="L29" s="11"/>
      <c r="M29" s="11"/>
      <c r="N29" s="9">
        <f t="shared" si="8"/>
        <v>2.82</v>
      </c>
      <c r="O29" s="9">
        <f t="shared" si="9"/>
        <v>3.02</v>
      </c>
      <c r="Q29" s="9">
        <f t="shared" si="10"/>
        <v>2.82</v>
      </c>
      <c r="R29" s="9">
        <f t="shared" si="11"/>
        <v>3.02</v>
      </c>
      <c r="S29" s="9">
        <f t="shared" si="12"/>
        <v>2.895</v>
      </c>
      <c r="T29" s="9">
        <f t="shared" si="13"/>
        <v>2.895</v>
      </c>
      <c r="V29" s="9">
        <f t="shared" si="21"/>
        <v>2.82</v>
      </c>
      <c r="W29" s="9">
        <f t="shared" si="21"/>
        <v>3.02</v>
      </c>
      <c r="X29" s="9">
        <f t="shared" si="21"/>
        <v>2.895</v>
      </c>
      <c r="Y29" s="9">
        <f t="shared" si="21"/>
        <v>2.895</v>
      </c>
      <c r="CF29" s="8">
        <v>35300</v>
      </c>
      <c r="CG29" s="3">
        <f t="shared" si="24"/>
        <v>0.88499569188297322</v>
      </c>
      <c r="CI29" s="8">
        <f t="shared" si="22"/>
        <v>35300</v>
      </c>
      <c r="CJ29" s="12">
        <f t="shared" si="25"/>
        <v>0.31601032368321846</v>
      </c>
      <c r="CK29" s="12">
        <f t="shared" si="23"/>
        <v>0.38181522976600368</v>
      </c>
      <c r="CO29" s="12">
        <f t="shared" si="20"/>
        <v>0</v>
      </c>
      <c r="CP29" s="12">
        <f t="shared" si="20"/>
        <v>0</v>
      </c>
    </row>
    <row r="30" spans="1:94" x14ac:dyDescent="0.25">
      <c r="A30" s="3">
        <f t="shared" si="0"/>
        <v>463</v>
      </c>
      <c r="B30" s="8">
        <f t="shared" si="1"/>
        <v>35708</v>
      </c>
      <c r="C30" s="3">
        <f t="shared" si="5"/>
        <v>2.82</v>
      </c>
      <c r="D30" s="11">
        <f t="shared" si="18"/>
        <v>0</v>
      </c>
      <c r="E30" s="3">
        <f t="shared" si="6"/>
        <v>3.02</v>
      </c>
      <c r="I30" s="8">
        <f t="shared" si="2"/>
        <v>35708</v>
      </c>
      <c r="J30" s="11">
        <f t="shared" si="7"/>
        <v>0.20000000000000018</v>
      </c>
      <c r="K30" s="11">
        <f t="shared" si="19"/>
        <v>0</v>
      </c>
      <c r="L30" s="11"/>
      <c r="M30" s="11"/>
      <c r="N30" s="9">
        <f t="shared" si="8"/>
        <v>2.82</v>
      </c>
      <c r="O30" s="9">
        <f t="shared" si="9"/>
        <v>3.02</v>
      </c>
      <c r="Q30" s="9">
        <f t="shared" si="10"/>
        <v>2.82</v>
      </c>
      <c r="R30" s="9">
        <f t="shared" si="11"/>
        <v>3.02</v>
      </c>
      <c r="S30" s="9">
        <f t="shared" si="12"/>
        <v>2.895</v>
      </c>
      <c r="T30" s="9">
        <f t="shared" si="13"/>
        <v>2.895</v>
      </c>
      <c r="V30" s="9">
        <f t="shared" si="21"/>
        <v>2.82</v>
      </c>
      <c r="W30" s="9">
        <f t="shared" si="21"/>
        <v>3.02</v>
      </c>
      <c r="X30" s="9">
        <f t="shared" si="21"/>
        <v>2.895</v>
      </c>
      <c r="Y30" s="9">
        <f t="shared" si="21"/>
        <v>2.895</v>
      </c>
      <c r="CF30" s="8">
        <v>35303</v>
      </c>
      <c r="CG30" s="3">
        <f t="shared" si="24"/>
        <v>0.88169294859804603</v>
      </c>
      <c r="CI30" s="8">
        <f t="shared" si="22"/>
        <v>35303</v>
      </c>
      <c r="CJ30" s="12">
        <f t="shared" si="25"/>
        <v>0.31601032368321846</v>
      </c>
      <c r="CK30" s="12">
        <f t="shared" si="23"/>
        <v>0.38181522976600368</v>
      </c>
      <c r="CO30" s="12">
        <f t="shared" si="20"/>
        <v>0</v>
      </c>
      <c r="CP30" s="12">
        <f t="shared" si="20"/>
        <v>0</v>
      </c>
    </row>
    <row r="31" spans="1:94" x14ac:dyDescent="0.25">
      <c r="A31" s="3">
        <f t="shared" si="0"/>
        <v>464</v>
      </c>
      <c r="B31" s="8">
        <f t="shared" si="1"/>
        <v>35709</v>
      </c>
      <c r="C31" s="3">
        <f t="shared" si="5"/>
        <v>2.89</v>
      </c>
      <c r="D31" s="11">
        <f t="shared" si="18"/>
        <v>0</v>
      </c>
      <c r="E31" s="3">
        <f t="shared" si="6"/>
        <v>3.0249999999999999</v>
      </c>
      <c r="I31" s="8">
        <f t="shared" si="2"/>
        <v>35709</v>
      </c>
      <c r="J31" s="11">
        <f t="shared" si="7"/>
        <v>0.13499999999999979</v>
      </c>
      <c r="K31" s="11">
        <f t="shared" si="19"/>
        <v>0</v>
      </c>
      <c r="L31" s="11"/>
      <c r="M31" s="11"/>
      <c r="N31" s="9">
        <f t="shared" si="8"/>
        <v>2.89</v>
      </c>
      <c r="O31" s="9">
        <f t="shared" si="9"/>
        <v>3.0249999999999999</v>
      </c>
      <c r="Q31" s="9">
        <f t="shared" si="10"/>
        <v>2.89</v>
      </c>
      <c r="R31" s="9">
        <f t="shared" si="11"/>
        <v>3.0249999999999999</v>
      </c>
      <c r="S31" s="9">
        <f t="shared" si="12"/>
        <v>2.9849999999999999</v>
      </c>
      <c r="T31" s="9">
        <f t="shared" si="13"/>
        <v>2.9849999999999999</v>
      </c>
      <c r="V31" s="9">
        <f t="shared" si="21"/>
        <v>2.89</v>
      </c>
      <c r="W31" s="9">
        <f t="shared" si="21"/>
        <v>3.0249999999999999</v>
      </c>
      <c r="X31" s="9">
        <f t="shared" si="21"/>
        <v>2.9849999999999999</v>
      </c>
      <c r="Y31" s="9">
        <f t="shared" si="21"/>
        <v>2.9849999999999999</v>
      </c>
      <c r="CF31" s="8">
        <v>35304</v>
      </c>
      <c r="CG31" s="3">
        <f t="shared" si="24"/>
        <v>0.87911341029220713</v>
      </c>
      <c r="CI31" s="8">
        <f t="shared" si="22"/>
        <v>35304</v>
      </c>
      <c r="CJ31" s="12">
        <f t="shared" si="25"/>
        <v>0.32610871678857167</v>
      </c>
      <c r="CK31" s="12">
        <f t="shared" si="23"/>
        <v>0.38178849403571358</v>
      </c>
      <c r="CO31" s="12">
        <f t="shared" si="20"/>
        <v>2.4519617174318661E-2</v>
      </c>
      <c r="CP31" s="12">
        <f t="shared" si="20"/>
        <v>1.6542600960264681E-3</v>
      </c>
    </row>
    <row r="32" spans="1:94" x14ac:dyDescent="0.25">
      <c r="A32" s="3">
        <f t="shared" si="0"/>
        <v>465</v>
      </c>
      <c r="B32" s="8">
        <f t="shared" si="1"/>
        <v>35710</v>
      </c>
      <c r="C32" s="3">
        <f t="shared" si="5"/>
        <v>2.7850000000000001</v>
      </c>
      <c r="D32" s="11">
        <f t="shared" si="18"/>
        <v>0</v>
      </c>
      <c r="E32" s="3">
        <f t="shared" si="6"/>
        <v>2.96</v>
      </c>
      <c r="I32" s="8">
        <f t="shared" si="2"/>
        <v>35710</v>
      </c>
      <c r="J32" s="11">
        <f t="shared" si="7"/>
        <v>0.17499999999999982</v>
      </c>
      <c r="K32" s="11">
        <f t="shared" si="19"/>
        <v>0</v>
      </c>
      <c r="L32" s="11"/>
      <c r="M32" s="11"/>
      <c r="N32" s="9">
        <f t="shared" si="8"/>
        <v>2.7850000000000001</v>
      </c>
      <c r="O32" s="9">
        <f t="shared" si="9"/>
        <v>2.96</v>
      </c>
      <c r="Q32" s="9">
        <f t="shared" si="10"/>
        <v>2.7850000000000001</v>
      </c>
      <c r="R32" s="9">
        <f t="shared" si="11"/>
        <v>2.96</v>
      </c>
      <c r="S32" s="9">
        <f t="shared" si="12"/>
        <v>2.83</v>
      </c>
      <c r="T32" s="9">
        <f t="shared" si="13"/>
        <v>2.83</v>
      </c>
      <c r="V32" s="9">
        <f t="shared" si="21"/>
        <v>2.7850000000000001</v>
      </c>
      <c r="W32" s="9">
        <f t="shared" si="21"/>
        <v>2.96</v>
      </c>
      <c r="X32" s="9">
        <f t="shared" si="21"/>
        <v>2.83</v>
      </c>
      <c r="Y32" s="9">
        <f t="shared" si="21"/>
        <v>2.83</v>
      </c>
      <c r="CF32" s="8">
        <v>35305</v>
      </c>
      <c r="CG32" s="3">
        <f t="shared" si="24"/>
        <v>0.8773755200863772</v>
      </c>
      <c r="CI32" s="8">
        <f t="shared" si="22"/>
        <v>35305</v>
      </c>
      <c r="CJ32" s="12">
        <f t="shared" si="25"/>
        <v>0.3520721841856726</v>
      </c>
      <c r="CK32" s="12">
        <f t="shared" si="23"/>
        <v>0.38958425688423504</v>
      </c>
      <c r="CO32" s="12">
        <f t="shared" si="20"/>
        <v>-3.7008628745093447E-2</v>
      </c>
      <c r="CP32" s="12">
        <f t="shared" si="20"/>
        <v>-2.1721823146835798E-2</v>
      </c>
    </row>
    <row r="33" spans="1:94" x14ac:dyDescent="0.25">
      <c r="A33" s="3">
        <f t="shared" si="0"/>
        <v>466</v>
      </c>
      <c r="B33" s="8">
        <f t="shared" si="1"/>
        <v>35711</v>
      </c>
      <c r="C33" s="3">
        <f t="shared" si="5"/>
        <v>2.7</v>
      </c>
      <c r="D33" s="11">
        <f t="shared" si="18"/>
        <v>0</v>
      </c>
      <c r="E33" s="3">
        <f t="shared" si="6"/>
        <v>2.87</v>
      </c>
      <c r="I33" s="8">
        <f t="shared" si="2"/>
        <v>35711</v>
      </c>
      <c r="J33" s="11">
        <f t="shared" si="7"/>
        <v>0.16999999999999993</v>
      </c>
      <c r="K33" s="11">
        <f t="shared" si="19"/>
        <v>0</v>
      </c>
      <c r="L33" s="11"/>
      <c r="M33" s="11"/>
      <c r="N33" s="9">
        <f t="shared" si="8"/>
        <v>2.7</v>
      </c>
      <c r="O33" s="9">
        <f t="shared" si="9"/>
        <v>2.87</v>
      </c>
      <c r="Q33" s="9">
        <f t="shared" si="10"/>
        <v>2.7</v>
      </c>
      <c r="R33" s="9">
        <f t="shared" si="11"/>
        <v>2.87</v>
      </c>
      <c r="S33" s="9">
        <f t="shared" si="12"/>
        <v>2.7850000000000001</v>
      </c>
      <c r="T33" s="9">
        <f t="shared" si="13"/>
        <v>2.7850000000000001</v>
      </c>
      <c r="V33" s="9">
        <f t="shared" si="21"/>
        <v>2.7</v>
      </c>
      <c r="W33" s="9">
        <f t="shared" si="21"/>
        <v>2.87</v>
      </c>
      <c r="X33" s="9">
        <f t="shared" si="21"/>
        <v>2.7850000000000001</v>
      </c>
      <c r="Y33" s="9">
        <f t="shared" si="21"/>
        <v>2.7850000000000001</v>
      </c>
      <c r="CF33" s="8">
        <v>35306</v>
      </c>
      <c r="CG33" s="3">
        <f t="shared" si="24"/>
        <v>0.88625918419677985</v>
      </c>
      <c r="CI33" s="8">
        <f t="shared" si="22"/>
        <v>35306</v>
      </c>
      <c r="CJ33" s="12">
        <f t="shared" si="25"/>
        <v>0.36708694353315646</v>
      </c>
      <c r="CK33" s="12">
        <f t="shared" si="23"/>
        <v>0.4034579495484526</v>
      </c>
      <c r="CO33" s="12">
        <f t="shared" si="20"/>
        <v>-3.099610036896391E-2</v>
      </c>
      <c r="CP33" s="12">
        <f t="shared" si="20"/>
        <v>-3.0877238564439229E-2</v>
      </c>
    </row>
    <row r="34" spans="1:94" x14ac:dyDescent="0.25">
      <c r="A34" s="3">
        <f t="shared" si="0"/>
        <v>467</v>
      </c>
      <c r="B34" s="8">
        <f t="shared" si="1"/>
        <v>35712</v>
      </c>
      <c r="C34" s="3">
        <f t="shared" si="5"/>
        <v>2.6549999999999998</v>
      </c>
      <c r="D34" s="11">
        <f t="shared" si="18"/>
        <v>0</v>
      </c>
      <c r="E34" s="3">
        <f t="shared" si="6"/>
        <v>2.8050000000000002</v>
      </c>
      <c r="I34" s="8">
        <f t="shared" si="2"/>
        <v>35712</v>
      </c>
      <c r="J34" s="11">
        <f t="shared" si="7"/>
        <v>0.15000000000000036</v>
      </c>
      <c r="K34" s="11">
        <f t="shared" si="19"/>
        <v>0</v>
      </c>
      <c r="L34" s="11"/>
      <c r="M34" s="11"/>
      <c r="N34" s="9">
        <f t="shared" si="8"/>
        <v>2.6549999999999998</v>
      </c>
      <c r="O34" s="9">
        <f t="shared" si="9"/>
        <v>2.8050000000000002</v>
      </c>
      <c r="Q34" s="9">
        <f t="shared" si="10"/>
        <v>2.6549999999999998</v>
      </c>
      <c r="R34" s="9">
        <f t="shared" si="11"/>
        <v>2.8050000000000002</v>
      </c>
      <c r="S34" s="9">
        <f t="shared" si="12"/>
        <v>2.7850000000000001</v>
      </c>
      <c r="T34" s="9">
        <f t="shared" si="13"/>
        <v>2.7850000000000001</v>
      </c>
      <c r="V34" s="9">
        <f t="shared" si="21"/>
        <v>2.6549999999999998</v>
      </c>
      <c r="W34" s="9">
        <f t="shared" si="21"/>
        <v>2.8050000000000002</v>
      </c>
      <c r="X34" s="9">
        <f t="shared" si="21"/>
        <v>2.7850000000000001</v>
      </c>
      <c r="Y34" s="9">
        <f t="shared" si="21"/>
        <v>2.7850000000000001</v>
      </c>
      <c r="CF34" s="8">
        <f t="shared" ref="CF34:CF90" si="26">B34</f>
        <v>35712</v>
      </c>
      <c r="CG34" s="3">
        <f t="shared" si="24"/>
        <v>0.89222365190918829</v>
      </c>
      <c r="CI34" s="8">
        <f t="shared" si="22"/>
        <v>35712</v>
      </c>
      <c r="CJ34" s="12">
        <f t="shared" si="25"/>
        <v>0.35212472981180043</v>
      </c>
      <c r="CK34" s="12">
        <f t="shared" si="23"/>
        <v>0.40577782923999739</v>
      </c>
      <c r="CO34" s="12">
        <f t="shared" si="20"/>
        <v>-1.68071183163814E-2</v>
      </c>
      <c r="CP34" s="12">
        <f t="shared" si="20"/>
        <v>-2.2908490796870139E-2</v>
      </c>
    </row>
    <row r="35" spans="1:94" x14ac:dyDescent="0.25">
      <c r="A35" s="3">
        <f t="shared" si="0"/>
        <v>468</v>
      </c>
      <c r="B35" s="8">
        <f t="shared" si="1"/>
        <v>35713</v>
      </c>
      <c r="C35" s="3">
        <f t="shared" si="5"/>
        <v>2.5649999999999999</v>
      </c>
      <c r="D35" s="11">
        <f>IF(ma=7,AVERAGE(C29:C35),IF(ma=14,AVERAGE(C22:C35),IF(ma=30,AVERAGE(C6:C35),0)))</f>
        <v>0</v>
      </c>
      <c r="E35" s="3">
        <f t="shared" si="6"/>
        <v>2.6949999999999998</v>
      </c>
      <c r="I35" s="8">
        <f t="shared" si="2"/>
        <v>35713</v>
      </c>
      <c r="J35" s="11">
        <f t="shared" si="7"/>
        <v>0.12999999999999989</v>
      </c>
      <c r="K35" s="11">
        <f>IF(ma=7,AVERAGE(J29:J35),IF(ma=14,AVERAGE(J22:J35),IF(ma=30,AVERAGE(J6:J35),0)))</f>
        <v>0</v>
      </c>
      <c r="L35" s="11"/>
      <c r="M35" s="11"/>
      <c r="N35" s="9">
        <f t="shared" si="8"/>
        <v>2.5649999999999999</v>
      </c>
      <c r="O35" s="9">
        <f t="shared" si="9"/>
        <v>2.6949999999999998</v>
      </c>
      <c r="Q35" s="9">
        <f t="shared" si="10"/>
        <v>2.5649999999999999</v>
      </c>
      <c r="R35" s="9">
        <f t="shared" si="11"/>
        <v>2.6949999999999998</v>
      </c>
      <c r="S35" s="9">
        <f t="shared" si="12"/>
        <v>2.7549999999999999</v>
      </c>
      <c r="T35" s="9">
        <f t="shared" si="13"/>
        <v>2.7549999999999999</v>
      </c>
      <c r="V35" s="9">
        <f t="shared" si="21"/>
        <v>2.5649999999999999</v>
      </c>
      <c r="W35" s="9">
        <f t="shared" si="21"/>
        <v>2.6949999999999998</v>
      </c>
      <c r="X35" s="9">
        <f t="shared" si="21"/>
        <v>2.7549999999999999</v>
      </c>
      <c r="Y35" s="9">
        <f t="shared" si="21"/>
        <v>2.7549999999999999</v>
      </c>
      <c r="CF35" s="8">
        <f t="shared" si="26"/>
        <v>35713</v>
      </c>
      <c r="CG35" s="3">
        <f t="shared" si="24"/>
        <v>0.92560461974884412</v>
      </c>
      <c r="CI35" s="8">
        <f t="shared" si="22"/>
        <v>35713</v>
      </c>
      <c r="CJ35" s="12">
        <f t="shared" si="25"/>
        <v>0.37051083240423027</v>
      </c>
      <c r="CK35" s="12">
        <f t="shared" si="23"/>
        <v>0.41513153854705553</v>
      </c>
      <c r="CO35" s="12">
        <f t="shared" si="20"/>
        <v>-3.4486176071169203E-2</v>
      </c>
      <c r="CP35" s="12">
        <f t="shared" si="20"/>
        <v>-4.0005334613699248E-2</v>
      </c>
    </row>
    <row r="36" spans="1:94" x14ac:dyDescent="0.25">
      <c r="A36" s="3">
        <f t="shared" si="0"/>
        <v>469</v>
      </c>
      <c r="B36" s="8">
        <f t="shared" si="1"/>
        <v>35714</v>
      </c>
      <c r="C36" s="3">
        <f t="shared" si="5"/>
        <v>2.5649999999999999</v>
      </c>
      <c r="D36" s="11">
        <f>IF(ma=7,AVERAGE(C30:C36),IF(ma=14,AVERAGE(C23:C36),IF(ma=30,AVERAGE(C7:C36),0)))</f>
        <v>0</v>
      </c>
      <c r="E36" s="3">
        <f t="shared" si="6"/>
        <v>2.6949999999999998</v>
      </c>
      <c r="I36" s="8">
        <f t="shared" si="2"/>
        <v>35714</v>
      </c>
      <c r="J36" s="11">
        <f t="shared" si="7"/>
        <v>0.12999999999999989</v>
      </c>
      <c r="K36" s="11">
        <f>IF(ma=7,AVERAGE(J30:J36),IF(ma=14,AVERAGE(J23:J36),IF(ma=30,AVERAGE(J7:J36),0)))</f>
        <v>0</v>
      </c>
      <c r="L36" s="11"/>
      <c r="M36" s="11"/>
      <c r="N36" s="9">
        <f t="shared" si="8"/>
        <v>2.5649999999999999</v>
      </c>
      <c r="O36" s="9">
        <f t="shared" si="9"/>
        <v>2.6949999999999998</v>
      </c>
      <c r="Q36" s="9">
        <f t="shared" si="10"/>
        <v>2.5649999999999999</v>
      </c>
      <c r="R36" s="9">
        <f t="shared" si="11"/>
        <v>2.6949999999999998</v>
      </c>
      <c r="S36" s="9">
        <f t="shared" si="12"/>
        <v>2.7549999999999999</v>
      </c>
      <c r="T36" s="9">
        <f t="shared" si="13"/>
        <v>2.7549999999999999</v>
      </c>
      <c r="V36" s="9">
        <f t="shared" si="21"/>
        <v>2.5649999999999999</v>
      </c>
      <c r="W36" s="9">
        <f t="shared" si="21"/>
        <v>2.6949999999999998</v>
      </c>
      <c r="X36" s="9">
        <f t="shared" si="21"/>
        <v>2.7549999999999999</v>
      </c>
      <c r="Y36" s="9">
        <f t="shared" si="21"/>
        <v>2.7549999999999999</v>
      </c>
      <c r="CF36" s="8">
        <f t="shared" si="26"/>
        <v>35714</v>
      </c>
      <c r="CG36" s="3">
        <f t="shared" si="24"/>
        <v>0.94159194071884755</v>
      </c>
      <c r="CI36" s="8">
        <f t="shared" si="22"/>
        <v>35714</v>
      </c>
      <c r="CJ36" s="12">
        <f t="shared" si="25"/>
        <v>0.36904284923884823</v>
      </c>
      <c r="CK36" s="12">
        <f t="shared" si="23"/>
        <v>0.38756450740204823</v>
      </c>
      <c r="CO36" s="12">
        <f t="shared" si="20"/>
        <v>0</v>
      </c>
      <c r="CP36" s="12">
        <f t="shared" si="20"/>
        <v>0</v>
      </c>
    </row>
    <row r="37" spans="1:94" x14ac:dyDescent="0.25">
      <c r="A37" s="3">
        <f t="shared" si="0"/>
        <v>470</v>
      </c>
      <c r="B37" s="8">
        <f t="shared" si="1"/>
        <v>35715</v>
      </c>
      <c r="C37" s="3">
        <f t="shared" si="5"/>
        <v>2.5649999999999999</v>
      </c>
      <c r="D37" s="11">
        <f>IF(ma=7,AVERAGE(C31:C37),IF(ma=14,AVERAGE(C24:C37),IF(ma=30,AVERAGE(C8:C37),0)))</f>
        <v>0</v>
      </c>
      <c r="E37" s="3">
        <f t="shared" si="6"/>
        <v>2.6949999999999998</v>
      </c>
      <c r="I37" s="8">
        <f t="shared" si="2"/>
        <v>35715</v>
      </c>
      <c r="J37" s="11">
        <f t="shared" si="7"/>
        <v>0.12999999999999989</v>
      </c>
      <c r="K37" s="11">
        <f>IF(ma=7,AVERAGE(J31:J37),IF(ma=14,AVERAGE(J24:J37),IF(ma=30,AVERAGE(J8:J37),0)))</f>
        <v>0</v>
      </c>
      <c r="L37" s="11"/>
      <c r="M37" s="11"/>
      <c r="N37" s="9">
        <f t="shared" si="8"/>
        <v>2.5649999999999999</v>
      </c>
      <c r="O37" s="9">
        <f t="shared" si="9"/>
        <v>2.6949999999999998</v>
      </c>
      <c r="Q37" s="9">
        <f t="shared" si="10"/>
        <v>2.5649999999999999</v>
      </c>
      <c r="R37" s="9">
        <f t="shared" si="11"/>
        <v>2.6949999999999998</v>
      </c>
      <c r="S37" s="9">
        <f t="shared" si="12"/>
        <v>2.7549999999999999</v>
      </c>
      <c r="T37" s="9">
        <f t="shared" si="13"/>
        <v>2.7549999999999999</v>
      </c>
      <c r="V37" s="9">
        <f t="shared" si="21"/>
        <v>2.5649999999999999</v>
      </c>
      <c r="W37" s="9">
        <f t="shared" si="21"/>
        <v>2.6949999999999998</v>
      </c>
      <c r="X37" s="9">
        <f t="shared" si="21"/>
        <v>2.7549999999999999</v>
      </c>
      <c r="Y37" s="9">
        <f t="shared" si="21"/>
        <v>2.7549999999999999</v>
      </c>
      <c r="CF37" s="8">
        <f t="shared" si="26"/>
        <v>35715</v>
      </c>
      <c r="CG37" s="3">
        <f t="shared" si="24"/>
        <v>0.95421134209854575</v>
      </c>
      <c r="CI37" s="8">
        <f t="shared" si="22"/>
        <v>35715</v>
      </c>
      <c r="CJ37" s="12">
        <f t="shared" si="25"/>
        <v>0.36904284923884823</v>
      </c>
      <c r="CK37" s="12">
        <f t="shared" si="23"/>
        <v>0.38756450740204823</v>
      </c>
      <c r="CO37" s="12">
        <f t="shared" si="20"/>
        <v>0</v>
      </c>
      <c r="CP37" s="12">
        <f t="shared" si="20"/>
        <v>0</v>
      </c>
    </row>
    <row r="38" spans="1:94" x14ac:dyDescent="0.25">
      <c r="A38" s="3">
        <f t="shared" si="0"/>
        <v>471</v>
      </c>
      <c r="B38" s="8">
        <f t="shared" si="1"/>
        <v>35716</v>
      </c>
      <c r="C38" s="3">
        <f t="shared" si="5"/>
        <v>2.72</v>
      </c>
      <c r="D38" s="11">
        <f>IF(ma=7,AVERAGE(C32:C38),IF(ma=14,AVERAGE(C25:C38),IF(ma=30,AVERAGE(C9:C38),0)))</f>
        <v>0</v>
      </c>
      <c r="E38" s="3">
        <f t="shared" si="6"/>
        <v>2.89</v>
      </c>
      <c r="I38" s="8">
        <f t="shared" si="2"/>
        <v>35716</v>
      </c>
      <c r="J38" s="11">
        <f t="shared" si="7"/>
        <v>0.16999999999999993</v>
      </c>
      <c r="K38" s="11">
        <f>IF(ma=7,AVERAGE(J32:J38),IF(ma=14,AVERAGE(J25:J38),IF(ma=30,AVERAGE(J9:J38),0)))</f>
        <v>0</v>
      </c>
      <c r="L38" s="11"/>
      <c r="M38" s="11"/>
      <c r="N38" s="9">
        <f t="shared" si="8"/>
        <v>2.72</v>
      </c>
      <c r="O38" s="9">
        <f t="shared" si="9"/>
        <v>2.89</v>
      </c>
      <c r="Q38" s="9">
        <f t="shared" si="10"/>
        <v>2.72</v>
      </c>
      <c r="R38" s="9">
        <f t="shared" si="11"/>
        <v>2.89</v>
      </c>
      <c r="S38" s="9">
        <f t="shared" si="12"/>
        <v>2.87</v>
      </c>
      <c r="T38" s="9">
        <f t="shared" si="13"/>
        <v>2.87</v>
      </c>
      <c r="V38" s="9">
        <f t="shared" si="21"/>
        <v>2.72</v>
      </c>
      <c r="W38" s="9">
        <f t="shared" si="21"/>
        <v>2.89</v>
      </c>
      <c r="X38" s="9">
        <f t="shared" si="21"/>
        <v>2.87</v>
      </c>
      <c r="Y38" s="9">
        <f t="shared" si="21"/>
        <v>2.87</v>
      </c>
      <c r="CF38" s="8">
        <f t="shared" si="26"/>
        <v>35716</v>
      </c>
      <c r="CG38" s="3">
        <f t="shared" si="24"/>
        <v>0.95973315796804759</v>
      </c>
      <c r="CI38" s="8">
        <f t="shared" si="22"/>
        <v>35716</v>
      </c>
      <c r="CJ38" s="12">
        <f t="shared" si="25"/>
        <v>0.42385940376542081</v>
      </c>
      <c r="CK38" s="12">
        <f t="shared" si="23"/>
        <v>0.45780087203314318</v>
      </c>
      <c r="CO38" s="12">
        <f t="shared" si="20"/>
        <v>5.8673401685173245E-2</v>
      </c>
      <c r="CP38" s="12">
        <f t="shared" si="20"/>
        <v>6.9858297763380359E-2</v>
      </c>
    </row>
    <row r="39" spans="1:94" x14ac:dyDescent="0.25">
      <c r="A39" s="3">
        <f t="shared" si="0"/>
        <v>472</v>
      </c>
      <c r="B39" s="8">
        <f t="shared" si="1"/>
        <v>35717</v>
      </c>
      <c r="C39" s="3">
        <f t="shared" si="5"/>
        <v>2.64</v>
      </c>
      <c r="D39" s="11">
        <f>IF(ma=7,AVERAGE(C33:C39),IF(ma=14,AVERAGE(C26:C39),IF(ma=30,AVERAGE(C10:C39),0)))</f>
        <v>0</v>
      </c>
      <c r="E39" s="3">
        <f t="shared" si="6"/>
        <v>2.84</v>
      </c>
      <c r="I39" s="8">
        <f t="shared" si="2"/>
        <v>35717</v>
      </c>
      <c r="J39" s="11">
        <f t="shared" si="7"/>
        <v>0.19999999999999973</v>
      </c>
      <c r="K39" s="11">
        <f>IF(ma=7,AVERAGE(J33:J39),IF(ma=14,AVERAGE(J26:J39),IF(ma=30,AVERAGE(J10:J39),0)))</f>
        <v>0</v>
      </c>
      <c r="L39" s="11"/>
      <c r="M39" s="11"/>
      <c r="N39" s="9">
        <f t="shared" si="8"/>
        <v>2.64</v>
      </c>
      <c r="O39" s="9">
        <f t="shared" si="9"/>
        <v>2.84</v>
      </c>
      <c r="Q39" s="9">
        <f t="shared" si="10"/>
        <v>2.64</v>
      </c>
      <c r="R39" s="9">
        <f t="shared" si="11"/>
        <v>2.84</v>
      </c>
      <c r="S39" s="9">
        <f t="shared" si="12"/>
        <v>2.82</v>
      </c>
      <c r="T39" s="9">
        <f t="shared" si="13"/>
        <v>2.82</v>
      </c>
      <c r="V39" s="9">
        <f t="shared" si="21"/>
        <v>2.64</v>
      </c>
      <c r="W39" s="9">
        <f t="shared" si="21"/>
        <v>2.84</v>
      </c>
      <c r="X39" s="9">
        <f t="shared" si="21"/>
        <v>2.82</v>
      </c>
      <c r="Y39" s="9">
        <f t="shared" si="21"/>
        <v>2.82</v>
      </c>
      <c r="CF39" s="8">
        <f t="shared" si="26"/>
        <v>35717</v>
      </c>
      <c r="CG39" s="3">
        <f t="shared" si="24"/>
        <v>0.9664004418631762</v>
      </c>
      <c r="CI39" s="8">
        <f t="shared" si="22"/>
        <v>35717</v>
      </c>
      <c r="CJ39" s="12">
        <f t="shared" si="25"/>
        <v>0.43601374434491363</v>
      </c>
      <c r="CK39" s="12">
        <f t="shared" si="23"/>
        <v>0.42157623619535523</v>
      </c>
      <c r="CO39" s="12">
        <f t="shared" si="20"/>
        <v>-2.985296314968116E-2</v>
      </c>
      <c r="CP39" s="12">
        <f t="shared" si="20"/>
        <v>-1.7452449951226166E-2</v>
      </c>
    </row>
    <row r="40" spans="1:94" x14ac:dyDescent="0.25">
      <c r="A40" s="3">
        <f t="shared" si="0"/>
        <v>473</v>
      </c>
      <c r="B40" s="8">
        <f t="shared" si="1"/>
        <v>35718</v>
      </c>
      <c r="C40" s="3">
        <f t="shared" si="5"/>
        <v>2.625</v>
      </c>
      <c r="D40" s="11">
        <f t="shared" ref="D40:D103" si="27">IF(ma=7,AVERAGE(C34:C40),IF(ma=14,AVERAGE(C27:C40),IF(ma=30,AVERAGE(C11:C40),IF(ma=40,AVERAGE(C1:C40),0))))</f>
        <v>0</v>
      </c>
      <c r="E40" s="3">
        <f t="shared" si="6"/>
        <v>2.835</v>
      </c>
      <c r="I40" s="8">
        <f t="shared" si="2"/>
        <v>35718</v>
      </c>
      <c r="J40" s="11">
        <f t="shared" si="7"/>
        <v>0.20999999999999996</v>
      </c>
      <c r="K40" s="11">
        <f t="shared" ref="K40:K103" si="28">IF(ma=7,AVERAGE(J34:J40),IF(ma=14,AVERAGE(J27:J40),IF(ma=30,AVERAGE(J11:J40),IF(ma=40,AVERAGE(J1:J40),0))))</f>
        <v>0</v>
      </c>
      <c r="L40" s="11"/>
      <c r="M40" s="11"/>
      <c r="N40" s="9">
        <f t="shared" si="8"/>
        <v>2.625</v>
      </c>
      <c r="O40" s="9">
        <f t="shared" si="9"/>
        <v>2.835</v>
      </c>
      <c r="Q40" s="9">
        <f t="shared" si="10"/>
        <v>2.625</v>
      </c>
      <c r="R40" s="9">
        <f t="shared" si="11"/>
        <v>2.835</v>
      </c>
      <c r="S40" s="9">
        <f t="shared" si="12"/>
        <v>2.835</v>
      </c>
      <c r="T40" s="9">
        <f t="shared" si="13"/>
        <v>2.835</v>
      </c>
      <c r="V40" s="9">
        <f t="shared" si="21"/>
        <v>2.625</v>
      </c>
      <c r="W40" s="9">
        <f t="shared" si="21"/>
        <v>2.835</v>
      </c>
      <c r="X40" s="9">
        <f t="shared" si="21"/>
        <v>2.835</v>
      </c>
      <c r="Y40" s="9">
        <f t="shared" si="21"/>
        <v>2.835</v>
      </c>
      <c r="CF40" s="8">
        <f t="shared" si="26"/>
        <v>35718</v>
      </c>
      <c r="CG40" s="3">
        <f t="shared" si="24"/>
        <v>0.98130048244908674</v>
      </c>
      <c r="CI40" s="8">
        <f t="shared" si="22"/>
        <v>35718</v>
      </c>
      <c r="CJ40" s="12">
        <f t="shared" si="25"/>
        <v>0.42702936577820394</v>
      </c>
      <c r="CK40" s="12">
        <f t="shared" si="23"/>
        <v>0.39883219211110699</v>
      </c>
      <c r="CO40" s="12">
        <f t="shared" ref="CO40:CP55" si="29">LN(V40/V39)</f>
        <v>-5.6980211146377786E-3</v>
      </c>
      <c r="CP40" s="12">
        <f t="shared" si="29"/>
        <v>-1.7621149933992209E-3</v>
      </c>
    </row>
    <row r="41" spans="1:94" x14ac:dyDescent="0.25">
      <c r="A41" s="3">
        <f t="shared" si="0"/>
        <v>474</v>
      </c>
      <c r="B41" s="8">
        <f t="shared" si="1"/>
        <v>35719</v>
      </c>
      <c r="C41" s="3">
        <f t="shared" si="5"/>
        <v>2.67</v>
      </c>
      <c r="D41" s="11">
        <f t="shared" si="27"/>
        <v>0</v>
      </c>
      <c r="E41" s="3">
        <f t="shared" si="6"/>
        <v>2.875</v>
      </c>
      <c r="I41" s="8">
        <f t="shared" si="2"/>
        <v>35719</v>
      </c>
      <c r="J41" s="11">
        <f t="shared" si="7"/>
        <v>0.20500000000000007</v>
      </c>
      <c r="K41" s="11">
        <f t="shared" si="28"/>
        <v>0</v>
      </c>
      <c r="L41" s="11"/>
      <c r="M41" s="11"/>
      <c r="N41" s="9">
        <f t="shared" si="8"/>
        <v>2.67</v>
      </c>
      <c r="O41" s="9">
        <f t="shared" si="9"/>
        <v>2.875</v>
      </c>
      <c r="Q41" s="9">
        <f t="shared" si="10"/>
        <v>2.67</v>
      </c>
      <c r="R41" s="9">
        <f t="shared" si="11"/>
        <v>2.875</v>
      </c>
      <c r="S41" s="9">
        <f t="shared" si="12"/>
        <v>2.92</v>
      </c>
      <c r="T41" s="9">
        <f t="shared" si="13"/>
        <v>2.92</v>
      </c>
      <c r="V41" s="9">
        <f t="shared" si="21"/>
        <v>2.67</v>
      </c>
      <c r="W41" s="9">
        <f t="shared" si="21"/>
        <v>2.875</v>
      </c>
      <c r="X41" s="9">
        <f t="shared" si="21"/>
        <v>2.92</v>
      </c>
      <c r="Y41" s="9">
        <f t="shared" si="21"/>
        <v>2.92</v>
      </c>
      <c r="CF41" s="8">
        <f t="shared" si="26"/>
        <v>35719</v>
      </c>
      <c r="CG41" s="3">
        <f t="shared" si="24"/>
        <v>0.97955794912087524</v>
      </c>
      <c r="CI41" s="8">
        <f t="shared" si="22"/>
        <v>35719</v>
      </c>
      <c r="CJ41" s="12">
        <f t="shared" si="25"/>
        <v>0.41866583533368201</v>
      </c>
      <c r="CK41" s="12">
        <f t="shared" si="23"/>
        <v>0.40094536606350117</v>
      </c>
      <c r="CO41" s="12">
        <f t="shared" si="29"/>
        <v>1.6997576368571077E-2</v>
      </c>
      <c r="CP41" s="12">
        <f t="shared" si="29"/>
        <v>1.4010737069598369E-2</v>
      </c>
    </row>
    <row r="42" spans="1:94" x14ac:dyDescent="0.25">
      <c r="A42" s="3">
        <f t="shared" si="0"/>
        <v>475</v>
      </c>
      <c r="B42" s="8">
        <f t="shared" si="1"/>
        <v>35720</v>
      </c>
      <c r="C42" s="3">
        <f t="shared" si="5"/>
        <v>2.57</v>
      </c>
      <c r="D42" s="11">
        <f t="shared" si="27"/>
        <v>0</v>
      </c>
      <c r="E42" s="3">
        <f t="shared" si="6"/>
        <v>2.7749999999999999</v>
      </c>
      <c r="I42" s="8">
        <f t="shared" si="2"/>
        <v>35720</v>
      </c>
      <c r="J42" s="11">
        <f t="shared" si="7"/>
        <v>0.20500000000000007</v>
      </c>
      <c r="K42" s="11">
        <f t="shared" si="28"/>
        <v>0</v>
      </c>
      <c r="L42" s="11"/>
      <c r="M42" s="11"/>
      <c r="N42" s="9">
        <f t="shared" si="8"/>
        <v>2.57</v>
      </c>
      <c r="O42" s="9">
        <f t="shared" si="9"/>
        <v>2.7749999999999999</v>
      </c>
      <c r="Q42" s="9">
        <f t="shared" si="10"/>
        <v>2.57</v>
      </c>
      <c r="R42" s="9">
        <f t="shared" si="11"/>
        <v>2.7749999999999999</v>
      </c>
      <c r="S42" s="9">
        <f t="shared" si="12"/>
        <v>2.98</v>
      </c>
      <c r="T42" s="9">
        <f t="shared" si="13"/>
        <v>2.98</v>
      </c>
      <c r="V42" s="9">
        <f t="shared" si="21"/>
        <v>2.57</v>
      </c>
      <c r="W42" s="9">
        <f t="shared" si="21"/>
        <v>2.7749999999999999</v>
      </c>
      <c r="X42" s="9">
        <f t="shared" si="21"/>
        <v>2.98</v>
      </c>
      <c r="Y42" s="9">
        <f t="shared" si="21"/>
        <v>2.98</v>
      </c>
      <c r="CF42" s="8">
        <f t="shared" si="26"/>
        <v>35720</v>
      </c>
      <c r="CG42" s="3">
        <f t="shared" si="24"/>
        <v>0.979148036582002</v>
      </c>
      <c r="CI42" s="8">
        <f t="shared" si="22"/>
        <v>35720</v>
      </c>
      <c r="CJ42" s="12">
        <f t="shared" si="25"/>
        <v>0.43514103153045969</v>
      </c>
      <c r="CK42" s="12">
        <f t="shared" si="23"/>
        <v>0.41591284189774974</v>
      </c>
      <c r="CO42" s="12">
        <f t="shared" si="29"/>
        <v>-3.8172573505029714E-2</v>
      </c>
      <c r="CP42" s="12">
        <f t="shared" si="29"/>
        <v>-3.5401927050915952E-2</v>
      </c>
    </row>
    <row r="43" spans="1:94" x14ac:dyDescent="0.25">
      <c r="A43" s="3">
        <f t="shared" si="0"/>
        <v>476</v>
      </c>
      <c r="B43" s="8">
        <f t="shared" si="1"/>
        <v>35721</v>
      </c>
      <c r="C43" s="3">
        <f t="shared" si="5"/>
        <v>2.57</v>
      </c>
      <c r="D43" s="11">
        <f>IF(ma=7,AVERAGE(C37:C43),IF(ma=14,AVERAGE(C30:C43),IF(ma=30,AVERAGE(C14:C43),IF(ma=40,AVERAGE(C4:C43),0))))</f>
        <v>0</v>
      </c>
      <c r="E43" s="3">
        <f t="shared" si="6"/>
        <v>2.7749999999999999</v>
      </c>
      <c r="I43" s="8">
        <f t="shared" si="2"/>
        <v>35721</v>
      </c>
      <c r="J43" s="11">
        <f t="shared" si="7"/>
        <v>0.20500000000000007</v>
      </c>
      <c r="K43" s="11">
        <f>IF(ma=7,AVERAGE(J37:J43),IF(ma=14,AVERAGE(J30:J43),IF(ma=30,AVERAGE(J14:J43),IF(ma=40,AVERAGE(J4:J43),0))))</f>
        <v>0</v>
      </c>
      <c r="L43" s="11"/>
      <c r="M43" s="11"/>
      <c r="N43" s="9">
        <f t="shared" si="8"/>
        <v>2.57</v>
      </c>
      <c r="O43" s="9">
        <f t="shared" si="9"/>
        <v>2.7749999999999999</v>
      </c>
      <c r="Q43" s="9">
        <f t="shared" si="10"/>
        <v>2.57</v>
      </c>
      <c r="R43" s="9">
        <f t="shared" si="11"/>
        <v>2.7749999999999999</v>
      </c>
      <c r="S43" s="9">
        <f t="shared" si="12"/>
        <v>2.98</v>
      </c>
      <c r="T43" s="9">
        <f t="shared" si="13"/>
        <v>2.98</v>
      </c>
      <c r="V43" s="9">
        <f t="shared" si="21"/>
        <v>2.57</v>
      </c>
      <c r="W43" s="9">
        <f t="shared" si="21"/>
        <v>2.7749999999999999</v>
      </c>
      <c r="X43" s="9">
        <f t="shared" si="21"/>
        <v>2.98</v>
      </c>
      <c r="Y43" s="9">
        <f t="shared" si="21"/>
        <v>2.98</v>
      </c>
      <c r="CF43" s="8">
        <f t="shared" si="26"/>
        <v>35721</v>
      </c>
      <c r="CG43" s="3">
        <f t="shared" si="24"/>
        <v>0.97803514629459709</v>
      </c>
      <c r="CI43" s="8">
        <f t="shared" si="22"/>
        <v>35721</v>
      </c>
      <c r="CJ43" s="12">
        <f t="shared" si="25"/>
        <v>0.4231869029160078</v>
      </c>
      <c r="CK43" s="12">
        <f t="shared" si="25"/>
        <v>0.40230382664744019</v>
      </c>
      <c r="CO43" s="12">
        <f t="shared" si="29"/>
        <v>0</v>
      </c>
      <c r="CP43" s="12">
        <f t="shared" si="29"/>
        <v>0</v>
      </c>
    </row>
    <row r="44" spans="1:94" x14ac:dyDescent="0.25">
      <c r="A44" s="3">
        <f t="shared" si="0"/>
        <v>477</v>
      </c>
      <c r="B44" s="8">
        <f t="shared" si="1"/>
        <v>35722</v>
      </c>
      <c r="C44" s="3">
        <f t="shared" si="5"/>
        <v>2.57</v>
      </c>
      <c r="D44" s="11">
        <f>IF(ma=7,AVERAGE(C38:C44),IF(ma=14,AVERAGE(C31:C44),IF(ma=30,AVERAGE(C15:C44),IF(ma=40,AVERAGE(C4:C44),0))))</f>
        <v>0</v>
      </c>
      <c r="E44" s="3">
        <f t="shared" si="6"/>
        <v>2.7749999999999999</v>
      </c>
      <c r="I44" s="8">
        <f t="shared" si="2"/>
        <v>35722</v>
      </c>
      <c r="J44" s="11">
        <f t="shared" si="7"/>
        <v>0.20500000000000007</v>
      </c>
      <c r="K44" s="11">
        <f>IF(ma=7,AVERAGE(J38:J44),IF(ma=14,AVERAGE(J31:J44),IF(ma=30,AVERAGE(J15:J44),IF(ma=40,AVERAGE(J4:J44),0))))</f>
        <v>0</v>
      </c>
      <c r="L44" s="11"/>
      <c r="M44" s="11"/>
      <c r="N44" s="9">
        <f t="shared" si="8"/>
        <v>2.57</v>
      </c>
      <c r="O44" s="9">
        <f t="shared" si="9"/>
        <v>2.7749999999999999</v>
      </c>
      <c r="Q44" s="9">
        <f t="shared" si="10"/>
        <v>2.57</v>
      </c>
      <c r="R44" s="9">
        <f t="shared" si="11"/>
        <v>2.7749999999999999</v>
      </c>
      <c r="S44" s="9">
        <f t="shared" si="12"/>
        <v>2.98</v>
      </c>
      <c r="T44" s="9">
        <f t="shared" si="13"/>
        <v>2.98</v>
      </c>
      <c r="V44" s="9">
        <f t="shared" si="21"/>
        <v>2.57</v>
      </c>
      <c r="W44" s="9">
        <f t="shared" si="21"/>
        <v>2.7749999999999999</v>
      </c>
      <c r="X44" s="9">
        <f t="shared" si="21"/>
        <v>2.98</v>
      </c>
      <c r="Y44" s="9">
        <f t="shared" si="21"/>
        <v>2.98</v>
      </c>
      <c r="CF44" s="8">
        <f t="shared" si="26"/>
        <v>35722</v>
      </c>
      <c r="CG44" s="3">
        <f t="shared" ref="CG44:CG59" si="30">CORREL(C23:C44,E23:E44)</f>
        <v>0.97671327069849501</v>
      </c>
      <c r="CI44" s="8">
        <f t="shared" si="22"/>
        <v>35722</v>
      </c>
      <c r="CJ44" s="12">
        <f t="shared" ref="CJ44:CK59" si="31">STDEV(CO23:CO44)*CJ$24</f>
        <v>0.4231869029160078</v>
      </c>
      <c r="CK44" s="12">
        <f t="shared" si="31"/>
        <v>0.40230382664744019</v>
      </c>
      <c r="CO44" s="12">
        <f t="shared" si="29"/>
        <v>0</v>
      </c>
      <c r="CP44" s="12">
        <f t="shared" si="29"/>
        <v>0</v>
      </c>
    </row>
    <row r="45" spans="1:94" x14ac:dyDescent="0.25">
      <c r="A45" s="3">
        <f t="shared" si="0"/>
        <v>478</v>
      </c>
      <c r="B45" s="8">
        <f t="shared" si="1"/>
        <v>35723</v>
      </c>
      <c r="C45" s="3">
        <f t="shared" si="5"/>
        <v>2.6949999999999998</v>
      </c>
      <c r="D45" s="11">
        <f t="shared" si="27"/>
        <v>0</v>
      </c>
      <c r="E45" s="3">
        <f t="shared" si="6"/>
        <v>2.89</v>
      </c>
      <c r="I45" s="8">
        <f t="shared" si="2"/>
        <v>35723</v>
      </c>
      <c r="J45" s="11">
        <f t="shared" si="7"/>
        <v>0.19500000000000028</v>
      </c>
      <c r="K45" s="11">
        <f t="shared" si="28"/>
        <v>0</v>
      </c>
      <c r="L45" s="11"/>
      <c r="M45" s="11"/>
      <c r="N45" s="9">
        <f t="shared" si="8"/>
        <v>2.6949999999999998</v>
      </c>
      <c r="O45" s="9">
        <f t="shared" si="9"/>
        <v>2.89</v>
      </c>
      <c r="Q45" s="9">
        <f t="shared" si="10"/>
        <v>2.6949999999999998</v>
      </c>
      <c r="R45" s="9">
        <f t="shared" si="11"/>
        <v>2.89</v>
      </c>
      <c r="S45" s="9">
        <f t="shared" si="12"/>
        <v>3.0249999999999999</v>
      </c>
      <c r="T45" s="9">
        <f t="shared" si="13"/>
        <v>3.0249999999999999</v>
      </c>
      <c r="V45" s="9">
        <f t="shared" si="21"/>
        <v>2.6949999999999998</v>
      </c>
      <c r="W45" s="9">
        <f t="shared" si="21"/>
        <v>2.89</v>
      </c>
      <c r="X45" s="9">
        <f t="shared" si="21"/>
        <v>3.0249999999999999</v>
      </c>
      <c r="Y45" s="9">
        <f t="shared" si="21"/>
        <v>3.0249999999999999</v>
      </c>
      <c r="CF45" s="8">
        <f t="shared" si="26"/>
        <v>35723</v>
      </c>
      <c r="CG45" s="3">
        <f t="shared" si="30"/>
        <v>0.97415865714627869</v>
      </c>
      <c r="CI45" s="8">
        <f t="shared" si="22"/>
        <v>35723</v>
      </c>
      <c r="CJ45" s="12">
        <f t="shared" si="31"/>
        <v>0.46044985724943149</v>
      </c>
      <c r="CK45" s="12">
        <f t="shared" si="31"/>
        <v>0.43127299291938209</v>
      </c>
      <c r="CO45" s="12">
        <f t="shared" si="29"/>
        <v>4.7492305453832095E-2</v>
      </c>
      <c r="CP45" s="12">
        <f t="shared" si="29"/>
        <v>4.0605754925942983E-2</v>
      </c>
    </row>
    <row r="46" spans="1:94" x14ac:dyDescent="0.25">
      <c r="A46" s="3">
        <f t="shared" si="0"/>
        <v>479</v>
      </c>
      <c r="B46" s="8">
        <f t="shared" si="1"/>
        <v>35724</v>
      </c>
      <c r="C46" s="3">
        <f t="shared" si="5"/>
        <v>2.7949999999999999</v>
      </c>
      <c r="D46" s="11">
        <f t="shared" si="27"/>
        <v>0</v>
      </c>
      <c r="E46" s="3">
        <f t="shared" si="6"/>
        <v>2.9249999999999998</v>
      </c>
      <c r="I46" s="8">
        <f t="shared" si="2"/>
        <v>35724</v>
      </c>
      <c r="J46" s="11">
        <f t="shared" si="7"/>
        <v>0.12999999999999989</v>
      </c>
      <c r="K46" s="11">
        <f t="shared" si="28"/>
        <v>0</v>
      </c>
      <c r="L46" s="11"/>
      <c r="M46" s="11"/>
      <c r="N46" s="9">
        <f t="shared" si="8"/>
        <v>2.7949999999999999</v>
      </c>
      <c r="O46" s="9">
        <f t="shared" si="9"/>
        <v>2.9249999999999998</v>
      </c>
      <c r="Q46" s="9">
        <f t="shared" si="10"/>
        <v>2.7949999999999999</v>
      </c>
      <c r="R46" s="9">
        <f t="shared" si="11"/>
        <v>2.9249999999999998</v>
      </c>
      <c r="S46" s="9">
        <f t="shared" si="12"/>
        <v>3.14</v>
      </c>
      <c r="T46" s="9">
        <f t="shared" si="13"/>
        <v>3.14</v>
      </c>
      <c r="V46" s="9">
        <f t="shared" si="21"/>
        <v>2.7949999999999999</v>
      </c>
      <c r="W46" s="9">
        <f t="shared" si="21"/>
        <v>2.9249999999999998</v>
      </c>
      <c r="X46" s="9">
        <f t="shared" si="21"/>
        <v>3.14</v>
      </c>
      <c r="Y46" s="9">
        <f t="shared" si="21"/>
        <v>3.14</v>
      </c>
      <c r="CF46" s="8">
        <f t="shared" si="26"/>
        <v>35724</v>
      </c>
      <c r="CG46" s="3">
        <f t="shared" si="30"/>
        <v>0.97220576798530922</v>
      </c>
      <c r="CI46" s="8">
        <f t="shared" si="22"/>
        <v>35724</v>
      </c>
      <c r="CJ46" s="12">
        <f t="shared" si="31"/>
        <v>0.48030614072776318</v>
      </c>
      <c r="CK46" s="12">
        <f t="shared" si="31"/>
        <v>0.43099065020675192</v>
      </c>
      <c r="CO46" s="12">
        <f t="shared" si="29"/>
        <v>3.6433902246101983E-2</v>
      </c>
      <c r="CP46" s="12">
        <f t="shared" si="29"/>
        <v>1.2037978559478878E-2</v>
      </c>
    </row>
    <row r="47" spans="1:94" x14ac:dyDescent="0.25">
      <c r="A47" s="3">
        <f t="shared" si="0"/>
        <v>480</v>
      </c>
      <c r="B47" s="8">
        <f t="shared" si="1"/>
        <v>35725</v>
      </c>
      <c r="C47" s="3">
        <f t="shared" si="5"/>
        <v>2.92</v>
      </c>
      <c r="D47" s="11">
        <f t="shared" si="27"/>
        <v>0</v>
      </c>
      <c r="E47" s="3">
        <f t="shared" si="6"/>
        <v>3.08</v>
      </c>
      <c r="I47" s="8">
        <f t="shared" si="2"/>
        <v>35725</v>
      </c>
      <c r="J47" s="11">
        <f t="shared" si="7"/>
        <v>0.16000000000000014</v>
      </c>
      <c r="K47" s="11">
        <f t="shared" si="28"/>
        <v>0</v>
      </c>
      <c r="L47" s="11"/>
      <c r="M47" s="11"/>
      <c r="N47" s="9">
        <f t="shared" si="8"/>
        <v>2.92</v>
      </c>
      <c r="O47" s="9">
        <f t="shared" si="9"/>
        <v>3.08</v>
      </c>
      <c r="Q47" s="9">
        <f t="shared" si="10"/>
        <v>2.92</v>
      </c>
      <c r="R47" s="9">
        <f t="shared" si="11"/>
        <v>3.08</v>
      </c>
      <c r="S47" s="9">
        <f t="shared" si="12"/>
        <v>3.2250000000000001</v>
      </c>
      <c r="T47" s="9">
        <f t="shared" si="13"/>
        <v>3.2250000000000001</v>
      </c>
      <c r="V47" s="9">
        <f t="shared" ref="V47:Y66" si="32">VLOOKUP($B47,IF(V$1=2,PRICELOOK2,IF(V$1=3,PRICELOOK3,IF(V$1=4,cash,PRICELOOK))),V$2,FALSE)</f>
        <v>2.92</v>
      </c>
      <c r="W47" s="9">
        <f t="shared" si="32"/>
        <v>3.08</v>
      </c>
      <c r="X47" s="9">
        <f t="shared" si="32"/>
        <v>3.2250000000000001</v>
      </c>
      <c r="Y47" s="9">
        <f t="shared" si="32"/>
        <v>3.2250000000000001</v>
      </c>
      <c r="CF47" s="8">
        <f t="shared" si="26"/>
        <v>35725</v>
      </c>
      <c r="CG47" s="3">
        <f t="shared" si="30"/>
        <v>0.97509573741690236</v>
      </c>
      <c r="CI47" s="8">
        <f t="shared" si="22"/>
        <v>35725</v>
      </c>
      <c r="CJ47" s="12">
        <f t="shared" si="31"/>
        <v>0.49966263705101849</v>
      </c>
      <c r="CK47" s="12">
        <f t="shared" si="31"/>
        <v>0.46410632737848923</v>
      </c>
      <c r="CO47" s="12">
        <f t="shared" si="29"/>
        <v>4.375150967312786E-2</v>
      </c>
      <c r="CP47" s="12">
        <f t="shared" si="29"/>
        <v>5.1635116301663314E-2</v>
      </c>
    </row>
    <row r="48" spans="1:94" x14ac:dyDescent="0.25">
      <c r="A48" s="3">
        <f t="shared" si="0"/>
        <v>481</v>
      </c>
      <c r="B48" s="8">
        <f t="shared" si="1"/>
        <v>35726</v>
      </c>
      <c r="C48" s="3">
        <f t="shared" si="5"/>
        <v>3.08</v>
      </c>
      <c r="D48" s="11">
        <f t="shared" si="27"/>
        <v>0</v>
      </c>
      <c r="E48" s="3">
        <f t="shared" si="6"/>
        <v>3.2149999999999999</v>
      </c>
      <c r="I48" s="8">
        <f t="shared" si="2"/>
        <v>35726</v>
      </c>
      <c r="J48" s="11">
        <f t="shared" si="7"/>
        <v>0.13499999999999979</v>
      </c>
      <c r="K48" s="11">
        <f t="shared" si="28"/>
        <v>0</v>
      </c>
      <c r="L48" s="11"/>
      <c r="M48" s="11"/>
      <c r="N48" s="9">
        <f t="shared" si="8"/>
        <v>3.08</v>
      </c>
      <c r="O48" s="9">
        <f t="shared" si="9"/>
        <v>3.2149999999999999</v>
      </c>
      <c r="Q48" s="9">
        <f t="shared" si="10"/>
        <v>3.08</v>
      </c>
      <c r="R48" s="9">
        <f t="shared" si="11"/>
        <v>3.2149999999999999</v>
      </c>
      <c r="S48" s="9">
        <f t="shared" si="12"/>
        <v>3.3450000000000002</v>
      </c>
      <c r="T48" s="9">
        <f t="shared" si="13"/>
        <v>3.3450000000000002</v>
      </c>
      <c r="V48" s="9">
        <f t="shared" si="32"/>
        <v>3.08</v>
      </c>
      <c r="W48" s="9">
        <f t="shared" si="32"/>
        <v>3.2149999999999999</v>
      </c>
      <c r="X48" s="9">
        <f t="shared" si="32"/>
        <v>3.3450000000000002</v>
      </c>
      <c r="Y48" s="9">
        <f t="shared" si="32"/>
        <v>3.3450000000000002</v>
      </c>
      <c r="CF48" s="8">
        <f t="shared" si="26"/>
        <v>35726</v>
      </c>
      <c r="CG48" s="3">
        <f t="shared" si="30"/>
        <v>0.9773641318929529</v>
      </c>
      <c r="CI48" s="8">
        <f t="shared" si="22"/>
        <v>35726</v>
      </c>
      <c r="CJ48" s="12">
        <f t="shared" si="31"/>
        <v>0.50640276298264186</v>
      </c>
      <c r="CK48" s="12">
        <f t="shared" si="31"/>
        <v>0.45913050084392676</v>
      </c>
      <c r="CO48" s="12">
        <f t="shared" si="29"/>
        <v>5.3345980705292714E-2</v>
      </c>
      <c r="CP48" s="12">
        <f t="shared" si="29"/>
        <v>4.2897760704099556E-2</v>
      </c>
    </row>
    <row r="49" spans="1:94" x14ac:dyDescent="0.25">
      <c r="A49" s="3">
        <f t="shared" si="0"/>
        <v>482</v>
      </c>
      <c r="B49" s="8">
        <f t="shared" si="1"/>
        <v>35727</v>
      </c>
      <c r="C49" s="3">
        <f t="shared" si="5"/>
        <v>2.89</v>
      </c>
      <c r="D49" s="11">
        <f t="shared" si="27"/>
        <v>0</v>
      </c>
      <c r="E49" s="3">
        <f t="shared" si="6"/>
        <v>2.99</v>
      </c>
      <c r="I49" s="8">
        <f t="shared" si="2"/>
        <v>35727</v>
      </c>
      <c r="J49" s="11">
        <f t="shared" si="7"/>
        <v>0.10000000000000009</v>
      </c>
      <c r="K49" s="11">
        <f t="shared" si="28"/>
        <v>0</v>
      </c>
      <c r="L49" s="11"/>
      <c r="M49" s="11"/>
      <c r="N49" s="9">
        <f t="shared" si="8"/>
        <v>2.89</v>
      </c>
      <c r="O49" s="9">
        <f t="shared" si="9"/>
        <v>2.99</v>
      </c>
      <c r="Q49" s="9">
        <f t="shared" si="10"/>
        <v>2.89</v>
      </c>
      <c r="R49" s="9">
        <f t="shared" si="11"/>
        <v>2.99</v>
      </c>
      <c r="S49" s="9">
        <f t="shared" si="12"/>
        <v>3.2</v>
      </c>
      <c r="T49" s="9">
        <f t="shared" si="13"/>
        <v>3.2</v>
      </c>
      <c r="V49" s="9">
        <f t="shared" si="32"/>
        <v>2.89</v>
      </c>
      <c r="W49" s="9">
        <f t="shared" si="32"/>
        <v>2.99</v>
      </c>
      <c r="X49" s="9">
        <f t="shared" si="32"/>
        <v>3.2</v>
      </c>
      <c r="Y49" s="9">
        <f t="shared" si="32"/>
        <v>3.2</v>
      </c>
      <c r="CF49" s="8">
        <f t="shared" si="26"/>
        <v>35727</v>
      </c>
      <c r="CG49" s="3">
        <f t="shared" si="30"/>
        <v>0.9705631483903302</v>
      </c>
      <c r="CI49" s="8">
        <f t="shared" si="22"/>
        <v>35727</v>
      </c>
      <c r="CJ49" s="12">
        <f t="shared" si="31"/>
        <v>0.5485197399064673</v>
      </c>
      <c r="CK49" s="12">
        <f t="shared" si="31"/>
        <v>0.52129332266544892</v>
      </c>
      <c r="CO49" s="12">
        <f t="shared" si="29"/>
        <v>-6.3673094861142296E-2</v>
      </c>
      <c r="CP49" s="12">
        <f t="shared" si="29"/>
        <v>-7.2553970286987512E-2</v>
      </c>
    </row>
    <row r="50" spans="1:94" x14ac:dyDescent="0.25">
      <c r="A50" s="3">
        <f t="shared" si="0"/>
        <v>483</v>
      </c>
      <c r="B50" s="8">
        <f t="shared" si="1"/>
        <v>35728</v>
      </c>
      <c r="C50" s="3">
        <f t="shared" si="5"/>
        <v>2.89</v>
      </c>
      <c r="D50" s="11">
        <f t="shared" si="27"/>
        <v>0</v>
      </c>
      <c r="E50" s="3">
        <f t="shared" si="6"/>
        <v>2.99</v>
      </c>
      <c r="I50" s="8">
        <f t="shared" si="2"/>
        <v>35728</v>
      </c>
      <c r="J50" s="11">
        <f t="shared" si="7"/>
        <v>0.10000000000000009</v>
      </c>
      <c r="K50" s="11">
        <f t="shared" si="28"/>
        <v>0</v>
      </c>
      <c r="L50" s="11"/>
      <c r="M50" s="11"/>
      <c r="N50" s="9">
        <f t="shared" si="8"/>
        <v>2.89</v>
      </c>
      <c r="O50" s="9">
        <f t="shared" si="9"/>
        <v>2.99</v>
      </c>
      <c r="Q50" s="9">
        <f t="shared" si="10"/>
        <v>2.89</v>
      </c>
      <c r="R50" s="9">
        <f t="shared" si="11"/>
        <v>2.99</v>
      </c>
      <c r="S50" s="9">
        <f t="shared" si="12"/>
        <v>3.2</v>
      </c>
      <c r="T50" s="9">
        <f t="shared" si="13"/>
        <v>3.2</v>
      </c>
      <c r="V50" s="9">
        <f t="shared" si="32"/>
        <v>2.89</v>
      </c>
      <c r="W50" s="9">
        <f t="shared" si="32"/>
        <v>2.99</v>
      </c>
      <c r="X50" s="9">
        <f t="shared" si="32"/>
        <v>3.2</v>
      </c>
      <c r="Y50" s="9">
        <f t="shared" si="32"/>
        <v>3.2</v>
      </c>
      <c r="CF50" s="8">
        <f t="shared" si="26"/>
        <v>35728</v>
      </c>
      <c r="CG50" s="3">
        <f t="shared" si="30"/>
        <v>0.96837799289822291</v>
      </c>
      <c r="CI50" s="8">
        <f t="shared" si="22"/>
        <v>35728</v>
      </c>
      <c r="CJ50" s="12">
        <f t="shared" si="31"/>
        <v>0.52715842890047615</v>
      </c>
      <c r="CK50" s="12">
        <f t="shared" si="31"/>
        <v>0.51391789585679581</v>
      </c>
      <c r="CO50" s="12">
        <f t="shared" si="29"/>
        <v>0</v>
      </c>
      <c r="CP50" s="12">
        <f t="shared" si="29"/>
        <v>0</v>
      </c>
    </row>
    <row r="51" spans="1:94" x14ac:dyDescent="0.25">
      <c r="A51" s="3">
        <f t="shared" si="0"/>
        <v>484</v>
      </c>
      <c r="B51" s="8">
        <f t="shared" si="1"/>
        <v>35729</v>
      </c>
      <c r="C51" s="3">
        <f t="shared" si="5"/>
        <v>2.89</v>
      </c>
      <c r="D51" s="11">
        <f t="shared" si="27"/>
        <v>0</v>
      </c>
      <c r="E51" s="3">
        <f t="shared" si="6"/>
        <v>2.99</v>
      </c>
      <c r="I51" s="8">
        <f t="shared" si="2"/>
        <v>35729</v>
      </c>
      <c r="J51" s="11">
        <f t="shared" si="7"/>
        <v>0.10000000000000009</v>
      </c>
      <c r="K51" s="11">
        <f t="shared" si="28"/>
        <v>0</v>
      </c>
      <c r="L51" s="11"/>
      <c r="M51" s="11"/>
      <c r="N51" s="9">
        <f t="shared" si="8"/>
        <v>2.89</v>
      </c>
      <c r="O51" s="9">
        <f t="shared" si="9"/>
        <v>2.99</v>
      </c>
      <c r="Q51" s="9">
        <f t="shared" si="10"/>
        <v>2.89</v>
      </c>
      <c r="R51" s="9">
        <f t="shared" si="11"/>
        <v>2.99</v>
      </c>
      <c r="S51" s="9">
        <f t="shared" si="12"/>
        <v>3.2</v>
      </c>
      <c r="T51" s="9">
        <f t="shared" si="13"/>
        <v>3.2</v>
      </c>
      <c r="V51" s="9">
        <f t="shared" si="32"/>
        <v>2.89</v>
      </c>
      <c r="W51" s="9">
        <f t="shared" si="32"/>
        <v>2.99</v>
      </c>
      <c r="X51" s="9">
        <f t="shared" si="32"/>
        <v>3.2</v>
      </c>
      <c r="Y51" s="9">
        <f t="shared" si="32"/>
        <v>3.2</v>
      </c>
      <c r="CF51" s="8">
        <f t="shared" si="26"/>
        <v>35729</v>
      </c>
      <c r="CG51" s="3">
        <f t="shared" si="30"/>
        <v>0.96806219917830028</v>
      </c>
      <c r="CI51" s="8">
        <f t="shared" si="22"/>
        <v>35729</v>
      </c>
      <c r="CJ51" s="12">
        <f t="shared" si="31"/>
        <v>0.52715842890047615</v>
      </c>
      <c r="CK51" s="12">
        <f t="shared" si="31"/>
        <v>0.51391789585679581</v>
      </c>
      <c r="CO51" s="12">
        <f t="shared" si="29"/>
        <v>0</v>
      </c>
      <c r="CP51" s="12">
        <f t="shared" si="29"/>
        <v>0</v>
      </c>
    </row>
    <row r="52" spans="1:94" x14ac:dyDescent="0.25">
      <c r="A52" s="3">
        <f t="shared" si="0"/>
        <v>485</v>
      </c>
      <c r="B52" s="8">
        <f t="shared" si="1"/>
        <v>35730</v>
      </c>
      <c r="C52" s="3">
        <f t="shared" si="5"/>
        <v>3.145</v>
      </c>
      <c r="D52" s="11">
        <f t="shared" si="27"/>
        <v>0</v>
      </c>
      <c r="E52" s="3">
        <f t="shared" si="6"/>
        <v>3.2749999999999999</v>
      </c>
      <c r="I52" s="8">
        <f t="shared" si="2"/>
        <v>35730</v>
      </c>
      <c r="J52" s="11">
        <f t="shared" si="7"/>
        <v>0.12999999999999989</v>
      </c>
      <c r="K52" s="11">
        <f t="shared" si="28"/>
        <v>0</v>
      </c>
      <c r="L52" s="11"/>
      <c r="M52" s="11"/>
      <c r="N52" s="9">
        <f t="shared" si="8"/>
        <v>3.145</v>
      </c>
      <c r="O52" s="9">
        <f t="shared" si="9"/>
        <v>3.2749999999999999</v>
      </c>
      <c r="Q52" s="9">
        <f t="shared" si="10"/>
        <v>3.145</v>
      </c>
      <c r="R52" s="9">
        <f t="shared" si="11"/>
        <v>3.2749999999999999</v>
      </c>
      <c r="S52" s="9">
        <f t="shared" si="12"/>
        <v>3.4350000000000001</v>
      </c>
      <c r="T52" s="9">
        <f t="shared" si="13"/>
        <v>3.4350000000000001</v>
      </c>
      <c r="V52" s="9">
        <f t="shared" si="32"/>
        <v>3.145</v>
      </c>
      <c r="W52" s="9">
        <f t="shared" si="32"/>
        <v>3.2749999999999999</v>
      </c>
      <c r="X52" s="9">
        <f t="shared" si="32"/>
        <v>3.4350000000000001</v>
      </c>
      <c r="Y52" s="9">
        <f t="shared" si="32"/>
        <v>3.4350000000000001</v>
      </c>
      <c r="CF52" s="8">
        <f t="shared" si="26"/>
        <v>35730</v>
      </c>
      <c r="CG52" s="3">
        <f t="shared" si="30"/>
        <v>0.97837129928101052</v>
      </c>
      <c r="CI52" s="8">
        <f t="shared" si="22"/>
        <v>35730</v>
      </c>
      <c r="CJ52" s="12">
        <f t="shared" si="31"/>
        <v>0.59873343582930638</v>
      </c>
      <c r="CK52" s="12">
        <f t="shared" si="31"/>
        <v>0.60099347207722287</v>
      </c>
      <c r="CO52" s="12">
        <f t="shared" si="29"/>
        <v>8.4557388028062966E-2</v>
      </c>
      <c r="CP52" s="12">
        <f t="shared" si="29"/>
        <v>9.1044481684620024E-2</v>
      </c>
    </row>
    <row r="53" spans="1:94" x14ac:dyDescent="0.25">
      <c r="A53" s="3">
        <f t="shared" si="0"/>
        <v>486</v>
      </c>
      <c r="B53" s="8">
        <f t="shared" si="1"/>
        <v>35731</v>
      </c>
      <c r="C53" s="3">
        <f t="shared" si="5"/>
        <v>3.4049999999999998</v>
      </c>
      <c r="D53" s="11">
        <f t="shared" si="27"/>
        <v>0</v>
      </c>
      <c r="E53" s="3">
        <f t="shared" si="6"/>
        <v>3.51</v>
      </c>
      <c r="I53" s="8">
        <f t="shared" si="2"/>
        <v>35731</v>
      </c>
      <c r="J53" s="11">
        <f t="shared" si="7"/>
        <v>0.10499999999999998</v>
      </c>
      <c r="K53" s="11">
        <f t="shared" si="28"/>
        <v>0</v>
      </c>
      <c r="L53" s="11"/>
      <c r="M53" s="11"/>
      <c r="N53" s="9">
        <f t="shared" si="8"/>
        <v>3.4049999999999998</v>
      </c>
      <c r="O53" s="9">
        <f t="shared" si="9"/>
        <v>3.51</v>
      </c>
      <c r="Q53" s="9">
        <f t="shared" si="10"/>
        <v>3.4049999999999998</v>
      </c>
      <c r="R53" s="9">
        <f t="shared" si="11"/>
        <v>3.51</v>
      </c>
      <c r="S53" s="9">
        <f t="shared" si="12"/>
        <v>3.625</v>
      </c>
      <c r="T53" s="9">
        <f t="shared" si="13"/>
        <v>3.625</v>
      </c>
      <c r="V53" s="9">
        <f t="shared" si="32"/>
        <v>3.4049999999999998</v>
      </c>
      <c r="W53" s="9">
        <f t="shared" si="32"/>
        <v>3.51</v>
      </c>
      <c r="X53" s="9">
        <f t="shared" si="32"/>
        <v>3.625</v>
      </c>
      <c r="Y53" s="9">
        <f t="shared" si="32"/>
        <v>3.625</v>
      </c>
      <c r="CF53" s="8">
        <f t="shared" si="26"/>
        <v>35731</v>
      </c>
      <c r="CG53" s="3">
        <f t="shared" si="30"/>
        <v>0.98698003218840802</v>
      </c>
      <c r="CI53" s="8">
        <f t="shared" si="22"/>
        <v>35731</v>
      </c>
      <c r="CJ53" s="12">
        <f t="shared" si="31"/>
        <v>0.64770208364130544</v>
      </c>
      <c r="CK53" s="12">
        <f t="shared" si="31"/>
        <v>0.64101034772855736</v>
      </c>
      <c r="CO53" s="12">
        <f t="shared" si="29"/>
        <v>7.9431049449071797E-2</v>
      </c>
      <c r="CP53" s="12">
        <f t="shared" si="29"/>
        <v>6.929816839055912E-2</v>
      </c>
    </row>
    <row r="54" spans="1:94" x14ac:dyDescent="0.25">
      <c r="A54" s="3">
        <f t="shared" si="0"/>
        <v>487</v>
      </c>
      <c r="B54" s="8">
        <f t="shared" si="1"/>
        <v>35732</v>
      </c>
      <c r="C54" s="3">
        <f t="shared" si="5"/>
        <v>3.23</v>
      </c>
      <c r="D54" s="11">
        <f t="shared" si="27"/>
        <v>0</v>
      </c>
      <c r="E54" s="3">
        <f t="shared" si="6"/>
        <v>3.415</v>
      </c>
      <c r="I54" s="8">
        <f t="shared" si="2"/>
        <v>35732</v>
      </c>
      <c r="J54" s="11">
        <f t="shared" si="7"/>
        <v>0.18500000000000005</v>
      </c>
      <c r="K54" s="11">
        <f t="shared" si="28"/>
        <v>0</v>
      </c>
      <c r="L54" s="11"/>
      <c r="M54" s="11"/>
      <c r="N54" s="9">
        <f t="shared" si="8"/>
        <v>3.23</v>
      </c>
      <c r="O54" s="9">
        <f t="shared" si="9"/>
        <v>3.415</v>
      </c>
      <c r="Q54" s="9">
        <f t="shared" si="10"/>
        <v>3.23</v>
      </c>
      <c r="R54" s="9">
        <f t="shared" si="11"/>
        <v>3.415</v>
      </c>
      <c r="S54" s="9">
        <f t="shared" si="12"/>
        <v>3.4</v>
      </c>
      <c r="T54" s="9">
        <f t="shared" si="13"/>
        <v>3.4</v>
      </c>
      <c r="V54" s="9">
        <f t="shared" si="32"/>
        <v>3.23</v>
      </c>
      <c r="W54" s="9">
        <f t="shared" si="32"/>
        <v>3.415</v>
      </c>
      <c r="X54" s="9">
        <f t="shared" si="32"/>
        <v>3.4</v>
      </c>
      <c r="Y54" s="9">
        <f t="shared" si="32"/>
        <v>3.4</v>
      </c>
      <c r="CF54" s="8">
        <f t="shared" si="26"/>
        <v>35732</v>
      </c>
      <c r="CG54" s="3">
        <f t="shared" si="30"/>
        <v>0.98777240318708981</v>
      </c>
      <c r="CI54" s="8">
        <f t="shared" si="22"/>
        <v>35732</v>
      </c>
      <c r="CJ54" s="12">
        <f t="shared" si="31"/>
        <v>0.66287725326468827</v>
      </c>
      <c r="CK54" s="12">
        <f t="shared" si="31"/>
        <v>0.64438128193395694</v>
      </c>
      <c r="CO54" s="12">
        <f t="shared" si="29"/>
        <v>-5.2762802366910472E-2</v>
      </c>
      <c r="CP54" s="12">
        <f t="shared" si="29"/>
        <v>-2.7438544455020995E-2</v>
      </c>
    </row>
    <row r="55" spans="1:94" x14ac:dyDescent="0.25">
      <c r="A55" s="3">
        <f t="shared" si="0"/>
        <v>488</v>
      </c>
      <c r="B55" s="8">
        <f t="shared" si="1"/>
        <v>35733</v>
      </c>
      <c r="C55" s="3">
        <f t="shared" si="5"/>
        <v>3.05</v>
      </c>
      <c r="D55" s="11">
        <f t="shared" si="27"/>
        <v>0</v>
      </c>
      <c r="E55" s="3">
        <f t="shared" si="6"/>
        <v>3.1949999999999998</v>
      </c>
      <c r="I55" s="8">
        <f t="shared" si="2"/>
        <v>35733</v>
      </c>
      <c r="J55" s="11">
        <f t="shared" si="7"/>
        <v>0.14500000000000002</v>
      </c>
      <c r="K55" s="11">
        <f t="shared" si="28"/>
        <v>0</v>
      </c>
      <c r="L55" s="11"/>
      <c r="M55" s="11"/>
      <c r="N55" s="9">
        <f t="shared" si="8"/>
        <v>3.05</v>
      </c>
      <c r="O55" s="9">
        <f t="shared" si="9"/>
        <v>3.1949999999999998</v>
      </c>
      <c r="Q55" s="9">
        <f t="shared" si="10"/>
        <v>3.05</v>
      </c>
      <c r="R55" s="9">
        <f t="shared" si="11"/>
        <v>3.1949999999999998</v>
      </c>
      <c r="S55" s="9">
        <f t="shared" si="12"/>
        <v>3.2349999999999999</v>
      </c>
      <c r="T55" s="9">
        <f t="shared" si="13"/>
        <v>3.2349999999999999</v>
      </c>
      <c r="V55" s="9">
        <f t="shared" si="32"/>
        <v>3.05</v>
      </c>
      <c r="W55" s="9">
        <f t="shared" si="32"/>
        <v>3.1949999999999998</v>
      </c>
      <c r="X55" s="9">
        <f t="shared" si="32"/>
        <v>3.2349999999999999</v>
      </c>
      <c r="Y55" s="9">
        <f t="shared" si="32"/>
        <v>3.2349999999999999</v>
      </c>
      <c r="CF55" s="8">
        <f t="shared" si="26"/>
        <v>35733</v>
      </c>
      <c r="CG55" s="3">
        <f t="shared" si="30"/>
        <v>0.98832905423550765</v>
      </c>
      <c r="CI55" s="8">
        <f t="shared" si="22"/>
        <v>35733</v>
      </c>
      <c r="CJ55" s="12">
        <f t="shared" si="31"/>
        <v>0.68672605802203357</v>
      </c>
      <c r="CK55" s="12">
        <f t="shared" si="31"/>
        <v>0.680020724844696</v>
      </c>
      <c r="CO55" s="12">
        <f t="shared" si="29"/>
        <v>-5.7340546615245014E-2</v>
      </c>
      <c r="CP55" s="12">
        <f t="shared" si="29"/>
        <v>-6.6590405193255264E-2</v>
      </c>
    </row>
    <row r="56" spans="1:94" x14ac:dyDescent="0.25">
      <c r="A56" s="3">
        <f t="shared" si="0"/>
        <v>489</v>
      </c>
      <c r="B56" s="8">
        <f t="shared" si="1"/>
        <v>35734</v>
      </c>
      <c r="C56" s="3">
        <f t="shared" si="5"/>
        <v>2.98</v>
      </c>
      <c r="D56" s="11">
        <f t="shared" si="27"/>
        <v>0</v>
      </c>
      <c r="E56" s="3">
        <f t="shared" si="6"/>
        <v>2.99</v>
      </c>
      <c r="I56" s="8">
        <f t="shared" si="2"/>
        <v>35734</v>
      </c>
      <c r="J56" s="11">
        <f t="shared" si="7"/>
        <v>1.0000000000000231E-2</v>
      </c>
      <c r="K56" s="11">
        <f t="shared" si="28"/>
        <v>0</v>
      </c>
      <c r="L56" s="11"/>
      <c r="M56" s="11"/>
      <c r="N56" s="9">
        <f t="shared" si="8"/>
        <v>2.98</v>
      </c>
      <c r="O56" s="9">
        <f t="shared" si="9"/>
        <v>2.99</v>
      </c>
      <c r="Q56" s="9">
        <f t="shared" si="10"/>
        <v>2.98</v>
      </c>
      <c r="R56" s="9">
        <f t="shared" si="11"/>
        <v>2.99</v>
      </c>
      <c r="S56" s="9">
        <f t="shared" si="12"/>
        <v>3.2250000000000001</v>
      </c>
      <c r="T56" s="9">
        <f t="shared" si="13"/>
        <v>3.2250000000000001</v>
      </c>
      <c r="V56" s="9">
        <f t="shared" si="32"/>
        <v>2.98</v>
      </c>
      <c r="W56" s="9">
        <f t="shared" si="32"/>
        <v>2.99</v>
      </c>
      <c r="X56" s="9">
        <f t="shared" si="32"/>
        <v>3.2250000000000001</v>
      </c>
      <c r="Y56" s="9">
        <f t="shared" si="32"/>
        <v>3.2250000000000001</v>
      </c>
      <c r="CF56" s="8">
        <f t="shared" si="26"/>
        <v>35734</v>
      </c>
      <c r="CG56" s="3">
        <f t="shared" si="30"/>
        <v>0.98056469775770339</v>
      </c>
      <c r="CI56" s="8">
        <f t="shared" si="22"/>
        <v>35734</v>
      </c>
      <c r="CJ56" s="12">
        <f t="shared" si="31"/>
        <v>0.68960032960935869</v>
      </c>
      <c r="CK56" s="12">
        <f t="shared" si="31"/>
        <v>0.71662690134415574</v>
      </c>
      <c r="CO56" s="12">
        <f t="shared" ref="CO56:CP71" si="33">LN(V56/V55)</f>
        <v>-2.3218290102007107E-2</v>
      </c>
      <c r="CP56" s="12">
        <f t="shared" si="33"/>
        <v>-6.6313700426902988E-2</v>
      </c>
    </row>
    <row r="57" spans="1:94" x14ac:dyDescent="0.25">
      <c r="A57" s="3">
        <f t="shared" si="0"/>
        <v>490</v>
      </c>
      <c r="B57" s="8">
        <f t="shared" si="1"/>
        <v>35735</v>
      </c>
      <c r="C57" s="3">
        <f t="shared" si="5"/>
        <v>2.98</v>
      </c>
      <c r="D57" s="11">
        <f t="shared" si="27"/>
        <v>0</v>
      </c>
      <c r="E57" s="3">
        <f t="shared" si="6"/>
        <v>2.99</v>
      </c>
      <c r="I57" s="8">
        <f t="shared" si="2"/>
        <v>35735</v>
      </c>
      <c r="J57" s="11">
        <f t="shared" si="7"/>
        <v>1.0000000000000231E-2</v>
      </c>
      <c r="K57" s="11">
        <f t="shared" si="28"/>
        <v>0</v>
      </c>
      <c r="L57" s="11"/>
      <c r="M57" s="11"/>
      <c r="N57" s="9">
        <f t="shared" si="8"/>
        <v>2.98</v>
      </c>
      <c r="O57" s="9">
        <f t="shared" si="9"/>
        <v>2.99</v>
      </c>
      <c r="Q57" s="9">
        <f t="shared" si="10"/>
        <v>2.98</v>
      </c>
      <c r="R57" s="9">
        <f t="shared" si="11"/>
        <v>2.99</v>
      </c>
      <c r="S57" s="9">
        <f t="shared" si="12"/>
        <v>3.2250000000000001</v>
      </c>
      <c r="T57" s="9">
        <f t="shared" si="13"/>
        <v>3.2250000000000001</v>
      </c>
      <c r="V57" s="9">
        <f t="shared" si="32"/>
        <v>2.98</v>
      </c>
      <c r="W57" s="9">
        <f t="shared" si="32"/>
        <v>2.99</v>
      </c>
      <c r="X57" s="9">
        <f t="shared" si="32"/>
        <v>3.2250000000000001</v>
      </c>
      <c r="Y57" s="9">
        <f t="shared" si="32"/>
        <v>3.2250000000000001</v>
      </c>
      <c r="CF57" s="8">
        <f t="shared" si="26"/>
        <v>35735</v>
      </c>
      <c r="CG57" s="3">
        <f t="shared" si="30"/>
        <v>0.97271670662291343</v>
      </c>
      <c r="CI57" s="8">
        <f t="shared" si="22"/>
        <v>35735</v>
      </c>
      <c r="CJ57" s="12">
        <f t="shared" si="31"/>
        <v>0.67531811372743888</v>
      </c>
      <c r="CK57" s="12">
        <f t="shared" si="31"/>
        <v>0.70029736977418444</v>
      </c>
      <c r="CO57" s="12">
        <f t="shared" si="33"/>
        <v>0</v>
      </c>
      <c r="CP57" s="12">
        <f t="shared" si="33"/>
        <v>0</v>
      </c>
    </row>
    <row r="58" spans="1:94" x14ac:dyDescent="0.25">
      <c r="A58" s="3">
        <f t="shared" si="0"/>
        <v>491</v>
      </c>
      <c r="B58" s="8">
        <f t="shared" si="1"/>
        <v>35736</v>
      </c>
      <c r="C58" s="3">
        <f t="shared" si="5"/>
        <v>2.98</v>
      </c>
      <c r="D58" s="11">
        <f t="shared" si="27"/>
        <v>0</v>
      </c>
      <c r="E58" s="3">
        <f t="shared" si="6"/>
        <v>2.99</v>
      </c>
      <c r="I58" s="8">
        <f t="shared" si="2"/>
        <v>35736</v>
      </c>
      <c r="J58" s="11">
        <f t="shared" si="7"/>
        <v>1.0000000000000231E-2</v>
      </c>
      <c r="K58" s="11">
        <f t="shared" si="28"/>
        <v>0</v>
      </c>
      <c r="L58" s="11"/>
      <c r="M58" s="11"/>
      <c r="N58" s="9">
        <f t="shared" si="8"/>
        <v>2.98</v>
      </c>
      <c r="O58" s="9">
        <f t="shared" si="9"/>
        <v>2.99</v>
      </c>
      <c r="Q58" s="9">
        <f t="shared" si="10"/>
        <v>2.98</v>
      </c>
      <c r="R58" s="9">
        <f t="shared" si="11"/>
        <v>2.99</v>
      </c>
      <c r="S58" s="9">
        <f t="shared" si="12"/>
        <v>3.2250000000000001</v>
      </c>
      <c r="T58" s="9">
        <f t="shared" si="13"/>
        <v>3.2250000000000001</v>
      </c>
      <c r="V58" s="9">
        <f t="shared" si="32"/>
        <v>2.98</v>
      </c>
      <c r="W58" s="9">
        <f t="shared" si="32"/>
        <v>2.99</v>
      </c>
      <c r="X58" s="9">
        <f t="shared" si="32"/>
        <v>3.2250000000000001</v>
      </c>
      <c r="Y58" s="9">
        <f t="shared" si="32"/>
        <v>3.2250000000000001</v>
      </c>
      <c r="CF58" s="8">
        <f t="shared" si="26"/>
        <v>35736</v>
      </c>
      <c r="CG58" s="3">
        <f t="shared" si="30"/>
        <v>0.96419260658566242</v>
      </c>
      <c r="CI58" s="8">
        <f t="shared" si="22"/>
        <v>35736</v>
      </c>
      <c r="CJ58" s="12">
        <f t="shared" si="31"/>
        <v>0.67531811372743888</v>
      </c>
      <c r="CK58" s="12">
        <f t="shared" si="31"/>
        <v>0.70029736977418444</v>
      </c>
      <c r="CO58" s="12">
        <f t="shared" si="33"/>
        <v>0</v>
      </c>
      <c r="CP58" s="12">
        <f t="shared" si="33"/>
        <v>0</v>
      </c>
    </row>
    <row r="59" spans="1:94" x14ac:dyDescent="0.25">
      <c r="A59" s="3">
        <f t="shared" si="0"/>
        <v>492</v>
      </c>
      <c r="B59" s="8">
        <f t="shared" si="1"/>
        <v>35737</v>
      </c>
      <c r="C59" s="3">
        <f t="shared" si="5"/>
        <v>3.05</v>
      </c>
      <c r="D59" s="11">
        <f t="shared" si="27"/>
        <v>0</v>
      </c>
      <c r="E59" s="3">
        <f t="shared" si="6"/>
        <v>3.1549999999999998</v>
      </c>
      <c r="I59" s="8">
        <f t="shared" si="2"/>
        <v>35737</v>
      </c>
      <c r="J59" s="11">
        <f t="shared" si="7"/>
        <v>0.10499999999999998</v>
      </c>
      <c r="K59" s="11">
        <f t="shared" si="28"/>
        <v>0</v>
      </c>
      <c r="L59" s="11"/>
      <c r="M59" s="11"/>
      <c r="N59" s="9">
        <f t="shared" si="8"/>
        <v>3.05</v>
      </c>
      <c r="O59" s="9">
        <f t="shared" si="9"/>
        <v>3.1549999999999998</v>
      </c>
      <c r="Q59" s="9">
        <f t="shared" si="10"/>
        <v>3.05</v>
      </c>
      <c r="R59" s="9">
        <f t="shared" si="11"/>
        <v>3.1549999999999998</v>
      </c>
      <c r="S59" s="9">
        <f t="shared" si="12"/>
        <v>3.24</v>
      </c>
      <c r="T59" s="9">
        <f t="shared" si="13"/>
        <v>3.24</v>
      </c>
      <c r="V59" s="9">
        <f t="shared" si="32"/>
        <v>3.05</v>
      </c>
      <c r="W59" s="9">
        <f t="shared" si="32"/>
        <v>3.1549999999999998</v>
      </c>
      <c r="X59" s="9">
        <f t="shared" si="32"/>
        <v>3.24</v>
      </c>
      <c r="Y59" s="9">
        <f t="shared" si="32"/>
        <v>3.24</v>
      </c>
      <c r="CF59" s="8">
        <f t="shared" si="26"/>
        <v>35737</v>
      </c>
      <c r="CG59" s="3">
        <f t="shared" si="30"/>
        <v>0.96264204574229462</v>
      </c>
      <c r="CI59" s="8">
        <f t="shared" si="22"/>
        <v>35737</v>
      </c>
      <c r="CJ59" s="12">
        <f t="shared" si="31"/>
        <v>0.67709630105487928</v>
      </c>
      <c r="CK59" s="12">
        <f t="shared" si="31"/>
        <v>0.71951402568533129</v>
      </c>
      <c r="CO59" s="12">
        <f t="shared" si="33"/>
        <v>2.3218290102007086E-2</v>
      </c>
      <c r="CP59" s="12">
        <f t="shared" si="33"/>
        <v>5.3715108590581283E-2</v>
      </c>
    </row>
    <row r="60" spans="1:94" x14ac:dyDescent="0.25">
      <c r="A60" s="3">
        <f t="shared" si="0"/>
        <v>493</v>
      </c>
      <c r="B60" s="8">
        <f t="shared" si="1"/>
        <v>35738</v>
      </c>
      <c r="C60" s="3">
        <f t="shared" si="5"/>
        <v>2.875</v>
      </c>
      <c r="D60" s="11">
        <f t="shared" si="27"/>
        <v>0</v>
      </c>
      <c r="E60" s="3">
        <f t="shared" si="6"/>
        <v>3.0150000000000001</v>
      </c>
      <c r="I60" s="8">
        <f t="shared" si="2"/>
        <v>35738</v>
      </c>
      <c r="J60" s="11">
        <f t="shared" si="7"/>
        <v>0.14000000000000012</v>
      </c>
      <c r="K60" s="11">
        <f t="shared" si="28"/>
        <v>0</v>
      </c>
      <c r="L60" s="11"/>
      <c r="M60" s="11"/>
      <c r="N60" s="9">
        <f t="shared" si="8"/>
        <v>2.875</v>
      </c>
      <c r="O60" s="9">
        <f t="shared" si="9"/>
        <v>3.0150000000000001</v>
      </c>
      <c r="Q60" s="9">
        <f t="shared" si="10"/>
        <v>2.875</v>
      </c>
      <c r="R60" s="9">
        <f t="shared" si="11"/>
        <v>3.0150000000000001</v>
      </c>
      <c r="S60" s="9">
        <f t="shared" si="12"/>
        <v>3.1349999999999998</v>
      </c>
      <c r="T60" s="9">
        <f t="shared" si="13"/>
        <v>3.1349999999999998</v>
      </c>
      <c r="V60" s="9">
        <f t="shared" si="32"/>
        <v>2.875</v>
      </c>
      <c r="W60" s="9">
        <f t="shared" si="32"/>
        <v>3.0150000000000001</v>
      </c>
      <c r="X60" s="9">
        <f t="shared" si="32"/>
        <v>3.1349999999999998</v>
      </c>
      <c r="Y60" s="9">
        <f t="shared" si="32"/>
        <v>3.1349999999999998</v>
      </c>
      <c r="CF60" s="8">
        <f t="shared" si="26"/>
        <v>35738</v>
      </c>
      <c r="CG60" s="3">
        <f t="shared" ref="CG60:CG75" si="34">CORREL(C39:C60,E39:E60)</f>
        <v>0.96193486466733802</v>
      </c>
      <c r="CI60" s="8">
        <f t="shared" si="22"/>
        <v>35738</v>
      </c>
      <c r="CJ60" s="12">
        <f t="shared" ref="CJ60:CK75" si="35">STDEV(CO39:CO60)*CJ$24</f>
        <v>0.68841305002854025</v>
      </c>
      <c r="CK60" s="12">
        <f t="shared" si="35"/>
        <v>0.70439676625468617</v>
      </c>
      <c r="CO60" s="12">
        <f t="shared" si="33"/>
        <v>-5.908891637000644E-2</v>
      </c>
      <c r="CP60" s="12">
        <f t="shared" si="33"/>
        <v>-4.5388665814027555E-2</v>
      </c>
    </row>
    <row r="61" spans="1:94" x14ac:dyDescent="0.25">
      <c r="A61" s="3">
        <f t="shared" si="0"/>
        <v>494</v>
      </c>
      <c r="B61" s="8">
        <f t="shared" si="1"/>
        <v>35739</v>
      </c>
      <c r="C61" s="3">
        <f t="shared" si="5"/>
        <v>2.9449999999999998</v>
      </c>
      <c r="D61" s="11">
        <f t="shared" si="27"/>
        <v>0</v>
      </c>
      <c r="E61" s="3">
        <f t="shared" si="6"/>
        <v>3.0750000000000002</v>
      </c>
      <c r="I61" s="8">
        <f t="shared" si="2"/>
        <v>35739</v>
      </c>
      <c r="J61" s="11">
        <f t="shared" si="7"/>
        <v>0.13000000000000034</v>
      </c>
      <c r="K61" s="11">
        <f t="shared" si="28"/>
        <v>0</v>
      </c>
      <c r="L61" s="11"/>
      <c r="M61" s="11"/>
      <c r="N61" s="9">
        <f t="shared" si="8"/>
        <v>2.9449999999999998</v>
      </c>
      <c r="O61" s="9">
        <f t="shared" si="9"/>
        <v>3.0750000000000002</v>
      </c>
      <c r="Q61" s="9">
        <f t="shared" si="10"/>
        <v>2.9449999999999998</v>
      </c>
      <c r="R61" s="9">
        <f t="shared" si="11"/>
        <v>3.0750000000000002</v>
      </c>
      <c r="S61" s="9">
        <f t="shared" si="12"/>
        <v>3.1850000000000001</v>
      </c>
      <c r="T61" s="9">
        <f t="shared" si="13"/>
        <v>3.1850000000000001</v>
      </c>
      <c r="V61" s="9">
        <f t="shared" si="32"/>
        <v>2.9449999999999998</v>
      </c>
      <c r="W61" s="9">
        <f t="shared" si="32"/>
        <v>3.0750000000000002</v>
      </c>
      <c r="X61" s="9">
        <f t="shared" si="32"/>
        <v>3.1850000000000001</v>
      </c>
      <c r="Y61" s="9">
        <f t="shared" si="32"/>
        <v>3.1850000000000001</v>
      </c>
      <c r="CF61" s="8">
        <f t="shared" si="26"/>
        <v>35739</v>
      </c>
      <c r="CG61" s="3">
        <f t="shared" si="34"/>
        <v>0.96086535757293878</v>
      </c>
      <c r="CI61" s="8">
        <f t="shared" si="22"/>
        <v>35739</v>
      </c>
      <c r="CJ61" s="12">
        <f t="shared" si="35"/>
        <v>0.68206723012330517</v>
      </c>
      <c r="CK61" s="12">
        <f t="shared" si="35"/>
        <v>0.70334364196008448</v>
      </c>
      <c r="CO61" s="12">
        <f t="shared" si="33"/>
        <v>2.4056142854236257E-2</v>
      </c>
      <c r="CP61" s="12">
        <f t="shared" si="33"/>
        <v>1.9705071079332337E-2</v>
      </c>
    </row>
    <row r="62" spans="1:94" x14ac:dyDescent="0.25">
      <c r="A62" s="3">
        <f t="shared" si="0"/>
        <v>495</v>
      </c>
      <c r="B62" s="8">
        <f t="shared" si="1"/>
        <v>35740</v>
      </c>
      <c r="C62" s="3">
        <f t="shared" si="5"/>
        <v>2.95</v>
      </c>
      <c r="D62" s="11">
        <f t="shared" si="27"/>
        <v>0</v>
      </c>
      <c r="E62" s="3">
        <f t="shared" si="6"/>
        <v>3.1</v>
      </c>
      <c r="I62" s="8">
        <f t="shared" si="2"/>
        <v>35740</v>
      </c>
      <c r="J62" s="11">
        <f t="shared" si="7"/>
        <v>0.14999999999999991</v>
      </c>
      <c r="K62" s="11">
        <f t="shared" si="28"/>
        <v>0</v>
      </c>
      <c r="L62" s="11"/>
      <c r="M62" s="11"/>
      <c r="N62" s="9">
        <f t="shared" si="8"/>
        <v>2.95</v>
      </c>
      <c r="O62" s="9">
        <f t="shared" si="9"/>
        <v>3.1</v>
      </c>
      <c r="Q62" s="9">
        <f t="shared" si="10"/>
        <v>2.95</v>
      </c>
      <c r="R62" s="9">
        <f t="shared" si="11"/>
        <v>3.1</v>
      </c>
      <c r="S62" s="9">
        <f t="shared" si="12"/>
        <v>3.23</v>
      </c>
      <c r="T62" s="9">
        <f t="shared" si="13"/>
        <v>3.23</v>
      </c>
      <c r="V62" s="9">
        <f t="shared" si="32"/>
        <v>2.95</v>
      </c>
      <c r="W62" s="9">
        <f t="shared" si="32"/>
        <v>3.1</v>
      </c>
      <c r="X62" s="9">
        <f t="shared" si="32"/>
        <v>3.23</v>
      </c>
      <c r="Y62" s="9">
        <f t="shared" si="32"/>
        <v>3.23</v>
      </c>
      <c r="CF62" s="8">
        <f t="shared" si="26"/>
        <v>35740</v>
      </c>
      <c r="CG62" s="3">
        <f t="shared" si="34"/>
        <v>0.95955987622035033</v>
      </c>
      <c r="CI62" s="8">
        <f t="shared" si="22"/>
        <v>35740</v>
      </c>
      <c r="CJ62" s="12">
        <f t="shared" si="35"/>
        <v>0.68112686340029049</v>
      </c>
      <c r="CK62" s="12">
        <f t="shared" si="35"/>
        <v>0.70322955341343762</v>
      </c>
      <c r="CO62" s="12">
        <f t="shared" si="33"/>
        <v>1.6963532481785555E-3</v>
      </c>
      <c r="CP62" s="12">
        <f t="shared" si="33"/>
        <v>8.0972102326193028E-3</v>
      </c>
    </row>
    <row r="63" spans="1:94" x14ac:dyDescent="0.25">
      <c r="A63" s="3">
        <f t="shared" si="0"/>
        <v>496</v>
      </c>
      <c r="B63" s="8">
        <f t="shared" si="1"/>
        <v>35741</v>
      </c>
      <c r="C63" s="3">
        <f t="shared" si="5"/>
        <v>2.81</v>
      </c>
      <c r="D63" s="11">
        <f t="shared" si="27"/>
        <v>0</v>
      </c>
      <c r="E63" s="3">
        <f t="shared" si="6"/>
        <v>2.9449999999999998</v>
      </c>
      <c r="I63" s="8">
        <f t="shared" si="2"/>
        <v>35741</v>
      </c>
      <c r="J63" s="11">
        <f t="shared" si="7"/>
        <v>0.13499999999999979</v>
      </c>
      <c r="K63" s="11">
        <f t="shared" si="28"/>
        <v>0</v>
      </c>
      <c r="L63" s="11"/>
      <c r="M63" s="11"/>
      <c r="N63" s="9">
        <f t="shared" si="8"/>
        <v>2.81</v>
      </c>
      <c r="O63" s="9">
        <f t="shared" si="9"/>
        <v>2.9449999999999998</v>
      </c>
      <c r="Q63" s="9">
        <f t="shared" si="10"/>
        <v>2.81</v>
      </c>
      <c r="R63" s="9">
        <f t="shared" si="11"/>
        <v>2.9449999999999998</v>
      </c>
      <c r="S63" s="9">
        <f t="shared" si="12"/>
        <v>3.0750000000000002</v>
      </c>
      <c r="T63" s="9">
        <f t="shared" si="13"/>
        <v>3.0750000000000002</v>
      </c>
      <c r="V63" s="9">
        <f t="shared" si="32"/>
        <v>2.81</v>
      </c>
      <c r="W63" s="9">
        <f t="shared" si="32"/>
        <v>2.9449999999999998</v>
      </c>
      <c r="X63" s="9">
        <f t="shared" si="32"/>
        <v>3.0750000000000002</v>
      </c>
      <c r="Y63" s="9">
        <f t="shared" si="32"/>
        <v>3.0750000000000002</v>
      </c>
      <c r="CF63" s="8">
        <f t="shared" si="26"/>
        <v>35741</v>
      </c>
      <c r="CG63" s="3">
        <f t="shared" si="34"/>
        <v>0.95989216172269043</v>
      </c>
      <c r="CI63" s="8">
        <f t="shared" si="22"/>
        <v>35741</v>
      </c>
      <c r="CJ63" s="12">
        <f t="shared" si="35"/>
        <v>0.7037111192820712</v>
      </c>
      <c r="CK63" s="12">
        <f t="shared" si="35"/>
        <v>0.72676272720525892</v>
      </c>
      <c r="CO63" s="12">
        <f t="shared" si="33"/>
        <v>-4.8620687006074088E-2</v>
      </c>
      <c r="CP63" s="12">
        <f t="shared" si="33"/>
        <v>-5.1293294387550578E-2</v>
      </c>
    </row>
    <row r="64" spans="1:94" x14ac:dyDescent="0.25">
      <c r="A64" s="3">
        <f t="shared" si="0"/>
        <v>497</v>
      </c>
      <c r="B64" s="8">
        <f t="shared" si="1"/>
        <v>35742</v>
      </c>
      <c r="C64" s="3">
        <f t="shared" si="5"/>
        <v>2.81</v>
      </c>
      <c r="D64" s="11">
        <f t="shared" si="27"/>
        <v>0</v>
      </c>
      <c r="E64" s="3">
        <f t="shared" si="6"/>
        <v>2.9449999999999998</v>
      </c>
      <c r="I64" s="8">
        <f t="shared" si="2"/>
        <v>35742</v>
      </c>
      <c r="J64" s="11">
        <f t="shared" si="7"/>
        <v>0.13499999999999979</v>
      </c>
      <c r="K64" s="11">
        <f t="shared" si="28"/>
        <v>0</v>
      </c>
      <c r="L64" s="11"/>
      <c r="M64" s="11"/>
      <c r="N64" s="9">
        <f t="shared" si="8"/>
        <v>2.81</v>
      </c>
      <c r="O64" s="9">
        <f t="shared" si="9"/>
        <v>2.9449999999999998</v>
      </c>
      <c r="Q64" s="9">
        <f t="shared" si="10"/>
        <v>2.81</v>
      </c>
      <c r="R64" s="9">
        <f t="shared" si="11"/>
        <v>2.9449999999999998</v>
      </c>
      <c r="S64" s="9">
        <f t="shared" si="12"/>
        <v>3.0750000000000002</v>
      </c>
      <c r="T64" s="9">
        <f t="shared" si="13"/>
        <v>3.0750000000000002</v>
      </c>
      <c r="V64" s="9">
        <f t="shared" si="32"/>
        <v>2.81</v>
      </c>
      <c r="W64" s="9">
        <f t="shared" si="32"/>
        <v>2.9449999999999998</v>
      </c>
      <c r="X64" s="9">
        <f t="shared" si="32"/>
        <v>3.0750000000000002</v>
      </c>
      <c r="Y64" s="9">
        <f t="shared" si="32"/>
        <v>3.0750000000000002</v>
      </c>
      <c r="CF64" s="8">
        <f t="shared" si="26"/>
        <v>35742</v>
      </c>
      <c r="CG64" s="3">
        <f t="shared" si="34"/>
        <v>0.95723949592476876</v>
      </c>
      <c r="CI64" s="8">
        <f t="shared" si="22"/>
        <v>35742</v>
      </c>
      <c r="CJ64" s="12">
        <f t="shared" si="35"/>
        <v>0.68888143345053221</v>
      </c>
      <c r="CK64" s="12">
        <f t="shared" si="35"/>
        <v>0.71507593461232777</v>
      </c>
      <c r="CO64" s="12">
        <f t="shared" si="33"/>
        <v>0</v>
      </c>
      <c r="CP64" s="12">
        <f t="shared" si="33"/>
        <v>0</v>
      </c>
    </row>
    <row r="65" spans="1:94" x14ac:dyDescent="0.25">
      <c r="A65" s="3">
        <f t="shared" si="0"/>
        <v>498</v>
      </c>
      <c r="B65" s="8">
        <f t="shared" si="1"/>
        <v>35743</v>
      </c>
      <c r="C65" s="3">
        <f t="shared" si="5"/>
        <v>2.81</v>
      </c>
      <c r="D65" s="11">
        <f t="shared" si="27"/>
        <v>0</v>
      </c>
      <c r="E65" s="3">
        <f t="shared" si="6"/>
        <v>2.9449999999999998</v>
      </c>
      <c r="I65" s="8">
        <f t="shared" si="2"/>
        <v>35743</v>
      </c>
      <c r="J65" s="11">
        <f t="shared" si="7"/>
        <v>0.13499999999999979</v>
      </c>
      <c r="K65" s="11">
        <f t="shared" si="28"/>
        <v>0</v>
      </c>
      <c r="L65" s="11"/>
      <c r="M65" s="11"/>
      <c r="N65" s="9">
        <f t="shared" si="8"/>
        <v>2.81</v>
      </c>
      <c r="O65" s="9">
        <f t="shared" si="9"/>
        <v>2.9449999999999998</v>
      </c>
      <c r="Q65" s="9">
        <f t="shared" si="10"/>
        <v>2.81</v>
      </c>
      <c r="R65" s="9">
        <f t="shared" si="11"/>
        <v>2.9449999999999998</v>
      </c>
      <c r="S65" s="9">
        <f t="shared" si="12"/>
        <v>3.0750000000000002</v>
      </c>
      <c r="T65" s="9">
        <f t="shared" si="13"/>
        <v>3.0750000000000002</v>
      </c>
      <c r="V65" s="9">
        <f t="shared" si="32"/>
        <v>2.81</v>
      </c>
      <c r="W65" s="9">
        <f t="shared" si="32"/>
        <v>2.9449999999999998</v>
      </c>
      <c r="X65" s="9">
        <f t="shared" si="32"/>
        <v>3.0750000000000002</v>
      </c>
      <c r="Y65" s="9">
        <f t="shared" si="32"/>
        <v>3.0750000000000002</v>
      </c>
      <c r="CF65" s="8">
        <f t="shared" si="26"/>
        <v>35743</v>
      </c>
      <c r="CG65" s="3">
        <f t="shared" si="34"/>
        <v>0.95456103608443632</v>
      </c>
      <c r="CI65" s="8">
        <f t="shared" si="22"/>
        <v>35743</v>
      </c>
      <c r="CJ65" s="12">
        <f t="shared" si="35"/>
        <v>0.68888143345053221</v>
      </c>
      <c r="CK65" s="12">
        <f t="shared" si="35"/>
        <v>0.71507593461232777</v>
      </c>
      <c r="CO65" s="12">
        <f t="shared" si="33"/>
        <v>0</v>
      </c>
      <c r="CP65" s="12">
        <f t="shared" si="33"/>
        <v>0</v>
      </c>
    </row>
    <row r="66" spans="1:94" x14ac:dyDescent="0.25">
      <c r="A66" s="3">
        <f t="shared" si="0"/>
        <v>499</v>
      </c>
      <c r="B66" s="8">
        <f t="shared" si="1"/>
        <v>35744</v>
      </c>
      <c r="C66" s="3">
        <f t="shared" si="5"/>
        <v>2.9950000000000001</v>
      </c>
      <c r="D66" s="11">
        <f t="shared" si="27"/>
        <v>0</v>
      </c>
      <c r="E66" s="3">
        <f t="shared" si="6"/>
        <v>3.12</v>
      </c>
      <c r="I66" s="8">
        <f t="shared" si="2"/>
        <v>35744</v>
      </c>
      <c r="J66" s="11">
        <f t="shared" si="7"/>
        <v>0.125</v>
      </c>
      <c r="K66" s="11">
        <f t="shared" si="28"/>
        <v>0</v>
      </c>
      <c r="L66" s="11"/>
      <c r="M66" s="11"/>
      <c r="N66" s="9">
        <f t="shared" si="8"/>
        <v>2.9950000000000001</v>
      </c>
      <c r="O66" s="9">
        <f t="shared" si="9"/>
        <v>3.12</v>
      </c>
      <c r="Q66" s="9">
        <f t="shared" si="10"/>
        <v>2.9950000000000001</v>
      </c>
      <c r="R66" s="9">
        <f t="shared" si="11"/>
        <v>3.12</v>
      </c>
      <c r="S66" s="9">
        <f t="shared" si="12"/>
        <v>3.1850000000000001</v>
      </c>
      <c r="T66" s="9">
        <f t="shared" si="13"/>
        <v>3.1850000000000001</v>
      </c>
      <c r="V66" s="9">
        <f t="shared" si="32"/>
        <v>2.9950000000000001</v>
      </c>
      <c r="W66" s="9">
        <f t="shared" si="32"/>
        <v>3.12</v>
      </c>
      <c r="X66" s="9">
        <f t="shared" si="32"/>
        <v>3.1850000000000001</v>
      </c>
      <c r="Y66" s="9">
        <f t="shared" si="32"/>
        <v>3.1850000000000001</v>
      </c>
      <c r="CF66" s="8">
        <f t="shared" si="26"/>
        <v>35744</v>
      </c>
      <c r="CG66" s="3">
        <f t="shared" si="34"/>
        <v>0.95113065519878615</v>
      </c>
      <c r="CI66" s="8">
        <f t="shared" si="22"/>
        <v>35744</v>
      </c>
      <c r="CJ66" s="12">
        <f t="shared" si="35"/>
        <v>0.71790975726508366</v>
      </c>
      <c r="CK66" s="12">
        <f t="shared" si="35"/>
        <v>0.73903091171515722</v>
      </c>
      <c r="CO66" s="12">
        <f t="shared" si="33"/>
        <v>6.3759748221758339E-2</v>
      </c>
      <c r="CP66" s="12">
        <f t="shared" si="33"/>
        <v>5.7724184717840965E-2</v>
      </c>
    </row>
    <row r="67" spans="1:94" x14ac:dyDescent="0.25">
      <c r="A67" s="3">
        <f t="shared" si="0"/>
        <v>500</v>
      </c>
      <c r="B67" s="8">
        <f t="shared" si="1"/>
        <v>35745</v>
      </c>
      <c r="C67" s="3">
        <f t="shared" si="5"/>
        <v>3.07</v>
      </c>
      <c r="D67" s="11">
        <f t="shared" si="27"/>
        <v>0</v>
      </c>
      <c r="E67" s="3">
        <f t="shared" si="6"/>
        <v>3.1949999999999998</v>
      </c>
      <c r="I67" s="8">
        <f t="shared" si="2"/>
        <v>35745</v>
      </c>
      <c r="J67" s="11">
        <f t="shared" si="7"/>
        <v>0.125</v>
      </c>
      <c r="K67" s="11">
        <f t="shared" si="28"/>
        <v>0</v>
      </c>
      <c r="L67" s="11"/>
      <c r="M67" s="11"/>
      <c r="N67" s="9">
        <f t="shared" si="8"/>
        <v>3.07</v>
      </c>
      <c r="O67" s="9">
        <f t="shared" si="9"/>
        <v>3.1949999999999998</v>
      </c>
      <c r="Q67" s="9">
        <f t="shared" si="10"/>
        <v>3.07</v>
      </c>
      <c r="R67" s="9">
        <f t="shared" si="11"/>
        <v>3.1949999999999998</v>
      </c>
      <c r="S67" s="9">
        <f t="shared" si="12"/>
        <v>3.2549999999999999</v>
      </c>
      <c r="T67" s="9">
        <f t="shared" si="13"/>
        <v>3.2549999999999999</v>
      </c>
      <c r="V67" s="9">
        <f t="shared" ref="V67:Y86" si="36">VLOOKUP($B67,IF(V$1=2,PRICELOOK2,IF(V$1=3,PRICELOOK3,IF(V$1=4,cash,PRICELOOK))),V$2,FALSE)</f>
        <v>3.07</v>
      </c>
      <c r="W67" s="9">
        <f t="shared" si="36"/>
        <v>3.1949999999999998</v>
      </c>
      <c r="X67" s="9">
        <f t="shared" si="36"/>
        <v>3.2549999999999999</v>
      </c>
      <c r="Y67" s="9">
        <f t="shared" si="36"/>
        <v>3.2549999999999999</v>
      </c>
      <c r="CF67" s="8">
        <f t="shared" si="26"/>
        <v>35745</v>
      </c>
      <c r="CG67" s="3">
        <f t="shared" si="34"/>
        <v>0.95429288904584653</v>
      </c>
      <c r="CI67" s="8">
        <f t="shared" si="22"/>
        <v>35745</v>
      </c>
      <c r="CJ67" s="12">
        <f t="shared" si="35"/>
        <v>0.70639449910439622</v>
      </c>
      <c r="CK67" s="12">
        <f t="shared" si="35"/>
        <v>0.73145064182193731</v>
      </c>
      <c r="CO67" s="12">
        <f t="shared" si="33"/>
        <v>2.4733330031693018E-2</v>
      </c>
      <c r="CP67" s="12">
        <f t="shared" si="33"/>
        <v>2.3754086008107057E-2</v>
      </c>
    </row>
    <row r="68" spans="1:94" x14ac:dyDescent="0.25">
      <c r="A68" s="3">
        <f t="shared" si="0"/>
        <v>501</v>
      </c>
      <c r="B68" s="8">
        <f t="shared" si="1"/>
        <v>35746</v>
      </c>
      <c r="C68" s="3">
        <f t="shared" si="5"/>
        <v>3.07</v>
      </c>
      <c r="D68" s="11">
        <f t="shared" si="27"/>
        <v>0</v>
      </c>
      <c r="E68" s="3">
        <f t="shared" si="6"/>
        <v>3.22</v>
      </c>
      <c r="I68" s="8">
        <f t="shared" si="2"/>
        <v>35746</v>
      </c>
      <c r="J68" s="11">
        <f t="shared" si="7"/>
        <v>0.15000000000000036</v>
      </c>
      <c r="K68" s="11">
        <f t="shared" si="28"/>
        <v>0</v>
      </c>
      <c r="L68" s="11"/>
      <c r="M68" s="11"/>
      <c r="N68" s="9">
        <f t="shared" si="8"/>
        <v>3.07</v>
      </c>
      <c r="O68" s="9">
        <f t="shared" si="9"/>
        <v>3.22</v>
      </c>
      <c r="Q68" s="9">
        <f t="shared" si="10"/>
        <v>3.07</v>
      </c>
      <c r="R68" s="9">
        <f t="shared" si="11"/>
        <v>3.22</v>
      </c>
      <c r="S68" s="9">
        <f t="shared" si="12"/>
        <v>3.2749999999999999</v>
      </c>
      <c r="T68" s="9">
        <f t="shared" si="13"/>
        <v>3.2749999999999999</v>
      </c>
      <c r="V68" s="9">
        <f t="shared" si="36"/>
        <v>3.07</v>
      </c>
      <c r="W68" s="9">
        <f t="shared" si="36"/>
        <v>3.22</v>
      </c>
      <c r="X68" s="9">
        <f t="shared" si="36"/>
        <v>3.2749999999999999</v>
      </c>
      <c r="Y68" s="9">
        <f t="shared" si="36"/>
        <v>3.2749999999999999</v>
      </c>
      <c r="CF68" s="8">
        <f t="shared" si="26"/>
        <v>35746</v>
      </c>
      <c r="CG68" s="3">
        <f t="shared" si="34"/>
        <v>0.95190665492275683</v>
      </c>
      <c r="CI68" s="8">
        <f t="shared" si="22"/>
        <v>35746</v>
      </c>
      <c r="CJ68" s="12">
        <f t="shared" si="35"/>
        <v>0.69812711588673937</v>
      </c>
      <c r="CK68" s="12">
        <f t="shared" si="35"/>
        <v>0.73106644083857419</v>
      </c>
      <c r="CO68" s="12">
        <f t="shared" si="33"/>
        <v>0</v>
      </c>
      <c r="CP68" s="12">
        <f t="shared" si="33"/>
        <v>7.7942717268189229E-3</v>
      </c>
    </row>
    <row r="69" spans="1:94" x14ac:dyDescent="0.25">
      <c r="A69" s="3">
        <f t="shared" si="0"/>
        <v>502</v>
      </c>
      <c r="B69" s="8">
        <f t="shared" si="1"/>
        <v>35747</v>
      </c>
      <c r="C69" s="3">
        <f t="shared" si="5"/>
        <v>3.08</v>
      </c>
      <c r="D69" s="11">
        <f t="shared" si="27"/>
        <v>0</v>
      </c>
      <c r="E69" s="3">
        <f t="shared" si="6"/>
        <v>3.25</v>
      </c>
      <c r="I69" s="8">
        <f t="shared" si="2"/>
        <v>35747</v>
      </c>
      <c r="J69" s="11">
        <f t="shared" si="7"/>
        <v>0.16999999999999993</v>
      </c>
      <c r="K69" s="11">
        <f t="shared" si="28"/>
        <v>0</v>
      </c>
      <c r="L69" s="11"/>
      <c r="M69" s="11"/>
      <c r="N69" s="9">
        <f t="shared" si="8"/>
        <v>3.08</v>
      </c>
      <c r="O69" s="9">
        <f t="shared" si="9"/>
        <v>3.25</v>
      </c>
      <c r="Q69" s="9">
        <f t="shared" si="10"/>
        <v>3.08</v>
      </c>
      <c r="R69" s="9">
        <f t="shared" si="11"/>
        <v>3.25</v>
      </c>
      <c r="S69" s="9">
        <f t="shared" si="12"/>
        <v>3.26</v>
      </c>
      <c r="T69" s="9">
        <f t="shared" si="13"/>
        <v>3.26</v>
      </c>
      <c r="V69" s="9">
        <f t="shared" si="36"/>
        <v>3.08</v>
      </c>
      <c r="W69" s="9">
        <f t="shared" si="36"/>
        <v>3.25</v>
      </c>
      <c r="X69" s="9">
        <f t="shared" si="36"/>
        <v>3.26</v>
      </c>
      <c r="Y69" s="9">
        <f t="shared" si="36"/>
        <v>3.26</v>
      </c>
      <c r="CF69" s="8">
        <f t="shared" si="26"/>
        <v>35747</v>
      </c>
      <c r="CG69" s="3">
        <f t="shared" si="34"/>
        <v>0.95319963200099</v>
      </c>
      <c r="CI69" s="8">
        <f t="shared" si="22"/>
        <v>35747</v>
      </c>
      <c r="CJ69" s="12">
        <f t="shared" si="35"/>
        <v>0.68378092790083822</v>
      </c>
      <c r="CK69" s="12">
        <f t="shared" si="35"/>
        <v>0.71177955544649474</v>
      </c>
      <c r="CO69" s="12">
        <f t="shared" si="33"/>
        <v>3.2520353863773159E-3</v>
      </c>
      <c r="CP69" s="12">
        <f t="shared" si="33"/>
        <v>9.2736367853290327E-3</v>
      </c>
    </row>
    <row r="70" spans="1:94" x14ac:dyDescent="0.25">
      <c r="A70" s="3">
        <f t="shared" ref="A70:A133" si="37">A71-1</f>
        <v>503</v>
      </c>
      <c r="B70" s="8">
        <f t="shared" ref="B70:B133" si="38">HLOOKUP("date",IF(TERM2="cash",cash,PRICELOOK),IF(A70&gt;=2,A70,2),FALSE)</f>
        <v>35748</v>
      </c>
      <c r="C70" s="3">
        <f t="shared" si="5"/>
        <v>3.0649999999999999</v>
      </c>
      <c r="D70" s="11">
        <f t="shared" si="27"/>
        <v>0</v>
      </c>
      <c r="E70" s="3">
        <f t="shared" si="6"/>
        <v>3.0950000000000002</v>
      </c>
      <c r="I70" s="8">
        <f t="shared" ref="I70:I133" si="39">B70</f>
        <v>35748</v>
      </c>
      <c r="J70" s="11">
        <f t="shared" si="7"/>
        <v>3.0000000000000249E-2</v>
      </c>
      <c r="K70" s="11">
        <f t="shared" si="28"/>
        <v>0</v>
      </c>
      <c r="L70" s="11"/>
      <c r="M70" s="11"/>
      <c r="N70" s="9">
        <f t="shared" si="8"/>
        <v>3.0649999999999999</v>
      </c>
      <c r="O70" s="9">
        <f t="shared" si="9"/>
        <v>3.0950000000000002</v>
      </c>
      <c r="Q70" s="9">
        <f t="shared" ref="Q70:Q133" si="40">IF(ISNA(V70),Q69,V70)</f>
        <v>3.0649999999999999</v>
      </c>
      <c r="R70" s="9">
        <f t="shared" ref="R70:R133" si="41">IF(ISNA(W70),R69,W70)</f>
        <v>3.0950000000000002</v>
      </c>
      <c r="S70" s="9">
        <f t="shared" ref="S70:S133" si="42">IF(ISNA(X70),S69,X70)</f>
        <v>3.2250000000000001</v>
      </c>
      <c r="T70" s="9">
        <f t="shared" ref="T70:T133" si="43">IF(ISNA(Y70),T69,Y70)</f>
        <v>3.2250000000000001</v>
      </c>
      <c r="V70" s="9">
        <f t="shared" si="36"/>
        <v>3.0649999999999999</v>
      </c>
      <c r="W70" s="9">
        <f t="shared" si="36"/>
        <v>3.0950000000000002</v>
      </c>
      <c r="X70" s="9">
        <f t="shared" si="36"/>
        <v>3.2250000000000001</v>
      </c>
      <c r="Y70" s="9">
        <f t="shared" si="36"/>
        <v>3.2250000000000001</v>
      </c>
      <c r="CF70" s="8">
        <f t="shared" si="26"/>
        <v>35748</v>
      </c>
      <c r="CG70" s="3">
        <f t="shared" si="34"/>
        <v>0.94512519615375112</v>
      </c>
      <c r="CI70" s="8">
        <f t="shared" si="22"/>
        <v>35748</v>
      </c>
      <c r="CJ70" s="12">
        <f t="shared" si="35"/>
        <v>0.6594295123484184</v>
      </c>
      <c r="CK70" s="12">
        <f t="shared" si="35"/>
        <v>0.71699105222925796</v>
      </c>
      <c r="CO70" s="12">
        <f t="shared" si="33"/>
        <v>-4.8820275973084212E-3</v>
      </c>
      <c r="CP70" s="12">
        <f t="shared" si="33"/>
        <v>-4.8867090205086582E-2</v>
      </c>
    </row>
    <row r="71" spans="1:94" x14ac:dyDescent="0.25">
      <c r="A71" s="3">
        <f t="shared" si="37"/>
        <v>504</v>
      </c>
      <c r="B71" s="8">
        <f t="shared" si="38"/>
        <v>35749</v>
      </c>
      <c r="C71" s="3">
        <f t="shared" ref="C71:C134" si="44">IF(MIN($N71:$O71)=0,0,N71)</f>
        <v>3.0649999999999999</v>
      </c>
      <c r="D71" s="11">
        <f t="shared" si="27"/>
        <v>0</v>
      </c>
      <c r="E71" s="3">
        <f t="shared" ref="E71:E134" si="45">IF(MIN($N71:$O71)=0,0,O71)</f>
        <v>3.0950000000000002</v>
      </c>
      <c r="I71" s="8">
        <f t="shared" si="39"/>
        <v>35749</v>
      </c>
      <c r="J71" s="11">
        <f t="shared" ref="J71:J134" si="46">IF(MIN(C71,E71)=0,0,E71-C71)</f>
        <v>3.0000000000000249E-2</v>
      </c>
      <c r="K71" s="11">
        <f t="shared" si="28"/>
        <v>0</v>
      </c>
      <c r="L71" s="11"/>
      <c r="M71" s="11"/>
      <c r="N71" s="9">
        <f t="shared" ref="N71:N134" si="47">IF(BASISYN="YES",Q71-S71,Q71)</f>
        <v>3.0649999999999999</v>
      </c>
      <c r="O71" s="9">
        <f t="shared" ref="O71:O134" si="48">IF(BASISYN="YES",R71-T71,R71)</f>
        <v>3.0950000000000002</v>
      </c>
      <c r="Q71" s="9">
        <f t="shared" si="40"/>
        <v>3.0649999999999999</v>
      </c>
      <c r="R71" s="9">
        <f t="shared" si="41"/>
        <v>3.0950000000000002</v>
      </c>
      <c r="S71" s="9">
        <f t="shared" si="42"/>
        <v>3.2250000000000001</v>
      </c>
      <c r="T71" s="9">
        <f t="shared" si="43"/>
        <v>3.2250000000000001</v>
      </c>
      <c r="V71" s="9">
        <f t="shared" si="36"/>
        <v>3.0649999999999999</v>
      </c>
      <c r="W71" s="9">
        <f t="shared" si="36"/>
        <v>3.0950000000000002</v>
      </c>
      <c r="X71" s="9">
        <f t="shared" si="36"/>
        <v>3.2250000000000001</v>
      </c>
      <c r="Y71" s="9">
        <f t="shared" si="36"/>
        <v>3.2250000000000001</v>
      </c>
      <c r="CF71" s="8">
        <f t="shared" si="26"/>
        <v>35749</v>
      </c>
      <c r="CG71" s="3">
        <f t="shared" si="34"/>
        <v>0.9366318981204057</v>
      </c>
      <c r="CI71" s="8">
        <f t="shared" si="22"/>
        <v>35749</v>
      </c>
      <c r="CJ71" s="12">
        <f t="shared" si="35"/>
        <v>0.61945326938478606</v>
      </c>
      <c r="CK71" s="12">
        <f t="shared" si="35"/>
        <v>0.67104126105177397</v>
      </c>
      <c r="CO71" s="12">
        <f t="shared" si="33"/>
        <v>0</v>
      </c>
      <c r="CP71" s="12">
        <f t="shared" si="33"/>
        <v>0</v>
      </c>
    </row>
    <row r="72" spans="1:94" x14ac:dyDescent="0.25">
      <c r="A72" s="3">
        <f t="shared" si="37"/>
        <v>505</v>
      </c>
      <c r="B72" s="8">
        <f t="shared" si="38"/>
        <v>35750</v>
      </c>
      <c r="C72" s="3">
        <f t="shared" si="44"/>
        <v>3.0649999999999999</v>
      </c>
      <c r="D72" s="11">
        <f t="shared" si="27"/>
        <v>0</v>
      </c>
      <c r="E72" s="3">
        <f t="shared" si="45"/>
        <v>3.0950000000000002</v>
      </c>
      <c r="I72" s="8">
        <f t="shared" si="39"/>
        <v>35750</v>
      </c>
      <c r="J72" s="11">
        <f t="shared" si="46"/>
        <v>3.0000000000000249E-2</v>
      </c>
      <c r="K72" s="11">
        <f t="shared" si="28"/>
        <v>0</v>
      </c>
      <c r="L72" s="11"/>
      <c r="M72" s="11"/>
      <c r="N72" s="9">
        <f t="shared" si="47"/>
        <v>3.0649999999999999</v>
      </c>
      <c r="O72" s="9">
        <f t="shared" si="48"/>
        <v>3.0950000000000002</v>
      </c>
      <c r="Q72" s="9">
        <f t="shared" si="40"/>
        <v>3.0649999999999999</v>
      </c>
      <c r="R72" s="9">
        <f t="shared" si="41"/>
        <v>3.0950000000000002</v>
      </c>
      <c r="S72" s="9">
        <f t="shared" si="42"/>
        <v>3.2250000000000001</v>
      </c>
      <c r="T72" s="9">
        <f t="shared" si="43"/>
        <v>3.2250000000000001</v>
      </c>
      <c r="V72" s="9">
        <f t="shared" si="36"/>
        <v>3.0649999999999999</v>
      </c>
      <c r="W72" s="9">
        <f t="shared" si="36"/>
        <v>3.0950000000000002</v>
      </c>
      <c r="X72" s="9">
        <f t="shared" si="36"/>
        <v>3.2250000000000001</v>
      </c>
      <c r="Y72" s="9">
        <f t="shared" si="36"/>
        <v>3.2250000000000001</v>
      </c>
      <c r="CF72" s="8">
        <f t="shared" si="26"/>
        <v>35750</v>
      </c>
      <c r="CG72" s="3">
        <f t="shared" si="34"/>
        <v>0.92806412168440466</v>
      </c>
      <c r="CI72" s="8">
        <f t="shared" si="22"/>
        <v>35750</v>
      </c>
      <c r="CJ72" s="12">
        <f t="shared" si="35"/>
        <v>0.61945326938478606</v>
      </c>
      <c r="CK72" s="12">
        <f t="shared" si="35"/>
        <v>0.67104126105177397</v>
      </c>
      <c r="CO72" s="12">
        <f t="shared" ref="CO72:CP87" si="49">LN(V72/V71)</f>
        <v>0</v>
      </c>
      <c r="CP72" s="12">
        <f t="shared" si="49"/>
        <v>0</v>
      </c>
    </row>
    <row r="73" spans="1:94" x14ac:dyDescent="0.25">
      <c r="A73" s="3">
        <f t="shared" si="37"/>
        <v>506</v>
      </c>
      <c r="B73" s="8">
        <f t="shared" si="38"/>
        <v>35751</v>
      </c>
      <c r="C73" s="3">
        <f t="shared" si="44"/>
        <v>2.96</v>
      </c>
      <c r="D73" s="11">
        <f t="shared" si="27"/>
        <v>0</v>
      </c>
      <c r="E73" s="3">
        <f t="shared" si="45"/>
        <v>3.05</v>
      </c>
      <c r="I73" s="8">
        <f t="shared" si="39"/>
        <v>35751</v>
      </c>
      <c r="J73" s="11">
        <f t="shared" si="46"/>
        <v>8.9999999999999858E-2</v>
      </c>
      <c r="K73" s="11">
        <f t="shared" si="28"/>
        <v>0</v>
      </c>
      <c r="L73" s="11"/>
      <c r="M73" s="11"/>
      <c r="N73" s="9">
        <f t="shared" si="47"/>
        <v>2.96</v>
      </c>
      <c r="O73" s="9">
        <f t="shared" si="48"/>
        <v>3.05</v>
      </c>
      <c r="Q73" s="9">
        <f t="shared" si="40"/>
        <v>2.96</v>
      </c>
      <c r="R73" s="9">
        <f t="shared" si="41"/>
        <v>3.05</v>
      </c>
      <c r="S73" s="9">
        <f t="shared" si="42"/>
        <v>3.0950000000000002</v>
      </c>
      <c r="T73" s="9">
        <f t="shared" si="43"/>
        <v>3.0950000000000002</v>
      </c>
      <c r="V73" s="9">
        <f t="shared" si="36"/>
        <v>2.96</v>
      </c>
      <c r="W73" s="9">
        <f t="shared" si="36"/>
        <v>3.05</v>
      </c>
      <c r="X73" s="9">
        <f t="shared" si="36"/>
        <v>3.0950000000000002</v>
      </c>
      <c r="Y73" s="9">
        <f t="shared" si="36"/>
        <v>3.0950000000000002</v>
      </c>
      <c r="CF73" s="8">
        <f t="shared" si="26"/>
        <v>35751</v>
      </c>
      <c r="CG73" s="3">
        <f t="shared" si="34"/>
        <v>0.92594025864709983</v>
      </c>
      <c r="CI73" s="8">
        <f t="shared" si="22"/>
        <v>35751</v>
      </c>
      <c r="CJ73" s="12">
        <f t="shared" si="35"/>
        <v>0.63250988675609121</v>
      </c>
      <c r="CK73" s="12">
        <f t="shared" si="35"/>
        <v>0.67330589176322064</v>
      </c>
      <c r="CO73" s="12">
        <f t="shared" si="49"/>
        <v>-3.4858301052205748E-2</v>
      </c>
      <c r="CP73" s="12">
        <f t="shared" si="49"/>
        <v>-1.4646315517239302E-2</v>
      </c>
    </row>
    <row r="74" spans="1:94" x14ac:dyDescent="0.25">
      <c r="A74" s="3">
        <f t="shared" si="37"/>
        <v>507</v>
      </c>
      <c r="B74" s="8">
        <f t="shared" si="38"/>
        <v>35752</v>
      </c>
      <c r="C74" s="3">
        <f t="shared" si="44"/>
        <v>2.8149999999999999</v>
      </c>
      <c r="D74" s="11">
        <f t="shared" si="27"/>
        <v>0</v>
      </c>
      <c r="E74" s="3">
        <f t="shared" si="45"/>
        <v>2.915</v>
      </c>
      <c r="I74" s="8">
        <f t="shared" si="39"/>
        <v>35752</v>
      </c>
      <c r="J74" s="11">
        <f t="shared" si="46"/>
        <v>0.10000000000000009</v>
      </c>
      <c r="K74" s="11">
        <f t="shared" si="28"/>
        <v>0</v>
      </c>
      <c r="L74" s="11"/>
      <c r="M74" s="11"/>
      <c r="N74" s="9">
        <f t="shared" si="47"/>
        <v>2.8149999999999999</v>
      </c>
      <c r="O74" s="9">
        <f t="shared" si="48"/>
        <v>2.915</v>
      </c>
      <c r="Q74" s="9">
        <f t="shared" si="40"/>
        <v>2.8149999999999999</v>
      </c>
      <c r="R74" s="9">
        <f t="shared" si="41"/>
        <v>2.915</v>
      </c>
      <c r="S74" s="9">
        <f t="shared" si="42"/>
        <v>2.9950000000000001</v>
      </c>
      <c r="T74" s="9">
        <f t="shared" si="43"/>
        <v>2.9950000000000001</v>
      </c>
      <c r="V74" s="9">
        <f t="shared" si="36"/>
        <v>2.8149999999999999</v>
      </c>
      <c r="W74" s="9">
        <f t="shared" si="36"/>
        <v>2.915</v>
      </c>
      <c r="X74" s="9">
        <f t="shared" si="36"/>
        <v>2.9950000000000001</v>
      </c>
      <c r="Y74" s="9">
        <f t="shared" si="36"/>
        <v>2.9950000000000001</v>
      </c>
      <c r="CF74" s="8">
        <f t="shared" si="26"/>
        <v>35752</v>
      </c>
      <c r="CG74" s="3">
        <f t="shared" si="34"/>
        <v>0.92886098665197403</v>
      </c>
      <c r="CI74" s="8">
        <f t="shared" si="22"/>
        <v>35752</v>
      </c>
      <c r="CJ74" s="12">
        <f t="shared" si="35"/>
        <v>0.58087442006961987</v>
      </c>
      <c r="CK74" s="12">
        <f t="shared" si="35"/>
        <v>0.608529429219694</v>
      </c>
      <c r="CO74" s="12">
        <f t="shared" si="49"/>
        <v>-5.0227006744315329E-2</v>
      </c>
      <c r="CP74" s="12">
        <f t="shared" si="49"/>
        <v>-4.527177081686444E-2</v>
      </c>
    </row>
    <row r="75" spans="1:94" x14ac:dyDescent="0.25">
      <c r="A75" s="3">
        <f t="shared" si="37"/>
        <v>508</v>
      </c>
      <c r="B75" s="8">
        <f t="shared" si="38"/>
        <v>35753</v>
      </c>
      <c r="C75" s="3">
        <f t="shared" si="44"/>
        <v>2.78</v>
      </c>
      <c r="D75" s="11">
        <f t="shared" si="27"/>
        <v>0</v>
      </c>
      <c r="E75" s="3">
        <f t="shared" si="45"/>
        <v>2.87</v>
      </c>
      <c r="I75" s="8">
        <f t="shared" si="39"/>
        <v>35753</v>
      </c>
      <c r="J75" s="11">
        <f t="shared" si="46"/>
        <v>9.0000000000000302E-2</v>
      </c>
      <c r="K75" s="11">
        <f t="shared" si="28"/>
        <v>0</v>
      </c>
      <c r="L75" s="11"/>
      <c r="M75" s="11"/>
      <c r="N75" s="9">
        <f t="shared" si="47"/>
        <v>2.78</v>
      </c>
      <c r="O75" s="9">
        <f t="shared" si="48"/>
        <v>2.87</v>
      </c>
      <c r="Q75" s="9">
        <f t="shared" si="40"/>
        <v>2.78</v>
      </c>
      <c r="R75" s="9">
        <f t="shared" si="41"/>
        <v>2.87</v>
      </c>
      <c r="S75" s="9">
        <f t="shared" si="42"/>
        <v>2.98</v>
      </c>
      <c r="T75" s="9">
        <f t="shared" si="43"/>
        <v>2.98</v>
      </c>
      <c r="V75" s="9">
        <f t="shared" si="36"/>
        <v>2.78</v>
      </c>
      <c r="W75" s="9">
        <f t="shared" si="36"/>
        <v>2.87</v>
      </c>
      <c r="X75" s="9">
        <f t="shared" si="36"/>
        <v>2.98</v>
      </c>
      <c r="Y75" s="9">
        <f t="shared" si="36"/>
        <v>2.98</v>
      </c>
      <c r="CF75" s="8">
        <f t="shared" si="26"/>
        <v>35753</v>
      </c>
      <c r="CG75" s="3">
        <f t="shared" si="34"/>
        <v>0.90133635601811446</v>
      </c>
      <c r="CI75" s="8">
        <f t="shared" si="22"/>
        <v>35753</v>
      </c>
      <c r="CJ75" s="12">
        <f t="shared" si="35"/>
        <v>0.49677592725516179</v>
      </c>
      <c r="CK75" s="12">
        <f t="shared" si="35"/>
        <v>0.5477700735918517</v>
      </c>
      <c r="CO75" s="12">
        <f t="shared" si="49"/>
        <v>-1.2511333889108092E-2</v>
      </c>
      <c r="CP75" s="12">
        <f t="shared" si="49"/>
        <v>-1.5557790030925896E-2</v>
      </c>
    </row>
    <row r="76" spans="1:94" x14ac:dyDescent="0.25">
      <c r="A76" s="3">
        <f t="shared" si="37"/>
        <v>509</v>
      </c>
      <c r="B76" s="8">
        <f t="shared" si="38"/>
        <v>35754</v>
      </c>
      <c r="C76" s="3">
        <f t="shared" si="44"/>
        <v>2.5550000000000002</v>
      </c>
      <c r="D76" s="11">
        <f t="shared" si="27"/>
        <v>0</v>
      </c>
      <c r="E76" s="3">
        <f t="shared" si="45"/>
        <v>2.6549999999999998</v>
      </c>
      <c r="I76" s="8">
        <f t="shared" si="39"/>
        <v>35754</v>
      </c>
      <c r="J76" s="11">
        <f t="shared" si="46"/>
        <v>9.9999999999999645E-2</v>
      </c>
      <c r="K76" s="11">
        <f t="shared" si="28"/>
        <v>0</v>
      </c>
      <c r="L76" s="11"/>
      <c r="M76" s="11"/>
      <c r="N76" s="9">
        <f t="shared" si="47"/>
        <v>2.5550000000000002</v>
      </c>
      <c r="O76" s="9">
        <f t="shared" si="48"/>
        <v>2.6549999999999998</v>
      </c>
      <c r="Q76" s="9">
        <f t="shared" si="40"/>
        <v>2.5550000000000002</v>
      </c>
      <c r="R76" s="9">
        <f t="shared" si="41"/>
        <v>2.6549999999999998</v>
      </c>
      <c r="S76" s="9">
        <f t="shared" si="42"/>
        <v>2.76</v>
      </c>
      <c r="T76" s="9">
        <f t="shared" si="43"/>
        <v>2.76</v>
      </c>
      <c r="V76" s="9">
        <f t="shared" si="36"/>
        <v>2.5550000000000002</v>
      </c>
      <c r="W76" s="9">
        <f t="shared" si="36"/>
        <v>2.6549999999999998</v>
      </c>
      <c r="X76" s="9">
        <f t="shared" si="36"/>
        <v>2.76</v>
      </c>
      <c r="Y76" s="9">
        <f t="shared" si="36"/>
        <v>2.76</v>
      </c>
      <c r="CF76" s="8">
        <f t="shared" si="26"/>
        <v>35754</v>
      </c>
      <c r="CG76" s="3">
        <f t="shared" ref="CG76:CG91" si="50">CORREL(C55:C76,E55:E76)</f>
        <v>0.92347839860782177</v>
      </c>
      <c r="CI76" s="8">
        <f t="shared" si="22"/>
        <v>35754</v>
      </c>
      <c r="CJ76" s="12">
        <f t="shared" ref="CJ76:CK91" si="51">STDEV(CO55:CO76)*CJ$24</f>
        <v>0.54022441277814814</v>
      </c>
      <c r="CK76" s="12">
        <f t="shared" si="51"/>
        <v>0.59323374135953433</v>
      </c>
      <c r="CO76" s="12">
        <f t="shared" si="49"/>
        <v>-8.4398704046877757E-2</v>
      </c>
      <c r="CP76" s="12">
        <f t="shared" si="49"/>
        <v>-7.7867375077627643E-2</v>
      </c>
    </row>
    <row r="77" spans="1:94" x14ac:dyDescent="0.25">
      <c r="A77" s="3">
        <f t="shared" si="37"/>
        <v>510</v>
      </c>
      <c r="B77" s="8">
        <f t="shared" si="38"/>
        <v>35755</v>
      </c>
      <c r="C77" s="3">
        <f t="shared" si="44"/>
        <v>2.2949999999999999</v>
      </c>
      <c r="D77" s="11">
        <f t="shared" si="27"/>
        <v>0</v>
      </c>
      <c r="E77" s="3">
        <f t="shared" si="45"/>
        <v>2.3650000000000002</v>
      </c>
      <c r="I77" s="8">
        <f t="shared" si="39"/>
        <v>35755</v>
      </c>
      <c r="J77" s="11">
        <f t="shared" si="46"/>
        <v>7.0000000000000284E-2</v>
      </c>
      <c r="K77" s="11">
        <f t="shared" si="28"/>
        <v>0</v>
      </c>
      <c r="L77" s="11"/>
      <c r="M77" s="11"/>
      <c r="N77" s="9">
        <f t="shared" si="47"/>
        <v>2.2949999999999999</v>
      </c>
      <c r="O77" s="9">
        <f t="shared" si="48"/>
        <v>2.3650000000000002</v>
      </c>
      <c r="Q77" s="9">
        <f t="shared" si="40"/>
        <v>2.2949999999999999</v>
      </c>
      <c r="R77" s="9">
        <f t="shared" si="41"/>
        <v>2.3650000000000002</v>
      </c>
      <c r="S77" s="9">
        <f t="shared" si="42"/>
        <v>2.57</v>
      </c>
      <c r="T77" s="9">
        <f t="shared" si="43"/>
        <v>2.57</v>
      </c>
      <c r="V77" s="9">
        <f t="shared" si="36"/>
        <v>2.2949999999999999</v>
      </c>
      <c r="W77" s="9">
        <f t="shared" si="36"/>
        <v>2.3650000000000002</v>
      </c>
      <c r="X77" s="9">
        <f t="shared" si="36"/>
        <v>2.57</v>
      </c>
      <c r="Y77" s="9">
        <f t="shared" si="36"/>
        <v>2.57</v>
      </c>
      <c r="CF77" s="8">
        <f t="shared" si="26"/>
        <v>35755</v>
      </c>
      <c r="CG77" s="3">
        <f t="shared" si="50"/>
        <v>0.96355587758842953</v>
      </c>
      <c r="CI77" s="8">
        <f t="shared" si="22"/>
        <v>35755</v>
      </c>
      <c r="CJ77" s="12">
        <f t="shared" si="51"/>
        <v>0.61437745360696516</v>
      </c>
      <c r="CK77" s="12">
        <f t="shared" si="51"/>
        <v>0.66751098558244992</v>
      </c>
      <c r="CO77" s="12">
        <f t="shared" si="49"/>
        <v>-0.10731938014315939</v>
      </c>
      <c r="CP77" s="12">
        <f t="shared" si="49"/>
        <v>-0.11566663275000565</v>
      </c>
    </row>
    <row r="78" spans="1:94" x14ac:dyDescent="0.25">
      <c r="A78" s="3">
        <f t="shared" si="37"/>
        <v>511</v>
      </c>
      <c r="B78" s="8">
        <f t="shared" si="38"/>
        <v>35756</v>
      </c>
      <c r="C78" s="3">
        <f t="shared" si="44"/>
        <v>2.2949999999999999</v>
      </c>
      <c r="D78" s="11">
        <f t="shared" si="27"/>
        <v>0</v>
      </c>
      <c r="E78" s="3">
        <f t="shared" si="45"/>
        <v>2.3650000000000002</v>
      </c>
      <c r="I78" s="8">
        <f t="shared" si="39"/>
        <v>35756</v>
      </c>
      <c r="J78" s="11">
        <f t="shared" si="46"/>
        <v>7.0000000000000284E-2</v>
      </c>
      <c r="K78" s="11">
        <f t="shared" si="28"/>
        <v>0</v>
      </c>
      <c r="L78" s="11"/>
      <c r="M78" s="11"/>
      <c r="N78" s="9">
        <f t="shared" si="47"/>
        <v>2.2949999999999999</v>
      </c>
      <c r="O78" s="9">
        <f t="shared" si="48"/>
        <v>2.3650000000000002</v>
      </c>
      <c r="Q78" s="9">
        <f t="shared" si="40"/>
        <v>2.2949999999999999</v>
      </c>
      <c r="R78" s="9">
        <f t="shared" si="41"/>
        <v>2.3650000000000002</v>
      </c>
      <c r="S78" s="9">
        <f t="shared" si="42"/>
        <v>2.57</v>
      </c>
      <c r="T78" s="9">
        <f t="shared" si="43"/>
        <v>2.57</v>
      </c>
      <c r="V78" s="9">
        <f t="shared" si="36"/>
        <v>2.2949999999999999</v>
      </c>
      <c r="W78" s="9">
        <f t="shared" si="36"/>
        <v>2.3650000000000002</v>
      </c>
      <c r="X78" s="9">
        <f t="shared" si="36"/>
        <v>2.57</v>
      </c>
      <c r="Y78" s="9">
        <f t="shared" si="36"/>
        <v>2.57</v>
      </c>
      <c r="CF78" s="8">
        <f t="shared" si="26"/>
        <v>35756</v>
      </c>
      <c r="CG78" s="3">
        <f t="shared" si="50"/>
        <v>0.97856004002674746</v>
      </c>
      <c r="CI78" s="8">
        <f t="shared" si="22"/>
        <v>35756</v>
      </c>
      <c r="CJ78" s="12">
        <f t="shared" si="51"/>
        <v>0.61474025967361856</v>
      </c>
      <c r="CK78" s="12">
        <f t="shared" si="51"/>
        <v>0.64168970690770066</v>
      </c>
      <c r="CO78" s="12">
        <f t="shared" si="49"/>
        <v>0</v>
      </c>
      <c r="CP78" s="12">
        <f t="shared" si="49"/>
        <v>0</v>
      </c>
    </row>
    <row r="79" spans="1:94" x14ac:dyDescent="0.25">
      <c r="A79" s="3">
        <f t="shared" si="37"/>
        <v>512</v>
      </c>
      <c r="B79" s="8">
        <f t="shared" si="38"/>
        <v>35757</v>
      </c>
      <c r="C79" s="3">
        <f t="shared" si="44"/>
        <v>2.2949999999999999</v>
      </c>
      <c r="D79" s="11">
        <f t="shared" si="27"/>
        <v>0</v>
      </c>
      <c r="E79" s="3">
        <f t="shared" si="45"/>
        <v>2.3650000000000002</v>
      </c>
      <c r="I79" s="8">
        <f t="shared" si="39"/>
        <v>35757</v>
      </c>
      <c r="J79" s="11">
        <f t="shared" si="46"/>
        <v>7.0000000000000284E-2</v>
      </c>
      <c r="K79" s="11">
        <f t="shared" si="28"/>
        <v>0</v>
      </c>
      <c r="L79" s="11"/>
      <c r="M79" s="11"/>
      <c r="N79" s="9">
        <f t="shared" si="47"/>
        <v>2.2949999999999999</v>
      </c>
      <c r="O79" s="9">
        <f t="shared" si="48"/>
        <v>2.3650000000000002</v>
      </c>
      <c r="Q79" s="9">
        <f t="shared" si="40"/>
        <v>2.2949999999999999</v>
      </c>
      <c r="R79" s="9">
        <f t="shared" si="41"/>
        <v>2.3650000000000002</v>
      </c>
      <c r="S79" s="9">
        <f t="shared" si="42"/>
        <v>2.57</v>
      </c>
      <c r="T79" s="9">
        <f t="shared" si="43"/>
        <v>2.57</v>
      </c>
      <c r="V79" s="9">
        <f t="shared" si="36"/>
        <v>2.2949999999999999</v>
      </c>
      <c r="W79" s="9">
        <f t="shared" si="36"/>
        <v>2.3650000000000002</v>
      </c>
      <c r="X79" s="9">
        <f t="shared" si="36"/>
        <v>2.57</v>
      </c>
      <c r="Y79" s="9">
        <f t="shared" si="36"/>
        <v>2.57</v>
      </c>
      <c r="CF79" s="8">
        <f t="shared" si="26"/>
        <v>35757</v>
      </c>
      <c r="CG79" s="3">
        <f t="shared" si="50"/>
        <v>0.98612951014341954</v>
      </c>
      <c r="CI79" s="8">
        <f t="shared" si="22"/>
        <v>35757</v>
      </c>
      <c r="CJ79" s="12">
        <f t="shared" si="51"/>
        <v>0.61474025967361856</v>
      </c>
      <c r="CK79" s="12">
        <f t="shared" si="51"/>
        <v>0.64168970690770066</v>
      </c>
      <c r="CO79" s="12">
        <f t="shared" si="49"/>
        <v>0</v>
      </c>
      <c r="CP79" s="12">
        <f t="shared" si="49"/>
        <v>0</v>
      </c>
    </row>
    <row r="80" spans="1:94" x14ac:dyDescent="0.25">
      <c r="A80" s="3">
        <f t="shared" si="37"/>
        <v>513</v>
      </c>
      <c r="B80" s="8">
        <f t="shared" si="38"/>
        <v>35758</v>
      </c>
      <c r="C80" s="3">
        <f t="shared" si="44"/>
        <v>2.2349999999999999</v>
      </c>
      <c r="D80" s="11">
        <f t="shared" si="27"/>
        <v>0</v>
      </c>
      <c r="E80" s="3">
        <f t="shared" si="45"/>
        <v>2.33</v>
      </c>
      <c r="I80" s="8">
        <f t="shared" si="39"/>
        <v>35758</v>
      </c>
      <c r="J80" s="11">
        <f t="shared" si="46"/>
        <v>9.5000000000000195E-2</v>
      </c>
      <c r="K80" s="11">
        <f t="shared" si="28"/>
        <v>0</v>
      </c>
      <c r="L80" s="11"/>
      <c r="M80" s="11"/>
      <c r="N80" s="9">
        <f t="shared" si="47"/>
        <v>2.2349999999999999</v>
      </c>
      <c r="O80" s="9">
        <f t="shared" si="48"/>
        <v>2.33</v>
      </c>
      <c r="Q80" s="9">
        <f t="shared" si="40"/>
        <v>2.2349999999999999</v>
      </c>
      <c r="R80" s="9">
        <f t="shared" si="41"/>
        <v>2.33</v>
      </c>
      <c r="S80" s="9">
        <f t="shared" si="42"/>
        <v>2.5950000000000002</v>
      </c>
      <c r="T80" s="9">
        <f t="shared" si="43"/>
        <v>2.5950000000000002</v>
      </c>
      <c r="V80" s="9">
        <f t="shared" si="36"/>
        <v>2.2349999999999999</v>
      </c>
      <c r="W80" s="9">
        <f t="shared" si="36"/>
        <v>2.33</v>
      </c>
      <c r="X80" s="9">
        <f t="shared" si="36"/>
        <v>2.5950000000000002</v>
      </c>
      <c r="Y80" s="9">
        <f t="shared" si="36"/>
        <v>2.5950000000000002</v>
      </c>
      <c r="CF80" s="8">
        <f t="shared" si="26"/>
        <v>35758</v>
      </c>
      <c r="CG80" s="3">
        <f t="shared" si="50"/>
        <v>0.99118873743325364</v>
      </c>
      <c r="CI80" s="8">
        <f t="shared" si="22"/>
        <v>35758</v>
      </c>
      <c r="CJ80" s="12">
        <f t="shared" si="51"/>
        <v>0.61514380547144931</v>
      </c>
      <c r="CK80" s="12">
        <f t="shared" si="51"/>
        <v>0.64068934053465965</v>
      </c>
      <c r="CO80" s="12">
        <f t="shared" si="49"/>
        <v>-2.6491615446976341E-2</v>
      </c>
      <c r="CP80" s="12">
        <f t="shared" si="49"/>
        <v>-1.4909754366287151E-2</v>
      </c>
    </row>
    <row r="81" spans="1:94" x14ac:dyDescent="0.25">
      <c r="A81" s="3">
        <f t="shared" si="37"/>
        <v>514</v>
      </c>
      <c r="B81" s="8">
        <f t="shared" si="38"/>
        <v>35759</v>
      </c>
      <c r="C81" s="3">
        <f t="shared" si="44"/>
        <v>2.0699999999999998</v>
      </c>
      <c r="D81" s="11">
        <f t="shared" si="27"/>
        <v>0</v>
      </c>
      <c r="E81" s="3">
        <f t="shared" si="45"/>
        <v>2.165</v>
      </c>
      <c r="I81" s="8">
        <f t="shared" si="39"/>
        <v>35759</v>
      </c>
      <c r="J81" s="11">
        <f t="shared" si="46"/>
        <v>9.5000000000000195E-2</v>
      </c>
      <c r="K81" s="11">
        <f t="shared" si="28"/>
        <v>0</v>
      </c>
      <c r="L81" s="11"/>
      <c r="M81" s="11"/>
      <c r="N81" s="9">
        <f t="shared" si="47"/>
        <v>2.0699999999999998</v>
      </c>
      <c r="O81" s="9">
        <f t="shared" si="48"/>
        <v>2.165</v>
      </c>
      <c r="Q81" s="9">
        <f t="shared" si="40"/>
        <v>2.0699999999999998</v>
      </c>
      <c r="R81" s="9">
        <f t="shared" si="41"/>
        <v>2.165</v>
      </c>
      <c r="S81" s="9">
        <f t="shared" si="42"/>
        <v>2.4700000000000002</v>
      </c>
      <c r="T81" s="9">
        <f t="shared" si="43"/>
        <v>2.4700000000000002</v>
      </c>
      <c r="V81" s="9">
        <f t="shared" si="36"/>
        <v>2.0699999999999998</v>
      </c>
      <c r="W81" s="9">
        <f t="shared" si="36"/>
        <v>2.165</v>
      </c>
      <c r="X81" s="9">
        <f t="shared" si="36"/>
        <v>2.4700000000000002</v>
      </c>
      <c r="Y81" s="9">
        <f t="shared" si="36"/>
        <v>2.4700000000000002</v>
      </c>
      <c r="CF81" s="8">
        <f t="shared" si="26"/>
        <v>35759</v>
      </c>
      <c r="CG81" s="3">
        <f t="shared" si="50"/>
        <v>0.99290587754238202</v>
      </c>
      <c r="CI81" s="8">
        <f t="shared" si="22"/>
        <v>35759</v>
      </c>
      <c r="CJ81" s="12">
        <f t="shared" si="51"/>
        <v>0.63721165930521595</v>
      </c>
      <c r="CK81" s="12">
        <f t="shared" si="51"/>
        <v>0.63009305870784504</v>
      </c>
      <c r="CO81" s="12">
        <f t="shared" si="49"/>
        <v>-7.6692620788254451E-2</v>
      </c>
      <c r="CP81" s="12">
        <f t="shared" si="49"/>
        <v>-7.344790612315602E-2</v>
      </c>
    </row>
    <row r="82" spans="1:94" x14ac:dyDescent="0.25">
      <c r="A82" s="3">
        <f t="shared" si="37"/>
        <v>515</v>
      </c>
      <c r="B82" s="8">
        <f t="shared" si="38"/>
        <v>35760</v>
      </c>
      <c r="C82" s="3">
        <f t="shared" si="44"/>
        <v>2.1349999999999998</v>
      </c>
      <c r="D82" s="11">
        <f t="shared" si="27"/>
        <v>0</v>
      </c>
      <c r="E82" s="3">
        <f t="shared" si="45"/>
        <v>2.165</v>
      </c>
      <c r="I82" s="8">
        <f t="shared" si="39"/>
        <v>35760</v>
      </c>
      <c r="J82" s="11">
        <f t="shared" si="46"/>
        <v>3.0000000000000249E-2</v>
      </c>
      <c r="K82" s="11">
        <f t="shared" si="28"/>
        <v>0</v>
      </c>
      <c r="L82" s="11"/>
      <c r="M82" s="11"/>
      <c r="N82" s="9">
        <f t="shared" si="47"/>
        <v>2.1349999999999998</v>
      </c>
      <c r="O82" s="9">
        <f t="shared" si="48"/>
        <v>2.165</v>
      </c>
      <c r="Q82" s="9">
        <f t="shared" si="40"/>
        <v>2.1349999999999998</v>
      </c>
      <c r="R82" s="9">
        <f t="shared" si="41"/>
        <v>2.165</v>
      </c>
      <c r="S82" s="9">
        <f t="shared" si="42"/>
        <v>2.4300000000000002</v>
      </c>
      <c r="T82" s="9">
        <f t="shared" si="43"/>
        <v>2.4300000000000002</v>
      </c>
      <c r="V82" s="9">
        <f t="shared" si="36"/>
        <v>2.1349999999999998</v>
      </c>
      <c r="W82" s="9">
        <f t="shared" si="36"/>
        <v>2.165</v>
      </c>
      <c r="X82" s="9">
        <f t="shared" si="36"/>
        <v>2.4300000000000002</v>
      </c>
      <c r="Y82" s="9">
        <f t="shared" si="36"/>
        <v>2.4300000000000002</v>
      </c>
      <c r="CF82" s="8">
        <f t="shared" si="26"/>
        <v>35760</v>
      </c>
      <c r="CG82" s="3">
        <f t="shared" si="50"/>
        <v>0.99380432574064681</v>
      </c>
      <c r="CI82" s="8">
        <f t="shared" si="22"/>
        <v>35760</v>
      </c>
      <c r="CJ82" s="12">
        <f t="shared" si="51"/>
        <v>0.63975674723262055</v>
      </c>
      <c r="CK82" s="12">
        <f t="shared" si="51"/>
        <v>0.62428519985824082</v>
      </c>
      <c r="CO82" s="12">
        <f t="shared" si="49"/>
        <v>3.0918039403310092E-2</v>
      </c>
      <c r="CP82" s="12">
        <f t="shared" si="49"/>
        <v>0</v>
      </c>
    </row>
    <row r="83" spans="1:94" x14ac:dyDescent="0.25">
      <c r="A83" s="3">
        <f t="shared" si="37"/>
        <v>516</v>
      </c>
      <c r="B83" s="8">
        <f t="shared" si="38"/>
        <v>35761</v>
      </c>
      <c r="C83" s="3">
        <f t="shared" si="44"/>
        <v>2.1349999999999998</v>
      </c>
      <c r="D83" s="11">
        <f t="shared" si="27"/>
        <v>0</v>
      </c>
      <c r="E83" s="3">
        <f t="shared" si="45"/>
        <v>2.165</v>
      </c>
      <c r="I83" s="8">
        <f t="shared" si="39"/>
        <v>35761</v>
      </c>
      <c r="J83" s="11">
        <f t="shared" si="46"/>
        <v>3.0000000000000249E-2</v>
      </c>
      <c r="K83" s="11">
        <f t="shared" si="28"/>
        <v>0</v>
      </c>
      <c r="L83" s="11"/>
      <c r="M83" s="11"/>
      <c r="N83" s="9">
        <f t="shared" si="47"/>
        <v>2.1349999999999998</v>
      </c>
      <c r="O83" s="9">
        <f t="shared" si="48"/>
        <v>2.165</v>
      </c>
      <c r="Q83" s="9">
        <f t="shared" si="40"/>
        <v>2.1349999999999998</v>
      </c>
      <c r="R83" s="9">
        <f t="shared" si="41"/>
        <v>2.165</v>
      </c>
      <c r="S83" s="9">
        <f t="shared" si="42"/>
        <v>2.4300000000000002</v>
      </c>
      <c r="T83" s="9">
        <f t="shared" si="43"/>
        <v>2.4300000000000002</v>
      </c>
      <c r="V83" s="9">
        <f t="shared" si="36"/>
        <v>2.1349999999999998</v>
      </c>
      <c r="W83" s="9">
        <f t="shared" si="36"/>
        <v>2.165</v>
      </c>
      <c r="X83" s="9">
        <f t="shared" si="36"/>
        <v>2.4300000000000002</v>
      </c>
      <c r="Y83" s="9">
        <f t="shared" si="36"/>
        <v>2.4300000000000002</v>
      </c>
      <c r="CF83" s="8">
        <f t="shared" si="26"/>
        <v>35761</v>
      </c>
      <c r="CG83" s="3">
        <f t="shared" si="50"/>
        <v>0.99431421388438512</v>
      </c>
      <c r="CI83" s="8">
        <f t="shared" si="22"/>
        <v>35761</v>
      </c>
      <c r="CJ83" s="12">
        <f t="shared" si="51"/>
        <v>0.62772581325716204</v>
      </c>
      <c r="CK83" s="12">
        <f t="shared" si="51"/>
        <v>0.61449069557453695</v>
      </c>
      <c r="CO83" s="12">
        <f t="shared" si="49"/>
        <v>0</v>
      </c>
      <c r="CP83" s="12">
        <f t="shared" si="49"/>
        <v>0</v>
      </c>
    </row>
    <row r="84" spans="1:94" x14ac:dyDescent="0.25">
      <c r="A84" s="3">
        <f t="shared" si="37"/>
        <v>517</v>
      </c>
      <c r="B84" s="8">
        <f t="shared" si="38"/>
        <v>35762</v>
      </c>
      <c r="C84" s="3">
        <f t="shared" si="44"/>
        <v>2.1349999999999998</v>
      </c>
      <c r="D84" s="11">
        <f t="shared" si="27"/>
        <v>0</v>
      </c>
      <c r="E84" s="3">
        <f t="shared" si="45"/>
        <v>2.165</v>
      </c>
      <c r="I84" s="8">
        <f t="shared" si="39"/>
        <v>35762</v>
      </c>
      <c r="J84" s="11">
        <f t="shared" si="46"/>
        <v>3.0000000000000249E-2</v>
      </c>
      <c r="K84" s="11">
        <f t="shared" si="28"/>
        <v>0</v>
      </c>
      <c r="L84" s="11"/>
      <c r="M84" s="11"/>
      <c r="N84" s="9">
        <f t="shared" si="47"/>
        <v>2.1349999999999998</v>
      </c>
      <c r="O84" s="9">
        <f t="shared" si="48"/>
        <v>2.165</v>
      </c>
      <c r="Q84" s="9">
        <f t="shared" si="40"/>
        <v>2.1349999999999998</v>
      </c>
      <c r="R84" s="9">
        <f t="shared" si="41"/>
        <v>2.165</v>
      </c>
      <c r="S84" s="9">
        <f t="shared" si="42"/>
        <v>2.4300000000000002</v>
      </c>
      <c r="T84" s="9">
        <f t="shared" si="43"/>
        <v>2.4300000000000002</v>
      </c>
      <c r="V84" s="9">
        <f t="shared" si="36"/>
        <v>2.1349999999999998</v>
      </c>
      <c r="W84" s="9">
        <f t="shared" si="36"/>
        <v>2.165</v>
      </c>
      <c r="X84" s="9">
        <f t="shared" si="36"/>
        <v>2.4300000000000002</v>
      </c>
      <c r="Y84" s="9">
        <f t="shared" si="36"/>
        <v>2.4300000000000002</v>
      </c>
      <c r="CF84" s="8">
        <f t="shared" si="26"/>
        <v>35762</v>
      </c>
      <c r="CG84" s="3">
        <f t="shared" si="50"/>
        <v>0.99488135961328006</v>
      </c>
      <c r="CI84" s="8">
        <f t="shared" si="22"/>
        <v>35762</v>
      </c>
      <c r="CJ84" s="12">
        <f t="shared" si="51"/>
        <v>0.6272167563721146</v>
      </c>
      <c r="CK84" s="12">
        <f t="shared" si="51"/>
        <v>0.61125290050994852</v>
      </c>
      <c r="CO84" s="12">
        <f t="shared" si="49"/>
        <v>0</v>
      </c>
      <c r="CP84" s="12">
        <f t="shared" si="49"/>
        <v>0</v>
      </c>
    </row>
    <row r="85" spans="1:94" x14ac:dyDescent="0.25">
      <c r="A85" s="3">
        <f t="shared" si="37"/>
        <v>518</v>
      </c>
      <c r="B85" s="8">
        <f t="shared" si="38"/>
        <v>35763</v>
      </c>
      <c r="C85" s="3">
        <f t="shared" si="44"/>
        <v>2.1349999999999998</v>
      </c>
      <c r="D85" s="11">
        <f t="shared" si="27"/>
        <v>0</v>
      </c>
      <c r="E85" s="3">
        <f t="shared" si="45"/>
        <v>2.165</v>
      </c>
      <c r="I85" s="8">
        <f t="shared" si="39"/>
        <v>35763</v>
      </c>
      <c r="J85" s="11">
        <f t="shared" si="46"/>
        <v>3.0000000000000249E-2</v>
      </c>
      <c r="K85" s="11">
        <f t="shared" si="28"/>
        <v>0</v>
      </c>
      <c r="L85" s="11"/>
      <c r="M85" s="11"/>
      <c r="N85" s="9">
        <f t="shared" si="47"/>
        <v>2.1349999999999998</v>
      </c>
      <c r="O85" s="9">
        <f t="shared" si="48"/>
        <v>2.165</v>
      </c>
      <c r="Q85" s="9">
        <f t="shared" si="40"/>
        <v>2.1349999999999998</v>
      </c>
      <c r="R85" s="9">
        <f t="shared" si="41"/>
        <v>2.165</v>
      </c>
      <c r="S85" s="9">
        <f t="shared" si="42"/>
        <v>2.4300000000000002</v>
      </c>
      <c r="T85" s="9">
        <f t="shared" si="43"/>
        <v>2.4300000000000002</v>
      </c>
      <c r="V85" s="9">
        <f t="shared" si="36"/>
        <v>2.1349999999999998</v>
      </c>
      <c r="W85" s="9">
        <f t="shared" si="36"/>
        <v>2.165</v>
      </c>
      <c r="X85" s="9">
        <f t="shared" si="36"/>
        <v>2.4300000000000002</v>
      </c>
      <c r="Y85" s="9">
        <f t="shared" si="36"/>
        <v>2.4300000000000002</v>
      </c>
      <c r="CF85" s="8">
        <f t="shared" si="26"/>
        <v>35763</v>
      </c>
      <c r="CG85" s="3">
        <f t="shared" si="50"/>
        <v>0.99536876469505631</v>
      </c>
      <c r="CI85" s="8">
        <f t="shared" si="22"/>
        <v>35763</v>
      </c>
      <c r="CJ85" s="12">
        <f t="shared" si="51"/>
        <v>0.61704537210259802</v>
      </c>
      <c r="CK85" s="12">
        <f t="shared" si="51"/>
        <v>0.60046355634140525</v>
      </c>
      <c r="CO85" s="12">
        <f t="shared" si="49"/>
        <v>0</v>
      </c>
      <c r="CP85" s="12">
        <f t="shared" si="49"/>
        <v>0</v>
      </c>
    </row>
    <row r="86" spans="1:94" x14ac:dyDescent="0.25">
      <c r="A86" s="3">
        <f t="shared" si="37"/>
        <v>519</v>
      </c>
      <c r="B86" s="8">
        <f t="shared" si="38"/>
        <v>35764</v>
      </c>
      <c r="C86" s="3">
        <f t="shared" si="44"/>
        <v>2.1349999999999998</v>
      </c>
      <c r="D86" s="11">
        <f t="shared" si="27"/>
        <v>0</v>
      </c>
      <c r="E86" s="3">
        <f t="shared" si="45"/>
        <v>2.165</v>
      </c>
      <c r="I86" s="8">
        <f t="shared" si="39"/>
        <v>35764</v>
      </c>
      <c r="J86" s="11">
        <f t="shared" si="46"/>
        <v>3.0000000000000249E-2</v>
      </c>
      <c r="K86" s="11">
        <f t="shared" si="28"/>
        <v>0</v>
      </c>
      <c r="L86" s="11"/>
      <c r="M86" s="11"/>
      <c r="N86" s="9">
        <f t="shared" si="47"/>
        <v>2.1349999999999998</v>
      </c>
      <c r="O86" s="9">
        <f t="shared" si="48"/>
        <v>2.165</v>
      </c>
      <c r="Q86" s="9">
        <f t="shared" si="40"/>
        <v>2.1349999999999998</v>
      </c>
      <c r="R86" s="9">
        <f t="shared" si="41"/>
        <v>2.165</v>
      </c>
      <c r="S86" s="9">
        <f t="shared" si="42"/>
        <v>2.4300000000000002</v>
      </c>
      <c r="T86" s="9">
        <f t="shared" si="43"/>
        <v>2.4300000000000002</v>
      </c>
      <c r="V86" s="9">
        <f t="shared" si="36"/>
        <v>2.1349999999999998</v>
      </c>
      <c r="W86" s="9">
        <f t="shared" si="36"/>
        <v>2.165</v>
      </c>
      <c r="X86" s="9">
        <f t="shared" si="36"/>
        <v>2.4300000000000002</v>
      </c>
      <c r="Y86" s="9">
        <f t="shared" si="36"/>
        <v>2.4300000000000002</v>
      </c>
      <c r="CF86" s="8">
        <f t="shared" si="26"/>
        <v>35764</v>
      </c>
      <c r="CG86" s="3">
        <f t="shared" si="50"/>
        <v>0.99579226308446256</v>
      </c>
      <c r="CI86" s="8">
        <f t="shared" si="22"/>
        <v>35764</v>
      </c>
      <c r="CJ86" s="12">
        <f t="shared" si="51"/>
        <v>0.61704537210259802</v>
      </c>
      <c r="CK86" s="12">
        <f t="shared" si="51"/>
        <v>0.60046355634140525</v>
      </c>
      <c r="CO86" s="12">
        <f t="shared" si="49"/>
        <v>0</v>
      </c>
      <c r="CP86" s="12">
        <f t="shared" si="49"/>
        <v>0</v>
      </c>
    </row>
    <row r="87" spans="1:94" x14ac:dyDescent="0.25">
      <c r="A87" s="3">
        <f t="shared" si="37"/>
        <v>520</v>
      </c>
      <c r="B87" s="8">
        <f t="shared" si="38"/>
        <v>35765</v>
      </c>
      <c r="C87" s="3">
        <f t="shared" si="44"/>
        <v>2.02</v>
      </c>
      <c r="D87" s="11">
        <f t="shared" si="27"/>
        <v>0</v>
      </c>
      <c r="E87" s="3">
        <f t="shared" si="45"/>
        <v>2.21</v>
      </c>
      <c r="I87" s="8">
        <f t="shared" si="39"/>
        <v>35765</v>
      </c>
      <c r="J87" s="11">
        <f t="shared" si="46"/>
        <v>0.18999999999999995</v>
      </c>
      <c r="K87" s="11">
        <f t="shared" si="28"/>
        <v>0</v>
      </c>
      <c r="L87" s="11"/>
      <c r="M87" s="11"/>
      <c r="N87" s="9">
        <f t="shared" si="47"/>
        <v>2.02</v>
      </c>
      <c r="O87" s="9">
        <f t="shared" si="48"/>
        <v>2.21</v>
      </c>
      <c r="Q87" s="9">
        <f t="shared" si="40"/>
        <v>2.02</v>
      </c>
      <c r="R87" s="9">
        <f t="shared" si="41"/>
        <v>2.21</v>
      </c>
      <c r="S87" s="9">
        <f t="shared" si="42"/>
        <v>2.33</v>
      </c>
      <c r="T87" s="9">
        <f t="shared" si="43"/>
        <v>2.33</v>
      </c>
      <c r="V87" s="9">
        <f t="shared" ref="V87:Y106" si="52">VLOOKUP($B87,IF(V$1=2,PRICELOOK2,IF(V$1=3,PRICELOOK3,IF(V$1=4,cash,PRICELOOK))),V$2,FALSE)</f>
        <v>2.02</v>
      </c>
      <c r="W87" s="9">
        <f t="shared" si="52"/>
        <v>2.21</v>
      </c>
      <c r="X87" s="9">
        <f t="shared" si="52"/>
        <v>2.33</v>
      </c>
      <c r="Y87" s="9">
        <f t="shared" si="52"/>
        <v>2.33</v>
      </c>
      <c r="CF87" s="8">
        <f t="shared" si="26"/>
        <v>35765</v>
      </c>
      <c r="CG87" s="3">
        <f t="shared" si="50"/>
        <v>0.99401226163417111</v>
      </c>
      <c r="CI87" s="8">
        <f t="shared" si="22"/>
        <v>35765</v>
      </c>
      <c r="CJ87" s="12">
        <f t="shared" si="51"/>
        <v>0.6320510081612466</v>
      </c>
      <c r="CK87" s="12">
        <f t="shared" si="51"/>
        <v>0.61028630111726112</v>
      </c>
      <c r="CO87" s="12">
        <f t="shared" si="49"/>
        <v>-5.5369135267474431E-2</v>
      </c>
      <c r="CP87" s="12">
        <f t="shared" si="49"/>
        <v>2.0572154075208317E-2</v>
      </c>
    </row>
    <row r="88" spans="1:94" x14ac:dyDescent="0.25">
      <c r="A88" s="3">
        <f t="shared" si="37"/>
        <v>521</v>
      </c>
      <c r="B88" s="8">
        <f t="shared" si="38"/>
        <v>35766</v>
      </c>
      <c r="C88" s="3">
        <f t="shared" si="44"/>
        <v>2.2000000000000002</v>
      </c>
      <c r="D88" s="11">
        <f t="shared" si="27"/>
        <v>0</v>
      </c>
      <c r="E88" s="3">
        <f t="shared" si="45"/>
        <v>2.25</v>
      </c>
      <c r="I88" s="8">
        <f t="shared" si="39"/>
        <v>35766</v>
      </c>
      <c r="J88" s="11">
        <f t="shared" si="46"/>
        <v>4.9999999999999822E-2</v>
      </c>
      <c r="K88" s="11">
        <f t="shared" si="28"/>
        <v>0</v>
      </c>
      <c r="L88" s="11"/>
      <c r="M88" s="11"/>
      <c r="N88" s="9">
        <f t="shared" si="47"/>
        <v>2.2000000000000002</v>
      </c>
      <c r="O88" s="9">
        <f t="shared" si="48"/>
        <v>2.25</v>
      </c>
      <c r="Q88" s="9">
        <f t="shared" si="40"/>
        <v>2.2000000000000002</v>
      </c>
      <c r="R88" s="9">
        <f t="shared" si="41"/>
        <v>2.25</v>
      </c>
      <c r="S88" s="9">
        <f t="shared" si="42"/>
        <v>2.65</v>
      </c>
      <c r="T88" s="9">
        <f t="shared" si="43"/>
        <v>2.65</v>
      </c>
      <c r="V88" s="9">
        <f t="shared" si="52"/>
        <v>2.2000000000000002</v>
      </c>
      <c r="W88" s="9">
        <f t="shared" si="52"/>
        <v>2.25</v>
      </c>
      <c r="X88" s="9">
        <f t="shared" si="52"/>
        <v>2.65</v>
      </c>
      <c r="Y88" s="9">
        <f t="shared" si="52"/>
        <v>2.65</v>
      </c>
      <c r="CF88" s="8">
        <f t="shared" si="26"/>
        <v>35766</v>
      </c>
      <c r="CG88" s="3">
        <f t="shared" si="50"/>
        <v>0.99394880678264308</v>
      </c>
      <c r="CI88" s="8">
        <f t="shared" si="22"/>
        <v>35766</v>
      </c>
      <c r="CJ88" s="12">
        <f t="shared" si="51"/>
        <v>0.66799233677535341</v>
      </c>
      <c r="CK88" s="12">
        <f t="shared" si="51"/>
        <v>0.56781297557727139</v>
      </c>
      <c r="CO88" s="12">
        <f t="shared" ref="CO88:CP103" si="53">LN(V88/V87)</f>
        <v>8.535984895115685E-2</v>
      </c>
      <c r="CP88" s="12">
        <f t="shared" si="53"/>
        <v>1.7937700686667252E-2</v>
      </c>
    </row>
    <row r="89" spans="1:94" x14ac:dyDescent="0.25">
      <c r="A89" s="3">
        <f t="shared" si="37"/>
        <v>522</v>
      </c>
      <c r="B89" s="8">
        <f t="shared" si="38"/>
        <v>35767</v>
      </c>
      <c r="C89" s="3">
        <f t="shared" si="44"/>
        <v>2.2400000000000002</v>
      </c>
      <c r="D89" s="11">
        <f t="shared" si="27"/>
        <v>0</v>
      </c>
      <c r="E89" s="3">
        <f t="shared" si="45"/>
        <v>2.2400000000000002</v>
      </c>
      <c r="I89" s="8">
        <f t="shared" si="39"/>
        <v>35767</v>
      </c>
      <c r="J89" s="11">
        <f t="shared" si="46"/>
        <v>0</v>
      </c>
      <c r="K89" s="11">
        <f t="shared" si="28"/>
        <v>0</v>
      </c>
      <c r="L89" s="11"/>
      <c r="M89" s="11"/>
      <c r="N89" s="9">
        <f t="shared" si="47"/>
        <v>2.2400000000000002</v>
      </c>
      <c r="O89" s="9">
        <f t="shared" si="48"/>
        <v>2.2400000000000002</v>
      </c>
      <c r="Q89" s="9">
        <f t="shared" si="40"/>
        <v>2.2400000000000002</v>
      </c>
      <c r="R89" s="9">
        <f t="shared" si="41"/>
        <v>2.2400000000000002</v>
      </c>
      <c r="S89" s="9">
        <f t="shared" si="42"/>
        <v>2.5299999999999998</v>
      </c>
      <c r="T89" s="9">
        <f t="shared" si="43"/>
        <v>2.5299999999999998</v>
      </c>
      <c r="V89" s="9">
        <f t="shared" si="52"/>
        <v>2.2400000000000002</v>
      </c>
      <c r="W89" s="9">
        <f t="shared" si="52"/>
        <v>2.2400000000000002</v>
      </c>
      <c r="X89" s="9">
        <f t="shared" si="52"/>
        <v>2.5299999999999998</v>
      </c>
      <c r="Y89" s="9">
        <f t="shared" si="52"/>
        <v>2.5299999999999998</v>
      </c>
      <c r="CF89" s="8">
        <f t="shared" si="26"/>
        <v>35767</v>
      </c>
      <c r="CG89" s="3">
        <f t="shared" si="50"/>
        <v>0.99307239342971665</v>
      </c>
      <c r="CI89" s="8">
        <f t="shared" si="22"/>
        <v>35767</v>
      </c>
      <c r="CJ89" s="12">
        <f t="shared" si="51"/>
        <v>0.6636387292645044</v>
      </c>
      <c r="CK89" s="12">
        <f t="shared" si="51"/>
        <v>0.55243292600767613</v>
      </c>
      <c r="CO89" s="12">
        <f t="shared" si="53"/>
        <v>1.8018505502678431E-2</v>
      </c>
      <c r="CP89" s="12">
        <f t="shared" si="53"/>
        <v>-4.4543503493801968E-3</v>
      </c>
    </row>
    <row r="90" spans="1:94" x14ac:dyDescent="0.25">
      <c r="A90" s="3">
        <f t="shared" si="37"/>
        <v>523</v>
      </c>
      <c r="B90" s="8">
        <f t="shared" si="38"/>
        <v>35768</v>
      </c>
      <c r="C90" s="3">
        <f t="shared" si="44"/>
        <v>2.2400000000000002</v>
      </c>
      <c r="D90" s="11">
        <f t="shared" si="27"/>
        <v>0</v>
      </c>
      <c r="E90" s="3">
        <f t="shared" si="45"/>
        <v>2.19</v>
      </c>
      <c r="I90" s="8">
        <f t="shared" si="39"/>
        <v>35768</v>
      </c>
      <c r="J90" s="11">
        <f t="shared" si="46"/>
        <v>-5.0000000000000266E-2</v>
      </c>
      <c r="K90" s="11">
        <f t="shared" si="28"/>
        <v>0</v>
      </c>
      <c r="L90" s="11"/>
      <c r="M90" s="11"/>
      <c r="N90" s="9">
        <f t="shared" si="47"/>
        <v>2.2400000000000002</v>
      </c>
      <c r="O90" s="9">
        <f t="shared" si="48"/>
        <v>2.19</v>
      </c>
      <c r="Q90" s="9">
        <f t="shared" si="40"/>
        <v>2.2400000000000002</v>
      </c>
      <c r="R90" s="9">
        <f t="shared" si="41"/>
        <v>2.19</v>
      </c>
      <c r="S90" s="9">
        <f t="shared" si="42"/>
        <v>2.5299999999999998</v>
      </c>
      <c r="T90" s="9">
        <f t="shared" si="43"/>
        <v>2.5299999999999998</v>
      </c>
      <c r="V90" s="9">
        <f t="shared" si="52"/>
        <v>2.2400000000000002</v>
      </c>
      <c r="W90" s="9">
        <f t="shared" si="52"/>
        <v>2.19</v>
      </c>
      <c r="X90" s="9">
        <f t="shared" si="52"/>
        <v>2.5299999999999998</v>
      </c>
      <c r="Y90" s="9">
        <f t="shared" si="52"/>
        <v>2.5299999999999998</v>
      </c>
      <c r="CF90" s="8">
        <f t="shared" si="26"/>
        <v>35768</v>
      </c>
      <c r="CG90" s="3">
        <f t="shared" si="50"/>
        <v>0.99117760364370344</v>
      </c>
      <c r="CI90" s="8">
        <f t="shared" si="22"/>
        <v>35768</v>
      </c>
      <c r="CJ90" s="12">
        <f t="shared" si="51"/>
        <v>0.6636387292645044</v>
      </c>
      <c r="CK90" s="12">
        <f t="shared" si="51"/>
        <v>0.54609408395029457</v>
      </c>
      <c r="CO90" s="12">
        <f t="shared" si="53"/>
        <v>0</v>
      </c>
      <c r="CP90" s="12">
        <f t="shared" si="53"/>
        <v>-2.2574322038539176E-2</v>
      </c>
    </row>
    <row r="91" spans="1:94" x14ac:dyDescent="0.25">
      <c r="A91" s="3">
        <f t="shared" si="37"/>
        <v>524</v>
      </c>
      <c r="B91" s="8">
        <f t="shared" si="38"/>
        <v>35769</v>
      </c>
      <c r="C91" s="3">
        <f t="shared" si="44"/>
        <v>2.105</v>
      </c>
      <c r="D91" s="11">
        <f t="shared" si="27"/>
        <v>0</v>
      </c>
      <c r="E91" s="3">
        <f t="shared" si="45"/>
        <v>2.2050000000000001</v>
      </c>
      <c r="I91" s="8">
        <f t="shared" si="39"/>
        <v>35769</v>
      </c>
      <c r="J91" s="11">
        <f t="shared" si="46"/>
        <v>0.10000000000000009</v>
      </c>
      <c r="K91" s="11">
        <f t="shared" si="28"/>
        <v>0</v>
      </c>
      <c r="L91" s="11"/>
      <c r="M91" s="11"/>
      <c r="N91" s="9">
        <f t="shared" si="47"/>
        <v>2.105</v>
      </c>
      <c r="O91" s="9">
        <f t="shared" si="48"/>
        <v>2.2050000000000001</v>
      </c>
      <c r="Q91" s="9">
        <f t="shared" si="40"/>
        <v>2.105</v>
      </c>
      <c r="R91" s="9">
        <f t="shared" si="41"/>
        <v>2.2050000000000001</v>
      </c>
      <c r="S91" s="9">
        <f t="shared" si="42"/>
        <v>2.4350000000000001</v>
      </c>
      <c r="T91" s="9">
        <f t="shared" si="43"/>
        <v>2.4350000000000001</v>
      </c>
      <c r="V91" s="9">
        <f t="shared" si="52"/>
        <v>2.105</v>
      </c>
      <c r="W91" s="9">
        <f t="shared" si="52"/>
        <v>2.2050000000000001</v>
      </c>
      <c r="X91" s="9">
        <f t="shared" si="52"/>
        <v>2.4350000000000001</v>
      </c>
      <c r="Y91" s="9">
        <f t="shared" si="52"/>
        <v>2.4350000000000001</v>
      </c>
      <c r="CF91" s="8">
        <f t="shared" ref="CF91:CF154" si="54">B91</f>
        <v>35769</v>
      </c>
      <c r="CG91" s="3">
        <f t="shared" si="50"/>
        <v>0.99128647980406415</v>
      </c>
      <c r="CI91" s="8">
        <f t="shared" ref="CI91:CI154" si="55">CF91</f>
        <v>35769</v>
      </c>
      <c r="CJ91" s="12">
        <f t="shared" si="51"/>
        <v>0.67976833841702899</v>
      </c>
      <c r="CK91" s="12">
        <f t="shared" si="51"/>
        <v>0.5446975094816221</v>
      </c>
      <c r="CO91" s="12">
        <f t="shared" si="53"/>
        <v>-6.216039873260381E-2</v>
      </c>
      <c r="CP91" s="12">
        <f t="shared" si="53"/>
        <v>6.8259650703998906E-3</v>
      </c>
    </row>
    <row r="92" spans="1:94" x14ac:dyDescent="0.25">
      <c r="A92" s="3">
        <f t="shared" si="37"/>
        <v>525</v>
      </c>
      <c r="B92" s="8">
        <f t="shared" si="38"/>
        <v>35770</v>
      </c>
      <c r="C92" s="3">
        <f t="shared" si="44"/>
        <v>2.105</v>
      </c>
      <c r="D92" s="11">
        <f t="shared" si="27"/>
        <v>0</v>
      </c>
      <c r="E92" s="3">
        <f t="shared" si="45"/>
        <v>2.2050000000000001</v>
      </c>
      <c r="I92" s="8">
        <f t="shared" si="39"/>
        <v>35770</v>
      </c>
      <c r="J92" s="11">
        <f t="shared" si="46"/>
        <v>0.10000000000000009</v>
      </c>
      <c r="K92" s="11">
        <f t="shared" si="28"/>
        <v>0</v>
      </c>
      <c r="L92" s="11"/>
      <c r="M92" s="11"/>
      <c r="N92" s="9">
        <f t="shared" si="47"/>
        <v>2.105</v>
      </c>
      <c r="O92" s="9">
        <f t="shared" si="48"/>
        <v>2.2050000000000001</v>
      </c>
      <c r="Q92" s="9">
        <f t="shared" si="40"/>
        <v>2.105</v>
      </c>
      <c r="R92" s="9">
        <f t="shared" si="41"/>
        <v>2.2050000000000001</v>
      </c>
      <c r="S92" s="9">
        <f t="shared" si="42"/>
        <v>2.4350000000000001</v>
      </c>
      <c r="T92" s="9">
        <f t="shared" si="43"/>
        <v>2.4350000000000001</v>
      </c>
      <c r="V92" s="9">
        <f t="shared" si="52"/>
        <v>2.105</v>
      </c>
      <c r="W92" s="9">
        <f t="shared" si="52"/>
        <v>2.2050000000000001</v>
      </c>
      <c r="X92" s="9">
        <f t="shared" si="52"/>
        <v>2.4350000000000001</v>
      </c>
      <c r="Y92" s="9">
        <f t="shared" si="52"/>
        <v>2.4350000000000001</v>
      </c>
      <c r="CF92" s="8">
        <f t="shared" si="54"/>
        <v>35770</v>
      </c>
      <c r="CG92" s="3">
        <f t="shared" ref="CG92:CG107" si="56">CORREL(C71:C92,E71:E92)</f>
        <v>0.98987242930399333</v>
      </c>
      <c r="CI92" s="8">
        <f t="shared" si="55"/>
        <v>35770</v>
      </c>
      <c r="CJ92" s="12">
        <f t="shared" ref="CJ92:CK107" si="57">STDEV(CO71:CO92)*CJ$24</f>
        <v>0.68105333759110864</v>
      </c>
      <c r="CK92" s="12">
        <f t="shared" si="57"/>
        <v>0.53600999193471488</v>
      </c>
      <c r="CO92" s="12">
        <f t="shared" si="53"/>
        <v>0</v>
      </c>
      <c r="CP92" s="12">
        <f t="shared" si="53"/>
        <v>0</v>
      </c>
    </row>
    <row r="93" spans="1:94" x14ac:dyDescent="0.25">
      <c r="A93" s="3">
        <f t="shared" si="37"/>
        <v>526</v>
      </c>
      <c r="B93" s="8">
        <f t="shared" si="38"/>
        <v>35771</v>
      </c>
      <c r="C93" s="3">
        <f t="shared" si="44"/>
        <v>2.105</v>
      </c>
      <c r="D93" s="11">
        <f t="shared" si="27"/>
        <v>0</v>
      </c>
      <c r="E93" s="3">
        <f t="shared" si="45"/>
        <v>2.2050000000000001</v>
      </c>
      <c r="I93" s="8">
        <f t="shared" si="39"/>
        <v>35771</v>
      </c>
      <c r="J93" s="11">
        <f t="shared" si="46"/>
        <v>0.10000000000000009</v>
      </c>
      <c r="K93" s="11">
        <f t="shared" si="28"/>
        <v>0</v>
      </c>
      <c r="L93" s="11"/>
      <c r="M93" s="11"/>
      <c r="N93" s="9">
        <f t="shared" si="47"/>
        <v>2.105</v>
      </c>
      <c r="O93" s="9">
        <f t="shared" si="48"/>
        <v>2.2050000000000001</v>
      </c>
      <c r="Q93" s="9">
        <f t="shared" si="40"/>
        <v>2.105</v>
      </c>
      <c r="R93" s="9">
        <f t="shared" si="41"/>
        <v>2.2050000000000001</v>
      </c>
      <c r="S93" s="9">
        <f t="shared" si="42"/>
        <v>2.4350000000000001</v>
      </c>
      <c r="T93" s="9">
        <f t="shared" si="43"/>
        <v>2.4350000000000001</v>
      </c>
      <c r="V93" s="9">
        <f t="shared" si="52"/>
        <v>2.105</v>
      </c>
      <c r="W93" s="9">
        <f t="shared" si="52"/>
        <v>2.2050000000000001</v>
      </c>
      <c r="X93" s="9">
        <f t="shared" si="52"/>
        <v>2.4350000000000001</v>
      </c>
      <c r="Y93" s="9">
        <f t="shared" si="52"/>
        <v>2.4350000000000001</v>
      </c>
      <c r="CF93" s="8">
        <f t="shared" si="54"/>
        <v>35771</v>
      </c>
      <c r="CG93" s="3">
        <f t="shared" si="56"/>
        <v>0.98767129831759581</v>
      </c>
      <c r="CI93" s="8">
        <f t="shared" si="55"/>
        <v>35771</v>
      </c>
      <c r="CJ93" s="12">
        <f t="shared" si="57"/>
        <v>0.68105333759110864</v>
      </c>
      <c r="CK93" s="12">
        <f t="shared" si="57"/>
        <v>0.53600999193471488</v>
      </c>
      <c r="CO93" s="12">
        <f t="shared" si="53"/>
        <v>0</v>
      </c>
      <c r="CP93" s="12">
        <f t="shared" si="53"/>
        <v>0</v>
      </c>
    </row>
    <row r="94" spans="1:94" x14ac:dyDescent="0.25">
      <c r="A94" s="3">
        <f t="shared" si="37"/>
        <v>527</v>
      </c>
      <c r="B94" s="8">
        <f t="shared" si="38"/>
        <v>35772</v>
      </c>
      <c r="C94" s="3">
        <f t="shared" si="44"/>
        <v>2.105</v>
      </c>
      <c r="D94" s="11">
        <f t="shared" si="27"/>
        <v>0</v>
      </c>
      <c r="E94" s="3">
        <f t="shared" si="45"/>
        <v>2.1949999999999998</v>
      </c>
      <c r="I94" s="8">
        <f t="shared" si="39"/>
        <v>35772</v>
      </c>
      <c r="J94" s="11">
        <f t="shared" si="46"/>
        <v>8.9999999999999858E-2</v>
      </c>
      <c r="K94" s="11">
        <f t="shared" si="28"/>
        <v>0</v>
      </c>
      <c r="L94" s="11"/>
      <c r="M94" s="11"/>
      <c r="N94" s="9">
        <f t="shared" si="47"/>
        <v>2.105</v>
      </c>
      <c r="O94" s="9">
        <f t="shared" si="48"/>
        <v>2.1949999999999998</v>
      </c>
      <c r="Q94" s="9">
        <f t="shared" si="40"/>
        <v>2.105</v>
      </c>
      <c r="R94" s="9">
        <f t="shared" si="41"/>
        <v>2.1949999999999998</v>
      </c>
      <c r="S94" s="9">
        <f t="shared" si="42"/>
        <v>2.4350000000000001</v>
      </c>
      <c r="T94" s="9">
        <f t="shared" si="43"/>
        <v>2.4350000000000001</v>
      </c>
      <c r="V94" s="9">
        <f t="shared" si="52"/>
        <v>2.105</v>
      </c>
      <c r="W94" s="9">
        <f t="shared" si="52"/>
        <v>2.1949999999999998</v>
      </c>
      <c r="X94" s="9">
        <f t="shared" si="52"/>
        <v>2.4350000000000001</v>
      </c>
      <c r="Y94" s="9">
        <f t="shared" si="52"/>
        <v>2.4350000000000001</v>
      </c>
      <c r="CF94" s="8">
        <f t="shared" si="54"/>
        <v>35772</v>
      </c>
      <c r="CG94" s="3">
        <f t="shared" si="56"/>
        <v>0.98408418930408292</v>
      </c>
      <c r="CI94" s="8">
        <f t="shared" si="55"/>
        <v>35772</v>
      </c>
      <c r="CJ94" s="12">
        <f t="shared" si="57"/>
        <v>0.68105333759110864</v>
      </c>
      <c r="CK94" s="12">
        <f t="shared" si="57"/>
        <v>0.53464463370012316</v>
      </c>
      <c r="CO94" s="12">
        <f t="shared" si="53"/>
        <v>0</v>
      </c>
      <c r="CP94" s="12">
        <f t="shared" si="53"/>
        <v>-4.5454623716747224E-3</v>
      </c>
    </row>
    <row r="95" spans="1:94" x14ac:dyDescent="0.25">
      <c r="A95" s="3">
        <f t="shared" si="37"/>
        <v>528</v>
      </c>
      <c r="B95" s="8">
        <f t="shared" si="38"/>
        <v>35773</v>
      </c>
      <c r="C95" s="3">
        <f t="shared" si="44"/>
        <v>2.085</v>
      </c>
      <c r="D95" s="11">
        <f t="shared" si="27"/>
        <v>0</v>
      </c>
      <c r="E95" s="3">
        <f t="shared" si="45"/>
        <v>2.3050000000000002</v>
      </c>
      <c r="I95" s="8">
        <f t="shared" si="39"/>
        <v>35773</v>
      </c>
      <c r="J95" s="11">
        <f t="shared" si="46"/>
        <v>0.2200000000000002</v>
      </c>
      <c r="K95" s="11">
        <f t="shared" si="28"/>
        <v>0</v>
      </c>
      <c r="L95" s="11"/>
      <c r="M95" s="11"/>
      <c r="N95" s="9">
        <f t="shared" si="47"/>
        <v>2.085</v>
      </c>
      <c r="O95" s="9">
        <f t="shared" si="48"/>
        <v>2.3050000000000002</v>
      </c>
      <c r="Q95" s="9">
        <f t="shared" si="40"/>
        <v>2.085</v>
      </c>
      <c r="R95" s="9">
        <f t="shared" si="41"/>
        <v>2.3050000000000002</v>
      </c>
      <c r="S95" s="9">
        <f t="shared" si="42"/>
        <v>2.3050000000000002</v>
      </c>
      <c r="T95" s="9">
        <f t="shared" si="43"/>
        <v>2.3050000000000002</v>
      </c>
      <c r="V95" s="9">
        <f t="shared" si="52"/>
        <v>2.085</v>
      </c>
      <c r="W95" s="9">
        <f t="shared" si="52"/>
        <v>2.3050000000000002</v>
      </c>
      <c r="X95" s="9">
        <f t="shared" si="52"/>
        <v>2.3050000000000002</v>
      </c>
      <c r="Y95" s="9">
        <f t="shared" si="52"/>
        <v>2.3050000000000002</v>
      </c>
      <c r="CF95" s="8">
        <f t="shared" si="54"/>
        <v>35773</v>
      </c>
      <c r="CG95" s="3">
        <f t="shared" si="56"/>
        <v>0.96453617638532907</v>
      </c>
      <c r="CI95" s="8">
        <f t="shared" si="55"/>
        <v>35773</v>
      </c>
      <c r="CJ95" s="12">
        <f t="shared" si="57"/>
        <v>0.67847653489439308</v>
      </c>
      <c r="CK95" s="12">
        <f t="shared" si="57"/>
        <v>0.57805600178624628</v>
      </c>
      <c r="CO95" s="12">
        <f t="shared" si="53"/>
        <v>-9.5466118835800008E-3</v>
      </c>
      <c r="CP95" s="12">
        <f t="shared" si="53"/>
        <v>4.8898629921477331E-2</v>
      </c>
    </row>
    <row r="96" spans="1:94" x14ac:dyDescent="0.25">
      <c r="A96" s="3">
        <f t="shared" si="37"/>
        <v>529</v>
      </c>
      <c r="B96" s="8">
        <f t="shared" si="38"/>
        <v>35774</v>
      </c>
      <c r="C96" s="3">
        <f t="shared" si="44"/>
        <v>2.3050000000000002</v>
      </c>
      <c r="D96" s="11">
        <f t="shared" si="27"/>
        <v>0</v>
      </c>
      <c r="E96" s="3">
        <f t="shared" si="45"/>
        <v>2.39</v>
      </c>
      <c r="I96" s="8">
        <f t="shared" si="39"/>
        <v>35774</v>
      </c>
      <c r="J96" s="11">
        <f t="shared" si="46"/>
        <v>8.4999999999999964E-2</v>
      </c>
      <c r="K96" s="11">
        <f t="shared" si="28"/>
        <v>0</v>
      </c>
      <c r="L96" s="11"/>
      <c r="M96" s="11"/>
      <c r="N96" s="9">
        <f t="shared" si="47"/>
        <v>2.3050000000000002</v>
      </c>
      <c r="O96" s="9">
        <f t="shared" si="48"/>
        <v>2.39</v>
      </c>
      <c r="Q96" s="9">
        <f t="shared" si="40"/>
        <v>2.3050000000000002</v>
      </c>
      <c r="R96" s="9">
        <f t="shared" si="41"/>
        <v>2.39</v>
      </c>
      <c r="S96" s="9">
        <f t="shared" si="42"/>
        <v>2.46</v>
      </c>
      <c r="T96" s="9">
        <f t="shared" si="43"/>
        <v>2.46</v>
      </c>
      <c r="V96" s="9">
        <f t="shared" si="52"/>
        <v>2.3050000000000002</v>
      </c>
      <c r="W96" s="9">
        <f t="shared" si="52"/>
        <v>2.39</v>
      </c>
      <c r="X96" s="9">
        <f t="shared" si="52"/>
        <v>2.46</v>
      </c>
      <c r="Y96" s="9">
        <f t="shared" si="52"/>
        <v>2.46</v>
      </c>
      <c r="CF96" s="8">
        <f t="shared" si="54"/>
        <v>35774</v>
      </c>
      <c r="CG96" s="3">
        <f t="shared" si="56"/>
        <v>0.94463746632552659</v>
      </c>
      <c r="CI96" s="8">
        <f t="shared" si="55"/>
        <v>35774</v>
      </c>
      <c r="CJ96" s="12">
        <f t="shared" si="57"/>
        <v>0.77305135720862961</v>
      </c>
      <c r="CK96" s="12">
        <f t="shared" si="57"/>
        <v>0.58882255531365457</v>
      </c>
      <c r="CO96" s="12">
        <f t="shared" si="53"/>
        <v>0.10031182119784708</v>
      </c>
      <c r="CP96" s="12">
        <f t="shared" si="53"/>
        <v>3.6212689494807472E-2</v>
      </c>
    </row>
    <row r="97" spans="1:94" x14ac:dyDescent="0.25">
      <c r="A97" s="3">
        <f t="shared" si="37"/>
        <v>530</v>
      </c>
      <c r="B97" s="8">
        <f t="shared" si="38"/>
        <v>35775</v>
      </c>
      <c r="C97" s="3">
        <f t="shared" si="44"/>
        <v>2.3050000000000002</v>
      </c>
      <c r="D97" s="11">
        <f t="shared" si="27"/>
        <v>0</v>
      </c>
      <c r="E97" s="3">
        <f t="shared" si="45"/>
        <v>2.2749999999999999</v>
      </c>
      <c r="I97" s="8">
        <f t="shared" si="39"/>
        <v>35775</v>
      </c>
      <c r="J97" s="11">
        <f t="shared" si="46"/>
        <v>-3.0000000000000249E-2</v>
      </c>
      <c r="K97" s="11">
        <f t="shared" si="28"/>
        <v>0</v>
      </c>
      <c r="L97" s="11"/>
      <c r="M97" s="11"/>
      <c r="N97" s="9">
        <f t="shared" si="47"/>
        <v>2.3050000000000002</v>
      </c>
      <c r="O97" s="9">
        <f t="shared" si="48"/>
        <v>2.2749999999999999</v>
      </c>
      <c r="Q97" s="9">
        <f t="shared" si="40"/>
        <v>2.3050000000000002</v>
      </c>
      <c r="R97" s="9">
        <f t="shared" si="41"/>
        <v>2.2749999999999999</v>
      </c>
      <c r="S97" s="9">
        <f t="shared" si="42"/>
        <v>2.46</v>
      </c>
      <c r="T97" s="9">
        <f t="shared" si="43"/>
        <v>2.46</v>
      </c>
      <c r="V97" s="9">
        <f t="shared" si="52"/>
        <v>2.3050000000000002</v>
      </c>
      <c r="W97" s="9">
        <f t="shared" si="52"/>
        <v>2.2749999999999999</v>
      </c>
      <c r="X97" s="9">
        <f t="shared" si="52"/>
        <v>2.46</v>
      </c>
      <c r="Y97" s="9">
        <f t="shared" si="52"/>
        <v>2.46</v>
      </c>
      <c r="CF97" s="8">
        <f t="shared" si="54"/>
        <v>35775</v>
      </c>
      <c r="CG97" s="3">
        <f t="shared" si="56"/>
        <v>0.86369661673906195</v>
      </c>
      <c r="CI97" s="8">
        <f t="shared" si="55"/>
        <v>35775</v>
      </c>
      <c r="CJ97" s="12">
        <f t="shared" si="57"/>
        <v>0.7735514501285522</v>
      </c>
      <c r="CK97" s="12">
        <f t="shared" si="57"/>
        <v>0.60437863850021889</v>
      </c>
      <c r="CO97" s="12">
        <f t="shared" si="53"/>
        <v>0</v>
      </c>
      <c r="CP97" s="12">
        <f t="shared" si="53"/>
        <v>-4.9313313540505603E-2</v>
      </c>
    </row>
    <row r="98" spans="1:94" x14ac:dyDescent="0.25">
      <c r="A98" s="3">
        <f t="shared" si="37"/>
        <v>531</v>
      </c>
      <c r="B98" s="8">
        <f t="shared" si="38"/>
        <v>35776</v>
      </c>
      <c r="C98" s="3">
        <f t="shared" si="44"/>
        <v>2.165</v>
      </c>
      <c r="D98" s="11">
        <f t="shared" si="27"/>
        <v>0</v>
      </c>
      <c r="E98" s="3">
        <f t="shared" si="45"/>
        <v>2.2400000000000002</v>
      </c>
      <c r="I98" s="8">
        <f t="shared" si="39"/>
        <v>35776</v>
      </c>
      <c r="J98" s="11">
        <f t="shared" si="46"/>
        <v>7.5000000000000178E-2</v>
      </c>
      <c r="K98" s="11">
        <f t="shared" si="28"/>
        <v>0</v>
      </c>
      <c r="L98" s="11"/>
      <c r="M98" s="11"/>
      <c r="N98" s="9">
        <f t="shared" si="47"/>
        <v>2.165</v>
      </c>
      <c r="O98" s="9">
        <f t="shared" si="48"/>
        <v>2.2400000000000002</v>
      </c>
      <c r="Q98" s="9">
        <f t="shared" si="40"/>
        <v>2.165</v>
      </c>
      <c r="R98" s="9">
        <f t="shared" si="41"/>
        <v>2.2400000000000002</v>
      </c>
      <c r="S98" s="9">
        <f t="shared" si="42"/>
        <v>2.29</v>
      </c>
      <c r="T98" s="9">
        <f t="shared" si="43"/>
        <v>2.29</v>
      </c>
      <c r="V98" s="9">
        <f t="shared" si="52"/>
        <v>2.165</v>
      </c>
      <c r="W98" s="9">
        <f t="shared" si="52"/>
        <v>2.2400000000000002</v>
      </c>
      <c r="X98" s="9">
        <f t="shared" si="52"/>
        <v>2.29</v>
      </c>
      <c r="Y98" s="9">
        <f t="shared" si="52"/>
        <v>2.29</v>
      </c>
      <c r="CF98" s="8">
        <f t="shared" si="54"/>
        <v>35776</v>
      </c>
      <c r="CG98" s="3">
        <f t="shared" si="56"/>
        <v>0.72933441355520912</v>
      </c>
      <c r="CI98" s="8">
        <f t="shared" si="55"/>
        <v>35776</v>
      </c>
      <c r="CJ98" s="12">
        <f t="shared" si="57"/>
        <v>0.75086531733188211</v>
      </c>
      <c r="CK98" s="12">
        <f t="shared" si="57"/>
        <v>0.55535034050580445</v>
      </c>
      <c r="CO98" s="12">
        <f t="shared" si="53"/>
        <v>-6.2660314994158708E-2</v>
      </c>
      <c r="CP98" s="12">
        <f t="shared" si="53"/>
        <v>-1.5504186535965086E-2</v>
      </c>
    </row>
    <row r="99" spans="1:94" x14ac:dyDescent="0.25">
      <c r="A99" s="3">
        <f t="shared" si="37"/>
        <v>532</v>
      </c>
      <c r="B99" s="8">
        <f t="shared" si="38"/>
        <v>35777</v>
      </c>
      <c r="C99" s="3">
        <f t="shared" si="44"/>
        <v>2.165</v>
      </c>
      <c r="D99" s="11">
        <f t="shared" si="27"/>
        <v>0</v>
      </c>
      <c r="E99" s="3">
        <f t="shared" si="45"/>
        <v>2.2400000000000002</v>
      </c>
      <c r="I99" s="8">
        <f t="shared" si="39"/>
        <v>35777</v>
      </c>
      <c r="J99" s="11">
        <f t="shared" si="46"/>
        <v>7.5000000000000178E-2</v>
      </c>
      <c r="K99" s="11">
        <f t="shared" si="28"/>
        <v>0</v>
      </c>
      <c r="L99" s="11"/>
      <c r="M99" s="11"/>
      <c r="N99" s="9">
        <f t="shared" si="47"/>
        <v>2.165</v>
      </c>
      <c r="O99" s="9">
        <f t="shared" si="48"/>
        <v>2.2400000000000002</v>
      </c>
      <c r="Q99" s="9">
        <f t="shared" si="40"/>
        <v>2.165</v>
      </c>
      <c r="R99" s="9">
        <f t="shared" si="41"/>
        <v>2.2400000000000002</v>
      </c>
      <c r="S99" s="9">
        <f t="shared" si="42"/>
        <v>2.29</v>
      </c>
      <c r="T99" s="9">
        <f t="shared" si="43"/>
        <v>2.29</v>
      </c>
      <c r="V99" s="9">
        <f t="shared" si="52"/>
        <v>2.165</v>
      </c>
      <c r="W99" s="9">
        <f t="shared" si="52"/>
        <v>2.2400000000000002</v>
      </c>
      <c r="X99" s="9">
        <f t="shared" si="52"/>
        <v>2.29</v>
      </c>
      <c r="Y99" s="9">
        <f t="shared" si="52"/>
        <v>2.29</v>
      </c>
      <c r="CF99" s="8">
        <f t="shared" si="54"/>
        <v>35777</v>
      </c>
      <c r="CG99" s="3">
        <f t="shared" si="56"/>
        <v>0.69702964133774326</v>
      </c>
      <c r="CI99" s="8">
        <f t="shared" si="55"/>
        <v>35777</v>
      </c>
      <c r="CJ99" s="12">
        <f t="shared" si="57"/>
        <v>0.6612180153085967</v>
      </c>
      <c r="CK99" s="12">
        <f t="shared" si="57"/>
        <v>0.40034411222876493</v>
      </c>
      <c r="CO99" s="12">
        <f t="shared" si="53"/>
        <v>0</v>
      </c>
      <c r="CP99" s="12">
        <f t="shared" si="53"/>
        <v>0</v>
      </c>
    </row>
    <row r="100" spans="1:94" x14ac:dyDescent="0.25">
      <c r="A100" s="3">
        <f t="shared" si="37"/>
        <v>533</v>
      </c>
      <c r="B100" s="8">
        <f t="shared" si="38"/>
        <v>35778</v>
      </c>
      <c r="C100" s="3">
        <f t="shared" si="44"/>
        <v>2.165</v>
      </c>
      <c r="D100" s="11">
        <f t="shared" si="27"/>
        <v>0</v>
      </c>
      <c r="E100" s="3">
        <f t="shared" si="45"/>
        <v>2.2400000000000002</v>
      </c>
      <c r="I100" s="8">
        <f t="shared" si="39"/>
        <v>35778</v>
      </c>
      <c r="J100" s="11">
        <f t="shared" si="46"/>
        <v>7.5000000000000178E-2</v>
      </c>
      <c r="K100" s="11">
        <f t="shared" si="28"/>
        <v>0</v>
      </c>
      <c r="L100" s="11"/>
      <c r="M100" s="11"/>
      <c r="N100" s="9">
        <f t="shared" si="47"/>
        <v>2.165</v>
      </c>
      <c r="O100" s="9">
        <f t="shared" si="48"/>
        <v>2.2400000000000002</v>
      </c>
      <c r="Q100" s="9">
        <f t="shared" si="40"/>
        <v>2.165</v>
      </c>
      <c r="R100" s="9">
        <f t="shared" si="41"/>
        <v>2.2400000000000002</v>
      </c>
      <c r="S100" s="9">
        <f t="shared" si="42"/>
        <v>2.29</v>
      </c>
      <c r="T100" s="9">
        <f t="shared" si="43"/>
        <v>2.29</v>
      </c>
      <c r="V100" s="9">
        <f t="shared" si="52"/>
        <v>2.165</v>
      </c>
      <c r="W100" s="9">
        <f t="shared" si="52"/>
        <v>2.2400000000000002</v>
      </c>
      <c r="X100" s="9">
        <f t="shared" si="52"/>
        <v>2.29</v>
      </c>
      <c r="Y100" s="9">
        <f t="shared" si="52"/>
        <v>2.29</v>
      </c>
      <c r="CF100" s="8">
        <f t="shared" si="54"/>
        <v>35778</v>
      </c>
      <c r="CG100" s="3">
        <f t="shared" si="56"/>
        <v>0.65131375038311845</v>
      </c>
      <c r="CI100" s="8">
        <f t="shared" si="55"/>
        <v>35778</v>
      </c>
      <c r="CJ100" s="12">
        <f t="shared" si="57"/>
        <v>0.6612180153085967</v>
      </c>
      <c r="CK100" s="12">
        <f t="shared" si="57"/>
        <v>0.40034411222876493</v>
      </c>
      <c r="CO100" s="12">
        <f t="shared" si="53"/>
        <v>0</v>
      </c>
      <c r="CP100" s="12">
        <f t="shared" si="53"/>
        <v>0</v>
      </c>
    </row>
    <row r="101" spans="1:94" x14ac:dyDescent="0.25">
      <c r="A101" s="3">
        <f t="shared" si="37"/>
        <v>534</v>
      </c>
      <c r="B101" s="8">
        <f t="shared" si="38"/>
        <v>35779</v>
      </c>
      <c r="C101" s="3">
        <f t="shared" si="44"/>
        <v>2.165</v>
      </c>
      <c r="D101" s="11">
        <f t="shared" si="27"/>
        <v>0</v>
      </c>
      <c r="E101" s="3">
        <f t="shared" si="45"/>
        <v>2.17</v>
      </c>
      <c r="I101" s="8">
        <f t="shared" si="39"/>
        <v>35779</v>
      </c>
      <c r="J101" s="11">
        <f t="shared" si="46"/>
        <v>4.9999999999998934E-3</v>
      </c>
      <c r="K101" s="11">
        <f t="shared" si="28"/>
        <v>0</v>
      </c>
      <c r="L101" s="11"/>
      <c r="M101" s="11"/>
      <c r="N101" s="9">
        <f t="shared" si="47"/>
        <v>2.165</v>
      </c>
      <c r="O101" s="9">
        <f t="shared" si="48"/>
        <v>2.17</v>
      </c>
      <c r="Q101" s="9">
        <f t="shared" si="40"/>
        <v>2.165</v>
      </c>
      <c r="R101" s="9">
        <f t="shared" si="41"/>
        <v>2.17</v>
      </c>
      <c r="S101" s="9">
        <f t="shared" si="42"/>
        <v>2.29</v>
      </c>
      <c r="T101" s="9">
        <f t="shared" si="43"/>
        <v>2.29</v>
      </c>
      <c r="V101" s="9">
        <f t="shared" si="52"/>
        <v>2.165</v>
      </c>
      <c r="W101" s="9">
        <f t="shared" si="52"/>
        <v>2.17</v>
      </c>
      <c r="X101" s="9">
        <f t="shared" si="52"/>
        <v>2.29</v>
      </c>
      <c r="Y101" s="9">
        <f t="shared" si="52"/>
        <v>2.29</v>
      </c>
      <c r="CF101" s="8">
        <f t="shared" si="54"/>
        <v>35779</v>
      </c>
      <c r="CG101" s="3">
        <f t="shared" si="56"/>
        <v>0.56657832332017344</v>
      </c>
      <c r="CI101" s="8">
        <f t="shared" si="55"/>
        <v>35779</v>
      </c>
      <c r="CJ101" s="12">
        <f t="shared" si="57"/>
        <v>0.6612180153085967</v>
      </c>
      <c r="CK101" s="12">
        <f t="shared" si="57"/>
        <v>0.41237806551902556</v>
      </c>
      <c r="CO101" s="12">
        <f t="shared" si="53"/>
        <v>0</v>
      </c>
      <c r="CP101" s="12">
        <f t="shared" si="53"/>
        <v>-3.1748698314580416E-2</v>
      </c>
    </row>
    <row r="102" spans="1:94" x14ac:dyDescent="0.25">
      <c r="A102" s="3">
        <f t="shared" si="37"/>
        <v>535</v>
      </c>
      <c r="B102" s="8">
        <f t="shared" si="38"/>
        <v>35780</v>
      </c>
      <c r="C102" s="3">
        <f t="shared" si="44"/>
        <v>2.11</v>
      </c>
      <c r="D102" s="11">
        <f t="shared" si="27"/>
        <v>0</v>
      </c>
      <c r="E102" s="3">
        <f t="shared" si="45"/>
        <v>2.2250000000000001</v>
      </c>
      <c r="I102" s="8">
        <f t="shared" si="39"/>
        <v>35780</v>
      </c>
      <c r="J102" s="11">
        <f t="shared" si="46"/>
        <v>0.11500000000000021</v>
      </c>
      <c r="K102" s="11">
        <f t="shared" si="28"/>
        <v>0</v>
      </c>
      <c r="L102" s="11"/>
      <c r="M102" s="11"/>
      <c r="N102" s="9">
        <f t="shared" si="47"/>
        <v>2.11</v>
      </c>
      <c r="O102" s="9">
        <f t="shared" si="48"/>
        <v>2.2250000000000001</v>
      </c>
      <c r="Q102" s="9">
        <f t="shared" si="40"/>
        <v>2.11</v>
      </c>
      <c r="R102" s="9">
        <f t="shared" si="41"/>
        <v>2.2250000000000001</v>
      </c>
      <c r="S102" s="9">
        <f t="shared" si="42"/>
        <v>2.2400000000000002</v>
      </c>
      <c r="T102" s="9">
        <f t="shared" si="43"/>
        <v>2.2400000000000002</v>
      </c>
      <c r="V102" s="9">
        <f t="shared" si="52"/>
        <v>2.11</v>
      </c>
      <c r="W102" s="9">
        <f t="shared" si="52"/>
        <v>2.2250000000000001</v>
      </c>
      <c r="X102" s="9">
        <f t="shared" si="52"/>
        <v>2.2400000000000002</v>
      </c>
      <c r="Y102" s="9">
        <f t="shared" si="52"/>
        <v>2.2400000000000002</v>
      </c>
      <c r="CF102" s="8">
        <f t="shared" si="54"/>
        <v>35780</v>
      </c>
      <c r="CG102" s="3">
        <f t="shared" si="56"/>
        <v>0.51996953283149594</v>
      </c>
      <c r="CI102" s="8">
        <f t="shared" si="55"/>
        <v>35780</v>
      </c>
      <c r="CJ102" s="12">
        <f t="shared" si="57"/>
        <v>0.66089058801489353</v>
      </c>
      <c r="CK102" s="12">
        <f t="shared" si="57"/>
        <v>0.42175480311125235</v>
      </c>
      <c r="CO102" s="12">
        <f t="shared" si="53"/>
        <v>-2.5732413966478129E-2</v>
      </c>
      <c r="CP102" s="12">
        <f t="shared" si="53"/>
        <v>2.5029748065835515E-2</v>
      </c>
    </row>
    <row r="103" spans="1:94" x14ac:dyDescent="0.25">
      <c r="A103" s="3">
        <f t="shared" si="37"/>
        <v>536</v>
      </c>
      <c r="B103" s="8">
        <f t="shared" si="38"/>
        <v>35781</v>
      </c>
      <c r="C103" s="3">
        <f t="shared" si="44"/>
        <v>2.145</v>
      </c>
      <c r="D103" s="11">
        <f t="shared" si="27"/>
        <v>0</v>
      </c>
      <c r="E103" s="3">
        <f t="shared" si="45"/>
        <v>2.29</v>
      </c>
      <c r="I103" s="8">
        <f t="shared" si="39"/>
        <v>35781</v>
      </c>
      <c r="J103" s="11">
        <f t="shared" si="46"/>
        <v>0.14500000000000002</v>
      </c>
      <c r="K103" s="11">
        <f t="shared" si="28"/>
        <v>0</v>
      </c>
      <c r="L103" s="11"/>
      <c r="M103" s="11"/>
      <c r="N103" s="9">
        <f t="shared" si="47"/>
        <v>2.145</v>
      </c>
      <c r="O103" s="9">
        <f t="shared" si="48"/>
        <v>2.29</v>
      </c>
      <c r="Q103" s="9">
        <f t="shared" si="40"/>
        <v>2.145</v>
      </c>
      <c r="R103" s="9">
        <f t="shared" si="41"/>
        <v>2.29</v>
      </c>
      <c r="S103" s="9">
        <f t="shared" si="42"/>
        <v>2.36</v>
      </c>
      <c r="T103" s="9">
        <f t="shared" si="43"/>
        <v>2.36</v>
      </c>
      <c r="V103" s="9">
        <f t="shared" si="52"/>
        <v>2.145</v>
      </c>
      <c r="W103" s="9">
        <f t="shared" si="52"/>
        <v>2.29</v>
      </c>
      <c r="X103" s="9">
        <f t="shared" si="52"/>
        <v>2.36</v>
      </c>
      <c r="Y103" s="9">
        <f t="shared" si="52"/>
        <v>2.36</v>
      </c>
      <c r="CF103" s="8">
        <f t="shared" si="54"/>
        <v>35781</v>
      </c>
      <c r="CG103" s="3">
        <f t="shared" si="56"/>
        <v>0.46662772109505124</v>
      </c>
      <c r="CI103" s="8">
        <f t="shared" si="55"/>
        <v>35781</v>
      </c>
      <c r="CJ103" s="12">
        <f t="shared" si="57"/>
        <v>0.60808769969537724</v>
      </c>
      <c r="CK103" s="12">
        <f t="shared" si="57"/>
        <v>0.34910465890067216</v>
      </c>
      <c r="CO103" s="12">
        <f t="shared" si="53"/>
        <v>1.645160489200528E-2</v>
      </c>
      <c r="CP103" s="12">
        <f t="shared" si="53"/>
        <v>2.8794901947944641E-2</v>
      </c>
    </row>
    <row r="104" spans="1:94" x14ac:dyDescent="0.25">
      <c r="A104" s="3">
        <f t="shared" si="37"/>
        <v>537</v>
      </c>
      <c r="B104" s="8">
        <f t="shared" si="38"/>
        <v>35782</v>
      </c>
      <c r="C104" s="3">
        <f t="shared" si="44"/>
        <v>2.145</v>
      </c>
      <c r="D104" s="11">
        <f t="shared" ref="D104:D167" si="58">IF(ma=7,AVERAGE(C98:C104),IF(ma=14,AVERAGE(C91:C104),IF(ma=30,AVERAGE(C75:C104),IF(ma=40,AVERAGE(C65:C104),0))))</f>
        <v>0</v>
      </c>
      <c r="E104" s="3">
        <f t="shared" si="45"/>
        <v>2.355</v>
      </c>
      <c r="I104" s="8">
        <f t="shared" si="39"/>
        <v>35782</v>
      </c>
      <c r="J104" s="11">
        <f t="shared" si="46"/>
        <v>0.20999999999999996</v>
      </c>
      <c r="K104" s="11">
        <f t="shared" ref="K104:K167" si="59">IF(ma=7,AVERAGE(J98:J104),IF(ma=14,AVERAGE(J91:J104),IF(ma=30,AVERAGE(J75:J104),IF(ma=40,AVERAGE(J65:J104),0))))</f>
        <v>0</v>
      </c>
      <c r="L104" s="11"/>
      <c r="M104" s="11"/>
      <c r="N104" s="9">
        <f t="shared" si="47"/>
        <v>2.145</v>
      </c>
      <c r="O104" s="9">
        <f t="shared" si="48"/>
        <v>2.355</v>
      </c>
      <c r="Q104" s="9">
        <f t="shared" si="40"/>
        <v>2.145</v>
      </c>
      <c r="R104" s="9">
        <f t="shared" si="41"/>
        <v>2.355</v>
      </c>
      <c r="S104" s="9">
        <f t="shared" si="42"/>
        <v>2.36</v>
      </c>
      <c r="T104" s="9">
        <f t="shared" si="43"/>
        <v>2.36</v>
      </c>
      <c r="V104" s="9">
        <f t="shared" si="52"/>
        <v>2.145</v>
      </c>
      <c r="W104" s="9">
        <f t="shared" si="52"/>
        <v>2.355</v>
      </c>
      <c r="X104" s="9">
        <f t="shared" si="52"/>
        <v>2.36</v>
      </c>
      <c r="Y104" s="9">
        <f t="shared" si="52"/>
        <v>2.36</v>
      </c>
      <c r="CF104" s="8">
        <f t="shared" si="54"/>
        <v>35782</v>
      </c>
      <c r="CG104" s="3">
        <f t="shared" si="56"/>
        <v>0.40007511643681742</v>
      </c>
      <c r="CI104" s="8">
        <f t="shared" si="55"/>
        <v>35782</v>
      </c>
      <c r="CJ104" s="12">
        <f t="shared" si="57"/>
        <v>0.5990409807148005</v>
      </c>
      <c r="CK104" s="12">
        <f t="shared" si="57"/>
        <v>0.35947163092036366</v>
      </c>
      <c r="CO104" s="12">
        <f t="shared" ref="CO104:CP119" si="60">LN(V104/V103)</f>
        <v>0</v>
      </c>
      <c r="CP104" s="12">
        <f t="shared" si="60"/>
        <v>2.7988909902232802E-2</v>
      </c>
    </row>
    <row r="105" spans="1:94" x14ac:dyDescent="0.25">
      <c r="A105" s="3">
        <f t="shared" si="37"/>
        <v>538</v>
      </c>
      <c r="B105" s="8">
        <f t="shared" si="38"/>
        <v>35783</v>
      </c>
      <c r="C105" s="3">
        <f t="shared" si="44"/>
        <v>2.2749999999999999</v>
      </c>
      <c r="D105" s="11">
        <f t="shared" si="58"/>
        <v>0</v>
      </c>
      <c r="E105" s="3">
        <f t="shared" si="45"/>
        <v>2.415</v>
      </c>
      <c r="I105" s="8">
        <f t="shared" si="39"/>
        <v>35783</v>
      </c>
      <c r="J105" s="11">
        <f t="shared" si="46"/>
        <v>0.14000000000000012</v>
      </c>
      <c r="K105" s="11">
        <f t="shared" si="59"/>
        <v>0</v>
      </c>
      <c r="L105" s="11"/>
      <c r="M105" s="11"/>
      <c r="N105" s="9">
        <f t="shared" si="47"/>
        <v>2.2749999999999999</v>
      </c>
      <c r="O105" s="9">
        <f t="shared" si="48"/>
        <v>2.415</v>
      </c>
      <c r="Q105" s="9">
        <f t="shared" si="40"/>
        <v>2.2749999999999999</v>
      </c>
      <c r="R105" s="9">
        <f t="shared" si="41"/>
        <v>2.415</v>
      </c>
      <c r="S105" s="9">
        <f t="shared" si="42"/>
        <v>2.375</v>
      </c>
      <c r="T105" s="9">
        <f t="shared" si="43"/>
        <v>2.375</v>
      </c>
      <c r="V105" s="9">
        <f t="shared" si="52"/>
        <v>2.2749999999999999</v>
      </c>
      <c r="W105" s="9">
        <f t="shared" si="52"/>
        <v>2.415</v>
      </c>
      <c r="X105" s="9">
        <f t="shared" si="52"/>
        <v>2.375</v>
      </c>
      <c r="Y105" s="9">
        <f t="shared" si="52"/>
        <v>2.375</v>
      </c>
      <c r="CF105" s="8">
        <f t="shared" si="54"/>
        <v>35783</v>
      </c>
      <c r="CG105" s="3">
        <f t="shared" si="56"/>
        <v>0.50094600398992273</v>
      </c>
      <c r="CI105" s="8">
        <f t="shared" si="55"/>
        <v>35783</v>
      </c>
      <c r="CJ105" s="12">
        <f t="shared" si="57"/>
        <v>0.63140848153302831</v>
      </c>
      <c r="CK105" s="12">
        <f t="shared" si="57"/>
        <v>0.36636065299842269</v>
      </c>
      <c r="CO105" s="12">
        <f t="shared" si="60"/>
        <v>5.8840500022933395E-2</v>
      </c>
      <c r="CP105" s="12">
        <f t="shared" si="60"/>
        <v>2.5158559636154931E-2</v>
      </c>
    </row>
    <row r="106" spans="1:94" x14ac:dyDescent="0.25">
      <c r="A106" s="3">
        <f t="shared" si="37"/>
        <v>539</v>
      </c>
      <c r="B106" s="8">
        <f t="shared" si="38"/>
        <v>35784</v>
      </c>
      <c r="C106" s="3">
        <f t="shared" si="44"/>
        <v>2.2749999999999999</v>
      </c>
      <c r="D106" s="11">
        <f t="shared" si="58"/>
        <v>0</v>
      </c>
      <c r="E106" s="3">
        <f t="shared" si="45"/>
        <v>2.415</v>
      </c>
      <c r="I106" s="8">
        <f t="shared" si="39"/>
        <v>35784</v>
      </c>
      <c r="J106" s="11">
        <f t="shared" si="46"/>
        <v>0.14000000000000012</v>
      </c>
      <c r="K106" s="11">
        <f t="shared" si="59"/>
        <v>0</v>
      </c>
      <c r="L106" s="11"/>
      <c r="M106" s="11"/>
      <c r="N106" s="9">
        <f t="shared" si="47"/>
        <v>2.2749999999999999</v>
      </c>
      <c r="O106" s="9">
        <f t="shared" si="48"/>
        <v>2.415</v>
      </c>
      <c r="Q106" s="9">
        <f t="shared" si="40"/>
        <v>2.2749999999999999</v>
      </c>
      <c r="R106" s="9">
        <f t="shared" si="41"/>
        <v>2.415</v>
      </c>
      <c r="S106" s="9">
        <f t="shared" si="42"/>
        <v>2.375</v>
      </c>
      <c r="T106" s="9">
        <f t="shared" si="43"/>
        <v>2.375</v>
      </c>
      <c r="V106" s="9">
        <f t="shared" si="52"/>
        <v>2.2749999999999999</v>
      </c>
      <c r="W106" s="9">
        <f t="shared" si="52"/>
        <v>2.415</v>
      </c>
      <c r="X106" s="9">
        <f t="shared" si="52"/>
        <v>2.375</v>
      </c>
      <c r="Y106" s="9">
        <f t="shared" si="52"/>
        <v>2.375</v>
      </c>
      <c r="CF106" s="8">
        <f t="shared" si="54"/>
        <v>35784</v>
      </c>
      <c r="CG106" s="3">
        <f t="shared" si="56"/>
        <v>0.56377140964228445</v>
      </c>
      <c r="CI106" s="8">
        <f t="shared" si="55"/>
        <v>35784</v>
      </c>
      <c r="CJ106" s="12">
        <f t="shared" si="57"/>
        <v>0.63140848153302831</v>
      </c>
      <c r="CK106" s="12">
        <f t="shared" si="57"/>
        <v>0.36636065299842269</v>
      </c>
      <c r="CO106" s="12">
        <f t="shared" si="60"/>
        <v>0</v>
      </c>
      <c r="CP106" s="12">
        <f t="shared" si="60"/>
        <v>0</v>
      </c>
    </row>
    <row r="107" spans="1:94" x14ac:dyDescent="0.25">
      <c r="A107" s="3">
        <f t="shared" si="37"/>
        <v>540</v>
      </c>
      <c r="B107" s="8">
        <f t="shared" si="38"/>
        <v>35785</v>
      </c>
      <c r="C107" s="3">
        <f t="shared" si="44"/>
        <v>2.2749999999999999</v>
      </c>
      <c r="D107" s="11">
        <f t="shared" si="58"/>
        <v>0</v>
      </c>
      <c r="E107" s="3">
        <f t="shared" si="45"/>
        <v>2.415</v>
      </c>
      <c r="I107" s="8">
        <f t="shared" si="39"/>
        <v>35785</v>
      </c>
      <c r="J107" s="11">
        <f t="shared" si="46"/>
        <v>0.14000000000000012</v>
      </c>
      <c r="K107" s="11">
        <f t="shared" si="59"/>
        <v>0</v>
      </c>
      <c r="L107" s="11"/>
      <c r="M107" s="11"/>
      <c r="N107" s="9">
        <f t="shared" si="47"/>
        <v>2.2749999999999999</v>
      </c>
      <c r="O107" s="9">
        <f t="shared" si="48"/>
        <v>2.415</v>
      </c>
      <c r="Q107" s="9">
        <f t="shared" si="40"/>
        <v>2.2749999999999999</v>
      </c>
      <c r="R107" s="9">
        <f t="shared" si="41"/>
        <v>2.415</v>
      </c>
      <c r="S107" s="9">
        <f t="shared" si="42"/>
        <v>2.375</v>
      </c>
      <c r="T107" s="9">
        <f t="shared" si="43"/>
        <v>2.375</v>
      </c>
      <c r="V107" s="9">
        <f t="shared" ref="V107:Y126" si="61">VLOOKUP($B107,IF(V$1=2,PRICELOOK2,IF(V$1=3,PRICELOOK3,IF(V$1=4,cash,PRICELOOK))),V$2,FALSE)</f>
        <v>2.2749999999999999</v>
      </c>
      <c r="W107" s="9">
        <f t="shared" si="61"/>
        <v>2.415</v>
      </c>
      <c r="X107" s="9">
        <f t="shared" si="61"/>
        <v>2.375</v>
      </c>
      <c r="Y107" s="9">
        <f t="shared" si="61"/>
        <v>2.375</v>
      </c>
      <c r="CF107" s="8">
        <f t="shared" si="54"/>
        <v>35785</v>
      </c>
      <c r="CG107" s="3">
        <f t="shared" si="56"/>
        <v>0.60613434565708857</v>
      </c>
      <c r="CI107" s="8">
        <f t="shared" si="55"/>
        <v>35785</v>
      </c>
      <c r="CJ107" s="12">
        <f t="shared" si="57"/>
        <v>0.63140848153302831</v>
      </c>
      <c r="CK107" s="12">
        <f t="shared" si="57"/>
        <v>0.36636065299842269</v>
      </c>
      <c r="CO107" s="12">
        <f t="shared" si="60"/>
        <v>0</v>
      </c>
      <c r="CP107" s="12">
        <f t="shared" si="60"/>
        <v>0</v>
      </c>
    </row>
    <row r="108" spans="1:94" x14ac:dyDescent="0.25">
      <c r="A108" s="3">
        <f t="shared" si="37"/>
        <v>541</v>
      </c>
      <c r="B108" s="8">
        <f t="shared" si="38"/>
        <v>35786</v>
      </c>
      <c r="C108" s="3">
        <f t="shared" si="44"/>
        <v>2.2400000000000002</v>
      </c>
      <c r="D108" s="11">
        <f t="shared" si="58"/>
        <v>0</v>
      </c>
      <c r="E108" s="3">
        <f t="shared" si="45"/>
        <v>2.3849999999999998</v>
      </c>
      <c r="I108" s="8">
        <f t="shared" si="39"/>
        <v>35786</v>
      </c>
      <c r="J108" s="11">
        <f t="shared" si="46"/>
        <v>0.14499999999999957</v>
      </c>
      <c r="K108" s="11">
        <f t="shared" si="59"/>
        <v>0</v>
      </c>
      <c r="L108" s="11"/>
      <c r="M108" s="11"/>
      <c r="N108" s="9">
        <f t="shared" si="47"/>
        <v>2.2400000000000002</v>
      </c>
      <c r="O108" s="9">
        <f t="shared" si="48"/>
        <v>2.3849999999999998</v>
      </c>
      <c r="Q108" s="9">
        <f t="shared" si="40"/>
        <v>2.2400000000000002</v>
      </c>
      <c r="R108" s="9">
        <f t="shared" si="41"/>
        <v>2.3849999999999998</v>
      </c>
      <c r="S108" s="9">
        <f t="shared" si="42"/>
        <v>2.35</v>
      </c>
      <c r="T108" s="9">
        <f t="shared" si="43"/>
        <v>2.35</v>
      </c>
      <c r="V108" s="9">
        <f t="shared" si="61"/>
        <v>2.2400000000000002</v>
      </c>
      <c r="W108" s="9">
        <f t="shared" si="61"/>
        <v>2.3849999999999998</v>
      </c>
      <c r="X108" s="9">
        <f t="shared" si="61"/>
        <v>2.35</v>
      </c>
      <c r="Y108" s="9">
        <f t="shared" si="61"/>
        <v>2.35</v>
      </c>
      <c r="CF108" s="8">
        <f t="shared" si="54"/>
        <v>35786</v>
      </c>
      <c r="CG108" s="3">
        <f t="shared" ref="CG108:CG123" si="62">CORREL(C87:C108,E87:E108)</f>
        <v>0.61732827666105028</v>
      </c>
      <c r="CI108" s="8">
        <f t="shared" si="55"/>
        <v>35786</v>
      </c>
      <c r="CJ108" s="12">
        <f t="shared" ref="CJ108:CK123" si="63">STDEV(CO87:CO108)*CJ$24</f>
        <v>0.63446822111688517</v>
      </c>
      <c r="CK108" s="12">
        <f t="shared" si="63"/>
        <v>0.3708627531362314</v>
      </c>
      <c r="CO108" s="12">
        <f t="shared" si="60"/>
        <v>-1.5504186535965086E-2</v>
      </c>
      <c r="CP108" s="12">
        <f t="shared" si="60"/>
        <v>-1.2500162764231607E-2</v>
      </c>
    </row>
    <row r="109" spans="1:94" x14ac:dyDescent="0.25">
      <c r="A109" s="3">
        <f t="shared" si="37"/>
        <v>542</v>
      </c>
      <c r="B109" s="8">
        <f t="shared" si="38"/>
        <v>35787</v>
      </c>
      <c r="C109" s="3">
        <f t="shared" si="44"/>
        <v>2.2400000000000002</v>
      </c>
      <c r="D109" s="11">
        <f t="shared" si="58"/>
        <v>0</v>
      </c>
      <c r="E109" s="3">
        <f t="shared" si="45"/>
        <v>2.31</v>
      </c>
      <c r="I109" s="8">
        <f t="shared" si="39"/>
        <v>35787</v>
      </c>
      <c r="J109" s="11">
        <f t="shared" si="46"/>
        <v>6.999999999999984E-2</v>
      </c>
      <c r="K109" s="11">
        <f t="shared" si="59"/>
        <v>0</v>
      </c>
      <c r="L109" s="11"/>
      <c r="M109" s="11"/>
      <c r="N109" s="9">
        <f t="shared" si="47"/>
        <v>2.2400000000000002</v>
      </c>
      <c r="O109" s="9">
        <f t="shared" si="48"/>
        <v>2.31</v>
      </c>
      <c r="Q109" s="9">
        <f t="shared" si="40"/>
        <v>2.2400000000000002</v>
      </c>
      <c r="R109" s="9">
        <f t="shared" si="41"/>
        <v>2.31</v>
      </c>
      <c r="S109" s="9">
        <f t="shared" si="42"/>
        <v>2.35</v>
      </c>
      <c r="T109" s="9">
        <f t="shared" si="43"/>
        <v>2.35</v>
      </c>
      <c r="V109" s="9">
        <f t="shared" si="61"/>
        <v>2.2400000000000002</v>
      </c>
      <c r="W109" s="9">
        <f t="shared" si="61"/>
        <v>2.31</v>
      </c>
      <c r="X109" s="9">
        <f t="shared" si="61"/>
        <v>2.35</v>
      </c>
      <c r="Y109" s="9">
        <f t="shared" si="61"/>
        <v>2.35</v>
      </c>
      <c r="CF109" s="8">
        <f t="shared" si="54"/>
        <v>35787</v>
      </c>
      <c r="CG109" s="3">
        <f t="shared" si="62"/>
        <v>0.61410373993305445</v>
      </c>
      <c r="CI109" s="8">
        <f t="shared" si="55"/>
        <v>35787</v>
      </c>
      <c r="CJ109" s="12">
        <f t="shared" si="63"/>
        <v>0.60058015990483182</v>
      </c>
      <c r="CK109" s="12">
        <f t="shared" si="63"/>
        <v>0.38585681768958024</v>
      </c>
      <c r="CO109" s="12">
        <f t="shared" si="60"/>
        <v>0</v>
      </c>
      <c r="CP109" s="12">
        <f t="shared" si="60"/>
        <v>-3.1951599806602247E-2</v>
      </c>
    </row>
    <row r="110" spans="1:94" x14ac:dyDescent="0.25">
      <c r="A110" s="3">
        <f t="shared" si="37"/>
        <v>543</v>
      </c>
      <c r="B110" s="8">
        <f t="shared" si="38"/>
        <v>35788</v>
      </c>
      <c r="C110" s="3">
        <f t="shared" si="44"/>
        <v>2.0699999999999998</v>
      </c>
      <c r="D110" s="11">
        <f t="shared" si="58"/>
        <v>0</v>
      </c>
      <c r="E110" s="3">
        <f t="shared" si="45"/>
        <v>2.2400000000000002</v>
      </c>
      <c r="I110" s="8">
        <f t="shared" si="39"/>
        <v>35788</v>
      </c>
      <c r="J110" s="11">
        <f t="shared" si="46"/>
        <v>0.17000000000000037</v>
      </c>
      <c r="K110" s="11">
        <f t="shared" si="59"/>
        <v>0</v>
      </c>
      <c r="L110" s="11"/>
      <c r="M110" s="11"/>
      <c r="N110" s="9">
        <f t="shared" si="47"/>
        <v>2.0699999999999998</v>
      </c>
      <c r="O110" s="9">
        <f t="shared" si="48"/>
        <v>2.2400000000000002</v>
      </c>
      <c r="Q110" s="9">
        <f t="shared" si="40"/>
        <v>2.0699999999999998</v>
      </c>
      <c r="R110" s="9">
        <f t="shared" si="41"/>
        <v>2.2400000000000002</v>
      </c>
      <c r="S110" s="9">
        <f t="shared" si="42"/>
        <v>2.08</v>
      </c>
      <c r="T110" s="9">
        <f t="shared" si="43"/>
        <v>2.08</v>
      </c>
      <c r="V110" s="9">
        <f t="shared" si="61"/>
        <v>2.0699999999999998</v>
      </c>
      <c r="W110" s="9">
        <f t="shared" si="61"/>
        <v>2.2400000000000002</v>
      </c>
      <c r="X110" s="9">
        <f t="shared" si="61"/>
        <v>2.08</v>
      </c>
      <c r="Y110" s="9">
        <f t="shared" si="61"/>
        <v>2.08</v>
      </c>
      <c r="CF110" s="8">
        <f t="shared" si="54"/>
        <v>35788</v>
      </c>
      <c r="CG110" s="3">
        <f t="shared" si="62"/>
        <v>0.61699278978495464</v>
      </c>
      <c r="CI110" s="8">
        <f t="shared" si="55"/>
        <v>35788</v>
      </c>
      <c r="CJ110" s="12">
        <f t="shared" si="63"/>
        <v>0.59305574325280219</v>
      </c>
      <c r="CK110" s="12">
        <f t="shared" si="63"/>
        <v>0.39692119770987011</v>
      </c>
      <c r="CO110" s="12">
        <f t="shared" si="60"/>
        <v>-7.8927258589670965E-2</v>
      </c>
      <c r="CP110" s="12">
        <f t="shared" si="60"/>
        <v>-3.077165866675366E-2</v>
      </c>
    </row>
    <row r="111" spans="1:94" x14ac:dyDescent="0.25">
      <c r="A111" s="3">
        <f t="shared" si="37"/>
        <v>544</v>
      </c>
      <c r="B111" s="8">
        <f t="shared" si="38"/>
        <v>35789</v>
      </c>
      <c r="C111" s="3">
        <f t="shared" si="44"/>
        <v>2.0699999999999998</v>
      </c>
      <c r="D111" s="11">
        <f t="shared" si="58"/>
        <v>0</v>
      </c>
      <c r="E111" s="3">
        <f t="shared" si="45"/>
        <v>2.2400000000000002</v>
      </c>
      <c r="I111" s="8">
        <f t="shared" si="39"/>
        <v>35789</v>
      </c>
      <c r="J111" s="11">
        <f t="shared" si="46"/>
        <v>0.17000000000000037</v>
      </c>
      <c r="K111" s="11">
        <f t="shared" si="59"/>
        <v>0</v>
      </c>
      <c r="L111" s="11"/>
      <c r="M111" s="11"/>
      <c r="N111" s="9">
        <f t="shared" si="47"/>
        <v>2.0699999999999998</v>
      </c>
      <c r="O111" s="9">
        <f t="shared" si="48"/>
        <v>2.2400000000000002</v>
      </c>
      <c r="Q111" s="9">
        <f t="shared" si="40"/>
        <v>2.0699999999999998</v>
      </c>
      <c r="R111" s="9">
        <f t="shared" si="41"/>
        <v>2.2400000000000002</v>
      </c>
      <c r="S111" s="9">
        <f t="shared" si="42"/>
        <v>2.08</v>
      </c>
      <c r="T111" s="9">
        <f t="shared" si="43"/>
        <v>2.08</v>
      </c>
      <c r="V111" s="9">
        <f t="shared" si="61"/>
        <v>2.0699999999999998</v>
      </c>
      <c r="W111" s="9">
        <f t="shared" si="61"/>
        <v>2.2400000000000002</v>
      </c>
      <c r="X111" s="9">
        <f t="shared" si="61"/>
        <v>2.08</v>
      </c>
      <c r="Y111" s="9">
        <f t="shared" si="61"/>
        <v>2.08</v>
      </c>
      <c r="CF111" s="8">
        <f t="shared" si="54"/>
        <v>35789</v>
      </c>
      <c r="CG111" s="3">
        <f t="shared" si="62"/>
        <v>0.64671714219430454</v>
      </c>
      <c r="CI111" s="8">
        <f t="shared" si="55"/>
        <v>35789</v>
      </c>
      <c r="CJ111" s="12">
        <f t="shared" si="63"/>
        <v>0.58854228992675472</v>
      </c>
      <c r="CK111" s="12">
        <f t="shared" si="63"/>
        <v>0.39663138960086558</v>
      </c>
      <c r="CO111" s="12">
        <f t="shared" si="60"/>
        <v>0</v>
      </c>
      <c r="CP111" s="12">
        <f t="shared" si="60"/>
        <v>0</v>
      </c>
    </row>
    <row r="112" spans="1:94" x14ac:dyDescent="0.25">
      <c r="A112" s="3">
        <f t="shared" si="37"/>
        <v>545</v>
      </c>
      <c r="B112" s="8">
        <f t="shared" si="38"/>
        <v>35790</v>
      </c>
      <c r="C112" s="3">
        <f t="shared" si="44"/>
        <v>2.0699999999999998</v>
      </c>
      <c r="D112" s="11">
        <f t="shared" si="58"/>
        <v>0</v>
      </c>
      <c r="E112" s="3">
        <f t="shared" si="45"/>
        <v>2.2400000000000002</v>
      </c>
      <c r="I112" s="8">
        <f t="shared" si="39"/>
        <v>35790</v>
      </c>
      <c r="J112" s="11">
        <f t="shared" si="46"/>
        <v>0.17000000000000037</v>
      </c>
      <c r="K112" s="11">
        <f t="shared" si="59"/>
        <v>0</v>
      </c>
      <c r="L112" s="11"/>
      <c r="M112" s="11"/>
      <c r="N112" s="9">
        <f t="shared" si="47"/>
        <v>2.0699999999999998</v>
      </c>
      <c r="O112" s="9">
        <f t="shared" si="48"/>
        <v>2.2400000000000002</v>
      </c>
      <c r="Q112" s="9">
        <f t="shared" si="40"/>
        <v>2.0699999999999998</v>
      </c>
      <c r="R112" s="9">
        <f t="shared" si="41"/>
        <v>2.2400000000000002</v>
      </c>
      <c r="S112" s="9">
        <f t="shared" si="42"/>
        <v>2.08</v>
      </c>
      <c r="T112" s="9">
        <f t="shared" si="43"/>
        <v>2.08</v>
      </c>
      <c r="V112" s="9">
        <f t="shared" si="61"/>
        <v>2.0699999999999998</v>
      </c>
      <c r="W112" s="9">
        <f t="shared" si="61"/>
        <v>2.2400000000000002</v>
      </c>
      <c r="X112" s="9">
        <f t="shared" si="61"/>
        <v>2.08</v>
      </c>
      <c r="Y112" s="9">
        <f t="shared" si="61"/>
        <v>2.08</v>
      </c>
      <c r="CF112" s="8">
        <f t="shared" si="54"/>
        <v>35790</v>
      </c>
      <c r="CG112" s="3">
        <f t="shared" si="62"/>
        <v>0.72472773037073734</v>
      </c>
      <c r="CI112" s="8">
        <f t="shared" si="55"/>
        <v>35790</v>
      </c>
      <c r="CJ112" s="12">
        <f t="shared" si="63"/>
        <v>0.58854228992675472</v>
      </c>
      <c r="CK112" s="12">
        <f t="shared" si="63"/>
        <v>0.3883905074698345</v>
      </c>
      <c r="CO112" s="12">
        <f t="shared" si="60"/>
        <v>0</v>
      </c>
      <c r="CP112" s="12">
        <f t="shared" si="60"/>
        <v>0</v>
      </c>
    </row>
    <row r="113" spans="1:94" x14ac:dyDescent="0.25">
      <c r="A113" s="3">
        <f t="shared" si="37"/>
        <v>546</v>
      </c>
      <c r="B113" s="8">
        <f t="shared" si="38"/>
        <v>35791</v>
      </c>
      <c r="C113" s="3">
        <f t="shared" si="44"/>
        <v>2.0699999999999998</v>
      </c>
      <c r="D113" s="11">
        <f t="shared" si="58"/>
        <v>0</v>
      </c>
      <c r="E113" s="3">
        <f t="shared" si="45"/>
        <v>2.2400000000000002</v>
      </c>
      <c r="I113" s="8">
        <f t="shared" si="39"/>
        <v>35791</v>
      </c>
      <c r="J113" s="11">
        <f t="shared" si="46"/>
        <v>0.17000000000000037</v>
      </c>
      <c r="K113" s="11">
        <f t="shared" si="59"/>
        <v>0</v>
      </c>
      <c r="L113" s="11"/>
      <c r="M113" s="11"/>
      <c r="N113" s="9">
        <f t="shared" si="47"/>
        <v>2.0699999999999998</v>
      </c>
      <c r="O113" s="9">
        <f t="shared" si="48"/>
        <v>2.2400000000000002</v>
      </c>
      <c r="Q113" s="9">
        <f t="shared" si="40"/>
        <v>2.0699999999999998</v>
      </c>
      <c r="R113" s="9">
        <f t="shared" si="41"/>
        <v>2.2400000000000002</v>
      </c>
      <c r="S113" s="9">
        <f t="shared" si="42"/>
        <v>2.08</v>
      </c>
      <c r="T113" s="9">
        <f t="shared" si="43"/>
        <v>2.08</v>
      </c>
      <c r="V113" s="9">
        <f t="shared" si="61"/>
        <v>2.0699999999999998</v>
      </c>
      <c r="W113" s="9">
        <f t="shared" si="61"/>
        <v>2.2400000000000002</v>
      </c>
      <c r="X113" s="9">
        <f t="shared" si="61"/>
        <v>2.08</v>
      </c>
      <c r="Y113" s="9">
        <f t="shared" si="61"/>
        <v>2.08</v>
      </c>
      <c r="CF113" s="8">
        <f t="shared" si="54"/>
        <v>35791</v>
      </c>
      <c r="CG113" s="3">
        <f t="shared" si="62"/>
        <v>0.71707332474597063</v>
      </c>
      <c r="CI113" s="8">
        <f t="shared" si="55"/>
        <v>35791</v>
      </c>
      <c r="CJ113" s="12">
        <f t="shared" si="63"/>
        <v>0.55022382388728386</v>
      </c>
      <c r="CK113" s="12">
        <f t="shared" si="63"/>
        <v>0.38784763520356569</v>
      </c>
      <c r="CO113" s="12">
        <f t="shared" si="60"/>
        <v>0</v>
      </c>
      <c r="CP113" s="12">
        <f t="shared" si="60"/>
        <v>0</v>
      </c>
    </row>
    <row r="114" spans="1:94" x14ac:dyDescent="0.25">
      <c r="A114" s="3">
        <f t="shared" si="37"/>
        <v>547</v>
      </c>
      <c r="B114" s="8">
        <f t="shared" si="38"/>
        <v>35792</v>
      </c>
      <c r="C114" s="3">
        <f t="shared" si="44"/>
        <v>2.0699999999999998</v>
      </c>
      <c r="D114" s="11">
        <f t="shared" si="58"/>
        <v>0</v>
      </c>
      <c r="E114" s="3">
        <f t="shared" si="45"/>
        <v>2.2400000000000002</v>
      </c>
      <c r="I114" s="8">
        <f t="shared" si="39"/>
        <v>35792</v>
      </c>
      <c r="J114" s="11">
        <f t="shared" si="46"/>
        <v>0.17000000000000037</v>
      </c>
      <c r="K114" s="11">
        <f t="shared" si="59"/>
        <v>0</v>
      </c>
      <c r="L114" s="11"/>
      <c r="M114" s="11"/>
      <c r="N114" s="9">
        <f t="shared" si="47"/>
        <v>2.0699999999999998</v>
      </c>
      <c r="O114" s="9">
        <f t="shared" si="48"/>
        <v>2.2400000000000002</v>
      </c>
      <c r="Q114" s="9">
        <f t="shared" si="40"/>
        <v>2.0699999999999998</v>
      </c>
      <c r="R114" s="9">
        <f t="shared" si="41"/>
        <v>2.2400000000000002</v>
      </c>
      <c r="S114" s="9">
        <f t="shared" si="42"/>
        <v>2.08</v>
      </c>
      <c r="T114" s="9">
        <f t="shared" si="43"/>
        <v>2.08</v>
      </c>
      <c r="V114" s="9">
        <f t="shared" si="61"/>
        <v>2.0699999999999998</v>
      </c>
      <c r="W114" s="9">
        <f t="shared" si="61"/>
        <v>2.2400000000000002</v>
      </c>
      <c r="X114" s="9">
        <f t="shared" si="61"/>
        <v>2.08</v>
      </c>
      <c r="Y114" s="9">
        <f t="shared" si="61"/>
        <v>2.08</v>
      </c>
      <c r="CF114" s="8">
        <f t="shared" si="54"/>
        <v>35792</v>
      </c>
      <c r="CG114" s="3">
        <f t="shared" si="62"/>
        <v>0.71176581825302765</v>
      </c>
      <c r="CI114" s="8">
        <f t="shared" si="55"/>
        <v>35792</v>
      </c>
      <c r="CJ114" s="12">
        <f t="shared" si="63"/>
        <v>0.55022382388728386</v>
      </c>
      <c r="CK114" s="12">
        <f t="shared" si="63"/>
        <v>0.38784763520356569</v>
      </c>
      <c r="CO114" s="12">
        <f t="shared" si="60"/>
        <v>0</v>
      </c>
      <c r="CP114" s="12">
        <f t="shared" si="60"/>
        <v>0</v>
      </c>
    </row>
    <row r="115" spans="1:94" x14ac:dyDescent="0.25">
      <c r="A115" s="3">
        <f t="shared" si="37"/>
        <v>548</v>
      </c>
      <c r="B115" s="8">
        <f t="shared" si="38"/>
        <v>35793</v>
      </c>
      <c r="C115" s="3">
        <f t="shared" si="44"/>
        <v>2.0699999999999998</v>
      </c>
      <c r="D115" s="11">
        <f t="shared" si="58"/>
        <v>0</v>
      </c>
      <c r="E115" s="3">
        <f t="shared" si="45"/>
        <v>2.3250000000000002</v>
      </c>
      <c r="I115" s="8">
        <f t="shared" si="39"/>
        <v>35793</v>
      </c>
      <c r="J115" s="11">
        <f t="shared" si="46"/>
        <v>0.25500000000000034</v>
      </c>
      <c r="K115" s="11">
        <f t="shared" si="59"/>
        <v>0</v>
      </c>
      <c r="L115" s="11"/>
      <c r="M115" s="11"/>
      <c r="N115" s="9">
        <f t="shared" si="47"/>
        <v>2.0699999999999998</v>
      </c>
      <c r="O115" s="9">
        <f t="shared" si="48"/>
        <v>2.3250000000000002</v>
      </c>
      <c r="Q115" s="9">
        <f t="shared" si="40"/>
        <v>2.0699999999999998</v>
      </c>
      <c r="R115" s="9">
        <f t="shared" si="41"/>
        <v>2.3250000000000002</v>
      </c>
      <c r="S115" s="9">
        <f t="shared" si="42"/>
        <v>2.08</v>
      </c>
      <c r="T115" s="9">
        <f t="shared" si="43"/>
        <v>2.08</v>
      </c>
      <c r="V115" s="9">
        <f t="shared" si="61"/>
        <v>2.0699999999999998</v>
      </c>
      <c r="W115" s="9">
        <f t="shared" si="61"/>
        <v>2.3250000000000002</v>
      </c>
      <c r="X115" s="9">
        <f t="shared" si="61"/>
        <v>2.08</v>
      </c>
      <c r="Y115" s="9">
        <f t="shared" si="61"/>
        <v>2.08</v>
      </c>
      <c r="CF115" s="8">
        <f t="shared" si="54"/>
        <v>35793</v>
      </c>
      <c r="CG115" s="3">
        <f t="shared" si="62"/>
        <v>0.65374143970683607</v>
      </c>
      <c r="CI115" s="8">
        <f t="shared" si="55"/>
        <v>35793</v>
      </c>
      <c r="CJ115" s="12">
        <f t="shared" si="63"/>
        <v>0.55022382388728386</v>
      </c>
      <c r="CK115" s="12">
        <f t="shared" si="63"/>
        <v>0.40725470474496123</v>
      </c>
      <c r="CO115" s="12">
        <f t="shared" si="60"/>
        <v>0</v>
      </c>
      <c r="CP115" s="12">
        <f t="shared" si="60"/>
        <v>3.7244173172371178E-2</v>
      </c>
    </row>
    <row r="116" spans="1:94" x14ac:dyDescent="0.25">
      <c r="A116" s="3">
        <f t="shared" si="37"/>
        <v>549</v>
      </c>
      <c r="B116" s="8">
        <f t="shared" si="38"/>
        <v>35794</v>
      </c>
      <c r="C116" s="3">
        <f t="shared" si="44"/>
        <v>2.16</v>
      </c>
      <c r="D116" s="11">
        <f t="shared" si="58"/>
        <v>0</v>
      </c>
      <c r="E116" s="3">
        <f t="shared" si="45"/>
        <v>2.3149999999999999</v>
      </c>
      <c r="I116" s="8">
        <f t="shared" si="39"/>
        <v>35794</v>
      </c>
      <c r="J116" s="11">
        <f t="shared" si="46"/>
        <v>0.1549999999999998</v>
      </c>
      <c r="K116" s="11">
        <f t="shared" si="59"/>
        <v>0</v>
      </c>
      <c r="L116" s="11"/>
      <c r="M116" s="11"/>
      <c r="N116" s="9">
        <f t="shared" si="47"/>
        <v>2.16</v>
      </c>
      <c r="O116" s="9">
        <f t="shared" si="48"/>
        <v>2.3149999999999999</v>
      </c>
      <c r="Q116" s="9">
        <f t="shared" si="40"/>
        <v>2.16</v>
      </c>
      <c r="R116" s="9">
        <f t="shared" si="41"/>
        <v>2.3149999999999999</v>
      </c>
      <c r="S116" s="9">
        <f t="shared" si="42"/>
        <v>2.29</v>
      </c>
      <c r="T116" s="9">
        <f t="shared" si="43"/>
        <v>2.29</v>
      </c>
      <c r="V116" s="9">
        <f t="shared" si="61"/>
        <v>2.16</v>
      </c>
      <c r="W116" s="9">
        <f t="shared" si="61"/>
        <v>2.3149999999999999</v>
      </c>
      <c r="X116" s="9">
        <f t="shared" si="61"/>
        <v>2.29</v>
      </c>
      <c r="Y116" s="9">
        <f t="shared" si="61"/>
        <v>2.29</v>
      </c>
      <c r="CF116" s="8">
        <f t="shared" si="54"/>
        <v>35794</v>
      </c>
      <c r="CG116" s="3">
        <f t="shared" si="62"/>
        <v>0.64241818003390405</v>
      </c>
      <c r="CI116" s="8">
        <f t="shared" si="55"/>
        <v>35794</v>
      </c>
      <c r="CJ116" s="12">
        <f t="shared" si="63"/>
        <v>0.56967432914529725</v>
      </c>
      <c r="CK116" s="12">
        <f t="shared" si="63"/>
        <v>0.40720673844252742</v>
      </c>
      <c r="CO116" s="12">
        <f t="shared" si="60"/>
        <v>4.2559614418796111E-2</v>
      </c>
      <c r="CP116" s="12">
        <f t="shared" si="60"/>
        <v>-4.3103515011223229E-3</v>
      </c>
    </row>
    <row r="117" spans="1:94" x14ac:dyDescent="0.25">
      <c r="A117" s="3">
        <f t="shared" si="37"/>
        <v>550</v>
      </c>
      <c r="B117" s="8">
        <f t="shared" si="38"/>
        <v>35795</v>
      </c>
      <c r="C117" s="3">
        <f t="shared" si="44"/>
        <v>2.0550000000000002</v>
      </c>
      <c r="D117" s="11">
        <f t="shared" si="58"/>
        <v>0</v>
      </c>
      <c r="E117" s="3">
        <f t="shared" si="45"/>
        <v>2.31</v>
      </c>
      <c r="I117" s="8">
        <f t="shared" si="39"/>
        <v>35795</v>
      </c>
      <c r="J117" s="11">
        <f t="shared" si="46"/>
        <v>0.25499999999999989</v>
      </c>
      <c r="K117" s="11">
        <f t="shared" si="59"/>
        <v>0</v>
      </c>
      <c r="L117" s="11"/>
      <c r="M117" s="11"/>
      <c r="N117" s="9">
        <f t="shared" si="47"/>
        <v>2.0550000000000002</v>
      </c>
      <c r="O117" s="9">
        <f t="shared" si="48"/>
        <v>2.31</v>
      </c>
      <c r="Q117" s="9">
        <f t="shared" si="40"/>
        <v>2.0550000000000002</v>
      </c>
      <c r="R117" s="9">
        <f t="shared" si="41"/>
        <v>2.31</v>
      </c>
      <c r="S117" s="9">
        <f t="shared" si="42"/>
        <v>2.27</v>
      </c>
      <c r="T117" s="9">
        <f t="shared" si="43"/>
        <v>2.27</v>
      </c>
      <c r="V117" s="9">
        <f t="shared" si="61"/>
        <v>2.0550000000000002</v>
      </c>
      <c r="W117" s="9">
        <f t="shared" si="61"/>
        <v>2.31</v>
      </c>
      <c r="X117" s="9">
        <f t="shared" si="61"/>
        <v>2.27</v>
      </c>
      <c r="Y117" s="9">
        <f t="shared" si="61"/>
        <v>2.27</v>
      </c>
      <c r="CF117" s="8">
        <f t="shared" si="54"/>
        <v>35795</v>
      </c>
      <c r="CG117" s="3">
        <f t="shared" si="62"/>
        <v>0.62413078780201636</v>
      </c>
      <c r="CI117" s="8">
        <f t="shared" si="55"/>
        <v>35795</v>
      </c>
      <c r="CJ117" s="12">
        <f t="shared" si="63"/>
        <v>0.59483389539510889</v>
      </c>
      <c r="CK117" s="12">
        <f t="shared" si="63"/>
        <v>0.37202255081906538</v>
      </c>
      <c r="CO117" s="12">
        <f t="shared" si="60"/>
        <v>-4.9832373747875643E-2</v>
      </c>
      <c r="CP117" s="12">
        <f t="shared" si="60"/>
        <v>-2.1621630044951256E-3</v>
      </c>
    </row>
    <row r="118" spans="1:94" x14ac:dyDescent="0.25">
      <c r="A118" s="3">
        <f t="shared" si="37"/>
        <v>551</v>
      </c>
      <c r="B118" s="8">
        <f t="shared" si="38"/>
        <v>35796</v>
      </c>
      <c r="C118" s="3">
        <f t="shared" si="44"/>
        <v>2.0550000000000002</v>
      </c>
      <c r="D118" s="11">
        <f t="shared" si="58"/>
        <v>0</v>
      </c>
      <c r="E118" s="3">
        <f t="shared" si="45"/>
        <v>2.31</v>
      </c>
      <c r="I118" s="8">
        <f t="shared" si="39"/>
        <v>35796</v>
      </c>
      <c r="J118" s="11">
        <f t="shared" si="46"/>
        <v>0.25499999999999989</v>
      </c>
      <c r="K118" s="11">
        <f t="shared" si="59"/>
        <v>0</v>
      </c>
      <c r="L118" s="11"/>
      <c r="M118" s="11"/>
      <c r="N118" s="9">
        <f t="shared" si="47"/>
        <v>2.0550000000000002</v>
      </c>
      <c r="O118" s="9">
        <f t="shared" si="48"/>
        <v>2.31</v>
      </c>
      <c r="Q118" s="9">
        <f t="shared" si="40"/>
        <v>2.0550000000000002</v>
      </c>
      <c r="R118" s="9">
        <f t="shared" si="41"/>
        <v>2.31</v>
      </c>
      <c r="S118" s="9">
        <f t="shared" si="42"/>
        <v>2.27</v>
      </c>
      <c r="T118" s="9">
        <f t="shared" si="43"/>
        <v>2.27</v>
      </c>
      <c r="V118" s="9">
        <f t="shared" si="61"/>
        <v>2.0550000000000002</v>
      </c>
      <c r="W118" s="9">
        <f t="shared" si="61"/>
        <v>2.31</v>
      </c>
      <c r="X118" s="9">
        <f t="shared" si="61"/>
        <v>2.27</v>
      </c>
      <c r="Y118" s="9">
        <f t="shared" si="61"/>
        <v>2.27</v>
      </c>
      <c r="CF118" s="8">
        <f t="shared" si="54"/>
        <v>35796</v>
      </c>
      <c r="CG118" s="3">
        <f t="shared" si="62"/>
        <v>0.54619316837452536</v>
      </c>
      <c r="CI118" s="8">
        <f t="shared" si="55"/>
        <v>35796</v>
      </c>
      <c r="CJ118" s="12">
        <f t="shared" si="63"/>
        <v>0.47379479604234942</v>
      </c>
      <c r="CK118" s="12">
        <f t="shared" si="63"/>
        <v>0.34905580161898836</v>
      </c>
      <c r="CO118" s="12">
        <f t="shared" si="60"/>
        <v>0</v>
      </c>
      <c r="CP118" s="12">
        <f t="shared" si="60"/>
        <v>0</v>
      </c>
    </row>
    <row r="119" spans="1:94" x14ac:dyDescent="0.25">
      <c r="A119" s="3">
        <f t="shared" si="37"/>
        <v>552</v>
      </c>
      <c r="B119" s="8">
        <f t="shared" si="38"/>
        <v>35797</v>
      </c>
      <c r="C119" s="3">
        <f t="shared" si="44"/>
        <v>2.0150000000000001</v>
      </c>
      <c r="D119" s="11">
        <f t="shared" si="58"/>
        <v>0</v>
      </c>
      <c r="E119" s="3">
        <f t="shared" si="45"/>
        <v>2.2749999999999999</v>
      </c>
      <c r="I119" s="8">
        <f t="shared" si="39"/>
        <v>35797</v>
      </c>
      <c r="J119" s="11">
        <f t="shared" si="46"/>
        <v>0.25999999999999979</v>
      </c>
      <c r="K119" s="11">
        <f t="shared" si="59"/>
        <v>0</v>
      </c>
      <c r="L119" s="11"/>
      <c r="M119" s="11"/>
      <c r="N119" s="9">
        <f t="shared" si="47"/>
        <v>2.0150000000000001</v>
      </c>
      <c r="O119" s="9">
        <f t="shared" si="48"/>
        <v>2.2749999999999999</v>
      </c>
      <c r="Q119" s="9">
        <f t="shared" si="40"/>
        <v>2.0150000000000001</v>
      </c>
      <c r="R119" s="9">
        <f t="shared" si="41"/>
        <v>2.2749999999999999</v>
      </c>
      <c r="S119" s="9">
        <f t="shared" si="42"/>
        <v>2.1800000000000002</v>
      </c>
      <c r="T119" s="9">
        <f t="shared" si="43"/>
        <v>2.1800000000000002</v>
      </c>
      <c r="V119" s="9">
        <f t="shared" si="61"/>
        <v>2.0150000000000001</v>
      </c>
      <c r="W119" s="9">
        <f t="shared" si="61"/>
        <v>2.2749999999999999</v>
      </c>
      <c r="X119" s="9">
        <f t="shared" si="61"/>
        <v>2.1800000000000002</v>
      </c>
      <c r="Y119" s="9">
        <f t="shared" si="61"/>
        <v>2.1800000000000002</v>
      </c>
      <c r="CF119" s="8">
        <f t="shared" si="54"/>
        <v>35797</v>
      </c>
      <c r="CG119" s="3">
        <f t="shared" si="62"/>
        <v>0.60468098510177548</v>
      </c>
      <c r="CI119" s="8">
        <f t="shared" si="55"/>
        <v>35797</v>
      </c>
      <c r="CJ119" s="12">
        <f t="shared" si="63"/>
        <v>0.47588749900690064</v>
      </c>
      <c r="CK119" s="12">
        <f t="shared" si="63"/>
        <v>0.30948528078302501</v>
      </c>
      <c r="CO119" s="12">
        <f t="shared" si="60"/>
        <v>-1.9656652549551599E-2</v>
      </c>
      <c r="CP119" s="12">
        <f t="shared" si="60"/>
        <v>-1.5267472130788533E-2</v>
      </c>
    </row>
    <row r="120" spans="1:94" x14ac:dyDescent="0.25">
      <c r="A120" s="3">
        <f t="shared" si="37"/>
        <v>553</v>
      </c>
      <c r="B120" s="8">
        <f t="shared" si="38"/>
        <v>35798</v>
      </c>
      <c r="C120" s="3">
        <f t="shared" si="44"/>
        <v>2.0150000000000001</v>
      </c>
      <c r="D120" s="11">
        <f t="shared" si="58"/>
        <v>0</v>
      </c>
      <c r="E120" s="3">
        <f t="shared" si="45"/>
        <v>2.2749999999999999</v>
      </c>
      <c r="I120" s="8">
        <f t="shared" si="39"/>
        <v>35798</v>
      </c>
      <c r="J120" s="11">
        <f t="shared" si="46"/>
        <v>0.25999999999999979</v>
      </c>
      <c r="K120" s="11">
        <f t="shared" si="59"/>
        <v>0</v>
      </c>
      <c r="L120" s="11"/>
      <c r="M120" s="11"/>
      <c r="N120" s="9">
        <f t="shared" si="47"/>
        <v>2.0150000000000001</v>
      </c>
      <c r="O120" s="9">
        <f t="shared" si="48"/>
        <v>2.2749999999999999</v>
      </c>
      <c r="Q120" s="9">
        <f t="shared" si="40"/>
        <v>2.0150000000000001</v>
      </c>
      <c r="R120" s="9">
        <f t="shared" si="41"/>
        <v>2.2749999999999999</v>
      </c>
      <c r="S120" s="9">
        <f t="shared" si="42"/>
        <v>2.1800000000000002</v>
      </c>
      <c r="T120" s="9">
        <f t="shared" si="43"/>
        <v>2.1800000000000002</v>
      </c>
      <c r="V120" s="9">
        <f t="shared" si="61"/>
        <v>2.0150000000000001</v>
      </c>
      <c r="W120" s="9">
        <f t="shared" si="61"/>
        <v>2.2749999999999999</v>
      </c>
      <c r="X120" s="9">
        <f t="shared" si="61"/>
        <v>2.1800000000000002</v>
      </c>
      <c r="Y120" s="9">
        <f t="shared" si="61"/>
        <v>2.1800000000000002</v>
      </c>
      <c r="CF120" s="8">
        <f t="shared" si="54"/>
        <v>35798</v>
      </c>
      <c r="CG120" s="3">
        <f t="shared" si="62"/>
        <v>0.61424841031382604</v>
      </c>
      <c r="CI120" s="8">
        <f t="shared" si="55"/>
        <v>35798</v>
      </c>
      <c r="CJ120" s="12">
        <f t="shared" si="63"/>
        <v>0.43119122389049341</v>
      </c>
      <c r="CK120" s="12">
        <f t="shared" si="63"/>
        <v>0.30451529400964233</v>
      </c>
      <c r="CO120" s="12">
        <f t="shared" ref="CO120:CP135" si="64">LN(V120/V119)</f>
        <v>0</v>
      </c>
      <c r="CP120" s="12">
        <f t="shared" si="64"/>
        <v>0</v>
      </c>
    </row>
    <row r="121" spans="1:94" x14ac:dyDescent="0.25">
      <c r="A121" s="3">
        <f t="shared" si="37"/>
        <v>554</v>
      </c>
      <c r="B121" s="8">
        <f t="shared" si="38"/>
        <v>35799</v>
      </c>
      <c r="C121" s="3">
        <f t="shared" si="44"/>
        <v>2.0150000000000001</v>
      </c>
      <c r="D121" s="11">
        <f t="shared" si="58"/>
        <v>0</v>
      </c>
      <c r="E121" s="3">
        <f t="shared" si="45"/>
        <v>2.2749999999999999</v>
      </c>
      <c r="I121" s="8">
        <f t="shared" si="39"/>
        <v>35799</v>
      </c>
      <c r="J121" s="11">
        <f t="shared" si="46"/>
        <v>0.25999999999999979</v>
      </c>
      <c r="K121" s="11">
        <f t="shared" si="59"/>
        <v>0</v>
      </c>
      <c r="L121" s="11"/>
      <c r="M121" s="11"/>
      <c r="N121" s="9">
        <f t="shared" si="47"/>
        <v>2.0150000000000001</v>
      </c>
      <c r="O121" s="9">
        <f t="shared" si="48"/>
        <v>2.2749999999999999</v>
      </c>
      <c r="Q121" s="9">
        <f t="shared" si="40"/>
        <v>2.0150000000000001</v>
      </c>
      <c r="R121" s="9">
        <f t="shared" si="41"/>
        <v>2.2749999999999999</v>
      </c>
      <c r="S121" s="9">
        <f t="shared" si="42"/>
        <v>2.1800000000000002</v>
      </c>
      <c r="T121" s="9">
        <f t="shared" si="43"/>
        <v>2.1800000000000002</v>
      </c>
      <c r="V121" s="9">
        <f t="shared" si="61"/>
        <v>2.0150000000000001</v>
      </c>
      <c r="W121" s="9">
        <f t="shared" si="61"/>
        <v>2.2749999999999999</v>
      </c>
      <c r="X121" s="9">
        <f t="shared" si="61"/>
        <v>2.1800000000000002</v>
      </c>
      <c r="Y121" s="9">
        <f t="shared" si="61"/>
        <v>2.1800000000000002</v>
      </c>
      <c r="CF121" s="8">
        <f t="shared" si="54"/>
        <v>35799</v>
      </c>
      <c r="CG121" s="3">
        <f t="shared" si="62"/>
        <v>0.6332737559770647</v>
      </c>
      <c r="CI121" s="8">
        <f t="shared" si="55"/>
        <v>35799</v>
      </c>
      <c r="CJ121" s="12">
        <f t="shared" si="63"/>
        <v>0.43119122389049341</v>
      </c>
      <c r="CK121" s="12">
        <f t="shared" si="63"/>
        <v>0.30451529400964233</v>
      </c>
      <c r="CO121" s="12">
        <f t="shared" si="64"/>
        <v>0</v>
      </c>
      <c r="CP121" s="12">
        <f t="shared" si="64"/>
        <v>0</v>
      </c>
    </row>
    <row r="122" spans="1:94" x14ac:dyDescent="0.25">
      <c r="A122" s="3">
        <f t="shared" si="37"/>
        <v>555</v>
      </c>
      <c r="B122" s="8">
        <f t="shared" si="38"/>
        <v>35800</v>
      </c>
      <c r="C122" s="3">
        <f t="shared" si="44"/>
        <v>1.925</v>
      </c>
      <c r="D122" s="11">
        <f t="shared" si="58"/>
        <v>0</v>
      </c>
      <c r="E122" s="3">
        <f t="shared" si="45"/>
        <v>2.0950000000000002</v>
      </c>
      <c r="I122" s="8">
        <f t="shared" si="39"/>
        <v>35800</v>
      </c>
      <c r="J122" s="11">
        <f t="shared" si="46"/>
        <v>0.17000000000000015</v>
      </c>
      <c r="K122" s="11">
        <f t="shared" si="59"/>
        <v>0</v>
      </c>
      <c r="L122" s="11"/>
      <c r="M122" s="11"/>
      <c r="N122" s="9">
        <f t="shared" si="47"/>
        <v>1.925</v>
      </c>
      <c r="O122" s="9">
        <f t="shared" si="48"/>
        <v>2.0950000000000002</v>
      </c>
      <c r="Q122" s="9">
        <f t="shared" si="40"/>
        <v>1.925</v>
      </c>
      <c r="R122" s="9">
        <f t="shared" si="41"/>
        <v>2.0950000000000002</v>
      </c>
      <c r="S122" s="9">
        <f t="shared" si="42"/>
        <v>2.04</v>
      </c>
      <c r="T122" s="9">
        <f t="shared" si="43"/>
        <v>2.04</v>
      </c>
      <c r="V122" s="9">
        <f t="shared" si="61"/>
        <v>1.925</v>
      </c>
      <c r="W122" s="9">
        <f t="shared" si="61"/>
        <v>2.0950000000000002</v>
      </c>
      <c r="X122" s="9">
        <f t="shared" si="61"/>
        <v>2.04</v>
      </c>
      <c r="Y122" s="9">
        <f t="shared" si="61"/>
        <v>2.04</v>
      </c>
      <c r="CF122" s="8">
        <f t="shared" si="54"/>
        <v>35800</v>
      </c>
      <c r="CG122" s="3">
        <f t="shared" si="62"/>
        <v>0.73977405904213933</v>
      </c>
      <c r="CI122" s="8">
        <f t="shared" si="55"/>
        <v>35800</v>
      </c>
      <c r="CJ122" s="12">
        <f t="shared" si="63"/>
        <v>0.45442766527461498</v>
      </c>
      <c r="CK122" s="12">
        <f t="shared" si="63"/>
        <v>0.41580092802175894</v>
      </c>
      <c r="CO122" s="12">
        <f t="shared" si="64"/>
        <v>-4.5693227658898848E-2</v>
      </c>
      <c r="CP122" s="12">
        <f t="shared" si="64"/>
        <v>-8.2426499028812494E-2</v>
      </c>
    </row>
    <row r="123" spans="1:94" x14ac:dyDescent="0.25">
      <c r="A123" s="3">
        <f t="shared" si="37"/>
        <v>556</v>
      </c>
      <c r="B123" s="8">
        <f t="shared" si="38"/>
        <v>35801</v>
      </c>
      <c r="C123" s="3">
        <f t="shared" si="44"/>
        <v>2.06</v>
      </c>
      <c r="D123" s="11">
        <f t="shared" si="58"/>
        <v>0</v>
      </c>
      <c r="E123" s="3">
        <f t="shared" si="45"/>
        <v>2.29</v>
      </c>
      <c r="I123" s="8">
        <f t="shared" si="39"/>
        <v>35801</v>
      </c>
      <c r="J123" s="11">
        <f t="shared" si="46"/>
        <v>0.22999999999999998</v>
      </c>
      <c r="K123" s="11">
        <f t="shared" si="59"/>
        <v>0</v>
      </c>
      <c r="L123" s="11"/>
      <c r="M123" s="11"/>
      <c r="N123" s="9">
        <f t="shared" si="47"/>
        <v>2.06</v>
      </c>
      <c r="O123" s="9">
        <f t="shared" si="48"/>
        <v>2.29</v>
      </c>
      <c r="Q123" s="9">
        <f t="shared" si="40"/>
        <v>2.06</v>
      </c>
      <c r="R123" s="9">
        <f t="shared" si="41"/>
        <v>2.29</v>
      </c>
      <c r="S123" s="9">
        <f t="shared" si="42"/>
        <v>2.145</v>
      </c>
      <c r="T123" s="9">
        <f t="shared" si="43"/>
        <v>2.145</v>
      </c>
      <c r="V123" s="9">
        <f t="shared" si="61"/>
        <v>2.06</v>
      </c>
      <c r="W123" s="9">
        <f t="shared" si="61"/>
        <v>2.29</v>
      </c>
      <c r="X123" s="9">
        <f t="shared" si="61"/>
        <v>2.145</v>
      </c>
      <c r="Y123" s="9">
        <f t="shared" si="61"/>
        <v>2.145</v>
      </c>
      <c r="CF123" s="8">
        <f t="shared" si="54"/>
        <v>35801</v>
      </c>
      <c r="CG123" s="3">
        <f t="shared" si="62"/>
        <v>0.82695403965916414</v>
      </c>
      <c r="CI123" s="8">
        <f t="shared" si="55"/>
        <v>35801</v>
      </c>
      <c r="CJ123" s="12">
        <f t="shared" si="63"/>
        <v>0.51821407536338926</v>
      </c>
      <c r="CK123" s="12">
        <f t="shared" si="63"/>
        <v>0.50764493852039849</v>
      </c>
      <c r="CO123" s="12">
        <f t="shared" si="64"/>
        <v>6.7780015061742083E-2</v>
      </c>
      <c r="CP123" s="12">
        <f t="shared" si="64"/>
        <v>8.8998264192047066E-2</v>
      </c>
    </row>
    <row r="124" spans="1:94" x14ac:dyDescent="0.25">
      <c r="A124" s="3">
        <f t="shared" si="37"/>
        <v>557</v>
      </c>
      <c r="B124" s="8">
        <f t="shared" si="38"/>
        <v>35802</v>
      </c>
      <c r="C124" s="3">
        <f t="shared" si="44"/>
        <v>2.0750000000000002</v>
      </c>
      <c r="D124" s="11">
        <f t="shared" si="58"/>
        <v>0</v>
      </c>
      <c r="E124" s="3">
        <f t="shared" si="45"/>
        <v>2.3450000000000002</v>
      </c>
      <c r="I124" s="8">
        <f t="shared" si="39"/>
        <v>35802</v>
      </c>
      <c r="J124" s="11">
        <f t="shared" si="46"/>
        <v>0.27</v>
      </c>
      <c r="K124" s="11">
        <f t="shared" si="59"/>
        <v>0</v>
      </c>
      <c r="L124" s="11"/>
      <c r="M124" s="11"/>
      <c r="N124" s="9">
        <f t="shared" si="47"/>
        <v>2.0750000000000002</v>
      </c>
      <c r="O124" s="9">
        <f t="shared" si="48"/>
        <v>2.3450000000000002</v>
      </c>
      <c r="Q124" s="9">
        <f t="shared" si="40"/>
        <v>2.0750000000000002</v>
      </c>
      <c r="R124" s="9">
        <f t="shared" si="41"/>
        <v>2.3450000000000002</v>
      </c>
      <c r="S124" s="9">
        <f t="shared" si="42"/>
        <v>2.1349999999999998</v>
      </c>
      <c r="T124" s="9">
        <f t="shared" si="43"/>
        <v>2.1349999999999998</v>
      </c>
      <c r="V124" s="9">
        <f t="shared" si="61"/>
        <v>2.0750000000000002</v>
      </c>
      <c r="W124" s="9">
        <f t="shared" si="61"/>
        <v>2.3450000000000002</v>
      </c>
      <c r="X124" s="9">
        <f t="shared" si="61"/>
        <v>2.1349999999999998</v>
      </c>
      <c r="Y124" s="9">
        <f t="shared" si="61"/>
        <v>2.1349999999999998</v>
      </c>
      <c r="CF124" s="8">
        <f t="shared" si="54"/>
        <v>35802</v>
      </c>
      <c r="CG124" s="3">
        <f t="shared" ref="CG124:CG139" si="65">CORREL(C103:C124,E103:E124)</f>
        <v>0.82445908409330038</v>
      </c>
      <c r="CI124" s="8">
        <f t="shared" si="55"/>
        <v>35802</v>
      </c>
      <c r="CJ124" s="12">
        <f t="shared" ref="CJ124:CK139" si="66">STDEV(CO103:CO124)*CJ$24</f>
        <v>0.51220527271138327</v>
      </c>
      <c r="CK124" s="12">
        <f t="shared" si="66"/>
        <v>0.50696348760073251</v>
      </c>
      <c r="CO124" s="12">
        <f t="shared" si="64"/>
        <v>7.2551708811720156E-3</v>
      </c>
      <c r="CP124" s="12">
        <f t="shared" si="64"/>
        <v>2.3733584332094517E-2</v>
      </c>
    </row>
    <row r="125" spans="1:94" x14ac:dyDescent="0.25">
      <c r="A125" s="3">
        <f t="shared" si="37"/>
        <v>558</v>
      </c>
      <c r="B125" s="8">
        <f t="shared" si="38"/>
        <v>35803</v>
      </c>
      <c r="C125" s="3">
        <f t="shared" si="44"/>
        <v>2.0499999999999998</v>
      </c>
      <c r="D125" s="11">
        <f t="shared" si="58"/>
        <v>0</v>
      </c>
      <c r="E125" s="3">
        <f t="shared" si="45"/>
        <v>2.3199999999999998</v>
      </c>
      <c r="I125" s="8">
        <f t="shared" si="39"/>
        <v>35803</v>
      </c>
      <c r="J125" s="11">
        <f t="shared" si="46"/>
        <v>0.27</v>
      </c>
      <c r="K125" s="11">
        <f t="shared" si="59"/>
        <v>0</v>
      </c>
      <c r="L125" s="11"/>
      <c r="M125" s="11"/>
      <c r="N125" s="9">
        <f t="shared" si="47"/>
        <v>2.0499999999999998</v>
      </c>
      <c r="O125" s="9">
        <f t="shared" si="48"/>
        <v>2.3199999999999998</v>
      </c>
      <c r="Q125" s="9">
        <f t="shared" si="40"/>
        <v>2.0499999999999998</v>
      </c>
      <c r="R125" s="9">
        <f t="shared" si="41"/>
        <v>2.3199999999999998</v>
      </c>
      <c r="S125" s="9">
        <f t="shared" si="42"/>
        <v>2.1150000000000002</v>
      </c>
      <c r="T125" s="9">
        <f t="shared" si="43"/>
        <v>2.1150000000000002</v>
      </c>
      <c r="V125" s="9">
        <f t="shared" si="61"/>
        <v>2.0499999999999998</v>
      </c>
      <c r="W125" s="9">
        <f t="shared" si="61"/>
        <v>2.3199999999999998</v>
      </c>
      <c r="X125" s="9">
        <f t="shared" si="61"/>
        <v>2.1150000000000002</v>
      </c>
      <c r="Y125" s="9">
        <f t="shared" si="61"/>
        <v>2.1150000000000002</v>
      </c>
      <c r="CF125" s="8">
        <f t="shared" si="54"/>
        <v>35803</v>
      </c>
      <c r="CG125" s="3">
        <f t="shared" si="65"/>
        <v>0.81562109136199545</v>
      </c>
      <c r="CI125" s="8">
        <f t="shared" si="55"/>
        <v>35803</v>
      </c>
      <c r="CJ125" s="12">
        <f t="shared" si="66"/>
        <v>0.5097780134564196</v>
      </c>
      <c r="CK125" s="12">
        <f t="shared" si="66"/>
        <v>0.49976814962530558</v>
      </c>
      <c r="CO125" s="12">
        <f t="shared" si="64"/>
        <v>-1.2121360532344963E-2</v>
      </c>
      <c r="CP125" s="12">
        <f t="shared" si="64"/>
        <v>-1.071821622002426E-2</v>
      </c>
    </row>
    <row r="126" spans="1:94" x14ac:dyDescent="0.25">
      <c r="A126" s="3">
        <f t="shared" si="37"/>
        <v>559</v>
      </c>
      <c r="B126" s="8">
        <f t="shared" si="38"/>
        <v>35804</v>
      </c>
      <c r="C126" s="3">
        <f t="shared" si="44"/>
        <v>2.02</v>
      </c>
      <c r="D126" s="11">
        <f t="shared" si="58"/>
        <v>0</v>
      </c>
      <c r="E126" s="3">
        <f t="shared" si="45"/>
        <v>2.31</v>
      </c>
      <c r="I126" s="8">
        <f t="shared" si="39"/>
        <v>35804</v>
      </c>
      <c r="J126" s="11">
        <f t="shared" si="46"/>
        <v>0.29000000000000004</v>
      </c>
      <c r="K126" s="11">
        <f t="shared" si="59"/>
        <v>0</v>
      </c>
      <c r="L126" s="11"/>
      <c r="M126" s="11"/>
      <c r="N126" s="9">
        <f t="shared" si="47"/>
        <v>2.02</v>
      </c>
      <c r="O126" s="9">
        <f t="shared" si="48"/>
        <v>2.31</v>
      </c>
      <c r="Q126" s="9">
        <f t="shared" si="40"/>
        <v>2.02</v>
      </c>
      <c r="R126" s="9">
        <f t="shared" si="41"/>
        <v>2.31</v>
      </c>
      <c r="S126" s="9">
        <f t="shared" si="42"/>
        <v>2.08</v>
      </c>
      <c r="T126" s="9">
        <f t="shared" si="43"/>
        <v>2.08</v>
      </c>
      <c r="V126" s="9">
        <f t="shared" si="61"/>
        <v>2.02</v>
      </c>
      <c r="W126" s="9">
        <f t="shared" si="61"/>
        <v>2.31</v>
      </c>
      <c r="X126" s="9">
        <f t="shared" si="61"/>
        <v>2.08</v>
      </c>
      <c r="Y126" s="9">
        <f t="shared" si="61"/>
        <v>2.08</v>
      </c>
      <c r="CF126" s="8">
        <f t="shared" si="54"/>
        <v>35804</v>
      </c>
      <c r="CG126" s="3">
        <f t="shared" si="65"/>
        <v>0.79582810144204297</v>
      </c>
      <c r="CI126" s="8">
        <f t="shared" si="55"/>
        <v>35804</v>
      </c>
      <c r="CJ126" s="12">
        <f t="shared" si="66"/>
        <v>0.51152275202168995</v>
      </c>
      <c r="CK126" s="12">
        <f t="shared" si="66"/>
        <v>0.49027581218294075</v>
      </c>
      <c r="CO126" s="12">
        <f t="shared" si="64"/>
        <v>-1.4742281737203319E-2</v>
      </c>
      <c r="CP126" s="12">
        <f t="shared" si="64"/>
        <v>-4.3196611445162842E-3</v>
      </c>
    </row>
    <row r="127" spans="1:94" x14ac:dyDescent="0.25">
      <c r="A127" s="3">
        <f t="shared" si="37"/>
        <v>560</v>
      </c>
      <c r="B127" s="8">
        <f t="shared" si="38"/>
        <v>35805</v>
      </c>
      <c r="C127" s="3">
        <f t="shared" si="44"/>
        <v>2.02</v>
      </c>
      <c r="D127" s="11">
        <f t="shared" si="58"/>
        <v>0</v>
      </c>
      <c r="E127" s="3">
        <f t="shared" si="45"/>
        <v>2.31</v>
      </c>
      <c r="I127" s="8">
        <f t="shared" si="39"/>
        <v>35805</v>
      </c>
      <c r="J127" s="11">
        <f t="shared" si="46"/>
        <v>0.29000000000000004</v>
      </c>
      <c r="K127" s="11">
        <f t="shared" si="59"/>
        <v>0</v>
      </c>
      <c r="L127" s="11"/>
      <c r="M127" s="11"/>
      <c r="N127" s="9">
        <f t="shared" si="47"/>
        <v>2.02</v>
      </c>
      <c r="O127" s="9">
        <f t="shared" si="48"/>
        <v>2.31</v>
      </c>
      <c r="Q127" s="9">
        <f t="shared" si="40"/>
        <v>2.02</v>
      </c>
      <c r="R127" s="9">
        <f t="shared" si="41"/>
        <v>2.31</v>
      </c>
      <c r="S127" s="9">
        <f t="shared" si="42"/>
        <v>2.08</v>
      </c>
      <c r="T127" s="9">
        <f t="shared" si="43"/>
        <v>2.08</v>
      </c>
      <c r="V127" s="9">
        <f t="shared" ref="V127:Y146" si="67">VLOOKUP($B127,IF(V$1=2,PRICELOOK2,IF(V$1=3,PRICELOOK3,IF(V$1=4,cash,PRICELOOK))),V$2,FALSE)</f>
        <v>2.02</v>
      </c>
      <c r="W127" s="9">
        <f t="shared" si="67"/>
        <v>2.31</v>
      </c>
      <c r="X127" s="9">
        <f t="shared" si="67"/>
        <v>2.08</v>
      </c>
      <c r="Y127" s="9">
        <f t="shared" si="67"/>
        <v>2.08</v>
      </c>
      <c r="CF127" s="8">
        <f t="shared" si="54"/>
        <v>35805</v>
      </c>
      <c r="CG127" s="3">
        <f t="shared" si="65"/>
        <v>0.74442476999873364</v>
      </c>
      <c r="CI127" s="8">
        <f t="shared" si="55"/>
        <v>35805</v>
      </c>
      <c r="CJ127" s="12">
        <f t="shared" si="66"/>
        <v>0.46238896639509247</v>
      </c>
      <c r="CK127" s="12">
        <f t="shared" si="66"/>
        <v>0.48145543529504436</v>
      </c>
      <c r="CO127" s="12">
        <f t="shared" si="64"/>
        <v>0</v>
      </c>
      <c r="CP127" s="12">
        <f t="shared" si="64"/>
        <v>0</v>
      </c>
    </row>
    <row r="128" spans="1:94" x14ac:dyDescent="0.25">
      <c r="A128" s="3">
        <f t="shared" si="37"/>
        <v>561</v>
      </c>
      <c r="B128" s="8">
        <f t="shared" si="38"/>
        <v>35806</v>
      </c>
      <c r="C128" s="3">
        <f t="shared" si="44"/>
        <v>2.02</v>
      </c>
      <c r="D128" s="11">
        <f t="shared" si="58"/>
        <v>0</v>
      </c>
      <c r="E128" s="3">
        <f t="shared" si="45"/>
        <v>2.31</v>
      </c>
      <c r="I128" s="8">
        <f t="shared" si="39"/>
        <v>35806</v>
      </c>
      <c r="J128" s="11">
        <f t="shared" si="46"/>
        <v>0.29000000000000004</v>
      </c>
      <c r="K128" s="11">
        <f t="shared" si="59"/>
        <v>0</v>
      </c>
      <c r="L128" s="11"/>
      <c r="M128" s="11"/>
      <c r="N128" s="9">
        <f t="shared" si="47"/>
        <v>2.02</v>
      </c>
      <c r="O128" s="9">
        <f t="shared" si="48"/>
        <v>2.31</v>
      </c>
      <c r="Q128" s="9">
        <f t="shared" si="40"/>
        <v>2.02</v>
      </c>
      <c r="R128" s="9">
        <f t="shared" si="41"/>
        <v>2.31</v>
      </c>
      <c r="S128" s="9">
        <f t="shared" si="42"/>
        <v>2.08</v>
      </c>
      <c r="T128" s="9">
        <f t="shared" si="43"/>
        <v>2.08</v>
      </c>
      <c r="V128" s="9">
        <f t="shared" si="67"/>
        <v>2.02</v>
      </c>
      <c r="W128" s="9">
        <f t="shared" si="67"/>
        <v>2.31</v>
      </c>
      <c r="X128" s="9">
        <f t="shared" si="67"/>
        <v>2.08</v>
      </c>
      <c r="Y128" s="9">
        <f t="shared" si="67"/>
        <v>2.08</v>
      </c>
      <c r="CF128" s="8">
        <f t="shared" si="54"/>
        <v>35806</v>
      </c>
      <c r="CG128" s="3">
        <f t="shared" si="65"/>
        <v>0.67097783839509229</v>
      </c>
      <c r="CI128" s="8">
        <f t="shared" si="55"/>
        <v>35806</v>
      </c>
      <c r="CJ128" s="12">
        <f t="shared" si="66"/>
        <v>0.46238896639509247</v>
      </c>
      <c r="CK128" s="12">
        <f t="shared" si="66"/>
        <v>0.48145543529504436</v>
      </c>
      <c r="CO128" s="12">
        <f t="shared" si="64"/>
        <v>0</v>
      </c>
      <c r="CP128" s="12">
        <f t="shared" si="64"/>
        <v>0</v>
      </c>
    </row>
    <row r="129" spans="1:94" x14ac:dyDescent="0.25">
      <c r="A129" s="3">
        <f t="shared" si="37"/>
        <v>562</v>
      </c>
      <c r="B129" s="8">
        <f t="shared" si="38"/>
        <v>35807</v>
      </c>
      <c r="C129" s="3">
        <f t="shared" si="44"/>
        <v>1.915</v>
      </c>
      <c r="D129" s="11">
        <f t="shared" si="58"/>
        <v>0</v>
      </c>
      <c r="E129" s="3">
        <f t="shared" si="45"/>
        <v>2.27</v>
      </c>
      <c r="I129" s="8">
        <f t="shared" si="39"/>
        <v>35807</v>
      </c>
      <c r="J129" s="11">
        <f t="shared" si="46"/>
        <v>0.35499999999999998</v>
      </c>
      <c r="K129" s="11">
        <f t="shared" si="59"/>
        <v>0</v>
      </c>
      <c r="L129" s="11"/>
      <c r="M129" s="11"/>
      <c r="N129" s="9">
        <f t="shared" si="47"/>
        <v>1.915</v>
      </c>
      <c r="O129" s="9">
        <f t="shared" si="48"/>
        <v>2.27</v>
      </c>
      <c r="Q129" s="9">
        <f t="shared" si="40"/>
        <v>1.915</v>
      </c>
      <c r="R129" s="9">
        <f t="shared" si="41"/>
        <v>2.27</v>
      </c>
      <c r="S129" s="9">
        <f t="shared" si="42"/>
        <v>1.9950000000000001</v>
      </c>
      <c r="T129" s="9">
        <f t="shared" si="43"/>
        <v>1.9950000000000001</v>
      </c>
      <c r="V129" s="9">
        <f t="shared" si="67"/>
        <v>1.915</v>
      </c>
      <c r="W129" s="9">
        <f t="shared" si="67"/>
        <v>2.27</v>
      </c>
      <c r="X129" s="9">
        <f t="shared" si="67"/>
        <v>1.9950000000000001</v>
      </c>
      <c r="Y129" s="9">
        <f t="shared" si="67"/>
        <v>1.9950000000000001</v>
      </c>
      <c r="CF129" s="8">
        <f t="shared" si="54"/>
        <v>35807</v>
      </c>
      <c r="CG129" s="3">
        <f t="shared" si="65"/>
        <v>0.54227010185073665</v>
      </c>
      <c r="CI129" s="8">
        <f t="shared" si="55"/>
        <v>35807</v>
      </c>
      <c r="CJ129" s="12">
        <f t="shared" si="66"/>
        <v>0.48971990246578045</v>
      </c>
      <c r="CK129" s="12">
        <f t="shared" si="66"/>
        <v>0.48423012701726253</v>
      </c>
      <c r="CO129" s="12">
        <f t="shared" si="64"/>
        <v>-5.3379888780504127E-2</v>
      </c>
      <c r="CP129" s="12">
        <f t="shared" si="64"/>
        <v>-1.7467693040390832E-2</v>
      </c>
    </row>
    <row r="130" spans="1:94" x14ac:dyDescent="0.25">
      <c r="A130" s="3">
        <f t="shared" si="37"/>
        <v>563</v>
      </c>
      <c r="B130" s="8">
        <f t="shared" si="38"/>
        <v>35808</v>
      </c>
      <c r="C130" s="3">
        <f t="shared" si="44"/>
        <v>1.91</v>
      </c>
      <c r="D130" s="11">
        <f t="shared" si="58"/>
        <v>0</v>
      </c>
      <c r="E130" s="3">
        <f t="shared" si="45"/>
        <v>2.27</v>
      </c>
      <c r="I130" s="8">
        <f t="shared" si="39"/>
        <v>35808</v>
      </c>
      <c r="J130" s="11">
        <f t="shared" si="46"/>
        <v>0.3600000000000001</v>
      </c>
      <c r="K130" s="11">
        <f t="shared" si="59"/>
        <v>0</v>
      </c>
      <c r="L130" s="11"/>
      <c r="M130" s="11"/>
      <c r="N130" s="9">
        <f t="shared" si="47"/>
        <v>1.91</v>
      </c>
      <c r="O130" s="9">
        <f t="shared" si="48"/>
        <v>2.27</v>
      </c>
      <c r="Q130" s="9">
        <f t="shared" si="40"/>
        <v>1.91</v>
      </c>
      <c r="R130" s="9">
        <f t="shared" si="41"/>
        <v>2.27</v>
      </c>
      <c r="S130" s="9">
        <f t="shared" si="42"/>
        <v>2.02</v>
      </c>
      <c r="T130" s="9">
        <f t="shared" si="43"/>
        <v>2.02</v>
      </c>
      <c r="V130" s="9">
        <f t="shared" si="67"/>
        <v>1.91</v>
      </c>
      <c r="W130" s="9">
        <f t="shared" si="67"/>
        <v>2.27</v>
      </c>
      <c r="X130" s="9">
        <f t="shared" si="67"/>
        <v>2.02</v>
      </c>
      <c r="Y130" s="9">
        <f t="shared" si="67"/>
        <v>2.02</v>
      </c>
      <c r="CF130" s="8">
        <f t="shared" si="54"/>
        <v>35808</v>
      </c>
      <c r="CG130" s="3">
        <f t="shared" si="65"/>
        <v>0.4022488751127839</v>
      </c>
      <c r="CI130" s="8">
        <f t="shared" si="55"/>
        <v>35808</v>
      </c>
      <c r="CJ130" s="12">
        <f t="shared" si="66"/>
        <v>0.4892331757290147</v>
      </c>
      <c r="CK130" s="12">
        <f t="shared" si="66"/>
        <v>0.48306274969257118</v>
      </c>
      <c r="CO130" s="12">
        <f t="shared" si="64"/>
        <v>-2.6143805740708207E-3</v>
      </c>
      <c r="CP130" s="12">
        <f t="shared" si="64"/>
        <v>0</v>
      </c>
    </row>
    <row r="131" spans="1:94" x14ac:dyDescent="0.25">
      <c r="A131" s="3">
        <f t="shared" si="37"/>
        <v>564</v>
      </c>
      <c r="B131" s="8">
        <f t="shared" si="38"/>
        <v>35809</v>
      </c>
      <c r="C131" s="3">
        <f t="shared" si="44"/>
        <v>1.93</v>
      </c>
      <c r="D131" s="11">
        <f t="shared" si="58"/>
        <v>0</v>
      </c>
      <c r="E131" s="3">
        <f t="shared" si="45"/>
        <v>2.2799999999999998</v>
      </c>
      <c r="I131" s="8">
        <f t="shared" si="39"/>
        <v>35809</v>
      </c>
      <c r="J131" s="11">
        <f t="shared" si="46"/>
        <v>0.34999999999999987</v>
      </c>
      <c r="K131" s="11">
        <f t="shared" si="59"/>
        <v>0</v>
      </c>
      <c r="L131" s="11"/>
      <c r="M131" s="11"/>
      <c r="N131" s="9">
        <f t="shared" si="47"/>
        <v>1.93</v>
      </c>
      <c r="O131" s="9">
        <f t="shared" si="48"/>
        <v>2.2799999999999998</v>
      </c>
      <c r="Q131" s="9">
        <f t="shared" si="40"/>
        <v>1.93</v>
      </c>
      <c r="R131" s="9">
        <f t="shared" si="41"/>
        <v>2.2799999999999998</v>
      </c>
      <c r="S131" s="9">
        <f t="shared" si="42"/>
        <v>2.04</v>
      </c>
      <c r="T131" s="9">
        <f t="shared" si="43"/>
        <v>2.04</v>
      </c>
      <c r="V131" s="9">
        <f t="shared" si="67"/>
        <v>1.93</v>
      </c>
      <c r="W131" s="9">
        <f t="shared" si="67"/>
        <v>2.2799999999999998</v>
      </c>
      <c r="X131" s="9">
        <f t="shared" si="67"/>
        <v>2.04</v>
      </c>
      <c r="Y131" s="9">
        <f t="shared" si="67"/>
        <v>2.04</v>
      </c>
      <c r="CF131" s="8">
        <f t="shared" si="54"/>
        <v>35809</v>
      </c>
      <c r="CG131" s="3">
        <f t="shared" si="65"/>
        <v>0.37178151755166822</v>
      </c>
      <c r="CI131" s="8">
        <f t="shared" si="55"/>
        <v>35809</v>
      </c>
      <c r="CJ131" s="12">
        <f t="shared" si="66"/>
        <v>0.49238140335691116</v>
      </c>
      <c r="CK131" s="12">
        <f t="shared" si="66"/>
        <v>0.47163675066954419</v>
      </c>
      <c r="CO131" s="12">
        <f t="shared" si="64"/>
        <v>1.041676085825558E-2</v>
      </c>
      <c r="CP131" s="12">
        <f t="shared" si="64"/>
        <v>4.3956114730379081E-3</v>
      </c>
    </row>
    <row r="132" spans="1:94" x14ac:dyDescent="0.25">
      <c r="A132" s="3">
        <f t="shared" si="37"/>
        <v>565</v>
      </c>
      <c r="B132" s="8">
        <f t="shared" si="38"/>
        <v>35810</v>
      </c>
      <c r="C132" s="3">
        <f t="shared" si="44"/>
        <v>1.9350000000000001</v>
      </c>
      <c r="D132" s="11">
        <f t="shared" si="58"/>
        <v>0</v>
      </c>
      <c r="E132" s="3">
        <f t="shared" si="45"/>
        <v>2.2799999999999998</v>
      </c>
      <c r="I132" s="8">
        <f t="shared" si="39"/>
        <v>35810</v>
      </c>
      <c r="J132" s="11">
        <f t="shared" si="46"/>
        <v>0.34499999999999975</v>
      </c>
      <c r="K132" s="11">
        <f t="shared" si="59"/>
        <v>0</v>
      </c>
      <c r="L132" s="11"/>
      <c r="M132" s="11"/>
      <c r="N132" s="9">
        <f t="shared" si="47"/>
        <v>1.9350000000000001</v>
      </c>
      <c r="O132" s="9">
        <f t="shared" si="48"/>
        <v>2.2799999999999998</v>
      </c>
      <c r="Q132" s="9">
        <f t="shared" si="40"/>
        <v>1.9350000000000001</v>
      </c>
      <c r="R132" s="9">
        <f t="shared" si="41"/>
        <v>2.2799999999999998</v>
      </c>
      <c r="S132" s="9">
        <f t="shared" si="42"/>
        <v>2.0750000000000002</v>
      </c>
      <c r="T132" s="9">
        <f t="shared" si="43"/>
        <v>2.0750000000000002</v>
      </c>
      <c r="V132" s="9">
        <f t="shared" si="67"/>
        <v>1.9350000000000001</v>
      </c>
      <c r="W132" s="9">
        <f t="shared" si="67"/>
        <v>2.2799999999999998</v>
      </c>
      <c r="X132" s="9">
        <f t="shared" si="67"/>
        <v>2.0750000000000002</v>
      </c>
      <c r="Y132" s="9">
        <f t="shared" si="67"/>
        <v>2.0750000000000002</v>
      </c>
      <c r="CF132" s="8">
        <f t="shared" si="54"/>
        <v>35810</v>
      </c>
      <c r="CG132" s="3">
        <f t="shared" si="65"/>
        <v>0.38209847147127912</v>
      </c>
      <c r="CI132" s="8">
        <f t="shared" si="55"/>
        <v>35810</v>
      </c>
      <c r="CJ132" s="12">
        <f t="shared" si="66"/>
        <v>0.42025320670095978</v>
      </c>
      <c r="CK132" s="12">
        <f t="shared" si="66"/>
        <v>0.45919997725335288</v>
      </c>
      <c r="CO132" s="12">
        <f t="shared" si="64"/>
        <v>2.5873235649509544E-3</v>
      </c>
      <c r="CP132" s="12">
        <f t="shared" si="64"/>
        <v>0</v>
      </c>
    </row>
    <row r="133" spans="1:94" x14ac:dyDescent="0.25">
      <c r="A133" s="3">
        <f t="shared" si="37"/>
        <v>566</v>
      </c>
      <c r="B133" s="8">
        <f t="shared" si="38"/>
        <v>35811</v>
      </c>
      <c r="C133" s="3">
        <f t="shared" si="44"/>
        <v>1.895</v>
      </c>
      <c r="D133" s="11">
        <f t="shared" si="58"/>
        <v>0</v>
      </c>
      <c r="E133" s="3">
        <f t="shared" si="45"/>
        <v>2.2650000000000001</v>
      </c>
      <c r="I133" s="8">
        <f t="shared" si="39"/>
        <v>35811</v>
      </c>
      <c r="J133" s="11">
        <f t="shared" si="46"/>
        <v>0.37000000000000011</v>
      </c>
      <c r="K133" s="11">
        <f t="shared" si="59"/>
        <v>0</v>
      </c>
      <c r="L133" s="11"/>
      <c r="M133" s="11"/>
      <c r="N133" s="9">
        <f t="shared" si="47"/>
        <v>1.895</v>
      </c>
      <c r="O133" s="9">
        <f t="shared" si="48"/>
        <v>2.2650000000000001</v>
      </c>
      <c r="Q133" s="9">
        <f t="shared" si="40"/>
        <v>1.895</v>
      </c>
      <c r="R133" s="9">
        <f t="shared" si="41"/>
        <v>2.2650000000000001</v>
      </c>
      <c r="S133" s="9">
        <f t="shared" si="42"/>
        <v>2.11</v>
      </c>
      <c r="T133" s="9">
        <f t="shared" si="43"/>
        <v>2.11</v>
      </c>
      <c r="V133" s="9">
        <f t="shared" si="67"/>
        <v>1.895</v>
      </c>
      <c r="W133" s="9">
        <f t="shared" si="67"/>
        <v>2.2650000000000001</v>
      </c>
      <c r="X133" s="9">
        <f t="shared" si="67"/>
        <v>2.11</v>
      </c>
      <c r="Y133" s="9">
        <f t="shared" si="67"/>
        <v>2.11</v>
      </c>
      <c r="CF133" s="8">
        <f t="shared" si="54"/>
        <v>35811</v>
      </c>
      <c r="CG133" s="3">
        <f t="shared" si="65"/>
        <v>0.41134957312279241</v>
      </c>
      <c r="CI133" s="8">
        <f t="shared" si="55"/>
        <v>35811</v>
      </c>
      <c r="CJ133" s="12">
        <f t="shared" si="66"/>
        <v>0.42439969020679685</v>
      </c>
      <c r="CK133" s="12">
        <f t="shared" si="66"/>
        <v>0.45988975983203501</v>
      </c>
      <c r="CO133" s="12">
        <f t="shared" si="64"/>
        <v>-2.0888487947355421E-2</v>
      </c>
      <c r="CP133" s="12">
        <f t="shared" si="64"/>
        <v>-6.6006840313519123E-3</v>
      </c>
    </row>
    <row r="134" spans="1:94" x14ac:dyDescent="0.25">
      <c r="A134" s="3">
        <f t="shared" ref="A134:A197" si="68">A135-1</f>
        <v>567</v>
      </c>
      <c r="B134" s="8">
        <f t="shared" ref="B134:B197" si="69">HLOOKUP("date",IF(TERM2="cash",cash,PRICELOOK),IF(A134&gt;=2,A134,2),FALSE)</f>
        <v>35812</v>
      </c>
      <c r="C134" s="3">
        <f t="shared" si="44"/>
        <v>1.895</v>
      </c>
      <c r="D134" s="11">
        <f t="shared" si="58"/>
        <v>0</v>
      </c>
      <c r="E134" s="3">
        <f t="shared" si="45"/>
        <v>2.2650000000000001</v>
      </c>
      <c r="I134" s="8">
        <f t="shared" ref="I134:I197" si="70">B134</f>
        <v>35812</v>
      </c>
      <c r="J134" s="11">
        <f t="shared" si="46"/>
        <v>0.37000000000000011</v>
      </c>
      <c r="K134" s="11">
        <f t="shared" si="59"/>
        <v>0</v>
      </c>
      <c r="L134" s="11"/>
      <c r="M134" s="11"/>
      <c r="N134" s="9">
        <f t="shared" si="47"/>
        <v>1.895</v>
      </c>
      <c r="O134" s="9">
        <f t="shared" si="48"/>
        <v>2.2650000000000001</v>
      </c>
      <c r="Q134" s="9">
        <f t="shared" ref="Q134:Q197" si="71">IF(ISNA(V134),Q133,V134)</f>
        <v>1.895</v>
      </c>
      <c r="R134" s="9">
        <f t="shared" ref="R134:R197" si="72">IF(ISNA(W134),R133,W134)</f>
        <v>2.2650000000000001</v>
      </c>
      <c r="S134" s="9">
        <f t="shared" ref="S134:S197" si="73">IF(ISNA(X134),S133,X134)</f>
        <v>2.11</v>
      </c>
      <c r="T134" s="9">
        <f t="shared" ref="T134:T197" si="74">IF(ISNA(Y134),T133,Y134)</f>
        <v>2.11</v>
      </c>
      <c r="V134" s="9">
        <f t="shared" si="67"/>
        <v>1.895</v>
      </c>
      <c r="W134" s="9">
        <f t="shared" si="67"/>
        <v>2.2650000000000001</v>
      </c>
      <c r="X134" s="9">
        <f t="shared" si="67"/>
        <v>2.11</v>
      </c>
      <c r="Y134" s="9">
        <f t="shared" si="67"/>
        <v>2.11</v>
      </c>
      <c r="CF134" s="8">
        <f t="shared" si="54"/>
        <v>35812</v>
      </c>
      <c r="CG134" s="3">
        <f t="shared" si="65"/>
        <v>0.45101998750701972</v>
      </c>
      <c r="CI134" s="8">
        <f t="shared" si="55"/>
        <v>35812</v>
      </c>
      <c r="CJ134" s="12">
        <f t="shared" si="66"/>
        <v>0.42439969020679685</v>
      </c>
      <c r="CK134" s="12">
        <f t="shared" si="66"/>
        <v>0.45988975983203501</v>
      </c>
      <c r="CO134" s="12">
        <f t="shared" si="64"/>
        <v>0</v>
      </c>
      <c r="CP134" s="12">
        <f t="shared" si="64"/>
        <v>0</v>
      </c>
    </row>
    <row r="135" spans="1:94" x14ac:dyDescent="0.25">
      <c r="A135" s="3">
        <f t="shared" si="68"/>
        <v>568</v>
      </c>
      <c r="B135" s="8">
        <f t="shared" si="69"/>
        <v>35813</v>
      </c>
      <c r="C135" s="3">
        <f t="shared" ref="C135:C198" si="75">IF(MIN($N135:$O135)=0,0,N135)</f>
        <v>1.895</v>
      </c>
      <c r="D135" s="11">
        <f t="shared" si="58"/>
        <v>0</v>
      </c>
      <c r="E135" s="3">
        <f t="shared" ref="E135:E198" si="76">IF(MIN($N135:$O135)=0,0,O135)</f>
        <v>2.2650000000000001</v>
      </c>
      <c r="I135" s="8">
        <f t="shared" si="70"/>
        <v>35813</v>
      </c>
      <c r="J135" s="11">
        <f t="shared" ref="J135:J198" si="77">IF(MIN(C135,E135)=0,0,E135-C135)</f>
        <v>0.37000000000000011</v>
      </c>
      <c r="K135" s="11">
        <f t="shared" si="59"/>
        <v>0</v>
      </c>
      <c r="L135" s="11"/>
      <c r="M135" s="11"/>
      <c r="N135" s="9">
        <f t="shared" ref="N135:N198" si="78">IF(BASISYN="YES",Q135-S135,Q135)</f>
        <v>1.895</v>
      </c>
      <c r="O135" s="9">
        <f t="shared" ref="O135:O198" si="79">IF(BASISYN="YES",R135-T135,R135)</f>
        <v>2.2650000000000001</v>
      </c>
      <c r="Q135" s="9">
        <f t="shared" si="71"/>
        <v>1.895</v>
      </c>
      <c r="R135" s="9">
        <f t="shared" si="72"/>
        <v>2.2650000000000001</v>
      </c>
      <c r="S135" s="9">
        <f t="shared" si="73"/>
        <v>2.11</v>
      </c>
      <c r="T135" s="9">
        <f t="shared" si="74"/>
        <v>2.11</v>
      </c>
      <c r="V135" s="9">
        <f t="shared" si="67"/>
        <v>1.895</v>
      </c>
      <c r="W135" s="9">
        <f t="shared" si="67"/>
        <v>2.2650000000000001</v>
      </c>
      <c r="X135" s="9">
        <f t="shared" si="67"/>
        <v>2.11</v>
      </c>
      <c r="Y135" s="9">
        <f t="shared" si="67"/>
        <v>2.11</v>
      </c>
      <c r="CF135" s="8">
        <f t="shared" si="54"/>
        <v>35813</v>
      </c>
      <c r="CG135" s="3">
        <f t="shared" si="65"/>
        <v>0.5008681705466218</v>
      </c>
      <c r="CI135" s="8">
        <f t="shared" si="55"/>
        <v>35813</v>
      </c>
      <c r="CJ135" s="12">
        <f t="shared" si="66"/>
        <v>0.42439969020679685</v>
      </c>
      <c r="CK135" s="12">
        <f t="shared" si="66"/>
        <v>0.45988975983203501</v>
      </c>
      <c r="CO135" s="12">
        <f t="shared" si="64"/>
        <v>0</v>
      </c>
      <c r="CP135" s="12">
        <f t="shared" si="64"/>
        <v>0</v>
      </c>
    </row>
    <row r="136" spans="1:94" x14ac:dyDescent="0.25">
      <c r="A136" s="3">
        <f t="shared" si="68"/>
        <v>569</v>
      </c>
      <c r="B136" s="8">
        <f t="shared" si="69"/>
        <v>35814</v>
      </c>
      <c r="C136" s="3">
        <f t="shared" si="75"/>
        <v>1.925</v>
      </c>
      <c r="D136" s="11">
        <f t="shared" si="58"/>
        <v>0</v>
      </c>
      <c r="E136" s="3">
        <f t="shared" si="76"/>
        <v>2.27</v>
      </c>
      <c r="I136" s="8">
        <f t="shared" si="70"/>
        <v>35814</v>
      </c>
      <c r="J136" s="11">
        <f t="shared" si="77"/>
        <v>0.34499999999999997</v>
      </c>
      <c r="K136" s="11">
        <f t="shared" si="59"/>
        <v>0</v>
      </c>
      <c r="L136" s="11"/>
      <c r="M136" s="11"/>
      <c r="N136" s="9">
        <f t="shared" si="78"/>
        <v>1.925</v>
      </c>
      <c r="O136" s="9">
        <f t="shared" si="79"/>
        <v>2.27</v>
      </c>
      <c r="Q136" s="9">
        <f t="shared" si="71"/>
        <v>1.925</v>
      </c>
      <c r="R136" s="9">
        <f t="shared" si="72"/>
        <v>2.27</v>
      </c>
      <c r="S136" s="9">
        <f t="shared" si="73"/>
        <v>2.1349999999999998</v>
      </c>
      <c r="T136" s="9">
        <f t="shared" si="74"/>
        <v>2.1349999999999998</v>
      </c>
      <c r="V136" s="9">
        <f t="shared" si="67"/>
        <v>1.925</v>
      </c>
      <c r="W136" s="9">
        <f t="shared" si="67"/>
        <v>2.27</v>
      </c>
      <c r="X136" s="9">
        <f t="shared" si="67"/>
        <v>2.1349999999999998</v>
      </c>
      <c r="Y136" s="9">
        <f t="shared" si="67"/>
        <v>2.1349999999999998</v>
      </c>
      <c r="CF136" s="8">
        <f t="shared" si="54"/>
        <v>35814</v>
      </c>
      <c r="CG136" s="3">
        <f t="shared" si="65"/>
        <v>0.56268345604004466</v>
      </c>
      <c r="CI136" s="8">
        <f t="shared" si="55"/>
        <v>35814</v>
      </c>
      <c r="CJ136" s="12">
        <f t="shared" si="66"/>
        <v>0.42954195232454273</v>
      </c>
      <c r="CK136" s="12">
        <f t="shared" si="66"/>
        <v>0.4599216602785528</v>
      </c>
      <c r="CO136" s="12">
        <f t="shared" ref="CO136:CP151" si="80">LN(V136/V135)</f>
        <v>1.5707129205357877E-2</v>
      </c>
      <c r="CP136" s="12">
        <f t="shared" si="80"/>
        <v>2.2050725583139755E-3</v>
      </c>
    </row>
    <row r="137" spans="1:94" x14ac:dyDescent="0.25">
      <c r="A137" s="3">
        <f t="shared" si="68"/>
        <v>570</v>
      </c>
      <c r="B137" s="8">
        <f t="shared" si="69"/>
        <v>35815</v>
      </c>
      <c r="C137" s="3">
        <f t="shared" si="75"/>
        <v>1.95</v>
      </c>
      <c r="D137" s="11">
        <f t="shared" si="58"/>
        <v>0</v>
      </c>
      <c r="E137" s="3">
        <f t="shared" si="76"/>
        <v>2.2749999999999999</v>
      </c>
      <c r="I137" s="8">
        <f t="shared" si="70"/>
        <v>35815</v>
      </c>
      <c r="J137" s="11">
        <f t="shared" si="77"/>
        <v>0.32499999999999996</v>
      </c>
      <c r="K137" s="11">
        <f t="shared" si="59"/>
        <v>0</v>
      </c>
      <c r="L137" s="11"/>
      <c r="M137" s="11"/>
      <c r="N137" s="9">
        <f t="shared" si="78"/>
        <v>1.95</v>
      </c>
      <c r="O137" s="9">
        <f t="shared" si="79"/>
        <v>2.2749999999999999</v>
      </c>
      <c r="Q137" s="9">
        <f t="shared" si="71"/>
        <v>1.95</v>
      </c>
      <c r="R137" s="9">
        <f t="shared" si="72"/>
        <v>2.2749999999999999</v>
      </c>
      <c r="S137" s="9">
        <f t="shared" si="73"/>
        <v>2.1150000000000002</v>
      </c>
      <c r="T137" s="9">
        <f t="shared" si="74"/>
        <v>2.1150000000000002</v>
      </c>
      <c r="V137" s="9">
        <f t="shared" si="67"/>
        <v>1.95</v>
      </c>
      <c r="W137" s="9">
        <f t="shared" si="67"/>
        <v>2.2749999999999999</v>
      </c>
      <c r="X137" s="9">
        <f t="shared" si="67"/>
        <v>2.1150000000000002</v>
      </c>
      <c r="Y137" s="9">
        <f t="shared" si="67"/>
        <v>2.1150000000000002</v>
      </c>
      <c r="CF137" s="8">
        <f t="shared" si="54"/>
        <v>35815</v>
      </c>
      <c r="CG137" s="3">
        <f t="shared" si="65"/>
        <v>0.54216921583640476</v>
      </c>
      <c r="CI137" s="8">
        <f t="shared" si="55"/>
        <v>35815</v>
      </c>
      <c r="CJ137" s="12">
        <f t="shared" si="66"/>
        <v>0.43297873912246554</v>
      </c>
      <c r="CK137" s="12">
        <f t="shared" si="66"/>
        <v>0.44111205056839076</v>
      </c>
      <c r="CO137" s="12">
        <f t="shared" si="80"/>
        <v>1.2903404835907782E-2</v>
      </c>
      <c r="CP137" s="12">
        <f t="shared" si="80"/>
        <v>2.2002209096023376E-3</v>
      </c>
    </row>
    <row r="138" spans="1:94" x14ac:dyDescent="0.25">
      <c r="A138" s="3">
        <f t="shared" si="68"/>
        <v>571</v>
      </c>
      <c r="B138" s="8">
        <f t="shared" si="69"/>
        <v>35816</v>
      </c>
      <c r="C138" s="3">
        <f t="shared" si="75"/>
        <v>1.9350000000000001</v>
      </c>
      <c r="D138" s="11">
        <f t="shared" si="58"/>
        <v>0</v>
      </c>
      <c r="E138" s="3">
        <f t="shared" si="76"/>
        <v>2.27</v>
      </c>
      <c r="I138" s="8">
        <f t="shared" si="70"/>
        <v>35816</v>
      </c>
      <c r="J138" s="11">
        <f t="shared" si="77"/>
        <v>0.33499999999999996</v>
      </c>
      <c r="K138" s="11">
        <f t="shared" si="59"/>
        <v>0</v>
      </c>
      <c r="L138" s="11"/>
      <c r="M138" s="11"/>
      <c r="N138" s="9">
        <f t="shared" si="78"/>
        <v>1.9350000000000001</v>
      </c>
      <c r="O138" s="9">
        <f t="shared" si="79"/>
        <v>2.27</v>
      </c>
      <c r="Q138" s="9">
        <f t="shared" si="71"/>
        <v>1.9350000000000001</v>
      </c>
      <c r="R138" s="9">
        <f t="shared" si="72"/>
        <v>2.27</v>
      </c>
      <c r="S138" s="9">
        <f t="shared" si="73"/>
        <v>2.0750000000000002</v>
      </c>
      <c r="T138" s="9">
        <f t="shared" si="74"/>
        <v>2.0750000000000002</v>
      </c>
      <c r="V138" s="9">
        <f t="shared" si="67"/>
        <v>1.9350000000000001</v>
      </c>
      <c r="W138" s="9">
        <f t="shared" si="67"/>
        <v>2.27</v>
      </c>
      <c r="X138" s="9">
        <f t="shared" si="67"/>
        <v>2.0750000000000002</v>
      </c>
      <c r="Y138" s="9">
        <f t="shared" si="67"/>
        <v>2.0750000000000002</v>
      </c>
      <c r="CF138" s="8">
        <f t="shared" si="54"/>
        <v>35816</v>
      </c>
      <c r="CG138" s="3">
        <f t="shared" si="65"/>
        <v>0.54407992806303107</v>
      </c>
      <c r="CI138" s="8">
        <f t="shared" si="55"/>
        <v>35816</v>
      </c>
      <c r="CJ138" s="12">
        <f t="shared" si="66"/>
        <v>0.40185798213824803</v>
      </c>
      <c r="CK138" s="12">
        <f t="shared" si="66"/>
        <v>0.44097755430070718</v>
      </c>
      <c r="CO138" s="12">
        <f t="shared" si="80"/>
        <v>-7.7220460939102778E-3</v>
      </c>
      <c r="CP138" s="12">
        <f t="shared" si="80"/>
        <v>-2.2002209096024235E-3</v>
      </c>
    </row>
    <row r="139" spans="1:94" x14ac:dyDescent="0.25">
      <c r="A139" s="3">
        <f t="shared" si="68"/>
        <v>572</v>
      </c>
      <c r="B139" s="8">
        <f t="shared" si="69"/>
        <v>35817</v>
      </c>
      <c r="C139" s="3">
        <f t="shared" si="75"/>
        <v>1.925</v>
      </c>
      <c r="D139" s="11">
        <f t="shared" si="58"/>
        <v>0</v>
      </c>
      <c r="E139" s="3">
        <f t="shared" si="76"/>
        <v>2.2349999999999999</v>
      </c>
      <c r="I139" s="8">
        <f t="shared" si="70"/>
        <v>35817</v>
      </c>
      <c r="J139" s="11">
        <f t="shared" si="77"/>
        <v>0.30999999999999983</v>
      </c>
      <c r="K139" s="11">
        <f t="shared" si="59"/>
        <v>0</v>
      </c>
      <c r="L139" s="11"/>
      <c r="M139" s="11"/>
      <c r="N139" s="9">
        <f t="shared" si="78"/>
        <v>1.925</v>
      </c>
      <c r="O139" s="9">
        <f t="shared" si="79"/>
        <v>2.2349999999999999</v>
      </c>
      <c r="Q139" s="9">
        <f t="shared" si="71"/>
        <v>1.925</v>
      </c>
      <c r="R139" s="9">
        <f t="shared" si="72"/>
        <v>2.2349999999999999</v>
      </c>
      <c r="S139" s="9">
        <f t="shared" si="73"/>
        <v>2.09</v>
      </c>
      <c r="T139" s="9">
        <f t="shared" si="74"/>
        <v>2.09</v>
      </c>
      <c r="V139" s="9">
        <f t="shared" si="67"/>
        <v>1.925</v>
      </c>
      <c r="W139" s="9">
        <f t="shared" si="67"/>
        <v>2.2349999999999999</v>
      </c>
      <c r="X139" s="9">
        <f t="shared" si="67"/>
        <v>2.09</v>
      </c>
      <c r="Y139" s="9">
        <f t="shared" si="67"/>
        <v>2.09</v>
      </c>
      <c r="CF139" s="8">
        <f t="shared" si="54"/>
        <v>35817</v>
      </c>
      <c r="CG139" s="3">
        <f t="shared" si="65"/>
        <v>0.54435114700693943</v>
      </c>
      <c r="CI139" s="8">
        <f t="shared" si="55"/>
        <v>35817</v>
      </c>
      <c r="CJ139" s="12">
        <f t="shared" si="66"/>
        <v>0.36875929801914137</v>
      </c>
      <c r="CK139" s="12">
        <f t="shared" si="66"/>
        <v>0.44378788754123422</v>
      </c>
      <c r="CO139" s="12">
        <f t="shared" si="80"/>
        <v>-5.1813587419976288E-3</v>
      </c>
      <c r="CP139" s="12">
        <f t="shared" si="80"/>
        <v>-1.5538603427779161E-2</v>
      </c>
    </row>
    <row r="140" spans="1:94" x14ac:dyDescent="0.25">
      <c r="A140" s="3">
        <f t="shared" si="68"/>
        <v>573</v>
      </c>
      <c r="B140" s="8">
        <f t="shared" si="69"/>
        <v>35818</v>
      </c>
      <c r="C140" s="3">
        <f t="shared" si="75"/>
        <v>1.905</v>
      </c>
      <c r="D140" s="11">
        <f t="shared" si="58"/>
        <v>0</v>
      </c>
      <c r="E140" s="3">
        <f t="shared" si="76"/>
        <v>2.2149999999999999</v>
      </c>
      <c r="I140" s="8">
        <f t="shared" si="70"/>
        <v>35818</v>
      </c>
      <c r="J140" s="11">
        <f t="shared" si="77"/>
        <v>0.30999999999999983</v>
      </c>
      <c r="K140" s="11">
        <f t="shared" si="59"/>
        <v>0</v>
      </c>
      <c r="L140" s="11"/>
      <c r="M140" s="11"/>
      <c r="N140" s="9">
        <f t="shared" si="78"/>
        <v>1.905</v>
      </c>
      <c r="O140" s="9">
        <f t="shared" si="79"/>
        <v>2.2149999999999999</v>
      </c>
      <c r="Q140" s="9">
        <f t="shared" si="71"/>
        <v>1.905</v>
      </c>
      <c r="R140" s="9">
        <f t="shared" si="72"/>
        <v>2.2149999999999999</v>
      </c>
      <c r="S140" s="9">
        <f t="shared" si="73"/>
        <v>2.125</v>
      </c>
      <c r="T140" s="9">
        <f t="shared" si="74"/>
        <v>2.125</v>
      </c>
      <c r="V140" s="9">
        <f t="shared" si="67"/>
        <v>1.905</v>
      </c>
      <c r="W140" s="9">
        <f t="shared" si="67"/>
        <v>2.2149999999999999</v>
      </c>
      <c r="X140" s="9">
        <f t="shared" si="67"/>
        <v>2.125</v>
      </c>
      <c r="Y140" s="9">
        <f t="shared" si="67"/>
        <v>2.125</v>
      </c>
      <c r="CF140" s="8">
        <f t="shared" si="54"/>
        <v>35818</v>
      </c>
      <c r="CG140" s="3">
        <f t="shared" ref="CG140:CG155" si="81">CORREL(C119:C140,E119:E140)</f>
        <v>0.55314039917321023</v>
      </c>
      <c r="CI140" s="8">
        <f t="shared" si="55"/>
        <v>35818</v>
      </c>
      <c r="CJ140" s="12">
        <f t="shared" ref="CJ140:CK155" si="82">STDEV(CO119:CO140)*CJ$24</f>
        <v>0.36945133832697291</v>
      </c>
      <c r="CK140" s="12">
        <f t="shared" si="82"/>
        <v>0.44447352012787966</v>
      </c>
      <c r="CO140" s="12">
        <f t="shared" si="80"/>
        <v>-1.0443959161083262E-2</v>
      </c>
      <c r="CP140" s="12">
        <f t="shared" si="80"/>
        <v>-8.9888245684332183E-3</v>
      </c>
    </row>
    <row r="141" spans="1:94" x14ac:dyDescent="0.25">
      <c r="A141" s="3">
        <f t="shared" si="68"/>
        <v>574</v>
      </c>
      <c r="B141" s="8">
        <f t="shared" si="69"/>
        <v>35819</v>
      </c>
      <c r="C141" s="3">
        <f t="shared" si="75"/>
        <v>1.905</v>
      </c>
      <c r="D141" s="11">
        <f t="shared" si="58"/>
        <v>0</v>
      </c>
      <c r="E141" s="3">
        <f t="shared" si="76"/>
        <v>2.2149999999999999</v>
      </c>
      <c r="I141" s="8">
        <f t="shared" si="70"/>
        <v>35819</v>
      </c>
      <c r="J141" s="11">
        <f t="shared" si="77"/>
        <v>0.30999999999999983</v>
      </c>
      <c r="K141" s="11">
        <f t="shared" si="59"/>
        <v>0</v>
      </c>
      <c r="L141" s="11"/>
      <c r="M141" s="11"/>
      <c r="N141" s="9">
        <f t="shared" si="78"/>
        <v>1.905</v>
      </c>
      <c r="O141" s="9">
        <f t="shared" si="79"/>
        <v>2.2149999999999999</v>
      </c>
      <c r="Q141" s="9">
        <f t="shared" si="71"/>
        <v>1.905</v>
      </c>
      <c r="R141" s="9">
        <f t="shared" si="72"/>
        <v>2.2149999999999999</v>
      </c>
      <c r="S141" s="9">
        <f t="shared" si="73"/>
        <v>2.125</v>
      </c>
      <c r="T141" s="9">
        <f t="shared" si="74"/>
        <v>2.125</v>
      </c>
      <c r="V141" s="9">
        <f t="shared" si="67"/>
        <v>1.905</v>
      </c>
      <c r="W141" s="9">
        <f t="shared" si="67"/>
        <v>2.2149999999999999</v>
      </c>
      <c r="X141" s="9">
        <f t="shared" si="67"/>
        <v>2.125</v>
      </c>
      <c r="Y141" s="9">
        <f t="shared" si="67"/>
        <v>2.125</v>
      </c>
      <c r="CF141" s="8">
        <f t="shared" si="54"/>
        <v>35819</v>
      </c>
      <c r="CG141" s="3">
        <f t="shared" si="81"/>
        <v>0.58057558244264751</v>
      </c>
      <c r="CI141" s="8">
        <f t="shared" si="55"/>
        <v>35819</v>
      </c>
      <c r="CJ141" s="12">
        <f t="shared" si="82"/>
        <v>0.36501214366138546</v>
      </c>
      <c r="CK141" s="12">
        <f t="shared" si="82"/>
        <v>0.44193368147523576</v>
      </c>
      <c r="CO141" s="12">
        <f t="shared" si="80"/>
        <v>0</v>
      </c>
      <c r="CP141" s="12">
        <f t="shared" si="80"/>
        <v>0</v>
      </c>
    </row>
    <row r="142" spans="1:94" x14ac:dyDescent="0.25">
      <c r="A142" s="3">
        <f t="shared" si="68"/>
        <v>575</v>
      </c>
      <c r="B142" s="8">
        <f t="shared" si="69"/>
        <v>35820</v>
      </c>
      <c r="C142" s="3">
        <f t="shared" si="75"/>
        <v>1.905</v>
      </c>
      <c r="D142" s="11">
        <f t="shared" si="58"/>
        <v>0</v>
      </c>
      <c r="E142" s="3">
        <f t="shared" si="76"/>
        <v>2.2149999999999999</v>
      </c>
      <c r="I142" s="8">
        <f t="shared" si="70"/>
        <v>35820</v>
      </c>
      <c r="J142" s="11">
        <f t="shared" si="77"/>
        <v>0.30999999999999983</v>
      </c>
      <c r="K142" s="11">
        <f t="shared" si="59"/>
        <v>0</v>
      </c>
      <c r="L142" s="11"/>
      <c r="M142" s="11"/>
      <c r="N142" s="9">
        <f t="shared" si="78"/>
        <v>1.905</v>
      </c>
      <c r="O142" s="9">
        <f t="shared" si="79"/>
        <v>2.2149999999999999</v>
      </c>
      <c r="Q142" s="9">
        <f t="shared" si="71"/>
        <v>1.905</v>
      </c>
      <c r="R142" s="9">
        <f t="shared" si="72"/>
        <v>2.2149999999999999</v>
      </c>
      <c r="S142" s="9">
        <f t="shared" si="73"/>
        <v>2.125</v>
      </c>
      <c r="T142" s="9">
        <f t="shared" si="74"/>
        <v>2.125</v>
      </c>
      <c r="V142" s="9">
        <f t="shared" si="67"/>
        <v>1.905</v>
      </c>
      <c r="W142" s="9">
        <f t="shared" si="67"/>
        <v>2.2149999999999999</v>
      </c>
      <c r="X142" s="9">
        <f t="shared" si="67"/>
        <v>2.125</v>
      </c>
      <c r="Y142" s="9">
        <f t="shared" si="67"/>
        <v>2.125</v>
      </c>
      <c r="CF142" s="8">
        <f t="shared" si="54"/>
        <v>35820</v>
      </c>
      <c r="CG142" s="3">
        <f t="shared" si="81"/>
        <v>0.60351705657534105</v>
      </c>
      <c r="CI142" s="8">
        <f t="shared" si="55"/>
        <v>35820</v>
      </c>
      <c r="CJ142" s="12">
        <f t="shared" si="82"/>
        <v>0.36501214366138546</v>
      </c>
      <c r="CK142" s="12">
        <f t="shared" si="82"/>
        <v>0.44193368147523576</v>
      </c>
      <c r="CO142" s="12">
        <f t="shared" si="80"/>
        <v>0</v>
      </c>
      <c r="CP142" s="12">
        <f t="shared" si="80"/>
        <v>0</v>
      </c>
    </row>
    <row r="143" spans="1:94" x14ac:dyDescent="0.25">
      <c r="A143" s="3">
        <f t="shared" si="68"/>
        <v>576</v>
      </c>
      <c r="B143" s="8">
        <f t="shared" si="69"/>
        <v>35821</v>
      </c>
      <c r="C143" s="3">
        <f t="shared" si="75"/>
        <v>1.85</v>
      </c>
      <c r="D143" s="11">
        <f t="shared" si="58"/>
        <v>0</v>
      </c>
      <c r="E143" s="3">
        <f t="shared" si="76"/>
        <v>2.1949999999999998</v>
      </c>
      <c r="I143" s="8">
        <f t="shared" si="70"/>
        <v>35821</v>
      </c>
      <c r="J143" s="11">
        <f t="shared" si="77"/>
        <v>0.34499999999999975</v>
      </c>
      <c r="K143" s="11">
        <f t="shared" si="59"/>
        <v>0</v>
      </c>
      <c r="L143" s="11"/>
      <c r="M143" s="11"/>
      <c r="N143" s="9">
        <f t="shared" si="78"/>
        <v>1.85</v>
      </c>
      <c r="O143" s="9">
        <f t="shared" si="79"/>
        <v>2.1949999999999998</v>
      </c>
      <c r="Q143" s="9">
        <f t="shared" si="71"/>
        <v>1.85</v>
      </c>
      <c r="R143" s="9">
        <f t="shared" si="72"/>
        <v>2.1949999999999998</v>
      </c>
      <c r="S143" s="9">
        <f t="shared" si="73"/>
        <v>2.08</v>
      </c>
      <c r="T143" s="9">
        <f t="shared" si="74"/>
        <v>2.08</v>
      </c>
      <c r="V143" s="9">
        <f t="shared" si="67"/>
        <v>1.85</v>
      </c>
      <c r="W143" s="9">
        <f t="shared" si="67"/>
        <v>2.1949999999999998</v>
      </c>
      <c r="X143" s="9">
        <f t="shared" si="67"/>
        <v>2.08</v>
      </c>
      <c r="Y143" s="9">
        <f t="shared" si="67"/>
        <v>2.08</v>
      </c>
      <c r="CF143" s="8">
        <f t="shared" si="54"/>
        <v>35821</v>
      </c>
      <c r="CG143" s="3">
        <f t="shared" si="81"/>
        <v>0.64697316641235447</v>
      </c>
      <c r="CI143" s="8">
        <f t="shared" si="55"/>
        <v>35821</v>
      </c>
      <c r="CJ143" s="12">
        <f t="shared" si="82"/>
        <v>0.37598749159820316</v>
      </c>
      <c r="CK143" s="12">
        <f t="shared" si="82"/>
        <v>0.44270911677893232</v>
      </c>
      <c r="CO143" s="12">
        <f t="shared" si="80"/>
        <v>-2.9296369488430823E-2</v>
      </c>
      <c r="CP143" s="12">
        <f t="shared" si="80"/>
        <v>-9.0703569699642651E-3</v>
      </c>
    </row>
    <row r="144" spans="1:94" x14ac:dyDescent="0.25">
      <c r="A144" s="3">
        <f t="shared" si="68"/>
        <v>577</v>
      </c>
      <c r="B144" s="8">
        <f t="shared" si="69"/>
        <v>35822</v>
      </c>
      <c r="C144" s="3">
        <f t="shared" si="75"/>
        <v>1.8049999999999999</v>
      </c>
      <c r="D144" s="11">
        <f t="shared" si="58"/>
        <v>0</v>
      </c>
      <c r="E144" s="3">
        <f t="shared" si="76"/>
        <v>2.15</v>
      </c>
      <c r="I144" s="8">
        <f t="shared" si="70"/>
        <v>35822</v>
      </c>
      <c r="J144" s="11">
        <f t="shared" si="77"/>
        <v>0.34499999999999997</v>
      </c>
      <c r="K144" s="11">
        <f t="shared" si="59"/>
        <v>0</v>
      </c>
      <c r="L144" s="11"/>
      <c r="M144" s="11"/>
      <c r="N144" s="9">
        <f t="shared" si="78"/>
        <v>1.8049999999999999</v>
      </c>
      <c r="O144" s="9">
        <f t="shared" si="79"/>
        <v>2.15</v>
      </c>
      <c r="Q144" s="9">
        <f t="shared" si="71"/>
        <v>1.8049999999999999</v>
      </c>
      <c r="R144" s="9">
        <f t="shared" si="72"/>
        <v>2.15</v>
      </c>
      <c r="S144" s="9">
        <f t="shared" si="73"/>
        <v>2.06</v>
      </c>
      <c r="T144" s="9">
        <f t="shared" si="74"/>
        <v>2.06</v>
      </c>
      <c r="V144" s="9">
        <f t="shared" si="67"/>
        <v>1.8049999999999999</v>
      </c>
      <c r="W144" s="9">
        <f t="shared" si="67"/>
        <v>2.15</v>
      </c>
      <c r="X144" s="9">
        <f t="shared" si="67"/>
        <v>2.06</v>
      </c>
      <c r="Y144" s="9">
        <f t="shared" si="67"/>
        <v>2.06</v>
      </c>
      <c r="CF144" s="8">
        <f t="shared" si="54"/>
        <v>35822</v>
      </c>
      <c r="CG144" s="3">
        <f t="shared" si="81"/>
        <v>0.8676358725550829</v>
      </c>
      <c r="CI144" s="8">
        <f t="shared" si="55"/>
        <v>35822</v>
      </c>
      <c r="CJ144" s="12">
        <f t="shared" si="82"/>
        <v>0.35372186808552547</v>
      </c>
      <c r="CK144" s="12">
        <f t="shared" si="82"/>
        <v>0.34501903503167525</v>
      </c>
      <c r="CO144" s="12">
        <f t="shared" si="80"/>
        <v>-2.4625047305389294E-2</v>
      </c>
      <c r="CP144" s="12">
        <f t="shared" si="80"/>
        <v>-2.0714204387563221E-2</v>
      </c>
    </row>
    <row r="145" spans="1:94" x14ac:dyDescent="0.25">
      <c r="A145" s="3">
        <f t="shared" si="68"/>
        <v>578</v>
      </c>
      <c r="B145" s="8">
        <f t="shared" si="69"/>
        <v>35823</v>
      </c>
      <c r="C145" s="3">
        <f t="shared" si="75"/>
        <v>1.835</v>
      </c>
      <c r="D145" s="11">
        <f t="shared" si="58"/>
        <v>0</v>
      </c>
      <c r="E145" s="3">
        <f t="shared" si="76"/>
        <v>2.1349999999999998</v>
      </c>
      <c r="I145" s="8">
        <f t="shared" si="70"/>
        <v>35823</v>
      </c>
      <c r="J145" s="11">
        <f t="shared" si="77"/>
        <v>0.29999999999999982</v>
      </c>
      <c r="K145" s="11">
        <f t="shared" si="59"/>
        <v>0</v>
      </c>
      <c r="L145" s="11"/>
      <c r="M145" s="11"/>
      <c r="N145" s="9">
        <f t="shared" si="78"/>
        <v>1.835</v>
      </c>
      <c r="O145" s="9">
        <f t="shared" si="79"/>
        <v>2.1349999999999998</v>
      </c>
      <c r="Q145" s="9">
        <f t="shared" si="71"/>
        <v>1.835</v>
      </c>
      <c r="R145" s="9">
        <f t="shared" si="72"/>
        <v>2.1349999999999998</v>
      </c>
      <c r="S145" s="9">
        <f t="shared" si="73"/>
        <v>2.0950000000000002</v>
      </c>
      <c r="T145" s="9">
        <f t="shared" si="74"/>
        <v>2.0950000000000002</v>
      </c>
      <c r="V145" s="9">
        <f t="shared" si="67"/>
        <v>1.835</v>
      </c>
      <c r="W145" s="9">
        <f t="shared" si="67"/>
        <v>2.1349999999999998</v>
      </c>
      <c r="X145" s="9">
        <f t="shared" si="67"/>
        <v>2.0950000000000002</v>
      </c>
      <c r="Y145" s="9">
        <f t="shared" si="67"/>
        <v>2.0950000000000002</v>
      </c>
      <c r="CF145" s="8">
        <f t="shared" si="54"/>
        <v>35823</v>
      </c>
      <c r="CG145" s="3">
        <f t="shared" si="81"/>
        <v>0.88860757653856148</v>
      </c>
      <c r="CI145" s="8">
        <f t="shared" si="55"/>
        <v>35823</v>
      </c>
      <c r="CJ145" s="12">
        <f t="shared" si="82"/>
        <v>0.25987625203178111</v>
      </c>
      <c r="CK145" s="12">
        <f t="shared" si="82"/>
        <v>0.14530329730771879</v>
      </c>
      <c r="CO145" s="12">
        <f t="shared" si="80"/>
        <v>1.6483889721689415E-2</v>
      </c>
      <c r="CP145" s="12">
        <f t="shared" si="80"/>
        <v>-7.0011954589835881E-3</v>
      </c>
    </row>
    <row r="146" spans="1:94" x14ac:dyDescent="0.25">
      <c r="A146" s="3">
        <f t="shared" si="68"/>
        <v>579</v>
      </c>
      <c r="B146" s="8">
        <f t="shared" si="69"/>
        <v>35824</v>
      </c>
      <c r="C146" s="3">
        <f t="shared" si="75"/>
        <v>1.855</v>
      </c>
      <c r="D146" s="11">
        <f t="shared" si="58"/>
        <v>0</v>
      </c>
      <c r="E146" s="3">
        <f t="shared" si="76"/>
        <v>2.13</v>
      </c>
      <c r="I146" s="8">
        <f t="shared" si="70"/>
        <v>35824</v>
      </c>
      <c r="J146" s="11">
        <f t="shared" si="77"/>
        <v>0.27499999999999991</v>
      </c>
      <c r="K146" s="11">
        <f t="shared" si="59"/>
        <v>0</v>
      </c>
      <c r="L146" s="11"/>
      <c r="M146" s="11"/>
      <c r="N146" s="9">
        <f t="shared" si="78"/>
        <v>1.855</v>
      </c>
      <c r="O146" s="9">
        <f t="shared" si="79"/>
        <v>2.13</v>
      </c>
      <c r="Q146" s="9">
        <f t="shared" si="71"/>
        <v>1.855</v>
      </c>
      <c r="R146" s="9">
        <f t="shared" si="72"/>
        <v>2.13</v>
      </c>
      <c r="S146" s="9">
        <f t="shared" si="73"/>
        <v>2.11</v>
      </c>
      <c r="T146" s="9">
        <f t="shared" si="74"/>
        <v>2.11</v>
      </c>
      <c r="V146" s="9">
        <f t="shared" si="67"/>
        <v>1.855</v>
      </c>
      <c r="W146" s="9">
        <f t="shared" si="67"/>
        <v>2.13</v>
      </c>
      <c r="X146" s="9">
        <f t="shared" si="67"/>
        <v>2.11</v>
      </c>
      <c r="Y146" s="9">
        <f t="shared" si="67"/>
        <v>2.11</v>
      </c>
      <c r="CF146" s="8">
        <f t="shared" si="54"/>
        <v>35824</v>
      </c>
      <c r="CG146" s="3">
        <f t="shared" si="81"/>
        <v>0.85903807201941451</v>
      </c>
      <c r="CI146" s="8">
        <f t="shared" si="55"/>
        <v>35824</v>
      </c>
      <c r="CJ146" s="12">
        <f t="shared" si="82"/>
        <v>0.26224806033314729</v>
      </c>
      <c r="CK146" s="12">
        <f t="shared" si="82"/>
        <v>0.10930225140896603</v>
      </c>
      <c r="CO146" s="12">
        <f t="shared" si="80"/>
        <v>1.0840214552864807E-2</v>
      </c>
      <c r="CP146" s="12">
        <f t="shared" si="80"/>
        <v>-2.3446669592541345E-3</v>
      </c>
    </row>
    <row r="147" spans="1:94" x14ac:dyDescent="0.25">
      <c r="A147" s="3">
        <f t="shared" si="68"/>
        <v>580</v>
      </c>
      <c r="B147" s="8">
        <f t="shared" si="69"/>
        <v>35825</v>
      </c>
      <c r="C147" s="3">
        <f t="shared" si="75"/>
        <v>1.87</v>
      </c>
      <c r="D147" s="11">
        <f t="shared" si="58"/>
        <v>0</v>
      </c>
      <c r="E147" s="3">
        <f t="shared" si="76"/>
        <v>2.12</v>
      </c>
      <c r="I147" s="8">
        <f t="shared" si="70"/>
        <v>35825</v>
      </c>
      <c r="J147" s="11">
        <f t="shared" si="77"/>
        <v>0.25</v>
      </c>
      <c r="K147" s="11">
        <f t="shared" si="59"/>
        <v>0</v>
      </c>
      <c r="L147" s="11"/>
      <c r="M147" s="11"/>
      <c r="N147" s="9">
        <f t="shared" si="78"/>
        <v>1.87</v>
      </c>
      <c r="O147" s="9">
        <f t="shared" si="79"/>
        <v>2.12</v>
      </c>
      <c r="Q147" s="9">
        <f t="shared" si="71"/>
        <v>1.87</v>
      </c>
      <c r="R147" s="9">
        <f t="shared" si="72"/>
        <v>2.12</v>
      </c>
      <c r="S147" s="9">
        <f t="shared" si="73"/>
        <v>2.105</v>
      </c>
      <c r="T147" s="9">
        <f t="shared" si="74"/>
        <v>2.105</v>
      </c>
      <c r="V147" s="9">
        <f t="shared" ref="V147:Y166" si="83">VLOOKUP($B147,IF(V$1=2,PRICELOOK2,IF(V$1=3,PRICELOOK3,IF(V$1=4,cash,PRICELOOK))),V$2,FALSE)</f>
        <v>1.87</v>
      </c>
      <c r="W147" s="9">
        <f t="shared" si="83"/>
        <v>2.12</v>
      </c>
      <c r="X147" s="9">
        <f t="shared" si="83"/>
        <v>2.105</v>
      </c>
      <c r="Y147" s="9">
        <f t="shared" si="83"/>
        <v>2.105</v>
      </c>
      <c r="CF147" s="8">
        <f t="shared" si="54"/>
        <v>35825</v>
      </c>
      <c r="CG147" s="3">
        <f t="shared" si="81"/>
        <v>0.83062958481085492</v>
      </c>
      <c r="CI147" s="8">
        <f t="shared" si="55"/>
        <v>35825</v>
      </c>
      <c r="CJ147" s="12">
        <f t="shared" si="82"/>
        <v>0.26466764274568072</v>
      </c>
      <c r="CK147" s="12">
        <f t="shared" si="82"/>
        <v>0.10695419789416793</v>
      </c>
      <c r="CO147" s="12">
        <f t="shared" si="80"/>
        <v>8.053734807096825E-3</v>
      </c>
      <c r="CP147" s="12">
        <f t="shared" si="80"/>
        <v>-4.7058910374125048E-3</v>
      </c>
    </row>
    <row r="148" spans="1:94" x14ac:dyDescent="0.25">
      <c r="A148" s="3">
        <f t="shared" si="68"/>
        <v>581</v>
      </c>
      <c r="B148" s="8">
        <f t="shared" si="69"/>
        <v>35826</v>
      </c>
      <c r="C148" s="3">
        <f t="shared" si="75"/>
        <v>1.87</v>
      </c>
      <c r="D148" s="11">
        <f t="shared" si="58"/>
        <v>0</v>
      </c>
      <c r="E148" s="3">
        <f t="shared" si="76"/>
        <v>2.12</v>
      </c>
      <c r="I148" s="8">
        <f t="shared" si="70"/>
        <v>35826</v>
      </c>
      <c r="J148" s="11">
        <f t="shared" si="77"/>
        <v>0.25</v>
      </c>
      <c r="K148" s="11">
        <f t="shared" si="59"/>
        <v>0</v>
      </c>
      <c r="L148" s="11"/>
      <c r="M148" s="11"/>
      <c r="N148" s="9">
        <f t="shared" si="78"/>
        <v>1.87</v>
      </c>
      <c r="O148" s="9">
        <f t="shared" si="79"/>
        <v>2.12</v>
      </c>
      <c r="Q148" s="9">
        <f t="shared" si="71"/>
        <v>1.87</v>
      </c>
      <c r="R148" s="9">
        <f t="shared" si="72"/>
        <v>2.12</v>
      </c>
      <c r="S148" s="9">
        <f t="shared" si="73"/>
        <v>2.105</v>
      </c>
      <c r="T148" s="9">
        <f t="shared" si="74"/>
        <v>2.105</v>
      </c>
      <c r="V148" s="9">
        <f t="shared" si="83"/>
        <v>1.87</v>
      </c>
      <c r="W148" s="9">
        <f t="shared" si="83"/>
        <v>2.12</v>
      </c>
      <c r="X148" s="9">
        <f t="shared" si="83"/>
        <v>2.105</v>
      </c>
      <c r="Y148" s="9">
        <f t="shared" si="83"/>
        <v>2.105</v>
      </c>
      <c r="CF148" s="8">
        <f t="shared" si="54"/>
        <v>35826</v>
      </c>
      <c r="CG148" s="3">
        <f t="shared" si="81"/>
        <v>0.80883084136719652</v>
      </c>
      <c r="CI148" s="8">
        <f t="shared" si="55"/>
        <v>35826</v>
      </c>
      <c r="CJ148" s="12">
        <f t="shared" si="82"/>
        <v>0.26226996626131777</v>
      </c>
      <c r="CK148" s="12">
        <f t="shared" si="82"/>
        <v>0.10785269453844964</v>
      </c>
      <c r="CO148" s="12">
        <f t="shared" si="80"/>
        <v>0</v>
      </c>
      <c r="CP148" s="12">
        <f t="shared" si="80"/>
        <v>0</v>
      </c>
    </row>
    <row r="149" spans="1:94" x14ac:dyDescent="0.25">
      <c r="A149" s="3">
        <f t="shared" si="68"/>
        <v>582</v>
      </c>
      <c r="B149" s="8">
        <f t="shared" si="69"/>
        <v>35827</v>
      </c>
      <c r="C149" s="3">
        <f t="shared" si="75"/>
        <v>1.87</v>
      </c>
      <c r="D149" s="11">
        <f t="shared" si="58"/>
        <v>0</v>
      </c>
      <c r="E149" s="3">
        <f t="shared" si="76"/>
        <v>2.12</v>
      </c>
      <c r="I149" s="8">
        <f t="shared" si="70"/>
        <v>35827</v>
      </c>
      <c r="J149" s="11">
        <f t="shared" si="77"/>
        <v>0.25</v>
      </c>
      <c r="K149" s="11">
        <f t="shared" si="59"/>
        <v>0</v>
      </c>
      <c r="L149" s="11"/>
      <c r="M149" s="11"/>
      <c r="N149" s="9">
        <f t="shared" si="78"/>
        <v>1.87</v>
      </c>
      <c r="O149" s="9">
        <f t="shared" si="79"/>
        <v>2.12</v>
      </c>
      <c r="Q149" s="9">
        <f t="shared" si="71"/>
        <v>1.87</v>
      </c>
      <c r="R149" s="9">
        <f t="shared" si="72"/>
        <v>2.12</v>
      </c>
      <c r="S149" s="9">
        <f t="shared" si="73"/>
        <v>2.105</v>
      </c>
      <c r="T149" s="9">
        <f t="shared" si="74"/>
        <v>2.105</v>
      </c>
      <c r="V149" s="9">
        <f t="shared" si="83"/>
        <v>1.87</v>
      </c>
      <c r="W149" s="9">
        <f t="shared" si="83"/>
        <v>2.12</v>
      </c>
      <c r="X149" s="9">
        <f t="shared" si="83"/>
        <v>2.105</v>
      </c>
      <c r="Y149" s="9">
        <f t="shared" si="83"/>
        <v>2.105</v>
      </c>
      <c r="CF149" s="8">
        <f t="shared" si="54"/>
        <v>35827</v>
      </c>
      <c r="CG149" s="3">
        <f t="shared" si="81"/>
        <v>0.79338302591567123</v>
      </c>
      <c r="CI149" s="8">
        <f t="shared" si="55"/>
        <v>35827</v>
      </c>
      <c r="CJ149" s="12">
        <f t="shared" si="82"/>
        <v>0.26226996626131777</v>
      </c>
      <c r="CK149" s="12">
        <f t="shared" si="82"/>
        <v>0.10785269453844964</v>
      </c>
      <c r="CO149" s="12">
        <f t="shared" si="80"/>
        <v>0</v>
      </c>
      <c r="CP149" s="12">
        <f t="shared" si="80"/>
        <v>0</v>
      </c>
    </row>
    <row r="150" spans="1:94" x14ac:dyDescent="0.25">
      <c r="A150" s="3">
        <f t="shared" si="68"/>
        <v>583</v>
      </c>
      <c r="B150" s="8">
        <f t="shared" si="69"/>
        <v>35828</v>
      </c>
      <c r="C150" s="3">
        <f t="shared" si="75"/>
        <v>1.97</v>
      </c>
      <c r="D150" s="11">
        <f t="shared" si="58"/>
        <v>0</v>
      </c>
      <c r="E150" s="3">
        <f t="shared" si="76"/>
        <v>2.1749999999999998</v>
      </c>
      <c r="I150" s="8">
        <f t="shared" si="70"/>
        <v>35828</v>
      </c>
      <c r="J150" s="11">
        <f t="shared" si="77"/>
        <v>0.20499999999999985</v>
      </c>
      <c r="K150" s="11">
        <f t="shared" si="59"/>
        <v>0</v>
      </c>
      <c r="L150" s="11"/>
      <c r="M150" s="11"/>
      <c r="N150" s="9">
        <f t="shared" si="78"/>
        <v>1.97</v>
      </c>
      <c r="O150" s="9">
        <f t="shared" si="79"/>
        <v>2.1749999999999998</v>
      </c>
      <c r="Q150" s="9">
        <f t="shared" si="71"/>
        <v>1.97</v>
      </c>
      <c r="R150" s="9">
        <f t="shared" si="72"/>
        <v>2.1749999999999998</v>
      </c>
      <c r="S150" s="9">
        <f t="shared" si="73"/>
        <v>2.2200000000000002</v>
      </c>
      <c r="T150" s="9">
        <f t="shared" si="74"/>
        <v>2.2200000000000002</v>
      </c>
      <c r="V150" s="9">
        <f t="shared" si="83"/>
        <v>1.97</v>
      </c>
      <c r="W150" s="9">
        <f t="shared" si="83"/>
        <v>2.1749999999999998</v>
      </c>
      <c r="X150" s="9">
        <f t="shared" si="83"/>
        <v>2.2200000000000002</v>
      </c>
      <c r="Y150" s="9">
        <f t="shared" si="83"/>
        <v>2.2200000000000002</v>
      </c>
      <c r="CF150" s="8">
        <f t="shared" si="54"/>
        <v>35828</v>
      </c>
      <c r="CG150" s="3">
        <f t="shared" si="81"/>
        <v>0.66003491756575816</v>
      </c>
      <c r="CI150" s="8">
        <f t="shared" si="55"/>
        <v>35828</v>
      </c>
      <c r="CJ150" s="12">
        <f t="shared" si="82"/>
        <v>0.32354187385917821</v>
      </c>
      <c r="CK150" s="12">
        <f t="shared" si="82"/>
        <v>0.14718237858662189</v>
      </c>
      <c r="CO150" s="12">
        <f t="shared" si="80"/>
        <v>5.2095111883401872E-2</v>
      </c>
      <c r="CP150" s="12">
        <f t="shared" si="80"/>
        <v>2.56125758567263E-2</v>
      </c>
    </row>
    <row r="151" spans="1:94" x14ac:dyDescent="0.25">
      <c r="A151" s="3">
        <f t="shared" si="68"/>
        <v>584</v>
      </c>
      <c r="B151" s="8">
        <f t="shared" si="69"/>
        <v>35829</v>
      </c>
      <c r="C151" s="3">
        <f t="shared" si="75"/>
        <v>2.0550000000000002</v>
      </c>
      <c r="D151" s="11">
        <f t="shared" si="58"/>
        <v>0</v>
      </c>
      <c r="E151" s="3">
        <f t="shared" si="76"/>
        <v>2.27</v>
      </c>
      <c r="I151" s="8">
        <f t="shared" si="70"/>
        <v>35829</v>
      </c>
      <c r="J151" s="11">
        <f t="shared" si="77"/>
        <v>0.21499999999999986</v>
      </c>
      <c r="K151" s="11">
        <f t="shared" si="59"/>
        <v>0</v>
      </c>
      <c r="L151" s="11"/>
      <c r="M151" s="11"/>
      <c r="N151" s="9">
        <f t="shared" si="78"/>
        <v>2.0550000000000002</v>
      </c>
      <c r="O151" s="9">
        <f t="shared" si="79"/>
        <v>2.27</v>
      </c>
      <c r="Q151" s="9">
        <f t="shared" si="71"/>
        <v>2.0550000000000002</v>
      </c>
      <c r="R151" s="9">
        <f t="shared" si="72"/>
        <v>2.27</v>
      </c>
      <c r="S151" s="9">
        <f t="shared" si="73"/>
        <v>2.2599999999999998</v>
      </c>
      <c r="T151" s="9">
        <f t="shared" si="74"/>
        <v>2.2599999999999998</v>
      </c>
      <c r="V151" s="9">
        <f t="shared" si="83"/>
        <v>2.0550000000000002</v>
      </c>
      <c r="W151" s="9">
        <f t="shared" si="83"/>
        <v>2.27</v>
      </c>
      <c r="X151" s="9">
        <f t="shared" si="83"/>
        <v>2.2599999999999998</v>
      </c>
      <c r="Y151" s="9">
        <f t="shared" si="83"/>
        <v>2.2599999999999998</v>
      </c>
      <c r="CF151" s="8">
        <f t="shared" si="54"/>
        <v>35829</v>
      </c>
      <c r="CG151" s="3">
        <f t="shared" si="81"/>
        <v>0.61861959928662402</v>
      </c>
      <c r="CI151" s="8">
        <f t="shared" si="55"/>
        <v>35829</v>
      </c>
      <c r="CJ151" s="12">
        <f t="shared" si="82"/>
        <v>0.2989081485039235</v>
      </c>
      <c r="CK151" s="12">
        <f t="shared" si="82"/>
        <v>0.20531000369599264</v>
      </c>
      <c r="CO151" s="12">
        <f t="shared" si="80"/>
        <v>4.2242305198300967E-2</v>
      </c>
      <c r="CP151" s="12">
        <f t="shared" si="80"/>
        <v>4.2751166952663906E-2</v>
      </c>
    </row>
    <row r="152" spans="1:94" x14ac:dyDescent="0.25">
      <c r="A152" s="3">
        <f t="shared" si="68"/>
        <v>585</v>
      </c>
      <c r="B152" s="8">
        <f t="shared" si="69"/>
        <v>35830</v>
      </c>
      <c r="C152" s="3">
        <f t="shared" si="75"/>
        <v>1.9850000000000001</v>
      </c>
      <c r="D152" s="11">
        <f t="shared" si="58"/>
        <v>0</v>
      </c>
      <c r="E152" s="3">
        <f t="shared" si="76"/>
        <v>2.1850000000000001</v>
      </c>
      <c r="I152" s="8">
        <f t="shared" si="70"/>
        <v>35830</v>
      </c>
      <c r="J152" s="11">
        <f t="shared" si="77"/>
        <v>0.19999999999999996</v>
      </c>
      <c r="K152" s="11">
        <f t="shared" si="59"/>
        <v>0</v>
      </c>
      <c r="L152" s="11"/>
      <c r="M152" s="11"/>
      <c r="N152" s="9">
        <f t="shared" si="78"/>
        <v>1.9850000000000001</v>
      </c>
      <c r="O152" s="9">
        <f t="shared" si="79"/>
        <v>2.1850000000000001</v>
      </c>
      <c r="Q152" s="9">
        <f t="shared" si="71"/>
        <v>1.9850000000000001</v>
      </c>
      <c r="R152" s="9">
        <f t="shared" si="72"/>
        <v>2.1850000000000001</v>
      </c>
      <c r="S152" s="9">
        <f t="shared" si="73"/>
        <v>2.2149999999999999</v>
      </c>
      <c r="T152" s="9">
        <f t="shared" si="74"/>
        <v>2.2149999999999999</v>
      </c>
      <c r="V152" s="9">
        <f t="shared" si="83"/>
        <v>1.9850000000000001</v>
      </c>
      <c r="W152" s="9">
        <f t="shared" si="83"/>
        <v>2.1850000000000001</v>
      </c>
      <c r="X152" s="9">
        <f t="shared" si="83"/>
        <v>2.2149999999999999</v>
      </c>
      <c r="Y152" s="9">
        <f t="shared" si="83"/>
        <v>2.2149999999999999</v>
      </c>
      <c r="CF152" s="8">
        <f t="shared" si="54"/>
        <v>35830</v>
      </c>
      <c r="CG152" s="3">
        <f t="shared" si="81"/>
        <v>0.56029420903481597</v>
      </c>
      <c r="CI152" s="8">
        <f t="shared" si="55"/>
        <v>35830</v>
      </c>
      <c r="CJ152" s="12">
        <f t="shared" si="82"/>
        <v>0.32523371552450148</v>
      </c>
      <c r="CK152" s="12">
        <f t="shared" si="82"/>
        <v>0.24296965611175689</v>
      </c>
      <c r="CO152" s="12">
        <f t="shared" ref="CO152:CP167" si="84">LN(V152/V151)</f>
        <v>-3.4656933809044263E-2</v>
      </c>
      <c r="CP152" s="12">
        <f t="shared" si="84"/>
        <v>-3.8164002945757787E-2</v>
      </c>
    </row>
    <row r="153" spans="1:94" x14ac:dyDescent="0.25">
      <c r="A153" s="3">
        <f t="shared" si="68"/>
        <v>586</v>
      </c>
      <c r="B153" s="8">
        <f t="shared" si="69"/>
        <v>35831</v>
      </c>
      <c r="C153" s="3">
        <f t="shared" si="75"/>
        <v>2.105</v>
      </c>
      <c r="D153" s="11">
        <f t="shared" si="58"/>
        <v>0</v>
      </c>
      <c r="E153" s="3">
        <f t="shared" si="76"/>
        <v>2.2650000000000001</v>
      </c>
      <c r="I153" s="8">
        <f t="shared" si="70"/>
        <v>35831</v>
      </c>
      <c r="J153" s="11">
        <f t="shared" si="77"/>
        <v>0.16000000000000014</v>
      </c>
      <c r="K153" s="11">
        <f t="shared" si="59"/>
        <v>0</v>
      </c>
      <c r="L153" s="11"/>
      <c r="M153" s="11"/>
      <c r="N153" s="9">
        <f t="shared" si="78"/>
        <v>2.105</v>
      </c>
      <c r="O153" s="9">
        <f t="shared" si="79"/>
        <v>2.2650000000000001</v>
      </c>
      <c r="Q153" s="9">
        <f t="shared" si="71"/>
        <v>2.105</v>
      </c>
      <c r="R153" s="9">
        <f t="shared" si="72"/>
        <v>2.2650000000000001</v>
      </c>
      <c r="S153" s="9">
        <f t="shared" si="73"/>
        <v>2.3050000000000002</v>
      </c>
      <c r="T153" s="9">
        <f t="shared" si="74"/>
        <v>2.3050000000000002</v>
      </c>
      <c r="V153" s="9">
        <f t="shared" si="83"/>
        <v>2.105</v>
      </c>
      <c r="W153" s="9">
        <f t="shared" si="83"/>
        <v>2.2650000000000001</v>
      </c>
      <c r="X153" s="9">
        <f t="shared" si="83"/>
        <v>2.3050000000000002</v>
      </c>
      <c r="Y153" s="9">
        <f t="shared" si="83"/>
        <v>2.3050000000000002</v>
      </c>
      <c r="CF153" s="8">
        <f t="shared" si="54"/>
        <v>35831</v>
      </c>
      <c r="CG153" s="3">
        <f t="shared" si="81"/>
        <v>0.55565274040219015</v>
      </c>
      <c r="CI153" s="8">
        <f t="shared" si="55"/>
        <v>35831</v>
      </c>
      <c r="CJ153" s="12">
        <f t="shared" si="82"/>
        <v>0.37809481071362866</v>
      </c>
      <c r="CK153" s="12">
        <f t="shared" si="82"/>
        <v>0.27437338272371087</v>
      </c>
      <c r="CO153" s="12">
        <f t="shared" si="84"/>
        <v>5.8696552995190908E-2</v>
      </c>
      <c r="CP153" s="12">
        <f t="shared" si="84"/>
        <v>3.5958930387443973E-2</v>
      </c>
    </row>
    <row r="154" spans="1:94" x14ac:dyDescent="0.25">
      <c r="A154" s="3">
        <f t="shared" si="68"/>
        <v>587</v>
      </c>
      <c r="B154" s="8">
        <f t="shared" si="69"/>
        <v>35832</v>
      </c>
      <c r="C154" s="3">
        <f t="shared" si="75"/>
        <v>2.145</v>
      </c>
      <c r="D154" s="11">
        <f t="shared" si="58"/>
        <v>0</v>
      </c>
      <c r="E154" s="3">
        <f t="shared" si="76"/>
        <v>2.2400000000000002</v>
      </c>
      <c r="I154" s="8">
        <f t="shared" si="70"/>
        <v>35832</v>
      </c>
      <c r="J154" s="11">
        <f t="shared" si="77"/>
        <v>9.5000000000000195E-2</v>
      </c>
      <c r="K154" s="11">
        <f t="shared" si="59"/>
        <v>0</v>
      </c>
      <c r="L154" s="11"/>
      <c r="M154" s="11"/>
      <c r="N154" s="9">
        <f t="shared" si="78"/>
        <v>2.145</v>
      </c>
      <c r="O154" s="9">
        <f t="shared" si="79"/>
        <v>2.2400000000000002</v>
      </c>
      <c r="Q154" s="9">
        <f t="shared" si="71"/>
        <v>2.145</v>
      </c>
      <c r="R154" s="9">
        <f t="shared" si="72"/>
        <v>2.2400000000000002</v>
      </c>
      <c r="S154" s="9">
        <f t="shared" si="73"/>
        <v>2.35</v>
      </c>
      <c r="T154" s="9">
        <f t="shared" si="74"/>
        <v>2.35</v>
      </c>
      <c r="V154" s="9">
        <f t="shared" si="83"/>
        <v>2.145</v>
      </c>
      <c r="W154" s="9">
        <f t="shared" si="83"/>
        <v>2.2400000000000002</v>
      </c>
      <c r="X154" s="9">
        <f t="shared" si="83"/>
        <v>2.35</v>
      </c>
      <c r="Y154" s="9">
        <f t="shared" si="83"/>
        <v>2.35</v>
      </c>
      <c r="CF154" s="8">
        <f t="shared" si="54"/>
        <v>35832</v>
      </c>
      <c r="CG154" s="3">
        <f t="shared" si="81"/>
        <v>0.5216259495355321</v>
      </c>
      <c r="CI154" s="8">
        <f t="shared" si="55"/>
        <v>35832</v>
      </c>
      <c r="CJ154" s="12">
        <f t="shared" si="82"/>
        <v>0.38141311810952611</v>
      </c>
      <c r="CK154" s="12">
        <f t="shared" si="82"/>
        <v>0.2768171101869924</v>
      </c>
      <c r="CO154" s="12">
        <f t="shared" si="84"/>
        <v>1.8824085245635617E-2</v>
      </c>
      <c r="CP154" s="12">
        <f t="shared" si="84"/>
        <v>-1.1098893068048803E-2</v>
      </c>
    </row>
    <row r="155" spans="1:94" x14ac:dyDescent="0.25">
      <c r="A155" s="3">
        <f t="shared" si="68"/>
        <v>588</v>
      </c>
      <c r="B155" s="8">
        <f t="shared" si="69"/>
        <v>35833</v>
      </c>
      <c r="C155" s="3">
        <f t="shared" si="75"/>
        <v>2.145</v>
      </c>
      <c r="D155" s="11">
        <f t="shared" si="58"/>
        <v>0</v>
      </c>
      <c r="E155" s="3">
        <f t="shared" si="76"/>
        <v>2.2400000000000002</v>
      </c>
      <c r="I155" s="8">
        <f t="shared" si="70"/>
        <v>35833</v>
      </c>
      <c r="J155" s="11">
        <f t="shared" si="77"/>
        <v>9.5000000000000195E-2</v>
      </c>
      <c r="K155" s="11">
        <f t="shared" si="59"/>
        <v>0</v>
      </c>
      <c r="L155" s="11"/>
      <c r="M155" s="11"/>
      <c r="N155" s="9">
        <f t="shared" si="78"/>
        <v>2.145</v>
      </c>
      <c r="O155" s="9">
        <f t="shared" si="79"/>
        <v>2.2400000000000002</v>
      </c>
      <c r="Q155" s="9">
        <f t="shared" si="71"/>
        <v>2.145</v>
      </c>
      <c r="R155" s="9">
        <f t="shared" si="72"/>
        <v>2.2400000000000002</v>
      </c>
      <c r="S155" s="9">
        <f t="shared" si="73"/>
        <v>2.35</v>
      </c>
      <c r="T155" s="9">
        <f t="shared" si="74"/>
        <v>2.35</v>
      </c>
      <c r="V155" s="9">
        <f t="shared" si="83"/>
        <v>2.145</v>
      </c>
      <c r="W155" s="9">
        <f t="shared" si="83"/>
        <v>2.2400000000000002</v>
      </c>
      <c r="X155" s="9">
        <f t="shared" si="83"/>
        <v>2.35</v>
      </c>
      <c r="Y155" s="9">
        <f t="shared" si="83"/>
        <v>2.35</v>
      </c>
      <c r="CF155" s="8">
        <f t="shared" ref="CF155:CF218" si="85">B155</f>
        <v>35833</v>
      </c>
      <c r="CG155" s="3">
        <f t="shared" si="81"/>
        <v>0.54160766685767847</v>
      </c>
      <c r="CI155" s="8">
        <f t="shared" ref="CI155:CI218" si="86">CF155</f>
        <v>35833</v>
      </c>
      <c r="CJ155" s="12">
        <f t="shared" si="82"/>
        <v>0.37089225473105614</v>
      </c>
      <c r="CK155" s="12">
        <f t="shared" si="82"/>
        <v>0.27604995847601183</v>
      </c>
      <c r="CO155" s="12">
        <f t="shared" si="84"/>
        <v>0</v>
      </c>
      <c r="CP155" s="12">
        <f t="shared" si="84"/>
        <v>0</v>
      </c>
    </row>
    <row r="156" spans="1:94" x14ac:dyDescent="0.25">
      <c r="A156" s="3">
        <f t="shared" si="68"/>
        <v>589</v>
      </c>
      <c r="B156" s="8">
        <f t="shared" si="69"/>
        <v>35834</v>
      </c>
      <c r="C156" s="3">
        <f t="shared" si="75"/>
        <v>2.145</v>
      </c>
      <c r="D156" s="11">
        <f t="shared" si="58"/>
        <v>0</v>
      </c>
      <c r="E156" s="3">
        <f t="shared" si="76"/>
        <v>2.2400000000000002</v>
      </c>
      <c r="I156" s="8">
        <f t="shared" si="70"/>
        <v>35834</v>
      </c>
      <c r="J156" s="11">
        <f t="shared" si="77"/>
        <v>9.5000000000000195E-2</v>
      </c>
      <c r="K156" s="11">
        <f t="shared" si="59"/>
        <v>0</v>
      </c>
      <c r="L156" s="11"/>
      <c r="M156" s="11"/>
      <c r="N156" s="9">
        <f t="shared" si="78"/>
        <v>2.145</v>
      </c>
      <c r="O156" s="9">
        <f t="shared" si="79"/>
        <v>2.2400000000000002</v>
      </c>
      <c r="Q156" s="9">
        <f t="shared" si="71"/>
        <v>2.145</v>
      </c>
      <c r="R156" s="9">
        <f t="shared" si="72"/>
        <v>2.2400000000000002</v>
      </c>
      <c r="S156" s="9">
        <f t="shared" si="73"/>
        <v>2.35</v>
      </c>
      <c r="T156" s="9">
        <f t="shared" si="74"/>
        <v>2.35</v>
      </c>
      <c r="V156" s="9">
        <f t="shared" si="83"/>
        <v>2.145</v>
      </c>
      <c r="W156" s="9">
        <f t="shared" si="83"/>
        <v>2.2400000000000002</v>
      </c>
      <c r="X156" s="9">
        <f t="shared" si="83"/>
        <v>2.35</v>
      </c>
      <c r="Y156" s="9">
        <f t="shared" si="83"/>
        <v>2.35</v>
      </c>
      <c r="CF156" s="8">
        <f t="shared" si="85"/>
        <v>35834</v>
      </c>
      <c r="CG156" s="3">
        <f t="shared" ref="CG156:CG171" si="87">CORREL(C135:C156,E135:E156)</f>
        <v>0.57822688177405168</v>
      </c>
      <c r="CI156" s="8">
        <f t="shared" si="86"/>
        <v>35834</v>
      </c>
      <c r="CJ156" s="12">
        <f t="shared" ref="CJ156:CK171" si="88">STDEV(CO135:CO156)*CJ$24</f>
        <v>0.37089225473105614</v>
      </c>
      <c r="CK156" s="12">
        <f t="shared" si="88"/>
        <v>0.27604995847601183</v>
      </c>
      <c r="CO156" s="12">
        <f t="shared" si="84"/>
        <v>0</v>
      </c>
      <c r="CP156" s="12">
        <f t="shared" si="84"/>
        <v>0</v>
      </c>
    </row>
    <row r="157" spans="1:94" x14ac:dyDescent="0.25">
      <c r="A157" s="3">
        <f t="shared" si="68"/>
        <v>590</v>
      </c>
      <c r="B157" s="8">
        <f t="shared" si="69"/>
        <v>35835</v>
      </c>
      <c r="C157" s="3">
        <f t="shared" si="75"/>
        <v>2.0449999999999999</v>
      </c>
      <c r="D157" s="11">
        <f t="shared" si="58"/>
        <v>0</v>
      </c>
      <c r="E157" s="3">
        <f t="shared" si="76"/>
        <v>2.2149999999999999</v>
      </c>
      <c r="I157" s="8">
        <f t="shared" si="70"/>
        <v>35835</v>
      </c>
      <c r="J157" s="11">
        <f t="shared" si="77"/>
        <v>0.16999999999999993</v>
      </c>
      <c r="K157" s="11">
        <f t="shared" si="59"/>
        <v>0</v>
      </c>
      <c r="L157" s="11"/>
      <c r="M157" s="11"/>
      <c r="N157" s="9">
        <f t="shared" si="78"/>
        <v>2.0449999999999999</v>
      </c>
      <c r="O157" s="9">
        <f t="shared" si="79"/>
        <v>2.2149999999999999</v>
      </c>
      <c r="Q157" s="9">
        <f t="shared" si="71"/>
        <v>2.0449999999999999</v>
      </c>
      <c r="R157" s="9">
        <f t="shared" si="72"/>
        <v>2.2149999999999999</v>
      </c>
      <c r="S157" s="9">
        <f t="shared" si="73"/>
        <v>2.25</v>
      </c>
      <c r="T157" s="9">
        <f t="shared" si="74"/>
        <v>2.25</v>
      </c>
      <c r="V157" s="9">
        <f t="shared" si="83"/>
        <v>2.0449999999999999</v>
      </c>
      <c r="W157" s="9">
        <f t="shared" si="83"/>
        <v>2.2149999999999999</v>
      </c>
      <c r="X157" s="9">
        <f t="shared" si="83"/>
        <v>2.25</v>
      </c>
      <c r="Y157" s="9">
        <f t="shared" si="83"/>
        <v>2.25</v>
      </c>
      <c r="CF157" s="8">
        <f t="shared" si="85"/>
        <v>35835</v>
      </c>
      <c r="CG157" s="3">
        <f t="shared" si="87"/>
        <v>0.62144545553737995</v>
      </c>
      <c r="CI157" s="8">
        <f t="shared" si="86"/>
        <v>35835</v>
      </c>
      <c r="CJ157" s="12">
        <f t="shared" si="88"/>
        <v>0.4129295429188467</v>
      </c>
      <c r="CK157" s="12">
        <f t="shared" si="88"/>
        <v>0.27843514709261791</v>
      </c>
      <c r="CO157" s="12">
        <f t="shared" si="84"/>
        <v>-4.7741762885215318E-2</v>
      </c>
      <c r="CP157" s="12">
        <f t="shared" si="84"/>
        <v>-1.1223462369849653E-2</v>
      </c>
    </row>
    <row r="158" spans="1:94" x14ac:dyDescent="0.25">
      <c r="A158" s="3">
        <f t="shared" si="68"/>
        <v>591</v>
      </c>
      <c r="B158" s="8">
        <f t="shared" si="69"/>
        <v>35836</v>
      </c>
      <c r="C158" s="3">
        <f t="shared" si="75"/>
        <v>2.0049999999999999</v>
      </c>
      <c r="D158" s="11">
        <f t="shared" si="58"/>
        <v>0</v>
      </c>
      <c r="E158" s="3">
        <f t="shared" si="76"/>
        <v>2.1949999999999998</v>
      </c>
      <c r="I158" s="8">
        <f t="shared" si="70"/>
        <v>35836</v>
      </c>
      <c r="J158" s="11">
        <f t="shared" si="77"/>
        <v>0.18999999999999995</v>
      </c>
      <c r="K158" s="11">
        <f t="shared" si="59"/>
        <v>0</v>
      </c>
      <c r="L158" s="11"/>
      <c r="M158" s="11"/>
      <c r="N158" s="9">
        <f t="shared" si="78"/>
        <v>2.0049999999999999</v>
      </c>
      <c r="O158" s="9">
        <f t="shared" si="79"/>
        <v>2.1949999999999998</v>
      </c>
      <c r="Q158" s="9">
        <f t="shared" si="71"/>
        <v>2.0049999999999999</v>
      </c>
      <c r="R158" s="9">
        <f t="shared" si="72"/>
        <v>2.1949999999999998</v>
      </c>
      <c r="S158" s="9">
        <f t="shared" si="73"/>
        <v>2.1850000000000001</v>
      </c>
      <c r="T158" s="9">
        <f t="shared" si="74"/>
        <v>2.1850000000000001</v>
      </c>
      <c r="V158" s="9">
        <f t="shared" si="83"/>
        <v>2.0049999999999999</v>
      </c>
      <c r="W158" s="9">
        <f t="shared" si="83"/>
        <v>2.1949999999999998</v>
      </c>
      <c r="X158" s="9">
        <f t="shared" si="83"/>
        <v>2.1850000000000001</v>
      </c>
      <c r="Y158" s="9">
        <f t="shared" si="83"/>
        <v>2.1850000000000001</v>
      </c>
      <c r="CF158" s="8">
        <f t="shared" si="85"/>
        <v>35836</v>
      </c>
      <c r="CG158" s="3">
        <f t="shared" si="87"/>
        <v>0.65776628920783409</v>
      </c>
      <c r="CI158" s="8">
        <f t="shared" si="86"/>
        <v>35836</v>
      </c>
      <c r="CJ158" s="12">
        <f t="shared" si="88"/>
        <v>0.41778131950874231</v>
      </c>
      <c r="CK158" s="12">
        <f t="shared" si="88"/>
        <v>0.27949612101478505</v>
      </c>
      <c r="CO158" s="12">
        <f t="shared" si="84"/>
        <v>-1.9753728736232538E-2</v>
      </c>
      <c r="CP158" s="12">
        <f t="shared" si="84"/>
        <v>-9.0703569699642651E-3</v>
      </c>
    </row>
    <row r="159" spans="1:94" x14ac:dyDescent="0.25">
      <c r="A159" s="3">
        <f t="shared" si="68"/>
        <v>592</v>
      </c>
      <c r="B159" s="8">
        <f t="shared" si="69"/>
        <v>35837</v>
      </c>
      <c r="C159" s="3">
        <f t="shared" si="75"/>
        <v>2.0350000000000001</v>
      </c>
      <c r="D159" s="11">
        <f t="shared" si="58"/>
        <v>0</v>
      </c>
      <c r="E159" s="3">
        <f t="shared" si="76"/>
        <v>2.21</v>
      </c>
      <c r="I159" s="8">
        <f t="shared" si="70"/>
        <v>35837</v>
      </c>
      <c r="J159" s="11">
        <f t="shared" si="77"/>
        <v>0.17499999999999982</v>
      </c>
      <c r="K159" s="11">
        <f t="shared" si="59"/>
        <v>0</v>
      </c>
      <c r="L159" s="11"/>
      <c r="M159" s="11"/>
      <c r="N159" s="9">
        <f t="shared" si="78"/>
        <v>2.0350000000000001</v>
      </c>
      <c r="O159" s="9">
        <f t="shared" si="79"/>
        <v>2.21</v>
      </c>
      <c r="Q159" s="9">
        <f t="shared" si="71"/>
        <v>2.0350000000000001</v>
      </c>
      <c r="R159" s="9">
        <f t="shared" si="72"/>
        <v>2.21</v>
      </c>
      <c r="S159" s="9">
        <f t="shared" si="73"/>
        <v>2.2149999999999999</v>
      </c>
      <c r="T159" s="9">
        <f t="shared" si="74"/>
        <v>2.2149999999999999</v>
      </c>
      <c r="V159" s="9">
        <f t="shared" si="83"/>
        <v>2.0350000000000001</v>
      </c>
      <c r="W159" s="9">
        <f t="shared" si="83"/>
        <v>2.21</v>
      </c>
      <c r="X159" s="9">
        <f t="shared" si="83"/>
        <v>2.2149999999999999</v>
      </c>
      <c r="Y159" s="9">
        <f t="shared" si="83"/>
        <v>2.2149999999999999</v>
      </c>
      <c r="CF159" s="8">
        <f t="shared" si="85"/>
        <v>35837</v>
      </c>
      <c r="CG159" s="3">
        <f t="shared" si="87"/>
        <v>0.6977163768664576</v>
      </c>
      <c r="CI159" s="8">
        <f t="shared" si="86"/>
        <v>35837</v>
      </c>
      <c r="CJ159" s="12">
        <f t="shared" si="88"/>
        <v>0.4184593261875415</v>
      </c>
      <c r="CK159" s="12">
        <f t="shared" si="88"/>
        <v>0.28068090433569648</v>
      </c>
      <c r="CO159" s="12">
        <f t="shared" si="84"/>
        <v>1.4851758136025978E-2</v>
      </c>
      <c r="CP159" s="12">
        <f t="shared" si="84"/>
        <v>6.8104690025268793E-3</v>
      </c>
    </row>
    <row r="160" spans="1:94" x14ac:dyDescent="0.25">
      <c r="A160" s="3">
        <f t="shared" si="68"/>
        <v>593</v>
      </c>
      <c r="B160" s="8">
        <f t="shared" si="69"/>
        <v>35838</v>
      </c>
      <c r="C160" s="3">
        <f t="shared" si="75"/>
        <v>2.0249999999999999</v>
      </c>
      <c r="D160" s="11">
        <f t="shared" si="58"/>
        <v>0</v>
      </c>
      <c r="E160" s="3">
        <f t="shared" si="76"/>
        <v>2.2050000000000001</v>
      </c>
      <c r="I160" s="8">
        <f t="shared" si="70"/>
        <v>35838</v>
      </c>
      <c r="J160" s="11">
        <f t="shared" si="77"/>
        <v>0.18000000000000016</v>
      </c>
      <c r="K160" s="11">
        <f t="shared" si="59"/>
        <v>0</v>
      </c>
      <c r="L160" s="11"/>
      <c r="M160" s="11"/>
      <c r="N160" s="9">
        <f t="shared" si="78"/>
        <v>2.0249999999999999</v>
      </c>
      <c r="O160" s="9">
        <f t="shared" si="79"/>
        <v>2.2050000000000001</v>
      </c>
      <c r="Q160" s="9">
        <f t="shared" si="71"/>
        <v>2.0249999999999999</v>
      </c>
      <c r="R160" s="9">
        <f t="shared" si="72"/>
        <v>2.2050000000000001</v>
      </c>
      <c r="S160" s="9">
        <f t="shared" si="73"/>
        <v>2.1949999999999998</v>
      </c>
      <c r="T160" s="9">
        <f t="shared" si="74"/>
        <v>2.1949999999999998</v>
      </c>
      <c r="V160" s="9">
        <f t="shared" si="83"/>
        <v>2.0249999999999999</v>
      </c>
      <c r="W160" s="9">
        <f t="shared" si="83"/>
        <v>2.2050000000000001</v>
      </c>
      <c r="X160" s="9">
        <f t="shared" si="83"/>
        <v>2.1949999999999998</v>
      </c>
      <c r="Y160" s="9">
        <f t="shared" si="83"/>
        <v>2.1949999999999998</v>
      </c>
      <c r="CF160" s="8">
        <f t="shared" si="85"/>
        <v>35838</v>
      </c>
      <c r="CG160" s="3">
        <f t="shared" si="87"/>
        <v>0.75619099087043407</v>
      </c>
      <c r="CI160" s="8">
        <f t="shared" si="86"/>
        <v>35838</v>
      </c>
      <c r="CJ160" s="12">
        <f t="shared" si="88"/>
        <v>0.41778319080059301</v>
      </c>
      <c r="CK160" s="12">
        <f t="shared" si="88"/>
        <v>0.28068346472659289</v>
      </c>
      <c r="CO160" s="12">
        <f t="shared" si="84"/>
        <v>-4.9261183360560009E-3</v>
      </c>
      <c r="CP160" s="12">
        <f t="shared" si="84"/>
        <v>-2.2650066308521248E-3</v>
      </c>
    </row>
    <row r="161" spans="1:94" x14ac:dyDescent="0.25">
      <c r="A161" s="3">
        <f t="shared" si="68"/>
        <v>594</v>
      </c>
      <c r="B161" s="8">
        <f t="shared" si="69"/>
        <v>35839</v>
      </c>
      <c r="C161" s="3">
        <f t="shared" si="75"/>
        <v>2.0350000000000001</v>
      </c>
      <c r="D161" s="11">
        <f t="shared" si="58"/>
        <v>0</v>
      </c>
      <c r="E161" s="3">
        <f t="shared" si="76"/>
        <v>2.2349999999999999</v>
      </c>
      <c r="I161" s="8">
        <f t="shared" si="70"/>
        <v>35839</v>
      </c>
      <c r="J161" s="11">
        <f t="shared" si="77"/>
        <v>0.19999999999999973</v>
      </c>
      <c r="K161" s="11">
        <f t="shared" si="59"/>
        <v>0</v>
      </c>
      <c r="L161" s="11"/>
      <c r="M161" s="11"/>
      <c r="N161" s="9">
        <f t="shared" si="78"/>
        <v>2.0350000000000001</v>
      </c>
      <c r="O161" s="9">
        <f t="shared" si="79"/>
        <v>2.2349999999999999</v>
      </c>
      <c r="Q161" s="9">
        <f t="shared" si="71"/>
        <v>2.0350000000000001</v>
      </c>
      <c r="R161" s="9">
        <f t="shared" si="72"/>
        <v>2.2349999999999999</v>
      </c>
      <c r="S161" s="9">
        <f t="shared" si="73"/>
        <v>2.2200000000000002</v>
      </c>
      <c r="T161" s="9">
        <f t="shared" si="74"/>
        <v>2.2200000000000002</v>
      </c>
      <c r="V161" s="9">
        <f t="shared" si="83"/>
        <v>2.0350000000000001</v>
      </c>
      <c r="W161" s="9">
        <f t="shared" si="83"/>
        <v>2.2349999999999999</v>
      </c>
      <c r="X161" s="9">
        <f t="shared" si="83"/>
        <v>2.2200000000000002</v>
      </c>
      <c r="Y161" s="9">
        <f t="shared" si="83"/>
        <v>2.2200000000000002</v>
      </c>
      <c r="CF161" s="8">
        <f t="shared" si="85"/>
        <v>35839</v>
      </c>
      <c r="CG161" s="3">
        <f t="shared" si="87"/>
        <v>0.79273720331458264</v>
      </c>
      <c r="CI161" s="8">
        <f t="shared" si="86"/>
        <v>35839</v>
      </c>
      <c r="CJ161" s="12">
        <f t="shared" si="88"/>
        <v>0.41707053254815724</v>
      </c>
      <c r="CK161" s="12">
        <f t="shared" si="88"/>
        <v>0.28024049879599944</v>
      </c>
      <c r="CO161" s="12">
        <f t="shared" si="84"/>
        <v>4.9261183360560026E-3</v>
      </c>
      <c r="CP161" s="12">
        <f t="shared" si="84"/>
        <v>1.3513719166722855E-2</v>
      </c>
    </row>
    <row r="162" spans="1:94" x14ac:dyDescent="0.25">
      <c r="A162" s="3">
        <f t="shared" si="68"/>
        <v>595</v>
      </c>
      <c r="B162" s="8">
        <f t="shared" si="69"/>
        <v>35840</v>
      </c>
      <c r="C162" s="3">
        <f t="shared" si="75"/>
        <v>2.0350000000000001</v>
      </c>
      <c r="D162" s="11">
        <f t="shared" si="58"/>
        <v>0</v>
      </c>
      <c r="E162" s="3">
        <f t="shared" si="76"/>
        <v>2.2349999999999999</v>
      </c>
      <c r="I162" s="8">
        <f t="shared" si="70"/>
        <v>35840</v>
      </c>
      <c r="J162" s="11">
        <f t="shared" si="77"/>
        <v>0.19999999999999973</v>
      </c>
      <c r="K162" s="11">
        <f t="shared" si="59"/>
        <v>0</v>
      </c>
      <c r="L162" s="11"/>
      <c r="M162" s="11"/>
      <c r="N162" s="9">
        <f t="shared" si="78"/>
        <v>2.0350000000000001</v>
      </c>
      <c r="O162" s="9">
        <f t="shared" si="79"/>
        <v>2.2349999999999999</v>
      </c>
      <c r="Q162" s="9">
        <f t="shared" si="71"/>
        <v>2.0350000000000001</v>
      </c>
      <c r="R162" s="9">
        <f t="shared" si="72"/>
        <v>2.2349999999999999</v>
      </c>
      <c r="S162" s="9">
        <f t="shared" si="73"/>
        <v>2.2200000000000002</v>
      </c>
      <c r="T162" s="9">
        <f t="shared" si="74"/>
        <v>2.2200000000000002</v>
      </c>
      <c r="V162" s="9">
        <f t="shared" si="83"/>
        <v>2.0350000000000001</v>
      </c>
      <c r="W162" s="9">
        <f t="shared" si="83"/>
        <v>2.2349999999999999</v>
      </c>
      <c r="X162" s="9">
        <f t="shared" si="83"/>
        <v>2.2200000000000002</v>
      </c>
      <c r="Y162" s="9">
        <f t="shared" si="83"/>
        <v>2.2200000000000002</v>
      </c>
      <c r="CF162" s="8">
        <f t="shared" si="85"/>
        <v>35840</v>
      </c>
      <c r="CG162" s="3">
        <f t="shared" si="87"/>
        <v>0.81877678104663021</v>
      </c>
      <c r="CI162" s="8">
        <f t="shared" si="86"/>
        <v>35840</v>
      </c>
      <c r="CJ162" s="12">
        <f t="shared" si="88"/>
        <v>0.41463533326997187</v>
      </c>
      <c r="CK162" s="12">
        <f t="shared" si="88"/>
        <v>0.27840440014100787</v>
      </c>
      <c r="CO162" s="12">
        <f t="shared" si="84"/>
        <v>0</v>
      </c>
      <c r="CP162" s="12">
        <f t="shared" si="84"/>
        <v>0</v>
      </c>
    </row>
    <row r="163" spans="1:94" x14ac:dyDescent="0.25">
      <c r="A163" s="3">
        <f t="shared" si="68"/>
        <v>596</v>
      </c>
      <c r="B163" s="8">
        <f t="shared" si="69"/>
        <v>35841</v>
      </c>
      <c r="C163" s="3">
        <f t="shared" si="75"/>
        <v>2.0350000000000001</v>
      </c>
      <c r="D163" s="11">
        <f t="shared" si="58"/>
        <v>0</v>
      </c>
      <c r="E163" s="3">
        <f t="shared" si="76"/>
        <v>2.2349999999999999</v>
      </c>
      <c r="I163" s="8">
        <f t="shared" si="70"/>
        <v>35841</v>
      </c>
      <c r="J163" s="11">
        <f t="shared" si="77"/>
        <v>0.19999999999999973</v>
      </c>
      <c r="K163" s="11">
        <f t="shared" si="59"/>
        <v>0</v>
      </c>
      <c r="L163" s="11"/>
      <c r="M163" s="11"/>
      <c r="N163" s="9">
        <f t="shared" si="78"/>
        <v>2.0350000000000001</v>
      </c>
      <c r="O163" s="9">
        <f t="shared" si="79"/>
        <v>2.2349999999999999</v>
      </c>
      <c r="Q163" s="9">
        <f t="shared" si="71"/>
        <v>2.0350000000000001</v>
      </c>
      <c r="R163" s="9">
        <f t="shared" si="72"/>
        <v>2.2349999999999999</v>
      </c>
      <c r="S163" s="9">
        <f t="shared" si="73"/>
        <v>2.2200000000000002</v>
      </c>
      <c r="T163" s="9">
        <f t="shared" si="74"/>
        <v>2.2200000000000002</v>
      </c>
      <c r="V163" s="9">
        <f t="shared" si="83"/>
        <v>2.0350000000000001</v>
      </c>
      <c r="W163" s="9">
        <f t="shared" si="83"/>
        <v>2.2349999999999999</v>
      </c>
      <c r="X163" s="9">
        <f t="shared" si="83"/>
        <v>2.2200000000000002</v>
      </c>
      <c r="Y163" s="9">
        <f t="shared" si="83"/>
        <v>2.2200000000000002</v>
      </c>
      <c r="CF163" s="8">
        <f t="shared" si="85"/>
        <v>35841</v>
      </c>
      <c r="CG163" s="3">
        <f t="shared" si="87"/>
        <v>0.84525627776923251</v>
      </c>
      <c r="CI163" s="8">
        <f t="shared" si="86"/>
        <v>35841</v>
      </c>
      <c r="CJ163" s="12">
        <f t="shared" si="88"/>
        <v>0.41463533326997187</v>
      </c>
      <c r="CK163" s="12">
        <f t="shared" si="88"/>
        <v>0.27840440014100787</v>
      </c>
      <c r="CO163" s="12">
        <f t="shared" si="84"/>
        <v>0</v>
      </c>
      <c r="CP163" s="12">
        <f t="shared" si="84"/>
        <v>0</v>
      </c>
    </row>
    <row r="164" spans="1:94" x14ac:dyDescent="0.25">
      <c r="A164" s="3">
        <f t="shared" si="68"/>
        <v>597</v>
      </c>
      <c r="B164" s="8">
        <f t="shared" si="69"/>
        <v>35842</v>
      </c>
      <c r="C164" s="3">
        <f t="shared" si="75"/>
        <v>2.0350000000000001</v>
      </c>
      <c r="D164" s="11">
        <f t="shared" si="58"/>
        <v>0</v>
      </c>
      <c r="E164" s="3">
        <f t="shared" si="76"/>
        <v>2.2349999999999999</v>
      </c>
      <c r="I164" s="8">
        <f t="shared" si="70"/>
        <v>35842</v>
      </c>
      <c r="J164" s="11">
        <f t="shared" si="77"/>
        <v>0.19999999999999973</v>
      </c>
      <c r="K164" s="11">
        <f t="shared" si="59"/>
        <v>0</v>
      </c>
      <c r="L164" s="11"/>
      <c r="M164" s="11"/>
      <c r="N164" s="9">
        <f t="shared" si="78"/>
        <v>2.0350000000000001</v>
      </c>
      <c r="O164" s="9">
        <f t="shared" si="79"/>
        <v>2.2349999999999999</v>
      </c>
      <c r="Q164" s="9">
        <f t="shared" si="71"/>
        <v>2.0350000000000001</v>
      </c>
      <c r="R164" s="9">
        <f t="shared" si="72"/>
        <v>2.2349999999999999</v>
      </c>
      <c r="S164" s="9">
        <f t="shared" si="73"/>
        <v>2.2200000000000002</v>
      </c>
      <c r="T164" s="9">
        <f t="shared" si="74"/>
        <v>2.2200000000000002</v>
      </c>
      <c r="V164" s="9">
        <f t="shared" si="83"/>
        <v>2.0350000000000001</v>
      </c>
      <c r="W164" s="9">
        <f t="shared" si="83"/>
        <v>2.2349999999999999</v>
      </c>
      <c r="X164" s="9">
        <f t="shared" si="83"/>
        <v>2.2200000000000002</v>
      </c>
      <c r="Y164" s="9">
        <f t="shared" si="83"/>
        <v>2.2200000000000002</v>
      </c>
      <c r="CF164" s="8">
        <f t="shared" si="85"/>
        <v>35842</v>
      </c>
      <c r="CG164" s="3">
        <f t="shared" si="87"/>
        <v>0.8725721758306314</v>
      </c>
      <c r="CI164" s="8">
        <f t="shared" si="86"/>
        <v>35842</v>
      </c>
      <c r="CJ164" s="12">
        <f t="shared" si="88"/>
        <v>0.41463533326997187</v>
      </c>
      <c r="CK164" s="12">
        <f t="shared" si="88"/>
        <v>0.27840440014100787</v>
      </c>
      <c r="CO164" s="12">
        <f t="shared" si="84"/>
        <v>0</v>
      </c>
      <c r="CP164" s="12">
        <f t="shared" si="84"/>
        <v>0</v>
      </c>
    </row>
    <row r="165" spans="1:94" x14ac:dyDescent="0.25">
      <c r="A165" s="3">
        <f t="shared" si="68"/>
        <v>598</v>
      </c>
      <c r="B165" s="8">
        <f t="shared" si="69"/>
        <v>35843</v>
      </c>
      <c r="C165" s="3">
        <f t="shared" si="75"/>
        <v>2.0150000000000001</v>
      </c>
      <c r="D165" s="11">
        <f t="shared" si="58"/>
        <v>0</v>
      </c>
      <c r="E165" s="3">
        <f t="shared" si="76"/>
        <v>2.21</v>
      </c>
      <c r="I165" s="8">
        <f t="shared" si="70"/>
        <v>35843</v>
      </c>
      <c r="J165" s="11">
        <f t="shared" si="77"/>
        <v>0.19499999999999984</v>
      </c>
      <c r="K165" s="11">
        <f t="shared" si="59"/>
        <v>0</v>
      </c>
      <c r="L165" s="11"/>
      <c r="M165" s="11"/>
      <c r="N165" s="9">
        <f t="shared" si="78"/>
        <v>2.0150000000000001</v>
      </c>
      <c r="O165" s="9">
        <f t="shared" si="79"/>
        <v>2.21</v>
      </c>
      <c r="Q165" s="9">
        <f t="shared" si="71"/>
        <v>2.0150000000000001</v>
      </c>
      <c r="R165" s="9">
        <f t="shared" si="72"/>
        <v>2.21</v>
      </c>
      <c r="S165" s="9">
        <f t="shared" si="73"/>
        <v>2.1749999999999998</v>
      </c>
      <c r="T165" s="9">
        <f t="shared" si="74"/>
        <v>2.1749999999999998</v>
      </c>
      <c r="V165" s="9">
        <f t="shared" si="83"/>
        <v>2.0150000000000001</v>
      </c>
      <c r="W165" s="9">
        <f t="shared" si="83"/>
        <v>2.21</v>
      </c>
      <c r="X165" s="9">
        <f t="shared" si="83"/>
        <v>2.1749999999999998</v>
      </c>
      <c r="Y165" s="9">
        <f t="shared" si="83"/>
        <v>2.1749999999999998</v>
      </c>
      <c r="CF165" s="8">
        <f t="shared" si="85"/>
        <v>35843</v>
      </c>
      <c r="CG165" s="3">
        <f t="shared" si="87"/>
        <v>0.90761149627121041</v>
      </c>
      <c r="CI165" s="8">
        <f t="shared" si="86"/>
        <v>35843</v>
      </c>
      <c r="CJ165" s="12">
        <f t="shared" si="88"/>
        <v>0.40132494507470839</v>
      </c>
      <c r="CK165" s="12">
        <f t="shared" si="88"/>
        <v>0.27940199567958884</v>
      </c>
      <c r="CO165" s="12">
        <f t="shared" si="84"/>
        <v>-9.8766234959119757E-3</v>
      </c>
      <c r="CP165" s="12">
        <f t="shared" si="84"/>
        <v>-1.1248712535870653E-2</v>
      </c>
    </row>
    <row r="166" spans="1:94" x14ac:dyDescent="0.25">
      <c r="A166" s="3">
        <f t="shared" si="68"/>
        <v>599</v>
      </c>
      <c r="B166" s="8">
        <f t="shared" si="69"/>
        <v>35844</v>
      </c>
      <c r="C166" s="3">
        <f t="shared" si="75"/>
        <v>2.06</v>
      </c>
      <c r="D166" s="11">
        <f t="shared" si="58"/>
        <v>0</v>
      </c>
      <c r="E166" s="3">
        <f t="shared" si="76"/>
        <v>2.23</v>
      </c>
      <c r="I166" s="8">
        <f t="shared" si="70"/>
        <v>35844</v>
      </c>
      <c r="J166" s="11">
        <f t="shared" si="77"/>
        <v>0.16999999999999993</v>
      </c>
      <c r="K166" s="11">
        <f t="shared" si="59"/>
        <v>0</v>
      </c>
      <c r="L166" s="11"/>
      <c r="M166" s="11"/>
      <c r="N166" s="9">
        <f t="shared" si="78"/>
        <v>2.06</v>
      </c>
      <c r="O166" s="9">
        <f t="shared" si="79"/>
        <v>2.23</v>
      </c>
      <c r="Q166" s="9">
        <f t="shared" si="71"/>
        <v>2.06</v>
      </c>
      <c r="R166" s="9">
        <f t="shared" si="72"/>
        <v>2.23</v>
      </c>
      <c r="S166" s="9">
        <f t="shared" si="73"/>
        <v>2.1800000000000002</v>
      </c>
      <c r="T166" s="9">
        <f t="shared" si="74"/>
        <v>2.1800000000000002</v>
      </c>
      <c r="V166" s="9">
        <f t="shared" si="83"/>
        <v>2.06</v>
      </c>
      <c r="W166" s="9">
        <f t="shared" si="83"/>
        <v>2.23</v>
      </c>
      <c r="X166" s="9">
        <f t="shared" si="83"/>
        <v>2.1800000000000002</v>
      </c>
      <c r="Y166" s="9">
        <f t="shared" si="83"/>
        <v>2.1800000000000002</v>
      </c>
      <c r="CF166" s="8">
        <f t="shared" si="85"/>
        <v>35844</v>
      </c>
      <c r="CG166" s="3">
        <f t="shared" si="87"/>
        <v>0.92087914522659609</v>
      </c>
      <c r="CI166" s="8">
        <f t="shared" si="86"/>
        <v>35844</v>
      </c>
      <c r="CJ166" s="12">
        <f t="shared" si="88"/>
        <v>0.392443934278702</v>
      </c>
      <c r="CK166" s="12">
        <f t="shared" si="88"/>
        <v>0.27042503896955672</v>
      </c>
      <c r="CO166" s="12">
        <f t="shared" si="84"/>
        <v>2.2086787402843287E-2</v>
      </c>
      <c r="CP166" s="12">
        <f t="shared" si="84"/>
        <v>9.0090699423659108E-3</v>
      </c>
    </row>
    <row r="167" spans="1:94" x14ac:dyDescent="0.25">
      <c r="A167" s="3">
        <f t="shared" si="68"/>
        <v>600</v>
      </c>
      <c r="B167" s="8">
        <f t="shared" si="69"/>
        <v>35845</v>
      </c>
      <c r="C167" s="3">
        <f t="shared" si="75"/>
        <v>2.1</v>
      </c>
      <c r="D167" s="11">
        <f t="shared" si="58"/>
        <v>0</v>
      </c>
      <c r="E167" s="3">
        <f t="shared" si="76"/>
        <v>2.2799999999999998</v>
      </c>
      <c r="I167" s="8">
        <f t="shared" si="70"/>
        <v>35845</v>
      </c>
      <c r="J167" s="11">
        <f t="shared" si="77"/>
        <v>0.17999999999999972</v>
      </c>
      <c r="K167" s="11">
        <f t="shared" si="59"/>
        <v>0</v>
      </c>
      <c r="L167" s="11"/>
      <c r="M167" s="11"/>
      <c r="N167" s="9">
        <f t="shared" si="78"/>
        <v>2.1</v>
      </c>
      <c r="O167" s="9">
        <f t="shared" si="79"/>
        <v>2.2799999999999998</v>
      </c>
      <c r="Q167" s="9">
        <f t="shared" si="71"/>
        <v>2.1</v>
      </c>
      <c r="R167" s="9">
        <f t="shared" si="72"/>
        <v>2.2799999999999998</v>
      </c>
      <c r="S167" s="9">
        <f t="shared" si="73"/>
        <v>2.2200000000000002</v>
      </c>
      <c r="T167" s="9">
        <f t="shared" si="74"/>
        <v>2.2200000000000002</v>
      </c>
      <c r="V167" s="9">
        <f t="shared" ref="V167:Y186" si="89">VLOOKUP($B167,IF(V$1=2,PRICELOOK2,IF(V$1=3,PRICELOOK3,IF(V$1=4,cash,PRICELOOK))),V$2,FALSE)</f>
        <v>2.1</v>
      </c>
      <c r="W167" s="9">
        <f t="shared" si="89"/>
        <v>2.2799999999999998</v>
      </c>
      <c r="X167" s="9">
        <f t="shared" si="89"/>
        <v>2.2200000000000002</v>
      </c>
      <c r="Y167" s="9">
        <f t="shared" si="89"/>
        <v>2.2200000000000002</v>
      </c>
      <c r="CF167" s="8">
        <f t="shared" si="85"/>
        <v>35845</v>
      </c>
      <c r="CG167" s="3">
        <f t="shared" si="87"/>
        <v>0.9132754932898669</v>
      </c>
      <c r="CI167" s="8">
        <f t="shared" si="86"/>
        <v>35845</v>
      </c>
      <c r="CJ167" s="12">
        <f t="shared" si="88"/>
        <v>0.3934448198090868</v>
      </c>
      <c r="CK167" s="12">
        <f t="shared" si="88"/>
        <v>0.27723361031729199</v>
      </c>
      <c r="CO167" s="12">
        <f t="shared" si="84"/>
        <v>1.9231361927887592E-2</v>
      </c>
      <c r="CP167" s="12">
        <f t="shared" si="84"/>
        <v>2.2173857494321859E-2</v>
      </c>
    </row>
    <row r="168" spans="1:94" x14ac:dyDescent="0.25">
      <c r="A168" s="3">
        <f t="shared" si="68"/>
        <v>601</v>
      </c>
      <c r="B168" s="8">
        <f t="shared" si="69"/>
        <v>35846</v>
      </c>
      <c r="C168" s="3">
        <f t="shared" si="75"/>
        <v>2.0350000000000001</v>
      </c>
      <c r="D168" s="11">
        <f t="shared" ref="D168:D231" si="90">IF(ma=7,AVERAGE(C162:C168),IF(ma=14,AVERAGE(C155:C168),IF(ma=30,AVERAGE(C139:C168),IF(ma=40,AVERAGE(C129:C168),0))))</f>
        <v>0</v>
      </c>
      <c r="E168" s="3">
        <f t="shared" si="76"/>
        <v>2.25</v>
      </c>
      <c r="I168" s="8">
        <f t="shared" si="70"/>
        <v>35846</v>
      </c>
      <c r="J168" s="11">
        <f t="shared" si="77"/>
        <v>0.21499999999999986</v>
      </c>
      <c r="K168" s="11">
        <f t="shared" ref="K168:K231" si="91">IF(ma=7,AVERAGE(J162:J168),IF(ma=14,AVERAGE(J155:J168),IF(ma=30,AVERAGE(J139:J168),IF(ma=40,AVERAGE(J129:J168),0))))</f>
        <v>0</v>
      </c>
      <c r="L168" s="11"/>
      <c r="M168" s="11"/>
      <c r="N168" s="9">
        <f t="shared" si="78"/>
        <v>2.0350000000000001</v>
      </c>
      <c r="O168" s="9">
        <f t="shared" si="79"/>
        <v>2.25</v>
      </c>
      <c r="Q168" s="9">
        <f t="shared" si="71"/>
        <v>2.0350000000000001</v>
      </c>
      <c r="R168" s="9">
        <f t="shared" si="72"/>
        <v>2.25</v>
      </c>
      <c r="S168" s="9">
        <f t="shared" si="73"/>
        <v>2.19</v>
      </c>
      <c r="T168" s="9">
        <f t="shared" si="74"/>
        <v>2.19</v>
      </c>
      <c r="V168" s="9">
        <f t="shared" si="89"/>
        <v>2.0350000000000001</v>
      </c>
      <c r="W168" s="9">
        <f t="shared" si="89"/>
        <v>2.25</v>
      </c>
      <c r="X168" s="9">
        <f t="shared" si="89"/>
        <v>2.19</v>
      </c>
      <c r="Y168" s="9">
        <f t="shared" si="89"/>
        <v>2.19</v>
      </c>
      <c r="CF168" s="8">
        <f t="shared" si="85"/>
        <v>35846</v>
      </c>
      <c r="CG168" s="3">
        <f t="shared" si="87"/>
        <v>0.88941608642806158</v>
      </c>
      <c r="CI168" s="8">
        <f t="shared" si="86"/>
        <v>35846</v>
      </c>
      <c r="CJ168" s="12">
        <f t="shared" si="88"/>
        <v>0.41314078606273846</v>
      </c>
      <c r="CK168" s="12">
        <f t="shared" si="88"/>
        <v>0.28221819631068695</v>
      </c>
      <c r="CO168" s="12">
        <f t="shared" ref="CO168:CP183" si="92">LN(V168/V167)</f>
        <v>-3.1441525834819004E-2</v>
      </c>
      <c r="CP168" s="12">
        <f t="shared" si="92"/>
        <v>-1.3245226750020567E-2</v>
      </c>
    </row>
    <row r="169" spans="1:94" x14ac:dyDescent="0.25">
      <c r="A169" s="3">
        <f t="shared" si="68"/>
        <v>602</v>
      </c>
      <c r="B169" s="8">
        <f t="shared" si="69"/>
        <v>35847</v>
      </c>
      <c r="C169" s="3">
        <f t="shared" si="75"/>
        <v>2.0350000000000001</v>
      </c>
      <c r="D169" s="11">
        <f t="shared" si="90"/>
        <v>0</v>
      </c>
      <c r="E169" s="3">
        <f t="shared" si="76"/>
        <v>2.25</v>
      </c>
      <c r="I169" s="8">
        <f t="shared" si="70"/>
        <v>35847</v>
      </c>
      <c r="J169" s="11">
        <f t="shared" si="77"/>
        <v>0.21499999999999986</v>
      </c>
      <c r="K169" s="11">
        <f t="shared" si="91"/>
        <v>0</v>
      </c>
      <c r="L169" s="11"/>
      <c r="M169" s="11"/>
      <c r="N169" s="9">
        <f t="shared" si="78"/>
        <v>2.0350000000000001</v>
      </c>
      <c r="O169" s="9">
        <f t="shared" si="79"/>
        <v>2.25</v>
      </c>
      <c r="Q169" s="9">
        <f t="shared" si="71"/>
        <v>2.0350000000000001</v>
      </c>
      <c r="R169" s="9">
        <f t="shared" si="72"/>
        <v>2.25</v>
      </c>
      <c r="S169" s="9">
        <f t="shared" si="73"/>
        <v>2.19</v>
      </c>
      <c r="T169" s="9">
        <f t="shared" si="74"/>
        <v>2.19</v>
      </c>
      <c r="V169" s="9">
        <f t="shared" si="89"/>
        <v>2.0350000000000001</v>
      </c>
      <c r="W169" s="9">
        <f t="shared" si="89"/>
        <v>2.25</v>
      </c>
      <c r="X169" s="9">
        <f t="shared" si="89"/>
        <v>2.19</v>
      </c>
      <c r="Y169" s="9">
        <f t="shared" si="89"/>
        <v>2.19</v>
      </c>
      <c r="CF169" s="8">
        <f t="shared" si="85"/>
        <v>35847</v>
      </c>
      <c r="CG169" s="3">
        <f t="shared" si="87"/>
        <v>0.85030897418457807</v>
      </c>
      <c r="CI169" s="8">
        <f t="shared" si="86"/>
        <v>35847</v>
      </c>
      <c r="CJ169" s="12">
        <f t="shared" si="88"/>
        <v>0.41314071260191371</v>
      </c>
      <c r="CK169" s="12">
        <f t="shared" si="88"/>
        <v>0.28121390438608135</v>
      </c>
      <c r="CO169" s="12">
        <f t="shared" si="92"/>
        <v>0</v>
      </c>
      <c r="CP169" s="12">
        <f t="shared" si="92"/>
        <v>0</v>
      </c>
    </row>
    <row r="170" spans="1:94" x14ac:dyDescent="0.25">
      <c r="A170" s="3">
        <f t="shared" si="68"/>
        <v>603</v>
      </c>
      <c r="B170" s="8">
        <f t="shared" si="69"/>
        <v>35848</v>
      </c>
      <c r="C170" s="3">
        <f t="shared" si="75"/>
        <v>2.0350000000000001</v>
      </c>
      <c r="D170" s="11">
        <f t="shared" si="90"/>
        <v>0</v>
      </c>
      <c r="E170" s="3">
        <f t="shared" si="76"/>
        <v>2.25</v>
      </c>
      <c r="I170" s="8">
        <f t="shared" si="70"/>
        <v>35848</v>
      </c>
      <c r="J170" s="11">
        <f t="shared" si="77"/>
        <v>0.21499999999999986</v>
      </c>
      <c r="K170" s="11">
        <f t="shared" si="91"/>
        <v>0</v>
      </c>
      <c r="L170" s="11"/>
      <c r="M170" s="11"/>
      <c r="N170" s="9">
        <f t="shared" si="78"/>
        <v>2.0350000000000001</v>
      </c>
      <c r="O170" s="9">
        <f t="shared" si="79"/>
        <v>2.25</v>
      </c>
      <c r="Q170" s="9">
        <f t="shared" si="71"/>
        <v>2.0350000000000001</v>
      </c>
      <c r="R170" s="9">
        <f t="shared" si="72"/>
        <v>2.25</v>
      </c>
      <c r="S170" s="9">
        <f t="shared" si="73"/>
        <v>2.19</v>
      </c>
      <c r="T170" s="9">
        <f t="shared" si="74"/>
        <v>2.19</v>
      </c>
      <c r="V170" s="9">
        <f t="shared" si="89"/>
        <v>2.0350000000000001</v>
      </c>
      <c r="W170" s="9">
        <f t="shared" si="89"/>
        <v>2.25</v>
      </c>
      <c r="X170" s="9">
        <f t="shared" si="89"/>
        <v>2.19</v>
      </c>
      <c r="Y170" s="9">
        <f t="shared" si="89"/>
        <v>2.19</v>
      </c>
      <c r="CF170" s="8">
        <f t="shared" si="85"/>
        <v>35848</v>
      </c>
      <c r="CG170" s="3">
        <f t="shared" si="87"/>
        <v>0.7799165434792712</v>
      </c>
      <c r="CI170" s="8">
        <f t="shared" si="86"/>
        <v>35848</v>
      </c>
      <c r="CJ170" s="12">
        <f t="shared" si="88"/>
        <v>0.41314071260191371</v>
      </c>
      <c r="CK170" s="12">
        <f t="shared" si="88"/>
        <v>0.28121390438608135</v>
      </c>
      <c r="CO170" s="12">
        <f t="shared" si="92"/>
        <v>0</v>
      </c>
      <c r="CP170" s="12">
        <f t="shared" si="92"/>
        <v>0</v>
      </c>
    </row>
    <row r="171" spans="1:94" x14ac:dyDescent="0.25">
      <c r="A171" s="3">
        <f t="shared" si="68"/>
        <v>604</v>
      </c>
      <c r="B171" s="8">
        <f t="shared" si="69"/>
        <v>35849</v>
      </c>
      <c r="C171" s="3">
        <f t="shared" si="75"/>
        <v>2.0249999999999999</v>
      </c>
      <c r="D171" s="11">
        <f t="shared" si="90"/>
        <v>0</v>
      </c>
      <c r="E171" s="3">
        <f t="shared" si="76"/>
        <v>2.27</v>
      </c>
      <c r="I171" s="8">
        <f t="shared" si="70"/>
        <v>35849</v>
      </c>
      <c r="J171" s="11">
        <f t="shared" si="77"/>
        <v>0.24500000000000011</v>
      </c>
      <c r="K171" s="11">
        <f t="shared" si="91"/>
        <v>0</v>
      </c>
      <c r="L171" s="11"/>
      <c r="M171" s="11"/>
      <c r="N171" s="9">
        <f t="shared" si="78"/>
        <v>2.0249999999999999</v>
      </c>
      <c r="O171" s="9">
        <f t="shared" si="79"/>
        <v>2.27</v>
      </c>
      <c r="Q171" s="9">
        <f t="shared" si="71"/>
        <v>2.0249999999999999</v>
      </c>
      <c r="R171" s="9">
        <f t="shared" si="72"/>
        <v>2.27</v>
      </c>
      <c r="S171" s="9">
        <f t="shared" si="73"/>
        <v>2.19</v>
      </c>
      <c r="T171" s="9">
        <f t="shared" si="74"/>
        <v>2.19</v>
      </c>
      <c r="V171" s="9">
        <f t="shared" si="89"/>
        <v>2.0249999999999999</v>
      </c>
      <c r="W171" s="9">
        <f t="shared" si="89"/>
        <v>2.27</v>
      </c>
      <c r="X171" s="9">
        <f t="shared" si="89"/>
        <v>2.19</v>
      </c>
      <c r="Y171" s="9">
        <f t="shared" si="89"/>
        <v>2.19</v>
      </c>
      <c r="CF171" s="8">
        <f t="shared" si="85"/>
        <v>35849</v>
      </c>
      <c r="CG171" s="3">
        <f t="shared" si="87"/>
        <v>0.55765357123844361</v>
      </c>
      <c r="CI171" s="8">
        <f t="shared" si="86"/>
        <v>35849</v>
      </c>
      <c r="CJ171" s="12">
        <f t="shared" si="88"/>
        <v>0.4140366377514067</v>
      </c>
      <c r="CK171" s="12">
        <f t="shared" si="88"/>
        <v>0.2817935649289624</v>
      </c>
      <c r="CO171" s="12">
        <f t="shared" si="92"/>
        <v>-4.9261183360560009E-3</v>
      </c>
      <c r="CP171" s="12">
        <f t="shared" si="92"/>
        <v>8.8496152769826E-3</v>
      </c>
    </row>
    <row r="172" spans="1:94" x14ac:dyDescent="0.25">
      <c r="A172" s="3">
        <f t="shared" si="68"/>
        <v>605</v>
      </c>
      <c r="B172" s="8">
        <f t="shared" si="69"/>
        <v>35850</v>
      </c>
      <c r="C172" s="3">
        <f t="shared" si="75"/>
        <v>2.0299999999999998</v>
      </c>
      <c r="D172" s="11">
        <f t="shared" si="90"/>
        <v>0</v>
      </c>
      <c r="E172" s="3">
        <f t="shared" si="76"/>
        <v>2.2949999999999999</v>
      </c>
      <c r="I172" s="8">
        <f t="shared" si="70"/>
        <v>35850</v>
      </c>
      <c r="J172" s="11">
        <f t="shared" si="77"/>
        <v>0.26500000000000012</v>
      </c>
      <c r="K172" s="11">
        <f t="shared" si="91"/>
        <v>0</v>
      </c>
      <c r="L172" s="11"/>
      <c r="M172" s="11"/>
      <c r="N172" s="9">
        <f t="shared" si="78"/>
        <v>2.0299999999999998</v>
      </c>
      <c r="O172" s="9">
        <f t="shared" si="79"/>
        <v>2.2949999999999999</v>
      </c>
      <c r="Q172" s="9">
        <f t="shared" si="71"/>
        <v>2.0299999999999998</v>
      </c>
      <c r="R172" s="9">
        <f t="shared" si="72"/>
        <v>2.2949999999999999</v>
      </c>
      <c r="S172" s="9">
        <f t="shared" si="73"/>
        <v>2.1850000000000001</v>
      </c>
      <c r="T172" s="9">
        <f t="shared" si="74"/>
        <v>2.1850000000000001</v>
      </c>
      <c r="V172" s="9">
        <f t="shared" si="89"/>
        <v>2.0299999999999998</v>
      </c>
      <c r="W172" s="9">
        <f t="shared" si="89"/>
        <v>2.2949999999999999</v>
      </c>
      <c r="X172" s="9">
        <f t="shared" si="89"/>
        <v>2.1850000000000001</v>
      </c>
      <c r="Y172" s="9">
        <f t="shared" si="89"/>
        <v>2.1850000000000001</v>
      </c>
      <c r="CF172" s="8">
        <f t="shared" si="85"/>
        <v>35850</v>
      </c>
      <c r="CG172" s="3">
        <f t="shared" ref="CG172:CG187" si="93">CORREL(C151:C172,E151:E172)</f>
        <v>0.36358685955312053</v>
      </c>
      <c r="CI172" s="8">
        <f t="shared" si="86"/>
        <v>35850</v>
      </c>
      <c r="CJ172" s="12">
        <f t="shared" ref="CJ172:CK187" si="94">STDEV(CO151:CO172)*CJ$24</f>
        <v>0.37622975543305298</v>
      </c>
      <c r="CK172" s="12">
        <f t="shared" si="94"/>
        <v>0.27182034549522999</v>
      </c>
      <c r="CO172" s="12">
        <f t="shared" si="92"/>
        <v>2.4660924951934683E-3</v>
      </c>
      <c r="CP172" s="12">
        <f t="shared" si="92"/>
        <v>1.0953012019197145E-2</v>
      </c>
    </row>
    <row r="173" spans="1:94" x14ac:dyDescent="0.25">
      <c r="A173" s="3">
        <f t="shared" si="68"/>
        <v>606</v>
      </c>
      <c r="B173" s="8">
        <f t="shared" si="69"/>
        <v>35851</v>
      </c>
      <c r="C173" s="3">
        <f t="shared" si="75"/>
        <v>2.0550000000000002</v>
      </c>
      <c r="D173" s="11">
        <f t="shared" si="90"/>
        <v>0</v>
      </c>
      <c r="E173" s="3">
        <f t="shared" si="76"/>
        <v>2.3450000000000002</v>
      </c>
      <c r="I173" s="8">
        <f t="shared" si="70"/>
        <v>35851</v>
      </c>
      <c r="J173" s="11">
        <f t="shared" si="77"/>
        <v>0.29000000000000004</v>
      </c>
      <c r="K173" s="11">
        <f t="shared" si="91"/>
        <v>0</v>
      </c>
      <c r="L173" s="11"/>
      <c r="M173" s="11"/>
      <c r="N173" s="9">
        <f t="shared" si="78"/>
        <v>2.0550000000000002</v>
      </c>
      <c r="O173" s="9">
        <f t="shared" si="79"/>
        <v>2.3450000000000002</v>
      </c>
      <c r="Q173" s="9">
        <f t="shared" si="71"/>
        <v>2.0550000000000002</v>
      </c>
      <c r="R173" s="9">
        <f t="shared" si="72"/>
        <v>2.3450000000000002</v>
      </c>
      <c r="S173" s="9">
        <f t="shared" si="73"/>
        <v>2.2050000000000001</v>
      </c>
      <c r="T173" s="9">
        <f t="shared" si="74"/>
        <v>2.2050000000000001</v>
      </c>
      <c r="V173" s="9">
        <f t="shared" si="89"/>
        <v>2.0550000000000002</v>
      </c>
      <c r="W173" s="9">
        <f t="shared" si="89"/>
        <v>2.3450000000000002</v>
      </c>
      <c r="X173" s="9">
        <f t="shared" si="89"/>
        <v>2.2050000000000001</v>
      </c>
      <c r="Y173" s="9">
        <f t="shared" si="89"/>
        <v>2.2050000000000001</v>
      </c>
      <c r="CF173" s="8">
        <f t="shared" si="85"/>
        <v>35851</v>
      </c>
      <c r="CG173" s="3">
        <f t="shared" si="93"/>
        <v>0.28958638064500852</v>
      </c>
      <c r="CI173" s="8">
        <f t="shared" si="86"/>
        <v>35851</v>
      </c>
      <c r="CJ173" s="12">
        <f t="shared" si="94"/>
        <v>0.34956690696709036</v>
      </c>
      <c r="CK173" s="12">
        <f t="shared" si="94"/>
        <v>0.24154186048632295</v>
      </c>
      <c r="CO173" s="12">
        <f t="shared" si="92"/>
        <v>1.2240054894502224E-2</v>
      </c>
      <c r="CP173" s="12">
        <f t="shared" si="92"/>
        <v>2.1552558385734281E-2</v>
      </c>
    </row>
    <row r="174" spans="1:94" x14ac:dyDescent="0.25">
      <c r="A174" s="3">
        <f t="shared" si="68"/>
        <v>607</v>
      </c>
      <c r="B174" s="8">
        <f t="shared" si="69"/>
        <v>35852</v>
      </c>
      <c r="C174" s="3">
        <f t="shared" si="75"/>
        <v>2.0950000000000002</v>
      </c>
      <c r="D174" s="11">
        <f t="shared" si="90"/>
        <v>0</v>
      </c>
      <c r="E174" s="3">
        <f t="shared" si="76"/>
        <v>2.38</v>
      </c>
      <c r="I174" s="8">
        <f t="shared" si="70"/>
        <v>35852</v>
      </c>
      <c r="J174" s="11">
        <f t="shared" si="77"/>
        <v>0.2849999999999997</v>
      </c>
      <c r="K174" s="11">
        <f t="shared" si="91"/>
        <v>0</v>
      </c>
      <c r="L174" s="11"/>
      <c r="M174" s="11"/>
      <c r="N174" s="9">
        <f t="shared" si="78"/>
        <v>2.0950000000000002</v>
      </c>
      <c r="O174" s="9">
        <f t="shared" si="79"/>
        <v>2.38</v>
      </c>
      <c r="Q174" s="9">
        <f t="shared" si="71"/>
        <v>2.0950000000000002</v>
      </c>
      <c r="R174" s="9">
        <f t="shared" si="72"/>
        <v>2.38</v>
      </c>
      <c r="S174" s="9">
        <f t="shared" si="73"/>
        <v>2.2200000000000002</v>
      </c>
      <c r="T174" s="9">
        <f t="shared" si="74"/>
        <v>2.2200000000000002</v>
      </c>
      <c r="V174" s="9">
        <f t="shared" si="89"/>
        <v>2.0950000000000002</v>
      </c>
      <c r="W174" s="9">
        <f t="shared" si="89"/>
        <v>2.38</v>
      </c>
      <c r="X174" s="9">
        <f t="shared" si="89"/>
        <v>2.2200000000000002</v>
      </c>
      <c r="Y174" s="9">
        <f t="shared" si="89"/>
        <v>2.2200000000000002</v>
      </c>
      <c r="CF174" s="8">
        <f t="shared" si="85"/>
        <v>35852</v>
      </c>
      <c r="CG174" s="3">
        <f t="shared" si="93"/>
        <v>0.26778730419720193</v>
      </c>
      <c r="CI174" s="8">
        <f t="shared" si="86"/>
        <v>35852</v>
      </c>
      <c r="CJ174" s="12">
        <f t="shared" si="94"/>
        <v>0.33244437425384565</v>
      </c>
      <c r="CK174" s="12">
        <f t="shared" si="94"/>
        <v>0.19967841081961424</v>
      </c>
      <c r="CO174" s="12">
        <f t="shared" si="92"/>
        <v>1.92777054259031E-2</v>
      </c>
      <c r="CP174" s="12">
        <f t="shared" si="92"/>
        <v>1.4815085785140463E-2</v>
      </c>
    </row>
    <row r="175" spans="1:94" x14ac:dyDescent="0.25">
      <c r="A175" s="3">
        <f t="shared" si="68"/>
        <v>608</v>
      </c>
      <c r="B175" s="8">
        <f t="shared" si="69"/>
        <v>35853</v>
      </c>
      <c r="C175" s="3">
        <f t="shared" si="75"/>
        <v>2.1</v>
      </c>
      <c r="D175" s="11">
        <f t="shared" si="90"/>
        <v>0</v>
      </c>
      <c r="E175" s="3">
        <f t="shared" si="76"/>
        <v>2.37</v>
      </c>
      <c r="I175" s="8">
        <f t="shared" si="70"/>
        <v>35853</v>
      </c>
      <c r="J175" s="11">
        <f t="shared" si="77"/>
        <v>0.27</v>
      </c>
      <c r="K175" s="11">
        <f t="shared" si="91"/>
        <v>0</v>
      </c>
      <c r="L175" s="11"/>
      <c r="M175" s="11"/>
      <c r="N175" s="9">
        <f t="shared" si="78"/>
        <v>2.1</v>
      </c>
      <c r="O175" s="9">
        <f t="shared" si="79"/>
        <v>2.37</v>
      </c>
      <c r="Q175" s="9">
        <f t="shared" si="71"/>
        <v>2.1</v>
      </c>
      <c r="R175" s="9">
        <f t="shared" si="72"/>
        <v>2.37</v>
      </c>
      <c r="S175" s="9">
        <f t="shared" si="73"/>
        <v>2.19</v>
      </c>
      <c r="T175" s="9">
        <f t="shared" si="74"/>
        <v>2.19</v>
      </c>
      <c r="V175" s="9">
        <f t="shared" si="89"/>
        <v>2.1</v>
      </c>
      <c r="W175" s="9">
        <f t="shared" si="89"/>
        <v>2.37</v>
      </c>
      <c r="X175" s="9">
        <f t="shared" si="89"/>
        <v>2.19</v>
      </c>
      <c r="Y175" s="9">
        <f t="shared" si="89"/>
        <v>2.19</v>
      </c>
      <c r="CF175" s="8">
        <f t="shared" si="85"/>
        <v>35853</v>
      </c>
      <c r="CG175" s="3">
        <f t="shared" si="93"/>
        <v>0.3273384084639282</v>
      </c>
      <c r="CI175" s="8">
        <f t="shared" si="86"/>
        <v>35853</v>
      </c>
      <c r="CJ175" s="12">
        <f t="shared" si="94"/>
        <v>0.26524539739615244</v>
      </c>
      <c r="CK175" s="12">
        <f t="shared" si="94"/>
        <v>0.16518326184428583</v>
      </c>
      <c r="CO175" s="12">
        <f t="shared" si="92"/>
        <v>2.3837913552761975E-3</v>
      </c>
      <c r="CP175" s="12">
        <f t="shared" si="92"/>
        <v>-4.2105325363433824E-3</v>
      </c>
    </row>
    <row r="176" spans="1:94" x14ac:dyDescent="0.25">
      <c r="A176" s="3">
        <f t="shared" si="68"/>
        <v>609</v>
      </c>
      <c r="B176" s="8">
        <f t="shared" si="69"/>
        <v>35854</v>
      </c>
      <c r="C176" s="3">
        <f t="shared" si="75"/>
        <v>2.1</v>
      </c>
      <c r="D176" s="11">
        <f t="shared" si="90"/>
        <v>0</v>
      </c>
      <c r="E176" s="3">
        <f t="shared" si="76"/>
        <v>2.37</v>
      </c>
      <c r="I176" s="8">
        <f t="shared" si="70"/>
        <v>35854</v>
      </c>
      <c r="J176" s="11">
        <f t="shared" si="77"/>
        <v>0.27</v>
      </c>
      <c r="K176" s="11">
        <f t="shared" si="91"/>
        <v>0</v>
      </c>
      <c r="L176" s="11"/>
      <c r="M176" s="11"/>
      <c r="N176" s="9">
        <f t="shared" si="78"/>
        <v>2.1</v>
      </c>
      <c r="O176" s="9">
        <f t="shared" si="79"/>
        <v>2.37</v>
      </c>
      <c r="Q176" s="9">
        <f t="shared" si="71"/>
        <v>2.1</v>
      </c>
      <c r="R176" s="9">
        <f t="shared" si="72"/>
        <v>2.37</v>
      </c>
      <c r="S176" s="9">
        <f t="shared" si="73"/>
        <v>2.19</v>
      </c>
      <c r="T176" s="9">
        <f t="shared" si="74"/>
        <v>2.19</v>
      </c>
      <c r="V176" s="9">
        <f t="shared" si="89"/>
        <v>2.1</v>
      </c>
      <c r="W176" s="9">
        <f t="shared" si="89"/>
        <v>2.37</v>
      </c>
      <c r="X176" s="9">
        <f t="shared" si="89"/>
        <v>2.19</v>
      </c>
      <c r="Y176" s="9">
        <f t="shared" si="89"/>
        <v>2.19</v>
      </c>
      <c r="CF176" s="8">
        <f t="shared" si="85"/>
        <v>35854</v>
      </c>
      <c r="CG176" s="3">
        <f t="shared" si="93"/>
        <v>0.4570439253151603</v>
      </c>
      <c r="CI176" s="8">
        <f t="shared" si="86"/>
        <v>35854</v>
      </c>
      <c r="CJ176" s="12">
        <f t="shared" si="94"/>
        <v>0.25652942921977839</v>
      </c>
      <c r="CK176" s="12">
        <f t="shared" si="94"/>
        <v>0.15863950353598902</v>
      </c>
      <c r="CO176" s="12">
        <f t="shared" si="92"/>
        <v>0</v>
      </c>
      <c r="CP176" s="12">
        <f t="shared" si="92"/>
        <v>0</v>
      </c>
    </row>
    <row r="177" spans="1:94" x14ac:dyDescent="0.25">
      <c r="A177" s="3">
        <f t="shared" si="68"/>
        <v>610</v>
      </c>
      <c r="B177" s="8">
        <f t="shared" si="69"/>
        <v>35855</v>
      </c>
      <c r="C177" s="3">
        <f t="shared" si="75"/>
        <v>2.1</v>
      </c>
      <c r="D177" s="11">
        <f t="shared" si="90"/>
        <v>0</v>
      </c>
      <c r="E177" s="3">
        <f t="shared" si="76"/>
        <v>2.37</v>
      </c>
      <c r="I177" s="8">
        <f t="shared" si="70"/>
        <v>35855</v>
      </c>
      <c r="J177" s="11">
        <f t="shared" si="77"/>
        <v>0.27</v>
      </c>
      <c r="K177" s="11">
        <f t="shared" si="91"/>
        <v>0</v>
      </c>
      <c r="L177" s="11"/>
      <c r="M177" s="11"/>
      <c r="N177" s="9">
        <f t="shared" si="78"/>
        <v>2.1</v>
      </c>
      <c r="O177" s="9">
        <f t="shared" si="79"/>
        <v>2.37</v>
      </c>
      <c r="Q177" s="9">
        <f t="shared" si="71"/>
        <v>2.1</v>
      </c>
      <c r="R177" s="9">
        <f t="shared" si="72"/>
        <v>2.37</v>
      </c>
      <c r="S177" s="9">
        <f t="shared" si="73"/>
        <v>2.19</v>
      </c>
      <c r="T177" s="9">
        <f t="shared" si="74"/>
        <v>2.19</v>
      </c>
      <c r="V177" s="9">
        <f t="shared" si="89"/>
        <v>2.1</v>
      </c>
      <c r="W177" s="9">
        <f t="shared" si="89"/>
        <v>2.37</v>
      </c>
      <c r="X177" s="9">
        <f t="shared" si="89"/>
        <v>2.19</v>
      </c>
      <c r="Y177" s="9">
        <f t="shared" si="89"/>
        <v>2.19</v>
      </c>
      <c r="CF177" s="8">
        <f t="shared" si="85"/>
        <v>35855</v>
      </c>
      <c r="CG177" s="3">
        <f t="shared" si="93"/>
        <v>0.62026411319931973</v>
      </c>
      <c r="CI177" s="8">
        <f t="shared" si="86"/>
        <v>35855</v>
      </c>
      <c r="CJ177" s="12">
        <f t="shared" si="94"/>
        <v>0.25652942921977839</v>
      </c>
      <c r="CK177" s="12">
        <f t="shared" si="94"/>
        <v>0.15863950353598902</v>
      </c>
      <c r="CO177" s="12">
        <f t="shared" si="92"/>
        <v>0</v>
      </c>
      <c r="CP177" s="12">
        <f t="shared" si="92"/>
        <v>0</v>
      </c>
    </row>
    <row r="178" spans="1:94" x14ac:dyDescent="0.25">
      <c r="A178" s="3">
        <f t="shared" si="68"/>
        <v>611</v>
      </c>
      <c r="B178" s="8">
        <f t="shared" si="69"/>
        <v>35856</v>
      </c>
      <c r="C178" s="3">
        <f t="shared" si="75"/>
        <v>2.165</v>
      </c>
      <c r="D178" s="11">
        <f t="shared" si="90"/>
        <v>0</v>
      </c>
      <c r="E178" s="3">
        <f t="shared" si="76"/>
        <v>2.4</v>
      </c>
      <c r="I178" s="8">
        <f t="shared" si="70"/>
        <v>35856</v>
      </c>
      <c r="J178" s="11">
        <f t="shared" si="77"/>
        <v>0.23499999999999988</v>
      </c>
      <c r="K178" s="11">
        <f t="shared" si="91"/>
        <v>0</v>
      </c>
      <c r="L178" s="11"/>
      <c r="M178" s="11"/>
      <c r="N178" s="9">
        <f t="shared" si="78"/>
        <v>2.165</v>
      </c>
      <c r="O178" s="9">
        <f t="shared" si="79"/>
        <v>2.4</v>
      </c>
      <c r="Q178" s="9">
        <f t="shared" si="71"/>
        <v>2.165</v>
      </c>
      <c r="R178" s="9">
        <f t="shared" si="72"/>
        <v>2.4</v>
      </c>
      <c r="S178" s="9">
        <f t="shared" si="73"/>
        <v>2.2749999999999999</v>
      </c>
      <c r="T178" s="9">
        <f t="shared" si="74"/>
        <v>2.2749999999999999</v>
      </c>
      <c r="V178" s="9">
        <f t="shared" si="89"/>
        <v>2.165</v>
      </c>
      <c r="W178" s="9">
        <f t="shared" si="89"/>
        <v>2.4</v>
      </c>
      <c r="X178" s="9">
        <f t="shared" si="89"/>
        <v>2.2749999999999999</v>
      </c>
      <c r="Y178" s="9">
        <f t="shared" si="89"/>
        <v>2.2749999999999999</v>
      </c>
      <c r="CF178" s="8">
        <f t="shared" si="85"/>
        <v>35856</v>
      </c>
      <c r="CG178" s="3">
        <f t="shared" si="93"/>
        <v>0.8440318054905368</v>
      </c>
      <c r="CI178" s="8">
        <f t="shared" si="86"/>
        <v>35856</v>
      </c>
      <c r="CJ178" s="12">
        <f t="shared" si="94"/>
        <v>0.27801302611415574</v>
      </c>
      <c r="CK178" s="12">
        <f t="shared" si="94"/>
        <v>0.1619170316891923</v>
      </c>
      <c r="CO178" s="12">
        <f t="shared" si="92"/>
        <v>3.0483016725075751E-2</v>
      </c>
      <c r="CP178" s="12">
        <f t="shared" si="92"/>
        <v>1.2578782206859965E-2</v>
      </c>
    </row>
    <row r="179" spans="1:94" x14ac:dyDescent="0.25">
      <c r="A179" s="3">
        <f t="shared" si="68"/>
        <v>612</v>
      </c>
      <c r="B179" s="8">
        <f t="shared" si="69"/>
        <v>35857</v>
      </c>
      <c r="C179" s="3">
        <f t="shared" si="75"/>
        <v>2.105</v>
      </c>
      <c r="D179" s="11">
        <f t="shared" si="90"/>
        <v>0</v>
      </c>
      <c r="E179" s="3">
        <f t="shared" si="76"/>
        <v>2.38</v>
      </c>
      <c r="I179" s="8">
        <f t="shared" si="70"/>
        <v>35857</v>
      </c>
      <c r="J179" s="11">
        <f t="shared" si="77"/>
        <v>0.27499999999999991</v>
      </c>
      <c r="K179" s="11">
        <f t="shared" si="91"/>
        <v>0</v>
      </c>
      <c r="L179" s="11"/>
      <c r="M179" s="11"/>
      <c r="N179" s="9">
        <f t="shared" si="78"/>
        <v>2.105</v>
      </c>
      <c r="O179" s="9">
        <f t="shared" si="79"/>
        <v>2.38</v>
      </c>
      <c r="Q179" s="9">
        <f t="shared" si="71"/>
        <v>2.105</v>
      </c>
      <c r="R179" s="9">
        <f t="shared" si="72"/>
        <v>2.38</v>
      </c>
      <c r="S179" s="9">
        <f t="shared" si="73"/>
        <v>2.2349999999999999</v>
      </c>
      <c r="T179" s="9">
        <f t="shared" si="74"/>
        <v>2.2349999999999999</v>
      </c>
      <c r="V179" s="9">
        <f t="shared" si="89"/>
        <v>2.105</v>
      </c>
      <c r="W179" s="9">
        <f t="shared" si="89"/>
        <v>2.38</v>
      </c>
      <c r="X179" s="9">
        <f t="shared" si="89"/>
        <v>2.2349999999999999</v>
      </c>
      <c r="Y179" s="9">
        <f t="shared" si="89"/>
        <v>2.2349999999999999</v>
      </c>
      <c r="CF179" s="8">
        <f t="shared" si="85"/>
        <v>35857</v>
      </c>
      <c r="CG179" s="3">
        <f t="shared" si="93"/>
        <v>0.86265428141050893</v>
      </c>
      <c r="CI179" s="8">
        <f t="shared" si="86"/>
        <v>35857</v>
      </c>
      <c r="CJ179" s="12">
        <f t="shared" si="94"/>
        <v>0.24247013632572176</v>
      </c>
      <c r="CK179" s="12">
        <f t="shared" si="94"/>
        <v>0.15910976248199354</v>
      </c>
      <c r="CO179" s="12">
        <f t="shared" si="92"/>
        <v>-2.8104894320108483E-2</v>
      </c>
      <c r="CP179" s="12">
        <f t="shared" si="92"/>
        <v>-8.3682496705165792E-3</v>
      </c>
    </row>
    <row r="180" spans="1:94" x14ac:dyDescent="0.25">
      <c r="A180" s="3">
        <f t="shared" si="68"/>
        <v>613</v>
      </c>
      <c r="B180" s="8">
        <f t="shared" si="69"/>
        <v>35858</v>
      </c>
      <c r="C180" s="3">
        <f t="shared" si="75"/>
        <v>2.0699999999999998</v>
      </c>
      <c r="D180" s="11">
        <f t="shared" si="90"/>
        <v>0</v>
      </c>
      <c r="E180" s="3">
        <f t="shared" si="76"/>
        <v>2.375</v>
      </c>
      <c r="I180" s="8">
        <f t="shared" si="70"/>
        <v>35858</v>
      </c>
      <c r="J180" s="11">
        <f t="shared" si="77"/>
        <v>0.30500000000000016</v>
      </c>
      <c r="K180" s="11">
        <f t="shared" si="91"/>
        <v>0</v>
      </c>
      <c r="L180" s="11"/>
      <c r="M180" s="11"/>
      <c r="N180" s="9">
        <f t="shared" si="78"/>
        <v>2.0699999999999998</v>
      </c>
      <c r="O180" s="9">
        <f t="shared" si="79"/>
        <v>2.375</v>
      </c>
      <c r="Q180" s="9">
        <f t="shared" si="71"/>
        <v>2.0699999999999998</v>
      </c>
      <c r="R180" s="9">
        <f t="shared" si="72"/>
        <v>2.375</v>
      </c>
      <c r="S180" s="9">
        <f t="shared" si="73"/>
        <v>2.19</v>
      </c>
      <c r="T180" s="9">
        <f t="shared" si="74"/>
        <v>2.19</v>
      </c>
      <c r="V180" s="9">
        <f t="shared" si="89"/>
        <v>2.0699999999999998</v>
      </c>
      <c r="W180" s="9">
        <f t="shared" si="89"/>
        <v>2.375</v>
      </c>
      <c r="X180" s="9">
        <f t="shared" si="89"/>
        <v>2.19</v>
      </c>
      <c r="Y180" s="9">
        <f t="shared" si="89"/>
        <v>2.19</v>
      </c>
      <c r="CF180" s="8">
        <f t="shared" si="85"/>
        <v>35858</v>
      </c>
      <c r="CG180" s="3">
        <f t="shared" si="93"/>
        <v>0.83156828477694489</v>
      </c>
      <c r="CI180" s="8">
        <f t="shared" si="86"/>
        <v>35858</v>
      </c>
      <c r="CJ180" s="12">
        <f t="shared" si="94"/>
        <v>0.2395139370045411</v>
      </c>
      <c r="CK180" s="12">
        <f t="shared" si="94"/>
        <v>0.15424403542844081</v>
      </c>
      <c r="CO180" s="12">
        <f t="shared" si="92"/>
        <v>-1.6766859857067089E-2</v>
      </c>
      <c r="CP180" s="12">
        <f t="shared" si="92"/>
        <v>-2.1030501967787877E-3</v>
      </c>
    </row>
    <row r="181" spans="1:94" x14ac:dyDescent="0.25">
      <c r="A181" s="3">
        <f t="shared" si="68"/>
        <v>614</v>
      </c>
      <c r="B181" s="8">
        <f t="shared" si="69"/>
        <v>35859</v>
      </c>
      <c r="C181" s="3">
        <f t="shared" si="75"/>
        <v>2.06</v>
      </c>
      <c r="D181" s="11">
        <f t="shared" si="90"/>
        <v>0</v>
      </c>
      <c r="E181" s="3">
        <f t="shared" si="76"/>
        <v>2.36</v>
      </c>
      <c r="I181" s="8">
        <f t="shared" si="70"/>
        <v>35859</v>
      </c>
      <c r="J181" s="11">
        <f t="shared" si="77"/>
        <v>0.29999999999999982</v>
      </c>
      <c r="K181" s="11">
        <f t="shared" si="91"/>
        <v>0</v>
      </c>
      <c r="L181" s="11"/>
      <c r="M181" s="11"/>
      <c r="N181" s="9">
        <f t="shared" si="78"/>
        <v>2.06</v>
      </c>
      <c r="O181" s="9">
        <f t="shared" si="79"/>
        <v>2.36</v>
      </c>
      <c r="Q181" s="9">
        <f t="shared" si="71"/>
        <v>2.06</v>
      </c>
      <c r="R181" s="9">
        <f t="shared" si="72"/>
        <v>2.36</v>
      </c>
      <c r="S181" s="9">
        <f t="shared" si="73"/>
        <v>2.1150000000000002</v>
      </c>
      <c r="T181" s="9">
        <f t="shared" si="74"/>
        <v>2.1150000000000002</v>
      </c>
      <c r="V181" s="9">
        <f t="shared" si="89"/>
        <v>2.06</v>
      </c>
      <c r="W181" s="9">
        <f t="shared" si="89"/>
        <v>2.36</v>
      </c>
      <c r="X181" s="9">
        <f t="shared" si="89"/>
        <v>2.1150000000000002</v>
      </c>
      <c r="Y181" s="9">
        <f t="shared" si="89"/>
        <v>2.1150000000000002</v>
      </c>
      <c r="CF181" s="8">
        <f t="shared" si="85"/>
        <v>35859</v>
      </c>
      <c r="CG181" s="3">
        <f t="shared" si="93"/>
        <v>0.81084424328513061</v>
      </c>
      <c r="CI181" s="8">
        <f t="shared" si="86"/>
        <v>35859</v>
      </c>
      <c r="CJ181" s="12">
        <f t="shared" si="94"/>
        <v>0.2354842246899933</v>
      </c>
      <c r="CK181" s="12">
        <f t="shared" si="94"/>
        <v>0.15736531263660905</v>
      </c>
      <c r="CO181" s="12">
        <f t="shared" si="92"/>
        <v>-4.8426244757879032E-3</v>
      </c>
      <c r="CP181" s="12">
        <f t="shared" si="92"/>
        <v>-6.3358184490858952E-3</v>
      </c>
    </row>
    <row r="182" spans="1:94" x14ac:dyDescent="0.25">
      <c r="A182" s="3">
        <f t="shared" si="68"/>
        <v>615</v>
      </c>
      <c r="B182" s="8">
        <f t="shared" si="69"/>
        <v>35860</v>
      </c>
      <c r="C182" s="3">
        <f t="shared" si="75"/>
        <v>2.0649999999999999</v>
      </c>
      <c r="D182" s="11">
        <f t="shared" si="90"/>
        <v>0</v>
      </c>
      <c r="E182" s="3">
        <f t="shared" si="76"/>
        <v>2.355</v>
      </c>
      <c r="I182" s="8">
        <f t="shared" si="70"/>
        <v>35860</v>
      </c>
      <c r="J182" s="11">
        <f t="shared" si="77"/>
        <v>0.29000000000000004</v>
      </c>
      <c r="K182" s="11">
        <f t="shared" si="91"/>
        <v>0</v>
      </c>
      <c r="L182" s="11"/>
      <c r="M182" s="11"/>
      <c r="N182" s="9">
        <f t="shared" si="78"/>
        <v>2.0649999999999999</v>
      </c>
      <c r="O182" s="9">
        <f t="shared" si="79"/>
        <v>2.355</v>
      </c>
      <c r="Q182" s="9">
        <f t="shared" si="71"/>
        <v>2.0649999999999999</v>
      </c>
      <c r="R182" s="9">
        <f t="shared" si="72"/>
        <v>2.355</v>
      </c>
      <c r="S182" s="9">
        <f t="shared" si="73"/>
        <v>2.09</v>
      </c>
      <c r="T182" s="9">
        <f t="shared" si="74"/>
        <v>2.09</v>
      </c>
      <c r="V182" s="9">
        <f t="shared" si="89"/>
        <v>2.0649999999999999</v>
      </c>
      <c r="W182" s="9">
        <f t="shared" si="89"/>
        <v>2.355</v>
      </c>
      <c r="X182" s="9">
        <f t="shared" si="89"/>
        <v>2.09</v>
      </c>
      <c r="Y182" s="9">
        <f t="shared" si="89"/>
        <v>2.09</v>
      </c>
      <c r="CF182" s="8">
        <f t="shared" si="85"/>
        <v>35860</v>
      </c>
      <c r="CG182" s="3">
        <f t="shared" si="93"/>
        <v>0.79098292658954461</v>
      </c>
      <c r="CI182" s="8">
        <f t="shared" si="86"/>
        <v>35860</v>
      </c>
      <c r="CJ182" s="12">
        <f t="shared" si="94"/>
        <v>0.23473521786013574</v>
      </c>
      <c r="CK182" s="12">
        <f t="shared" si="94"/>
        <v>0.15730768513840643</v>
      </c>
      <c r="CO182" s="12">
        <f t="shared" si="92"/>
        <v>2.4242436115062545E-3</v>
      </c>
      <c r="CP182" s="12">
        <f t="shared" si="92"/>
        <v>-2.1208915691376244E-3</v>
      </c>
    </row>
    <row r="183" spans="1:94" x14ac:dyDescent="0.25">
      <c r="A183" s="3">
        <f t="shared" si="68"/>
        <v>616</v>
      </c>
      <c r="B183" s="8">
        <f t="shared" si="69"/>
        <v>35861</v>
      </c>
      <c r="C183" s="3">
        <f t="shared" si="75"/>
        <v>2.0649999999999999</v>
      </c>
      <c r="D183" s="11">
        <f t="shared" si="90"/>
        <v>0</v>
      </c>
      <c r="E183" s="3">
        <f t="shared" si="76"/>
        <v>2.355</v>
      </c>
      <c r="I183" s="8">
        <f t="shared" si="70"/>
        <v>35861</v>
      </c>
      <c r="J183" s="11">
        <f t="shared" si="77"/>
        <v>0.29000000000000004</v>
      </c>
      <c r="K183" s="11">
        <f t="shared" si="91"/>
        <v>0</v>
      </c>
      <c r="L183" s="11"/>
      <c r="M183" s="11"/>
      <c r="N183" s="9">
        <f t="shared" si="78"/>
        <v>2.0649999999999999</v>
      </c>
      <c r="O183" s="9">
        <f t="shared" si="79"/>
        <v>2.355</v>
      </c>
      <c r="Q183" s="9">
        <f t="shared" si="71"/>
        <v>2.0649999999999999</v>
      </c>
      <c r="R183" s="9">
        <f t="shared" si="72"/>
        <v>2.355</v>
      </c>
      <c r="S183" s="9">
        <f t="shared" si="73"/>
        <v>2.09</v>
      </c>
      <c r="T183" s="9">
        <f t="shared" si="74"/>
        <v>2.09</v>
      </c>
      <c r="V183" s="9">
        <f t="shared" si="89"/>
        <v>2.0649999999999999</v>
      </c>
      <c r="W183" s="9">
        <f t="shared" si="89"/>
        <v>2.355</v>
      </c>
      <c r="X183" s="9">
        <f t="shared" si="89"/>
        <v>2.09</v>
      </c>
      <c r="Y183" s="9">
        <f t="shared" si="89"/>
        <v>2.09</v>
      </c>
      <c r="CF183" s="8">
        <f t="shared" si="85"/>
        <v>35861</v>
      </c>
      <c r="CG183" s="3">
        <f t="shared" si="93"/>
        <v>0.77464855777285391</v>
      </c>
      <c r="CI183" s="8">
        <f t="shared" si="86"/>
        <v>35861</v>
      </c>
      <c r="CJ183" s="12">
        <f t="shared" si="94"/>
        <v>0.23430520874058128</v>
      </c>
      <c r="CK183" s="12">
        <f t="shared" si="94"/>
        <v>0.15300052091464308</v>
      </c>
      <c r="CO183" s="12">
        <f t="shared" si="92"/>
        <v>0</v>
      </c>
      <c r="CP183" s="12">
        <f t="shared" si="92"/>
        <v>0</v>
      </c>
    </row>
    <row r="184" spans="1:94" x14ac:dyDescent="0.25">
      <c r="A184" s="3">
        <f t="shared" si="68"/>
        <v>617</v>
      </c>
      <c r="B184" s="8">
        <f t="shared" si="69"/>
        <v>35862</v>
      </c>
      <c r="C184" s="3">
        <f t="shared" si="75"/>
        <v>2.0649999999999999</v>
      </c>
      <c r="D184" s="11">
        <f t="shared" si="90"/>
        <v>0</v>
      </c>
      <c r="E184" s="3">
        <f t="shared" si="76"/>
        <v>2.355</v>
      </c>
      <c r="I184" s="8">
        <f t="shared" si="70"/>
        <v>35862</v>
      </c>
      <c r="J184" s="11">
        <f t="shared" si="77"/>
        <v>0.29000000000000004</v>
      </c>
      <c r="K184" s="11">
        <f t="shared" si="91"/>
        <v>0</v>
      </c>
      <c r="L184" s="11"/>
      <c r="M184" s="11"/>
      <c r="N184" s="9">
        <f t="shared" si="78"/>
        <v>2.0649999999999999</v>
      </c>
      <c r="O184" s="9">
        <f t="shared" si="79"/>
        <v>2.355</v>
      </c>
      <c r="Q184" s="9">
        <f t="shared" si="71"/>
        <v>2.0649999999999999</v>
      </c>
      <c r="R184" s="9">
        <f t="shared" si="72"/>
        <v>2.355</v>
      </c>
      <c r="S184" s="9">
        <f t="shared" si="73"/>
        <v>2.09</v>
      </c>
      <c r="T184" s="9">
        <f t="shared" si="74"/>
        <v>2.09</v>
      </c>
      <c r="V184" s="9">
        <f t="shared" si="89"/>
        <v>2.0649999999999999</v>
      </c>
      <c r="W184" s="9">
        <f t="shared" si="89"/>
        <v>2.355</v>
      </c>
      <c r="X184" s="9">
        <f t="shared" si="89"/>
        <v>2.09</v>
      </c>
      <c r="Y184" s="9">
        <f t="shared" si="89"/>
        <v>2.09</v>
      </c>
      <c r="CF184" s="8">
        <f t="shared" si="85"/>
        <v>35862</v>
      </c>
      <c r="CG184" s="3">
        <f t="shared" si="93"/>
        <v>0.75750436147850064</v>
      </c>
      <c r="CI184" s="8">
        <f t="shared" si="86"/>
        <v>35862</v>
      </c>
      <c r="CJ184" s="12">
        <f t="shared" si="94"/>
        <v>0.23430520874058128</v>
      </c>
      <c r="CK184" s="12">
        <f t="shared" si="94"/>
        <v>0.15300052091464308</v>
      </c>
      <c r="CO184" s="12">
        <f t="shared" ref="CO184:CP199" si="95">LN(V184/V183)</f>
        <v>0</v>
      </c>
      <c r="CP184" s="12">
        <f t="shared" si="95"/>
        <v>0</v>
      </c>
    </row>
    <row r="185" spans="1:94" x14ac:dyDescent="0.25">
      <c r="A185" s="3">
        <f t="shared" si="68"/>
        <v>618</v>
      </c>
      <c r="B185" s="8">
        <f t="shared" si="69"/>
        <v>35863</v>
      </c>
      <c r="C185" s="3">
        <f t="shared" si="75"/>
        <v>2.165</v>
      </c>
      <c r="D185" s="11">
        <f t="shared" si="90"/>
        <v>0</v>
      </c>
      <c r="E185" s="3">
        <f t="shared" si="76"/>
        <v>2.4300000000000002</v>
      </c>
      <c r="I185" s="8">
        <f t="shared" si="70"/>
        <v>35863</v>
      </c>
      <c r="J185" s="11">
        <f t="shared" si="77"/>
        <v>0.26500000000000012</v>
      </c>
      <c r="K185" s="11">
        <f t="shared" si="91"/>
        <v>0</v>
      </c>
      <c r="L185" s="11"/>
      <c r="M185" s="11"/>
      <c r="N185" s="9">
        <f t="shared" si="78"/>
        <v>2.165</v>
      </c>
      <c r="O185" s="9">
        <f t="shared" si="79"/>
        <v>2.4300000000000002</v>
      </c>
      <c r="Q185" s="9">
        <f t="shared" si="71"/>
        <v>2.165</v>
      </c>
      <c r="R185" s="9">
        <f t="shared" si="72"/>
        <v>2.4300000000000002</v>
      </c>
      <c r="S185" s="9">
        <f t="shared" si="73"/>
        <v>2.165</v>
      </c>
      <c r="T185" s="9">
        <f t="shared" si="74"/>
        <v>2.165</v>
      </c>
      <c r="V185" s="9">
        <f t="shared" si="89"/>
        <v>2.165</v>
      </c>
      <c r="W185" s="9">
        <f t="shared" si="89"/>
        <v>2.4300000000000002</v>
      </c>
      <c r="X185" s="9">
        <f t="shared" si="89"/>
        <v>2.165</v>
      </c>
      <c r="Y185" s="9">
        <f t="shared" si="89"/>
        <v>2.165</v>
      </c>
      <c r="CF185" s="8">
        <f t="shared" si="85"/>
        <v>35863</v>
      </c>
      <c r="CG185" s="3">
        <f t="shared" si="93"/>
        <v>0.7849638411510983</v>
      </c>
      <c r="CI185" s="8">
        <f t="shared" si="86"/>
        <v>35863</v>
      </c>
      <c r="CJ185" s="12">
        <f t="shared" si="94"/>
        <v>0.28294235150569669</v>
      </c>
      <c r="CK185" s="12">
        <f t="shared" si="94"/>
        <v>0.18163530468374489</v>
      </c>
      <c r="CO185" s="12">
        <f t="shared" si="95"/>
        <v>4.7290135041457147E-2</v>
      </c>
      <c r="CP185" s="12">
        <f t="shared" si="95"/>
        <v>3.1350529884076009E-2</v>
      </c>
    </row>
    <row r="186" spans="1:94" x14ac:dyDescent="0.25">
      <c r="A186" s="3">
        <f t="shared" si="68"/>
        <v>619</v>
      </c>
      <c r="B186" s="8">
        <f t="shared" si="69"/>
        <v>35864</v>
      </c>
      <c r="C186" s="3">
        <f t="shared" si="75"/>
        <v>2.21</v>
      </c>
      <c r="D186" s="11">
        <f t="shared" si="90"/>
        <v>0</v>
      </c>
      <c r="E186" s="3">
        <f t="shared" si="76"/>
        <v>2.4249999999999998</v>
      </c>
      <c r="I186" s="8">
        <f t="shared" si="70"/>
        <v>35864</v>
      </c>
      <c r="J186" s="11">
        <f t="shared" si="77"/>
        <v>0.21499999999999986</v>
      </c>
      <c r="K186" s="11">
        <f t="shared" si="91"/>
        <v>0</v>
      </c>
      <c r="L186" s="11"/>
      <c r="M186" s="11"/>
      <c r="N186" s="9">
        <f t="shared" si="78"/>
        <v>2.21</v>
      </c>
      <c r="O186" s="9">
        <f t="shared" si="79"/>
        <v>2.4249999999999998</v>
      </c>
      <c r="Q186" s="9">
        <f t="shared" si="71"/>
        <v>2.21</v>
      </c>
      <c r="R186" s="9">
        <f t="shared" si="72"/>
        <v>2.4249999999999998</v>
      </c>
      <c r="S186" s="9">
        <f t="shared" si="73"/>
        <v>2.23</v>
      </c>
      <c r="T186" s="9">
        <f t="shared" si="74"/>
        <v>2.23</v>
      </c>
      <c r="V186" s="9">
        <f t="shared" si="89"/>
        <v>2.21</v>
      </c>
      <c r="W186" s="9">
        <f t="shared" si="89"/>
        <v>2.4249999999999998</v>
      </c>
      <c r="X186" s="9">
        <f t="shared" si="89"/>
        <v>2.23</v>
      </c>
      <c r="Y186" s="9">
        <f t="shared" si="89"/>
        <v>2.23</v>
      </c>
      <c r="CF186" s="8">
        <f t="shared" si="85"/>
        <v>35864</v>
      </c>
      <c r="CG186" s="3">
        <f t="shared" si="93"/>
        <v>0.78240739960442818</v>
      </c>
      <c r="CI186" s="8">
        <f t="shared" si="86"/>
        <v>35864</v>
      </c>
      <c r="CJ186" s="12">
        <f t="shared" si="94"/>
        <v>0.28905972923776835</v>
      </c>
      <c r="CK186" s="12">
        <f t="shared" si="94"/>
        <v>0.18229304983693431</v>
      </c>
      <c r="CO186" s="12">
        <f t="shared" si="95"/>
        <v>2.0572154075208317E-2</v>
      </c>
      <c r="CP186" s="12">
        <f t="shared" si="95"/>
        <v>-2.059732963010727E-3</v>
      </c>
    </row>
    <row r="187" spans="1:94" x14ac:dyDescent="0.25">
      <c r="A187" s="3">
        <f t="shared" si="68"/>
        <v>620</v>
      </c>
      <c r="B187" s="8">
        <f t="shared" si="69"/>
        <v>35865</v>
      </c>
      <c r="C187" s="3">
        <f t="shared" si="75"/>
        <v>2.2200000000000002</v>
      </c>
      <c r="D187" s="11">
        <f t="shared" si="90"/>
        <v>0</v>
      </c>
      <c r="E187" s="3">
        <f t="shared" si="76"/>
        <v>2.4</v>
      </c>
      <c r="I187" s="8">
        <f t="shared" si="70"/>
        <v>35865</v>
      </c>
      <c r="J187" s="11">
        <f t="shared" si="77"/>
        <v>0.17999999999999972</v>
      </c>
      <c r="K187" s="11">
        <f t="shared" si="91"/>
        <v>0</v>
      </c>
      <c r="L187" s="11"/>
      <c r="M187" s="11"/>
      <c r="N187" s="9">
        <f t="shared" si="78"/>
        <v>2.2200000000000002</v>
      </c>
      <c r="O187" s="9">
        <f t="shared" si="79"/>
        <v>2.4</v>
      </c>
      <c r="Q187" s="9">
        <f t="shared" si="71"/>
        <v>2.2200000000000002</v>
      </c>
      <c r="R187" s="9">
        <f t="shared" si="72"/>
        <v>2.4</v>
      </c>
      <c r="S187" s="9">
        <f t="shared" si="73"/>
        <v>2.25</v>
      </c>
      <c r="T187" s="9">
        <f t="shared" si="74"/>
        <v>2.25</v>
      </c>
      <c r="V187" s="9">
        <f t="shared" ref="V187:Y206" si="96">VLOOKUP($B187,IF(V$1=2,PRICELOOK2,IF(V$1=3,PRICELOOK3,IF(V$1=4,cash,PRICELOOK))),V$2,FALSE)</f>
        <v>2.2200000000000002</v>
      </c>
      <c r="W187" s="9">
        <f t="shared" si="96"/>
        <v>2.4</v>
      </c>
      <c r="X187" s="9">
        <f t="shared" si="96"/>
        <v>2.25</v>
      </c>
      <c r="Y187" s="9">
        <f t="shared" si="96"/>
        <v>2.25</v>
      </c>
      <c r="CF187" s="8">
        <f t="shared" si="85"/>
        <v>35865</v>
      </c>
      <c r="CG187" s="3">
        <f t="shared" si="93"/>
        <v>0.74606066694706175</v>
      </c>
      <c r="CI187" s="8">
        <f t="shared" si="86"/>
        <v>35865</v>
      </c>
      <c r="CJ187" s="12">
        <f t="shared" si="94"/>
        <v>0.28494494438891405</v>
      </c>
      <c r="CK187" s="12">
        <f t="shared" si="94"/>
        <v>0.18143329536003527</v>
      </c>
      <c r="CO187" s="12">
        <f t="shared" si="95"/>
        <v>4.5146803545268342E-3</v>
      </c>
      <c r="CP187" s="12">
        <f t="shared" si="95"/>
        <v>-1.0362787035546547E-2</v>
      </c>
    </row>
    <row r="188" spans="1:94" x14ac:dyDescent="0.25">
      <c r="A188" s="3">
        <f t="shared" si="68"/>
        <v>621</v>
      </c>
      <c r="B188" s="8">
        <f t="shared" si="69"/>
        <v>35866</v>
      </c>
      <c r="C188" s="3">
        <f t="shared" si="75"/>
        <v>2.2050000000000001</v>
      </c>
      <c r="D188" s="11">
        <f t="shared" si="90"/>
        <v>0</v>
      </c>
      <c r="E188" s="3">
        <f t="shared" si="76"/>
        <v>2.4</v>
      </c>
      <c r="I188" s="8">
        <f t="shared" si="70"/>
        <v>35866</v>
      </c>
      <c r="J188" s="11">
        <f t="shared" si="77"/>
        <v>0.19499999999999984</v>
      </c>
      <c r="K188" s="11">
        <f t="shared" si="91"/>
        <v>0</v>
      </c>
      <c r="L188" s="11"/>
      <c r="M188" s="11"/>
      <c r="N188" s="9">
        <f t="shared" si="78"/>
        <v>2.2050000000000001</v>
      </c>
      <c r="O188" s="9">
        <f t="shared" si="79"/>
        <v>2.4</v>
      </c>
      <c r="Q188" s="9">
        <f t="shared" si="71"/>
        <v>2.2050000000000001</v>
      </c>
      <c r="R188" s="9">
        <f t="shared" si="72"/>
        <v>2.4</v>
      </c>
      <c r="S188" s="9">
        <f t="shared" si="73"/>
        <v>2.2450000000000001</v>
      </c>
      <c r="T188" s="9">
        <f t="shared" si="74"/>
        <v>2.2450000000000001</v>
      </c>
      <c r="V188" s="9">
        <f t="shared" si="96"/>
        <v>2.2050000000000001</v>
      </c>
      <c r="W188" s="9">
        <f t="shared" si="96"/>
        <v>2.4</v>
      </c>
      <c r="X188" s="9">
        <f t="shared" si="96"/>
        <v>2.2450000000000001</v>
      </c>
      <c r="Y188" s="9">
        <f t="shared" si="96"/>
        <v>2.2450000000000001</v>
      </c>
      <c r="CF188" s="8">
        <f t="shared" si="85"/>
        <v>35866</v>
      </c>
      <c r="CG188" s="3">
        <f t="shared" ref="CG188:CG203" si="97">CORREL(C167:C188,E167:E188)</f>
        <v>0.77183402902896336</v>
      </c>
      <c r="CI188" s="8">
        <f t="shared" si="86"/>
        <v>35866</v>
      </c>
      <c r="CJ188" s="12">
        <f t="shared" ref="CJ188:CK203" si="98">STDEV(CO167:CO188)*CJ$24</f>
        <v>0.28009931004357191</v>
      </c>
      <c r="CK188" s="12">
        <f t="shared" si="98"/>
        <v>0.18085331142483946</v>
      </c>
      <c r="CO188" s="12">
        <f t="shared" si="95"/>
        <v>-6.7796869853788038E-3</v>
      </c>
      <c r="CP188" s="12">
        <f t="shared" si="95"/>
        <v>0</v>
      </c>
    </row>
    <row r="189" spans="1:94" x14ac:dyDescent="0.25">
      <c r="A189" s="3">
        <f t="shared" si="68"/>
        <v>622</v>
      </c>
      <c r="B189" s="8">
        <f t="shared" si="69"/>
        <v>35867</v>
      </c>
      <c r="C189" s="3">
        <f t="shared" si="75"/>
        <v>2.1349999999999998</v>
      </c>
      <c r="D189" s="11">
        <f t="shared" si="90"/>
        <v>0</v>
      </c>
      <c r="E189" s="3">
        <f t="shared" si="76"/>
        <v>2.36</v>
      </c>
      <c r="I189" s="8">
        <f t="shared" si="70"/>
        <v>35867</v>
      </c>
      <c r="J189" s="11">
        <f t="shared" si="77"/>
        <v>0.22500000000000009</v>
      </c>
      <c r="K189" s="11">
        <f t="shared" si="91"/>
        <v>0</v>
      </c>
      <c r="L189" s="11"/>
      <c r="M189" s="11"/>
      <c r="N189" s="9">
        <f t="shared" si="78"/>
        <v>2.1349999999999998</v>
      </c>
      <c r="O189" s="9">
        <f t="shared" si="79"/>
        <v>2.36</v>
      </c>
      <c r="Q189" s="9">
        <f t="shared" si="71"/>
        <v>2.1349999999999998</v>
      </c>
      <c r="R189" s="9">
        <f t="shared" si="72"/>
        <v>2.36</v>
      </c>
      <c r="S189" s="9">
        <f t="shared" si="73"/>
        <v>2.2050000000000001</v>
      </c>
      <c r="T189" s="9">
        <f t="shared" si="74"/>
        <v>2.2050000000000001</v>
      </c>
      <c r="V189" s="9">
        <f t="shared" si="96"/>
        <v>2.1349999999999998</v>
      </c>
      <c r="W189" s="9">
        <f t="shared" si="96"/>
        <v>2.36</v>
      </c>
      <c r="X189" s="9">
        <f t="shared" si="96"/>
        <v>2.2050000000000001</v>
      </c>
      <c r="Y189" s="9">
        <f t="shared" si="96"/>
        <v>2.2050000000000001</v>
      </c>
      <c r="CF189" s="8">
        <f t="shared" si="85"/>
        <v>35867</v>
      </c>
      <c r="CG189" s="3">
        <f t="shared" si="97"/>
        <v>0.80235339994338095</v>
      </c>
      <c r="CI189" s="8">
        <f t="shared" si="86"/>
        <v>35867</v>
      </c>
      <c r="CJ189" s="12">
        <f t="shared" si="98"/>
        <v>0.29833790600538945</v>
      </c>
      <c r="CK189" s="12">
        <f t="shared" si="98"/>
        <v>0.1802506384401667</v>
      </c>
      <c r="CO189" s="12">
        <f t="shared" si="95"/>
        <v>-3.2260862218221553E-2</v>
      </c>
      <c r="CP189" s="12">
        <f t="shared" si="95"/>
        <v>-1.6807118316381289E-2</v>
      </c>
    </row>
    <row r="190" spans="1:94" x14ac:dyDescent="0.25">
      <c r="A190" s="3">
        <f t="shared" si="68"/>
        <v>623</v>
      </c>
      <c r="B190" s="8">
        <f t="shared" si="69"/>
        <v>35868</v>
      </c>
      <c r="C190" s="3">
        <f t="shared" si="75"/>
        <v>2.1349999999999998</v>
      </c>
      <c r="D190" s="11">
        <f t="shared" si="90"/>
        <v>0</v>
      </c>
      <c r="E190" s="3">
        <f t="shared" si="76"/>
        <v>2.36</v>
      </c>
      <c r="I190" s="8">
        <f t="shared" si="70"/>
        <v>35868</v>
      </c>
      <c r="J190" s="11">
        <f t="shared" si="77"/>
        <v>0.22500000000000009</v>
      </c>
      <c r="K190" s="11">
        <f t="shared" si="91"/>
        <v>0</v>
      </c>
      <c r="L190" s="11"/>
      <c r="M190" s="11"/>
      <c r="N190" s="9">
        <f t="shared" si="78"/>
        <v>2.1349999999999998</v>
      </c>
      <c r="O190" s="9">
        <f t="shared" si="79"/>
        <v>2.36</v>
      </c>
      <c r="Q190" s="9">
        <f t="shared" si="71"/>
        <v>2.1349999999999998</v>
      </c>
      <c r="R190" s="9">
        <f t="shared" si="72"/>
        <v>2.36</v>
      </c>
      <c r="S190" s="9">
        <f t="shared" si="73"/>
        <v>2.2050000000000001</v>
      </c>
      <c r="T190" s="9">
        <f t="shared" si="74"/>
        <v>2.2050000000000001</v>
      </c>
      <c r="V190" s="9">
        <f t="shared" si="96"/>
        <v>2.1349999999999998</v>
      </c>
      <c r="W190" s="9">
        <f t="shared" si="96"/>
        <v>2.36</v>
      </c>
      <c r="X190" s="9">
        <f t="shared" si="96"/>
        <v>2.2050000000000001</v>
      </c>
      <c r="Y190" s="9">
        <f t="shared" si="96"/>
        <v>2.2050000000000001</v>
      </c>
      <c r="CF190" s="8">
        <f t="shared" si="85"/>
        <v>35868</v>
      </c>
      <c r="CG190" s="3">
        <f t="shared" si="97"/>
        <v>0.79477430355077749</v>
      </c>
      <c r="CI190" s="8">
        <f t="shared" si="86"/>
        <v>35868</v>
      </c>
      <c r="CJ190" s="12">
        <f t="shared" si="98"/>
        <v>0.27546706951844652</v>
      </c>
      <c r="CK190" s="12">
        <f t="shared" si="98"/>
        <v>0.1725077732060892</v>
      </c>
      <c r="CO190" s="12">
        <f t="shared" si="95"/>
        <v>0</v>
      </c>
      <c r="CP190" s="12">
        <f t="shared" si="95"/>
        <v>0</v>
      </c>
    </row>
    <row r="191" spans="1:94" x14ac:dyDescent="0.25">
      <c r="A191" s="3">
        <f t="shared" si="68"/>
        <v>624</v>
      </c>
      <c r="B191" s="8">
        <f t="shared" si="69"/>
        <v>35869</v>
      </c>
      <c r="C191" s="3">
        <f t="shared" si="75"/>
        <v>2.1349999999999998</v>
      </c>
      <c r="D191" s="11">
        <f t="shared" si="90"/>
        <v>0</v>
      </c>
      <c r="E191" s="3">
        <f t="shared" si="76"/>
        <v>2.36</v>
      </c>
      <c r="I191" s="8">
        <f t="shared" si="70"/>
        <v>35869</v>
      </c>
      <c r="J191" s="11">
        <f t="shared" si="77"/>
        <v>0.22500000000000009</v>
      </c>
      <c r="K191" s="11">
        <f t="shared" si="91"/>
        <v>0</v>
      </c>
      <c r="L191" s="11"/>
      <c r="M191" s="11"/>
      <c r="N191" s="9">
        <f t="shared" si="78"/>
        <v>2.1349999999999998</v>
      </c>
      <c r="O191" s="9">
        <f t="shared" si="79"/>
        <v>2.36</v>
      </c>
      <c r="Q191" s="9">
        <f t="shared" si="71"/>
        <v>2.1349999999999998</v>
      </c>
      <c r="R191" s="9">
        <f t="shared" si="72"/>
        <v>2.36</v>
      </c>
      <c r="S191" s="9">
        <f t="shared" si="73"/>
        <v>2.2050000000000001</v>
      </c>
      <c r="T191" s="9">
        <f t="shared" si="74"/>
        <v>2.2050000000000001</v>
      </c>
      <c r="V191" s="9">
        <f t="shared" si="96"/>
        <v>2.1349999999999998</v>
      </c>
      <c r="W191" s="9">
        <f t="shared" si="96"/>
        <v>2.36</v>
      </c>
      <c r="X191" s="9">
        <f t="shared" si="96"/>
        <v>2.2050000000000001</v>
      </c>
      <c r="Y191" s="9">
        <f t="shared" si="96"/>
        <v>2.2050000000000001</v>
      </c>
      <c r="CF191" s="8">
        <f t="shared" si="85"/>
        <v>35869</v>
      </c>
      <c r="CG191" s="3">
        <f t="shared" si="97"/>
        <v>0.78907927863815186</v>
      </c>
      <c r="CI191" s="8">
        <f t="shared" si="86"/>
        <v>35869</v>
      </c>
      <c r="CJ191" s="12">
        <f t="shared" si="98"/>
        <v>0.27546706951844652</v>
      </c>
      <c r="CK191" s="12">
        <f t="shared" si="98"/>
        <v>0.1725077732060892</v>
      </c>
      <c r="CO191" s="12">
        <f t="shared" si="95"/>
        <v>0</v>
      </c>
      <c r="CP191" s="12">
        <f t="shared" si="95"/>
        <v>0</v>
      </c>
    </row>
    <row r="192" spans="1:94" x14ac:dyDescent="0.25">
      <c r="A192" s="3">
        <f t="shared" si="68"/>
        <v>625</v>
      </c>
      <c r="B192" s="8">
        <f t="shared" si="69"/>
        <v>35870</v>
      </c>
      <c r="C192" s="3">
        <f t="shared" si="75"/>
        <v>2.0750000000000002</v>
      </c>
      <c r="D192" s="11">
        <f t="shared" si="90"/>
        <v>0</v>
      </c>
      <c r="E192" s="3">
        <f t="shared" si="76"/>
        <v>2.3250000000000002</v>
      </c>
      <c r="I192" s="8">
        <f t="shared" si="70"/>
        <v>35870</v>
      </c>
      <c r="J192" s="11">
        <f t="shared" si="77"/>
        <v>0.25</v>
      </c>
      <c r="K192" s="11">
        <f t="shared" si="91"/>
        <v>0</v>
      </c>
      <c r="L192" s="11"/>
      <c r="M192" s="11"/>
      <c r="N192" s="9">
        <f t="shared" si="78"/>
        <v>2.0750000000000002</v>
      </c>
      <c r="O192" s="9">
        <f t="shared" si="79"/>
        <v>2.3250000000000002</v>
      </c>
      <c r="Q192" s="9">
        <f t="shared" si="71"/>
        <v>2.0750000000000002</v>
      </c>
      <c r="R192" s="9">
        <f t="shared" si="72"/>
        <v>2.3250000000000002</v>
      </c>
      <c r="S192" s="9">
        <f t="shared" si="73"/>
        <v>2.2000000000000002</v>
      </c>
      <c r="T192" s="9">
        <f t="shared" si="74"/>
        <v>2.2000000000000002</v>
      </c>
      <c r="V192" s="9">
        <f t="shared" si="96"/>
        <v>2.0750000000000002</v>
      </c>
      <c r="W192" s="9">
        <f t="shared" si="96"/>
        <v>2.3250000000000002</v>
      </c>
      <c r="X192" s="9">
        <f t="shared" si="96"/>
        <v>2.2000000000000002</v>
      </c>
      <c r="Y192" s="9">
        <f t="shared" si="96"/>
        <v>2.2000000000000002</v>
      </c>
      <c r="CF192" s="8">
        <f t="shared" si="85"/>
        <v>35870</v>
      </c>
      <c r="CG192" s="3">
        <f t="shared" si="97"/>
        <v>0.80383764512645872</v>
      </c>
      <c r="CI192" s="8">
        <f t="shared" si="86"/>
        <v>35870</v>
      </c>
      <c r="CJ192" s="12">
        <f t="shared" si="98"/>
        <v>0.29463529105385849</v>
      </c>
      <c r="CK192" s="12">
        <f t="shared" si="98"/>
        <v>0.18202717148026087</v>
      </c>
      <c r="CO192" s="12">
        <f t="shared" si="95"/>
        <v>-2.8505492997926058E-2</v>
      </c>
      <c r="CP192" s="12">
        <f t="shared" si="95"/>
        <v>-1.4941579998198914E-2</v>
      </c>
    </row>
    <row r="193" spans="1:94" x14ac:dyDescent="0.25">
      <c r="A193" s="3">
        <f t="shared" si="68"/>
        <v>626</v>
      </c>
      <c r="B193" s="8">
        <f t="shared" si="69"/>
        <v>35871</v>
      </c>
      <c r="C193" s="3">
        <f t="shared" si="75"/>
        <v>2.0699999999999998</v>
      </c>
      <c r="D193" s="11">
        <f t="shared" si="90"/>
        <v>0</v>
      </c>
      <c r="E193" s="3">
        <f t="shared" si="76"/>
        <v>2.33</v>
      </c>
      <c r="I193" s="8">
        <f t="shared" si="70"/>
        <v>35871</v>
      </c>
      <c r="J193" s="11">
        <f t="shared" si="77"/>
        <v>0.26000000000000023</v>
      </c>
      <c r="K193" s="11">
        <f t="shared" si="91"/>
        <v>0</v>
      </c>
      <c r="L193" s="11"/>
      <c r="M193" s="11"/>
      <c r="N193" s="9">
        <f t="shared" si="78"/>
        <v>2.0699999999999998</v>
      </c>
      <c r="O193" s="9">
        <f t="shared" si="79"/>
        <v>2.33</v>
      </c>
      <c r="Q193" s="9">
        <f t="shared" si="71"/>
        <v>2.0699999999999998</v>
      </c>
      <c r="R193" s="9">
        <f t="shared" si="72"/>
        <v>2.33</v>
      </c>
      <c r="S193" s="9">
        <f t="shared" si="73"/>
        <v>2.2050000000000001</v>
      </c>
      <c r="T193" s="9">
        <f t="shared" si="74"/>
        <v>2.2050000000000001</v>
      </c>
      <c r="V193" s="9">
        <f t="shared" si="96"/>
        <v>2.0699999999999998</v>
      </c>
      <c r="W193" s="9">
        <f t="shared" si="96"/>
        <v>2.33</v>
      </c>
      <c r="X193" s="9">
        <f t="shared" si="96"/>
        <v>2.2050000000000001</v>
      </c>
      <c r="Y193" s="9">
        <f t="shared" si="96"/>
        <v>2.2050000000000001</v>
      </c>
      <c r="CF193" s="8">
        <f t="shared" si="85"/>
        <v>35871</v>
      </c>
      <c r="CG193" s="3">
        <f t="shared" si="97"/>
        <v>0.80164010982783618</v>
      </c>
      <c r="CI193" s="8">
        <f t="shared" si="86"/>
        <v>35871</v>
      </c>
      <c r="CJ193" s="12">
        <f t="shared" si="98"/>
        <v>0.29415721355078794</v>
      </c>
      <c r="CK193" s="12">
        <f t="shared" si="98"/>
        <v>0.18015752201967092</v>
      </c>
      <c r="CO193" s="12">
        <f t="shared" si="95"/>
        <v>-2.4125464053841011E-3</v>
      </c>
      <c r="CP193" s="12">
        <f t="shared" si="95"/>
        <v>2.148228538289605E-3</v>
      </c>
    </row>
    <row r="194" spans="1:94" x14ac:dyDescent="0.25">
      <c r="A194" s="3">
        <f t="shared" si="68"/>
        <v>627</v>
      </c>
      <c r="B194" s="8">
        <f t="shared" si="69"/>
        <v>35872</v>
      </c>
      <c r="C194" s="3">
        <f t="shared" si="75"/>
        <v>2.0499999999999998</v>
      </c>
      <c r="D194" s="11">
        <f t="shared" si="90"/>
        <v>0</v>
      </c>
      <c r="E194" s="3">
        <f t="shared" si="76"/>
        <v>2.3149999999999999</v>
      </c>
      <c r="I194" s="8">
        <f t="shared" si="70"/>
        <v>35872</v>
      </c>
      <c r="J194" s="11">
        <f t="shared" si="77"/>
        <v>0.26500000000000012</v>
      </c>
      <c r="K194" s="11">
        <f t="shared" si="91"/>
        <v>0</v>
      </c>
      <c r="L194" s="11"/>
      <c r="M194" s="11"/>
      <c r="N194" s="9">
        <f t="shared" si="78"/>
        <v>2.0499999999999998</v>
      </c>
      <c r="O194" s="9">
        <f t="shared" si="79"/>
        <v>2.3149999999999999</v>
      </c>
      <c r="Q194" s="9">
        <f t="shared" si="71"/>
        <v>2.0499999999999998</v>
      </c>
      <c r="R194" s="9">
        <f t="shared" si="72"/>
        <v>2.3149999999999999</v>
      </c>
      <c r="S194" s="9">
        <f t="shared" si="73"/>
        <v>2.2050000000000001</v>
      </c>
      <c r="T194" s="9">
        <f t="shared" si="74"/>
        <v>2.2050000000000001</v>
      </c>
      <c r="V194" s="9">
        <f t="shared" si="96"/>
        <v>2.0499999999999998</v>
      </c>
      <c r="W194" s="9">
        <f t="shared" si="96"/>
        <v>2.3149999999999999</v>
      </c>
      <c r="X194" s="9">
        <f t="shared" si="96"/>
        <v>2.2050000000000001</v>
      </c>
      <c r="Y194" s="9">
        <f t="shared" si="96"/>
        <v>2.2050000000000001</v>
      </c>
      <c r="CF194" s="8">
        <f t="shared" si="85"/>
        <v>35872</v>
      </c>
      <c r="CG194" s="3">
        <f t="shared" si="97"/>
        <v>0.79445294066466643</v>
      </c>
      <c r="CI194" s="8">
        <f t="shared" si="86"/>
        <v>35872</v>
      </c>
      <c r="CJ194" s="12">
        <f t="shared" si="98"/>
        <v>0.29633223808439069</v>
      </c>
      <c r="CK194" s="12">
        <f t="shared" si="98"/>
        <v>0.1784393325575209</v>
      </c>
      <c r="CO194" s="12">
        <f t="shared" si="95"/>
        <v>-9.7088141269609379E-3</v>
      </c>
      <c r="CP194" s="12">
        <f t="shared" si="95"/>
        <v>-6.4585800394118195E-3</v>
      </c>
    </row>
    <row r="195" spans="1:94" x14ac:dyDescent="0.25">
      <c r="A195" s="3">
        <f t="shared" si="68"/>
        <v>628</v>
      </c>
      <c r="B195" s="8">
        <f t="shared" si="69"/>
        <v>35873</v>
      </c>
      <c r="C195" s="3">
        <f t="shared" si="75"/>
        <v>2.085</v>
      </c>
      <c r="D195" s="11">
        <f t="shared" si="90"/>
        <v>0</v>
      </c>
      <c r="E195" s="3">
        <f t="shared" si="76"/>
        <v>2.3250000000000002</v>
      </c>
      <c r="I195" s="8">
        <f t="shared" si="70"/>
        <v>35873</v>
      </c>
      <c r="J195" s="11">
        <f t="shared" si="77"/>
        <v>0.24000000000000021</v>
      </c>
      <c r="K195" s="11">
        <f t="shared" si="91"/>
        <v>0</v>
      </c>
      <c r="L195" s="11"/>
      <c r="M195" s="11"/>
      <c r="N195" s="9">
        <f t="shared" si="78"/>
        <v>2.085</v>
      </c>
      <c r="O195" s="9">
        <f t="shared" si="79"/>
        <v>2.3250000000000002</v>
      </c>
      <c r="Q195" s="9">
        <f t="shared" si="71"/>
        <v>2.085</v>
      </c>
      <c r="R195" s="9">
        <f t="shared" si="72"/>
        <v>2.3250000000000002</v>
      </c>
      <c r="S195" s="9">
        <f t="shared" si="73"/>
        <v>2.2349999999999999</v>
      </c>
      <c r="T195" s="9">
        <f t="shared" si="74"/>
        <v>2.2349999999999999</v>
      </c>
      <c r="V195" s="9">
        <f t="shared" si="96"/>
        <v>2.085</v>
      </c>
      <c r="W195" s="9">
        <f t="shared" si="96"/>
        <v>2.3250000000000002</v>
      </c>
      <c r="X195" s="9">
        <f t="shared" si="96"/>
        <v>2.2349999999999999</v>
      </c>
      <c r="Y195" s="9">
        <f t="shared" si="96"/>
        <v>2.2349999999999999</v>
      </c>
      <c r="CF195" s="8">
        <f t="shared" si="85"/>
        <v>35873</v>
      </c>
      <c r="CG195" s="3">
        <f t="shared" si="97"/>
        <v>0.77769258257712781</v>
      </c>
      <c r="CI195" s="8">
        <f t="shared" si="86"/>
        <v>35873</v>
      </c>
      <c r="CJ195" s="12">
        <f t="shared" si="98"/>
        <v>0.29901629068335744</v>
      </c>
      <c r="CK195" s="12">
        <f t="shared" si="98"/>
        <v>0.16256305800151383</v>
      </c>
      <c r="CO195" s="12">
        <f t="shared" si="95"/>
        <v>1.6929062100447975E-2</v>
      </c>
      <c r="CP195" s="12">
        <f t="shared" si="95"/>
        <v>4.3103515011222631E-3</v>
      </c>
    </row>
    <row r="196" spans="1:94" x14ac:dyDescent="0.25">
      <c r="A196" s="3">
        <f t="shared" si="68"/>
        <v>629</v>
      </c>
      <c r="B196" s="8">
        <f t="shared" si="69"/>
        <v>35874</v>
      </c>
      <c r="C196" s="3">
        <f t="shared" si="75"/>
        <v>2.085</v>
      </c>
      <c r="D196" s="11">
        <f t="shared" si="90"/>
        <v>0</v>
      </c>
      <c r="E196" s="3">
        <f t="shared" si="76"/>
        <v>2.3199999999999998</v>
      </c>
      <c r="I196" s="8">
        <f t="shared" si="70"/>
        <v>35874</v>
      </c>
      <c r="J196" s="11">
        <f t="shared" si="77"/>
        <v>0.23499999999999988</v>
      </c>
      <c r="K196" s="11">
        <f t="shared" si="91"/>
        <v>0</v>
      </c>
      <c r="L196" s="11"/>
      <c r="M196" s="11"/>
      <c r="N196" s="9">
        <f t="shared" si="78"/>
        <v>2.085</v>
      </c>
      <c r="O196" s="9">
        <f t="shared" si="79"/>
        <v>2.3199999999999998</v>
      </c>
      <c r="Q196" s="9">
        <f t="shared" si="71"/>
        <v>2.085</v>
      </c>
      <c r="R196" s="9">
        <f t="shared" si="72"/>
        <v>2.3199999999999998</v>
      </c>
      <c r="S196" s="9">
        <f t="shared" si="73"/>
        <v>2.2850000000000001</v>
      </c>
      <c r="T196" s="9">
        <f t="shared" si="74"/>
        <v>2.2850000000000001</v>
      </c>
      <c r="V196" s="9">
        <f t="shared" si="96"/>
        <v>2.085</v>
      </c>
      <c r="W196" s="9">
        <f t="shared" si="96"/>
        <v>2.3199999999999998</v>
      </c>
      <c r="X196" s="9">
        <f t="shared" si="96"/>
        <v>2.2850000000000001</v>
      </c>
      <c r="Y196" s="9">
        <f t="shared" si="96"/>
        <v>2.2850000000000001</v>
      </c>
      <c r="CF196" s="8">
        <f t="shared" si="85"/>
        <v>35874</v>
      </c>
      <c r="CG196" s="3">
        <f t="shared" si="97"/>
        <v>0.78012794312138733</v>
      </c>
      <c r="CI196" s="8">
        <f t="shared" si="86"/>
        <v>35874</v>
      </c>
      <c r="CJ196" s="12">
        <f t="shared" si="98"/>
        <v>0.29154998238851909</v>
      </c>
      <c r="CK196" s="12">
        <f t="shared" si="98"/>
        <v>0.15329214743172584</v>
      </c>
      <c r="CO196" s="12">
        <f t="shared" si="95"/>
        <v>0</v>
      </c>
      <c r="CP196" s="12">
        <f t="shared" si="95"/>
        <v>-2.1528533611012007E-3</v>
      </c>
    </row>
    <row r="197" spans="1:94" x14ac:dyDescent="0.25">
      <c r="A197" s="3">
        <f t="shared" si="68"/>
        <v>630</v>
      </c>
      <c r="B197" s="8">
        <f t="shared" si="69"/>
        <v>35875</v>
      </c>
      <c r="C197" s="3">
        <f t="shared" si="75"/>
        <v>2.085</v>
      </c>
      <c r="D197" s="11">
        <f t="shared" si="90"/>
        <v>0</v>
      </c>
      <c r="E197" s="3">
        <f t="shared" si="76"/>
        <v>2.3199999999999998</v>
      </c>
      <c r="I197" s="8">
        <f t="shared" si="70"/>
        <v>35875</v>
      </c>
      <c r="J197" s="11">
        <f t="shared" si="77"/>
        <v>0.23499999999999988</v>
      </c>
      <c r="K197" s="11">
        <f t="shared" si="91"/>
        <v>0</v>
      </c>
      <c r="L197" s="11"/>
      <c r="M197" s="11"/>
      <c r="N197" s="9">
        <f t="shared" si="78"/>
        <v>2.085</v>
      </c>
      <c r="O197" s="9">
        <f t="shared" si="79"/>
        <v>2.3199999999999998</v>
      </c>
      <c r="Q197" s="9">
        <f t="shared" si="71"/>
        <v>2.085</v>
      </c>
      <c r="R197" s="9">
        <f t="shared" si="72"/>
        <v>2.3199999999999998</v>
      </c>
      <c r="S197" s="9">
        <f t="shared" si="73"/>
        <v>2.2850000000000001</v>
      </c>
      <c r="T197" s="9">
        <f t="shared" si="74"/>
        <v>2.2850000000000001</v>
      </c>
      <c r="V197" s="9">
        <f t="shared" si="96"/>
        <v>2.085</v>
      </c>
      <c r="W197" s="9">
        <f t="shared" si="96"/>
        <v>2.3199999999999998</v>
      </c>
      <c r="X197" s="9">
        <f t="shared" si="96"/>
        <v>2.2850000000000001</v>
      </c>
      <c r="Y197" s="9">
        <f t="shared" si="96"/>
        <v>2.2850000000000001</v>
      </c>
      <c r="CF197" s="8">
        <f t="shared" si="85"/>
        <v>35875</v>
      </c>
      <c r="CG197" s="3">
        <f t="shared" si="97"/>
        <v>0.77735005566641013</v>
      </c>
      <c r="CI197" s="8">
        <f t="shared" si="86"/>
        <v>35875</v>
      </c>
      <c r="CJ197" s="12">
        <f t="shared" si="98"/>
        <v>0.2914046392224337</v>
      </c>
      <c r="CK197" s="12">
        <f t="shared" si="98"/>
        <v>0.15294476154846523</v>
      </c>
      <c r="CO197" s="12">
        <f t="shared" si="95"/>
        <v>0</v>
      </c>
      <c r="CP197" s="12">
        <f t="shared" si="95"/>
        <v>0</v>
      </c>
    </row>
    <row r="198" spans="1:94" x14ac:dyDescent="0.25">
      <c r="A198" s="3">
        <f t="shared" ref="A198:A261" si="99">A199-1</f>
        <v>631</v>
      </c>
      <c r="B198" s="8">
        <f t="shared" ref="B198:B261" si="100">HLOOKUP("date",IF(TERM2="cash",cash,PRICELOOK),IF(A198&gt;=2,A198,2),FALSE)</f>
        <v>35876</v>
      </c>
      <c r="C198" s="3">
        <f t="shared" si="75"/>
        <v>2.085</v>
      </c>
      <c r="D198" s="11">
        <f t="shared" si="90"/>
        <v>0</v>
      </c>
      <c r="E198" s="3">
        <f t="shared" si="76"/>
        <v>2.3199999999999998</v>
      </c>
      <c r="I198" s="8">
        <f t="shared" ref="I198:I261" si="101">B198</f>
        <v>35876</v>
      </c>
      <c r="J198" s="11">
        <f t="shared" si="77"/>
        <v>0.23499999999999988</v>
      </c>
      <c r="K198" s="11">
        <f t="shared" si="91"/>
        <v>0</v>
      </c>
      <c r="L198" s="11"/>
      <c r="M198" s="11"/>
      <c r="N198" s="9">
        <f t="shared" si="78"/>
        <v>2.085</v>
      </c>
      <c r="O198" s="9">
        <f t="shared" si="79"/>
        <v>2.3199999999999998</v>
      </c>
      <c r="Q198" s="9">
        <f t="shared" ref="Q198:Q261" si="102">IF(ISNA(V198),Q197,V198)</f>
        <v>2.085</v>
      </c>
      <c r="R198" s="9">
        <f t="shared" ref="R198:R261" si="103">IF(ISNA(W198),R197,W198)</f>
        <v>2.3199999999999998</v>
      </c>
      <c r="S198" s="9">
        <f t="shared" ref="S198:S261" si="104">IF(ISNA(X198),S197,X198)</f>
        <v>2.2850000000000001</v>
      </c>
      <c r="T198" s="9">
        <f t="shared" ref="T198:T261" si="105">IF(ISNA(Y198),T197,Y198)</f>
        <v>2.2850000000000001</v>
      </c>
      <c r="V198" s="9">
        <f t="shared" si="96"/>
        <v>2.085</v>
      </c>
      <c r="W198" s="9">
        <f t="shared" si="96"/>
        <v>2.3199999999999998</v>
      </c>
      <c r="X198" s="9">
        <f t="shared" si="96"/>
        <v>2.2850000000000001</v>
      </c>
      <c r="Y198" s="9">
        <f t="shared" si="96"/>
        <v>2.2850000000000001</v>
      </c>
      <c r="CF198" s="8">
        <f t="shared" si="85"/>
        <v>35876</v>
      </c>
      <c r="CG198" s="3">
        <f t="shared" si="97"/>
        <v>0.77770398282619446</v>
      </c>
      <c r="CI198" s="8">
        <f t="shared" si="86"/>
        <v>35876</v>
      </c>
      <c r="CJ198" s="12">
        <f t="shared" si="98"/>
        <v>0.2914046392224337</v>
      </c>
      <c r="CK198" s="12">
        <f t="shared" si="98"/>
        <v>0.15294476154846523</v>
      </c>
      <c r="CO198" s="12">
        <f t="shared" si="95"/>
        <v>0</v>
      </c>
      <c r="CP198" s="12">
        <f t="shared" si="95"/>
        <v>0</v>
      </c>
    </row>
    <row r="199" spans="1:94" x14ac:dyDescent="0.25">
      <c r="A199" s="3">
        <f t="shared" si="99"/>
        <v>632</v>
      </c>
      <c r="B199" s="8">
        <f t="shared" si="100"/>
        <v>35877</v>
      </c>
      <c r="C199" s="3">
        <f t="shared" ref="C199:C262" si="106">IF(MIN($N199:$O199)=0,0,N199)</f>
        <v>2.085</v>
      </c>
      <c r="D199" s="11">
        <f t="shared" si="90"/>
        <v>0</v>
      </c>
      <c r="E199" s="3">
        <f t="shared" ref="E199:E262" si="107">IF(MIN($N199:$O199)=0,0,O199)</f>
        <v>2.34</v>
      </c>
      <c r="I199" s="8">
        <f t="shared" si="101"/>
        <v>35877</v>
      </c>
      <c r="J199" s="11">
        <f t="shared" ref="J199:J262" si="108">IF(MIN(C199,E199)=0,0,E199-C199)</f>
        <v>0.25499999999999989</v>
      </c>
      <c r="K199" s="11">
        <f t="shared" si="91"/>
        <v>0</v>
      </c>
      <c r="L199" s="11"/>
      <c r="M199" s="11"/>
      <c r="N199" s="9">
        <f t="shared" ref="N199:N262" si="109">IF(BASISYN="YES",Q199-S199,Q199)</f>
        <v>2.085</v>
      </c>
      <c r="O199" s="9">
        <f t="shared" ref="O199:O262" si="110">IF(BASISYN="YES",R199-T199,R199)</f>
        <v>2.34</v>
      </c>
      <c r="Q199" s="9">
        <f t="shared" si="102"/>
        <v>2.085</v>
      </c>
      <c r="R199" s="9">
        <f t="shared" si="103"/>
        <v>2.34</v>
      </c>
      <c r="S199" s="9">
        <f t="shared" si="104"/>
        <v>2.3250000000000002</v>
      </c>
      <c r="T199" s="9">
        <f t="shared" si="105"/>
        <v>2.3250000000000002</v>
      </c>
      <c r="V199" s="9">
        <f t="shared" si="96"/>
        <v>2.085</v>
      </c>
      <c r="W199" s="9">
        <f t="shared" si="96"/>
        <v>2.34</v>
      </c>
      <c r="X199" s="9">
        <f t="shared" si="96"/>
        <v>2.3250000000000002</v>
      </c>
      <c r="Y199" s="9">
        <f t="shared" si="96"/>
        <v>2.3250000000000002</v>
      </c>
      <c r="CF199" s="8">
        <f t="shared" si="85"/>
        <v>35877</v>
      </c>
      <c r="CG199" s="3">
        <f t="shared" si="97"/>
        <v>0.78526555444747737</v>
      </c>
      <c r="CI199" s="8">
        <f t="shared" si="86"/>
        <v>35877</v>
      </c>
      <c r="CJ199" s="12">
        <f t="shared" si="98"/>
        <v>0.2914046392224337</v>
      </c>
      <c r="CK199" s="12">
        <f t="shared" si="98"/>
        <v>0.15635910934518032</v>
      </c>
      <c r="CO199" s="12">
        <f t="shared" si="95"/>
        <v>0</v>
      </c>
      <c r="CP199" s="12">
        <f t="shared" si="95"/>
        <v>8.583743691391435E-3</v>
      </c>
    </row>
    <row r="200" spans="1:94" x14ac:dyDescent="0.25">
      <c r="A200" s="3">
        <f t="shared" si="99"/>
        <v>633</v>
      </c>
      <c r="B200" s="8">
        <f t="shared" si="100"/>
        <v>35878</v>
      </c>
      <c r="C200" s="3">
        <f t="shared" si="106"/>
        <v>2.08</v>
      </c>
      <c r="D200" s="11">
        <f t="shared" si="90"/>
        <v>0</v>
      </c>
      <c r="E200" s="3">
        <f t="shared" si="107"/>
        <v>2.34</v>
      </c>
      <c r="I200" s="8">
        <f t="shared" si="101"/>
        <v>35878</v>
      </c>
      <c r="J200" s="11">
        <f t="shared" si="108"/>
        <v>0.25999999999999979</v>
      </c>
      <c r="K200" s="11">
        <f t="shared" si="91"/>
        <v>0</v>
      </c>
      <c r="L200" s="11"/>
      <c r="M200" s="11"/>
      <c r="N200" s="9">
        <f t="shared" si="109"/>
        <v>2.08</v>
      </c>
      <c r="O200" s="9">
        <f t="shared" si="110"/>
        <v>2.34</v>
      </c>
      <c r="Q200" s="9">
        <f t="shared" si="102"/>
        <v>2.08</v>
      </c>
      <c r="R200" s="9">
        <f t="shared" si="103"/>
        <v>2.34</v>
      </c>
      <c r="S200" s="9">
        <f t="shared" si="104"/>
        <v>2.2799999999999998</v>
      </c>
      <c r="T200" s="9">
        <f t="shared" si="105"/>
        <v>2.2799999999999998</v>
      </c>
      <c r="V200" s="9">
        <f t="shared" si="96"/>
        <v>2.08</v>
      </c>
      <c r="W200" s="9">
        <f t="shared" si="96"/>
        <v>2.34</v>
      </c>
      <c r="X200" s="9">
        <f t="shared" si="96"/>
        <v>2.2799999999999998</v>
      </c>
      <c r="Y200" s="9">
        <f t="shared" si="96"/>
        <v>2.2799999999999998</v>
      </c>
      <c r="CF200" s="8">
        <f t="shared" si="85"/>
        <v>35878</v>
      </c>
      <c r="CG200" s="3">
        <f t="shared" si="97"/>
        <v>0.77465414188808857</v>
      </c>
      <c r="CI200" s="8">
        <f t="shared" si="86"/>
        <v>35878</v>
      </c>
      <c r="CJ200" s="12">
        <f t="shared" si="98"/>
        <v>0.26990048906084846</v>
      </c>
      <c r="CK200" s="12">
        <f t="shared" si="98"/>
        <v>0.14920668872791151</v>
      </c>
      <c r="CO200" s="12">
        <f t="shared" ref="CO200:CP215" si="111">LN(V200/V199)</f>
        <v>-2.4009615375381503E-3</v>
      </c>
      <c r="CP200" s="12">
        <f t="shared" si="111"/>
        <v>0</v>
      </c>
    </row>
    <row r="201" spans="1:94" x14ac:dyDescent="0.25">
      <c r="A201" s="3">
        <f t="shared" si="99"/>
        <v>634</v>
      </c>
      <c r="B201" s="8">
        <f t="shared" si="100"/>
        <v>35879</v>
      </c>
      <c r="C201" s="3">
        <f t="shared" si="106"/>
        <v>2.13</v>
      </c>
      <c r="D201" s="11">
        <f t="shared" si="90"/>
        <v>0</v>
      </c>
      <c r="E201" s="3">
        <f t="shared" si="107"/>
        <v>2.36</v>
      </c>
      <c r="I201" s="8">
        <f t="shared" si="101"/>
        <v>35879</v>
      </c>
      <c r="J201" s="11">
        <f t="shared" si="108"/>
        <v>0.22999999999999998</v>
      </c>
      <c r="K201" s="11">
        <f t="shared" si="91"/>
        <v>0</v>
      </c>
      <c r="L201" s="11"/>
      <c r="M201" s="11"/>
      <c r="N201" s="9">
        <f t="shared" si="109"/>
        <v>2.13</v>
      </c>
      <c r="O201" s="9">
        <f t="shared" si="110"/>
        <v>2.36</v>
      </c>
      <c r="Q201" s="9">
        <f t="shared" si="102"/>
        <v>2.13</v>
      </c>
      <c r="R201" s="9">
        <f t="shared" si="103"/>
        <v>2.36</v>
      </c>
      <c r="S201" s="9">
        <f t="shared" si="104"/>
        <v>2.3250000000000002</v>
      </c>
      <c r="T201" s="9">
        <f t="shared" si="105"/>
        <v>2.3250000000000002</v>
      </c>
      <c r="V201" s="9">
        <f t="shared" si="96"/>
        <v>2.13</v>
      </c>
      <c r="W201" s="9">
        <f t="shared" si="96"/>
        <v>2.36</v>
      </c>
      <c r="X201" s="9">
        <f t="shared" si="96"/>
        <v>2.3250000000000002</v>
      </c>
      <c r="Y201" s="9">
        <f t="shared" si="96"/>
        <v>2.3250000000000002</v>
      </c>
      <c r="CF201" s="8">
        <f t="shared" si="85"/>
        <v>35879</v>
      </c>
      <c r="CG201" s="3">
        <f t="shared" si="97"/>
        <v>0.7834068540268756</v>
      </c>
      <c r="CI201" s="8">
        <f t="shared" si="86"/>
        <v>35879</v>
      </c>
      <c r="CJ201" s="12">
        <f t="shared" si="98"/>
        <v>0.26629869811913226</v>
      </c>
      <c r="CK201" s="12">
        <f t="shared" si="98"/>
        <v>0.15035397402380768</v>
      </c>
      <c r="CO201" s="12">
        <f t="shared" si="111"/>
        <v>2.3754086008107057E-2</v>
      </c>
      <c r="CP201" s="12">
        <f t="shared" si="111"/>
        <v>8.5106896679086105E-3</v>
      </c>
    </row>
    <row r="202" spans="1:94" x14ac:dyDescent="0.25">
      <c r="A202" s="3">
        <f t="shared" si="99"/>
        <v>635</v>
      </c>
      <c r="B202" s="8">
        <f t="shared" si="100"/>
        <v>35880</v>
      </c>
      <c r="C202" s="3">
        <f t="shared" si="106"/>
        <v>2.0950000000000002</v>
      </c>
      <c r="D202" s="11">
        <f t="shared" si="90"/>
        <v>0</v>
      </c>
      <c r="E202" s="3">
        <f t="shared" si="107"/>
        <v>2.3650000000000002</v>
      </c>
      <c r="I202" s="8">
        <f t="shared" si="101"/>
        <v>35880</v>
      </c>
      <c r="J202" s="11">
        <f t="shared" si="108"/>
        <v>0.27</v>
      </c>
      <c r="K202" s="11">
        <f t="shared" si="91"/>
        <v>0</v>
      </c>
      <c r="L202" s="11"/>
      <c r="M202" s="11"/>
      <c r="N202" s="9">
        <f t="shared" si="109"/>
        <v>2.0950000000000002</v>
      </c>
      <c r="O202" s="9">
        <f t="shared" si="110"/>
        <v>2.3650000000000002</v>
      </c>
      <c r="Q202" s="9">
        <f t="shared" si="102"/>
        <v>2.0950000000000002</v>
      </c>
      <c r="R202" s="9">
        <f t="shared" si="103"/>
        <v>2.3650000000000002</v>
      </c>
      <c r="S202" s="9">
        <f t="shared" si="104"/>
        <v>2.2850000000000001</v>
      </c>
      <c r="T202" s="9">
        <f t="shared" si="105"/>
        <v>2.2850000000000001</v>
      </c>
      <c r="V202" s="9">
        <f t="shared" si="96"/>
        <v>2.0950000000000002</v>
      </c>
      <c r="W202" s="9">
        <f t="shared" si="96"/>
        <v>2.3650000000000002</v>
      </c>
      <c r="X202" s="9">
        <f t="shared" si="96"/>
        <v>2.2850000000000001</v>
      </c>
      <c r="Y202" s="9">
        <f t="shared" si="96"/>
        <v>2.2850000000000001</v>
      </c>
      <c r="CF202" s="8">
        <f t="shared" si="85"/>
        <v>35880</v>
      </c>
      <c r="CG202" s="3">
        <f t="shared" si="97"/>
        <v>0.81432192895329769</v>
      </c>
      <c r="CI202" s="8">
        <f t="shared" si="86"/>
        <v>35880</v>
      </c>
      <c r="CJ202" s="12">
        <f t="shared" si="98"/>
        <v>0.26614294211802936</v>
      </c>
      <c r="CK202" s="12">
        <f t="shared" si="98"/>
        <v>0.15045425140093971</v>
      </c>
      <c r="CO202" s="12">
        <f t="shared" si="111"/>
        <v>-1.6568426347232594E-2</v>
      </c>
      <c r="CP202" s="12">
        <f t="shared" si="111"/>
        <v>2.1164029063776937E-3</v>
      </c>
    </row>
    <row r="203" spans="1:94" x14ac:dyDescent="0.25">
      <c r="A203" s="3">
        <f t="shared" si="99"/>
        <v>636</v>
      </c>
      <c r="B203" s="8">
        <f t="shared" si="100"/>
        <v>35881</v>
      </c>
      <c r="C203" s="3">
        <f t="shared" si="106"/>
        <v>2.09</v>
      </c>
      <c r="D203" s="11">
        <f t="shared" si="90"/>
        <v>0</v>
      </c>
      <c r="E203" s="3">
        <f t="shared" si="107"/>
        <v>2.39</v>
      </c>
      <c r="I203" s="8">
        <f t="shared" si="101"/>
        <v>35881</v>
      </c>
      <c r="J203" s="11">
        <f t="shared" si="108"/>
        <v>0.30000000000000027</v>
      </c>
      <c r="K203" s="11">
        <f t="shared" si="91"/>
        <v>0</v>
      </c>
      <c r="L203" s="11"/>
      <c r="M203" s="11"/>
      <c r="N203" s="9">
        <f t="shared" si="109"/>
        <v>2.09</v>
      </c>
      <c r="O203" s="9">
        <f t="shared" si="110"/>
        <v>2.39</v>
      </c>
      <c r="Q203" s="9">
        <f t="shared" si="102"/>
        <v>2.09</v>
      </c>
      <c r="R203" s="9">
        <f t="shared" si="103"/>
        <v>2.39</v>
      </c>
      <c r="S203" s="9">
        <f t="shared" si="104"/>
        <v>2.25</v>
      </c>
      <c r="T203" s="9">
        <f t="shared" si="105"/>
        <v>2.25</v>
      </c>
      <c r="V203" s="9">
        <f t="shared" si="96"/>
        <v>2.09</v>
      </c>
      <c r="W203" s="9">
        <f t="shared" si="96"/>
        <v>2.39</v>
      </c>
      <c r="X203" s="9">
        <f t="shared" si="96"/>
        <v>2.25</v>
      </c>
      <c r="Y203" s="9">
        <f t="shared" si="96"/>
        <v>2.25</v>
      </c>
      <c r="CF203" s="8">
        <f t="shared" si="85"/>
        <v>35881</v>
      </c>
      <c r="CG203" s="3">
        <f t="shared" si="97"/>
        <v>0.79726604727363559</v>
      </c>
      <c r="CI203" s="8">
        <f t="shared" si="86"/>
        <v>35881</v>
      </c>
      <c r="CJ203" s="12">
        <f t="shared" si="98"/>
        <v>0.2656704796620708</v>
      </c>
      <c r="CK203" s="12">
        <f t="shared" si="98"/>
        <v>0.1530145703240807</v>
      </c>
      <c r="CO203" s="12">
        <f t="shared" si="111"/>
        <v>-2.3894873973815786E-3</v>
      </c>
      <c r="CP203" s="12">
        <f t="shared" si="111"/>
        <v>1.0515343999522907E-2</v>
      </c>
    </row>
    <row r="204" spans="1:94" x14ac:dyDescent="0.25">
      <c r="A204" s="3">
        <f t="shared" si="99"/>
        <v>637</v>
      </c>
      <c r="B204" s="8">
        <f t="shared" si="100"/>
        <v>35882</v>
      </c>
      <c r="C204" s="3">
        <f t="shared" si="106"/>
        <v>2.09</v>
      </c>
      <c r="D204" s="11">
        <f t="shared" si="90"/>
        <v>0</v>
      </c>
      <c r="E204" s="3">
        <f t="shared" si="107"/>
        <v>2.39</v>
      </c>
      <c r="I204" s="8">
        <f t="shared" si="101"/>
        <v>35882</v>
      </c>
      <c r="J204" s="11">
        <f t="shared" si="108"/>
        <v>0.30000000000000027</v>
      </c>
      <c r="K204" s="11">
        <f t="shared" si="91"/>
        <v>0</v>
      </c>
      <c r="L204" s="11"/>
      <c r="M204" s="11"/>
      <c r="N204" s="9">
        <f t="shared" si="109"/>
        <v>2.09</v>
      </c>
      <c r="O204" s="9">
        <f t="shared" si="110"/>
        <v>2.39</v>
      </c>
      <c r="Q204" s="9">
        <f t="shared" si="102"/>
        <v>2.09</v>
      </c>
      <c r="R204" s="9">
        <f t="shared" si="103"/>
        <v>2.39</v>
      </c>
      <c r="S204" s="9">
        <f t="shared" si="104"/>
        <v>2.25</v>
      </c>
      <c r="T204" s="9">
        <f t="shared" si="105"/>
        <v>2.25</v>
      </c>
      <c r="V204" s="9">
        <f t="shared" si="96"/>
        <v>2.09</v>
      </c>
      <c r="W204" s="9">
        <f t="shared" si="96"/>
        <v>2.39</v>
      </c>
      <c r="X204" s="9">
        <f t="shared" si="96"/>
        <v>2.25</v>
      </c>
      <c r="Y204" s="9">
        <f t="shared" si="96"/>
        <v>2.25</v>
      </c>
      <c r="CF204" s="8">
        <f t="shared" si="85"/>
        <v>35882</v>
      </c>
      <c r="CG204" s="3">
        <f t="shared" ref="CG204:CG219" si="112">CORREL(C183:C204,E183:E204)</f>
        <v>0.77127778408165348</v>
      </c>
      <c r="CI204" s="8">
        <f t="shared" si="86"/>
        <v>35882</v>
      </c>
      <c r="CJ204" s="12">
        <f t="shared" ref="CJ204:CK219" si="113">STDEV(CO183:CO204)*CJ$24</f>
        <v>0.26560287725092147</v>
      </c>
      <c r="CK204" s="12">
        <f t="shared" si="113"/>
        <v>0.15273107476356182</v>
      </c>
      <c r="CO204" s="12">
        <f t="shared" si="111"/>
        <v>0</v>
      </c>
      <c r="CP204" s="12">
        <f t="shared" si="111"/>
        <v>0</v>
      </c>
    </row>
    <row r="205" spans="1:94" x14ac:dyDescent="0.25">
      <c r="A205" s="3">
        <f t="shared" si="99"/>
        <v>638</v>
      </c>
      <c r="B205" s="8">
        <f t="shared" si="100"/>
        <v>35883</v>
      </c>
      <c r="C205" s="3">
        <f t="shared" si="106"/>
        <v>2.09</v>
      </c>
      <c r="D205" s="11">
        <f t="shared" si="90"/>
        <v>0</v>
      </c>
      <c r="E205" s="3">
        <f t="shared" si="107"/>
        <v>2.39</v>
      </c>
      <c r="I205" s="8">
        <f t="shared" si="101"/>
        <v>35883</v>
      </c>
      <c r="J205" s="11">
        <f t="shared" si="108"/>
        <v>0.30000000000000027</v>
      </c>
      <c r="K205" s="11">
        <f t="shared" si="91"/>
        <v>0</v>
      </c>
      <c r="L205" s="11"/>
      <c r="M205" s="11"/>
      <c r="N205" s="9">
        <f t="shared" si="109"/>
        <v>2.09</v>
      </c>
      <c r="O205" s="9">
        <f t="shared" si="110"/>
        <v>2.39</v>
      </c>
      <c r="Q205" s="9">
        <f t="shared" si="102"/>
        <v>2.09</v>
      </c>
      <c r="R205" s="9">
        <f t="shared" si="103"/>
        <v>2.39</v>
      </c>
      <c r="S205" s="9">
        <f t="shared" si="104"/>
        <v>2.25</v>
      </c>
      <c r="T205" s="9">
        <f t="shared" si="105"/>
        <v>2.25</v>
      </c>
      <c r="V205" s="9">
        <f t="shared" si="96"/>
        <v>2.09</v>
      </c>
      <c r="W205" s="9">
        <f t="shared" si="96"/>
        <v>2.39</v>
      </c>
      <c r="X205" s="9">
        <f t="shared" si="96"/>
        <v>2.25</v>
      </c>
      <c r="Y205" s="9">
        <f t="shared" si="96"/>
        <v>2.25</v>
      </c>
      <c r="CF205" s="8">
        <f t="shared" si="85"/>
        <v>35883</v>
      </c>
      <c r="CG205" s="3">
        <f t="shared" si="112"/>
        <v>0.74638953044737755</v>
      </c>
      <c r="CI205" s="8">
        <f t="shared" si="86"/>
        <v>35883</v>
      </c>
      <c r="CJ205" s="12">
        <f t="shared" si="113"/>
        <v>0.26560287725092147</v>
      </c>
      <c r="CK205" s="12">
        <f t="shared" si="113"/>
        <v>0.15273107476356182</v>
      </c>
      <c r="CO205" s="12">
        <f t="shared" si="111"/>
        <v>0</v>
      </c>
      <c r="CP205" s="12">
        <f t="shared" si="111"/>
        <v>0</v>
      </c>
    </row>
    <row r="206" spans="1:94" x14ac:dyDescent="0.25">
      <c r="A206" s="3">
        <f t="shared" si="99"/>
        <v>639</v>
      </c>
      <c r="B206" s="8">
        <f t="shared" si="100"/>
        <v>35884</v>
      </c>
      <c r="C206" s="3">
        <f t="shared" si="106"/>
        <v>2.1150000000000002</v>
      </c>
      <c r="D206" s="11">
        <f t="shared" si="90"/>
        <v>0</v>
      </c>
      <c r="E206" s="3">
        <f t="shared" si="107"/>
        <v>2.4300000000000002</v>
      </c>
      <c r="I206" s="8">
        <f t="shared" si="101"/>
        <v>35884</v>
      </c>
      <c r="J206" s="11">
        <f t="shared" si="108"/>
        <v>0.31499999999999995</v>
      </c>
      <c r="K206" s="11">
        <f t="shared" si="91"/>
        <v>0</v>
      </c>
      <c r="L206" s="11"/>
      <c r="M206" s="11"/>
      <c r="N206" s="9">
        <f t="shared" si="109"/>
        <v>2.1150000000000002</v>
      </c>
      <c r="O206" s="9">
        <f t="shared" si="110"/>
        <v>2.4300000000000002</v>
      </c>
      <c r="Q206" s="9">
        <f t="shared" si="102"/>
        <v>2.1150000000000002</v>
      </c>
      <c r="R206" s="9">
        <f t="shared" si="103"/>
        <v>2.4300000000000002</v>
      </c>
      <c r="S206" s="9">
        <f t="shared" si="104"/>
        <v>2.2599999999999998</v>
      </c>
      <c r="T206" s="9">
        <f t="shared" si="105"/>
        <v>2.2599999999999998</v>
      </c>
      <c r="V206" s="9">
        <f t="shared" si="96"/>
        <v>2.1150000000000002</v>
      </c>
      <c r="W206" s="9">
        <f t="shared" si="96"/>
        <v>2.4300000000000002</v>
      </c>
      <c r="X206" s="9">
        <f t="shared" si="96"/>
        <v>2.2599999999999998</v>
      </c>
      <c r="Y206" s="9">
        <f t="shared" si="96"/>
        <v>2.2599999999999998</v>
      </c>
      <c r="CF206" s="8">
        <f t="shared" si="85"/>
        <v>35884</v>
      </c>
      <c r="CG206" s="3">
        <f t="shared" si="112"/>
        <v>0.69914367266954081</v>
      </c>
      <c r="CI206" s="8">
        <f t="shared" si="86"/>
        <v>35884</v>
      </c>
      <c r="CJ206" s="12">
        <f t="shared" si="113"/>
        <v>0.26837616765719957</v>
      </c>
      <c r="CK206" s="12">
        <f t="shared" si="113"/>
        <v>0.16201746129317768</v>
      </c>
      <c r="CO206" s="12">
        <f t="shared" si="111"/>
        <v>1.1890746521521773E-2</v>
      </c>
      <c r="CP206" s="12">
        <f t="shared" si="111"/>
        <v>1.6597891409037831E-2</v>
      </c>
    </row>
    <row r="207" spans="1:94" x14ac:dyDescent="0.25">
      <c r="A207" s="3">
        <f t="shared" si="99"/>
        <v>640</v>
      </c>
      <c r="B207" s="8">
        <f t="shared" si="100"/>
        <v>35885</v>
      </c>
      <c r="C207" s="3">
        <f t="shared" si="106"/>
        <v>2.1349999999999998</v>
      </c>
      <c r="D207" s="11">
        <f t="shared" si="90"/>
        <v>0</v>
      </c>
      <c r="E207" s="3">
        <f t="shared" si="107"/>
        <v>2.4</v>
      </c>
      <c r="I207" s="8">
        <f t="shared" si="101"/>
        <v>35885</v>
      </c>
      <c r="J207" s="11">
        <f t="shared" si="108"/>
        <v>0.26500000000000012</v>
      </c>
      <c r="K207" s="11">
        <f t="shared" si="91"/>
        <v>0</v>
      </c>
      <c r="L207" s="11"/>
      <c r="M207" s="11"/>
      <c r="N207" s="9">
        <f t="shared" si="109"/>
        <v>2.1349999999999998</v>
      </c>
      <c r="O207" s="9">
        <f t="shared" si="110"/>
        <v>2.4</v>
      </c>
      <c r="Q207" s="9">
        <f t="shared" si="102"/>
        <v>2.1349999999999998</v>
      </c>
      <c r="R207" s="9">
        <f t="shared" si="103"/>
        <v>2.4</v>
      </c>
      <c r="S207" s="9">
        <f t="shared" si="104"/>
        <v>2.31</v>
      </c>
      <c r="T207" s="9">
        <f t="shared" si="105"/>
        <v>2.31</v>
      </c>
      <c r="V207" s="9">
        <f t="shared" ref="V207:Y226" si="114">VLOOKUP($B207,IF(V$1=2,PRICELOOK2,IF(V$1=3,PRICELOOK3,IF(V$1=4,cash,PRICELOOK))),V$2,FALSE)</f>
        <v>2.1349999999999998</v>
      </c>
      <c r="W207" s="9">
        <f t="shared" si="114"/>
        <v>2.4</v>
      </c>
      <c r="X207" s="9">
        <f t="shared" si="114"/>
        <v>2.31</v>
      </c>
      <c r="Y207" s="9">
        <f t="shared" si="114"/>
        <v>2.31</v>
      </c>
      <c r="CF207" s="8">
        <f t="shared" si="85"/>
        <v>35885</v>
      </c>
      <c r="CG207" s="3">
        <f t="shared" si="112"/>
        <v>0.68035099550691014</v>
      </c>
      <c r="CI207" s="8">
        <f t="shared" si="86"/>
        <v>35885</v>
      </c>
      <c r="CJ207" s="12">
        <f t="shared" si="113"/>
        <v>0.21483507868423904</v>
      </c>
      <c r="CK207" s="12">
        <f t="shared" si="113"/>
        <v>0.129020013771043</v>
      </c>
      <c r="CO207" s="12">
        <f t="shared" si="111"/>
        <v>9.4118341823463784E-3</v>
      </c>
      <c r="CP207" s="12">
        <f t="shared" si="111"/>
        <v>-1.2422519998557209E-2</v>
      </c>
    </row>
    <row r="208" spans="1:94" x14ac:dyDescent="0.25">
      <c r="A208" s="3">
        <f t="shared" si="99"/>
        <v>641</v>
      </c>
      <c r="B208" s="8">
        <f t="shared" si="100"/>
        <v>35886</v>
      </c>
      <c r="C208" s="3">
        <f t="shared" si="106"/>
        <v>2.2549999999999999</v>
      </c>
      <c r="D208" s="11">
        <f t="shared" si="90"/>
        <v>0</v>
      </c>
      <c r="E208" s="3">
        <f t="shared" si="107"/>
        <v>2.4649999999999999</v>
      </c>
      <c r="I208" s="8">
        <f t="shared" si="101"/>
        <v>35886</v>
      </c>
      <c r="J208" s="11">
        <f t="shared" si="108"/>
        <v>0.20999999999999996</v>
      </c>
      <c r="K208" s="11">
        <f t="shared" si="91"/>
        <v>0</v>
      </c>
      <c r="L208" s="11"/>
      <c r="M208" s="11"/>
      <c r="N208" s="9">
        <f t="shared" si="109"/>
        <v>2.2549999999999999</v>
      </c>
      <c r="O208" s="9">
        <f t="shared" si="110"/>
        <v>2.4649999999999999</v>
      </c>
      <c r="Q208" s="9">
        <f t="shared" si="102"/>
        <v>2.2549999999999999</v>
      </c>
      <c r="R208" s="9">
        <f t="shared" si="103"/>
        <v>2.4649999999999999</v>
      </c>
      <c r="S208" s="9">
        <f t="shared" si="104"/>
        <v>2.46</v>
      </c>
      <c r="T208" s="9">
        <f t="shared" si="105"/>
        <v>2.46</v>
      </c>
      <c r="V208" s="9">
        <f t="shared" si="114"/>
        <v>2.2549999999999999</v>
      </c>
      <c r="W208" s="9">
        <f t="shared" si="114"/>
        <v>2.4649999999999999</v>
      </c>
      <c r="X208" s="9">
        <f t="shared" si="114"/>
        <v>2.46</v>
      </c>
      <c r="Y208" s="9">
        <f t="shared" si="114"/>
        <v>2.46</v>
      </c>
      <c r="CF208" s="8">
        <f t="shared" si="85"/>
        <v>35886</v>
      </c>
      <c r="CG208" s="3">
        <f t="shared" si="112"/>
        <v>0.7428299282279438</v>
      </c>
      <c r="CI208" s="8">
        <f t="shared" si="86"/>
        <v>35886</v>
      </c>
      <c r="CJ208" s="12">
        <f t="shared" si="113"/>
        <v>0.27786446889641414</v>
      </c>
      <c r="CK208" s="12">
        <f t="shared" si="113"/>
        <v>0.15875634600949595</v>
      </c>
      <c r="CO208" s="12">
        <f t="shared" si="111"/>
        <v>5.4683326274053853E-2</v>
      </c>
      <c r="CP208" s="12">
        <f t="shared" si="111"/>
        <v>2.6723070140753508E-2</v>
      </c>
    </row>
    <row r="209" spans="1:94" x14ac:dyDescent="0.25">
      <c r="A209" s="3">
        <f t="shared" si="99"/>
        <v>642</v>
      </c>
      <c r="B209" s="8">
        <f t="shared" si="100"/>
        <v>35887</v>
      </c>
      <c r="C209" s="3">
        <f t="shared" si="106"/>
        <v>2.19</v>
      </c>
      <c r="D209" s="11">
        <f t="shared" si="90"/>
        <v>0</v>
      </c>
      <c r="E209" s="3">
        <f t="shared" si="107"/>
        <v>2.4350000000000001</v>
      </c>
      <c r="I209" s="8">
        <f t="shared" si="101"/>
        <v>35887</v>
      </c>
      <c r="J209" s="11">
        <f t="shared" si="108"/>
        <v>0.24500000000000011</v>
      </c>
      <c r="K209" s="11">
        <f t="shared" si="91"/>
        <v>0</v>
      </c>
      <c r="L209" s="11"/>
      <c r="M209" s="11"/>
      <c r="N209" s="9">
        <f t="shared" si="109"/>
        <v>2.19</v>
      </c>
      <c r="O209" s="9">
        <f t="shared" si="110"/>
        <v>2.4350000000000001</v>
      </c>
      <c r="Q209" s="9">
        <f t="shared" si="102"/>
        <v>2.19</v>
      </c>
      <c r="R209" s="9">
        <f t="shared" si="103"/>
        <v>2.4350000000000001</v>
      </c>
      <c r="S209" s="9">
        <f t="shared" si="104"/>
        <v>2.4</v>
      </c>
      <c r="T209" s="9">
        <f t="shared" si="105"/>
        <v>2.4</v>
      </c>
      <c r="V209" s="9">
        <f t="shared" si="114"/>
        <v>2.19</v>
      </c>
      <c r="W209" s="9">
        <f t="shared" si="114"/>
        <v>2.4350000000000001</v>
      </c>
      <c r="X209" s="9">
        <f t="shared" si="114"/>
        <v>2.4</v>
      </c>
      <c r="Y209" s="9">
        <f t="shared" si="114"/>
        <v>2.4</v>
      </c>
      <c r="CF209" s="8">
        <f t="shared" si="85"/>
        <v>35887</v>
      </c>
      <c r="CG209" s="3">
        <f t="shared" si="112"/>
        <v>0.77845492097905267</v>
      </c>
      <c r="CI209" s="8">
        <f t="shared" si="86"/>
        <v>35887</v>
      </c>
      <c r="CJ209" s="12">
        <f t="shared" si="113"/>
        <v>0.29575516337869434</v>
      </c>
      <c r="CK209" s="12">
        <f t="shared" si="113"/>
        <v>0.16047536204441432</v>
      </c>
      <c r="CO209" s="12">
        <f t="shared" si="111"/>
        <v>-2.9248429126232201E-2</v>
      </c>
      <c r="CP209" s="12">
        <f t="shared" si="111"/>
        <v>-1.2245050960100288E-2</v>
      </c>
    </row>
    <row r="210" spans="1:94" x14ac:dyDescent="0.25">
      <c r="A210" s="3">
        <f t="shared" si="99"/>
        <v>643</v>
      </c>
      <c r="B210" s="8">
        <f t="shared" si="100"/>
        <v>35888</v>
      </c>
      <c r="C210" s="3">
        <f t="shared" si="106"/>
        <v>2.2749999999999999</v>
      </c>
      <c r="D210" s="11">
        <f t="shared" si="90"/>
        <v>0</v>
      </c>
      <c r="E210" s="3">
        <f t="shared" si="107"/>
        <v>2.4649999999999999</v>
      </c>
      <c r="I210" s="8">
        <f t="shared" si="101"/>
        <v>35888</v>
      </c>
      <c r="J210" s="11">
        <f t="shared" si="108"/>
        <v>0.18999999999999995</v>
      </c>
      <c r="K210" s="11">
        <f t="shared" si="91"/>
        <v>0</v>
      </c>
      <c r="L210" s="11"/>
      <c r="M210" s="11"/>
      <c r="N210" s="9">
        <f t="shared" si="109"/>
        <v>2.2749999999999999</v>
      </c>
      <c r="O210" s="9">
        <f t="shared" si="110"/>
        <v>2.4649999999999999</v>
      </c>
      <c r="Q210" s="9">
        <f t="shared" si="102"/>
        <v>2.2749999999999999</v>
      </c>
      <c r="R210" s="9">
        <f t="shared" si="103"/>
        <v>2.4649999999999999</v>
      </c>
      <c r="S210" s="9">
        <f t="shared" si="104"/>
        <v>2.5049999999999999</v>
      </c>
      <c r="T210" s="9">
        <f t="shared" si="105"/>
        <v>2.5049999999999999</v>
      </c>
      <c r="V210" s="9">
        <f t="shared" si="114"/>
        <v>2.2749999999999999</v>
      </c>
      <c r="W210" s="9">
        <f t="shared" si="114"/>
        <v>2.4649999999999999</v>
      </c>
      <c r="X210" s="9">
        <f t="shared" si="114"/>
        <v>2.5049999999999999</v>
      </c>
      <c r="Y210" s="9">
        <f t="shared" si="114"/>
        <v>2.5049999999999999</v>
      </c>
      <c r="CF210" s="8">
        <f t="shared" si="85"/>
        <v>35888</v>
      </c>
      <c r="CG210" s="3">
        <f t="shared" si="112"/>
        <v>0.83241575231196907</v>
      </c>
      <c r="CI210" s="8">
        <f t="shared" si="86"/>
        <v>35888</v>
      </c>
      <c r="CJ210" s="12">
        <f t="shared" si="113"/>
        <v>0.32261876404568207</v>
      </c>
      <c r="CK210" s="12">
        <f t="shared" si="113"/>
        <v>0.16521075715474057</v>
      </c>
      <c r="CO210" s="12">
        <f t="shared" si="111"/>
        <v>3.8078508574504365E-2</v>
      </c>
      <c r="CP210" s="12">
        <f t="shared" si="111"/>
        <v>1.2245050960100168E-2</v>
      </c>
    </row>
    <row r="211" spans="1:94" x14ac:dyDescent="0.25">
      <c r="A211" s="3">
        <f t="shared" si="99"/>
        <v>644</v>
      </c>
      <c r="B211" s="8">
        <f t="shared" si="100"/>
        <v>35889</v>
      </c>
      <c r="C211" s="3">
        <f t="shared" si="106"/>
        <v>2.2749999999999999</v>
      </c>
      <c r="D211" s="11">
        <f t="shared" si="90"/>
        <v>0</v>
      </c>
      <c r="E211" s="3">
        <f t="shared" si="107"/>
        <v>2.4649999999999999</v>
      </c>
      <c r="I211" s="8">
        <f t="shared" si="101"/>
        <v>35889</v>
      </c>
      <c r="J211" s="11">
        <f t="shared" si="108"/>
        <v>0.18999999999999995</v>
      </c>
      <c r="K211" s="11">
        <f t="shared" si="91"/>
        <v>0</v>
      </c>
      <c r="L211" s="11"/>
      <c r="M211" s="11"/>
      <c r="N211" s="9">
        <f t="shared" si="109"/>
        <v>2.2749999999999999</v>
      </c>
      <c r="O211" s="9">
        <f t="shared" si="110"/>
        <v>2.4649999999999999</v>
      </c>
      <c r="Q211" s="9">
        <f t="shared" si="102"/>
        <v>2.2749999999999999</v>
      </c>
      <c r="R211" s="9">
        <f t="shared" si="103"/>
        <v>2.4649999999999999</v>
      </c>
      <c r="S211" s="9">
        <f t="shared" si="104"/>
        <v>2.5049999999999999</v>
      </c>
      <c r="T211" s="9">
        <f t="shared" si="105"/>
        <v>2.5049999999999999</v>
      </c>
      <c r="V211" s="9">
        <f t="shared" si="114"/>
        <v>2.2749999999999999</v>
      </c>
      <c r="W211" s="9">
        <f t="shared" si="114"/>
        <v>2.4649999999999999</v>
      </c>
      <c r="X211" s="9">
        <f t="shared" si="114"/>
        <v>2.5049999999999999</v>
      </c>
      <c r="Y211" s="9">
        <f t="shared" si="114"/>
        <v>2.5049999999999999</v>
      </c>
      <c r="CF211" s="8">
        <f t="shared" si="85"/>
        <v>35889</v>
      </c>
      <c r="CG211" s="3">
        <f t="shared" si="112"/>
        <v>0.86468326171530208</v>
      </c>
      <c r="CI211" s="8">
        <f t="shared" si="86"/>
        <v>35889</v>
      </c>
      <c r="CJ211" s="12">
        <f t="shared" si="113"/>
        <v>0.2995957190243812</v>
      </c>
      <c r="CK211" s="12">
        <f t="shared" si="113"/>
        <v>0.15235738926411968</v>
      </c>
      <c r="CO211" s="12">
        <f t="shared" si="111"/>
        <v>0</v>
      </c>
      <c r="CP211" s="12">
        <f t="shared" si="111"/>
        <v>0</v>
      </c>
    </row>
    <row r="212" spans="1:94" x14ac:dyDescent="0.25">
      <c r="A212" s="3">
        <f t="shared" si="99"/>
        <v>645</v>
      </c>
      <c r="B212" s="8">
        <f t="shared" si="100"/>
        <v>35890</v>
      </c>
      <c r="C212" s="3">
        <f t="shared" si="106"/>
        <v>2.2749999999999999</v>
      </c>
      <c r="D212" s="11">
        <f t="shared" si="90"/>
        <v>0</v>
      </c>
      <c r="E212" s="3">
        <f t="shared" si="107"/>
        <v>2.4649999999999999</v>
      </c>
      <c r="I212" s="8">
        <f t="shared" si="101"/>
        <v>35890</v>
      </c>
      <c r="J212" s="11">
        <f t="shared" si="108"/>
        <v>0.18999999999999995</v>
      </c>
      <c r="K212" s="11">
        <f t="shared" si="91"/>
        <v>0</v>
      </c>
      <c r="L212" s="11"/>
      <c r="M212" s="11"/>
      <c r="N212" s="9">
        <f t="shared" si="109"/>
        <v>2.2749999999999999</v>
      </c>
      <c r="O212" s="9">
        <f t="shared" si="110"/>
        <v>2.4649999999999999</v>
      </c>
      <c r="Q212" s="9">
        <f t="shared" si="102"/>
        <v>2.2749999999999999</v>
      </c>
      <c r="R212" s="9">
        <f t="shared" si="103"/>
        <v>2.4649999999999999</v>
      </c>
      <c r="S212" s="9">
        <f t="shared" si="104"/>
        <v>2.5049999999999999</v>
      </c>
      <c r="T212" s="9">
        <f t="shared" si="105"/>
        <v>2.5049999999999999</v>
      </c>
      <c r="V212" s="9">
        <f t="shared" si="114"/>
        <v>2.2749999999999999</v>
      </c>
      <c r="W212" s="9">
        <f t="shared" si="114"/>
        <v>2.4649999999999999</v>
      </c>
      <c r="X212" s="9">
        <f t="shared" si="114"/>
        <v>2.5049999999999999</v>
      </c>
      <c r="Y212" s="9">
        <f t="shared" si="114"/>
        <v>2.5049999999999999</v>
      </c>
      <c r="CF212" s="8">
        <f t="shared" si="85"/>
        <v>35890</v>
      </c>
      <c r="CG212" s="3">
        <f t="shared" si="112"/>
        <v>0.88585735088423567</v>
      </c>
      <c r="CI212" s="8">
        <f t="shared" si="86"/>
        <v>35890</v>
      </c>
      <c r="CJ212" s="12">
        <f t="shared" si="113"/>
        <v>0.2995957190243812</v>
      </c>
      <c r="CK212" s="12">
        <f t="shared" si="113"/>
        <v>0.15235738926411968</v>
      </c>
      <c r="CO212" s="12">
        <f t="shared" si="111"/>
        <v>0</v>
      </c>
      <c r="CP212" s="12">
        <f t="shared" si="111"/>
        <v>0</v>
      </c>
    </row>
    <row r="213" spans="1:94" x14ac:dyDescent="0.25">
      <c r="A213" s="3">
        <f t="shared" si="99"/>
        <v>646</v>
      </c>
      <c r="B213" s="8">
        <f t="shared" si="100"/>
        <v>35891</v>
      </c>
      <c r="C213" s="3">
        <f t="shared" si="106"/>
        <v>2.27</v>
      </c>
      <c r="D213" s="11">
        <f t="shared" si="90"/>
        <v>0</v>
      </c>
      <c r="E213" s="3">
        <f t="shared" si="107"/>
        <v>2.4750000000000001</v>
      </c>
      <c r="I213" s="8">
        <f t="shared" si="101"/>
        <v>35891</v>
      </c>
      <c r="J213" s="11">
        <f t="shared" si="108"/>
        <v>0.20500000000000007</v>
      </c>
      <c r="K213" s="11">
        <f t="shared" si="91"/>
        <v>0</v>
      </c>
      <c r="L213" s="11"/>
      <c r="M213" s="11"/>
      <c r="N213" s="9">
        <f t="shared" si="109"/>
        <v>2.27</v>
      </c>
      <c r="O213" s="9">
        <f t="shared" si="110"/>
        <v>2.4750000000000001</v>
      </c>
      <c r="Q213" s="9">
        <f t="shared" si="102"/>
        <v>2.27</v>
      </c>
      <c r="R213" s="9">
        <f t="shared" si="103"/>
        <v>2.4750000000000001</v>
      </c>
      <c r="S213" s="9">
        <f t="shared" si="104"/>
        <v>2.5049999999999999</v>
      </c>
      <c r="T213" s="9">
        <f t="shared" si="105"/>
        <v>2.5049999999999999</v>
      </c>
      <c r="V213" s="9">
        <f t="shared" si="114"/>
        <v>2.27</v>
      </c>
      <c r="W213" s="9">
        <f t="shared" si="114"/>
        <v>2.4750000000000001</v>
      </c>
      <c r="X213" s="9">
        <f t="shared" si="114"/>
        <v>2.5049999999999999</v>
      </c>
      <c r="Y213" s="9">
        <f t="shared" si="114"/>
        <v>2.5049999999999999</v>
      </c>
      <c r="CF213" s="8">
        <f t="shared" si="85"/>
        <v>35891</v>
      </c>
      <c r="CG213" s="3">
        <f t="shared" si="112"/>
        <v>0.90390527659774422</v>
      </c>
      <c r="CI213" s="8">
        <f t="shared" si="86"/>
        <v>35891</v>
      </c>
      <c r="CJ213" s="12">
        <f t="shared" si="113"/>
        <v>0.29994660934175987</v>
      </c>
      <c r="CK213" s="12">
        <f t="shared" si="113"/>
        <v>0.15234242816079752</v>
      </c>
      <c r="CO213" s="12">
        <f t="shared" si="111"/>
        <v>-2.2002209096024235E-3</v>
      </c>
      <c r="CP213" s="12">
        <f t="shared" si="111"/>
        <v>4.0485885260003324E-3</v>
      </c>
    </row>
    <row r="214" spans="1:94" x14ac:dyDescent="0.25">
      <c r="A214" s="3">
        <f t="shared" si="99"/>
        <v>647</v>
      </c>
      <c r="B214" s="8">
        <f t="shared" si="100"/>
        <v>35892</v>
      </c>
      <c r="C214" s="3">
        <f t="shared" si="106"/>
        <v>2.2749999999999999</v>
      </c>
      <c r="D214" s="11">
        <f t="shared" si="90"/>
        <v>0</v>
      </c>
      <c r="E214" s="3">
        <f t="shared" si="107"/>
        <v>2.4750000000000001</v>
      </c>
      <c r="I214" s="8">
        <f t="shared" si="101"/>
        <v>35892</v>
      </c>
      <c r="J214" s="11">
        <f t="shared" si="108"/>
        <v>0.20000000000000018</v>
      </c>
      <c r="K214" s="11">
        <f t="shared" si="91"/>
        <v>0</v>
      </c>
      <c r="L214" s="11"/>
      <c r="M214" s="11"/>
      <c r="N214" s="9">
        <f t="shared" si="109"/>
        <v>2.2749999999999999</v>
      </c>
      <c r="O214" s="9">
        <f t="shared" si="110"/>
        <v>2.4750000000000001</v>
      </c>
      <c r="Q214" s="9">
        <f t="shared" si="102"/>
        <v>2.2749999999999999</v>
      </c>
      <c r="R214" s="9">
        <f t="shared" si="103"/>
        <v>2.4750000000000001</v>
      </c>
      <c r="S214" s="9">
        <f t="shared" si="104"/>
        <v>2.5</v>
      </c>
      <c r="T214" s="9">
        <f t="shared" si="105"/>
        <v>2.5</v>
      </c>
      <c r="V214" s="9">
        <f t="shared" si="114"/>
        <v>2.2749999999999999</v>
      </c>
      <c r="W214" s="9">
        <f t="shared" si="114"/>
        <v>2.4750000000000001</v>
      </c>
      <c r="X214" s="9">
        <f t="shared" si="114"/>
        <v>2.5</v>
      </c>
      <c r="Y214" s="9">
        <f t="shared" si="114"/>
        <v>2.5</v>
      </c>
      <c r="CF214" s="8">
        <f t="shared" si="85"/>
        <v>35892</v>
      </c>
      <c r="CG214" s="3">
        <f t="shared" si="112"/>
        <v>0.91184826642619732</v>
      </c>
      <c r="CI214" s="8">
        <f t="shared" si="86"/>
        <v>35892</v>
      </c>
      <c r="CJ214" s="12">
        <f t="shared" si="113"/>
        <v>0.2784982007239139</v>
      </c>
      <c r="CK214" s="12">
        <f t="shared" si="113"/>
        <v>0.13996187973193633</v>
      </c>
      <c r="CO214" s="12">
        <f t="shared" si="111"/>
        <v>2.2002209096023376E-3</v>
      </c>
      <c r="CP214" s="12">
        <f t="shared" si="111"/>
        <v>0</v>
      </c>
    </row>
    <row r="215" spans="1:94" x14ac:dyDescent="0.25">
      <c r="A215" s="3">
        <f t="shared" si="99"/>
        <v>648</v>
      </c>
      <c r="B215" s="8">
        <f t="shared" si="100"/>
        <v>35893</v>
      </c>
      <c r="C215" s="3">
        <f t="shared" si="106"/>
        <v>2.4350000000000001</v>
      </c>
      <c r="D215" s="11">
        <f t="shared" si="90"/>
        <v>0</v>
      </c>
      <c r="E215" s="3">
        <f t="shared" si="107"/>
        <v>2.6850000000000001</v>
      </c>
      <c r="I215" s="8">
        <f t="shared" si="101"/>
        <v>35893</v>
      </c>
      <c r="J215" s="11">
        <f t="shared" si="108"/>
        <v>0.25</v>
      </c>
      <c r="K215" s="11">
        <f t="shared" si="91"/>
        <v>0</v>
      </c>
      <c r="L215" s="11"/>
      <c r="M215" s="11"/>
      <c r="N215" s="9">
        <f t="shared" si="109"/>
        <v>2.4350000000000001</v>
      </c>
      <c r="O215" s="9">
        <f t="shared" si="110"/>
        <v>2.6850000000000001</v>
      </c>
      <c r="Q215" s="9">
        <f t="shared" si="102"/>
        <v>2.4350000000000001</v>
      </c>
      <c r="R215" s="9">
        <f t="shared" si="103"/>
        <v>2.6850000000000001</v>
      </c>
      <c r="S215" s="9">
        <f t="shared" si="104"/>
        <v>2.65</v>
      </c>
      <c r="T215" s="9">
        <f t="shared" si="105"/>
        <v>2.65</v>
      </c>
      <c r="V215" s="9">
        <f t="shared" si="114"/>
        <v>2.4350000000000001</v>
      </c>
      <c r="W215" s="9">
        <f t="shared" si="114"/>
        <v>2.6850000000000001</v>
      </c>
      <c r="X215" s="9">
        <f t="shared" si="114"/>
        <v>2.65</v>
      </c>
      <c r="Y215" s="9">
        <f t="shared" si="114"/>
        <v>2.65</v>
      </c>
      <c r="CF215" s="8">
        <f t="shared" si="85"/>
        <v>35893</v>
      </c>
      <c r="CG215" s="3">
        <f t="shared" si="112"/>
        <v>0.93391452283487053</v>
      </c>
      <c r="CI215" s="8">
        <f t="shared" si="86"/>
        <v>35893</v>
      </c>
      <c r="CJ215" s="12">
        <f t="shared" si="113"/>
        <v>0.35171176418815014</v>
      </c>
      <c r="CK215" s="12">
        <f t="shared" si="113"/>
        <v>0.30187493295572615</v>
      </c>
      <c r="CO215" s="12">
        <f t="shared" si="111"/>
        <v>6.7966704131639355E-2</v>
      </c>
      <c r="CP215" s="12">
        <f t="shared" si="111"/>
        <v>8.1440331940174276E-2</v>
      </c>
    </row>
    <row r="216" spans="1:94" x14ac:dyDescent="0.25">
      <c r="A216" s="3">
        <f t="shared" si="99"/>
        <v>649</v>
      </c>
      <c r="B216" s="8">
        <f t="shared" si="100"/>
        <v>35894</v>
      </c>
      <c r="C216" s="3">
        <f t="shared" si="106"/>
        <v>2.37</v>
      </c>
      <c r="D216" s="11">
        <f t="shared" si="90"/>
        <v>0</v>
      </c>
      <c r="E216" s="3">
        <f t="shared" si="107"/>
        <v>2.6549999999999998</v>
      </c>
      <c r="I216" s="8">
        <f t="shared" si="101"/>
        <v>35894</v>
      </c>
      <c r="J216" s="11">
        <f t="shared" si="108"/>
        <v>0.2849999999999997</v>
      </c>
      <c r="K216" s="11">
        <f t="shared" si="91"/>
        <v>0</v>
      </c>
      <c r="L216" s="11"/>
      <c r="M216" s="11"/>
      <c r="N216" s="9">
        <f t="shared" si="109"/>
        <v>2.37</v>
      </c>
      <c r="O216" s="9">
        <f t="shared" si="110"/>
        <v>2.6549999999999998</v>
      </c>
      <c r="Q216" s="9">
        <f t="shared" si="102"/>
        <v>2.37</v>
      </c>
      <c r="R216" s="9">
        <f t="shared" si="103"/>
        <v>2.6549999999999998</v>
      </c>
      <c r="S216" s="9">
        <f t="shared" si="104"/>
        <v>2.59</v>
      </c>
      <c r="T216" s="9">
        <f t="shared" si="105"/>
        <v>2.59</v>
      </c>
      <c r="V216" s="9">
        <f t="shared" si="114"/>
        <v>2.37</v>
      </c>
      <c r="W216" s="9">
        <f t="shared" si="114"/>
        <v>2.6549999999999998</v>
      </c>
      <c r="X216" s="9">
        <f t="shared" si="114"/>
        <v>2.59</v>
      </c>
      <c r="Y216" s="9">
        <f t="shared" si="114"/>
        <v>2.59</v>
      </c>
      <c r="CF216" s="8">
        <f t="shared" si="85"/>
        <v>35894</v>
      </c>
      <c r="CG216" s="3">
        <f t="shared" si="112"/>
        <v>0.93446526539483243</v>
      </c>
      <c r="CI216" s="8">
        <f t="shared" si="86"/>
        <v>35894</v>
      </c>
      <c r="CJ216" s="12">
        <f t="shared" si="113"/>
        <v>0.36659223827974413</v>
      </c>
      <c r="CK216" s="12">
        <f t="shared" si="113"/>
        <v>0.30477907634636608</v>
      </c>
      <c r="CO216" s="12">
        <f t="shared" ref="CO216:CP231" si="115">LN(V216/V215)</f>
        <v>-2.7056801387513305E-2</v>
      </c>
      <c r="CP216" s="12">
        <f t="shared" si="115"/>
        <v>-1.1236073266925954E-2</v>
      </c>
    </row>
    <row r="217" spans="1:94" x14ac:dyDescent="0.25">
      <c r="A217" s="3">
        <f t="shared" si="99"/>
        <v>650</v>
      </c>
      <c r="B217" s="8">
        <f t="shared" si="100"/>
        <v>35895</v>
      </c>
      <c r="C217" s="3">
        <f t="shared" si="106"/>
        <v>2.37</v>
      </c>
      <c r="D217" s="11">
        <f t="shared" si="90"/>
        <v>0</v>
      </c>
      <c r="E217" s="3">
        <f t="shared" si="107"/>
        <v>2.6549999999999998</v>
      </c>
      <c r="I217" s="8">
        <f t="shared" si="101"/>
        <v>35895</v>
      </c>
      <c r="J217" s="11">
        <f t="shared" si="108"/>
        <v>0.2849999999999997</v>
      </c>
      <c r="K217" s="11">
        <f t="shared" si="91"/>
        <v>0</v>
      </c>
      <c r="L217" s="11"/>
      <c r="M217" s="11"/>
      <c r="N217" s="9">
        <f t="shared" si="109"/>
        <v>2.37</v>
      </c>
      <c r="O217" s="9">
        <f t="shared" si="110"/>
        <v>2.6549999999999998</v>
      </c>
      <c r="Q217" s="9">
        <f t="shared" si="102"/>
        <v>2.37</v>
      </c>
      <c r="R217" s="9">
        <f t="shared" si="103"/>
        <v>2.6549999999999998</v>
      </c>
      <c r="S217" s="9">
        <f t="shared" si="104"/>
        <v>2.59</v>
      </c>
      <c r="T217" s="9">
        <f t="shared" si="105"/>
        <v>2.59</v>
      </c>
      <c r="V217" s="9">
        <f t="shared" si="114"/>
        <v>2.37</v>
      </c>
      <c r="W217" s="9">
        <f t="shared" si="114"/>
        <v>2.6549999999999998</v>
      </c>
      <c r="X217" s="9">
        <f t="shared" si="114"/>
        <v>2.59</v>
      </c>
      <c r="Y217" s="9">
        <f t="shared" si="114"/>
        <v>2.59</v>
      </c>
      <c r="CF217" s="8">
        <f t="shared" si="85"/>
        <v>35895</v>
      </c>
      <c r="CG217" s="3">
        <f t="shared" si="112"/>
        <v>0.93766446310722729</v>
      </c>
      <c r="CI217" s="8">
        <f t="shared" si="86"/>
        <v>35895</v>
      </c>
      <c r="CJ217" s="12">
        <f t="shared" si="113"/>
        <v>0.36532493986622289</v>
      </c>
      <c r="CK217" s="12">
        <f t="shared" si="113"/>
        <v>0.30546106791707089</v>
      </c>
      <c r="CO217" s="12">
        <f t="shared" si="115"/>
        <v>0</v>
      </c>
      <c r="CP217" s="12">
        <f t="shared" si="115"/>
        <v>0</v>
      </c>
    </row>
    <row r="218" spans="1:94" x14ac:dyDescent="0.25">
      <c r="A218" s="3">
        <f t="shared" si="99"/>
        <v>651</v>
      </c>
      <c r="B218" s="8">
        <f t="shared" si="100"/>
        <v>35896</v>
      </c>
      <c r="C218" s="3">
        <f t="shared" si="106"/>
        <v>2.37</v>
      </c>
      <c r="D218" s="11">
        <f t="shared" si="90"/>
        <v>0</v>
      </c>
      <c r="E218" s="3">
        <f t="shared" si="107"/>
        <v>2.6549999999999998</v>
      </c>
      <c r="I218" s="8">
        <f t="shared" si="101"/>
        <v>35896</v>
      </c>
      <c r="J218" s="11">
        <f t="shared" si="108"/>
        <v>0.2849999999999997</v>
      </c>
      <c r="K218" s="11">
        <f t="shared" si="91"/>
        <v>0</v>
      </c>
      <c r="L218" s="11"/>
      <c r="M218" s="11"/>
      <c r="N218" s="9">
        <f t="shared" si="109"/>
        <v>2.37</v>
      </c>
      <c r="O218" s="9">
        <f t="shared" si="110"/>
        <v>2.6549999999999998</v>
      </c>
      <c r="Q218" s="9">
        <f t="shared" si="102"/>
        <v>2.37</v>
      </c>
      <c r="R218" s="9">
        <f t="shared" si="103"/>
        <v>2.6549999999999998</v>
      </c>
      <c r="S218" s="9">
        <f t="shared" si="104"/>
        <v>2.59</v>
      </c>
      <c r="T218" s="9">
        <f t="shared" si="105"/>
        <v>2.59</v>
      </c>
      <c r="V218" s="9">
        <f t="shared" si="114"/>
        <v>2.37</v>
      </c>
      <c r="W218" s="9">
        <f t="shared" si="114"/>
        <v>2.6549999999999998</v>
      </c>
      <c r="X218" s="9">
        <f t="shared" si="114"/>
        <v>2.59</v>
      </c>
      <c r="Y218" s="9">
        <f t="shared" si="114"/>
        <v>2.59</v>
      </c>
      <c r="CF218" s="8">
        <f t="shared" si="85"/>
        <v>35896</v>
      </c>
      <c r="CG218" s="3">
        <f t="shared" si="112"/>
        <v>0.94002512083134981</v>
      </c>
      <c r="CI218" s="8">
        <f t="shared" si="86"/>
        <v>35896</v>
      </c>
      <c r="CJ218" s="12">
        <f t="shared" si="113"/>
        <v>0.36532493986622289</v>
      </c>
      <c r="CK218" s="12">
        <f t="shared" si="113"/>
        <v>0.30484783557757889</v>
      </c>
      <c r="CO218" s="12">
        <f t="shared" si="115"/>
        <v>0</v>
      </c>
      <c r="CP218" s="12">
        <f t="shared" si="115"/>
        <v>0</v>
      </c>
    </row>
    <row r="219" spans="1:94" x14ac:dyDescent="0.25">
      <c r="A219" s="3">
        <f t="shared" si="99"/>
        <v>652</v>
      </c>
      <c r="B219" s="8">
        <f t="shared" si="100"/>
        <v>35897</v>
      </c>
      <c r="C219" s="3">
        <f t="shared" si="106"/>
        <v>2.37</v>
      </c>
      <c r="D219" s="11">
        <f t="shared" si="90"/>
        <v>0</v>
      </c>
      <c r="E219" s="3">
        <f t="shared" si="107"/>
        <v>2.6549999999999998</v>
      </c>
      <c r="I219" s="8">
        <f t="shared" si="101"/>
        <v>35897</v>
      </c>
      <c r="J219" s="11">
        <f t="shared" si="108"/>
        <v>0.2849999999999997</v>
      </c>
      <c r="K219" s="11">
        <f t="shared" si="91"/>
        <v>0</v>
      </c>
      <c r="L219" s="11"/>
      <c r="M219" s="11"/>
      <c r="N219" s="9">
        <f t="shared" si="109"/>
        <v>2.37</v>
      </c>
      <c r="O219" s="9">
        <f t="shared" si="110"/>
        <v>2.6549999999999998</v>
      </c>
      <c r="Q219" s="9">
        <f t="shared" si="102"/>
        <v>2.37</v>
      </c>
      <c r="R219" s="9">
        <f t="shared" si="103"/>
        <v>2.6549999999999998</v>
      </c>
      <c r="S219" s="9">
        <f t="shared" si="104"/>
        <v>2.59</v>
      </c>
      <c r="T219" s="9">
        <f t="shared" si="105"/>
        <v>2.59</v>
      </c>
      <c r="V219" s="9">
        <f t="shared" si="114"/>
        <v>2.37</v>
      </c>
      <c r="W219" s="9">
        <f t="shared" si="114"/>
        <v>2.6549999999999998</v>
      </c>
      <c r="X219" s="9">
        <f t="shared" si="114"/>
        <v>2.59</v>
      </c>
      <c r="Y219" s="9">
        <f t="shared" si="114"/>
        <v>2.59</v>
      </c>
      <c r="CF219" s="8">
        <f t="shared" ref="CF219:CF282" si="116">B219</f>
        <v>35897</v>
      </c>
      <c r="CG219" s="3">
        <f t="shared" si="112"/>
        <v>0.94118889222697011</v>
      </c>
      <c r="CI219" s="8">
        <f t="shared" ref="CI219:CI282" si="117">CF219</f>
        <v>35897</v>
      </c>
      <c r="CJ219" s="12">
        <f t="shared" si="113"/>
        <v>0.36532493986622289</v>
      </c>
      <c r="CK219" s="12">
        <f t="shared" si="113"/>
        <v>0.30484783557757889</v>
      </c>
      <c r="CO219" s="12">
        <f t="shared" si="115"/>
        <v>0</v>
      </c>
      <c r="CP219" s="12">
        <f t="shared" si="115"/>
        <v>0</v>
      </c>
    </row>
    <row r="220" spans="1:94" x14ac:dyDescent="0.25">
      <c r="A220" s="3">
        <f t="shared" si="99"/>
        <v>653</v>
      </c>
      <c r="B220" s="8">
        <f t="shared" si="100"/>
        <v>35898</v>
      </c>
      <c r="C220" s="3">
        <f t="shared" si="106"/>
        <v>2.33</v>
      </c>
      <c r="D220" s="11">
        <f t="shared" si="90"/>
        <v>0</v>
      </c>
      <c r="E220" s="3">
        <f t="shared" si="107"/>
        <v>2.58</v>
      </c>
      <c r="I220" s="8">
        <f t="shared" si="101"/>
        <v>35898</v>
      </c>
      <c r="J220" s="11">
        <f t="shared" si="108"/>
        <v>0.25</v>
      </c>
      <c r="K220" s="11">
        <f t="shared" si="91"/>
        <v>0</v>
      </c>
      <c r="L220" s="11"/>
      <c r="M220" s="11"/>
      <c r="N220" s="9">
        <f t="shared" si="109"/>
        <v>2.33</v>
      </c>
      <c r="O220" s="9">
        <f t="shared" si="110"/>
        <v>2.58</v>
      </c>
      <c r="Q220" s="9">
        <f t="shared" si="102"/>
        <v>2.33</v>
      </c>
      <c r="R220" s="9">
        <f t="shared" si="103"/>
        <v>2.58</v>
      </c>
      <c r="S220" s="9">
        <f t="shared" si="104"/>
        <v>2.5499999999999998</v>
      </c>
      <c r="T220" s="9">
        <f t="shared" si="105"/>
        <v>2.5499999999999998</v>
      </c>
      <c r="V220" s="9">
        <f t="shared" si="114"/>
        <v>2.33</v>
      </c>
      <c r="W220" s="9">
        <f t="shared" si="114"/>
        <v>2.58</v>
      </c>
      <c r="X220" s="9">
        <f t="shared" si="114"/>
        <v>2.5499999999999998</v>
      </c>
      <c r="Y220" s="9">
        <f t="shared" si="114"/>
        <v>2.5499999999999998</v>
      </c>
      <c r="CF220" s="8">
        <f t="shared" si="116"/>
        <v>35898</v>
      </c>
      <c r="CG220" s="3">
        <f t="shared" ref="CG220:CG235" si="118">CORREL(C199:C220,E199:E220)</f>
        <v>0.94008598839667179</v>
      </c>
      <c r="CI220" s="8">
        <f t="shared" si="117"/>
        <v>35898</v>
      </c>
      <c r="CJ220" s="12">
        <f t="shared" ref="CJ220:CK235" si="119">STDEV(CO199:CO220)*CJ$24</f>
        <v>0.37313275730890128</v>
      </c>
      <c r="CK220" s="12">
        <f t="shared" si="119"/>
        <v>0.32667456935500055</v>
      </c>
      <c r="CO220" s="12">
        <f t="shared" si="115"/>
        <v>-1.7021687569430635E-2</v>
      </c>
      <c r="CP220" s="12">
        <f t="shared" si="115"/>
        <v>-2.8655255760375947E-2</v>
      </c>
    </row>
    <row r="221" spans="1:94" x14ac:dyDescent="0.25">
      <c r="A221" s="3">
        <f t="shared" si="99"/>
        <v>654</v>
      </c>
      <c r="B221" s="8">
        <f t="shared" si="100"/>
        <v>35899</v>
      </c>
      <c r="C221" s="3">
        <f t="shared" si="106"/>
        <v>2.2599999999999998</v>
      </c>
      <c r="D221" s="11">
        <f t="shared" si="90"/>
        <v>0</v>
      </c>
      <c r="E221" s="3">
        <f t="shared" si="107"/>
        <v>2.5649999999999999</v>
      </c>
      <c r="I221" s="8">
        <f t="shared" si="101"/>
        <v>35899</v>
      </c>
      <c r="J221" s="11">
        <f t="shared" si="108"/>
        <v>0.30500000000000016</v>
      </c>
      <c r="K221" s="11">
        <f t="shared" si="91"/>
        <v>0</v>
      </c>
      <c r="L221" s="11"/>
      <c r="M221" s="11"/>
      <c r="N221" s="9">
        <f t="shared" si="109"/>
        <v>2.2599999999999998</v>
      </c>
      <c r="O221" s="9">
        <f t="shared" si="110"/>
        <v>2.5649999999999999</v>
      </c>
      <c r="Q221" s="9">
        <f t="shared" si="102"/>
        <v>2.2599999999999998</v>
      </c>
      <c r="R221" s="9">
        <f t="shared" si="103"/>
        <v>2.5649999999999999</v>
      </c>
      <c r="S221" s="9">
        <f t="shared" si="104"/>
        <v>2.415</v>
      </c>
      <c r="T221" s="9">
        <f t="shared" si="105"/>
        <v>2.415</v>
      </c>
      <c r="V221" s="9">
        <f t="shared" si="114"/>
        <v>2.2599999999999998</v>
      </c>
      <c r="W221" s="9">
        <f t="shared" si="114"/>
        <v>2.5649999999999999</v>
      </c>
      <c r="X221" s="9">
        <f t="shared" si="114"/>
        <v>2.415</v>
      </c>
      <c r="Y221" s="9">
        <f t="shared" si="114"/>
        <v>2.415</v>
      </c>
      <c r="CF221" s="8">
        <f t="shared" si="116"/>
        <v>35899</v>
      </c>
      <c r="CG221" s="3">
        <f t="shared" si="118"/>
        <v>0.93120794636229109</v>
      </c>
      <c r="CI221" s="8">
        <f t="shared" si="117"/>
        <v>35899</v>
      </c>
      <c r="CJ221" s="12">
        <f t="shared" si="119"/>
        <v>0.3921147169366197</v>
      </c>
      <c r="CK221" s="12">
        <f t="shared" si="119"/>
        <v>0.32834431151309013</v>
      </c>
      <c r="CO221" s="12">
        <f t="shared" si="115"/>
        <v>-3.0503454293414854E-2</v>
      </c>
      <c r="CP221" s="12">
        <f t="shared" si="115"/>
        <v>-5.8309203107932096E-3</v>
      </c>
    </row>
    <row r="222" spans="1:94" x14ac:dyDescent="0.25">
      <c r="A222" s="3">
        <f t="shared" si="99"/>
        <v>655</v>
      </c>
      <c r="B222" s="8">
        <f t="shared" si="100"/>
        <v>35900</v>
      </c>
      <c r="C222" s="3">
        <f t="shared" si="106"/>
        <v>2.335</v>
      </c>
      <c r="D222" s="11">
        <f t="shared" si="90"/>
        <v>0</v>
      </c>
      <c r="E222" s="3">
        <f t="shared" si="107"/>
        <v>2.625</v>
      </c>
      <c r="I222" s="8">
        <f t="shared" si="101"/>
        <v>35900</v>
      </c>
      <c r="J222" s="11">
        <f t="shared" si="108"/>
        <v>0.29000000000000004</v>
      </c>
      <c r="K222" s="11">
        <f t="shared" si="91"/>
        <v>0</v>
      </c>
      <c r="L222" s="11"/>
      <c r="M222" s="11"/>
      <c r="N222" s="9">
        <f t="shared" si="109"/>
        <v>2.335</v>
      </c>
      <c r="O222" s="9">
        <f t="shared" si="110"/>
        <v>2.625</v>
      </c>
      <c r="Q222" s="9">
        <f t="shared" si="102"/>
        <v>2.335</v>
      </c>
      <c r="R222" s="9">
        <f t="shared" si="103"/>
        <v>2.625</v>
      </c>
      <c r="S222" s="9">
        <f t="shared" si="104"/>
        <v>2.48</v>
      </c>
      <c r="T222" s="9">
        <f t="shared" si="105"/>
        <v>2.48</v>
      </c>
      <c r="V222" s="9">
        <f t="shared" si="114"/>
        <v>2.335</v>
      </c>
      <c r="W222" s="9">
        <f t="shared" si="114"/>
        <v>2.625</v>
      </c>
      <c r="X222" s="9">
        <f t="shared" si="114"/>
        <v>2.48</v>
      </c>
      <c r="Y222" s="9">
        <f t="shared" si="114"/>
        <v>2.48</v>
      </c>
      <c r="CF222" s="8">
        <f t="shared" si="116"/>
        <v>35900</v>
      </c>
      <c r="CG222" s="3">
        <f t="shared" si="118"/>
        <v>0.92558209564846228</v>
      </c>
      <c r="CI222" s="8">
        <f t="shared" si="117"/>
        <v>35900</v>
      </c>
      <c r="CJ222" s="12">
        <f t="shared" si="119"/>
        <v>0.40352198428704178</v>
      </c>
      <c r="CK222" s="12">
        <f t="shared" si="119"/>
        <v>0.33416112555918226</v>
      </c>
      <c r="CO222" s="12">
        <f t="shared" si="115"/>
        <v>3.2647077836666122E-2</v>
      </c>
      <c r="CP222" s="12">
        <f t="shared" si="115"/>
        <v>2.3122417420854212E-2</v>
      </c>
    </row>
    <row r="223" spans="1:94" x14ac:dyDescent="0.25">
      <c r="A223" s="3">
        <f t="shared" si="99"/>
        <v>656</v>
      </c>
      <c r="B223" s="8">
        <f t="shared" si="100"/>
        <v>35901</v>
      </c>
      <c r="C223" s="3">
        <f t="shared" si="106"/>
        <v>2.36</v>
      </c>
      <c r="D223" s="11">
        <f t="shared" si="90"/>
        <v>0</v>
      </c>
      <c r="E223" s="3">
        <f t="shared" si="107"/>
        <v>2.65</v>
      </c>
      <c r="I223" s="8">
        <f t="shared" si="101"/>
        <v>35901</v>
      </c>
      <c r="J223" s="11">
        <f t="shared" si="108"/>
        <v>0.29000000000000004</v>
      </c>
      <c r="K223" s="11">
        <f t="shared" si="91"/>
        <v>0</v>
      </c>
      <c r="L223" s="11"/>
      <c r="M223" s="11"/>
      <c r="N223" s="9">
        <f t="shared" si="109"/>
        <v>2.36</v>
      </c>
      <c r="O223" s="9">
        <f t="shared" si="110"/>
        <v>2.65</v>
      </c>
      <c r="Q223" s="9">
        <f t="shared" si="102"/>
        <v>2.36</v>
      </c>
      <c r="R223" s="9">
        <f t="shared" si="103"/>
        <v>2.65</v>
      </c>
      <c r="S223" s="9">
        <f t="shared" si="104"/>
        <v>2.4750000000000001</v>
      </c>
      <c r="T223" s="9">
        <f t="shared" si="105"/>
        <v>2.4750000000000001</v>
      </c>
      <c r="V223" s="9">
        <f t="shared" si="114"/>
        <v>2.36</v>
      </c>
      <c r="W223" s="9">
        <f t="shared" si="114"/>
        <v>2.65</v>
      </c>
      <c r="X223" s="9">
        <f t="shared" si="114"/>
        <v>2.4750000000000001</v>
      </c>
      <c r="Y223" s="9">
        <f t="shared" si="114"/>
        <v>2.4750000000000001</v>
      </c>
      <c r="CF223" s="8">
        <f t="shared" si="116"/>
        <v>35901</v>
      </c>
      <c r="CG223" s="3">
        <f t="shared" si="118"/>
        <v>0.92440663351293795</v>
      </c>
      <c r="CI223" s="8">
        <f t="shared" si="117"/>
        <v>35901</v>
      </c>
      <c r="CJ223" s="12">
        <f t="shared" si="119"/>
        <v>0.39866478800876443</v>
      </c>
      <c r="CK223" s="12">
        <f t="shared" si="119"/>
        <v>0.33429296675747722</v>
      </c>
      <c r="CO223" s="12">
        <f t="shared" si="115"/>
        <v>1.0649727916657928E-2</v>
      </c>
      <c r="CP223" s="12">
        <f t="shared" si="115"/>
        <v>9.4787439545437387E-3</v>
      </c>
    </row>
    <row r="224" spans="1:94" x14ac:dyDescent="0.25">
      <c r="A224" s="3">
        <f t="shared" si="99"/>
        <v>657</v>
      </c>
      <c r="B224" s="8">
        <f t="shared" si="100"/>
        <v>35902</v>
      </c>
      <c r="C224" s="3">
        <f t="shared" si="106"/>
        <v>2.2799999999999998</v>
      </c>
      <c r="D224" s="11">
        <f t="shared" si="90"/>
        <v>0</v>
      </c>
      <c r="E224" s="3">
        <f t="shared" si="107"/>
        <v>2.57</v>
      </c>
      <c r="I224" s="8">
        <f t="shared" si="101"/>
        <v>35902</v>
      </c>
      <c r="J224" s="11">
        <f t="shared" si="108"/>
        <v>0.29000000000000004</v>
      </c>
      <c r="K224" s="11">
        <f t="shared" si="91"/>
        <v>0</v>
      </c>
      <c r="L224" s="11"/>
      <c r="M224" s="11"/>
      <c r="N224" s="9">
        <f t="shared" si="109"/>
        <v>2.2799999999999998</v>
      </c>
      <c r="O224" s="9">
        <f t="shared" si="110"/>
        <v>2.57</v>
      </c>
      <c r="Q224" s="9">
        <f t="shared" si="102"/>
        <v>2.2799999999999998</v>
      </c>
      <c r="R224" s="9">
        <f t="shared" si="103"/>
        <v>2.57</v>
      </c>
      <c r="S224" s="9">
        <f t="shared" si="104"/>
        <v>2.39</v>
      </c>
      <c r="T224" s="9">
        <f t="shared" si="105"/>
        <v>2.39</v>
      </c>
      <c r="V224" s="9">
        <f t="shared" si="114"/>
        <v>2.2799999999999998</v>
      </c>
      <c r="W224" s="9">
        <f t="shared" si="114"/>
        <v>2.57</v>
      </c>
      <c r="X224" s="9">
        <f t="shared" si="114"/>
        <v>2.39</v>
      </c>
      <c r="Y224" s="9">
        <f t="shared" si="114"/>
        <v>2.39</v>
      </c>
      <c r="CF224" s="8">
        <f t="shared" si="116"/>
        <v>35902</v>
      </c>
      <c r="CG224" s="3">
        <f t="shared" si="118"/>
        <v>0.91474522967473304</v>
      </c>
      <c r="CI224" s="8">
        <f t="shared" si="117"/>
        <v>35902</v>
      </c>
      <c r="CJ224" s="12">
        <f t="shared" si="119"/>
        <v>0.41459940283964081</v>
      </c>
      <c r="CK224" s="12">
        <f t="shared" si="119"/>
        <v>0.3559597172966717</v>
      </c>
      <c r="CO224" s="12">
        <f t="shared" si="115"/>
        <v>-3.4486176071169321E-2</v>
      </c>
      <c r="CP224" s="12">
        <f t="shared" si="115"/>
        <v>-3.0653741091002402E-2</v>
      </c>
    </row>
    <row r="225" spans="1:94" x14ac:dyDescent="0.25">
      <c r="A225" s="3">
        <f t="shared" si="99"/>
        <v>658</v>
      </c>
      <c r="B225" s="8">
        <f t="shared" si="100"/>
        <v>35903</v>
      </c>
      <c r="C225" s="3">
        <f t="shared" si="106"/>
        <v>2.2799999999999998</v>
      </c>
      <c r="D225" s="11">
        <f t="shared" si="90"/>
        <v>0</v>
      </c>
      <c r="E225" s="3">
        <f t="shared" si="107"/>
        <v>2.57</v>
      </c>
      <c r="I225" s="8">
        <f t="shared" si="101"/>
        <v>35903</v>
      </c>
      <c r="J225" s="11">
        <f t="shared" si="108"/>
        <v>0.29000000000000004</v>
      </c>
      <c r="K225" s="11">
        <f t="shared" si="91"/>
        <v>0</v>
      </c>
      <c r="L225" s="11"/>
      <c r="M225" s="11"/>
      <c r="N225" s="9">
        <f t="shared" si="109"/>
        <v>2.2799999999999998</v>
      </c>
      <c r="O225" s="9">
        <f t="shared" si="110"/>
        <v>2.57</v>
      </c>
      <c r="Q225" s="9">
        <f t="shared" si="102"/>
        <v>2.2799999999999998</v>
      </c>
      <c r="R225" s="9">
        <f t="shared" si="103"/>
        <v>2.57</v>
      </c>
      <c r="S225" s="9">
        <f t="shared" si="104"/>
        <v>2.39</v>
      </c>
      <c r="T225" s="9">
        <f t="shared" si="105"/>
        <v>2.39</v>
      </c>
      <c r="V225" s="9">
        <f t="shared" si="114"/>
        <v>2.2799999999999998</v>
      </c>
      <c r="W225" s="9">
        <f t="shared" si="114"/>
        <v>2.57</v>
      </c>
      <c r="X225" s="9">
        <f t="shared" si="114"/>
        <v>2.39</v>
      </c>
      <c r="Y225" s="9">
        <f t="shared" si="114"/>
        <v>2.39</v>
      </c>
      <c r="CF225" s="8">
        <f t="shared" si="116"/>
        <v>35903</v>
      </c>
      <c r="CG225" s="3">
        <f t="shared" si="118"/>
        <v>0.90705487594954626</v>
      </c>
      <c r="CI225" s="8">
        <f t="shared" si="117"/>
        <v>35903</v>
      </c>
      <c r="CJ225" s="12">
        <f t="shared" si="119"/>
        <v>0.41424264737466476</v>
      </c>
      <c r="CK225" s="12">
        <f t="shared" si="119"/>
        <v>0.35534287695889605</v>
      </c>
      <c r="CO225" s="12">
        <f t="shared" si="115"/>
        <v>0</v>
      </c>
      <c r="CP225" s="12">
        <f t="shared" si="115"/>
        <v>0</v>
      </c>
    </row>
    <row r="226" spans="1:94" x14ac:dyDescent="0.25">
      <c r="A226" s="3">
        <f t="shared" si="99"/>
        <v>659</v>
      </c>
      <c r="B226" s="8">
        <f t="shared" si="100"/>
        <v>35904</v>
      </c>
      <c r="C226" s="3">
        <f t="shared" si="106"/>
        <v>2.2799999999999998</v>
      </c>
      <c r="D226" s="11">
        <f t="shared" si="90"/>
        <v>0</v>
      </c>
      <c r="E226" s="3">
        <f t="shared" si="107"/>
        <v>2.57</v>
      </c>
      <c r="I226" s="8">
        <f t="shared" si="101"/>
        <v>35904</v>
      </c>
      <c r="J226" s="11">
        <f t="shared" si="108"/>
        <v>0.29000000000000004</v>
      </c>
      <c r="K226" s="11">
        <f t="shared" si="91"/>
        <v>0</v>
      </c>
      <c r="L226" s="11"/>
      <c r="M226" s="11"/>
      <c r="N226" s="9">
        <f t="shared" si="109"/>
        <v>2.2799999999999998</v>
      </c>
      <c r="O226" s="9">
        <f t="shared" si="110"/>
        <v>2.57</v>
      </c>
      <c r="Q226" s="9">
        <f t="shared" si="102"/>
        <v>2.2799999999999998</v>
      </c>
      <c r="R226" s="9">
        <f t="shared" si="103"/>
        <v>2.57</v>
      </c>
      <c r="S226" s="9">
        <f t="shared" si="104"/>
        <v>2.39</v>
      </c>
      <c r="T226" s="9">
        <f t="shared" si="105"/>
        <v>2.39</v>
      </c>
      <c r="V226" s="9">
        <f t="shared" si="114"/>
        <v>2.2799999999999998</v>
      </c>
      <c r="W226" s="9">
        <f t="shared" si="114"/>
        <v>2.57</v>
      </c>
      <c r="X226" s="9">
        <f t="shared" si="114"/>
        <v>2.39</v>
      </c>
      <c r="Y226" s="9">
        <f t="shared" si="114"/>
        <v>2.39</v>
      </c>
      <c r="BP226" s="9">
        <f>AVERAGE(BP$250:BP$755)</f>
        <v>0.78665546462559899</v>
      </c>
      <c r="CF226" s="8">
        <f t="shared" si="116"/>
        <v>35904</v>
      </c>
      <c r="CG226" s="3">
        <f t="shared" si="118"/>
        <v>0.89729682107246267</v>
      </c>
      <c r="CI226" s="8">
        <f t="shared" si="117"/>
        <v>35904</v>
      </c>
      <c r="CJ226" s="12">
        <f t="shared" si="119"/>
        <v>0.41424264737466476</v>
      </c>
      <c r="CK226" s="12">
        <f t="shared" si="119"/>
        <v>0.35534287695889605</v>
      </c>
      <c r="CO226" s="12">
        <f t="shared" si="115"/>
        <v>0</v>
      </c>
      <c r="CP226" s="12">
        <f t="shared" si="115"/>
        <v>0</v>
      </c>
    </row>
    <row r="227" spans="1:94" x14ac:dyDescent="0.25">
      <c r="A227" s="3">
        <f t="shared" si="99"/>
        <v>660</v>
      </c>
      <c r="B227" s="8">
        <f t="shared" si="100"/>
        <v>35905</v>
      </c>
      <c r="C227" s="3">
        <f t="shared" si="106"/>
        <v>2.2599999999999998</v>
      </c>
      <c r="D227" s="11">
        <f t="shared" si="90"/>
        <v>0</v>
      </c>
      <c r="E227" s="3">
        <f t="shared" si="107"/>
        <v>2.5350000000000001</v>
      </c>
      <c r="I227" s="8">
        <f t="shared" si="101"/>
        <v>35905</v>
      </c>
      <c r="J227" s="11">
        <f t="shared" si="108"/>
        <v>0.27500000000000036</v>
      </c>
      <c r="K227" s="11">
        <f t="shared" si="91"/>
        <v>0</v>
      </c>
      <c r="L227" s="11"/>
      <c r="M227" s="11"/>
      <c r="N227" s="9">
        <f t="shared" si="109"/>
        <v>2.2599999999999998</v>
      </c>
      <c r="O227" s="9">
        <f t="shared" si="110"/>
        <v>2.5350000000000001</v>
      </c>
      <c r="Q227" s="9">
        <f t="shared" si="102"/>
        <v>2.2599999999999998</v>
      </c>
      <c r="R227" s="9">
        <f t="shared" si="103"/>
        <v>2.5350000000000001</v>
      </c>
      <c r="S227" s="9">
        <f t="shared" si="104"/>
        <v>2.4</v>
      </c>
      <c r="T227" s="9">
        <f t="shared" si="105"/>
        <v>2.4</v>
      </c>
      <c r="V227" s="9">
        <f t="shared" ref="V227:Y246" si="120">VLOOKUP($B227,IF(V$1=2,PRICELOOK2,IF(V$1=3,PRICELOOK3,IF(V$1=4,cash,PRICELOOK))),V$2,FALSE)</f>
        <v>2.2599999999999998</v>
      </c>
      <c r="W227" s="9">
        <f t="shared" si="120"/>
        <v>2.5350000000000001</v>
      </c>
      <c r="X227" s="9">
        <f t="shared" si="120"/>
        <v>2.4</v>
      </c>
      <c r="Y227" s="9">
        <f t="shared" si="120"/>
        <v>2.4</v>
      </c>
      <c r="BP227" s="9">
        <f>ROUND(BP$226,2)</f>
        <v>0.79</v>
      </c>
      <c r="CF227" s="8">
        <f t="shared" si="116"/>
        <v>35905</v>
      </c>
      <c r="CG227" s="3">
        <f t="shared" si="118"/>
        <v>0.8873262357543239</v>
      </c>
      <c r="CI227" s="8">
        <f t="shared" si="117"/>
        <v>35905</v>
      </c>
      <c r="CJ227" s="12">
        <f t="shared" si="119"/>
        <v>0.4163448270873415</v>
      </c>
      <c r="CK227" s="12">
        <f t="shared" si="119"/>
        <v>0.35992649733800292</v>
      </c>
      <c r="CO227" s="12">
        <f t="shared" si="115"/>
        <v>-8.8106296821549197E-3</v>
      </c>
      <c r="CP227" s="12">
        <f t="shared" si="115"/>
        <v>-1.3712261863981782E-2</v>
      </c>
    </row>
    <row r="228" spans="1:94" x14ac:dyDescent="0.25">
      <c r="A228" s="3">
        <f t="shared" si="99"/>
        <v>661</v>
      </c>
      <c r="B228" s="8">
        <f t="shared" si="100"/>
        <v>35906</v>
      </c>
      <c r="C228" s="3">
        <f t="shared" si="106"/>
        <v>2.2850000000000001</v>
      </c>
      <c r="D228" s="11">
        <f t="shared" si="90"/>
        <v>0</v>
      </c>
      <c r="E228" s="3">
        <f t="shared" si="107"/>
        <v>2.5950000000000002</v>
      </c>
      <c r="I228" s="8">
        <f t="shared" si="101"/>
        <v>35906</v>
      </c>
      <c r="J228" s="11">
        <f t="shared" si="108"/>
        <v>0.31000000000000005</v>
      </c>
      <c r="K228" s="11">
        <f t="shared" si="91"/>
        <v>0</v>
      </c>
      <c r="L228" s="11"/>
      <c r="M228" s="11"/>
      <c r="N228" s="9">
        <f t="shared" si="109"/>
        <v>2.2850000000000001</v>
      </c>
      <c r="O228" s="9">
        <f t="shared" si="110"/>
        <v>2.5950000000000002</v>
      </c>
      <c r="Q228" s="9">
        <f t="shared" si="102"/>
        <v>2.2850000000000001</v>
      </c>
      <c r="R228" s="9">
        <f t="shared" si="103"/>
        <v>2.5950000000000002</v>
      </c>
      <c r="S228" s="9">
        <f t="shared" si="104"/>
        <v>2.4550000000000001</v>
      </c>
      <c r="T228" s="9">
        <f t="shared" si="105"/>
        <v>2.4550000000000001</v>
      </c>
      <c r="V228" s="9">
        <f t="shared" si="120"/>
        <v>2.2850000000000001</v>
      </c>
      <c r="W228" s="9">
        <f t="shared" si="120"/>
        <v>2.5950000000000002</v>
      </c>
      <c r="X228" s="9">
        <f t="shared" si="120"/>
        <v>2.4550000000000001</v>
      </c>
      <c r="Y228" s="9">
        <f t="shared" si="120"/>
        <v>2.4550000000000001</v>
      </c>
      <c r="BP228" s="9">
        <f>ROUND(BP$226,2)</f>
        <v>0.79</v>
      </c>
      <c r="CF228" s="8">
        <f t="shared" si="116"/>
        <v>35906</v>
      </c>
      <c r="CG228" s="3">
        <f t="shared" si="118"/>
        <v>0.8870774830335254</v>
      </c>
      <c r="CI228" s="8">
        <f t="shared" si="117"/>
        <v>35906</v>
      </c>
      <c r="CJ228" s="12">
        <f t="shared" si="119"/>
        <v>0.41613952031541906</v>
      </c>
      <c r="CK228" s="12">
        <f t="shared" si="119"/>
        <v>0.36383987097797565</v>
      </c>
      <c r="CO228" s="12">
        <f t="shared" si="115"/>
        <v>1.1001211061973583E-2</v>
      </c>
      <c r="CP228" s="12">
        <f t="shared" si="115"/>
        <v>2.3392879574705594E-2</v>
      </c>
    </row>
    <row r="229" spans="1:94" x14ac:dyDescent="0.25">
      <c r="A229" s="3">
        <f t="shared" si="99"/>
        <v>662</v>
      </c>
      <c r="B229" s="8">
        <f t="shared" si="100"/>
        <v>35907</v>
      </c>
      <c r="C229" s="3">
        <f t="shared" si="106"/>
        <v>2.355</v>
      </c>
      <c r="D229" s="11">
        <f t="shared" si="90"/>
        <v>0</v>
      </c>
      <c r="E229" s="3">
        <f t="shared" si="107"/>
        <v>2.6549999999999998</v>
      </c>
      <c r="I229" s="8">
        <f t="shared" si="101"/>
        <v>35907</v>
      </c>
      <c r="J229" s="11">
        <f t="shared" si="108"/>
        <v>0.29999999999999982</v>
      </c>
      <c r="K229" s="11">
        <f t="shared" si="91"/>
        <v>0</v>
      </c>
      <c r="L229" s="11"/>
      <c r="M229" s="11"/>
      <c r="N229" s="9">
        <f t="shared" si="109"/>
        <v>2.355</v>
      </c>
      <c r="O229" s="9">
        <f t="shared" si="110"/>
        <v>2.6549999999999998</v>
      </c>
      <c r="Q229" s="9">
        <f t="shared" si="102"/>
        <v>2.355</v>
      </c>
      <c r="R229" s="9">
        <f t="shared" si="103"/>
        <v>2.6549999999999998</v>
      </c>
      <c r="S229" s="9">
        <f t="shared" si="104"/>
        <v>2.5099999999999998</v>
      </c>
      <c r="T229" s="9">
        <f t="shared" si="105"/>
        <v>2.5099999999999998</v>
      </c>
      <c r="V229" s="9">
        <f t="shared" si="120"/>
        <v>2.355</v>
      </c>
      <c r="W229" s="9">
        <f t="shared" si="120"/>
        <v>2.6549999999999998</v>
      </c>
      <c r="X229" s="9">
        <f t="shared" si="120"/>
        <v>2.5099999999999998</v>
      </c>
      <c r="Y229" s="9">
        <f t="shared" si="120"/>
        <v>2.5099999999999998</v>
      </c>
      <c r="CF229" s="8">
        <f t="shared" si="116"/>
        <v>35907</v>
      </c>
      <c r="CG229" s="3">
        <f t="shared" si="118"/>
        <v>0.87547148839527267</v>
      </c>
      <c r="CI229" s="8">
        <f t="shared" si="117"/>
        <v>35907</v>
      </c>
      <c r="CJ229" s="12">
        <f t="shared" si="119"/>
        <v>0.42560869367599991</v>
      </c>
      <c r="CK229" s="12">
        <f t="shared" si="119"/>
        <v>0.36551956306420125</v>
      </c>
      <c r="CO229" s="12">
        <f t="shared" si="115"/>
        <v>3.0174703122213032E-2</v>
      </c>
      <c r="CP229" s="12">
        <f t="shared" si="115"/>
        <v>2.2858138076049968E-2</v>
      </c>
    </row>
    <row r="230" spans="1:94" x14ac:dyDescent="0.25">
      <c r="A230" s="3">
        <f t="shared" si="99"/>
        <v>663</v>
      </c>
      <c r="B230" s="8">
        <f t="shared" si="100"/>
        <v>35908</v>
      </c>
      <c r="C230" s="3">
        <f t="shared" si="106"/>
        <v>2.2149999999999999</v>
      </c>
      <c r="D230" s="11">
        <f t="shared" si="90"/>
        <v>0</v>
      </c>
      <c r="E230" s="3">
        <f t="shared" si="107"/>
        <v>2.5</v>
      </c>
      <c r="I230" s="8">
        <f t="shared" si="101"/>
        <v>35908</v>
      </c>
      <c r="J230" s="11">
        <f t="shared" si="108"/>
        <v>0.28500000000000014</v>
      </c>
      <c r="K230" s="11">
        <f t="shared" si="91"/>
        <v>0</v>
      </c>
      <c r="L230" s="11"/>
      <c r="M230" s="11"/>
      <c r="N230" s="9">
        <f t="shared" si="109"/>
        <v>2.2149999999999999</v>
      </c>
      <c r="O230" s="9">
        <f t="shared" si="110"/>
        <v>2.5</v>
      </c>
      <c r="Q230" s="9">
        <f t="shared" si="102"/>
        <v>2.2149999999999999</v>
      </c>
      <c r="R230" s="9">
        <f t="shared" si="103"/>
        <v>2.5</v>
      </c>
      <c r="S230" s="9">
        <f t="shared" si="104"/>
        <v>2.335</v>
      </c>
      <c r="T230" s="9">
        <f t="shared" si="105"/>
        <v>2.335</v>
      </c>
      <c r="V230" s="9">
        <f t="shared" si="120"/>
        <v>2.2149999999999999</v>
      </c>
      <c r="W230" s="9">
        <f t="shared" si="120"/>
        <v>2.5</v>
      </c>
      <c r="X230" s="9">
        <f t="shared" si="120"/>
        <v>2.335</v>
      </c>
      <c r="Y230" s="9">
        <f t="shared" si="120"/>
        <v>2.335</v>
      </c>
      <c r="BK230" s="9">
        <f t="shared" ref="BK230:BK293" si="121">V230</f>
        <v>2.2149999999999999</v>
      </c>
      <c r="BL230" s="9">
        <f t="shared" ref="BL230:BL293" si="122">W230</f>
        <v>2.5</v>
      </c>
      <c r="BM230" s="3">
        <f>IF(BK230=0,0,IF(BL230=0,0,1))</f>
        <v>1</v>
      </c>
      <c r="BN230" s="8">
        <f t="shared" ref="BN230:BN293" si="123">B230</f>
        <v>35908</v>
      </c>
      <c r="BP230" s="9"/>
      <c r="BV230" s="8">
        <f>BN230</f>
        <v>35908</v>
      </c>
      <c r="BW230" s="9">
        <f>V230</f>
        <v>2.2149999999999999</v>
      </c>
      <c r="BX230" s="9">
        <f>W230</f>
        <v>2.5</v>
      </c>
      <c r="CF230" s="8">
        <f t="shared" si="116"/>
        <v>35908</v>
      </c>
      <c r="CG230" s="3">
        <f t="shared" si="118"/>
        <v>0.86823146415784358</v>
      </c>
      <c r="CI230" s="8">
        <f t="shared" si="117"/>
        <v>35908</v>
      </c>
      <c r="CJ230" s="12">
        <f t="shared" si="119"/>
        <v>0.4422400050724769</v>
      </c>
      <c r="CK230" s="12">
        <f t="shared" si="119"/>
        <v>0.41760022268055297</v>
      </c>
      <c r="CO230" s="12">
        <f t="shared" si="115"/>
        <v>-6.1288323971282213E-2</v>
      </c>
      <c r="CP230" s="12">
        <f t="shared" si="115"/>
        <v>-6.0153922819747033E-2</v>
      </c>
    </row>
    <row r="231" spans="1:94" x14ac:dyDescent="0.25">
      <c r="A231" s="3">
        <f t="shared" si="99"/>
        <v>664</v>
      </c>
      <c r="B231" s="8">
        <f t="shared" si="100"/>
        <v>35909</v>
      </c>
      <c r="C231" s="3">
        <f t="shared" si="106"/>
        <v>2.1150000000000002</v>
      </c>
      <c r="D231" s="11">
        <f t="shared" si="90"/>
        <v>0</v>
      </c>
      <c r="E231" s="3">
        <f t="shared" si="107"/>
        <v>2.375</v>
      </c>
      <c r="I231" s="8">
        <f t="shared" si="101"/>
        <v>35909</v>
      </c>
      <c r="J231" s="11">
        <f t="shared" si="108"/>
        <v>0.25999999999999979</v>
      </c>
      <c r="K231" s="11">
        <f t="shared" si="91"/>
        <v>0</v>
      </c>
      <c r="L231" s="11"/>
      <c r="M231" s="11"/>
      <c r="N231" s="9">
        <f t="shared" si="109"/>
        <v>2.1150000000000002</v>
      </c>
      <c r="O231" s="9">
        <f t="shared" si="110"/>
        <v>2.375</v>
      </c>
      <c r="Q231" s="9">
        <f t="shared" si="102"/>
        <v>2.1150000000000002</v>
      </c>
      <c r="R231" s="9">
        <f t="shared" si="103"/>
        <v>2.375</v>
      </c>
      <c r="S231" s="9">
        <f t="shared" si="104"/>
        <v>2.3050000000000002</v>
      </c>
      <c r="T231" s="9">
        <f t="shared" si="105"/>
        <v>2.3050000000000002</v>
      </c>
      <c r="V231" s="9">
        <f t="shared" si="120"/>
        <v>2.1150000000000002</v>
      </c>
      <c r="W231" s="9">
        <f t="shared" si="120"/>
        <v>2.375</v>
      </c>
      <c r="X231" s="9">
        <f t="shared" si="120"/>
        <v>2.3050000000000002</v>
      </c>
      <c r="Y231" s="9">
        <f t="shared" si="120"/>
        <v>2.3050000000000002</v>
      </c>
      <c r="BK231" s="9">
        <f t="shared" si="121"/>
        <v>2.1150000000000002</v>
      </c>
      <c r="BL231" s="9">
        <f t="shared" si="122"/>
        <v>2.375</v>
      </c>
      <c r="BM231" s="3">
        <f>IF(BK231=0,0,IF(BL231=0,0,1))</f>
        <v>1</v>
      </c>
      <c r="BN231" s="8">
        <f t="shared" si="123"/>
        <v>35909</v>
      </c>
      <c r="BP231" s="9"/>
      <c r="BV231" s="8">
        <f t="shared" ref="BV231:BV294" si="124">BN231</f>
        <v>35909</v>
      </c>
      <c r="BW231" s="9">
        <f t="shared" ref="BW231:BW294" si="125">V231</f>
        <v>2.1150000000000002</v>
      </c>
      <c r="BX231" s="9">
        <f t="shared" ref="BX231:BX294" si="126">W231</f>
        <v>2.375</v>
      </c>
      <c r="BY231" s="3">
        <f>LN(BW231/BW230)</f>
        <v>-4.6197590998857549E-2</v>
      </c>
      <c r="BZ231" s="3">
        <f>LN(BX231/BX230)</f>
        <v>-5.1293294387550578E-2</v>
      </c>
      <c r="CB231" s="3">
        <f t="shared" ref="CB231:CB250" si="127">IF(ISNUMBER(BY231),BY231," ")</f>
        <v>-4.6197590998857549E-2</v>
      </c>
      <c r="CC231" s="3">
        <f t="shared" ref="CC231:CC250" si="128">IF(ISNUMBER(BZ231),BZ231," ")</f>
        <v>-5.1293294387550578E-2</v>
      </c>
      <c r="CF231" s="8">
        <f t="shared" si="116"/>
        <v>35909</v>
      </c>
      <c r="CG231" s="3">
        <f t="shared" si="118"/>
        <v>0.88370400172327168</v>
      </c>
      <c r="CI231" s="8">
        <f t="shared" si="117"/>
        <v>35909</v>
      </c>
      <c r="CJ231" s="12">
        <f t="shared" si="119"/>
        <v>0.45892312641770022</v>
      </c>
      <c r="CK231" s="12">
        <f t="shared" si="119"/>
        <v>0.45197705507389391</v>
      </c>
      <c r="CO231" s="12">
        <f t="shared" si="115"/>
        <v>-4.6197590998857549E-2</v>
      </c>
      <c r="CP231" s="12">
        <f t="shared" si="115"/>
        <v>-5.1293294387550578E-2</v>
      </c>
    </row>
    <row r="232" spans="1:94" x14ac:dyDescent="0.25">
      <c r="A232" s="3">
        <f t="shared" si="99"/>
        <v>665</v>
      </c>
      <c r="B232" s="8">
        <f t="shared" si="100"/>
        <v>35910</v>
      </c>
      <c r="C232" s="3">
        <f t="shared" si="106"/>
        <v>2.1150000000000002</v>
      </c>
      <c r="D232" s="11">
        <f t="shared" ref="D232:D295" si="129">IF(ma=7,AVERAGE(C226:C232),IF(ma=14,AVERAGE(C219:C232),IF(ma=30,AVERAGE(C203:C232),IF(ma=40,AVERAGE(C193:C232),0))))</f>
        <v>0</v>
      </c>
      <c r="E232" s="3">
        <f t="shared" si="107"/>
        <v>2.375</v>
      </c>
      <c r="I232" s="8">
        <f t="shared" si="101"/>
        <v>35910</v>
      </c>
      <c r="J232" s="11">
        <f t="shared" si="108"/>
        <v>0.25999999999999979</v>
      </c>
      <c r="K232" s="11">
        <f t="shared" ref="K232:K295" si="130">IF(ma=7,AVERAGE(J226:J232),IF(ma=14,AVERAGE(J219:J232),IF(ma=30,AVERAGE(J203:J232),IF(ma=40,AVERAGE(J193:J232),0))))</f>
        <v>0</v>
      </c>
      <c r="L232" s="11"/>
      <c r="M232" s="11"/>
      <c r="N232" s="9">
        <f t="shared" si="109"/>
        <v>2.1150000000000002</v>
      </c>
      <c r="O232" s="9">
        <f t="shared" si="110"/>
        <v>2.375</v>
      </c>
      <c r="Q232" s="9">
        <f t="shared" si="102"/>
        <v>2.1150000000000002</v>
      </c>
      <c r="R232" s="9">
        <f t="shared" si="103"/>
        <v>2.375</v>
      </c>
      <c r="S232" s="9">
        <f t="shared" si="104"/>
        <v>2.3050000000000002</v>
      </c>
      <c r="T232" s="9">
        <f t="shared" si="105"/>
        <v>2.3050000000000002</v>
      </c>
      <c r="V232" s="9">
        <f t="shared" si="120"/>
        <v>2.1150000000000002</v>
      </c>
      <c r="W232" s="9">
        <f t="shared" si="120"/>
        <v>2.375</v>
      </c>
      <c r="X232" s="9">
        <f t="shared" si="120"/>
        <v>2.3050000000000002</v>
      </c>
      <c r="Y232" s="9">
        <f t="shared" si="120"/>
        <v>2.3050000000000002</v>
      </c>
      <c r="BK232" s="9">
        <f t="shared" si="121"/>
        <v>2.1150000000000002</v>
      </c>
      <c r="BL232" s="9">
        <f t="shared" si="122"/>
        <v>2.375</v>
      </c>
      <c r="BM232" s="3">
        <f t="shared" ref="BM232:BM295" si="131">IF(BK232=0,0,IF(BL232=0,0,1))</f>
        <v>1</v>
      </c>
      <c r="BN232" s="8">
        <f t="shared" si="123"/>
        <v>35910</v>
      </c>
      <c r="BP232" s="9"/>
      <c r="BV232" s="8">
        <f t="shared" si="124"/>
        <v>35910</v>
      </c>
      <c r="BW232" s="9">
        <f t="shared" si="125"/>
        <v>2.1150000000000002</v>
      </c>
      <c r="BX232" s="9">
        <f t="shared" si="126"/>
        <v>2.375</v>
      </c>
      <c r="BY232" s="3">
        <f t="shared" ref="BY232:BY295" si="132">LN(BW232/BW231)</f>
        <v>0</v>
      </c>
      <c r="BZ232" s="3">
        <f t="shared" ref="BZ232:BZ295" si="133">LN(BX232/BX231)</f>
        <v>0</v>
      </c>
      <c r="CB232" s="3">
        <f t="shared" si="127"/>
        <v>0</v>
      </c>
      <c r="CC232" s="3">
        <f t="shared" si="128"/>
        <v>0</v>
      </c>
      <c r="CF232" s="8">
        <f t="shared" si="116"/>
        <v>35910</v>
      </c>
      <c r="CG232" s="3">
        <f t="shared" si="118"/>
        <v>0.91697305433260246</v>
      </c>
      <c r="CI232" s="8">
        <f t="shared" si="117"/>
        <v>35910</v>
      </c>
      <c r="CJ232" s="12">
        <f t="shared" si="119"/>
        <v>0.43673623737298356</v>
      </c>
      <c r="CK232" s="12">
        <f t="shared" si="119"/>
        <v>0.44949141986062086</v>
      </c>
      <c r="CO232" s="12">
        <f t="shared" ref="CO232:CP247" si="134">LN(V232/V231)</f>
        <v>0</v>
      </c>
      <c r="CP232" s="12">
        <f t="shared" si="134"/>
        <v>0</v>
      </c>
    </row>
    <row r="233" spans="1:94" x14ac:dyDescent="0.25">
      <c r="A233" s="3">
        <f t="shared" si="99"/>
        <v>666</v>
      </c>
      <c r="B233" s="8">
        <f t="shared" si="100"/>
        <v>35911</v>
      </c>
      <c r="C233" s="3">
        <f t="shared" si="106"/>
        <v>2.1150000000000002</v>
      </c>
      <c r="D233" s="11">
        <f t="shared" si="129"/>
        <v>0</v>
      </c>
      <c r="E233" s="3">
        <f t="shared" si="107"/>
        <v>2.375</v>
      </c>
      <c r="I233" s="8">
        <f t="shared" si="101"/>
        <v>35911</v>
      </c>
      <c r="J233" s="11">
        <f t="shared" si="108"/>
        <v>0.25999999999999979</v>
      </c>
      <c r="K233" s="11">
        <f t="shared" si="130"/>
        <v>0</v>
      </c>
      <c r="L233" s="11"/>
      <c r="M233" s="11"/>
      <c r="N233" s="9">
        <f t="shared" si="109"/>
        <v>2.1150000000000002</v>
      </c>
      <c r="O233" s="9">
        <f t="shared" si="110"/>
        <v>2.375</v>
      </c>
      <c r="Q233" s="9">
        <f t="shared" si="102"/>
        <v>2.1150000000000002</v>
      </c>
      <c r="R233" s="9">
        <f t="shared" si="103"/>
        <v>2.375</v>
      </c>
      <c r="S233" s="9">
        <f t="shared" si="104"/>
        <v>2.3050000000000002</v>
      </c>
      <c r="T233" s="9">
        <f t="shared" si="105"/>
        <v>2.3050000000000002</v>
      </c>
      <c r="V233" s="9">
        <f t="shared" si="120"/>
        <v>2.1150000000000002</v>
      </c>
      <c r="W233" s="9">
        <f t="shared" si="120"/>
        <v>2.375</v>
      </c>
      <c r="X233" s="9">
        <f t="shared" si="120"/>
        <v>2.3050000000000002</v>
      </c>
      <c r="Y233" s="9">
        <f t="shared" si="120"/>
        <v>2.3050000000000002</v>
      </c>
      <c r="BK233" s="9">
        <f t="shared" si="121"/>
        <v>2.1150000000000002</v>
      </c>
      <c r="BL233" s="9">
        <f t="shared" si="122"/>
        <v>2.375</v>
      </c>
      <c r="BM233" s="3">
        <f t="shared" si="131"/>
        <v>1</v>
      </c>
      <c r="BN233" s="8">
        <f t="shared" si="123"/>
        <v>35911</v>
      </c>
      <c r="BP233" s="9"/>
      <c r="BV233" s="8">
        <f t="shared" si="124"/>
        <v>35911</v>
      </c>
      <c r="BW233" s="9">
        <f t="shared" si="125"/>
        <v>2.1150000000000002</v>
      </c>
      <c r="BX233" s="9">
        <f t="shared" si="126"/>
        <v>2.375</v>
      </c>
      <c r="BY233" s="3">
        <f t="shared" si="132"/>
        <v>0</v>
      </c>
      <c r="BZ233" s="3">
        <f t="shared" si="133"/>
        <v>0</v>
      </c>
      <c r="CB233" s="3">
        <f t="shared" si="127"/>
        <v>0</v>
      </c>
      <c r="CC233" s="3">
        <f t="shared" si="128"/>
        <v>0</v>
      </c>
      <c r="CF233" s="8">
        <f t="shared" si="116"/>
        <v>35911</v>
      </c>
      <c r="CG233" s="3">
        <f t="shared" si="118"/>
        <v>0.94297756487045792</v>
      </c>
      <c r="CI233" s="8">
        <f t="shared" si="117"/>
        <v>35911</v>
      </c>
      <c r="CJ233" s="12">
        <f t="shared" si="119"/>
        <v>0.43673623737298356</v>
      </c>
      <c r="CK233" s="12">
        <f t="shared" si="119"/>
        <v>0.44949141986062086</v>
      </c>
      <c r="CO233" s="12">
        <f t="shared" si="134"/>
        <v>0</v>
      </c>
      <c r="CP233" s="12">
        <f t="shared" si="134"/>
        <v>0</v>
      </c>
    </row>
    <row r="234" spans="1:94" x14ac:dyDescent="0.25">
      <c r="A234" s="3">
        <f t="shared" si="99"/>
        <v>667</v>
      </c>
      <c r="B234" s="8">
        <f t="shared" si="100"/>
        <v>35912</v>
      </c>
      <c r="C234" s="3">
        <f t="shared" si="106"/>
        <v>2.09</v>
      </c>
      <c r="D234" s="11">
        <f t="shared" si="129"/>
        <v>0</v>
      </c>
      <c r="E234" s="3">
        <f t="shared" si="107"/>
        <v>2.35</v>
      </c>
      <c r="I234" s="8">
        <f t="shared" si="101"/>
        <v>35912</v>
      </c>
      <c r="J234" s="11">
        <f t="shared" si="108"/>
        <v>0.26000000000000023</v>
      </c>
      <c r="K234" s="11">
        <f t="shared" si="130"/>
        <v>0</v>
      </c>
      <c r="L234" s="11"/>
      <c r="M234" s="11"/>
      <c r="N234" s="9">
        <f t="shared" si="109"/>
        <v>2.09</v>
      </c>
      <c r="O234" s="9">
        <f t="shared" si="110"/>
        <v>2.35</v>
      </c>
      <c r="Q234" s="9">
        <f t="shared" si="102"/>
        <v>2.09</v>
      </c>
      <c r="R234" s="9">
        <f t="shared" si="103"/>
        <v>2.35</v>
      </c>
      <c r="S234" s="9">
        <f t="shared" si="104"/>
        <v>2.2799999999999998</v>
      </c>
      <c r="T234" s="9">
        <f t="shared" si="105"/>
        <v>2.2799999999999998</v>
      </c>
      <c r="V234" s="9">
        <f t="shared" si="120"/>
        <v>2.09</v>
      </c>
      <c r="W234" s="9">
        <f t="shared" si="120"/>
        <v>2.35</v>
      </c>
      <c r="X234" s="9">
        <f t="shared" si="120"/>
        <v>2.2799999999999998</v>
      </c>
      <c r="Y234" s="9">
        <f t="shared" si="120"/>
        <v>2.2799999999999998</v>
      </c>
      <c r="BK234" s="9">
        <f t="shared" si="121"/>
        <v>2.09</v>
      </c>
      <c r="BL234" s="9">
        <f t="shared" si="122"/>
        <v>2.35</v>
      </c>
      <c r="BM234" s="3">
        <f t="shared" si="131"/>
        <v>1</v>
      </c>
      <c r="BN234" s="8">
        <f t="shared" si="123"/>
        <v>35912</v>
      </c>
      <c r="BP234" s="9"/>
      <c r="BV234" s="8">
        <f t="shared" si="124"/>
        <v>35912</v>
      </c>
      <c r="BW234" s="9">
        <f t="shared" si="125"/>
        <v>2.09</v>
      </c>
      <c r="BX234" s="9">
        <f t="shared" si="126"/>
        <v>2.35</v>
      </c>
      <c r="BY234" s="3">
        <f t="shared" si="132"/>
        <v>-1.1890746521521786E-2</v>
      </c>
      <c r="BZ234" s="3">
        <f t="shared" si="133"/>
        <v>-1.0582109330536859E-2</v>
      </c>
      <c r="CB234" s="3">
        <f t="shared" si="127"/>
        <v>-1.1890746521521786E-2</v>
      </c>
      <c r="CC234" s="3">
        <f t="shared" si="128"/>
        <v>-1.0582109330536859E-2</v>
      </c>
      <c r="CF234" s="8">
        <f t="shared" si="116"/>
        <v>35912</v>
      </c>
      <c r="CG234" s="3">
        <f t="shared" si="118"/>
        <v>0.96559048497539679</v>
      </c>
      <c r="CI234" s="8">
        <f t="shared" si="117"/>
        <v>35912</v>
      </c>
      <c r="CJ234" s="12">
        <f t="shared" si="119"/>
        <v>0.43751588590379092</v>
      </c>
      <c r="CK234" s="12">
        <f t="shared" si="119"/>
        <v>0.45045089709406649</v>
      </c>
      <c r="CO234" s="12">
        <f t="shared" si="134"/>
        <v>-1.1890746521521786E-2</v>
      </c>
      <c r="CP234" s="12">
        <f t="shared" si="134"/>
        <v>-1.0582109330536859E-2</v>
      </c>
    </row>
    <row r="235" spans="1:94" x14ac:dyDescent="0.25">
      <c r="A235" s="3">
        <f t="shared" si="99"/>
        <v>668</v>
      </c>
      <c r="B235" s="8">
        <f t="shared" si="100"/>
        <v>35913</v>
      </c>
      <c r="C235" s="3">
        <f t="shared" si="106"/>
        <v>2.0699999999999998</v>
      </c>
      <c r="D235" s="11">
        <f t="shared" si="129"/>
        <v>0</v>
      </c>
      <c r="E235" s="3">
        <f t="shared" si="107"/>
        <v>2.36</v>
      </c>
      <c r="I235" s="8">
        <f t="shared" si="101"/>
        <v>35913</v>
      </c>
      <c r="J235" s="11">
        <f t="shared" si="108"/>
        <v>0.29000000000000004</v>
      </c>
      <c r="K235" s="11">
        <f t="shared" si="130"/>
        <v>0</v>
      </c>
      <c r="L235" s="11"/>
      <c r="M235" s="11"/>
      <c r="N235" s="9">
        <f t="shared" si="109"/>
        <v>2.0699999999999998</v>
      </c>
      <c r="O235" s="9">
        <f t="shared" si="110"/>
        <v>2.36</v>
      </c>
      <c r="Q235" s="9">
        <f t="shared" si="102"/>
        <v>2.0699999999999998</v>
      </c>
      <c r="R235" s="9">
        <f t="shared" si="103"/>
        <v>2.36</v>
      </c>
      <c r="S235" s="9">
        <f t="shared" si="104"/>
        <v>2.2650000000000001</v>
      </c>
      <c r="T235" s="9">
        <f t="shared" si="105"/>
        <v>2.2650000000000001</v>
      </c>
      <c r="V235" s="9">
        <f t="shared" si="120"/>
        <v>2.0699999999999998</v>
      </c>
      <c r="W235" s="9">
        <f t="shared" si="120"/>
        <v>2.36</v>
      </c>
      <c r="X235" s="9">
        <f t="shared" si="120"/>
        <v>2.2650000000000001</v>
      </c>
      <c r="Y235" s="9">
        <f t="shared" si="120"/>
        <v>2.2650000000000001</v>
      </c>
      <c r="BK235" s="9">
        <f t="shared" si="121"/>
        <v>2.0699999999999998</v>
      </c>
      <c r="BL235" s="9">
        <f t="shared" si="122"/>
        <v>2.36</v>
      </c>
      <c r="BM235" s="3">
        <f t="shared" si="131"/>
        <v>1</v>
      </c>
      <c r="BN235" s="8">
        <f t="shared" si="123"/>
        <v>35913</v>
      </c>
      <c r="BP235" s="9"/>
      <c r="BV235" s="8">
        <f t="shared" si="124"/>
        <v>35913</v>
      </c>
      <c r="BW235" s="9">
        <f t="shared" si="125"/>
        <v>2.0699999999999998</v>
      </c>
      <c r="BX235" s="9">
        <f t="shared" si="126"/>
        <v>2.36</v>
      </c>
      <c r="BY235" s="3">
        <f t="shared" si="132"/>
        <v>-9.6154586994419804E-3</v>
      </c>
      <c r="BZ235" s="3">
        <f t="shared" si="133"/>
        <v>4.246290881451004E-3</v>
      </c>
      <c r="CB235" s="3">
        <f t="shared" si="127"/>
        <v>-9.6154586994419804E-3</v>
      </c>
      <c r="CC235" s="3">
        <f t="shared" si="128"/>
        <v>4.246290881451004E-3</v>
      </c>
      <c r="CF235" s="8">
        <f t="shared" si="116"/>
        <v>35913</v>
      </c>
      <c r="CG235" s="3">
        <f t="shared" si="118"/>
        <v>0.97762194267152869</v>
      </c>
      <c r="CI235" s="8">
        <f t="shared" si="117"/>
        <v>35913</v>
      </c>
      <c r="CJ235" s="12">
        <f t="shared" si="119"/>
        <v>0.43790345562837169</v>
      </c>
      <c r="CK235" s="12">
        <f t="shared" si="119"/>
        <v>0.45048454942985855</v>
      </c>
      <c r="CO235" s="12">
        <f t="shared" si="134"/>
        <v>-9.6154586994419804E-3</v>
      </c>
      <c r="CP235" s="12">
        <f t="shared" si="134"/>
        <v>4.246290881451004E-3</v>
      </c>
    </row>
    <row r="236" spans="1:94" x14ac:dyDescent="0.25">
      <c r="A236" s="3">
        <f t="shared" si="99"/>
        <v>669</v>
      </c>
      <c r="B236" s="8">
        <f t="shared" si="100"/>
        <v>35914</v>
      </c>
      <c r="C236" s="3">
        <f t="shared" si="106"/>
        <v>2.09</v>
      </c>
      <c r="D236" s="11">
        <f t="shared" si="129"/>
        <v>0</v>
      </c>
      <c r="E236" s="3">
        <f t="shared" si="107"/>
        <v>2.39</v>
      </c>
      <c r="I236" s="8">
        <f t="shared" si="101"/>
        <v>35914</v>
      </c>
      <c r="J236" s="11">
        <f t="shared" si="108"/>
        <v>0.30000000000000027</v>
      </c>
      <c r="K236" s="11">
        <f t="shared" si="130"/>
        <v>0</v>
      </c>
      <c r="L236" s="11"/>
      <c r="M236" s="11"/>
      <c r="N236" s="9">
        <f t="shared" si="109"/>
        <v>2.09</v>
      </c>
      <c r="O236" s="9">
        <f t="shared" si="110"/>
        <v>2.39</v>
      </c>
      <c r="Q236" s="9">
        <f t="shared" si="102"/>
        <v>2.09</v>
      </c>
      <c r="R236" s="9">
        <f t="shared" si="103"/>
        <v>2.39</v>
      </c>
      <c r="S236" s="9">
        <f t="shared" si="104"/>
        <v>2.29</v>
      </c>
      <c r="T236" s="9">
        <f t="shared" si="105"/>
        <v>2.29</v>
      </c>
      <c r="V236" s="9">
        <f t="shared" si="120"/>
        <v>2.09</v>
      </c>
      <c r="W236" s="9">
        <f t="shared" si="120"/>
        <v>2.39</v>
      </c>
      <c r="X236" s="9">
        <f t="shared" si="120"/>
        <v>2.29</v>
      </c>
      <c r="Y236" s="9">
        <f t="shared" si="120"/>
        <v>2.29</v>
      </c>
      <c r="BK236" s="9">
        <f t="shared" si="121"/>
        <v>2.09</v>
      </c>
      <c r="BL236" s="9">
        <f t="shared" si="122"/>
        <v>2.39</v>
      </c>
      <c r="BM236" s="3">
        <f t="shared" si="131"/>
        <v>1</v>
      </c>
      <c r="BN236" s="8">
        <f t="shared" si="123"/>
        <v>35914</v>
      </c>
      <c r="BP236" s="9"/>
      <c r="BV236" s="8">
        <f t="shared" si="124"/>
        <v>35914</v>
      </c>
      <c r="BW236" s="9">
        <f t="shared" si="125"/>
        <v>2.09</v>
      </c>
      <c r="BX236" s="9">
        <f t="shared" si="126"/>
        <v>2.39</v>
      </c>
      <c r="BY236" s="3">
        <f t="shared" si="132"/>
        <v>9.6154586994419734E-3</v>
      </c>
      <c r="BZ236" s="3">
        <f t="shared" si="133"/>
        <v>1.2631746905900782E-2</v>
      </c>
      <c r="CB236" s="3">
        <f t="shared" si="127"/>
        <v>9.6154586994419734E-3</v>
      </c>
      <c r="CC236" s="3">
        <f t="shared" si="128"/>
        <v>1.2631746905900782E-2</v>
      </c>
      <c r="CF236" s="8">
        <f t="shared" si="116"/>
        <v>35914</v>
      </c>
      <c r="CG236" s="3">
        <f t="shared" ref="CG236:CG251" si="135">CORREL(C215:C236,E215:E236)</f>
        <v>0.9890779354111594</v>
      </c>
      <c r="CI236" s="8">
        <f t="shared" si="117"/>
        <v>35914</v>
      </c>
      <c r="CJ236" s="12">
        <f t="shared" ref="CJ236:CK251" si="136">STDEV(CO215:CO236)*CJ$24</f>
        <v>0.43994087029617474</v>
      </c>
      <c r="CK236" s="12">
        <f t="shared" si="136"/>
        <v>0.45326507874887123</v>
      </c>
      <c r="CO236" s="12">
        <f t="shared" si="134"/>
        <v>9.6154586994419734E-3</v>
      </c>
      <c r="CP236" s="12">
        <f t="shared" si="134"/>
        <v>1.2631746905900782E-2</v>
      </c>
    </row>
    <row r="237" spans="1:94" x14ac:dyDescent="0.25">
      <c r="A237" s="3">
        <f t="shared" si="99"/>
        <v>670</v>
      </c>
      <c r="B237" s="8">
        <f t="shared" si="100"/>
        <v>35915</v>
      </c>
      <c r="C237" s="3">
        <f t="shared" si="106"/>
        <v>2.0099999999999998</v>
      </c>
      <c r="D237" s="11">
        <f t="shared" si="129"/>
        <v>0</v>
      </c>
      <c r="E237" s="3">
        <f t="shared" si="107"/>
        <v>2.2250000000000001</v>
      </c>
      <c r="I237" s="8">
        <f t="shared" si="101"/>
        <v>35915</v>
      </c>
      <c r="J237" s="11">
        <f t="shared" si="108"/>
        <v>0.2150000000000003</v>
      </c>
      <c r="K237" s="11">
        <f t="shared" si="130"/>
        <v>0</v>
      </c>
      <c r="L237" s="11"/>
      <c r="M237" s="11"/>
      <c r="N237" s="9">
        <f t="shared" si="109"/>
        <v>2.0099999999999998</v>
      </c>
      <c r="O237" s="9">
        <f t="shared" si="110"/>
        <v>2.2250000000000001</v>
      </c>
      <c r="Q237" s="9">
        <f t="shared" si="102"/>
        <v>2.0099999999999998</v>
      </c>
      <c r="R237" s="9">
        <f t="shared" si="103"/>
        <v>2.2250000000000001</v>
      </c>
      <c r="S237" s="9">
        <f t="shared" si="104"/>
        <v>2.1749999999999998</v>
      </c>
      <c r="T237" s="9">
        <f t="shared" si="105"/>
        <v>2.1749999999999998</v>
      </c>
      <c r="V237" s="9">
        <f t="shared" si="120"/>
        <v>2.0099999999999998</v>
      </c>
      <c r="W237" s="9">
        <f t="shared" si="120"/>
        <v>2.2250000000000001</v>
      </c>
      <c r="X237" s="9">
        <f t="shared" si="120"/>
        <v>2.1749999999999998</v>
      </c>
      <c r="Y237" s="9">
        <f t="shared" si="120"/>
        <v>2.1749999999999998</v>
      </c>
      <c r="BK237" s="9">
        <f t="shared" si="121"/>
        <v>2.0099999999999998</v>
      </c>
      <c r="BL237" s="9">
        <f t="shared" si="122"/>
        <v>2.2250000000000001</v>
      </c>
      <c r="BM237" s="3">
        <f t="shared" si="131"/>
        <v>1</v>
      </c>
      <c r="BN237" s="8">
        <f t="shared" si="123"/>
        <v>35915</v>
      </c>
      <c r="BP237" s="9"/>
      <c r="BV237" s="8">
        <f t="shared" si="124"/>
        <v>35915</v>
      </c>
      <c r="BW237" s="9">
        <f t="shared" si="125"/>
        <v>2.0099999999999998</v>
      </c>
      <c r="BX237" s="9">
        <f t="shared" si="126"/>
        <v>2.2250000000000001</v>
      </c>
      <c r="BY237" s="3">
        <f t="shared" si="132"/>
        <v>-3.9029343905735342E-2</v>
      </c>
      <c r="BZ237" s="3">
        <f t="shared" si="133"/>
        <v>-7.1536450325215814E-2</v>
      </c>
      <c r="CB237" s="3">
        <f t="shared" si="127"/>
        <v>-3.9029343905735342E-2</v>
      </c>
      <c r="CC237" s="3">
        <f t="shared" si="128"/>
        <v>-7.1536450325215814E-2</v>
      </c>
      <c r="CF237" s="8">
        <f t="shared" si="116"/>
        <v>35915</v>
      </c>
      <c r="CG237" s="3">
        <f t="shared" si="135"/>
        <v>0.99001603752133405</v>
      </c>
      <c r="CI237" s="8">
        <f t="shared" si="117"/>
        <v>35915</v>
      </c>
      <c r="CJ237" s="12">
        <f t="shared" si="136"/>
        <v>0.37365069631038422</v>
      </c>
      <c r="CK237" s="12">
        <f t="shared" si="136"/>
        <v>0.41016322874966216</v>
      </c>
      <c r="CO237" s="12">
        <f t="shared" si="134"/>
        <v>-3.9029343905735342E-2</v>
      </c>
      <c r="CP237" s="12">
        <f t="shared" si="134"/>
        <v>-7.1536450325215814E-2</v>
      </c>
    </row>
    <row r="238" spans="1:94" x14ac:dyDescent="0.25">
      <c r="A238" s="3">
        <f t="shared" si="99"/>
        <v>671</v>
      </c>
      <c r="B238" s="8">
        <f t="shared" si="100"/>
        <v>35916</v>
      </c>
      <c r="C238" s="3">
        <f t="shared" si="106"/>
        <v>1.895</v>
      </c>
      <c r="D238" s="11">
        <f t="shared" si="129"/>
        <v>0</v>
      </c>
      <c r="E238" s="3">
        <f t="shared" si="107"/>
        <v>2.1349999999999998</v>
      </c>
      <c r="I238" s="8">
        <f t="shared" si="101"/>
        <v>35916</v>
      </c>
      <c r="J238" s="11">
        <f t="shared" si="108"/>
        <v>0.23999999999999977</v>
      </c>
      <c r="K238" s="11">
        <f t="shared" si="130"/>
        <v>0</v>
      </c>
      <c r="L238" s="11"/>
      <c r="M238" s="11"/>
      <c r="N238" s="9">
        <f t="shared" si="109"/>
        <v>1.895</v>
      </c>
      <c r="O238" s="9">
        <f t="shared" si="110"/>
        <v>2.1349999999999998</v>
      </c>
      <c r="Q238" s="9">
        <f t="shared" si="102"/>
        <v>1.895</v>
      </c>
      <c r="R238" s="9">
        <f t="shared" si="103"/>
        <v>2.1349999999999998</v>
      </c>
      <c r="S238" s="9">
        <f t="shared" si="104"/>
        <v>2.1150000000000002</v>
      </c>
      <c r="T238" s="9">
        <f t="shared" si="105"/>
        <v>2.1150000000000002</v>
      </c>
      <c r="V238" s="9">
        <f t="shared" si="120"/>
        <v>1.895</v>
      </c>
      <c r="W238" s="9">
        <f t="shared" si="120"/>
        <v>2.1349999999999998</v>
      </c>
      <c r="X238" s="9">
        <f t="shared" si="120"/>
        <v>2.1150000000000002</v>
      </c>
      <c r="Y238" s="9">
        <f t="shared" si="120"/>
        <v>2.1150000000000002</v>
      </c>
      <c r="BK238" s="9">
        <f t="shared" si="121"/>
        <v>1.895</v>
      </c>
      <c r="BL238" s="9">
        <f t="shared" si="122"/>
        <v>2.1349999999999998</v>
      </c>
      <c r="BM238" s="3">
        <f t="shared" si="131"/>
        <v>1</v>
      </c>
      <c r="BN238" s="8">
        <f t="shared" si="123"/>
        <v>35916</v>
      </c>
      <c r="BP238" s="9"/>
      <c r="BV238" s="8">
        <f t="shared" si="124"/>
        <v>35916</v>
      </c>
      <c r="BW238" s="9">
        <f t="shared" si="125"/>
        <v>1.895</v>
      </c>
      <c r="BX238" s="9">
        <f t="shared" si="126"/>
        <v>2.1349999999999998</v>
      </c>
      <c r="BY238" s="3">
        <f t="shared" si="132"/>
        <v>-5.8915883536594611E-2</v>
      </c>
      <c r="BZ238" s="3">
        <f t="shared" si="133"/>
        <v>-4.1290268937615809E-2</v>
      </c>
      <c r="CB238" s="3">
        <f t="shared" si="127"/>
        <v>-5.8915883536594611E-2</v>
      </c>
      <c r="CC238" s="3">
        <f t="shared" si="128"/>
        <v>-4.1290268937615809E-2</v>
      </c>
      <c r="CF238" s="8">
        <f t="shared" si="116"/>
        <v>35916</v>
      </c>
      <c r="CG238" s="3">
        <f t="shared" si="135"/>
        <v>0.99255173697994126</v>
      </c>
      <c r="CI238" s="8">
        <f t="shared" si="117"/>
        <v>35916</v>
      </c>
      <c r="CJ238" s="12">
        <f t="shared" si="136"/>
        <v>0.40690069106472021</v>
      </c>
      <c r="CK238" s="12">
        <f t="shared" si="136"/>
        <v>0.42505269554689701</v>
      </c>
      <c r="CO238" s="12">
        <f t="shared" si="134"/>
        <v>-5.8915883536594611E-2</v>
      </c>
      <c r="CP238" s="12">
        <f t="shared" si="134"/>
        <v>-4.1290268937615809E-2</v>
      </c>
    </row>
    <row r="239" spans="1:94" x14ac:dyDescent="0.25">
      <c r="A239" s="3">
        <f t="shared" si="99"/>
        <v>672</v>
      </c>
      <c r="B239" s="8">
        <f t="shared" si="100"/>
        <v>35917</v>
      </c>
      <c r="C239" s="3">
        <f t="shared" si="106"/>
        <v>1.895</v>
      </c>
      <c r="D239" s="11">
        <f t="shared" si="129"/>
        <v>0</v>
      </c>
      <c r="E239" s="3">
        <f t="shared" si="107"/>
        <v>2.1349999999999998</v>
      </c>
      <c r="I239" s="8">
        <f t="shared" si="101"/>
        <v>35917</v>
      </c>
      <c r="J239" s="11">
        <f t="shared" si="108"/>
        <v>0.23999999999999977</v>
      </c>
      <c r="K239" s="11">
        <f t="shared" si="130"/>
        <v>0</v>
      </c>
      <c r="L239" s="11"/>
      <c r="M239" s="11"/>
      <c r="N239" s="9">
        <f t="shared" si="109"/>
        <v>1.895</v>
      </c>
      <c r="O239" s="9">
        <f t="shared" si="110"/>
        <v>2.1349999999999998</v>
      </c>
      <c r="Q239" s="9">
        <f t="shared" si="102"/>
        <v>1.895</v>
      </c>
      <c r="R239" s="9">
        <f t="shared" si="103"/>
        <v>2.1349999999999998</v>
      </c>
      <c r="S239" s="9">
        <f t="shared" si="104"/>
        <v>2.1150000000000002</v>
      </c>
      <c r="T239" s="9">
        <f t="shared" si="105"/>
        <v>2.1150000000000002</v>
      </c>
      <c r="V239" s="9">
        <f t="shared" si="120"/>
        <v>1.895</v>
      </c>
      <c r="W239" s="9">
        <f t="shared" si="120"/>
        <v>2.1349999999999998</v>
      </c>
      <c r="X239" s="9">
        <f t="shared" si="120"/>
        <v>2.1150000000000002</v>
      </c>
      <c r="Y239" s="9">
        <f t="shared" si="120"/>
        <v>2.1150000000000002</v>
      </c>
      <c r="BK239" s="9">
        <f t="shared" si="121"/>
        <v>1.895</v>
      </c>
      <c r="BL239" s="9">
        <f t="shared" si="122"/>
        <v>2.1349999999999998</v>
      </c>
      <c r="BM239" s="3">
        <f t="shared" si="131"/>
        <v>1</v>
      </c>
      <c r="BN239" s="8">
        <f t="shared" si="123"/>
        <v>35917</v>
      </c>
      <c r="BP239" s="9"/>
      <c r="BV239" s="8">
        <f t="shared" si="124"/>
        <v>35917</v>
      </c>
      <c r="BW239" s="9">
        <f t="shared" si="125"/>
        <v>1.895</v>
      </c>
      <c r="BX239" s="9">
        <f t="shared" si="126"/>
        <v>2.1349999999999998</v>
      </c>
      <c r="BY239" s="3">
        <f t="shared" si="132"/>
        <v>0</v>
      </c>
      <c r="BZ239" s="3">
        <f t="shared" si="133"/>
        <v>0</v>
      </c>
      <c r="CB239" s="3">
        <f t="shared" si="127"/>
        <v>0</v>
      </c>
      <c r="CC239" s="3">
        <f t="shared" si="128"/>
        <v>0</v>
      </c>
      <c r="CF239" s="8">
        <f t="shared" si="116"/>
        <v>35917</v>
      </c>
      <c r="CG239" s="3">
        <f t="shared" si="135"/>
        <v>0.99385123939959652</v>
      </c>
      <c r="CI239" s="8">
        <f t="shared" si="117"/>
        <v>35917</v>
      </c>
      <c r="CJ239" s="12">
        <f t="shared" si="136"/>
        <v>0.40690069106472021</v>
      </c>
      <c r="CK239" s="12">
        <f t="shared" si="136"/>
        <v>0.42505269554689701</v>
      </c>
      <c r="CO239" s="12">
        <f t="shared" si="134"/>
        <v>0</v>
      </c>
      <c r="CP239" s="12">
        <f t="shared" si="134"/>
        <v>0</v>
      </c>
    </row>
    <row r="240" spans="1:94" x14ac:dyDescent="0.25">
      <c r="A240" s="3">
        <f t="shared" si="99"/>
        <v>673</v>
      </c>
      <c r="B240" s="8">
        <f t="shared" si="100"/>
        <v>35918</v>
      </c>
      <c r="C240" s="3">
        <f t="shared" si="106"/>
        <v>1.895</v>
      </c>
      <c r="D240" s="11">
        <f t="shared" si="129"/>
        <v>0</v>
      </c>
      <c r="E240" s="3">
        <f t="shared" si="107"/>
        <v>2.1349999999999998</v>
      </c>
      <c r="I240" s="8">
        <f t="shared" si="101"/>
        <v>35918</v>
      </c>
      <c r="J240" s="11">
        <f t="shared" si="108"/>
        <v>0.23999999999999977</v>
      </c>
      <c r="K240" s="11">
        <f t="shared" si="130"/>
        <v>0</v>
      </c>
      <c r="L240" s="11"/>
      <c r="M240" s="11"/>
      <c r="N240" s="9">
        <f t="shared" si="109"/>
        <v>1.895</v>
      </c>
      <c r="O240" s="9">
        <f t="shared" si="110"/>
        <v>2.1349999999999998</v>
      </c>
      <c r="Q240" s="9">
        <f t="shared" si="102"/>
        <v>1.895</v>
      </c>
      <c r="R240" s="9">
        <f t="shared" si="103"/>
        <v>2.1349999999999998</v>
      </c>
      <c r="S240" s="9">
        <f t="shared" si="104"/>
        <v>2.1150000000000002</v>
      </c>
      <c r="T240" s="9">
        <f t="shared" si="105"/>
        <v>2.1150000000000002</v>
      </c>
      <c r="V240" s="9">
        <f t="shared" si="120"/>
        <v>1.895</v>
      </c>
      <c r="W240" s="9">
        <f t="shared" si="120"/>
        <v>2.1349999999999998</v>
      </c>
      <c r="X240" s="9">
        <f t="shared" si="120"/>
        <v>2.1150000000000002</v>
      </c>
      <c r="Y240" s="9">
        <f t="shared" si="120"/>
        <v>2.1150000000000002</v>
      </c>
      <c r="BK240" s="9">
        <f t="shared" si="121"/>
        <v>1.895</v>
      </c>
      <c r="BL240" s="9">
        <f t="shared" si="122"/>
        <v>2.1349999999999998</v>
      </c>
      <c r="BM240" s="3">
        <f t="shared" si="131"/>
        <v>1</v>
      </c>
      <c r="BN240" s="8">
        <f t="shared" si="123"/>
        <v>35918</v>
      </c>
      <c r="BP240" s="9"/>
      <c r="BV240" s="8">
        <f t="shared" si="124"/>
        <v>35918</v>
      </c>
      <c r="BW240" s="9">
        <f t="shared" si="125"/>
        <v>1.895</v>
      </c>
      <c r="BX240" s="9">
        <f t="shared" si="126"/>
        <v>2.1349999999999998</v>
      </c>
      <c r="BY240" s="3">
        <f t="shared" si="132"/>
        <v>0</v>
      </c>
      <c r="BZ240" s="3">
        <f t="shared" si="133"/>
        <v>0</v>
      </c>
      <c r="CB240" s="3">
        <f t="shared" si="127"/>
        <v>0</v>
      </c>
      <c r="CC240" s="3">
        <f t="shared" si="128"/>
        <v>0</v>
      </c>
      <c r="CF240" s="8">
        <f t="shared" si="116"/>
        <v>35918</v>
      </c>
      <c r="CG240" s="3">
        <f t="shared" si="135"/>
        <v>0.99460536592033322</v>
      </c>
      <c r="CI240" s="8">
        <f t="shared" si="117"/>
        <v>35918</v>
      </c>
      <c r="CJ240" s="12">
        <f t="shared" si="136"/>
        <v>0.40690069106472021</v>
      </c>
      <c r="CK240" s="12">
        <f t="shared" si="136"/>
        <v>0.42505269554689701</v>
      </c>
      <c r="CO240" s="12">
        <f t="shared" si="134"/>
        <v>0</v>
      </c>
      <c r="CP240" s="12">
        <f t="shared" si="134"/>
        <v>0</v>
      </c>
    </row>
    <row r="241" spans="1:94" x14ac:dyDescent="0.25">
      <c r="A241" s="3">
        <f t="shared" si="99"/>
        <v>674</v>
      </c>
      <c r="B241" s="8">
        <f t="shared" si="100"/>
        <v>35919</v>
      </c>
      <c r="C241" s="3">
        <f t="shared" si="106"/>
        <v>1.895</v>
      </c>
      <c r="D241" s="11">
        <f t="shared" si="129"/>
        <v>0</v>
      </c>
      <c r="E241" s="3">
        <f t="shared" si="107"/>
        <v>2.1</v>
      </c>
      <c r="I241" s="8">
        <f t="shared" si="101"/>
        <v>35919</v>
      </c>
      <c r="J241" s="11">
        <f t="shared" si="108"/>
        <v>0.20500000000000007</v>
      </c>
      <c r="K241" s="11">
        <f t="shared" si="130"/>
        <v>0</v>
      </c>
      <c r="L241" s="11"/>
      <c r="M241" s="11"/>
      <c r="N241" s="9">
        <f t="shared" si="109"/>
        <v>1.895</v>
      </c>
      <c r="O241" s="9">
        <f t="shared" si="110"/>
        <v>2.1</v>
      </c>
      <c r="Q241" s="9">
        <f t="shared" si="102"/>
        <v>1.895</v>
      </c>
      <c r="R241" s="9">
        <f t="shared" si="103"/>
        <v>2.1</v>
      </c>
      <c r="S241" s="9">
        <f t="shared" si="104"/>
        <v>2.0550000000000002</v>
      </c>
      <c r="T241" s="9">
        <f t="shared" si="105"/>
        <v>2.0550000000000002</v>
      </c>
      <c r="V241" s="9">
        <f t="shared" si="120"/>
        <v>1.895</v>
      </c>
      <c r="W241" s="9">
        <f t="shared" si="120"/>
        <v>2.1</v>
      </c>
      <c r="X241" s="9">
        <f t="shared" si="120"/>
        <v>2.0550000000000002</v>
      </c>
      <c r="Y241" s="9">
        <f t="shared" si="120"/>
        <v>2.0550000000000002</v>
      </c>
      <c r="BK241" s="9">
        <f t="shared" si="121"/>
        <v>1.895</v>
      </c>
      <c r="BL241" s="9">
        <f t="shared" si="122"/>
        <v>2.1</v>
      </c>
      <c r="BM241" s="3">
        <f t="shared" si="131"/>
        <v>1</v>
      </c>
      <c r="BN241" s="8">
        <f t="shared" si="123"/>
        <v>35919</v>
      </c>
      <c r="BP241" s="9"/>
      <c r="BV241" s="8">
        <f t="shared" si="124"/>
        <v>35919</v>
      </c>
      <c r="BW241" s="9">
        <f t="shared" si="125"/>
        <v>1.895</v>
      </c>
      <c r="BX241" s="9">
        <f t="shared" si="126"/>
        <v>2.1</v>
      </c>
      <c r="BY241" s="3">
        <f t="shared" si="132"/>
        <v>0</v>
      </c>
      <c r="BZ241" s="3">
        <f t="shared" si="133"/>
        <v>-1.6529301951210471E-2</v>
      </c>
      <c r="CB241" s="3">
        <f t="shared" si="127"/>
        <v>0</v>
      </c>
      <c r="CC241" s="3">
        <f t="shared" si="128"/>
        <v>-1.6529301951210471E-2</v>
      </c>
      <c r="CF241" s="8">
        <f t="shared" si="116"/>
        <v>35919</v>
      </c>
      <c r="CG241" s="3">
        <f t="shared" si="135"/>
        <v>0.99446614614370155</v>
      </c>
      <c r="CI241" s="8">
        <f t="shared" si="117"/>
        <v>35919</v>
      </c>
      <c r="CJ241" s="12">
        <f t="shared" si="136"/>
        <v>0.40690069106472021</v>
      </c>
      <c r="CK241" s="12">
        <f t="shared" si="136"/>
        <v>0.42409818726147447</v>
      </c>
      <c r="CO241" s="12">
        <f t="shared" si="134"/>
        <v>0</v>
      </c>
      <c r="CP241" s="12">
        <f t="shared" si="134"/>
        <v>-1.6529301951210471E-2</v>
      </c>
    </row>
    <row r="242" spans="1:94" x14ac:dyDescent="0.25">
      <c r="A242" s="3">
        <f t="shared" si="99"/>
        <v>675</v>
      </c>
      <c r="B242" s="8">
        <f t="shared" si="100"/>
        <v>35920</v>
      </c>
      <c r="C242" s="3">
        <f t="shared" si="106"/>
        <v>2.02</v>
      </c>
      <c r="D242" s="11">
        <f t="shared" si="129"/>
        <v>0</v>
      </c>
      <c r="E242" s="3">
        <f t="shared" si="107"/>
        <v>2.19</v>
      </c>
      <c r="I242" s="8">
        <f t="shared" si="101"/>
        <v>35920</v>
      </c>
      <c r="J242" s="11">
        <f t="shared" si="108"/>
        <v>0.16999999999999993</v>
      </c>
      <c r="K242" s="11">
        <f t="shared" si="130"/>
        <v>0</v>
      </c>
      <c r="L242" s="11"/>
      <c r="M242" s="11"/>
      <c r="N242" s="9">
        <f t="shared" si="109"/>
        <v>2.02</v>
      </c>
      <c r="O242" s="9">
        <f t="shared" si="110"/>
        <v>2.19</v>
      </c>
      <c r="Q242" s="9">
        <f t="shared" si="102"/>
        <v>2.02</v>
      </c>
      <c r="R242" s="9">
        <f t="shared" si="103"/>
        <v>2.19</v>
      </c>
      <c r="S242" s="9">
        <f t="shared" si="104"/>
        <v>2.1749999999999998</v>
      </c>
      <c r="T242" s="9">
        <f t="shared" si="105"/>
        <v>2.1749999999999998</v>
      </c>
      <c r="V242" s="9">
        <f t="shared" si="120"/>
        <v>2.02</v>
      </c>
      <c r="W242" s="9">
        <f t="shared" si="120"/>
        <v>2.19</v>
      </c>
      <c r="X242" s="9">
        <f t="shared" si="120"/>
        <v>2.1749999999999998</v>
      </c>
      <c r="Y242" s="9">
        <f t="shared" si="120"/>
        <v>2.1749999999999998</v>
      </c>
      <c r="BK242" s="9">
        <f t="shared" si="121"/>
        <v>2.02</v>
      </c>
      <c r="BL242" s="9">
        <f t="shared" si="122"/>
        <v>2.19</v>
      </c>
      <c r="BM242" s="3">
        <f t="shared" si="131"/>
        <v>1</v>
      </c>
      <c r="BN242" s="8">
        <f t="shared" si="123"/>
        <v>35920</v>
      </c>
      <c r="BP242" s="9"/>
      <c r="BV242" s="8">
        <f t="shared" si="124"/>
        <v>35920</v>
      </c>
      <c r="BW242" s="9">
        <f t="shared" si="125"/>
        <v>2.02</v>
      </c>
      <c r="BX242" s="9">
        <f t="shared" si="126"/>
        <v>2.19</v>
      </c>
      <c r="BY242" s="3">
        <f t="shared" si="132"/>
        <v>6.3878672878723661E-2</v>
      </c>
      <c r="BZ242" s="3">
        <f t="shared" si="133"/>
        <v>4.1964199099031992E-2</v>
      </c>
      <c r="CB242" s="3">
        <f t="shared" si="127"/>
        <v>6.3878672878723661E-2</v>
      </c>
      <c r="CC242" s="3">
        <f t="shared" si="128"/>
        <v>4.1964199099031992E-2</v>
      </c>
      <c r="CF242" s="8">
        <f t="shared" si="116"/>
        <v>35920</v>
      </c>
      <c r="CG242" s="3">
        <f t="shared" si="135"/>
        <v>0.99189003517358587</v>
      </c>
      <c r="CI242" s="8">
        <f t="shared" si="117"/>
        <v>35920</v>
      </c>
      <c r="CJ242" s="12">
        <f t="shared" si="136"/>
        <v>0.47745295685221939</v>
      </c>
      <c r="CK242" s="12">
        <f t="shared" si="136"/>
        <v>0.45475349150183619</v>
      </c>
      <c r="CO242" s="12">
        <f t="shared" si="134"/>
        <v>6.3878672878723661E-2</v>
      </c>
      <c r="CP242" s="12">
        <f t="shared" si="134"/>
        <v>4.1964199099031992E-2</v>
      </c>
    </row>
    <row r="243" spans="1:94" x14ac:dyDescent="0.25">
      <c r="A243" s="3">
        <f t="shared" si="99"/>
        <v>676</v>
      </c>
      <c r="B243" s="8">
        <f t="shared" si="100"/>
        <v>35921</v>
      </c>
      <c r="C243" s="3">
        <f t="shared" si="106"/>
        <v>1.93</v>
      </c>
      <c r="D243" s="11">
        <f t="shared" si="129"/>
        <v>0</v>
      </c>
      <c r="E243" s="3">
        <f t="shared" si="107"/>
        <v>2.14</v>
      </c>
      <c r="I243" s="8">
        <f t="shared" si="101"/>
        <v>35921</v>
      </c>
      <c r="J243" s="11">
        <f t="shared" si="108"/>
        <v>0.21000000000000019</v>
      </c>
      <c r="K243" s="11">
        <f t="shared" si="130"/>
        <v>0</v>
      </c>
      <c r="L243" s="11"/>
      <c r="M243" s="11"/>
      <c r="N243" s="9">
        <f t="shared" si="109"/>
        <v>1.93</v>
      </c>
      <c r="O243" s="9">
        <f t="shared" si="110"/>
        <v>2.14</v>
      </c>
      <c r="Q243" s="9">
        <f t="shared" si="102"/>
        <v>1.93</v>
      </c>
      <c r="R243" s="9">
        <f t="shared" si="103"/>
        <v>2.14</v>
      </c>
      <c r="S243" s="9">
        <f t="shared" si="104"/>
        <v>2.1150000000000002</v>
      </c>
      <c r="T243" s="9">
        <f t="shared" si="105"/>
        <v>2.1150000000000002</v>
      </c>
      <c r="V243" s="9">
        <f t="shared" si="120"/>
        <v>1.93</v>
      </c>
      <c r="W243" s="9">
        <f t="shared" si="120"/>
        <v>2.14</v>
      </c>
      <c r="X243" s="9">
        <f t="shared" si="120"/>
        <v>2.1150000000000002</v>
      </c>
      <c r="Y243" s="9">
        <f t="shared" si="120"/>
        <v>2.1150000000000002</v>
      </c>
      <c r="BK243" s="9">
        <f t="shared" si="121"/>
        <v>1.93</v>
      </c>
      <c r="BL243" s="9">
        <f t="shared" si="122"/>
        <v>2.14</v>
      </c>
      <c r="BM243" s="3">
        <f t="shared" si="131"/>
        <v>1</v>
      </c>
      <c r="BN243" s="8">
        <f t="shared" si="123"/>
        <v>35921</v>
      </c>
      <c r="BP243" s="9"/>
      <c r="BV243" s="8">
        <f t="shared" si="124"/>
        <v>35921</v>
      </c>
      <c r="BW243" s="9">
        <f t="shared" si="125"/>
        <v>1.93</v>
      </c>
      <c r="BX243" s="9">
        <f t="shared" si="126"/>
        <v>2.14</v>
      </c>
      <c r="BY243" s="3">
        <f t="shared" si="132"/>
        <v>-4.5577508496319252E-2</v>
      </c>
      <c r="BZ243" s="3">
        <f t="shared" si="133"/>
        <v>-2.309571479464928E-2</v>
      </c>
      <c r="CB243" s="3">
        <f t="shared" si="127"/>
        <v>-4.5577508496319252E-2</v>
      </c>
      <c r="CC243" s="3">
        <f t="shared" si="128"/>
        <v>-2.309571479464928E-2</v>
      </c>
      <c r="CF243" s="8">
        <f t="shared" si="116"/>
        <v>35921</v>
      </c>
      <c r="CG243" s="3">
        <f t="shared" si="135"/>
        <v>0.99228966695630405</v>
      </c>
      <c r="CI243" s="8">
        <f t="shared" si="117"/>
        <v>35921</v>
      </c>
      <c r="CJ243" s="12">
        <f t="shared" si="136"/>
        <v>0.4892710845433913</v>
      </c>
      <c r="CK243" s="12">
        <f t="shared" si="136"/>
        <v>0.45779585795956312</v>
      </c>
      <c r="CO243" s="12">
        <f t="shared" si="134"/>
        <v>-4.5577508496319252E-2</v>
      </c>
      <c r="CP243" s="12">
        <f t="shared" si="134"/>
        <v>-2.309571479464928E-2</v>
      </c>
    </row>
    <row r="244" spans="1:94" x14ac:dyDescent="0.25">
      <c r="A244" s="3">
        <f t="shared" si="99"/>
        <v>677</v>
      </c>
      <c r="B244" s="8">
        <f t="shared" si="100"/>
        <v>35922</v>
      </c>
      <c r="C244" s="3">
        <f t="shared" si="106"/>
        <v>1.9950000000000001</v>
      </c>
      <c r="D244" s="11">
        <f t="shared" si="129"/>
        <v>0</v>
      </c>
      <c r="E244" s="3">
        <f t="shared" si="107"/>
        <v>2.1850000000000001</v>
      </c>
      <c r="I244" s="8">
        <f t="shared" si="101"/>
        <v>35922</v>
      </c>
      <c r="J244" s="11">
        <f t="shared" si="108"/>
        <v>0.18999999999999995</v>
      </c>
      <c r="K244" s="11">
        <f t="shared" si="130"/>
        <v>0</v>
      </c>
      <c r="L244" s="11"/>
      <c r="M244" s="11"/>
      <c r="N244" s="9">
        <f t="shared" si="109"/>
        <v>1.9950000000000001</v>
      </c>
      <c r="O244" s="9">
        <f t="shared" si="110"/>
        <v>2.1850000000000001</v>
      </c>
      <c r="Q244" s="9">
        <f t="shared" si="102"/>
        <v>1.9950000000000001</v>
      </c>
      <c r="R244" s="9">
        <f t="shared" si="103"/>
        <v>2.1850000000000001</v>
      </c>
      <c r="S244" s="9">
        <f t="shared" si="104"/>
        <v>2.15</v>
      </c>
      <c r="T244" s="9">
        <f t="shared" si="105"/>
        <v>2.15</v>
      </c>
      <c r="V244" s="9">
        <f t="shared" si="120"/>
        <v>1.9950000000000001</v>
      </c>
      <c r="W244" s="9">
        <f t="shared" si="120"/>
        <v>2.1850000000000001</v>
      </c>
      <c r="X244" s="9">
        <f t="shared" si="120"/>
        <v>2.15</v>
      </c>
      <c r="Y244" s="9">
        <f t="shared" si="120"/>
        <v>2.15</v>
      </c>
      <c r="BK244" s="9">
        <f t="shared" si="121"/>
        <v>1.9950000000000001</v>
      </c>
      <c r="BL244" s="9">
        <f t="shared" si="122"/>
        <v>2.1850000000000001</v>
      </c>
      <c r="BM244" s="3">
        <f t="shared" si="131"/>
        <v>1</v>
      </c>
      <c r="BN244" s="8">
        <f t="shared" si="123"/>
        <v>35922</v>
      </c>
      <c r="BP244" s="9"/>
      <c r="BV244" s="8">
        <f t="shared" si="124"/>
        <v>35922</v>
      </c>
      <c r="BW244" s="9">
        <f t="shared" si="125"/>
        <v>1.9950000000000001</v>
      </c>
      <c r="BX244" s="9">
        <f t="shared" si="126"/>
        <v>2.1850000000000001</v>
      </c>
      <c r="BY244" s="3">
        <f t="shared" si="132"/>
        <v>3.3124047425032714E-2</v>
      </c>
      <c r="BZ244" s="3">
        <f t="shared" si="133"/>
        <v>2.0809999513793278E-2</v>
      </c>
      <c r="CB244" s="3">
        <f t="shared" si="127"/>
        <v>3.3124047425032714E-2</v>
      </c>
      <c r="CC244" s="3">
        <f t="shared" si="128"/>
        <v>2.0809999513793278E-2</v>
      </c>
      <c r="CF244" s="8">
        <f t="shared" si="116"/>
        <v>35922</v>
      </c>
      <c r="CG244" s="3">
        <f t="shared" si="135"/>
        <v>0.9905929750396022</v>
      </c>
      <c r="CI244" s="8">
        <f t="shared" si="117"/>
        <v>35922</v>
      </c>
      <c r="CJ244" s="12">
        <f t="shared" si="136"/>
        <v>0.48974494309339417</v>
      </c>
      <c r="CK244" s="12">
        <f t="shared" si="136"/>
        <v>0.45593648593614516</v>
      </c>
      <c r="CO244" s="12">
        <f t="shared" si="134"/>
        <v>3.3124047425032714E-2</v>
      </c>
      <c r="CP244" s="12">
        <f t="shared" si="134"/>
        <v>2.0809999513793278E-2</v>
      </c>
    </row>
    <row r="245" spans="1:94" x14ac:dyDescent="0.25">
      <c r="A245" s="3">
        <f t="shared" si="99"/>
        <v>678</v>
      </c>
      <c r="B245" s="8">
        <f t="shared" si="100"/>
        <v>35923</v>
      </c>
      <c r="C245" s="3">
        <f t="shared" si="106"/>
        <v>1.9550000000000001</v>
      </c>
      <c r="D245" s="11">
        <f t="shared" si="129"/>
        <v>0</v>
      </c>
      <c r="E245" s="3">
        <f t="shared" si="107"/>
        <v>2.09</v>
      </c>
      <c r="I245" s="8">
        <f t="shared" si="101"/>
        <v>35923</v>
      </c>
      <c r="J245" s="11">
        <f t="shared" si="108"/>
        <v>0.13499999999999979</v>
      </c>
      <c r="K245" s="11">
        <f t="shared" si="130"/>
        <v>0</v>
      </c>
      <c r="L245" s="11"/>
      <c r="M245" s="11"/>
      <c r="N245" s="9">
        <f t="shared" si="109"/>
        <v>1.9550000000000001</v>
      </c>
      <c r="O245" s="9">
        <f t="shared" si="110"/>
        <v>2.09</v>
      </c>
      <c r="Q245" s="9">
        <f t="shared" si="102"/>
        <v>1.9550000000000001</v>
      </c>
      <c r="R245" s="9">
        <f t="shared" si="103"/>
        <v>2.09</v>
      </c>
      <c r="S245" s="9">
        <f t="shared" si="104"/>
        <v>2.11</v>
      </c>
      <c r="T245" s="9">
        <f t="shared" si="105"/>
        <v>2.11</v>
      </c>
      <c r="V245" s="9">
        <f t="shared" si="120"/>
        <v>1.9550000000000001</v>
      </c>
      <c r="W245" s="9">
        <f t="shared" si="120"/>
        <v>2.09</v>
      </c>
      <c r="X245" s="9">
        <f t="shared" si="120"/>
        <v>2.11</v>
      </c>
      <c r="Y245" s="9">
        <f t="shared" si="120"/>
        <v>2.11</v>
      </c>
      <c r="BK245" s="9">
        <f t="shared" si="121"/>
        <v>1.9550000000000001</v>
      </c>
      <c r="BL245" s="9">
        <f t="shared" si="122"/>
        <v>2.09</v>
      </c>
      <c r="BM245" s="3">
        <f t="shared" si="131"/>
        <v>1</v>
      </c>
      <c r="BN245" s="8">
        <f t="shared" si="123"/>
        <v>35923</v>
      </c>
      <c r="BP245" s="9"/>
      <c r="BV245" s="8">
        <f t="shared" si="124"/>
        <v>35923</v>
      </c>
      <c r="BW245" s="9">
        <f t="shared" si="125"/>
        <v>1.9550000000000001</v>
      </c>
      <c r="BX245" s="9">
        <f t="shared" si="126"/>
        <v>2.09</v>
      </c>
      <c r="BY245" s="3">
        <f t="shared" si="132"/>
        <v>-2.0253856904497686E-2</v>
      </c>
      <c r="BZ245" s="3">
        <f t="shared" si="133"/>
        <v>-4.4451762570833921E-2</v>
      </c>
      <c r="CB245" s="3">
        <f t="shared" si="127"/>
        <v>-2.0253856904497686E-2</v>
      </c>
      <c r="CC245" s="3">
        <f t="shared" si="128"/>
        <v>-4.4451762570833921E-2</v>
      </c>
      <c r="CF245" s="8">
        <f t="shared" si="116"/>
        <v>35923</v>
      </c>
      <c r="CG245" s="3">
        <f t="shared" si="135"/>
        <v>0.98516297966317445</v>
      </c>
      <c r="CI245" s="8">
        <f t="shared" si="117"/>
        <v>35923</v>
      </c>
      <c r="CJ245" s="12">
        <f t="shared" si="136"/>
        <v>0.48739973824028615</v>
      </c>
      <c r="CK245" s="12">
        <f t="shared" si="136"/>
        <v>0.46717575346616041</v>
      </c>
      <c r="CO245" s="12">
        <f t="shared" si="134"/>
        <v>-2.0253856904497686E-2</v>
      </c>
      <c r="CP245" s="12">
        <f t="shared" si="134"/>
        <v>-4.4451762570833921E-2</v>
      </c>
    </row>
    <row r="246" spans="1:94" x14ac:dyDescent="0.25">
      <c r="A246" s="3">
        <f t="shared" si="99"/>
        <v>679</v>
      </c>
      <c r="B246" s="8">
        <f t="shared" si="100"/>
        <v>35924</v>
      </c>
      <c r="C246" s="3">
        <f t="shared" si="106"/>
        <v>1.9550000000000001</v>
      </c>
      <c r="D246" s="11">
        <f t="shared" si="129"/>
        <v>0</v>
      </c>
      <c r="E246" s="3">
        <f t="shared" si="107"/>
        <v>2.09</v>
      </c>
      <c r="I246" s="8">
        <f t="shared" si="101"/>
        <v>35924</v>
      </c>
      <c r="J246" s="11">
        <f t="shared" si="108"/>
        <v>0.13499999999999979</v>
      </c>
      <c r="K246" s="11">
        <f t="shared" si="130"/>
        <v>0</v>
      </c>
      <c r="L246" s="11"/>
      <c r="M246" s="11"/>
      <c r="N246" s="9">
        <f t="shared" si="109"/>
        <v>1.9550000000000001</v>
      </c>
      <c r="O246" s="9">
        <f t="shared" si="110"/>
        <v>2.09</v>
      </c>
      <c r="Q246" s="9">
        <f t="shared" si="102"/>
        <v>1.9550000000000001</v>
      </c>
      <c r="R246" s="9">
        <f t="shared" si="103"/>
        <v>2.09</v>
      </c>
      <c r="S246" s="9">
        <f t="shared" si="104"/>
        <v>2.11</v>
      </c>
      <c r="T246" s="9">
        <f t="shared" si="105"/>
        <v>2.11</v>
      </c>
      <c r="V246" s="9">
        <f t="shared" si="120"/>
        <v>1.9550000000000001</v>
      </c>
      <c r="W246" s="9">
        <f t="shared" si="120"/>
        <v>2.09</v>
      </c>
      <c r="X246" s="9">
        <f t="shared" si="120"/>
        <v>2.11</v>
      </c>
      <c r="Y246" s="9">
        <f t="shared" si="120"/>
        <v>2.11</v>
      </c>
      <c r="BK246" s="9">
        <f t="shared" si="121"/>
        <v>1.9550000000000001</v>
      </c>
      <c r="BL246" s="9">
        <f t="shared" si="122"/>
        <v>2.09</v>
      </c>
      <c r="BM246" s="3">
        <f t="shared" si="131"/>
        <v>1</v>
      </c>
      <c r="BN246" s="8">
        <f t="shared" si="123"/>
        <v>35924</v>
      </c>
      <c r="BP246" s="9"/>
      <c r="BV246" s="8">
        <f t="shared" si="124"/>
        <v>35924</v>
      </c>
      <c r="BW246" s="9">
        <f t="shared" si="125"/>
        <v>1.9550000000000001</v>
      </c>
      <c r="BX246" s="9">
        <f t="shared" si="126"/>
        <v>2.09</v>
      </c>
      <c r="BY246" s="3">
        <f t="shared" si="132"/>
        <v>0</v>
      </c>
      <c r="BZ246" s="3">
        <f t="shared" si="133"/>
        <v>0</v>
      </c>
      <c r="CB246" s="3">
        <f t="shared" si="127"/>
        <v>0</v>
      </c>
      <c r="CC246" s="3">
        <f t="shared" si="128"/>
        <v>0</v>
      </c>
      <c r="CF246" s="8">
        <f t="shared" si="116"/>
        <v>35924</v>
      </c>
      <c r="CG246" s="3">
        <f t="shared" si="135"/>
        <v>0.98065364773643782</v>
      </c>
      <c r="CI246" s="8">
        <f t="shared" si="117"/>
        <v>35924</v>
      </c>
      <c r="CJ246" s="12">
        <f t="shared" si="136"/>
        <v>0.47919511020096944</v>
      </c>
      <c r="CK246" s="12">
        <f t="shared" si="136"/>
        <v>0.46298769792542066</v>
      </c>
      <c r="CO246" s="12">
        <f t="shared" si="134"/>
        <v>0</v>
      </c>
      <c r="CP246" s="12">
        <f t="shared" si="134"/>
        <v>0</v>
      </c>
    </row>
    <row r="247" spans="1:94" x14ac:dyDescent="0.25">
      <c r="A247" s="3">
        <f t="shared" si="99"/>
        <v>680</v>
      </c>
      <c r="B247" s="8">
        <f t="shared" si="100"/>
        <v>35925</v>
      </c>
      <c r="C247" s="3">
        <f t="shared" si="106"/>
        <v>1.9550000000000001</v>
      </c>
      <c r="D247" s="11">
        <f t="shared" si="129"/>
        <v>0</v>
      </c>
      <c r="E247" s="3">
        <f t="shared" si="107"/>
        <v>2.09</v>
      </c>
      <c r="I247" s="8">
        <f t="shared" si="101"/>
        <v>35925</v>
      </c>
      <c r="J247" s="11">
        <f t="shared" si="108"/>
        <v>0.13499999999999979</v>
      </c>
      <c r="K247" s="11">
        <f t="shared" si="130"/>
        <v>0</v>
      </c>
      <c r="L247" s="11"/>
      <c r="M247" s="11"/>
      <c r="N247" s="9">
        <f t="shared" si="109"/>
        <v>1.9550000000000001</v>
      </c>
      <c r="O247" s="9">
        <f t="shared" si="110"/>
        <v>2.09</v>
      </c>
      <c r="Q247" s="9">
        <f t="shared" si="102"/>
        <v>1.9550000000000001</v>
      </c>
      <c r="R247" s="9">
        <f t="shared" si="103"/>
        <v>2.09</v>
      </c>
      <c r="S247" s="9">
        <f t="shared" si="104"/>
        <v>2.11</v>
      </c>
      <c r="T247" s="9">
        <f t="shared" si="105"/>
        <v>2.11</v>
      </c>
      <c r="V247" s="9">
        <f t="shared" ref="V247:Y266" si="137">VLOOKUP($B247,IF(V$1=2,PRICELOOK2,IF(V$1=3,PRICELOOK3,IF(V$1=4,cash,PRICELOOK))),V$2,FALSE)</f>
        <v>1.9550000000000001</v>
      </c>
      <c r="W247" s="9">
        <f t="shared" si="137"/>
        <v>2.09</v>
      </c>
      <c r="X247" s="9">
        <f t="shared" si="137"/>
        <v>2.11</v>
      </c>
      <c r="Y247" s="9">
        <f t="shared" si="137"/>
        <v>2.11</v>
      </c>
      <c r="BK247" s="9">
        <f t="shared" si="121"/>
        <v>1.9550000000000001</v>
      </c>
      <c r="BL247" s="9">
        <f t="shared" si="122"/>
        <v>2.09</v>
      </c>
      <c r="BM247" s="3">
        <f t="shared" si="131"/>
        <v>1</v>
      </c>
      <c r="BN247" s="8">
        <f t="shared" si="123"/>
        <v>35925</v>
      </c>
      <c r="BP247" s="9"/>
      <c r="BV247" s="8">
        <f t="shared" si="124"/>
        <v>35925</v>
      </c>
      <c r="BW247" s="9">
        <f t="shared" si="125"/>
        <v>1.9550000000000001</v>
      </c>
      <c r="BX247" s="9">
        <f t="shared" si="126"/>
        <v>2.09</v>
      </c>
      <c r="BY247" s="3">
        <f t="shared" si="132"/>
        <v>0</v>
      </c>
      <c r="BZ247" s="3">
        <f t="shared" si="133"/>
        <v>0</v>
      </c>
      <c r="CB247" s="3">
        <f t="shared" si="127"/>
        <v>0</v>
      </c>
      <c r="CC247" s="3">
        <f t="shared" si="128"/>
        <v>0</v>
      </c>
      <c r="CF247" s="8">
        <f t="shared" si="116"/>
        <v>35925</v>
      </c>
      <c r="CG247" s="3">
        <f t="shared" si="135"/>
        <v>0.97614790157217091</v>
      </c>
      <c r="CI247" s="8">
        <f t="shared" si="117"/>
        <v>35925</v>
      </c>
      <c r="CJ247" s="12">
        <f t="shared" si="136"/>
        <v>0.47919511020096944</v>
      </c>
      <c r="CK247" s="12">
        <f t="shared" si="136"/>
        <v>0.46298769792542066</v>
      </c>
      <c r="CO247" s="12">
        <f t="shared" si="134"/>
        <v>0</v>
      </c>
      <c r="CP247" s="12">
        <f t="shared" si="134"/>
        <v>0</v>
      </c>
    </row>
    <row r="248" spans="1:94" x14ac:dyDescent="0.25">
      <c r="A248" s="3">
        <f t="shared" si="99"/>
        <v>681</v>
      </c>
      <c r="B248" s="8">
        <f t="shared" si="100"/>
        <v>35926</v>
      </c>
      <c r="C248" s="3">
        <f t="shared" si="106"/>
        <v>2.0099999999999998</v>
      </c>
      <c r="D248" s="11">
        <f t="shared" si="129"/>
        <v>0</v>
      </c>
      <c r="E248" s="3">
        <f t="shared" si="107"/>
        <v>2.1749999999999998</v>
      </c>
      <c r="I248" s="8">
        <f t="shared" si="101"/>
        <v>35926</v>
      </c>
      <c r="J248" s="11">
        <f t="shared" si="108"/>
        <v>0.16500000000000004</v>
      </c>
      <c r="K248" s="11">
        <f t="shared" si="130"/>
        <v>0</v>
      </c>
      <c r="L248" s="11"/>
      <c r="M248" s="11"/>
      <c r="N248" s="9">
        <f t="shared" si="109"/>
        <v>2.0099999999999998</v>
      </c>
      <c r="O248" s="9">
        <f t="shared" si="110"/>
        <v>2.1749999999999998</v>
      </c>
      <c r="Q248" s="9">
        <f t="shared" si="102"/>
        <v>2.0099999999999998</v>
      </c>
      <c r="R248" s="9">
        <f t="shared" si="103"/>
        <v>2.1749999999999998</v>
      </c>
      <c r="S248" s="9">
        <f t="shared" si="104"/>
        <v>2.1749999999999998</v>
      </c>
      <c r="T248" s="9">
        <f t="shared" si="105"/>
        <v>2.1749999999999998</v>
      </c>
      <c r="V248" s="9">
        <f t="shared" si="137"/>
        <v>2.0099999999999998</v>
      </c>
      <c r="W248" s="9">
        <f t="shared" si="137"/>
        <v>2.1749999999999998</v>
      </c>
      <c r="X248" s="9">
        <f t="shared" si="137"/>
        <v>2.1749999999999998</v>
      </c>
      <c r="Y248" s="9">
        <f t="shared" si="137"/>
        <v>2.1749999999999998</v>
      </c>
      <c r="BK248" s="9">
        <f t="shared" si="121"/>
        <v>2.0099999999999998</v>
      </c>
      <c r="BL248" s="9">
        <f t="shared" si="122"/>
        <v>2.1749999999999998</v>
      </c>
      <c r="BM248" s="3">
        <f t="shared" si="131"/>
        <v>1</v>
      </c>
      <c r="BN248" s="8">
        <f t="shared" si="123"/>
        <v>35926</v>
      </c>
      <c r="BP248" s="9"/>
      <c r="BV248" s="8">
        <f t="shared" si="124"/>
        <v>35926</v>
      </c>
      <c r="BW248" s="9">
        <f t="shared" si="125"/>
        <v>2.0099999999999998</v>
      </c>
      <c r="BX248" s="9">
        <f t="shared" si="126"/>
        <v>2.1749999999999998</v>
      </c>
      <c r="BY248" s="3">
        <f t="shared" si="132"/>
        <v>2.774452863365522E-2</v>
      </c>
      <c r="BZ248" s="3">
        <f t="shared" si="133"/>
        <v>3.9864598563927822E-2</v>
      </c>
      <c r="CB248" s="3">
        <f t="shared" si="127"/>
        <v>2.774452863365522E-2</v>
      </c>
      <c r="CC248" s="3">
        <f t="shared" si="128"/>
        <v>3.9864598563927822E-2</v>
      </c>
      <c r="CF248" s="8">
        <f t="shared" si="116"/>
        <v>35926</v>
      </c>
      <c r="CG248" s="3">
        <f t="shared" si="135"/>
        <v>0.97135216837058802</v>
      </c>
      <c r="CI248" s="8">
        <f t="shared" si="117"/>
        <v>35926</v>
      </c>
      <c r="CJ248" s="12">
        <f t="shared" si="136"/>
        <v>0.49321410300468771</v>
      </c>
      <c r="CK248" s="12">
        <f t="shared" si="136"/>
        <v>0.49180858070526845</v>
      </c>
      <c r="CO248" s="12">
        <f t="shared" ref="CO248:CP263" si="138">LN(V248/V247)</f>
        <v>2.774452863365522E-2</v>
      </c>
      <c r="CP248" s="12">
        <f t="shared" si="138"/>
        <v>3.9864598563927822E-2</v>
      </c>
    </row>
    <row r="249" spans="1:94" x14ac:dyDescent="0.25">
      <c r="A249" s="3">
        <f t="shared" si="99"/>
        <v>682</v>
      </c>
      <c r="B249" s="8">
        <f t="shared" si="100"/>
        <v>35927</v>
      </c>
      <c r="C249" s="3">
        <f t="shared" si="106"/>
        <v>2.0649999999999999</v>
      </c>
      <c r="D249" s="11">
        <f t="shared" si="129"/>
        <v>0</v>
      </c>
      <c r="E249" s="3">
        <f t="shared" si="107"/>
        <v>2.3199999999999998</v>
      </c>
      <c r="I249" s="8">
        <f t="shared" si="101"/>
        <v>35927</v>
      </c>
      <c r="J249" s="11">
        <f t="shared" si="108"/>
        <v>0.25499999999999989</v>
      </c>
      <c r="K249" s="11">
        <f t="shared" si="130"/>
        <v>0</v>
      </c>
      <c r="L249" s="11"/>
      <c r="M249" s="11"/>
      <c r="N249" s="9">
        <f t="shared" si="109"/>
        <v>2.0649999999999999</v>
      </c>
      <c r="O249" s="9">
        <f t="shared" si="110"/>
        <v>2.3199999999999998</v>
      </c>
      <c r="Q249" s="9">
        <f t="shared" si="102"/>
        <v>2.0649999999999999</v>
      </c>
      <c r="R249" s="9">
        <f t="shared" si="103"/>
        <v>2.3199999999999998</v>
      </c>
      <c r="S249" s="9">
        <f t="shared" si="104"/>
        <v>2.23</v>
      </c>
      <c r="T249" s="9">
        <f t="shared" si="105"/>
        <v>2.23</v>
      </c>
      <c r="V249" s="9">
        <f t="shared" si="137"/>
        <v>2.0649999999999999</v>
      </c>
      <c r="W249" s="9">
        <f t="shared" si="137"/>
        <v>2.3199999999999998</v>
      </c>
      <c r="X249" s="9">
        <f t="shared" si="137"/>
        <v>2.23</v>
      </c>
      <c r="Y249" s="9">
        <f t="shared" si="137"/>
        <v>2.23</v>
      </c>
      <c r="BK249" s="9">
        <f t="shared" si="121"/>
        <v>2.0649999999999999</v>
      </c>
      <c r="BL249" s="9">
        <f t="shared" si="122"/>
        <v>2.3199999999999998</v>
      </c>
      <c r="BM249" s="3">
        <f t="shared" si="131"/>
        <v>1</v>
      </c>
      <c r="BN249" s="8">
        <f t="shared" si="123"/>
        <v>35927</v>
      </c>
      <c r="BP249" s="9"/>
      <c r="BV249" s="8">
        <f t="shared" si="124"/>
        <v>35927</v>
      </c>
      <c r="BW249" s="9">
        <f t="shared" si="125"/>
        <v>2.0649999999999999</v>
      </c>
      <c r="BX249" s="9">
        <f t="shared" si="126"/>
        <v>2.3199999999999998</v>
      </c>
      <c r="BY249" s="3">
        <f t="shared" si="132"/>
        <v>2.6995504342011735E-2</v>
      </c>
      <c r="BZ249" s="3">
        <f t="shared" si="133"/>
        <v>6.4538521137571164E-2</v>
      </c>
      <c r="CB249" s="3">
        <f t="shared" si="127"/>
        <v>2.6995504342011735E-2</v>
      </c>
      <c r="CC249" s="3">
        <f t="shared" si="128"/>
        <v>6.4538521137571164E-2</v>
      </c>
      <c r="CF249" s="8">
        <f t="shared" si="116"/>
        <v>35927</v>
      </c>
      <c r="CG249" s="3">
        <f t="shared" si="135"/>
        <v>0.96806812181150659</v>
      </c>
      <c r="CI249" s="8">
        <f t="shared" si="117"/>
        <v>35927</v>
      </c>
      <c r="CJ249" s="12">
        <f t="shared" si="136"/>
        <v>0.50541172012065694</v>
      </c>
      <c r="CK249" s="12">
        <f t="shared" si="136"/>
        <v>0.54882190531258601</v>
      </c>
      <c r="CO249" s="12">
        <f t="shared" si="138"/>
        <v>2.6995504342011735E-2</v>
      </c>
      <c r="CP249" s="12">
        <f t="shared" si="138"/>
        <v>6.4538521137571164E-2</v>
      </c>
    </row>
    <row r="250" spans="1:94" x14ac:dyDescent="0.25">
      <c r="A250" s="3">
        <f t="shared" si="99"/>
        <v>683</v>
      </c>
      <c r="B250" s="8">
        <f t="shared" si="100"/>
        <v>35928</v>
      </c>
      <c r="C250" s="3">
        <f t="shared" si="106"/>
        <v>2.09</v>
      </c>
      <c r="D250" s="11">
        <f t="shared" si="129"/>
        <v>0</v>
      </c>
      <c r="E250" s="3">
        <f t="shared" si="107"/>
        <v>2.38</v>
      </c>
      <c r="I250" s="8">
        <f t="shared" si="101"/>
        <v>35928</v>
      </c>
      <c r="J250" s="11">
        <f t="shared" si="108"/>
        <v>0.29000000000000004</v>
      </c>
      <c r="K250" s="11">
        <f t="shared" si="130"/>
        <v>0</v>
      </c>
      <c r="L250" s="11"/>
      <c r="M250" s="11"/>
      <c r="N250" s="9">
        <f t="shared" si="109"/>
        <v>2.09</v>
      </c>
      <c r="O250" s="9">
        <f t="shared" si="110"/>
        <v>2.38</v>
      </c>
      <c r="Q250" s="9">
        <f t="shared" si="102"/>
        <v>2.09</v>
      </c>
      <c r="R250" s="9">
        <f t="shared" si="103"/>
        <v>2.38</v>
      </c>
      <c r="S250" s="9">
        <f t="shared" si="104"/>
        <v>2.2349999999999999</v>
      </c>
      <c r="T250" s="9">
        <f t="shared" si="105"/>
        <v>2.2349999999999999</v>
      </c>
      <c r="V250" s="9">
        <f t="shared" si="137"/>
        <v>2.09</v>
      </c>
      <c r="W250" s="9">
        <f t="shared" si="137"/>
        <v>2.38</v>
      </c>
      <c r="X250" s="9">
        <f t="shared" si="137"/>
        <v>2.2349999999999999</v>
      </c>
      <c r="Y250" s="9">
        <f t="shared" si="137"/>
        <v>2.2349999999999999</v>
      </c>
      <c r="BK250" s="9">
        <f t="shared" si="121"/>
        <v>2.09</v>
      </c>
      <c r="BL250" s="9">
        <f t="shared" si="122"/>
        <v>2.38</v>
      </c>
      <c r="BM250" s="3">
        <f t="shared" si="131"/>
        <v>1</v>
      </c>
      <c r="BN250" s="8">
        <f t="shared" si="123"/>
        <v>35928</v>
      </c>
      <c r="BO250" s="47">
        <f>IF(BM250=1,CORREL(BK231:BK250,BL231:BL250),1.1)</f>
        <v>0.92563740322503163</v>
      </c>
      <c r="BP250" s="9">
        <f>IF(BM250=0," ",BO250)</f>
        <v>0.92563740322503163</v>
      </c>
      <c r="BQ250" s="11" t="str">
        <f>CONCATENATE(TERM2," ",PIPE_2," - ",TERM1," ",PIPE_1,"CORRELATION ",BP227)</f>
        <v>CASH SOCAL - CASH EP PERMCORRELATION 0.79</v>
      </c>
      <c r="BV250" s="8">
        <f t="shared" si="124"/>
        <v>35928</v>
      </c>
      <c r="BW250" s="9">
        <f t="shared" si="125"/>
        <v>2.09</v>
      </c>
      <c r="BX250" s="9">
        <f t="shared" si="126"/>
        <v>2.38</v>
      </c>
      <c r="BY250" s="3">
        <f t="shared" si="132"/>
        <v>1.2033839563723463E-2</v>
      </c>
      <c r="BZ250" s="3">
        <f t="shared" si="133"/>
        <v>2.5533302005164845E-2</v>
      </c>
      <c r="CB250" s="3">
        <f t="shared" si="127"/>
        <v>1.2033839563723463E-2</v>
      </c>
      <c r="CC250" s="3">
        <f t="shared" si="128"/>
        <v>2.5533302005164845E-2</v>
      </c>
      <c r="CF250" s="8">
        <f t="shared" si="116"/>
        <v>35928</v>
      </c>
      <c r="CG250" s="3">
        <f t="shared" si="135"/>
        <v>0.95982311331452275</v>
      </c>
      <c r="CI250" s="8">
        <f t="shared" si="117"/>
        <v>35928</v>
      </c>
      <c r="CJ250" s="12">
        <f t="shared" si="136"/>
        <v>0.50579849336764082</v>
      </c>
      <c r="CK250" s="12">
        <f t="shared" si="136"/>
        <v>0.55016724250620341</v>
      </c>
      <c r="CO250" s="12">
        <f t="shared" si="138"/>
        <v>1.2033839563723463E-2</v>
      </c>
      <c r="CP250" s="12">
        <f t="shared" si="138"/>
        <v>2.5533302005164845E-2</v>
      </c>
    </row>
    <row r="251" spans="1:94" x14ac:dyDescent="0.25">
      <c r="A251" s="3">
        <f t="shared" si="99"/>
        <v>684</v>
      </c>
      <c r="B251" s="8">
        <f t="shared" si="100"/>
        <v>35929</v>
      </c>
      <c r="C251" s="3">
        <f t="shared" si="106"/>
        <v>2.0049999999999999</v>
      </c>
      <c r="D251" s="11">
        <f t="shared" si="129"/>
        <v>0</v>
      </c>
      <c r="E251" s="3">
        <f t="shared" si="107"/>
        <v>2.2999999999999998</v>
      </c>
      <c r="I251" s="8">
        <f t="shared" si="101"/>
        <v>35929</v>
      </c>
      <c r="J251" s="11">
        <f t="shared" si="108"/>
        <v>0.29499999999999993</v>
      </c>
      <c r="K251" s="11">
        <f t="shared" si="130"/>
        <v>0</v>
      </c>
      <c r="L251" s="11"/>
      <c r="M251" s="11"/>
      <c r="N251" s="9">
        <f t="shared" si="109"/>
        <v>2.0049999999999999</v>
      </c>
      <c r="O251" s="9">
        <f t="shared" si="110"/>
        <v>2.2999999999999998</v>
      </c>
      <c r="Q251" s="9">
        <f t="shared" si="102"/>
        <v>2.0049999999999999</v>
      </c>
      <c r="R251" s="9">
        <f t="shared" si="103"/>
        <v>2.2999999999999998</v>
      </c>
      <c r="S251" s="9">
        <f t="shared" si="104"/>
        <v>2.17</v>
      </c>
      <c r="T251" s="9">
        <f t="shared" si="105"/>
        <v>2.17</v>
      </c>
      <c r="V251" s="9">
        <f t="shared" si="137"/>
        <v>2.0049999999999999</v>
      </c>
      <c r="W251" s="9">
        <f t="shared" si="137"/>
        <v>2.2999999999999998</v>
      </c>
      <c r="X251" s="9">
        <f t="shared" si="137"/>
        <v>2.17</v>
      </c>
      <c r="Y251" s="9">
        <f t="shared" si="137"/>
        <v>2.17</v>
      </c>
      <c r="BK251" s="9">
        <f t="shared" si="121"/>
        <v>2.0049999999999999</v>
      </c>
      <c r="BL251" s="9">
        <f t="shared" si="122"/>
        <v>2.2999999999999998</v>
      </c>
      <c r="BM251" s="3">
        <f t="shared" si="131"/>
        <v>1</v>
      </c>
      <c r="BN251" s="8">
        <f t="shared" si="123"/>
        <v>35929</v>
      </c>
      <c r="BO251" s="47">
        <f t="shared" ref="BO251:BO314" si="139">IF(BM251=1,CORREL(BK232:BK251,BL232:BL251),1.1)</f>
        <v>0.90954188322228857</v>
      </c>
      <c r="BP251" s="9">
        <f t="shared" ref="BP251:BP314" si="140">IF(BM251=0," ",BO251)</f>
        <v>0.90954188322228857</v>
      </c>
      <c r="BV251" s="8">
        <f t="shared" si="124"/>
        <v>35929</v>
      </c>
      <c r="BW251" s="9">
        <f t="shared" si="125"/>
        <v>2.0049999999999999</v>
      </c>
      <c r="BX251" s="9">
        <f t="shared" si="126"/>
        <v>2.2999999999999998</v>
      </c>
      <c r="BY251" s="3">
        <f t="shared" si="132"/>
        <v>-4.1520005218187057E-2</v>
      </c>
      <c r="BZ251" s="3">
        <f t="shared" si="133"/>
        <v>-3.4191364748279308E-2</v>
      </c>
      <c r="CB251" s="3" t="str">
        <f>CONCATENATE(PIPE_1," ",TERM1)</f>
        <v>EP PERM CASH</v>
      </c>
      <c r="CC251" s="3" t="str">
        <f>CONCATENATE(PIPE_2," ",TERM2)</f>
        <v>SOCAL CASH</v>
      </c>
      <c r="CF251" s="8">
        <f t="shared" si="116"/>
        <v>35929</v>
      </c>
      <c r="CG251" s="3">
        <f t="shared" si="135"/>
        <v>0.93371443074204363</v>
      </c>
      <c r="CI251" s="8">
        <f t="shared" si="117"/>
        <v>35929</v>
      </c>
      <c r="CJ251" s="12">
        <f t="shared" si="136"/>
        <v>0.50577885652174392</v>
      </c>
      <c r="CK251" s="12">
        <f t="shared" si="136"/>
        <v>0.55071954470928408</v>
      </c>
      <c r="CO251" s="12">
        <f t="shared" si="138"/>
        <v>-4.1520005218187057E-2</v>
      </c>
      <c r="CP251" s="12">
        <f t="shared" si="138"/>
        <v>-3.4191364748279308E-2</v>
      </c>
    </row>
    <row r="252" spans="1:94" x14ac:dyDescent="0.25">
      <c r="A252" s="3">
        <f t="shared" si="99"/>
        <v>685</v>
      </c>
      <c r="B252" s="8">
        <f t="shared" si="100"/>
        <v>35930</v>
      </c>
      <c r="C252" s="3">
        <f t="shared" si="106"/>
        <v>1.98</v>
      </c>
      <c r="D252" s="11">
        <f t="shared" si="129"/>
        <v>0</v>
      </c>
      <c r="E252" s="3">
        <f t="shared" si="107"/>
        <v>2.2749999999999999</v>
      </c>
      <c r="I252" s="8">
        <f t="shared" si="101"/>
        <v>35930</v>
      </c>
      <c r="J252" s="11">
        <f t="shared" si="108"/>
        <v>0.29499999999999993</v>
      </c>
      <c r="K252" s="11">
        <f t="shared" si="130"/>
        <v>0</v>
      </c>
      <c r="L252" s="11"/>
      <c r="M252" s="11"/>
      <c r="N252" s="9">
        <f t="shared" si="109"/>
        <v>1.98</v>
      </c>
      <c r="O252" s="9">
        <f t="shared" si="110"/>
        <v>2.2749999999999999</v>
      </c>
      <c r="Q252" s="9">
        <f t="shared" si="102"/>
        <v>1.98</v>
      </c>
      <c r="R252" s="9">
        <f t="shared" si="103"/>
        <v>2.2749999999999999</v>
      </c>
      <c r="S252" s="9">
        <f t="shared" si="104"/>
        <v>2.17</v>
      </c>
      <c r="T252" s="9">
        <f t="shared" si="105"/>
        <v>2.17</v>
      </c>
      <c r="V252" s="9">
        <f t="shared" si="137"/>
        <v>1.98</v>
      </c>
      <c r="W252" s="9">
        <f t="shared" si="137"/>
        <v>2.2749999999999999</v>
      </c>
      <c r="X252" s="9">
        <f t="shared" si="137"/>
        <v>2.17</v>
      </c>
      <c r="Y252" s="9">
        <f t="shared" si="137"/>
        <v>2.17</v>
      </c>
      <c r="BK252" s="9">
        <f t="shared" si="121"/>
        <v>1.98</v>
      </c>
      <c r="BL252" s="9">
        <f t="shared" si="122"/>
        <v>2.2749999999999999</v>
      </c>
      <c r="BM252" s="3">
        <f t="shared" si="131"/>
        <v>1</v>
      </c>
      <c r="BN252" s="8">
        <f t="shared" si="123"/>
        <v>35930</v>
      </c>
      <c r="BO252" s="47">
        <f t="shared" si="139"/>
        <v>0.8873434239056136</v>
      </c>
      <c r="BP252" s="9">
        <f t="shared" si="140"/>
        <v>0.8873434239056136</v>
      </c>
      <c r="BV252" s="8">
        <f t="shared" si="124"/>
        <v>35930</v>
      </c>
      <c r="BW252" s="9">
        <f t="shared" si="125"/>
        <v>1.98</v>
      </c>
      <c r="BX252" s="9">
        <f t="shared" si="126"/>
        <v>2.2749999999999999</v>
      </c>
      <c r="BY252" s="3">
        <f t="shared" si="132"/>
        <v>-1.2547216052088641E-2</v>
      </c>
      <c r="BZ252" s="3">
        <f t="shared" si="133"/>
        <v>-1.0929070532190206E-2</v>
      </c>
      <c r="CA252" s="8">
        <f>BV252</f>
        <v>35930</v>
      </c>
      <c r="CB252" s="3">
        <f>IF(ISNUMBER(STDEV(BY231:BY252)),STDEV(BY231:BY252)*SQRT(252),0)</f>
        <v>0.46569965218776438</v>
      </c>
      <c r="CC252" s="3">
        <f>IF(ISNUMBER(STDEV(BZ231:BZ252)),STDEV(BZ231:BZ252)*SQRT(252),0)</f>
        <v>0.5139274549802666</v>
      </c>
      <c r="CF252" s="8">
        <f t="shared" si="116"/>
        <v>35930</v>
      </c>
      <c r="CG252" s="3">
        <f t="shared" ref="CG252:CG267" si="141">CORREL(C231:C252,E231:E252)</f>
        <v>0.90563278346936593</v>
      </c>
      <c r="CI252" s="8">
        <f t="shared" si="117"/>
        <v>35930</v>
      </c>
      <c r="CJ252" s="12">
        <f t="shared" ref="CJ252:CK267" si="142">STDEV(CO231:CO252)*CJ$24</f>
        <v>0.4684634726074397</v>
      </c>
      <c r="CK252" s="12">
        <f t="shared" si="142"/>
        <v>0.51697749632694456</v>
      </c>
      <c r="CO252" s="12">
        <f t="shared" si="138"/>
        <v>-1.2547216052088641E-2</v>
      </c>
      <c r="CP252" s="12">
        <f t="shared" si="138"/>
        <v>-1.0929070532190206E-2</v>
      </c>
    </row>
    <row r="253" spans="1:94" x14ac:dyDescent="0.25">
      <c r="A253" s="3">
        <f t="shared" si="99"/>
        <v>686</v>
      </c>
      <c r="B253" s="8">
        <f t="shared" si="100"/>
        <v>35931</v>
      </c>
      <c r="C253" s="3">
        <f t="shared" si="106"/>
        <v>1.98</v>
      </c>
      <c r="D253" s="11">
        <f t="shared" si="129"/>
        <v>0</v>
      </c>
      <c r="E253" s="3">
        <f t="shared" si="107"/>
        <v>2.2749999999999999</v>
      </c>
      <c r="I253" s="8">
        <f t="shared" si="101"/>
        <v>35931</v>
      </c>
      <c r="J253" s="11">
        <f t="shared" si="108"/>
        <v>0.29499999999999993</v>
      </c>
      <c r="K253" s="11">
        <f t="shared" si="130"/>
        <v>0</v>
      </c>
      <c r="L253" s="11"/>
      <c r="M253" s="11"/>
      <c r="N253" s="9">
        <f t="shared" si="109"/>
        <v>1.98</v>
      </c>
      <c r="O253" s="9">
        <f t="shared" si="110"/>
        <v>2.2749999999999999</v>
      </c>
      <c r="Q253" s="9">
        <f t="shared" si="102"/>
        <v>1.98</v>
      </c>
      <c r="R253" s="9">
        <f t="shared" si="103"/>
        <v>2.2749999999999999</v>
      </c>
      <c r="S253" s="9">
        <f t="shared" si="104"/>
        <v>2.17</v>
      </c>
      <c r="T253" s="9">
        <f t="shared" si="105"/>
        <v>2.17</v>
      </c>
      <c r="V253" s="9">
        <f t="shared" si="137"/>
        <v>1.98</v>
      </c>
      <c r="W253" s="9">
        <f t="shared" si="137"/>
        <v>2.2749999999999999</v>
      </c>
      <c r="X253" s="9">
        <f t="shared" si="137"/>
        <v>2.17</v>
      </c>
      <c r="Y253" s="9">
        <f t="shared" si="137"/>
        <v>2.17</v>
      </c>
      <c r="BK253" s="9">
        <f t="shared" si="121"/>
        <v>1.98</v>
      </c>
      <c r="BL253" s="9">
        <f t="shared" si="122"/>
        <v>2.2749999999999999</v>
      </c>
      <c r="BM253" s="3">
        <f t="shared" si="131"/>
        <v>1</v>
      </c>
      <c r="BN253" s="8">
        <f t="shared" si="123"/>
        <v>35931</v>
      </c>
      <c r="BO253" s="47">
        <f t="shared" si="139"/>
        <v>0.86126107794535567</v>
      </c>
      <c r="BP253" s="9">
        <f t="shared" si="140"/>
        <v>0.86126107794535567</v>
      </c>
      <c r="BV253" s="8">
        <f t="shared" si="124"/>
        <v>35931</v>
      </c>
      <c r="BW253" s="9">
        <f t="shared" si="125"/>
        <v>1.98</v>
      </c>
      <c r="BX253" s="9">
        <f t="shared" si="126"/>
        <v>2.2749999999999999</v>
      </c>
      <c r="BY253" s="3">
        <f t="shared" si="132"/>
        <v>0</v>
      </c>
      <c r="BZ253" s="3">
        <f t="shared" si="133"/>
        <v>0</v>
      </c>
      <c r="CA253" s="8">
        <f t="shared" ref="CA253:CA316" si="143">BV253</f>
        <v>35931</v>
      </c>
      <c r="CB253" s="3">
        <f t="shared" ref="CB253:CB316" si="144">IF(ISNUMBER(STDEV(BY232:BY253)),STDEV(BY232:BY253)*SQRT(252),0)</f>
        <v>0.44244071230756415</v>
      </c>
      <c r="CC253" s="3">
        <f t="shared" ref="CC253:CC316" si="145">IF(ISNUMBER(STDEV(BZ232:BZ253)),STDEV(BZ232:BZ253)*SQRT(252),0)</f>
        <v>0.48620118370334564</v>
      </c>
      <c r="CF253" s="8">
        <f t="shared" si="116"/>
        <v>35931</v>
      </c>
      <c r="CG253" s="3">
        <f t="shared" si="141"/>
        <v>0.88712052221224347</v>
      </c>
      <c r="CI253" s="8">
        <f t="shared" si="117"/>
        <v>35931</v>
      </c>
      <c r="CJ253" s="12">
        <f t="shared" si="142"/>
        <v>0.4450664962638689</v>
      </c>
      <c r="CK253" s="12">
        <f t="shared" si="142"/>
        <v>0.48908667600138978</v>
      </c>
      <c r="CO253" s="12">
        <f t="shared" si="138"/>
        <v>0</v>
      </c>
      <c r="CP253" s="12">
        <f t="shared" si="138"/>
        <v>0</v>
      </c>
    </row>
    <row r="254" spans="1:94" x14ac:dyDescent="0.25">
      <c r="A254" s="3">
        <f t="shared" si="99"/>
        <v>687</v>
      </c>
      <c r="B254" s="8">
        <f t="shared" si="100"/>
        <v>35932</v>
      </c>
      <c r="C254" s="3">
        <f t="shared" si="106"/>
        <v>1.98</v>
      </c>
      <c r="D254" s="11">
        <f t="shared" si="129"/>
        <v>0</v>
      </c>
      <c r="E254" s="3">
        <f t="shared" si="107"/>
        <v>2.2749999999999999</v>
      </c>
      <c r="I254" s="8">
        <f t="shared" si="101"/>
        <v>35932</v>
      </c>
      <c r="J254" s="11">
        <f t="shared" si="108"/>
        <v>0.29499999999999993</v>
      </c>
      <c r="K254" s="11">
        <f t="shared" si="130"/>
        <v>0</v>
      </c>
      <c r="L254" s="11"/>
      <c r="M254" s="11"/>
      <c r="N254" s="9">
        <f t="shared" si="109"/>
        <v>1.98</v>
      </c>
      <c r="O254" s="9">
        <f t="shared" si="110"/>
        <v>2.2749999999999999</v>
      </c>
      <c r="Q254" s="9">
        <f t="shared" si="102"/>
        <v>1.98</v>
      </c>
      <c r="R254" s="9">
        <f t="shared" si="103"/>
        <v>2.2749999999999999</v>
      </c>
      <c r="S254" s="9">
        <f t="shared" si="104"/>
        <v>2.17</v>
      </c>
      <c r="T254" s="9">
        <f t="shared" si="105"/>
        <v>2.17</v>
      </c>
      <c r="V254" s="9">
        <f t="shared" si="137"/>
        <v>1.98</v>
      </c>
      <c r="W254" s="9">
        <f t="shared" si="137"/>
        <v>2.2749999999999999</v>
      </c>
      <c r="X254" s="9">
        <f t="shared" si="137"/>
        <v>2.17</v>
      </c>
      <c r="Y254" s="9">
        <f t="shared" si="137"/>
        <v>2.17</v>
      </c>
      <c r="BK254" s="9">
        <f t="shared" si="121"/>
        <v>1.98</v>
      </c>
      <c r="BL254" s="9">
        <f t="shared" si="122"/>
        <v>2.2749999999999999</v>
      </c>
      <c r="BM254" s="3">
        <f t="shared" si="131"/>
        <v>1</v>
      </c>
      <c r="BN254" s="8">
        <f t="shared" si="123"/>
        <v>35932</v>
      </c>
      <c r="BO254" s="47">
        <f t="shared" si="139"/>
        <v>0.83597429799487366</v>
      </c>
      <c r="BP254" s="9">
        <f t="shared" si="140"/>
        <v>0.83597429799487366</v>
      </c>
      <c r="BV254" s="8">
        <f t="shared" si="124"/>
        <v>35932</v>
      </c>
      <c r="BW254" s="9">
        <f t="shared" si="125"/>
        <v>1.98</v>
      </c>
      <c r="BX254" s="9">
        <f t="shared" si="126"/>
        <v>2.2749999999999999</v>
      </c>
      <c r="BY254" s="3">
        <f t="shared" si="132"/>
        <v>0</v>
      </c>
      <c r="BZ254" s="3">
        <f t="shared" si="133"/>
        <v>0</v>
      </c>
      <c r="CA254" s="8">
        <f t="shared" si="143"/>
        <v>35932</v>
      </c>
      <c r="CB254" s="3">
        <f t="shared" si="144"/>
        <v>0.44244071230756415</v>
      </c>
      <c r="CC254" s="3">
        <f t="shared" si="145"/>
        <v>0.48620118370334564</v>
      </c>
      <c r="CF254" s="8">
        <f t="shared" si="116"/>
        <v>35932</v>
      </c>
      <c r="CG254" s="3">
        <f t="shared" si="141"/>
        <v>0.86607297642255721</v>
      </c>
      <c r="CI254" s="8">
        <f t="shared" si="117"/>
        <v>35932</v>
      </c>
      <c r="CJ254" s="12">
        <f t="shared" si="142"/>
        <v>0.4450664962638689</v>
      </c>
      <c r="CK254" s="12">
        <f t="shared" si="142"/>
        <v>0.48908667600138978</v>
      </c>
      <c r="CO254" s="12">
        <f t="shared" si="138"/>
        <v>0</v>
      </c>
      <c r="CP254" s="12">
        <f t="shared" si="138"/>
        <v>0</v>
      </c>
    </row>
    <row r="255" spans="1:94" x14ac:dyDescent="0.25">
      <c r="A255" s="3">
        <f t="shared" si="99"/>
        <v>688</v>
      </c>
      <c r="B255" s="8">
        <f t="shared" si="100"/>
        <v>35933</v>
      </c>
      <c r="C255" s="3">
        <f t="shared" si="106"/>
        <v>2.0950000000000002</v>
      </c>
      <c r="D255" s="11">
        <f t="shared" si="129"/>
        <v>0</v>
      </c>
      <c r="E255" s="3">
        <f t="shared" si="107"/>
        <v>2.34</v>
      </c>
      <c r="I255" s="8">
        <f t="shared" si="101"/>
        <v>35933</v>
      </c>
      <c r="J255" s="11">
        <f t="shared" si="108"/>
        <v>0.24499999999999966</v>
      </c>
      <c r="K255" s="11">
        <f t="shared" si="130"/>
        <v>0</v>
      </c>
      <c r="L255" s="11"/>
      <c r="M255" s="11"/>
      <c r="N255" s="9">
        <f t="shared" si="109"/>
        <v>2.0950000000000002</v>
      </c>
      <c r="O255" s="9">
        <f t="shared" si="110"/>
        <v>2.34</v>
      </c>
      <c r="Q255" s="9">
        <f t="shared" si="102"/>
        <v>2.0950000000000002</v>
      </c>
      <c r="R255" s="9">
        <f t="shared" si="103"/>
        <v>2.34</v>
      </c>
      <c r="S255" s="9">
        <f t="shared" si="104"/>
        <v>2.19</v>
      </c>
      <c r="T255" s="9">
        <f t="shared" si="105"/>
        <v>2.19</v>
      </c>
      <c r="V255" s="9">
        <f t="shared" si="137"/>
        <v>2.0950000000000002</v>
      </c>
      <c r="W255" s="9">
        <f t="shared" si="137"/>
        <v>2.34</v>
      </c>
      <c r="X255" s="9">
        <f t="shared" si="137"/>
        <v>2.19</v>
      </c>
      <c r="Y255" s="9">
        <f t="shared" si="137"/>
        <v>2.19</v>
      </c>
      <c r="BK255" s="9">
        <f t="shared" si="121"/>
        <v>2.0950000000000002</v>
      </c>
      <c r="BL255" s="9">
        <f t="shared" si="122"/>
        <v>2.34</v>
      </c>
      <c r="BM255" s="3">
        <f t="shared" si="131"/>
        <v>1</v>
      </c>
      <c r="BN255" s="8">
        <f t="shared" si="123"/>
        <v>35933</v>
      </c>
      <c r="BO255" s="47">
        <f t="shared" si="139"/>
        <v>0.83375026667492347</v>
      </c>
      <c r="BP255" s="9">
        <f t="shared" si="140"/>
        <v>0.83375026667492347</v>
      </c>
      <c r="BV255" s="8">
        <f t="shared" si="124"/>
        <v>35933</v>
      </c>
      <c r="BW255" s="9">
        <f t="shared" si="125"/>
        <v>2.0950000000000002</v>
      </c>
      <c r="BX255" s="9">
        <f t="shared" si="126"/>
        <v>2.34</v>
      </c>
      <c r="BY255" s="3">
        <f t="shared" si="132"/>
        <v>5.6456708667657278E-2</v>
      </c>
      <c r="BZ255" s="3">
        <f t="shared" si="133"/>
        <v>2.8170876966696224E-2</v>
      </c>
      <c r="CA255" s="8">
        <f t="shared" si="143"/>
        <v>35933</v>
      </c>
      <c r="CB255" s="3">
        <f t="shared" si="144"/>
        <v>0.48613355950007436</v>
      </c>
      <c r="CC255" s="3">
        <f t="shared" si="145"/>
        <v>0.49679362258702231</v>
      </c>
      <c r="CF255" s="8">
        <f t="shared" si="116"/>
        <v>35933</v>
      </c>
      <c r="CG255" s="3">
        <f t="shared" si="141"/>
        <v>0.85958251175092293</v>
      </c>
      <c r="CI255" s="8">
        <f t="shared" si="117"/>
        <v>35933</v>
      </c>
      <c r="CJ255" s="12">
        <f t="shared" si="142"/>
        <v>0.48901865046401183</v>
      </c>
      <c r="CK255" s="12">
        <f t="shared" si="142"/>
        <v>0.49974197857573771</v>
      </c>
      <c r="CO255" s="12">
        <f t="shared" si="138"/>
        <v>5.6456708667657278E-2</v>
      </c>
      <c r="CP255" s="12">
        <f t="shared" si="138"/>
        <v>2.8170876966696224E-2</v>
      </c>
    </row>
    <row r="256" spans="1:94" x14ac:dyDescent="0.25">
      <c r="A256" s="3">
        <f t="shared" si="99"/>
        <v>689</v>
      </c>
      <c r="B256" s="8">
        <f t="shared" si="100"/>
        <v>35934</v>
      </c>
      <c r="C256" s="3">
        <f t="shared" si="106"/>
        <v>2.0699999999999998</v>
      </c>
      <c r="D256" s="11">
        <f t="shared" si="129"/>
        <v>0</v>
      </c>
      <c r="E256" s="3">
        <f t="shared" si="107"/>
        <v>2.335</v>
      </c>
      <c r="I256" s="8">
        <f t="shared" si="101"/>
        <v>35934</v>
      </c>
      <c r="J256" s="11">
        <f t="shared" si="108"/>
        <v>0.26500000000000012</v>
      </c>
      <c r="K256" s="11">
        <f t="shared" si="130"/>
        <v>0</v>
      </c>
      <c r="L256" s="11"/>
      <c r="M256" s="11"/>
      <c r="N256" s="9">
        <f t="shared" si="109"/>
        <v>2.0699999999999998</v>
      </c>
      <c r="O256" s="9">
        <f t="shared" si="110"/>
        <v>2.335</v>
      </c>
      <c r="Q256" s="9">
        <f t="shared" si="102"/>
        <v>2.0699999999999998</v>
      </c>
      <c r="R256" s="9">
        <f t="shared" si="103"/>
        <v>2.335</v>
      </c>
      <c r="S256" s="9">
        <f t="shared" si="104"/>
        <v>2.16</v>
      </c>
      <c r="T256" s="9">
        <f t="shared" si="105"/>
        <v>2.16</v>
      </c>
      <c r="V256" s="9">
        <f t="shared" si="137"/>
        <v>2.0699999999999998</v>
      </c>
      <c r="W256" s="9">
        <f t="shared" si="137"/>
        <v>2.335</v>
      </c>
      <c r="X256" s="9">
        <f t="shared" si="137"/>
        <v>2.16</v>
      </c>
      <c r="Y256" s="9">
        <f t="shared" si="137"/>
        <v>2.16</v>
      </c>
      <c r="BK256" s="9">
        <f t="shared" si="121"/>
        <v>2.0699999999999998</v>
      </c>
      <c r="BL256" s="9">
        <f t="shared" si="122"/>
        <v>2.335</v>
      </c>
      <c r="BM256" s="3">
        <f t="shared" si="131"/>
        <v>1</v>
      </c>
      <c r="BN256" s="8">
        <f t="shared" si="123"/>
        <v>35934</v>
      </c>
      <c r="BO256" s="47">
        <f t="shared" si="139"/>
        <v>0.82271548989154519</v>
      </c>
      <c r="BP256" s="9">
        <f t="shared" si="140"/>
        <v>0.82271548989154519</v>
      </c>
      <c r="BV256" s="8">
        <f t="shared" si="124"/>
        <v>35934</v>
      </c>
      <c r="BW256" s="9">
        <f t="shared" si="125"/>
        <v>2.0699999999999998</v>
      </c>
      <c r="BX256" s="9">
        <f t="shared" si="126"/>
        <v>2.335</v>
      </c>
      <c r="BY256" s="3">
        <f t="shared" si="132"/>
        <v>-1.2004946096823486E-2</v>
      </c>
      <c r="BZ256" s="3">
        <f t="shared" si="133"/>
        <v>-2.1390382487494184E-3</v>
      </c>
      <c r="CA256" s="8">
        <f t="shared" si="143"/>
        <v>35934</v>
      </c>
      <c r="CB256" s="3">
        <f t="shared" si="144"/>
        <v>0.48616601425263306</v>
      </c>
      <c r="CC256" s="3">
        <f t="shared" si="145"/>
        <v>0.49559348202014997</v>
      </c>
      <c r="CF256" s="8">
        <f t="shared" si="116"/>
        <v>35934</v>
      </c>
      <c r="CG256" s="3">
        <f t="shared" si="141"/>
        <v>0.85698770966643034</v>
      </c>
      <c r="CI256" s="8">
        <f t="shared" si="117"/>
        <v>35934</v>
      </c>
      <c r="CJ256" s="12">
        <f t="shared" si="142"/>
        <v>0.489051297828069</v>
      </c>
      <c r="CK256" s="12">
        <f t="shared" si="142"/>
        <v>0.49853471545038891</v>
      </c>
      <c r="CO256" s="12">
        <f t="shared" si="138"/>
        <v>-1.2004946096823486E-2</v>
      </c>
      <c r="CP256" s="12">
        <f t="shared" si="138"/>
        <v>-2.1390382487494184E-3</v>
      </c>
    </row>
    <row r="257" spans="1:94" x14ac:dyDescent="0.25">
      <c r="A257" s="3">
        <f t="shared" si="99"/>
        <v>690</v>
      </c>
      <c r="B257" s="8">
        <f t="shared" si="100"/>
        <v>35935</v>
      </c>
      <c r="C257" s="3">
        <f t="shared" si="106"/>
        <v>2.02</v>
      </c>
      <c r="D257" s="11">
        <f t="shared" si="129"/>
        <v>0</v>
      </c>
      <c r="E257" s="3">
        <f t="shared" si="107"/>
        <v>2.27</v>
      </c>
      <c r="I257" s="8">
        <f t="shared" si="101"/>
        <v>35935</v>
      </c>
      <c r="J257" s="11">
        <f t="shared" si="108"/>
        <v>0.25</v>
      </c>
      <c r="K257" s="11">
        <f t="shared" si="130"/>
        <v>0</v>
      </c>
      <c r="L257" s="11"/>
      <c r="M257" s="11"/>
      <c r="N257" s="9">
        <f t="shared" si="109"/>
        <v>2.02</v>
      </c>
      <c r="O257" s="9">
        <f t="shared" si="110"/>
        <v>2.27</v>
      </c>
      <c r="Q257" s="9">
        <f t="shared" si="102"/>
        <v>2.02</v>
      </c>
      <c r="R257" s="9">
        <f t="shared" si="103"/>
        <v>2.27</v>
      </c>
      <c r="S257" s="9">
        <f t="shared" si="104"/>
        <v>2.1749999999999998</v>
      </c>
      <c r="T257" s="9">
        <f t="shared" si="105"/>
        <v>2.1749999999999998</v>
      </c>
      <c r="V257" s="9">
        <f t="shared" si="137"/>
        <v>2.02</v>
      </c>
      <c r="W257" s="9">
        <f t="shared" si="137"/>
        <v>2.27</v>
      </c>
      <c r="X257" s="9">
        <f t="shared" si="137"/>
        <v>2.1749999999999998</v>
      </c>
      <c r="Y257" s="9">
        <f t="shared" si="137"/>
        <v>2.1749999999999998</v>
      </c>
      <c r="BK257" s="9">
        <f t="shared" si="121"/>
        <v>2.02</v>
      </c>
      <c r="BL257" s="9">
        <f t="shared" si="122"/>
        <v>2.27</v>
      </c>
      <c r="BM257" s="3">
        <f t="shared" si="131"/>
        <v>1</v>
      </c>
      <c r="BN257" s="8">
        <f t="shared" si="123"/>
        <v>35935</v>
      </c>
      <c r="BO257" s="47">
        <f t="shared" si="139"/>
        <v>0.82670371829542966</v>
      </c>
      <c r="BP257" s="9">
        <f t="shared" si="140"/>
        <v>0.82670371829542966</v>
      </c>
      <c r="BV257" s="8">
        <f t="shared" si="124"/>
        <v>35935</v>
      </c>
      <c r="BW257" s="9">
        <f t="shared" si="125"/>
        <v>2.02</v>
      </c>
      <c r="BX257" s="9">
        <f t="shared" si="126"/>
        <v>2.27</v>
      </c>
      <c r="BY257" s="3">
        <f t="shared" si="132"/>
        <v>-2.4451095864164194E-2</v>
      </c>
      <c r="BZ257" s="3">
        <f t="shared" si="133"/>
        <v>-2.8232059627549315E-2</v>
      </c>
      <c r="CA257" s="8">
        <f t="shared" si="143"/>
        <v>35935</v>
      </c>
      <c r="CB257" s="3">
        <f t="shared" si="144"/>
        <v>0.49208384420191653</v>
      </c>
      <c r="CC257" s="3">
        <f t="shared" si="145"/>
        <v>0.50414171530805307</v>
      </c>
      <c r="CF257" s="8">
        <f t="shared" si="116"/>
        <v>35935</v>
      </c>
      <c r="CG257" s="3">
        <f t="shared" si="141"/>
        <v>0.84765434488689451</v>
      </c>
      <c r="CI257" s="8">
        <f t="shared" si="117"/>
        <v>35935</v>
      </c>
      <c r="CJ257" s="12">
        <f t="shared" si="142"/>
        <v>0.49500424873820603</v>
      </c>
      <c r="CK257" s="12">
        <f t="shared" si="142"/>
        <v>0.50713368053850327</v>
      </c>
      <c r="CO257" s="12">
        <f t="shared" si="138"/>
        <v>-2.4451095864164194E-2</v>
      </c>
      <c r="CP257" s="12">
        <f t="shared" si="138"/>
        <v>-2.8232059627549315E-2</v>
      </c>
    </row>
    <row r="258" spans="1:94" x14ac:dyDescent="0.25">
      <c r="A258" s="3">
        <f t="shared" si="99"/>
        <v>691</v>
      </c>
      <c r="B258" s="8">
        <f t="shared" si="100"/>
        <v>35936</v>
      </c>
      <c r="C258" s="3">
        <f t="shared" si="106"/>
        <v>1.94</v>
      </c>
      <c r="D258" s="11">
        <f t="shared" si="129"/>
        <v>0</v>
      </c>
      <c r="E258" s="3">
        <f t="shared" si="107"/>
        <v>2.165</v>
      </c>
      <c r="I258" s="8">
        <f t="shared" si="101"/>
        <v>35936</v>
      </c>
      <c r="J258" s="11">
        <f t="shared" si="108"/>
        <v>0.22500000000000009</v>
      </c>
      <c r="K258" s="11">
        <f t="shared" si="130"/>
        <v>0</v>
      </c>
      <c r="L258" s="11"/>
      <c r="M258" s="11"/>
      <c r="N258" s="9">
        <f t="shared" si="109"/>
        <v>1.94</v>
      </c>
      <c r="O258" s="9">
        <f t="shared" si="110"/>
        <v>2.165</v>
      </c>
      <c r="Q258" s="9">
        <f t="shared" si="102"/>
        <v>1.94</v>
      </c>
      <c r="R258" s="9">
        <f t="shared" si="103"/>
        <v>2.165</v>
      </c>
      <c r="S258" s="9">
        <f t="shared" si="104"/>
        <v>2.105</v>
      </c>
      <c r="T258" s="9">
        <f t="shared" si="105"/>
        <v>2.105</v>
      </c>
      <c r="V258" s="9">
        <f t="shared" si="137"/>
        <v>1.94</v>
      </c>
      <c r="W258" s="9">
        <f t="shared" si="137"/>
        <v>2.165</v>
      </c>
      <c r="X258" s="9">
        <f t="shared" si="137"/>
        <v>2.105</v>
      </c>
      <c r="Y258" s="9">
        <f t="shared" si="137"/>
        <v>2.105</v>
      </c>
      <c r="BK258" s="9">
        <f t="shared" si="121"/>
        <v>1.94</v>
      </c>
      <c r="BL258" s="9">
        <f t="shared" si="122"/>
        <v>2.165</v>
      </c>
      <c r="BM258" s="3">
        <f t="shared" si="131"/>
        <v>1</v>
      </c>
      <c r="BN258" s="8">
        <f t="shared" si="123"/>
        <v>35936</v>
      </c>
      <c r="BO258" s="47">
        <f t="shared" si="139"/>
        <v>0.82685831552326405</v>
      </c>
      <c r="BP258" s="9">
        <f t="shared" si="140"/>
        <v>0.82685831552326405</v>
      </c>
      <c r="BV258" s="8">
        <f t="shared" si="124"/>
        <v>35936</v>
      </c>
      <c r="BW258" s="9">
        <f t="shared" si="125"/>
        <v>1.94</v>
      </c>
      <c r="BX258" s="9">
        <f t="shared" si="126"/>
        <v>2.165</v>
      </c>
      <c r="BY258" s="3">
        <f t="shared" si="132"/>
        <v>-4.0409538337876666E-2</v>
      </c>
      <c r="BZ258" s="3">
        <f t="shared" si="133"/>
        <v>-4.7359470038858167E-2</v>
      </c>
      <c r="CA258" s="8">
        <f t="shared" si="143"/>
        <v>35936</v>
      </c>
      <c r="CB258" s="3">
        <f t="shared" si="144"/>
        <v>0.50787088078602849</v>
      </c>
      <c r="CC258" s="3">
        <f t="shared" si="145"/>
        <v>0.52407202833654343</v>
      </c>
      <c r="CF258" s="8">
        <f t="shared" si="116"/>
        <v>35936</v>
      </c>
      <c r="CG258" s="3">
        <f t="shared" si="141"/>
        <v>0.82780611150084826</v>
      </c>
      <c r="CI258" s="8">
        <f t="shared" si="117"/>
        <v>35936</v>
      </c>
      <c r="CJ258" s="12">
        <f t="shared" si="142"/>
        <v>0.51088497775664199</v>
      </c>
      <c r="CK258" s="12">
        <f t="shared" si="142"/>
        <v>0.52718227539490548</v>
      </c>
      <c r="CO258" s="12">
        <f t="shared" si="138"/>
        <v>-4.0409538337876666E-2</v>
      </c>
      <c r="CP258" s="12">
        <f t="shared" si="138"/>
        <v>-4.7359470038858167E-2</v>
      </c>
    </row>
    <row r="259" spans="1:94" x14ac:dyDescent="0.25">
      <c r="A259" s="3">
        <f t="shared" si="99"/>
        <v>692</v>
      </c>
      <c r="B259" s="8">
        <f t="shared" si="100"/>
        <v>35937</v>
      </c>
      <c r="C259" s="3">
        <f t="shared" si="106"/>
        <v>1.81</v>
      </c>
      <c r="D259" s="11">
        <f t="shared" si="129"/>
        <v>0</v>
      </c>
      <c r="E259" s="3">
        <f t="shared" si="107"/>
        <v>2.0049999999999999</v>
      </c>
      <c r="I259" s="8">
        <f t="shared" si="101"/>
        <v>35937</v>
      </c>
      <c r="J259" s="11">
        <f t="shared" si="108"/>
        <v>0.19499999999999984</v>
      </c>
      <c r="K259" s="11">
        <f t="shared" si="130"/>
        <v>0</v>
      </c>
      <c r="L259" s="11"/>
      <c r="M259" s="11"/>
      <c r="N259" s="9">
        <f t="shared" si="109"/>
        <v>1.81</v>
      </c>
      <c r="O259" s="9">
        <f t="shared" si="110"/>
        <v>2.0049999999999999</v>
      </c>
      <c r="Q259" s="9">
        <f t="shared" si="102"/>
        <v>1.81</v>
      </c>
      <c r="R259" s="9">
        <f t="shared" si="103"/>
        <v>2.0049999999999999</v>
      </c>
      <c r="S259" s="9">
        <f t="shared" si="104"/>
        <v>2.0099999999999998</v>
      </c>
      <c r="T259" s="9">
        <f t="shared" si="105"/>
        <v>2.0099999999999998</v>
      </c>
      <c r="V259" s="9">
        <f t="shared" si="137"/>
        <v>1.81</v>
      </c>
      <c r="W259" s="9">
        <f t="shared" si="137"/>
        <v>2.0049999999999999</v>
      </c>
      <c r="X259" s="9">
        <f t="shared" si="137"/>
        <v>2.0099999999999998</v>
      </c>
      <c r="Y259" s="9">
        <f t="shared" si="137"/>
        <v>2.0099999999999998</v>
      </c>
      <c r="BK259" s="9">
        <f t="shared" si="121"/>
        <v>1.81</v>
      </c>
      <c r="BL259" s="9">
        <f t="shared" si="122"/>
        <v>2.0049999999999999</v>
      </c>
      <c r="BM259" s="3">
        <f t="shared" si="131"/>
        <v>1</v>
      </c>
      <c r="BN259" s="8">
        <f t="shared" si="123"/>
        <v>35937</v>
      </c>
      <c r="BO259" s="47">
        <f t="shared" si="139"/>
        <v>0.8627831597263631</v>
      </c>
      <c r="BP259" s="9">
        <f t="shared" si="140"/>
        <v>0.8627831597263631</v>
      </c>
      <c r="BV259" s="8">
        <f t="shared" si="124"/>
        <v>35937</v>
      </c>
      <c r="BW259" s="9">
        <f t="shared" si="125"/>
        <v>1.81</v>
      </c>
      <c r="BX259" s="9">
        <f t="shared" si="126"/>
        <v>2.0049999999999999</v>
      </c>
      <c r="BY259" s="3">
        <f t="shared" si="132"/>
        <v>-6.9361127797502364E-2</v>
      </c>
      <c r="BZ259" s="3">
        <f t="shared" si="133"/>
        <v>-7.6776300695920729E-2</v>
      </c>
      <c r="CA259" s="8">
        <f t="shared" si="143"/>
        <v>35937</v>
      </c>
      <c r="CB259" s="3">
        <f t="shared" si="144"/>
        <v>0.54260369024219901</v>
      </c>
      <c r="CC259" s="3">
        <f t="shared" si="145"/>
        <v>0.53235042635481233</v>
      </c>
      <c r="CF259" s="8">
        <f t="shared" si="116"/>
        <v>35937</v>
      </c>
      <c r="CG259" s="3">
        <f t="shared" si="141"/>
        <v>0.86232073802800813</v>
      </c>
      <c r="CI259" s="8">
        <f t="shared" si="117"/>
        <v>35937</v>
      </c>
      <c r="CJ259" s="12">
        <f t="shared" si="142"/>
        <v>0.54582391845546363</v>
      </c>
      <c r="CK259" s="12">
        <f t="shared" si="142"/>
        <v>0.53550980380306756</v>
      </c>
      <c r="CO259" s="12">
        <f t="shared" si="138"/>
        <v>-6.9361127797502364E-2</v>
      </c>
      <c r="CP259" s="12">
        <f t="shared" si="138"/>
        <v>-7.6776300695920729E-2</v>
      </c>
    </row>
    <row r="260" spans="1:94" x14ac:dyDescent="0.25">
      <c r="A260" s="3">
        <f t="shared" si="99"/>
        <v>693</v>
      </c>
      <c r="B260" s="8">
        <f t="shared" si="100"/>
        <v>35938</v>
      </c>
      <c r="C260" s="3">
        <f t="shared" si="106"/>
        <v>1.81</v>
      </c>
      <c r="D260" s="11">
        <f t="shared" si="129"/>
        <v>0</v>
      </c>
      <c r="E260" s="3">
        <f t="shared" si="107"/>
        <v>2.0049999999999999</v>
      </c>
      <c r="I260" s="8">
        <f t="shared" si="101"/>
        <v>35938</v>
      </c>
      <c r="J260" s="11">
        <f t="shared" si="108"/>
        <v>0.19499999999999984</v>
      </c>
      <c r="K260" s="11">
        <f t="shared" si="130"/>
        <v>0</v>
      </c>
      <c r="L260" s="11"/>
      <c r="M260" s="11"/>
      <c r="N260" s="9">
        <f t="shared" si="109"/>
        <v>1.81</v>
      </c>
      <c r="O260" s="9">
        <f t="shared" si="110"/>
        <v>2.0049999999999999</v>
      </c>
      <c r="Q260" s="9">
        <f t="shared" si="102"/>
        <v>1.81</v>
      </c>
      <c r="R260" s="9">
        <f t="shared" si="103"/>
        <v>2.0049999999999999</v>
      </c>
      <c r="S260" s="9">
        <f t="shared" si="104"/>
        <v>2.0099999999999998</v>
      </c>
      <c r="T260" s="9">
        <f t="shared" si="105"/>
        <v>2.0099999999999998</v>
      </c>
      <c r="V260" s="9">
        <f t="shared" si="137"/>
        <v>1.81</v>
      </c>
      <c r="W260" s="9">
        <f t="shared" si="137"/>
        <v>2.0049999999999999</v>
      </c>
      <c r="X260" s="9">
        <f t="shared" si="137"/>
        <v>2.0099999999999998</v>
      </c>
      <c r="Y260" s="9">
        <f t="shared" si="137"/>
        <v>2.0099999999999998</v>
      </c>
      <c r="BK260" s="9">
        <f t="shared" si="121"/>
        <v>1.81</v>
      </c>
      <c r="BL260" s="9">
        <f t="shared" si="122"/>
        <v>2.0049999999999999</v>
      </c>
      <c r="BM260" s="3">
        <f t="shared" si="131"/>
        <v>1</v>
      </c>
      <c r="BN260" s="8">
        <f t="shared" si="123"/>
        <v>35938</v>
      </c>
      <c r="BO260" s="47">
        <f t="shared" si="139"/>
        <v>0.88648711234487387</v>
      </c>
      <c r="BP260" s="9">
        <f t="shared" si="140"/>
        <v>0.88648711234487387</v>
      </c>
      <c r="BV260" s="8">
        <f t="shared" si="124"/>
        <v>35938</v>
      </c>
      <c r="BW260" s="9">
        <f t="shared" si="125"/>
        <v>1.81</v>
      </c>
      <c r="BX260" s="9">
        <f t="shared" si="126"/>
        <v>2.0049999999999999</v>
      </c>
      <c r="BY260" s="3">
        <f t="shared" si="132"/>
        <v>0</v>
      </c>
      <c r="BZ260" s="3">
        <f t="shared" si="133"/>
        <v>0</v>
      </c>
      <c r="CA260" s="8">
        <f t="shared" si="143"/>
        <v>35938</v>
      </c>
      <c r="CB260" s="3">
        <f t="shared" si="144"/>
        <v>0.50755164281117382</v>
      </c>
      <c r="CC260" s="3">
        <f t="shared" si="145"/>
        <v>0.51642817009391728</v>
      </c>
      <c r="CF260" s="8">
        <f t="shared" si="116"/>
        <v>35938</v>
      </c>
      <c r="CG260" s="3">
        <f t="shared" si="141"/>
        <v>0.88391706457718489</v>
      </c>
      <c r="CI260" s="8">
        <f t="shared" si="117"/>
        <v>35938</v>
      </c>
      <c r="CJ260" s="12">
        <f t="shared" si="142"/>
        <v>0.51056384517776632</v>
      </c>
      <c r="CK260" s="12">
        <f t="shared" si="142"/>
        <v>0.51949305261013967</v>
      </c>
      <c r="CO260" s="12">
        <f t="shared" si="138"/>
        <v>0</v>
      </c>
      <c r="CP260" s="12">
        <f t="shared" si="138"/>
        <v>0</v>
      </c>
    </row>
    <row r="261" spans="1:94" x14ac:dyDescent="0.25">
      <c r="A261" s="3">
        <f t="shared" si="99"/>
        <v>694</v>
      </c>
      <c r="B261" s="8">
        <f t="shared" si="100"/>
        <v>35939</v>
      </c>
      <c r="C261" s="3">
        <f t="shared" si="106"/>
        <v>1.81</v>
      </c>
      <c r="D261" s="11">
        <f t="shared" si="129"/>
        <v>0</v>
      </c>
      <c r="E261" s="3">
        <f t="shared" si="107"/>
        <v>2.0049999999999999</v>
      </c>
      <c r="I261" s="8">
        <f t="shared" si="101"/>
        <v>35939</v>
      </c>
      <c r="J261" s="11">
        <f t="shared" si="108"/>
        <v>0.19499999999999984</v>
      </c>
      <c r="K261" s="11">
        <f t="shared" si="130"/>
        <v>0</v>
      </c>
      <c r="L261" s="11"/>
      <c r="M261" s="11"/>
      <c r="N261" s="9">
        <f t="shared" si="109"/>
        <v>1.81</v>
      </c>
      <c r="O261" s="9">
        <f t="shared" si="110"/>
        <v>2.0049999999999999</v>
      </c>
      <c r="Q261" s="9">
        <f t="shared" si="102"/>
        <v>1.81</v>
      </c>
      <c r="R261" s="9">
        <f t="shared" si="103"/>
        <v>2.0049999999999999</v>
      </c>
      <c r="S261" s="9">
        <f t="shared" si="104"/>
        <v>2.0099999999999998</v>
      </c>
      <c r="T261" s="9">
        <f t="shared" si="105"/>
        <v>2.0099999999999998</v>
      </c>
      <c r="V261" s="9">
        <f t="shared" si="137"/>
        <v>1.81</v>
      </c>
      <c r="W261" s="9">
        <f t="shared" si="137"/>
        <v>2.0049999999999999</v>
      </c>
      <c r="X261" s="9">
        <f t="shared" si="137"/>
        <v>2.0099999999999998</v>
      </c>
      <c r="Y261" s="9">
        <f t="shared" si="137"/>
        <v>2.0099999999999998</v>
      </c>
      <c r="BK261" s="9">
        <f t="shared" si="121"/>
        <v>1.81</v>
      </c>
      <c r="BL261" s="9">
        <f t="shared" si="122"/>
        <v>2.0049999999999999</v>
      </c>
      <c r="BM261" s="3">
        <f t="shared" si="131"/>
        <v>1</v>
      </c>
      <c r="BN261" s="8">
        <f t="shared" si="123"/>
        <v>35939</v>
      </c>
      <c r="BO261" s="47">
        <f t="shared" si="139"/>
        <v>0.89802703692716834</v>
      </c>
      <c r="BP261" s="9">
        <f t="shared" si="140"/>
        <v>0.89802703692716834</v>
      </c>
      <c r="BV261" s="8">
        <f t="shared" si="124"/>
        <v>35939</v>
      </c>
      <c r="BW261" s="9">
        <f t="shared" si="125"/>
        <v>1.81</v>
      </c>
      <c r="BX261" s="9">
        <f t="shared" si="126"/>
        <v>2.0049999999999999</v>
      </c>
      <c r="BY261" s="3">
        <f t="shared" si="132"/>
        <v>0</v>
      </c>
      <c r="BZ261" s="3">
        <f t="shared" si="133"/>
        <v>0</v>
      </c>
      <c r="CA261" s="8">
        <f t="shared" si="143"/>
        <v>35939</v>
      </c>
      <c r="CB261" s="3">
        <f t="shared" si="144"/>
        <v>0.50755164281117382</v>
      </c>
      <c r="CC261" s="3">
        <f t="shared" si="145"/>
        <v>0.51642817009391728</v>
      </c>
      <c r="CF261" s="8">
        <f t="shared" si="116"/>
        <v>35939</v>
      </c>
      <c r="CG261" s="3">
        <f t="shared" si="141"/>
        <v>0.89973345983202879</v>
      </c>
      <c r="CI261" s="8">
        <f t="shared" si="117"/>
        <v>35939</v>
      </c>
      <c r="CJ261" s="12">
        <f t="shared" si="142"/>
        <v>0.51056384517776632</v>
      </c>
      <c r="CK261" s="12">
        <f t="shared" si="142"/>
        <v>0.51949305261013967</v>
      </c>
      <c r="CO261" s="12">
        <f t="shared" si="138"/>
        <v>0</v>
      </c>
      <c r="CP261" s="12">
        <f t="shared" si="138"/>
        <v>0</v>
      </c>
    </row>
    <row r="262" spans="1:94" x14ac:dyDescent="0.25">
      <c r="A262" s="3">
        <f t="shared" ref="A262:A325" si="146">A263-1</f>
        <v>695</v>
      </c>
      <c r="B262" s="8">
        <f t="shared" ref="B262:B325" si="147">HLOOKUP("date",IF(TERM2="cash",cash,PRICELOOK),IF(A262&gt;=2,A262,2),FALSE)</f>
        <v>35940</v>
      </c>
      <c r="C262" s="3">
        <f t="shared" si="106"/>
        <v>1.81</v>
      </c>
      <c r="D262" s="11">
        <f t="shared" si="129"/>
        <v>0</v>
      </c>
      <c r="E262" s="3">
        <f t="shared" si="107"/>
        <v>2.0049999999999999</v>
      </c>
      <c r="I262" s="8">
        <f t="shared" ref="I262:I325" si="148">B262</f>
        <v>35940</v>
      </c>
      <c r="J262" s="11">
        <f t="shared" si="108"/>
        <v>0.19499999999999984</v>
      </c>
      <c r="K262" s="11">
        <f t="shared" si="130"/>
        <v>0</v>
      </c>
      <c r="L262" s="11"/>
      <c r="M262" s="11"/>
      <c r="N262" s="9">
        <f t="shared" si="109"/>
        <v>1.81</v>
      </c>
      <c r="O262" s="9">
        <f t="shared" si="110"/>
        <v>2.0049999999999999</v>
      </c>
      <c r="Q262" s="9">
        <f t="shared" ref="Q262:Q325" si="149">IF(ISNA(V262),Q261,V262)</f>
        <v>1.81</v>
      </c>
      <c r="R262" s="9">
        <f t="shared" ref="R262:R325" si="150">IF(ISNA(W262),R261,W262)</f>
        <v>2.0049999999999999</v>
      </c>
      <c r="S262" s="9">
        <f t="shared" ref="S262:S325" si="151">IF(ISNA(X262),S261,X262)</f>
        <v>2.0099999999999998</v>
      </c>
      <c r="T262" s="9">
        <f t="shared" ref="T262:T325" si="152">IF(ISNA(Y262),T261,Y262)</f>
        <v>2.0099999999999998</v>
      </c>
      <c r="V262" s="9">
        <f t="shared" si="137"/>
        <v>1.81</v>
      </c>
      <c r="W262" s="9">
        <f t="shared" si="137"/>
        <v>2.0049999999999999</v>
      </c>
      <c r="X262" s="9">
        <f t="shared" si="137"/>
        <v>2.0099999999999998</v>
      </c>
      <c r="Y262" s="9">
        <f t="shared" si="137"/>
        <v>2.0099999999999998</v>
      </c>
      <c r="BK262" s="9">
        <f t="shared" si="121"/>
        <v>1.81</v>
      </c>
      <c r="BL262" s="9">
        <f t="shared" si="122"/>
        <v>2.0049999999999999</v>
      </c>
      <c r="BM262" s="3">
        <f t="shared" si="131"/>
        <v>1</v>
      </c>
      <c r="BN262" s="8">
        <f t="shared" si="123"/>
        <v>35940</v>
      </c>
      <c r="BO262" s="47">
        <f t="shared" si="139"/>
        <v>0.91748827831883806</v>
      </c>
      <c r="BP262" s="9">
        <f t="shared" si="140"/>
        <v>0.91748827831883806</v>
      </c>
      <c r="BV262" s="8">
        <f t="shared" si="124"/>
        <v>35940</v>
      </c>
      <c r="BW262" s="9">
        <f t="shared" si="125"/>
        <v>1.81</v>
      </c>
      <c r="BX262" s="9">
        <f t="shared" si="126"/>
        <v>2.0049999999999999</v>
      </c>
      <c r="BY262" s="3">
        <f t="shared" si="132"/>
        <v>0</v>
      </c>
      <c r="BZ262" s="3">
        <f t="shared" si="133"/>
        <v>0</v>
      </c>
      <c r="CA262" s="8">
        <f t="shared" si="143"/>
        <v>35940</v>
      </c>
      <c r="CB262" s="3">
        <f t="shared" si="144"/>
        <v>0.50755164281117382</v>
      </c>
      <c r="CC262" s="3">
        <f t="shared" si="145"/>
        <v>0.51642817009391728</v>
      </c>
      <c r="CF262" s="8">
        <f t="shared" si="116"/>
        <v>35940</v>
      </c>
      <c r="CG262" s="3">
        <f t="shared" si="141"/>
        <v>0.91184684981264852</v>
      </c>
      <c r="CI262" s="8">
        <f t="shared" si="117"/>
        <v>35940</v>
      </c>
      <c r="CJ262" s="12">
        <f t="shared" si="142"/>
        <v>0.51056384517776632</v>
      </c>
      <c r="CK262" s="12">
        <f t="shared" si="142"/>
        <v>0.51949305261013967</v>
      </c>
      <c r="CO262" s="12">
        <f t="shared" si="138"/>
        <v>0</v>
      </c>
      <c r="CP262" s="12">
        <f t="shared" si="138"/>
        <v>0</v>
      </c>
    </row>
    <row r="263" spans="1:94" x14ac:dyDescent="0.25">
      <c r="A263" s="3">
        <f t="shared" si="146"/>
        <v>696</v>
      </c>
      <c r="B263" s="8">
        <f t="shared" si="147"/>
        <v>35941</v>
      </c>
      <c r="C263" s="3">
        <f t="shared" ref="C263:C326" si="153">IF(MIN($N263:$O263)=0,0,N263)</f>
        <v>1.9</v>
      </c>
      <c r="D263" s="11">
        <f t="shared" si="129"/>
        <v>0</v>
      </c>
      <c r="E263" s="3">
        <f t="shared" ref="E263:E326" si="154">IF(MIN($N263:$O263)=0,0,O263)</f>
        <v>2.125</v>
      </c>
      <c r="I263" s="8">
        <f t="shared" si="148"/>
        <v>35941</v>
      </c>
      <c r="J263" s="11">
        <f t="shared" ref="J263:J326" si="155">IF(MIN(C263,E263)=0,0,E263-C263)</f>
        <v>0.22500000000000009</v>
      </c>
      <c r="K263" s="11">
        <f t="shared" si="130"/>
        <v>0</v>
      </c>
      <c r="L263" s="11"/>
      <c r="M263" s="11"/>
      <c r="N263" s="9">
        <f t="shared" ref="N263:N326" si="156">IF(BASISYN="YES",Q263-S263,Q263)</f>
        <v>1.9</v>
      </c>
      <c r="O263" s="9">
        <f t="shared" ref="O263:O326" si="157">IF(BASISYN="YES",R263-T263,R263)</f>
        <v>2.125</v>
      </c>
      <c r="Q263" s="9">
        <f t="shared" si="149"/>
        <v>1.9</v>
      </c>
      <c r="R263" s="9">
        <f t="shared" si="150"/>
        <v>2.125</v>
      </c>
      <c r="S263" s="9">
        <f t="shared" si="151"/>
        <v>2.09</v>
      </c>
      <c r="T263" s="9">
        <f t="shared" si="152"/>
        <v>2.09</v>
      </c>
      <c r="V263" s="9">
        <f t="shared" si="137"/>
        <v>1.9</v>
      </c>
      <c r="W263" s="9">
        <f t="shared" si="137"/>
        <v>2.125</v>
      </c>
      <c r="X263" s="9">
        <f t="shared" si="137"/>
        <v>2.09</v>
      </c>
      <c r="Y263" s="9">
        <f t="shared" si="137"/>
        <v>2.09</v>
      </c>
      <c r="BK263" s="9">
        <f t="shared" si="121"/>
        <v>1.9</v>
      </c>
      <c r="BL263" s="9">
        <f t="shared" si="122"/>
        <v>2.125</v>
      </c>
      <c r="BM263" s="3">
        <f t="shared" si="131"/>
        <v>1</v>
      </c>
      <c r="BN263" s="8">
        <f t="shared" si="123"/>
        <v>35941</v>
      </c>
      <c r="BO263" s="47">
        <f t="shared" si="139"/>
        <v>0.91738518959208626</v>
      </c>
      <c r="BP263" s="9">
        <f t="shared" si="140"/>
        <v>0.91738518959208626</v>
      </c>
      <c r="BV263" s="8">
        <f t="shared" si="124"/>
        <v>35941</v>
      </c>
      <c r="BW263" s="9">
        <f t="shared" si="125"/>
        <v>1.9</v>
      </c>
      <c r="BX263" s="9">
        <f t="shared" si="126"/>
        <v>2.125</v>
      </c>
      <c r="BY263" s="3">
        <f t="shared" si="132"/>
        <v>4.8527040894660381E-2</v>
      </c>
      <c r="BZ263" s="3">
        <f t="shared" si="133"/>
        <v>5.8127741617847686E-2</v>
      </c>
      <c r="CA263" s="8">
        <f t="shared" si="143"/>
        <v>35941</v>
      </c>
      <c r="CB263" s="3">
        <f t="shared" si="144"/>
        <v>0.53573513544666063</v>
      </c>
      <c r="CC263" s="3">
        <f t="shared" si="145"/>
        <v>0.55321044179323142</v>
      </c>
      <c r="CF263" s="8">
        <f t="shared" si="116"/>
        <v>35941</v>
      </c>
      <c r="CG263" s="3">
        <f t="shared" si="141"/>
        <v>0.91008560908352365</v>
      </c>
      <c r="CI263" s="8">
        <f t="shared" si="117"/>
        <v>35941</v>
      </c>
      <c r="CJ263" s="12">
        <f t="shared" si="142"/>
        <v>0.53891460036558225</v>
      </c>
      <c r="CK263" s="12">
        <f t="shared" si="142"/>
        <v>0.55649361863955904</v>
      </c>
      <c r="CO263" s="12">
        <f t="shared" si="138"/>
        <v>4.8527040894660381E-2</v>
      </c>
      <c r="CP263" s="12">
        <f t="shared" si="138"/>
        <v>5.8127741617847686E-2</v>
      </c>
    </row>
    <row r="264" spans="1:94" x14ac:dyDescent="0.25">
      <c r="A264" s="3">
        <f t="shared" si="146"/>
        <v>697</v>
      </c>
      <c r="B264" s="8">
        <f t="shared" si="147"/>
        <v>35942</v>
      </c>
      <c r="C264" s="3">
        <f t="shared" si="153"/>
        <v>1.865</v>
      </c>
      <c r="D264" s="11">
        <f t="shared" si="129"/>
        <v>0</v>
      </c>
      <c r="E264" s="3">
        <f t="shared" si="154"/>
        <v>2.0950000000000002</v>
      </c>
      <c r="I264" s="8">
        <f t="shared" si="148"/>
        <v>35942</v>
      </c>
      <c r="J264" s="11">
        <f t="shared" si="155"/>
        <v>0.2300000000000002</v>
      </c>
      <c r="K264" s="11">
        <f t="shared" si="130"/>
        <v>0</v>
      </c>
      <c r="L264" s="11"/>
      <c r="M264" s="11"/>
      <c r="N264" s="9">
        <f t="shared" si="156"/>
        <v>1.865</v>
      </c>
      <c r="O264" s="9">
        <f t="shared" si="157"/>
        <v>2.0950000000000002</v>
      </c>
      <c r="Q264" s="9">
        <f t="shared" si="149"/>
        <v>1.865</v>
      </c>
      <c r="R264" s="9">
        <f t="shared" si="150"/>
        <v>2.0950000000000002</v>
      </c>
      <c r="S264" s="9">
        <f t="shared" si="151"/>
        <v>2.08</v>
      </c>
      <c r="T264" s="9">
        <f t="shared" si="152"/>
        <v>2.08</v>
      </c>
      <c r="V264" s="9">
        <f t="shared" si="137"/>
        <v>1.865</v>
      </c>
      <c r="W264" s="9">
        <f t="shared" si="137"/>
        <v>2.0950000000000002</v>
      </c>
      <c r="X264" s="9">
        <f t="shared" si="137"/>
        <v>2.08</v>
      </c>
      <c r="Y264" s="9">
        <f t="shared" si="137"/>
        <v>2.08</v>
      </c>
      <c r="BK264" s="9">
        <f t="shared" si="121"/>
        <v>1.865</v>
      </c>
      <c r="BL264" s="9">
        <f t="shared" si="122"/>
        <v>2.0950000000000002</v>
      </c>
      <c r="BM264" s="3">
        <f t="shared" si="131"/>
        <v>1</v>
      </c>
      <c r="BN264" s="8">
        <f t="shared" si="123"/>
        <v>35942</v>
      </c>
      <c r="BO264" s="47">
        <f t="shared" si="139"/>
        <v>0.92137533118899939</v>
      </c>
      <c r="BP264" s="9">
        <f t="shared" si="140"/>
        <v>0.92137533118899939</v>
      </c>
      <c r="BV264" s="8">
        <f t="shared" si="124"/>
        <v>35942</v>
      </c>
      <c r="BW264" s="9">
        <f t="shared" si="125"/>
        <v>1.865</v>
      </c>
      <c r="BX264" s="9">
        <f t="shared" si="126"/>
        <v>2.0950000000000002</v>
      </c>
      <c r="BY264" s="3">
        <f t="shared" si="132"/>
        <v>-1.8592833076615859E-2</v>
      </c>
      <c r="BZ264" s="3">
        <f t="shared" si="133"/>
        <v>-1.4218249002279025E-2</v>
      </c>
      <c r="CA264" s="8">
        <f t="shared" si="143"/>
        <v>35942</v>
      </c>
      <c r="CB264" s="3">
        <f t="shared" si="144"/>
        <v>0.48859162382150911</v>
      </c>
      <c r="CC264" s="3">
        <f t="shared" si="145"/>
        <v>0.53510689754534002</v>
      </c>
      <c r="CF264" s="8">
        <f t="shared" si="116"/>
        <v>35942</v>
      </c>
      <c r="CG264" s="3">
        <f t="shared" si="141"/>
        <v>0.91830527949738883</v>
      </c>
      <c r="CI264" s="8">
        <f t="shared" si="117"/>
        <v>35942</v>
      </c>
      <c r="CJ264" s="12">
        <f t="shared" si="142"/>
        <v>0.49149130283234022</v>
      </c>
      <c r="CK264" s="12">
        <f t="shared" si="142"/>
        <v>0.53828263401668408</v>
      </c>
      <c r="CO264" s="12">
        <f t="shared" ref="CO264:CP279" si="158">LN(V264/V263)</f>
        <v>-1.8592833076615859E-2</v>
      </c>
      <c r="CP264" s="12">
        <f t="shared" si="158"/>
        <v>-1.4218249002279025E-2</v>
      </c>
    </row>
    <row r="265" spans="1:94" x14ac:dyDescent="0.25">
      <c r="A265" s="3">
        <f t="shared" si="146"/>
        <v>698</v>
      </c>
      <c r="B265" s="8">
        <f t="shared" si="147"/>
        <v>35943</v>
      </c>
      <c r="C265" s="3">
        <f t="shared" si="153"/>
        <v>1.88</v>
      </c>
      <c r="D265" s="11">
        <f t="shared" si="129"/>
        <v>0</v>
      </c>
      <c r="E265" s="3">
        <f t="shared" si="154"/>
        <v>2.0950000000000002</v>
      </c>
      <c r="I265" s="8">
        <f t="shared" si="148"/>
        <v>35943</v>
      </c>
      <c r="J265" s="11">
        <f t="shared" si="155"/>
        <v>0.2150000000000003</v>
      </c>
      <c r="K265" s="11">
        <f t="shared" si="130"/>
        <v>0</v>
      </c>
      <c r="L265" s="11"/>
      <c r="M265" s="11"/>
      <c r="N265" s="9">
        <f t="shared" si="156"/>
        <v>1.88</v>
      </c>
      <c r="O265" s="9">
        <f t="shared" si="157"/>
        <v>2.0950000000000002</v>
      </c>
      <c r="Q265" s="9">
        <f t="shared" si="149"/>
        <v>1.88</v>
      </c>
      <c r="R265" s="9">
        <f t="shared" si="150"/>
        <v>2.0950000000000002</v>
      </c>
      <c r="S265" s="9">
        <f t="shared" si="151"/>
        <v>2.085</v>
      </c>
      <c r="T265" s="9">
        <f t="shared" si="152"/>
        <v>2.085</v>
      </c>
      <c r="V265" s="9">
        <f t="shared" si="137"/>
        <v>1.88</v>
      </c>
      <c r="W265" s="9">
        <f t="shared" si="137"/>
        <v>2.0950000000000002</v>
      </c>
      <c r="X265" s="9">
        <f t="shared" si="137"/>
        <v>2.085</v>
      </c>
      <c r="Y265" s="9">
        <f t="shared" si="137"/>
        <v>2.085</v>
      </c>
      <c r="BK265" s="9">
        <f t="shared" si="121"/>
        <v>1.88</v>
      </c>
      <c r="BL265" s="9">
        <f t="shared" si="122"/>
        <v>2.0950000000000002</v>
      </c>
      <c r="BM265" s="3">
        <f t="shared" si="131"/>
        <v>1</v>
      </c>
      <c r="BN265" s="8">
        <f t="shared" si="123"/>
        <v>35943</v>
      </c>
      <c r="BO265" s="47">
        <f t="shared" si="139"/>
        <v>0.93591287813534885</v>
      </c>
      <c r="BP265" s="9">
        <f t="shared" si="140"/>
        <v>0.93591287813534885</v>
      </c>
      <c r="BV265" s="8">
        <f t="shared" si="124"/>
        <v>35943</v>
      </c>
      <c r="BW265" s="9">
        <f t="shared" si="125"/>
        <v>1.88</v>
      </c>
      <c r="BX265" s="9">
        <f t="shared" si="126"/>
        <v>2.0950000000000002</v>
      </c>
      <c r="BY265" s="3">
        <f t="shared" si="132"/>
        <v>8.010723746078979E-3</v>
      </c>
      <c r="BZ265" s="3">
        <f t="shared" si="133"/>
        <v>0</v>
      </c>
      <c r="CA265" s="8">
        <f t="shared" si="143"/>
        <v>35943</v>
      </c>
      <c r="CB265" s="3">
        <f t="shared" si="144"/>
        <v>0.46654578908635408</v>
      </c>
      <c r="CC265" s="3">
        <f t="shared" si="145"/>
        <v>0.52987249156572069</v>
      </c>
      <c r="CF265" s="8">
        <f t="shared" si="116"/>
        <v>35943</v>
      </c>
      <c r="CG265" s="3">
        <f t="shared" si="141"/>
        <v>0.91968419563231552</v>
      </c>
      <c r="CI265" s="8">
        <f t="shared" si="117"/>
        <v>35943</v>
      </c>
      <c r="CJ265" s="12">
        <f t="shared" si="142"/>
        <v>0.46931463113408339</v>
      </c>
      <c r="CK265" s="12">
        <f t="shared" si="142"/>
        <v>0.5330171630404229</v>
      </c>
      <c r="CO265" s="12">
        <f t="shared" si="158"/>
        <v>8.010723746078979E-3</v>
      </c>
      <c r="CP265" s="12">
        <f t="shared" si="158"/>
        <v>0</v>
      </c>
    </row>
    <row r="266" spans="1:94" x14ac:dyDescent="0.25">
      <c r="A266" s="3">
        <f t="shared" si="146"/>
        <v>699</v>
      </c>
      <c r="B266" s="8">
        <f t="shared" si="147"/>
        <v>35944</v>
      </c>
      <c r="C266" s="3">
        <f t="shared" si="153"/>
        <v>1.92</v>
      </c>
      <c r="D266" s="11">
        <f t="shared" si="129"/>
        <v>0</v>
      </c>
      <c r="E266" s="3">
        <f t="shared" si="154"/>
        <v>2.0099999999999998</v>
      </c>
      <c r="I266" s="8">
        <f t="shared" si="148"/>
        <v>35944</v>
      </c>
      <c r="J266" s="11">
        <f t="shared" si="155"/>
        <v>8.9999999999999858E-2</v>
      </c>
      <c r="K266" s="11">
        <f t="shared" si="130"/>
        <v>0</v>
      </c>
      <c r="L266" s="11"/>
      <c r="M266" s="11"/>
      <c r="N266" s="9">
        <f t="shared" si="156"/>
        <v>1.92</v>
      </c>
      <c r="O266" s="9">
        <f t="shared" si="157"/>
        <v>2.0099999999999998</v>
      </c>
      <c r="Q266" s="9">
        <f t="shared" si="149"/>
        <v>1.92</v>
      </c>
      <c r="R266" s="9">
        <f t="shared" si="150"/>
        <v>2.0099999999999998</v>
      </c>
      <c r="S266" s="9">
        <f t="shared" si="151"/>
        <v>2.1150000000000002</v>
      </c>
      <c r="T266" s="9">
        <f t="shared" si="152"/>
        <v>2.1150000000000002</v>
      </c>
      <c r="V266" s="9">
        <f t="shared" si="137"/>
        <v>1.92</v>
      </c>
      <c r="W266" s="9">
        <f t="shared" si="137"/>
        <v>2.0099999999999998</v>
      </c>
      <c r="X266" s="9">
        <f t="shared" si="137"/>
        <v>2.1150000000000002</v>
      </c>
      <c r="Y266" s="9">
        <f t="shared" si="137"/>
        <v>2.1150000000000002</v>
      </c>
      <c r="BK266" s="9">
        <f t="shared" si="121"/>
        <v>1.92</v>
      </c>
      <c r="BL266" s="9">
        <f t="shared" si="122"/>
        <v>2.0099999999999998</v>
      </c>
      <c r="BM266" s="3">
        <f t="shared" si="131"/>
        <v>1</v>
      </c>
      <c r="BN266" s="8">
        <f t="shared" si="123"/>
        <v>35944</v>
      </c>
      <c r="BO266" s="47">
        <f t="shared" si="139"/>
        <v>0.92717090967905569</v>
      </c>
      <c r="BP266" s="9">
        <f t="shared" si="140"/>
        <v>0.92717090967905569</v>
      </c>
      <c r="BV266" s="8">
        <f t="shared" si="124"/>
        <v>35944</v>
      </c>
      <c r="BW266" s="9">
        <f t="shared" si="125"/>
        <v>1.92</v>
      </c>
      <c r="BX266" s="9">
        <f t="shared" si="126"/>
        <v>2.0099999999999998</v>
      </c>
      <c r="BY266" s="3">
        <f t="shared" si="132"/>
        <v>2.1053409197832263E-2</v>
      </c>
      <c r="BZ266" s="3">
        <f t="shared" si="133"/>
        <v>-4.1418831303116854E-2</v>
      </c>
      <c r="CA266" s="8">
        <f t="shared" si="143"/>
        <v>35944</v>
      </c>
      <c r="CB266" s="3">
        <f t="shared" si="144"/>
        <v>0.45759412894527574</v>
      </c>
      <c r="CC266" s="3">
        <f t="shared" si="145"/>
        <v>0.54092462908707994</v>
      </c>
      <c r="CF266" s="8">
        <f t="shared" si="116"/>
        <v>35944</v>
      </c>
      <c r="CG266" s="3">
        <f t="shared" si="141"/>
        <v>0.90515741274053096</v>
      </c>
      <c r="CI266" s="8">
        <f t="shared" si="117"/>
        <v>35944</v>
      </c>
      <c r="CJ266" s="12">
        <f t="shared" si="142"/>
        <v>0.46030984494712618</v>
      </c>
      <c r="CK266" s="12">
        <f t="shared" si="142"/>
        <v>0.54413489245823099</v>
      </c>
      <c r="CO266" s="12">
        <f t="shared" si="158"/>
        <v>2.1053409197832263E-2</v>
      </c>
      <c r="CP266" s="12">
        <f t="shared" si="158"/>
        <v>-4.1418831303116854E-2</v>
      </c>
    </row>
    <row r="267" spans="1:94" x14ac:dyDescent="0.25">
      <c r="A267" s="3">
        <f t="shared" si="146"/>
        <v>700</v>
      </c>
      <c r="B267" s="8">
        <f t="shared" si="147"/>
        <v>35945</v>
      </c>
      <c r="C267" s="3">
        <f t="shared" si="153"/>
        <v>1.92</v>
      </c>
      <c r="D267" s="11">
        <f t="shared" si="129"/>
        <v>0</v>
      </c>
      <c r="E267" s="3">
        <f t="shared" si="154"/>
        <v>2.0099999999999998</v>
      </c>
      <c r="I267" s="8">
        <f t="shared" si="148"/>
        <v>35945</v>
      </c>
      <c r="J267" s="11">
        <f t="shared" si="155"/>
        <v>8.9999999999999858E-2</v>
      </c>
      <c r="K267" s="11">
        <f t="shared" si="130"/>
        <v>0</v>
      </c>
      <c r="L267" s="11"/>
      <c r="M267" s="11"/>
      <c r="N267" s="9">
        <f t="shared" si="156"/>
        <v>1.92</v>
      </c>
      <c r="O267" s="9">
        <f t="shared" si="157"/>
        <v>2.0099999999999998</v>
      </c>
      <c r="Q267" s="9">
        <f t="shared" si="149"/>
        <v>1.92</v>
      </c>
      <c r="R267" s="9">
        <f t="shared" si="150"/>
        <v>2.0099999999999998</v>
      </c>
      <c r="S267" s="9">
        <f t="shared" si="151"/>
        <v>2.1150000000000002</v>
      </c>
      <c r="T267" s="9">
        <f t="shared" si="152"/>
        <v>2.1150000000000002</v>
      </c>
      <c r="V267" s="9">
        <f t="shared" ref="V267:Y286" si="159">VLOOKUP($B267,IF(V$1=2,PRICELOOK2,IF(V$1=3,PRICELOOK3,IF(V$1=4,cash,PRICELOOK))),V$2,FALSE)</f>
        <v>1.92</v>
      </c>
      <c r="W267" s="9">
        <f t="shared" si="159"/>
        <v>2.0099999999999998</v>
      </c>
      <c r="X267" s="9">
        <f t="shared" si="159"/>
        <v>2.1150000000000002</v>
      </c>
      <c r="Y267" s="9">
        <f t="shared" si="159"/>
        <v>2.1150000000000002</v>
      </c>
      <c r="BK267" s="9">
        <f t="shared" si="121"/>
        <v>1.92</v>
      </c>
      <c r="BL267" s="9">
        <f t="shared" si="122"/>
        <v>2.0099999999999998</v>
      </c>
      <c r="BM267" s="3">
        <f t="shared" si="131"/>
        <v>1</v>
      </c>
      <c r="BN267" s="8">
        <f t="shared" si="123"/>
        <v>35945</v>
      </c>
      <c r="BO267" s="47">
        <f t="shared" si="139"/>
        <v>0.91973799216239416</v>
      </c>
      <c r="BP267" s="9">
        <f t="shared" si="140"/>
        <v>0.91973799216239416</v>
      </c>
      <c r="BV267" s="8">
        <f t="shared" si="124"/>
        <v>35945</v>
      </c>
      <c r="BW267" s="9">
        <f t="shared" si="125"/>
        <v>1.92</v>
      </c>
      <c r="BX267" s="9">
        <f t="shared" si="126"/>
        <v>2.0099999999999998</v>
      </c>
      <c r="BY267" s="3">
        <f t="shared" si="132"/>
        <v>0</v>
      </c>
      <c r="BZ267" s="3">
        <f t="shared" si="133"/>
        <v>0</v>
      </c>
      <c r="CA267" s="8">
        <f t="shared" si="143"/>
        <v>35945</v>
      </c>
      <c r="CB267" s="3">
        <f t="shared" si="144"/>
        <v>0.45287157817810242</v>
      </c>
      <c r="CC267" s="3">
        <f t="shared" si="145"/>
        <v>0.52140040596748893</v>
      </c>
      <c r="CF267" s="8">
        <f t="shared" si="116"/>
        <v>35945</v>
      </c>
      <c r="CG267" s="3">
        <f t="shared" si="141"/>
        <v>0.89950559017911325</v>
      </c>
      <c r="CI267" s="8">
        <f t="shared" si="117"/>
        <v>35945</v>
      </c>
      <c r="CJ267" s="12">
        <f t="shared" si="142"/>
        <v>0.45555926692637438</v>
      </c>
      <c r="CK267" s="12">
        <f t="shared" si="142"/>
        <v>0.52449479756101958</v>
      </c>
      <c r="CO267" s="12">
        <f t="shared" si="158"/>
        <v>0</v>
      </c>
      <c r="CP267" s="12">
        <f t="shared" si="158"/>
        <v>0</v>
      </c>
    </row>
    <row r="268" spans="1:94" x14ac:dyDescent="0.25">
      <c r="A268" s="3">
        <f t="shared" si="146"/>
        <v>701</v>
      </c>
      <c r="B268" s="8">
        <f t="shared" si="147"/>
        <v>35946</v>
      </c>
      <c r="C268" s="3">
        <f t="shared" si="153"/>
        <v>1.92</v>
      </c>
      <c r="D268" s="11">
        <f t="shared" si="129"/>
        <v>0</v>
      </c>
      <c r="E268" s="3">
        <f t="shared" si="154"/>
        <v>2.0449999999999999</v>
      </c>
      <c r="I268" s="8">
        <f t="shared" si="148"/>
        <v>35946</v>
      </c>
      <c r="J268" s="11">
        <f t="shared" si="155"/>
        <v>0.125</v>
      </c>
      <c r="K268" s="11">
        <f t="shared" si="130"/>
        <v>0</v>
      </c>
      <c r="L268" s="11"/>
      <c r="M268" s="11"/>
      <c r="N268" s="9">
        <f t="shared" si="156"/>
        <v>1.92</v>
      </c>
      <c r="O268" s="9">
        <f t="shared" si="157"/>
        <v>2.0449999999999999</v>
      </c>
      <c r="Q268" s="9">
        <f t="shared" si="149"/>
        <v>1.92</v>
      </c>
      <c r="R268" s="9">
        <f t="shared" si="150"/>
        <v>2.0449999999999999</v>
      </c>
      <c r="S268" s="9">
        <f t="shared" si="151"/>
        <v>2.1150000000000002</v>
      </c>
      <c r="T268" s="9">
        <f t="shared" si="152"/>
        <v>2.1150000000000002</v>
      </c>
      <c r="V268" s="9">
        <f t="shared" si="159"/>
        <v>1.92</v>
      </c>
      <c r="W268" s="9">
        <f t="shared" si="159"/>
        <v>2.0449999999999999</v>
      </c>
      <c r="X268" s="9">
        <f t="shared" si="159"/>
        <v>2.1150000000000002</v>
      </c>
      <c r="Y268" s="9">
        <f t="shared" si="159"/>
        <v>2.1150000000000002</v>
      </c>
      <c r="BK268" s="9">
        <f t="shared" si="121"/>
        <v>1.92</v>
      </c>
      <c r="BL268" s="9">
        <f t="shared" si="122"/>
        <v>2.0449999999999999</v>
      </c>
      <c r="BM268" s="3">
        <f t="shared" si="131"/>
        <v>1</v>
      </c>
      <c r="BN268" s="8">
        <f t="shared" si="123"/>
        <v>35946</v>
      </c>
      <c r="BO268" s="47">
        <f t="shared" si="139"/>
        <v>0.92054845140802821</v>
      </c>
      <c r="BP268" s="9">
        <f t="shared" si="140"/>
        <v>0.92054845140802821</v>
      </c>
      <c r="BV268" s="8">
        <f t="shared" si="124"/>
        <v>35946</v>
      </c>
      <c r="BW268" s="9">
        <f t="shared" si="125"/>
        <v>1.92</v>
      </c>
      <c r="BX268" s="9">
        <f t="shared" si="126"/>
        <v>2.0449999999999999</v>
      </c>
      <c r="BY268" s="3">
        <f t="shared" si="132"/>
        <v>0</v>
      </c>
      <c r="BZ268" s="3">
        <f t="shared" si="133"/>
        <v>1.7263067423780771E-2</v>
      </c>
      <c r="CA268" s="8">
        <f t="shared" si="143"/>
        <v>35946</v>
      </c>
      <c r="CB268" s="3">
        <f t="shared" si="144"/>
        <v>0.45287157817810242</v>
      </c>
      <c r="CC268" s="3">
        <f t="shared" si="145"/>
        <v>0.52536369322287069</v>
      </c>
      <c r="CF268" s="8">
        <f t="shared" si="116"/>
        <v>35946</v>
      </c>
      <c r="CG268" s="3">
        <f t="shared" ref="CG268:CG283" si="160">CORREL(C247:C268,E247:E268)</f>
        <v>0.90212451566758611</v>
      </c>
      <c r="CI268" s="8">
        <f t="shared" si="117"/>
        <v>35946</v>
      </c>
      <c r="CJ268" s="12">
        <f t="shared" ref="CJ268:CK283" si="161">STDEV(CO247:CO268)*CJ$24</f>
        <v>0.45555926692637438</v>
      </c>
      <c r="CK268" s="12">
        <f t="shared" si="161"/>
        <v>0.52848160601551319</v>
      </c>
      <c r="CO268" s="12">
        <f t="shared" si="158"/>
        <v>0</v>
      </c>
      <c r="CP268" s="12">
        <f t="shared" si="158"/>
        <v>1.7263067423780771E-2</v>
      </c>
    </row>
    <row r="269" spans="1:94" x14ac:dyDescent="0.25">
      <c r="A269" s="3">
        <f t="shared" si="146"/>
        <v>702</v>
      </c>
      <c r="B269" s="8">
        <f t="shared" si="147"/>
        <v>35947</v>
      </c>
      <c r="C269" s="3">
        <f t="shared" si="153"/>
        <v>1.9650000000000001</v>
      </c>
      <c r="D269" s="11">
        <f t="shared" si="129"/>
        <v>0</v>
      </c>
      <c r="E269" s="3">
        <f t="shared" si="154"/>
        <v>2.0750000000000002</v>
      </c>
      <c r="I269" s="8">
        <f t="shared" si="148"/>
        <v>35947</v>
      </c>
      <c r="J269" s="11">
        <f t="shared" si="155"/>
        <v>0.1100000000000001</v>
      </c>
      <c r="K269" s="11">
        <f t="shared" si="130"/>
        <v>0</v>
      </c>
      <c r="L269" s="11"/>
      <c r="M269" s="11"/>
      <c r="N269" s="9">
        <f t="shared" si="156"/>
        <v>1.9650000000000001</v>
      </c>
      <c r="O269" s="9">
        <f t="shared" si="157"/>
        <v>2.0750000000000002</v>
      </c>
      <c r="Q269" s="9">
        <f t="shared" si="149"/>
        <v>1.9650000000000001</v>
      </c>
      <c r="R269" s="9">
        <f t="shared" si="150"/>
        <v>2.0750000000000002</v>
      </c>
      <c r="S269" s="9">
        <f t="shared" si="151"/>
        <v>2.165</v>
      </c>
      <c r="T269" s="9">
        <f t="shared" si="152"/>
        <v>2.165</v>
      </c>
      <c r="V269" s="9">
        <f t="shared" si="159"/>
        <v>1.9650000000000001</v>
      </c>
      <c r="W269" s="9">
        <f t="shared" si="159"/>
        <v>2.0750000000000002</v>
      </c>
      <c r="X269" s="9">
        <f t="shared" si="159"/>
        <v>2.165</v>
      </c>
      <c r="Y269" s="9">
        <f t="shared" si="159"/>
        <v>2.165</v>
      </c>
      <c r="BK269" s="9">
        <f t="shared" si="121"/>
        <v>1.9650000000000001</v>
      </c>
      <c r="BL269" s="9">
        <f t="shared" si="122"/>
        <v>2.0750000000000002</v>
      </c>
      <c r="BM269" s="3">
        <f t="shared" si="131"/>
        <v>1</v>
      </c>
      <c r="BN269" s="8">
        <f t="shared" si="123"/>
        <v>35947</v>
      </c>
      <c r="BO269" s="47">
        <f t="shared" si="139"/>
        <v>0.8947006321834684</v>
      </c>
      <c r="BP269" s="9">
        <f t="shared" si="140"/>
        <v>0.8947006321834684</v>
      </c>
      <c r="BV269" s="8">
        <f t="shared" si="124"/>
        <v>35947</v>
      </c>
      <c r="BW269" s="9">
        <f t="shared" si="125"/>
        <v>1.9650000000000001</v>
      </c>
      <c r="BX269" s="9">
        <f t="shared" si="126"/>
        <v>2.0750000000000002</v>
      </c>
      <c r="BY269" s="3">
        <f t="shared" si="132"/>
        <v>2.3167059281534379E-2</v>
      </c>
      <c r="BZ269" s="3">
        <f t="shared" si="133"/>
        <v>1.4563364187896728E-2</v>
      </c>
      <c r="CA269" s="8">
        <f t="shared" si="143"/>
        <v>35947</v>
      </c>
      <c r="CB269" s="3">
        <f t="shared" si="144"/>
        <v>0.46010545024625765</v>
      </c>
      <c r="CC269" s="3">
        <f t="shared" si="145"/>
        <v>0.52799832411034908</v>
      </c>
      <c r="CF269" s="8">
        <f t="shared" si="116"/>
        <v>35947</v>
      </c>
      <c r="CG269" s="3">
        <f t="shared" si="160"/>
        <v>0.89476048436047873</v>
      </c>
      <c r="CI269" s="8">
        <f t="shared" si="117"/>
        <v>35947</v>
      </c>
      <c r="CJ269" s="12">
        <f t="shared" si="161"/>
        <v>0.46283607036293706</v>
      </c>
      <c r="CK269" s="12">
        <f t="shared" si="161"/>
        <v>0.53113187283188035</v>
      </c>
      <c r="CO269" s="12">
        <f t="shared" si="158"/>
        <v>2.3167059281534379E-2</v>
      </c>
      <c r="CP269" s="12">
        <f t="shared" si="158"/>
        <v>1.4563364187896728E-2</v>
      </c>
    </row>
    <row r="270" spans="1:94" x14ac:dyDescent="0.25">
      <c r="A270" s="3">
        <f t="shared" si="146"/>
        <v>703</v>
      </c>
      <c r="B270" s="8">
        <f t="shared" si="147"/>
        <v>35948</v>
      </c>
      <c r="C270" s="3">
        <f t="shared" si="153"/>
        <v>1.98</v>
      </c>
      <c r="D270" s="11">
        <f t="shared" si="129"/>
        <v>0</v>
      </c>
      <c r="E270" s="3">
        <f t="shared" si="154"/>
        <v>2.0750000000000002</v>
      </c>
      <c r="I270" s="8">
        <f t="shared" si="148"/>
        <v>35948</v>
      </c>
      <c r="J270" s="11">
        <f t="shared" si="155"/>
        <v>9.5000000000000195E-2</v>
      </c>
      <c r="K270" s="11">
        <f t="shared" si="130"/>
        <v>0</v>
      </c>
      <c r="L270" s="11"/>
      <c r="M270" s="11"/>
      <c r="N270" s="9">
        <f t="shared" si="156"/>
        <v>1.98</v>
      </c>
      <c r="O270" s="9">
        <f t="shared" si="157"/>
        <v>2.0750000000000002</v>
      </c>
      <c r="Q270" s="9">
        <f t="shared" si="149"/>
        <v>1.98</v>
      </c>
      <c r="R270" s="9">
        <f t="shared" si="150"/>
        <v>2.0750000000000002</v>
      </c>
      <c r="S270" s="9">
        <f t="shared" si="151"/>
        <v>2.19</v>
      </c>
      <c r="T270" s="9">
        <f t="shared" si="152"/>
        <v>2.19</v>
      </c>
      <c r="V270" s="9">
        <f t="shared" si="159"/>
        <v>1.98</v>
      </c>
      <c r="W270" s="9">
        <f t="shared" si="159"/>
        <v>2.0750000000000002</v>
      </c>
      <c r="X270" s="9">
        <f t="shared" si="159"/>
        <v>2.19</v>
      </c>
      <c r="Y270" s="9">
        <f t="shared" si="159"/>
        <v>2.19</v>
      </c>
      <c r="BK270" s="9">
        <f t="shared" si="121"/>
        <v>1.98</v>
      </c>
      <c r="BL270" s="9">
        <f t="shared" si="122"/>
        <v>2.0750000000000002</v>
      </c>
      <c r="BM270" s="3">
        <f t="shared" si="131"/>
        <v>1</v>
      </c>
      <c r="BN270" s="8">
        <f t="shared" si="123"/>
        <v>35948</v>
      </c>
      <c r="BO270" s="47">
        <f t="shared" si="139"/>
        <v>0.84664185917199408</v>
      </c>
      <c r="BP270" s="9">
        <f t="shared" si="140"/>
        <v>0.84664185917199408</v>
      </c>
      <c r="BV270" s="8">
        <f t="shared" si="124"/>
        <v>35948</v>
      </c>
      <c r="BW270" s="9">
        <f t="shared" si="125"/>
        <v>1.98</v>
      </c>
      <c r="BX270" s="9">
        <f t="shared" si="126"/>
        <v>2.0750000000000002</v>
      </c>
      <c r="BY270" s="3">
        <f t="shared" si="132"/>
        <v>7.6045993852192125E-3</v>
      </c>
      <c r="BZ270" s="3">
        <f t="shared" si="133"/>
        <v>0</v>
      </c>
      <c r="CA270" s="8">
        <f t="shared" si="143"/>
        <v>35948</v>
      </c>
      <c r="CB270" s="3">
        <f t="shared" si="144"/>
        <v>0.45060484786898908</v>
      </c>
      <c r="CC270" s="3">
        <f t="shared" si="145"/>
        <v>0.50846034441207211</v>
      </c>
      <c r="CF270" s="8">
        <f t="shared" si="116"/>
        <v>35948</v>
      </c>
      <c r="CG270" s="3">
        <f t="shared" si="160"/>
        <v>0.8793558810571428</v>
      </c>
      <c r="CI270" s="8">
        <f t="shared" si="117"/>
        <v>35948</v>
      </c>
      <c r="CJ270" s="12">
        <f t="shared" si="161"/>
        <v>0.45327908409376266</v>
      </c>
      <c r="CK270" s="12">
        <f t="shared" si="161"/>
        <v>0.51147793971384958</v>
      </c>
      <c r="CO270" s="12">
        <f t="shared" si="158"/>
        <v>7.6045993852192125E-3</v>
      </c>
      <c r="CP270" s="12">
        <f t="shared" si="158"/>
        <v>0</v>
      </c>
    </row>
    <row r="271" spans="1:94" x14ac:dyDescent="0.25">
      <c r="A271" s="3">
        <f t="shared" si="146"/>
        <v>704</v>
      </c>
      <c r="B271" s="8">
        <f t="shared" si="147"/>
        <v>35949</v>
      </c>
      <c r="C271" s="3">
        <f t="shared" si="153"/>
        <v>1.845</v>
      </c>
      <c r="D271" s="11">
        <f t="shared" si="129"/>
        <v>0</v>
      </c>
      <c r="E271" s="3">
        <f t="shared" si="154"/>
        <v>2.04</v>
      </c>
      <c r="I271" s="8">
        <f t="shared" si="148"/>
        <v>35949</v>
      </c>
      <c r="J271" s="11">
        <f t="shared" si="155"/>
        <v>0.19500000000000006</v>
      </c>
      <c r="K271" s="11">
        <f t="shared" si="130"/>
        <v>0</v>
      </c>
      <c r="L271" s="11"/>
      <c r="M271" s="11"/>
      <c r="N271" s="9">
        <f t="shared" si="156"/>
        <v>1.845</v>
      </c>
      <c r="O271" s="9">
        <f t="shared" si="157"/>
        <v>2.04</v>
      </c>
      <c r="Q271" s="9">
        <f t="shared" si="149"/>
        <v>1.845</v>
      </c>
      <c r="R271" s="9">
        <f t="shared" si="150"/>
        <v>2.04</v>
      </c>
      <c r="S271" s="9">
        <f t="shared" si="151"/>
        <v>2.12</v>
      </c>
      <c r="T271" s="9">
        <f t="shared" si="152"/>
        <v>2.12</v>
      </c>
      <c r="V271" s="9">
        <f t="shared" si="159"/>
        <v>1.845</v>
      </c>
      <c r="W271" s="9">
        <f t="shared" si="159"/>
        <v>2.04</v>
      </c>
      <c r="X271" s="9">
        <f t="shared" si="159"/>
        <v>2.12</v>
      </c>
      <c r="Y271" s="9">
        <f t="shared" si="159"/>
        <v>2.12</v>
      </c>
      <c r="BK271" s="9">
        <f t="shared" si="121"/>
        <v>1.845</v>
      </c>
      <c r="BL271" s="9">
        <f t="shared" si="122"/>
        <v>2.04</v>
      </c>
      <c r="BM271" s="3">
        <f t="shared" si="131"/>
        <v>1</v>
      </c>
      <c r="BN271" s="8">
        <f t="shared" si="123"/>
        <v>35949</v>
      </c>
      <c r="BO271" s="47">
        <f t="shared" si="139"/>
        <v>0.84612937432874225</v>
      </c>
      <c r="BP271" s="9">
        <f t="shared" si="140"/>
        <v>0.84612937432874225</v>
      </c>
      <c r="BV271" s="8">
        <f t="shared" si="124"/>
        <v>35949</v>
      </c>
      <c r="BW271" s="9">
        <f t="shared" si="125"/>
        <v>1.845</v>
      </c>
      <c r="BX271" s="9">
        <f t="shared" si="126"/>
        <v>2.04</v>
      </c>
      <c r="BY271" s="3">
        <f t="shared" si="132"/>
        <v>-7.0617567213953417E-2</v>
      </c>
      <c r="BZ271" s="3">
        <f t="shared" si="133"/>
        <v>-1.7011345826536677E-2</v>
      </c>
      <c r="CA271" s="8">
        <f t="shared" si="143"/>
        <v>35949</v>
      </c>
      <c r="CB271" s="3">
        <f t="shared" si="144"/>
        <v>0.49733603554885736</v>
      </c>
      <c r="CC271" s="3">
        <f t="shared" si="145"/>
        <v>0.45189283400727437</v>
      </c>
      <c r="CF271" s="8">
        <f t="shared" si="116"/>
        <v>35949</v>
      </c>
      <c r="CG271" s="3">
        <f t="shared" si="160"/>
        <v>0.87372121475956011</v>
      </c>
      <c r="CI271" s="8">
        <f t="shared" si="117"/>
        <v>35949</v>
      </c>
      <c r="CJ271" s="12">
        <f t="shared" si="161"/>
        <v>0.50028761063385674</v>
      </c>
      <c r="CK271" s="12">
        <f t="shared" si="161"/>
        <v>0.45457471413380429</v>
      </c>
      <c r="CO271" s="12">
        <f t="shared" si="158"/>
        <v>-7.0617567213953417E-2</v>
      </c>
      <c r="CP271" s="12">
        <f t="shared" si="158"/>
        <v>-1.7011345826536677E-2</v>
      </c>
    </row>
    <row r="272" spans="1:94" x14ac:dyDescent="0.25">
      <c r="A272" s="3">
        <f t="shared" si="146"/>
        <v>705</v>
      </c>
      <c r="B272" s="8">
        <f t="shared" si="147"/>
        <v>35950</v>
      </c>
      <c r="C272" s="3">
        <f t="shared" si="153"/>
        <v>1.72</v>
      </c>
      <c r="D272" s="11">
        <f t="shared" si="129"/>
        <v>0</v>
      </c>
      <c r="E272" s="3">
        <f t="shared" si="154"/>
        <v>1.9550000000000001</v>
      </c>
      <c r="I272" s="8">
        <f t="shared" si="148"/>
        <v>35950</v>
      </c>
      <c r="J272" s="11">
        <f t="shared" si="155"/>
        <v>0.2350000000000001</v>
      </c>
      <c r="K272" s="11">
        <f t="shared" si="130"/>
        <v>0</v>
      </c>
      <c r="L272" s="11"/>
      <c r="M272" s="11"/>
      <c r="N272" s="9">
        <f t="shared" si="156"/>
        <v>1.72</v>
      </c>
      <c r="O272" s="9">
        <f t="shared" si="157"/>
        <v>1.9550000000000001</v>
      </c>
      <c r="Q272" s="9">
        <f t="shared" si="149"/>
        <v>1.72</v>
      </c>
      <c r="R272" s="9">
        <f t="shared" si="150"/>
        <v>1.9550000000000001</v>
      </c>
      <c r="S272" s="9">
        <f t="shared" si="151"/>
        <v>2.0350000000000001</v>
      </c>
      <c r="T272" s="9">
        <f t="shared" si="152"/>
        <v>2.0350000000000001</v>
      </c>
      <c r="V272" s="9">
        <f t="shared" si="159"/>
        <v>1.72</v>
      </c>
      <c r="W272" s="9">
        <f t="shared" si="159"/>
        <v>1.9550000000000001</v>
      </c>
      <c r="X272" s="9">
        <f t="shared" si="159"/>
        <v>2.0350000000000001</v>
      </c>
      <c r="Y272" s="9">
        <f t="shared" si="159"/>
        <v>2.0350000000000001</v>
      </c>
      <c r="BK272" s="9">
        <f t="shared" si="121"/>
        <v>1.72</v>
      </c>
      <c r="BL272" s="9">
        <f t="shared" si="122"/>
        <v>1.9550000000000001</v>
      </c>
      <c r="BM272" s="3">
        <f t="shared" si="131"/>
        <v>1</v>
      </c>
      <c r="BN272" s="8">
        <f t="shared" si="123"/>
        <v>35950</v>
      </c>
      <c r="BO272" s="47">
        <f t="shared" si="139"/>
        <v>0.85373678091226313</v>
      </c>
      <c r="BP272" s="9">
        <f t="shared" si="140"/>
        <v>0.85373678091226313</v>
      </c>
      <c r="BV272" s="8">
        <f t="shared" si="124"/>
        <v>35950</v>
      </c>
      <c r="BW272" s="9">
        <f t="shared" si="125"/>
        <v>1.72</v>
      </c>
      <c r="BX272" s="9">
        <f t="shared" si="126"/>
        <v>1.9550000000000001</v>
      </c>
      <c r="BY272" s="3">
        <f t="shared" si="132"/>
        <v>-7.0154986667128869E-2</v>
      </c>
      <c r="BZ272" s="3">
        <f t="shared" si="133"/>
        <v>-4.2559614418795889E-2</v>
      </c>
      <c r="CA272" s="8">
        <f t="shared" si="143"/>
        <v>35950</v>
      </c>
      <c r="CB272" s="3">
        <f t="shared" si="144"/>
        <v>0.5393339844112226</v>
      </c>
      <c r="CC272" s="3">
        <f t="shared" si="145"/>
        <v>0.45391232785760299</v>
      </c>
      <c r="CF272" s="8">
        <f t="shared" si="116"/>
        <v>35950</v>
      </c>
      <c r="CG272" s="3">
        <f t="shared" si="160"/>
        <v>0.85724776519106183</v>
      </c>
      <c r="CI272" s="8">
        <f t="shared" si="117"/>
        <v>35950</v>
      </c>
      <c r="CJ272" s="12">
        <f t="shared" si="161"/>
        <v>0.54253480767174678</v>
      </c>
      <c r="CK272" s="12">
        <f t="shared" si="161"/>
        <v>0.45660619321606238</v>
      </c>
      <c r="CO272" s="12">
        <f t="shared" si="158"/>
        <v>-7.0154986667128869E-2</v>
      </c>
      <c r="CP272" s="12">
        <f t="shared" si="158"/>
        <v>-4.2559614418795889E-2</v>
      </c>
    </row>
    <row r="273" spans="1:94" x14ac:dyDescent="0.25">
      <c r="A273" s="3">
        <f t="shared" si="146"/>
        <v>706</v>
      </c>
      <c r="B273" s="8">
        <f t="shared" si="147"/>
        <v>35951</v>
      </c>
      <c r="C273" s="3">
        <f t="shared" si="153"/>
        <v>1.645</v>
      </c>
      <c r="D273" s="11">
        <f t="shared" si="129"/>
        <v>0</v>
      </c>
      <c r="E273" s="3">
        <f t="shared" si="154"/>
        <v>1.83</v>
      </c>
      <c r="I273" s="8">
        <f t="shared" si="148"/>
        <v>35951</v>
      </c>
      <c r="J273" s="11">
        <f t="shared" si="155"/>
        <v>0.18500000000000005</v>
      </c>
      <c r="K273" s="11">
        <f t="shared" si="130"/>
        <v>0</v>
      </c>
      <c r="L273" s="11"/>
      <c r="M273" s="11"/>
      <c r="N273" s="9">
        <f t="shared" si="156"/>
        <v>1.645</v>
      </c>
      <c r="O273" s="9">
        <f t="shared" si="157"/>
        <v>1.83</v>
      </c>
      <c r="Q273" s="9">
        <f t="shared" si="149"/>
        <v>1.645</v>
      </c>
      <c r="R273" s="9">
        <f t="shared" si="150"/>
        <v>1.83</v>
      </c>
      <c r="S273" s="9">
        <f t="shared" si="151"/>
        <v>2.0099999999999998</v>
      </c>
      <c r="T273" s="9">
        <f t="shared" si="152"/>
        <v>2.0099999999999998</v>
      </c>
      <c r="V273" s="9">
        <f t="shared" si="159"/>
        <v>1.645</v>
      </c>
      <c r="W273" s="9">
        <f t="shared" si="159"/>
        <v>1.83</v>
      </c>
      <c r="X273" s="9">
        <f t="shared" si="159"/>
        <v>2.0099999999999998</v>
      </c>
      <c r="Y273" s="9">
        <f t="shared" si="159"/>
        <v>2.0099999999999998</v>
      </c>
      <c r="BK273" s="9">
        <f t="shared" si="121"/>
        <v>1.645</v>
      </c>
      <c r="BL273" s="9">
        <f t="shared" si="122"/>
        <v>1.83</v>
      </c>
      <c r="BM273" s="3">
        <f t="shared" si="131"/>
        <v>1</v>
      </c>
      <c r="BN273" s="8">
        <f t="shared" si="123"/>
        <v>35951</v>
      </c>
      <c r="BO273" s="47">
        <f t="shared" si="139"/>
        <v>0.88873494772407124</v>
      </c>
      <c r="BP273" s="9">
        <f t="shared" si="140"/>
        <v>0.88873494772407124</v>
      </c>
      <c r="BV273" s="8">
        <f t="shared" si="124"/>
        <v>35951</v>
      </c>
      <c r="BW273" s="9">
        <f t="shared" si="125"/>
        <v>1.645</v>
      </c>
      <c r="BX273" s="9">
        <f t="shared" si="126"/>
        <v>1.83</v>
      </c>
      <c r="BY273" s="3">
        <f t="shared" si="132"/>
        <v>-4.4583906608026427E-2</v>
      </c>
      <c r="BZ273" s="3">
        <f t="shared" si="133"/>
        <v>-6.6074226583999515E-2</v>
      </c>
      <c r="CA273" s="8">
        <f t="shared" si="143"/>
        <v>35951</v>
      </c>
      <c r="CB273" s="3">
        <f t="shared" si="144"/>
        <v>0.54165538231173249</v>
      </c>
      <c r="CC273" s="3">
        <f t="shared" si="145"/>
        <v>0.48682763383363281</v>
      </c>
      <c r="CF273" s="8">
        <f t="shared" si="116"/>
        <v>35951</v>
      </c>
      <c r="CG273" s="3">
        <f t="shared" si="160"/>
        <v>0.8841647156788045</v>
      </c>
      <c r="CI273" s="8">
        <f t="shared" si="117"/>
        <v>35951</v>
      </c>
      <c r="CJ273" s="12">
        <f t="shared" si="161"/>
        <v>0.54486998253534746</v>
      </c>
      <c r="CK273" s="12">
        <f t="shared" si="161"/>
        <v>0.48971684396924425</v>
      </c>
      <c r="CO273" s="12">
        <f t="shared" si="158"/>
        <v>-4.4583906608026427E-2</v>
      </c>
      <c r="CP273" s="12">
        <f t="shared" si="158"/>
        <v>-6.6074226583999515E-2</v>
      </c>
    </row>
    <row r="274" spans="1:94" x14ac:dyDescent="0.25">
      <c r="A274" s="3">
        <f t="shared" si="146"/>
        <v>707</v>
      </c>
      <c r="B274" s="8">
        <f t="shared" si="147"/>
        <v>35952</v>
      </c>
      <c r="C274" s="3">
        <f t="shared" si="153"/>
        <v>1.645</v>
      </c>
      <c r="D274" s="11">
        <f t="shared" si="129"/>
        <v>0</v>
      </c>
      <c r="E274" s="3">
        <f t="shared" si="154"/>
        <v>1.83</v>
      </c>
      <c r="I274" s="8">
        <f t="shared" si="148"/>
        <v>35952</v>
      </c>
      <c r="J274" s="11">
        <f t="shared" si="155"/>
        <v>0.18500000000000005</v>
      </c>
      <c r="K274" s="11">
        <f t="shared" si="130"/>
        <v>0</v>
      </c>
      <c r="L274" s="11"/>
      <c r="M274" s="11"/>
      <c r="N274" s="9">
        <f t="shared" si="156"/>
        <v>1.645</v>
      </c>
      <c r="O274" s="9">
        <f t="shared" si="157"/>
        <v>1.83</v>
      </c>
      <c r="Q274" s="9">
        <f t="shared" si="149"/>
        <v>1.645</v>
      </c>
      <c r="R274" s="9">
        <f t="shared" si="150"/>
        <v>1.83</v>
      </c>
      <c r="S274" s="9">
        <f t="shared" si="151"/>
        <v>2.0099999999999998</v>
      </c>
      <c r="T274" s="9">
        <f t="shared" si="152"/>
        <v>2.0099999999999998</v>
      </c>
      <c r="V274" s="9">
        <f t="shared" si="159"/>
        <v>1.645</v>
      </c>
      <c r="W274" s="9">
        <f t="shared" si="159"/>
        <v>1.83</v>
      </c>
      <c r="X274" s="9">
        <f t="shared" si="159"/>
        <v>2.0099999999999998</v>
      </c>
      <c r="Y274" s="9">
        <f t="shared" si="159"/>
        <v>2.0099999999999998</v>
      </c>
      <c r="BK274" s="9">
        <f t="shared" si="121"/>
        <v>1.645</v>
      </c>
      <c r="BL274" s="9">
        <f t="shared" si="122"/>
        <v>1.83</v>
      </c>
      <c r="BM274" s="3">
        <f t="shared" si="131"/>
        <v>1</v>
      </c>
      <c r="BN274" s="8">
        <f t="shared" si="123"/>
        <v>35952</v>
      </c>
      <c r="BO274" s="47">
        <f t="shared" si="139"/>
        <v>0.91251787949528884</v>
      </c>
      <c r="BP274" s="9">
        <f t="shared" si="140"/>
        <v>0.91251787949528884</v>
      </c>
      <c r="BV274" s="8">
        <f t="shared" si="124"/>
        <v>35952</v>
      </c>
      <c r="BW274" s="9">
        <f t="shared" si="125"/>
        <v>1.645</v>
      </c>
      <c r="BX274" s="9">
        <f t="shared" si="126"/>
        <v>1.83</v>
      </c>
      <c r="BY274" s="3">
        <f t="shared" si="132"/>
        <v>0</v>
      </c>
      <c r="BZ274" s="3">
        <f t="shared" si="133"/>
        <v>0</v>
      </c>
      <c r="CA274" s="8">
        <f t="shared" si="143"/>
        <v>35952</v>
      </c>
      <c r="CB274" s="3">
        <f t="shared" si="144"/>
        <v>0.54233234227681049</v>
      </c>
      <c r="CC274" s="3">
        <f t="shared" si="145"/>
        <v>0.48808614850661608</v>
      </c>
      <c r="CF274" s="8">
        <f t="shared" si="116"/>
        <v>35952</v>
      </c>
      <c r="CG274" s="3">
        <f t="shared" si="160"/>
        <v>0.90475590966588026</v>
      </c>
      <c r="CI274" s="8">
        <f t="shared" si="117"/>
        <v>35952</v>
      </c>
      <c r="CJ274" s="12">
        <f t="shared" si="161"/>
        <v>0.54555096010225523</v>
      </c>
      <c r="CK274" s="12">
        <f t="shared" si="161"/>
        <v>0.4909828276376097</v>
      </c>
      <c r="CO274" s="12">
        <f t="shared" si="158"/>
        <v>0</v>
      </c>
      <c r="CP274" s="12">
        <f t="shared" si="158"/>
        <v>0</v>
      </c>
    </row>
    <row r="275" spans="1:94" x14ac:dyDescent="0.25">
      <c r="A275" s="3">
        <f t="shared" si="146"/>
        <v>708</v>
      </c>
      <c r="B275" s="8">
        <f t="shared" si="147"/>
        <v>35953</v>
      </c>
      <c r="C275" s="3">
        <f t="shared" si="153"/>
        <v>1.645</v>
      </c>
      <c r="D275" s="11">
        <f t="shared" si="129"/>
        <v>0</v>
      </c>
      <c r="E275" s="3">
        <f t="shared" si="154"/>
        <v>1.83</v>
      </c>
      <c r="I275" s="8">
        <f t="shared" si="148"/>
        <v>35953</v>
      </c>
      <c r="J275" s="11">
        <f t="shared" si="155"/>
        <v>0.18500000000000005</v>
      </c>
      <c r="K275" s="11">
        <f t="shared" si="130"/>
        <v>0</v>
      </c>
      <c r="L275" s="11"/>
      <c r="M275" s="11"/>
      <c r="N275" s="9">
        <f t="shared" si="156"/>
        <v>1.645</v>
      </c>
      <c r="O275" s="9">
        <f t="shared" si="157"/>
        <v>1.83</v>
      </c>
      <c r="Q275" s="9">
        <f t="shared" si="149"/>
        <v>1.645</v>
      </c>
      <c r="R275" s="9">
        <f t="shared" si="150"/>
        <v>1.83</v>
      </c>
      <c r="S275" s="9">
        <f t="shared" si="151"/>
        <v>2.0099999999999998</v>
      </c>
      <c r="T275" s="9">
        <f t="shared" si="152"/>
        <v>2.0099999999999998</v>
      </c>
      <c r="V275" s="9">
        <f t="shared" si="159"/>
        <v>1.645</v>
      </c>
      <c r="W275" s="9">
        <f t="shared" si="159"/>
        <v>1.83</v>
      </c>
      <c r="X275" s="9">
        <f t="shared" si="159"/>
        <v>2.0099999999999998</v>
      </c>
      <c r="Y275" s="9">
        <f t="shared" si="159"/>
        <v>2.0099999999999998</v>
      </c>
      <c r="BK275" s="9">
        <f t="shared" si="121"/>
        <v>1.645</v>
      </c>
      <c r="BL275" s="9">
        <f t="shared" si="122"/>
        <v>1.83</v>
      </c>
      <c r="BM275" s="3">
        <f t="shared" si="131"/>
        <v>1</v>
      </c>
      <c r="BN275" s="8">
        <f t="shared" si="123"/>
        <v>35953</v>
      </c>
      <c r="BO275" s="47">
        <f t="shared" si="139"/>
        <v>0.90970021950348534</v>
      </c>
      <c r="BP275" s="9">
        <f t="shared" si="140"/>
        <v>0.90970021950348534</v>
      </c>
      <c r="BV275" s="8">
        <f t="shared" si="124"/>
        <v>35953</v>
      </c>
      <c r="BW275" s="9">
        <f t="shared" si="125"/>
        <v>1.645</v>
      </c>
      <c r="BX275" s="9">
        <f t="shared" si="126"/>
        <v>1.83</v>
      </c>
      <c r="BY275" s="3">
        <f t="shared" si="132"/>
        <v>0</v>
      </c>
      <c r="BZ275" s="3">
        <f t="shared" si="133"/>
        <v>0</v>
      </c>
      <c r="CA275" s="8">
        <f t="shared" si="143"/>
        <v>35953</v>
      </c>
      <c r="CB275" s="3">
        <f t="shared" si="144"/>
        <v>0.54233234227681049</v>
      </c>
      <c r="CC275" s="3">
        <f t="shared" si="145"/>
        <v>0.48808614850661608</v>
      </c>
      <c r="CF275" s="8">
        <f t="shared" si="116"/>
        <v>35953</v>
      </c>
      <c r="CG275" s="3">
        <f t="shared" si="160"/>
        <v>0.91998272290642569</v>
      </c>
      <c r="CI275" s="8">
        <f t="shared" si="117"/>
        <v>35953</v>
      </c>
      <c r="CJ275" s="12">
        <f t="shared" si="161"/>
        <v>0.54555096010225523</v>
      </c>
      <c r="CK275" s="12">
        <f t="shared" si="161"/>
        <v>0.4909828276376097</v>
      </c>
      <c r="CO275" s="12">
        <f t="shared" si="158"/>
        <v>0</v>
      </c>
      <c r="CP275" s="12">
        <f t="shared" si="158"/>
        <v>0</v>
      </c>
    </row>
    <row r="276" spans="1:94" x14ac:dyDescent="0.25">
      <c r="A276" s="3">
        <f t="shared" si="146"/>
        <v>709</v>
      </c>
      <c r="B276" s="8">
        <f t="shared" si="147"/>
        <v>35954</v>
      </c>
      <c r="C276" s="3">
        <f t="shared" si="153"/>
        <v>1.655</v>
      </c>
      <c r="D276" s="11">
        <f t="shared" si="129"/>
        <v>0</v>
      </c>
      <c r="E276" s="3">
        <f t="shared" si="154"/>
        <v>1.85</v>
      </c>
      <c r="I276" s="8">
        <f t="shared" si="148"/>
        <v>35954</v>
      </c>
      <c r="J276" s="11">
        <f t="shared" si="155"/>
        <v>0.19500000000000006</v>
      </c>
      <c r="K276" s="11">
        <f t="shared" si="130"/>
        <v>0</v>
      </c>
      <c r="L276" s="11"/>
      <c r="M276" s="11"/>
      <c r="N276" s="9">
        <f t="shared" si="156"/>
        <v>1.655</v>
      </c>
      <c r="O276" s="9">
        <f t="shared" si="157"/>
        <v>1.85</v>
      </c>
      <c r="Q276" s="9">
        <f t="shared" si="149"/>
        <v>1.655</v>
      </c>
      <c r="R276" s="9">
        <f t="shared" si="150"/>
        <v>1.85</v>
      </c>
      <c r="S276" s="9">
        <f t="shared" si="151"/>
        <v>2</v>
      </c>
      <c r="T276" s="9">
        <f t="shared" si="152"/>
        <v>2</v>
      </c>
      <c r="V276" s="9">
        <f t="shared" si="159"/>
        <v>1.655</v>
      </c>
      <c r="W276" s="9">
        <f t="shared" si="159"/>
        <v>1.85</v>
      </c>
      <c r="X276" s="9">
        <f t="shared" si="159"/>
        <v>2</v>
      </c>
      <c r="Y276" s="9">
        <f t="shared" si="159"/>
        <v>2</v>
      </c>
      <c r="BK276" s="9">
        <f t="shared" si="121"/>
        <v>1.655</v>
      </c>
      <c r="BL276" s="9">
        <f t="shared" si="122"/>
        <v>1.85</v>
      </c>
      <c r="BM276" s="3">
        <f t="shared" si="131"/>
        <v>1</v>
      </c>
      <c r="BN276" s="8">
        <f t="shared" si="123"/>
        <v>35954</v>
      </c>
      <c r="BO276" s="47">
        <f t="shared" si="139"/>
        <v>0.90774118819396854</v>
      </c>
      <c r="BP276" s="9">
        <f t="shared" si="140"/>
        <v>0.90774118819396854</v>
      </c>
      <c r="BV276" s="8">
        <f t="shared" si="124"/>
        <v>35954</v>
      </c>
      <c r="BW276" s="9">
        <f t="shared" si="125"/>
        <v>1.655</v>
      </c>
      <c r="BX276" s="9">
        <f t="shared" si="126"/>
        <v>1.85</v>
      </c>
      <c r="BY276" s="3">
        <f t="shared" si="132"/>
        <v>6.0606246116909545E-3</v>
      </c>
      <c r="BZ276" s="3">
        <f t="shared" si="133"/>
        <v>1.0869672236903891E-2</v>
      </c>
      <c r="CA276" s="8">
        <f t="shared" si="143"/>
        <v>35954</v>
      </c>
      <c r="CB276" s="3">
        <f t="shared" si="144"/>
        <v>0.54384796529383128</v>
      </c>
      <c r="CC276" s="3">
        <f t="shared" si="145"/>
        <v>0.49210005364837162</v>
      </c>
      <c r="CF276" s="8">
        <f t="shared" si="116"/>
        <v>35954</v>
      </c>
      <c r="CG276" s="3">
        <f t="shared" si="160"/>
        <v>0.93142783424761189</v>
      </c>
      <c r="CI276" s="8">
        <f t="shared" si="117"/>
        <v>35954</v>
      </c>
      <c r="CJ276" s="12">
        <f t="shared" si="161"/>
        <v>0.54707557799359763</v>
      </c>
      <c r="CK276" s="12">
        <f t="shared" si="161"/>
        <v>0.49502055438400094</v>
      </c>
      <c r="CO276" s="12">
        <f t="shared" si="158"/>
        <v>6.0606246116909545E-3</v>
      </c>
      <c r="CP276" s="12">
        <f t="shared" si="158"/>
        <v>1.0869672236903891E-2</v>
      </c>
    </row>
    <row r="277" spans="1:94" x14ac:dyDescent="0.25">
      <c r="A277" s="3">
        <f t="shared" si="146"/>
        <v>710</v>
      </c>
      <c r="B277" s="8">
        <f t="shared" si="147"/>
        <v>35955</v>
      </c>
      <c r="C277" s="3">
        <f t="shared" si="153"/>
        <v>1.7050000000000001</v>
      </c>
      <c r="D277" s="11">
        <f t="shared" si="129"/>
        <v>0</v>
      </c>
      <c r="E277" s="3">
        <f t="shared" si="154"/>
        <v>1.88</v>
      </c>
      <c r="I277" s="8">
        <f t="shared" si="148"/>
        <v>35955</v>
      </c>
      <c r="J277" s="11">
        <f t="shared" si="155"/>
        <v>0.17499999999999982</v>
      </c>
      <c r="K277" s="11">
        <f t="shared" si="130"/>
        <v>0</v>
      </c>
      <c r="L277" s="11"/>
      <c r="M277" s="11"/>
      <c r="N277" s="9">
        <f t="shared" si="156"/>
        <v>1.7050000000000001</v>
      </c>
      <c r="O277" s="9">
        <f t="shared" si="157"/>
        <v>1.88</v>
      </c>
      <c r="Q277" s="9">
        <f t="shared" si="149"/>
        <v>1.7050000000000001</v>
      </c>
      <c r="R277" s="9">
        <f t="shared" si="150"/>
        <v>1.88</v>
      </c>
      <c r="S277" s="9">
        <f t="shared" si="151"/>
        <v>2.0049999999999999</v>
      </c>
      <c r="T277" s="9">
        <f t="shared" si="152"/>
        <v>2.0049999999999999</v>
      </c>
      <c r="V277" s="9">
        <f t="shared" si="159"/>
        <v>1.7050000000000001</v>
      </c>
      <c r="W277" s="9">
        <f t="shared" si="159"/>
        <v>1.88</v>
      </c>
      <c r="X277" s="9">
        <f t="shared" si="159"/>
        <v>2.0049999999999999</v>
      </c>
      <c r="Y277" s="9">
        <f t="shared" si="159"/>
        <v>2.0049999999999999</v>
      </c>
      <c r="BK277" s="9">
        <f t="shared" si="121"/>
        <v>1.7050000000000001</v>
      </c>
      <c r="BL277" s="9">
        <f t="shared" si="122"/>
        <v>1.88</v>
      </c>
      <c r="BM277" s="3">
        <f t="shared" si="131"/>
        <v>1</v>
      </c>
      <c r="BN277" s="8">
        <f t="shared" si="123"/>
        <v>35955</v>
      </c>
      <c r="BO277" s="47">
        <f t="shared" si="139"/>
        <v>0.90762906959817435</v>
      </c>
      <c r="BP277" s="9">
        <f t="shared" si="140"/>
        <v>0.90762906959817435</v>
      </c>
      <c r="BV277" s="8">
        <f t="shared" si="124"/>
        <v>35955</v>
      </c>
      <c r="BW277" s="9">
        <f t="shared" si="125"/>
        <v>1.7050000000000001</v>
      </c>
      <c r="BX277" s="9">
        <f t="shared" si="126"/>
        <v>1.88</v>
      </c>
      <c r="BY277" s="3">
        <f t="shared" si="132"/>
        <v>2.9764101906453861E-2</v>
      </c>
      <c r="BZ277" s="3">
        <f t="shared" si="133"/>
        <v>1.6086137751624225E-2</v>
      </c>
      <c r="CA277" s="8">
        <f t="shared" si="143"/>
        <v>35955</v>
      </c>
      <c r="CB277" s="3">
        <f t="shared" si="144"/>
        <v>0.51239001225278935</v>
      </c>
      <c r="CC277" s="3">
        <f t="shared" si="145"/>
        <v>0.48263707568389524</v>
      </c>
      <c r="CF277" s="8">
        <f t="shared" si="116"/>
        <v>35955</v>
      </c>
      <c r="CG277" s="3">
        <f t="shared" si="160"/>
        <v>0.92354951514554895</v>
      </c>
      <c r="CI277" s="8">
        <f t="shared" si="117"/>
        <v>35955</v>
      </c>
      <c r="CJ277" s="12">
        <f t="shared" si="161"/>
        <v>0.51543092923017841</v>
      </c>
      <c r="CK277" s="12">
        <f t="shared" si="161"/>
        <v>0.48550141581986272</v>
      </c>
      <c r="CO277" s="12">
        <f t="shared" si="158"/>
        <v>2.9764101906453861E-2</v>
      </c>
      <c r="CP277" s="12">
        <f t="shared" si="158"/>
        <v>1.6086137751624225E-2</v>
      </c>
    </row>
    <row r="278" spans="1:94" x14ac:dyDescent="0.25">
      <c r="A278" s="3">
        <f t="shared" si="146"/>
        <v>711</v>
      </c>
      <c r="B278" s="8">
        <f t="shared" si="147"/>
        <v>35956</v>
      </c>
      <c r="C278" s="3">
        <f t="shared" si="153"/>
        <v>1.7849999999999999</v>
      </c>
      <c r="D278" s="11">
        <f t="shared" si="129"/>
        <v>0</v>
      </c>
      <c r="E278" s="3">
        <f t="shared" si="154"/>
        <v>1.905</v>
      </c>
      <c r="I278" s="8">
        <f t="shared" si="148"/>
        <v>35956</v>
      </c>
      <c r="J278" s="11">
        <f t="shared" si="155"/>
        <v>0.12000000000000011</v>
      </c>
      <c r="K278" s="11">
        <f t="shared" si="130"/>
        <v>0</v>
      </c>
      <c r="L278" s="11"/>
      <c r="M278" s="11"/>
      <c r="N278" s="9">
        <f t="shared" si="156"/>
        <v>1.7849999999999999</v>
      </c>
      <c r="O278" s="9">
        <f t="shared" si="157"/>
        <v>1.905</v>
      </c>
      <c r="Q278" s="9">
        <f t="shared" si="149"/>
        <v>1.7849999999999999</v>
      </c>
      <c r="R278" s="9">
        <f t="shared" si="150"/>
        <v>1.905</v>
      </c>
      <c r="S278" s="9">
        <f t="shared" si="151"/>
        <v>1.97</v>
      </c>
      <c r="T278" s="9">
        <f t="shared" si="152"/>
        <v>1.97</v>
      </c>
      <c r="V278" s="9">
        <f t="shared" si="159"/>
        <v>1.7849999999999999</v>
      </c>
      <c r="W278" s="9">
        <f t="shared" si="159"/>
        <v>1.905</v>
      </c>
      <c r="X278" s="9">
        <f t="shared" si="159"/>
        <v>1.97</v>
      </c>
      <c r="Y278" s="9">
        <f t="shared" si="159"/>
        <v>1.97</v>
      </c>
      <c r="BK278" s="9">
        <f t="shared" si="121"/>
        <v>1.7849999999999999</v>
      </c>
      <c r="BL278" s="9">
        <f t="shared" si="122"/>
        <v>1.905</v>
      </c>
      <c r="BM278" s="3">
        <f t="shared" si="131"/>
        <v>1</v>
      </c>
      <c r="BN278" s="8">
        <f t="shared" si="123"/>
        <v>35956</v>
      </c>
      <c r="BO278" s="47">
        <f t="shared" si="139"/>
        <v>0.90091153994674722</v>
      </c>
      <c r="BP278" s="9">
        <f t="shared" si="140"/>
        <v>0.90091153994674722</v>
      </c>
      <c r="BV278" s="8">
        <f t="shared" si="124"/>
        <v>35956</v>
      </c>
      <c r="BW278" s="9">
        <f t="shared" si="125"/>
        <v>1.7849999999999999</v>
      </c>
      <c r="BX278" s="9">
        <f t="shared" si="126"/>
        <v>1.905</v>
      </c>
      <c r="BY278" s="3">
        <f t="shared" si="132"/>
        <v>4.5853304496122245E-2</v>
      </c>
      <c r="BZ278" s="3">
        <f t="shared" si="133"/>
        <v>1.3210231736806482E-2</v>
      </c>
      <c r="CA278" s="8">
        <f t="shared" si="143"/>
        <v>35956</v>
      </c>
      <c r="CB278" s="3">
        <f t="shared" si="144"/>
        <v>0.54517891786858863</v>
      </c>
      <c r="CC278" s="3">
        <f t="shared" si="145"/>
        <v>0.48837926975751039</v>
      </c>
      <c r="CF278" s="8">
        <f t="shared" si="116"/>
        <v>35956</v>
      </c>
      <c r="CG278" s="3">
        <f t="shared" si="160"/>
        <v>0.90875718177700604</v>
      </c>
      <c r="CI278" s="8">
        <f t="shared" si="117"/>
        <v>35956</v>
      </c>
      <c r="CJ278" s="12">
        <f t="shared" si="161"/>
        <v>0.54841442946603813</v>
      </c>
      <c r="CK278" s="12">
        <f t="shared" si="161"/>
        <v>0.49127768849576986</v>
      </c>
      <c r="CO278" s="12">
        <f t="shared" si="158"/>
        <v>4.5853304496122245E-2</v>
      </c>
      <c r="CP278" s="12">
        <f t="shared" si="158"/>
        <v>1.3210231736806482E-2</v>
      </c>
    </row>
    <row r="279" spans="1:94" x14ac:dyDescent="0.25">
      <c r="A279" s="3">
        <f t="shared" si="146"/>
        <v>712</v>
      </c>
      <c r="B279" s="8">
        <f t="shared" si="147"/>
        <v>35957</v>
      </c>
      <c r="C279" s="3">
        <f t="shared" si="153"/>
        <v>1.85</v>
      </c>
      <c r="D279" s="11">
        <f t="shared" si="129"/>
        <v>0</v>
      </c>
      <c r="E279" s="3">
        <f t="shared" si="154"/>
        <v>1.93</v>
      </c>
      <c r="I279" s="8">
        <f t="shared" si="148"/>
        <v>35957</v>
      </c>
      <c r="J279" s="11">
        <f t="shared" si="155"/>
        <v>7.9999999999999849E-2</v>
      </c>
      <c r="K279" s="11">
        <f t="shared" si="130"/>
        <v>0</v>
      </c>
      <c r="L279" s="11"/>
      <c r="M279" s="11"/>
      <c r="N279" s="9">
        <f t="shared" si="156"/>
        <v>1.85</v>
      </c>
      <c r="O279" s="9">
        <f t="shared" si="157"/>
        <v>1.93</v>
      </c>
      <c r="Q279" s="9">
        <f t="shared" si="149"/>
        <v>1.85</v>
      </c>
      <c r="R279" s="9">
        <f t="shared" si="150"/>
        <v>1.93</v>
      </c>
      <c r="S279" s="9">
        <f t="shared" si="151"/>
        <v>1.99</v>
      </c>
      <c r="T279" s="9">
        <f t="shared" si="152"/>
        <v>1.99</v>
      </c>
      <c r="V279" s="9">
        <f t="shared" si="159"/>
        <v>1.85</v>
      </c>
      <c r="W279" s="9">
        <f t="shared" si="159"/>
        <v>1.93</v>
      </c>
      <c r="X279" s="9">
        <f t="shared" si="159"/>
        <v>1.99</v>
      </c>
      <c r="Y279" s="9">
        <f t="shared" si="159"/>
        <v>1.99</v>
      </c>
      <c r="BK279" s="9">
        <f t="shared" si="121"/>
        <v>1.85</v>
      </c>
      <c r="BL279" s="9">
        <f t="shared" si="122"/>
        <v>1.93</v>
      </c>
      <c r="BM279" s="3">
        <f t="shared" si="131"/>
        <v>1</v>
      </c>
      <c r="BN279" s="8">
        <f t="shared" si="123"/>
        <v>35957</v>
      </c>
      <c r="BO279" s="47">
        <f t="shared" si="139"/>
        <v>0.88387824931812486</v>
      </c>
      <c r="BP279" s="9">
        <f t="shared" si="140"/>
        <v>0.88387824931812486</v>
      </c>
      <c r="BV279" s="8">
        <f t="shared" si="124"/>
        <v>35957</v>
      </c>
      <c r="BW279" s="9">
        <f t="shared" si="125"/>
        <v>1.85</v>
      </c>
      <c r="BX279" s="9">
        <f t="shared" si="126"/>
        <v>1.93</v>
      </c>
      <c r="BY279" s="3">
        <f t="shared" si="132"/>
        <v>3.5767223858631139E-2</v>
      </c>
      <c r="BZ279" s="3">
        <f t="shared" si="133"/>
        <v>1.3037994338129801E-2</v>
      </c>
      <c r="CA279" s="8">
        <f t="shared" si="143"/>
        <v>35957</v>
      </c>
      <c r="CB279" s="3">
        <f t="shared" si="144"/>
        <v>0.55959845673381881</v>
      </c>
      <c r="CC279" s="3">
        <f t="shared" si="145"/>
        <v>0.48910516465904913</v>
      </c>
      <c r="CF279" s="8">
        <f t="shared" si="116"/>
        <v>35957</v>
      </c>
      <c r="CG279" s="3">
        <f t="shared" si="160"/>
        <v>0.88345829480353266</v>
      </c>
      <c r="CI279" s="8">
        <f t="shared" si="117"/>
        <v>35957</v>
      </c>
      <c r="CJ279" s="12">
        <f t="shared" si="161"/>
        <v>0.56291954498087671</v>
      </c>
      <c r="CK279" s="12">
        <f t="shared" si="161"/>
        <v>0.49200789141674128</v>
      </c>
      <c r="CO279" s="12">
        <f t="shared" si="158"/>
        <v>3.5767223858631139E-2</v>
      </c>
      <c r="CP279" s="12">
        <f t="shared" si="158"/>
        <v>1.3037994338129801E-2</v>
      </c>
    </row>
    <row r="280" spans="1:94" x14ac:dyDescent="0.25">
      <c r="A280" s="3">
        <f t="shared" si="146"/>
        <v>713</v>
      </c>
      <c r="B280" s="8">
        <f t="shared" si="147"/>
        <v>35958</v>
      </c>
      <c r="C280" s="3">
        <f t="shared" si="153"/>
        <v>1.81</v>
      </c>
      <c r="D280" s="11">
        <f t="shared" si="129"/>
        <v>0</v>
      </c>
      <c r="E280" s="3">
        <f t="shared" si="154"/>
        <v>1.835</v>
      </c>
      <c r="I280" s="8">
        <f t="shared" si="148"/>
        <v>35958</v>
      </c>
      <c r="J280" s="11">
        <f t="shared" si="155"/>
        <v>2.4999999999999911E-2</v>
      </c>
      <c r="K280" s="11">
        <f t="shared" si="130"/>
        <v>0</v>
      </c>
      <c r="L280" s="11"/>
      <c r="M280" s="11"/>
      <c r="N280" s="9">
        <f t="shared" si="156"/>
        <v>1.81</v>
      </c>
      <c r="O280" s="9">
        <f t="shared" si="157"/>
        <v>1.835</v>
      </c>
      <c r="Q280" s="9">
        <f t="shared" si="149"/>
        <v>1.81</v>
      </c>
      <c r="R280" s="9">
        <f t="shared" si="150"/>
        <v>1.835</v>
      </c>
      <c r="S280" s="9">
        <f t="shared" si="151"/>
        <v>2.0049999999999999</v>
      </c>
      <c r="T280" s="9">
        <f t="shared" si="152"/>
        <v>2.0049999999999999</v>
      </c>
      <c r="V280" s="9">
        <f t="shared" si="159"/>
        <v>1.81</v>
      </c>
      <c r="W280" s="9">
        <f t="shared" si="159"/>
        <v>1.835</v>
      </c>
      <c r="X280" s="9">
        <f t="shared" si="159"/>
        <v>2.0049999999999999</v>
      </c>
      <c r="Y280" s="9">
        <f t="shared" si="159"/>
        <v>2.0049999999999999</v>
      </c>
      <c r="BK280" s="9">
        <f t="shared" si="121"/>
        <v>1.81</v>
      </c>
      <c r="BL280" s="9">
        <f t="shared" si="122"/>
        <v>1.835</v>
      </c>
      <c r="BM280" s="3">
        <f t="shared" si="131"/>
        <v>1</v>
      </c>
      <c r="BN280" s="8">
        <f t="shared" si="123"/>
        <v>35958</v>
      </c>
      <c r="BO280" s="47">
        <f t="shared" si="139"/>
        <v>0.84389661346404676</v>
      </c>
      <c r="BP280" s="9">
        <f t="shared" si="140"/>
        <v>0.84389661346404676</v>
      </c>
      <c r="BV280" s="8">
        <f t="shared" si="124"/>
        <v>35958</v>
      </c>
      <c r="BW280" s="9">
        <f t="shared" si="125"/>
        <v>1.81</v>
      </c>
      <c r="BX280" s="9">
        <f t="shared" si="126"/>
        <v>1.835</v>
      </c>
      <c r="BY280" s="3">
        <f t="shared" si="132"/>
        <v>-2.1858793812499073E-2</v>
      </c>
      <c r="BZ280" s="3">
        <f t="shared" si="133"/>
        <v>-5.0475521410260543E-2</v>
      </c>
      <c r="CA280" s="8">
        <f t="shared" si="143"/>
        <v>35958</v>
      </c>
      <c r="CB280" s="3">
        <f t="shared" si="144"/>
        <v>0.54852559320197425</v>
      </c>
      <c r="CC280" s="3">
        <f t="shared" si="145"/>
        <v>0.49226547478228905</v>
      </c>
      <c r="CF280" s="8">
        <f t="shared" si="116"/>
        <v>35958</v>
      </c>
      <c r="CG280" s="3">
        <f t="shared" si="160"/>
        <v>0.83843184570708018</v>
      </c>
      <c r="CI280" s="8">
        <f t="shared" si="117"/>
        <v>35958</v>
      </c>
      <c r="CJ280" s="12">
        <f t="shared" si="161"/>
        <v>0.55178096654847375</v>
      </c>
      <c r="CK280" s="12">
        <f t="shared" si="161"/>
        <v>0.49518695725433498</v>
      </c>
      <c r="CO280" s="12">
        <f t="shared" ref="CO280:CP295" si="162">LN(V280/V279)</f>
        <v>-2.1858793812499073E-2</v>
      </c>
      <c r="CP280" s="12">
        <f t="shared" si="162"/>
        <v>-5.0475521410260543E-2</v>
      </c>
    </row>
    <row r="281" spans="1:94" x14ac:dyDescent="0.25">
      <c r="A281" s="3">
        <f t="shared" si="146"/>
        <v>714</v>
      </c>
      <c r="B281" s="8">
        <f t="shared" si="147"/>
        <v>35959</v>
      </c>
      <c r="C281" s="3">
        <f t="shared" si="153"/>
        <v>1.81</v>
      </c>
      <c r="D281" s="11">
        <f t="shared" si="129"/>
        <v>0</v>
      </c>
      <c r="E281" s="3">
        <f t="shared" si="154"/>
        <v>1.835</v>
      </c>
      <c r="I281" s="8">
        <f t="shared" si="148"/>
        <v>35959</v>
      </c>
      <c r="J281" s="11">
        <f t="shared" si="155"/>
        <v>2.4999999999999911E-2</v>
      </c>
      <c r="K281" s="11">
        <f t="shared" si="130"/>
        <v>0</v>
      </c>
      <c r="L281" s="11"/>
      <c r="M281" s="11"/>
      <c r="N281" s="9">
        <f t="shared" si="156"/>
        <v>1.81</v>
      </c>
      <c r="O281" s="9">
        <f t="shared" si="157"/>
        <v>1.835</v>
      </c>
      <c r="Q281" s="9">
        <f t="shared" si="149"/>
        <v>1.81</v>
      </c>
      <c r="R281" s="9">
        <f t="shared" si="150"/>
        <v>1.835</v>
      </c>
      <c r="S281" s="9">
        <f t="shared" si="151"/>
        <v>2.0049999999999999</v>
      </c>
      <c r="T281" s="9">
        <f t="shared" si="152"/>
        <v>2.0049999999999999</v>
      </c>
      <c r="V281" s="9">
        <f t="shared" si="159"/>
        <v>1.81</v>
      </c>
      <c r="W281" s="9">
        <f t="shared" si="159"/>
        <v>1.835</v>
      </c>
      <c r="X281" s="9">
        <f t="shared" si="159"/>
        <v>2.0049999999999999</v>
      </c>
      <c r="Y281" s="9">
        <f t="shared" si="159"/>
        <v>2.0049999999999999</v>
      </c>
      <c r="BK281" s="9">
        <f t="shared" si="121"/>
        <v>1.81</v>
      </c>
      <c r="BL281" s="9">
        <f t="shared" si="122"/>
        <v>1.835</v>
      </c>
      <c r="BM281" s="3">
        <f t="shared" si="131"/>
        <v>1</v>
      </c>
      <c r="BN281" s="8">
        <f t="shared" si="123"/>
        <v>35959</v>
      </c>
      <c r="BO281" s="47">
        <f t="shared" si="139"/>
        <v>0.81477983761567818</v>
      </c>
      <c r="BP281" s="9">
        <f t="shared" si="140"/>
        <v>0.81477983761567818</v>
      </c>
      <c r="BV281" s="8">
        <f t="shared" si="124"/>
        <v>35959</v>
      </c>
      <c r="BW281" s="9">
        <f t="shared" si="125"/>
        <v>1.81</v>
      </c>
      <c r="BX281" s="9">
        <f t="shared" si="126"/>
        <v>1.835</v>
      </c>
      <c r="BY281" s="3">
        <f t="shared" si="132"/>
        <v>0</v>
      </c>
      <c r="BZ281" s="3">
        <f t="shared" si="133"/>
        <v>0</v>
      </c>
      <c r="CA281" s="8">
        <f t="shared" si="143"/>
        <v>35959</v>
      </c>
      <c r="CB281" s="3">
        <f t="shared" si="144"/>
        <v>0.49575487602757978</v>
      </c>
      <c r="CC281" s="3">
        <f t="shared" si="145"/>
        <v>0.42687945984677356</v>
      </c>
      <c r="CF281" s="8">
        <f t="shared" si="116"/>
        <v>35959</v>
      </c>
      <c r="CG281" s="3">
        <f t="shared" si="160"/>
        <v>0.80737847579295652</v>
      </c>
      <c r="CI281" s="8">
        <f t="shared" si="117"/>
        <v>35959</v>
      </c>
      <c r="CJ281" s="12">
        <f t="shared" si="161"/>
        <v>0.49869706729416502</v>
      </c>
      <c r="CK281" s="12">
        <f t="shared" si="161"/>
        <v>0.42941289134564187</v>
      </c>
      <c r="CO281" s="12">
        <f t="shared" si="162"/>
        <v>0</v>
      </c>
      <c r="CP281" s="12">
        <f t="shared" si="162"/>
        <v>0</v>
      </c>
    </row>
    <row r="282" spans="1:94" x14ac:dyDescent="0.25">
      <c r="A282" s="3">
        <f t="shared" si="146"/>
        <v>715</v>
      </c>
      <c r="B282" s="8">
        <f t="shared" si="147"/>
        <v>35960</v>
      </c>
      <c r="C282" s="3">
        <f t="shared" si="153"/>
        <v>1.81</v>
      </c>
      <c r="D282" s="11">
        <f t="shared" si="129"/>
        <v>0</v>
      </c>
      <c r="E282" s="3">
        <f t="shared" si="154"/>
        <v>1.835</v>
      </c>
      <c r="I282" s="8">
        <f t="shared" si="148"/>
        <v>35960</v>
      </c>
      <c r="J282" s="11">
        <f t="shared" si="155"/>
        <v>2.4999999999999911E-2</v>
      </c>
      <c r="K282" s="11">
        <f t="shared" si="130"/>
        <v>0</v>
      </c>
      <c r="L282" s="11"/>
      <c r="M282" s="11"/>
      <c r="N282" s="9">
        <f t="shared" si="156"/>
        <v>1.81</v>
      </c>
      <c r="O282" s="9">
        <f t="shared" si="157"/>
        <v>1.835</v>
      </c>
      <c r="Q282" s="9">
        <f t="shared" si="149"/>
        <v>1.81</v>
      </c>
      <c r="R282" s="9">
        <f t="shared" si="150"/>
        <v>1.835</v>
      </c>
      <c r="S282" s="9">
        <f t="shared" si="151"/>
        <v>2.0049999999999999</v>
      </c>
      <c r="T282" s="9">
        <f t="shared" si="152"/>
        <v>2.0049999999999999</v>
      </c>
      <c r="V282" s="9">
        <f t="shared" si="159"/>
        <v>1.81</v>
      </c>
      <c r="W282" s="9">
        <f t="shared" si="159"/>
        <v>1.835</v>
      </c>
      <c r="X282" s="9">
        <f t="shared" si="159"/>
        <v>2.0049999999999999</v>
      </c>
      <c r="Y282" s="9">
        <f t="shared" si="159"/>
        <v>2.0049999999999999</v>
      </c>
      <c r="BK282" s="9">
        <f t="shared" si="121"/>
        <v>1.81</v>
      </c>
      <c r="BL282" s="9">
        <f t="shared" si="122"/>
        <v>1.835</v>
      </c>
      <c r="BM282" s="3">
        <f t="shared" si="131"/>
        <v>1</v>
      </c>
      <c r="BN282" s="8">
        <f t="shared" si="123"/>
        <v>35960</v>
      </c>
      <c r="BO282" s="47">
        <f t="shared" si="139"/>
        <v>0.7938207168750826</v>
      </c>
      <c r="BP282" s="9">
        <f t="shared" si="140"/>
        <v>0.7938207168750826</v>
      </c>
      <c r="BV282" s="8">
        <f t="shared" si="124"/>
        <v>35960</v>
      </c>
      <c r="BW282" s="9">
        <f t="shared" si="125"/>
        <v>1.81</v>
      </c>
      <c r="BX282" s="9">
        <f t="shared" si="126"/>
        <v>1.835</v>
      </c>
      <c r="BY282" s="3">
        <f t="shared" si="132"/>
        <v>0</v>
      </c>
      <c r="BZ282" s="3">
        <f t="shared" si="133"/>
        <v>0</v>
      </c>
      <c r="CA282" s="8">
        <f t="shared" si="143"/>
        <v>35960</v>
      </c>
      <c r="CB282" s="3">
        <f t="shared" si="144"/>
        <v>0.49575487602757978</v>
      </c>
      <c r="CC282" s="3">
        <f t="shared" si="145"/>
        <v>0.42687945984677356</v>
      </c>
      <c r="CF282" s="8">
        <f t="shared" si="116"/>
        <v>35960</v>
      </c>
      <c r="CG282" s="3">
        <f t="shared" si="160"/>
        <v>0.78426813769843207</v>
      </c>
      <c r="CI282" s="8">
        <f t="shared" si="117"/>
        <v>35960</v>
      </c>
      <c r="CJ282" s="12">
        <f t="shared" si="161"/>
        <v>0.49869706729416502</v>
      </c>
      <c r="CK282" s="12">
        <f t="shared" si="161"/>
        <v>0.42941289134564187</v>
      </c>
      <c r="CO282" s="12">
        <f t="shared" si="162"/>
        <v>0</v>
      </c>
      <c r="CP282" s="12">
        <f t="shared" si="162"/>
        <v>0</v>
      </c>
    </row>
    <row r="283" spans="1:94" x14ac:dyDescent="0.25">
      <c r="A283" s="3">
        <f t="shared" si="146"/>
        <v>716</v>
      </c>
      <c r="B283" s="8">
        <f t="shared" si="147"/>
        <v>35961</v>
      </c>
      <c r="C283" s="3">
        <f t="shared" si="153"/>
        <v>1.915</v>
      </c>
      <c r="D283" s="11">
        <f t="shared" si="129"/>
        <v>0</v>
      </c>
      <c r="E283" s="3">
        <f t="shared" si="154"/>
        <v>1.95</v>
      </c>
      <c r="I283" s="8">
        <f t="shared" si="148"/>
        <v>35961</v>
      </c>
      <c r="J283" s="11">
        <f t="shared" si="155"/>
        <v>3.499999999999992E-2</v>
      </c>
      <c r="K283" s="11">
        <f t="shared" si="130"/>
        <v>0</v>
      </c>
      <c r="L283" s="11"/>
      <c r="M283" s="11"/>
      <c r="N283" s="9">
        <f t="shared" si="156"/>
        <v>1.915</v>
      </c>
      <c r="O283" s="9">
        <f t="shared" si="157"/>
        <v>1.95</v>
      </c>
      <c r="Q283" s="9">
        <f t="shared" si="149"/>
        <v>1.915</v>
      </c>
      <c r="R283" s="9">
        <f t="shared" si="150"/>
        <v>1.95</v>
      </c>
      <c r="S283" s="9">
        <f t="shared" si="151"/>
        <v>2.085</v>
      </c>
      <c r="T283" s="9">
        <f t="shared" si="152"/>
        <v>2.085</v>
      </c>
      <c r="V283" s="9">
        <f t="shared" si="159"/>
        <v>1.915</v>
      </c>
      <c r="W283" s="9">
        <f t="shared" si="159"/>
        <v>1.95</v>
      </c>
      <c r="X283" s="9">
        <f t="shared" si="159"/>
        <v>2.085</v>
      </c>
      <c r="Y283" s="9">
        <f t="shared" si="159"/>
        <v>2.085</v>
      </c>
      <c r="BK283" s="9">
        <f t="shared" si="121"/>
        <v>1.915</v>
      </c>
      <c r="BL283" s="9">
        <f t="shared" si="122"/>
        <v>1.95</v>
      </c>
      <c r="BM283" s="3">
        <f t="shared" si="131"/>
        <v>1</v>
      </c>
      <c r="BN283" s="8">
        <f t="shared" si="123"/>
        <v>35961</v>
      </c>
      <c r="BO283" s="47">
        <f t="shared" si="139"/>
        <v>0.77856623725871843</v>
      </c>
      <c r="BP283" s="9">
        <f t="shared" si="140"/>
        <v>0.77856623725871843</v>
      </c>
      <c r="BV283" s="8">
        <f t="shared" si="124"/>
        <v>35961</v>
      </c>
      <c r="BW283" s="9">
        <f t="shared" si="125"/>
        <v>1.915</v>
      </c>
      <c r="BX283" s="9">
        <f t="shared" si="126"/>
        <v>1.95</v>
      </c>
      <c r="BY283" s="3">
        <f t="shared" si="132"/>
        <v>5.6390777354874952E-2</v>
      </c>
      <c r="BZ283" s="3">
        <f t="shared" si="133"/>
        <v>6.0784891069121771E-2</v>
      </c>
      <c r="CA283" s="8">
        <f t="shared" si="143"/>
        <v>35961</v>
      </c>
      <c r="CB283" s="3">
        <f t="shared" si="144"/>
        <v>0.53122258297277225</v>
      </c>
      <c r="CC283" s="3">
        <f t="shared" si="145"/>
        <v>0.48002444735857397</v>
      </c>
      <c r="CF283" s="8">
        <f t="shared" ref="CF283:CF346" si="163">B283</f>
        <v>35961</v>
      </c>
      <c r="CG283" s="3">
        <f t="shared" si="160"/>
        <v>0.76988799480749726</v>
      </c>
      <c r="CI283" s="8">
        <f t="shared" ref="CI283:CI346" si="164">CF283</f>
        <v>35961</v>
      </c>
      <c r="CJ283" s="12">
        <f t="shared" si="161"/>
        <v>0.53437526692972914</v>
      </c>
      <c r="CK283" s="12">
        <f t="shared" si="161"/>
        <v>0.48287328214580305</v>
      </c>
      <c r="CO283" s="12">
        <f t="shared" si="162"/>
        <v>5.6390777354874952E-2</v>
      </c>
      <c r="CP283" s="12">
        <f t="shared" si="162"/>
        <v>6.0784891069121771E-2</v>
      </c>
    </row>
    <row r="284" spans="1:94" x14ac:dyDescent="0.25">
      <c r="A284" s="3">
        <f t="shared" si="146"/>
        <v>717</v>
      </c>
      <c r="B284" s="8">
        <f t="shared" si="147"/>
        <v>35962</v>
      </c>
      <c r="C284" s="3">
        <f t="shared" si="153"/>
        <v>1.925</v>
      </c>
      <c r="D284" s="11">
        <f t="shared" si="129"/>
        <v>0</v>
      </c>
      <c r="E284" s="3">
        <f t="shared" si="154"/>
        <v>1.9950000000000001</v>
      </c>
      <c r="I284" s="8">
        <f t="shared" si="148"/>
        <v>35962</v>
      </c>
      <c r="J284" s="11">
        <f t="shared" si="155"/>
        <v>7.0000000000000062E-2</v>
      </c>
      <c r="K284" s="11">
        <f t="shared" si="130"/>
        <v>0</v>
      </c>
      <c r="L284" s="11"/>
      <c r="M284" s="11"/>
      <c r="N284" s="9">
        <f t="shared" si="156"/>
        <v>1.925</v>
      </c>
      <c r="O284" s="9">
        <f t="shared" si="157"/>
        <v>1.9950000000000001</v>
      </c>
      <c r="Q284" s="9">
        <f t="shared" si="149"/>
        <v>1.925</v>
      </c>
      <c r="R284" s="9">
        <f t="shared" si="150"/>
        <v>1.9950000000000001</v>
      </c>
      <c r="S284" s="9">
        <f t="shared" si="151"/>
        <v>2.09</v>
      </c>
      <c r="T284" s="9">
        <f t="shared" si="152"/>
        <v>2.09</v>
      </c>
      <c r="V284" s="9">
        <f t="shared" si="159"/>
        <v>1.925</v>
      </c>
      <c r="W284" s="9">
        <f t="shared" si="159"/>
        <v>1.9950000000000001</v>
      </c>
      <c r="X284" s="9">
        <f t="shared" si="159"/>
        <v>2.09</v>
      </c>
      <c r="Y284" s="9">
        <f t="shared" si="159"/>
        <v>2.09</v>
      </c>
      <c r="BK284" s="9">
        <f t="shared" si="121"/>
        <v>1.925</v>
      </c>
      <c r="BL284" s="9">
        <f t="shared" si="122"/>
        <v>1.9950000000000001</v>
      </c>
      <c r="BM284" s="3">
        <f t="shared" si="131"/>
        <v>1</v>
      </c>
      <c r="BN284" s="8">
        <f t="shared" si="123"/>
        <v>35962</v>
      </c>
      <c r="BO284" s="47">
        <f t="shared" si="139"/>
        <v>0.79763197661392227</v>
      </c>
      <c r="BP284" s="9">
        <f t="shared" si="140"/>
        <v>0.79763197661392227</v>
      </c>
      <c r="BV284" s="8">
        <f t="shared" si="124"/>
        <v>35962</v>
      </c>
      <c r="BW284" s="9">
        <f t="shared" si="125"/>
        <v>1.925</v>
      </c>
      <c r="BX284" s="9">
        <f t="shared" si="126"/>
        <v>1.9950000000000001</v>
      </c>
      <c r="BY284" s="3">
        <f t="shared" si="132"/>
        <v>5.2083451071382597E-3</v>
      </c>
      <c r="BZ284" s="3">
        <f t="shared" si="133"/>
        <v>2.2814677766171482E-2</v>
      </c>
      <c r="CA284" s="8">
        <f t="shared" si="143"/>
        <v>35962</v>
      </c>
      <c r="CB284" s="3">
        <f t="shared" si="144"/>
        <v>0.53121347463007673</v>
      </c>
      <c r="CC284" s="3">
        <f t="shared" si="145"/>
        <v>0.48690650289501713</v>
      </c>
      <c r="CF284" s="8">
        <f t="shared" si="163"/>
        <v>35962</v>
      </c>
      <c r="CG284" s="3">
        <f t="shared" ref="CG284:CG299" si="165">CORREL(C263:C284,E263:E284)</f>
        <v>0.77381302911450178</v>
      </c>
      <c r="CI284" s="8">
        <f t="shared" si="164"/>
        <v>35962</v>
      </c>
      <c r="CJ284" s="12">
        <f t="shared" ref="CJ284:CK299" si="166">STDEV(CO263:CO284)*CJ$24</f>
        <v>0.53436610453111288</v>
      </c>
      <c r="CK284" s="12">
        <f t="shared" si="166"/>
        <v>0.48979618110038409</v>
      </c>
      <c r="CO284" s="12">
        <f t="shared" si="162"/>
        <v>5.2083451071382597E-3</v>
      </c>
      <c r="CP284" s="12">
        <f t="shared" si="162"/>
        <v>2.2814677766171482E-2</v>
      </c>
    </row>
    <row r="285" spans="1:94" x14ac:dyDescent="0.25">
      <c r="A285" s="3">
        <f t="shared" si="146"/>
        <v>718</v>
      </c>
      <c r="B285" s="8">
        <f t="shared" si="147"/>
        <v>35963</v>
      </c>
      <c r="C285" s="3">
        <f t="shared" si="153"/>
        <v>1.87</v>
      </c>
      <c r="D285" s="11">
        <f t="shared" si="129"/>
        <v>0</v>
      </c>
      <c r="E285" s="3">
        <f t="shared" si="154"/>
        <v>2.02</v>
      </c>
      <c r="I285" s="8">
        <f t="shared" si="148"/>
        <v>35963</v>
      </c>
      <c r="J285" s="11">
        <f t="shared" si="155"/>
        <v>0.14999999999999991</v>
      </c>
      <c r="K285" s="11">
        <f t="shared" si="130"/>
        <v>0</v>
      </c>
      <c r="L285" s="11"/>
      <c r="M285" s="11"/>
      <c r="N285" s="9">
        <f t="shared" si="156"/>
        <v>1.87</v>
      </c>
      <c r="O285" s="9">
        <f t="shared" si="157"/>
        <v>2.02</v>
      </c>
      <c r="Q285" s="9">
        <f t="shared" si="149"/>
        <v>1.87</v>
      </c>
      <c r="R285" s="9">
        <f t="shared" si="150"/>
        <v>2.02</v>
      </c>
      <c r="S285" s="9">
        <f t="shared" si="151"/>
        <v>2.0249999999999999</v>
      </c>
      <c r="T285" s="9">
        <f t="shared" si="152"/>
        <v>2.0249999999999999</v>
      </c>
      <c r="V285" s="9">
        <f t="shared" si="159"/>
        <v>1.87</v>
      </c>
      <c r="W285" s="9">
        <f t="shared" si="159"/>
        <v>2.02</v>
      </c>
      <c r="X285" s="9">
        <f t="shared" si="159"/>
        <v>2.0249999999999999</v>
      </c>
      <c r="Y285" s="9">
        <f t="shared" si="159"/>
        <v>2.0249999999999999</v>
      </c>
      <c r="BK285" s="9">
        <f t="shared" si="121"/>
        <v>1.87</v>
      </c>
      <c r="BL285" s="9">
        <f t="shared" si="122"/>
        <v>2.02</v>
      </c>
      <c r="BM285" s="3">
        <f t="shared" si="131"/>
        <v>1</v>
      </c>
      <c r="BN285" s="8">
        <f t="shared" si="123"/>
        <v>35963</v>
      </c>
      <c r="BO285" s="47">
        <f t="shared" si="139"/>
        <v>0.81511295219001878</v>
      </c>
      <c r="BP285" s="9">
        <f t="shared" si="140"/>
        <v>0.81511295219001878</v>
      </c>
      <c r="BV285" s="8">
        <f t="shared" si="124"/>
        <v>35963</v>
      </c>
      <c r="BW285" s="9">
        <f t="shared" si="125"/>
        <v>1.87</v>
      </c>
      <c r="BX285" s="9">
        <f t="shared" si="126"/>
        <v>2.02</v>
      </c>
      <c r="BY285" s="3">
        <f t="shared" si="132"/>
        <v>-2.8987536873252298E-2</v>
      </c>
      <c r="BZ285" s="3">
        <f t="shared" si="133"/>
        <v>1.2453461071286557E-2</v>
      </c>
      <c r="CA285" s="8">
        <f t="shared" si="143"/>
        <v>35963</v>
      </c>
      <c r="CB285" s="3">
        <f t="shared" si="144"/>
        <v>0.51569771692051036</v>
      </c>
      <c r="CC285" s="3">
        <f t="shared" si="145"/>
        <v>0.44385354259603171</v>
      </c>
      <c r="CF285" s="8">
        <f t="shared" si="163"/>
        <v>35963</v>
      </c>
      <c r="CG285" s="3">
        <f t="shared" si="165"/>
        <v>0.78109929319565996</v>
      </c>
      <c r="CI285" s="8">
        <f t="shared" si="164"/>
        <v>35963</v>
      </c>
      <c r="CJ285" s="12">
        <f t="shared" si="166"/>
        <v>0.51875826436500405</v>
      </c>
      <c r="CK285" s="12">
        <f t="shared" si="166"/>
        <v>0.44648771137543536</v>
      </c>
      <c r="CO285" s="12">
        <f t="shared" si="162"/>
        <v>-2.8987536873252298E-2</v>
      </c>
      <c r="CP285" s="12">
        <f t="shared" si="162"/>
        <v>1.2453461071286557E-2</v>
      </c>
    </row>
    <row r="286" spans="1:94" x14ac:dyDescent="0.25">
      <c r="A286" s="3">
        <f t="shared" si="146"/>
        <v>719</v>
      </c>
      <c r="B286" s="8">
        <f t="shared" si="147"/>
        <v>35964</v>
      </c>
      <c r="C286" s="3">
        <f t="shared" si="153"/>
        <v>1.97</v>
      </c>
      <c r="D286" s="11">
        <f t="shared" si="129"/>
        <v>0</v>
      </c>
      <c r="E286" s="3">
        <f t="shared" si="154"/>
        <v>2.09</v>
      </c>
      <c r="I286" s="8">
        <f t="shared" si="148"/>
        <v>35964</v>
      </c>
      <c r="J286" s="11">
        <f t="shared" si="155"/>
        <v>0.11999999999999988</v>
      </c>
      <c r="K286" s="11">
        <f t="shared" si="130"/>
        <v>0</v>
      </c>
      <c r="L286" s="11"/>
      <c r="M286" s="11"/>
      <c r="N286" s="9">
        <f t="shared" si="156"/>
        <v>1.97</v>
      </c>
      <c r="O286" s="9">
        <f t="shared" si="157"/>
        <v>2.09</v>
      </c>
      <c r="Q286" s="9">
        <f t="shared" si="149"/>
        <v>1.97</v>
      </c>
      <c r="R286" s="9">
        <f t="shared" si="150"/>
        <v>2.09</v>
      </c>
      <c r="S286" s="9">
        <f t="shared" si="151"/>
        <v>2.15</v>
      </c>
      <c r="T286" s="9">
        <f t="shared" si="152"/>
        <v>2.15</v>
      </c>
      <c r="V286" s="9">
        <f t="shared" si="159"/>
        <v>1.97</v>
      </c>
      <c r="W286" s="9">
        <f t="shared" si="159"/>
        <v>2.09</v>
      </c>
      <c r="X286" s="9">
        <f t="shared" si="159"/>
        <v>2.15</v>
      </c>
      <c r="Y286" s="9">
        <f t="shared" si="159"/>
        <v>2.15</v>
      </c>
      <c r="BK286" s="9">
        <f t="shared" si="121"/>
        <v>1.97</v>
      </c>
      <c r="BL286" s="9">
        <f t="shared" si="122"/>
        <v>2.09</v>
      </c>
      <c r="BM286" s="3">
        <f t="shared" si="131"/>
        <v>1</v>
      </c>
      <c r="BN286" s="8">
        <f t="shared" si="123"/>
        <v>35964</v>
      </c>
      <c r="BO286" s="47">
        <f t="shared" si="139"/>
        <v>0.82735818116864368</v>
      </c>
      <c r="BP286" s="9">
        <f t="shared" si="140"/>
        <v>0.82735818116864368</v>
      </c>
      <c r="BV286" s="8">
        <f t="shared" si="124"/>
        <v>35964</v>
      </c>
      <c r="BW286" s="9">
        <f t="shared" si="125"/>
        <v>1.97</v>
      </c>
      <c r="BX286" s="9">
        <f t="shared" si="126"/>
        <v>2.09</v>
      </c>
      <c r="BY286" s="3">
        <f t="shared" si="132"/>
        <v>5.2095111883401872E-2</v>
      </c>
      <c r="BZ286" s="3">
        <f t="shared" si="133"/>
        <v>3.4066554563606272E-2</v>
      </c>
      <c r="CA286" s="8">
        <f t="shared" si="143"/>
        <v>35964</v>
      </c>
      <c r="CB286" s="3">
        <f t="shared" si="144"/>
        <v>0.54116948277015253</v>
      </c>
      <c r="CC286" s="3">
        <f t="shared" si="145"/>
        <v>0.45815278588461988</v>
      </c>
      <c r="CF286" s="8">
        <f t="shared" si="163"/>
        <v>35964</v>
      </c>
      <c r="CG286" s="3">
        <f t="shared" si="165"/>
        <v>0.81632651280252611</v>
      </c>
      <c r="CI286" s="8">
        <f t="shared" si="164"/>
        <v>35964</v>
      </c>
      <c r="CJ286" s="12">
        <f t="shared" si="166"/>
        <v>0.54438119929164619</v>
      </c>
      <c r="CK286" s="12">
        <f t="shared" si="166"/>
        <v>0.46087181738702798</v>
      </c>
      <c r="CO286" s="12">
        <f t="shared" si="162"/>
        <v>5.2095111883401872E-2</v>
      </c>
      <c r="CP286" s="12">
        <f t="shared" si="162"/>
        <v>3.4066554563606272E-2</v>
      </c>
    </row>
    <row r="287" spans="1:94" x14ac:dyDescent="0.25">
      <c r="A287" s="3">
        <f t="shared" si="146"/>
        <v>720</v>
      </c>
      <c r="B287" s="8">
        <f t="shared" si="147"/>
        <v>35965</v>
      </c>
      <c r="C287" s="3">
        <f t="shared" si="153"/>
        <v>2.0150000000000001</v>
      </c>
      <c r="D287" s="11">
        <f t="shared" si="129"/>
        <v>0</v>
      </c>
      <c r="E287" s="3">
        <f t="shared" si="154"/>
        <v>2.085</v>
      </c>
      <c r="I287" s="8">
        <f t="shared" si="148"/>
        <v>35965</v>
      </c>
      <c r="J287" s="11">
        <f t="shared" si="155"/>
        <v>6.999999999999984E-2</v>
      </c>
      <c r="K287" s="11">
        <f t="shared" si="130"/>
        <v>0</v>
      </c>
      <c r="L287" s="11"/>
      <c r="M287" s="11"/>
      <c r="N287" s="9">
        <f t="shared" si="156"/>
        <v>2.0150000000000001</v>
      </c>
      <c r="O287" s="9">
        <f t="shared" si="157"/>
        <v>2.085</v>
      </c>
      <c r="Q287" s="9">
        <f t="shared" si="149"/>
        <v>2.0150000000000001</v>
      </c>
      <c r="R287" s="9">
        <f t="shared" si="150"/>
        <v>2.085</v>
      </c>
      <c r="S287" s="9">
        <f t="shared" si="151"/>
        <v>2.1949999999999998</v>
      </c>
      <c r="T287" s="9">
        <f t="shared" si="152"/>
        <v>2.1949999999999998</v>
      </c>
      <c r="V287" s="9">
        <f t="shared" ref="V287:Y306" si="167">VLOOKUP($B287,IF(V$1=2,PRICELOOK2,IF(V$1=3,PRICELOOK3,IF(V$1=4,cash,PRICELOOK))),V$2,FALSE)</f>
        <v>2.0150000000000001</v>
      </c>
      <c r="W287" s="9">
        <f t="shared" si="167"/>
        <v>2.085</v>
      </c>
      <c r="X287" s="9">
        <f t="shared" si="167"/>
        <v>2.1949999999999998</v>
      </c>
      <c r="Y287" s="9">
        <f t="shared" si="167"/>
        <v>2.1949999999999998</v>
      </c>
      <c r="BK287" s="9">
        <f t="shared" si="121"/>
        <v>2.0150000000000001</v>
      </c>
      <c r="BL287" s="9">
        <f t="shared" si="122"/>
        <v>2.085</v>
      </c>
      <c r="BM287" s="3">
        <f t="shared" si="131"/>
        <v>1</v>
      </c>
      <c r="BN287" s="8">
        <f t="shared" si="123"/>
        <v>35965</v>
      </c>
      <c r="BO287" s="47">
        <f t="shared" si="139"/>
        <v>0.84251930122724361</v>
      </c>
      <c r="BP287" s="9">
        <f t="shared" si="140"/>
        <v>0.84251930122724361</v>
      </c>
      <c r="BV287" s="8">
        <f t="shared" si="124"/>
        <v>35965</v>
      </c>
      <c r="BW287" s="9">
        <f t="shared" si="125"/>
        <v>2.0150000000000001</v>
      </c>
      <c r="BX287" s="9">
        <f t="shared" si="126"/>
        <v>2.085</v>
      </c>
      <c r="BY287" s="3">
        <f t="shared" si="132"/>
        <v>2.2585652648749288E-2</v>
      </c>
      <c r="BZ287" s="3">
        <f t="shared" si="133"/>
        <v>-2.3952107259548219E-3</v>
      </c>
      <c r="CA287" s="8">
        <f t="shared" si="143"/>
        <v>35965</v>
      </c>
      <c r="CB287" s="3">
        <f t="shared" si="144"/>
        <v>0.54518706950225826</v>
      </c>
      <c r="CC287" s="3">
        <f t="shared" si="145"/>
        <v>0.45821768484771846</v>
      </c>
      <c r="CF287" s="8">
        <f t="shared" si="163"/>
        <v>35965</v>
      </c>
      <c r="CG287" s="3">
        <f t="shared" si="165"/>
        <v>0.8491868929174351</v>
      </c>
      <c r="CI287" s="8">
        <f t="shared" si="164"/>
        <v>35965</v>
      </c>
      <c r="CJ287" s="12">
        <f t="shared" si="166"/>
        <v>0.54842262947778042</v>
      </c>
      <c r="CK287" s="12">
        <f t="shared" si="166"/>
        <v>0.46093710151055906</v>
      </c>
      <c r="CO287" s="12">
        <f t="shared" si="162"/>
        <v>2.2585652648749288E-2</v>
      </c>
      <c r="CP287" s="12">
        <f t="shared" si="162"/>
        <v>-2.3952107259548219E-3</v>
      </c>
    </row>
    <row r="288" spans="1:94" x14ac:dyDescent="0.25">
      <c r="A288" s="3">
        <f t="shared" si="146"/>
        <v>721</v>
      </c>
      <c r="B288" s="8">
        <f t="shared" si="147"/>
        <v>35966</v>
      </c>
      <c r="C288" s="3">
        <f t="shared" si="153"/>
        <v>2.0150000000000001</v>
      </c>
      <c r="D288" s="11">
        <f t="shared" si="129"/>
        <v>0</v>
      </c>
      <c r="E288" s="3">
        <f t="shared" si="154"/>
        <v>2.085</v>
      </c>
      <c r="I288" s="8">
        <f t="shared" si="148"/>
        <v>35966</v>
      </c>
      <c r="J288" s="11">
        <f t="shared" si="155"/>
        <v>6.999999999999984E-2</v>
      </c>
      <c r="K288" s="11">
        <f t="shared" si="130"/>
        <v>0</v>
      </c>
      <c r="L288" s="11"/>
      <c r="M288" s="11"/>
      <c r="N288" s="9">
        <f t="shared" si="156"/>
        <v>2.0150000000000001</v>
      </c>
      <c r="O288" s="9">
        <f t="shared" si="157"/>
        <v>2.085</v>
      </c>
      <c r="Q288" s="9">
        <f t="shared" si="149"/>
        <v>2.0150000000000001</v>
      </c>
      <c r="R288" s="9">
        <f t="shared" si="150"/>
        <v>2.085</v>
      </c>
      <c r="S288" s="9">
        <f t="shared" si="151"/>
        <v>2.1949999999999998</v>
      </c>
      <c r="T288" s="9">
        <f t="shared" si="152"/>
        <v>2.1949999999999998</v>
      </c>
      <c r="V288" s="9">
        <f t="shared" si="167"/>
        <v>2.0150000000000001</v>
      </c>
      <c r="W288" s="9">
        <f t="shared" si="167"/>
        <v>2.085</v>
      </c>
      <c r="X288" s="9">
        <f t="shared" si="167"/>
        <v>2.1949999999999998</v>
      </c>
      <c r="Y288" s="9">
        <f t="shared" si="167"/>
        <v>2.1949999999999998</v>
      </c>
      <c r="BK288" s="9">
        <f t="shared" si="121"/>
        <v>2.0150000000000001</v>
      </c>
      <c r="BL288" s="9">
        <f t="shared" si="122"/>
        <v>2.085</v>
      </c>
      <c r="BM288" s="3">
        <f t="shared" si="131"/>
        <v>1</v>
      </c>
      <c r="BN288" s="8">
        <f t="shared" si="123"/>
        <v>35966</v>
      </c>
      <c r="BO288" s="47">
        <f t="shared" si="139"/>
        <v>0.85391614911213776</v>
      </c>
      <c r="BP288" s="9">
        <f t="shared" si="140"/>
        <v>0.85391614911213776</v>
      </c>
      <c r="BV288" s="8">
        <f t="shared" si="124"/>
        <v>35966</v>
      </c>
      <c r="BW288" s="9">
        <f t="shared" si="125"/>
        <v>2.0150000000000001</v>
      </c>
      <c r="BX288" s="9">
        <f t="shared" si="126"/>
        <v>2.085</v>
      </c>
      <c r="BY288" s="3">
        <f t="shared" si="132"/>
        <v>0</v>
      </c>
      <c r="BZ288" s="3">
        <f t="shared" si="133"/>
        <v>0</v>
      </c>
      <c r="CA288" s="8">
        <f t="shared" si="143"/>
        <v>35966</v>
      </c>
      <c r="CB288" s="3">
        <f t="shared" si="144"/>
        <v>0.54153572784609905</v>
      </c>
      <c r="CC288" s="3">
        <f t="shared" si="145"/>
        <v>0.43434740286098389</v>
      </c>
      <c r="CF288" s="8">
        <f t="shared" si="163"/>
        <v>35966</v>
      </c>
      <c r="CG288" s="3">
        <f t="shared" si="165"/>
        <v>0.85988698869266034</v>
      </c>
      <c r="CI288" s="8">
        <f t="shared" si="164"/>
        <v>35966</v>
      </c>
      <c r="CJ288" s="12">
        <f t="shared" si="166"/>
        <v>0.54474961794795662</v>
      </c>
      <c r="CK288" s="12">
        <f t="shared" si="166"/>
        <v>0.43692515488553579</v>
      </c>
      <c r="CO288" s="12">
        <f t="shared" si="162"/>
        <v>0</v>
      </c>
      <c r="CP288" s="12">
        <f t="shared" si="162"/>
        <v>0</v>
      </c>
    </row>
    <row r="289" spans="1:94" x14ac:dyDescent="0.25">
      <c r="A289" s="3">
        <f t="shared" si="146"/>
        <v>722</v>
      </c>
      <c r="B289" s="8">
        <f t="shared" si="147"/>
        <v>35967</v>
      </c>
      <c r="C289" s="3">
        <f t="shared" si="153"/>
        <v>2.0150000000000001</v>
      </c>
      <c r="D289" s="11">
        <f t="shared" si="129"/>
        <v>0</v>
      </c>
      <c r="E289" s="3">
        <f t="shared" si="154"/>
        <v>2.085</v>
      </c>
      <c r="I289" s="8">
        <f t="shared" si="148"/>
        <v>35967</v>
      </c>
      <c r="J289" s="11">
        <f t="shared" si="155"/>
        <v>6.999999999999984E-2</v>
      </c>
      <c r="K289" s="11">
        <f t="shared" si="130"/>
        <v>0</v>
      </c>
      <c r="L289" s="11"/>
      <c r="M289" s="11"/>
      <c r="N289" s="9">
        <f t="shared" si="156"/>
        <v>2.0150000000000001</v>
      </c>
      <c r="O289" s="9">
        <f t="shared" si="157"/>
        <v>2.085</v>
      </c>
      <c r="Q289" s="9">
        <f t="shared" si="149"/>
        <v>2.0150000000000001</v>
      </c>
      <c r="R289" s="9">
        <f t="shared" si="150"/>
        <v>2.085</v>
      </c>
      <c r="S289" s="9">
        <f t="shared" si="151"/>
        <v>2.1949999999999998</v>
      </c>
      <c r="T289" s="9">
        <f t="shared" si="152"/>
        <v>2.1949999999999998</v>
      </c>
      <c r="V289" s="9">
        <f t="shared" si="167"/>
        <v>2.0150000000000001</v>
      </c>
      <c r="W289" s="9">
        <f t="shared" si="167"/>
        <v>2.085</v>
      </c>
      <c r="X289" s="9">
        <f t="shared" si="167"/>
        <v>2.1949999999999998</v>
      </c>
      <c r="Y289" s="9">
        <f t="shared" si="167"/>
        <v>2.1949999999999998</v>
      </c>
      <c r="BK289" s="9">
        <f t="shared" si="121"/>
        <v>2.0150000000000001</v>
      </c>
      <c r="BL289" s="9">
        <f t="shared" si="122"/>
        <v>2.085</v>
      </c>
      <c r="BM289" s="3">
        <f t="shared" si="131"/>
        <v>1</v>
      </c>
      <c r="BN289" s="8">
        <f t="shared" si="123"/>
        <v>35967</v>
      </c>
      <c r="BO289" s="47">
        <f t="shared" si="139"/>
        <v>0.85927754048472438</v>
      </c>
      <c r="BP289" s="9">
        <f t="shared" si="140"/>
        <v>0.85927754048472438</v>
      </c>
      <c r="BV289" s="8">
        <f t="shared" si="124"/>
        <v>35967</v>
      </c>
      <c r="BW289" s="9">
        <f t="shared" si="125"/>
        <v>2.0150000000000001</v>
      </c>
      <c r="BX289" s="9">
        <f t="shared" si="126"/>
        <v>2.085</v>
      </c>
      <c r="BY289" s="3">
        <f t="shared" si="132"/>
        <v>0</v>
      </c>
      <c r="BZ289" s="3">
        <f t="shared" si="133"/>
        <v>0</v>
      </c>
      <c r="CA289" s="8">
        <f t="shared" si="143"/>
        <v>35967</v>
      </c>
      <c r="CB289" s="3">
        <f t="shared" si="144"/>
        <v>0.54153572784609905</v>
      </c>
      <c r="CC289" s="3">
        <f t="shared" si="145"/>
        <v>0.43434740286098389</v>
      </c>
      <c r="CF289" s="8">
        <f t="shared" si="163"/>
        <v>35967</v>
      </c>
      <c r="CG289" s="3">
        <f t="shared" si="165"/>
        <v>0.8688768848845958</v>
      </c>
      <c r="CI289" s="8">
        <f t="shared" si="164"/>
        <v>35967</v>
      </c>
      <c r="CJ289" s="12">
        <f t="shared" si="166"/>
        <v>0.54474961794795662</v>
      </c>
      <c r="CK289" s="12">
        <f t="shared" si="166"/>
        <v>0.43692515488553579</v>
      </c>
      <c r="CO289" s="12">
        <f t="shared" si="162"/>
        <v>0</v>
      </c>
      <c r="CP289" s="12">
        <f t="shared" si="162"/>
        <v>0</v>
      </c>
    </row>
    <row r="290" spans="1:94" x14ac:dyDescent="0.25">
      <c r="A290" s="3">
        <f t="shared" si="146"/>
        <v>723</v>
      </c>
      <c r="B290" s="8">
        <f t="shared" si="147"/>
        <v>35968</v>
      </c>
      <c r="C290" s="3">
        <f t="shared" si="153"/>
        <v>2.17</v>
      </c>
      <c r="D290" s="11">
        <f t="shared" si="129"/>
        <v>0</v>
      </c>
      <c r="E290" s="3">
        <f t="shared" si="154"/>
        <v>2.2799999999999998</v>
      </c>
      <c r="I290" s="8">
        <f t="shared" si="148"/>
        <v>35968</v>
      </c>
      <c r="J290" s="11">
        <f t="shared" si="155"/>
        <v>0.10999999999999988</v>
      </c>
      <c r="K290" s="11">
        <f t="shared" si="130"/>
        <v>0</v>
      </c>
      <c r="L290" s="11"/>
      <c r="M290" s="11"/>
      <c r="N290" s="9">
        <f t="shared" si="156"/>
        <v>2.17</v>
      </c>
      <c r="O290" s="9">
        <f t="shared" si="157"/>
        <v>2.2799999999999998</v>
      </c>
      <c r="Q290" s="9">
        <f t="shared" si="149"/>
        <v>2.17</v>
      </c>
      <c r="R290" s="9">
        <f t="shared" si="150"/>
        <v>2.2799999999999998</v>
      </c>
      <c r="S290" s="9">
        <f t="shared" si="151"/>
        <v>2.3450000000000002</v>
      </c>
      <c r="T290" s="9">
        <f t="shared" si="152"/>
        <v>2.3450000000000002</v>
      </c>
      <c r="V290" s="9">
        <f t="shared" si="167"/>
        <v>2.17</v>
      </c>
      <c r="W290" s="9">
        <f t="shared" si="167"/>
        <v>2.2799999999999998</v>
      </c>
      <c r="X290" s="9">
        <f t="shared" si="167"/>
        <v>2.3450000000000002</v>
      </c>
      <c r="Y290" s="9">
        <f t="shared" si="167"/>
        <v>2.3450000000000002</v>
      </c>
      <c r="BK290" s="9">
        <f t="shared" si="121"/>
        <v>2.17</v>
      </c>
      <c r="BL290" s="9">
        <f t="shared" si="122"/>
        <v>2.2799999999999998</v>
      </c>
      <c r="BM290" s="3">
        <f t="shared" si="131"/>
        <v>1</v>
      </c>
      <c r="BN290" s="8">
        <f t="shared" si="123"/>
        <v>35968</v>
      </c>
      <c r="BO290" s="47">
        <f t="shared" si="139"/>
        <v>0.89150126902767524</v>
      </c>
      <c r="BP290" s="9">
        <f t="shared" si="140"/>
        <v>0.89150126902767524</v>
      </c>
      <c r="BV290" s="8">
        <f t="shared" si="124"/>
        <v>35968</v>
      </c>
      <c r="BW290" s="9">
        <f t="shared" si="125"/>
        <v>2.17</v>
      </c>
      <c r="BX290" s="9">
        <f t="shared" si="126"/>
        <v>2.2799999999999998</v>
      </c>
      <c r="BY290" s="3">
        <f t="shared" si="132"/>
        <v>7.4107972153721835E-2</v>
      </c>
      <c r="BZ290" s="3">
        <f t="shared" si="133"/>
        <v>8.9406587715584504E-2</v>
      </c>
      <c r="CA290" s="8">
        <f t="shared" si="143"/>
        <v>35968</v>
      </c>
      <c r="CB290" s="3">
        <f t="shared" si="144"/>
        <v>0.59351906381969688</v>
      </c>
      <c r="CC290" s="3">
        <f t="shared" si="145"/>
        <v>0.52467309699174314</v>
      </c>
      <c r="CF290" s="8">
        <f t="shared" si="163"/>
        <v>35968</v>
      </c>
      <c r="CG290" s="3">
        <f t="shared" si="165"/>
        <v>0.89929938611427818</v>
      </c>
      <c r="CI290" s="8">
        <f t="shared" si="164"/>
        <v>35968</v>
      </c>
      <c r="CJ290" s="12">
        <f t="shared" si="166"/>
        <v>0.5970414630749793</v>
      </c>
      <c r="CK290" s="12">
        <f t="shared" si="166"/>
        <v>0.52778691125445043</v>
      </c>
      <c r="CO290" s="12">
        <f t="shared" si="162"/>
        <v>7.4107972153721835E-2</v>
      </c>
      <c r="CP290" s="12">
        <f t="shared" si="162"/>
        <v>8.9406587715584504E-2</v>
      </c>
    </row>
    <row r="291" spans="1:94" x14ac:dyDescent="0.25">
      <c r="A291" s="3">
        <f t="shared" si="146"/>
        <v>724</v>
      </c>
      <c r="B291" s="8">
        <f t="shared" si="147"/>
        <v>35969</v>
      </c>
      <c r="C291" s="3">
        <f t="shared" si="153"/>
        <v>2.1850000000000001</v>
      </c>
      <c r="D291" s="11">
        <f t="shared" si="129"/>
        <v>0</v>
      </c>
      <c r="E291" s="3">
        <f t="shared" si="154"/>
        <v>2.2650000000000001</v>
      </c>
      <c r="I291" s="8">
        <f t="shared" si="148"/>
        <v>35969</v>
      </c>
      <c r="J291" s="11">
        <f t="shared" si="155"/>
        <v>8.0000000000000071E-2</v>
      </c>
      <c r="K291" s="11">
        <f t="shared" si="130"/>
        <v>0</v>
      </c>
      <c r="L291" s="11"/>
      <c r="M291" s="11"/>
      <c r="N291" s="9">
        <f t="shared" si="156"/>
        <v>2.1850000000000001</v>
      </c>
      <c r="O291" s="9">
        <f t="shared" si="157"/>
        <v>2.2650000000000001</v>
      </c>
      <c r="Q291" s="9">
        <f t="shared" si="149"/>
        <v>2.1850000000000001</v>
      </c>
      <c r="R291" s="9">
        <f t="shared" si="150"/>
        <v>2.2650000000000001</v>
      </c>
      <c r="S291" s="9">
        <f t="shared" si="151"/>
        <v>2.37</v>
      </c>
      <c r="T291" s="9">
        <f t="shared" si="152"/>
        <v>2.37</v>
      </c>
      <c r="V291" s="9">
        <f t="shared" si="167"/>
        <v>2.1850000000000001</v>
      </c>
      <c r="W291" s="9">
        <f t="shared" si="167"/>
        <v>2.2650000000000001</v>
      </c>
      <c r="X291" s="9">
        <f t="shared" si="167"/>
        <v>2.37</v>
      </c>
      <c r="Y291" s="9">
        <f t="shared" si="167"/>
        <v>2.37</v>
      </c>
      <c r="BK291" s="9">
        <f t="shared" si="121"/>
        <v>2.1850000000000001</v>
      </c>
      <c r="BL291" s="9">
        <f t="shared" si="122"/>
        <v>2.2650000000000001</v>
      </c>
      <c r="BM291" s="3">
        <f t="shared" si="131"/>
        <v>1</v>
      </c>
      <c r="BN291" s="8">
        <f t="shared" si="123"/>
        <v>35969</v>
      </c>
      <c r="BO291" s="47">
        <f t="shared" si="139"/>
        <v>0.92325673232715555</v>
      </c>
      <c r="BP291" s="9">
        <f t="shared" si="140"/>
        <v>0.92325673232715555</v>
      </c>
      <c r="BV291" s="8">
        <f t="shared" si="124"/>
        <v>35969</v>
      </c>
      <c r="BW291" s="9">
        <f t="shared" si="125"/>
        <v>2.1850000000000001</v>
      </c>
      <c r="BX291" s="9">
        <f t="shared" si="126"/>
        <v>2.2650000000000001</v>
      </c>
      <c r="BY291" s="3">
        <f t="shared" si="132"/>
        <v>6.8886609951853157E-3</v>
      </c>
      <c r="BZ291" s="3">
        <f t="shared" si="133"/>
        <v>-6.6006840313519123E-3</v>
      </c>
      <c r="CA291" s="8">
        <f t="shared" si="143"/>
        <v>35969</v>
      </c>
      <c r="CB291" s="3">
        <f t="shared" si="144"/>
        <v>0.59027356255622809</v>
      </c>
      <c r="CC291" s="3">
        <f t="shared" si="145"/>
        <v>0.52490640499191077</v>
      </c>
      <c r="CF291" s="8">
        <f t="shared" si="163"/>
        <v>35969</v>
      </c>
      <c r="CG291" s="3">
        <f t="shared" si="165"/>
        <v>0.91753919647718751</v>
      </c>
      <c r="CI291" s="8">
        <f t="shared" si="164"/>
        <v>35969</v>
      </c>
      <c r="CJ291" s="12">
        <f t="shared" si="166"/>
        <v>0.59377670050731601</v>
      </c>
      <c r="CK291" s="12">
        <f t="shared" si="166"/>
        <v>0.52802160388398578</v>
      </c>
      <c r="CO291" s="12">
        <f t="shared" si="162"/>
        <v>6.8886609951853157E-3</v>
      </c>
      <c r="CP291" s="12">
        <f t="shared" si="162"/>
        <v>-6.6006840313519123E-3</v>
      </c>
    </row>
    <row r="292" spans="1:94" x14ac:dyDescent="0.25">
      <c r="A292" s="3">
        <f t="shared" si="146"/>
        <v>725</v>
      </c>
      <c r="B292" s="8">
        <f t="shared" si="147"/>
        <v>35970</v>
      </c>
      <c r="C292" s="3">
        <f t="shared" si="153"/>
        <v>2.2400000000000002</v>
      </c>
      <c r="D292" s="11">
        <f t="shared" si="129"/>
        <v>0</v>
      </c>
      <c r="E292" s="3">
        <f t="shared" si="154"/>
        <v>2.2549999999999999</v>
      </c>
      <c r="I292" s="8">
        <f t="shared" si="148"/>
        <v>35970</v>
      </c>
      <c r="J292" s="11">
        <f t="shared" si="155"/>
        <v>1.499999999999968E-2</v>
      </c>
      <c r="K292" s="11">
        <f t="shared" si="130"/>
        <v>0</v>
      </c>
      <c r="L292" s="11"/>
      <c r="M292" s="11"/>
      <c r="N292" s="9">
        <f t="shared" si="156"/>
        <v>2.2400000000000002</v>
      </c>
      <c r="O292" s="9">
        <f t="shared" si="157"/>
        <v>2.2549999999999999</v>
      </c>
      <c r="Q292" s="9">
        <f t="shared" si="149"/>
        <v>2.2400000000000002</v>
      </c>
      <c r="R292" s="9">
        <f t="shared" si="150"/>
        <v>2.2549999999999999</v>
      </c>
      <c r="S292" s="9">
        <f t="shared" si="151"/>
        <v>2.4049999999999998</v>
      </c>
      <c r="T292" s="9">
        <f t="shared" si="152"/>
        <v>2.4049999999999998</v>
      </c>
      <c r="V292" s="9">
        <f t="shared" si="167"/>
        <v>2.2400000000000002</v>
      </c>
      <c r="W292" s="9">
        <f t="shared" si="167"/>
        <v>2.2549999999999999</v>
      </c>
      <c r="X292" s="9">
        <f t="shared" si="167"/>
        <v>2.4049999999999998</v>
      </c>
      <c r="Y292" s="9">
        <f t="shared" si="167"/>
        <v>2.4049999999999998</v>
      </c>
      <c r="BK292" s="9">
        <f t="shared" si="121"/>
        <v>2.2400000000000002</v>
      </c>
      <c r="BL292" s="9">
        <f t="shared" si="122"/>
        <v>2.2549999999999999</v>
      </c>
      <c r="BM292" s="3">
        <f t="shared" si="131"/>
        <v>1</v>
      </c>
      <c r="BN292" s="8">
        <f t="shared" si="123"/>
        <v>35970</v>
      </c>
      <c r="BO292" s="47">
        <f t="shared" si="139"/>
        <v>0.94763673850503294</v>
      </c>
      <c r="BP292" s="9">
        <f t="shared" si="140"/>
        <v>0.94763673850503294</v>
      </c>
      <c r="BV292" s="8">
        <f t="shared" si="124"/>
        <v>35970</v>
      </c>
      <c r="BW292" s="9">
        <f t="shared" si="125"/>
        <v>2.2400000000000002</v>
      </c>
      <c r="BX292" s="9">
        <f t="shared" si="126"/>
        <v>2.2549999999999999</v>
      </c>
      <c r="BY292" s="3">
        <f t="shared" si="132"/>
        <v>2.486003731939504E-2</v>
      </c>
      <c r="BZ292" s="3">
        <f t="shared" si="133"/>
        <v>-4.4247859803558066E-3</v>
      </c>
      <c r="CA292" s="8">
        <f t="shared" si="143"/>
        <v>35970</v>
      </c>
      <c r="CB292" s="3">
        <f t="shared" si="144"/>
        <v>0.59412547944908467</v>
      </c>
      <c r="CC292" s="3">
        <f t="shared" si="145"/>
        <v>0.52552251500472658</v>
      </c>
      <c r="CF292" s="8">
        <f t="shared" si="163"/>
        <v>35970</v>
      </c>
      <c r="CG292" s="3">
        <f t="shared" si="165"/>
        <v>0.92960511384475608</v>
      </c>
      <c r="CI292" s="8">
        <f t="shared" si="164"/>
        <v>35970</v>
      </c>
      <c r="CJ292" s="12">
        <f t="shared" si="166"/>
        <v>0.5976514776417754</v>
      </c>
      <c r="CK292" s="12">
        <f t="shared" si="166"/>
        <v>0.52864137036814784</v>
      </c>
      <c r="CO292" s="12">
        <f t="shared" si="162"/>
        <v>2.486003731939504E-2</v>
      </c>
      <c r="CP292" s="12">
        <f t="shared" si="162"/>
        <v>-4.4247859803558066E-3</v>
      </c>
    </row>
    <row r="293" spans="1:94" x14ac:dyDescent="0.25">
      <c r="A293" s="3">
        <f t="shared" si="146"/>
        <v>726</v>
      </c>
      <c r="B293" s="8">
        <f t="shared" si="147"/>
        <v>35971</v>
      </c>
      <c r="C293" s="3">
        <f t="shared" si="153"/>
        <v>2.2250000000000001</v>
      </c>
      <c r="D293" s="11">
        <f t="shared" si="129"/>
        <v>0</v>
      </c>
      <c r="E293" s="3">
        <f t="shared" si="154"/>
        <v>2.19</v>
      </c>
      <c r="I293" s="8">
        <f t="shared" si="148"/>
        <v>35971</v>
      </c>
      <c r="J293" s="11">
        <f t="shared" si="155"/>
        <v>-3.5000000000000142E-2</v>
      </c>
      <c r="K293" s="11">
        <f t="shared" si="130"/>
        <v>0</v>
      </c>
      <c r="L293" s="11"/>
      <c r="M293" s="11"/>
      <c r="N293" s="9">
        <f t="shared" si="156"/>
        <v>2.2250000000000001</v>
      </c>
      <c r="O293" s="9">
        <f t="shared" si="157"/>
        <v>2.19</v>
      </c>
      <c r="Q293" s="9">
        <f t="shared" si="149"/>
        <v>2.2250000000000001</v>
      </c>
      <c r="R293" s="9">
        <f t="shared" si="150"/>
        <v>2.19</v>
      </c>
      <c r="S293" s="9">
        <f t="shared" si="151"/>
        <v>2.38</v>
      </c>
      <c r="T293" s="9">
        <f t="shared" si="152"/>
        <v>2.38</v>
      </c>
      <c r="V293" s="9">
        <f t="shared" si="167"/>
        <v>2.2250000000000001</v>
      </c>
      <c r="W293" s="9">
        <f t="shared" si="167"/>
        <v>2.19</v>
      </c>
      <c r="X293" s="9">
        <f t="shared" si="167"/>
        <v>2.38</v>
      </c>
      <c r="Y293" s="9">
        <f t="shared" si="167"/>
        <v>2.38</v>
      </c>
      <c r="BK293" s="9">
        <f t="shared" si="121"/>
        <v>2.2250000000000001</v>
      </c>
      <c r="BL293" s="9">
        <f t="shared" si="122"/>
        <v>2.19</v>
      </c>
      <c r="BM293" s="3">
        <f t="shared" si="131"/>
        <v>1</v>
      </c>
      <c r="BN293" s="8">
        <f t="shared" si="123"/>
        <v>35971</v>
      </c>
      <c r="BO293" s="47">
        <f t="shared" si="139"/>
        <v>0.94651522071821959</v>
      </c>
      <c r="BP293" s="9">
        <f t="shared" si="140"/>
        <v>0.94651522071821959</v>
      </c>
      <c r="BV293" s="8">
        <f t="shared" si="124"/>
        <v>35971</v>
      </c>
      <c r="BW293" s="9">
        <f t="shared" si="125"/>
        <v>2.2250000000000001</v>
      </c>
      <c r="BX293" s="9">
        <f t="shared" si="126"/>
        <v>2.19</v>
      </c>
      <c r="BY293" s="3">
        <f t="shared" si="132"/>
        <v>-6.7189502487449808E-3</v>
      </c>
      <c r="BZ293" s="3">
        <f t="shared" si="133"/>
        <v>-2.9248429126232201E-2</v>
      </c>
      <c r="CA293" s="8">
        <f t="shared" si="143"/>
        <v>35971</v>
      </c>
      <c r="CB293" s="3">
        <f t="shared" si="144"/>
        <v>0.53184317702822237</v>
      </c>
      <c r="CC293" s="3">
        <f t="shared" si="145"/>
        <v>0.53291254778119312</v>
      </c>
      <c r="CF293" s="8">
        <f t="shared" si="163"/>
        <v>35971</v>
      </c>
      <c r="CG293" s="3">
        <f t="shared" si="165"/>
        <v>0.938504057303301</v>
      </c>
      <c r="CI293" s="8">
        <f t="shared" si="164"/>
        <v>35971</v>
      </c>
      <c r="CJ293" s="12">
        <f t="shared" si="166"/>
        <v>0.5349995440682882</v>
      </c>
      <c r="CK293" s="12">
        <f t="shared" si="166"/>
        <v>0.53607526129094041</v>
      </c>
      <c r="CO293" s="12">
        <f t="shared" si="162"/>
        <v>-6.7189502487449808E-3</v>
      </c>
      <c r="CP293" s="12">
        <f t="shared" si="162"/>
        <v>-2.9248429126232201E-2</v>
      </c>
    </row>
    <row r="294" spans="1:94" x14ac:dyDescent="0.25">
      <c r="A294" s="3">
        <f t="shared" si="146"/>
        <v>727</v>
      </c>
      <c r="B294" s="8">
        <f t="shared" si="147"/>
        <v>35972</v>
      </c>
      <c r="C294" s="3">
        <f t="shared" si="153"/>
        <v>2.1800000000000002</v>
      </c>
      <c r="D294" s="11">
        <f t="shared" si="129"/>
        <v>0</v>
      </c>
      <c r="E294" s="3">
        <f t="shared" si="154"/>
        <v>2.0299999999999998</v>
      </c>
      <c r="I294" s="8">
        <f t="shared" si="148"/>
        <v>35972</v>
      </c>
      <c r="J294" s="11">
        <f t="shared" si="155"/>
        <v>-0.15000000000000036</v>
      </c>
      <c r="K294" s="11">
        <f t="shared" si="130"/>
        <v>0</v>
      </c>
      <c r="L294" s="11"/>
      <c r="M294" s="11"/>
      <c r="N294" s="9">
        <f t="shared" si="156"/>
        <v>2.1800000000000002</v>
      </c>
      <c r="O294" s="9">
        <f t="shared" si="157"/>
        <v>2.0299999999999998</v>
      </c>
      <c r="Q294" s="9">
        <f t="shared" si="149"/>
        <v>2.1800000000000002</v>
      </c>
      <c r="R294" s="9">
        <f t="shared" si="150"/>
        <v>2.0299999999999998</v>
      </c>
      <c r="S294" s="9">
        <f t="shared" si="151"/>
        <v>2.4049999999999998</v>
      </c>
      <c r="T294" s="9">
        <f t="shared" si="152"/>
        <v>2.4049999999999998</v>
      </c>
      <c r="V294" s="9">
        <f t="shared" si="167"/>
        <v>2.1800000000000002</v>
      </c>
      <c r="W294" s="9">
        <f t="shared" si="167"/>
        <v>2.0299999999999998</v>
      </c>
      <c r="X294" s="9">
        <f t="shared" si="167"/>
        <v>2.4049999999999998</v>
      </c>
      <c r="Y294" s="9">
        <f t="shared" si="167"/>
        <v>2.4049999999999998</v>
      </c>
      <c r="BK294" s="9">
        <f t="shared" ref="BK294:BK357" si="168">V294</f>
        <v>2.1800000000000002</v>
      </c>
      <c r="BL294" s="9">
        <f t="shared" ref="BL294:BL357" si="169">W294</f>
        <v>2.0299999999999998</v>
      </c>
      <c r="BM294" s="3">
        <f t="shared" si="131"/>
        <v>1</v>
      </c>
      <c r="BN294" s="8">
        <f t="shared" ref="BN294:BN357" si="170">B294</f>
        <v>35972</v>
      </c>
      <c r="BO294" s="47">
        <f t="shared" si="139"/>
        <v>0.9092783224042984</v>
      </c>
      <c r="BP294" s="9">
        <f t="shared" si="140"/>
        <v>0.9092783224042984</v>
      </c>
      <c r="BV294" s="8">
        <f t="shared" si="124"/>
        <v>35972</v>
      </c>
      <c r="BW294" s="9">
        <f t="shared" si="125"/>
        <v>2.1800000000000002</v>
      </c>
      <c r="BX294" s="9">
        <f t="shared" si="126"/>
        <v>2.0299999999999998</v>
      </c>
      <c r="BY294" s="3">
        <f t="shared" si="132"/>
        <v>-2.0432038817205855E-2</v>
      </c>
      <c r="BZ294" s="3">
        <f t="shared" si="133"/>
        <v>-7.5865750774713608E-2</v>
      </c>
      <c r="CA294" s="8">
        <f t="shared" si="143"/>
        <v>35972</v>
      </c>
      <c r="CB294" s="3">
        <f t="shared" si="144"/>
        <v>0.4661534189306617</v>
      </c>
      <c r="CC294" s="3">
        <f t="shared" si="145"/>
        <v>0.57732154464946106</v>
      </c>
      <c r="CF294" s="8">
        <f t="shared" si="163"/>
        <v>35972</v>
      </c>
      <c r="CG294" s="3">
        <f t="shared" si="165"/>
        <v>0.91851142962556431</v>
      </c>
      <c r="CI294" s="8">
        <f t="shared" si="164"/>
        <v>35972</v>
      </c>
      <c r="CJ294" s="12">
        <f t="shared" si="166"/>
        <v>0.46891993235168222</v>
      </c>
      <c r="CK294" s="12">
        <f t="shared" si="166"/>
        <v>0.58074781535059816</v>
      </c>
      <c r="CO294" s="12">
        <f t="shared" si="162"/>
        <v>-2.0432038817205855E-2</v>
      </c>
      <c r="CP294" s="12">
        <f t="shared" si="162"/>
        <v>-7.5865750774713608E-2</v>
      </c>
    </row>
    <row r="295" spans="1:94" x14ac:dyDescent="0.25">
      <c r="A295" s="3">
        <f t="shared" si="146"/>
        <v>728</v>
      </c>
      <c r="B295" s="8">
        <f t="shared" si="147"/>
        <v>35973</v>
      </c>
      <c r="C295" s="3">
        <f t="shared" si="153"/>
        <v>2.1800000000000002</v>
      </c>
      <c r="D295" s="11">
        <f t="shared" si="129"/>
        <v>0</v>
      </c>
      <c r="E295" s="3">
        <f t="shared" si="154"/>
        <v>2.0299999999999998</v>
      </c>
      <c r="I295" s="8">
        <f t="shared" si="148"/>
        <v>35973</v>
      </c>
      <c r="J295" s="11">
        <f t="shared" si="155"/>
        <v>-0.15000000000000036</v>
      </c>
      <c r="K295" s="11">
        <f t="shared" si="130"/>
        <v>0</v>
      </c>
      <c r="L295" s="11"/>
      <c r="M295" s="11"/>
      <c r="N295" s="9">
        <f t="shared" si="156"/>
        <v>2.1800000000000002</v>
      </c>
      <c r="O295" s="9">
        <f t="shared" si="157"/>
        <v>2.0299999999999998</v>
      </c>
      <c r="Q295" s="9">
        <f t="shared" si="149"/>
        <v>2.1800000000000002</v>
      </c>
      <c r="R295" s="9">
        <f t="shared" si="150"/>
        <v>2.0299999999999998</v>
      </c>
      <c r="S295" s="9">
        <f t="shared" si="151"/>
        <v>2.4049999999999998</v>
      </c>
      <c r="T295" s="9">
        <f t="shared" si="152"/>
        <v>2.4049999999999998</v>
      </c>
      <c r="V295" s="9">
        <f t="shared" si="167"/>
        <v>2.1800000000000002</v>
      </c>
      <c r="W295" s="9">
        <f t="shared" si="167"/>
        <v>2.0299999999999998</v>
      </c>
      <c r="X295" s="9">
        <f t="shared" si="167"/>
        <v>2.4049999999999998</v>
      </c>
      <c r="Y295" s="9">
        <f t="shared" si="167"/>
        <v>2.4049999999999998</v>
      </c>
      <c r="BK295" s="9">
        <f t="shared" si="168"/>
        <v>2.1800000000000002</v>
      </c>
      <c r="BL295" s="9">
        <f t="shared" si="169"/>
        <v>2.0299999999999998</v>
      </c>
      <c r="BM295" s="3">
        <f t="shared" si="131"/>
        <v>1</v>
      </c>
      <c r="BN295" s="8">
        <f t="shared" si="170"/>
        <v>35973</v>
      </c>
      <c r="BO295" s="47">
        <f t="shared" si="139"/>
        <v>0.87178652831566872</v>
      </c>
      <c r="BP295" s="9">
        <f t="shared" si="140"/>
        <v>0.87178652831566872</v>
      </c>
      <c r="BV295" s="8">
        <f t="shared" ref="BV295:BV358" si="171">BN295</f>
        <v>35973</v>
      </c>
      <c r="BW295" s="9">
        <f t="shared" ref="BW295:BW358" si="172">V295</f>
        <v>2.1800000000000002</v>
      </c>
      <c r="BX295" s="9">
        <f t="shared" ref="BX295:BX358" si="173">W295</f>
        <v>2.0299999999999998</v>
      </c>
      <c r="BY295" s="3">
        <f t="shared" si="132"/>
        <v>0</v>
      </c>
      <c r="BZ295" s="3">
        <f t="shared" si="133"/>
        <v>0</v>
      </c>
      <c r="CA295" s="8">
        <f t="shared" si="143"/>
        <v>35973</v>
      </c>
      <c r="CB295" s="3">
        <f t="shared" si="144"/>
        <v>0.42524711033919455</v>
      </c>
      <c r="CC295" s="3">
        <f t="shared" si="145"/>
        <v>0.52518153629842868</v>
      </c>
      <c r="CF295" s="8">
        <f t="shared" si="163"/>
        <v>35973</v>
      </c>
      <c r="CG295" s="3">
        <f t="shared" si="165"/>
        <v>0.8889848438337663</v>
      </c>
      <c r="CI295" s="8">
        <f t="shared" si="164"/>
        <v>35973</v>
      </c>
      <c r="CJ295" s="12">
        <f t="shared" si="166"/>
        <v>0.4277708542188432</v>
      </c>
      <c r="CK295" s="12">
        <f t="shared" si="166"/>
        <v>0.5282983680315837</v>
      </c>
      <c r="CO295" s="12">
        <f t="shared" si="162"/>
        <v>0</v>
      </c>
      <c r="CP295" s="12">
        <f t="shared" si="162"/>
        <v>0</v>
      </c>
    </row>
    <row r="296" spans="1:94" x14ac:dyDescent="0.25">
      <c r="A296" s="3">
        <f t="shared" si="146"/>
        <v>729</v>
      </c>
      <c r="B296" s="8">
        <f t="shared" si="147"/>
        <v>35974</v>
      </c>
      <c r="C296" s="3">
        <f t="shared" si="153"/>
        <v>2.1800000000000002</v>
      </c>
      <c r="D296" s="11">
        <f t="shared" ref="D296:D359" si="174">IF(ma=7,AVERAGE(C290:C296),IF(ma=14,AVERAGE(C283:C296),IF(ma=30,AVERAGE(C267:C296),IF(ma=40,AVERAGE(C257:C296),0))))</f>
        <v>0</v>
      </c>
      <c r="E296" s="3">
        <f t="shared" si="154"/>
        <v>2.0299999999999998</v>
      </c>
      <c r="I296" s="8">
        <f t="shared" si="148"/>
        <v>35974</v>
      </c>
      <c r="J296" s="11">
        <f t="shared" si="155"/>
        <v>-0.15000000000000036</v>
      </c>
      <c r="K296" s="11">
        <f t="shared" ref="K296:K359" si="175">IF(ma=7,AVERAGE(J290:J296),IF(ma=14,AVERAGE(J283:J296),IF(ma=30,AVERAGE(J267:J296),IF(ma=40,AVERAGE(J257:J296),0))))</f>
        <v>0</v>
      </c>
      <c r="L296" s="11"/>
      <c r="M296" s="11"/>
      <c r="N296" s="9">
        <f t="shared" si="156"/>
        <v>2.1800000000000002</v>
      </c>
      <c r="O296" s="9">
        <f t="shared" si="157"/>
        <v>2.0299999999999998</v>
      </c>
      <c r="Q296" s="9">
        <f t="shared" si="149"/>
        <v>2.1800000000000002</v>
      </c>
      <c r="R296" s="9">
        <f t="shared" si="150"/>
        <v>2.0299999999999998</v>
      </c>
      <c r="S296" s="9">
        <f t="shared" si="151"/>
        <v>2.4049999999999998</v>
      </c>
      <c r="T296" s="9">
        <f t="shared" si="152"/>
        <v>2.4049999999999998</v>
      </c>
      <c r="V296" s="9">
        <f t="shared" si="167"/>
        <v>2.1800000000000002</v>
      </c>
      <c r="W296" s="9">
        <f t="shared" si="167"/>
        <v>2.0299999999999998</v>
      </c>
      <c r="X296" s="9">
        <f t="shared" si="167"/>
        <v>2.4049999999999998</v>
      </c>
      <c r="Y296" s="9">
        <f t="shared" si="167"/>
        <v>2.4049999999999998</v>
      </c>
      <c r="BK296" s="9">
        <f t="shared" si="168"/>
        <v>2.1800000000000002</v>
      </c>
      <c r="BL296" s="9">
        <f t="shared" si="169"/>
        <v>2.0299999999999998</v>
      </c>
      <c r="BM296" s="3">
        <f t="shared" ref="BM296:BM359" si="176">IF(BK296=0,0,IF(BL296=0,0,1))</f>
        <v>1</v>
      </c>
      <c r="BN296" s="8">
        <f t="shared" si="170"/>
        <v>35974</v>
      </c>
      <c r="BO296" s="47">
        <f t="shared" si="139"/>
        <v>0.83566775698582418</v>
      </c>
      <c r="BP296" s="9">
        <f t="shared" si="140"/>
        <v>0.83566775698582418</v>
      </c>
      <c r="BV296" s="8">
        <f t="shared" si="171"/>
        <v>35974</v>
      </c>
      <c r="BW296" s="9">
        <f t="shared" si="172"/>
        <v>2.1800000000000002</v>
      </c>
      <c r="BX296" s="9">
        <f t="shared" si="173"/>
        <v>2.0299999999999998</v>
      </c>
      <c r="BY296" s="3">
        <f t="shared" ref="BY296:BY359" si="177">LN(BW296/BW295)</f>
        <v>0</v>
      </c>
      <c r="BZ296" s="3">
        <f t="shared" ref="BZ296:BZ359" si="178">LN(BX296/BX295)</f>
        <v>0</v>
      </c>
      <c r="CA296" s="8">
        <f t="shared" si="143"/>
        <v>35974</v>
      </c>
      <c r="CB296" s="3">
        <f t="shared" si="144"/>
        <v>0.42524711033919455</v>
      </c>
      <c r="CC296" s="3">
        <f t="shared" si="145"/>
        <v>0.52518153629842868</v>
      </c>
      <c r="CF296" s="8">
        <f t="shared" si="163"/>
        <v>35974</v>
      </c>
      <c r="CG296" s="3">
        <f t="shared" si="165"/>
        <v>0.85879306584015236</v>
      </c>
      <c r="CI296" s="8">
        <f t="shared" si="164"/>
        <v>35974</v>
      </c>
      <c r="CJ296" s="12">
        <f t="shared" si="166"/>
        <v>0.4277708542188432</v>
      </c>
      <c r="CK296" s="12">
        <f t="shared" si="166"/>
        <v>0.5282983680315837</v>
      </c>
      <c r="CO296" s="12">
        <f t="shared" ref="CO296:CP311" si="179">LN(V296/V295)</f>
        <v>0</v>
      </c>
      <c r="CP296" s="12">
        <f t="shared" si="179"/>
        <v>0</v>
      </c>
    </row>
    <row r="297" spans="1:94" x14ac:dyDescent="0.25">
      <c r="A297" s="3">
        <f t="shared" si="146"/>
        <v>730</v>
      </c>
      <c r="B297" s="8">
        <f t="shared" si="147"/>
        <v>35975</v>
      </c>
      <c r="C297" s="3">
        <f t="shared" si="153"/>
        <v>2.1850000000000001</v>
      </c>
      <c r="D297" s="11">
        <f t="shared" si="174"/>
        <v>0</v>
      </c>
      <c r="E297" s="3">
        <f t="shared" si="154"/>
        <v>2.1850000000000001</v>
      </c>
      <c r="I297" s="8">
        <f t="shared" si="148"/>
        <v>35975</v>
      </c>
      <c r="J297" s="11">
        <f t="shared" si="155"/>
        <v>0</v>
      </c>
      <c r="K297" s="11">
        <f t="shared" si="175"/>
        <v>0</v>
      </c>
      <c r="L297" s="11"/>
      <c r="M297" s="11"/>
      <c r="N297" s="9">
        <f t="shared" si="156"/>
        <v>2.1850000000000001</v>
      </c>
      <c r="O297" s="9">
        <f t="shared" si="157"/>
        <v>2.1850000000000001</v>
      </c>
      <c r="Q297" s="9">
        <f t="shared" si="149"/>
        <v>2.1850000000000001</v>
      </c>
      <c r="R297" s="9">
        <f t="shared" si="150"/>
        <v>2.1850000000000001</v>
      </c>
      <c r="S297" s="9">
        <f t="shared" si="151"/>
        <v>2.38</v>
      </c>
      <c r="T297" s="9">
        <f t="shared" si="152"/>
        <v>2.38</v>
      </c>
      <c r="V297" s="9">
        <f t="shared" si="167"/>
        <v>2.1850000000000001</v>
      </c>
      <c r="W297" s="9">
        <f t="shared" si="167"/>
        <v>2.1850000000000001</v>
      </c>
      <c r="X297" s="9">
        <f t="shared" si="167"/>
        <v>2.38</v>
      </c>
      <c r="Y297" s="9">
        <f t="shared" si="167"/>
        <v>2.38</v>
      </c>
      <c r="BK297" s="9">
        <f t="shared" si="168"/>
        <v>2.1850000000000001</v>
      </c>
      <c r="BL297" s="9">
        <f t="shared" si="169"/>
        <v>2.1850000000000001</v>
      </c>
      <c r="BM297" s="3">
        <f t="shared" si="176"/>
        <v>1</v>
      </c>
      <c r="BN297" s="8">
        <f t="shared" si="170"/>
        <v>35975</v>
      </c>
      <c r="BO297" s="47">
        <f t="shared" si="139"/>
        <v>0.8376721737741023</v>
      </c>
      <c r="BP297" s="9">
        <f t="shared" si="140"/>
        <v>0.8376721737741023</v>
      </c>
      <c r="BV297" s="8">
        <f t="shared" si="171"/>
        <v>35975</v>
      </c>
      <c r="BW297" s="9">
        <f t="shared" si="172"/>
        <v>2.1850000000000001</v>
      </c>
      <c r="BX297" s="9">
        <f t="shared" si="173"/>
        <v>2.1850000000000001</v>
      </c>
      <c r="BY297" s="3">
        <f t="shared" si="177"/>
        <v>2.2909517465557624E-3</v>
      </c>
      <c r="BZ297" s="3">
        <f t="shared" si="178"/>
        <v>7.3580035493857582E-2</v>
      </c>
      <c r="CA297" s="8">
        <f t="shared" si="143"/>
        <v>35975</v>
      </c>
      <c r="CB297" s="3">
        <f t="shared" si="144"/>
        <v>0.42448967237647639</v>
      </c>
      <c r="CC297" s="3">
        <f t="shared" si="145"/>
        <v>0.57402552440641241</v>
      </c>
      <c r="CF297" s="8">
        <f t="shared" si="163"/>
        <v>35975</v>
      </c>
      <c r="CG297" s="3">
        <f t="shared" si="165"/>
        <v>0.85533694346157341</v>
      </c>
      <c r="CI297" s="8">
        <f t="shared" si="164"/>
        <v>35975</v>
      </c>
      <c r="CJ297" s="12">
        <f t="shared" si="166"/>
        <v>0.42700892103587279</v>
      </c>
      <c r="CK297" s="12">
        <f t="shared" si="166"/>
        <v>0.57743223398482024</v>
      </c>
      <c r="CO297" s="12">
        <f t="shared" si="179"/>
        <v>2.2909517465557624E-3</v>
      </c>
      <c r="CP297" s="12">
        <f t="shared" si="179"/>
        <v>7.3580035493857582E-2</v>
      </c>
    </row>
    <row r="298" spans="1:94" x14ac:dyDescent="0.25">
      <c r="A298" s="3">
        <f t="shared" si="146"/>
        <v>731</v>
      </c>
      <c r="B298" s="8">
        <f t="shared" si="147"/>
        <v>35976</v>
      </c>
      <c r="C298" s="3">
        <f t="shared" si="153"/>
        <v>2.21</v>
      </c>
      <c r="D298" s="11">
        <f t="shared" si="174"/>
        <v>0</v>
      </c>
      <c r="E298" s="3">
        <f t="shared" si="154"/>
        <v>2.2000000000000002</v>
      </c>
      <c r="I298" s="8">
        <f t="shared" si="148"/>
        <v>35976</v>
      </c>
      <c r="J298" s="11">
        <f t="shared" si="155"/>
        <v>-9.9999999999997868E-3</v>
      </c>
      <c r="K298" s="11">
        <f t="shared" si="175"/>
        <v>0</v>
      </c>
      <c r="L298" s="11"/>
      <c r="M298" s="11"/>
      <c r="N298" s="9">
        <f t="shared" si="156"/>
        <v>2.21</v>
      </c>
      <c r="O298" s="9">
        <f t="shared" si="157"/>
        <v>2.2000000000000002</v>
      </c>
      <c r="Q298" s="9">
        <f t="shared" si="149"/>
        <v>2.21</v>
      </c>
      <c r="R298" s="9">
        <f t="shared" si="150"/>
        <v>2.2000000000000002</v>
      </c>
      <c r="S298" s="9">
        <f t="shared" si="151"/>
        <v>2.3650000000000002</v>
      </c>
      <c r="T298" s="9">
        <f t="shared" si="152"/>
        <v>2.3650000000000002</v>
      </c>
      <c r="V298" s="9">
        <f t="shared" si="167"/>
        <v>2.21</v>
      </c>
      <c r="W298" s="9">
        <f t="shared" si="167"/>
        <v>2.2000000000000002</v>
      </c>
      <c r="X298" s="9">
        <f t="shared" si="167"/>
        <v>2.3650000000000002</v>
      </c>
      <c r="Y298" s="9">
        <f t="shared" si="167"/>
        <v>2.3650000000000002</v>
      </c>
      <c r="BK298" s="9">
        <f t="shared" si="168"/>
        <v>2.21</v>
      </c>
      <c r="BL298" s="9">
        <f t="shared" si="169"/>
        <v>2.2000000000000002</v>
      </c>
      <c r="BM298" s="3">
        <f t="shared" si="176"/>
        <v>1</v>
      </c>
      <c r="BN298" s="8">
        <f t="shared" si="170"/>
        <v>35976</v>
      </c>
      <c r="BO298" s="47">
        <f t="shared" si="139"/>
        <v>0.83850346920783425</v>
      </c>
      <c r="BP298" s="9">
        <f t="shared" si="140"/>
        <v>0.83850346920783425</v>
      </c>
      <c r="BV298" s="8">
        <f t="shared" si="171"/>
        <v>35976</v>
      </c>
      <c r="BW298" s="9">
        <f t="shared" si="172"/>
        <v>2.21</v>
      </c>
      <c r="BX298" s="9">
        <f t="shared" si="173"/>
        <v>2.2000000000000002</v>
      </c>
      <c r="BY298" s="3">
        <f t="shared" si="177"/>
        <v>1.137668698210783E-2</v>
      </c>
      <c r="BZ298" s="3">
        <f t="shared" si="178"/>
        <v>6.8415318167167841E-3</v>
      </c>
      <c r="CA298" s="8">
        <f t="shared" si="143"/>
        <v>35976</v>
      </c>
      <c r="CB298" s="3">
        <f t="shared" si="144"/>
        <v>0.42384212947803263</v>
      </c>
      <c r="CC298" s="3">
        <f t="shared" si="145"/>
        <v>0.57395073704629773</v>
      </c>
      <c r="CF298" s="8">
        <f t="shared" si="163"/>
        <v>35976</v>
      </c>
      <c r="CG298" s="3">
        <f t="shared" si="165"/>
        <v>0.85469108514434788</v>
      </c>
      <c r="CI298" s="8">
        <f t="shared" si="164"/>
        <v>35976</v>
      </c>
      <c r="CJ298" s="12">
        <f t="shared" si="166"/>
        <v>0.42635753511912972</v>
      </c>
      <c r="CK298" s="12">
        <f t="shared" si="166"/>
        <v>0.57735700277890922</v>
      </c>
      <c r="CO298" s="12">
        <f t="shared" si="179"/>
        <v>1.137668698210783E-2</v>
      </c>
      <c r="CP298" s="12">
        <f t="shared" si="179"/>
        <v>6.8415318167167841E-3</v>
      </c>
    </row>
    <row r="299" spans="1:94" x14ac:dyDescent="0.25">
      <c r="A299" s="3">
        <f t="shared" si="146"/>
        <v>732</v>
      </c>
      <c r="B299" s="8">
        <f t="shared" si="147"/>
        <v>35977</v>
      </c>
      <c r="C299" s="3">
        <f t="shared" si="153"/>
        <v>2.335</v>
      </c>
      <c r="D299" s="11">
        <f t="shared" si="174"/>
        <v>0</v>
      </c>
      <c r="E299" s="3">
        <f t="shared" si="154"/>
        <v>2.335</v>
      </c>
      <c r="I299" s="8">
        <f t="shared" si="148"/>
        <v>35977</v>
      </c>
      <c r="J299" s="11">
        <f t="shared" si="155"/>
        <v>0</v>
      </c>
      <c r="K299" s="11">
        <f t="shared" si="175"/>
        <v>0</v>
      </c>
      <c r="L299" s="11"/>
      <c r="M299" s="11"/>
      <c r="N299" s="9">
        <f t="shared" si="156"/>
        <v>2.335</v>
      </c>
      <c r="O299" s="9">
        <f t="shared" si="157"/>
        <v>2.335</v>
      </c>
      <c r="Q299" s="9">
        <f t="shared" si="149"/>
        <v>2.335</v>
      </c>
      <c r="R299" s="9">
        <f t="shared" si="150"/>
        <v>2.335</v>
      </c>
      <c r="S299" s="9">
        <f t="shared" si="151"/>
        <v>2.4649999999999999</v>
      </c>
      <c r="T299" s="9">
        <f t="shared" si="152"/>
        <v>2.4649999999999999</v>
      </c>
      <c r="V299" s="9">
        <f t="shared" si="167"/>
        <v>2.335</v>
      </c>
      <c r="W299" s="9">
        <f t="shared" si="167"/>
        <v>2.335</v>
      </c>
      <c r="X299" s="9">
        <f t="shared" si="167"/>
        <v>2.4649999999999999</v>
      </c>
      <c r="Y299" s="9">
        <f t="shared" si="167"/>
        <v>2.4649999999999999</v>
      </c>
      <c r="BK299" s="9">
        <f t="shared" si="168"/>
        <v>2.335</v>
      </c>
      <c r="BL299" s="9">
        <f t="shared" si="169"/>
        <v>2.335</v>
      </c>
      <c r="BM299" s="3">
        <f t="shared" si="176"/>
        <v>1</v>
      </c>
      <c r="BN299" s="8">
        <f t="shared" si="170"/>
        <v>35977</v>
      </c>
      <c r="BO299" s="47">
        <f t="shared" si="139"/>
        <v>0.85604426904503272</v>
      </c>
      <c r="BP299" s="9">
        <f t="shared" si="140"/>
        <v>0.85604426904503272</v>
      </c>
      <c r="BV299" s="8">
        <f t="shared" si="171"/>
        <v>35977</v>
      </c>
      <c r="BW299" s="9">
        <f t="shared" si="172"/>
        <v>2.335</v>
      </c>
      <c r="BX299" s="9">
        <f t="shared" si="173"/>
        <v>2.335</v>
      </c>
      <c r="BY299" s="3">
        <f t="shared" si="177"/>
        <v>5.5019375591199203E-2</v>
      </c>
      <c r="BZ299" s="3">
        <f t="shared" si="178"/>
        <v>5.9554530756590389E-2</v>
      </c>
      <c r="CA299" s="8">
        <f t="shared" si="143"/>
        <v>35977</v>
      </c>
      <c r="CB299" s="3">
        <f t="shared" si="144"/>
        <v>0.44387095868045939</v>
      </c>
      <c r="CC299" s="3">
        <f t="shared" si="145"/>
        <v>0.59968991563251939</v>
      </c>
      <c r="CF299" s="8">
        <f t="shared" si="163"/>
        <v>35977</v>
      </c>
      <c r="CG299" s="3">
        <f t="shared" si="165"/>
        <v>0.87049750542981263</v>
      </c>
      <c r="CI299" s="8">
        <f t="shared" si="164"/>
        <v>35977</v>
      </c>
      <c r="CJ299" s="12">
        <f t="shared" si="166"/>
        <v>0.44650523082032195</v>
      </c>
      <c r="CK299" s="12">
        <f t="shared" si="166"/>
        <v>0.60324893747527197</v>
      </c>
      <c r="CO299" s="12">
        <f t="shared" si="179"/>
        <v>5.5019375591199203E-2</v>
      </c>
      <c r="CP299" s="12">
        <f t="shared" si="179"/>
        <v>5.9554530756590389E-2</v>
      </c>
    </row>
    <row r="300" spans="1:94" x14ac:dyDescent="0.25">
      <c r="A300" s="3">
        <f t="shared" si="146"/>
        <v>733</v>
      </c>
      <c r="B300" s="8">
        <f t="shared" si="147"/>
        <v>35978</v>
      </c>
      <c r="C300" s="3">
        <f t="shared" si="153"/>
        <v>2.1850000000000001</v>
      </c>
      <c r="D300" s="11">
        <f t="shared" si="174"/>
        <v>0</v>
      </c>
      <c r="E300" s="3">
        <f t="shared" si="154"/>
        <v>2.11</v>
      </c>
      <c r="I300" s="8">
        <f t="shared" si="148"/>
        <v>35978</v>
      </c>
      <c r="J300" s="11">
        <f t="shared" si="155"/>
        <v>-7.5000000000000178E-2</v>
      </c>
      <c r="K300" s="11">
        <f t="shared" si="175"/>
        <v>0</v>
      </c>
      <c r="L300" s="11"/>
      <c r="M300" s="11"/>
      <c r="N300" s="9">
        <f t="shared" si="156"/>
        <v>2.1850000000000001</v>
      </c>
      <c r="O300" s="9">
        <f t="shared" si="157"/>
        <v>2.11</v>
      </c>
      <c r="Q300" s="9">
        <f t="shared" si="149"/>
        <v>2.1850000000000001</v>
      </c>
      <c r="R300" s="9">
        <f t="shared" si="150"/>
        <v>2.11</v>
      </c>
      <c r="S300" s="9">
        <f t="shared" si="151"/>
        <v>2.36</v>
      </c>
      <c r="T300" s="9">
        <f t="shared" si="152"/>
        <v>2.36</v>
      </c>
      <c r="V300" s="9">
        <f t="shared" si="167"/>
        <v>2.1850000000000001</v>
      </c>
      <c r="W300" s="9">
        <f t="shared" si="167"/>
        <v>2.11</v>
      </c>
      <c r="X300" s="9">
        <f t="shared" si="167"/>
        <v>2.36</v>
      </c>
      <c r="Y300" s="9">
        <f t="shared" si="167"/>
        <v>2.36</v>
      </c>
      <c r="BK300" s="9">
        <f t="shared" si="168"/>
        <v>2.1850000000000001</v>
      </c>
      <c r="BL300" s="9">
        <f t="shared" si="169"/>
        <v>2.11</v>
      </c>
      <c r="BM300" s="3">
        <f t="shared" si="176"/>
        <v>1</v>
      </c>
      <c r="BN300" s="8">
        <f t="shared" si="170"/>
        <v>35978</v>
      </c>
      <c r="BO300" s="47">
        <f t="shared" si="139"/>
        <v>0.82689396687889805</v>
      </c>
      <c r="BP300" s="9">
        <f t="shared" si="140"/>
        <v>0.82689396687889805</v>
      </c>
      <c r="BV300" s="8">
        <f t="shared" si="171"/>
        <v>35978</v>
      </c>
      <c r="BW300" s="9">
        <f t="shared" si="172"/>
        <v>2.1850000000000001</v>
      </c>
      <c r="BX300" s="9">
        <f t="shared" si="173"/>
        <v>2.11</v>
      </c>
      <c r="BY300" s="3">
        <f t="shared" si="177"/>
        <v>-6.6396062573307088E-2</v>
      </c>
      <c r="BZ300" s="3">
        <f t="shared" si="178"/>
        <v>-0.10132394363288558</v>
      </c>
      <c r="CA300" s="8">
        <f t="shared" si="143"/>
        <v>35978</v>
      </c>
      <c r="CB300" s="3">
        <f t="shared" si="144"/>
        <v>0.50628539743047307</v>
      </c>
      <c r="CC300" s="3">
        <f t="shared" si="145"/>
        <v>0.70757186713845122</v>
      </c>
      <c r="CF300" s="8">
        <f t="shared" si="163"/>
        <v>35978</v>
      </c>
      <c r="CG300" s="3">
        <f t="shared" ref="CG300:CG315" si="180">CORREL(C279:C300,E279:E300)</f>
        <v>0.85867487101899087</v>
      </c>
      <c r="CI300" s="8">
        <f t="shared" si="164"/>
        <v>35978</v>
      </c>
      <c r="CJ300" s="12">
        <f t="shared" ref="CJ300:CK315" si="181">STDEV(CO279:CO300)*CJ$24</f>
        <v>0.50929008492170957</v>
      </c>
      <c r="CK300" s="12">
        <f t="shared" si="181"/>
        <v>0.71177114357251769</v>
      </c>
      <c r="CO300" s="12">
        <f t="shared" si="179"/>
        <v>-6.6396062573307088E-2</v>
      </c>
      <c r="CP300" s="12">
        <f t="shared" si="179"/>
        <v>-0.10132394363288558</v>
      </c>
    </row>
    <row r="301" spans="1:94" x14ac:dyDescent="0.25">
      <c r="A301" s="3">
        <f t="shared" si="146"/>
        <v>734</v>
      </c>
      <c r="B301" s="8">
        <f t="shared" si="147"/>
        <v>35979</v>
      </c>
      <c r="C301" s="3">
        <f t="shared" si="153"/>
        <v>2.1850000000000001</v>
      </c>
      <c r="D301" s="11">
        <f t="shared" si="174"/>
        <v>0</v>
      </c>
      <c r="E301" s="3">
        <f t="shared" si="154"/>
        <v>2.11</v>
      </c>
      <c r="I301" s="8">
        <f t="shared" si="148"/>
        <v>35979</v>
      </c>
      <c r="J301" s="11">
        <f t="shared" si="155"/>
        <v>-7.5000000000000178E-2</v>
      </c>
      <c r="K301" s="11">
        <f t="shared" si="175"/>
        <v>0</v>
      </c>
      <c r="L301" s="11"/>
      <c r="M301" s="11"/>
      <c r="N301" s="9">
        <f t="shared" si="156"/>
        <v>2.1850000000000001</v>
      </c>
      <c r="O301" s="9">
        <f t="shared" si="157"/>
        <v>2.11</v>
      </c>
      <c r="Q301" s="9">
        <f t="shared" si="149"/>
        <v>2.1850000000000001</v>
      </c>
      <c r="R301" s="9">
        <f t="shared" si="150"/>
        <v>2.11</v>
      </c>
      <c r="S301" s="9">
        <f t="shared" si="151"/>
        <v>2.36</v>
      </c>
      <c r="T301" s="9">
        <f t="shared" si="152"/>
        <v>2.36</v>
      </c>
      <c r="V301" s="9">
        <f t="shared" si="167"/>
        <v>2.1850000000000001</v>
      </c>
      <c r="W301" s="9">
        <f t="shared" si="167"/>
        <v>2.11</v>
      </c>
      <c r="X301" s="9">
        <f t="shared" si="167"/>
        <v>2.36</v>
      </c>
      <c r="Y301" s="9">
        <f t="shared" si="167"/>
        <v>2.36</v>
      </c>
      <c r="BK301" s="9">
        <f t="shared" si="168"/>
        <v>2.1850000000000001</v>
      </c>
      <c r="BL301" s="9">
        <f t="shared" si="169"/>
        <v>2.11</v>
      </c>
      <c r="BM301" s="3">
        <f t="shared" si="176"/>
        <v>1</v>
      </c>
      <c r="BN301" s="8">
        <f t="shared" si="170"/>
        <v>35979</v>
      </c>
      <c r="BO301" s="47">
        <f t="shared" si="139"/>
        <v>0.78224164702131582</v>
      </c>
      <c r="BP301" s="9">
        <f t="shared" si="140"/>
        <v>0.78224164702131582</v>
      </c>
      <c r="BV301" s="8">
        <f t="shared" si="171"/>
        <v>35979</v>
      </c>
      <c r="BW301" s="9">
        <f t="shared" si="172"/>
        <v>2.1850000000000001</v>
      </c>
      <c r="BX301" s="9">
        <f t="shared" si="173"/>
        <v>2.11</v>
      </c>
      <c r="BY301" s="3">
        <f t="shared" si="177"/>
        <v>0</v>
      </c>
      <c r="BZ301" s="3">
        <f t="shared" si="178"/>
        <v>0</v>
      </c>
      <c r="CA301" s="8">
        <f t="shared" si="143"/>
        <v>35979</v>
      </c>
      <c r="CB301" s="3">
        <f t="shared" si="144"/>
        <v>0.49816169410058131</v>
      </c>
      <c r="CC301" s="3">
        <f t="shared" si="145"/>
        <v>0.70709197173157923</v>
      </c>
      <c r="CF301" s="8">
        <f t="shared" si="163"/>
        <v>35979</v>
      </c>
      <c r="CG301" s="3">
        <f t="shared" si="180"/>
        <v>0.84639513081192475</v>
      </c>
      <c r="CI301" s="8">
        <f t="shared" si="164"/>
        <v>35979</v>
      </c>
      <c r="CJ301" s="12">
        <f t="shared" si="181"/>
        <v>0.50111816927935193</v>
      </c>
      <c r="CK301" s="12">
        <f t="shared" si="181"/>
        <v>0.71128840009668415</v>
      </c>
      <c r="CO301" s="12">
        <f t="shared" si="179"/>
        <v>0</v>
      </c>
      <c r="CP301" s="12">
        <f t="shared" si="179"/>
        <v>0</v>
      </c>
    </row>
    <row r="302" spans="1:94" x14ac:dyDescent="0.25">
      <c r="A302" s="3">
        <f t="shared" si="146"/>
        <v>735</v>
      </c>
      <c r="B302" s="8">
        <f t="shared" si="147"/>
        <v>35980</v>
      </c>
      <c r="C302" s="3">
        <f t="shared" si="153"/>
        <v>2.1850000000000001</v>
      </c>
      <c r="D302" s="11">
        <f t="shared" si="174"/>
        <v>0</v>
      </c>
      <c r="E302" s="3">
        <f t="shared" si="154"/>
        <v>2.11</v>
      </c>
      <c r="I302" s="8">
        <f t="shared" si="148"/>
        <v>35980</v>
      </c>
      <c r="J302" s="11">
        <f t="shared" si="155"/>
        <v>-7.5000000000000178E-2</v>
      </c>
      <c r="K302" s="11">
        <f t="shared" si="175"/>
        <v>0</v>
      </c>
      <c r="L302" s="11"/>
      <c r="M302" s="11"/>
      <c r="N302" s="9">
        <f t="shared" si="156"/>
        <v>2.1850000000000001</v>
      </c>
      <c r="O302" s="9">
        <f t="shared" si="157"/>
        <v>2.11</v>
      </c>
      <c r="Q302" s="9">
        <f t="shared" si="149"/>
        <v>2.1850000000000001</v>
      </c>
      <c r="R302" s="9">
        <f t="shared" si="150"/>
        <v>2.11</v>
      </c>
      <c r="S302" s="9">
        <f t="shared" si="151"/>
        <v>2.36</v>
      </c>
      <c r="T302" s="9">
        <f t="shared" si="152"/>
        <v>2.36</v>
      </c>
      <c r="V302" s="9">
        <f t="shared" si="167"/>
        <v>2.1850000000000001</v>
      </c>
      <c r="W302" s="9">
        <f t="shared" si="167"/>
        <v>2.11</v>
      </c>
      <c r="X302" s="9">
        <f t="shared" si="167"/>
        <v>2.36</v>
      </c>
      <c r="Y302" s="9">
        <f t="shared" si="167"/>
        <v>2.36</v>
      </c>
      <c r="BK302" s="9">
        <f t="shared" si="168"/>
        <v>2.1850000000000001</v>
      </c>
      <c r="BL302" s="9">
        <f t="shared" si="169"/>
        <v>2.11</v>
      </c>
      <c r="BM302" s="3">
        <f t="shared" si="176"/>
        <v>1</v>
      </c>
      <c r="BN302" s="8">
        <f t="shared" si="170"/>
        <v>35980</v>
      </c>
      <c r="BO302" s="47">
        <f t="shared" si="139"/>
        <v>0.70366812349271912</v>
      </c>
      <c r="BP302" s="9">
        <f t="shared" si="140"/>
        <v>0.70366812349271912</v>
      </c>
      <c r="BV302" s="8">
        <f t="shared" si="171"/>
        <v>35980</v>
      </c>
      <c r="BW302" s="9">
        <f t="shared" si="172"/>
        <v>2.1850000000000001</v>
      </c>
      <c r="BX302" s="9">
        <f t="shared" si="173"/>
        <v>2.11</v>
      </c>
      <c r="BY302" s="3">
        <f t="shared" si="177"/>
        <v>0</v>
      </c>
      <c r="BZ302" s="3">
        <f t="shared" si="178"/>
        <v>0</v>
      </c>
      <c r="CA302" s="8">
        <f t="shared" si="143"/>
        <v>35980</v>
      </c>
      <c r="CB302" s="3">
        <f t="shared" si="144"/>
        <v>0.48805950663428765</v>
      </c>
      <c r="CC302" s="3">
        <f t="shared" si="145"/>
        <v>0.6805189623508624</v>
      </c>
      <c r="CF302" s="8">
        <f t="shared" si="163"/>
        <v>35980</v>
      </c>
      <c r="CG302" s="3">
        <f t="shared" si="180"/>
        <v>0.81648744593853417</v>
      </c>
      <c r="CI302" s="8">
        <f t="shared" si="164"/>
        <v>35980</v>
      </c>
      <c r="CJ302" s="12">
        <f t="shared" si="181"/>
        <v>0.49095602765189117</v>
      </c>
      <c r="CK302" s="12">
        <f t="shared" si="181"/>
        <v>0.68455768601167211</v>
      </c>
      <c r="CO302" s="12">
        <f t="shared" si="179"/>
        <v>0</v>
      </c>
      <c r="CP302" s="12">
        <f t="shared" si="179"/>
        <v>0</v>
      </c>
    </row>
    <row r="303" spans="1:94" x14ac:dyDescent="0.25">
      <c r="A303" s="3">
        <f t="shared" si="146"/>
        <v>736</v>
      </c>
      <c r="B303" s="8">
        <f t="shared" si="147"/>
        <v>35981</v>
      </c>
      <c r="C303" s="3">
        <f t="shared" si="153"/>
        <v>2.1850000000000001</v>
      </c>
      <c r="D303" s="11">
        <f t="shared" si="174"/>
        <v>0</v>
      </c>
      <c r="E303" s="3">
        <f t="shared" si="154"/>
        <v>2.11</v>
      </c>
      <c r="I303" s="8">
        <f t="shared" si="148"/>
        <v>35981</v>
      </c>
      <c r="J303" s="11">
        <f t="shared" si="155"/>
        <v>-7.5000000000000178E-2</v>
      </c>
      <c r="K303" s="11">
        <f t="shared" si="175"/>
        <v>0</v>
      </c>
      <c r="L303" s="11"/>
      <c r="M303" s="11"/>
      <c r="N303" s="9">
        <f t="shared" si="156"/>
        <v>2.1850000000000001</v>
      </c>
      <c r="O303" s="9">
        <f t="shared" si="157"/>
        <v>2.11</v>
      </c>
      <c r="Q303" s="9">
        <f t="shared" si="149"/>
        <v>2.1850000000000001</v>
      </c>
      <c r="R303" s="9">
        <f t="shared" si="150"/>
        <v>2.11</v>
      </c>
      <c r="S303" s="9">
        <f t="shared" si="151"/>
        <v>2.36</v>
      </c>
      <c r="T303" s="9">
        <f t="shared" si="152"/>
        <v>2.36</v>
      </c>
      <c r="V303" s="9">
        <f t="shared" si="167"/>
        <v>2.1850000000000001</v>
      </c>
      <c r="W303" s="9">
        <f t="shared" si="167"/>
        <v>2.11</v>
      </c>
      <c r="X303" s="9">
        <f t="shared" si="167"/>
        <v>2.36</v>
      </c>
      <c r="Y303" s="9">
        <f t="shared" si="167"/>
        <v>2.36</v>
      </c>
      <c r="BK303" s="9">
        <f t="shared" si="168"/>
        <v>2.1850000000000001</v>
      </c>
      <c r="BL303" s="9">
        <f t="shared" si="169"/>
        <v>2.11</v>
      </c>
      <c r="BM303" s="3">
        <f t="shared" si="176"/>
        <v>1</v>
      </c>
      <c r="BN303" s="8">
        <f t="shared" si="170"/>
        <v>35981</v>
      </c>
      <c r="BO303" s="47">
        <f t="shared" si="139"/>
        <v>0.6445670393092745</v>
      </c>
      <c r="BP303" s="9">
        <f t="shared" si="140"/>
        <v>0.6445670393092745</v>
      </c>
      <c r="BV303" s="8">
        <f t="shared" si="171"/>
        <v>35981</v>
      </c>
      <c r="BW303" s="9">
        <f t="shared" si="172"/>
        <v>2.1850000000000001</v>
      </c>
      <c r="BX303" s="9">
        <f t="shared" si="173"/>
        <v>2.11</v>
      </c>
      <c r="BY303" s="3">
        <f t="shared" si="177"/>
        <v>0</v>
      </c>
      <c r="BZ303" s="3">
        <f t="shared" si="178"/>
        <v>0</v>
      </c>
      <c r="CA303" s="8">
        <f t="shared" si="143"/>
        <v>35981</v>
      </c>
      <c r="CB303" s="3">
        <f t="shared" si="144"/>
        <v>0.48805950663428765</v>
      </c>
      <c r="CC303" s="3">
        <f t="shared" si="145"/>
        <v>0.6805189623508624</v>
      </c>
      <c r="CF303" s="8">
        <f t="shared" si="163"/>
        <v>35981</v>
      </c>
      <c r="CG303" s="3">
        <f t="shared" si="180"/>
        <v>0.77028948772333494</v>
      </c>
      <c r="CI303" s="8">
        <f t="shared" si="164"/>
        <v>35981</v>
      </c>
      <c r="CJ303" s="12">
        <f t="shared" si="181"/>
        <v>0.49095602765189117</v>
      </c>
      <c r="CK303" s="12">
        <f t="shared" si="181"/>
        <v>0.68455768601167211</v>
      </c>
      <c r="CO303" s="12">
        <f t="shared" si="179"/>
        <v>0</v>
      </c>
      <c r="CP303" s="12">
        <f t="shared" si="179"/>
        <v>0</v>
      </c>
    </row>
    <row r="304" spans="1:94" x14ac:dyDescent="0.25">
      <c r="A304" s="3">
        <f t="shared" si="146"/>
        <v>737</v>
      </c>
      <c r="B304" s="8">
        <f t="shared" si="147"/>
        <v>35982</v>
      </c>
      <c r="C304" s="3">
        <f t="shared" si="153"/>
        <v>2.2200000000000002</v>
      </c>
      <c r="D304" s="11">
        <f t="shared" si="174"/>
        <v>0</v>
      </c>
      <c r="E304" s="3">
        <f t="shared" si="154"/>
        <v>2.2850000000000001</v>
      </c>
      <c r="I304" s="8">
        <f t="shared" si="148"/>
        <v>35982</v>
      </c>
      <c r="J304" s="11">
        <f t="shared" si="155"/>
        <v>6.4999999999999947E-2</v>
      </c>
      <c r="K304" s="11">
        <f t="shared" si="175"/>
        <v>0</v>
      </c>
      <c r="L304" s="11"/>
      <c r="M304" s="11"/>
      <c r="N304" s="9">
        <f t="shared" si="156"/>
        <v>2.2200000000000002</v>
      </c>
      <c r="O304" s="9">
        <f t="shared" si="157"/>
        <v>2.2850000000000001</v>
      </c>
      <c r="Q304" s="9">
        <f t="shared" si="149"/>
        <v>2.2200000000000002</v>
      </c>
      <c r="R304" s="9">
        <f t="shared" si="150"/>
        <v>2.2850000000000001</v>
      </c>
      <c r="S304" s="9">
        <f t="shared" si="151"/>
        <v>2.37</v>
      </c>
      <c r="T304" s="9">
        <f t="shared" si="152"/>
        <v>2.37</v>
      </c>
      <c r="V304" s="9">
        <f t="shared" si="167"/>
        <v>2.2200000000000002</v>
      </c>
      <c r="W304" s="9">
        <f t="shared" si="167"/>
        <v>2.2850000000000001</v>
      </c>
      <c r="X304" s="9">
        <f t="shared" si="167"/>
        <v>2.37</v>
      </c>
      <c r="Y304" s="9">
        <f t="shared" si="167"/>
        <v>2.37</v>
      </c>
      <c r="BK304" s="9">
        <f t="shared" si="168"/>
        <v>2.2200000000000002</v>
      </c>
      <c r="BL304" s="9">
        <f t="shared" si="169"/>
        <v>2.2850000000000001</v>
      </c>
      <c r="BM304" s="3">
        <f t="shared" si="176"/>
        <v>1</v>
      </c>
      <c r="BN304" s="8">
        <f t="shared" si="170"/>
        <v>35982</v>
      </c>
      <c r="BO304" s="47">
        <f t="shared" si="139"/>
        <v>0.6034877390808967</v>
      </c>
      <c r="BP304" s="9">
        <f t="shared" si="140"/>
        <v>0.6034877390808967</v>
      </c>
      <c r="BV304" s="8">
        <f t="shared" si="171"/>
        <v>35982</v>
      </c>
      <c r="BW304" s="9">
        <f t="shared" si="172"/>
        <v>2.2200000000000002</v>
      </c>
      <c r="BX304" s="9">
        <f t="shared" si="173"/>
        <v>2.2850000000000001</v>
      </c>
      <c r="BY304" s="3">
        <f t="shared" si="177"/>
        <v>1.5891367336634661E-2</v>
      </c>
      <c r="BZ304" s="3">
        <f t="shared" si="178"/>
        <v>7.9678076858193017E-2</v>
      </c>
      <c r="CA304" s="8">
        <f t="shared" si="143"/>
        <v>35982</v>
      </c>
      <c r="CB304" s="3">
        <f t="shared" si="144"/>
        <v>0.48767876437340396</v>
      </c>
      <c r="CC304" s="3">
        <f t="shared" si="145"/>
        <v>0.72366312183456349</v>
      </c>
      <c r="CF304" s="8">
        <f t="shared" si="163"/>
        <v>35982</v>
      </c>
      <c r="CG304" s="3">
        <f t="shared" si="180"/>
        <v>0.70306630871939257</v>
      </c>
      <c r="CI304" s="8">
        <f t="shared" si="164"/>
        <v>35982</v>
      </c>
      <c r="CJ304" s="12">
        <f t="shared" si="181"/>
        <v>0.49057302577318229</v>
      </c>
      <c r="CK304" s="12">
        <f t="shared" si="181"/>
        <v>0.72795789616754047</v>
      </c>
      <c r="CO304" s="12">
        <f t="shared" si="179"/>
        <v>1.5891367336634661E-2</v>
      </c>
      <c r="CP304" s="12">
        <f t="shared" si="179"/>
        <v>7.9678076858193017E-2</v>
      </c>
    </row>
    <row r="305" spans="1:94" x14ac:dyDescent="0.25">
      <c r="A305" s="3">
        <f t="shared" si="146"/>
        <v>738</v>
      </c>
      <c r="B305" s="8">
        <f t="shared" si="147"/>
        <v>35983</v>
      </c>
      <c r="C305" s="3">
        <f t="shared" si="153"/>
        <v>2.165</v>
      </c>
      <c r="D305" s="11">
        <f t="shared" si="174"/>
        <v>0</v>
      </c>
      <c r="E305" s="3">
        <f t="shared" si="154"/>
        <v>2.25</v>
      </c>
      <c r="I305" s="8">
        <f t="shared" si="148"/>
        <v>35983</v>
      </c>
      <c r="J305" s="11">
        <f t="shared" si="155"/>
        <v>8.4999999999999964E-2</v>
      </c>
      <c r="K305" s="11">
        <f t="shared" si="175"/>
        <v>0</v>
      </c>
      <c r="L305" s="11"/>
      <c r="M305" s="11"/>
      <c r="N305" s="9">
        <f t="shared" si="156"/>
        <v>2.165</v>
      </c>
      <c r="O305" s="9">
        <f t="shared" si="157"/>
        <v>2.25</v>
      </c>
      <c r="Q305" s="9">
        <f t="shared" si="149"/>
        <v>2.165</v>
      </c>
      <c r="R305" s="9">
        <f t="shared" si="150"/>
        <v>2.25</v>
      </c>
      <c r="S305" s="9">
        <f t="shared" si="151"/>
        <v>2.34</v>
      </c>
      <c r="T305" s="9">
        <f t="shared" si="152"/>
        <v>2.34</v>
      </c>
      <c r="V305" s="9">
        <f t="shared" si="167"/>
        <v>2.165</v>
      </c>
      <c r="W305" s="9">
        <f t="shared" si="167"/>
        <v>2.25</v>
      </c>
      <c r="X305" s="9">
        <f t="shared" si="167"/>
        <v>2.34</v>
      </c>
      <c r="Y305" s="9">
        <f t="shared" si="167"/>
        <v>2.34</v>
      </c>
      <c r="BK305" s="9">
        <f t="shared" si="168"/>
        <v>2.165</v>
      </c>
      <c r="BL305" s="9">
        <f t="shared" si="169"/>
        <v>2.25</v>
      </c>
      <c r="BM305" s="3">
        <f t="shared" si="176"/>
        <v>1</v>
      </c>
      <c r="BN305" s="8">
        <f t="shared" si="170"/>
        <v>35983</v>
      </c>
      <c r="BO305" s="47">
        <f t="shared" si="139"/>
        <v>0.54067197527651956</v>
      </c>
      <c r="BP305" s="9">
        <f t="shared" si="140"/>
        <v>0.54067197527651956</v>
      </c>
      <c r="BV305" s="8">
        <f t="shared" si="171"/>
        <v>35983</v>
      </c>
      <c r="BW305" s="9">
        <f t="shared" si="172"/>
        <v>2.165</v>
      </c>
      <c r="BX305" s="9">
        <f t="shared" si="173"/>
        <v>2.25</v>
      </c>
      <c r="BY305" s="3">
        <f t="shared" si="177"/>
        <v>-2.5086834429734989E-2</v>
      </c>
      <c r="BZ305" s="3">
        <f t="shared" si="178"/>
        <v>-1.5435808129839362E-2</v>
      </c>
      <c r="CA305" s="8">
        <f t="shared" si="143"/>
        <v>35983</v>
      </c>
      <c r="CB305" s="3">
        <f t="shared" si="144"/>
        <v>0.47090463838708502</v>
      </c>
      <c r="CC305" s="3">
        <f t="shared" si="145"/>
        <v>0.70517907824109094</v>
      </c>
      <c r="CF305" s="8">
        <f t="shared" si="163"/>
        <v>35983</v>
      </c>
      <c r="CG305" s="3">
        <f t="shared" si="180"/>
        <v>0.6466574724009917</v>
      </c>
      <c r="CI305" s="8">
        <f t="shared" si="164"/>
        <v>35983</v>
      </c>
      <c r="CJ305" s="12">
        <f t="shared" si="181"/>
        <v>0.47369934920376666</v>
      </c>
      <c r="CK305" s="12">
        <f t="shared" si="181"/>
        <v>0.70936415402290565</v>
      </c>
      <c r="CO305" s="12">
        <f t="shared" si="179"/>
        <v>-2.5086834429734989E-2</v>
      </c>
      <c r="CP305" s="12">
        <f t="shared" si="179"/>
        <v>-1.5435808129839362E-2</v>
      </c>
    </row>
    <row r="306" spans="1:94" x14ac:dyDescent="0.25">
      <c r="A306" s="3">
        <f t="shared" si="146"/>
        <v>739</v>
      </c>
      <c r="B306" s="8">
        <f t="shared" si="147"/>
        <v>35984</v>
      </c>
      <c r="C306" s="3">
        <f t="shared" si="153"/>
        <v>2.23</v>
      </c>
      <c r="D306" s="11">
        <f t="shared" si="174"/>
        <v>0</v>
      </c>
      <c r="E306" s="3">
        <f t="shared" si="154"/>
        <v>2.42</v>
      </c>
      <c r="I306" s="8">
        <f t="shared" si="148"/>
        <v>35984</v>
      </c>
      <c r="J306" s="11">
        <f t="shared" si="155"/>
        <v>0.18999999999999995</v>
      </c>
      <c r="K306" s="11">
        <f t="shared" si="175"/>
        <v>0</v>
      </c>
      <c r="L306" s="11"/>
      <c r="M306" s="11"/>
      <c r="N306" s="9">
        <f t="shared" si="156"/>
        <v>2.23</v>
      </c>
      <c r="O306" s="9">
        <f t="shared" si="157"/>
        <v>2.42</v>
      </c>
      <c r="Q306" s="9">
        <f t="shared" si="149"/>
        <v>2.23</v>
      </c>
      <c r="R306" s="9">
        <f t="shared" si="150"/>
        <v>2.42</v>
      </c>
      <c r="S306" s="9">
        <f t="shared" si="151"/>
        <v>2.38</v>
      </c>
      <c r="T306" s="9">
        <f t="shared" si="152"/>
        <v>2.38</v>
      </c>
      <c r="V306" s="9">
        <f t="shared" si="167"/>
        <v>2.23</v>
      </c>
      <c r="W306" s="9">
        <f t="shared" si="167"/>
        <v>2.42</v>
      </c>
      <c r="X306" s="9">
        <f t="shared" si="167"/>
        <v>2.38</v>
      </c>
      <c r="Y306" s="9">
        <f t="shared" si="167"/>
        <v>2.38</v>
      </c>
      <c r="BK306" s="9">
        <f t="shared" si="168"/>
        <v>2.23</v>
      </c>
      <c r="BL306" s="9">
        <f t="shared" si="169"/>
        <v>2.42</v>
      </c>
      <c r="BM306" s="3">
        <f t="shared" si="176"/>
        <v>1</v>
      </c>
      <c r="BN306" s="8">
        <f t="shared" si="170"/>
        <v>35984</v>
      </c>
      <c r="BO306" s="47">
        <f t="shared" si="139"/>
        <v>0.53962187739613698</v>
      </c>
      <c r="BP306" s="9">
        <f t="shared" si="140"/>
        <v>0.53962187739613698</v>
      </c>
      <c r="BV306" s="8">
        <f t="shared" si="171"/>
        <v>35984</v>
      </c>
      <c r="BW306" s="9">
        <f t="shared" si="172"/>
        <v>2.23</v>
      </c>
      <c r="BX306" s="9">
        <f t="shared" si="173"/>
        <v>2.42</v>
      </c>
      <c r="BY306" s="3">
        <f t="shared" si="177"/>
        <v>2.9581224017574133E-2</v>
      </c>
      <c r="BZ306" s="3">
        <f t="shared" si="178"/>
        <v>7.2837323952266303E-2</v>
      </c>
      <c r="CA306" s="8">
        <f t="shared" si="143"/>
        <v>35984</v>
      </c>
      <c r="CB306" s="3">
        <f t="shared" si="144"/>
        <v>0.47784906421091333</v>
      </c>
      <c r="CC306" s="3">
        <f t="shared" si="145"/>
        <v>0.73859381225943199</v>
      </c>
      <c r="CF306" s="8">
        <f t="shared" si="163"/>
        <v>35984</v>
      </c>
      <c r="CG306" s="3">
        <f t="shared" si="180"/>
        <v>0.58740851373824332</v>
      </c>
      <c r="CI306" s="8">
        <f t="shared" si="164"/>
        <v>35984</v>
      </c>
      <c r="CJ306" s="12">
        <f t="shared" si="181"/>
        <v>0.48068498859905606</v>
      </c>
      <c r="CK306" s="12">
        <f t="shared" si="181"/>
        <v>0.74297719680906316</v>
      </c>
      <c r="CO306" s="12">
        <f t="shared" si="179"/>
        <v>2.9581224017574133E-2</v>
      </c>
      <c r="CP306" s="12">
        <f t="shared" si="179"/>
        <v>7.2837323952266303E-2</v>
      </c>
    </row>
    <row r="307" spans="1:94" x14ac:dyDescent="0.25">
      <c r="A307" s="3">
        <f t="shared" si="146"/>
        <v>740</v>
      </c>
      <c r="B307" s="8">
        <f t="shared" si="147"/>
        <v>35985</v>
      </c>
      <c r="C307" s="3">
        <f t="shared" si="153"/>
        <v>2.2349999999999999</v>
      </c>
      <c r="D307" s="11">
        <f t="shared" si="174"/>
        <v>0</v>
      </c>
      <c r="E307" s="3">
        <f t="shared" si="154"/>
        <v>2.4249999999999998</v>
      </c>
      <c r="I307" s="8">
        <f t="shared" si="148"/>
        <v>35985</v>
      </c>
      <c r="J307" s="11">
        <f t="shared" si="155"/>
        <v>0.18999999999999995</v>
      </c>
      <c r="K307" s="11">
        <f t="shared" si="175"/>
        <v>0</v>
      </c>
      <c r="L307" s="11"/>
      <c r="M307" s="11"/>
      <c r="N307" s="9">
        <f t="shared" si="156"/>
        <v>2.2349999999999999</v>
      </c>
      <c r="O307" s="9">
        <f t="shared" si="157"/>
        <v>2.4249999999999998</v>
      </c>
      <c r="Q307" s="9">
        <f t="shared" si="149"/>
        <v>2.2349999999999999</v>
      </c>
      <c r="R307" s="9">
        <f t="shared" si="150"/>
        <v>2.4249999999999998</v>
      </c>
      <c r="S307" s="9">
        <f t="shared" si="151"/>
        <v>2.37</v>
      </c>
      <c r="T307" s="9">
        <f t="shared" si="152"/>
        <v>2.37</v>
      </c>
      <c r="V307" s="9">
        <f t="shared" ref="V307:Y326" si="182">VLOOKUP($B307,IF(V$1=2,PRICELOOK2,IF(V$1=3,PRICELOOK3,IF(V$1=4,cash,PRICELOOK))),V$2,FALSE)</f>
        <v>2.2349999999999999</v>
      </c>
      <c r="W307" s="9">
        <f t="shared" si="182"/>
        <v>2.4249999999999998</v>
      </c>
      <c r="X307" s="9">
        <f t="shared" si="182"/>
        <v>2.37</v>
      </c>
      <c r="Y307" s="9">
        <f t="shared" si="182"/>
        <v>2.37</v>
      </c>
      <c r="BK307" s="9">
        <f t="shared" si="168"/>
        <v>2.2349999999999999</v>
      </c>
      <c r="BL307" s="9">
        <f t="shared" si="169"/>
        <v>2.4249999999999998</v>
      </c>
      <c r="BM307" s="3">
        <f t="shared" si="176"/>
        <v>1</v>
      </c>
      <c r="BN307" s="8">
        <f t="shared" si="170"/>
        <v>35985</v>
      </c>
      <c r="BO307" s="47">
        <f t="shared" si="139"/>
        <v>0.53521150189302935</v>
      </c>
      <c r="BP307" s="9">
        <f t="shared" si="140"/>
        <v>0.53521150189302935</v>
      </c>
      <c r="BV307" s="8">
        <f t="shared" si="171"/>
        <v>35985</v>
      </c>
      <c r="BW307" s="9">
        <f t="shared" si="172"/>
        <v>2.2349999999999999</v>
      </c>
      <c r="BX307" s="9">
        <f t="shared" si="173"/>
        <v>2.4249999999999998</v>
      </c>
      <c r="BY307" s="3">
        <f t="shared" si="177"/>
        <v>2.2396425935046599E-3</v>
      </c>
      <c r="BZ307" s="3">
        <f t="shared" si="178"/>
        <v>2.0639842208514275E-3</v>
      </c>
      <c r="CA307" s="8">
        <f t="shared" si="143"/>
        <v>35985</v>
      </c>
      <c r="CB307" s="3">
        <f t="shared" si="144"/>
        <v>0.46127477691024166</v>
      </c>
      <c r="CC307" s="3">
        <f t="shared" si="145"/>
        <v>0.73881043257987278</v>
      </c>
      <c r="CF307" s="8">
        <f t="shared" si="163"/>
        <v>35985</v>
      </c>
      <c r="CG307" s="3">
        <f t="shared" si="180"/>
        <v>0.55368432905945952</v>
      </c>
      <c r="CI307" s="8">
        <f t="shared" si="164"/>
        <v>35985</v>
      </c>
      <c r="CJ307" s="12">
        <f t="shared" si="181"/>
        <v>0.4640123367119649</v>
      </c>
      <c r="CK307" s="12">
        <f t="shared" si="181"/>
        <v>0.74319510272132716</v>
      </c>
      <c r="CO307" s="12">
        <f t="shared" si="179"/>
        <v>2.2396425935046599E-3</v>
      </c>
      <c r="CP307" s="12">
        <f t="shared" si="179"/>
        <v>2.0639842208514275E-3</v>
      </c>
    </row>
    <row r="308" spans="1:94" x14ac:dyDescent="0.25">
      <c r="A308" s="3">
        <f t="shared" si="146"/>
        <v>741</v>
      </c>
      <c r="B308" s="8">
        <f t="shared" si="147"/>
        <v>35986</v>
      </c>
      <c r="C308" s="3">
        <f t="shared" si="153"/>
        <v>2.15</v>
      </c>
      <c r="D308" s="11">
        <f t="shared" si="174"/>
        <v>0</v>
      </c>
      <c r="E308" s="3">
        <f t="shared" si="154"/>
        <v>2.2400000000000002</v>
      </c>
      <c r="I308" s="8">
        <f t="shared" si="148"/>
        <v>35986</v>
      </c>
      <c r="J308" s="11">
        <f t="shared" si="155"/>
        <v>9.0000000000000302E-2</v>
      </c>
      <c r="K308" s="11">
        <f t="shared" si="175"/>
        <v>0</v>
      </c>
      <c r="L308" s="11"/>
      <c r="M308" s="11"/>
      <c r="N308" s="9">
        <f t="shared" si="156"/>
        <v>2.15</v>
      </c>
      <c r="O308" s="9">
        <f t="shared" si="157"/>
        <v>2.2400000000000002</v>
      </c>
      <c r="Q308" s="9">
        <f t="shared" si="149"/>
        <v>2.15</v>
      </c>
      <c r="R308" s="9">
        <f t="shared" si="150"/>
        <v>2.2400000000000002</v>
      </c>
      <c r="S308" s="9">
        <f t="shared" si="151"/>
        <v>2.3149999999999999</v>
      </c>
      <c r="T308" s="9">
        <f t="shared" si="152"/>
        <v>2.3149999999999999</v>
      </c>
      <c r="V308" s="9">
        <f t="shared" si="182"/>
        <v>2.15</v>
      </c>
      <c r="W308" s="9">
        <f t="shared" si="182"/>
        <v>2.2400000000000002</v>
      </c>
      <c r="X308" s="9">
        <f t="shared" si="182"/>
        <v>2.3149999999999999</v>
      </c>
      <c r="Y308" s="9">
        <f t="shared" si="182"/>
        <v>2.3149999999999999</v>
      </c>
      <c r="BK308" s="9">
        <f t="shared" si="168"/>
        <v>2.15</v>
      </c>
      <c r="BL308" s="9">
        <f t="shared" si="169"/>
        <v>2.2400000000000002</v>
      </c>
      <c r="BM308" s="3">
        <f t="shared" si="176"/>
        <v>1</v>
      </c>
      <c r="BN308" s="8">
        <f t="shared" si="170"/>
        <v>35986</v>
      </c>
      <c r="BO308" s="47">
        <f t="shared" si="139"/>
        <v>0.49982420815835127</v>
      </c>
      <c r="BP308" s="9">
        <f t="shared" si="140"/>
        <v>0.49982420815835127</v>
      </c>
      <c r="BV308" s="8">
        <f t="shared" si="171"/>
        <v>35986</v>
      </c>
      <c r="BW308" s="9">
        <f t="shared" si="172"/>
        <v>2.15</v>
      </c>
      <c r="BX308" s="9">
        <f t="shared" si="173"/>
        <v>2.2400000000000002</v>
      </c>
      <c r="BY308" s="3">
        <f t="shared" si="177"/>
        <v>-3.8773385925960746E-2</v>
      </c>
      <c r="BZ308" s="3">
        <f t="shared" si="178"/>
        <v>-7.935565852249786E-2</v>
      </c>
      <c r="CA308" s="8">
        <f t="shared" si="143"/>
        <v>35986</v>
      </c>
      <c r="CB308" s="3">
        <f t="shared" si="144"/>
        <v>0.45980352254527773</v>
      </c>
      <c r="CC308" s="3">
        <f t="shared" si="145"/>
        <v>0.78935136227070868</v>
      </c>
      <c r="CF308" s="8">
        <f t="shared" si="163"/>
        <v>35986</v>
      </c>
      <c r="CG308" s="3">
        <f t="shared" si="180"/>
        <v>0.53922119066193697</v>
      </c>
      <c r="CI308" s="8">
        <f t="shared" si="164"/>
        <v>35986</v>
      </c>
      <c r="CJ308" s="12">
        <f t="shared" si="181"/>
        <v>0.4625323507904337</v>
      </c>
      <c r="CK308" s="12">
        <f t="shared" si="181"/>
        <v>0.79403598121575936</v>
      </c>
      <c r="CO308" s="12">
        <f t="shared" si="179"/>
        <v>-3.8773385925960746E-2</v>
      </c>
      <c r="CP308" s="12">
        <f t="shared" si="179"/>
        <v>-7.935565852249786E-2</v>
      </c>
    </row>
    <row r="309" spans="1:94" x14ac:dyDescent="0.25">
      <c r="A309" s="3">
        <f t="shared" si="146"/>
        <v>742</v>
      </c>
      <c r="B309" s="8">
        <f t="shared" si="147"/>
        <v>35987</v>
      </c>
      <c r="C309" s="3">
        <f t="shared" si="153"/>
        <v>2.15</v>
      </c>
      <c r="D309" s="11">
        <f t="shared" si="174"/>
        <v>0</v>
      </c>
      <c r="E309" s="3">
        <f t="shared" si="154"/>
        <v>2.2400000000000002</v>
      </c>
      <c r="I309" s="8">
        <f t="shared" si="148"/>
        <v>35987</v>
      </c>
      <c r="J309" s="11">
        <f t="shared" si="155"/>
        <v>9.0000000000000302E-2</v>
      </c>
      <c r="K309" s="11">
        <f t="shared" si="175"/>
        <v>0</v>
      </c>
      <c r="L309" s="11"/>
      <c r="M309" s="11"/>
      <c r="N309" s="9">
        <f t="shared" si="156"/>
        <v>2.15</v>
      </c>
      <c r="O309" s="9">
        <f t="shared" si="157"/>
        <v>2.2400000000000002</v>
      </c>
      <c r="Q309" s="9">
        <f t="shared" si="149"/>
        <v>2.15</v>
      </c>
      <c r="R309" s="9">
        <f t="shared" si="150"/>
        <v>2.2400000000000002</v>
      </c>
      <c r="S309" s="9">
        <f t="shared" si="151"/>
        <v>2.3149999999999999</v>
      </c>
      <c r="T309" s="9">
        <f t="shared" si="152"/>
        <v>2.3149999999999999</v>
      </c>
      <c r="V309" s="9">
        <f t="shared" si="182"/>
        <v>2.15</v>
      </c>
      <c r="W309" s="9">
        <f t="shared" si="182"/>
        <v>2.2400000000000002</v>
      </c>
      <c r="X309" s="9">
        <f t="shared" si="182"/>
        <v>2.3149999999999999</v>
      </c>
      <c r="Y309" s="9">
        <f t="shared" si="182"/>
        <v>2.3149999999999999</v>
      </c>
      <c r="BK309" s="9">
        <f t="shared" si="168"/>
        <v>2.15</v>
      </c>
      <c r="BL309" s="9">
        <f t="shared" si="169"/>
        <v>2.2400000000000002</v>
      </c>
      <c r="BM309" s="3">
        <f t="shared" si="176"/>
        <v>1</v>
      </c>
      <c r="BN309" s="8">
        <f t="shared" si="170"/>
        <v>35987</v>
      </c>
      <c r="BO309" s="47">
        <f t="shared" si="139"/>
        <v>0.46530362401521103</v>
      </c>
      <c r="BP309" s="9">
        <f t="shared" si="140"/>
        <v>0.46530362401521103</v>
      </c>
      <c r="BV309" s="8">
        <f t="shared" si="171"/>
        <v>35987</v>
      </c>
      <c r="BW309" s="9">
        <f t="shared" si="172"/>
        <v>2.15</v>
      </c>
      <c r="BX309" s="9">
        <f t="shared" si="173"/>
        <v>2.2400000000000002</v>
      </c>
      <c r="BY309" s="3">
        <f t="shared" si="177"/>
        <v>0</v>
      </c>
      <c r="BZ309" s="3">
        <f t="shared" si="178"/>
        <v>0</v>
      </c>
      <c r="CA309" s="8">
        <f t="shared" si="143"/>
        <v>35987</v>
      </c>
      <c r="CB309" s="3">
        <f t="shared" si="144"/>
        <v>0.45516368544374652</v>
      </c>
      <c r="CC309" s="3">
        <f t="shared" si="145"/>
        <v>0.78919103558680281</v>
      </c>
      <c r="CF309" s="8">
        <f t="shared" si="163"/>
        <v>35987</v>
      </c>
      <c r="CG309" s="3">
        <f t="shared" si="180"/>
        <v>0.50466033770314356</v>
      </c>
      <c r="CI309" s="8">
        <f t="shared" si="164"/>
        <v>35987</v>
      </c>
      <c r="CJ309" s="12">
        <f t="shared" si="181"/>
        <v>0.45786497732192233</v>
      </c>
      <c r="CK309" s="12">
        <f t="shared" si="181"/>
        <v>0.79387470302982699</v>
      </c>
      <c r="CO309" s="12">
        <f t="shared" si="179"/>
        <v>0</v>
      </c>
      <c r="CP309" s="12">
        <f t="shared" si="179"/>
        <v>0</v>
      </c>
    </row>
    <row r="310" spans="1:94" x14ac:dyDescent="0.25">
      <c r="A310" s="3">
        <f t="shared" si="146"/>
        <v>743</v>
      </c>
      <c r="B310" s="8">
        <f t="shared" si="147"/>
        <v>35988</v>
      </c>
      <c r="C310" s="3">
        <f t="shared" si="153"/>
        <v>2.15</v>
      </c>
      <c r="D310" s="11">
        <f t="shared" si="174"/>
        <v>0</v>
      </c>
      <c r="E310" s="3">
        <f t="shared" si="154"/>
        <v>2.2400000000000002</v>
      </c>
      <c r="I310" s="8">
        <f t="shared" si="148"/>
        <v>35988</v>
      </c>
      <c r="J310" s="11">
        <f t="shared" si="155"/>
        <v>9.0000000000000302E-2</v>
      </c>
      <c r="K310" s="11">
        <f t="shared" si="175"/>
        <v>0</v>
      </c>
      <c r="L310" s="11"/>
      <c r="M310" s="11"/>
      <c r="N310" s="9">
        <f t="shared" si="156"/>
        <v>2.15</v>
      </c>
      <c r="O310" s="9">
        <f t="shared" si="157"/>
        <v>2.2400000000000002</v>
      </c>
      <c r="Q310" s="9">
        <f t="shared" si="149"/>
        <v>2.15</v>
      </c>
      <c r="R310" s="9">
        <f t="shared" si="150"/>
        <v>2.2400000000000002</v>
      </c>
      <c r="S310" s="9">
        <f t="shared" si="151"/>
        <v>2.3149999999999999</v>
      </c>
      <c r="T310" s="9">
        <f t="shared" si="152"/>
        <v>2.3149999999999999</v>
      </c>
      <c r="V310" s="9">
        <f t="shared" si="182"/>
        <v>2.15</v>
      </c>
      <c r="W310" s="9">
        <f t="shared" si="182"/>
        <v>2.2400000000000002</v>
      </c>
      <c r="X310" s="9">
        <f t="shared" si="182"/>
        <v>2.3149999999999999</v>
      </c>
      <c r="Y310" s="9">
        <f t="shared" si="182"/>
        <v>2.3149999999999999</v>
      </c>
      <c r="BK310" s="9">
        <f t="shared" si="168"/>
        <v>2.15</v>
      </c>
      <c r="BL310" s="9">
        <f t="shared" si="169"/>
        <v>2.2400000000000002</v>
      </c>
      <c r="BM310" s="3">
        <f t="shared" si="176"/>
        <v>1</v>
      </c>
      <c r="BN310" s="8">
        <f t="shared" si="170"/>
        <v>35988</v>
      </c>
      <c r="BO310" s="47">
        <f t="shared" si="139"/>
        <v>0.46311998922249809</v>
      </c>
      <c r="BP310" s="9">
        <f t="shared" si="140"/>
        <v>0.46311998922249809</v>
      </c>
      <c r="BV310" s="8">
        <f t="shared" si="171"/>
        <v>35988</v>
      </c>
      <c r="BW310" s="9">
        <f t="shared" si="172"/>
        <v>2.15</v>
      </c>
      <c r="BX310" s="9">
        <f t="shared" si="173"/>
        <v>2.2400000000000002</v>
      </c>
      <c r="BY310" s="3">
        <f t="shared" si="177"/>
        <v>0</v>
      </c>
      <c r="BZ310" s="3">
        <f t="shared" si="178"/>
        <v>0</v>
      </c>
      <c r="CA310" s="8">
        <f t="shared" si="143"/>
        <v>35988</v>
      </c>
      <c r="CB310" s="3">
        <f t="shared" si="144"/>
        <v>0.45516368544374652</v>
      </c>
      <c r="CC310" s="3">
        <f t="shared" si="145"/>
        <v>0.78919103558680281</v>
      </c>
      <c r="CF310" s="8">
        <f t="shared" si="163"/>
        <v>35988</v>
      </c>
      <c r="CG310" s="3">
        <f t="shared" si="180"/>
        <v>0.46040934152354629</v>
      </c>
      <c r="CI310" s="8">
        <f t="shared" si="164"/>
        <v>35988</v>
      </c>
      <c r="CJ310" s="12">
        <f t="shared" si="181"/>
        <v>0.45786497732192233</v>
      </c>
      <c r="CK310" s="12">
        <f t="shared" si="181"/>
        <v>0.79387470302982699</v>
      </c>
      <c r="CO310" s="12">
        <f t="shared" si="179"/>
        <v>0</v>
      </c>
      <c r="CP310" s="12">
        <f t="shared" si="179"/>
        <v>0</v>
      </c>
    </row>
    <row r="311" spans="1:94" x14ac:dyDescent="0.25">
      <c r="A311" s="3">
        <f t="shared" si="146"/>
        <v>744</v>
      </c>
      <c r="B311" s="8">
        <f t="shared" si="147"/>
        <v>35989</v>
      </c>
      <c r="C311" s="3">
        <f t="shared" si="153"/>
        <v>2.2050000000000001</v>
      </c>
      <c r="D311" s="11">
        <f t="shared" si="174"/>
        <v>0</v>
      </c>
      <c r="E311" s="3">
        <f t="shared" si="154"/>
        <v>2.5150000000000001</v>
      </c>
      <c r="I311" s="8">
        <f t="shared" si="148"/>
        <v>35989</v>
      </c>
      <c r="J311" s="11">
        <f t="shared" si="155"/>
        <v>0.31000000000000005</v>
      </c>
      <c r="K311" s="11">
        <f t="shared" si="175"/>
        <v>0</v>
      </c>
      <c r="L311" s="11"/>
      <c r="M311" s="11"/>
      <c r="N311" s="9">
        <f t="shared" si="156"/>
        <v>2.2050000000000001</v>
      </c>
      <c r="O311" s="9">
        <f t="shared" si="157"/>
        <v>2.5150000000000001</v>
      </c>
      <c r="Q311" s="9">
        <f t="shared" si="149"/>
        <v>2.2050000000000001</v>
      </c>
      <c r="R311" s="9">
        <f t="shared" si="150"/>
        <v>2.5150000000000001</v>
      </c>
      <c r="S311" s="9">
        <f t="shared" si="151"/>
        <v>2.2749999999999999</v>
      </c>
      <c r="T311" s="9">
        <f t="shared" si="152"/>
        <v>2.2749999999999999</v>
      </c>
      <c r="V311" s="9">
        <f t="shared" si="182"/>
        <v>2.2050000000000001</v>
      </c>
      <c r="W311" s="9">
        <f t="shared" si="182"/>
        <v>2.5150000000000001</v>
      </c>
      <c r="X311" s="9">
        <f t="shared" si="182"/>
        <v>2.2749999999999999</v>
      </c>
      <c r="Y311" s="9">
        <f t="shared" si="182"/>
        <v>2.2749999999999999</v>
      </c>
      <c r="BK311" s="9">
        <f t="shared" si="168"/>
        <v>2.2050000000000001</v>
      </c>
      <c r="BL311" s="9">
        <f t="shared" si="169"/>
        <v>2.5150000000000001</v>
      </c>
      <c r="BM311" s="3">
        <f t="shared" si="176"/>
        <v>1</v>
      </c>
      <c r="BN311" s="8">
        <f t="shared" si="170"/>
        <v>35989</v>
      </c>
      <c r="BO311" s="47">
        <f t="shared" si="139"/>
        <v>0.42453638375478669</v>
      </c>
      <c r="BP311" s="9">
        <f t="shared" si="140"/>
        <v>0.42453638375478669</v>
      </c>
      <c r="BV311" s="8">
        <f t="shared" si="171"/>
        <v>35989</v>
      </c>
      <c r="BW311" s="9">
        <f t="shared" si="172"/>
        <v>2.2050000000000001</v>
      </c>
      <c r="BX311" s="9">
        <f t="shared" si="173"/>
        <v>2.5150000000000001</v>
      </c>
      <c r="BY311" s="3">
        <f t="shared" si="177"/>
        <v>2.5259666759237975E-2</v>
      </c>
      <c r="BZ311" s="3">
        <f t="shared" si="178"/>
        <v>0.11579693768475391</v>
      </c>
      <c r="CA311" s="8">
        <f t="shared" si="143"/>
        <v>35989</v>
      </c>
      <c r="CB311" s="3">
        <f t="shared" si="144"/>
        <v>0.46118932415891944</v>
      </c>
      <c r="CC311" s="3">
        <f t="shared" si="145"/>
        <v>0.87598937562054013</v>
      </c>
      <c r="CF311" s="8">
        <f t="shared" si="163"/>
        <v>35989</v>
      </c>
      <c r="CG311" s="3">
        <f t="shared" si="180"/>
        <v>0.39417821978926171</v>
      </c>
      <c r="CI311" s="8">
        <f t="shared" si="164"/>
        <v>35989</v>
      </c>
      <c r="CJ311" s="12">
        <f t="shared" si="181"/>
        <v>0.46392637681820026</v>
      </c>
      <c r="CK311" s="12">
        <f t="shared" si="181"/>
        <v>0.88118817126572679</v>
      </c>
      <c r="CO311" s="12">
        <f t="shared" si="179"/>
        <v>2.5259666759237975E-2</v>
      </c>
      <c r="CP311" s="12">
        <f t="shared" si="179"/>
        <v>0.11579693768475391</v>
      </c>
    </row>
    <row r="312" spans="1:94" x14ac:dyDescent="0.25">
      <c r="A312" s="3">
        <f t="shared" si="146"/>
        <v>745</v>
      </c>
      <c r="B312" s="8">
        <f t="shared" si="147"/>
        <v>35990</v>
      </c>
      <c r="C312" s="3">
        <f t="shared" si="153"/>
        <v>2.2250000000000001</v>
      </c>
      <c r="D312" s="11">
        <f t="shared" si="174"/>
        <v>0</v>
      </c>
      <c r="E312" s="3">
        <f t="shared" si="154"/>
        <v>2.5049999999999999</v>
      </c>
      <c r="I312" s="8">
        <f t="shared" si="148"/>
        <v>35990</v>
      </c>
      <c r="J312" s="11">
        <f t="shared" si="155"/>
        <v>0.2799999999999998</v>
      </c>
      <c r="K312" s="11">
        <f t="shared" si="175"/>
        <v>0</v>
      </c>
      <c r="L312" s="11"/>
      <c r="M312" s="11"/>
      <c r="N312" s="9">
        <f t="shared" si="156"/>
        <v>2.2250000000000001</v>
      </c>
      <c r="O312" s="9">
        <f t="shared" si="157"/>
        <v>2.5049999999999999</v>
      </c>
      <c r="Q312" s="9">
        <f t="shared" si="149"/>
        <v>2.2250000000000001</v>
      </c>
      <c r="R312" s="9">
        <f t="shared" si="150"/>
        <v>2.5049999999999999</v>
      </c>
      <c r="S312" s="9">
        <f t="shared" si="151"/>
        <v>2.2349999999999999</v>
      </c>
      <c r="T312" s="9">
        <f t="shared" si="152"/>
        <v>2.2349999999999999</v>
      </c>
      <c r="V312" s="9">
        <f t="shared" si="182"/>
        <v>2.2250000000000001</v>
      </c>
      <c r="W312" s="9">
        <f t="shared" si="182"/>
        <v>2.5049999999999999</v>
      </c>
      <c r="X312" s="9">
        <f t="shared" si="182"/>
        <v>2.2349999999999999</v>
      </c>
      <c r="Y312" s="9">
        <f t="shared" si="182"/>
        <v>2.2349999999999999</v>
      </c>
      <c r="BK312" s="9">
        <f t="shared" si="168"/>
        <v>2.2250000000000001</v>
      </c>
      <c r="BL312" s="9">
        <f t="shared" si="169"/>
        <v>2.5049999999999999</v>
      </c>
      <c r="BM312" s="3">
        <f t="shared" si="176"/>
        <v>1</v>
      </c>
      <c r="BN312" s="8">
        <f t="shared" si="170"/>
        <v>35990</v>
      </c>
      <c r="BO312" s="47">
        <f t="shared" si="139"/>
        <v>0.44031489862657036</v>
      </c>
      <c r="BP312" s="9">
        <f t="shared" si="140"/>
        <v>0.44031489862657036</v>
      </c>
      <c r="BV312" s="8">
        <f t="shared" si="171"/>
        <v>35990</v>
      </c>
      <c r="BW312" s="9">
        <f t="shared" si="172"/>
        <v>2.2250000000000001</v>
      </c>
      <c r="BX312" s="9">
        <f t="shared" si="173"/>
        <v>2.5049999999999999</v>
      </c>
      <c r="BY312" s="3">
        <f t="shared" si="177"/>
        <v>9.0294067193941573E-3</v>
      </c>
      <c r="BZ312" s="3">
        <f t="shared" si="178"/>
        <v>-3.9840690148744591E-3</v>
      </c>
      <c r="CA312" s="8">
        <f t="shared" si="143"/>
        <v>35990</v>
      </c>
      <c r="CB312" s="3">
        <f t="shared" si="144"/>
        <v>0.38968854006117348</v>
      </c>
      <c r="CC312" s="3">
        <f t="shared" si="145"/>
        <v>0.82823371570272186</v>
      </c>
      <c r="CF312" s="8">
        <f t="shared" si="163"/>
        <v>35990</v>
      </c>
      <c r="CG312" s="3">
        <f t="shared" si="180"/>
        <v>0.43187813124822516</v>
      </c>
      <c r="CI312" s="8">
        <f t="shared" si="164"/>
        <v>35990</v>
      </c>
      <c r="CJ312" s="12">
        <f t="shared" si="181"/>
        <v>0.39200125199745017</v>
      </c>
      <c r="CK312" s="12">
        <f t="shared" si="181"/>
        <v>0.83314909248037039</v>
      </c>
      <c r="CO312" s="12">
        <f t="shared" ref="CO312:CP327" si="183">LN(V312/V311)</f>
        <v>9.0294067193941573E-3</v>
      </c>
      <c r="CP312" s="12">
        <f t="shared" si="183"/>
        <v>-3.9840690148744591E-3</v>
      </c>
    </row>
    <row r="313" spans="1:94" x14ac:dyDescent="0.25">
      <c r="A313" s="3">
        <f t="shared" si="146"/>
        <v>746</v>
      </c>
      <c r="B313" s="8">
        <f t="shared" si="147"/>
        <v>35991</v>
      </c>
      <c r="C313" s="3">
        <f t="shared" si="153"/>
        <v>2.21</v>
      </c>
      <c r="D313" s="11">
        <f t="shared" si="174"/>
        <v>0</v>
      </c>
      <c r="E313" s="3">
        <f t="shared" si="154"/>
        <v>2.5150000000000001</v>
      </c>
      <c r="I313" s="8">
        <f t="shared" si="148"/>
        <v>35991</v>
      </c>
      <c r="J313" s="11">
        <f t="shared" si="155"/>
        <v>0.30500000000000016</v>
      </c>
      <c r="K313" s="11">
        <f t="shared" si="175"/>
        <v>0</v>
      </c>
      <c r="L313" s="11"/>
      <c r="M313" s="11"/>
      <c r="N313" s="9">
        <f t="shared" si="156"/>
        <v>2.21</v>
      </c>
      <c r="O313" s="9">
        <f t="shared" si="157"/>
        <v>2.5150000000000001</v>
      </c>
      <c r="Q313" s="9">
        <f t="shared" si="149"/>
        <v>2.21</v>
      </c>
      <c r="R313" s="9">
        <f t="shared" si="150"/>
        <v>2.5150000000000001</v>
      </c>
      <c r="S313" s="9">
        <f t="shared" si="151"/>
        <v>2.2149999999999999</v>
      </c>
      <c r="T313" s="9">
        <f t="shared" si="152"/>
        <v>2.2149999999999999</v>
      </c>
      <c r="V313" s="9">
        <f t="shared" si="182"/>
        <v>2.21</v>
      </c>
      <c r="W313" s="9">
        <f t="shared" si="182"/>
        <v>2.5150000000000001</v>
      </c>
      <c r="X313" s="9">
        <f t="shared" si="182"/>
        <v>2.2149999999999999</v>
      </c>
      <c r="Y313" s="9">
        <f t="shared" si="182"/>
        <v>2.2149999999999999</v>
      </c>
      <c r="BK313" s="9">
        <f t="shared" si="168"/>
        <v>2.21</v>
      </c>
      <c r="BL313" s="9">
        <f t="shared" si="169"/>
        <v>2.5150000000000001</v>
      </c>
      <c r="BM313" s="3">
        <f t="shared" si="176"/>
        <v>1</v>
      </c>
      <c r="BN313" s="8">
        <f t="shared" si="170"/>
        <v>35991</v>
      </c>
      <c r="BO313" s="47">
        <f t="shared" si="139"/>
        <v>0.44574788625740686</v>
      </c>
      <c r="BP313" s="9">
        <f t="shared" si="140"/>
        <v>0.44574788625740686</v>
      </c>
      <c r="BV313" s="8">
        <f t="shared" si="171"/>
        <v>35991</v>
      </c>
      <c r="BW313" s="9">
        <f t="shared" si="172"/>
        <v>2.21</v>
      </c>
      <c r="BX313" s="9">
        <f t="shared" si="173"/>
        <v>2.5150000000000001</v>
      </c>
      <c r="BY313" s="3">
        <f t="shared" si="177"/>
        <v>-6.7644000885421487E-3</v>
      </c>
      <c r="BZ313" s="3">
        <f t="shared" si="178"/>
        <v>3.9840690148745129E-3</v>
      </c>
      <c r="CA313" s="8">
        <f t="shared" si="143"/>
        <v>35991</v>
      </c>
      <c r="CB313" s="3">
        <f t="shared" si="144"/>
        <v>0.39001015755811563</v>
      </c>
      <c r="CC313" s="3">
        <f t="shared" si="145"/>
        <v>0.82733964945584626</v>
      </c>
      <c r="CF313" s="8">
        <f t="shared" si="163"/>
        <v>35991</v>
      </c>
      <c r="CG313" s="3">
        <f t="shared" si="180"/>
        <v>0.42251781046576042</v>
      </c>
      <c r="CI313" s="8">
        <f t="shared" si="164"/>
        <v>35991</v>
      </c>
      <c r="CJ313" s="12">
        <f t="shared" si="181"/>
        <v>0.39232477822033013</v>
      </c>
      <c r="CK313" s="12">
        <f t="shared" si="181"/>
        <v>0.8322497201557727</v>
      </c>
      <c r="CO313" s="12">
        <f t="shared" si="183"/>
        <v>-6.7644000885421487E-3</v>
      </c>
      <c r="CP313" s="12">
        <f t="shared" si="183"/>
        <v>3.9840690148745129E-3</v>
      </c>
    </row>
    <row r="314" spans="1:94" x14ac:dyDescent="0.25">
      <c r="A314" s="3">
        <f t="shared" si="146"/>
        <v>747</v>
      </c>
      <c r="B314" s="8">
        <f t="shared" si="147"/>
        <v>35992</v>
      </c>
      <c r="C314" s="3">
        <f t="shared" si="153"/>
        <v>2.125</v>
      </c>
      <c r="D314" s="11">
        <f t="shared" si="174"/>
        <v>0</v>
      </c>
      <c r="E314" s="3">
        <f t="shared" si="154"/>
        <v>2.5150000000000001</v>
      </c>
      <c r="I314" s="8">
        <f t="shared" si="148"/>
        <v>35992</v>
      </c>
      <c r="J314" s="11">
        <f t="shared" si="155"/>
        <v>0.39000000000000012</v>
      </c>
      <c r="K314" s="11">
        <f t="shared" si="175"/>
        <v>0</v>
      </c>
      <c r="L314" s="11"/>
      <c r="M314" s="11"/>
      <c r="N314" s="9">
        <f t="shared" si="156"/>
        <v>2.125</v>
      </c>
      <c r="O314" s="9">
        <f t="shared" si="157"/>
        <v>2.5150000000000001</v>
      </c>
      <c r="Q314" s="9">
        <f t="shared" si="149"/>
        <v>2.125</v>
      </c>
      <c r="R314" s="9">
        <f t="shared" si="150"/>
        <v>2.5150000000000001</v>
      </c>
      <c r="S314" s="9">
        <f t="shared" si="151"/>
        <v>2.145</v>
      </c>
      <c r="T314" s="9">
        <f t="shared" si="152"/>
        <v>2.145</v>
      </c>
      <c r="V314" s="9">
        <f t="shared" si="182"/>
        <v>2.125</v>
      </c>
      <c r="W314" s="9">
        <f t="shared" si="182"/>
        <v>2.5150000000000001</v>
      </c>
      <c r="X314" s="9">
        <f t="shared" si="182"/>
        <v>2.145</v>
      </c>
      <c r="Y314" s="9">
        <f t="shared" si="182"/>
        <v>2.145</v>
      </c>
      <c r="BK314" s="9">
        <f t="shared" si="168"/>
        <v>2.125</v>
      </c>
      <c r="BL314" s="9">
        <f t="shared" si="169"/>
        <v>2.5150000000000001</v>
      </c>
      <c r="BM314" s="3">
        <f t="shared" si="176"/>
        <v>1</v>
      </c>
      <c r="BN314" s="8">
        <f t="shared" si="170"/>
        <v>35992</v>
      </c>
      <c r="BO314" s="47">
        <f t="shared" si="139"/>
        <v>0.25140600444077998</v>
      </c>
      <c r="BP314" s="9">
        <f t="shared" si="140"/>
        <v>0.25140600444077998</v>
      </c>
      <c r="BV314" s="8">
        <f t="shared" si="171"/>
        <v>35992</v>
      </c>
      <c r="BW314" s="9">
        <f t="shared" si="172"/>
        <v>2.125</v>
      </c>
      <c r="BX314" s="9">
        <f t="shared" si="173"/>
        <v>2.5150000000000001</v>
      </c>
      <c r="BY314" s="3">
        <f t="shared" si="177"/>
        <v>-3.9220713153281267E-2</v>
      </c>
      <c r="BZ314" s="3">
        <f t="shared" si="178"/>
        <v>0</v>
      </c>
      <c r="CA314" s="8">
        <f t="shared" si="143"/>
        <v>35992</v>
      </c>
      <c r="CB314" s="3">
        <f t="shared" si="144"/>
        <v>0.40212723879135881</v>
      </c>
      <c r="CC314" s="3">
        <f t="shared" si="145"/>
        <v>0.82688565709616535</v>
      </c>
      <c r="CF314" s="8">
        <f t="shared" si="163"/>
        <v>35992</v>
      </c>
      <c r="CG314" s="3">
        <f t="shared" si="180"/>
        <v>0.2440071531348901</v>
      </c>
      <c r="CI314" s="8">
        <f t="shared" si="164"/>
        <v>35992</v>
      </c>
      <c r="CJ314" s="12">
        <f t="shared" si="181"/>
        <v>0.40451377154623214</v>
      </c>
      <c r="CK314" s="12">
        <f t="shared" si="181"/>
        <v>0.83179303345576294</v>
      </c>
      <c r="CO314" s="12">
        <f t="shared" si="183"/>
        <v>-3.9220713153281267E-2</v>
      </c>
      <c r="CP314" s="12">
        <f t="shared" si="183"/>
        <v>0</v>
      </c>
    </row>
    <row r="315" spans="1:94" x14ac:dyDescent="0.25">
      <c r="A315" s="3">
        <f t="shared" si="146"/>
        <v>748</v>
      </c>
      <c r="B315" s="8">
        <f t="shared" si="147"/>
        <v>35993</v>
      </c>
      <c r="C315" s="3">
        <f t="shared" si="153"/>
        <v>2.125</v>
      </c>
      <c r="D315" s="11">
        <f t="shared" si="174"/>
        <v>0</v>
      </c>
      <c r="E315" s="3">
        <f t="shared" si="154"/>
        <v>2.48</v>
      </c>
      <c r="I315" s="8">
        <f t="shared" si="148"/>
        <v>35993</v>
      </c>
      <c r="J315" s="11">
        <f t="shared" si="155"/>
        <v>0.35499999999999998</v>
      </c>
      <c r="K315" s="11">
        <f t="shared" si="175"/>
        <v>0</v>
      </c>
      <c r="L315" s="11"/>
      <c r="M315" s="11"/>
      <c r="N315" s="9">
        <f t="shared" si="156"/>
        <v>2.125</v>
      </c>
      <c r="O315" s="9">
        <f t="shared" si="157"/>
        <v>2.48</v>
      </c>
      <c r="Q315" s="9">
        <f t="shared" si="149"/>
        <v>2.125</v>
      </c>
      <c r="R315" s="9">
        <f t="shared" si="150"/>
        <v>2.48</v>
      </c>
      <c r="S315" s="9">
        <f t="shared" si="151"/>
        <v>2.1549999999999998</v>
      </c>
      <c r="T315" s="9">
        <f t="shared" si="152"/>
        <v>2.1549999999999998</v>
      </c>
      <c r="V315" s="9">
        <f t="shared" si="182"/>
        <v>2.125</v>
      </c>
      <c r="W315" s="9">
        <f t="shared" si="182"/>
        <v>2.48</v>
      </c>
      <c r="X315" s="9">
        <f t="shared" si="182"/>
        <v>2.1549999999999998</v>
      </c>
      <c r="Y315" s="9">
        <f t="shared" si="182"/>
        <v>2.1549999999999998</v>
      </c>
      <c r="BK315" s="9">
        <f t="shared" si="168"/>
        <v>2.125</v>
      </c>
      <c r="BL315" s="9">
        <f t="shared" si="169"/>
        <v>2.48</v>
      </c>
      <c r="BM315" s="3">
        <f t="shared" si="176"/>
        <v>1</v>
      </c>
      <c r="BN315" s="8">
        <f t="shared" si="170"/>
        <v>35993</v>
      </c>
      <c r="BO315" s="47">
        <f t="shared" ref="BO315:BO378" si="184">IF(BM315=1,CORREL(BK296:BK315,BL296:BL315),1.1)</f>
        <v>0.12460408101868854</v>
      </c>
      <c r="BP315" s="9">
        <f t="shared" ref="BP315:BP378" si="185">IF(BM315=0," ",BO315)</f>
        <v>0.12460408101868854</v>
      </c>
      <c r="BV315" s="8">
        <f t="shared" si="171"/>
        <v>35993</v>
      </c>
      <c r="BW315" s="9">
        <f t="shared" si="172"/>
        <v>2.125</v>
      </c>
      <c r="BX315" s="9">
        <f t="shared" si="173"/>
        <v>2.48</v>
      </c>
      <c r="BY315" s="3">
        <f t="shared" si="177"/>
        <v>0</v>
      </c>
      <c r="BZ315" s="3">
        <f t="shared" si="178"/>
        <v>-1.401424337481179E-2</v>
      </c>
      <c r="CA315" s="8">
        <f t="shared" si="143"/>
        <v>35993</v>
      </c>
      <c r="CB315" s="3">
        <f t="shared" si="144"/>
        <v>0.40190330783842659</v>
      </c>
      <c r="CC315" s="3">
        <f t="shared" si="145"/>
        <v>0.82090859236101543</v>
      </c>
      <c r="CF315" s="8">
        <f t="shared" si="163"/>
        <v>35993</v>
      </c>
      <c r="CG315" s="3">
        <f t="shared" si="180"/>
        <v>0.1463688802499141</v>
      </c>
      <c r="CI315" s="8">
        <f t="shared" si="164"/>
        <v>35993</v>
      </c>
      <c r="CJ315" s="12">
        <f t="shared" si="181"/>
        <v>0.40428851161455276</v>
      </c>
      <c r="CK315" s="12">
        <f t="shared" si="181"/>
        <v>0.82578049621491723</v>
      </c>
      <c r="CO315" s="12">
        <f t="shared" si="183"/>
        <v>0</v>
      </c>
      <c r="CP315" s="12">
        <f t="shared" si="183"/>
        <v>-1.401424337481179E-2</v>
      </c>
    </row>
    <row r="316" spans="1:94" x14ac:dyDescent="0.25">
      <c r="A316" s="3">
        <f t="shared" si="146"/>
        <v>749</v>
      </c>
      <c r="B316" s="8">
        <f t="shared" si="147"/>
        <v>35994</v>
      </c>
      <c r="C316" s="3">
        <f t="shared" si="153"/>
        <v>2.125</v>
      </c>
      <c r="D316" s="11">
        <f t="shared" si="174"/>
        <v>0</v>
      </c>
      <c r="E316" s="3">
        <f t="shared" si="154"/>
        <v>2.48</v>
      </c>
      <c r="I316" s="8">
        <f t="shared" si="148"/>
        <v>35994</v>
      </c>
      <c r="J316" s="11">
        <f t="shared" si="155"/>
        <v>0.35499999999999998</v>
      </c>
      <c r="K316" s="11">
        <f t="shared" si="175"/>
        <v>0</v>
      </c>
      <c r="L316" s="11"/>
      <c r="M316" s="11"/>
      <c r="N316" s="9">
        <f t="shared" si="156"/>
        <v>2.125</v>
      </c>
      <c r="O316" s="9">
        <f t="shared" si="157"/>
        <v>2.48</v>
      </c>
      <c r="Q316" s="9">
        <f t="shared" si="149"/>
        <v>2.125</v>
      </c>
      <c r="R316" s="9">
        <f t="shared" si="150"/>
        <v>2.48</v>
      </c>
      <c r="S316" s="9">
        <f t="shared" si="151"/>
        <v>2.1549999999999998</v>
      </c>
      <c r="T316" s="9">
        <f t="shared" si="152"/>
        <v>2.1549999999999998</v>
      </c>
      <c r="V316" s="9">
        <f t="shared" si="182"/>
        <v>2.125</v>
      </c>
      <c r="W316" s="9">
        <f t="shared" si="182"/>
        <v>2.48</v>
      </c>
      <c r="X316" s="9">
        <f t="shared" si="182"/>
        <v>2.1549999999999998</v>
      </c>
      <c r="Y316" s="9">
        <f t="shared" si="182"/>
        <v>2.1549999999999998</v>
      </c>
      <c r="BK316" s="9">
        <f t="shared" si="168"/>
        <v>2.125</v>
      </c>
      <c r="BL316" s="9">
        <f t="shared" si="169"/>
        <v>2.48</v>
      </c>
      <c r="BM316" s="3">
        <f t="shared" si="176"/>
        <v>1</v>
      </c>
      <c r="BN316" s="8">
        <f t="shared" si="170"/>
        <v>35994</v>
      </c>
      <c r="BO316" s="47">
        <f t="shared" si="184"/>
        <v>2.3534472117137259E-2</v>
      </c>
      <c r="BP316" s="9">
        <f t="shared" si="185"/>
        <v>2.3534472117137259E-2</v>
      </c>
      <c r="BV316" s="8">
        <f t="shared" si="171"/>
        <v>35994</v>
      </c>
      <c r="BW316" s="9">
        <f t="shared" si="172"/>
        <v>2.125</v>
      </c>
      <c r="BX316" s="9">
        <f t="shared" si="173"/>
        <v>2.48</v>
      </c>
      <c r="BY316" s="3">
        <f t="shared" si="177"/>
        <v>0</v>
      </c>
      <c r="BZ316" s="3">
        <f t="shared" si="178"/>
        <v>0</v>
      </c>
      <c r="CA316" s="8">
        <f t="shared" si="143"/>
        <v>35994</v>
      </c>
      <c r="CB316" s="3">
        <f t="shared" si="144"/>
        <v>0.3966281954608657</v>
      </c>
      <c r="CC316" s="3">
        <f t="shared" si="145"/>
        <v>0.76902017651842347</v>
      </c>
      <c r="CF316" s="8">
        <f t="shared" si="163"/>
        <v>35994</v>
      </c>
      <c r="CG316" s="3">
        <f t="shared" ref="CG316:CG331" si="186">CORREL(C295:C316,E295:E316)</f>
        <v>4.9074295972733752E-2</v>
      </c>
      <c r="CI316" s="8">
        <f t="shared" si="164"/>
        <v>35994</v>
      </c>
      <c r="CJ316" s="12">
        <f t="shared" ref="CJ316:CK331" si="187">STDEV(CO295:CO316)*CJ$24</f>
        <v>0.39898209265723233</v>
      </c>
      <c r="CK316" s="12">
        <f t="shared" si="187"/>
        <v>0.77358413454806563</v>
      </c>
      <c r="CO316" s="12">
        <f t="shared" si="183"/>
        <v>0</v>
      </c>
      <c r="CP316" s="12">
        <f t="shared" si="183"/>
        <v>0</v>
      </c>
    </row>
    <row r="317" spans="1:94" x14ac:dyDescent="0.25">
      <c r="A317" s="3">
        <f t="shared" si="146"/>
        <v>750</v>
      </c>
      <c r="B317" s="8">
        <f t="shared" si="147"/>
        <v>35995</v>
      </c>
      <c r="C317" s="3">
        <f t="shared" si="153"/>
        <v>2.125</v>
      </c>
      <c r="D317" s="11">
        <f t="shared" si="174"/>
        <v>0</v>
      </c>
      <c r="E317" s="3">
        <f t="shared" si="154"/>
        <v>2.48</v>
      </c>
      <c r="I317" s="8">
        <f t="shared" si="148"/>
        <v>35995</v>
      </c>
      <c r="J317" s="11">
        <f t="shared" si="155"/>
        <v>0.35499999999999998</v>
      </c>
      <c r="K317" s="11">
        <f t="shared" si="175"/>
        <v>0</v>
      </c>
      <c r="L317" s="11"/>
      <c r="M317" s="11"/>
      <c r="N317" s="9">
        <f t="shared" si="156"/>
        <v>2.125</v>
      </c>
      <c r="O317" s="9">
        <f t="shared" si="157"/>
        <v>2.48</v>
      </c>
      <c r="Q317" s="9">
        <f t="shared" si="149"/>
        <v>2.125</v>
      </c>
      <c r="R317" s="9">
        <f t="shared" si="150"/>
        <v>2.48</v>
      </c>
      <c r="S317" s="9">
        <f t="shared" si="151"/>
        <v>2.1549999999999998</v>
      </c>
      <c r="T317" s="9">
        <f t="shared" si="152"/>
        <v>2.1549999999999998</v>
      </c>
      <c r="V317" s="9">
        <f t="shared" si="182"/>
        <v>2.125</v>
      </c>
      <c r="W317" s="9">
        <f t="shared" si="182"/>
        <v>2.48</v>
      </c>
      <c r="X317" s="9">
        <f t="shared" si="182"/>
        <v>2.1549999999999998</v>
      </c>
      <c r="Y317" s="9">
        <f t="shared" si="182"/>
        <v>2.1549999999999998</v>
      </c>
      <c r="BK317" s="9">
        <f t="shared" si="168"/>
        <v>2.125</v>
      </c>
      <c r="BL317" s="9">
        <f t="shared" si="169"/>
        <v>2.48</v>
      </c>
      <c r="BM317" s="3">
        <f t="shared" si="176"/>
        <v>1</v>
      </c>
      <c r="BN317" s="8">
        <f t="shared" si="170"/>
        <v>35995</v>
      </c>
      <c r="BO317" s="47">
        <f t="shared" si="184"/>
        <v>-4.5838518345198691E-2</v>
      </c>
      <c r="BP317" s="9">
        <f t="shared" si="185"/>
        <v>-4.5838518345198691E-2</v>
      </c>
      <c r="BV317" s="8">
        <f t="shared" si="171"/>
        <v>35995</v>
      </c>
      <c r="BW317" s="9">
        <f t="shared" si="172"/>
        <v>2.125</v>
      </c>
      <c r="BX317" s="9">
        <f t="shared" si="173"/>
        <v>2.48</v>
      </c>
      <c r="BY317" s="3">
        <f t="shared" si="177"/>
        <v>0</v>
      </c>
      <c r="BZ317" s="3">
        <f t="shared" si="178"/>
        <v>0</v>
      </c>
      <c r="CA317" s="8">
        <f t="shared" ref="CA317:CA380" si="188">BV317</f>
        <v>35995</v>
      </c>
      <c r="CB317" s="3">
        <f t="shared" ref="CB317:CB380" si="189">IF(ISNUMBER(STDEV(BY296:BY317)),STDEV(BY296:BY317)*SQRT(252),0)</f>
        <v>0.3966281954608657</v>
      </c>
      <c r="CC317" s="3">
        <f t="shared" ref="CC317:CC380" si="190">IF(ISNUMBER(STDEV(BZ296:BZ317)),STDEV(BZ296:BZ317)*SQRT(252),0)</f>
        <v>0.76902017651842347</v>
      </c>
      <c r="CF317" s="8">
        <f t="shared" si="163"/>
        <v>35995</v>
      </c>
      <c r="CG317" s="3">
        <f t="shared" si="186"/>
        <v>-3.0219949190393378E-2</v>
      </c>
      <c r="CI317" s="8">
        <f t="shared" si="164"/>
        <v>35995</v>
      </c>
      <c r="CJ317" s="12">
        <f t="shared" si="187"/>
        <v>0.39898209265723233</v>
      </c>
      <c r="CK317" s="12">
        <f t="shared" si="187"/>
        <v>0.77358413454806563</v>
      </c>
      <c r="CO317" s="12">
        <f t="shared" si="183"/>
        <v>0</v>
      </c>
      <c r="CP317" s="12">
        <f t="shared" si="183"/>
        <v>0</v>
      </c>
    </row>
    <row r="318" spans="1:94" x14ac:dyDescent="0.25">
      <c r="A318" s="3">
        <f t="shared" si="146"/>
        <v>751</v>
      </c>
      <c r="B318" s="8">
        <f t="shared" si="147"/>
        <v>35996</v>
      </c>
      <c r="C318" s="3">
        <f t="shared" si="153"/>
        <v>2.16</v>
      </c>
      <c r="D318" s="11">
        <f t="shared" si="174"/>
        <v>0</v>
      </c>
      <c r="E318" s="3">
        <f t="shared" si="154"/>
        <v>2.56</v>
      </c>
      <c r="I318" s="8">
        <f t="shared" si="148"/>
        <v>35996</v>
      </c>
      <c r="J318" s="11">
        <f t="shared" si="155"/>
        <v>0.39999999999999991</v>
      </c>
      <c r="K318" s="11">
        <f t="shared" si="175"/>
        <v>0</v>
      </c>
      <c r="L318" s="11"/>
      <c r="M318" s="11"/>
      <c r="N318" s="9">
        <f t="shared" si="156"/>
        <v>2.16</v>
      </c>
      <c r="O318" s="9">
        <f t="shared" si="157"/>
        <v>2.56</v>
      </c>
      <c r="Q318" s="9">
        <f t="shared" si="149"/>
        <v>2.16</v>
      </c>
      <c r="R318" s="9">
        <f t="shared" si="150"/>
        <v>2.56</v>
      </c>
      <c r="S318" s="9">
        <f t="shared" si="151"/>
        <v>2.1800000000000002</v>
      </c>
      <c r="T318" s="9">
        <f t="shared" si="152"/>
        <v>2.1800000000000002</v>
      </c>
      <c r="V318" s="9">
        <f t="shared" si="182"/>
        <v>2.16</v>
      </c>
      <c r="W318" s="9">
        <f t="shared" si="182"/>
        <v>2.56</v>
      </c>
      <c r="X318" s="9">
        <f t="shared" si="182"/>
        <v>2.1800000000000002</v>
      </c>
      <c r="Y318" s="9">
        <f t="shared" si="182"/>
        <v>2.1800000000000002</v>
      </c>
      <c r="BK318" s="9">
        <f t="shared" si="168"/>
        <v>2.16</v>
      </c>
      <c r="BL318" s="9">
        <f t="shared" si="169"/>
        <v>2.56</v>
      </c>
      <c r="BM318" s="3">
        <f t="shared" si="176"/>
        <v>1</v>
      </c>
      <c r="BN318" s="8">
        <f t="shared" si="170"/>
        <v>35996</v>
      </c>
      <c r="BO318" s="47">
        <f t="shared" si="184"/>
        <v>-5.8018538474144808E-2</v>
      </c>
      <c r="BP318" s="9">
        <f t="shared" si="185"/>
        <v>-5.8018538474144808E-2</v>
      </c>
      <c r="BV318" s="8">
        <f t="shared" si="171"/>
        <v>35996</v>
      </c>
      <c r="BW318" s="9">
        <f t="shared" si="172"/>
        <v>2.16</v>
      </c>
      <c r="BX318" s="9">
        <f t="shared" si="173"/>
        <v>2.56</v>
      </c>
      <c r="BY318" s="3">
        <f t="shared" si="177"/>
        <v>1.6336419319693599E-2</v>
      </c>
      <c r="BZ318" s="3">
        <f t="shared" si="178"/>
        <v>3.174869831458027E-2</v>
      </c>
      <c r="CA318" s="8">
        <f t="shared" si="188"/>
        <v>35996</v>
      </c>
      <c r="CB318" s="3">
        <f t="shared" si="189"/>
        <v>0.40103153715979861</v>
      </c>
      <c r="CC318" s="3">
        <f t="shared" si="190"/>
        <v>0.77201248603279438</v>
      </c>
      <c r="CF318" s="8">
        <f t="shared" si="163"/>
        <v>35996</v>
      </c>
      <c r="CG318" s="3">
        <f t="shared" si="186"/>
        <v>-7.7493195570883439E-2</v>
      </c>
      <c r="CI318" s="8">
        <f t="shared" si="164"/>
        <v>35996</v>
      </c>
      <c r="CJ318" s="12">
        <f t="shared" si="187"/>
        <v>0.40341156717727678</v>
      </c>
      <c r="CK318" s="12">
        <f t="shared" si="187"/>
        <v>0.7765942027317827</v>
      </c>
      <c r="CO318" s="12">
        <f t="shared" si="183"/>
        <v>1.6336419319693599E-2</v>
      </c>
      <c r="CP318" s="12">
        <f t="shared" si="183"/>
        <v>3.174869831458027E-2</v>
      </c>
    </row>
    <row r="319" spans="1:94" x14ac:dyDescent="0.25">
      <c r="A319" s="3">
        <f t="shared" si="146"/>
        <v>752</v>
      </c>
      <c r="B319" s="8">
        <f t="shared" si="147"/>
        <v>35997</v>
      </c>
      <c r="C319" s="3">
        <f t="shared" si="153"/>
        <v>2.0249999999999999</v>
      </c>
      <c r="D319" s="11">
        <f t="shared" si="174"/>
        <v>0</v>
      </c>
      <c r="E319" s="3">
        <f t="shared" si="154"/>
        <v>2.48</v>
      </c>
      <c r="I319" s="8">
        <f t="shared" si="148"/>
        <v>35997</v>
      </c>
      <c r="J319" s="11">
        <f t="shared" si="155"/>
        <v>0.45500000000000007</v>
      </c>
      <c r="K319" s="11">
        <f t="shared" si="175"/>
        <v>0</v>
      </c>
      <c r="L319" s="11"/>
      <c r="M319" s="11"/>
      <c r="N319" s="9">
        <f t="shared" si="156"/>
        <v>2.0249999999999999</v>
      </c>
      <c r="O319" s="9">
        <f t="shared" si="157"/>
        <v>2.48</v>
      </c>
      <c r="Q319" s="9">
        <f t="shared" si="149"/>
        <v>2.0249999999999999</v>
      </c>
      <c r="R319" s="9">
        <f t="shared" si="150"/>
        <v>2.48</v>
      </c>
      <c r="S319" s="9">
        <f t="shared" si="151"/>
        <v>2.0699999999999998</v>
      </c>
      <c r="T319" s="9">
        <f t="shared" si="152"/>
        <v>2.0699999999999998</v>
      </c>
      <c r="V319" s="9">
        <f t="shared" si="182"/>
        <v>2.0249999999999999</v>
      </c>
      <c r="W319" s="9">
        <f t="shared" si="182"/>
        <v>2.48</v>
      </c>
      <c r="X319" s="9">
        <f t="shared" si="182"/>
        <v>2.0699999999999998</v>
      </c>
      <c r="Y319" s="9">
        <f t="shared" si="182"/>
        <v>2.0699999999999998</v>
      </c>
      <c r="BK319" s="9">
        <f t="shared" si="168"/>
        <v>2.0249999999999999</v>
      </c>
      <c r="BL319" s="9">
        <f t="shared" si="169"/>
        <v>2.48</v>
      </c>
      <c r="BM319" s="3">
        <f t="shared" si="176"/>
        <v>1</v>
      </c>
      <c r="BN319" s="8">
        <f t="shared" si="170"/>
        <v>35997</v>
      </c>
      <c r="BO319" s="47">
        <f t="shared" si="184"/>
        <v>-0.16977052635120035</v>
      </c>
      <c r="BP319" s="9">
        <f t="shared" si="185"/>
        <v>-0.16977052635120035</v>
      </c>
      <c r="BV319" s="8">
        <f t="shared" si="171"/>
        <v>35997</v>
      </c>
      <c r="BW319" s="9">
        <f t="shared" si="172"/>
        <v>2.0249999999999999</v>
      </c>
      <c r="BX319" s="9">
        <f t="shared" si="173"/>
        <v>2.48</v>
      </c>
      <c r="BY319" s="3">
        <f t="shared" si="177"/>
        <v>-6.4538521137571289E-2</v>
      </c>
      <c r="BZ319" s="3">
        <f t="shared" si="178"/>
        <v>-3.1748698314580298E-2</v>
      </c>
      <c r="CA319" s="8">
        <f t="shared" si="188"/>
        <v>35997</v>
      </c>
      <c r="CB319" s="3">
        <f t="shared" si="189"/>
        <v>0.45567304544082071</v>
      </c>
      <c r="CC319" s="3">
        <f t="shared" si="190"/>
        <v>0.75082214487227283</v>
      </c>
      <c r="CF319" s="8">
        <f t="shared" si="163"/>
        <v>35997</v>
      </c>
      <c r="CG319" s="3">
        <f t="shared" si="186"/>
        <v>-0.17151210006204645</v>
      </c>
      <c r="CI319" s="8">
        <f t="shared" si="164"/>
        <v>35997</v>
      </c>
      <c r="CJ319" s="12">
        <f t="shared" si="187"/>
        <v>0.4583773602535301</v>
      </c>
      <c r="CK319" s="12">
        <f t="shared" si="187"/>
        <v>0.75527810176593557</v>
      </c>
      <c r="CO319" s="12">
        <f t="shared" si="183"/>
        <v>-6.4538521137571289E-2</v>
      </c>
      <c r="CP319" s="12">
        <f t="shared" si="183"/>
        <v>-3.1748698314580298E-2</v>
      </c>
    </row>
    <row r="320" spans="1:94" x14ac:dyDescent="0.25">
      <c r="A320" s="3">
        <f t="shared" si="146"/>
        <v>753</v>
      </c>
      <c r="B320" s="8">
        <f t="shared" si="147"/>
        <v>35998</v>
      </c>
      <c r="C320" s="3">
        <f t="shared" si="153"/>
        <v>1.94</v>
      </c>
      <c r="D320" s="11">
        <f t="shared" si="174"/>
        <v>0</v>
      </c>
      <c r="E320" s="3">
        <f t="shared" si="154"/>
        <v>2.33</v>
      </c>
      <c r="I320" s="8">
        <f t="shared" si="148"/>
        <v>35998</v>
      </c>
      <c r="J320" s="11">
        <f t="shared" si="155"/>
        <v>0.39000000000000012</v>
      </c>
      <c r="K320" s="11">
        <f t="shared" si="175"/>
        <v>0</v>
      </c>
      <c r="L320" s="11"/>
      <c r="M320" s="11"/>
      <c r="N320" s="9">
        <f t="shared" si="156"/>
        <v>1.94</v>
      </c>
      <c r="O320" s="9">
        <f t="shared" si="157"/>
        <v>2.33</v>
      </c>
      <c r="Q320" s="9">
        <f t="shared" si="149"/>
        <v>1.94</v>
      </c>
      <c r="R320" s="9">
        <f t="shared" si="150"/>
        <v>2.33</v>
      </c>
      <c r="S320" s="9">
        <f t="shared" si="151"/>
        <v>2.0049999999999999</v>
      </c>
      <c r="T320" s="9">
        <f t="shared" si="152"/>
        <v>2.0049999999999999</v>
      </c>
      <c r="V320" s="9">
        <f t="shared" si="182"/>
        <v>1.94</v>
      </c>
      <c r="W320" s="9">
        <f t="shared" si="182"/>
        <v>2.33</v>
      </c>
      <c r="X320" s="9">
        <f t="shared" si="182"/>
        <v>2.0049999999999999</v>
      </c>
      <c r="Y320" s="9">
        <f t="shared" si="182"/>
        <v>2.0049999999999999</v>
      </c>
      <c r="BK320" s="9">
        <f t="shared" si="168"/>
        <v>1.94</v>
      </c>
      <c r="BL320" s="9">
        <f t="shared" si="169"/>
        <v>2.33</v>
      </c>
      <c r="BM320" s="3">
        <f t="shared" si="176"/>
        <v>1</v>
      </c>
      <c r="BN320" s="8">
        <f t="shared" si="170"/>
        <v>35998</v>
      </c>
      <c r="BO320" s="47">
        <f t="shared" si="184"/>
        <v>-6.8607582860064548E-2</v>
      </c>
      <c r="BP320" s="9">
        <f t="shared" si="185"/>
        <v>-6.8607582860064548E-2</v>
      </c>
      <c r="BV320" s="8">
        <f t="shared" si="171"/>
        <v>35998</v>
      </c>
      <c r="BW320" s="9">
        <f t="shared" si="172"/>
        <v>1.94</v>
      </c>
      <c r="BX320" s="9">
        <f t="shared" si="173"/>
        <v>2.33</v>
      </c>
      <c r="BY320" s="3">
        <f t="shared" si="177"/>
        <v>-4.2881727483265686E-2</v>
      </c>
      <c r="BZ320" s="3">
        <f t="shared" si="178"/>
        <v>-6.2390292599281555E-2</v>
      </c>
      <c r="CA320" s="8">
        <f t="shared" si="188"/>
        <v>35998</v>
      </c>
      <c r="CB320" s="3">
        <f t="shared" si="189"/>
        <v>0.47121527550058384</v>
      </c>
      <c r="CC320" s="3">
        <f t="shared" si="190"/>
        <v>0.78538728094550847</v>
      </c>
      <c r="CF320" s="8">
        <f t="shared" si="163"/>
        <v>35998</v>
      </c>
      <c r="CG320" s="3">
        <f t="shared" si="186"/>
        <v>-9.5132142255471036E-2</v>
      </c>
      <c r="CI320" s="8">
        <f t="shared" si="164"/>
        <v>35998</v>
      </c>
      <c r="CJ320" s="12">
        <f t="shared" si="187"/>
        <v>0.47401182987715085</v>
      </c>
      <c r="CK320" s="12">
        <f t="shared" si="187"/>
        <v>0.79004837397882532</v>
      </c>
      <c r="CO320" s="12">
        <f t="shared" si="183"/>
        <v>-4.2881727483265686E-2</v>
      </c>
      <c r="CP320" s="12">
        <f t="shared" si="183"/>
        <v>-6.2390292599281555E-2</v>
      </c>
    </row>
    <row r="321" spans="1:94" x14ac:dyDescent="0.25">
      <c r="A321" s="3">
        <f t="shared" si="146"/>
        <v>754</v>
      </c>
      <c r="B321" s="8">
        <f t="shared" si="147"/>
        <v>35999</v>
      </c>
      <c r="C321" s="3">
        <f t="shared" si="153"/>
        <v>1.895</v>
      </c>
      <c r="D321" s="11">
        <f t="shared" si="174"/>
        <v>0</v>
      </c>
      <c r="E321" s="3">
        <f t="shared" si="154"/>
        <v>2.25</v>
      </c>
      <c r="I321" s="8">
        <f t="shared" si="148"/>
        <v>35999</v>
      </c>
      <c r="J321" s="11">
        <f t="shared" si="155"/>
        <v>0.35499999999999998</v>
      </c>
      <c r="K321" s="11">
        <f t="shared" si="175"/>
        <v>0</v>
      </c>
      <c r="L321" s="11"/>
      <c r="M321" s="11"/>
      <c r="N321" s="9">
        <f t="shared" si="156"/>
        <v>1.895</v>
      </c>
      <c r="O321" s="9">
        <f t="shared" si="157"/>
        <v>2.25</v>
      </c>
      <c r="Q321" s="9">
        <f t="shared" si="149"/>
        <v>1.895</v>
      </c>
      <c r="R321" s="9">
        <f t="shared" si="150"/>
        <v>2.25</v>
      </c>
      <c r="S321" s="9">
        <f t="shared" si="151"/>
        <v>1.9850000000000001</v>
      </c>
      <c r="T321" s="9">
        <f t="shared" si="152"/>
        <v>1.9850000000000001</v>
      </c>
      <c r="V321" s="9">
        <f t="shared" si="182"/>
        <v>1.895</v>
      </c>
      <c r="W321" s="9">
        <f t="shared" si="182"/>
        <v>2.25</v>
      </c>
      <c r="X321" s="9">
        <f t="shared" si="182"/>
        <v>1.9850000000000001</v>
      </c>
      <c r="Y321" s="9">
        <f t="shared" si="182"/>
        <v>1.9850000000000001</v>
      </c>
      <c r="BK321" s="9">
        <f t="shared" si="168"/>
        <v>1.895</v>
      </c>
      <c r="BL321" s="9">
        <f t="shared" si="169"/>
        <v>2.25</v>
      </c>
      <c r="BM321" s="3">
        <f t="shared" si="176"/>
        <v>1</v>
      </c>
      <c r="BN321" s="8">
        <f t="shared" si="170"/>
        <v>35999</v>
      </c>
      <c r="BO321" s="47">
        <f t="shared" si="184"/>
        <v>9.9889591637430067E-2</v>
      </c>
      <c r="BP321" s="9">
        <f t="shared" si="185"/>
        <v>9.9889591637430067E-2</v>
      </c>
      <c r="BV321" s="8">
        <f t="shared" si="171"/>
        <v>35999</v>
      </c>
      <c r="BW321" s="9">
        <f t="shared" si="172"/>
        <v>1.895</v>
      </c>
      <c r="BX321" s="9">
        <f t="shared" si="173"/>
        <v>2.25</v>
      </c>
      <c r="BY321" s="3">
        <f t="shared" si="177"/>
        <v>-2.3469134540847009E-2</v>
      </c>
      <c r="BZ321" s="3">
        <f t="shared" si="178"/>
        <v>-3.4938051361280462E-2</v>
      </c>
      <c r="CA321" s="8">
        <f t="shared" si="188"/>
        <v>35999</v>
      </c>
      <c r="CB321" s="3">
        <f t="shared" si="189"/>
        <v>0.42167575411329833</v>
      </c>
      <c r="CC321" s="3">
        <f t="shared" si="190"/>
        <v>0.76809379761059338</v>
      </c>
      <c r="CF321" s="8">
        <f t="shared" si="163"/>
        <v>35999</v>
      </c>
      <c r="CG321" s="3">
        <f t="shared" si="186"/>
        <v>1.5041478543467367E-2</v>
      </c>
      <c r="CI321" s="8">
        <f t="shared" si="164"/>
        <v>35999</v>
      </c>
      <c r="CJ321" s="12">
        <f t="shared" si="187"/>
        <v>0.42417830281443075</v>
      </c>
      <c r="CK321" s="12">
        <f t="shared" si="187"/>
        <v>0.77265225779429603</v>
      </c>
      <c r="CO321" s="12">
        <f t="shared" si="183"/>
        <v>-2.3469134540847009E-2</v>
      </c>
      <c r="CP321" s="12">
        <f t="shared" si="183"/>
        <v>-3.4938051361280462E-2</v>
      </c>
    </row>
    <row r="322" spans="1:94" x14ac:dyDescent="0.25">
      <c r="A322" s="3">
        <f t="shared" si="146"/>
        <v>755</v>
      </c>
      <c r="B322" s="8">
        <f t="shared" si="147"/>
        <v>36000</v>
      </c>
      <c r="C322" s="3">
        <f t="shared" si="153"/>
        <v>1.885</v>
      </c>
      <c r="D322" s="11">
        <f t="shared" si="174"/>
        <v>0</v>
      </c>
      <c r="E322" s="3">
        <f t="shared" si="154"/>
        <v>2.1549999999999998</v>
      </c>
      <c r="I322" s="8">
        <f t="shared" si="148"/>
        <v>36000</v>
      </c>
      <c r="J322" s="11">
        <f t="shared" si="155"/>
        <v>0.2699999999999998</v>
      </c>
      <c r="K322" s="11">
        <f t="shared" si="175"/>
        <v>0</v>
      </c>
      <c r="L322" s="11"/>
      <c r="M322" s="11"/>
      <c r="N322" s="9">
        <f t="shared" si="156"/>
        <v>1.885</v>
      </c>
      <c r="O322" s="9">
        <f t="shared" si="157"/>
        <v>2.1549999999999998</v>
      </c>
      <c r="Q322" s="9">
        <f t="shared" si="149"/>
        <v>1.885</v>
      </c>
      <c r="R322" s="9">
        <f t="shared" si="150"/>
        <v>2.1549999999999998</v>
      </c>
      <c r="S322" s="9">
        <f t="shared" si="151"/>
        <v>1.9650000000000001</v>
      </c>
      <c r="T322" s="9">
        <f t="shared" si="152"/>
        <v>1.9650000000000001</v>
      </c>
      <c r="V322" s="9">
        <f t="shared" si="182"/>
        <v>1.885</v>
      </c>
      <c r="W322" s="9">
        <f t="shared" si="182"/>
        <v>2.1549999999999998</v>
      </c>
      <c r="X322" s="9">
        <f t="shared" si="182"/>
        <v>1.9650000000000001</v>
      </c>
      <c r="Y322" s="9">
        <f t="shared" si="182"/>
        <v>1.9650000000000001</v>
      </c>
      <c r="BK322" s="9">
        <f t="shared" si="168"/>
        <v>1.885</v>
      </c>
      <c r="BL322" s="9">
        <f t="shared" si="169"/>
        <v>2.1549999999999998</v>
      </c>
      <c r="BM322" s="3">
        <f t="shared" si="176"/>
        <v>1</v>
      </c>
      <c r="BN322" s="8">
        <f t="shared" si="170"/>
        <v>36000</v>
      </c>
      <c r="BO322" s="47">
        <f t="shared" si="184"/>
        <v>0.32422063436826953</v>
      </c>
      <c r="BP322" s="9">
        <f t="shared" si="185"/>
        <v>0.32422063436826953</v>
      </c>
      <c r="BV322" s="8">
        <f t="shared" si="171"/>
        <v>36000</v>
      </c>
      <c r="BW322" s="9">
        <f t="shared" si="172"/>
        <v>1.885</v>
      </c>
      <c r="BX322" s="9">
        <f t="shared" si="173"/>
        <v>2.1549999999999998</v>
      </c>
      <c r="BY322" s="3">
        <f t="shared" si="177"/>
        <v>-5.2910176344155482E-3</v>
      </c>
      <c r="BZ322" s="3">
        <f t="shared" si="178"/>
        <v>-4.3139492660617708E-2</v>
      </c>
      <c r="CA322" s="8">
        <f t="shared" si="188"/>
        <v>36000</v>
      </c>
      <c r="CB322" s="3">
        <f t="shared" si="189"/>
        <v>0.37030616655837284</v>
      </c>
      <c r="CC322" s="3">
        <f t="shared" si="190"/>
        <v>0.6997205835883894</v>
      </c>
      <c r="CF322" s="8">
        <f t="shared" si="163"/>
        <v>36000</v>
      </c>
      <c r="CG322" s="3">
        <f t="shared" si="186"/>
        <v>0.19262511463245344</v>
      </c>
      <c r="CI322" s="8">
        <f t="shared" si="164"/>
        <v>36000</v>
      </c>
      <c r="CJ322" s="12">
        <f t="shared" si="187"/>
        <v>0.37250384856190821</v>
      </c>
      <c r="CK322" s="12">
        <f t="shared" si="187"/>
        <v>0.70387326445878229</v>
      </c>
      <c r="CO322" s="12">
        <f t="shared" si="183"/>
        <v>-5.2910176344155482E-3</v>
      </c>
      <c r="CP322" s="12">
        <f t="shared" si="183"/>
        <v>-4.3139492660617708E-2</v>
      </c>
    </row>
    <row r="323" spans="1:94" x14ac:dyDescent="0.25">
      <c r="A323" s="3">
        <f t="shared" si="146"/>
        <v>756</v>
      </c>
      <c r="B323" s="8">
        <f t="shared" si="147"/>
        <v>36001</v>
      </c>
      <c r="C323" s="3">
        <f t="shared" si="153"/>
        <v>1.885</v>
      </c>
      <c r="D323" s="11">
        <f t="shared" si="174"/>
        <v>0</v>
      </c>
      <c r="E323" s="3">
        <f t="shared" si="154"/>
        <v>2.1549999999999998</v>
      </c>
      <c r="I323" s="8">
        <f t="shared" si="148"/>
        <v>36001</v>
      </c>
      <c r="J323" s="11">
        <f t="shared" si="155"/>
        <v>0.2699999999999998</v>
      </c>
      <c r="K323" s="11">
        <f t="shared" si="175"/>
        <v>0</v>
      </c>
      <c r="L323" s="11"/>
      <c r="M323" s="11"/>
      <c r="N323" s="9">
        <f t="shared" si="156"/>
        <v>1.885</v>
      </c>
      <c r="O323" s="9">
        <f t="shared" si="157"/>
        <v>2.1549999999999998</v>
      </c>
      <c r="Q323" s="9">
        <f t="shared" si="149"/>
        <v>1.885</v>
      </c>
      <c r="R323" s="9">
        <f t="shared" si="150"/>
        <v>2.1549999999999998</v>
      </c>
      <c r="S323" s="9">
        <f t="shared" si="151"/>
        <v>1.9650000000000001</v>
      </c>
      <c r="T323" s="9">
        <f t="shared" si="152"/>
        <v>1.9650000000000001</v>
      </c>
      <c r="V323" s="9">
        <f t="shared" si="182"/>
        <v>1.885</v>
      </c>
      <c r="W323" s="9">
        <f t="shared" si="182"/>
        <v>2.1549999999999998</v>
      </c>
      <c r="X323" s="9">
        <f t="shared" si="182"/>
        <v>1.9650000000000001</v>
      </c>
      <c r="Y323" s="9">
        <f t="shared" si="182"/>
        <v>1.9650000000000001</v>
      </c>
      <c r="BK323" s="9">
        <f t="shared" si="168"/>
        <v>1.885</v>
      </c>
      <c r="BL323" s="9">
        <f t="shared" si="169"/>
        <v>2.1549999999999998</v>
      </c>
      <c r="BM323" s="3">
        <f t="shared" si="176"/>
        <v>1</v>
      </c>
      <c r="BN323" s="8">
        <f t="shared" si="170"/>
        <v>36001</v>
      </c>
      <c r="BO323" s="47">
        <f t="shared" si="184"/>
        <v>0.52537690740844856</v>
      </c>
      <c r="BP323" s="9">
        <f t="shared" si="185"/>
        <v>0.52537690740844856</v>
      </c>
      <c r="BV323" s="8">
        <f t="shared" si="171"/>
        <v>36001</v>
      </c>
      <c r="BW323" s="9">
        <f t="shared" si="172"/>
        <v>1.885</v>
      </c>
      <c r="BX323" s="9">
        <f t="shared" si="173"/>
        <v>2.1549999999999998</v>
      </c>
      <c r="BY323" s="3">
        <f t="shared" si="177"/>
        <v>0</v>
      </c>
      <c r="BZ323" s="3">
        <f t="shared" si="178"/>
        <v>0</v>
      </c>
      <c r="CA323" s="8">
        <f t="shared" si="188"/>
        <v>36001</v>
      </c>
      <c r="CB323" s="3">
        <f t="shared" si="189"/>
        <v>0.37030616655837284</v>
      </c>
      <c r="CC323" s="3">
        <f t="shared" si="190"/>
        <v>0.6997205835883894</v>
      </c>
      <c r="CF323" s="8">
        <f t="shared" si="163"/>
        <v>36001</v>
      </c>
      <c r="CG323" s="3">
        <f t="shared" si="186"/>
        <v>0.34437491229944295</v>
      </c>
      <c r="CI323" s="8">
        <f t="shared" si="164"/>
        <v>36001</v>
      </c>
      <c r="CJ323" s="12">
        <f t="shared" si="187"/>
        <v>0.37250384856190821</v>
      </c>
      <c r="CK323" s="12">
        <f t="shared" si="187"/>
        <v>0.70387326445878229</v>
      </c>
      <c r="CO323" s="12">
        <f t="shared" si="183"/>
        <v>0</v>
      </c>
      <c r="CP323" s="12">
        <f t="shared" si="183"/>
        <v>0</v>
      </c>
    </row>
    <row r="324" spans="1:94" x14ac:dyDescent="0.25">
      <c r="A324" s="3">
        <f t="shared" si="146"/>
        <v>757</v>
      </c>
      <c r="B324" s="8">
        <f t="shared" si="147"/>
        <v>36002</v>
      </c>
      <c r="C324" s="3">
        <f t="shared" si="153"/>
        <v>1.885</v>
      </c>
      <c r="D324" s="11">
        <f t="shared" si="174"/>
        <v>0</v>
      </c>
      <c r="E324" s="3">
        <f t="shared" si="154"/>
        <v>2.1549999999999998</v>
      </c>
      <c r="I324" s="8">
        <f t="shared" si="148"/>
        <v>36002</v>
      </c>
      <c r="J324" s="11">
        <f t="shared" si="155"/>
        <v>0.2699999999999998</v>
      </c>
      <c r="K324" s="11">
        <f t="shared" si="175"/>
        <v>0</v>
      </c>
      <c r="L324" s="11"/>
      <c r="M324" s="11"/>
      <c r="N324" s="9">
        <f t="shared" si="156"/>
        <v>1.885</v>
      </c>
      <c r="O324" s="9">
        <f t="shared" si="157"/>
        <v>2.1549999999999998</v>
      </c>
      <c r="Q324" s="9">
        <f t="shared" si="149"/>
        <v>1.885</v>
      </c>
      <c r="R324" s="9">
        <f t="shared" si="150"/>
        <v>2.1549999999999998</v>
      </c>
      <c r="S324" s="9">
        <f t="shared" si="151"/>
        <v>1.9650000000000001</v>
      </c>
      <c r="T324" s="9">
        <f t="shared" si="152"/>
        <v>1.9650000000000001</v>
      </c>
      <c r="V324" s="9">
        <f t="shared" si="182"/>
        <v>1.885</v>
      </c>
      <c r="W324" s="9">
        <f t="shared" si="182"/>
        <v>2.1549999999999998</v>
      </c>
      <c r="X324" s="9">
        <f t="shared" si="182"/>
        <v>1.9650000000000001</v>
      </c>
      <c r="Y324" s="9">
        <f t="shared" si="182"/>
        <v>1.9650000000000001</v>
      </c>
      <c r="BK324" s="9">
        <f t="shared" si="168"/>
        <v>1.885</v>
      </c>
      <c r="BL324" s="9">
        <f t="shared" si="169"/>
        <v>2.1549999999999998</v>
      </c>
      <c r="BM324" s="3">
        <f t="shared" si="176"/>
        <v>1</v>
      </c>
      <c r="BN324" s="8">
        <f t="shared" si="170"/>
        <v>36002</v>
      </c>
      <c r="BO324" s="47">
        <f t="shared" si="184"/>
        <v>0.63704174813188941</v>
      </c>
      <c r="BP324" s="9">
        <f t="shared" si="185"/>
        <v>0.63704174813188941</v>
      </c>
      <c r="BV324" s="8">
        <f t="shared" si="171"/>
        <v>36002</v>
      </c>
      <c r="BW324" s="9">
        <f t="shared" si="172"/>
        <v>1.885</v>
      </c>
      <c r="BX324" s="9">
        <f t="shared" si="173"/>
        <v>2.1549999999999998</v>
      </c>
      <c r="BY324" s="3">
        <f t="shared" si="177"/>
        <v>0</v>
      </c>
      <c r="BZ324" s="3">
        <f t="shared" si="178"/>
        <v>0</v>
      </c>
      <c r="CA324" s="8">
        <f t="shared" si="188"/>
        <v>36002</v>
      </c>
      <c r="CB324" s="3">
        <f t="shared" si="189"/>
        <v>0.37030616655837284</v>
      </c>
      <c r="CC324" s="3">
        <f t="shared" si="190"/>
        <v>0.6997205835883894</v>
      </c>
      <c r="CF324" s="8">
        <f t="shared" si="163"/>
        <v>36002</v>
      </c>
      <c r="CG324" s="3">
        <f t="shared" si="186"/>
        <v>0.48805534789983646</v>
      </c>
      <c r="CI324" s="8">
        <f t="shared" si="164"/>
        <v>36002</v>
      </c>
      <c r="CJ324" s="12">
        <f t="shared" si="187"/>
        <v>0.37250384856190821</v>
      </c>
      <c r="CK324" s="12">
        <f t="shared" si="187"/>
        <v>0.70387326445878229</v>
      </c>
      <c r="CO324" s="12">
        <f t="shared" si="183"/>
        <v>0</v>
      </c>
      <c r="CP324" s="12">
        <f t="shared" si="183"/>
        <v>0</v>
      </c>
    </row>
    <row r="325" spans="1:94" x14ac:dyDescent="0.25">
      <c r="A325" s="3">
        <f t="shared" si="146"/>
        <v>758</v>
      </c>
      <c r="B325" s="8">
        <f t="shared" si="147"/>
        <v>36003</v>
      </c>
      <c r="C325" s="3">
        <f t="shared" si="153"/>
        <v>1.9950000000000001</v>
      </c>
      <c r="D325" s="11">
        <f t="shared" si="174"/>
        <v>0</v>
      </c>
      <c r="E325" s="3">
        <f t="shared" si="154"/>
        <v>2.38</v>
      </c>
      <c r="I325" s="8">
        <f t="shared" si="148"/>
        <v>36003</v>
      </c>
      <c r="J325" s="11">
        <f t="shared" si="155"/>
        <v>0.38499999999999979</v>
      </c>
      <c r="K325" s="11">
        <f t="shared" si="175"/>
        <v>0</v>
      </c>
      <c r="L325" s="11"/>
      <c r="M325" s="11"/>
      <c r="N325" s="9">
        <f t="shared" si="156"/>
        <v>1.9950000000000001</v>
      </c>
      <c r="O325" s="9">
        <f t="shared" si="157"/>
        <v>2.38</v>
      </c>
      <c r="Q325" s="9">
        <f t="shared" si="149"/>
        <v>1.9950000000000001</v>
      </c>
      <c r="R325" s="9">
        <f t="shared" si="150"/>
        <v>2.38</v>
      </c>
      <c r="S325" s="9">
        <f t="shared" si="151"/>
        <v>2.0049999999999999</v>
      </c>
      <c r="T325" s="9">
        <f t="shared" si="152"/>
        <v>2.0049999999999999</v>
      </c>
      <c r="V325" s="9">
        <f t="shared" si="182"/>
        <v>1.9950000000000001</v>
      </c>
      <c r="W325" s="9">
        <f t="shared" si="182"/>
        <v>2.38</v>
      </c>
      <c r="X325" s="9">
        <f t="shared" si="182"/>
        <v>2.0049999999999999</v>
      </c>
      <c r="Y325" s="9">
        <f t="shared" si="182"/>
        <v>2.0049999999999999</v>
      </c>
      <c r="BK325" s="9">
        <f t="shared" si="168"/>
        <v>1.9950000000000001</v>
      </c>
      <c r="BL325" s="9">
        <f t="shared" si="169"/>
        <v>2.38</v>
      </c>
      <c r="BM325" s="3">
        <f t="shared" si="176"/>
        <v>1</v>
      </c>
      <c r="BN325" s="8">
        <f t="shared" si="170"/>
        <v>36003</v>
      </c>
      <c r="BO325" s="47">
        <f t="shared" si="184"/>
        <v>0.67073176977082505</v>
      </c>
      <c r="BP325" s="9">
        <f t="shared" si="185"/>
        <v>0.67073176977082505</v>
      </c>
      <c r="BV325" s="8">
        <f t="shared" si="171"/>
        <v>36003</v>
      </c>
      <c r="BW325" s="9">
        <f t="shared" si="172"/>
        <v>1.9950000000000001</v>
      </c>
      <c r="BX325" s="9">
        <f t="shared" si="173"/>
        <v>2.38</v>
      </c>
      <c r="BY325" s="3">
        <f t="shared" si="177"/>
        <v>5.6716229441852645E-2</v>
      </c>
      <c r="BZ325" s="3">
        <f t="shared" si="178"/>
        <v>9.9309764127672326E-2</v>
      </c>
      <c r="CA325" s="8">
        <f t="shared" si="188"/>
        <v>36003</v>
      </c>
      <c r="CB325" s="3">
        <f t="shared" si="189"/>
        <v>0.42791428368286816</v>
      </c>
      <c r="CC325" s="3">
        <f t="shared" si="190"/>
        <v>0.77478533045337272</v>
      </c>
      <c r="CF325" s="8">
        <f t="shared" si="163"/>
        <v>36003</v>
      </c>
      <c r="CG325" s="3">
        <f t="shared" si="186"/>
        <v>0.57440203759675845</v>
      </c>
      <c r="CI325" s="8">
        <f t="shared" si="164"/>
        <v>36003</v>
      </c>
      <c r="CJ325" s="12">
        <f t="shared" si="187"/>
        <v>0.43045385662340491</v>
      </c>
      <c r="CK325" s="12">
        <f t="shared" si="187"/>
        <v>0.77938350334680784</v>
      </c>
      <c r="CO325" s="12">
        <f t="shared" si="183"/>
        <v>5.6716229441852645E-2</v>
      </c>
      <c r="CP325" s="12">
        <f t="shared" si="183"/>
        <v>9.9309764127672326E-2</v>
      </c>
    </row>
    <row r="326" spans="1:94" x14ac:dyDescent="0.25">
      <c r="A326" s="3">
        <f t="shared" ref="A326:A389" si="191">A327-1</f>
        <v>759</v>
      </c>
      <c r="B326" s="8">
        <f t="shared" ref="B326:B389" si="192">HLOOKUP("date",IF(TERM2="cash",cash,PRICELOOK),IF(A326&gt;=2,A326,2),FALSE)</f>
        <v>36004</v>
      </c>
      <c r="C326" s="3">
        <f t="shared" si="153"/>
        <v>1.95</v>
      </c>
      <c r="D326" s="11">
        <f t="shared" si="174"/>
        <v>0</v>
      </c>
      <c r="E326" s="3">
        <f t="shared" si="154"/>
        <v>2.36</v>
      </c>
      <c r="I326" s="8">
        <f t="shared" ref="I326:I389" si="193">B326</f>
        <v>36004</v>
      </c>
      <c r="J326" s="11">
        <f t="shared" si="155"/>
        <v>0.40999999999999992</v>
      </c>
      <c r="K326" s="11">
        <f t="shared" si="175"/>
        <v>0</v>
      </c>
      <c r="L326" s="11"/>
      <c r="M326" s="11"/>
      <c r="N326" s="9">
        <f t="shared" si="156"/>
        <v>1.95</v>
      </c>
      <c r="O326" s="9">
        <f t="shared" si="157"/>
        <v>2.36</v>
      </c>
      <c r="Q326" s="9">
        <f t="shared" ref="Q326:Q389" si="194">IF(ISNA(V326),Q325,V326)</f>
        <v>1.95</v>
      </c>
      <c r="R326" s="9">
        <f t="shared" ref="R326:R389" si="195">IF(ISNA(W326),R325,W326)</f>
        <v>2.36</v>
      </c>
      <c r="S326" s="9">
        <f t="shared" ref="S326:S389" si="196">IF(ISNA(X326),S325,X326)</f>
        <v>1.9550000000000001</v>
      </c>
      <c r="T326" s="9">
        <f t="shared" ref="T326:T389" si="197">IF(ISNA(Y326),T325,Y326)</f>
        <v>1.9550000000000001</v>
      </c>
      <c r="V326" s="9">
        <f t="shared" si="182"/>
        <v>1.95</v>
      </c>
      <c r="W326" s="9">
        <f t="shared" si="182"/>
        <v>2.36</v>
      </c>
      <c r="X326" s="9">
        <f t="shared" si="182"/>
        <v>1.9550000000000001</v>
      </c>
      <c r="Y326" s="9">
        <f t="shared" si="182"/>
        <v>1.9550000000000001</v>
      </c>
      <c r="BK326" s="9">
        <f t="shared" si="168"/>
        <v>1.95</v>
      </c>
      <c r="BL326" s="9">
        <f t="shared" si="169"/>
        <v>2.36</v>
      </c>
      <c r="BM326" s="3">
        <f t="shared" si="176"/>
        <v>1</v>
      </c>
      <c r="BN326" s="8">
        <f t="shared" si="170"/>
        <v>36004</v>
      </c>
      <c r="BO326" s="47">
        <f t="shared" si="184"/>
        <v>0.66423315933576488</v>
      </c>
      <c r="BP326" s="9">
        <f t="shared" si="185"/>
        <v>0.66423315933576488</v>
      </c>
      <c r="BV326" s="8">
        <f t="shared" si="171"/>
        <v>36004</v>
      </c>
      <c r="BW326" s="9">
        <f t="shared" si="172"/>
        <v>1.95</v>
      </c>
      <c r="BX326" s="9">
        <f t="shared" si="173"/>
        <v>2.36</v>
      </c>
      <c r="BY326" s="3">
        <f t="shared" si="177"/>
        <v>-2.2814677766171399E-2</v>
      </c>
      <c r="BZ326" s="3">
        <f t="shared" si="178"/>
        <v>-8.4388686458645949E-3</v>
      </c>
      <c r="CA326" s="8">
        <f t="shared" si="188"/>
        <v>36004</v>
      </c>
      <c r="CB326" s="3">
        <f t="shared" si="189"/>
        <v>0.42622515378268439</v>
      </c>
      <c r="CC326" s="3">
        <f t="shared" si="190"/>
        <v>0.72959129836024617</v>
      </c>
      <c r="CF326" s="8">
        <f t="shared" si="163"/>
        <v>36004</v>
      </c>
      <c r="CG326" s="3">
        <f t="shared" si="186"/>
        <v>0.61012296342994221</v>
      </c>
      <c r="CI326" s="8">
        <f t="shared" si="164"/>
        <v>36004</v>
      </c>
      <c r="CJ326" s="12">
        <f t="shared" si="187"/>
        <v>0.42875470212541938</v>
      </c>
      <c r="CK326" s="12">
        <f t="shared" si="187"/>
        <v>0.73392125505863004</v>
      </c>
      <c r="CO326" s="12">
        <f t="shared" si="183"/>
        <v>-2.2814677766171399E-2</v>
      </c>
      <c r="CP326" s="12">
        <f t="shared" si="183"/>
        <v>-8.4388686458645949E-3</v>
      </c>
    </row>
    <row r="327" spans="1:94" x14ac:dyDescent="0.25">
      <c r="A327" s="3">
        <f t="shared" si="191"/>
        <v>760</v>
      </c>
      <c r="B327" s="8">
        <f t="shared" si="192"/>
        <v>36005</v>
      </c>
      <c r="C327" s="3">
        <f t="shared" ref="C327:C390" si="198">IF(MIN($N327:$O327)=0,0,N327)</f>
        <v>1.97</v>
      </c>
      <c r="D327" s="11">
        <f t="shared" si="174"/>
        <v>0</v>
      </c>
      <c r="E327" s="3">
        <f t="shared" ref="E327:E390" si="199">IF(MIN($N327:$O327)=0,0,O327)</f>
        <v>2.33</v>
      </c>
      <c r="I327" s="8">
        <f t="shared" si="193"/>
        <v>36005</v>
      </c>
      <c r="J327" s="11">
        <f t="shared" ref="J327:J390" si="200">IF(MIN(C327,E327)=0,0,E327-C327)</f>
        <v>0.3600000000000001</v>
      </c>
      <c r="K327" s="11">
        <f t="shared" si="175"/>
        <v>0</v>
      </c>
      <c r="L327" s="11"/>
      <c r="M327" s="11"/>
      <c r="N327" s="9">
        <f t="shared" ref="N327:N390" si="201">IF(BASISYN="YES",Q327-S327,Q327)</f>
        <v>1.97</v>
      </c>
      <c r="O327" s="9">
        <f t="shared" ref="O327:O390" si="202">IF(BASISYN="YES",R327-T327,R327)</f>
        <v>2.33</v>
      </c>
      <c r="Q327" s="9">
        <f t="shared" si="194"/>
        <v>1.97</v>
      </c>
      <c r="R327" s="9">
        <f t="shared" si="195"/>
        <v>2.33</v>
      </c>
      <c r="S327" s="9">
        <f t="shared" si="196"/>
        <v>1.99</v>
      </c>
      <c r="T327" s="9">
        <f t="shared" si="197"/>
        <v>1.99</v>
      </c>
      <c r="V327" s="9">
        <f t="shared" ref="V327:Y346" si="203">VLOOKUP($B327,IF(V$1=2,PRICELOOK2,IF(V$1=3,PRICELOOK3,IF(V$1=4,cash,PRICELOOK))),V$2,FALSE)</f>
        <v>1.97</v>
      </c>
      <c r="W327" s="9">
        <f t="shared" si="203"/>
        <v>2.33</v>
      </c>
      <c r="X327" s="9">
        <f t="shared" si="203"/>
        <v>1.99</v>
      </c>
      <c r="Y327" s="9">
        <f t="shared" si="203"/>
        <v>1.99</v>
      </c>
      <c r="BK327" s="9">
        <f t="shared" si="168"/>
        <v>1.97</v>
      </c>
      <c r="BL327" s="9">
        <f t="shared" si="169"/>
        <v>2.33</v>
      </c>
      <c r="BM327" s="3">
        <f t="shared" si="176"/>
        <v>1</v>
      </c>
      <c r="BN327" s="8">
        <f t="shared" si="170"/>
        <v>36005</v>
      </c>
      <c r="BO327" s="47">
        <f t="shared" si="184"/>
        <v>0.67169203486488716</v>
      </c>
      <c r="BP327" s="9">
        <f t="shared" si="185"/>
        <v>0.67169203486488716</v>
      </c>
      <c r="BV327" s="8">
        <f t="shared" si="171"/>
        <v>36005</v>
      </c>
      <c r="BW327" s="9">
        <f t="shared" si="172"/>
        <v>1.97</v>
      </c>
      <c r="BX327" s="9">
        <f t="shared" si="173"/>
        <v>2.33</v>
      </c>
      <c r="BY327" s="3">
        <f t="shared" si="177"/>
        <v>1.0204170174241668E-2</v>
      </c>
      <c r="BZ327" s="3">
        <f t="shared" si="178"/>
        <v>-1.279335145990947E-2</v>
      </c>
      <c r="CA327" s="8">
        <f t="shared" si="188"/>
        <v>36005</v>
      </c>
      <c r="CB327" s="3">
        <f t="shared" si="189"/>
        <v>0.42388483705758712</v>
      </c>
      <c r="CC327" s="3">
        <f t="shared" si="190"/>
        <v>0.72891112224120658</v>
      </c>
      <c r="CF327" s="8">
        <f t="shared" si="163"/>
        <v>36005</v>
      </c>
      <c r="CG327" s="3">
        <f t="shared" si="186"/>
        <v>0.65818847993086127</v>
      </c>
      <c r="CI327" s="8">
        <f t="shared" si="164"/>
        <v>36005</v>
      </c>
      <c r="CJ327" s="12">
        <f t="shared" si="187"/>
        <v>0.42640049615835479</v>
      </c>
      <c r="CK327" s="12">
        <f t="shared" si="187"/>
        <v>0.73323704225062603</v>
      </c>
      <c r="CO327" s="12">
        <f t="shared" si="183"/>
        <v>1.0204170174241668E-2</v>
      </c>
      <c r="CP327" s="12">
        <f t="shared" si="183"/>
        <v>-1.279335145990947E-2</v>
      </c>
    </row>
    <row r="328" spans="1:94" x14ac:dyDescent="0.25">
      <c r="A328" s="3">
        <f t="shared" si="191"/>
        <v>761</v>
      </c>
      <c r="B328" s="8">
        <f t="shared" si="192"/>
        <v>36006</v>
      </c>
      <c r="C328" s="3">
        <f t="shared" si="198"/>
        <v>1.9650000000000001</v>
      </c>
      <c r="D328" s="11">
        <f t="shared" si="174"/>
        <v>0</v>
      </c>
      <c r="E328" s="3">
        <f t="shared" si="199"/>
        <v>2.33</v>
      </c>
      <c r="I328" s="8">
        <f t="shared" si="193"/>
        <v>36006</v>
      </c>
      <c r="J328" s="11">
        <f t="shared" si="200"/>
        <v>0.36499999999999999</v>
      </c>
      <c r="K328" s="11">
        <f t="shared" si="175"/>
        <v>0</v>
      </c>
      <c r="L328" s="11"/>
      <c r="M328" s="11"/>
      <c r="N328" s="9">
        <f t="shared" si="201"/>
        <v>1.9650000000000001</v>
      </c>
      <c r="O328" s="9">
        <f t="shared" si="202"/>
        <v>2.33</v>
      </c>
      <c r="Q328" s="9">
        <f t="shared" si="194"/>
        <v>1.9650000000000001</v>
      </c>
      <c r="R328" s="9">
        <f t="shared" si="195"/>
        <v>2.33</v>
      </c>
      <c r="S328" s="9">
        <f t="shared" si="196"/>
        <v>1.9850000000000001</v>
      </c>
      <c r="T328" s="9">
        <f t="shared" si="197"/>
        <v>1.9850000000000001</v>
      </c>
      <c r="V328" s="9">
        <f t="shared" si="203"/>
        <v>1.9650000000000001</v>
      </c>
      <c r="W328" s="9">
        <f t="shared" si="203"/>
        <v>2.33</v>
      </c>
      <c r="X328" s="9">
        <f t="shared" si="203"/>
        <v>1.9850000000000001</v>
      </c>
      <c r="Y328" s="9">
        <f t="shared" si="203"/>
        <v>1.9850000000000001</v>
      </c>
      <c r="BK328" s="9">
        <f t="shared" si="168"/>
        <v>1.9650000000000001</v>
      </c>
      <c r="BL328" s="9">
        <f t="shared" si="169"/>
        <v>2.33</v>
      </c>
      <c r="BM328" s="3">
        <f t="shared" si="176"/>
        <v>1</v>
      </c>
      <c r="BN328" s="8">
        <f t="shared" si="170"/>
        <v>36006</v>
      </c>
      <c r="BO328" s="47">
        <f t="shared" si="184"/>
        <v>0.73830042301705368</v>
      </c>
      <c r="BP328" s="9">
        <f t="shared" si="185"/>
        <v>0.73830042301705368</v>
      </c>
      <c r="BV328" s="8">
        <f t="shared" si="171"/>
        <v>36006</v>
      </c>
      <c r="BW328" s="9">
        <f t="shared" si="172"/>
        <v>1.9650000000000001</v>
      </c>
      <c r="BX328" s="9">
        <f t="shared" si="173"/>
        <v>2.33</v>
      </c>
      <c r="BY328" s="3">
        <f t="shared" si="177"/>
        <v>-2.5412974286725325E-3</v>
      </c>
      <c r="BZ328" s="3">
        <f t="shared" si="178"/>
        <v>0</v>
      </c>
      <c r="CA328" s="8">
        <f t="shared" si="188"/>
        <v>36006</v>
      </c>
      <c r="CB328" s="3">
        <f t="shared" si="189"/>
        <v>0.40667537805606152</v>
      </c>
      <c r="CC328" s="3">
        <f t="shared" si="190"/>
        <v>0.68376199610062738</v>
      </c>
      <c r="CF328" s="8">
        <f t="shared" si="163"/>
        <v>36006</v>
      </c>
      <c r="CG328" s="3">
        <f t="shared" si="186"/>
        <v>0.66388898485802439</v>
      </c>
      <c r="CI328" s="8">
        <f t="shared" si="164"/>
        <v>36006</v>
      </c>
      <c r="CJ328" s="12">
        <f t="shared" si="187"/>
        <v>0.40908890297232525</v>
      </c>
      <c r="CK328" s="12">
        <f t="shared" si="187"/>
        <v>0.68781996642150467</v>
      </c>
      <c r="CO328" s="12">
        <f t="shared" ref="CO328:CP343" si="204">LN(V328/V327)</f>
        <v>-2.5412974286725325E-3</v>
      </c>
      <c r="CP328" s="12">
        <f t="shared" si="204"/>
        <v>0</v>
      </c>
    </row>
    <row r="329" spans="1:94" x14ac:dyDescent="0.25">
      <c r="A329" s="3">
        <f t="shared" si="191"/>
        <v>762</v>
      </c>
      <c r="B329" s="8">
        <f t="shared" si="192"/>
        <v>36007</v>
      </c>
      <c r="C329" s="3">
        <f t="shared" si="198"/>
        <v>1.835</v>
      </c>
      <c r="D329" s="11">
        <f t="shared" si="174"/>
        <v>0</v>
      </c>
      <c r="E329" s="3">
        <f t="shared" si="199"/>
        <v>2.2999999999999998</v>
      </c>
      <c r="I329" s="8">
        <f t="shared" si="193"/>
        <v>36007</v>
      </c>
      <c r="J329" s="11">
        <f t="shared" si="200"/>
        <v>0.46499999999999986</v>
      </c>
      <c r="K329" s="11">
        <f t="shared" si="175"/>
        <v>0</v>
      </c>
      <c r="L329" s="11"/>
      <c r="M329" s="11"/>
      <c r="N329" s="9">
        <f t="shared" si="201"/>
        <v>1.835</v>
      </c>
      <c r="O329" s="9">
        <f t="shared" si="202"/>
        <v>2.2999999999999998</v>
      </c>
      <c r="Q329" s="9">
        <f t="shared" si="194"/>
        <v>1.835</v>
      </c>
      <c r="R329" s="9">
        <f t="shared" si="195"/>
        <v>2.2999999999999998</v>
      </c>
      <c r="S329" s="9">
        <f t="shared" si="196"/>
        <v>1.845</v>
      </c>
      <c r="T329" s="9">
        <f t="shared" si="197"/>
        <v>1.845</v>
      </c>
      <c r="V329" s="9">
        <f t="shared" si="203"/>
        <v>1.835</v>
      </c>
      <c r="W329" s="9">
        <f t="shared" si="203"/>
        <v>2.2999999999999998</v>
      </c>
      <c r="X329" s="9">
        <f t="shared" si="203"/>
        <v>1.845</v>
      </c>
      <c r="Y329" s="9">
        <f t="shared" si="203"/>
        <v>1.845</v>
      </c>
      <c r="BK329" s="9">
        <f t="shared" si="168"/>
        <v>1.835</v>
      </c>
      <c r="BL329" s="9">
        <f t="shared" si="169"/>
        <v>2.2999999999999998</v>
      </c>
      <c r="BM329" s="3">
        <f t="shared" si="176"/>
        <v>1</v>
      </c>
      <c r="BN329" s="8">
        <f t="shared" si="170"/>
        <v>36007</v>
      </c>
      <c r="BO329" s="47">
        <f t="shared" si="184"/>
        <v>0.80419686495908416</v>
      </c>
      <c r="BP329" s="9">
        <f t="shared" si="185"/>
        <v>0.80419686495908416</v>
      </c>
      <c r="BV329" s="8">
        <f t="shared" si="171"/>
        <v>36007</v>
      </c>
      <c r="BW329" s="9">
        <f t="shared" si="172"/>
        <v>1.835</v>
      </c>
      <c r="BX329" s="9">
        <f t="shared" si="173"/>
        <v>2.2999999999999998</v>
      </c>
      <c r="BY329" s="3">
        <f t="shared" si="177"/>
        <v>-6.8447763814691004E-2</v>
      </c>
      <c r="BZ329" s="3">
        <f t="shared" si="178"/>
        <v>-1.2959144642505341E-2</v>
      </c>
      <c r="CA329" s="8">
        <f t="shared" si="188"/>
        <v>36007</v>
      </c>
      <c r="CB329" s="3">
        <f t="shared" si="189"/>
        <v>0.45723600840273276</v>
      </c>
      <c r="CC329" s="3">
        <f t="shared" si="190"/>
        <v>0.68465348015807737</v>
      </c>
      <c r="CF329" s="8">
        <f t="shared" si="163"/>
        <v>36007</v>
      </c>
      <c r="CG329" s="3">
        <f t="shared" si="186"/>
        <v>0.6589122205636927</v>
      </c>
      <c r="CI329" s="8">
        <f t="shared" si="164"/>
        <v>36007</v>
      </c>
      <c r="CJ329" s="12">
        <f t="shared" si="187"/>
        <v>0.45994959904145799</v>
      </c>
      <c r="CK329" s="12">
        <f t="shared" si="187"/>
        <v>0.68871674123197602</v>
      </c>
      <c r="CO329" s="12">
        <f t="shared" si="204"/>
        <v>-6.8447763814691004E-2</v>
      </c>
      <c r="CP329" s="12">
        <f t="shared" si="204"/>
        <v>-1.2959144642505341E-2</v>
      </c>
    </row>
    <row r="330" spans="1:94" x14ac:dyDescent="0.25">
      <c r="A330" s="3">
        <f t="shared" si="191"/>
        <v>763</v>
      </c>
      <c r="B330" s="8">
        <f t="shared" si="192"/>
        <v>36008</v>
      </c>
      <c r="C330" s="3">
        <f t="shared" si="198"/>
        <v>1.835</v>
      </c>
      <c r="D330" s="11">
        <f t="shared" si="174"/>
        <v>0</v>
      </c>
      <c r="E330" s="3">
        <f t="shared" si="199"/>
        <v>2.2999999999999998</v>
      </c>
      <c r="I330" s="8">
        <f t="shared" si="193"/>
        <v>36008</v>
      </c>
      <c r="J330" s="11">
        <f t="shared" si="200"/>
        <v>0.46499999999999986</v>
      </c>
      <c r="K330" s="11">
        <f t="shared" si="175"/>
        <v>0</v>
      </c>
      <c r="L330" s="11"/>
      <c r="M330" s="11"/>
      <c r="N330" s="9">
        <f t="shared" si="201"/>
        <v>1.835</v>
      </c>
      <c r="O330" s="9">
        <f t="shared" si="202"/>
        <v>2.2999999999999998</v>
      </c>
      <c r="Q330" s="9">
        <f t="shared" si="194"/>
        <v>1.835</v>
      </c>
      <c r="R330" s="9">
        <f t="shared" si="195"/>
        <v>2.2999999999999998</v>
      </c>
      <c r="S330" s="9">
        <f t="shared" si="196"/>
        <v>1.845</v>
      </c>
      <c r="T330" s="9">
        <f t="shared" si="197"/>
        <v>1.845</v>
      </c>
      <c r="V330" s="9">
        <f t="shared" si="203"/>
        <v>1.835</v>
      </c>
      <c r="W330" s="9">
        <f t="shared" si="203"/>
        <v>2.2999999999999998</v>
      </c>
      <c r="X330" s="9">
        <f t="shared" si="203"/>
        <v>1.845</v>
      </c>
      <c r="Y330" s="9">
        <f t="shared" si="203"/>
        <v>1.845</v>
      </c>
      <c r="BK330" s="9">
        <f t="shared" si="168"/>
        <v>1.835</v>
      </c>
      <c r="BL330" s="9">
        <f t="shared" si="169"/>
        <v>2.2999999999999998</v>
      </c>
      <c r="BM330" s="3">
        <f t="shared" si="176"/>
        <v>1</v>
      </c>
      <c r="BN330" s="8">
        <f t="shared" si="170"/>
        <v>36008</v>
      </c>
      <c r="BO330" s="47">
        <f t="shared" si="184"/>
        <v>0.88869697907724854</v>
      </c>
      <c r="BP330" s="9">
        <f t="shared" si="185"/>
        <v>0.88869697907724854</v>
      </c>
      <c r="BV330" s="8">
        <f t="shared" si="171"/>
        <v>36008</v>
      </c>
      <c r="BW330" s="9">
        <f t="shared" si="172"/>
        <v>1.835</v>
      </c>
      <c r="BX330" s="9">
        <f t="shared" si="173"/>
        <v>2.2999999999999998</v>
      </c>
      <c r="BY330" s="3">
        <f t="shared" si="177"/>
        <v>0</v>
      </c>
      <c r="BZ330" s="3">
        <f t="shared" si="178"/>
        <v>0</v>
      </c>
      <c r="CA330" s="8">
        <f t="shared" si="188"/>
        <v>36008</v>
      </c>
      <c r="CB330" s="3">
        <f t="shared" si="189"/>
        <v>0.44558423904334982</v>
      </c>
      <c r="CC330" s="3">
        <f t="shared" si="190"/>
        <v>0.62795630541230785</v>
      </c>
      <c r="CF330" s="8">
        <f t="shared" si="163"/>
        <v>36008</v>
      </c>
      <c r="CG330" s="3">
        <f t="shared" si="186"/>
        <v>0.71682795455936177</v>
      </c>
      <c r="CI330" s="8">
        <f t="shared" si="164"/>
        <v>36008</v>
      </c>
      <c r="CJ330" s="12">
        <f t="shared" si="187"/>
        <v>0.44822867910846065</v>
      </c>
      <c r="CK330" s="12">
        <f t="shared" si="187"/>
        <v>0.63168308178289145</v>
      </c>
      <c r="CO330" s="12">
        <f t="shared" si="204"/>
        <v>0</v>
      </c>
      <c r="CP330" s="12">
        <f t="shared" si="204"/>
        <v>0</v>
      </c>
    </row>
    <row r="331" spans="1:94" x14ac:dyDescent="0.25">
      <c r="A331" s="3">
        <f t="shared" si="191"/>
        <v>764</v>
      </c>
      <c r="B331" s="8">
        <f t="shared" si="192"/>
        <v>36009</v>
      </c>
      <c r="C331" s="3">
        <f t="shared" si="198"/>
        <v>1.835</v>
      </c>
      <c r="D331" s="11">
        <f t="shared" si="174"/>
        <v>0</v>
      </c>
      <c r="E331" s="3">
        <f t="shared" si="199"/>
        <v>2.2999999999999998</v>
      </c>
      <c r="I331" s="8">
        <f t="shared" si="193"/>
        <v>36009</v>
      </c>
      <c r="J331" s="11">
        <f t="shared" si="200"/>
        <v>0.46499999999999986</v>
      </c>
      <c r="K331" s="11">
        <f t="shared" si="175"/>
        <v>0</v>
      </c>
      <c r="L331" s="11"/>
      <c r="M331" s="11"/>
      <c r="N331" s="9">
        <f t="shared" si="201"/>
        <v>1.835</v>
      </c>
      <c r="O331" s="9">
        <f t="shared" si="202"/>
        <v>2.2999999999999998</v>
      </c>
      <c r="Q331" s="9">
        <f t="shared" si="194"/>
        <v>1.835</v>
      </c>
      <c r="R331" s="9">
        <f t="shared" si="195"/>
        <v>2.2999999999999998</v>
      </c>
      <c r="S331" s="9">
        <f t="shared" si="196"/>
        <v>1.845</v>
      </c>
      <c r="T331" s="9">
        <f t="shared" si="197"/>
        <v>1.845</v>
      </c>
      <c r="V331" s="9">
        <f t="shared" si="203"/>
        <v>1.835</v>
      </c>
      <c r="W331" s="9">
        <f t="shared" si="203"/>
        <v>2.2999999999999998</v>
      </c>
      <c r="X331" s="9">
        <f t="shared" si="203"/>
        <v>1.845</v>
      </c>
      <c r="Y331" s="9">
        <f t="shared" si="203"/>
        <v>1.845</v>
      </c>
      <c r="BK331" s="9">
        <f t="shared" si="168"/>
        <v>1.835</v>
      </c>
      <c r="BL331" s="9">
        <f t="shared" si="169"/>
        <v>2.2999999999999998</v>
      </c>
      <c r="BM331" s="3">
        <f t="shared" si="176"/>
        <v>1</v>
      </c>
      <c r="BN331" s="8">
        <f t="shared" si="170"/>
        <v>36009</v>
      </c>
      <c r="BO331" s="47">
        <f t="shared" si="184"/>
        <v>0.87361102502297783</v>
      </c>
      <c r="BP331" s="9">
        <f t="shared" si="185"/>
        <v>0.87361102502297783</v>
      </c>
      <c r="BV331" s="8">
        <f t="shared" si="171"/>
        <v>36009</v>
      </c>
      <c r="BW331" s="9">
        <f t="shared" si="172"/>
        <v>1.835</v>
      </c>
      <c r="BX331" s="9">
        <f t="shared" si="173"/>
        <v>2.2999999999999998</v>
      </c>
      <c r="BY331" s="3">
        <f t="shared" si="177"/>
        <v>0</v>
      </c>
      <c r="BZ331" s="3">
        <f t="shared" si="178"/>
        <v>0</v>
      </c>
      <c r="CA331" s="8">
        <f t="shared" si="188"/>
        <v>36009</v>
      </c>
      <c r="CB331" s="3">
        <f t="shared" si="189"/>
        <v>0.44558423904334982</v>
      </c>
      <c r="CC331" s="3">
        <f t="shared" si="190"/>
        <v>0.62795630541230785</v>
      </c>
      <c r="CF331" s="8">
        <f t="shared" si="163"/>
        <v>36009</v>
      </c>
      <c r="CG331" s="3">
        <f t="shared" si="186"/>
        <v>0.78824472278448854</v>
      </c>
      <c r="CI331" s="8">
        <f t="shared" si="164"/>
        <v>36009</v>
      </c>
      <c r="CJ331" s="12">
        <f t="shared" si="187"/>
        <v>0.44822867910846065</v>
      </c>
      <c r="CK331" s="12">
        <f t="shared" si="187"/>
        <v>0.63168308178289145</v>
      </c>
      <c r="CO331" s="12">
        <f t="shared" si="204"/>
        <v>0</v>
      </c>
      <c r="CP331" s="12">
        <f t="shared" si="204"/>
        <v>0</v>
      </c>
    </row>
    <row r="332" spans="1:94" x14ac:dyDescent="0.25">
      <c r="A332" s="3">
        <f t="shared" si="191"/>
        <v>765</v>
      </c>
      <c r="B332" s="8">
        <f t="shared" si="192"/>
        <v>36010</v>
      </c>
      <c r="C332" s="3">
        <f t="shared" si="198"/>
        <v>1.825</v>
      </c>
      <c r="D332" s="11">
        <f t="shared" si="174"/>
        <v>0</v>
      </c>
      <c r="E332" s="3">
        <f t="shared" si="199"/>
        <v>2.35</v>
      </c>
      <c r="I332" s="8">
        <f t="shared" si="193"/>
        <v>36010</v>
      </c>
      <c r="J332" s="11">
        <f t="shared" si="200"/>
        <v>0.52500000000000013</v>
      </c>
      <c r="K332" s="11">
        <f t="shared" si="175"/>
        <v>0</v>
      </c>
      <c r="L332" s="11"/>
      <c r="M332" s="11"/>
      <c r="N332" s="9">
        <f t="shared" si="201"/>
        <v>1.825</v>
      </c>
      <c r="O332" s="9">
        <f t="shared" si="202"/>
        <v>2.35</v>
      </c>
      <c r="Q332" s="9">
        <f t="shared" si="194"/>
        <v>1.825</v>
      </c>
      <c r="R332" s="9">
        <f t="shared" si="195"/>
        <v>2.35</v>
      </c>
      <c r="S332" s="9">
        <f t="shared" si="196"/>
        <v>1.825</v>
      </c>
      <c r="T332" s="9">
        <f t="shared" si="197"/>
        <v>1.825</v>
      </c>
      <c r="V332" s="9">
        <f t="shared" si="203"/>
        <v>1.825</v>
      </c>
      <c r="W332" s="9">
        <f t="shared" si="203"/>
        <v>2.35</v>
      </c>
      <c r="X332" s="9">
        <f t="shared" si="203"/>
        <v>1.825</v>
      </c>
      <c r="Y332" s="9">
        <f t="shared" si="203"/>
        <v>1.825</v>
      </c>
      <c r="BK332" s="9">
        <f t="shared" si="168"/>
        <v>1.825</v>
      </c>
      <c r="BL332" s="9">
        <f t="shared" si="169"/>
        <v>2.35</v>
      </c>
      <c r="BM332" s="3">
        <f t="shared" si="176"/>
        <v>1</v>
      </c>
      <c r="BN332" s="8">
        <f t="shared" si="170"/>
        <v>36010</v>
      </c>
      <c r="BO332" s="47">
        <f t="shared" si="184"/>
        <v>0.84016724097558315</v>
      </c>
      <c r="BP332" s="9">
        <f t="shared" si="185"/>
        <v>0.84016724097558315</v>
      </c>
      <c r="BV332" s="8">
        <f t="shared" si="171"/>
        <v>36010</v>
      </c>
      <c r="BW332" s="9">
        <f t="shared" si="172"/>
        <v>1.825</v>
      </c>
      <c r="BX332" s="9">
        <f t="shared" si="173"/>
        <v>2.35</v>
      </c>
      <c r="BY332" s="3">
        <f t="shared" si="177"/>
        <v>-5.4644944720787375E-3</v>
      </c>
      <c r="BZ332" s="3">
        <f t="shared" si="178"/>
        <v>2.1506205220963682E-2</v>
      </c>
      <c r="CA332" s="8">
        <f t="shared" si="188"/>
        <v>36010</v>
      </c>
      <c r="CB332" s="3">
        <f t="shared" si="189"/>
        <v>0.44490780047518957</v>
      </c>
      <c r="CC332" s="3">
        <f t="shared" si="190"/>
        <v>0.63166991615317991</v>
      </c>
      <c r="CF332" s="8">
        <f t="shared" si="163"/>
        <v>36010</v>
      </c>
      <c r="CG332" s="3">
        <f t="shared" ref="CG332:CG347" si="205">CORREL(C311:C332,E311:E332)</f>
        <v>0.85493251732125708</v>
      </c>
      <c r="CI332" s="8">
        <f t="shared" si="164"/>
        <v>36010</v>
      </c>
      <c r="CJ332" s="12">
        <f t="shared" ref="CJ332:CK347" si="206">STDEV(CO311:CO332)*CJ$24</f>
        <v>0.44754822603284145</v>
      </c>
      <c r="CK332" s="12">
        <f t="shared" si="206"/>
        <v>0.63541873195013665</v>
      </c>
      <c r="CO332" s="12">
        <f t="shared" si="204"/>
        <v>-5.4644944720787375E-3</v>
      </c>
      <c r="CP332" s="12">
        <f t="shared" si="204"/>
        <v>2.1506205220963682E-2</v>
      </c>
    </row>
    <row r="333" spans="1:94" x14ac:dyDescent="0.25">
      <c r="A333" s="3">
        <f t="shared" si="191"/>
        <v>766</v>
      </c>
      <c r="B333" s="8">
        <f t="shared" si="192"/>
        <v>36011</v>
      </c>
      <c r="C333" s="3">
        <f t="shared" si="198"/>
        <v>1.87</v>
      </c>
      <c r="D333" s="11">
        <f t="shared" si="174"/>
        <v>0</v>
      </c>
      <c r="E333" s="3">
        <f t="shared" si="199"/>
        <v>2.39</v>
      </c>
      <c r="I333" s="8">
        <f t="shared" si="193"/>
        <v>36011</v>
      </c>
      <c r="J333" s="11">
        <f t="shared" si="200"/>
        <v>0.52</v>
      </c>
      <c r="K333" s="11">
        <f t="shared" si="175"/>
        <v>0</v>
      </c>
      <c r="L333" s="11"/>
      <c r="M333" s="11"/>
      <c r="N333" s="9">
        <f t="shared" si="201"/>
        <v>1.87</v>
      </c>
      <c r="O333" s="9">
        <f t="shared" si="202"/>
        <v>2.39</v>
      </c>
      <c r="Q333" s="9">
        <f t="shared" si="194"/>
        <v>1.87</v>
      </c>
      <c r="R333" s="9">
        <f t="shared" si="195"/>
        <v>2.39</v>
      </c>
      <c r="S333" s="9">
        <f t="shared" si="196"/>
        <v>1.9</v>
      </c>
      <c r="T333" s="9">
        <f t="shared" si="197"/>
        <v>1.9</v>
      </c>
      <c r="V333" s="9">
        <f t="shared" si="203"/>
        <v>1.87</v>
      </c>
      <c r="W333" s="9">
        <f t="shared" si="203"/>
        <v>2.39</v>
      </c>
      <c r="X333" s="9">
        <f t="shared" si="203"/>
        <v>1.9</v>
      </c>
      <c r="Y333" s="9">
        <f t="shared" si="203"/>
        <v>1.9</v>
      </c>
      <c r="BK333" s="9">
        <f t="shared" si="168"/>
        <v>1.87</v>
      </c>
      <c r="BL333" s="9">
        <f t="shared" si="169"/>
        <v>2.39</v>
      </c>
      <c r="BM333" s="3">
        <f t="shared" si="176"/>
        <v>1</v>
      </c>
      <c r="BN333" s="8">
        <f t="shared" si="170"/>
        <v>36011</v>
      </c>
      <c r="BO333" s="47">
        <f t="shared" si="184"/>
        <v>0.79760714678921008</v>
      </c>
      <c r="BP333" s="9">
        <f t="shared" si="185"/>
        <v>0.79760714678921008</v>
      </c>
      <c r="BV333" s="8">
        <f t="shared" si="171"/>
        <v>36011</v>
      </c>
      <c r="BW333" s="9">
        <f t="shared" si="172"/>
        <v>1.87</v>
      </c>
      <c r="BX333" s="9">
        <f t="shared" si="173"/>
        <v>2.39</v>
      </c>
      <c r="BY333" s="3">
        <f t="shared" si="177"/>
        <v>2.435844383204044E-2</v>
      </c>
      <c r="BZ333" s="3">
        <f t="shared" si="178"/>
        <v>1.6878037787351731E-2</v>
      </c>
      <c r="CA333" s="8">
        <f t="shared" si="188"/>
        <v>36011</v>
      </c>
      <c r="CB333" s="3">
        <f t="shared" si="189"/>
        <v>0.44412248022189843</v>
      </c>
      <c r="CC333" s="3">
        <f t="shared" si="190"/>
        <v>0.49127803469315434</v>
      </c>
      <c r="CF333" s="8">
        <f t="shared" si="163"/>
        <v>36011</v>
      </c>
      <c r="CG333" s="3">
        <f t="shared" si="205"/>
        <v>0.82064418840880915</v>
      </c>
      <c r="CI333" s="8">
        <f t="shared" si="164"/>
        <v>36011</v>
      </c>
      <c r="CJ333" s="12">
        <f t="shared" si="206"/>
        <v>0.44675824508431072</v>
      </c>
      <c r="CK333" s="12">
        <f t="shared" si="206"/>
        <v>0.49419365693518136</v>
      </c>
      <c r="CO333" s="12">
        <f t="shared" si="204"/>
        <v>2.435844383204044E-2</v>
      </c>
      <c r="CP333" s="12">
        <f t="shared" si="204"/>
        <v>1.6878037787351731E-2</v>
      </c>
    </row>
    <row r="334" spans="1:94" x14ac:dyDescent="0.25">
      <c r="A334" s="3">
        <f t="shared" si="191"/>
        <v>767</v>
      </c>
      <c r="B334" s="8">
        <f t="shared" si="192"/>
        <v>36012</v>
      </c>
      <c r="C334" s="3">
        <f t="shared" si="198"/>
        <v>1.885</v>
      </c>
      <c r="D334" s="11">
        <f t="shared" si="174"/>
        <v>0</v>
      </c>
      <c r="E334" s="3">
        <f t="shared" si="199"/>
        <v>2.42</v>
      </c>
      <c r="I334" s="8">
        <f t="shared" si="193"/>
        <v>36012</v>
      </c>
      <c r="J334" s="11">
        <f t="shared" si="200"/>
        <v>0.53499999999999992</v>
      </c>
      <c r="K334" s="11">
        <f t="shared" si="175"/>
        <v>0</v>
      </c>
      <c r="L334" s="11"/>
      <c r="M334" s="11"/>
      <c r="N334" s="9">
        <f t="shared" si="201"/>
        <v>1.885</v>
      </c>
      <c r="O334" s="9">
        <f t="shared" si="202"/>
        <v>2.42</v>
      </c>
      <c r="Q334" s="9">
        <f t="shared" si="194"/>
        <v>1.885</v>
      </c>
      <c r="R334" s="9">
        <f t="shared" si="195"/>
        <v>2.42</v>
      </c>
      <c r="S334" s="9">
        <f t="shared" si="196"/>
        <v>1.91</v>
      </c>
      <c r="T334" s="9">
        <f t="shared" si="197"/>
        <v>1.91</v>
      </c>
      <c r="V334" s="9">
        <f t="shared" si="203"/>
        <v>1.885</v>
      </c>
      <c r="W334" s="9">
        <f t="shared" si="203"/>
        <v>2.42</v>
      </c>
      <c r="X334" s="9">
        <f t="shared" si="203"/>
        <v>1.91</v>
      </c>
      <c r="Y334" s="9">
        <f t="shared" si="203"/>
        <v>1.91</v>
      </c>
      <c r="BK334" s="9">
        <f t="shared" si="168"/>
        <v>1.885</v>
      </c>
      <c r="BL334" s="9">
        <f t="shared" si="169"/>
        <v>2.42</v>
      </c>
      <c r="BM334" s="3">
        <f t="shared" si="176"/>
        <v>1</v>
      </c>
      <c r="BN334" s="8">
        <f t="shared" si="170"/>
        <v>36012</v>
      </c>
      <c r="BO334" s="47">
        <f t="shared" si="184"/>
        <v>0.73754804945934282</v>
      </c>
      <c r="BP334" s="9">
        <f t="shared" si="185"/>
        <v>0.73754804945934282</v>
      </c>
      <c r="BV334" s="8">
        <f t="shared" si="171"/>
        <v>36012</v>
      </c>
      <c r="BW334" s="9">
        <f t="shared" si="172"/>
        <v>1.885</v>
      </c>
      <c r="BX334" s="9">
        <f t="shared" si="173"/>
        <v>2.42</v>
      </c>
      <c r="BY334" s="3">
        <f t="shared" si="177"/>
        <v>7.989390033478861E-3</v>
      </c>
      <c r="BZ334" s="3">
        <f t="shared" si="178"/>
        <v>1.2474174225175598E-2</v>
      </c>
      <c r="CA334" s="8">
        <f t="shared" si="188"/>
        <v>36012</v>
      </c>
      <c r="CB334" s="3">
        <f t="shared" si="189"/>
        <v>0.44367197991945717</v>
      </c>
      <c r="CC334" s="3">
        <f t="shared" si="190"/>
        <v>0.49375950852833034</v>
      </c>
      <c r="CF334" s="8">
        <f t="shared" si="163"/>
        <v>36012</v>
      </c>
      <c r="CG334" s="3">
        <f t="shared" si="205"/>
        <v>0.78248364315598229</v>
      </c>
      <c r="CI334" s="8">
        <f t="shared" si="164"/>
        <v>36012</v>
      </c>
      <c r="CJ334" s="12">
        <f t="shared" si="206"/>
        <v>0.44630507116609774</v>
      </c>
      <c r="CK334" s="12">
        <f t="shared" si="206"/>
        <v>0.49668985774733565</v>
      </c>
      <c r="CO334" s="12">
        <f t="shared" si="204"/>
        <v>7.989390033478861E-3</v>
      </c>
      <c r="CP334" s="12">
        <f t="shared" si="204"/>
        <v>1.2474174225175598E-2</v>
      </c>
    </row>
    <row r="335" spans="1:94" x14ac:dyDescent="0.25">
      <c r="A335" s="3">
        <f t="shared" si="191"/>
        <v>768</v>
      </c>
      <c r="B335" s="8">
        <f t="shared" si="192"/>
        <v>36013</v>
      </c>
      <c r="C335" s="3">
        <f t="shared" si="198"/>
        <v>1.81</v>
      </c>
      <c r="D335" s="11">
        <f t="shared" si="174"/>
        <v>0</v>
      </c>
      <c r="E335" s="3">
        <f t="shared" si="199"/>
        <v>2.37</v>
      </c>
      <c r="I335" s="8">
        <f t="shared" si="193"/>
        <v>36013</v>
      </c>
      <c r="J335" s="11">
        <f t="shared" si="200"/>
        <v>0.56000000000000005</v>
      </c>
      <c r="K335" s="11">
        <f t="shared" si="175"/>
        <v>0</v>
      </c>
      <c r="L335" s="11"/>
      <c r="M335" s="11"/>
      <c r="N335" s="9">
        <f t="shared" si="201"/>
        <v>1.81</v>
      </c>
      <c r="O335" s="9">
        <f t="shared" si="202"/>
        <v>2.37</v>
      </c>
      <c r="Q335" s="9">
        <f t="shared" si="194"/>
        <v>1.81</v>
      </c>
      <c r="R335" s="9">
        <f t="shared" si="195"/>
        <v>2.37</v>
      </c>
      <c r="S335" s="9">
        <f t="shared" si="196"/>
        <v>1.845</v>
      </c>
      <c r="T335" s="9">
        <f t="shared" si="197"/>
        <v>1.845</v>
      </c>
      <c r="V335" s="9">
        <f t="shared" si="203"/>
        <v>1.81</v>
      </c>
      <c r="W335" s="9">
        <f t="shared" si="203"/>
        <v>2.37</v>
      </c>
      <c r="X335" s="9">
        <f t="shared" si="203"/>
        <v>1.845</v>
      </c>
      <c r="Y335" s="9">
        <f t="shared" si="203"/>
        <v>1.845</v>
      </c>
      <c r="BK335" s="9">
        <f t="shared" si="168"/>
        <v>1.81</v>
      </c>
      <c r="BL335" s="9">
        <f t="shared" si="169"/>
        <v>2.37</v>
      </c>
      <c r="BM335" s="3">
        <f t="shared" si="176"/>
        <v>1</v>
      </c>
      <c r="BN335" s="8">
        <f t="shared" si="170"/>
        <v>36013</v>
      </c>
      <c r="BO335" s="47">
        <f t="shared" si="184"/>
        <v>0.66841691085428312</v>
      </c>
      <c r="BP335" s="9">
        <f t="shared" si="185"/>
        <v>0.66841691085428312</v>
      </c>
      <c r="BV335" s="8">
        <f t="shared" si="171"/>
        <v>36013</v>
      </c>
      <c r="BW335" s="9">
        <f t="shared" si="172"/>
        <v>1.81</v>
      </c>
      <c r="BX335" s="9">
        <f t="shared" si="173"/>
        <v>2.37</v>
      </c>
      <c r="BY335" s="3">
        <f t="shared" si="177"/>
        <v>-4.0600975622239646E-2</v>
      </c>
      <c r="BZ335" s="3">
        <f t="shared" si="178"/>
        <v>-2.087758502155514E-2</v>
      </c>
      <c r="CA335" s="8">
        <f t="shared" si="188"/>
        <v>36013</v>
      </c>
      <c r="CB335" s="3">
        <f t="shared" si="189"/>
        <v>0.45752740355038035</v>
      </c>
      <c r="CC335" s="3">
        <f t="shared" si="190"/>
        <v>0.49755907963452511</v>
      </c>
      <c r="CF335" s="8">
        <f t="shared" si="163"/>
        <v>36013</v>
      </c>
      <c r="CG335" s="3">
        <f t="shared" si="205"/>
        <v>0.72754381455003048</v>
      </c>
      <c r="CI335" s="8">
        <f t="shared" si="164"/>
        <v>36013</v>
      </c>
      <c r="CJ335" s="12">
        <f t="shared" si="206"/>
        <v>0.4602427235523453</v>
      </c>
      <c r="CK335" s="12">
        <f t="shared" si="206"/>
        <v>0.50051197843491824</v>
      </c>
      <c r="CO335" s="12">
        <f t="shared" si="204"/>
        <v>-4.0600975622239646E-2</v>
      </c>
      <c r="CP335" s="12">
        <f t="shared" si="204"/>
        <v>-2.087758502155514E-2</v>
      </c>
    </row>
    <row r="336" spans="1:94" x14ac:dyDescent="0.25">
      <c r="A336" s="3">
        <f t="shared" si="191"/>
        <v>769</v>
      </c>
      <c r="B336" s="8">
        <f t="shared" si="192"/>
        <v>36014</v>
      </c>
      <c r="C336" s="3">
        <f t="shared" si="198"/>
        <v>1.7</v>
      </c>
      <c r="D336" s="11">
        <f t="shared" si="174"/>
        <v>0</v>
      </c>
      <c r="E336" s="3">
        <f t="shared" si="199"/>
        <v>2.2650000000000001</v>
      </c>
      <c r="I336" s="8">
        <f t="shared" si="193"/>
        <v>36014</v>
      </c>
      <c r="J336" s="11">
        <f t="shared" si="200"/>
        <v>0.56500000000000017</v>
      </c>
      <c r="K336" s="11">
        <f t="shared" si="175"/>
        <v>0</v>
      </c>
      <c r="L336" s="11"/>
      <c r="M336" s="11"/>
      <c r="N336" s="9">
        <f t="shared" si="201"/>
        <v>1.7</v>
      </c>
      <c r="O336" s="9">
        <f t="shared" si="202"/>
        <v>2.2650000000000001</v>
      </c>
      <c r="Q336" s="9">
        <f t="shared" si="194"/>
        <v>1.7</v>
      </c>
      <c r="R336" s="9">
        <f t="shared" si="195"/>
        <v>2.2650000000000001</v>
      </c>
      <c r="S336" s="9">
        <f t="shared" si="196"/>
        <v>1.8149999999999999</v>
      </c>
      <c r="T336" s="9">
        <f t="shared" si="197"/>
        <v>1.8149999999999999</v>
      </c>
      <c r="V336" s="9">
        <f t="shared" si="203"/>
        <v>1.7</v>
      </c>
      <c r="W336" s="9">
        <f t="shared" si="203"/>
        <v>2.2650000000000001</v>
      </c>
      <c r="X336" s="9">
        <f t="shared" si="203"/>
        <v>1.8149999999999999</v>
      </c>
      <c r="Y336" s="9">
        <f t="shared" si="203"/>
        <v>1.8149999999999999</v>
      </c>
      <c r="BK336" s="9">
        <f t="shared" si="168"/>
        <v>1.7</v>
      </c>
      <c r="BL336" s="9">
        <f t="shared" si="169"/>
        <v>2.2650000000000001</v>
      </c>
      <c r="BM336" s="3">
        <f t="shared" si="176"/>
        <v>1</v>
      </c>
      <c r="BN336" s="8">
        <f t="shared" si="170"/>
        <v>36014</v>
      </c>
      <c r="BO336" s="47">
        <f t="shared" si="184"/>
        <v>0.62011500731799218</v>
      </c>
      <c r="BP336" s="9">
        <f t="shared" si="185"/>
        <v>0.62011500731799218</v>
      </c>
      <c r="BV336" s="8">
        <f t="shared" si="171"/>
        <v>36014</v>
      </c>
      <c r="BW336" s="9">
        <f t="shared" si="172"/>
        <v>1.7</v>
      </c>
      <c r="BX336" s="9">
        <f t="shared" si="173"/>
        <v>2.2650000000000001</v>
      </c>
      <c r="BY336" s="3">
        <f t="shared" si="177"/>
        <v>-6.2698594215564049E-2</v>
      </c>
      <c r="BZ336" s="3">
        <f t="shared" si="178"/>
        <v>-4.531519621204249E-2</v>
      </c>
      <c r="CA336" s="8">
        <f t="shared" si="188"/>
        <v>36014</v>
      </c>
      <c r="CB336" s="3">
        <f t="shared" si="189"/>
        <v>0.48231833178912342</v>
      </c>
      <c r="CC336" s="3">
        <f t="shared" si="190"/>
        <v>0.51783297700776676</v>
      </c>
      <c r="CF336" s="8">
        <f t="shared" si="163"/>
        <v>36014</v>
      </c>
      <c r="CG336" s="3">
        <f t="shared" si="205"/>
        <v>0.69025746433190349</v>
      </c>
      <c r="CI336" s="8">
        <f t="shared" si="164"/>
        <v>36014</v>
      </c>
      <c r="CJ336" s="12">
        <f t="shared" si="206"/>
        <v>0.48518078025332168</v>
      </c>
      <c r="CK336" s="12">
        <f t="shared" si="206"/>
        <v>0.52090619673020344</v>
      </c>
      <c r="CO336" s="12">
        <f t="shared" si="204"/>
        <v>-6.2698594215564049E-2</v>
      </c>
      <c r="CP336" s="12">
        <f t="shared" si="204"/>
        <v>-4.531519621204249E-2</v>
      </c>
    </row>
    <row r="337" spans="1:94" x14ac:dyDescent="0.25">
      <c r="A337" s="3">
        <f t="shared" si="191"/>
        <v>770</v>
      </c>
      <c r="B337" s="8">
        <f t="shared" si="192"/>
        <v>36015</v>
      </c>
      <c r="C337" s="3">
        <f t="shared" si="198"/>
        <v>1.7</v>
      </c>
      <c r="D337" s="11">
        <f t="shared" si="174"/>
        <v>0</v>
      </c>
      <c r="E337" s="3">
        <f t="shared" si="199"/>
        <v>2.2650000000000001</v>
      </c>
      <c r="I337" s="8">
        <f t="shared" si="193"/>
        <v>36015</v>
      </c>
      <c r="J337" s="11">
        <f t="shared" si="200"/>
        <v>0.56500000000000017</v>
      </c>
      <c r="K337" s="11">
        <f t="shared" si="175"/>
        <v>0</v>
      </c>
      <c r="L337" s="11"/>
      <c r="M337" s="11"/>
      <c r="N337" s="9">
        <f t="shared" si="201"/>
        <v>1.7</v>
      </c>
      <c r="O337" s="9">
        <f t="shared" si="202"/>
        <v>2.2650000000000001</v>
      </c>
      <c r="Q337" s="9">
        <f t="shared" si="194"/>
        <v>1.7</v>
      </c>
      <c r="R337" s="9">
        <f t="shared" si="195"/>
        <v>2.2650000000000001</v>
      </c>
      <c r="S337" s="9">
        <f t="shared" si="196"/>
        <v>1.8149999999999999</v>
      </c>
      <c r="T337" s="9">
        <f t="shared" si="197"/>
        <v>1.8149999999999999</v>
      </c>
      <c r="V337" s="9">
        <f t="shared" si="203"/>
        <v>1.7</v>
      </c>
      <c r="W337" s="9">
        <f t="shared" si="203"/>
        <v>2.2650000000000001</v>
      </c>
      <c r="X337" s="9">
        <f t="shared" si="203"/>
        <v>1.8149999999999999</v>
      </c>
      <c r="Y337" s="9">
        <f t="shared" si="203"/>
        <v>1.8149999999999999</v>
      </c>
      <c r="BK337" s="9">
        <f t="shared" si="168"/>
        <v>1.7</v>
      </c>
      <c r="BL337" s="9">
        <f t="shared" si="169"/>
        <v>2.2650000000000001</v>
      </c>
      <c r="BM337" s="3">
        <f t="shared" si="176"/>
        <v>1</v>
      </c>
      <c r="BN337" s="8">
        <f t="shared" si="170"/>
        <v>36015</v>
      </c>
      <c r="BO337" s="47">
        <f t="shared" si="184"/>
        <v>0.55920817071424245</v>
      </c>
      <c r="BP337" s="9">
        <f t="shared" si="185"/>
        <v>0.55920817071424245</v>
      </c>
      <c r="BV337" s="8">
        <f t="shared" si="171"/>
        <v>36015</v>
      </c>
      <c r="BW337" s="9">
        <f t="shared" si="172"/>
        <v>1.7</v>
      </c>
      <c r="BX337" s="9">
        <f t="shared" si="173"/>
        <v>2.2650000000000001</v>
      </c>
      <c r="BY337" s="3">
        <f t="shared" si="177"/>
        <v>0</v>
      </c>
      <c r="BZ337" s="3">
        <f t="shared" si="178"/>
        <v>0</v>
      </c>
      <c r="CA337" s="8">
        <f t="shared" si="188"/>
        <v>36015</v>
      </c>
      <c r="CB337" s="3">
        <f t="shared" si="189"/>
        <v>0.48231833178912342</v>
      </c>
      <c r="CC337" s="3">
        <f t="shared" si="190"/>
        <v>0.51699877043854559</v>
      </c>
      <c r="CF337" s="8">
        <f t="shared" si="163"/>
        <v>36015</v>
      </c>
      <c r="CG337" s="3">
        <f t="shared" si="205"/>
        <v>0.65890180969868772</v>
      </c>
      <c r="CI337" s="8">
        <f t="shared" si="164"/>
        <v>36015</v>
      </c>
      <c r="CJ337" s="12">
        <f t="shared" si="206"/>
        <v>0.48518078025332168</v>
      </c>
      <c r="CK337" s="12">
        <f t="shared" si="206"/>
        <v>0.52006703933669152</v>
      </c>
      <c r="CO337" s="12">
        <f t="shared" si="204"/>
        <v>0</v>
      </c>
      <c r="CP337" s="12">
        <f t="shared" si="204"/>
        <v>0</v>
      </c>
    </row>
    <row r="338" spans="1:94" x14ac:dyDescent="0.25">
      <c r="A338" s="3">
        <f t="shared" si="191"/>
        <v>771</v>
      </c>
      <c r="B338" s="8">
        <f t="shared" si="192"/>
        <v>36016</v>
      </c>
      <c r="C338" s="3">
        <f t="shared" si="198"/>
        <v>1.7</v>
      </c>
      <c r="D338" s="11">
        <f t="shared" si="174"/>
        <v>0</v>
      </c>
      <c r="E338" s="3">
        <f t="shared" si="199"/>
        <v>2.2650000000000001</v>
      </c>
      <c r="I338" s="8">
        <f t="shared" si="193"/>
        <v>36016</v>
      </c>
      <c r="J338" s="11">
        <f t="shared" si="200"/>
        <v>0.56500000000000017</v>
      </c>
      <c r="K338" s="11">
        <f t="shared" si="175"/>
        <v>0</v>
      </c>
      <c r="L338" s="11"/>
      <c r="M338" s="11"/>
      <c r="N338" s="9">
        <f t="shared" si="201"/>
        <v>1.7</v>
      </c>
      <c r="O338" s="9">
        <f t="shared" si="202"/>
        <v>2.2650000000000001</v>
      </c>
      <c r="Q338" s="9">
        <f t="shared" si="194"/>
        <v>1.7</v>
      </c>
      <c r="R338" s="9">
        <f t="shared" si="195"/>
        <v>2.2650000000000001</v>
      </c>
      <c r="S338" s="9">
        <f t="shared" si="196"/>
        <v>1.8149999999999999</v>
      </c>
      <c r="T338" s="9">
        <f t="shared" si="197"/>
        <v>1.8149999999999999</v>
      </c>
      <c r="V338" s="9">
        <f t="shared" si="203"/>
        <v>1.7</v>
      </c>
      <c r="W338" s="9">
        <f t="shared" si="203"/>
        <v>2.2650000000000001</v>
      </c>
      <c r="X338" s="9">
        <f t="shared" si="203"/>
        <v>1.8149999999999999</v>
      </c>
      <c r="Y338" s="9">
        <f t="shared" si="203"/>
        <v>1.8149999999999999</v>
      </c>
      <c r="BK338" s="9">
        <f t="shared" si="168"/>
        <v>1.7</v>
      </c>
      <c r="BL338" s="9">
        <f t="shared" si="169"/>
        <v>2.2650000000000001</v>
      </c>
      <c r="BM338" s="3">
        <f t="shared" si="176"/>
        <v>1</v>
      </c>
      <c r="BN338" s="8">
        <f t="shared" si="170"/>
        <v>36016</v>
      </c>
      <c r="BO338" s="47">
        <f t="shared" si="184"/>
        <v>0.36265284361009237</v>
      </c>
      <c r="BP338" s="9">
        <f t="shared" si="185"/>
        <v>0.36265284361009237</v>
      </c>
      <c r="BV338" s="8">
        <f t="shared" si="171"/>
        <v>36016</v>
      </c>
      <c r="BW338" s="9">
        <f t="shared" si="172"/>
        <v>1.7</v>
      </c>
      <c r="BX338" s="9">
        <f t="shared" si="173"/>
        <v>2.2650000000000001</v>
      </c>
      <c r="BY338" s="3">
        <f t="shared" si="177"/>
        <v>0</v>
      </c>
      <c r="BZ338" s="3">
        <f t="shared" si="178"/>
        <v>0</v>
      </c>
      <c r="CA338" s="8">
        <f t="shared" si="188"/>
        <v>36016</v>
      </c>
      <c r="CB338" s="3">
        <f t="shared" si="189"/>
        <v>0.48231833178912342</v>
      </c>
      <c r="CC338" s="3">
        <f t="shared" si="190"/>
        <v>0.51699877043854559</v>
      </c>
      <c r="CF338" s="8">
        <f t="shared" si="163"/>
        <v>36016</v>
      </c>
      <c r="CG338" s="3">
        <f t="shared" si="205"/>
        <v>0.61904872949164691</v>
      </c>
      <c r="CI338" s="8">
        <f t="shared" si="164"/>
        <v>36016</v>
      </c>
      <c r="CJ338" s="12">
        <f t="shared" si="206"/>
        <v>0.48518078025332168</v>
      </c>
      <c r="CK338" s="12">
        <f t="shared" si="206"/>
        <v>0.52006703933669152</v>
      </c>
      <c r="CO338" s="12">
        <f t="shared" si="204"/>
        <v>0</v>
      </c>
      <c r="CP338" s="12">
        <f t="shared" si="204"/>
        <v>0</v>
      </c>
    </row>
    <row r="339" spans="1:94" x14ac:dyDescent="0.25">
      <c r="A339" s="3">
        <f t="shared" si="191"/>
        <v>772</v>
      </c>
      <c r="B339" s="8">
        <f t="shared" si="192"/>
        <v>36017</v>
      </c>
      <c r="C339" s="3">
        <f t="shared" si="198"/>
        <v>1.82</v>
      </c>
      <c r="D339" s="11">
        <f t="shared" si="174"/>
        <v>0</v>
      </c>
      <c r="E339" s="3">
        <f t="shared" si="199"/>
        <v>2.3450000000000002</v>
      </c>
      <c r="I339" s="8">
        <f t="shared" si="193"/>
        <v>36017</v>
      </c>
      <c r="J339" s="11">
        <f t="shared" si="200"/>
        <v>0.52500000000000013</v>
      </c>
      <c r="K339" s="11">
        <f t="shared" si="175"/>
        <v>0</v>
      </c>
      <c r="L339" s="11"/>
      <c r="M339" s="11"/>
      <c r="N339" s="9">
        <f t="shared" si="201"/>
        <v>1.82</v>
      </c>
      <c r="O339" s="9">
        <f t="shared" si="202"/>
        <v>2.3450000000000002</v>
      </c>
      <c r="Q339" s="9">
        <f t="shared" si="194"/>
        <v>1.82</v>
      </c>
      <c r="R339" s="9">
        <f t="shared" si="195"/>
        <v>2.3450000000000002</v>
      </c>
      <c r="S339" s="9">
        <f t="shared" si="196"/>
        <v>1.855</v>
      </c>
      <c r="T339" s="9">
        <f t="shared" si="197"/>
        <v>1.855</v>
      </c>
      <c r="V339" s="9">
        <f t="shared" si="203"/>
        <v>1.82</v>
      </c>
      <c r="W339" s="9">
        <f t="shared" si="203"/>
        <v>2.3450000000000002</v>
      </c>
      <c r="X339" s="9">
        <f t="shared" si="203"/>
        <v>1.855</v>
      </c>
      <c r="Y339" s="9">
        <f t="shared" si="203"/>
        <v>1.855</v>
      </c>
      <c r="BK339" s="9">
        <f t="shared" si="168"/>
        <v>1.82</v>
      </c>
      <c r="BL339" s="9">
        <f t="shared" si="169"/>
        <v>2.3450000000000002</v>
      </c>
      <c r="BM339" s="3">
        <f t="shared" si="176"/>
        <v>1</v>
      </c>
      <c r="BN339" s="8">
        <f t="shared" si="170"/>
        <v>36017</v>
      </c>
      <c r="BO339" s="47">
        <f t="shared" si="184"/>
        <v>0.20396014470911997</v>
      </c>
      <c r="BP339" s="9">
        <f t="shared" si="185"/>
        <v>0.20396014470911997</v>
      </c>
      <c r="BV339" s="8">
        <f t="shared" si="171"/>
        <v>36017</v>
      </c>
      <c r="BW339" s="9">
        <f t="shared" si="172"/>
        <v>1.82</v>
      </c>
      <c r="BX339" s="9">
        <f t="shared" si="173"/>
        <v>2.3450000000000002</v>
      </c>
      <c r="BY339" s="3">
        <f t="shared" si="177"/>
        <v>6.8208250026533565E-2</v>
      </c>
      <c r="BZ339" s="3">
        <f t="shared" si="178"/>
        <v>3.4710642963245303E-2</v>
      </c>
      <c r="CA339" s="8">
        <f t="shared" si="188"/>
        <v>36017</v>
      </c>
      <c r="CB339" s="3">
        <f t="shared" si="189"/>
        <v>0.55002326525077749</v>
      </c>
      <c r="CC339" s="3">
        <f t="shared" si="190"/>
        <v>0.53340635645344137</v>
      </c>
      <c r="CF339" s="8">
        <f t="shared" si="163"/>
        <v>36017</v>
      </c>
      <c r="CG339" s="3">
        <f t="shared" si="205"/>
        <v>0.5486702496790361</v>
      </c>
      <c r="CI339" s="8">
        <f t="shared" si="164"/>
        <v>36017</v>
      </c>
      <c r="CJ339" s="12">
        <f t="shared" si="206"/>
        <v>0.55328752693672711</v>
      </c>
      <c r="CK339" s="12">
        <f t="shared" si="206"/>
        <v>0.53657200060418309</v>
      </c>
      <c r="CO339" s="12">
        <f t="shared" si="204"/>
        <v>6.8208250026533565E-2</v>
      </c>
      <c r="CP339" s="12">
        <f t="shared" si="204"/>
        <v>3.4710642963245303E-2</v>
      </c>
    </row>
    <row r="340" spans="1:94" x14ac:dyDescent="0.25">
      <c r="A340" s="3">
        <f t="shared" si="191"/>
        <v>773</v>
      </c>
      <c r="B340" s="8">
        <f t="shared" si="192"/>
        <v>36018</v>
      </c>
      <c r="C340" s="3">
        <f t="shared" si="198"/>
        <v>1.895</v>
      </c>
      <c r="D340" s="11">
        <f t="shared" si="174"/>
        <v>0</v>
      </c>
      <c r="E340" s="3">
        <f t="shared" si="199"/>
        <v>2.34</v>
      </c>
      <c r="I340" s="8">
        <f t="shared" si="193"/>
        <v>36018</v>
      </c>
      <c r="J340" s="11">
        <f t="shared" si="200"/>
        <v>0.44499999999999984</v>
      </c>
      <c r="K340" s="11">
        <f t="shared" si="175"/>
        <v>0</v>
      </c>
      <c r="L340" s="11"/>
      <c r="M340" s="11"/>
      <c r="N340" s="9">
        <f t="shared" si="201"/>
        <v>1.895</v>
      </c>
      <c r="O340" s="9">
        <f t="shared" si="202"/>
        <v>2.34</v>
      </c>
      <c r="Q340" s="9">
        <f t="shared" si="194"/>
        <v>1.895</v>
      </c>
      <c r="R340" s="9">
        <f t="shared" si="195"/>
        <v>2.34</v>
      </c>
      <c r="S340" s="9">
        <f t="shared" si="196"/>
        <v>1.87</v>
      </c>
      <c r="T340" s="9">
        <f t="shared" si="197"/>
        <v>1.87</v>
      </c>
      <c r="V340" s="9">
        <f t="shared" si="203"/>
        <v>1.895</v>
      </c>
      <c r="W340" s="9">
        <f t="shared" si="203"/>
        <v>2.34</v>
      </c>
      <c r="X340" s="9">
        <f t="shared" si="203"/>
        <v>1.87</v>
      </c>
      <c r="Y340" s="9">
        <f t="shared" si="203"/>
        <v>1.87</v>
      </c>
      <c r="BK340" s="9">
        <f t="shared" si="168"/>
        <v>1.895</v>
      </c>
      <c r="BL340" s="9">
        <f t="shared" si="169"/>
        <v>2.34</v>
      </c>
      <c r="BM340" s="3">
        <f t="shared" si="176"/>
        <v>1</v>
      </c>
      <c r="BN340" s="8">
        <f t="shared" si="170"/>
        <v>36018</v>
      </c>
      <c r="BO340" s="47">
        <f t="shared" si="184"/>
        <v>0.199806586632226</v>
      </c>
      <c r="BP340" s="9">
        <f t="shared" si="185"/>
        <v>0.199806586632226</v>
      </c>
      <c r="BV340" s="8">
        <f t="shared" si="171"/>
        <v>36018</v>
      </c>
      <c r="BW340" s="9">
        <f t="shared" si="172"/>
        <v>1.895</v>
      </c>
      <c r="BX340" s="9">
        <f t="shared" si="173"/>
        <v>2.34</v>
      </c>
      <c r="BY340" s="3">
        <f t="shared" si="177"/>
        <v>4.0382337445685763E-2</v>
      </c>
      <c r="BZ340" s="3">
        <f t="shared" si="178"/>
        <v>-2.1344725286327922E-3</v>
      </c>
      <c r="CA340" s="8">
        <f t="shared" si="188"/>
        <v>36018</v>
      </c>
      <c r="CB340" s="3">
        <f t="shared" si="189"/>
        <v>0.56801471027651163</v>
      </c>
      <c r="CC340" s="3">
        <f t="shared" si="190"/>
        <v>0.51940935060694127</v>
      </c>
      <c r="CF340" s="8">
        <f t="shared" si="163"/>
        <v>36018</v>
      </c>
      <c r="CG340" s="3">
        <f t="shared" si="205"/>
        <v>0.35055009858552472</v>
      </c>
      <c r="CI340" s="8">
        <f t="shared" si="164"/>
        <v>36018</v>
      </c>
      <c r="CJ340" s="12">
        <f t="shared" si="206"/>
        <v>0.57138574705432144</v>
      </c>
      <c r="CK340" s="12">
        <f t="shared" si="206"/>
        <v>0.52249192574444425</v>
      </c>
      <c r="CO340" s="12">
        <f t="shared" si="204"/>
        <v>4.0382337445685763E-2</v>
      </c>
      <c r="CP340" s="12">
        <f t="shared" si="204"/>
        <v>-2.1344725286327922E-3</v>
      </c>
    </row>
    <row r="341" spans="1:94" x14ac:dyDescent="0.25">
      <c r="A341" s="3">
        <f t="shared" si="191"/>
        <v>774</v>
      </c>
      <c r="B341" s="8">
        <f t="shared" si="192"/>
        <v>36019</v>
      </c>
      <c r="C341" s="3">
        <f t="shared" si="198"/>
        <v>1.81</v>
      </c>
      <c r="D341" s="11">
        <f t="shared" si="174"/>
        <v>0</v>
      </c>
      <c r="E341" s="3">
        <f t="shared" si="199"/>
        <v>2.27</v>
      </c>
      <c r="I341" s="8">
        <f t="shared" si="193"/>
        <v>36019</v>
      </c>
      <c r="J341" s="11">
        <f t="shared" si="200"/>
        <v>0.45999999999999996</v>
      </c>
      <c r="K341" s="11">
        <f t="shared" si="175"/>
        <v>0</v>
      </c>
      <c r="L341" s="11"/>
      <c r="M341" s="11"/>
      <c r="N341" s="9">
        <f t="shared" si="201"/>
        <v>1.81</v>
      </c>
      <c r="O341" s="9">
        <f t="shared" si="202"/>
        <v>2.27</v>
      </c>
      <c r="Q341" s="9">
        <f t="shared" si="194"/>
        <v>1.81</v>
      </c>
      <c r="R341" s="9">
        <f t="shared" si="195"/>
        <v>2.27</v>
      </c>
      <c r="S341" s="9">
        <f t="shared" si="196"/>
        <v>1.835</v>
      </c>
      <c r="T341" s="9">
        <f t="shared" si="197"/>
        <v>1.835</v>
      </c>
      <c r="V341" s="9">
        <f t="shared" si="203"/>
        <v>1.81</v>
      </c>
      <c r="W341" s="9">
        <f t="shared" si="203"/>
        <v>2.27</v>
      </c>
      <c r="X341" s="9">
        <f t="shared" si="203"/>
        <v>1.835</v>
      </c>
      <c r="Y341" s="9">
        <f t="shared" si="203"/>
        <v>1.835</v>
      </c>
      <c r="BK341" s="9">
        <f t="shared" si="168"/>
        <v>1.81</v>
      </c>
      <c r="BL341" s="9">
        <f t="shared" si="169"/>
        <v>2.27</v>
      </c>
      <c r="BM341" s="3">
        <f t="shared" si="176"/>
        <v>1</v>
      </c>
      <c r="BN341" s="8">
        <f t="shared" si="170"/>
        <v>36019</v>
      </c>
      <c r="BO341" s="47">
        <f t="shared" si="184"/>
        <v>0.22896636377787241</v>
      </c>
      <c r="BP341" s="9">
        <f t="shared" si="185"/>
        <v>0.22896636377787241</v>
      </c>
      <c r="BV341" s="8">
        <f t="shared" si="171"/>
        <v>36019</v>
      </c>
      <c r="BW341" s="9">
        <f t="shared" si="172"/>
        <v>1.81</v>
      </c>
      <c r="BX341" s="9">
        <f t="shared" si="173"/>
        <v>2.27</v>
      </c>
      <c r="BY341" s="3">
        <f t="shared" si="177"/>
        <v>-4.5891993256655259E-2</v>
      </c>
      <c r="BZ341" s="3">
        <f t="shared" si="178"/>
        <v>-3.0371097876298644E-2</v>
      </c>
      <c r="CA341" s="8">
        <f t="shared" si="188"/>
        <v>36019</v>
      </c>
      <c r="CB341" s="3">
        <f t="shared" si="189"/>
        <v>0.54809106961587661</v>
      </c>
      <c r="CC341" s="3">
        <f t="shared" si="190"/>
        <v>0.51854909376446323</v>
      </c>
      <c r="CF341" s="8">
        <f t="shared" si="163"/>
        <v>36019</v>
      </c>
      <c r="CG341" s="3">
        <f t="shared" si="205"/>
        <v>0.22154850358216138</v>
      </c>
      <c r="CI341" s="8">
        <f t="shared" si="164"/>
        <v>36019</v>
      </c>
      <c r="CJ341" s="12">
        <f t="shared" si="206"/>
        <v>0.55134386416474457</v>
      </c>
      <c r="CK341" s="12">
        <f t="shared" si="206"/>
        <v>0.52162656347528991</v>
      </c>
      <c r="CO341" s="12">
        <f t="shared" si="204"/>
        <v>-4.5891993256655259E-2</v>
      </c>
      <c r="CP341" s="12">
        <f t="shared" si="204"/>
        <v>-3.0371097876298644E-2</v>
      </c>
    </row>
    <row r="342" spans="1:94" x14ac:dyDescent="0.25">
      <c r="A342" s="3">
        <f t="shared" si="191"/>
        <v>775</v>
      </c>
      <c r="B342" s="8">
        <f t="shared" si="192"/>
        <v>36020</v>
      </c>
      <c r="C342" s="3">
        <f t="shared" si="198"/>
        <v>1.7549999999999999</v>
      </c>
      <c r="D342" s="11">
        <f t="shared" si="174"/>
        <v>0</v>
      </c>
      <c r="E342" s="3">
        <f t="shared" si="199"/>
        <v>2.23</v>
      </c>
      <c r="I342" s="8">
        <f t="shared" si="193"/>
        <v>36020</v>
      </c>
      <c r="J342" s="11">
        <f t="shared" si="200"/>
        <v>0.47500000000000009</v>
      </c>
      <c r="K342" s="11">
        <f t="shared" si="175"/>
        <v>0</v>
      </c>
      <c r="L342" s="11"/>
      <c r="M342" s="11"/>
      <c r="N342" s="9">
        <f t="shared" si="201"/>
        <v>1.7549999999999999</v>
      </c>
      <c r="O342" s="9">
        <f t="shared" si="202"/>
        <v>2.23</v>
      </c>
      <c r="Q342" s="9">
        <f t="shared" si="194"/>
        <v>1.7549999999999999</v>
      </c>
      <c r="R342" s="9">
        <f t="shared" si="195"/>
        <v>2.23</v>
      </c>
      <c r="S342" s="9">
        <f t="shared" si="196"/>
        <v>1.825</v>
      </c>
      <c r="T342" s="9">
        <f t="shared" si="197"/>
        <v>1.825</v>
      </c>
      <c r="V342" s="9">
        <f t="shared" si="203"/>
        <v>1.7549999999999999</v>
      </c>
      <c r="W342" s="9">
        <f t="shared" si="203"/>
        <v>2.23</v>
      </c>
      <c r="X342" s="9">
        <f t="shared" si="203"/>
        <v>1.825</v>
      </c>
      <c r="Y342" s="9">
        <f t="shared" si="203"/>
        <v>1.825</v>
      </c>
      <c r="BK342" s="9">
        <f t="shared" si="168"/>
        <v>1.7549999999999999</v>
      </c>
      <c r="BL342" s="9">
        <f t="shared" si="169"/>
        <v>2.23</v>
      </c>
      <c r="BM342" s="3">
        <f t="shared" si="176"/>
        <v>1</v>
      </c>
      <c r="BN342" s="8">
        <f t="shared" si="170"/>
        <v>36020</v>
      </c>
      <c r="BO342" s="47">
        <f t="shared" si="184"/>
        <v>0.34519394329597541</v>
      </c>
      <c r="BP342" s="9">
        <f t="shared" si="185"/>
        <v>0.34519394329597541</v>
      </c>
      <c r="BV342" s="8">
        <f t="shared" si="171"/>
        <v>36020</v>
      </c>
      <c r="BW342" s="9">
        <f t="shared" si="172"/>
        <v>1.7549999999999999</v>
      </c>
      <c r="BX342" s="9">
        <f t="shared" si="173"/>
        <v>2.23</v>
      </c>
      <c r="BY342" s="3">
        <f t="shared" si="177"/>
        <v>-3.0857988359905338E-2</v>
      </c>
      <c r="BZ342" s="3">
        <f t="shared" si="178"/>
        <v>-1.7778246021283944E-2</v>
      </c>
      <c r="CA342" s="8">
        <f t="shared" si="188"/>
        <v>36020</v>
      </c>
      <c r="CB342" s="3">
        <f t="shared" si="189"/>
        <v>0.53959031364657062</v>
      </c>
      <c r="CC342" s="3">
        <f t="shared" si="190"/>
        <v>0.47874402787012493</v>
      </c>
      <c r="CF342" s="8">
        <f t="shared" si="163"/>
        <v>36020</v>
      </c>
      <c r="CG342" s="3">
        <f t="shared" si="205"/>
        <v>0.24733877441426974</v>
      </c>
      <c r="CI342" s="8">
        <f t="shared" si="164"/>
        <v>36020</v>
      </c>
      <c r="CJ342" s="12">
        <f t="shared" si="206"/>
        <v>0.54279265816220301</v>
      </c>
      <c r="CK342" s="12">
        <f t="shared" si="206"/>
        <v>0.48158526366192572</v>
      </c>
      <c r="CO342" s="12">
        <f t="shared" si="204"/>
        <v>-3.0857988359905338E-2</v>
      </c>
      <c r="CP342" s="12">
        <f t="shared" si="204"/>
        <v>-1.7778246021283944E-2</v>
      </c>
    </row>
    <row r="343" spans="1:94" x14ac:dyDescent="0.25">
      <c r="A343" s="3">
        <f t="shared" si="191"/>
        <v>776</v>
      </c>
      <c r="B343" s="8">
        <f t="shared" si="192"/>
        <v>36021</v>
      </c>
      <c r="C343" s="3">
        <f t="shared" si="198"/>
        <v>1.7350000000000001</v>
      </c>
      <c r="D343" s="11">
        <f t="shared" si="174"/>
        <v>0</v>
      </c>
      <c r="E343" s="3">
        <f t="shared" si="199"/>
        <v>2.2149999999999999</v>
      </c>
      <c r="I343" s="8">
        <f t="shared" si="193"/>
        <v>36021</v>
      </c>
      <c r="J343" s="11">
        <f t="shared" si="200"/>
        <v>0.47999999999999976</v>
      </c>
      <c r="K343" s="11">
        <f t="shared" si="175"/>
        <v>0</v>
      </c>
      <c r="L343" s="11"/>
      <c r="M343" s="11"/>
      <c r="N343" s="9">
        <f t="shared" si="201"/>
        <v>1.7350000000000001</v>
      </c>
      <c r="O343" s="9">
        <f t="shared" si="202"/>
        <v>2.2149999999999999</v>
      </c>
      <c r="Q343" s="9">
        <f t="shared" si="194"/>
        <v>1.7350000000000001</v>
      </c>
      <c r="R343" s="9">
        <f t="shared" si="195"/>
        <v>2.2149999999999999</v>
      </c>
      <c r="S343" s="9">
        <f t="shared" si="196"/>
        <v>1.825</v>
      </c>
      <c r="T343" s="9">
        <f t="shared" si="197"/>
        <v>1.825</v>
      </c>
      <c r="V343" s="9">
        <f t="shared" si="203"/>
        <v>1.7350000000000001</v>
      </c>
      <c r="W343" s="9">
        <f t="shared" si="203"/>
        <v>2.2149999999999999</v>
      </c>
      <c r="X343" s="9">
        <f t="shared" si="203"/>
        <v>1.825</v>
      </c>
      <c r="Y343" s="9">
        <f t="shared" si="203"/>
        <v>1.825</v>
      </c>
      <c r="BK343" s="9">
        <f t="shared" si="168"/>
        <v>1.7350000000000001</v>
      </c>
      <c r="BL343" s="9">
        <f t="shared" si="169"/>
        <v>2.2149999999999999</v>
      </c>
      <c r="BM343" s="3">
        <f t="shared" si="176"/>
        <v>1</v>
      </c>
      <c r="BN343" s="8">
        <f t="shared" si="170"/>
        <v>36021</v>
      </c>
      <c r="BO343" s="47">
        <f t="shared" si="184"/>
        <v>0.50882469212461701</v>
      </c>
      <c r="BP343" s="9">
        <f t="shared" si="185"/>
        <v>0.50882469212461701</v>
      </c>
      <c r="BV343" s="8">
        <f t="shared" si="171"/>
        <v>36021</v>
      </c>
      <c r="BW343" s="9">
        <f t="shared" si="172"/>
        <v>1.7350000000000001</v>
      </c>
      <c r="BX343" s="9">
        <f t="shared" si="173"/>
        <v>2.2149999999999999</v>
      </c>
      <c r="BY343" s="3">
        <f t="shared" si="177"/>
        <v>-1.1461443519006539E-2</v>
      </c>
      <c r="BZ343" s="3">
        <f t="shared" si="178"/>
        <v>-6.7491819749284495E-3</v>
      </c>
      <c r="CA343" s="8">
        <f t="shared" si="188"/>
        <v>36021</v>
      </c>
      <c r="CB343" s="3">
        <f t="shared" si="189"/>
        <v>0.53605842363218636</v>
      </c>
      <c r="CC343" s="3">
        <f t="shared" si="190"/>
        <v>0.46476875282034147</v>
      </c>
      <c r="CF343" s="8">
        <f t="shared" si="163"/>
        <v>36021</v>
      </c>
      <c r="CG343" s="3">
        <f t="shared" si="205"/>
        <v>0.3146667531131444</v>
      </c>
      <c r="CI343" s="8">
        <f t="shared" si="164"/>
        <v>36021</v>
      </c>
      <c r="CJ343" s="12">
        <f t="shared" si="206"/>
        <v>0.53923980719219866</v>
      </c>
      <c r="CK343" s="12">
        <f t="shared" si="206"/>
        <v>0.46752704856618837</v>
      </c>
      <c r="CO343" s="12">
        <f t="shared" si="204"/>
        <v>-1.1461443519006539E-2</v>
      </c>
      <c r="CP343" s="12">
        <f t="shared" si="204"/>
        <v>-6.7491819749284495E-3</v>
      </c>
    </row>
    <row r="344" spans="1:94" x14ac:dyDescent="0.25">
      <c r="A344" s="3">
        <f t="shared" si="191"/>
        <v>777</v>
      </c>
      <c r="B344" s="8">
        <f t="shared" si="192"/>
        <v>36022</v>
      </c>
      <c r="C344" s="3">
        <f t="shared" si="198"/>
        <v>1.7350000000000001</v>
      </c>
      <c r="D344" s="11">
        <f t="shared" si="174"/>
        <v>0</v>
      </c>
      <c r="E344" s="3">
        <f t="shared" si="199"/>
        <v>2.2149999999999999</v>
      </c>
      <c r="I344" s="8">
        <f t="shared" si="193"/>
        <v>36022</v>
      </c>
      <c r="J344" s="11">
        <f t="shared" si="200"/>
        <v>0.47999999999999976</v>
      </c>
      <c r="K344" s="11">
        <f t="shared" si="175"/>
        <v>0</v>
      </c>
      <c r="L344" s="11"/>
      <c r="M344" s="11"/>
      <c r="N344" s="9">
        <f t="shared" si="201"/>
        <v>1.7350000000000001</v>
      </c>
      <c r="O344" s="9">
        <f t="shared" si="202"/>
        <v>2.2149999999999999</v>
      </c>
      <c r="Q344" s="9">
        <f t="shared" si="194"/>
        <v>1.7350000000000001</v>
      </c>
      <c r="R344" s="9">
        <f t="shared" si="195"/>
        <v>2.2149999999999999</v>
      </c>
      <c r="S344" s="9">
        <f t="shared" si="196"/>
        <v>1.825</v>
      </c>
      <c r="T344" s="9">
        <f t="shared" si="197"/>
        <v>1.825</v>
      </c>
      <c r="V344" s="9">
        <f t="shared" si="203"/>
        <v>1.7350000000000001</v>
      </c>
      <c r="W344" s="9">
        <f t="shared" si="203"/>
        <v>2.2149999999999999</v>
      </c>
      <c r="X344" s="9">
        <f t="shared" si="203"/>
        <v>1.825</v>
      </c>
      <c r="Y344" s="9">
        <f t="shared" si="203"/>
        <v>1.825</v>
      </c>
      <c r="BK344" s="9">
        <f t="shared" si="168"/>
        <v>1.7350000000000001</v>
      </c>
      <c r="BL344" s="9">
        <f t="shared" si="169"/>
        <v>2.2149999999999999</v>
      </c>
      <c r="BM344" s="3">
        <f t="shared" si="176"/>
        <v>1</v>
      </c>
      <c r="BN344" s="8">
        <f t="shared" si="170"/>
        <v>36022</v>
      </c>
      <c r="BO344" s="47">
        <f t="shared" si="184"/>
        <v>0.71677851883172949</v>
      </c>
      <c r="BP344" s="9">
        <f t="shared" si="185"/>
        <v>0.71677851883172949</v>
      </c>
      <c r="BV344" s="8">
        <f t="shared" si="171"/>
        <v>36022</v>
      </c>
      <c r="BW344" s="9">
        <f t="shared" si="172"/>
        <v>1.7350000000000001</v>
      </c>
      <c r="BX344" s="9">
        <f t="shared" si="173"/>
        <v>2.2149999999999999</v>
      </c>
      <c r="BY344" s="3">
        <f t="shared" si="177"/>
        <v>0</v>
      </c>
      <c r="BZ344" s="3">
        <f t="shared" si="178"/>
        <v>0</v>
      </c>
      <c r="CA344" s="8">
        <f t="shared" si="188"/>
        <v>36022</v>
      </c>
      <c r="CB344" s="3">
        <f t="shared" si="189"/>
        <v>0.53620572847630033</v>
      </c>
      <c r="CC344" s="3">
        <f t="shared" si="190"/>
        <v>0.43977326183682669</v>
      </c>
      <c r="CF344" s="8">
        <f t="shared" si="163"/>
        <v>36022</v>
      </c>
      <c r="CG344" s="3">
        <f t="shared" si="205"/>
        <v>0.43314609893038974</v>
      </c>
      <c r="CI344" s="8">
        <f t="shared" si="164"/>
        <v>36022</v>
      </c>
      <c r="CJ344" s="12">
        <f t="shared" si="206"/>
        <v>0.53938798625671225</v>
      </c>
      <c r="CK344" s="12">
        <f t="shared" si="206"/>
        <v>0.44238321508755785</v>
      </c>
      <c r="CO344" s="12">
        <f t="shared" ref="CO344:CP359" si="207">LN(V344/V343)</f>
        <v>0</v>
      </c>
      <c r="CP344" s="12">
        <f t="shared" si="207"/>
        <v>0</v>
      </c>
    </row>
    <row r="345" spans="1:94" x14ac:dyDescent="0.25">
      <c r="A345" s="3">
        <f t="shared" si="191"/>
        <v>778</v>
      </c>
      <c r="B345" s="8">
        <f t="shared" si="192"/>
        <v>36023</v>
      </c>
      <c r="C345" s="3">
        <f t="shared" si="198"/>
        <v>1.7350000000000001</v>
      </c>
      <c r="D345" s="11">
        <f t="shared" si="174"/>
        <v>0</v>
      </c>
      <c r="E345" s="3">
        <f t="shared" si="199"/>
        <v>2.2149999999999999</v>
      </c>
      <c r="I345" s="8">
        <f t="shared" si="193"/>
        <v>36023</v>
      </c>
      <c r="J345" s="11">
        <f t="shared" si="200"/>
        <v>0.47999999999999976</v>
      </c>
      <c r="K345" s="11">
        <f t="shared" si="175"/>
        <v>0</v>
      </c>
      <c r="L345" s="11"/>
      <c r="M345" s="11"/>
      <c r="N345" s="9">
        <f t="shared" si="201"/>
        <v>1.7350000000000001</v>
      </c>
      <c r="O345" s="9">
        <f t="shared" si="202"/>
        <v>2.2149999999999999</v>
      </c>
      <c r="Q345" s="9">
        <f t="shared" si="194"/>
        <v>1.7350000000000001</v>
      </c>
      <c r="R345" s="9">
        <f t="shared" si="195"/>
        <v>2.2149999999999999</v>
      </c>
      <c r="S345" s="9">
        <f t="shared" si="196"/>
        <v>1.825</v>
      </c>
      <c r="T345" s="9">
        <f t="shared" si="197"/>
        <v>1.825</v>
      </c>
      <c r="V345" s="9">
        <f t="shared" si="203"/>
        <v>1.7350000000000001</v>
      </c>
      <c r="W345" s="9">
        <f t="shared" si="203"/>
        <v>2.2149999999999999</v>
      </c>
      <c r="X345" s="9">
        <f t="shared" si="203"/>
        <v>1.825</v>
      </c>
      <c r="Y345" s="9">
        <f t="shared" si="203"/>
        <v>1.825</v>
      </c>
      <c r="BK345" s="9">
        <f t="shared" si="168"/>
        <v>1.7350000000000001</v>
      </c>
      <c r="BL345" s="9">
        <f t="shared" si="169"/>
        <v>2.2149999999999999</v>
      </c>
      <c r="BM345" s="3">
        <f t="shared" si="176"/>
        <v>1</v>
      </c>
      <c r="BN345" s="8">
        <f t="shared" si="170"/>
        <v>36023</v>
      </c>
      <c r="BO345" s="47">
        <f t="shared" si="184"/>
        <v>0.70896310053914868</v>
      </c>
      <c r="BP345" s="9">
        <f t="shared" si="185"/>
        <v>0.70896310053914868</v>
      </c>
      <c r="BV345" s="8">
        <f t="shared" si="171"/>
        <v>36023</v>
      </c>
      <c r="BW345" s="9">
        <f t="shared" si="172"/>
        <v>1.7350000000000001</v>
      </c>
      <c r="BX345" s="9">
        <f t="shared" si="173"/>
        <v>2.2149999999999999</v>
      </c>
      <c r="BY345" s="3">
        <f t="shared" si="177"/>
        <v>0</v>
      </c>
      <c r="BZ345" s="3">
        <f t="shared" si="178"/>
        <v>0</v>
      </c>
      <c r="CA345" s="8">
        <f t="shared" si="188"/>
        <v>36023</v>
      </c>
      <c r="CB345" s="3">
        <f t="shared" si="189"/>
        <v>0.53620572847630033</v>
      </c>
      <c r="CC345" s="3">
        <f t="shared" si="190"/>
        <v>0.43977326183682669</v>
      </c>
      <c r="CF345" s="8">
        <f t="shared" si="163"/>
        <v>36023</v>
      </c>
      <c r="CG345" s="3">
        <f t="shared" si="205"/>
        <v>0.57382972603482851</v>
      </c>
      <c r="CI345" s="8">
        <f t="shared" si="164"/>
        <v>36023</v>
      </c>
      <c r="CJ345" s="12">
        <f t="shared" si="206"/>
        <v>0.53938798625671225</v>
      </c>
      <c r="CK345" s="12">
        <f t="shared" si="206"/>
        <v>0.44238321508755785</v>
      </c>
      <c r="CO345" s="12">
        <f t="shared" si="207"/>
        <v>0</v>
      </c>
      <c r="CP345" s="12">
        <f t="shared" si="207"/>
        <v>0</v>
      </c>
    </row>
    <row r="346" spans="1:94" x14ac:dyDescent="0.25">
      <c r="A346" s="3">
        <f t="shared" si="191"/>
        <v>779</v>
      </c>
      <c r="B346" s="8">
        <f t="shared" si="192"/>
        <v>36024</v>
      </c>
      <c r="C346" s="3">
        <f t="shared" si="198"/>
        <v>1.845</v>
      </c>
      <c r="D346" s="11">
        <f t="shared" si="174"/>
        <v>0</v>
      </c>
      <c r="E346" s="3">
        <f t="shared" si="199"/>
        <v>2.27</v>
      </c>
      <c r="I346" s="8">
        <f t="shared" si="193"/>
        <v>36024</v>
      </c>
      <c r="J346" s="11">
        <f t="shared" si="200"/>
        <v>0.42500000000000004</v>
      </c>
      <c r="K346" s="11">
        <f t="shared" si="175"/>
        <v>0</v>
      </c>
      <c r="L346" s="11"/>
      <c r="M346" s="11"/>
      <c r="N346" s="9">
        <f t="shared" si="201"/>
        <v>1.845</v>
      </c>
      <c r="O346" s="9">
        <f t="shared" si="202"/>
        <v>2.27</v>
      </c>
      <c r="Q346" s="9">
        <f t="shared" si="194"/>
        <v>1.845</v>
      </c>
      <c r="R346" s="9">
        <f t="shared" si="195"/>
        <v>2.27</v>
      </c>
      <c r="S346" s="9">
        <f t="shared" si="196"/>
        <v>1.895</v>
      </c>
      <c r="T346" s="9">
        <f t="shared" si="197"/>
        <v>1.895</v>
      </c>
      <c r="V346" s="9">
        <f t="shared" si="203"/>
        <v>1.845</v>
      </c>
      <c r="W346" s="9">
        <f t="shared" si="203"/>
        <v>2.27</v>
      </c>
      <c r="X346" s="9">
        <f t="shared" si="203"/>
        <v>1.895</v>
      </c>
      <c r="Y346" s="9">
        <f t="shared" si="203"/>
        <v>1.895</v>
      </c>
      <c r="BK346" s="9">
        <f t="shared" si="168"/>
        <v>1.845</v>
      </c>
      <c r="BL346" s="9">
        <f t="shared" si="169"/>
        <v>2.27</v>
      </c>
      <c r="BM346" s="3">
        <f t="shared" si="176"/>
        <v>1</v>
      </c>
      <c r="BN346" s="8">
        <f t="shared" si="170"/>
        <v>36024</v>
      </c>
      <c r="BO346" s="47">
        <f t="shared" si="184"/>
        <v>0.67392552113598536</v>
      </c>
      <c r="BP346" s="9">
        <f t="shared" si="185"/>
        <v>0.67392552113598536</v>
      </c>
      <c r="BV346" s="8">
        <f t="shared" si="171"/>
        <v>36024</v>
      </c>
      <c r="BW346" s="9">
        <f t="shared" si="172"/>
        <v>1.845</v>
      </c>
      <c r="BX346" s="9">
        <f t="shared" si="173"/>
        <v>2.27</v>
      </c>
      <c r="BY346" s="3">
        <f t="shared" si="177"/>
        <v>6.1471864093667998E-2</v>
      </c>
      <c r="BZ346" s="3">
        <f t="shared" si="178"/>
        <v>2.4527427996212419E-2</v>
      </c>
      <c r="CA346" s="8">
        <f t="shared" si="188"/>
        <v>36024</v>
      </c>
      <c r="CB346" s="3">
        <f t="shared" si="189"/>
        <v>0.57996686656721852</v>
      </c>
      <c r="CC346" s="3">
        <f t="shared" si="190"/>
        <v>0.44671771672555216</v>
      </c>
      <c r="CF346" s="8">
        <f t="shared" si="163"/>
        <v>36024</v>
      </c>
      <c r="CG346" s="3">
        <f t="shared" si="205"/>
        <v>0.72060430680056131</v>
      </c>
      <c r="CI346" s="8">
        <f t="shared" si="164"/>
        <v>36024</v>
      </c>
      <c r="CJ346" s="12">
        <f t="shared" si="206"/>
        <v>0.58340883664605225</v>
      </c>
      <c r="CK346" s="12">
        <f t="shared" si="206"/>
        <v>0.44936888372023787</v>
      </c>
      <c r="CO346" s="12">
        <f t="shared" si="207"/>
        <v>6.1471864093667998E-2</v>
      </c>
      <c r="CP346" s="12">
        <f t="shared" si="207"/>
        <v>2.4527427996212419E-2</v>
      </c>
    </row>
    <row r="347" spans="1:94" x14ac:dyDescent="0.25">
      <c r="A347" s="3">
        <f t="shared" si="191"/>
        <v>780</v>
      </c>
      <c r="B347" s="8">
        <f t="shared" si="192"/>
        <v>36025</v>
      </c>
      <c r="C347" s="3">
        <f t="shared" si="198"/>
        <v>1.88</v>
      </c>
      <c r="D347" s="11">
        <f t="shared" si="174"/>
        <v>0</v>
      </c>
      <c r="E347" s="3">
        <f t="shared" si="199"/>
        <v>2.27</v>
      </c>
      <c r="I347" s="8">
        <f t="shared" si="193"/>
        <v>36025</v>
      </c>
      <c r="J347" s="11">
        <f t="shared" si="200"/>
        <v>0.39000000000000012</v>
      </c>
      <c r="K347" s="11">
        <f t="shared" si="175"/>
        <v>0</v>
      </c>
      <c r="L347" s="11"/>
      <c r="M347" s="11"/>
      <c r="N347" s="9">
        <f t="shared" si="201"/>
        <v>1.88</v>
      </c>
      <c r="O347" s="9">
        <f t="shared" si="202"/>
        <v>2.27</v>
      </c>
      <c r="Q347" s="9">
        <f t="shared" si="194"/>
        <v>1.88</v>
      </c>
      <c r="R347" s="9">
        <f t="shared" si="195"/>
        <v>2.27</v>
      </c>
      <c r="S347" s="9">
        <f t="shared" si="196"/>
        <v>1.94</v>
      </c>
      <c r="T347" s="9">
        <f t="shared" si="197"/>
        <v>1.94</v>
      </c>
      <c r="V347" s="9">
        <f t="shared" ref="V347:Y366" si="208">VLOOKUP($B347,IF(V$1=2,PRICELOOK2,IF(V$1=3,PRICELOOK3,IF(V$1=4,cash,PRICELOOK))),V$2,FALSE)</f>
        <v>1.88</v>
      </c>
      <c r="W347" s="9">
        <f t="shared" si="208"/>
        <v>2.27</v>
      </c>
      <c r="X347" s="9">
        <f t="shared" si="208"/>
        <v>1.94</v>
      </c>
      <c r="Y347" s="9">
        <f t="shared" si="208"/>
        <v>1.94</v>
      </c>
      <c r="BK347" s="9">
        <f t="shared" si="168"/>
        <v>1.88</v>
      </c>
      <c r="BL347" s="9">
        <f t="shared" si="169"/>
        <v>2.27</v>
      </c>
      <c r="BM347" s="3">
        <f t="shared" si="176"/>
        <v>1</v>
      </c>
      <c r="BN347" s="8">
        <f t="shared" si="170"/>
        <v>36025</v>
      </c>
      <c r="BO347" s="47">
        <f t="shared" si="184"/>
        <v>0.65437788952137754</v>
      </c>
      <c r="BP347" s="9">
        <f t="shared" si="185"/>
        <v>0.65437788952137754</v>
      </c>
      <c r="BV347" s="8">
        <f t="shared" si="171"/>
        <v>36025</v>
      </c>
      <c r="BW347" s="9">
        <f t="shared" si="172"/>
        <v>1.88</v>
      </c>
      <c r="BX347" s="9">
        <f t="shared" si="173"/>
        <v>2.27</v>
      </c>
      <c r="BY347" s="3">
        <f t="shared" si="177"/>
        <v>1.879249934936732E-2</v>
      </c>
      <c r="BZ347" s="3">
        <f t="shared" si="178"/>
        <v>0</v>
      </c>
      <c r="CA347" s="8">
        <f t="shared" si="188"/>
        <v>36025</v>
      </c>
      <c r="CB347" s="3">
        <f t="shared" si="189"/>
        <v>0.54802085880640561</v>
      </c>
      <c r="CC347" s="3">
        <f t="shared" si="190"/>
        <v>0.28541277583501451</v>
      </c>
      <c r="CF347" s="8">
        <f t="shared" ref="CF347:CF410" si="209">B347</f>
        <v>36025</v>
      </c>
      <c r="CG347" s="3">
        <f t="shared" si="205"/>
        <v>0.66224904336009205</v>
      </c>
      <c r="CI347" s="8">
        <f t="shared" ref="CI347:CI410" si="210">CF347</f>
        <v>36025</v>
      </c>
      <c r="CJ347" s="12">
        <f t="shared" si="206"/>
        <v>0.55127323667025352</v>
      </c>
      <c r="CK347" s="12">
        <f t="shared" si="206"/>
        <v>0.28710663507279416</v>
      </c>
      <c r="CO347" s="12">
        <f t="shared" si="207"/>
        <v>1.879249934936732E-2</v>
      </c>
      <c r="CP347" s="12">
        <f t="shared" si="207"/>
        <v>0</v>
      </c>
    </row>
    <row r="348" spans="1:94" x14ac:dyDescent="0.25">
      <c r="A348" s="3">
        <f t="shared" si="191"/>
        <v>781</v>
      </c>
      <c r="B348" s="8">
        <f t="shared" si="192"/>
        <v>36026</v>
      </c>
      <c r="C348" s="3">
        <f t="shared" si="198"/>
        <v>1.865</v>
      </c>
      <c r="D348" s="11">
        <f t="shared" si="174"/>
        <v>0</v>
      </c>
      <c r="E348" s="3">
        <f t="shared" si="199"/>
        <v>2.25</v>
      </c>
      <c r="I348" s="8">
        <f t="shared" si="193"/>
        <v>36026</v>
      </c>
      <c r="J348" s="11">
        <f t="shared" si="200"/>
        <v>0.38500000000000001</v>
      </c>
      <c r="K348" s="11">
        <f t="shared" si="175"/>
        <v>0</v>
      </c>
      <c r="L348" s="11"/>
      <c r="M348" s="11"/>
      <c r="N348" s="9">
        <f t="shared" si="201"/>
        <v>1.865</v>
      </c>
      <c r="O348" s="9">
        <f t="shared" si="202"/>
        <v>2.25</v>
      </c>
      <c r="Q348" s="9">
        <f t="shared" si="194"/>
        <v>1.865</v>
      </c>
      <c r="R348" s="9">
        <f t="shared" si="195"/>
        <v>2.25</v>
      </c>
      <c r="S348" s="9">
        <f t="shared" si="196"/>
        <v>1.96</v>
      </c>
      <c r="T348" s="9">
        <f t="shared" si="197"/>
        <v>1.96</v>
      </c>
      <c r="V348" s="9">
        <f t="shared" si="208"/>
        <v>1.865</v>
      </c>
      <c r="W348" s="9">
        <f t="shared" si="208"/>
        <v>2.25</v>
      </c>
      <c r="X348" s="9">
        <f t="shared" si="208"/>
        <v>1.96</v>
      </c>
      <c r="Y348" s="9">
        <f t="shared" si="208"/>
        <v>1.96</v>
      </c>
      <c r="BK348" s="9">
        <f t="shared" si="168"/>
        <v>1.865</v>
      </c>
      <c r="BL348" s="9">
        <f t="shared" si="169"/>
        <v>2.25</v>
      </c>
      <c r="BM348" s="3">
        <f t="shared" si="176"/>
        <v>1</v>
      </c>
      <c r="BN348" s="8">
        <f t="shared" si="170"/>
        <v>36026</v>
      </c>
      <c r="BO348" s="47">
        <f t="shared" si="184"/>
        <v>0.6209748873831642</v>
      </c>
      <c r="BP348" s="9">
        <f t="shared" si="185"/>
        <v>0.6209748873831642</v>
      </c>
      <c r="BV348" s="8">
        <f t="shared" si="171"/>
        <v>36026</v>
      </c>
      <c r="BW348" s="9">
        <f t="shared" si="172"/>
        <v>1.865</v>
      </c>
      <c r="BX348" s="9">
        <f t="shared" si="173"/>
        <v>2.25</v>
      </c>
      <c r="BY348" s="3">
        <f t="shared" si="177"/>
        <v>-8.010723746078972E-3</v>
      </c>
      <c r="BZ348" s="3">
        <f t="shared" si="178"/>
        <v>-8.8496152769824993E-3</v>
      </c>
      <c r="CA348" s="8">
        <f t="shared" si="188"/>
        <v>36026</v>
      </c>
      <c r="CB348" s="3">
        <f t="shared" si="189"/>
        <v>0.54377395671325968</v>
      </c>
      <c r="CC348" s="3">
        <f t="shared" si="190"/>
        <v>0.28552472929868605</v>
      </c>
      <c r="CF348" s="8">
        <f t="shared" si="209"/>
        <v>36026</v>
      </c>
      <c r="CG348" s="3">
        <f t="shared" ref="CG348:CG363" si="211">CORREL(C327:C348,E327:E348)</f>
        <v>0.60034910032510402</v>
      </c>
      <c r="CI348" s="8">
        <f t="shared" si="210"/>
        <v>36026</v>
      </c>
      <c r="CJ348" s="12">
        <f t="shared" ref="CJ348:CK363" si="212">STDEV(CO327:CO348)*CJ$24</f>
        <v>0.54700113018910723</v>
      </c>
      <c r="CK348" s="12">
        <f t="shared" si="212"/>
        <v>0.28721925295454609</v>
      </c>
      <c r="CO348" s="12">
        <f t="shared" si="207"/>
        <v>-8.010723746078972E-3</v>
      </c>
      <c r="CP348" s="12">
        <f t="shared" si="207"/>
        <v>-8.8496152769824993E-3</v>
      </c>
    </row>
    <row r="349" spans="1:94" x14ac:dyDescent="0.25">
      <c r="A349" s="3">
        <f t="shared" si="191"/>
        <v>782</v>
      </c>
      <c r="B349" s="8">
        <f t="shared" si="192"/>
        <v>36027</v>
      </c>
      <c r="C349" s="3">
        <f t="shared" si="198"/>
        <v>1.8049999999999999</v>
      </c>
      <c r="D349" s="11">
        <f t="shared" si="174"/>
        <v>0</v>
      </c>
      <c r="E349" s="3">
        <f t="shared" si="199"/>
        <v>2.19</v>
      </c>
      <c r="I349" s="8">
        <f t="shared" si="193"/>
        <v>36027</v>
      </c>
      <c r="J349" s="11">
        <f t="shared" si="200"/>
        <v>0.38500000000000001</v>
      </c>
      <c r="K349" s="11">
        <f t="shared" si="175"/>
        <v>0</v>
      </c>
      <c r="L349" s="11"/>
      <c r="M349" s="11"/>
      <c r="N349" s="9">
        <f t="shared" si="201"/>
        <v>1.8049999999999999</v>
      </c>
      <c r="O349" s="9">
        <f t="shared" si="202"/>
        <v>2.19</v>
      </c>
      <c r="Q349" s="9">
        <f t="shared" si="194"/>
        <v>1.8049999999999999</v>
      </c>
      <c r="R349" s="9">
        <f t="shared" si="195"/>
        <v>2.19</v>
      </c>
      <c r="S349" s="9">
        <f t="shared" si="196"/>
        <v>1.895</v>
      </c>
      <c r="T349" s="9">
        <f t="shared" si="197"/>
        <v>1.895</v>
      </c>
      <c r="V349" s="9">
        <f t="shared" si="208"/>
        <v>1.8049999999999999</v>
      </c>
      <c r="W349" s="9">
        <f t="shared" si="208"/>
        <v>2.19</v>
      </c>
      <c r="X349" s="9">
        <f t="shared" si="208"/>
        <v>1.895</v>
      </c>
      <c r="Y349" s="9">
        <f t="shared" si="208"/>
        <v>1.895</v>
      </c>
      <c r="BK349" s="9">
        <f t="shared" si="168"/>
        <v>1.8049999999999999</v>
      </c>
      <c r="BL349" s="9">
        <f t="shared" si="169"/>
        <v>2.19</v>
      </c>
      <c r="BM349" s="3">
        <f t="shared" si="176"/>
        <v>1</v>
      </c>
      <c r="BN349" s="8">
        <f t="shared" si="170"/>
        <v>36027</v>
      </c>
      <c r="BO349" s="47">
        <f t="shared" si="184"/>
        <v>0.57706258562391244</v>
      </c>
      <c r="BP349" s="9">
        <f t="shared" si="185"/>
        <v>0.57706258562391244</v>
      </c>
      <c r="BV349" s="8">
        <f t="shared" si="171"/>
        <v>36027</v>
      </c>
      <c r="BW349" s="9">
        <f t="shared" si="172"/>
        <v>1.8049999999999999</v>
      </c>
      <c r="BX349" s="9">
        <f t="shared" si="173"/>
        <v>2.19</v>
      </c>
      <c r="BY349" s="3">
        <f t="shared" si="177"/>
        <v>-3.2700461310934646E-2</v>
      </c>
      <c r="BZ349" s="3">
        <f t="shared" si="178"/>
        <v>-2.7028672387919374E-2</v>
      </c>
      <c r="CA349" s="8">
        <f t="shared" si="188"/>
        <v>36027</v>
      </c>
      <c r="CB349" s="3">
        <f t="shared" si="189"/>
        <v>0.55152729549137147</v>
      </c>
      <c r="CC349" s="3">
        <f t="shared" si="190"/>
        <v>0.29576197730935089</v>
      </c>
      <c r="CF349" s="8">
        <f t="shared" si="209"/>
        <v>36027</v>
      </c>
      <c r="CG349" s="3">
        <f t="shared" si="211"/>
        <v>0.57243896026842855</v>
      </c>
      <c r="CI349" s="8">
        <f t="shared" si="210"/>
        <v>36027</v>
      </c>
      <c r="CJ349" s="12">
        <f t="shared" si="212"/>
        <v>0.55480048325117848</v>
      </c>
      <c r="CK349" s="12">
        <f t="shared" si="212"/>
        <v>0.29751725667967249</v>
      </c>
      <c r="CO349" s="12">
        <f t="shared" si="207"/>
        <v>-3.2700461310934646E-2</v>
      </c>
      <c r="CP349" s="12">
        <f t="shared" si="207"/>
        <v>-2.7028672387919374E-2</v>
      </c>
    </row>
    <row r="350" spans="1:94" x14ac:dyDescent="0.25">
      <c r="A350" s="3">
        <f t="shared" si="191"/>
        <v>783</v>
      </c>
      <c r="B350" s="8">
        <f t="shared" si="192"/>
        <v>36028</v>
      </c>
      <c r="C350" s="3">
        <f t="shared" si="198"/>
        <v>1.7749999999999999</v>
      </c>
      <c r="D350" s="11">
        <f t="shared" si="174"/>
        <v>0</v>
      </c>
      <c r="E350" s="3">
        <f t="shared" si="199"/>
        <v>2.085</v>
      </c>
      <c r="I350" s="8">
        <f t="shared" si="193"/>
        <v>36028</v>
      </c>
      <c r="J350" s="11">
        <f t="shared" si="200"/>
        <v>0.31000000000000005</v>
      </c>
      <c r="K350" s="11">
        <f t="shared" si="175"/>
        <v>0</v>
      </c>
      <c r="L350" s="11"/>
      <c r="M350" s="11"/>
      <c r="N350" s="9">
        <f t="shared" si="201"/>
        <v>1.7749999999999999</v>
      </c>
      <c r="O350" s="9">
        <f t="shared" si="202"/>
        <v>2.085</v>
      </c>
      <c r="Q350" s="9">
        <f t="shared" si="194"/>
        <v>1.7749999999999999</v>
      </c>
      <c r="R350" s="9">
        <f t="shared" si="195"/>
        <v>2.085</v>
      </c>
      <c r="S350" s="9">
        <f t="shared" si="196"/>
        <v>1.925</v>
      </c>
      <c r="T350" s="9">
        <f t="shared" si="197"/>
        <v>1.925</v>
      </c>
      <c r="V350" s="9">
        <f t="shared" si="208"/>
        <v>1.7749999999999999</v>
      </c>
      <c r="W350" s="9">
        <f t="shared" si="208"/>
        <v>2.085</v>
      </c>
      <c r="X350" s="9">
        <f t="shared" si="208"/>
        <v>1.925</v>
      </c>
      <c r="Y350" s="9">
        <f t="shared" si="208"/>
        <v>1.925</v>
      </c>
      <c r="BK350" s="9">
        <f t="shared" si="168"/>
        <v>1.7749999999999999</v>
      </c>
      <c r="BL350" s="9">
        <f t="shared" si="169"/>
        <v>2.085</v>
      </c>
      <c r="BM350" s="3">
        <f t="shared" si="176"/>
        <v>1</v>
      </c>
      <c r="BN350" s="8">
        <f t="shared" si="170"/>
        <v>36028</v>
      </c>
      <c r="BO350" s="47">
        <f t="shared" si="184"/>
        <v>0.5187931321863557</v>
      </c>
      <c r="BP350" s="9">
        <f t="shared" si="185"/>
        <v>0.5187931321863557</v>
      </c>
      <c r="BV350" s="8">
        <f t="shared" si="171"/>
        <v>36028</v>
      </c>
      <c r="BW350" s="9">
        <f t="shared" si="172"/>
        <v>1.7749999999999999</v>
      </c>
      <c r="BX350" s="9">
        <f t="shared" si="173"/>
        <v>2.085</v>
      </c>
      <c r="BY350" s="3">
        <f t="shared" si="177"/>
        <v>-1.6760168857465188E-2</v>
      </c>
      <c r="BZ350" s="3">
        <f t="shared" si="178"/>
        <v>-4.9132688577644648E-2</v>
      </c>
      <c r="CA350" s="8">
        <f t="shared" si="188"/>
        <v>36028</v>
      </c>
      <c r="CB350" s="3">
        <f t="shared" si="189"/>
        <v>0.55318042640683296</v>
      </c>
      <c r="CC350" s="3">
        <f t="shared" si="190"/>
        <v>0.33437297839727298</v>
      </c>
      <c r="CF350" s="8">
        <f t="shared" si="209"/>
        <v>36028</v>
      </c>
      <c r="CG350" s="3">
        <f t="shared" si="211"/>
        <v>0.52502528212334976</v>
      </c>
      <c r="CI350" s="8">
        <f t="shared" si="210"/>
        <v>36028</v>
      </c>
      <c r="CJ350" s="12">
        <f t="shared" si="212"/>
        <v>0.55646342511873981</v>
      </c>
      <c r="CK350" s="12">
        <f t="shared" si="212"/>
        <v>0.33635740518638602</v>
      </c>
      <c r="CO350" s="12">
        <f t="shared" si="207"/>
        <v>-1.6760168857465188E-2</v>
      </c>
      <c r="CP350" s="12">
        <f t="shared" si="207"/>
        <v>-4.9132688577644648E-2</v>
      </c>
    </row>
    <row r="351" spans="1:94" x14ac:dyDescent="0.25">
      <c r="A351" s="3">
        <f t="shared" si="191"/>
        <v>784</v>
      </c>
      <c r="B351" s="8">
        <f t="shared" si="192"/>
        <v>36029</v>
      </c>
      <c r="C351" s="3">
        <f t="shared" si="198"/>
        <v>1.7749999999999999</v>
      </c>
      <c r="D351" s="11">
        <f t="shared" si="174"/>
        <v>0</v>
      </c>
      <c r="E351" s="3">
        <f t="shared" si="199"/>
        <v>2.085</v>
      </c>
      <c r="I351" s="8">
        <f t="shared" si="193"/>
        <v>36029</v>
      </c>
      <c r="J351" s="11">
        <f t="shared" si="200"/>
        <v>0.31000000000000005</v>
      </c>
      <c r="K351" s="11">
        <f t="shared" si="175"/>
        <v>0</v>
      </c>
      <c r="L351" s="11"/>
      <c r="M351" s="11"/>
      <c r="N351" s="9">
        <f t="shared" si="201"/>
        <v>1.7749999999999999</v>
      </c>
      <c r="O351" s="9">
        <f t="shared" si="202"/>
        <v>2.085</v>
      </c>
      <c r="Q351" s="9">
        <f t="shared" si="194"/>
        <v>1.7749999999999999</v>
      </c>
      <c r="R351" s="9">
        <f t="shared" si="195"/>
        <v>2.085</v>
      </c>
      <c r="S351" s="9">
        <f t="shared" si="196"/>
        <v>1.925</v>
      </c>
      <c r="T351" s="9">
        <f t="shared" si="197"/>
        <v>1.925</v>
      </c>
      <c r="V351" s="9">
        <f t="shared" si="208"/>
        <v>1.7749999999999999</v>
      </c>
      <c r="W351" s="9">
        <f t="shared" si="208"/>
        <v>2.085</v>
      </c>
      <c r="X351" s="9">
        <f t="shared" si="208"/>
        <v>1.925</v>
      </c>
      <c r="Y351" s="9">
        <f t="shared" si="208"/>
        <v>1.925</v>
      </c>
      <c r="BK351" s="9">
        <f t="shared" si="168"/>
        <v>1.7749999999999999</v>
      </c>
      <c r="BL351" s="9">
        <f t="shared" si="169"/>
        <v>2.085</v>
      </c>
      <c r="BM351" s="3">
        <f t="shared" si="176"/>
        <v>1</v>
      </c>
      <c r="BN351" s="8">
        <f t="shared" si="170"/>
        <v>36029</v>
      </c>
      <c r="BO351" s="47">
        <f t="shared" si="184"/>
        <v>0.48729629017742887</v>
      </c>
      <c r="BP351" s="9">
        <f t="shared" si="185"/>
        <v>0.48729629017742887</v>
      </c>
      <c r="BV351" s="8">
        <f t="shared" si="171"/>
        <v>36029</v>
      </c>
      <c r="BW351" s="9">
        <f t="shared" si="172"/>
        <v>1.7749999999999999</v>
      </c>
      <c r="BX351" s="9">
        <f t="shared" si="173"/>
        <v>2.085</v>
      </c>
      <c r="BY351" s="3">
        <f t="shared" si="177"/>
        <v>0</v>
      </c>
      <c r="BZ351" s="3">
        <f t="shared" si="178"/>
        <v>0</v>
      </c>
      <c r="CA351" s="8">
        <f t="shared" si="188"/>
        <v>36029</v>
      </c>
      <c r="CB351" s="3">
        <f t="shared" si="189"/>
        <v>0.50480221695048011</v>
      </c>
      <c r="CC351" s="3">
        <f t="shared" si="190"/>
        <v>0.33357016086737684</v>
      </c>
      <c r="CF351" s="8">
        <f t="shared" si="209"/>
        <v>36029</v>
      </c>
      <c r="CG351" s="3">
        <f t="shared" si="211"/>
        <v>0.49758085227663046</v>
      </c>
      <c r="CI351" s="8">
        <f t="shared" si="210"/>
        <v>36029</v>
      </c>
      <c r="CJ351" s="12">
        <f t="shared" si="212"/>
        <v>0.50779810210639731</v>
      </c>
      <c r="CK351" s="12">
        <f t="shared" si="212"/>
        <v>0.3355498231189345</v>
      </c>
      <c r="CO351" s="12">
        <f t="shared" si="207"/>
        <v>0</v>
      </c>
      <c r="CP351" s="12">
        <f t="shared" si="207"/>
        <v>0</v>
      </c>
    </row>
    <row r="352" spans="1:94" x14ac:dyDescent="0.25">
      <c r="A352" s="3">
        <f t="shared" si="191"/>
        <v>785</v>
      </c>
      <c r="B352" s="8">
        <f t="shared" si="192"/>
        <v>36030</v>
      </c>
      <c r="C352" s="3">
        <f t="shared" si="198"/>
        <v>1.7749999999999999</v>
      </c>
      <c r="D352" s="11">
        <f t="shared" si="174"/>
        <v>0</v>
      </c>
      <c r="E352" s="3">
        <f t="shared" si="199"/>
        <v>2.085</v>
      </c>
      <c r="I352" s="8">
        <f t="shared" si="193"/>
        <v>36030</v>
      </c>
      <c r="J352" s="11">
        <f t="shared" si="200"/>
        <v>0.31000000000000005</v>
      </c>
      <c r="K352" s="11">
        <f t="shared" si="175"/>
        <v>0</v>
      </c>
      <c r="L352" s="11"/>
      <c r="M352" s="11"/>
      <c r="N352" s="9">
        <f t="shared" si="201"/>
        <v>1.7749999999999999</v>
      </c>
      <c r="O352" s="9">
        <f t="shared" si="202"/>
        <v>2.085</v>
      </c>
      <c r="Q352" s="9">
        <f t="shared" si="194"/>
        <v>1.7749999999999999</v>
      </c>
      <c r="R352" s="9">
        <f t="shared" si="195"/>
        <v>2.085</v>
      </c>
      <c r="S352" s="9">
        <f t="shared" si="196"/>
        <v>1.925</v>
      </c>
      <c r="T352" s="9">
        <f t="shared" si="197"/>
        <v>1.925</v>
      </c>
      <c r="V352" s="9">
        <f t="shared" si="208"/>
        <v>1.7749999999999999</v>
      </c>
      <c r="W352" s="9">
        <f t="shared" si="208"/>
        <v>2.085</v>
      </c>
      <c r="X352" s="9">
        <f t="shared" si="208"/>
        <v>1.925</v>
      </c>
      <c r="Y352" s="9">
        <f t="shared" si="208"/>
        <v>1.925</v>
      </c>
      <c r="BK352" s="9">
        <f t="shared" si="168"/>
        <v>1.7749999999999999</v>
      </c>
      <c r="BL352" s="9">
        <f t="shared" si="169"/>
        <v>2.085</v>
      </c>
      <c r="BM352" s="3">
        <f t="shared" si="176"/>
        <v>1</v>
      </c>
      <c r="BN352" s="8">
        <f t="shared" si="170"/>
        <v>36030</v>
      </c>
      <c r="BO352" s="47">
        <f t="shared" si="184"/>
        <v>0.46238051154697973</v>
      </c>
      <c r="BP352" s="9">
        <f t="shared" si="185"/>
        <v>0.46238051154697973</v>
      </c>
      <c r="BV352" s="8">
        <f t="shared" si="171"/>
        <v>36030</v>
      </c>
      <c r="BW352" s="9">
        <f t="shared" si="172"/>
        <v>1.7749999999999999</v>
      </c>
      <c r="BX352" s="9">
        <f t="shared" si="173"/>
        <v>2.085</v>
      </c>
      <c r="BY352" s="3">
        <f t="shared" si="177"/>
        <v>0</v>
      </c>
      <c r="BZ352" s="3">
        <f t="shared" si="178"/>
        <v>0</v>
      </c>
      <c r="CA352" s="8">
        <f t="shared" si="188"/>
        <v>36030</v>
      </c>
      <c r="CB352" s="3">
        <f t="shared" si="189"/>
        <v>0.50480221695048011</v>
      </c>
      <c r="CC352" s="3">
        <f t="shared" si="190"/>
        <v>0.33357016086737684</v>
      </c>
      <c r="CF352" s="8">
        <f t="shared" si="209"/>
        <v>36030</v>
      </c>
      <c r="CG352" s="3">
        <f t="shared" si="211"/>
        <v>0.47897621576159916</v>
      </c>
      <c r="CI352" s="8">
        <f t="shared" si="210"/>
        <v>36030</v>
      </c>
      <c r="CJ352" s="12">
        <f t="shared" si="212"/>
        <v>0.50779810210639731</v>
      </c>
      <c r="CK352" s="12">
        <f t="shared" si="212"/>
        <v>0.3355498231189345</v>
      </c>
      <c r="CO352" s="12">
        <f t="shared" si="207"/>
        <v>0</v>
      </c>
      <c r="CP352" s="12">
        <f t="shared" si="207"/>
        <v>0</v>
      </c>
    </row>
    <row r="353" spans="1:94" x14ac:dyDescent="0.25">
      <c r="A353" s="3">
        <f t="shared" si="191"/>
        <v>786</v>
      </c>
      <c r="B353" s="8">
        <f t="shared" si="192"/>
        <v>36031</v>
      </c>
      <c r="C353" s="3">
        <f t="shared" si="198"/>
        <v>1.79</v>
      </c>
      <c r="D353" s="11">
        <f t="shared" si="174"/>
        <v>0</v>
      </c>
      <c r="E353" s="3">
        <f t="shared" si="199"/>
        <v>2.17</v>
      </c>
      <c r="I353" s="8">
        <f t="shared" si="193"/>
        <v>36031</v>
      </c>
      <c r="J353" s="11">
        <f t="shared" si="200"/>
        <v>0.37999999999999989</v>
      </c>
      <c r="K353" s="11">
        <f t="shared" si="175"/>
        <v>0</v>
      </c>
      <c r="L353" s="11"/>
      <c r="M353" s="11"/>
      <c r="N353" s="9">
        <f t="shared" si="201"/>
        <v>1.79</v>
      </c>
      <c r="O353" s="9">
        <f t="shared" si="202"/>
        <v>2.17</v>
      </c>
      <c r="Q353" s="9">
        <f t="shared" si="194"/>
        <v>1.79</v>
      </c>
      <c r="R353" s="9">
        <f t="shared" si="195"/>
        <v>2.17</v>
      </c>
      <c r="S353" s="9">
        <f t="shared" si="196"/>
        <v>1.895</v>
      </c>
      <c r="T353" s="9">
        <f t="shared" si="197"/>
        <v>1.895</v>
      </c>
      <c r="V353" s="9">
        <f t="shared" si="208"/>
        <v>1.79</v>
      </c>
      <c r="W353" s="9">
        <f t="shared" si="208"/>
        <v>2.17</v>
      </c>
      <c r="X353" s="9">
        <f t="shared" si="208"/>
        <v>1.895</v>
      </c>
      <c r="Y353" s="9">
        <f t="shared" si="208"/>
        <v>1.895</v>
      </c>
      <c r="BK353" s="9">
        <f t="shared" si="168"/>
        <v>1.79</v>
      </c>
      <c r="BL353" s="9">
        <f t="shared" si="169"/>
        <v>2.17</v>
      </c>
      <c r="BM353" s="3">
        <f t="shared" si="176"/>
        <v>1</v>
      </c>
      <c r="BN353" s="8">
        <f t="shared" si="170"/>
        <v>36031</v>
      </c>
      <c r="BO353" s="47">
        <f t="shared" si="184"/>
        <v>0.39976818887887955</v>
      </c>
      <c r="BP353" s="9">
        <f t="shared" si="185"/>
        <v>0.39976818887887955</v>
      </c>
      <c r="BV353" s="8">
        <f t="shared" si="171"/>
        <v>36031</v>
      </c>
      <c r="BW353" s="9">
        <f t="shared" si="172"/>
        <v>1.79</v>
      </c>
      <c r="BX353" s="9">
        <f t="shared" si="173"/>
        <v>2.17</v>
      </c>
      <c r="BY353" s="3">
        <f t="shared" si="177"/>
        <v>8.4151969252844981E-3</v>
      </c>
      <c r="BZ353" s="3">
        <f t="shared" si="178"/>
        <v>3.9958312301603384E-2</v>
      </c>
      <c r="CA353" s="8">
        <f t="shared" si="188"/>
        <v>36031</v>
      </c>
      <c r="CB353" s="3">
        <f t="shared" si="189"/>
        <v>0.50590673611972947</v>
      </c>
      <c r="CC353" s="3">
        <f t="shared" si="190"/>
        <v>0.36583625435294759</v>
      </c>
      <c r="CF353" s="8">
        <f t="shared" si="209"/>
        <v>36031</v>
      </c>
      <c r="CG353" s="3">
        <f t="shared" si="211"/>
        <v>0.46634966712818393</v>
      </c>
      <c r="CI353" s="8">
        <f t="shared" si="210"/>
        <v>36031</v>
      </c>
      <c r="CJ353" s="12">
        <f t="shared" si="212"/>
        <v>0.50890917634310173</v>
      </c>
      <c r="CK353" s="12">
        <f t="shared" si="212"/>
        <v>0.36800740845471303</v>
      </c>
      <c r="CO353" s="12">
        <f t="shared" si="207"/>
        <v>8.4151969252844981E-3</v>
      </c>
      <c r="CP353" s="12">
        <f t="shared" si="207"/>
        <v>3.9958312301603384E-2</v>
      </c>
    </row>
    <row r="354" spans="1:94" x14ac:dyDescent="0.25">
      <c r="A354" s="3">
        <f t="shared" si="191"/>
        <v>787</v>
      </c>
      <c r="B354" s="8">
        <f t="shared" si="192"/>
        <v>36032</v>
      </c>
      <c r="C354" s="3">
        <f t="shared" si="198"/>
        <v>1.8049999999999999</v>
      </c>
      <c r="D354" s="11">
        <f t="shared" si="174"/>
        <v>0</v>
      </c>
      <c r="E354" s="3">
        <f t="shared" si="199"/>
        <v>2.2050000000000001</v>
      </c>
      <c r="I354" s="8">
        <f t="shared" si="193"/>
        <v>36032</v>
      </c>
      <c r="J354" s="11">
        <f t="shared" si="200"/>
        <v>0.40000000000000013</v>
      </c>
      <c r="K354" s="11">
        <f t="shared" si="175"/>
        <v>0</v>
      </c>
      <c r="L354" s="11"/>
      <c r="M354" s="11"/>
      <c r="N354" s="9">
        <f t="shared" si="201"/>
        <v>1.8049999999999999</v>
      </c>
      <c r="O354" s="9">
        <f t="shared" si="202"/>
        <v>2.2050000000000001</v>
      </c>
      <c r="Q354" s="9">
        <f t="shared" si="194"/>
        <v>1.8049999999999999</v>
      </c>
      <c r="R354" s="9">
        <f t="shared" si="195"/>
        <v>2.2050000000000001</v>
      </c>
      <c r="S354" s="9">
        <f t="shared" si="196"/>
        <v>1.88</v>
      </c>
      <c r="T354" s="9">
        <f t="shared" si="197"/>
        <v>1.88</v>
      </c>
      <c r="V354" s="9">
        <f t="shared" si="208"/>
        <v>1.8049999999999999</v>
      </c>
      <c r="W354" s="9">
        <f t="shared" si="208"/>
        <v>2.2050000000000001</v>
      </c>
      <c r="X354" s="9">
        <f t="shared" si="208"/>
        <v>1.88</v>
      </c>
      <c r="Y354" s="9">
        <f t="shared" si="208"/>
        <v>1.88</v>
      </c>
      <c r="BK354" s="9">
        <f t="shared" si="168"/>
        <v>1.8049999999999999</v>
      </c>
      <c r="BL354" s="9">
        <f t="shared" si="169"/>
        <v>2.2050000000000001</v>
      </c>
      <c r="BM354" s="3">
        <f t="shared" si="176"/>
        <v>1</v>
      </c>
      <c r="BN354" s="8">
        <f t="shared" si="170"/>
        <v>36032</v>
      </c>
      <c r="BO354" s="47">
        <f t="shared" si="184"/>
        <v>0.27399310657090842</v>
      </c>
      <c r="BP354" s="9">
        <f t="shared" si="185"/>
        <v>0.27399310657090842</v>
      </c>
      <c r="BV354" s="8">
        <f t="shared" si="171"/>
        <v>36032</v>
      </c>
      <c r="BW354" s="9">
        <f t="shared" si="172"/>
        <v>1.8049999999999999</v>
      </c>
      <c r="BX354" s="9">
        <f t="shared" si="173"/>
        <v>2.2050000000000001</v>
      </c>
      <c r="BY354" s="3">
        <f t="shared" si="177"/>
        <v>8.3449719321804679E-3</v>
      </c>
      <c r="BZ354" s="3">
        <f t="shared" si="178"/>
        <v>1.600034134644112E-2</v>
      </c>
      <c r="CA354" s="8">
        <f t="shared" si="188"/>
        <v>36032</v>
      </c>
      <c r="CB354" s="3">
        <f t="shared" si="189"/>
        <v>0.50664483086341794</v>
      </c>
      <c r="CC354" s="3">
        <f t="shared" si="190"/>
        <v>0.3619283003576248</v>
      </c>
      <c r="CF354" s="8">
        <f t="shared" si="209"/>
        <v>36032</v>
      </c>
      <c r="CG354" s="3">
        <f t="shared" si="211"/>
        <v>0.44959738299446772</v>
      </c>
      <c r="CI354" s="8">
        <f t="shared" si="210"/>
        <v>36032</v>
      </c>
      <c r="CJ354" s="12">
        <f t="shared" si="212"/>
        <v>0.50965165150948255</v>
      </c>
      <c r="CK354" s="12">
        <f t="shared" si="212"/>
        <v>0.36407626165046136</v>
      </c>
      <c r="CO354" s="12">
        <f t="shared" si="207"/>
        <v>8.3449719321804679E-3</v>
      </c>
      <c r="CP354" s="12">
        <f t="shared" si="207"/>
        <v>1.600034134644112E-2</v>
      </c>
    </row>
    <row r="355" spans="1:94" x14ac:dyDescent="0.25">
      <c r="A355" s="3">
        <f t="shared" si="191"/>
        <v>788</v>
      </c>
      <c r="B355" s="8">
        <f t="shared" si="192"/>
        <v>36033</v>
      </c>
      <c r="C355" s="3">
        <f t="shared" si="198"/>
        <v>1.7450000000000001</v>
      </c>
      <c r="D355" s="11">
        <f t="shared" si="174"/>
        <v>0</v>
      </c>
      <c r="E355" s="3">
        <f t="shared" si="199"/>
        <v>2.14</v>
      </c>
      <c r="I355" s="8">
        <f t="shared" si="193"/>
        <v>36033</v>
      </c>
      <c r="J355" s="11">
        <f t="shared" si="200"/>
        <v>0.39500000000000002</v>
      </c>
      <c r="K355" s="11">
        <f t="shared" si="175"/>
        <v>0</v>
      </c>
      <c r="L355" s="11"/>
      <c r="M355" s="11"/>
      <c r="N355" s="9">
        <f t="shared" si="201"/>
        <v>1.7450000000000001</v>
      </c>
      <c r="O355" s="9">
        <f t="shared" si="202"/>
        <v>2.14</v>
      </c>
      <c r="Q355" s="9">
        <f t="shared" si="194"/>
        <v>1.7450000000000001</v>
      </c>
      <c r="R355" s="9">
        <f t="shared" si="195"/>
        <v>2.14</v>
      </c>
      <c r="S355" s="9">
        <f t="shared" si="196"/>
        <v>1.83</v>
      </c>
      <c r="T355" s="9">
        <f t="shared" si="197"/>
        <v>1.83</v>
      </c>
      <c r="V355" s="9">
        <f t="shared" si="208"/>
        <v>1.7450000000000001</v>
      </c>
      <c r="W355" s="9">
        <f t="shared" si="208"/>
        <v>2.14</v>
      </c>
      <c r="X355" s="9">
        <f t="shared" si="208"/>
        <v>1.83</v>
      </c>
      <c r="Y355" s="9">
        <f t="shared" si="208"/>
        <v>1.83</v>
      </c>
      <c r="BK355" s="9">
        <f t="shared" si="168"/>
        <v>1.7450000000000001</v>
      </c>
      <c r="BL355" s="9">
        <f t="shared" si="169"/>
        <v>2.14</v>
      </c>
      <c r="BM355" s="3">
        <f t="shared" si="176"/>
        <v>1</v>
      </c>
      <c r="BN355" s="8">
        <f t="shared" si="170"/>
        <v>36033</v>
      </c>
      <c r="BO355" s="47">
        <f t="shared" si="184"/>
        <v>0.28310289628005558</v>
      </c>
      <c r="BP355" s="9">
        <f t="shared" si="185"/>
        <v>0.28310289628005558</v>
      </c>
      <c r="BV355" s="8">
        <f t="shared" si="171"/>
        <v>36033</v>
      </c>
      <c r="BW355" s="9">
        <f t="shared" si="172"/>
        <v>1.7450000000000001</v>
      </c>
      <c r="BX355" s="9">
        <f t="shared" si="173"/>
        <v>2.14</v>
      </c>
      <c r="BY355" s="3">
        <f t="shared" si="177"/>
        <v>-3.3806036130453659E-2</v>
      </c>
      <c r="BZ355" s="3">
        <f t="shared" si="178"/>
        <v>-2.9921679865049157E-2</v>
      </c>
      <c r="CA355" s="8">
        <f t="shared" si="188"/>
        <v>36033</v>
      </c>
      <c r="CB355" s="3">
        <f t="shared" si="189"/>
        <v>0.51062571496405318</v>
      </c>
      <c r="CC355" s="3">
        <f t="shared" si="190"/>
        <v>0.36588408656515664</v>
      </c>
      <c r="CF355" s="8">
        <f t="shared" si="209"/>
        <v>36033</v>
      </c>
      <c r="CG355" s="3">
        <f t="shared" si="211"/>
        <v>0.4145361533205702</v>
      </c>
      <c r="CI355" s="8">
        <f t="shared" si="210"/>
        <v>36033</v>
      </c>
      <c r="CJ355" s="12">
        <f t="shared" si="212"/>
        <v>0.51365616124246261</v>
      </c>
      <c r="CK355" s="12">
        <f t="shared" si="212"/>
        <v>0.36805552454010987</v>
      </c>
      <c r="CO355" s="12">
        <f t="shared" si="207"/>
        <v>-3.3806036130453659E-2</v>
      </c>
      <c r="CP355" s="12">
        <f t="shared" si="207"/>
        <v>-2.9921679865049157E-2</v>
      </c>
    </row>
    <row r="356" spans="1:94" x14ac:dyDescent="0.25">
      <c r="A356" s="3">
        <f t="shared" si="191"/>
        <v>789</v>
      </c>
      <c r="B356" s="8">
        <f t="shared" si="192"/>
        <v>36034</v>
      </c>
      <c r="C356" s="3">
        <f t="shared" si="198"/>
        <v>1.66</v>
      </c>
      <c r="D356" s="11">
        <f t="shared" si="174"/>
        <v>0</v>
      </c>
      <c r="E356" s="3">
        <f t="shared" si="199"/>
        <v>2.04</v>
      </c>
      <c r="I356" s="8">
        <f t="shared" si="193"/>
        <v>36034</v>
      </c>
      <c r="J356" s="11">
        <f t="shared" si="200"/>
        <v>0.38000000000000012</v>
      </c>
      <c r="K356" s="11">
        <f t="shared" si="175"/>
        <v>0</v>
      </c>
      <c r="L356" s="11"/>
      <c r="M356" s="11"/>
      <c r="N356" s="9">
        <f t="shared" si="201"/>
        <v>1.66</v>
      </c>
      <c r="O356" s="9">
        <f t="shared" si="202"/>
        <v>2.04</v>
      </c>
      <c r="Q356" s="9">
        <f t="shared" si="194"/>
        <v>1.66</v>
      </c>
      <c r="R356" s="9">
        <f t="shared" si="195"/>
        <v>2.04</v>
      </c>
      <c r="S356" s="9">
        <f t="shared" si="196"/>
        <v>1.75</v>
      </c>
      <c r="T356" s="9">
        <f t="shared" si="197"/>
        <v>1.75</v>
      </c>
      <c r="V356" s="9">
        <f t="shared" si="208"/>
        <v>1.66</v>
      </c>
      <c r="W356" s="9">
        <f t="shared" si="208"/>
        <v>2.04</v>
      </c>
      <c r="X356" s="9">
        <f t="shared" si="208"/>
        <v>1.75</v>
      </c>
      <c r="Y356" s="9">
        <f t="shared" si="208"/>
        <v>1.75</v>
      </c>
      <c r="BK356" s="9">
        <f t="shared" si="168"/>
        <v>1.66</v>
      </c>
      <c r="BL356" s="9">
        <f t="shared" si="169"/>
        <v>2.04</v>
      </c>
      <c r="BM356" s="3">
        <f t="shared" si="176"/>
        <v>1</v>
      </c>
      <c r="BN356" s="8">
        <f t="shared" si="170"/>
        <v>36034</v>
      </c>
      <c r="BO356" s="47">
        <f t="shared" si="184"/>
        <v>0.49010141157192227</v>
      </c>
      <c r="BP356" s="9">
        <f t="shared" si="185"/>
        <v>0.49010141157192227</v>
      </c>
      <c r="BV356" s="8">
        <f t="shared" si="171"/>
        <v>36034</v>
      </c>
      <c r="BW356" s="9">
        <f t="shared" si="172"/>
        <v>1.66</v>
      </c>
      <c r="BX356" s="9">
        <f t="shared" si="173"/>
        <v>2.04</v>
      </c>
      <c r="BY356" s="3">
        <f t="shared" si="177"/>
        <v>-4.9936953285938751E-2</v>
      </c>
      <c r="BZ356" s="3">
        <f t="shared" si="178"/>
        <v>-4.78560211776351E-2</v>
      </c>
      <c r="CA356" s="8">
        <f t="shared" si="188"/>
        <v>36034</v>
      </c>
      <c r="CB356" s="3">
        <f t="shared" si="189"/>
        <v>0.53263017492636133</v>
      </c>
      <c r="CC356" s="3">
        <f t="shared" si="190"/>
        <v>0.38759420853451859</v>
      </c>
      <c r="CF356" s="8">
        <f t="shared" si="209"/>
        <v>36034</v>
      </c>
      <c r="CG356" s="3">
        <f t="shared" si="211"/>
        <v>0.43305466218576261</v>
      </c>
      <c r="CI356" s="8">
        <f t="shared" si="210"/>
        <v>36034</v>
      </c>
      <c r="CJ356" s="12">
        <f t="shared" si="212"/>
        <v>0.53579121261810347</v>
      </c>
      <c r="CK356" s="12">
        <f t="shared" si="212"/>
        <v>0.38989449109445418</v>
      </c>
      <c r="CO356" s="12">
        <f t="shared" si="207"/>
        <v>-4.9936953285938751E-2</v>
      </c>
      <c r="CP356" s="12">
        <f t="shared" si="207"/>
        <v>-4.78560211776351E-2</v>
      </c>
    </row>
    <row r="357" spans="1:94" x14ac:dyDescent="0.25">
      <c r="A357" s="3">
        <f t="shared" si="191"/>
        <v>790</v>
      </c>
      <c r="B357" s="8">
        <f t="shared" si="192"/>
        <v>36035</v>
      </c>
      <c r="C357" s="3">
        <f t="shared" si="198"/>
        <v>1.5649999999999999</v>
      </c>
      <c r="D357" s="11">
        <f t="shared" si="174"/>
        <v>0</v>
      </c>
      <c r="E357" s="3">
        <f t="shared" si="199"/>
        <v>2.0249999999999999</v>
      </c>
      <c r="I357" s="8">
        <f t="shared" si="193"/>
        <v>36035</v>
      </c>
      <c r="J357" s="11">
        <f t="shared" si="200"/>
        <v>0.45999999999999996</v>
      </c>
      <c r="K357" s="11">
        <f t="shared" si="175"/>
        <v>0</v>
      </c>
      <c r="L357" s="11"/>
      <c r="M357" s="11"/>
      <c r="N357" s="9">
        <f t="shared" si="201"/>
        <v>1.5649999999999999</v>
      </c>
      <c r="O357" s="9">
        <f t="shared" si="202"/>
        <v>2.0249999999999999</v>
      </c>
      <c r="Q357" s="9">
        <f t="shared" si="194"/>
        <v>1.5649999999999999</v>
      </c>
      <c r="R357" s="9">
        <f t="shared" si="195"/>
        <v>2.0249999999999999</v>
      </c>
      <c r="S357" s="9">
        <f t="shared" si="196"/>
        <v>1.64</v>
      </c>
      <c r="T357" s="9">
        <f t="shared" si="197"/>
        <v>1.64</v>
      </c>
      <c r="V357" s="9">
        <f t="shared" si="208"/>
        <v>1.5649999999999999</v>
      </c>
      <c r="W357" s="9">
        <f t="shared" si="208"/>
        <v>2.0249999999999999</v>
      </c>
      <c r="X357" s="9">
        <f t="shared" si="208"/>
        <v>1.64</v>
      </c>
      <c r="Y357" s="9">
        <f t="shared" si="208"/>
        <v>1.64</v>
      </c>
      <c r="BK357" s="9">
        <f t="shared" si="168"/>
        <v>1.5649999999999999</v>
      </c>
      <c r="BL357" s="9">
        <f t="shared" si="169"/>
        <v>2.0249999999999999</v>
      </c>
      <c r="BM357" s="3">
        <f t="shared" si="176"/>
        <v>1</v>
      </c>
      <c r="BN357" s="8">
        <f t="shared" si="170"/>
        <v>36035</v>
      </c>
      <c r="BO357" s="47">
        <f t="shared" si="184"/>
        <v>0.67328559571405289</v>
      </c>
      <c r="BP357" s="9">
        <f t="shared" si="185"/>
        <v>0.67328559571405289</v>
      </c>
      <c r="BV357" s="8">
        <f t="shared" si="171"/>
        <v>36035</v>
      </c>
      <c r="BW357" s="9">
        <f t="shared" si="172"/>
        <v>1.5649999999999999</v>
      </c>
      <c r="BX357" s="9">
        <f t="shared" si="173"/>
        <v>2.0249999999999999</v>
      </c>
      <c r="BY357" s="3">
        <f t="shared" si="177"/>
        <v>-5.8931778376335259E-2</v>
      </c>
      <c r="BZ357" s="3">
        <f t="shared" si="178"/>
        <v>-7.3801072976226456E-3</v>
      </c>
      <c r="CA357" s="8">
        <f t="shared" si="188"/>
        <v>36035</v>
      </c>
      <c r="CB357" s="3">
        <f t="shared" si="189"/>
        <v>0.55033076456270857</v>
      </c>
      <c r="CC357" s="3">
        <f t="shared" si="190"/>
        <v>0.38479633182097989</v>
      </c>
      <c r="CF357" s="8">
        <f t="shared" si="209"/>
        <v>36035</v>
      </c>
      <c r="CG357" s="3">
        <f t="shared" si="211"/>
        <v>0.56520560753182569</v>
      </c>
      <c r="CI357" s="8">
        <f t="shared" si="210"/>
        <v>36035</v>
      </c>
      <c r="CJ357" s="12">
        <f t="shared" si="212"/>
        <v>0.55359685118641233</v>
      </c>
      <c r="CK357" s="12">
        <f t="shared" si="212"/>
        <v>0.38708000962556238</v>
      </c>
      <c r="CO357" s="12">
        <f t="shared" si="207"/>
        <v>-5.8931778376335259E-2</v>
      </c>
      <c r="CP357" s="12">
        <f t="shared" si="207"/>
        <v>-7.3801072976226456E-3</v>
      </c>
    </row>
    <row r="358" spans="1:94" x14ac:dyDescent="0.25">
      <c r="A358" s="3">
        <f t="shared" si="191"/>
        <v>791</v>
      </c>
      <c r="B358" s="8">
        <f t="shared" si="192"/>
        <v>36036</v>
      </c>
      <c r="C358" s="3">
        <f t="shared" si="198"/>
        <v>1.5649999999999999</v>
      </c>
      <c r="D358" s="11">
        <f t="shared" si="174"/>
        <v>0</v>
      </c>
      <c r="E358" s="3">
        <f t="shared" si="199"/>
        <v>2.0249999999999999</v>
      </c>
      <c r="I358" s="8">
        <f t="shared" si="193"/>
        <v>36036</v>
      </c>
      <c r="J358" s="11">
        <f t="shared" si="200"/>
        <v>0.45999999999999996</v>
      </c>
      <c r="K358" s="11">
        <f t="shared" si="175"/>
        <v>0</v>
      </c>
      <c r="L358" s="11"/>
      <c r="M358" s="11"/>
      <c r="N358" s="9">
        <f t="shared" si="201"/>
        <v>1.5649999999999999</v>
      </c>
      <c r="O358" s="9">
        <f t="shared" si="202"/>
        <v>2.0249999999999999</v>
      </c>
      <c r="Q358" s="9">
        <f t="shared" si="194"/>
        <v>1.5649999999999999</v>
      </c>
      <c r="R358" s="9">
        <f t="shared" si="195"/>
        <v>2.0249999999999999</v>
      </c>
      <c r="S358" s="9">
        <f t="shared" si="196"/>
        <v>1.64</v>
      </c>
      <c r="T358" s="9">
        <f t="shared" si="197"/>
        <v>1.64</v>
      </c>
      <c r="V358" s="9">
        <f t="shared" si="208"/>
        <v>1.5649999999999999</v>
      </c>
      <c r="W358" s="9">
        <f t="shared" si="208"/>
        <v>2.0249999999999999</v>
      </c>
      <c r="X358" s="9">
        <f t="shared" si="208"/>
        <v>1.64</v>
      </c>
      <c r="Y358" s="9">
        <f t="shared" si="208"/>
        <v>1.64</v>
      </c>
      <c r="BK358" s="9">
        <f t="shared" ref="BK358:BK421" si="213">V358</f>
        <v>1.5649999999999999</v>
      </c>
      <c r="BL358" s="9">
        <f t="shared" ref="BL358:BL421" si="214">W358</f>
        <v>2.0249999999999999</v>
      </c>
      <c r="BM358" s="3">
        <f t="shared" si="176"/>
        <v>1</v>
      </c>
      <c r="BN358" s="8">
        <f t="shared" ref="BN358:BN421" si="215">B358</f>
        <v>36036</v>
      </c>
      <c r="BO358" s="47">
        <f t="shared" si="184"/>
        <v>0.78354051665066948</v>
      </c>
      <c r="BP358" s="9">
        <f t="shared" si="185"/>
        <v>0.78354051665066948</v>
      </c>
      <c r="BV358" s="8">
        <f t="shared" si="171"/>
        <v>36036</v>
      </c>
      <c r="BW358" s="9">
        <f t="shared" si="172"/>
        <v>1.5649999999999999</v>
      </c>
      <c r="BX358" s="9">
        <f t="shared" si="173"/>
        <v>2.0249999999999999</v>
      </c>
      <c r="BY358" s="3">
        <f t="shared" si="177"/>
        <v>0</v>
      </c>
      <c r="BZ358" s="3">
        <f t="shared" si="178"/>
        <v>0</v>
      </c>
      <c r="CA358" s="8">
        <f t="shared" si="188"/>
        <v>36036</v>
      </c>
      <c r="CB358" s="3">
        <f t="shared" si="189"/>
        <v>0.51331694379740944</v>
      </c>
      <c r="CC358" s="3">
        <f t="shared" si="190"/>
        <v>0.36067108135729425</v>
      </c>
      <c r="CF358" s="8">
        <f t="shared" si="209"/>
        <v>36036</v>
      </c>
      <c r="CG358" s="3">
        <f t="shared" si="211"/>
        <v>0.68339952203589804</v>
      </c>
      <c r="CI358" s="8">
        <f t="shared" si="210"/>
        <v>36036</v>
      </c>
      <c r="CJ358" s="12">
        <f t="shared" si="212"/>
        <v>0.51636336190051035</v>
      </c>
      <c r="CK358" s="12">
        <f t="shared" si="212"/>
        <v>0.36281158134426816</v>
      </c>
      <c r="CO358" s="12">
        <f t="shared" si="207"/>
        <v>0</v>
      </c>
      <c r="CP358" s="12">
        <f t="shared" si="207"/>
        <v>0</v>
      </c>
    </row>
    <row r="359" spans="1:94" x14ac:dyDescent="0.25">
      <c r="A359" s="3">
        <f t="shared" si="191"/>
        <v>792</v>
      </c>
      <c r="B359" s="8">
        <f t="shared" si="192"/>
        <v>36037</v>
      </c>
      <c r="C359" s="3">
        <f t="shared" si="198"/>
        <v>1.5649999999999999</v>
      </c>
      <c r="D359" s="11">
        <f t="shared" si="174"/>
        <v>0</v>
      </c>
      <c r="E359" s="3">
        <f t="shared" si="199"/>
        <v>2.0249999999999999</v>
      </c>
      <c r="I359" s="8">
        <f t="shared" si="193"/>
        <v>36037</v>
      </c>
      <c r="J359" s="11">
        <f t="shared" si="200"/>
        <v>0.45999999999999996</v>
      </c>
      <c r="K359" s="11">
        <f t="shared" si="175"/>
        <v>0</v>
      </c>
      <c r="L359" s="11"/>
      <c r="M359" s="11"/>
      <c r="N359" s="9">
        <f t="shared" si="201"/>
        <v>1.5649999999999999</v>
      </c>
      <c r="O359" s="9">
        <f t="shared" si="202"/>
        <v>2.0249999999999999</v>
      </c>
      <c r="Q359" s="9">
        <f t="shared" si="194"/>
        <v>1.5649999999999999</v>
      </c>
      <c r="R359" s="9">
        <f t="shared" si="195"/>
        <v>2.0249999999999999</v>
      </c>
      <c r="S359" s="9">
        <f t="shared" si="196"/>
        <v>1.64</v>
      </c>
      <c r="T359" s="9">
        <f t="shared" si="197"/>
        <v>1.64</v>
      </c>
      <c r="V359" s="9">
        <f t="shared" si="208"/>
        <v>1.5649999999999999</v>
      </c>
      <c r="W359" s="9">
        <f t="shared" si="208"/>
        <v>2.0249999999999999</v>
      </c>
      <c r="X359" s="9">
        <f t="shared" si="208"/>
        <v>1.64</v>
      </c>
      <c r="Y359" s="9">
        <f t="shared" si="208"/>
        <v>1.64</v>
      </c>
      <c r="BK359" s="9">
        <f t="shared" si="213"/>
        <v>1.5649999999999999</v>
      </c>
      <c r="BL359" s="9">
        <f t="shared" si="214"/>
        <v>2.0249999999999999</v>
      </c>
      <c r="BM359" s="3">
        <f t="shared" si="176"/>
        <v>1</v>
      </c>
      <c r="BN359" s="8">
        <f t="shared" si="215"/>
        <v>36037</v>
      </c>
      <c r="BO359" s="47">
        <f t="shared" si="184"/>
        <v>0.82429056185134508</v>
      </c>
      <c r="BP359" s="9">
        <f t="shared" si="185"/>
        <v>0.82429056185134508</v>
      </c>
      <c r="BV359" s="8">
        <f t="shared" ref="BV359:BV422" si="216">BN359</f>
        <v>36037</v>
      </c>
      <c r="BW359" s="9">
        <f t="shared" ref="BW359:BW422" si="217">V359</f>
        <v>1.5649999999999999</v>
      </c>
      <c r="BX359" s="9">
        <f t="shared" ref="BX359:BX422" si="218">W359</f>
        <v>2.0249999999999999</v>
      </c>
      <c r="BY359" s="3">
        <f t="shared" si="177"/>
        <v>0</v>
      </c>
      <c r="BZ359" s="3">
        <f t="shared" si="178"/>
        <v>0</v>
      </c>
      <c r="CA359" s="8">
        <f t="shared" si="188"/>
        <v>36037</v>
      </c>
      <c r="CB359" s="3">
        <f t="shared" si="189"/>
        <v>0.51331694379740944</v>
      </c>
      <c r="CC359" s="3">
        <f t="shared" si="190"/>
        <v>0.36067108135729425</v>
      </c>
      <c r="CF359" s="8">
        <f t="shared" si="209"/>
        <v>36037</v>
      </c>
      <c r="CG359" s="3">
        <f t="shared" si="211"/>
        <v>0.76596890260194428</v>
      </c>
      <c r="CI359" s="8">
        <f t="shared" si="210"/>
        <v>36037</v>
      </c>
      <c r="CJ359" s="12">
        <f t="shared" si="212"/>
        <v>0.51636336190051035</v>
      </c>
      <c r="CK359" s="12">
        <f t="shared" si="212"/>
        <v>0.36281158134426816</v>
      </c>
      <c r="CO359" s="12">
        <f t="shared" si="207"/>
        <v>0</v>
      </c>
      <c r="CP359" s="12">
        <f t="shared" si="207"/>
        <v>0</v>
      </c>
    </row>
    <row r="360" spans="1:94" x14ac:dyDescent="0.25">
      <c r="A360" s="3">
        <f t="shared" si="191"/>
        <v>793</v>
      </c>
      <c r="B360" s="8">
        <f t="shared" si="192"/>
        <v>36038</v>
      </c>
      <c r="C360" s="3">
        <f t="shared" si="198"/>
        <v>1.57</v>
      </c>
      <c r="D360" s="11">
        <f t="shared" ref="D360:D423" si="219">IF(ma=7,AVERAGE(C354:C360),IF(ma=14,AVERAGE(C347:C360),IF(ma=30,AVERAGE(C331:C360),IF(ma=40,AVERAGE(C321:C360),0))))</f>
        <v>0</v>
      </c>
      <c r="E360" s="3">
        <f t="shared" si="199"/>
        <v>2.1</v>
      </c>
      <c r="I360" s="8">
        <f t="shared" si="193"/>
        <v>36038</v>
      </c>
      <c r="J360" s="11">
        <f t="shared" si="200"/>
        <v>0.53</v>
      </c>
      <c r="K360" s="11">
        <f t="shared" ref="K360:K423" si="220">IF(ma=7,AVERAGE(J354:J360),IF(ma=14,AVERAGE(J347:J360),IF(ma=30,AVERAGE(J331:J360),IF(ma=40,AVERAGE(J321:J360),0))))</f>
        <v>0</v>
      </c>
      <c r="L360" s="11"/>
      <c r="M360" s="11"/>
      <c r="N360" s="9">
        <f t="shared" si="201"/>
        <v>1.57</v>
      </c>
      <c r="O360" s="9">
        <f t="shared" si="202"/>
        <v>2.1</v>
      </c>
      <c r="Q360" s="9">
        <f t="shared" si="194"/>
        <v>1.57</v>
      </c>
      <c r="R360" s="9">
        <f t="shared" si="195"/>
        <v>2.1</v>
      </c>
      <c r="S360" s="9">
        <f t="shared" si="196"/>
        <v>1.57</v>
      </c>
      <c r="T360" s="9">
        <f t="shared" si="197"/>
        <v>1.57</v>
      </c>
      <c r="V360" s="9">
        <f t="shared" si="208"/>
        <v>1.57</v>
      </c>
      <c r="W360" s="9">
        <f t="shared" si="208"/>
        <v>2.1</v>
      </c>
      <c r="X360" s="9">
        <f t="shared" si="208"/>
        <v>1.57</v>
      </c>
      <c r="Y360" s="9">
        <f t="shared" si="208"/>
        <v>1.57</v>
      </c>
      <c r="BK360" s="9">
        <f t="shared" si="213"/>
        <v>1.57</v>
      </c>
      <c r="BL360" s="9">
        <f t="shared" si="214"/>
        <v>2.1</v>
      </c>
      <c r="BM360" s="3">
        <f t="shared" ref="BM360:BM423" si="221">IF(BK360=0,0,IF(BL360=0,0,1))</f>
        <v>1</v>
      </c>
      <c r="BN360" s="8">
        <f t="shared" si="215"/>
        <v>36038</v>
      </c>
      <c r="BO360" s="47">
        <f t="shared" si="184"/>
        <v>0.78471738552823356</v>
      </c>
      <c r="BP360" s="9">
        <f t="shared" si="185"/>
        <v>0.78471738552823356</v>
      </c>
      <c r="BV360" s="8">
        <f t="shared" si="216"/>
        <v>36038</v>
      </c>
      <c r="BW360" s="9">
        <f t="shared" si="217"/>
        <v>1.57</v>
      </c>
      <c r="BX360" s="9">
        <f t="shared" si="218"/>
        <v>2.1</v>
      </c>
      <c r="BY360" s="3">
        <f t="shared" ref="BY360:BY423" si="222">LN(BW360/BW359)</f>
        <v>3.189795368100302E-3</v>
      </c>
      <c r="BZ360" s="3">
        <f t="shared" ref="BZ360:BZ423" si="223">LN(BX360/BX359)</f>
        <v>3.6367644170875006E-2</v>
      </c>
      <c r="CA360" s="8">
        <f t="shared" si="188"/>
        <v>36038</v>
      </c>
      <c r="CB360" s="3">
        <f t="shared" si="189"/>
        <v>0.51371077233274742</v>
      </c>
      <c r="CC360" s="3">
        <f t="shared" si="190"/>
        <v>0.38688129937445048</v>
      </c>
      <c r="CF360" s="8">
        <f t="shared" si="209"/>
        <v>36038</v>
      </c>
      <c r="CG360" s="3">
        <f t="shared" si="211"/>
        <v>0.79959811232328171</v>
      </c>
      <c r="CI360" s="8">
        <f t="shared" si="210"/>
        <v>36038</v>
      </c>
      <c r="CJ360" s="12">
        <f t="shared" si="212"/>
        <v>0.51675952771770528</v>
      </c>
      <c r="CK360" s="12">
        <f t="shared" si="212"/>
        <v>0.38917735098234496</v>
      </c>
      <c r="CO360" s="12">
        <f t="shared" ref="CO360:CP375" si="224">LN(V360/V359)</f>
        <v>3.189795368100302E-3</v>
      </c>
      <c r="CP360" s="12">
        <f t="shared" si="224"/>
        <v>3.6367644170875006E-2</v>
      </c>
    </row>
    <row r="361" spans="1:94" x14ac:dyDescent="0.25">
      <c r="A361" s="3">
        <f t="shared" si="191"/>
        <v>794</v>
      </c>
      <c r="B361" s="8">
        <f t="shared" si="192"/>
        <v>36039</v>
      </c>
      <c r="C361" s="3">
        <f t="shared" si="198"/>
        <v>1.7949999999999999</v>
      </c>
      <c r="D361" s="11">
        <f t="shared" si="219"/>
        <v>0</v>
      </c>
      <c r="E361" s="3">
        <f t="shared" si="199"/>
        <v>2.27</v>
      </c>
      <c r="I361" s="8">
        <f t="shared" si="193"/>
        <v>36039</v>
      </c>
      <c r="J361" s="11">
        <f t="shared" si="200"/>
        <v>0.47500000000000009</v>
      </c>
      <c r="K361" s="11">
        <f t="shared" si="220"/>
        <v>0</v>
      </c>
      <c r="L361" s="11"/>
      <c r="M361" s="11"/>
      <c r="N361" s="9">
        <f t="shared" si="201"/>
        <v>1.7949999999999999</v>
      </c>
      <c r="O361" s="9">
        <f t="shared" si="202"/>
        <v>2.27</v>
      </c>
      <c r="Q361" s="9">
        <f t="shared" si="194"/>
        <v>1.7949999999999999</v>
      </c>
      <c r="R361" s="9">
        <f t="shared" si="195"/>
        <v>2.27</v>
      </c>
      <c r="S361" s="9">
        <f t="shared" si="196"/>
        <v>1.84</v>
      </c>
      <c r="T361" s="9">
        <f t="shared" si="197"/>
        <v>1.84</v>
      </c>
      <c r="V361" s="9">
        <f t="shared" si="208"/>
        <v>1.7949999999999999</v>
      </c>
      <c r="W361" s="9">
        <f t="shared" si="208"/>
        <v>2.27</v>
      </c>
      <c r="X361" s="9">
        <f t="shared" si="208"/>
        <v>1.84</v>
      </c>
      <c r="Y361" s="9">
        <f t="shared" si="208"/>
        <v>1.84</v>
      </c>
      <c r="BK361" s="9">
        <f t="shared" si="213"/>
        <v>1.7949999999999999</v>
      </c>
      <c r="BL361" s="9">
        <f t="shared" si="214"/>
        <v>2.27</v>
      </c>
      <c r="BM361" s="3">
        <f t="shared" si="221"/>
        <v>1</v>
      </c>
      <c r="BN361" s="8">
        <f t="shared" si="215"/>
        <v>36039</v>
      </c>
      <c r="BO361" s="47">
        <f t="shared" si="184"/>
        <v>0.77860674820529052</v>
      </c>
      <c r="BP361" s="9">
        <f t="shared" si="185"/>
        <v>0.77860674820529052</v>
      </c>
      <c r="BV361" s="8">
        <f t="shared" si="216"/>
        <v>36039</v>
      </c>
      <c r="BW361" s="9">
        <f t="shared" si="217"/>
        <v>1.7949999999999999</v>
      </c>
      <c r="BX361" s="9">
        <f t="shared" si="218"/>
        <v>2.27</v>
      </c>
      <c r="BY361" s="3">
        <f t="shared" si="222"/>
        <v>0.13392940258002539</v>
      </c>
      <c r="BZ361" s="3">
        <f t="shared" si="223"/>
        <v>7.7842486763933932E-2</v>
      </c>
      <c r="CA361" s="8">
        <f t="shared" si="188"/>
        <v>36039</v>
      </c>
      <c r="CB361" s="3">
        <f t="shared" si="189"/>
        <v>0.65319447031741928</v>
      </c>
      <c r="CC361" s="3">
        <f t="shared" si="190"/>
        <v>0.45877756000376468</v>
      </c>
      <c r="CF361" s="8">
        <f t="shared" si="209"/>
        <v>36039</v>
      </c>
      <c r="CG361" s="3">
        <f t="shared" si="211"/>
        <v>0.8082766662238644</v>
      </c>
      <c r="CI361" s="8">
        <f t="shared" si="210"/>
        <v>36039</v>
      </c>
      <c r="CJ361" s="12">
        <f t="shared" si="212"/>
        <v>0.65707102939707773</v>
      </c>
      <c r="CK361" s="12">
        <f t="shared" si="212"/>
        <v>0.46150029939699916</v>
      </c>
      <c r="CO361" s="12">
        <f t="shared" si="224"/>
        <v>0.13392940258002539</v>
      </c>
      <c r="CP361" s="12">
        <f t="shared" si="224"/>
        <v>7.7842486763933932E-2</v>
      </c>
    </row>
    <row r="362" spans="1:94" x14ac:dyDescent="0.25">
      <c r="A362" s="3">
        <f t="shared" si="191"/>
        <v>795</v>
      </c>
      <c r="B362" s="8">
        <f t="shared" si="192"/>
        <v>36040</v>
      </c>
      <c r="C362" s="3">
        <f t="shared" si="198"/>
        <v>1.6850000000000001</v>
      </c>
      <c r="D362" s="11">
        <f t="shared" si="219"/>
        <v>0</v>
      </c>
      <c r="E362" s="3">
        <f t="shared" si="199"/>
        <v>2.21</v>
      </c>
      <c r="I362" s="8">
        <f t="shared" si="193"/>
        <v>36040</v>
      </c>
      <c r="J362" s="11">
        <f t="shared" si="200"/>
        <v>0.52499999999999991</v>
      </c>
      <c r="K362" s="11">
        <f t="shared" si="220"/>
        <v>0</v>
      </c>
      <c r="L362" s="11"/>
      <c r="M362" s="11"/>
      <c r="N362" s="9">
        <f t="shared" si="201"/>
        <v>1.6850000000000001</v>
      </c>
      <c r="O362" s="9">
        <f t="shared" si="202"/>
        <v>2.21</v>
      </c>
      <c r="Q362" s="9">
        <f t="shared" si="194"/>
        <v>1.6850000000000001</v>
      </c>
      <c r="R362" s="9">
        <f t="shared" si="195"/>
        <v>2.21</v>
      </c>
      <c r="S362" s="9">
        <f t="shared" si="196"/>
        <v>1.72</v>
      </c>
      <c r="T362" s="9">
        <f t="shared" si="197"/>
        <v>1.72</v>
      </c>
      <c r="V362" s="9">
        <f t="shared" si="208"/>
        <v>1.6850000000000001</v>
      </c>
      <c r="W362" s="9">
        <f t="shared" si="208"/>
        <v>2.21</v>
      </c>
      <c r="X362" s="9">
        <f t="shared" si="208"/>
        <v>1.72</v>
      </c>
      <c r="Y362" s="9">
        <f t="shared" si="208"/>
        <v>1.72</v>
      </c>
      <c r="BK362" s="9">
        <f t="shared" si="213"/>
        <v>1.6850000000000001</v>
      </c>
      <c r="BL362" s="9">
        <f t="shared" si="214"/>
        <v>2.21</v>
      </c>
      <c r="BM362" s="3">
        <f t="shared" si="221"/>
        <v>1</v>
      </c>
      <c r="BN362" s="8">
        <f t="shared" si="215"/>
        <v>36040</v>
      </c>
      <c r="BO362" s="47">
        <f t="shared" si="184"/>
        <v>0.75598738021273348</v>
      </c>
      <c r="BP362" s="9">
        <f t="shared" si="185"/>
        <v>0.75598738021273348</v>
      </c>
      <c r="BV362" s="8">
        <f t="shared" si="216"/>
        <v>36040</v>
      </c>
      <c r="BW362" s="9">
        <f t="shared" si="217"/>
        <v>1.6850000000000001</v>
      </c>
      <c r="BX362" s="9">
        <f t="shared" si="218"/>
        <v>2.21</v>
      </c>
      <c r="BY362" s="3">
        <f t="shared" si="222"/>
        <v>-6.3239458135917109E-2</v>
      </c>
      <c r="BZ362" s="3">
        <f t="shared" si="223"/>
        <v>-2.6787315963649843E-2</v>
      </c>
      <c r="CA362" s="8">
        <f t="shared" si="188"/>
        <v>36040</v>
      </c>
      <c r="CB362" s="3">
        <f t="shared" si="189"/>
        <v>0.66907744233059319</v>
      </c>
      <c r="CC362" s="3">
        <f t="shared" si="190"/>
        <v>0.4667196046402472</v>
      </c>
      <c r="CF362" s="8">
        <f t="shared" si="209"/>
        <v>36040</v>
      </c>
      <c r="CG362" s="3">
        <f t="shared" si="211"/>
        <v>0.75749038383542655</v>
      </c>
      <c r="CI362" s="8">
        <f t="shared" si="210"/>
        <v>36040</v>
      </c>
      <c r="CJ362" s="12">
        <f t="shared" si="212"/>
        <v>0.67304826319930156</v>
      </c>
      <c r="CK362" s="12">
        <f t="shared" si="212"/>
        <v>0.46948947824334669</v>
      </c>
      <c r="CO362" s="12">
        <f t="shared" si="224"/>
        <v>-6.3239458135917109E-2</v>
      </c>
      <c r="CP362" s="12">
        <f t="shared" si="224"/>
        <v>-2.6787315963649843E-2</v>
      </c>
    </row>
    <row r="363" spans="1:94" x14ac:dyDescent="0.25">
      <c r="A363" s="3">
        <f t="shared" si="191"/>
        <v>796</v>
      </c>
      <c r="B363" s="8">
        <f t="shared" si="192"/>
        <v>36041</v>
      </c>
      <c r="C363" s="3">
        <f t="shared" si="198"/>
        <v>1.61</v>
      </c>
      <c r="D363" s="11">
        <f t="shared" si="219"/>
        <v>0</v>
      </c>
      <c r="E363" s="3">
        <f t="shared" si="199"/>
        <v>2.1150000000000002</v>
      </c>
      <c r="I363" s="8">
        <f t="shared" si="193"/>
        <v>36041</v>
      </c>
      <c r="J363" s="11">
        <f t="shared" si="200"/>
        <v>0.50500000000000012</v>
      </c>
      <c r="K363" s="11">
        <f t="shared" si="220"/>
        <v>0</v>
      </c>
      <c r="L363" s="11"/>
      <c r="M363" s="11"/>
      <c r="N363" s="9">
        <f t="shared" si="201"/>
        <v>1.61</v>
      </c>
      <c r="O363" s="9">
        <f t="shared" si="202"/>
        <v>2.1150000000000002</v>
      </c>
      <c r="Q363" s="9">
        <f t="shared" si="194"/>
        <v>1.61</v>
      </c>
      <c r="R363" s="9">
        <f t="shared" si="195"/>
        <v>2.1150000000000002</v>
      </c>
      <c r="S363" s="9">
        <f t="shared" si="196"/>
        <v>1.6850000000000001</v>
      </c>
      <c r="T363" s="9">
        <f t="shared" si="197"/>
        <v>1.6850000000000001</v>
      </c>
      <c r="V363" s="9">
        <f t="shared" si="208"/>
        <v>1.61</v>
      </c>
      <c r="W363" s="9">
        <f t="shared" si="208"/>
        <v>2.1150000000000002</v>
      </c>
      <c r="X363" s="9">
        <f t="shared" si="208"/>
        <v>1.6850000000000001</v>
      </c>
      <c r="Y363" s="9">
        <f t="shared" si="208"/>
        <v>1.6850000000000001</v>
      </c>
      <c r="BK363" s="9">
        <f t="shared" si="213"/>
        <v>1.61</v>
      </c>
      <c r="BL363" s="9">
        <f t="shared" si="214"/>
        <v>2.1150000000000002</v>
      </c>
      <c r="BM363" s="3">
        <f t="shared" si="221"/>
        <v>1</v>
      </c>
      <c r="BN363" s="8">
        <f t="shared" si="215"/>
        <v>36041</v>
      </c>
      <c r="BO363" s="47">
        <f t="shared" si="184"/>
        <v>0.75958927035922452</v>
      </c>
      <c r="BP363" s="9">
        <f t="shared" si="185"/>
        <v>0.75958927035922452</v>
      </c>
      <c r="BV363" s="8">
        <f t="shared" si="216"/>
        <v>36041</v>
      </c>
      <c r="BW363" s="9">
        <f t="shared" si="217"/>
        <v>1.61</v>
      </c>
      <c r="BX363" s="9">
        <f t="shared" si="218"/>
        <v>2.1150000000000002</v>
      </c>
      <c r="BY363" s="3">
        <f t="shared" si="222"/>
        <v>-4.55313848079534E-2</v>
      </c>
      <c r="BZ363" s="3">
        <f t="shared" si="223"/>
        <v>-4.3937703031419993E-2</v>
      </c>
      <c r="CA363" s="8">
        <f t="shared" si="188"/>
        <v>36041</v>
      </c>
      <c r="CB363" s="3">
        <f t="shared" si="189"/>
        <v>0.66881622398116158</v>
      </c>
      <c r="CC363" s="3">
        <f t="shared" si="190"/>
        <v>0.47851674388768178</v>
      </c>
      <c r="CF363" s="8">
        <f t="shared" si="209"/>
        <v>36041</v>
      </c>
      <c r="CG363" s="3">
        <f t="shared" si="211"/>
        <v>0.74781596949653284</v>
      </c>
      <c r="CI363" s="8">
        <f t="shared" si="210"/>
        <v>36041</v>
      </c>
      <c r="CJ363" s="12">
        <f t="shared" si="212"/>
        <v>0.67278549457899306</v>
      </c>
      <c r="CK363" s="12">
        <f t="shared" si="212"/>
        <v>0.48135663080127578</v>
      </c>
      <c r="CO363" s="12">
        <f t="shared" si="224"/>
        <v>-4.55313848079534E-2</v>
      </c>
      <c r="CP363" s="12">
        <f t="shared" si="224"/>
        <v>-4.3937703031419993E-2</v>
      </c>
    </row>
    <row r="364" spans="1:94" x14ac:dyDescent="0.25">
      <c r="A364" s="3">
        <f t="shared" si="191"/>
        <v>797</v>
      </c>
      <c r="B364" s="8">
        <f t="shared" si="192"/>
        <v>36042</v>
      </c>
      <c r="C364" s="3">
        <f t="shared" si="198"/>
        <v>1.615</v>
      </c>
      <c r="D364" s="11">
        <f t="shared" si="219"/>
        <v>0</v>
      </c>
      <c r="E364" s="3">
        <f t="shared" si="199"/>
        <v>2.09</v>
      </c>
      <c r="I364" s="8">
        <f t="shared" si="193"/>
        <v>36042</v>
      </c>
      <c r="J364" s="11">
        <f t="shared" si="200"/>
        <v>0.47499999999999987</v>
      </c>
      <c r="K364" s="11">
        <f t="shared" si="220"/>
        <v>0</v>
      </c>
      <c r="L364" s="11"/>
      <c r="M364" s="11"/>
      <c r="N364" s="9">
        <f t="shared" si="201"/>
        <v>1.615</v>
      </c>
      <c r="O364" s="9">
        <f t="shared" si="202"/>
        <v>2.09</v>
      </c>
      <c r="Q364" s="9">
        <f t="shared" si="194"/>
        <v>1.615</v>
      </c>
      <c r="R364" s="9">
        <f t="shared" si="195"/>
        <v>2.09</v>
      </c>
      <c r="S364" s="9">
        <f t="shared" si="196"/>
        <v>1.69</v>
      </c>
      <c r="T364" s="9">
        <f t="shared" si="197"/>
        <v>1.69</v>
      </c>
      <c r="V364" s="9">
        <f t="shared" si="208"/>
        <v>1.615</v>
      </c>
      <c r="W364" s="9">
        <f t="shared" si="208"/>
        <v>2.09</v>
      </c>
      <c r="X364" s="9">
        <f t="shared" si="208"/>
        <v>1.69</v>
      </c>
      <c r="Y364" s="9">
        <f t="shared" si="208"/>
        <v>1.69</v>
      </c>
      <c r="BK364" s="9">
        <f t="shared" si="213"/>
        <v>1.615</v>
      </c>
      <c r="BL364" s="9">
        <f t="shared" si="214"/>
        <v>2.09</v>
      </c>
      <c r="BM364" s="3">
        <f t="shared" si="221"/>
        <v>1</v>
      </c>
      <c r="BN364" s="8">
        <f t="shared" si="215"/>
        <v>36042</v>
      </c>
      <c r="BO364" s="47">
        <f t="shared" si="184"/>
        <v>0.77324095561737682</v>
      </c>
      <c r="BP364" s="9">
        <f t="shared" si="185"/>
        <v>0.77324095561737682</v>
      </c>
      <c r="BV364" s="8">
        <f t="shared" si="216"/>
        <v>36042</v>
      </c>
      <c r="BW364" s="9">
        <f t="shared" si="217"/>
        <v>1.615</v>
      </c>
      <c r="BX364" s="9">
        <f t="shared" si="218"/>
        <v>2.09</v>
      </c>
      <c r="BY364" s="3">
        <f t="shared" si="222"/>
        <v>3.1007776782481854E-3</v>
      </c>
      <c r="BZ364" s="3">
        <f t="shared" si="223"/>
        <v>-1.1890746521521786E-2</v>
      </c>
      <c r="CA364" s="8">
        <f t="shared" si="188"/>
        <v>36042</v>
      </c>
      <c r="CB364" s="3">
        <f t="shared" si="189"/>
        <v>0.66310837977032355</v>
      </c>
      <c r="CC364" s="3">
        <f t="shared" si="190"/>
        <v>0.47677825097773774</v>
      </c>
      <c r="CF364" s="8">
        <f t="shared" si="209"/>
        <v>36042</v>
      </c>
      <c r="CG364" s="3">
        <f t="shared" ref="CG364:CG379" si="225">CORREL(C343:C364,E343:E364)</f>
        <v>0.75847986772577214</v>
      </c>
      <c r="CI364" s="8">
        <f t="shared" si="210"/>
        <v>36042</v>
      </c>
      <c r="CJ364" s="12">
        <f t="shared" ref="CJ364:CK379" si="226">STDEV(CO343:CO364)*CJ$24</f>
        <v>0.66704377562440531</v>
      </c>
      <c r="CK364" s="12">
        <f t="shared" si="226"/>
        <v>0.4796078203354105</v>
      </c>
      <c r="CO364" s="12">
        <f t="shared" si="224"/>
        <v>3.1007776782481854E-3</v>
      </c>
      <c r="CP364" s="12">
        <f t="shared" si="224"/>
        <v>-1.1890746521521786E-2</v>
      </c>
    </row>
    <row r="365" spans="1:94" x14ac:dyDescent="0.25">
      <c r="A365" s="3">
        <f t="shared" si="191"/>
        <v>798</v>
      </c>
      <c r="B365" s="8">
        <f t="shared" si="192"/>
        <v>36043</v>
      </c>
      <c r="C365" s="3">
        <f t="shared" si="198"/>
        <v>1.615</v>
      </c>
      <c r="D365" s="11">
        <f t="shared" si="219"/>
        <v>0</v>
      </c>
      <c r="E365" s="3">
        <f t="shared" si="199"/>
        <v>2.09</v>
      </c>
      <c r="I365" s="8">
        <f t="shared" si="193"/>
        <v>36043</v>
      </c>
      <c r="J365" s="11">
        <f t="shared" si="200"/>
        <v>0.47499999999999987</v>
      </c>
      <c r="K365" s="11">
        <f t="shared" si="220"/>
        <v>0</v>
      </c>
      <c r="L365" s="11"/>
      <c r="M365" s="11"/>
      <c r="N365" s="9">
        <f t="shared" si="201"/>
        <v>1.615</v>
      </c>
      <c r="O365" s="9">
        <f t="shared" si="202"/>
        <v>2.09</v>
      </c>
      <c r="Q365" s="9">
        <f t="shared" si="194"/>
        <v>1.615</v>
      </c>
      <c r="R365" s="9">
        <f t="shared" si="195"/>
        <v>2.09</v>
      </c>
      <c r="S365" s="9">
        <f t="shared" si="196"/>
        <v>1.69</v>
      </c>
      <c r="T365" s="9">
        <f t="shared" si="197"/>
        <v>1.69</v>
      </c>
      <c r="V365" s="9">
        <f t="shared" si="208"/>
        <v>1.615</v>
      </c>
      <c r="W365" s="9">
        <f t="shared" si="208"/>
        <v>2.09</v>
      </c>
      <c r="X365" s="9">
        <f t="shared" si="208"/>
        <v>1.69</v>
      </c>
      <c r="Y365" s="9">
        <f t="shared" si="208"/>
        <v>1.69</v>
      </c>
      <c r="BK365" s="9">
        <f t="shared" si="213"/>
        <v>1.615</v>
      </c>
      <c r="BL365" s="9">
        <f t="shared" si="214"/>
        <v>2.09</v>
      </c>
      <c r="BM365" s="3">
        <f t="shared" si="221"/>
        <v>1</v>
      </c>
      <c r="BN365" s="8">
        <f t="shared" si="215"/>
        <v>36043</v>
      </c>
      <c r="BO365" s="47">
        <f t="shared" si="184"/>
        <v>0.78559474139143004</v>
      </c>
      <c r="BP365" s="9">
        <f t="shared" si="185"/>
        <v>0.78559474139143004</v>
      </c>
      <c r="BV365" s="8">
        <f t="shared" si="216"/>
        <v>36043</v>
      </c>
      <c r="BW365" s="9">
        <f t="shared" si="217"/>
        <v>1.615</v>
      </c>
      <c r="BX365" s="9">
        <f t="shared" si="218"/>
        <v>2.09</v>
      </c>
      <c r="BY365" s="3">
        <f t="shared" si="222"/>
        <v>0</v>
      </c>
      <c r="BZ365" s="3">
        <f t="shared" si="223"/>
        <v>0</v>
      </c>
      <c r="CA365" s="8">
        <f t="shared" si="188"/>
        <v>36043</v>
      </c>
      <c r="CB365" s="3">
        <f t="shared" si="189"/>
        <v>0.66264934122486696</v>
      </c>
      <c r="CC365" s="3">
        <f t="shared" si="190"/>
        <v>0.47667957678490358</v>
      </c>
      <c r="CF365" s="8">
        <f t="shared" si="209"/>
        <v>36043</v>
      </c>
      <c r="CG365" s="3">
        <f t="shared" si="225"/>
        <v>0.77028818827282342</v>
      </c>
      <c r="CI365" s="8">
        <f t="shared" si="210"/>
        <v>36043</v>
      </c>
      <c r="CJ365" s="12">
        <f t="shared" si="226"/>
        <v>0.66658201279066676</v>
      </c>
      <c r="CK365" s="12">
        <f t="shared" si="226"/>
        <v>0.47950856053391683</v>
      </c>
      <c r="CO365" s="12">
        <f t="shared" si="224"/>
        <v>0</v>
      </c>
      <c r="CP365" s="12">
        <f t="shared" si="224"/>
        <v>0</v>
      </c>
    </row>
    <row r="366" spans="1:94" x14ac:dyDescent="0.25">
      <c r="A366" s="3">
        <f t="shared" si="191"/>
        <v>799</v>
      </c>
      <c r="B366" s="8">
        <f t="shared" si="192"/>
        <v>36044</v>
      </c>
      <c r="C366" s="3">
        <f t="shared" si="198"/>
        <v>1.615</v>
      </c>
      <c r="D366" s="11">
        <f t="shared" si="219"/>
        <v>0</v>
      </c>
      <c r="E366" s="3">
        <f t="shared" si="199"/>
        <v>2.09</v>
      </c>
      <c r="I366" s="8">
        <f t="shared" si="193"/>
        <v>36044</v>
      </c>
      <c r="J366" s="11">
        <f t="shared" si="200"/>
        <v>0.47499999999999987</v>
      </c>
      <c r="K366" s="11">
        <f t="shared" si="220"/>
        <v>0</v>
      </c>
      <c r="L366" s="11"/>
      <c r="M366" s="11"/>
      <c r="N366" s="9">
        <f t="shared" si="201"/>
        <v>1.615</v>
      </c>
      <c r="O366" s="9">
        <f t="shared" si="202"/>
        <v>2.09</v>
      </c>
      <c r="Q366" s="9">
        <f t="shared" si="194"/>
        <v>1.615</v>
      </c>
      <c r="R366" s="9">
        <f t="shared" si="195"/>
        <v>2.09</v>
      </c>
      <c r="S366" s="9">
        <f t="shared" si="196"/>
        <v>1.69</v>
      </c>
      <c r="T366" s="9">
        <f t="shared" si="197"/>
        <v>1.69</v>
      </c>
      <c r="V366" s="9">
        <f t="shared" si="208"/>
        <v>1.615</v>
      </c>
      <c r="W366" s="9">
        <f t="shared" si="208"/>
        <v>2.09</v>
      </c>
      <c r="X366" s="9">
        <f t="shared" si="208"/>
        <v>1.69</v>
      </c>
      <c r="Y366" s="9">
        <f t="shared" si="208"/>
        <v>1.69</v>
      </c>
      <c r="BK366" s="9">
        <f t="shared" si="213"/>
        <v>1.615</v>
      </c>
      <c r="BL366" s="9">
        <f t="shared" si="214"/>
        <v>2.09</v>
      </c>
      <c r="BM366" s="3">
        <f t="shared" si="221"/>
        <v>1</v>
      </c>
      <c r="BN366" s="8">
        <f t="shared" si="215"/>
        <v>36044</v>
      </c>
      <c r="BO366" s="47">
        <f t="shared" si="184"/>
        <v>0.76736980589347314</v>
      </c>
      <c r="BP366" s="9">
        <f t="shared" si="185"/>
        <v>0.76736980589347314</v>
      </c>
      <c r="BV366" s="8">
        <f t="shared" si="216"/>
        <v>36044</v>
      </c>
      <c r="BW366" s="9">
        <f t="shared" si="217"/>
        <v>1.615</v>
      </c>
      <c r="BX366" s="9">
        <f t="shared" si="218"/>
        <v>2.09</v>
      </c>
      <c r="BY366" s="3">
        <f t="shared" si="222"/>
        <v>0</v>
      </c>
      <c r="BZ366" s="3">
        <f t="shared" si="223"/>
        <v>0</v>
      </c>
      <c r="CA366" s="8">
        <f t="shared" si="188"/>
        <v>36044</v>
      </c>
      <c r="CB366" s="3">
        <f t="shared" si="189"/>
        <v>0.66264934122486696</v>
      </c>
      <c r="CC366" s="3">
        <f t="shared" si="190"/>
        <v>0.47667957678490358</v>
      </c>
      <c r="CF366" s="8">
        <f t="shared" si="209"/>
        <v>36044</v>
      </c>
      <c r="CG366" s="3">
        <f t="shared" si="225"/>
        <v>0.78089995162973291</v>
      </c>
      <c r="CI366" s="8">
        <f t="shared" si="210"/>
        <v>36044</v>
      </c>
      <c r="CJ366" s="12">
        <f t="shared" si="226"/>
        <v>0.66658201279066676</v>
      </c>
      <c r="CK366" s="12">
        <f t="shared" si="226"/>
        <v>0.47950856053391683</v>
      </c>
      <c r="CO366" s="12">
        <f t="shared" si="224"/>
        <v>0</v>
      </c>
      <c r="CP366" s="12">
        <f t="shared" si="224"/>
        <v>0</v>
      </c>
    </row>
    <row r="367" spans="1:94" x14ac:dyDescent="0.25">
      <c r="A367" s="3">
        <f t="shared" si="191"/>
        <v>800</v>
      </c>
      <c r="B367" s="8">
        <f t="shared" si="192"/>
        <v>36045</v>
      </c>
      <c r="C367" s="3">
        <f t="shared" si="198"/>
        <v>1.615</v>
      </c>
      <c r="D367" s="11">
        <f t="shared" si="219"/>
        <v>0</v>
      </c>
      <c r="E367" s="3">
        <f t="shared" si="199"/>
        <v>2.09</v>
      </c>
      <c r="I367" s="8">
        <f t="shared" si="193"/>
        <v>36045</v>
      </c>
      <c r="J367" s="11">
        <f t="shared" si="200"/>
        <v>0.47499999999999987</v>
      </c>
      <c r="K367" s="11">
        <f t="shared" si="220"/>
        <v>0</v>
      </c>
      <c r="L367" s="11"/>
      <c r="M367" s="11"/>
      <c r="N367" s="9">
        <f t="shared" si="201"/>
        <v>1.615</v>
      </c>
      <c r="O367" s="9">
        <f t="shared" si="202"/>
        <v>2.09</v>
      </c>
      <c r="Q367" s="9">
        <f t="shared" si="194"/>
        <v>1.615</v>
      </c>
      <c r="R367" s="9">
        <f t="shared" si="195"/>
        <v>2.09</v>
      </c>
      <c r="S367" s="9">
        <f t="shared" si="196"/>
        <v>1.69</v>
      </c>
      <c r="T367" s="9">
        <f t="shared" si="197"/>
        <v>1.69</v>
      </c>
      <c r="V367" s="9">
        <f t="shared" ref="V367:Y386" si="227">VLOOKUP($B367,IF(V$1=2,PRICELOOK2,IF(V$1=3,PRICELOOK3,IF(V$1=4,cash,PRICELOOK))),V$2,FALSE)</f>
        <v>1.615</v>
      </c>
      <c r="W367" s="9">
        <f t="shared" si="227"/>
        <v>2.09</v>
      </c>
      <c r="X367" s="9">
        <f t="shared" si="227"/>
        <v>1.69</v>
      </c>
      <c r="Y367" s="9">
        <f t="shared" si="227"/>
        <v>1.69</v>
      </c>
      <c r="BK367" s="9">
        <f t="shared" si="213"/>
        <v>1.615</v>
      </c>
      <c r="BL367" s="9">
        <f t="shared" si="214"/>
        <v>2.09</v>
      </c>
      <c r="BM367" s="3">
        <f t="shared" si="221"/>
        <v>1</v>
      </c>
      <c r="BN367" s="8">
        <f t="shared" si="215"/>
        <v>36045</v>
      </c>
      <c r="BO367" s="47">
        <f t="shared" si="184"/>
        <v>0.7256400801921522</v>
      </c>
      <c r="BP367" s="9">
        <f t="shared" si="185"/>
        <v>0.7256400801921522</v>
      </c>
      <c r="BV367" s="8">
        <f t="shared" si="216"/>
        <v>36045</v>
      </c>
      <c r="BW367" s="9">
        <f t="shared" si="217"/>
        <v>1.615</v>
      </c>
      <c r="BX367" s="9">
        <f t="shared" si="218"/>
        <v>2.09</v>
      </c>
      <c r="BY367" s="3">
        <f t="shared" si="222"/>
        <v>0</v>
      </c>
      <c r="BZ367" s="3">
        <f t="shared" si="223"/>
        <v>0</v>
      </c>
      <c r="CA367" s="8">
        <f t="shared" si="188"/>
        <v>36045</v>
      </c>
      <c r="CB367" s="3">
        <f t="shared" si="189"/>
        <v>0.66264934122486696</v>
      </c>
      <c r="CC367" s="3">
        <f t="shared" si="190"/>
        <v>0.47667957678490358</v>
      </c>
      <c r="CF367" s="8">
        <f t="shared" si="209"/>
        <v>36045</v>
      </c>
      <c r="CG367" s="3">
        <f t="shared" si="225"/>
        <v>0.79072764394852835</v>
      </c>
      <c r="CI367" s="8">
        <f t="shared" si="210"/>
        <v>36045</v>
      </c>
      <c r="CJ367" s="12">
        <f t="shared" si="226"/>
        <v>0.66658201279066676</v>
      </c>
      <c r="CK367" s="12">
        <f t="shared" si="226"/>
        <v>0.47950856053391683</v>
      </c>
      <c r="CO367" s="12">
        <f t="shared" si="224"/>
        <v>0</v>
      </c>
      <c r="CP367" s="12">
        <f t="shared" si="224"/>
        <v>0</v>
      </c>
    </row>
    <row r="368" spans="1:94" x14ac:dyDescent="0.25">
      <c r="A368" s="3">
        <f t="shared" si="191"/>
        <v>801</v>
      </c>
      <c r="B368" s="8">
        <f t="shared" si="192"/>
        <v>36046</v>
      </c>
      <c r="C368" s="3">
        <f t="shared" si="198"/>
        <v>1.6950000000000001</v>
      </c>
      <c r="D368" s="11">
        <f t="shared" si="219"/>
        <v>0</v>
      </c>
      <c r="E368" s="3">
        <f t="shared" si="199"/>
        <v>2.145</v>
      </c>
      <c r="I368" s="8">
        <f t="shared" si="193"/>
        <v>36046</v>
      </c>
      <c r="J368" s="11">
        <f t="shared" si="200"/>
        <v>0.44999999999999996</v>
      </c>
      <c r="K368" s="11">
        <f t="shared" si="220"/>
        <v>0</v>
      </c>
      <c r="L368" s="11"/>
      <c r="M368" s="11"/>
      <c r="N368" s="9">
        <f t="shared" si="201"/>
        <v>1.6950000000000001</v>
      </c>
      <c r="O368" s="9">
        <f t="shared" si="202"/>
        <v>2.145</v>
      </c>
      <c r="Q368" s="9">
        <f t="shared" si="194"/>
        <v>1.6950000000000001</v>
      </c>
      <c r="R368" s="9">
        <f t="shared" si="195"/>
        <v>2.145</v>
      </c>
      <c r="S368" s="9">
        <f t="shared" si="196"/>
        <v>1.7949999999999999</v>
      </c>
      <c r="T368" s="9">
        <f t="shared" si="197"/>
        <v>1.7949999999999999</v>
      </c>
      <c r="V368" s="9">
        <f t="shared" si="227"/>
        <v>1.6950000000000001</v>
      </c>
      <c r="W368" s="9">
        <f t="shared" si="227"/>
        <v>2.145</v>
      </c>
      <c r="X368" s="9">
        <f t="shared" si="227"/>
        <v>1.7949999999999999</v>
      </c>
      <c r="Y368" s="9">
        <f t="shared" si="227"/>
        <v>1.7949999999999999</v>
      </c>
      <c r="BK368" s="9">
        <f t="shared" si="213"/>
        <v>1.6950000000000001</v>
      </c>
      <c r="BL368" s="9">
        <f t="shared" si="214"/>
        <v>2.145</v>
      </c>
      <c r="BM368" s="3">
        <f t="shared" si="221"/>
        <v>1</v>
      </c>
      <c r="BN368" s="8">
        <f t="shared" si="215"/>
        <v>36046</v>
      </c>
      <c r="BO368" s="47">
        <f t="shared" si="184"/>
        <v>0.66887711415308193</v>
      </c>
      <c r="BP368" s="9">
        <f t="shared" si="185"/>
        <v>0.66887711415308193</v>
      </c>
      <c r="BV368" s="8">
        <f t="shared" si="216"/>
        <v>36046</v>
      </c>
      <c r="BW368" s="9">
        <f t="shared" si="217"/>
        <v>1.6950000000000001</v>
      </c>
      <c r="BX368" s="9">
        <f t="shared" si="218"/>
        <v>2.145</v>
      </c>
      <c r="BY368" s="3">
        <f t="shared" si="222"/>
        <v>4.8347784157793838E-2</v>
      </c>
      <c r="BZ368" s="3">
        <f t="shared" si="223"/>
        <v>2.5975486403260736E-2</v>
      </c>
      <c r="CA368" s="8">
        <f t="shared" si="188"/>
        <v>36046</v>
      </c>
      <c r="CB368" s="3">
        <f t="shared" si="189"/>
        <v>0.64860517273294671</v>
      </c>
      <c r="CC368" s="3">
        <f t="shared" si="190"/>
        <v>0.47769405623643163</v>
      </c>
      <c r="CF368" s="8">
        <f t="shared" si="209"/>
        <v>36046</v>
      </c>
      <c r="CG368" s="3">
        <f t="shared" si="225"/>
        <v>0.76794136990037454</v>
      </c>
      <c r="CI368" s="8">
        <f t="shared" si="210"/>
        <v>36046</v>
      </c>
      <c r="CJ368" s="12">
        <f t="shared" si="226"/>
        <v>0.65245449538604505</v>
      </c>
      <c r="CK368" s="12">
        <f t="shared" si="226"/>
        <v>0.48052906068786605</v>
      </c>
      <c r="CO368" s="12">
        <f t="shared" si="224"/>
        <v>4.8347784157793838E-2</v>
      </c>
      <c r="CP368" s="12">
        <f t="shared" si="224"/>
        <v>2.5975486403260736E-2</v>
      </c>
    </row>
    <row r="369" spans="1:94" x14ac:dyDescent="0.25">
      <c r="A369" s="3">
        <f t="shared" si="191"/>
        <v>802</v>
      </c>
      <c r="B369" s="8">
        <f t="shared" si="192"/>
        <v>36047</v>
      </c>
      <c r="C369" s="3">
        <f t="shared" si="198"/>
        <v>1.655</v>
      </c>
      <c r="D369" s="11">
        <f t="shared" si="219"/>
        <v>0</v>
      </c>
      <c r="E369" s="3">
        <f t="shared" si="199"/>
        <v>2.09</v>
      </c>
      <c r="I369" s="8">
        <f t="shared" si="193"/>
        <v>36047</v>
      </c>
      <c r="J369" s="11">
        <f t="shared" si="200"/>
        <v>0.43499999999999983</v>
      </c>
      <c r="K369" s="11">
        <f t="shared" si="220"/>
        <v>0</v>
      </c>
      <c r="L369" s="11"/>
      <c r="M369" s="11"/>
      <c r="N369" s="9">
        <f t="shared" si="201"/>
        <v>1.655</v>
      </c>
      <c r="O369" s="9">
        <f t="shared" si="202"/>
        <v>2.09</v>
      </c>
      <c r="Q369" s="9">
        <f t="shared" si="194"/>
        <v>1.655</v>
      </c>
      <c r="R369" s="9">
        <f t="shared" si="195"/>
        <v>2.09</v>
      </c>
      <c r="S369" s="9">
        <f t="shared" si="196"/>
        <v>1.7749999999999999</v>
      </c>
      <c r="T369" s="9">
        <f t="shared" si="197"/>
        <v>1.7749999999999999</v>
      </c>
      <c r="V369" s="9">
        <f t="shared" si="227"/>
        <v>1.655</v>
      </c>
      <c r="W369" s="9">
        <f t="shared" si="227"/>
        <v>2.09</v>
      </c>
      <c r="X369" s="9">
        <f t="shared" si="227"/>
        <v>1.7749999999999999</v>
      </c>
      <c r="Y369" s="9">
        <f t="shared" si="227"/>
        <v>1.7749999999999999</v>
      </c>
      <c r="BK369" s="9">
        <f t="shared" si="213"/>
        <v>1.655</v>
      </c>
      <c r="BL369" s="9">
        <f t="shared" si="214"/>
        <v>2.09</v>
      </c>
      <c r="BM369" s="3">
        <f t="shared" si="221"/>
        <v>1</v>
      </c>
      <c r="BN369" s="8">
        <f t="shared" si="215"/>
        <v>36047</v>
      </c>
      <c r="BO369" s="47">
        <f t="shared" si="184"/>
        <v>0.64084522134395649</v>
      </c>
      <c r="BP369" s="9">
        <f t="shared" si="185"/>
        <v>0.64084522134395649</v>
      </c>
      <c r="BV369" s="8">
        <f t="shared" si="216"/>
        <v>36047</v>
      </c>
      <c r="BW369" s="9">
        <f t="shared" si="217"/>
        <v>1.655</v>
      </c>
      <c r="BX369" s="9">
        <f t="shared" si="218"/>
        <v>2.09</v>
      </c>
      <c r="BY369" s="3">
        <f t="shared" si="222"/>
        <v>-2.3881732003387359E-2</v>
      </c>
      <c r="BZ369" s="3">
        <f t="shared" si="223"/>
        <v>-2.5975486403260677E-2</v>
      </c>
      <c r="CA369" s="8">
        <f t="shared" si="188"/>
        <v>36047</v>
      </c>
      <c r="CB369" s="3">
        <f t="shared" si="189"/>
        <v>0.64680283259263194</v>
      </c>
      <c r="CC369" s="3">
        <f t="shared" si="190"/>
        <v>0.48406123598621997</v>
      </c>
      <c r="CF369" s="8">
        <f t="shared" si="209"/>
        <v>36047</v>
      </c>
      <c r="CG369" s="3">
        <f t="shared" si="225"/>
        <v>0.72607642224945235</v>
      </c>
      <c r="CI369" s="8">
        <f t="shared" si="210"/>
        <v>36047</v>
      </c>
      <c r="CJ369" s="12">
        <f t="shared" si="226"/>
        <v>0.65064145877116852</v>
      </c>
      <c r="CK369" s="12">
        <f t="shared" si="226"/>
        <v>0.48693402818631504</v>
      </c>
      <c r="CO369" s="12">
        <f t="shared" si="224"/>
        <v>-2.3881732003387359E-2</v>
      </c>
      <c r="CP369" s="12">
        <f t="shared" si="224"/>
        <v>-2.5975486403260677E-2</v>
      </c>
    </row>
    <row r="370" spans="1:94" x14ac:dyDescent="0.25">
      <c r="A370" s="3">
        <f t="shared" si="191"/>
        <v>803</v>
      </c>
      <c r="B370" s="8">
        <f t="shared" si="192"/>
        <v>36048</v>
      </c>
      <c r="C370" s="3">
        <f t="shared" si="198"/>
        <v>1.75</v>
      </c>
      <c r="D370" s="11">
        <f t="shared" si="219"/>
        <v>0</v>
      </c>
      <c r="E370" s="3">
        <f t="shared" si="199"/>
        <v>2.14</v>
      </c>
      <c r="I370" s="8">
        <f t="shared" si="193"/>
        <v>36048</v>
      </c>
      <c r="J370" s="11">
        <f t="shared" si="200"/>
        <v>0.39000000000000012</v>
      </c>
      <c r="K370" s="11">
        <f t="shared" si="220"/>
        <v>0</v>
      </c>
      <c r="L370" s="11"/>
      <c r="M370" s="11"/>
      <c r="N370" s="9">
        <f t="shared" si="201"/>
        <v>1.75</v>
      </c>
      <c r="O370" s="9">
        <f t="shared" si="202"/>
        <v>2.14</v>
      </c>
      <c r="Q370" s="9">
        <f t="shared" si="194"/>
        <v>1.75</v>
      </c>
      <c r="R370" s="9">
        <f t="shared" si="195"/>
        <v>2.14</v>
      </c>
      <c r="S370" s="9">
        <f t="shared" si="196"/>
        <v>1.87</v>
      </c>
      <c r="T370" s="9">
        <f t="shared" si="197"/>
        <v>1.87</v>
      </c>
      <c r="V370" s="9">
        <f t="shared" si="227"/>
        <v>1.75</v>
      </c>
      <c r="W370" s="9">
        <f t="shared" si="227"/>
        <v>2.14</v>
      </c>
      <c r="X370" s="9">
        <f t="shared" si="227"/>
        <v>1.87</v>
      </c>
      <c r="Y370" s="9">
        <f t="shared" si="227"/>
        <v>1.87</v>
      </c>
      <c r="BK370" s="9">
        <f t="shared" si="213"/>
        <v>1.75</v>
      </c>
      <c r="BL370" s="9">
        <f t="shared" si="214"/>
        <v>2.14</v>
      </c>
      <c r="BM370" s="3">
        <f t="shared" si="221"/>
        <v>1</v>
      </c>
      <c r="BN370" s="8">
        <f t="shared" si="215"/>
        <v>36048</v>
      </c>
      <c r="BO370" s="47">
        <f t="shared" si="184"/>
        <v>0.69455803935077709</v>
      </c>
      <c r="BP370" s="9">
        <f t="shared" si="185"/>
        <v>0.69455803935077709</v>
      </c>
      <c r="BV370" s="8">
        <f t="shared" si="216"/>
        <v>36048</v>
      </c>
      <c r="BW370" s="9">
        <f t="shared" si="217"/>
        <v>1.75</v>
      </c>
      <c r="BX370" s="9">
        <f t="shared" si="218"/>
        <v>2.14</v>
      </c>
      <c r="BY370" s="3">
        <f t="shared" si="222"/>
        <v>5.5814779106396539E-2</v>
      </c>
      <c r="BZ370" s="3">
        <f t="shared" si="223"/>
        <v>2.3641763057040709E-2</v>
      </c>
      <c r="CA370" s="8">
        <f t="shared" si="188"/>
        <v>36048</v>
      </c>
      <c r="CB370" s="3">
        <f t="shared" si="189"/>
        <v>0.6794268284466205</v>
      </c>
      <c r="CC370" s="3">
        <f t="shared" si="190"/>
        <v>0.49237707508708645</v>
      </c>
      <c r="CF370" s="8">
        <f t="shared" si="209"/>
        <v>36048</v>
      </c>
      <c r="CG370" s="3">
        <f t="shared" si="225"/>
        <v>0.67350597707070958</v>
      </c>
      <c r="CI370" s="8">
        <f t="shared" si="210"/>
        <v>36048</v>
      </c>
      <c r="CJ370" s="12">
        <f t="shared" si="226"/>
        <v>0.68345907054367683</v>
      </c>
      <c r="CK370" s="12">
        <f t="shared" si="226"/>
        <v>0.49529921988129605</v>
      </c>
      <c r="CO370" s="12">
        <f t="shared" si="224"/>
        <v>5.5814779106396539E-2</v>
      </c>
      <c r="CP370" s="12">
        <f t="shared" si="224"/>
        <v>2.3641763057040709E-2</v>
      </c>
    </row>
    <row r="371" spans="1:94" x14ac:dyDescent="0.25">
      <c r="A371" s="3">
        <f t="shared" si="191"/>
        <v>804</v>
      </c>
      <c r="B371" s="8">
        <f t="shared" si="192"/>
        <v>36049</v>
      </c>
      <c r="C371" s="3">
        <f t="shared" si="198"/>
        <v>1.675</v>
      </c>
      <c r="D371" s="11">
        <f t="shared" si="219"/>
        <v>0</v>
      </c>
      <c r="E371" s="3">
        <f t="shared" si="199"/>
        <v>2.0499999999999998</v>
      </c>
      <c r="I371" s="8">
        <f t="shared" si="193"/>
        <v>36049</v>
      </c>
      <c r="J371" s="11">
        <f t="shared" si="200"/>
        <v>0.37499999999999978</v>
      </c>
      <c r="K371" s="11">
        <f t="shared" si="220"/>
        <v>0</v>
      </c>
      <c r="L371" s="11"/>
      <c r="M371" s="11"/>
      <c r="N371" s="9">
        <f t="shared" si="201"/>
        <v>1.675</v>
      </c>
      <c r="O371" s="9">
        <f t="shared" si="202"/>
        <v>2.0499999999999998</v>
      </c>
      <c r="Q371" s="9">
        <f t="shared" si="194"/>
        <v>1.675</v>
      </c>
      <c r="R371" s="9">
        <f t="shared" si="195"/>
        <v>2.0499999999999998</v>
      </c>
      <c r="S371" s="9">
        <f t="shared" si="196"/>
        <v>1.845</v>
      </c>
      <c r="T371" s="9">
        <f t="shared" si="197"/>
        <v>1.845</v>
      </c>
      <c r="V371" s="9">
        <f t="shared" si="227"/>
        <v>1.675</v>
      </c>
      <c r="W371" s="9">
        <f t="shared" si="227"/>
        <v>2.0499999999999998</v>
      </c>
      <c r="X371" s="9">
        <f t="shared" si="227"/>
        <v>1.845</v>
      </c>
      <c r="Y371" s="9">
        <f t="shared" si="227"/>
        <v>1.845</v>
      </c>
      <c r="BK371" s="9">
        <f t="shared" si="213"/>
        <v>1.675</v>
      </c>
      <c r="BL371" s="9">
        <f t="shared" si="214"/>
        <v>2.0499999999999998</v>
      </c>
      <c r="BM371" s="3">
        <f t="shared" si="221"/>
        <v>1</v>
      </c>
      <c r="BN371" s="8">
        <f t="shared" si="215"/>
        <v>36049</v>
      </c>
      <c r="BO371" s="47">
        <f t="shared" si="184"/>
        <v>0.73259400280372555</v>
      </c>
      <c r="BP371" s="9">
        <f t="shared" si="185"/>
        <v>0.73259400280372555</v>
      </c>
      <c r="BV371" s="8">
        <f t="shared" si="216"/>
        <v>36049</v>
      </c>
      <c r="BW371" s="9">
        <f t="shared" si="217"/>
        <v>1.675</v>
      </c>
      <c r="BX371" s="9">
        <f t="shared" si="218"/>
        <v>2.0499999999999998</v>
      </c>
      <c r="BY371" s="3">
        <f t="shared" si="222"/>
        <v>-4.3802622658392888E-2</v>
      </c>
      <c r="BZ371" s="3">
        <f t="shared" si="223"/>
        <v>-4.2966035883443485E-2</v>
      </c>
      <c r="CA371" s="8">
        <f t="shared" si="188"/>
        <v>36049</v>
      </c>
      <c r="CB371" s="3">
        <f t="shared" si="189"/>
        <v>0.68627614135925663</v>
      </c>
      <c r="CC371" s="3">
        <f t="shared" si="190"/>
        <v>0.50478860803589409</v>
      </c>
      <c r="CF371" s="8">
        <f t="shared" si="209"/>
        <v>36049</v>
      </c>
      <c r="CG371" s="3">
        <f t="shared" si="225"/>
        <v>0.63415192883569971</v>
      </c>
      <c r="CI371" s="8">
        <f t="shared" si="210"/>
        <v>36049</v>
      </c>
      <c r="CJ371" s="12">
        <f t="shared" si="226"/>
        <v>0.69034903255450275</v>
      </c>
      <c r="CK371" s="12">
        <f t="shared" si="226"/>
        <v>0.50778441242603045</v>
      </c>
      <c r="CO371" s="12">
        <f t="shared" si="224"/>
        <v>-4.3802622658392888E-2</v>
      </c>
      <c r="CP371" s="12">
        <f t="shared" si="224"/>
        <v>-4.2966035883443485E-2</v>
      </c>
    </row>
    <row r="372" spans="1:94" x14ac:dyDescent="0.25">
      <c r="A372" s="3">
        <f t="shared" si="191"/>
        <v>805</v>
      </c>
      <c r="B372" s="8">
        <f t="shared" si="192"/>
        <v>36050</v>
      </c>
      <c r="C372" s="3">
        <f t="shared" si="198"/>
        <v>1.675</v>
      </c>
      <c r="D372" s="11">
        <f t="shared" si="219"/>
        <v>0</v>
      </c>
      <c r="E372" s="3">
        <f t="shared" si="199"/>
        <v>2.0499999999999998</v>
      </c>
      <c r="I372" s="8">
        <f t="shared" si="193"/>
        <v>36050</v>
      </c>
      <c r="J372" s="11">
        <f t="shared" si="200"/>
        <v>0.37499999999999978</v>
      </c>
      <c r="K372" s="11">
        <f t="shared" si="220"/>
        <v>0</v>
      </c>
      <c r="L372" s="11"/>
      <c r="M372" s="11"/>
      <c r="N372" s="9">
        <f t="shared" si="201"/>
        <v>1.675</v>
      </c>
      <c r="O372" s="9">
        <f t="shared" si="202"/>
        <v>2.0499999999999998</v>
      </c>
      <c r="Q372" s="9">
        <f t="shared" si="194"/>
        <v>1.675</v>
      </c>
      <c r="R372" s="9">
        <f t="shared" si="195"/>
        <v>2.0499999999999998</v>
      </c>
      <c r="S372" s="9">
        <f t="shared" si="196"/>
        <v>1.845</v>
      </c>
      <c r="T372" s="9">
        <f t="shared" si="197"/>
        <v>1.845</v>
      </c>
      <c r="V372" s="9">
        <f t="shared" si="227"/>
        <v>1.675</v>
      </c>
      <c r="W372" s="9">
        <f t="shared" si="227"/>
        <v>2.0499999999999998</v>
      </c>
      <c r="X372" s="9">
        <f t="shared" si="227"/>
        <v>1.845</v>
      </c>
      <c r="Y372" s="9">
        <f t="shared" si="227"/>
        <v>1.845</v>
      </c>
      <c r="BK372" s="9">
        <f t="shared" si="213"/>
        <v>1.675</v>
      </c>
      <c r="BL372" s="9">
        <f t="shared" si="214"/>
        <v>2.0499999999999998</v>
      </c>
      <c r="BM372" s="3">
        <f t="shared" si="221"/>
        <v>1</v>
      </c>
      <c r="BN372" s="8">
        <f t="shared" si="215"/>
        <v>36050</v>
      </c>
      <c r="BO372" s="47">
        <f t="shared" si="184"/>
        <v>0.77545900500991849</v>
      </c>
      <c r="BP372" s="9">
        <f t="shared" si="185"/>
        <v>0.77545900500991849</v>
      </c>
      <c r="BV372" s="8">
        <f t="shared" si="216"/>
        <v>36050</v>
      </c>
      <c r="BW372" s="9">
        <f t="shared" si="217"/>
        <v>1.675</v>
      </c>
      <c r="BX372" s="9">
        <f t="shared" si="218"/>
        <v>2.0499999999999998</v>
      </c>
      <c r="BY372" s="3">
        <f t="shared" si="222"/>
        <v>0</v>
      </c>
      <c r="BZ372" s="3">
        <f t="shared" si="223"/>
        <v>0</v>
      </c>
      <c r="CA372" s="8">
        <f t="shared" si="188"/>
        <v>36050</v>
      </c>
      <c r="CB372" s="3">
        <f t="shared" si="189"/>
        <v>0.68470252785555086</v>
      </c>
      <c r="CC372" s="3">
        <f t="shared" si="190"/>
        <v>0.47756403796375746</v>
      </c>
      <c r="CF372" s="8">
        <f t="shared" si="209"/>
        <v>36050</v>
      </c>
      <c r="CG372" s="3">
        <f t="shared" si="225"/>
        <v>0.66511509750911724</v>
      </c>
      <c r="CI372" s="8">
        <f t="shared" si="210"/>
        <v>36050</v>
      </c>
      <c r="CJ372" s="12">
        <f t="shared" si="226"/>
        <v>0.68876608001626305</v>
      </c>
      <c r="CK372" s="12">
        <f t="shared" si="226"/>
        <v>0.48039827078662134</v>
      </c>
      <c r="CO372" s="12">
        <f t="shared" si="224"/>
        <v>0</v>
      </c>
      <c r="CP372" s="12">
        <f t="shared" si="224"/>
        <v>0</v>
      </c>
    </row>
    <row r="373" spans="1:94" x14ac:dyDescent="0.25">
      <c r="A373" s="3">
        <f t="shared" si="191"/>
        <v>806</v>
      </c>
      <c r="B373" s="8">
        <f t="shared" si="192"/>
        <v>36051</v>
      </c>
      <c r="C373" s="3">
        <f t="shared" si="198"/>
        <v>1.675</v>
      </c>
      <c r="D373" s="11">
        <f t="shared" si="219"/>
        <v>0</v>
      </c>
      <c r="E373" s="3">
        <f t="shared" si="199"/>
        <v>2.0499999999999998</v>
      </c>
      <c r="I373" s="8">
        <f t="shared" si="193"/>
        <v>36051</v>
      </c>
      <c r="J373" s="11">
        <f t="shared" si="200"/>
        <v>0.37499999999999978</v>
      </c>
      <c r="K373" s="11">
        <f t="shared" si="220"/>
        <v>0</v>
      </c>
      <c r="L373" s="11"/>
      <c r="M373" s="11"/>
      <c r="N373" s="9">
        <f t="shared" si="201"/>
        <v>1.675</v>
      </c>
      <c r="O373" s="9">
        <f t="shared" si="202"/>
        <v>2.0499999999999998</v>
      </c>
      <c r="Q373" s="9">
        <f t="shared" si="194"/>
        <v>1.675</v>
      </c>
      <c r="R373" s="9">
        <f t="shared" si="195"/>
        <v>2.0499999999999998</v>
      </c>
      <c r="S373" s="9">
        <f t="shared" si="196"/>
        <v>1.845</v>
      </c>
      <c r="T373" s="9">
        <f t="shared" si="197"/>
        <v>1.845</v>
      </c>
      <c r="V373" s="9">
        <f t="shared" si="227"/>
        <v>1.675</v>
      </c>
      <c r="W373" s="9">
        <f t="shared" si="227"/>
        <v>2.0499999999999998</v>
      </c>
      <c r="X373" s="9">
        <f t="shared" si="227"/>
        <v>1.845</v>
      </c>
      <c r="Y373" s="9">
        <f t="shared" si="227"/>
        <v>1.845</v>
      </c>
      <c r="BK373" s="9">
        <f t="shared" si="213"/>
        <v>1.675</v>
      </c>
      <c r="BL373" s="9">
        <f t="shared" si="214"/>
        <v>2.0499999999999998</v>
      </c>
      <c r="BM373" s="3">
        <f t="shared" si="221"/>
        <v>1</v>
      </c>
      <c r="BN373" s="8">
        <f t="shared" si="215"/>
        <v>36051</v>
      </c>
      <c r="BO373" s="47">
        <f t="shared" si="184"/>
        <v>0.7432697708623488</v>
      </c>
      <c r="BP373" s="9">
        <f t="shared" si="185"/>
        <v>0.7432697708623488</v>
      </c>
      <c r="BV373" s="8">
        <f t="shared" si="216"/>
        <v>36051</v>
      </c>
      <c r="BW373" s="9">
        <f t="shared" si="217"/>
        <v>1.675</v>
      </c>
      <c r="BX373" s="9">
        <f t="shared" si="218"/>
        <v>2.0499999999999998</v>
      </c>
      <c r="BY373" s="3">
        <f t="shared" si="222"/>
        <v>0</v>
      </c>
      <c r="BZ373" s="3">
        <f t="shared" si="223"/>
        <v>0</v>
      </c>
      <c r="CA373" s="8">
        <f t="shared" si="188"/>
        <v>36051</v>
      </c>
      <c r="CB373" s="3">
        <f t="shared" si="189"/>
        <v>0.68470252785555086</v>
      </c>
      <c r="CC373" s="3">
        <f t="shared" si="190"/>
        <v>0.47756403796375746</v>
      </c>
      <c r="CF373" s="8">
        <f t="shared" si="209"/>
        <v>36051</v>
      </c>
      <c r="CG373" s="3">
        <f t="shared" si="225"/>
        <v>0.69893878153324807</v>
      </c>
      <c r="CI373" s="8">
        <f t="shared" si="210"/>
        <v>36051</v>
      </c>
      <c r="CJ373" s="12">
        <f t="shared" si="226"/>
        <v>0.68876608001626305</v>
      </c>
      <c r="CK373" s="12">
        <f t="shared" si="226"/>
        <v>0.48039827078662134</v>
      </c>
      <c r="CO373" s="12">
        <f t="shared" si="224"/>
        <v>0</v>
      </c>
      <c r="CP373" s="12">
        <f t="shared" si="224"/>
        <v>0</v>
      </c>
    </row>
    <row r="374" spans="1:94" x14ac:dyDescent="0.25">
      <c r="A374" s="3">
        <f t="shared" si="191"/>
        <v>807</v>
      </c>
      <c r="B374" s="8">
        <f t="shared" si="192"/>
        <v>36052</v>
      </c>
      <c r="C374" s="3">
        <f t="shared" si="198"/>
        <v>1.645</v>
      </c>
      <c r="D374" s="11">
        <f t="shared" si="219"/>
        <v>0</v>
      </c>
      <c r="E374" s="3">
        <f t="shared" si="199"/>
        <v>2.0649999999999999</v>
      </c>
      <c r="I374" s="8">
        <f t="shared" si="193"/>
        <v>36052</v>
      </c>
      <c r="J374" s="11">
        <f t="shared" si="200"/>
        <v>0.41999999999999993</v>
      </c>
      <c r="K374" s="11">
        <f t="shared" si="220"/>
        <v>0</v>
      </c>
      <c r="L374" s="11"/>
      <c r="M374" s="11"/>
      <c r="N374" s="9">
        <f t="shared" si="201"/>
        <v>1.645</v>
      </c>
      <c r="O374" s="9">
        <f t="shared" si="202"/>
        <v>2.0649999999999999</v>
      </c>
      <c r="Q374" s="9">
        <f t="shared" si="194"/>
        <v>1.645</v>
      </c>
      <c r="R374" s="9">
        <f t="shared" si="195"/>
        <v>2.0649999999999999</v>
      </c>
      <c r="S374" s="9">
        <f t="shared" si="196"/>
        <v>1.83</v>
      </c>
      <c r="T374" s="9">
        <f t="shared" si="197"/>
        <v>1.83</v>
      </c>
      <c r="V374" s="9">
        <f t="shared" si="227"/>
        <v>1.645</v>
      </c>
      <c r="W374" s="9">
        <f t="shared" si="227"/>
        <v>2.0649999999999999</v>
      </c>
      <c r="X374" s="9">
        <f t="shared" si="227"/>
        <v>1.83</v>
      </c>
      <c r="Y374" s="9">
        <f t="shared" si="227"/>
        <v>1.83</v>
      </c>
      <c r="BK374" s="9">
        <f t="shared" si="213"/>
        <v>1.645</v>
      </c>
      <c r="BL374" s="9">
        <f t="shared" si="214"/>
        <v>2.0649999999999999</v>
      </c>
      <c r="BM374" s="3">
        <f t="shared" si="221"/>
        <v>1</v>
      </c>
      <c r="BN374" s="8">
        <f t="shared" si="215"/>
        <v>36052</v>
      </c>
      <c r="BO374" s="47">
        <f t="shared" si="184"/>
        <v>0.69426997579214322</v>
      </c>
      <c r="BP374" s="9">
        <f t="shared" si="185"/>
        <v>0.69426997579214322</v>
      </c>
      <c r="BV374" s="8">
        <f t="shared" si="216"/>
        <v>36052</v>
      </c>
      <c r="BW374" s="9">
        <f t="shared" si="217"/>
        <v>1.645</v>
      </c>
      <c r="BX374" s="9">
        <f t="shared" si="218"/>
        <v>2.0649999999999999</v>
      </c>
      <c r="BY374" s="3">
        <f t="shared" si="222"/>
        <v>-1.8072781059694506E-2</v>
      </c>
      <c r="BZ374" s="3">
        <f t="shared" si="223"/>
        <v>7.290433262679274E-3</v>
      </c>
      <c r="CA374" s="8">
        <f t="shared" si="188"/>
        <v>36052</v>
      </c>
      <c r="CB374" s="3">
        <f t="shared" si="189"/>
        <v>0.68659714126643046</v>
      </c>
      <c r="CC374" s="3">
        <f t="shared" si="190"/>
        <v>0.47834178621661438</v>
      </c>
      <c r="CF374" s="8">
        <f t="shared" si="209"/>
        <v>36052</v>
      </c>
      <c r="CG374" s="3">
        <f t="shared" si="225"/>
        <v>0.75435759765866939</v>
      </c>
      <c r="CI374" s="8">
        <f t="shared" si="210"/>
        <v>36052</v>
      </c>
      <c r="CJ374" s="12">
        <f t="shared" si="226"/>
        <v>0.690671937522361</v>
      </c>
      <c r="CK374" s="12">
        <f t="shared" si="226"/>
        <v>0.48118063479663525</v>
      </c>
      <c r="CO374" s="12">
        <f t="shared" si="224"/>
        <v>-1.8072781059694506E-2</v>
      </c>
      <c r="CP374" s="12">
        <f t="shared" si="224"/>
        <v>7.290433262679274E-3</v>
      </c>
    </row>
    <row r="375" spans="1:94" x14ac:dyDescent="0.25">
      <c r="A375" s="3">
        <f t="shared" si="191"/>
        <v>808</v>
      </c>
      <c r="B375" s="8">
        <f t="shared" si="192"/>
        <v>36053</v>
      </c>
      <c r="C375" s="3">
        <f t="shared" si="198"/>
        <v>1.7549999999999999</v>
      </c>
      <c r="D375" s="11">
        <f t="shared" si="219"/>
        <v>0</v>
      </c>
      <c r="E375" s="3">
        <f t="shared" si="199"/>
        <v>2.1</v>
      </c>
      <c r="I375" s="8">
        <f t="shared" si="193"/>
        <v>36053</v>
      </c>
      <c r="J375" s="11">
        <f t="shared" si="200"/>
        <v>0.3450000000000002</v>
      </c>
      <c r="K375" s="11">
        <f t="shared" si="220"/>
        <v>0</v>
      </c>
      <c r="L375" s="11"/>
      <c r="M375" s="11"/>
      <c r="N375" s="9">
        <f t="shared" si="201"/>
        <v>1.7549999999999999</v>
      </c>
      <c r="O375" s="9">
        <f t="shared" si="202"/>
        <v>2.1</v>
      </c>
      <c r="Q375" s="9">
        <f t="shared" si="194"/>
        <v>1.7549999999999999</v>
      </c>
      <c r="R375" s="9">
        <f t="shared" si="195"/>
        <v>2.1</v>
      </c>
      <c r="S375" s="9">
        <f t="shared" si="196"/>
        <v>1.9350000000000001</v>
      </c>
      <c r="T375" s="9">
        <f t="shared" si="197"/>
        <v>1.9350000000000001</v>
      </c>
      <c r="V375" s="9">
        <f t="shared" si="227"/>
        <v>1.7549999999999999</v>
      </c>
      <c r="W375" s="9">
        <f t="shared" si="227"/>
        <v>2.1</v>
      </c>
      <c r="X375" s="9">
        <f t="shared" si="227"/>
        <v>1.9350000000000001</v>
      </c>
      <c r="Y375" s="9">
        <f t="shared" si="227"/>
        <v>1.9350000000000001</v>
      </c>
      <c r="BK375" s="9">
        <f t="shared" si="213"/>
        <v>1.7549999999999999</v>
      </c>
      <c r="BL375" s="9">
        <f t="shared" si="214"/>
        <v>2.1</v>
      </c>
      <c r="BM375" s="3">
        <f t="shared" si="221"/>
        <v>1</v>
      </c>
      <c r="BN375" s="8">
        <f t="shared" si="215"/>
        <v>36053</v>
      </c>
      <c r="BO375" s="47">
        <f t="shared" si="184"/>
        <v>0.64703476604310128</v>
      </c>
      <c r="BP375" s="9">
        <f t="shared" si="185"/>
        <v>0.64703476604310128</v>
      </c>
      <c r="BV375" s="8">
        <f t="shared" si="216"/>
        <v>36053</v>
      </c>
      <c r="BW375" s="9">
        <f t="shared" si="217"/>
        <v>1.7549999999999999</v>
      </c>
      <c r="BX375" s="9">
        <f t="shared" si="218"/>
        <v>2.1</v>
      </c>
      <c r="BY375" s="3">
        <f t="shared" si="222"/>
        <v>6.4728472700493769E-2</v>
      </c>
      <c r="BZ375" s="3">
        <f t="shared" si="223"/>
        <v>1.6807118316381407E-2</v>
      </c>
      <c r="CA375" s="8">
        <f t="shared" si="188"/>
        <v>36053</v>
      </c>
      <c r="CB375" s="3">
        <f t="shared" si="189"/>
        <v>0.72373060154430069</v>
      </c>
      <c r="CC375" s="3">
        <f t="shared" si="190"/>
        <v>0.46098246303686435</v>
      </c>
      <c r="CF375" s="8">
        <f t="shared" si="209"/>
        <v>36053</v>
      </c>
      <c r="CG375" s="3">
        <f t="shared" si="225"/>
        <v>0.71054340495342128</v>
      </c>
      <c r="CI375" s="8">
        <f t="shared" si="210"/>
        <v>36053</v>
      </c>
      <c r="CJ375" s="12">
        <f t="shared" si="226"/>
        <v>0.72802577635384846</v>
      </c>
      <c r="CK375" s="12">
        <f t="shared" si="226"/>
        <v>0.4637182880229217</v>
      </c>
      <c r="CO375" s="12">
        <f t="shared" si="224"/>
        <v>6.4728472700493769E-2</v>
      </c>
      <c r="CP375" s="12">
        <f t="shared" si="224"/>
        <v>1.6807118316381407E-2</v>
      </c>
    </row>
    <row r="376" spans="1:94" x14ac:dyDescent="0.25">
      <c r="A376" s="3">
        <f t="shared" si="191"/>
        <v>809</v>
      </c>
      <c r="B376" s="8">
        <f t="shared" si="192"/>
        <v>36054</v>
      </c>
      <c r="C376" s="3">
        <f t="shared" si="198"/>
        <v>1.9350000000000001</v>
      </c>
      <c r="D376" s="11">
        <f t="shared" si="219"/>
        <v>0</v>
      </c>
      <c r="E376" s="3">
        <f t="shared" si="199"/>
        <v>2.19</v>
      </c>
      <c r="I376" s="8">
        <f t="shared" si="193"/>
        <v>36054</v>
      </c>
      <c r="J376" s="11">
        <f t="shared" si="200"/>
        <v>0.25499999999999989</v>
      </c>
      <c r="K376" s="11">
        <f t="shared" si="220"/>
        <v>0</v>
      </c>
      <c r="L376" s="11"/>
      <c r="M376" s="11"/>
      <c r="N376" s="9">
        <f t="shared" si="201"/>
        <v>1.9350000000000001</v>
      </c>
      <c r="O376" s="9">
        <f t="shared" si="202"/>
        <v>2.19</v>
      </c>
      <c r="Q376" s="9">
        <f t="shared" si="194"/>
        <v>1.9350000000000001</v>
      </c>
      <c r="R376" s="9">
        <f t="shared" si="195"/>
        <v>2.19</v>
      </c>
      <c r="S376" s="9">
        <f t="shared" si="196"/>
        <v>2.12</v>
      </c>
      <c r="T376" s="9">
        <f t="shared" si="197"/>
        <v>2.12</v>
      </c>
      <c r="V376" s="9">
        <f t="shared" si="227"/>
        <v>1.9350000000000001</v>
      </c>
      <c r="W376" s="9">
        <f t="shared" si="227"/>
        <v>2.19</v>
      </c>
      <c r="X376" s="9">
        <f t="shared" si="227"/>
        <v>2.12</v>
      </c>
      <c r="Y376" s="9">
        <f t="shared" si="227"/>
        <v>2.12</v>
      </c>
      <c r="BK376" s="9">
        <f t="shared" si="213"/>
        <v>1.9350000000000001</v>
      </c>
      <c r="BL376" s="9">
        <f t="shared" si="214"/>
        <v>2.19</v>
      </c>
      <c r="BM376" s="3">
        <f t="shared" si="221"/>
        <v>1</v>
      </c>
      <c r="BN376" s="8">
        <f t="shared" si="215"/>
        <v>36054</v>
      </c>
      <c r="BO376" s="47">
        <f t="shared" si="184"/>
        <v>0.68040819079190618</v>
      </c>
      <c r="BP376" s="9">
        <f t="shared" si="185"/>
        <v>0.68040819079190618</v>
      </c>
      <c r="BV376" s="8">
        <f t="shared" si="216"/>
        <v>36054</v>
      </c>
      <c r="BW376" s="9">
        <f t="shared" si="217"/>
        <v>1.9350000000000001</v>
      </c>
      <c r="BX376" s="9">
        <f t="shared" si="218"/>
        <v>2.19</v>
      </c>
      <c r="BY376" s="3">
        <f t="shared" si="222"/>
        <v>9.7638469563916072E-2</v>
      </c>
      <c r="BZ376" s="3">
        <f t="shared" si="223"/>
        <v>4.1964199099031992E-2</v>
      </c>
      <c r="CA376" s="8">
        <f t="shared" si="188"/>
        <v>36054</v>
      </c>
      <c r="CB376" s="3">
        <f t="shared" si="189"/>
        <v>0.79682120646637689</v>
      </c>
      <c r="CC376" s="3">
        <f t="shared" si="190"/>
        <v>0.48075531316734138</v>
      </c>
      <c r="CF376" s="8">
        <f t="shared" si="209"/>
        <v>36054</v>
      </c>
      <c r="CG376" s="3">
        <f t="shared" si="225"/>
        <v>0.67604722711453746</v>
      </c>
      <c r="CI376" s="8">
        <f t="shared" si="210"/>
        <v>36054</v>
      </c>
      <c r="CJ376" s="12">
        <f t="shared" si="226"/>
        <v>0.8015501572201863</v>
      </c>
      <c r="CK376" s="12">
        <f t="shared" si="226"/>
        <v>0.48360848547519519</v>
      </c>
      <c r="CO376" s="12">
        <f t="shared" ref="CO376:CP391" si="228">LN(V376/V375)</f>
        <v>9.7638469563916072E-2</v>
      </c>
      <c r="CP376" s="12">
        <f t="shared" si="228"/>
        <v>4.1964199099031992E-2</v>
      </c>
    </row>
    <row r="377" spans="1:94" x14ac:dyDescent="0.25">
      <c r="A377" s="3">
        <f t="shared" si="191"/>
        <v>810</v>
      </c>
      <c r="B377" s="8">
        <f t="shared" si="192"/>
        <v>36055</v>
      </c>
      <c r="C377" s="3">
        <f t="shared" si="198"/>
        <v>1.925</v>
      </c>
      <c r="D377" s="11">
        <f t="shared" si="219"/>
        <v>0</v>
      </c>
      <c r="E377" s="3">
        <f t="shared" si="199"/>
        <v>2.14</v>
      </c>
      <c r="I377" s="8">
        <f t="shared" si="193"/>
        <v>36055</v>
      </c>
      <c r="J377" s="11">
        <f t="shared" si="200"/>
        <v>0.21500000000000008</v>
      </c>
      <c r="K377" s="11">
        <f t="shared" si="220"/>
        <v>0</v>
      </c>
      <c r="L377" s="11"/>
      <c r="M377" s="11"/>
      <c r="N377" s="9">
        <f t="shared" si="201"/>
        <v>1.925</v>
      </c>
      <c r="O377" s="9">
        <f t="shared" si="202"/>
        <v>2.14</v>
      </c>
      <c r="Q377" s="9">
        <f t="shared" si="194"/>
        <v>1.925</v>
      </c>
      <c r="R377" s="9">
        <f t="shared" si="195"/>
        <v>2.14</v>
      </c>
      <c r="S377" s="9">
        <f t="shared" si="196"/>
        <v>2.1150000000000002</v>
      </c>
      <c r="T377" s="9">
        <f t="shared" si="197"/>
        <v>2.1150000000000002</v>
      </c>
      <c r="V377" s="9">
        <f t="shared" si="227"/>
        <v>1.925</v>
      </c>
      <c r="W377" s="9">
        <f t="shared" si="227"/>
        <v>2.14</v>
      </c>
      <c r="X377" s="9">
        <f t="shared" si="227"/>
        <v>2.1150000000000002</v>
      </c>
      <c r="Y377" s="9">
        <f t="shared" si="227"/>
        <v>2.1150000000000002</v>
      </c>
      <c r="BK377" s="9">
        <f t="shared" si="213"/>
        <v>1.925</v>
      </c>
      <c r="BL377" s="9">
        <f t="shared" si="214"/>
        <v>2.14</v>
      </c>
      <c r="BM377" s="3">
        <f t="shared" si="221"/>
        <v>1</v>
      </c>
      <c r="BN377" s="8">
        <f t="shared" si="215"/>
        <v>36055</v>
      </c>
      <c r="BO377" s="47">
        <f t="shared" si="184"/>
        <v>0.6158684091696669</v>
      </c>
      <c r="BP377" s="9">
        <f t="shared" si="185"/>
        <v>0.6158684091696669</v>
      </c>
      <c r="BV377" s="8">
        <f t="shared" si="216"/>
        <v>36055</v>
      </c>
      <c r="BW377" s="9">
        <f t="shared" si="217"/>
        <v>1.925</v>
      </c>
      <c r="BX377" s="9">
        <f t="shared" si="218"/>
        <v>2.14</v>
      </c>
      <c r="BY377" s="3">
        <f t="shared" si="222"/>
        <v>-5.1813587419976288E-3</v>
      </c>
      <c r="BZ377" s="3">
        <f t="shared" si="223"/>
        <v>-2.309571479464928E-2</v>
      </c>
      <c r="CA377" s="8">
        <f t="shared" si="188"/>
        <v>36055</v>
      </c>
      <c r="CB377" s="3">
        <f t="shared" si="189"/>
        <v>0.78671046467373196</v>
      </c>
      <c r="CC377" s="3">
        <f t="shared" si="190"/>
        <v>0.47624399978300219</v>
      </c>
      <c r="CF377" s="8">
        <f t="shared" si="209"/>
        <v>36055</v>
      </c>
      <c r="CG377" s="3">
        <f t="shared" si="225"/>
        <v>0.63356099676388</v>
      </c>
      <c r="CI377" s="8">
        <f t="shared" si="210"/>
        <v>36055</v>
      </c>
      <c r="CJ377" s="12">
        <f t="shared" si="226"/>
        <v>0.79137941049841309</v>
      </c>
      <c r="CK377" s="12">
        <f t="shared" si="226"/>
        <v>0.47907039848260313</v>
      </c>
      <c r="CO377" s="12">
        <f t="shared" si="228"/>
        <v>-5.1813587419976288E-3</v>
      </c>
      <c r="CP377" s="12">
        <f t="shared" si="228"/>
        <v>-2.309571479464928E-2</v>
      </c>
    </row>
    <row r="378" spans="1:94" x14ac:dyDescent="0.25">
      <c r="A378" s="3">
        <f t="shared" si="191"/>
        <v>811</v>
      </c>
      <c r="B378" s="8">
        <f t="shared" si="192"/>
        <v>36056</v>
      </c>
      <c r="C378" s="3">
        <f t="shared" si="198"/>
        <v>2.0449999999999999</v>
      </c>
      <c r="D378" s="11">
        <f t="shared" si="219"/>
        <v>0</v>
      </c>
      <c r="E378" s="3">
        <f t="shared" si="199"/>
        <v>2.1800000000000002</v>
      </c>
      <c r="I378" s="8">
        <f t="shared" si="193"/>
        <v>36056</v>
      </c>
      <c r="J378" s="11">
        <f t="shared" si="200"/>
        <v>0.13500000000000023</v>
      </c>
      <c r="K378" s="11">
        <f t="shared" si="220"/>
        <v>0</v>
      </c>
      <c r="L378" s="11"/>
      <c r="M378" s="11"/>
      <c r="N378" s="9">
        <f t="shared" si="201"/>
        <v>2.0449999999999999</v>
      </c>
      <c r="O378" s="9">
        <f t="shared" si="202"/>
        <v>2.1800000000000002</v>
      </c>
      <c r="Q378" s="9">
        <f t="shared" si="194"/>
        <v>2.0449999999999999</v>
      </c>
      <c r="R378" s="9">
        <f t="shared" si="195"/>
        <v>2.1800000000000002</v>
      </c>
      <c r="S378" s="9">
        <f t="shared" si="196"/>
        <v>2.2450000000000001</v>
      </c>
      <c r="T378" s="9">
        <f t="shared" si="197"/>
        <v>2.2450000000000001</v>
      </c>
      <c r="V378" s="9">
        <f t="shared" si="227"/>
        <v>2.0449999999999999</v>
      </c>
      <c r="W378" s="9">
        <f t="shared" si="227"/>
        <v>2.1800000000000002</v>
      </c>
      <c r="X378" s="9">
        <f t="shared" si="227"/>
        <v>2.2450000000000001</v>
      </c>
      <c r="Y378" s="9">
        <f t="shared" si="227"/>
        <v>2.2450000000000001</v>
      </c>
      <c r="BK378" s="9">
        <f t="shared" si="213"/>
        <v>2.0449999999999999</v>
      </c>
      <c r="BL378" s="9">
        <f t="shared" si="214"/>
        <v>2.1800000000000002</v>
      </c>
      <c r="BM378" s="3">
        <f t="shared" si="221"/>
        <v>1</v>
      </c>
      <c r="BN378" s="8">
        <f t="shared" si="215"/>
        <v>36056</v>
      </c>
      <c r="BO378" s="47">
        <f t="shared" si="184"/>
        <v>0.59995404142255482</v>
      </c>
      <c r="BP378" s="9">
        <f t="shared" si="185"/>
        <v>0.59995404142255482</v>
      </c>
      <c r="BV378" s="8">
        <f t="shared" si="216"/>
        <v>36056</v>
      </c>
      <c r="BW378" s="9">
        <f t="shared" si="217"/>
        <v>2.0449999999999999</v>
      </c>
      <c r="BX378" s="9">
        <f t="shared" si="218"/>
        <v>2.1800000000000002</v>
      </c>
      <c r="BY378" s="3">
        <f t="shared" si="222"/>
        <v>6.0471821755017544E-2</v>
      </c>
      <c r="BZ378" s="3">
        <f t="shared" si="223"/>
        <v>1.8519047767237531E-2</v>
      </c>
      <c r="CA378" s="8">
        <f t="shared" si="188"/>
        <v>36056</v>
      </c>
      <c r="CB378" s="3">
        <f t="shared" si="189"/>
        <v>0.78383516538614351</v>
      </c>
      <c r="CC378" s="3">
        <f t="shared" si="190"/>
        <v>0.44837299432452454</v>
      </c>
      <c r="CF378" s="8">
        <f t="shared" si="209"/>
        <v>36056</v>
      </c>
      <c r="CG378" s="3">
        <f t="shared" si="225"/>
        <v>0.64930525910391923</v>
      </c>
      <c r="CI378" s="8">
        <f t="shared" si="210"/>
        <v>36056</v>
      </c>
      <c r="CJ378" s="12">
        <f t="shared" si="226"/>
        <v>0.78848704697028593</v>
      </c>
      <c r="CK378" s="12">
        <f t="shared" si="226"/>
        <v>0.45103398501138348</v>
      </c>
      <c r="CO378" s="12">
        <f t="shared" si="228"/>
        <v>6.0471821755017544E-2</v>
      </c>
      <c r="CP378" s="12">
        <f t="shared" si="228"/>
        <v>1.8519047767237531E-2</v>
      </c>
    </row>
    <row r="379" spans="1:94" x14ac:dyDescent="0.25">
      <c r="A379" s="3">
        <f t="shared" si="191"/>
        <v>812</v>
      </c>
      <c r="B379" s="8">
        <f t="shared" si="192"/>
        <v>36057</v>
      </c>
      <c r="C379" s="3">
        <f t="shared" si="198"/>
        <v>2.0449999999999999</v>
      </c>
      <c r="D379" s="11">
        <f t="shared" si="219"/>
        <v>0</v>
      </c>
      <c r="E379" s="3">
        <f t="shared" si="199"/>
        <v>2.1800000000000002</v>
      </c>
      <c r="I379" s="8">
        <f t="shared" si="193"/>
        <v>36057</v>
      </c>
      <c r="J379" s="11">
        <f t="shared" si="200"/>
        <v>0.13500000000000023</v>
      </c>
      <c r="K379" s="11">
        <f t="shared" si="220"/>
        <v>0</v>
      </c>
      <c r="L379" s="11"/>
      <c r="M379" s="11"/>
      <c r="N379" s="9">
        <f t="shared" si="201"/>
        <v>2.0449999999999999</v>
      </c>
      <c r="O379" s="9">
        <f t="shared" si="202"/>
        <v>2.1800000000000002</v>
      </c>
      <c r="Q379" s="9">
        <f t="shared" si="194"/>
        <v>2.0449999999999999</v>
      </c>
      <c r="R379" s="9">
        <f t="shared" si="195"/>
        <v>2.1800000000000002</v>
      </c>
      <c r="S379" s="9">
        <f t="shared" si="196"/>
        <v>2.2450000000000001</v>
      </c>
      <c r="T379" s="9">
        <f t="shared" si="197"/>
        <v>2.2450000000000001</v>
      </c>
      <c r="V379" s="9">
        <f t="shared" si="227"/>
        <v>2.0449999999999999</v>
      </c>
      <c r="W379" s="9">
        <f t="shared" si="227"/>
        <v>2.1800000000000002</v>
      </c>
      <c r="X379" s="9">
        <f t="shared" si="227"/>
        <v>2.2450000000000001</v>
      </c>
      <c r="Y379" s="9">
        <f t="shared" si="227"/>
        <v>2.2450000000000001</v>
      </c>
      <c r="BK379" s="9">
        <f t="shared" si="213"/>
        <v>2.0449999999999999</v>
      </c>
      <c r="BL379" s="9">
        <f t="shared" si="214"/>
        <v>2.1800000000000002</v>
      </c>
      <c r="BM379" s="3">
        <f t="shared" si="221"/>
        <v>1</v>
      </c>
      <c r="BN379" s="8">
        <f t="shared" si="215"/>
        <v>36057</v>
      </c>
      <c r="BO379" s="47">
        <f t="shared" ref="BO379:BO442" si="229">IF(BM379=1,CORREL(BK360:BK379,BL360:BL379),1.1)</f>
        <v>0.58981431104438875</v>
      </c>
      <c r="BP379" s="9">
        <f t="shared" ref="BP379:BP442" si="230">IF(BM379=0," ",BO379)</f>
        <v>0.58981431104438875</v>
      </c>
      <c r="BV379" s="8">
        <f t="shared" si="216"/>
        <v>36057</v>
      </c>
      <c r="BW379" s="9">
        <f t="shared" si="217"/>
        <v>2.0449999999999999</v>
      </c>
      <c r="BX379" s="9">
        <f t="shared" si="218"/>
        <v>2.1800000000000002</v>
      </c>
      <c r="BY379" s="3">
        <f t="shared" si="222"/>
        <v>0</v>
      </c>
      <c r="BZ379" s="3">
        <f t="shared" si="223"/>
        <v>0</v>
      </c>
      <c r="CA379" s="8">
        <f t="shared" si="188"/>
        <v>36057</v>
      </c>
      <c r="CB379" s="3">
        <f t="shared" si="189"/>
        <v>0.74660452557864387</v>
      </c>
      <c r="CC379" s="3">
        <f t="shared" si="190"/>
        <v>0.44701303571724005</v>
      </c>
      <c r="CF379" s="8">
        <f t="shared" si="209"/>
        <v>36057</v>
      </c>
      <c r="CG379" s="3">
        <f t="shared" si="225"/>
        <v>0.64589643637604055</v>
      </c>
      <c r="CI379" s="8">
        <f t="shared" si="210"/>
        <v>36057</v>
      </c>
      <c r="CJ379" s="12">
        <f t="shared" si="226"/>
        <v>0.7510354518709923</v>
      </c>
      <c r="CK379" s="12">
        <f t="shared" si="226"/>
        <v>0.44966595536227821</v>
      </c>
      <c r="CO379" s="12">
        <f t="shared" si="228"/>
        <v>0</v>
      </c>
      <c r="CP379" s="12">
        <f t="shared" si="228"/>
        <v>0</v>
      </c>
    </row>
    <row r="380" spans="1:94" x14ac:dyDescent="0.25">
      <c r="A380" s="3">
        <f t="shared" si="191"/>
        <v>813</v>
      </c>
      <c r="B380" s="8">
        <f t="shared" si="192"/>
        <v>36058</v>
      </c>
      <c r="C380" s="3">
        <f t="shared" si="198"/>
        <v>2.0449999999999999</v>
      </c>
      <c r="D380" s="11">
        <f t="shared" si="219"/>
        <v>0</v>
      </c>
      <c r="E380" s="3">
        <f t="shared" si="199"/>
        <v>2.1800000000000002</v>
      </c>
      <c r="I380" s="8">
        <f t="shared" si="193"/>
        <v>36058</v>
      </c>
      <c r="J380" s="11">
        <f t="shared" si="200"/>
        <v>0.13500000000000023</v>
      </c>
      <c r="K380" s="11">
        <f t="shared" si="220"/>
        <v>0</v>
      </c>
      <c r="L380" s="11"/>
      <c r="M380" s="11"/>
      <c r="N380" s="9">
        <f t="shared" si="201"/>
        <v>2.0449999999999999</v>
      </c>
      <c r="O380" s="9">
        <f t="shared" si="202"/>
        <v>2.1800000000000002</v>
      </c>
      <c r="Q380" s="9">
        <f t="shared" si="194"/>
        <v>2.0449999999999999</v>
      </c>
      <c r="R380" s="9">
        <f t="shared" si="195"/>
        <v>2.1800000000000002</v>
      </c>
      <c r="S380" s="9">
        <f t="shared" si="196"/>
        <v>2.2450000000000001</v>
      </c>
      <c r="T380" s="9">
        <f t="shared" si="197"/>
        <v>2.2450000000000001</v>
      </c>
      <c r="V380" s="9">
        <f t="shared" si="227"/>
        <v>2.0449999999999999</v>
      </c>
      <c r="W380" s="9">
        <f t="shared" si="227"/>
        <v>2.1800000000000002</v>
      </c>
      <c r="X380" s="9">
        <f t="shared" si="227"/>
        <v>2.2450000000000001</v>
      </c>
      <c r="Y380" s="9">
        <f t="shared" si="227"/>
        <v>2.2450000000000001</v>
      </c>
      <c r="BK380" s="9">
        <f t="shared" si="213"/>
        <v>2.0449999999999999</v>
      </c>
      <c r="BL380" s="9">
        <f t="shared" si="214"/>
        <v>2.1800000000000002</v>
      </c>
      <c r="BM380" s="3">
        <f t="shared" si="221"/>
        <v>1</v>
      </c>
      <c r="BN380" s="8">
        <f t="shared" si="215"/>
        <v>36058</v>
      </c>
      <c r="BO380" s="47">
        <f t="shared" si="229"/>
        <v>0.61049556250655179</v>
      </c>
      <c r="BP380" s="9">
        <f t="shared" si="230"/>
        <v>0.61049556250655179</v>
      </c>
      <c r="BV380" s="8">
        <f t="shared" si="216"/>
        <v>36058</v>
      </c>
      <c r="BW380" s="9">
        <f t="shared" si="217"/>
        <v>2.0449999999999999</v>
      </c>
      <c r="BX380" s="9">
        <f t="shared" si="218"/>
        <v>2.1800000000000002</v>
      </c>
      <c r="BY380" s="3">
        <f t="shared" si="222"/>
        <v>0</v>
      </c>
      <c r="BZ380" s="3">
        <f t="shared" si="223"/>
        <v>0</v>
      </c>
      <c r="CA380" s="8">
        <f t="shared" si="188"/>
        <v>36058</v>
      </c>
      <c r="CB380" s="3">
        <f t="shared" si="189"/>
        <v>0.74660452557864387</v>
      </c>
      <c r="CC380" s="3">
        <f t="shared" si="190"/>
        <v>0.44701303571724005</v>
      </c>
      <c r="CF380" s="8">
        <f t="shared" si="209"/>
        <v>36058</v>
      </c>
      <c r="CG380" s="3">
        <f t="shared" ref="CG380:CG395" si="231">CORREL(C359:C380,E359:E380)</f>
        <v>0.64067783463914141</v>
      </c>
      <c r="CI380" s="8">
        <f t="shared" si="210"/>
        <v>36058</v>
      </c>
      <c r="CJ380" s="12">
        <f t="shared" ref="CJ380:CK395" si="232">STDEV(CO359:CO380)*CJ$24</f>
        <v>0.7510354518709923</v>
      </c>
      <c r="CK380" s="12">
        <f t="shared" si="232"/>
        <v>0.44966595536227821</v>
      </c>
      <c r="CO380" s="12">
        <f t="shared" si="228"/>
        <v>0</v>
      </c>
      <c r="CP380" s="12">
        <f t="shared" si="228"/>
        <v>0</v>
      </c>
    </row>
    <row r="381" spans="1:94" x14ac:dyDescent="0.25">
      <c r="A381" s="3">
        <f t="shared" si="191"/>
        <v>814</v>
      </c>
      <c r="B381" s="8">
        <f t="shared" si="192"/>
        <v>36059</v>
      </c>
      <c r="C381" s="3">
        <f t="shared" si="198"/>
        <v>1.95</v>
      </c>
      <c r="D381" s="11">
        <f t="shared" si="219"/>
        <v>0</v>
      </c>
      <c r="E381" s="3">
        <f t="shared" si="199"/>
        <v>2.15</v>
      </c>
      <c r="I381" s="8">
        <f t="shared" si="193"/>
        <v>36059</v>
      </c>
      <c r="J381" s="11">
        <f t="shared" si="200"/>
        <v>0.19999999999999996</v>
      </c>
      <c r="K381" s="11">
        <f t="shared" si="220"/>
        <v>0</v>
      </c>
      <c r="L381" s="11"/>
      <c r="M381" s="11"/>
      <c r="N381" s="9">
        <f t="shared" si="201"/>
        <v>1.95</v>
      </c>
      <c r="O381" s="9">
        <f t="shared" si="202"/>
        <v>2.15</v>
      </c>
      <c r="Q381" s="9">
        <f t="shared" si="194"/>
        <v>1.95</v>
      </c>
      <c r="R381" s="9">
        <f t="shared" si="195"/>
        <v>2.15</v>
      </c>
      <c r="S381" s="9">
        <f t="shared" si="196"/>
        <v>2.17</v>
      </c>
      <c r="T381" s="9">
        <f t="shared" si="197"/>
        <v>2.17</v>
      </c>
      <c r="V381" s="9">
        <f t="shared" si="227"/>
        <v>1.95</v>
      </c>
      <c r="W381" s="9">
        <f t="shared" si="227"/>
        <v>2.15</v>
      </c>
      <c r="X381" s="9">
        <f t="shared" si="227"/>
        <v>2.17</v>
      </c>
      <c r="Y381" s="9">
        <f t="shared" si="227"/>
        <v>2.17</v>
      </c>
      <c r="BK381" s="9">
        <f t="shared" si="213"/>
        <v>1.95</v>
      </c>
      <c r="BL381" s="9">
        <f t="shared" si="214"/>
        <v>2.15</v>
      </c>
      <c r="BM381" s="3">
        <f t="shared" si="221"/>
        <v>1</v>
      </c>
      <c r="BN381" s="8">
        <f t="shared" si="215"/>
        <v>36059</v>
      </c>
      <c r="BO381" s="47">
        <f t="shared" si="229"/>
        <v>0.70148497112424912</v>
      </c>
      <c r="BP381" s="9">
        <f t="shared" si="230"/>
        <v>0.70148497112424912</v>
      </c>
      <c r="BV381" s="8">
        <f t="shared" si="216"/>
        <v>36059</v>
      </c>
      <c r="BW381" s="9">
        <f t="shared" si="217"/>
        <v>1.95</v>
      </c>
      <c r="BX381" s="9">
        <f t="shared" si="218"/>
        <v>2.15</v>
      </c>
      <c r="BY381" s="3">
        <f t="shared" si="222"/>
        <v>-4.7568416919109568E-2</v>
      </c>
      <c r="BZ381" s="3">
        <f t="shared" si="223"/>
        <v>-1.3857034661426354E-2</v>
      </c>
      <c r="CA381" s="8">
        <f t="shared" ref="CA381:CA444" si="233">BV381</f>
        <v>36059</v>
      </c>
      <c r="CB381" s="3">
        <f t="shared" ref="CB381:CB444" si="234">IF(ISNUMBER(STDEV(BY360:BY381)),STDEV(BY360:BY381)*SQRT(252),0)</f>
        <v>0.77279951431274518</v>
      </c>
      <c r="CC381" s="3">
        <f t="shared" ref="CC381:CC444" si="235">IF(ISNUMBER(STDEV(BZ360:BZ381)),STDEV(BZ360:BZ381)*SQRT(252),0)</f>
        <v>0.45070507643095814</v>
      </c>
      <c r="CF381" s="8">
        <f t="shared" si="209"/>
        <v>36059</v>
      </c>
      <c r="CG381" s="3">
        <f t="shared" si="231"/>
        <v>0.61150670272226049</v>
      </c>
      <c r="CI381" s="8">
        <f t="shared" si="210"/>
        <v>36059</v>
      </c>
      <c r="CJ381" s="12">
        <f t="shared" si="232"/>
        <v>0.77738590184371892</v>
      </c>
      <c r="CK381" s="12">
        <f t="shared" si="232"/>
        <v>0.45337990748921492</v>
      </c>
      <c r="CO381" s="12">
        <f t="shared" si="228"/>
        <v>-4.7568416919109568E-2</v>
      </c>
      <c r="CP381" s="12">
        <f t="shared" si="228"/>
        <v>-1.3857034661426354E-2</v>
      </c>
    </row>
    <row r="382" spans="1:94" x14ac:dyDescent="0.25">
      <c r="A382" s="3">
        <f t="shared" si="191"/>
        <v>815</v>
      </c>
      <c r="B382" s="8">
        <f t="shared" si="192"/>
        <v>36060</v>
      </c>
      <c r="C382" s="3">
        <f t="shared" si="198"/>
        <v>2.085</v>
      </c>
      <c r="D382" s="11">
        <f t="shared" si="219"/>
        <v>0</v>
      </c>
      <c r="E382" s="3">
        <f t="shared" si="199"/>
        <v>2.2400000000000002</v>
      </c>
      <c r="I382" s="8">
        <f t="shared" si="193"/>
        <v>36060</v>
      </c>
      <c r="J382" s="11">
        <f t="shared" si="200"/>
        <v>0.15500000000000025</v>
      </c>
      <c r="K382" s="11">
        <f t="shared" si="220"/>
        <v>0</v>
      </c>
      <c r="L382" s="11"/>
      <c r="M382" s="11"/>
      <c r="N382" s="9">
        <f t="shared" si="201"/>
        <v>2.085</v>
      </c>
      <c r="O382" s="9">
        <f t="shared" si="202"/>
        <v>2.2400000000000002</v>
      </c>
      <c r="Q382" s="9">
        <f t="shared" si="194"/>
        <v>2.085</v>
      </c>
      <c r="R382" s="9">
        <f t="shared" si="195"/>
        <v>2.2400000000000002</v>
      </c>
      <c r="S382" s="9">
        <f t="shared" si="196"/>
        <v>2.2850000000000001</v>
      </c>
      <c r="T382" s="9">
        <f t="shared" si="197"/>
        <v>2.2850000000000001</v>
      </c>
      <c r="V382" s="9">
        <f t="shared" si="227"/>
        <v>2.085</v>
      </c>
      <c r="W382" s="9">
        <f t="shared" si="227"/>
        <v>2.2400000000000002</v>
      </c>
      <c r="X382" s="9">
        <f t="shared" si="227"/>
        <v>2.2850000000000001</v>
      </c>
      <c r="Y382" s="9">
        <f t="shared" si="227"/>
        <v>2.2850000000000001</v>
      </c>
      <c r="BK382" s="9">
        <f t="shared" si="213"/>
        <v>2.085</v>
      </c>
      <c r="BL382" s="9">
        <f t="shared" si="214"/>
        <v>2.2400000000000002</v>
      </c>
      <c r="BM382" s="3">
        <f t="shared" si="221"/>
        <v>1</v>
      </c>
      <c r="BN382" s="8">
        <f t="shared" si="215"/>
        <v>36060</v>
      </c>
      <c r="BO382" s="47">
        <f t="shared" si="229"/>
        <v>0.85802725734786378</v>
      </c>
      <c r="BP382" s="9">
        <f t="shared" si="230"/>
        <v>0.85802725734786378</v>
      </c>
      <c r="BV382" s="8">
        <f t="shared" si="216"/>
        <v>36060</v>
      </c>
      <c r="BW382" s="9">
        <f t="shared" si="217"/>
        <v>2.085</v>
      </c>
      <c r="BX382" s="9">
        <f t="shared" si="218"/>
        <v>2.2400000000000002</v>
      </c>
      <c r="BY382" s="3">
        <f t="shared" si="222"/>
        <v>6.693948267510931E-2</v>
      </c>
      <c r="BZ382" s="3">
        <f t="shared" si="223"/>
        <v>4.1008023727377253E-2</v>
      </c>
      <c r="CA382" s="8">
        <f t="shared" si="233"/>
        <v>36060</v>
      </c>
      <c r="CB382" s="3">
        <f t="shared" si="234"/>
        <v>0.79583602910840312</v>
      </c>
      <c r="CC382" s="3">
        <f t="shared" si="235"/>
        <v>0.45511397680946225</v>
      </c>
      <c r="CF382" s="8">
        <f t="shared" si="209"/>
        <v>36060</v>
      </c>
      <c r="CG382" s="3">
        <f t="shared" si="231"/>
        <v>0.67037218580458413</v>
      </c>
      <c r="CI382" s="8">
        <f t="shared" si="210"/>
        <v>36060</v>
      </c>
      <c r="CJ382" s="12">
        <f t="shared" si="232"/>
        <v>0.80055913306098303</v>
      </c>
      <c r="CK382" s="12">
        <f t="shared" si="232"/>
        <v>0.45781497367831642</v>
      </c>
      <c r="CO382" s="12">
        <f t="shared" si="228"/>
        <v>6.693948267510931E-2</v>
      </c>
      <c r="CP382" s="12">
        <f t="shared" si="228"/>
        <v>4.1008023727377253E-2</v>
      </c>
    </row>
    <row r="383" spans="1:94" x14ac:dyDescent="0.25">
      <c r="A383" s="3">
        <f t="shared" si="191"/>
        <v>816</v>
      </c>
      <c r="B383" s="8">
        <f t="shared" si="192"/>
        <v>36061</v>
      </c>
      <c r="C383" s="3">
        <f t="shared" si="198"/>
        <v>2.0150000000000001</v>
      </c>
      <c r="D383" s="11">
        <f t="shared" si="219"/>
        <v>0</v>
      </c>
      <c r="E383" s="3">
        <f t="shared" si="199"/>
        <v>2.1749999999999998</v>
      </c>
      <c r="I383" s="8">
        <f t="shared" si="193"/>
        <v>36061</v>
      </c>
      <c r="J383" s="11">
        <f t="shared" si="200"/>
        <v>0.1599999999999997</v>
      </c>
      <c r="K383" s="11">
        <f t="shared" si="220"/>
        <v>0</v>
      </c>
      <c r="L383" s="11"/>
      <c r="M383" s="11"/>
      <c r="N383" s="9">
        <f t="shared" si="201"/>
        <v>2.0150000000000001</v>
      </c>
      <c r="O383" s="9">
        <f t="shared" si="202"/>
        <v>2.1749999999999998</v>
      </c>
      <c r="Q383" s="9">
        <f t="shared" si="194"/>
        <v>2.0150000000000001</v>
      </c>
      <c r="R383" s="9">
        <f t="shared" si="195"/>
        <v>2.1749999999999998</v>
      </c>
      <c r="S383" s="9">
        <f t="shared" si="196"/>
        <v>2.1850000000000001</v>
      </c>
      <c r="T383" s="9">
        <f t="shared" si="197"/>
        <v>2.1850000000000001</v>
      </c>
      <c r="V383" s="9">
        <f t="shared" si="227"/>
        <v>2.0150000000000001</v>
      </c>
      <c r="W383" s="9">
        <f t="shared" si="227"/>
        <v>2.1749999999999998</v>
      </c>
      <c r="X383" s="9">
        <f t="shared" si="227"/>
        <v>2.1850000000000001</v>
      </c>
      <c r="Y383" s="9">
        <f t="shared" si="227"/>
        <v>2.1850000000000001</v>
      </c>
      <c r="BK383" s="9">
        <f t="shared" si="213"/>
        <v>2.0150000000000001</v>
      </c>
      <c r="BL383" s="9">
        <f t="shared" si="214"/>
        <v>2.1749999999999998</v>
      </c>
      <c r="BM383" s="3">
        <f t="shared" si="221"/>
        <v>1</v>
      </c>
      <c r="BN383" s="8">
        <f t="shared" si="215"/>
        <v>36061</v>
      </c>
      <c r="BO383" s="47">
        <f t="shared" si="229"/>
        <v>0.88093590329874072</v>
      </c>
      <c r="BP383" s="9">
        <f t="shared" si="230"/>
        <v>0.88093590329874072</v>
      </c>
      <c r="BV383" s="8">
        <f t="shared" si="216"/>
        <v>36061</v>
      </c>
      <c r="BW383" s="9">
        <f t="shared" si="217"/>
        <v>2.0150000000000001</v>
      </c>
      <c r="BX383" s="9">
        <f t="shared" si="218"/>
        <v>2.1749999999999998</v>
      </c>
      <c r="BY383" s="3">
        <f t="shared" si="222"/>
        <v>-3.4149659852118368E-2</v>
      </c>
      <c r="BZ383" s="3">
        <f t="shared" si="223"/>
        <v>-2.9447201326301249E-2</v>
      </c>
      <c r="CA383" s="8">
        <f t="shared" si="233"/>
        <v>36061</v>
      </c>
      <c r="CB383" s="3">
        <f t="shared" si="234"/>
        <v>0.68462592488230334</v>
      </c>
      <c r="CC383" s="3">
        <f t="shared" si="235"/>
        <v>0.38222504209582925</v>
      </c>
      <c r="CF383" s="8">
        <f t="shared" si="209"/>
        <v>36061</v>
      </c>
      <c r="CG383" s="3">
        <f t="shared" si="231"/>
        <v>0.76642716361149588</v>
      </c>
      <c r="CI383" s="8">
        <f t="shared" si="210"/>
        <v>36061</v>
      </c>
      <c r="CJ383" s="12">
        <f t="shared" si="232"/>
        <v>0.68868902242197227</v>
      </c>
      <c r="CK383" s="12">
        <f t="shared" si="232"/>
        <v>0.38449345988676581</v>
      </c>
      <c r="CO383" s="12">
        <f t="shared" si="228"/>
        <v>-3.4149659852118368E-2</v>
      </c>
      <c r="CP383" s="12">
        <f t="shared" si="228"/>
        <v>-2.9447201326301249E-2</v>
      </c>
    </row>
    <row r="384" spans="1:94" x14ac:dyDescent="0.25">
      <c r="A384" s="3">
        <f t="shared" si="191"/>
        <v>817</v>
      </c>
      <c r="B384" s="8">
        <f t="shared" si="192"/>
        <v>36062</v>
      </c>
      <c r="C384" s="3">
        <f t="shared" si="198"/>
        <v>1.9650000000000001</v>
      </c>
      <c r="D384" s="11">
        <f t="shared" si="219"/>
        <v>0</v>
      </c>
      <c r="E384" s="3">
        <f t="shared" si="199"/>
        <v>2.1549999999999998</v>
      </c>
      <c r="I384" s="8">
        <f t="shared" si="193"/>
        <v>36062</v>
      </c>
      <c r="J384" s="11">
        <f t="shared" si="200"/>
        <v>0.18999999999999972</v>
      </c>
      <c r="K384" s="11">
        <f t="shared" si="220"/>
        <v>0</v>
      </c>
      <c r="L384" s="11"/>
      <c r="M384" s="11"/>
      <c r="N384" s="9">
        <f t="shared" si="201"/>
        <v>1.9650000000000001</v>
      </c>
      <c r="O384" s="9">
        <f t="shared" si="202"/>
        <v>2.1549999999999998</v>
      </c>
      <c r="Q384" s="9">
        <f t="shared" si="194"/>
        <v>1.9650000000000001</v>
      </c>
      <c r="R384" s="9">
        <f t="shared" si="195"/>
        <v>2.1549999999999998</v>
      </c>
      <c r="S384" s="9">
        <f t="shared" si="196"/>
        <v>2.165</v>
      </c>
      <c r="T384" s="9">
        <f t="shared" si="197"/>
        <v>2.165</v>
      </c>
      <c r="V384" s="9">
        <f t="shared" si="227"/>
        <v>1.9650000000000001</v>
      </c>
      <c r="W384" s="9">
        <f t="shared" si="227"/>
        <v>2.1549999999999998</v>
      </c>
      <c r="X384" s="9">
        <f t="shared" si="227"/>
        <v>2.165</v>
      </c>
      <c r="Y384" s="9">
        <f t="shared" si="227"/>
        <v>2.165</v>
      </c>
      <c r="BK384" s="9">
        <f t="shared" si="213"/>
        <v>1.9650000000000001</v>
      </c>
      <c r="BL384" s="9">
        <f t="shared" si="214"/>
        <v>2.1549999999999998</v>
      </c>
      <c r="BM384" s="3">
        <f t="shared" si="221"/>
        <v>1</v>
      </c>
      <c r="BN384" s="8">
        <f t="shared" si="215"/>
        <v>36062</v>
      </c>
      <c r="BO384" s="47">
        <f t="shared" si="229"/>
        <v>0.88125224354804987</v>
      </c>
      <c r="BP384" s="9">
        <f t="shared" si="230"/>
        <v>0.88125224354804987</v>
      </c>
      <c r="BV384" s="8">
        <f t="shared" si="216"/>
        <v>36062</v>
      </c>
      <c r="BW384" s="9">
        <f t="shared" si="217"/>
        <v>1.9650000000000001</v>
      </c>
      <c r="BX384" s="9">
        <f t="shared" si="218"/>
        <v>2.1549999999999998</v>
      </c>
      <c r="BY384" s="3">
        <f t="shared" si="222"/>
        <v>-2.5126950077421759E-2</v>
      </c>
      <c r="BZ384" s="3">
        <f t="shared" si="223"/>
        <v>-9.2379409849363617E-3</v>
      </c>
      <c r="CA384" s="8">
        <f t="shared" si="233"/>
        <v>36062</v>
      </c>
      <c r="CB384" s="3">
        <f t="shared" si="234"/>
        <v>0.65015309074365202</v>
      </c>
      <c r="CC384" s="3">
        <f t="shared" si="235"/>
        <v>0.37304129244230372</v>
      </c>
      <c r="CF384" s="8">
        <f t="shared" si="209"/>
        <v>36062</v>
      </c>
      <c r="CG384" s="3">
        <f t="shared" si="231"/>
        <v>0.86547720940979667</v>
      </c>
      <c r="CI384" s="8">
        <f t="shared" si="210"/>
        <v>36062</v>
      </c>
      <c r="CJ384" s="12">
        <f t="shared" si="232"/>
        <v>0.65401159993443791</v>
      </c>
      <c r="CK384" s="12">
        <f t="shared" si="232"/>
        <v>0.37525520678943841</v>
      </c>
      <c r="CO384" s="12">
        <f t="shared" si="228"/>
        <v>-2.5126950077421759E-2</v>
      </c>
      <c r="CP384" s="12">
        <f t="shared" si="228"/>
        <v>-9.2379409849363617E-3</v>
      </c>
    </row>
    <row r="385" spans="1:94" x14ac:dyDescent="0.25">
      <c r="A385" s="3">
        <f t="shared" si="191"/>
        <v>818</v>
      </c>
      <c r="B385" s="8">
        <f t="shared" si="192"/>
        <v>36063</v>
      </c>
      <c r="C385" s="3">
        <f t="shared" si="198"/>
        <v>2.105</v>
      </c>
      <c r="D385" s="11">
        <f t="shared" si="219"/>
        <v>0</v>
      </c>
      <c r="E385" s="3">
        <f t="shared" si="199"/>
        <v>2.1800000000000002</v>
      </c>
      <c r="I385" s="8">
        <f t="shared" si="193"/>
        <v>36063</v>
      </c>
      <c r="J385" s="11">
        <f t="shared" si="200"/>
        <v>7.5000000000000178E-2</v>
      </c>
      <c r="K385" s="11">
        <f t="shared" si="220"/>
        <v>0</v>
      </c>
      <c r="L385" s="11"/>
      <c r="M385" s="11"/>
      <c r="N385" s="9">
        <f t="shared" si="201"/>
        <v>2.105</v>
      </c>
      <c r="O385" s="9">
        <f t="shared" si="202"/>
        <v>2.1800000000000002</v>
      </c>
      <c r="Q385" s="9">
        <f t="shared" si="194"/>
        <v>2.105</v>
      </c>
      <c r="R385" s="9">
        <f t="shared" si="195"/>
        <v>2.1800000000000002</v>
      </c>
      <c r="S385" s="9">
        <f t="shared" si="196"/>
        <v>2.3849999999999998</v>
      </c>
      <c r="T385" s="9">
        <f t="shared" si="197"/>
        <v>2.3849999999999998</v>
      </c>
      <c r="V385" s="9">
        <f t="shared" si="227"/>
        <v>2.105</v>
      </c>
      <c r="W385" s="9">
        <f t="shared" si="227"/>
        <v>2.1800000000000002</v>
      </c>
      <c r="X385" s="9">
        <f t="shared" si="227"/>
        <v>2.3849999999999998</v>
      </c>
      <c r="Y385" s="9">
        <f t="shared" si="227"/>
        <v>2.3849999999999998</v>
      </c>
      <c r="BK385" s="9">
        <f t="shared" si="213"/>
        <v>2.105</v>
      </c>
      <c r="BL385" s="9">
        <f t="shared" si="214"/>
        <v>2.1800000000000002</v>
      </c>
      <c r="BM385" s="3">
        <f t="shared" si="221"/>
        <v>1</v>
      </c>
      <c r="BN385" s="8">
        <f t="shared" si="215"/>
        <v>36063</v>
      </c>
      <c r="BO385" s="47">
        <f t="shared" si="229"/>
        <v>0.88116271018722958</v>
      </c>
      <c r="BP385" s="9">
        <f t="shared" si="230"/>
        <v>0.88116271018722958</v>
      </c>
      <c r="BV385" s="8">
        <f t="shared" si="216"/>
        <v>36063</v>
      </c>
      <c r="BW385" s="9">
        <f t="shared" si="217"/>
        <v>2.105</v>
      </c>
      <c r="BX385" s="9">
        <f t="shared" si="218"/>
        <v>2.1800000000000002</v>
      </c>
      <c r="BY385" s="3">
        <f t="shared" si="222"/>
        <v>6.8823221813120158E-2</v>
      </c>
      <c r="BZ385" s="3">
        <f t="shared" si="223"/>
        <v>1.1534153245286765E-2</v>
      </c>
      <c r="CA385" s="8">
        <f t="shared" si="233"/>
        <v>36063</v>
      </c>
      <c r="CB385" s="3">
        <f t="shared" si="234"/>
        <v>0.65448530493157286</v>
      </c>
      <c r="CC385" s="3">
        <f t="shared" si="235"/>
        <v>0.3426902866520124</v>
      </c>
      <c r="CF385" s="8">
        <f t="shared" si="209"/>
        <v>36063</v>
      </c>
      <c r="CG385" s="3">
        <f t="shared" si="231"/>
        <v>0.88219288453364131</v>
      </c>
      <c r="CI385" s="8">
        <f t="shared" si="210"/>
        <v>36063</v>
      </c>
      <c r="CJ385" s="12">
        <f t="shared" si="232"/>
        <v>0.65836952481803734</v>
      </c>
      <c r="CK385" s="12">
        <f t="shared" si="232"/>
        <v>0.34472407475433064</v>
      </c>
      <c r="CO385" s="12">
        <f t="shared" si="228"/>
        <v>6.8823221813120158E-2</v>
      </c>
      <c r="CP385" s="12">
        <f t="shared" si="228"/>
        <v>1.1534153245286765E-2</v>
      </c>
    </row>
    <row r="386" spans="1:94" x14ac:dyDescent="0.25">
      <c r="A386" s="3">
        <f t="shared" si="191"/>
        <v>819</v>
      </c>
      <c r="B386" s="8">
        <f t="shared" si="192"/>
        <v>36064</v>
      </c>
      <c r="C386" s="3">
        <f t="shared" si="198"/>
        <v>2.105</v>
      </c>
      <c r="D386" s="11">
        <f t="shared" si="219"/>
        <v>0</v>
      </c>
      <c r="E386" s="3">
        <f t="shared" si="199"/>
        <v>2.1800000000000002</v>
      </c>
      <c r="I386" s="8">
        <f t="shared" si="193"/>
        <v>36064</v>
      </c>
      <c r="J386" s="11">
        <f t="shared" si="200"/>
        <v>7.5000000000000178E-2</v>
      </c>
      <c r="K386" s="11">
        <f t="shared" si="220"/>
        <v>0</v>
      </c>
      <c r="L386" s="11"/>
      <c r="M386" s="11"/>
      <c r="N386" s="9">
        <f t="shared" si="201"/>
        <v>2.105</v>
      </c>
      <c r="O386" s="9">
        <f t="shared" si="202"/>
        <v>2.1800000000000002</v>
      </c>
      <c r="Q386" s="9">
        <f t="shared" si="194"/>
        <v>2.105</v>
      </c>
      <c r="R386" s="9">
        <f t="shared" si="195"/>
        <v>2.1800000000000002</v>
      </c>
      <c r="S386" s="9">
        <f t="shared" si="196"/>
        <v>2.3849999999999998</v>
      </c>
      <c r="T386" s="9">
        <f t="shared" si="197"/>
        <v>2.3849999999999998</v>
      </c>
      <c r="V386" s="9">
        <f t="shared" si="227"/>
        <v>2.105</v>
      </c>
      <c r="W386" s="9">
        <f t="shared" si="227"/>
        <v>2.1800000000000002</v>
      </c>
      <c r="X386" s="9">
        <f t="shared" si="227"/>
        <v>2.3849999999999998</v>
      </c>
      <c r="Y386" s="9">
        <f t="shared" si="227"/>
        <v>2.3849999999999998</v>
      </c>
      <c r="BK386" s="9">
        <f t="shared" si="213"/>
        <v>2.105</v>
      </c>
      <c r="BL386" s="9">
        <f t="shared" si="214"/>
        <v>2.1800000000000002</v>
      </c>
      <c r="BM386" s="3">
        <f t="shared" si="221"/>
        <v>1</v>
      </c>
      <c r="BN386" s="8">
        <f t="shared" si="215"/>
        <v>36064</v>
      </c>
      <c r="BO386" s="47">
        <f t="shared" si="229"/>
        <v>0.88113466065323487</v>
      </c>
      <c r="BP386" s="9">
        <f t="shared" si="230"/>
        <v>0.88113466065323487</v>
      </c>
      <c r="BV386" s="8">
        <f t="shared" si="216"/>
        <v>36064</v>
      </c>
      <c r="BW386" s="9">
        <f t="shared" si="217"/>
        <v>2.105</v>
      </c>
      <c r="BX386" s="9">
        <f t="shared" si="218"/>
        <v>2.1800000000000002</v>
      </c>
      <c r="BY386" s="3">
        <f t="shared" si="222"/>
        <v>0</v>
      </c>
      <c r="BZ386" s="3">
        <f t="shared" si="223"/>
        <v>0</v>
      </c>
      <c r="CA386" s="8">
        <f t="shared" si="233"/>
        <v>36064</v>
      </c>
      <c r="CB386" s="3">
        <f t="shared" si="234"/>
        <v>0.65508565979161115</v>
      </c>
      <c r="CC386" s="3">
        <f t="shared" si="235"/>
        <v>0.33951462073062455</v>
      </c>
      <c r="CF386" s="8">
        <f t="shared" si="209"/>
        <v>36064</v>
      </c>
      <c r="CG386" s="3">
        <f t="shared" si="231"/>
        <v>0.88265865235706009</v>
      </c>
      <c r="CI386" s="8">
        <f t="shared" si="210"/>
        <v>36064</v>
      </c>
      <c r="CJ386" s="12">
        <f t="shared" si="232"/>
        <v>0.65897344264621061</v>
      </c>
      <c r="CK386" s="12">
        <f t="shared" si="232"/>
        <v>0.34152956198545564</v>
      </c>
      <c r="CO386" s="12">
        <f t="shared" si="228"/>
        <v>0</v>
      </c>
      <c r="CP386" s="12">
        <f t="shared" si="228"/>
        <v>0</v>
      </c>
    </row>
    <row r="387" spans="1:94" x14ac:dyDescent="0.25">
      <c r="A387" s="3">
        <f t="shared" si="191"/>
        <v>820</v>
      </c>
      <c r="B387" s="8">
        <f t="shared" si="192"/>
        <v>36065</v>
      </c>
      <c r="C387" s="3">
        <f t="shared" si="198"/>
        <v>2.105</v>
      </c>
      <c r="D387" s="11">
        <f t="shared" si="219"/>
        <v>0</v>
      </c>
      <c r="E387" s="3">
        <f t="shared" si="199"/>
        <v>2.1800000000000002</v>
      </c>
      <c r="I387" s="8">
        <f t="shared" si="193"/>
        <v>36065</v>
      </c>
      <c r="J387" s="11">
        <f t="shared" si="200"/>
        <v>7.5000000000000178E-2</v>
      </c>
      <c r="K387" s="11">
        <f t="shared" si="220"/>
        <v>0</v>
      </c>
      <c r="L387" s="11"/>
      <c r="M387" s="11"/>
      <c r="N387" s="9">
        <f t="shared" si="201"/>
        <v>2.105</v>
      </c>
      <c r="O387" s="9">
        <f t="shared" si="202"/>
        <v>2.1800000000000002</v>
      </c>
      <c r="Q387" s="9">
        <f t="shared" si="194"/>
        <v>2.105</v>
      </c>
      <c r="R387" s="9">
        <f t="shared" si="195"/>
        <v>2.1800000000000002</v>
      </c>
      <c r="S387" s="9">
        <f t="shared" si="196"/>
        <v>2.3849999999999998</v>
      </c>
      <c r="T387" s="9">
        <f t="shared" si="197"/>
        <v>2.3849999999999998</v>
      </c>
      <c r="V387" s="9">
        <f t="shared" ref="V387:Y406" si="236">VLOOKUP($B387,IF(V$1=2,PRICELOOK2,IF(V$1=3,PRICELOOK3,IF(V$1=4,cash,PRICELOOK))),V$2,FALSE)</f>
        <v>2.105</v>
      </c>
      <c r="W387" s="9">
        <f t="shared" si="236"/>
        <v>2.1800000000000002</v>
      </c>
      <c r="X387" s="9">
        <f t="shared" si="236"/>
        <v>2.3849999999999998</v>
      </c>
      <c r="Y387" s="9">
        <f t="shared" si="236"/>
        <v>2.3849999999999998</v>
      </c>
      <c r="BK387" s="9">
        <f t="shared" si="213"/>
        <v>2.105</v>
      </c>
      <c r="BL387" s="9">
        <f t="shared" si="214"/>
        <v>2.1800000000000002</v>
      </c>
      <c r="BM387" s="3">
        <f t="shared" si="221"/>
        <v>1</v>
      </c>
      <c r="BN387" s="8">
        <f t="shared" si="215"/>
        <v>36065</v>
      </c>
      <c r="BO387" s="47">
        <f t="shared" si="229"/>
        <v>0.88108991082086563</v>
      </c>
      <c r="BP387" s="9">
        <f t="shared" si="230"/>
        <v>0.88108991082086563</v>
      </c>
      <c r="BV387" s="8">
        <f t="shared" si="216"/>
        <v>36065</v>
      </c>
      <c r="BW387" s="9">
        <f t="shared" si="217"/>
        <v>2.105</v>
      </c>
      <c r="BX387" s="9">
        <f t="shared" si="218"/>
        <v>2.1800000000000002</v>
      </c>
      <c r="BY387" s="3">
        <f t="shared" si="222"/>
        <v>0</v>
      </c>
      <c r="BZ387" s="3">
        <f t="shared" si="223"/>
        <v>0</v>
      </c>
      <c r="CA387" s="8">
        <f t="shared" si="233"/>
        <v>36065</v>
      </c>
      <c r="CB387" s="3">
        <f t="shared" si="234"/>
        <v>0.65508565979161115</v>
      </c>
      <c r="CC387" s="3">
        <f t="shared" si="235"/>
        <v>0.33951462073062455</v>
      </c>
      <c r="CF387" s="8">
        <f t="shared" si="209"/>
        <v>36065</v>
      </c>
      <c r="CG387" s="3">
        <f t="shared" si="231"/>
        <v>0.88271010870729927</v>
      </c>
      <c r="CI387" s="8">
        <f t="shared" si="210"/>
        <v>36065</v>
      </c>
      <c r="CJ387" s="12">
        <f t="shared" si="232"/>
        <v>0.65897344264621061</v>
      </c>
      <c r="CK387" s="12">
        <f t="shared" si="232"/>
        <v>0.34152956198545564</v>
      </c>
      <c r="CO387" s="12">
        <f t="shared" si="228"/>
        <v>0</v>
      </c>
      <c r="CP387" s="12">
        <f t="shared" si="228"/>
        <v>0</v>
      </c>
    </row>
    <row r="388" spans="1:94" x14ac:dyDescent="0.25">
      <c r="A388" s="3">
        <f t="shared" si="191"/>
        <v>821</v>
      </c>
      <c r="B388" s="8">
        <f t="shared" si="192"/>
        <v>36066</v>
      </c>
      <c r="C388" s="3">
        <f t="shared" si="198"/>
        <v>1.98</v>
      </c>
      <c r="D388" s="11">
        <f t="shared" si="219"/>
        <v>0</v>
      </c>
      <c r="E388" s="3">
        <f t="shared" si="199"/>
        <v>2.11</v>
      </c>
      <c r="I388" s="8">
        <f t="shared" si="193"/>
        <v>36066</v>
      </c>
      <c r="J388" s="11">
        <f t="shared" si="200"/>
        <v>0.12999999999999989</v>
      </c>
      <c r="K388" s="11">
        <f t="shared" si="220"/>
        <v>0</v>
      </c>
      <c r="L388" s="11"/>
      <c r="M388" s="11"/>
      <c r="N388" s="9">
        <f t="shared" si="201"/>
        <v>1.98</v>
      </c>
      <c r="O388" s="9">
        <f t="shared" si="202"/>
        <v>2.11</v>
      </c>
      <c r="Q388" s="9">
        <f t="shared" si="194"/>
        <v>1.98</v>
      </c>
      <c r="R388" s="9">
        <f t="shared" si="195"/>
        <v>2.11</v>
      </c>
      <c r="S388" s="9">
        <f t="shared" si="196"/>
        <v>2.2349999999999999</v>
      </c>
      <c r="T388" s="9">
        <f t="shared" si="197"/>
        <v>2.2349999999999999</v>
      </c>
      <c r="V388" s="9">
        <f t="shared" si="236"/>
        <v>1.98</v>
      </c>
      <c r="W388" s="9">
        <f t="shared" si="236"/>
        <v>2.11</v>
      </c>
      <c r="X388" s="9">
        <f t="shared" si="236"/>
        <v>2.2349999999999999</v>
      </c>
      <c r="Y388" s="9">
        <f t="shared" si="236"/>
        <v>2.2349999999999999</v>
      </c>
      <c r="BK388" s="9">
        <f t="shared" si="213"/>
        <v>1.98</v>
      </c>
      <c r="BL388" s="9">
        <f t="shared" si="214"/>
        <v>2.11</v>
      </c>
      <c r="BM388" s="3">
        <f t="shared" si="221"/>
        <v>1</v>
      </c>
      <c r="BN388" s="8">
        <f t="shared" si="215"/>
        <v>36066</v>
      </c>
      <c r="BO388" s="47">
        <f t="shared" si="229"/>
        <v>0.89333258656363002</v>
      </c>
      <c r="BP388" s="9">
        <f t="shared" si="230"/>
        <v>0.89333258656363002</v>
      </c>
      <c r="BV388" s="8">
        <f t="shared" si="216"/>
        <v>36066</v>
      </c>
      <c r="BW388" s="9">
        <f t="shared" si="217"/>
        <v>1.98</v>
      </c>
      <c r="BX388" s="9">
        <f t="shared" si="218"/>
        <v>2.11</v>
      </c>
      <c r="BY388" s="3">
        <f t="shared" si="222"/>
        <v>-6.1218622427900847E-2</v>
      </c>
      <c r="BZ388" s="3">
        <f t="shared" si="223"/>
        <v>-3.2636929313022658E-2</v>
      </c>
      <c r="CA388" s="8">
        <f t="shared" si="233"/>
        <v>36066</v>
      </c>
      <c r="CB388" s="3">
        <f t="shared" si="234"/>
        <v>0.69983004601675569</v>
      </c>
      <c r="CC388" s="3">
        <f t="shared" si="235"/>
        <v>0.35912713131958346</v>
      </c>
      <c r="CF388" s="8">
        <f t="shared" si="209"/>
        <v>36066</v>
      </c>
      <c r="CG388" s="3">
        <f t="shared" si="231"/>
        <v>0.85631938671048302</v>
      </c>
      <c r="CI388" s="8">
        <f t="shared" si="210"/>
        <v>36066</v>
      </c>
      <c r="CJ388" s="12">
        <f t="shared" si="232"/>
        <v>0.70398337652150678</v>
      </c>
      <c r="CK388" s="12">
        <f t="shared" si="232"/>
        <v>0.36125846831787756</v>
      </c>
      <c r="CO388" s="12">
        <f t="shared" si="228"/>
        <v>-6.1218622427900847E-2</v>
      </c>
      <c r="CP388" s="12">
        <f t="shared" si="228"/>
        <v>-3.2636929313022658E-2</v>
      </c>
    </row>
    <row r="389" spans="1:94" x14ac:dyDescent="0.25">
      <c r="A389" s="3">
        <f t="shared" si="191"/>
        <v>822</v>
      </c>
      <c r="B389" s="8">
        <f t="shared" si="192"/>
        <v>36067</v>
      </c>
      <c r="C389" s="3">
        <f t="shared" si="198"/>
        <v>1.875</v>
      </c>
      <c r="D389" s="11">
        <f t="shared" si="219"/>
        <v>0</v>
      </c>
      <c r="E389" s="3">
        <f t="shared" si="199"/>
        <v>2.06</v>
      </c>
      <c r="I389" s="8">
        <f t="shared" si="193"/>
        <v>36067</v>
      </c>
      <c r="J389" s="11">
        <f t="shared" si="200"/>
        <v>0.18500000000000005</v>
      </c>
      <c r="K389" s="11">
        <f t="shared" si="220"/>
        <v>0</v>
      </c>
      <c r="L389" s="11"/>
      <c r="M389" s="11"/>
      <c r="N389" s="9">
        <f t="shared" si="201"/>
        <v>1.875</v>
      </c>
      <c r="O389" s="9">
        <f t="shared" si="202"/>
        <v>2.06</v>
      </c>
      <c r="Q389" s="9">
        <f t="shared" si="194"/>
        <v>1.875</v>
      </c>
      <c r="R389" s="9">
        <f t="shared" si="195"/>
        <v>2.06</v>
      </c>
      <c r="S389" s="9">
        <f t="shared" si="196"/>
        <v>2.17</v>
      </c>
      <c r="T389" s="9">
        <f t="shared" si="197"/>
        <v>2.17</v>
      </c>
      <c r="V389" s="9">
        <f t="shared" si="236"/>
        <v>1.875</v>
      </c>
      <c r="W389" s="9">
        <f t="shared" si="236"/>
        <v>2.06</v>
      </c>
      <c r="X389" s="9">
        <f t="shared" si="236"/>
        <v>2.17</v>
      </c>
      <c r="Y389" s="9">
        <f t="shared" si="236"/>
        <v>2.17</v>
      </c>
      <c r="BK389" s="9">
        <f t="shared" si="213"/>
        <v>1.875</v>
      </c>
      <c r="BL389" s="9">
        <f t="shared" si="214"/>
        <v>2.06</v>
      </c>
      <c r="BM389" s="3">
        <f t="shared" si="221"/>
        <v>1</v>
      </c>
      <c r="BN389" s="8">
        <f t="shared" si="215"/>
        <v>36067</v>
      </c>
      <c r="BO389" s="47">
        <f t="shared" si="229"/>
        <v>0.8655822009015216</v>
      </c>
      <c r="BP389" s="9">
        <f t="shared" si="230"/>
        <v>0.8655822009015216</v>
      </c>
      <c r="BV389" s="8">
        <f t="shared" si="216"/>
        <v>36067</v>
      </c>
      <c r="BW389" s="9">
        <f t="shared" si="217"/>
        <v>1.875</v>
      </c>
      <c r="BX389" s="9">
        <f t="shared" si="218"/>
        <v>2.06</v>
      </c>
      <c r="BY389" s="3">
        <f t="shared" si="222"/>
        <v>-5.4488185284069679E-2</v>
      </c>
      <c r="BZ389" s="3">
        <f t="shared" si="223"/>
        <v>-2.3981964686485325E-2</v>
      </c>
      <c r="CA389" s="8">
        <f t="shared" si="233"/>
        <v>36067</v>
      </c>
      <c r="CB389" s="3">
        <f t="shared" si="234"/>
        <v>0.73203971990921102</v>
      </c>
      <c r="CC389" s="3">
        <f t="shared" si="235"/>
        <v>0.3685232250035691</v>
      </c>
      <c r="CF389" s="8">
        <f t="shared" si="209"/>
        <v>36067</v>
      </c>
      <c r="CG389" s="3">
        <f t="shared" si="231"/>
        <v>0.8223857436799159</v>
      </c>
      <c r="CI389" s="8">
        <f t="shared" si="210"/>
        <v>36067</v>
      </c>
      <c r="CJ389" s="12">
        <f t="shared" si="232"/>
        <v>0.73638420742684974</v>
      </c>
      <c r="CK389" s="12">
        <f t="shared" si="232"/>
        <v>0.37071032565869005</v>
      </c>
      <c r="CO389" s="12">
        <f t="shared" si="228"/>
        <v>-5.4488185284069679E-2</v>
      </c>
      <c r="CP389" s="12">
        <f t="shared" si="228"/>
        <v>-2.3981964686485325E-2</v>
      </c>
    </row>
    <row r="390" spans="1:94" x14ac:dyDescent="0.25">
      <c r="A390" s="3">
        <f t="shared" ref="A390:A453" si="237">A391-1</f>
        <v>823</v>
      </c>
      <c r="B390" s="8">
        <f t="shared" ref="B390:B453" si="238">HLOOKUP("date",IF(TERM2="cash",cash,PRICELOOK),IF(A390&gt;=2,A390,2),FALSE)</f>
        <v>36068</v>
      </c>
      <c r="C390" s="3">
        <f t="shared" si="198"/>
        <v>2</v>
      </c>
      <c r="D390" s="11">
        <f t="shared" si="219"/>
        <v>0</v>
      </c>
      <c r="E390" s="3">
        <f t="shared" si="199"/>
        <v>2.12</v>
      </c>
      <c r="I390" s="8">
        <f t="shared" ref="I390:I453" si="239">B390</f>
        <v>36068</v>
      </c>
      <c r="J390" s="11">
        <f t="shared" si="200"/>
        <v>0.12000000000000011</v>
      </c>
      <c r="K390" s="11">
        <f t="shared" si="220"/>
        <v>0</v>
      </c>
      <c r="L390" s="11"/>
      <c r="M390" s="11"/>
      <c r="N390" s="9">
        <f t="shared" si="201"/>
        <v>2</v>
      </c>
      <c r="O390" s="9">
        <f t="shared" si="202"/>
        <v>2.12</v>
      </c>
      <c r="Q390" s="9">
        <f t="shared" ref="Q390:Q453" si="240">IF(ISNA(V390),Q389,V390)</f>
        <v>2</v>
      </c>
      <c r="R390" s="9">
        <f t="shared" ref="R390:R453" si="241">IF(ISNA(W390),R389,W390)</f>
        <v>2.12</v>
      </c>
      <c r="S390" s="9">
        <f t="shared" ref="S390:S453" si="242">IF(ISNA(X390),S389,X390)</f>
        <v>2.1749999999999998</v>
      </c>
      <c r="T390" s="9">
        <f t="shared" ref="T390:T453" si="243">IF(ISNA(Y390),T389,Y390)</f>
        <v>2.1749999999999998</v>
      </c>
      <c r="V390" s="9">
        <f t="shared" si="236"/>
        <v>2</v>
      </c>
      <c r="W390" s="9">
        <f t="shared" si="236"/>
        <v>2.12</v>
      </c>
      <c r="X390" s="9">
        <f t="shared" si="236"/>
        <v>2.1749999999999998</v>
      </c>
      <c r="Y390" s="9">
        <f t="shared" si="236"/>
        <v>2.1749999999999998</v>
      </c>
      <c r="BK390" s="9">
        <f t="shared" si="213"/>
        <v>2</v>
      </c>
      <c r="BL390" s="9">
        <f t="shared" si="214"/>
        <v>2.12</v>
      </c>
      <c r="BM390" s="3">
        <f t="shared" si="221"/>
        <v>1</v>
      </c>
      <c r="BN390" s="8">
        <f t="shared" si="215"/>
        <v>36068</v>
      </c>
      <c r="BO390" s="47">
        <f t="shared" si="229"/>
        <v>0.88046946862680653</v>
      </c>
      <c r="BP390" s="9">
        <f t="shared" si="230"/>
        <v>0.88046946862680653</v>
      </c>
      <c r="BV390" s="8">
        <f t="shared" si="216"/>
        <v>36068</v>
      </c>
      <c r="BW390" s="9">
        <f t="shared" si="217"/>
        <v>2</v>
      </c>
      <c r="BX390" s="9">
        <f t="shared" si="218"/>
        <v>2.12</v>
      </c>
      <c r="BY390" s="3">
        <f t="shared" si="222"/>
        <v>6.4538521137571164E-2</v>
      </c>
      <c r="BZ390" s="3">
        <f t="shared" si="223"/>
        <v>2.871010588243136E-2</v>
      </c>
      <c r="CA390" s="8">
        <f t="shared" si="233"/>
        <v>36068</v>
      </c>
      <c r="CB390" s="3">
        <f t="shared" si="234"/>
        <v>0.74500681259417134</v>
      </c>
      <c r="CC390" s="3">
        <f t="shared" si="235"/>
        <v>0.37100263000584871</v>
      </c>
      <c r="CF390" s="8">
        <f t="shared" si="209"/>
        <v>36068</v>
      </c>
      <c r="CG390" s="3">
        <f t="shared" si="231"/>
        <v>0.8475675957694403</v>
      </c>
      <c r="CI390" s="8">
        <f t="shared" si="210"/>
        <v>36068</v>
      </c>
      <c r="CJ390" s="12">
        <f t="shared" si="232"/>
        <v>0.74942825682710545</v>
      </c>
      <c r="CK390" s="12">
        <f t="shared" si="232"/>
        <v>0.37320444535990011</v>
      </c>
      <c r="CO390" s="12">
        <f t="shared" si="228"/>
        <v>6.4538521137571164E-2</v>
      </c>
      <c r="CP390" s="12">
        <f t="shared" si="228"/>
        <v>2.871010588243136E-2</v>
      </c>
    </row>
    <row r="391" spans="1:94" x14ac:dyDescent="0.25">
      <c r="A391" s="3">
        <f t="shared" si="237"/>
        <v>824</v>
      </c>
      <c r="B391" s="8">
        <f t="shared" si="238"/>
        <v>36069</v>
      </c>
      <c r="C391" s="3">
        <f t="shared" ref="C391:C454" si="244">IF(MIN($N391:$O391)=0,0,N391)</f>
        <v>2.1850000000000001</v>
      </c>
      <c r="D391" s="11">
        <f t="shared" si="219"/>
        <v>0</v>
      </c>
      <c r="E391" s="3">
        <f t="shared" ref="E391:E454" si="245">IF(MIN($N391:$O391)=0,0,O391)</f>
        <v>2.2650000000000001</v>
      </c>
      <c r="I391" s="8">
        <f t="shared" si="239"/>
        <v>36069</v>
      </c>
      <c r="J391" s="11">
        <f t="shared" ref="J391:J454" si="246">IF(MIN(C391,E391)=0,0,E391-C391)</f>
        <v>8.0000000000000071E-2</v>
      </c>
      <c r="K391" s="11">
        <f t="shared" si="220"/>
        <v>0</v>
      </c>
      <c r="L391" s="11"/>
      <c r="M391" s="11"/>
      <c r="N391" s="9">
        <f t="shared" ref="N391:N454" si="247">IF(BASISYN="YES",Q391-S391,Q391)</f>
        <v>2.1850000000000001</v>
      </c>
      <c r="O391" s="9">
        <f t="shared" ref="O391:O454" si="248">IF(BASISYN="YES",R391-T391,R391)</f>
        <v>2.2650000000000001</v>
      </c>
      <c r="Q391" s="9">
        <f t="shared" si="240"/>
        <v>2.1850000000000001</v>
      </c>
      <c r="R391" s="9">
        <f t="shared" si="241"/>
        <v>2.2650000000000001</v>
      </c>
      <c r="S391" s="9">
        <f t="shared" si="242"/>
        <v>2.3250000000000002</v>
      </c>
      <c r="T391" s="9">
        <f t="shared" si="243"/>
        <v>2.3250000000000002</v>
      </c>
      <c r="V391" s="9">
        <f t="shared" si="236"/>
        <v>2.1850000000000001</v>
      </c>
      <c r="W391" s="9">
        <f t="shared" si="236"/>
        <v>2.2650000000000001</v>
      </c>
      <c r="X391" s="9">
        <f t="shared" si="236"/>
        <v>2.3250000000000002</v>
      </c>
      <c r="Y391" s="9">
        <f t="shared" si="236"/>
        <v>2.3250000000000002</v>
      </c>
      <c r="BK391" s="9">
        <f t="shared" si="213"/>
        <v>2.1850000000000001</v>
      </c>
      <c r="BL391" s="9">
        <f t="shared" si="214"/>
        <v>2.2650000000000001</v>
      </c>
      <c r="BM391" s="3">
        <f t="shared" si="221"/>
        <v>1</v>
      </c>
      <c r="BN391" s="8">
        <f t="shared" si="215"/>
        <v>36069</v>
      </c>
      <c r="BO391" s="47">
        <f t="shared" si="229"/>
        <v>0.87717761519878235</v>
      </c>
      <c r="BP391" s="9">
        <f t="shared" si="230"/>
        <v>0.87717761519878235</v>
      </c>
      <c r="BV391" s="8">
        <f t="shared" si="216"/>
        <v>36069</v>
      </c>
      <c r="BW391" s="9">
        <f t="shared" si="217"/>
        <v>2.1850000000000001</v>
      </c>
      <c r="BX391" s="9">
        <f t="shared" si="218"/>
        <v>2.2650000000000001</v>
      </c>
      <c r="BY391" s="3">
        <f t="shared" si="222"/>
        <v>8.8468647987608187E-2</v>
      </c>
      <c r="BZ391" s="3">
        <f t="shared" si="223"/>
        <v>6.6158670251076274E-2</v>
      </c>
      <c r="CA391" s="8">
        <f t="shared" si="233"/>
        <v>36069</v>
      </c>
      <c r="CB391" s="3">
        <f t="shared" si="234"/>
        <v>0.784185229771859</v>
      </c>
      <c r="CC391" s="3">
        <f t="shared" si="235"/>
        <v>0.42263222807289486</v>
      </c>
      <c r="CF391" s="8">
        <f t="shared" si="209"/>
        <v>36069</v>
      </c>
      <c r="CG391" s="3">
        <f t="shared" si="231"/>
        <v>0.86696367985129663</v>
      </c>
      <c r="CI391" s="8">
        <f t="shared" si="210"/>
        <v>36069</v>
      </c>
      <c r="CJ391" s="12">
        <f t="shared" si="232"/>
        <v>0.78883918890768712</v>
      </c>
      <c r="CK391" s="12">
        <f t="shared" si="232"/>
        <v>0.42514045322718336</v>
      </c>
      <c r="CO391" s="12">
        <f t="shared" si="228"/>
        <v>8.8468647987608187E-2</v>
      </c>
      <c r="CP391" s="12">
        <f t="shared" si="228"/>
        <v>6.6158670251076274E-2</v>
      </c>
    </row>
    <row r="392" spans="1:94" x14ac:dyDescent="0.25">
      <c r="A392" s="3">
        <f t="shared" si="237"/>
        <v>825</v>
      </c>
      <c r="B392" s="8">
        <f t="shared" si="238"/>
        <v>36070</v>
      </c>
      <c r="C392" s="3">
        <f t="shared" si="244"/>
        <v>1.905</v>
      </c>
      <c r="D392" s="11">
        <f t="shared" si="219"/>
        <v>0</v>
      </c>
      <c r="E392" s="3">
        <f t="shared" si="245"/>
        <v>2.0550000000000002</v>
      </c>
      <c r="I392" s="8">
        <f t="shared" si="239"/>
        <v>36070</v>
      </c>
      <c r="J392" s="11">
        <f t="shared" si="246"/>
        <v>0.15000000000000013</v>
      </c>
      <c r="K392" s="11">
        <f t="shared" si="220"/>
        <v>0</v>
      </c>
      <c r="L392" s="11"/>
      <c r="M392" s="11"/>
      <c r="N392" s="9">
        <f t="shared" si="247"/>
        <v>1.905</v>
      </c>
      <c r="O392" s="9">
        <f t="shared" si="248"/>
        <v>2.0550000000000002</v>
      </c>
      <c r="Q392" s="9">
        <f t="shared" si="240"/>
        <v>1.905</v>
      </c>
      <c r="R392" s="9">
        <f t="shared" si="241"/>
        <v>2.0550000000000002</v>
      </c>
      <c r="S392" s="9">
        <f t="shared" si="242"/>
        <v>2.125</v>
      </c>
      <c r="T392" s="9">
        <f t="shared" si="243"/>
        <v>2.125</v>
      </c>
      <c r="V392" s="9">
        <f t="shared" si="236"/>
        <v>1.905</v>
      </c>
      <c r="W392" s="9">
        <f t="shared" si="236"/>
        <v>2.0550000000000002</v>
      </c>
      <c r="X392" s="9">
        <f t="shared" si="236"/>
        <v>2.125</v>
      </c>
      <c r="Y392" s="9">
        <f t="shared" si="236"/>
        <v>2.125</v>
      </c>
      <c r="BK392" s="9">
        <f t="shared" si="213"/>
        <v>1.905</v>
      </c>
      <c r="BL392" s="9">
        <f t="shared" si="214"/>
        <v>2.0550000000000002</v>
      </c>
      <c r="BM392" s="3">
        <f t="shared" si="221"/>
        <v>1</v>
      </c>
      <c r="BN392" s="8">
        <f t="shared" si="215"/>
        <v>36070</v>
      </c>
      <c r="BO392" s="47">
        <f t="shared" si="229"/>
        <v>0.82921163262378705</v>
      </c>
      <c r="BP392" s="9">
        <f t="shared" si="230"/>
        <v>0.82921163262378705</v>
      </c>
      <c r="BV392" s="8">
        <f t="shared" si="216"/>
        <v>36070</v>
      </c>
      <c r="BW392" s="9">
        <f t="shared" si="217"/>
        <v>1.905</v>
      </c>
      <c r="BX392" s="9">
        <f t="shared" si="218"/>
        <v>2.0550000000000002</v>
      </c>
      <c r="BY392" s="3">
        <f t="shared" si="222"/>
        <v>-0.13713381996888921</v>
      </c>
      <c r="BZ392" s="3">
        <f t="shared" si="223"/>
        <v>-9.729891098679945E-2</v>
      </c>
      <c r="CA392" s="8">
        <f t="shared" si="233"/>
        <v>36070</v>
      </c>
      <c r="CB392" s="3">
        <f t="shared" si="234"/>
        <v>0.91727938413094134</v>
      </c>
      <c r="CC392" s="3">
        <f t="shared" si="235"/>
        <v>0.53679286330049192</v>
      </c>
      <c r="CF392" s="8">
        <f t="shared" si="209"/>
        <v>36070</v>
      </c>
      <c r="CG392" s="3">
        <f t="shared" si="231"/>
        <v>0.86643779621683981</v>
      </c>
      <c r="CI392" s="8">
        <f t="shared" si="210"/>
        <v>36070</v>
      </c>
      <c r="CJ392" s="12">
        <f t="shared" si="232"/>
        <v>0.92272322648834582</v>
      </c>
      <c r="CK392" s="12">
        <f t="shared" si="232"/>
        <v>0.53997860559116406</v>
      </c>
      <c r="CO392" s="12">
        <f t="shared" ref="CO392:CP407" si="249">LN(V392/V391)</f>
        <v>-0.13713381996888921</v>
      </c>
      <c r="CP392" s="12">
        <f t="shared" si="249"/>
        <v>-9.729891098679945E-2</v>
      </c>
    </row>
    <row r="393" spans="1:94" x14ac:dyDescent="0.25">
      <c r="A393" s="3">
        <f t="shared" si="237"/>
        <v>826</v>
      </c>
      <c r="B393" s="8">
        <f t="shared" si="238"/>
        <v>36071</v>
      </c>
      <c r="C393" s="3">
        <f t="shared" si="244"/>
        <v>1.905</v>
      </c>
      <c r="D393" s="11">
        <f t="shared" si="219"/>
        <v>0</v>
      </c>
      <c r="E393" s="3">
        <f t="shared" si="245"/>
        <v>2.0550000000000002</v>
      </c>
      <c r="I393" s="8">
        <f t="shared" si="239"/>
        <v>36071</v>
      </c>
      <c r="J393" s="11">
        <f t="shared" si="246"/>
        <v>0.15000000000000013</v>
      </c>
      <c r="K393" s="11">
        <f t="shared" si="220"/>
        <v>0</v>
      </c>
      <c r="L393" s="11"/>
      <c r="M393" s="11"/>
      <c r="N393" s="9">
        <f t="shared" si="247"/>
        <v>1.905</v>
      </c>
      <c r="O393" s="9">
        <f t="shared" si="248"/>
        <v>2.0550000000000002</v>
      </c>
      <c r="Q393" s="9">
        <f t="shared" si="240"/>
        <v>1.905</v>
      </c>
      <c r="R393" s="9">
        <f t="shared" si="241"/>
        <v>2.0550000000000002</v>
      </c>
      <c r="S393" s="9">
        <f t="shared" si="242"/>
        <v>2.125</v>
      </c>
      <c r="T393" s="9">
        <f t="shared" si="243"/>
        <v>2.125</v>
      </c>
      <c r="V393" s="9">
        <f t="shared" si="236"/>
        <v>1.905</v>
      </c>
      <c r="W393" s="9">
        <f t="shared" si="236"/>
        <v>2.0550000000000002</v>
      </c>
      <c r="X393" s="9">
        <f t="shared" si="236"/>
        <v>2.125</v>
      </c>
      <c r="Y393" s="9">
        <f t="shared" si="236"/>
        <v>2.125</v>
      </c>
      <c r="BK393" s="9">
        <f t="shared" si="213"/>
        <v>1.905</v>
      </c>
      <c r="BL393" s="9">
        <f t="shared" si="214"/>
        <v>2.0550000000000002</v>
      </c>
      <c r="BM393" s="3">
        <f t="shared" si="221"/>
        <v>1</v>
      </c>
      <c r="BN393" s="8">
        <f t="shared" si="215"/>
        <v>36071</v>
      </c>
      <c r="BO393" s="47">
        <f t="shared" si="229"/>
        <v>0.7838356668992249</v>
      </c>
      <c r="BP393" s="9">
        <f t="shared" si="230"/>
        <v>0.7838356668992249</v>
      </c>
      <c r="BV393" s="8">
        <f t="shared" si="216"/>
        <v>36071</v>
      </c>
      <c r="BW393" s="9">
        <f t="shared" si="217"/>
        <v>1.905</v>
      </c>
      <c r="BX393" s="9">
        <f t="shared" si="218"/>
        <v>2.0550000000000002</v>
      </c>
      <c r="BY393" s="3">
        <f t="shared" si="222"/>
        <v>0</v>
      </c>
      <c r="BZ393" s="3">
        <f t="shared" si="223"/>
        <v>0</v>
      </c>
      <c r="CA393" s="8">
        <f t="shared" si="233"/>
        <v>36071</v>
      </c>
      <c r="CB393" s="3">
        <f t="shared" si="234"/>
        <v>0.90181793021624745</v>
      </c>
      <c r="CC393" s="3">
        <f t="shared" si="235"/>
        <v>0.51661047726306786</v>
      </c>
      <c r="CF393" s="8">
        <f t="shared" si="209"/>
        <v>36071</v>
      </c>
      <c r="CG393" s="3">
        <f t="shared" si="231"/>
        <v>0.83134399046098606</v>
      </c>
      <c r="CI393" s="8">
        <f t="shared" si="210"/>
        <v>36071</v>
      </c>
      <c r="CJ393" s="12">
        <f t="shared" si="232"/>
        <v>0.90717001239765327</v>
      </c>
      <c r="CK393" s="12">
        <f t="shared" si="232"/>
        <v>0.51967644173044558</v>
      </c>
      <c r="CO393" s="12">
        <f t="shared" si="249"/>
        <v>0</v>
      </c>
      <c r="CP393" s="12">
        <f t="shared" si="249"/>
        <v>0</v>
      </c>
    </row>
    <row r="394" spans="1:94" x14ac:dyDescent="0.25">
      <c r="A394" s="3">
        <f t="shared" si="237"/>
        <v>827</v>
      </c>
      <c r="B394" s="8">
        <f t="shared" si="238"/>
        <v>36072</v>
      </c>
      <c r="C394" s="3">
        <f t="shared" si="244"/>
        <v>1.905</v>
      </c>
      <c r="D394" s="11">
        <f t="shared" si="219"/>
        <v>0</v>
      </c>
      <c r="E394" s="3">
        <f t="shared" si="245"/>
        <v>2.0550000000000002</v>
      </c>
      <c r="I394" s="8">
        <f t="shared" si="239"/>
        <v>36072</v>
      </c>
      <c r="J394" s="11">
        <f t="shared" si="246"/>
        <v>0.15000000000000013</v>
      </c>
      <c r="K394" s="11">
        <f t="shared" si="220"/>
        <v>0</v>
      </c>
      <c r="L394" s="11"/>
      <c r="M394" s="11"/>
      <c r="N394" s="9">
        <f t="shared" si="247"/>
        <v>1.905</v>
      </c>
      <c r="O394" s="9">
        <f t="shared" si="248"/>
        <v>2.0550000000000002</v>
      </c>
      <c r="Q394" s="9">
        <f t="shared" si="240"/>
        <v>1.905</v>
      </c>
      <c r="R394" s="9">
        <f t="shared" si="241"/>
        <v>2.0550000000000002</v>
      </c>
      <c r="S394" s="9">
        <f t="shared" si="242"/>
        <v>2.125</v>
      </c>
      <c r="T394" s="9">
        <f t="shared" si="243"/>
        <v>2.125</v>
      </c>
      <c r="V394" s="9">
        <f t="shared" si="236"/>
        <v>1.905</v>
      </c>
      <c r="W394" s="9">
        <f t="shared" si="236"/>
        <v>2.0550000000000002</v>
      </c>
      <c r="X394" s="9">
        <f t="shared" si="236"/>
        <v>2.125</v>
      </c>
      <c r="Y394" s="9">
        <f t="shared" si="236"/>
        <v>2.125</v>
      </c>
      <c r="BK394" s="9">
        <f t="shared" si="213"/>
        <v>1.905</v>
      </c>
      <c r="BL394" s="9">
        <f t="shared" si="214"/>
        <v>2.0550000000000002</v>
      </c>
      <c r="BM394" s="3">
        <f t="shared" si="221"/>
        <v>1</v>
      </c>
      <c r="BN394" s="8">
        <f t="shared" si="215"/>
        <v>36072</v>
      </c>
      <c r="BO394" s="47">
        <f t="shared" si="229"/>
        <v>0.78780720965484385</v>
      </c>
      <c r="BP394" s="9">
        <f t="shared" si="230"/>
        <v>0.78780720965484385</v>
      </c>
      <c r="BV394" s="8">
        <f t="shared" si="216"/>
        <v>36072</v>
      </c>
      <c r="BW394" s="9">
        <f t="shared" si="217"/>
        <v>1.905</v>
      </c>
      <c r="BX394" s="9">
        <f t="shared" si="218"/>
        <v>2.0550000000000002</v>
      </c>
      <c r="BY394" s="3">
        <f t="shared" si="222"/>
        <v>0</v>
      </c>
      <c r="BZ394" s="3">
        <f t="shared" si="223"/>
        <v>0</v>
      </c>
      <c r="CA394" s="8">
        <f t="shared" si="233"/>
        <v>36072</v>
      </c>
      <c r="CB394" s="3">
        <f t="shared" si="234"/>
        <v>0.90181793021624745</v>
      </c>
      <c r="CC394" s="3">
        <f t="shared" si="235"/>
        <v>0.51661047726306786</v>
      </c>
      <c r="CF394" s="8">
        <f t="shared" si="209"/>
        <v>36072</v>
      </c>
      <c r="CG394" s="3">
        <f t="shared" si="231"/>
        <v>0.79884754753347853</v>
      </c>
      <c r="CI394" s="8">
        <f t="shared" si="210"/>
        <v>36072</v>
      </c>
      <c r="CJ394" s="12">
        <f t="shared" si="232"/>
        <v>0.90717001239765327</v>
      </c>
      <c r="CK394" s="12">
        <f t="shared" si="232"/>
        <v>0.51967644173044558</v>
      </c>
      <c r="CO394" s="12">
        <f t="shared" si="249"/>
        <v>0</v>
      </c>
      <c r="CP394" s="12">
        <f t="shared" si="249"/>
        <v>0</v>
      </c>
    </row>
    <row r="395" spans="1:94" x14ac:dyDescent="0.25">
      <c r="A395" s="3">
        <f t="shared" si="237"/>
        <v>828</v>
      </c>
      <c r="B395" s="8">
        <f t="shared" si="238"/>
        <v>36073</v>
      </c>
      <c r="C395" s="3">
        <f t="shared" si="244"/>
        <v>1.885</v>
      </c>
      <c r="D395" s="11">
        <f t="shared" si="219"/>
        <v>0</v>
      </c>
      <c r="E395" s="3">
        <f t="shared" si="245"/>
        <v>2.0699999999999998</v>
      </c>
      <c r="I395" s="8">
        <f t="shared" si="239"/>
        <v>36073</v>
      </c>
      <c r="J395" s="11">
        <f t="shared" si="246"/>
        <v>0.18499999999999983</v>
      </c>
      <c r="K395" s="11">
        <f t="shared" si="220"/>
        <v>0</v>
      </c>
      <c r="L395" s="11"/>
      <c r="M395" s="11"/>
      <c r="N395" s="9">
        <f t="shared" si="247"/>
        <v>1.885</v>
      </c>
      <c r="O395" s="9">
        <f t="shared" si="248"/>
        <v>2.0699999999999998</v>
      </c>
      <c r="Q395" s="9">
        <f t="shared" si="240"/>
        <v>1.885</v>
      </c>
      <c r="R395" s="9">
        <f t="shared" si="241"/>
        <v>2.0699999999999998</v>
      </c>
      <c r="S395" s="9">
        <f t="shared" si="242"/>
        <v>2.0699999999999998</v>
      </c>
      <c r="T395" s="9">
        <f t="shared" si="243"/>
        <v>2.0699999999999998</v>
      </c>
      <c r="V395" s="9">
        <f t="shared" si="236"/>
        <v>1.885</v>
      </c>
      <c r="W395" s="9">
        <f t="shared" si="236"/>
        <v>2.0699999999999998</v>
      </c>
      <c r="X395" s="9">
        <f t="shared" si="236"/>
        <v>2.0699999999999998</v>
      </c>
      <c r="Y395" s="9">
        <f t="shared" si="236"/>
        <v>2.0699999999999998</v>
      </c>
      <c r="BK395" s="9">
        <f t="shared" si="213"/>
        <v>1.885</v>
      </c>
      <c r="BL395" s="9">
        <f t="shared" si="214"/>
        <v>2.0699999999999998</v>
      </c>
      <c r="BM395" s="3">
        <f t="shared" si="221"/>
        <v>1</v>
      </c>
      <c r="BN395" s="8">
        <f t="shared" si="215"/>
        <v>36073</v>
      </c>
      <c r="BO395" s="47">
        <f t="shared" si="229"/>
        <v>0.84924936904482806</v>
      </c>
      <c r="BP395" s="9">
        <f t="shared" si="230"/>
        <v>0.84924936904482806</v>
      </c>
      <c r="BV395" s="8">
        <f t="shared" si="216"/>
        <v>36073</v>
      </c>
      <c r="BW395" s="9">
        <f t="shared" si="217"/>
        <v>1.885</v>
      </c>
      <c r="BX395" s="9">
        <f t="shared" si="218"/>
        <v>2.0699999999999998</v>
      </c>
      <c r="BY395" s="3">
        <f t="shared" si="222"/>
        <v>-1.0554187678690256E-2</v>
      </c>
      <c r="BZ395" s="3">
        <f t="shared" si="223"/>
        <v>7.2727593290796569E-3</v>
      </c>
      <c r="CA395" s="8">
        <f t="shared" si="233"/>
        <v>36073</v>
      </c>
      <c r="CB395" s="3">
        <f t="shared" si="234"/>
        <v>0.90334542692825637</v>
      </c>
      <c r="CC395" s="3">
        <f t="shared" si="235"/>
        <v>0.51717784499366737</v>
      </c>
      <c r="CF395" s="8">
        <f t="shared" si="209"/>
        <v>36073</v>
      </c>
      <c r="CG395" s="3">
        <f t="shared" si="231"/>
        <v>0.78138360201484214</v>
      </c>
      <c r="CI395" s="8">
        <f t="shared" si="210"/>
        <v>36073</v>
      </c>
      <c r="CJ395" s="12">
        <f t="shared" si="232"/>
        <v>0.90870657445163472</v>
      </c>
      <c r="CK395" s="12">
        <f t="shared" si="232"/>
        <v>0.52024717665814724</v>
      </c>
      <c r="CO395" s="12">
        <f t="shared" si="249"/>
        <v>-1.0554187678690256E-2</v>
      </c>
      <c r="CP395" s="12">
        <f t="shared" si="249"/>
        <v>7.2727593290796569E-3</v>
      </c>
    </row>
    <row r="396" spans="1:94" x14ac:dyDescent="0.25">
      <c r="A396" s="3">
        <f t="shared" si="237"/>
        <v>829</v>
      </c>
      <c r="B396" s="8">
        <f t="shared" si="238"/>
        <v>36074</v>
      </c>
      <c r="C396" s="3">
        <f t="shared" si="244"/>
        <v>1.7849999999999999</v>
      </c>
      <c r="D396" s="11">
        <f t="shared" si="219"/>
        <v>0</v>
      </c>
      <c r="E396" s="3">
        <f t="shared" si="245"/>
        <v>2.0449999999999999</v>
      </c>
      <c r="I396" s="8">
        <f t="shared" si="239"/>
        <v>36074</v>
      </c>
      <c r="J396" s="11">
        <f t="shared" si="246"/>
        <v>0.26</v>
      </c>
      <c r="K396" s="11">
        <f t="shared" si="220"/>
        <v>0</v>
      </c>
      <c r="L396" s="11"/>
      <c r="M396" s="11"/>
      <c r="N396" s="9">
        <f t="shared" si="247"/>
        <v>1.7849999999999999</v>
      </c>
      <c r="O396" s="9">
        <f t="shared" si="248"/>
        <v>2.0449999999999999</v>
      </c>
      <c r="Q396" s="9">
        <f t="shared" si="240"/>
        <v>1.7849999999999999</v>
      </c>
      <c r="R396" s="9">
        <f t="shared" si="241"/>
        <v>2.0449999999999999</v>
      </c>
      <c r="S396" s="9">
        <f t="shared" si="242"/>
        <v>1.9950000000000001</v>
      </c>
      <c r="T396" s="9">
        <f t="shared" si="243"/>
        <v>1.9950000000000001</v>
      </c>
      <c r="V396" s="9">
        <f t="shared" si="236"/>
        <v>1.7849999999999999</v>
      </c>
      <c r="W396" s="9">
        <f t="shared" si="236"/>
        <v>2.0449999999999999</v>
      </c>
      <c r="X396" s="9">
        <f t="shared" si="236"/>
        <v>1.9950000000000001</v>
      </c>
      <c r="Y396" s="9">
        <f t="shared" si="236"/>
        <v>1.9950000000000001</v>
      </c>
      <c r="BK396" s="9">
        <f t="shared" si="213"/>
        <v>1.7849999999999999</v>
      </c>
      <c r="BL396" s="9">
        <f t="shared" si="214"/>
        <v>2.0449999999999999</v>
      </c>
      <c r="BM396" s="3">
        <f t="shared" si="221"/>
        <v>1</v>
      </c>
      <c r="BN396" s="8">
        <f t="shared" si="215"/>
        <v>36074</v>
      </c>
      <c r="BO396" s="47">
        <f t="shared" si="229"/>
        <v>0.90734538669052811</v>
      </c>
      <c r="BP396" s="9">
        <f t="shared" si="230"/>
        <v>0.90734538669052811</v>
      </c>
      <c r="BV396" s="8">
        <f t="shared" si="216"/>
        <v>36074</v>
      </c>
      <c r="BW396" s="9">
        <f t="shared" si="217"/>
        <v>1.7849999999999999</v>
      </c>
      <c r="BX396" s="9">
        <f t="shared" si="218"/>
        <v>2.0449999999999999</v>
      </c>
      <c r="BY396" s="3">
        <f t="shared" si="222"/>
        <v>-5.4509405668371765E-2</v>
      </c>
      <c r="BZ396" s="3">
        <f t="shared" si="223"/>
        <v>-1.2150817782512579E-2</v>
      </c>
      <c r="CA396" s="8">
        <f t="shared" si="233"/>
        <v>36074</v>
      </c>
      <c r="CB396" s="3">
        <f t="shared" si="234"/>
        <v>0.92289736335841366</v>
      </c>
      <c r="CC396" s="3">
        <f t="shared" si="235"/>
        <v>0.51827268528854609</v>
      </c>
      <c r="CF396" s="8">
        <f t="shared" si="209"/>
        <v>36074</v>
      </c>
      <c r="CG396" s="3">
        <f t="shared" ref="CG396:CG411" si="250">CORREL(C375:C396,E375:E396)</f>
        <v>0.8247697870461318</v>
      </c>
      <c r="CI396" s="8">
        <f t="shared" si="210"/>
        <v>36074</v>
      </c>
      <c r="CJ396" s="12">
        <f t="shared" ref="CJ396:CK411" si="251">STDEV(CO375:CO396)*CJ$24</f>
        <v>0.92837454713154233</v>
      </c>
      <c r="CK396" s="12">
        <f t="shared" si="251"/>
        <v>0.52134851457858578</v>
      </c>
      <c r="CO396" s="12">
        <f t="shared" si="249"/>
        <v>-5.4509405668371765E-2</v>
      </c>
      <c r="CP396" s="12">
        <f t="shared" si="249"/>
        <v>-1.2150817782512579E-2</v>
      </c>
    </row>
    <row r="397" spans="1:94" x14ac:dyDescent="0.25">
      <c r="A397" s="3">
        <f t="shared" si="237"/>
        <v>830</v>
      </c>
      <c r="B397" s="8">
        <f t="shared" si="238"/>
        <v>36075</v>
      </c>
      <c r="C397" s="3">
        <f t="shared" si="244"/>
        <v>1.855</v>
      </c>
      <c r="D397" s="11">
        <f t="shared" si="219"/>
        <v>0</v>
      </c>
      <c r="E397" s="3">
        <f t="shared" si="245"/>
        <v>2.085</v>
      </c>
      <c r="I397" s="8">
        <f t="shared" si="239"/>
        <v>36075</v>
      </c>
      <c r="J397" s="11">
        <f t="shared" si="246"/>
        <v>0.22999999999999998</v>
      </c>
      <c r="K397" s="11">
        <f t="shared" si="220"/>
        <v>0</v>
      </c>
      <c r="L397" s="11"/>
      <c r="M397" s="11"/>
      <c r="N397" s="9">
        <f t="shared" si="247"/>
        <v>1.855</v>
      </c>
      <c r="O397" s="9">
        <f t="shared" si="248"/>
        <v>2.085</v>
      </c>
      <c r="Q397" s="9">
        <f t="shared" si="240"/>
        <v>1.855</v>
      </c>
      <c r="R397" s="9">
        <f t="shared" si="241"/>
        <v>2.085</v>
      </c>
      <c r="S397" s="9">
        <f t="shared" si="242"/>
        <v>2.0449999999999999</v>
      </c>
      <c r="T397" s="9">
        <f t="shared" si="243"/>
        <v>2.0449999999999999</v>
      </c>
      <c r="V397" s="9">
        <f t="shared" si="236"/>
        <v>1.855</v>
      </c>
      <c r="W397" s="9">
        <f t="shared" si="236"/>
        <v>2.085</v>
      </c>
      <c r="X397" s="9">
        <f t="shared" si="236"/>
        <v>2.0449999999999999</v>
      </c>
      <c r="Y397" s="9">
        <f t="shared" si="236"/>
        <v>2.0449999999999999</v>
      </c>
      <c r="BK397" s="9">
        <f t="shared" si="213"/>
        <v>1.855</v>
      </c>
      <c r="BL397" s="9">
        <f t="shared" si="214"/>
        <v>2.085</v>
      </c>
      <c r="BM397" s="3">
        <f t="shared" si="221"/>
        <v>1</v>
      </c>
      <c r="BN397" s="8">
        <f t="shared" si="215"/>
        <v>36075</v>
      </c>
      <c r="BO397" s="47">
        <f t="shared" si="229"/>
        <v>0.91669677845836628</v>
      </c>
      <c r="BP397" s="9">
        <f t="shared" si="230"/>
        <v>0.91669677845836628</v>
      </c>
      <c r="BV397" s="8">
        <f t="shared" si="216"/>
        <v>36075</v>
      </c>
      <c r="BW397" s="9">
        <f t="shared" si="217"/>
        <v>1.855</v>
      </c>
      <c r="BX397" s="9">
        <f t="shared" si="218"/>
        <v>2.085</v>
      </c>
      <c r="BY397" s="3">
        <f t="shared" si="222"/>
        <v>3.8466280827796143E-2</v>
      </c>
      <c r="BZ397" s="3">
        <f t="shared" si="223"/>
        <v>1.937106575599979E-2</v>
      </c>
      <c r="CA397" s="8">
        <f t="shared" si="233"/>
        <v>36075</v>
      </c>
      <c r="CB397" s="3">
        <f t="shared" si="234"/>
        <v>0.90619089872587899</v>
      </c>
      <c r="CC397" s="3">
        <f t="shared" si="235"/>
        <v>0.51936819318718541</v>
      </c>
      <c r="CF397" s="8">
        <f t="shared" si="209"/>
        <v>36075</v>
      </c>
      <c r="CG397" s="3">
        <f t="shared" si="250"/>
        <v>0.8681345776927053</v>
      </c>
      <c r="CI397" s="8">
        <f t="shared" si="210"/>
        <v>36075</v>
      </c>
      <c r="CJ397" s="12">
        <f t="shared" si="251"/>
        <v>0.91156893347049739</v>
      </c>
      <c r="CK397" s="12">
        <f t="shared" si="251"/>
        <v>0.52245052406485992</v>
      </c>
      <c r="CO397" s="12">
        <f t="shared" si="249"/>
        <v>3.8466280827796143E-2</v>
      </c>
      <c r="CP397" s="12">
        <f t="shared" si="249"/>
        <v>1.937106575599979E-2</v>
      </c>
    </row>
    <row r="398" spans="1:94" x14ac:dyDescent="0.25">
      <c r="A398" s="3">
        <f t="shared" si="237"/>
        <v>831</v>
      </c>
      <c r="B398" s="8">
        <f t="shared" si="238"/>
        <v>36076</v>
      </c>
      <c r="C398" s="3">
        <f t="shared" si="244"/>
        <v>1.845</v>
      </c>
      <c r="D398" s="11">
        <f t="shared" si="219"/>
        <v>0</v>
      </c>
      <c r="E398" s="3">
        <f t="shared" si="245"/>
        <v>2.1</v>
      </c>
      <c r="I398" s="8">
        <f t="shared" si="239"/>
        <v>36076</v>
      </c>
      <c r="J398" s="11">
        <f t="shared" si="246"/>
        <v>0.25500000000000012</v>
      </c>
      <c r="K398" s="11">
        <f t="shared" si="220"/>
        <v>0</v>
      </c>
      <c r="L398" s="11"/>
      <c r="M398" s="11"/>
      <c r="N398" s="9">
        <f t="shared" si="247"/>
        <v>1.845</v>
      </c>
      <c r="O398" s="9">
        <f t="shared" si="248"/>
        <v>2.1</v>
      </c>
      <c r="Q398" s="9">
        <f t="shared" si="240"/>
        <v>1.845</v>
      </c>
      <c r="R398" s="9">
        <f t="shared" si="241"/>
        <v>2.1</v>
      </c>
      <c r="S398" s="9">
        <f t="shared" si="242"/>
        <v>2.0249999999999999</v>
      </c>
      <c r="T398" s="9">
        <f t="shared" si="243"/>
        <v>2.0249999999999999</v>
      </c>
      <c r="V398" s="9">
        <f t="shared" si="236"/>
        <v>1.845</v>
      </c>
      <c r="W398" s="9">
        <f t="shared" si="236"/>
        <v>2.1</v>
      </c>
      <c r="X398" s="9">
        <f t="shared" si="236"/>
        <v>2.0249999999999999</v>
      </c>
      <c r="Y398" s="9">
        <f t="shared" si="236"/>
        <v>2.0249999999999999</v>
      </c>
      <c r="BK398" s="9">
        <f t="shared" si="213"/>
        <v>1.845</v>
      </c>
      <c r="BL398" s="9">
        <f t="shared" si="214"/>
        <v>2.1</v>
      </c>
      <c r="BM398" s="3">
        <f t="shared" si="221"/>
        <v>1</v>
      </c>
      <c r="BN398" s="8">
        <f t="shared" si="215"/>
        <v>36076</v>
      </c>
      <c r="BO398" s="47">
        <f t="shared" si="229"/>
        <v>0.90352800424958879</v>
      </c>
      <c r="BP398" s="9">
        <f t="shared" si="230"/>
        <v>0.90352800424958879</v>
      </c>
      <c r="BV398" s="8">
        <f t="shared" si="216"/>
        <v>36076</v>
      </c>
      <c r="BW398" s="9">
        <f t="shared" si="217"/>
        <v>1.845</v>
      </c>
      <c r="BX398" s="9">
        <f t="shared" si="218"/>
        <v>2.1</v>
      </c>
      <c r="BY398" s="3">
        <f t="shared" si="222"/>
        <v>-5.405418566907935E-3</v>
      </c>
      <c r="BZ398" s="3">
        <f t="shared" si="223"/>
        <v>7.168489478612497E-3</v>
      </c>
      <c r="CA398" s="8">
        <f t="shared" si="233"/>
        <v>36076</v>
      </c>
      <c r="CB398" s="3">
        <f t="shared" si="234"/>
        <v>0.84117241830016298</v>
      </c>
      <c r="CC398" s="3">
        <f t="shared" si="235"/>
        <v>0.49829261096107175</v>
      </c>
      <c r="CF398" s="8">
        <f t="shared" si="209"/>
        <v>36076</v>
      </c>
      <c r="CG398" s="3">
        <f t="shared" si="250"/>
        <v>0.89724918781116547</v>
      </c>
      <c r="CI398" s="8">
        <f t="shared" si="210"/>
        <v>36076</v>
      </c>
      <c r="CJ398" s="12">
        <f t="shared" si="251"/>
        <v>0.8461645833044612</v>
      </c>
      <c r="CK398" s="12">
        <f t="shared" si="251"/>
        <v>0.50124986310132513</v>
      </c>
      <c r="CO398" s="12">
        <f t="shared" si="249"/>
        <v>-5.405418566907935E-3</v>
      </c>
      <c r="CP398" s="12">
        <f t="shared" si="249"/>
        <v>7.168489478612497E-3</v>
      </c>
    </row>
    <row r="399" spans="1:94" x14ac:dyDescent="0.25">
      <c r="A399" s="3">
        <f t="shared" si="237"/>
        <v>832</v>
      </c>
      <c r="B399" s="8">
        <f t="shared" si="238"/>
        <v>36077</v>
      </c>
      <c r="C399" s="3">
        <f t="shared" si="244"/>
        <v>1.645</v>
      </c>
      <c r="D399" s="11">
        <f t="shared" si="219"/>
        <v>0</v>
      </c>
      <c r="E399" s="3">
        <f t="shared" si="245"/>
        <v>2</v>
      </c>
      <c r="I399" s="8">
        <f t="shared" si="239"/>
        <v>36077</v>
      </c>
      <c r="J399" s="11">
        <f t="shared" si="246"/>
        <v>0.35499999999999998</v>
      </c>
      <c r="K399" s="11">
        <f t="shared" si="220"/>
        <v>0</v>
      </c>
      <c r="L399" s="11"/>
      <c r="M399" s="11"/>
      <c r="N399" s="9">
        <f t="shared" si="247"/>
        <v>1.645</v>
      </c>
      <c r="O399" s="9">
        <f t="shared" si="248"/>
        <v>2</v>
      </c>
      <c r="Q399" s="9">
        <f t="shared" si="240"/>
        <v>1.645</v>
      </c>
      <c r="R399" s="9">
        <f t="shared" si="241"/>
        <v>2</v>
      </c>
      <c r="S399" s="9">
        <f t="shared" si="242"/>
        <v>1.7949999999999999</v>
      </c>
      <c r="T399" s="9">
        <f t="shared" si="243"/>
        <v>1.7949999999999999</v>
      </c>
      <c r="V399" s="9">
        <f t="shared" si="236"/>
        <v>1.645</v>
      </c>
      <c r="W399" s="9">
        <f t="shared" si="236"/>
        <v>2</v>
      </c>
      <c r="X399" s="9">
        <f t="shared" si="236"/>
        <v>1.7949999999999999</v>
      </c>
      <c r="Y399" s="9">
        <f t="shared" si="236"/>
        <v>1.7949999999999999</v>
      </c>
      <c r="BK399" s="9">
        <f t="shared" si="213"/>
        <v>1.645</v>
      </c>
      <c r="BL399" s="9">
        <f t="shared" si="214"/>
        <v>2</v>
      </c>
      <c r="BM399" s="3">
        <f t="shared" si="221"/>
        <v>1</v>
      </c>
      <c r="BN399" s="8">
        <f t="shared" si="215"/>
        <v>36077</v>
      </c>
      <c r="BO399" s="47">
        <f t="shared" si="229"/>
        <v>0.90906737139177951</v>
      </c>
      <c r="BP399" s="9">
        <f t="shared" si="230"/>
        <v>0.90906737139177951</v>
      </c>
      <c r="BV399" s="8">
        <f t="shared" si="216"/>
        <v>36077</v>
      </c>
      <c r="BW399" s="9">
        <f t="shared" si="217"/>
        <v>1.645</v>
      </c>
      <c r="BX399" s="9">
        <f t="shared" si="218"/>
        <v>2</v>
      </c>
      <c r="BY399" s="3">
        <f t="shared" si="222"/>
        <v>-0.11473889327515521</v>
      </c>
      <c r="BZ399" s="3">
        <f t="shared" si="223"/>
        <v>-4.8790164169432056E-2</v>
      </c>
      <c r="CA399" s="8">
        <f t="shared" si="233"/>
        <v>36077</v>
      </c>
      <c r="CB399" s="3">
        <f t="shared" si="234"/>
        <v>0.92357439109287243</v>
      </c>
      <c r="CC399" s="3">
        <f t="shared" si="235"/>
        <v>0.51857879050245825</v>
      </c>
      <c r="CF399" s="8">
        <f t="shared" si="209"/>
        <v>36077</v>
      </c>
      <c r="CG399" s="3">
        <f t="shared" si="250"/>
        <v>0.91295804275031023</v>
      </c>
      <c r="CI399" s="8">
        <f t="shared" si="210"/>
        <v>36077</v>
      </c>
      <c r="CJ399" s="12">
        <f t="shared" si="251"/>
        <v>0.9290555928700267</v>
      </c>
      <c r="CK399" s="12">
        <f t="shared" si="251"/>
        <v>0.52165643645660065</v>
      </c>
      <c r="CO399" s="12">
        <f t="shared" si="249"/>
        <v>-0.11473889327515521</v>
      </c>
      <c r="CP399" s="12">
        <f t="shared" si="249"/>
        <v>-4.8790164169432056E-2</v>
      </c>
    </row>
    <row r="400" spans="1:94" x14ac:dyDescent="0.25">
      <c r="A400" s="3">
        <f t="shared" si="237"/>
        <v>833</v>
      </c>
      <c r="B400" s="8">
        <f t="shared" si="238"/>
        <v>36078</v>
      </c>
      <c r="C400" s="3">
        <f t="shared" si="244"/>
        <v>1.645</v>
      </c>
      <c r="D400" s="11">
        <f t="shared" si="219"/>
        <v>0</v>
      </c>
      <c r="E400" s="3">
        <f t="shared" si="245"/>
        <v>2</v>
      </c>
      <c r="I400" s="8">
        <f t="shared" si="239"/>
        <v>36078</v>
      </c>
      <c r="J400" s="11">
        <f t="shared" si="246"/>
        <v>0.35499999999999998</v>
      </c>
      <c r="K400" s="11">
        <f t="shared" si="220"/>
        <v>0</v>
      </c>
      <c r="L400" s="11"/>
      <c r="M400" s="11"/>
      <c r="N400" s="9">
        <f t="shared" si="247"/>
        <v>1.645</v>
      </c>
      <c r="O400" s="9">
        <f t="shared" si="248"/>
        <v>2</v>
      </c>
      <c r="Q400" s="9">
        <f t="shared" si="240"/>
        <v>1.645</v>
      </c>
      <c r="R400" s="9">
        <f t="shared" si="241"/>
        <v>2</v>
      </c>
      <c r="S400" s="9">
        <f t="shared" si="242"/>
        <v>1.7949999999999999</v>
      </c>
      <c r="T400" s="9">
        <f t="shared" si="243"/>
        <v>1.7949999999999999</v>
      </c>
      <c r="V400" s="9">
        <f t="shared" si="236"/>
        <v>1.645</v>
      </c>
      <c r="W400" s="9">
        <f t="shared" si="236"/>
        <v>2</v>
      </c>
      <c r="X400" s="9">
        <f t="shared" si="236"/>
        <v>1.7949999999999999</v>
      </c>
      <c r="Y400" s="9">
        <f t="shared" si="236"/>
        <v>1.7949999999999999</v>
      </c>
      <c r="BK400" s="9">
        <f t="shared" si="213"/>
        <v>1.645</v>
      </c>
      <c r="BL400" s="9">
        <f t="shared" si="214"/>
        <v>2</v>
      </c>
      <c r="BM400" s="3">
        <f t="shared" si="221"/>
        <v>1</v>
      </c>
      <c r="BN400" s="8">
        <f t="shared" si="215"/>
        <v>36078</v>
      </c>
      <c r="BO400" s="47">
        <f t="shared" si="229"/>
        <v>0.9153937744545535</v>
      </c>
      <c r="BP400" s="9">
        <f t="shared" si="230"/>
        <v>0.9153937744545535</v>
      </c>
      <c r="BV400" s="8">
        <f t="shared" si="216"/>
        <v>36078</v>
      </c>
      <c r="BW400" s="9">
        <f t="shared" si="217"/>
        <v>1.645</v>
      </c>
      <c r="BX400" s="9">
        <f t="shared" si="218"/>
        <v>2</v>
      </c>
      <c r="BY400" s="3">
        <f t="shared" si="222"/>
        <v>0</v>
      </c>
      <c r="BZ400" s="3">
        <f t="shared" si="223"/>
        <v>0</v>
      </c>
      <c r="CA400" s="8">
        <f t="shared" si="233"/>
        <v>36078</v>
      </c>
      <c r="CB400" s="3">
        <f t="shared" si="234"/>
        <v>0.8926048979556418</v>
      </c>
      <c r="CC400" s="3">
        <f t="shared" si="235"/>
        <v>0.51308337871637799</v>
      </c>
      <c r="CF400" s="8">
        <f t="shared" si="209"/>
        <v>36078</v>
      </c>
      <c r="CG400" s="3">
        <f t="shared" si="250"/>
        <v>0.91961873082122758</v>
      </c>
      <c r="CI400" s="8">
        <f t="shared" si="210"/>
        <v>36078</v>
      </c>
      <c r="CJ400" s="12">
        <f t="shared" si="251"/>
        <v>0.89790230290770157</v>
      </c>
      <c r="CK400" s="12">
        <f t="shared" si="251"/>
        <v>0.51612841066439541</v>
      </c>
      <c r="CO400" s="12">
        <f t="shared" si="249"/>
        <v>0</v>
      </c>
      <c r="CP400" s="12">
        <f t="shared" si="249"/>
        <v>0</v>
      </c>
    </row>
    <row r="401" spans="1:94" x14ac:dyDescent="0.25">
      <c r="A401" s="3">
        <f t="shared" si="237"/>
        <v>834</v>
      </c>
      <c r="B401" s="8">
        <f t="shared" si="238"/>
        <v>36079</v>
      </c>
      <c r="C401" s="3">
        <f t="shared" si="244"/>
        <v>1.645</v>
      </c>
      <c r="D401" s="11">
        <f t="shared" si="219"/>
        <v>0</v>
      </c>
      <c r="E401" s="3">
        <f t="shared" si="245"/>
        <v>2</v>
      </c>
      <c r="I401" s="8">
        <f t="shared" si="239"/>
        <v>36079</v>
      </c>
      <c r="J401" s="11">
        <f t="shared" si="246"/>
        <v>0.35499999999999998</v>
      </c>
      <c r="K401" s="11">
        <f t="shared" si="220"/>
        <v>0</v>
      </c>
      <c r="L401" s="11"/>
      <c r="M401" s="11"/>
      <c r="N401" s="9">
        <f t="shared" si="247"/>
        <v>1.645</v>
      </c>
      <c r="O401" s="9">
        <f t="shared" si="248"/>
        <v>2</v>
      </c>
      <c r="Q401" s="9">
        <f t="shared" si="240"/>
        <v>1.645</v>
      </c>
      <c r="R401" s="9">
        <f t="shared" si="241"/>
        <v>2</v>
      </c>
      <c r="S401" s="9">
        <f t="shared" si="242"/>
        <v>1.7949999999999999</v>
      </c>
      <c r="T401" s="9">
        <f t="shared" si="243"/>
        <v>1.7949999999999999</v>
      </c>
      <c r="V401" s="9">
        <f t="shared" si="236"/>
        <v>1.645</v>
      </c>
      <c r="W401" s="9">
        <f t="shared" si="236"/>
        <v>2</v>
      </c>
      <c r="X401" s="9">
        <f t="shared" si="236"/>
        <v>1.7949999999999999</v>
      </c>
      <c r="Y401" s="9">
        <f t="shared" si="236"/>
        <v>1.7949999999999999</v>
      </c>
      <c r="BK401" s="9">
        <f t="shared" si="213"/>
        <v>1.645</v>
      </c>
      <c r="BL401" s="9">
        <f t="shared" si="214"/>
        <v>2</v>
      </c>
      <c r="BM401" s="3">
        <f t="shared" si="221"/>
        <v>1</v>
      </c>
      <c r="BN401" s="8">
        <f t="shared" si="215"/>
        <v>36079</v>
      </c>
      <c r="BO401" s="47">
        <f t="shared" si="229"/>
        <v>0.92556076764127038</v>
      </c>
      <c r="BP401" s="9">
        <f t="shared" si="230"/>
        <v>0.92556076764127038</v>
      </c>
      <c r="BV401" s="8">
        <f t="shared" si="216"/>
        <v>36079</v>
      </c>
      <c r="BW401" s="9">
        <f t="shared" si="217"/>
        <v>1.645</v>
      </c>
      <c r="BX401" s="9">
        <f t="shared" si="218"/>
        <v>2</v>
      </c>
      <c r="BY401" s="3">
        <f t="shared" si="222"/>
        <v>0</v>
      </c>
      <c r="BZ401" s="3">
        <f t="shared" si="223"/>
        <v>0</v>
      </c>
      <c r="CA401" s="8">
        <f t="shared" si="233"/>
        <v>36079</v>
      </c>
      <c r="CB401" s="3">
        <f t="shared" si="234"/>
        <v>0.8926048979556418</v>
      </c>
      <c r="CC401" s="3">
        <f t="shared" si="235"/>
        <v>0.51308337871637799</v>
      </c>
      <c r="CF401" s="8">
        <f t="shared" si="209"/>
        <v>36079</v>
      </c>
      <c r="CG401" s="3">
        <f t="shared" si="250"/>
        <v>0.92479078366697542</v>
      </c>
      <c r="CI401" s="8">
        <f t="shared" si="210"/>
        <v>36079</v>
      </c>
      <c r="CJ401" s="12">
        <f t="shared" si="251"/>
        <v>0.89790230290770157</v>
      </c>
      <c r="CK401" s="12">
        <f t="shared" si="251"/>
        <v>0.51612841066439541</v>
      </c>
      <c r="CO401" s="12">
        <f t="shared" si="249"/>
        <v>0</v>
      </c>
      <c r="CP401" s="12">
        <f t="shared" si="249"/>
        <v>0</v>
      </c>
    </row>
    <row r="402" spans="1:94" x14ac:dyDescent="0.25">
      <c r="A402" s="3">
        <f t="shared" si="237"/>
        <v>835</v>
      </c>
      <c r="B402" s="8">
        <f t="shared" si="238"/>
        <v>36080</v>
      </c>
      <c r="C402" s="3">
        <f t="shared" si="244"/>
        <v>1.64</v>
      </c>
      <c r="D402" s="11">
        <f t="shared" si="219"/>
        <v>0</v>
      </c>
      <c r="E402" s="3">
        <f t="shared" si="245"/>
        <v>2.085</v>
      </c>
      <c r="I402" s="8">
        <f t="shared" si="239"/>
        <v>36080</v>
      </c>
      <c r="J402" s="11">
        <f t="shared" si="246"/>
        <v>0.44500000000000006</v>
      </c>
      <c r="K402" s="11">
        <f t="shared" si="220"/>
        <v>0</v>
      </c>
      <c r="L402" s="11"/>
      <c r="M402" s="11"/>
      <c r="N402" s="9">
        <f t="shared" si="247"/>
        <v>1.64</v>
      </c>
      <c r="O402" s="9">
        <f t="shared" si="248"/>
        <v>2.085</v>
      </c>
      <c r="Q402" s="9">
        <f t="shared" si="240"/>
        <v>1.64</v>
      </c>
      <c r="R402" s="9">
        <f t="shared" si="241"/>
        <v>2.085</v>
      </c>
      <c r="S402" s="9">
        <f t="shared" si="242"/>
        <v>1.7350000000000001</v>
      </c>
      <c r="T402" s="9">
        <f t="shared" si="243"/>
        <v>1.7350000000000001</v>
      </c>
      <c r="V402" s="9">
        <f t="shared" si="236"/>
        <v>1.64</v>
      </c>
      <c r="W402" s="9">
        <f t="shared" si="236"/>
        <v>2.085</v>
      </c>
      <c r="X402" s="9">
        <f t="shared" si="236"/>
        <v>1.7350000000000001</v>
      </c>
      <c r="Y402" s="9">
        <f t="shared" si="236"/>
        <v>1.7350000000000001</v>
      </c>
      <c r="BK402" s="9">
        <f t="shared" si="213"/>
        <v>1.64</v>
      </c>
      <c r="BL402" s="9">
        <f t="shared" si="214"/>
        <v>2.085</v>
      </c>
      <c r="BM402" s="3">
        <f t="shared" si="221"/>
        <v>1</v>
      </c>
      <c r="BN402" s="8">
        <f t="shared" si="215"/>
        <v>36080</v>
      </c>
      <c r="BO402" s="47">
        <f t="shared" si="229"/>
        <v>0.88255104428382936</v>
      </c>
      <c r="BP402" s="9">
        <f t="shared" si="230"/>
        <v>0.88255104428382936</v>
      </c>
      <c r="BV402" s="8">
        <f t="shared" si="216"/>
        <v>36080</v>
      </c>
      <c r="BW402" s="9">
        <f t="shared" si="217"/>
        <v>1.64</v>
      </c>
      <c r="BX402" s="9">
        <f t="shared" si="218"/>
        <v>2.085</v>
      </c>
      <c r="BY402" s="3">
        <f t="shared" si="222"/>
        <v>-3.044142381228244E-3</v>
      </c>
      <c r="BZ402" s="3">
        <f t="shared" si="223"/>
        <v>4.1621674690819448E-2</v>
      </c>
      <c r="CA402" s="8">
        <f t="shared" si="233"/>
        <v>36080</v>
      </c>
      <c r="CB402" s="3">
        <f t="shared" si="234"/>
        <v>0.89225939960264433</v>
      </c>
      <c r="CC402" s="3">
        <f t="shared" si="235"/>
        <v>0.53573401205859328</v>
      </c>
      <c r="CF402" s="8">
        <f t="shared" si="209"/>
        <v>36080</v>
      </c>
      <c r="CG402" s="3">
        <f t="shared" si="250"/>
        <v>0.87973939366968246</v>
      </c>
      <c r="CI402" s="8">
        <f t="shared" si="210"/>
        <v>36080</v>
      </c>
      <c r="CJ402" s="12">
        <f t="shared" si="251"/>
        <v>0.89755475410137342</v>
      </c>
      <c r="CK402" s="12">
        <f t="shared" si="251"/>
        <v>0.53891347031046488</v>
      </c>
      <c r="CO402" s="12">
        <f t="shared" si="249"/>
        <v>-3.044142381228244E-3</v>
      </c>
      <c r="CP402" s="12">
        <f t="shared" si="249"/>
        <v>4.1621674690819448E-2</v>
      </c>
    </row>
    <row r="403" spans="1:94" x14ac:dyDescent="0.25">
      <c r="A403" s="3">
        <f t="shared" si="237"/>
        <v>836</v>
      </c>
      <c r="B403" s="8">
        <f t="shared" si="238"/>
        <v>36081</v>
      </c>
      <c r="C403" s="3">
        <f t="shared" si="244"/>
        <v>1.69</v>
      </c>
      <c r="D403" s="11">
        <f t="shared" si="219"/>
        <v>0</v>
      </c>
      <c r="E403" s="3">
        <f t="shared" si="245"/>
        <v>2.145</v>
      </c>
      <c r="I403" s="8">
        <f t="shared" si="239"/>
        <v>36081</v>
      </c>
      <c r="J403" s="11">
        <f t="shared" si="246"/>
        <v>0.45500000000000007</v>
      </c>
      <c r="K403" s="11">
        <f t="shared" si="220"/>
        <v>0</v>
      </c>
      <c r="L403" s="11"/>
      <c r="M403" s="11"/>
      <c r="N403" s="9">
        <f t="shared" si="247"/>
        <v>1.69</v>
      </c>
      <c r="O403" s="9">
        <f t="shared" si="248"/>
        <v>2.145</v>
      </c>
      <c r="Q403" s="9">
        <f t="shared" si="240"/>
        <v>1.69</v>
      </c>
      <c r="R403" s="9">
        <f t="shared" si="241"/>
        <v>2.145</v>
      </c>
      <c r="S403" s="9">
        <f t="shared" si="242"/>
        <v>1.675</v>
      </c>
      <c r="T403" s="9">
        <f t="shared" si="243"/>
        <v>1.675</v>
      </c>
      <c r="V403" s="9">
        <f t="shared" si="236"/>
        <v>1.69</v>
      </c>
      <c r="W403" s="9">
        <f t="shared" si="236"/>
        <v>2.145</v>
      </c>
      <c r="X403" s="9">
        <f t="shared" si="236"/>
        <v>1.675</v>
      </c>
      <c r="Y403" s="9">
        <f t="shared" si="236"/>
        <v>1.675</v>
      </c>
      <c r="BK403" s="9">
        <f t="shared" si="213"/>
        <v>1.69</v>
      </c>
      <c r="BL403" s="9">
        <f t="shared" si="214"/>
        <v>2.145</v>
      </c>
      <c r="BM403" s="3">
        <f t="shared" si="221"/>
        <v>1</v>
      </c>
      <c r="BN403" s="8">
        <f t="shared" si="215"/>
        <v>36081</v>
      </c>
      <c r="BO403" s="47">
        <f t="shared" si="229"/>
        <v>0.79512622381119902</v>
      </c>
      <c r="BP403" s="9">
        <f t="shared" si="230"/>
        <v>0.79512622381119902</v>
      </c>
      <c r="BV403" s="8">
        <f t="shared" si="216"/>
        <v>36081</v>
      </c>
      <c r="BW403" s="9">
        <f t="shared" si="217"/>
        <v>1.69</v>
      </c>
      <c r="BX403" s="9">
        <f t="shared" si="218"/>
        <v>2.145</v>
      </c>
      <c r="BY403" s="3">
        <f t="shared" si="222"/>
        <v>3.0032287098875076E-2</v>
      </c>
      <c r="BZ403" s="3">
        <f t="shared" si="223"/>
        <v>2.8370697129215566E-2</v>
      </c>
      <c r="CA403" s="8">
        <f t="shared" si="233"/>
        <v>36081</v>
      </c>
      <c r="CB403" s="3">
        <f t="shared" si="234"/>
        <v>0.89173759967868771</v>
      </c>
      <c r="CC403" s="3">
        <f t="shared" si="235"/>
        <v>0.54354887638807181</v>
      </c>
      <c r="CF403" s="8">
        <f t="shared" si="209"/>
        <v>36081</v>
      </c>
      <c r="CG403" s="3">
        <f t="shared" si="250"/>
        <v>0.81085286953899938</v>
      </c>
      <c r="CI403" s="8">
        <f t="shared" si="210"/>
        <v>36081</v>
      </c>
      <c r="CJ403" s="12">
        <f t="shared" si="251"/>
        <v>0.89702985741477581</v>
      </c>
      <c r="CK403" s="12">
        <f t="shared" si="251"/>
        <v>0.54677471406391187</v>
      </c>
      <c r="CO403" s="12">
        <f t="shared" si="249"/>
        <v>3.0032287098875076E-2</v>
      </c>
      <c r="CP403" s="12">
        <f t="shared" si="249"/>
        <v>2.8370697129215566E-2</v>
      </c>
    </row>
    <row r="404" spans="1:94" x14ac:dyDescent="0.25">
      <c r="A404" s="3">
        <f t="shared" si="237"/>
        <v>837</v>
      </c>
      <c r="B404" s="8">
        <f t="shared" si="238"/>
        <v>36082</v>
      </c>
      <c r="C404" s="3">
        <f t="shared" si="244"/>
        <v>1.81</v>
      </c>
      <c r="D404" s="11">
        <f t="shared" si="219"/>
        <v>0</v>
      </c>
      <c r="E404" s="3">
        <f t="shared" si="245"/>
        <v>2.25</v>
      </c>
      <c r="I404" s="8">
        <f t="shared" si="239"/>
        <v>36082</v>
      </c>
      <c r="J404" s="11">
        <f t="shared" si="246"/>
        <v>0.43999999999999995</v>
      </c>
      <c r="K404" s="11">
        <f t="shared" si="220"/>
        <v>0</v>
      </c>
      <c r="L404" s="11"/>
      <c r="M404" s="11"/>
      <c r="N404" s="9">
        <f t="shared" si="247"/>
        <v>1.81</v>
      </c>
      <c r="O404" s="9">
        <f t="shared" si="248"/>
        <v>2.25</v>
      </c>
      <c r="Q404" s="9">
        <f t="shared" si="240"/>
        <v>1.81</v>
      </c>
      <c r="R404" s="9">
        <f t="shared" si="241"/>
        <v>2.25</v>
      </c>
      <c r="S404" s="9">
        <f t="shared" si="242"/>
        <v>1.7949999999999999</v>
      </c>
      <c r="T404" s="9">
        <f t="shared" si="243"/>
        <v>1.7949999999999999</v>
      </c>
      <c r="V404" s="9">
        <f t="shared" si="236"/>
        <v>1.81</v>
      </c>
      <c r="W404" s="9">
        <f t="shared" si="236"/>
        <v>2.25</v>
      </c>
      <c r="X404" s="9">
        <f t="shared" si="236"/>
        <v>1.7949999999999999</v>
      </c>
      <c r="Y404" s="9">
        <f t="shared" si="236"/>
        <v>1.7949999999999999</v>
      </c>
      <c r="BK404" s="9">
        <f t="shared" si="213"/>
        <v>1.81</v>
      </c>
      <c r="BL404" s="9">
        <f t="shared" si="214"/>
        <v>2.25</v>
      </c>
      <c r="BM404" s="3">
        <f t="shared" si="221"/>
        <v>1</v>
      </c>
      <c r="BN404" s="8">
        <f t="shared" si="215"/>
        <v>36082</v>
      </c>
      <c r="BO404" s="47">
        <f t="shared" si="229"/>
        <v>0.66392038988339275</v>
      </c>
      <c r="BP404" s="9">
        <f t="shared" si="230"/>
        <v>0.66392038988339275</v>
      </c>
      <c r="BV404" s="8">
        <f t="shared" si="216"/>
        <v>36082</v>
      </c>
      <c r="BW404" s="9">
        <f t="shared" si="217"/>
        <v>1.81</v>
      </c>
      <c r="BX404" s="9">
        <f t="shared" si="218"/>
        <v>2.25</v>
      </c>
      <c r="BY404" s="3">
        <f t="shared" si="222"/>
        <v>6.8598316342752402E-2</v>
      </c>
      <c r="BZ404" s="3">
        <f t="shared" si="223"/>
        <v>4.7790663836348481E-2</v>
      </c>
      <c r="CA404" s="8">
        <f t="shared" si="233"/>
        <v>36082</v>
      </c>
      <c r="CB404" s="3">
        <f t="shared" si="234"/>
        <v>0.89339320696490598</v>
      </c>
      <c r="CC404" s="3">
        <f t="shared" si="235"/>
        <v>0.55014997035461977</v>
      </c>
      <c r="CF404" s="8">
        <f t="shared" si="209"/>
        <v>36082</v>
      </c>
      <c r="CG404" s="3">
        <f t="shared" si="250"/>
        <v>0.68071997344814195</v>
      </c>
      <c r="CI404" s="8">
        <f t="shared" si="210"/>
        <v>36082</v>
      </c>
      <c r="CJ404" s="12">
        <f t="shared" si="251"/>
        <v>0.89869529034978524</v>
      </c>
      <c r="CK404" s="12">
        <f t="shared" si="251"/>
        <v>0.55341498400624434</v>
      </c>
      <c r="CO404" s="12">
        <f t="shared" si="249"/>
        <v>6.8598316342752402E-2</v>
      </c>
      <c r="CP404" s="12">
        <f t="shared" si="249"/>
        <v>4.7790663836348481E-2</v>
      </c>
    </row>
    <row r="405" spans="1:94" x14ac:dyDescent="0.25">
      <c r="A405" s="3">
        <f t="shared" si="237"/>
        <v>838</v>
      </c>
      <c r="B405" s="8">
        <f t="shared" si="238"/>
        <v>36083</v>
      </c>
      <c r="C405" s="3">
        <f t="shared" si="244"/>
        <v>1.79</v>
      </c>
      <c r="D405" s="11">
        <f t="shared" si="219"/>
        <v>0</v>
      </c>
      <c r="E405" s="3">
        <f t="shared" si="245"/>
        <v>2.2549999999999999</v>
      </c>
      <c r="I405" s="8">
        <f t="shared" si="239"/>
        <v>36083</v>
      </c>
      <c r="J405" s="11">
        <f t="shared" si="246"/>
        <v>0.46499999999999986</v>
      </c>
      <c r="K405" s="11">
        <f t="shared" si="220"/>
        <v>0</v>
      </c>
      <c r="L405" s="11"/>
      <c r="M405" s="11"/>
      <c r="N405" s="9">
        <f t="shared" si="247"/>
        <v>1.79</v>
      </c>
      <c r="O405" s="9">
        <f t="shared" si="248"/>
        <v>2.2549999999999999</v>
      </c>
      <c r="Q405" s="9">
        <f t="shared" si="240"/>
        <v>1.79</v>
      </c>
      <c r="R405" s="9">
        <f t="shared" si="241"/>
        <v>2.2549999999999999</v>
      </c>
      <c r="S405" s="9">
        <f t="shared" si="242"/>
        <v>1.75</v>
      </c>
      <c r="T405" s="9">
        <f t="shared" si="243"/>
        <v>1.75</v>
      </c>
      <c r="V405" s="9">
        <f t="shared" si="236"/>
        <v>1.79</v>
      </c>
      <c r="W405" s="9">
        <f t="shared" si="236"/>
        <v>2.2549999999999999</v>
      </c>
      <c r="X405" s="9">
        <f t="shared" si="236"/>
        <v>1.75</v>
      </c>
      <c r="Y405" s="9">
        <f t="shared" si="236"/>
        <v>1.75</v>
      </c>
      <c r="BK405" s="9">
        <f t="shared" si="213"/>
        <v>1.79</v>
      </c>
      <c r="BL405" s="9">
        <f t="shared" si="214"/>
        <v>2.2549999999999999</v>
      </c>
      <c r="BM405" s="3">
        <f t="shared" si="221"/>
        <v>1</v>
      </c>
      <c r="BN405" s="8">
        <f t="shared" si="215"/>
        <v>36083</v>
      </c>
      <c r="BO405" s="47">
        <f t="shared" si="229"/>
        <v>0.53235161604927828</v>
      </c>
      <c r="BP405" s="9">
        <f t="shared" si="230"/>
        <v>0.53235161604927828</v>
      </c>
      <c r="BV405" s="8">
        <f t="shared" si="216"/>
        <v>36083</v>
      </c>
      <c r="BW405" s="9">
        <f t="shared" si="217"/>
        <v>1.79</v>
      </c>
      <c r="BX405" s="9">
        <f t="shared" si="218"/>
        <v>2.2549999999999999</v>
      </c>
      <c r="BY405" s="3">
        <f t="shared" si="222"/>
        <v>-1.1111225425070722E-2</v>
      </c>
      <c r="BZ405" s="3">
        <f t="shared" si="223"/>
        <v>2.21975673831281E-3</v>
      </c>
      <c r="CA405" s="8">
        <f t="shared" si="233"/>
        <v>36083</v>
      </c>
      <c r="CB405" s="3">
        <f t="shared" si="234"/>
        <v>0.88820260720488942</v>
      </c>
      <c r="CC405" s="3">
        <f t="shared" si="235"/>
        <v>0.54001630252474198</v>
      </c>
      <c r="CF405" s="8">
        <f t="shared" si="209"/>
        <v>36083</v>
      </c>
      <c r="CG405" s="3">
        <f t="shared" si="250"/>
        <v>0.56396042312960526</v>
      </c>
      <c r="CI405" s="8">
        <f t="shared" si="210"/>
        <v>36083</v>
      </c>
      <c r="CJ405" s="12">
        <f t="shared" si="251"/>
        <v>0.89347388557297369</v>
      </c>
      <c r="CK405" s="12">
        <f t="shared" si="251"/>
        <v>0.54322117518647561</v>
      </c>
      <c r="CO405" s="12">
        <f t="shared" si="249"/>
        <v>-1.1111225425070722E-2</v>
      </c>
      <c r="CP405" s="12">
        <f t="shared" si="249"/>
        <v>2.21975673831281E-3</v>
      </c>
    </row>
    <row r="406" spans="1:94" x14ac:dyDescent="0.25">
      <c r="A406" s="3">
        <f t="shared" si="237"/>
        <v>839</v>
      </c>
      <c r="B406" s="8">
        <f t="shared" si="238"/>
        <v>36084</v>
      </c>
      <c r="C406" s="3">
        <f t="shared" si="244"/>
        <v>1.58</v>
      </c>
      <c r="D406" s="11">
        <f t="shared" si="219"/>
        <v>0</v>
      </c>
      <c r="E406" s="3">
        <f t="shared" si="245"/>
        <v>2.1150000000000002</v>
      </c>
      <c r="I406" s="8">
        <f t="shared" si="239"/>
        <v>36084</v>
      </c>
      <c r="J406" s="11">
        <f t="shared" si="246"/>
        <v>0.53500000000000014</v>
      </c>
      <c r="K406" s="11">
        <f t="shared" si="220"/>
        <v>0</v>
      </c>
      <c r="L406" s="11"/>
      <c r="M406" s="11"/>
      <c r="N406" s="9">
        <f t="shared" si="247"/>
        <v>1.58</v>
      </c>
      <c r="O406" s="9">
        <f t="shared" si="248"/>
        <v>2.1150000000000002</v>
      </c>
      <c r="Q406" s="9">
        <f t="shared" si="240"/>
        <v>1.58</v>
      </c>
      <c r="R406" s="9">
        <f t="shared" si="241"/>
        <v>2.1150000000000002</v>
      </c>
      <c r="S406" s="9">
        <f t="shared" si="242"/>
        <v>1.63</v>
      </c>
      <c r="T406" s="9">
        <f t="shared" si="243"/>
        <v>1.63</v>
      </c>
      <c r="V406" s="9">
        <f t="shared" si="236"/>
        <v>1.58</v>
      </c>
      <c r="W406" s="9">
        <f t="shared" si="236"/>
        <v>2.1150000000000002</v>
      </c>
      <c r="X406" s="9">
        <f t="shared" si="236"/>
        <v>1.63</v>
      </c>
      <c r="Y406" s="9">
        <f t="shared" si="236"/>
        <v>1.63</v>
      </c>
      <c r="BK406" s="9">
        <f t="shared" si="213"/>
        <v>1.58</v>
      </c>
      <c r="BL406" s="9">
        <f t="shared" si="214"/>
        <v>2.1150000000000002</v>
      </c>
      <c r="BM406" s="3">
        <f t="shared" si="221"/>
        <v>1</v>
      </c>
      <c r="BN406" s="8">
        <f t="shared" si="215"/>
        <v>36084</v>
      </c>
      <c r="BO406" s="47">
        <f t="shared" si="229"/>
        <v>0.45176606062093289</v>
      </c>
      <c r="BP406" s="9">
        <f t="shared" si="230"/>
        <v>0.45176606062093289</v>
      </c>
      <c r="BV406" s="8">
        <f t="shared" si="216"/>
        <v>36084</v>
      </c>
      <c r="BW406" s="9">
        <f t="shared" si="217"/>
        <v>1.58</v>
      </c>
      <c r="BX406" s="9">
        <f t="shared" si="218"/>
        <v>2.1150000000000002</v>
      </c>
      <c r="BY406" s="3">
        <f t="shared" si="222"/>
        <v>-0.12479077281378811</v>
      </c>
      <c r="BZ406" s="3">
        <f t="shared" si="223"/>
        <v>-6.4095160456400194E-2</v>
      </c>
      <c r="CA406" s="8">
        <f t="shared" si="233"/>
        <v>36084</v>
      </c>
      <c r="CB406" s="3">
        <f t="shared" si="234"/>
        <v>0.97463279651062695</v>
      </c>
      <c r="CC406" s="3">
        <f t="shared" si="235"/>
        <v>0.5834483828214091</v>
      </c>
      <c r="CF406" s="8">
        <f t="shared" si="209"/>
        <v>36084</v>
      </c>
      <c r="CG406" s="3">
        <f t="shared" si="250"/>
        <v>0.51508636864575341</v>
      </c>
      <c r="CI406" s="8">
        <f t="shared" si="210"/>
        <v>36084</v>
      </c>
      <c r="CJ406" s="12">
        <f t="shared" si="251"/>
        <v>0.98041701819090266</v>
      </c>
      <c r="CK406" s="12">
        <f t="shared" si="251"/>
        <v>0.58691101489917186</v>
      </c>
      <c r="CO406" s="12">
        <f t="shared" si="249"/>
        <v>-0.12479077281378811</v>
      </c>
      <c r="CP406" s="12">
        <f t="shared" si="249"/>
        <v>-6.4095160456400194E-2</v>
      </c>
    </row>
    <row r="407" spans="1:94" x14ac:dyDescent="0.25">
      <c r="A407" s="3">
        <f t="shared" si="237"/>
        <v>840</v>
      </c>
      <c r="B407" s="8">
        <f t="shared" si="238"/>
        <v>36085</v>
      </c>
      <c r="C407" s="3">
        <f t="shared" si="244"/>
        <v>1.58</v>
      </c>
      <c r="D407" s="11">
        <f t="shared" si="219"/>
        <v>0</v>
      </c>
      <c r="E407" s="3">
        <f t="shared" si="245"/>
        <v>2.1150000000000002</v>
      </c>
      <c r="I407" s="8">
        <f t="shared" si="239"/>
        <v>36085</v>
      </c>
      <c r="J407" s="11">
        <f t="shared" si="246"/>
        <v>0.53500000000000014</v>
      </c>
      <c r="K407" s="11">
        <f t="shared" si="220"/>
        <v>0</v>
      </c>
      <c r="L407" s="11"/>
      <c r="M407" s="11"/>
      <c r="N407" s="9">
        <f t="shared" si="247"/>
        <v>1.58</v>
      </c>
      <c r="O407" s="9">
        <f t="shared" si="248"/>
        <v>2.1150000000000002</v>
      </c>
      <c r="Q407" s="9">
        <f t="shared" si="240"/>
        <v>1.58</v>
      </c>
      <c r="R407" s="9">
        <f t="shared" si="241"/>
        <v>2.1150000000000002</v>
      </c>
      <c r="S407" s="9">
        <f t="shared" si="242"/>
        <v>1.63</v>
      </c>
      <c r="T407" s="9">
        <f t="shared" si="243"/>
        <v>1.63</v>
      </c>
      <c r="V407" s="9">
        <f t="shared" ref="V407:Y426" si="252">VLOOKUP($B407,IF(V$1=2,PRICELOOK2,IF(V$1=3,PRICELOOK3,IF(V$1=4,cash,PRICELOOK))),V$2,FALSE)</f>
        <v>1.58</v>
      </c>
      <c r="W407" s="9">
        <f t="shared" si="252"/>
        <v>2.1150000000000002</v>
      </c>
      <c r="X407" s="9">
        <f t="shared" si="252"/>
        <v>1.63</v>
      </c>
      <c r="Y407" s="9">
        <f t="shared" si="252"/>
        <v>1.63</v>
      </c>
      <c r="BK407" s="9">
        <f t="shared" si="213"/>
        <v>1.58</v>
      </c>
      <c r="BL407" s="9">
        <f t="shared" si="214"/>
        <v>2.1150000000000002</v>
      </c>
      <c r="BM407" s="3">
        <f t="shared" si="221"/>
        <v>1</v>
      </c>
      <c r="BN407" s="8">
        <f t="shared" si="215"/>
        <v>36085</v>
      </c>
      <c r="BO407" s="47">
        <f t="shared" si="229"/>
        <v>0.36539649489017362</v>
      </c>
      <c r="BP407" s="9">
        <f t="shared" si="230"/>
        <v>0.36539649489017362</v>
      </c>
      <c r="BV407" s="8">
        <f t="shared" si="216"/>
        <v>36085</v>
      </c>
      <c r="BW407" s="9">
        <f t="shared" si="217"/>
        <v>1.58</v>
      </c>
      <c r="BX407" s="9">
        <f t="shared" si="218"/>
        <v>2.1150000000000002</v>
      </c>
      <c r="BY407" s="3">
        <f t="shared" si="222"/>
        <v>0</v>
      </c>
      <c r="BZ407" s="3">
        <f t="shared" si="223"/>
        <v>0</v>
      </c>
      <c r="CA407" s="8">
        <f t="shared" si="233"/>
        <v>36085</v>
      </c>
      <c r="CB407" s="3">
        <f t="shared" si="234"/>
        <v>0.93494029991842942</v>
      </c>
      <c r="CC407" s="3">
        <f t="shared" si="235"/>
        <v>0.58181376837550269</v>
      </c>
      <c r="CF407" s="8">
        <f t="shared" si="209"/>
        <v>36085</v>
      </c>
      <c r="CG407" s="3">
        <f t="shared" si="250"/>
        <v>0.45258148140568671</v>
      </c>
      <c r="CI407" s="8">
        <f t="shared" si="210"/>
        <v>36085</v>
      </c>
      <c r="CJ407" s="12">
        <f t="shared" si="251"/>
        <v>0.94048895575261948</v>
      </c>
      <c r="CK407" s="12">
        <f t="shared" si="251"/>
        <v>0.58526669939215747</v>
      </c>
      <c r="CO407" s="12">
        <f t="shared" si="249"/>
        <v>0</v>
      </c>
      <c r="CP407" s="12">
        <f t="shared" si="249"/>
        <v>0</v>
      </c>
    </row>
    <row r="408" spans="1:94" x14ac:dyDescent="0.25">
      <c r="A408" s="3">
        <f t="shared" si="237"/>
        <v>841</v>
      </c>
      <c r="B408" s="8">
        <f t="shared" si="238"/>
        <v>36086</v>
      </c>
      <c r="C408" s="3">
        <f t="shared" si="244"/>
        <v>1.58</v>
      </c>
      <c r="D408" s="11">
        <f t="shared" si="219"/>
        <v>0</v>
      </c>
      <c r="E408" s="3">
        <f t="shared" si="245"/>
        <v>2.1150000000000002</v>
      </c>
      <c r="I408" s="8">
        <f t="shared" si="239"/>
        <v>36086</v>
      </c>
      <c r="J408" s="11">
        <f t="shared" si="246"/>
        <v>0.53500000000000014</v>
      </c>
      <c r="K408" s="11">
        <f t="shared" si="220"/>
        <v>0</v>
      </c>
      <c r="L408" s="11"/>
      <c r="M408" s="11"/>
      <c r="N408" s="9">
        <f t="shared" si="247"/>
        <v>1.58</v>
      </c>
      <c r="O408" s="9">
        <f t="shared" si="248"/>
        <v>2.1150000000000002</v>
      </c>
      <c r="Q408" s="9">
        <f t="shared" si="240"/>
        <v>1.58</v>
      </c>
      <c r="R408" s="9">
        <f t="shared" si="241"/>
        <v>2.1150000000000002</v>
      </c>
      <c r="S408" s="9">
        <f t="shared" si="242"/>
        <v>1.63</v>
      </c>
      <c r="T408" s="9">
        <f t="shared" si="243"/>
        <v>1.63</v>
      </c>
      <c r="V408" s="9">
        <f t="shared" si="252"/>
        <v>1.58</v>
      </c>
      <c r="W408" s="9">
        <f t="shared" si="252"/>
        <v>2.1150000000000002</v>
      </c>
      <c r="X408" s="9">
        <f t="shared" si="252"/>
        <v>1.63</v>
      </c>
      <c r="Y408" s="9">
        <f t="shared" si="252"/>
        <v>1.63</v>
      </c>
      <c r="BK408" s="9">
        <f t="shared" si="213"/>
        <v>1.58</v>
      </c>
      <c r="BL408" s="9">
        <f t="shared" si="214"/>
        <v>2.1150000000000002</v>
      </c>
      <c r="BM408" s="3">
        <f t="shared" si="221"/>
        <v>1</v>
      </c>
      <c r="BN408" s="8">
        <f t="shared" si="215"/>
        <v>36086</v>
      </c>
      <c r="BO408" s="47">
        <f t="shared" si="229"/>
        <v>0.33787544590808682</v>
      </c>
      <c r="BP408" s="9">
        <f t="shared" si="230"/>
        <v>0.33787544590808682</v>
      </c>
      <c r="BV408" s="8">
        <f t="shared" si="216"/>
        <v>36086</v>
      </c>
      <c r="BW408" s="9">
        <f t="shared" si="217"/>
        <v>1.58</v>
      </c>
      <c r="BX408" s="9">
        <f t="shared" si="218"/>
        <v>2.1150000000000002</v>
      </c>
      <c r="BY408" s="3">
        <f t="shared" si="222"/>
        <v>0</v>
      </c>
      <c r="BZ408" s="3">
        <f t="shared" si="223"/>
        <v>0</v>
      </c>
      <c r="CA408" s="8">
        <f t="shared" si="233"/>
        <v>36086</v>
      </c>
      <c r="CB408" s="3">
        <f t="shared" si="234"/>
        <v>0.93494029991842942</v>
      </c>
      <c r="CC408" s="3">
        <f t="shared" si="235"/>
        <v>0.58181376837550269</v>
      </c>
      <c r="CF408" s="8">
        <f t="shared" si="209"/>
        <v>36086</v>
      </c>
      <c r="CG408" s="3">
        <f t="shared" si="250"/>
        <v>0.38548336517375809</v>
      </c>
      <c r="CI408" s="8">
        <f t="shared" si="210"/>
        <v>36086</v>
      </c>
      <c r="CJ408" s="12">
        <f t="shared" si="251"/>
        <v>0.94048895575261948</v>
      </c>
      <c r="CK408" s="12">
        <f t="shared" si="251"/>
        <v>0.58526669939215747</v>
      </c>
      <c r="CO408" s="12">
        <f t="shared" ref="CO408:CP418" si="253">LN(V408/V407)</f>
        <v>0</v>
      </c>
      <c r="CP408" s="12">
        <f t="shared" si="253"/>
        <v>0</v>
      </c>
    </row>
    <row r="409" spans="1:94" x14ac:dyDescent="0.25">
      <c r="A409" s="3">
        <f t="shared" si="237"/>
        <v>842</v>
      </c>
      <c r="B409" s="8">
        <f t="shared" si="238"/>
        <v>36087</v>
      </c>
      <c r="C409" s="3">
        <f t="shared" si="244"/>
        <v>1.7450000000000001</v>
      </c>
      <c r="D409" s="11">
        <f t="shared" si="219"/>
        <v>0</v>
      </c>
      <c r="E409" s="3">
        <f t="shared" si="245"/>
        <v>2.25</v>
      </c>
      <c r="I409" s="8">
        <f t="shared" si="239"/>
        <v>36087</v>
      </c>
      <c r="J409" s="11">
        <f t="shared" si="246"/>
        <v>0.50499999999999989</v>
      </c>
      <c r="K409" s="11">
        <f t="shared" si="220"/>
        <v>0</v>
      </c>
      <c r="L409" s="11"/>
      <c r="M409" s="11"/>
      <c r="N409" s="9">
        <f t="shared" si="247"/>
        <v>1.7450000000000001</v>
      </c>
      <c r="O409" s="9">
        <f t="shared" si="248"/>
        <v>2.25</v>
      </c>
      <c r="Q409" s="9">
        <f t="shared" si="240"/>
        <v>1.7450000000000001</v>
      </c>
      <c r="R409" s="9">
        <f t="shared" si="241"/>
        <v>2.25</v>
      </c>
      <c r="S409" s="9">
        <f t="shared" si="242"/>
        <v>1.7450000000000001</v>
      </c>
      <c r="T409" s="9">
        <f t="shared" si="243"/>
        <v>1.7450000000000001</v>
      </c>
      <c r="V409" s="9">
        <f t="shared" si="252"/>
        <v>1.7450000000000001</v>
      </c>
      <c r="W409" s="9">
        <f t="shared" si="252"/>
        <v>2.25</v>
      </c>
      <c r="X409" s="9">
        <f t="shared" si="252"/>
        <v>1.7450000000000001</v>
      </c>
      <c r="Y409" s="9">
        <f t="shared" si="252"/>
        <v>1.7450000000000001</v>
      </c>
      <c r="BK409" s="9">
        <f t="shared" si="213"/>
        <v>1.7450000000000001</v>
      </c>
      <c r="BL409" s="9">
        <f t="shared" si="214"/>
        <v>2.25</v>
      </c>
      <c r="BM409" s="3">
        <f t="shared" si="221"/>
        <v>1</v>
      </c>
      <c r="BN409" s="8">
        <f t="shared" si="215"/>
        <v>36087</v>
      </c>
      <c r="BO409" s="47">
        <f t="shared" si="229"/>
        <v>0.30898127053527769</v>
      </c>
      <c r="BP409" s="9">
        <f t="shared" si="230"/>
        <v>0.30898127053527769</v>
      </c>
      <c r="BV409" s="8">
        <f t="shared" si="216"/>
        <v>36087</v>
      </c>
      <c r="BW409" s="9">
        <f t="shared" si="217"/>
        <v>1.7450000000000001</v>
      </c>
      <c r="BX409" s="9">
        <f t="shared" si="218"/>
        <v>2.25</v>
      </c>
      <c r="BY409" s="3">
        <f t="shared" si="222"/>
        <v>9.9329708615515155E-2</v>
      </c>
      <c r="BZ409" s="3">
        <f t="shared" si="223"/>
        <v>6.1875403718087453E-2</v>
      </c>
      <c r="CA409" s="8">
        <f t="shared" si="233"/>
        <v>36087</v>
      </c>
      <c r="CB409" s="3">
        <f t="shared" si="234"/>
        <v>1.009066779330356</v>
      </c>
      <c r="CC409" s="3">
        <f t="shared" si="235"/>
        <v>0.62000401794305227</v>
      </c>
      <c r="CF409" s="8">
        <f t="shared" si="209"/>
        <v>36087</v>
      </c>
      <c r="CG409" s="3">
        <f t="shared" si="250"/>
        <v>0.2794524254290302</v>
      </c>
      <c r="CI409" s="8">
        <f t="shared" si="210"/>
        <v>36087</v>
      </c>
      <c r="CJ409" s="12">
        <f t="shared" si="251"/>
        <v>1.0150553587858648</v>
      </c>
      <c r="CK409" s="12">
        <f t="shared" si="251"/>
        <v>0.62368359931491224</v>
      </c>
      <c r="CO409" s="12">
        <f t="shared" si="253"/>
        <v>9.9329708615515155E-2</v>
      </c>
      <c r="CP409" s="12">
        <f t="shared" si="253"/>
        <v>6.1875403718087453E-2</v>
      </c>
    </row>
    <row r="410" spans="1:94" x14ac:dyDescent="0.25">
      <c r="A410" s="3">
        <f t="shared" si="237"/>
        <v>843</v>
      </c>
      <c r="B410" s="8">
        <f t="shared" si="238"/>
        <v>36088</v>
      </c>
      <c r="C410" s="3">
        <f t="shared" si="244"/>
        <v>1.915</v>
      </c>
      <c r="D410" s="11">
        <f t="shared" si="219"/>
        <v>0</v>
      </c>
      <c r="E410" s="3">
        <f t="shared" si="245"/>
        <v>2.4300000000000002</v>
      </c>
      <c r="I410" s="8">
        <f t="shared" si="239"/>
        <v>36088</v>
      </c>
      <c r="J410" s="11">
        <f t="shared" si="246"/>
        <v>0.51500000000000012</v>
      </c>
      <c r="K410" s="11">
        <f t="shared" si="220"/>
        <v>0</v>
      </c>
      <c r="L410" s="11"/>
      <c r="M410" s="11"/>
      <c r="N410" s="9">
        <f t="shared" si="247"/>
        <v>1.915</v>
      </c>
      <c r="O410" s="9">
        <f t="shared" si="248"/>
        <v>2.4300000000000002</v>
      </c>
      <c r="Q410" s="9">
        <f t="shared" si="240"/>
        <v>1.915</v>
      </c>
      <c r="R410" s="9">
        <f t="shared" si="241"/>
        <v>2.4300000000000002</v>
      </c>
      <c r="S410" s="9">
        <f t="shared" si="242"/>
        <v>1.95</v>
      </c>
      <c r="T410" s="9">
        <f t="shared" si="243"/>
        <v>1.95</v>
      </c>
      <c r="V410" s="9">
        <f t="shared" si="252"/>
        <v>1.915</v>
      </c>
      <c r="W410" s="9">
        <f t="shared" si="252"/>
        <v>2.4300000000000002</v>
      </c>
      <c r="X410" s="9">
        <f t="shared" si="252"/>
        <v>1.95</v>
      </c>
      <c r="Y410" s="9">
        <f t="shared" si="252"/>
        <v>1.95</v>
      </c>
      <c r="BK410" s="9">
        <f t="shared" si="213"/>
        <v>1.915</v>
      </c>
      <c r="BL410" s="9">
        <f t="shared" si="214"/>
        <v>2.4300000000000002</v>
      </c>
      <c r="BM410" s="3">
        <f t="shared" si="221"/>
        <v>1</v>
      </c>
      <c r="BN410" s="8">
        <f t="shared" si="215"/>
        <v>36088</v>
      </c>
      <c r="BO410" s="47">
        <f t="shared" si="229"/>
        <v>0.37198376550549483</v>
      </c>
      <c r="BP410" s="9">
        <f t="shared" si="230"/>
        <v>0.37198376550549483</v>
      </c>
      <c r="BV410" s="8">
        <f t="shared" si="216"/>
        <v>36088</v>
      </c>
      <c r="BW410" s="9">
        <f t="shared" si="217"/>
        <v>1.915</v>
      </c>
      <c r="BX410" s="9">
        <f t="shared" si="218"/>
        <v>2.4300000000000002</v>
      </c>
      <c r="BY410" s="3">
        <f t="shared" si="222"/>
        <v>9.296306697821885E-2</v>
      </c>
      <c r="BZ410" s="3">
        <f t="shared" si="223"/>
        <v>7.6961041136128394E-2</v>
      </c>
      <c r="CA410" s="8">
        <f t="shared" si="233"/>
        <v>36088</v>
      </c>
      <c r="CB410" s="3">
        <f t="shared" si="234"/>
        <v>1.0466754880793103</v>
      </c>
      <c r="CC410" s="3">
        <f t="shared" si="235"/>
        <v>0.65754722316445713</v>
      </c>
      <c r="CF410" s="8">
        <f t="shared" si="209"/>
        <v>36088</v>
      </c>
      <c r="CG410" s="3">
        <f t="shared" si="250"/>
        <v>0.3303818096343919</v>
      </c>
      <c r="CI410" s="8">
        <f t="shared" si="210"/>
        <v>36088</v>
      </c>
      <c r="CJ410" s="12">
        <f t="shared" si="251"/>
        <v>1.052887266578902</v>
      </c>
      <c r="CK410" s="12">
        <f t="shared" si="251"/>
        <v>0.66144961483201625</v>
      </c>
      <c r="CO410" s="12">
        <f t="shared" si="253"/>
        <v>9.296306697821885E-2</v>
      </c>
      <c r="CP410" s="12">
        <f t="shared" si="253"/>
        <v>7.6961041136128394E-2</v>
      </c>
    </row>
    <row r="411" spans="1:94" x14ac:dyDescent="0.25">
      <c r="A411" s="3">
        <f t="shared" si="237"/>
        <v>844</v>
      </c>
      <c r="B411" s="8">
        <f t="shared" si="238"/>
        <v>36089</v>
      </c>
      <c r="C411" s="3">
        <f t="shared" si="244"/>
        <v>1.99</v>
      </c>
      <c r="D411" s="11">
        <f t="shared" si="219"/>
        <v>0</v>
      </c>
      <c r="E411" s="3">
        <f t="shared" si="245"/>
        <v>2.5099999999999998</v>
      </c>
      <c r="I411" s="8">
        <f t="shared" si="239"/>
        <v>36089</v>
      </c>
      <c r="J411" s="11">
        <f t="shared" si="246"/>
        <v>0.5199999999999998</v>
      </c>
      <c r="K411" s="11">
        <f t="shared" si="220"/>
        <v>0</v>
      </c>
      <c r="L411" s="11"/>
      <c r="M411" s="11"/>
      <c r="N411" s="9">
        <f t="shared" si="247"/>
        <v>1.99</v>
      </c>
      <c r="O411" s="9">
        <f t="shared" si="248"/>
        <v>2.5099999999999998</v>
      </c>
      <c r="Q411" s="9">
        <f t="shared" si="240"/>
        <v>1.99</v>
      </c>
      <c r="R411" s="9">
        <f t="shared" si="241"/>
        <v>2.5099999999999998</v>
      </c>
      <c r="S411" s="9">
        <f t="shared" si="242"/>
        <v>2.0299999999999998</v>
      </c>
      <c r="T411" s="9">
        <f t="shared" si="243"/>
        <v>2.0299999999999998</v>
      </c>
      <c r="V411" s="9">
        <f t="shared" si="252"/>
        <v>1.99</v>
      </c>
      <c r="W411" s="9">
        <f t="shared" si="252"/>
        <v>2.5099999999999998</v>
      </c>
      <c r="X411" s="9">
        <f t="shared" si="252"/>
        <v>2.0299999999999998</v>
      </c>
      <c r="Y411" s="9">
        <f t="shared" si="252"/>
        <v>2.0299999999999998</v>
      </c>
      <c r="BK411" s="9">
        <f t="shared" si="213"/>
        <v>1.99</v>
      </c>
      <c r="BL411" s="9">
        <f t="shared" si="214"/>
        <v>2.5099999999999998</v>
      </c>
      <c r="BM411" s="3">
        <f t="shared" si="221"/>
        <v>1</v>
      </c>
      <c r="BN411" s="8">
        <f t="shared" si="215"/>
        <v>36089</v>
      </c>
      <c r="BO411" s="47">
        <f t="shared" si="229"/>
        <v>0.43051541097785856</v>
      </c>
      <c r="BP411" s="9">
        <f t="shared" si="230"/>
        <v>0.43051541097785856</v>
      </c>
      <c r="BV411" s="8">
        <f t="shared" si="216"/>
        <v>36089</v>
      </c>
      <c r="BW411" s="9">
        <f t="shared" si="217"/>
        <v>1.99</v>
      </c>
      <c r="BX411" s="9">
        <f t="shared" si="218"/>
        <v>2.5099999999999998</v>
      </c>
      <c r="BY411" s="3">
        <f t="shared" si="222"/>
        <v>3.8417016103791793E-2</v>
      </c>
      <c r="BZ411" s="3">
        <f t="shared" si="223"/>
        <v>3.2391495791235285E-2</v>
      </c>
      <c r="CA411" s="8">
        <f t="shared" si="233"/>
        <v>36089</v>
      </c>
      <c r="CB411" s="3">
        <f t="shared" si="234"/>
        <v>1.0374427372896653</v>
      </c>
      <c r="CC411" s="3">
        <f t="shared" si="235"/>
        <v>0.65394192413727381</v>
      </c>
      <c r="CF411" s="8">
        <f t="shared" ref="CF411:CF417" si="254">B411</f>
        <v>36089</v>
      </c>
      <c r="CG411" s="3">
        <f t="shared" si="250"/>
        <v>0.43218257800741033</v>
      </c>
      <c r="CI411" s="8">
        <f t="shared" ref="CI411:CI417" si="255">CF411</f>
        <v>36089</v>
      </c>
      <c r="CJ411" s="12">
        <f t="shared" si="251"/>
        <v>1.0435997215349724</v>
      </c>
      <c r="CK411" s="12">
        <f t="shared" si="251"/>
        <v>0.65782291918359104</v>
      </c>
      <c r="CO411" s="12">
        <f t="shared" si="253"/>
        <v>3.8417016103791793E-2</v>
      </c>
      <c r="CP411" s="12">
        <f t="shared" si="253"/>
        <v>3.2391495791235285E-2</v>
      </c>
    </row>
    <row r="412" spans="1:94" x14ac:dyDescent="0.25">
      <c r="A412" s="3">
        <f t="shared" si="237"/>
        <v>845</v>
      </c>
      <c r="B412" s="8">
        <f t="shared" si="238"/>
        <v>36090</v>
      </c>
      <c r="C412" s="3">
        <f t="shared" si="244"/>
        <v>1.89</v>
      </c>
      <c r="D412" s="11">
        <f t="shared" si="219"/>
        <v>0</v>
      </c>
      <c r="E412" s="3">
        <f t="shared" si="245"/>
        <v>2.4350000000000001</v>
      </c>
      <c r="I412" s="8">
        <f t="shared" si="239"/>
        <v>36090</v>
      </c>
      <c r="J412" s="11">
        <f t="shared" si="246"/>
        <v>0.54500000000000015</v>
      </c>
      <c r="K412" s="11">
        <f t="shared" si="220"/>
        <v>0</v>
      </c>
      <c r="L412" s="11"/>
      <c r="M412" s="11"/>
      <c r="N412" s="9">
        <f t="shared" si="247"/>
        <v>1.89</v>
      </c>
      <c r="O412" s="9">
        <f t="shared" si="248"/>
        <v>2.4350000000000001</v>
      </c>
      <c r="Q412" s="9">
        <f t="shared" si="240"/>
        <v>1.89</v>
      </c>
      <c r="R412" s="9">
        <f t="shared" si="241"/>
        <v>2.4350000000000001</v>
      </c>
      <c r="S412" s="9">
        <f t="shared" si="242"/>
        <v>1.95</v>
      </c>
      <c r="T412" s="9">
        <f t="shared" si="243"/>
        <v>1.95</v>
      </c>
      <c r="V412" s="9">
        <f t="shared" si="252"/>
        <v>1.89</v>
      </c>
      <c r="W412" s="9">
        <f t="shared" si="252"/>
        <v>2.4350000000000001</v>
      </c>
      <c r="X412" s="9">
        <f t="shared" si="252"/>
        <v>1.95</v>
      </c>
      <c r="Y412" s="9">
        <f t="shared" si="252"/>
        <v>1.95</v>
      </c>
      <c r="BK412" s="9">
        <f t="shared" si="213"/>
        <v>1.89</v>
      </c>
      <c r="BL412" s="9">
        <f t="shared" si="214"/>
        <v>2.4350000000000001</v>
      </c>
      <c r="BM412" s="3">
        <f t="shared" si="221"/>
        <v>1</v>
      </c>
      <c r="BN412" s="8">
        <f t="shared" si="215"/>
        <v>36090</v>
      </c>
      <c r="BO412" s="47">
        <f t="shared" si="229"/>
        <v>0.52170355601774021</v>
      </c>
      <c r="BP412" s="9">
        <f t="shared" si="230"/>
        <v>0.52170355601774021</v>
      </c>
      <c r="BV412" s="8">
        <f t="shared" si="216"/>
        <v>36090</v>
      </c>
      <c r="BW412" s="9">
        <f t="shared" si="217"/>
        <v>1.89</v>
      </c>
      <c r="BX412" s="9">
        <f t="shared" si="218"/>
        <v>2.4350000000000001</v>
      </c>
      <c r="BY412" s="3">
        <f t="shared" si="222"/>
        <v>-5.1557809664850011E-2</v>
      </c>
      <c r="BZ412" s="3">
        <f t="shared" si="223"/>
        <v>-3.0335996609139264E-2</v>
      </c>
      <c r="CA412" s="8">
        <f t="shared" si="233"/>
        <v>36090</v>
      </c>
      <c r="CB412" s="3">
        <f t="shared" si="234"/>
        <v>1.0287810473618175</v>
      </c>
      <c r="CC412" s="3">
        <f t="shared" si="235"/>
        <v>0.66303625147257406</v>
      </c>
      <c r="CF412" s="8">
        <f t="shared" si="254"/>
        <v>36090</v>
      </c>
      <c r="CG412" s="3">
        <f t="shared" ref="CG412:CG475" si="256">CORREL(C391:C412,E391:E412)</f>
        <v>0.47401275201226817</v>
      </c>
      <c r="CI412" s="8">
        <f t="shared" si="255"/>
        <v>36090</v>
      </c>
      <c r="CJ412" s="12">
        <f t="shared" ref="CJ412:CK418" si="257">STDEV(CO391:CO412)*CJ$24</f>
        <v>1.0348866264678271</v>
      </c>
      <c r="CK412" s="12">
        <f t="shared" si="257"/>
        <v>0.66697121926178349</v>
      </c>
      <c r="CO412" s="12">
        <f t="shared" si="253"/>
        <v>-5.1557809664850011E-2</v>
      </c>
      <c r="CP412" s="12">
        <f t="shared" si="253"/>
        <v>-3.0335996609139264E-2</v>
      </c>
    </row>
    <row r="413" spans="1:94" x14ac:dyDescent="0.25">
      <c r="A413" s="3">
        <f t="shared" si="237"/>
        <v>846</v>
      </c>
      <c r="B413" s="8">
        <f t="shared" si="238"/>
        <v>36091</v>
      </c>
      <c r="C413" s="3">
        <f t="shared" si="244"/>
        <v>1.68</v>
      </c>
      <c r="D413" s="11">
        <f t="shared" si="219"/>
        <v>0</v>
      </c>
      <c r="E413" s="3">
        <f t="shared" si="245"/>
        <v>2.2650000000000001</v>
      </c>
      <c r="I413" s="8">
        <f t="shared" si="239"/>
        <v>36091</v>
      </c>
      <c r="J413" s="11">
        <f t="shared" si="246"/>
        <v>0.58500000000000019</v>
      </c>
      <c r="K413" s="11">
        <f t="shared" si="220"/>
        <v>0</v>
      </c>
      <c r="L413" s="11"/>
      <c r="M413" s="11"/>
      <c r="N413" s="9">
        <f t="shared" si="247"/>
        <v>1.68</v>
      </c>
      <c r="O413" s="9">
        <f t="shared" si="248"/>
        <v>2.2650000000000001</v>
      </c>
      <c r="Q413" s="9">
        <f t="shared" si="240"/>
        <v>1.68</v>
      </c>
      <c r="R413" s="9">
        <f t="shared" si="241"/>
        <v>2.2650000000000001</v>
      </c>
      <c r="S413" s="9">
        <f t="shared" si="242"/>
        <v>1.845</v>
      </c>
      <c r="T413" s="9">
        <f t="shared" si="243"/>
        <v>1.845</v>
      </c>
      <c r="V413" s="9">
        <f t="shared" si="252"/>
        <v>1.68</v>
      </c>
      <c r="W413" s="9">
        <f t="shared" si="252"/>
        <v>2.2650000000000001</v>
      </c>
      <c r="X413" s="9">
        <f t="shared" si="252"/>
        <v>1.845</v>
      </c>
      <c r="Y413" s="9">
        <f t="shared" si="252"/>
        <v>1.845</v>
      </c>
      <c r="BK413" s="9">
        <f t="shared" si="213"/>
        <v>1.68</v>
      </c>
      <c r="BL413" s="9">
        <f t="shared" si="214"/>
        <v>2.2650000000000001</v>
      </c>
      <c r="BM413" s="3">
        <f t="shared" si="221"/>
        <v>1</v>
      </c>
      <c r="BN413" s="8">
        <f t="shared" si="215"/>
        <v>36091</v>
      </c>
      <c r="BO413" s="47">
        <f t="shared" si="229"/>
        <v>0.55248857909109561</v>
      </c>
      <c r="BP413" s="9">
        <f t="shared" si="230"/>
        <v>0.55248857909109561</v>
      </c>
      <c r="BV413" s="8">
        <f t="shared" si="216"/>
        <v>36091</v>
      </c>
      <c r="BW413" s="9">
        <f t="shared" si="217"/>
        <v>1.68</v>
      </c>
      <c r="BX413" s="9">
        <f t="shared" si="218"/>
        <v>2.2650000000000001</v>
      </c>
      <c r="BY413" s="3">
        <f t="shared" si="222"/>
        <v>-0.11778303565638339</v>
      </c>
      <c r="BZ413" s="3">
        <f t="shared" si="223"/>
        <v>-7.237199759955569E-2</v>
      </c>
      <c r="CA413" s="8">
        <f t="shared" si="233"/>
        <v>36091</v>
      </c>
      <c r="CB413" s="3">
        <f t="shared" si="234"/>
        <v>1.0464283101778966</v>
      </c>
      <c r="CC413" s="3">
        <f t="shared" si="235"/>
        <v>0.67853783020086833</v>
      </c>
      <c r="CF413" s="8">
        <f t="shared" si="254"/>
        <v>36091</v>
      </c>
      <c r="CG413" s="3">
        <f t="shared" si="256"/>
        <v>0.43144355219390457</v>
      </c>
      <c r="CI413" s="8">
        <f t="shared" si="255"/>
        <v>36091</v>
      </c>
      <c r="CJ413" s="12">
        <f t="shared" si="257"/>
        <v>1.0526386217334438</v>
      </c>
      <c r="CK413" s="12">
        <f t="shared" si="257"/>
        <v>0.68256479629762468</v>
      </c>
      <c r="CO413" s="12">
        <f t="shared" si="253"/>
        <v>-0.11778303565638339</v>
      </c>
      <c r="CP413" s="12">
        <f t="shared" si="253"/>
        <v>-7.237199759955569E-2</v>
      </c>
    </row>
    <row r="414" spans="1:94" x14ac:dyDescent="0.25">
      <c r="A414" s="3">
        <f t="shared" si="237"/>
        <v>847</v>
      </c>
      <c r="B414" s="8">
        <f t="shared" si="238"/>
        <v>36092</v>
      </c>
      <c r="C414" s="3">
        <f t="shared" si="244"/>
        <v>1.68</v>
      </c>
      <c r="D414" s="11">
        <f t="shared" si="219"/>
        <v>0</v>
      </c>
      <c r="E414" s="3">
        <f t="shared" si="245"/>
        <v>2.2650000000000001</v>
      </c>
      <c r="I414" s="8">
        <f t="shared" si="239"/>
        <v>36092</v>
      </c>
      <c r="J414" s="11">
        <f t="shared" si="246"/>
        <v>0.58500000000000019</v>
      </c>
      <c r="K414" s="11">
        <f t="shared" si="220"/>
        <v>0</v>
      </c>
      <c r="L414" s="11"/>
      <c r="M414" s="11"/>
      <c r="N414" s="9">
        <f t="shared" si="247"/>
        <v>1.68</v>
      </c>
      <c r="O414" s="9">
        <f t="shared" si="248"/>
        <v>2.2650000000000001</v>
      </c>
      <c r="Q414" s="9">
        <f t="shared" si="240"/>
        <v>1.68</v>
      </c>
      <c r="R414" s="9">
        <f t="shared" si="241"/>
        <v>2.2650000000000001</v>
      </c>
      <c r="S414" s="9">
        <f t="shared" si="242"/>
        <v>1.845</v>
      </c>
      <c r="T414" s="9">
        <f t="shared" si="243"/>
        <v>1.845</v>
      </c>
      <c r="V414" s="9">
        <f t="shared" si="252"/>
        <v>1.68</v>
      </c>
      <c r="W414" s="9">
        <f t="shared" si="252"/>
        <v>2.2650000000000001</v>
      </c>
      <c r="X414" s="9">
        <f t="shared" si="252"/>
        <v>1.845</v>
      </c>
      <c r="Y414" s="9">
        <f t="shared" si="252"/>
        <v>1.845</v>
      </c>
      <c r="BK414" s="9">
        <f t="shared" si="213"/>
        <v>1.68</v>
      </c>
      <c r="BL414" s="9">
        <f t="shared" si="214"/>
        <v>2.2650000000000001</v>
      </c>
      <c r="BM414" s="3">
        <f t="shared" si="221"/>
        <v>1</v>
      </c>
      <c r="BN414" s="8">
        <f t="shared" si="215"/>
        <v>36092</v>
      </c>
      <c r="BO414" s="47">
        <f t="shared" si="229"/>
        <v>0.60632657938867618</v>
      </c>
      <c r="BP414" s="9">
        <f t="shared" si="230"/>
        <v>0.60632657938867618</v>
      </c>
      <c r="BV414" s="8">
        <f t="shared" si="216"/>
        <v>36092</v>
      </c>
      <c r="BW414" s="9">
        <f t="shared" si="217"/>
        <v>1.68</v>
      </c>
      <c r="BX414" s="9">
        <f t="shared" si="218"/>
        <v>2.2650000000000001</v>
      </c>
      <c r="BY414" s="3">
        <f t="shared" si="222"/>
        <v>0</v>
      </c>
      <c r="BZ414" s="3">
        <f t="shared" si="223"/>
        <v>0</v>
      </c>
      <c r="CA414" s="8">
        <f t="shared" si="233"/>
        <v>36092</v>
      </c>
      <c r="CB414" s="3">
        <f t="shared" si="234"/>
        <v>0.94784210881243425</v>
      </c>
      <c r="CC414" s="3">
        <f t="shared" si="235"/>
        <v>0.58450388304323075</v>
      </c>
      <c r="CF414" s="8">
        <f t="shared" si="254"/>
        <v>36092</v>
      </c>
      <c r="CG414" s="3">
        <f t="shared" si="256"/>
        <v>0.45570176510298621</v>
      </c>
      <c r="CI414" s="8">
        <f t="shared" si="255"/>
        <v>36092</v>
      </c>
      <c r="CJ414" s="12">
        <f t="shared" si="257"/>
        <v>0.95346733391762217</v>
      </c>
      <c r="CK414" s="12">
        <f t="shared" si="257"/>
        <v>0.5879727792722601</v>
      </c>
      <c r="CO414" s="12">
        <f t="shared" si="253"/>
        <v>0</v>
      </c>
      <c r="CP414" s="12">
        <f t="shared" si="253"/>
        <v>0</v>
      </c>
    </row>
    <row r="415" spans="1:94" x14ac:dyDescent="0.25">
      <c r="A415" s="3">
        <f t="shared" si="237"/>
        <v>848</v>
      </c>
      <c r="B415" s="8">
        <f t="shared" si="238"/>
        <v>36093</v>
      </c>
      <c r="C415" s="3">
        <f t="shared" si="244"/>
        <v>1.68</v>
      </c>
      <c r="D415" s="11">
        <f t="shared" si="219"/>
        <v>0</v>
      </c>
      <c r="E415" s="3">
        <f t="shared" si="245"/>
        <v>2.2650000000000001</v>
      </c>
      <c r="I415" s="8">
        <f t="shared" si="239"/>
        <v>36093</v>
      </c>
      <c r="J415" s="11">
        <f t="shared" si="246"/>
        <v>0.58500000000000019</v>
      </c>
      <c r="K415" s="11">
        <f t="shared" si="220"/>
        <v>0</v>
      </c>
      <c r="L415" s="11"/>
      <c r="M415" s="11"/>
      <c r="N415" s="9">
        <f t="shared" si="247"/>
        <v>1.68</v>
      </c>
      <c r="O415" s="9">
        <f t="shared" si="248"/>
        <v>2.2650000000000001</v>
      </c>
      <c r="Q415" s="9">
        <f t="shared" si="240"/>
        <v>1.68</v>
      </c>
      <c r="R415" s="9">
        <f t="shared" si="241"/>
        <v>2.2650000000000001</v>
      </c>
      <c r="S415" s="9">
        <f t="shared" si="242"/>
        <v>1.845</v>
      </c>
      <c r="T415" s="9">
        <f t="shared" si="243"/>
        <v>1.845</v>
      </c>
      <c r="V415" s="9">
        <f t="shared" si="252"/>
        <v>1.68</v>
      </c>
      <c r="W415" s="9">
        <f t="shared" si="252"/>
        <v>2.2650000000000001</v>
      </c>
      <c r="X415" s="9">
        <f t="shared" si="252"/>
        <v>1.845</v>
      </c>
      <c r="Y415" s="9">
        <f t="shared" si="252"/>
        <v>1.845</v>
      </c>
      <c r="BK415" s="9">
        <f t="shared" si="213"/>
        <v>1.68</v>
      </c>
      <c r="BL415" s="9">
        <f t="shared" si="214"/>
        <v>2.2650000000000001</v>
      </c>
      <c r="BM415" s="3">
        <f t="shared" si="221"/>
        <v>1</v>
      </c>
      <c r="BN415" s="8">
        <f t="shared" si="215"/>
        <v>36093</v>
      </c>
      <c r="BO415" s="47">
        <f t="shared" si="229"/>
        <v>0.66322573328326728</v>
      </c>
      <c r="BP415" s="9">
        <f t="shared" si="230"/>
        <v>0.66322573328326728</v>
      </c>
      <c r="BV415" s="8">
        <f t="shared" si="216"/>
        <v>36093</v>
      </c>
      <c r="BW415" s="9">
        <f t="shared" si="217"/>
        <v>1.68</v>
      </c>
      <c r="BX415" s="9">
        <f t="shared" si="218"/>
        <v>2.2650000000000001</v>
      </c>
      <c r="BY415" s="3">
        <f t="shared" si="222"/>
        <v>0</v>
      </c>
      <c r="BZ415" s="3">
        <f t="shared" si="223"/>
        <v>0</v>
      </c>
      <c r="CA415" s="8">
        <f t="shared" si="233"/>
        <v>36093</v>
      </c>
      <c r="CB415" s="3">
        <f t="shared" si="234"/>
        <v>0.94784210881243425</v>
      </c>
      <c r="CC415" s="3">
        <f t="shared" si="235"/>
        <v>0.58450388304323075</v>
      </c>
      <c r="CF415" s="8">
        <f t="shared" si="254"/>
        <v>36093</v>
      </c>
      <c r="CG415" s="3">
        <f t="shared" si="256"/>
        <v>0.49784027596201497</v>
      </c>
      <c r="CI415" s="8">
        <f t="shared" si="255"/>
        <v>36093</v>
      </c>
      <c r="CJ415" s="12">
        <f t="shared" si="257"/>
        <v>0.95346733391762217</v>
      </c>
      <c r="CK415" s="12">
        <f t="shared" si="257"/>
        <v>0.5879727792722601</v>
      </c>
      <c r="CO415" s="12">
        <f t="shared" si="253"/>
        <v>0</v>
      </c>
      <c r="CP415" s="12">
        <f t="shared" si="253"/>
        <v>0</v>
      </c>
    </row>
    <row r="416" spans="1:94" x14ac:dyDescent="0.25">
      <c r="A416" s="3">
        <f t="shared" si="237"/>
        <v>849</v>
      </c>
      <c r="B416" s="8">
        <f t="shared" si="238"/>
        <v>36094</v>
      </c>
      <c r="C416" s="3">
        <f t="shared" si="244"/>
        <v>1.8149999999999999</v>
      </c>
      <c r="D416" s="11">
        <f t="shared" si="219"/>
        <v>0</v>
      </c>
      <c r="E416" s="3">
        <f t="shared" si="245"/>
        <v>2.48</v>
      </c>
      <c r="I416" s="8">
        <f t="shared" si="239"/>
        <v>36094</v>
      </c>
      <c r="J416" s="11">
        <f t="shared" si="246"/>
        <v>0.66500000000000004</v>
      </c>
      <c r="K416" s="11">
        <f t="shared" si="220"/>
        <v>0</v>
      </c>
      <c r="L416" s="11"/>
      <c r="M416" s="11"/>
      <c r="N416" s="9">
        <f t="shared" si="247"/>
        <v>1.8149999999999999</v>
      </c>
      <c r="O416" s="9">
        <f t="shared" si="248"/>
        <v>2.48</v>
      </c>
      <c r="Q416" s="9">
        <f t="shared" si="240"/>
        <v>1.8149999999999999</v>
      </c>
      <c r="R416" s="9">
        <f t="shared" si="241"/>
        <v>2.48</v>
      </c>
      <c r="S416" s="9">
        <f t="shared" si="242"/>
        <v>1.9</v>
      </c>
      <c r="T416" s="9">
        <f t="shared" si="243"/>
        <v>1.9</v>
      </c>
      <c r="V416" s="9">
        <f t="shared" si="252"/>
        <v>1.8149999999999999</v>
      </c>
      <c r="W416" s="9">
        <f t="shared" si="252"/>
        <v>2.48</v>
      </c>
      <c r="X416" s="9">
        <f t="shared" si="252"/>
        <v>1.9</v>
      </c>
      <c r="Y416" s="9">
        <f t="shared" si="252"/>
        <v>1.9</v>
      </c>
      <c r="BK416" s="9">
        <f t="shared" si="213"/>
        <v>1.8149999999999999</v>
      </c>
      <c r="BL416" s="9">
        <f t="shared" si="214"/>
        <v>2.48</v>
      </c>
      <c r="BM416" s="3">
        <f t="shared" si="221"/>
        <v>1</v>
      </c>
      <c r="BN416" s="8">
        <f t="shared" si="215"/>
        <v>36094</v>
      </c>
      <c r="BO416" s="47">
        <f t="shared" si="229"/>
        <v>0.70184667950419777</v>
      </c>
      <c r="BP416" s="9">
        <f t="shared" si="230"/>
        <v>0.70184667950419777</v>
      </c>
      <c r="BV416" s="8">
        <f t="shared" si="216"/>
        <v>36094</v>
      </c>
      <c r="BW416" s="9">
        <f t="shared" si="217"/>
        <v>1.8149999999999999</v>
      </c>
      <c r="BX416" s="9">
        <f t="shared" si="218"/>
        <v>2.48</v>
      </c>
      <c r="BY416" s="3">
        <f t="shared" si="222"/>
        <v>7.729167430164649E-2</v>
      </c>
      <c r="BZ416" s="3">
        <f t="shared" si="223"/>
        <v>9.06838012418935E-2</v>
      </c>
      <c r="CA416" s="8">
        <f t="shared" si="233"/>
        <v>36094</v>
      </c>
      <c r="CB416" s="3">
        <f t="shared" si="234"/>
        <v>0.98865158373127859</v>
      </c>
      <c r="CC416" s="3">
        <f t="shared" si="235"/>
        <v>0.65285241188374066</v>
      </c>
      <c r="CF416" s="8">
        <f t="shared" si="254"/>
        <v>36094</v>
      </c>
      <c r="CG416" s="3">
        <f t="shared" si="256"/>
        <v>0.58150996296553303</v>
      </c>
      <c r="CI416" s="8">
        <f t="shared" si="255"/>
        <v>36094</v>
      </c>
      <c r="CJ416" s="12">
        <f t="shared" si="257"/>
        <v>0.99451900369224344</v>
      </c>
      <c r="CK416" s="12">
        <f t="shared" si="257"/>
        <v>0.65672694092519912</v>
      </c>
      <c r="CO416" s="12">
        <f t="shared" si="253"/>
        <v>7.729167430164649E-2</v>
      </c>
      <c r="CP416" s="12">
        <f t="shared" si="253"/>
        <v>9.06838012418935E-2</v>
      </c>
    </row>
    <row r="417" spans="1:94" x14ac:dyDescent="0.25">
      <c r="A417" s="3">
        <f t="shared" si="237"/>
        <v>850</v>
      </c>
      <c r="B417" s="8">
        <f t="shared" si="238"/>
        <v>36095</v>
      </c>
      <c r="C417" s="3">
        <f t="shared" si="244"/>
        <v>1.79</v>
      </c>
      <c r="D417" s="11">
        <f t="shared" si="219"/>
        <v>0</v>
      </c>
      <c r="E417" s="3">
        <f t="shared" si="245"/>
        <v>2.4550000000000001</v>
      </c>
      <c r="I417" s="8">
        <f t="shared" si="239"/>
        <v>36095</v>
      </c>
      <c r="J417" s="11">
        <f t="shared" si="246"/>
        <v>0.66500000000000004</v>
      </c>
      <c r="K417" s="11">
        <f t="shared" si="220"/>
        <v>0</v>
      </c>
      <c r="L417" s="11"/>
      <c r="M417" s="11"/>
      <c r="N417" s="9">
        <f t="shared" si="247"/>
        <v>1.79</v>
      </c>
      <c r="O417" s="9">
        <f t="shared" si="248"/>
        <v>2.4550000000000001</v>
      </c>
      <c r="Q417" s="9">
        <f t="shared" si="240"/>
        <v>1.79</v>
      </c>
      <c r="R417" s="9">
        <f t="shared" si="241"/>
        <v>2.4550000000000001</v>
      </c>
      <c r="S417" s="9">
        <f t="shared" si="242"/>
        <v>1.84</v>
      </c>
      <c r="T417" s="9">
        <f t="shared" si="243"/>
        <v>1.84</v>
      </c>
      <c r="V417" s="9">
        <f t="shared" si="252"/>
        <v>1.79</v>
      </c>
      <c r="W417" s="9">
        <f t="shared" si="252"/>
        <v>2.4550000000000001</v>
      </c>
      <c r="X417" s="9">
        <f t="shared" si="252"/>
        <v>1.84</v>
      </c>
      <c r="Y417" s="9">
        <f t="shared" si="252"/>
        <v>1.84</v>
      </c>
      <c r="BK417" s="9">
        <f t="shared" si="213"/>
        <v>1.79</v>
      </c>
      <c r="BL417" s="9">
        <f t="shared" si="214"/>
        <v>2.4550000000000001</v>
      </c>
      <c r="BM417" s="3">
        <f t="shared" si="221"/>
        <v>1</v>
      </c>
      <c r="BN417" s="8">
        <f t="shared" si="215"/>
        <v>36095</v>
      </c>
      <c r="BO417" s="47">
        <f t="shared" si="229"/>
        <v>0.76870536147975221</v>
      </c>
      <c r="BP417" s="9">
        <f t="shared" si="230"/>
        <v>0.76870536147975221</v>
      </c>
      <c r="BV417" s="8">
        <f t="shared" si="216"/>
        <v>36095</v>
      </c>
      <c r="BW417" s="9">
        <f t="shared" si="217"/>
        <v>1.79</v>
      </c>
      <c r="BX417" s="9">
        <f t="shared" si="218"/>
        <v>2.4550000000000001</v>
      </c>
      <c r="BY417" s="3">
        <f t="shared" si="222"/>
        <v>-1.386984786415039E-2</v>
      </c>
      <c r="BZ417" s="3">
        <f t="shared" si="223"/>
        <v>-1.0131798930406839E-2</v>
      </c>
      <c r="CA417" s="8">
        <f t="shared" si="233"/>
        <v>36095</v>
      </c>
      <c r="CB417" s="3">
        <f t="shared" si="234"/>
        <v>0.98905140654302792</v>
      </c>
      <c r="CC417" s="3">
        <f t="shared" si="235"/>
        <v>0.65590956361453168</v>
      </c>
      <c r="CF417" s="8">
        <f t="shared" si="254"/>
        <v>36095</v>
      </c>
      <c r="CG417" s="3">
        <f t="shared" si="256"/>
        <v>0.65266478158838814</v>
      </c>
      <c r="CI417" s="8">
        <f t="shared" si="255"/>
        <v>36095</v>
      </c>
      <c r="CJ417" s="12">
        <f t="shared" si="257"/>
        <v>0.99492119936050272</v>
      </c>
      <c r="CK417" s="12">
        <f t="shared" si="257"/>
        <v>0.65980223614899014</v>
      </c>
      <c r="CO417" s="12">
        <f t="shared" si="253"/>
        <v>-1.386984786415039E-2</v>
      </c>
      <c r="CP417" s="12">
        <f t="shared" si="253"/>
        <v>-1.0131798930406839E-2</v>
      </c>
    </row>
    <row r="418" spans="1:94" x14ac:dyDescent="0.25">
      <c r="A418" s="3">
        <f t="shared" si="237"/>
        <v>851</v>
      </c>
      <c r="B418" s="8">
        <f t="shared" si="238"/>
        <v>36096</v>
      </c>
      <c r="C418" s="3">
        <f t="shared" si="244"/>
        <v>1.645</v>
      </c>
      <c r="D418" s="11">
        <f t="shared" si="219"/>
        <v>0</v>
      </c>
      <c r="E418" s="3">
        <f t="shared" si="245"/>
        <v>2.3450000000000002</v>
      </c>
      <c r="I418" s="8">
        <f t="shared" si="239"/>
        <v>36096</v>
      </c>
      <c r="J418" s="11">
        <f t="shared" si="246"/>
        <v>0.70000000000000018</v>
      </c>
      <c r="K418" s="11">
        <f t="shared" si="220"/>
        <v>0</v>
      </c>
      <c r="L418" s="11"/>
      <c r="M418" s="11"/>
      <c r="N418" s="9">
        <f t="shared" si="247"/>
        <v>1.645</v>
      </c>
      <c r="O418" s="9">
        <f t="shared" si="248"/>
        <v>2.3450000000000002</v>
      </c>
      <c r="Q418" s="9">
        <f t="shared" si="240"/>
        <v>1.645</v>
      </c>
      <c r="R418" s="9">
        <f t="shared" si="241"/>
        <v>2.3450000000000002</v>
      </c>
      <c r="S418" s="9">
        <f t="shared" si="242"/>
        <v>1.69</v>
      </c>
      <c r="T418" s="9">
        <f t="shared" si="243"/>
        <v>1.69</v>
      </c>
      <c r="V418" s="9">
        <f t="shared" si="252"/>
        <v>1.645</v>
      </c>
      <c r="W418" s="9">
        <f t="shared" si="252"/>
        <v>2.3450000000000002</v>
      </c>
      <c r="X418" s="9">
        <f t="shared" si="252"/>
        <v>1.69</v>
      </c>
      <c r="Y418" s="9">
        <f t="shared" si="252"/>
        <v>1.69</v>
      </c>
      <c r="BK418" s="9">
        <f t="shared" si="213"/>
        <v>1.645</v>
      </c>
      <c r="BL418" s="9">
        <f t="shared" si="214"/>
        <v>2.3450000000000002</v>
      </c>
      <c r="BM418" s="3">
        <f t="shared" si="221"/>
        <v>1</v>
      </c>
      <c r="BN418" s="8">
        <f t="shared" si="215"/>
        <v>36096</v>
      </c>
      <c r="BO418" s="47">
        <f t="shared" si="229"/>
        <v>0.80104907024715477</v>
      </c>
      <c r="BP418" s="9">
        <f t="shared" si="230"/>
        <v>0.80104907024715477</v>
      </c>
      <c r="BV418" s="8">
        <f t="shared" si="216"/>
        <v>36096</v>
      </c>
      <c r="BW418" s="9">
        <f t="shared" si="217"/>
        <v>1.645</v>
      </c>
      <c r="BX418" s="9">
        <f t="shared" si="218"/>
        <v>2.3450000000000002</v>
      </c>
      <c r="BY418" s="3">
        <f t="shared" si="222"/>
        <v>-8.4475235635328466E-2</v>
      </c>
      <c r="BZ418" s="3">
        <f t="shared" si="223"/>
        <v>-4.5841359348241142E-2</v>
      </c>
      <c r="CA418" s="8">
        <f t="shared" si="233"/>
        <v>36096</v>
      </c>
      <c r="CB418" s="3">
        <f t="shared" si="234"/>
        <v>1.0129264056379068</v>
      </c>
      <c r="CC418" s="3">
        <f t="shared" si="235"/>
        <v>0.67772634849484947</v>
      </c>
      <c r="CF418" s="8">
        <v>35894</v>
      </c>
      <c r="CG418" s="3">
        <f t="shared" si="256"/>
        <v>0.64630315404048844</v>
      </c>
      <c r="CI418" s="8">
        <v>35894</v>
      </c>
      <c r="CJ418" s="12">
        <f t="shared" si="257"/>
        <v>1.0189378910886229</v>
      </c>
      <c r="CK418" s="12">
        <f t="shared" si="257"/>
        <v>0.6817484986341561</v>
      </c>
      <c r="CO418" s="12">
        <f t="shared" si="253"/>
        <v>-8.4475235635328466E-2</v>
      </c>
      <c r="CP418" s="12">
        <f t="shared" si="253"/>
        <v>-4.5841359348241142E-2</v>
      </c>
    </row>
    <row r="419" spans="1:94" x14ac:dyDescent="0.25">
      <c r="A419" s="3">
        <f t="shared" si="237"/>
        <v>852</v>
      </c>
      <c r="B419" s="8">
        <f t="shared" si="238"/>
        <v>36097</v>
      </c>
      <c r="C419" s="3">
        <f t="shared" si="244"/>
        <v>1.6850000000000001</v>
      </c>
      <c r="D419" s="11">
        <f t="shared" si="219"/>
        <v>0</v>
      </c>
      <c r="E419" s="3">
        <f t="shared" si="245"/>
        <v>2.38</v>
      </c>
      <c r="I419" s="8">
        <f t="shared" si="239"/>
        <v>36097</v>
      </c>
      <c r="J419" s="11">
        <f t="shared" si="246"/>
        <v>0.69499999999999984</v>
      </c>
      <c r="K419" s="11">
        <f t="shared" si="220"/>
        <v>0</v>
      </c>
      <c r="L419" s="11"/>
      <c r="M419" s="11"/>
      <c r="N419" s="9">
        <f t="shared" si="247"/>
        <v>1.6850000000000001</v>
      </c>
      <c r="O419" s="9">
        <f t="shared" si="248"/>
        <v>2.38</v>
      </c>
      <c r="Q419" s="9">
        <f t="shared" si="240"/>
        <v>1.6850000000000001</v>
      </c>
      <c r="R419" s="9">
        <f t="shared" si="241"/>
        <v>2.38</v>
      </c>
      <c r="S419" s="9">
        <f t="shared" si="242"/>
        <v>1.72</v>
      </c>
      <c r="T419" s="9">
        <f t="shared" si="243"/>
        <v>1.72</v>
      </c>
      <c r="V419" s="9">
        <f t="shared" si="252"/>
        <v>1.6850000000000001</v>
      </c>
      <c r="W419" s="9">
        <f t="shared" si="252"/>
        <v>2.38</v>
      </c>
      <c r="X419" s="9">
        <f t="shared" si="252"/>
        <v>1.72</v>
      </c>
      <c r="Y419" s="9">
        <f t="shared" si="252"/>
        <v>1.72</v>
      </c>
      <c r="BK419" s="9">
        <f t="shared" si="213"/>
        <v>1.6850000000000001</v>
      </c>
      <c r="BL419" s="9">
        <f t="shared" si="214"/>
        <v>2.38</v>
      </c>
      <c r="BM419" s="3">
        <f t="shared" si="221"/>
        <v>1</v>
      </c>
      <c r="BN419" s="8">
        <f t="shared" si="215"/>
        <v>36097</v>
      </c>
      <c r="BO419" s="47">
        <f t="shared" si="229"/>
        <v>0.77560048820898442</v>
      </c>
      <c r="BP419" s="9">
        <f t="shared" si="230"/>
        <v>0.77560048820898442</v>
      </c>
      <c r="BV419" s="8">
        <f t="shared" si="216"/>
        <v>36097</v>
      </c>
      <c r="BW419" s="9">
        <f t="shared" si="217"/>
        <v>1.6850000000000001</v>
      </c>
      <c r="BX419" s="9">
        <f t="shared" si="218"/>
        <v>2.38</v>
      </c>
      <c r="BY419" s="3">
        <f t="shared" si="222"/>
        <v>2.4025179586989836E-2</v>
      </c>
      <c r="BZ419" s="3">
        <f t="shared" si="223"/>
        <v>1.4815085785140463E-2</v>
      </c>
      <c r="CA419" s="8">
        <f t="shared" si="233"/>
        <v>36097</v>
      </c>
      <c r="CB419" s="3">
        <f t="shared" si="234"/>
        <v>1.0068714194225821</v>
      </c>
      <c r="CC419" s="3">
        <f t="shared" si="235"/>
        <v>0.67684046697904665</v>
      </c>
      <c r="CF419" s="8">
        <v>35898</v>
      </c>
      <c r="CG419" s="3">
        <f t="shared" si="256"/>
        <v>0.69248278517989592</v>
      </c>
      <c r="CI419" s="8">
        <v>35898</v>
      </c>
      <c r="CJ419" s="12">
        <f t="shared" ref="CJ419:CJ465" si="258">STDEV(CO398:CO419)*CJ$24</f>
        <v>1.0128469699215239</v>
      </c>
      <c r="CK419" s="12">
        <f t="shared" ref="CK419:CK465" si="259">STDEV(CP398:CP419)*CK$24</f>
        <v>0.68085735961512928</v>
      </c>
      <c r="CO419" s="12">
        <f t="shared" ref="CO419:CO466" si="260">LN(V419/V418)</f>
        <v>2.4025179586989836E-2</v>
      </c>
      <c r="CP419" s="12">
        <f t="shared" ref="CP419:CP466" si="261">LN(W419/W418)</f>
        <v>1.4815085785140463E-2</v>
      </c>
    </row>
    <row r="420" spans="1:94" x14ac:dyDescent="0.25">
      <c r="A420" s="3">
        <f t="shared" si="237"/>
        <v>853</v>
      </c>
      <c r="B420" s="8">
        <f t="shared" si="238"/>
        <v>36098</v>
      </c>
      <c r="C420" s="3">
        <f t="shared" si="244"/>
        <v>1.7050000000000001</v>
      </c>
      <c r="D420" s="11">
        <f t="shared" si="219"/>
        <v>0</v>
      </c>
      <c r="E420" s="3">
        <f t="shared" si="245"/>
        <v>2.29</v>
      </c>
      <c r="I420" s="8">
        <f t="shared" si="239"/>
        <v>36098</v>
      </c>
      <c r="J420" s="11">
        <f t="shared" si="246"/>
        <v>0.58499999999999996</v>
      </c>
      <c r="K420" s="11">
        <f t="shared" si="220"/>
        <v>0</v>
      </c>
      <c r="L420" s="11"/>
      <c r="M420" s="11"/>
      <c r="N420" s="9">
        <f t="shared" si="247"/>
        <v>1.7050000000000001</v>
      </c>
      <c r="O420" s="9">
        <f t="shared" si="248"/>
        <v>2.29</v>
      </c>
      <c r="Q420" s="9">
        <f t="shared" si="240"/>
        <v>1.7050000000000001</v>
      </c>
      <c r="R420" s="9">
        <f t="shared" si="241"/>
        <v>2.29</v>
      </c>
      <c r="S420" s="9">
        <f t="shared" si="242"/>
        <v>1.78</v>
      </c>
      <c r="T420" s="9">
        <f t="shared" si="243"/>
        <v>1.78</v>
      </c>
      <c r="V420" s="9">
        <f t="shared" si="252"/>
        <v>1.7050000000000001</v>
      </c>
      <c r="W420" s="9">
        <f t="shared" si="252"/>
        <v>2.29</v>
      </c>
      <c r="X420" s="9">
        <f t="shared" si="252"/>
        <v>1.78</v>
      </c>
      <c r="Y420" s="9">
        <f t="shared" si="252"/>
        <v>1.78</v>
      </c>
      <c r="BK420" s="9">
        <f t="shared" si="213"/>
        <v>1.7050000000000001</v>
      </c>
      <c r="BL420" s="9">
        <f t="shared" si="214"/>
        <v>2.29</v>
      </c>
      <c r="BM420" s="3">
        <f t="shared" si="221"/>
        <v>1</v>
      </c>
      <c r="BN420" s="8">
        <f t="shared" si="215"/>
        <v>36098</v>
      </c>
      <c r="BO420" s="47">
        <f t="shared" si="229"/>
        <v>0.781496589247199</v>
      </c>
      <c r="BP420" s="9">
        <f t="shared" si="230"/>
        <v>0.781496589247199</v>
      </c>
      <c r="BV420" s="8">
        <f t="shared" si="216"/>
        <v>36098</v>
      </c>
      <c r="BW420" s="9">
        <f t="shared" si="217"/>
        <v>1.7050000000000001</v>
      </c>
      <c r="BX420" s="9">
        <f t="shared" si="218"/>
        <v>2.29</v>
      </c>
      <c r="BY420" s="3">
        <f t="shared" si="222"/>
        <v>1.1799546931155031E-2</v>
      </c>
      <c r="BZ420" s="3">
        <f t="shared" si="223"/>
        <v>-3.854867011723502E-2</v>
      </c>
      <c r="CA420" s="8">
        <f t="shared" si="233"/>
        <v>36098</v>
      </c>
      <c r="CB420" s="3">
        <f t="shared" si="234"/>
        <v>1.0083416033276889</v>
      </c>
      <c r="CC420" s="3">
        <f t="shared" si="235"/>
        <v>0.69338888729424164</v>
      </c>
      <c r="CF420" s="8">
        <v>35899</v>
      </c>
      <c r="CG420" s="3">
        <f t="shared" si="256"/>
        <v>0.76831452449524795</v>
      </c>
      <c r="CI420" s="8">
        <v>35899</v>
      </c>
      <c r="CJ420" s="12">
        <f t="shared" si="258"/>
        <v>1.0143258790302647</v>
      </c>
      <c r="CK420" s="12">
        <f t="shared" si="259"/>
        <v>0.69750399100212912</v>
      </c>
      <c r="CO420" s="12">
        <f t="shared" si="260"/>
        <v>1.1799546931155031E-2</v>
      </c>
      <c r="CP420" s="12">
        <f t="shared" si="261"/>
        <v>-3.854867011723502E-2</v>
      </c>
    </row>
    <row r="421" spans="1:94" x14ac:dyDescent="0.25">
      <c r="A421" s="3">
        <f t="shared" si="237"/>
        <v>854</v>
      </c>
      <c r="B421" s="8">
        <f t="shared" si="238"/>
        <v>36099</v>
      </c>
      <c r="C421" s="3">
        <f t="shared" si="244"/>
        <v>1.7050000000000001</v>
      </c>
      <c r="D421" s="11">
        <f t="shared" si="219"/>
        <v>0</v>
      </c>
      <c r="E421" s="3">
        <f t="shared" si="245"/>
        <v>2.29</v>
      </c>
      <c r="I421" s="8">
        <f t="shared" si="239"/>
        <v>36099</v>
      </c>
      <c r="J421" s="11">
        <f t="shared" si="246"/>
        <v>0.58499999999999996</v>
      </c>
      <c r="K421" s="11">
        <f t="shared" si="220"/>
        <v>0</v>
      </c>
      <c r="L421" s="11"/>
      <c r="M421" s="11"/>
      <c r="N421" s="9">
        <f t="shared" si="247"/>
        <v>1.7050000000000001</v>
      </c>
      <c r="O421" s="9">
        <f t="shared" si="248"/>
        <v>2.29</v>
      </c>
      <c r="Q421" s="9">
        <f t="shared" si="240"/>
        <v>1.7050000000000001</v>
      </c>
      <c r="R421" s="9">
        <f t="shared" si="241"/>
        <v>2.29</v>
      </c>
      <c r="S421" s="9">
        <f t="shared" si="242"/>
        <v>1.78</v>
      </c>
      <c r="T421" s="9">
        <f t="shared" si="243"/>
        <v>1.78</v>
      </c>
      <c r="V421" s="9">
        <f t="shared" si="252"/>
        <v>1.7050000000000001</v>
      </c>
      <c r="W421" s="9">
        <f t="shared" si="252"/>
        <v>2.29</v>
      </c>
      <c r="X421" s="9">
        <f t="shared" si="252"/>
        <v>1.78</v>
      </c>
      <c r="Y421" s="9">
        <f t="shared" si="252"/>
        <v>1.78</v>
      </c>
      <c r="BK421" s="9">
        <f t="shared" si="213"/>
        <v>1.7050000000000001</v>
      </c>
      <c r="BL421" s="9">
        <f t="shared" si="214"/>
        <v>2.29</v>
      </c>
      <c r="BM421" s="3">
        <f t="shared" si="221"/>
        <v>1</v>
      </c>
      <c r="BN421" s="8">
        <f t="shared" si="215"/>
        <v>36099</v>
      </c>
      <c r="BO421" s="47">
        <f t="shared" si="229"/>
        <v>0.79820391117272782</v>
      </c>
      <c r="BP421" s="9">
        <f t="shared" si="230"/>
        <v>0.79820391117272782</v>
      </c>
      <c r="BV421" s="8">
        <f t="shared" si="216"/>
        <v>36099</v>
      </c>
      <c r="BW421" s="9">
        <f t="shared" si="217"/>
        <v>1.7050000000000001</v>
      </c>
      <c r="BX421" s="9">
        <f t="shared" si="218"/>
        <v>2.29</v>
      </c>
      <c r="BY421" s="3">
        <f t="shared" si="222"/>
        <v>0</v>
      </c>
      <c r="BZ421" s="3">
        <f t="shared" si="223"/>
        <v>0</v>
      </c>
      <c r="CA421" s="8">
        <f t="shared" si="233"/>
        <v>36099</v>
      </c>
      <c r="CB421" s="3">
        <f t="shared" si="234"/>
        <v>0.92815374353234326</v>
      </c>
      <c r="CC421" s="3">
        <f t="shared" si="235"/>
        <v>0.668067237399248</v>
      </c>
      <c r="CF421" s="8">
        <v>35900</v>
      </c>
      <c r="CG421" s="3">
        <f t="shared" si="256"/>
        <v>0.76998613446461317</v>
      </c>
      <c r="CI421" s="8">
        <v>35900</v>
      </c>
      <c r="CJ421" s="12">
        <f t="shared" si="258"/>
        <v>0.93366212271390747</v>
      </c>
      <c r="CK421" s="12">
        <f t="shared" si="259"/>
        <v>0.67203206293383033</v>
      </c>
      <c r="CO421" s="12">
        <f t="shared" si="260"/>
        <v>0</v>
      </c>
      <c r="CP421" s="12">
        <f t="shared" si="261"/>
        <v>0</v>
      </c>
    </row>
    <row r="422" spans="1:94" x14ac:dyDescent="0.25">
      <c r="A422" s="3">
        <f t="shared" si="237"/>
        <v>855</v>
      </c>
      <c r="B422" s="8">
        <f t="shared" si="238"/>
        <v>36100</v>
      </c>
      <c r="C422" s="3">
        <f t="shared" si="244"/>
        <v>1.7050000000000001</v>
      </c>
      <c r="D422" s="11">
        <f t="shared" si="219"/>
        <v>0</v>
      </c>
      <c r="E422" s="3">
        <f t="shared" si="245"/>
        <v>2.29</v>
      </c>
      <c r="I422" s="8">
        <f t="shared" si="239"/>
        <v>36100</v>
      </c>
      <c r="J422" s="11">
        <f t="shared" si="246"/>
        <v>0.58499999999999996</v>
      </c>
      <c r="K422" s="11">
        <f t="shared" si="220"/>
        <v>0</v>
      </c>
      <c r="L422" s="11"/>
      <c r="M422" s="11"/>
      <c r="N422" s="9">
        <f t="shared" si="247"/>
        <v>1.7050000000000001</v>
      </c>
      <c r="O422" s="9">
        <f t="shared" si="248"/>
        <v>2.29</v>
      </c>
      <c r="Q422" s="9">
        <f t="shared" si="240"/>
        <v>1.7050000000000001</v>
      </c>
      <c r="R422" s="9">
        <f t="shared" si="241"/>
        <v>2.29</v>
      </c>
      <c r="S422" s="9">
        <f t="shared" si="242"/>
        <v>1.78</v>
      </c>
      <c r="T422" s="9">
        <f t="shared" si="243"/>
        <v>1.78</v>
      </c>
      <c r="V422" s="9">
        <f t="shared" si="252"/>
        <v>1.7050000000000001</v>
      </c>
      <c r="W422" s="9">
        <f t="shared" si="252"/>
        <v>2.29</v>
      </c>
      <c r="X422" s="9">
        <f t="shared" si="252"/>
        <v>1.78</v>
      </c>
      <c r="Y422" s="9">
        <f t="shared" si="252"/>
        <v>1.78</v>
      </c>
      <c r="BK422" s="9">
        <f t="shared" ref="BK422:BK485" si="262">V422</f>
        <v>1.7050000000000001</v>
      </c>
      <c r="BL422" s="9">
        <f t="shared" ref="BL422:BL485" si="263">W422</f>
        <v>2.29</v>
      </c>
      <c r="BM422" s="3">
        <f t="shared" si="221"/>
        <v>1</v>
      </c>
      <c r="BN422" s="8">
        <f t="shared" ref="BN422:BN485" si="264">B422</f>
        <v>36100</v>
      </c>
      <c r="BO422" s="47">
        <f t="shared" si="229"/>
        <v>0.79743068820564211</v>
      </c>
      <c r="BP422" s="9">
        <f t="shared" si="230"/>
        <v>0.79743068820564211</v>
      </c>
      <c r="BV422" s="8">
        <f t="shared" si="216"/>
        <v>36100</v>
      </c>
      <c r="BW422" s="9">
        <f t="shared" si="217"/>
        <v>1.7050000000000001</v>
      </c>
      <c r="BX422" s="9">
        <f t="shared" si="218"/>
        <v>2.29</v>
      </c>
      <c r="BY422" s="3">
        <f t="shared" si="222"/>
        <v>0</v>
      </c>
      <c r="BZ422" s="3">
        <f t="shared" si="223"/>
        <v>0</v>
      </c>
      <c r="CA422" s="8">
        <f t="shared" si="233"/>
        <v>36100</v>
      </c>
      <c r="CB422" s="3">
        <f t="shared" si="234"/>
        <v>0.92815374353234326</v>
      </c>
      <c r="CC422" s="3">
        <f t="shared" si="235"/>
        <v>0.668067237399248</v>
      </c>
      <c r="CF422" s="8">
        <v>35901</v>
      </c>
      <c r="CG422" s="3">
        <f t="shared" si="256"/>
        <v>0.77744156107711304</v>
      </c>
      <c r="CI422" s="8">
        <v>35901</v>
      </c>
      <c r="CJ422" s="12">
        <f t="shared" si="258"/>
        <v>0.93366212271390747</v>
      </c>
      <c r="CK422" s="12">
        <f t="shared" si="259"/>
        <v>0.67203206293383033</v>
      </c>
      <c r="CO422" s="12">
        <f t="shared" si="260"/>
        <v>0</v>
      </c>
      <c r="CP422" s="12">
        <f t="shared" si="261"/>
        <v>0</v>
      </c>
    </row>
    <row r="423" spans="1:94" x14ac:dyDescent="0.25">
      <c r="A423" s="3">
        <f t="shared" si="237"/>
        <v>856</v>
      </c>
      <c r="B423" s="8">
        <f t="shared" si="238"/>
        <v>36101</v>
      </c>
      <c r="C423" s="3">
        <f t="shared" si="244"/>
        <v>1.71</v>
      </c>
      <c r="D423" s="11">
        <f t="shared" si="219"/>
        <v>0</v>
      </c>
      <c r="E423" s="3">
        <f t="shared" si="245"/>
        <v>2.3050000000000002</v>
      </c>
      <c r="I423" s="8">
        <f t="shared" si="239"/>
        <v>36101</v>
      </c>
      <c r="J423" s="11">
        <f t="shared" si="246"/>
        <v>0.5950000000000002</v>
      </c>
      <c r="K423" s="11">
        <f t="shared" si="220"/>
        <v>0</v>
      </c>
      <c r="L423" s="11"/>
      <c r="M423" s="11"/>
      <c r="N423" s="9">
        <f t="shared" si="247"/>
        <v>1.71</v>
      </c>
      <c r="O423" s="9">
        <f t="shared" si="248"/>
        <v>2.3050000000000002</v>
      </c>
      <c r="Q423" s="9">
        <f t="shared" si="240"/>
        <v>1.71</v>
      </c>
      <c r="R423" s="9">
        <f t="shared" si="241"/>
        <v>2.3050000000000002</v>
      </c>
      <c r="S423" s="9">
        <f t="shared" si="242"/>
        <v>1.8</v>
      </c>
      <c r="T423" s="9">
        <f t="shared" si="243"/>
        <v>1.8</v>
      </c>
      <c r="V423" s="9">
        <f t="shared" si="252"/>
        <v>1.71</v>
      </c>
      <c r="W423" s="9">
        <f t="shared" si="252"/>
        <v>2.3050000000000002</v>
      </c>
      <c r="X423" s="9">
        <f t="shared" si="252"/>
        <v>1.8</v>
      </c>
      <c r="Y423" s="9">
        <f t="shared" si="252"/>
        <v>1.8</v>
      </c>
      <c r="BK423" s="9">
        <f t="shared" si="262"/>
        <v>1.71</v>
      </c>
      <c r="BL423" s="9">
        <f t="shared" si="263"/>
        <v>2.3050000000000002</v>
      </c>
      <c r="BM423" s="3">
        <f t="shared" si="221"/>
        <v>1</v>
      </c>
      <c r="BN423" s="8">
        <f t="shared" si="264"/>
        <v>36101</v>
      </c>
      <c r="BO423" s="47">
        <f t="shared" si="229"/>
        <v>0.80875173040082349</v>
      </c>
      <c r="BP423" s="9">
        <f t="shared" si="230"/>
        <v>0.80875173040082349</v>
      </c>
      <c r="BV423" s="8">
        <f t="shared" ref="BV423:BV486" si="265">BN423</f>
        <v>36101</v>
      </c>
      <c r="BW423" s="9">
        <f t="shared" ref="BW423:BW486" si="266">V423</f>
        <v>1.71</v>
      </c>
      <c r="BX423" s="9">
        <f t="shared" ref="BX423:BX486" si="267">W423</f>
        <v>2.3050000000000002</v>
      </c>
      <c r="BY423" s="3">
        <f t="shared" si="222"/>
        <v>2.9282597790883597E-3</v>
      </c>
      <c r="BZ423" s="3">
        <f t="shared" si="223"/>
        <v>6.528858882463631E-3</v>
      </c>
      <c r="CA423" s="8">
        <f t="shared" si="233"/>
        <v>36101</v>
      </c>
      <c r="CB423" s="3">
        <f t="shared" si="234"/>
        <v>0.92814500491165797</v>
      </c>
      <c r="CC423" s="3">
        <f t="shared" si="235"/>
        <v>0.66771078341198109</v>
      </c>
      <c r="CF423" s="8">
        <v>35902</v>
      </c>
      <c r="CG423" s="3">
        <f t="shared" si="256"/>
        <v>0.79495553744672742</v>
      </c>
      <c r="CI423" s="8">
        <v>35902</v>
      </c>
      <c r="CJ423" s="12">
        <f t="shared" si="258"/>
        <v>0.93365333223151659</v>
      </c>
      <c r="CK423" s="12">
        <f t="shared" si="259"/>
        <v>0.67167349347406069</v>
      </c>
      <c r="CO423" s="12">
        <f t="shared" si="260"/>
        <v>2.9282597790883597E-3</v>
      </c>
      <c r="CP423" s="12">
        <f t="shared" si="261"/>
        <v>6.528858882463631E-3</v>
      </c>
    </row>
    <row r="424" spans="1:94" x14ac:dyDescent="0.25">
      <c r="A424" s="3">
        <f t="shared" si="237"/>
        <v>857</v>
      </c>
      <c r="B424" s="8">
        <f t="shared" si="238"/>
        <v>36102</v>
      </c>
      <c r="C424" s="3">
        <f t="shared" si="244"/>
        <v>1.95</v>
      </c>
      <c r="D424" s="11">
        <f t="shared" ref="D424:D487" si="268">IF(ma=7,AVERAGE(C418:C424),IF(ma=14,AVERAGE(C411:C424),IF(ma=30,AVERAGE(C395:C424),IF(ma=40,AVERAGE(C385:C424),0))))</f>
        <v>0</v>
      </c>
      <c r="E424" s="3">
        <f t="shared" si="245"/>
        <v>2.3849999999999998</v>
      </c>
      <c r="I424" s="8">
        <f t="shared" si="239"/>
        <v>36102</v>
      </c>
      <c r="J424" s="11">
        <f t="shared" si="246"/>
        <v>0.43499999999999983</v>
      </c>
      <c r="K424" s="11">
        <f t="shared" ref="K424:K487" si="269">IF(ma=7,AVERAGE(J418:J424),IF(ma=14,AVERAGE(J411:J424),IF(ma=30,AVERAGE(J395:J424),IF(ma=40,AVERAGE(J385:J424),0))))</f>
        <v>0</v>
      </c>
      <c r="L424" s="11"/>
      <c r="M424" s="11"/>
      <c r="N424" s="9">
        <f t="shared" si="247"/>
        <v>1.95</v>
      </c>
      <c r="O424" s="9">
        <f t="shared" si="248"/>
        <v>2.3849999999999998</v>
      </c>
      <c r="Q424" s="9">
        <f t="shared" si="240"/>
        <v>1.95</v>
      </c>
      <c r="R424" s="9">
        <f t="shared" si="241"/>
        <v>2.3849999999999998</v>
      </c>
      <c r="S424" s="9">
        <f t="shared" si="242"/>
        <v>2.08</v>
      </c>
      <c r="T424" s="9">
        <f t="shared" si="243"/>
        <v>2.08</v>
      </c>
      <c r="V424" s="9">
        <f t="shared" si="252"/>
        <v>1.95</v>
      </c>
      <c r="W424" s="9">
        <f t="shared" si="252"/>
        <v>2.3849999999999998</v>
      </c>
      <c r="X424" s="9">
        <f t="shared" si="252"/>
        <v>2.08</v>
      </c>
      <c r="Y424" s="9">
        <f t="shared" si="252"/>
        <v>2.08</v>
      </c>
      <c r="BK424" s="9">
        <f t="shared" si="262"/>
        <v>1.95</v>
      </c>
      <c r="BL424" s="9">
        <f t="shared" si="263"/>
        <v>2.3849999999999998</v>
      </c>
      <c r="BM424" s="3">
        <f t="shared" ref="BM424:BM487" si="270">IF(BK424=0,0,IF(BL424=0,0,1))</f>
        <v>1</v>
      </c>
      <c r="BN424" s="8">
        <f t="shared" si="264"/>
        <v>36102</v>
      </c>
      <c r="BO424" s="47">
        <f t="shared" si="229"/>
        <v>0.82093223018149453</v>
      </c>
      <c r="BP424" s="9">
        <f t="shared" si="230"/>
        <v>0.82093223018149453</v>
      </c>
      <c r="BV424" s="8">
        <f t="shared" si="265"/>
        <v>36102</v>
      </c>
      <c r="BW424" s="9">
        <f t="shared" si="266"/>
        <v>1.95</v>
      </c>
      <c r="BX424" s="9">
        <f t="shared" si="267"/>
        <v>2.3849999999999998</v>
      </c>
      <c r="BY424" s="3">
        <f t="shared" ref="BY424:BY487" si="271">LN(BW424/BW423)</f>
        <v>0.13133600206108695</v>
      </c>
      <c r="BZ424" s="3">
        <f t="shared" ref="BZ424:BZ487" si="272">LN(BX424/BX423)</f>
        <v>3.4118447891692529E-2</v>
      </c>
      <c r="CA424" s="8">
        <f t="shared" si="233"/>
        <v>36102</v>
      </c>
      <c r="CB424" s="3">
        <f t="shared" si="234"/>
        <v>1.0260608217508214</v>
      </c>
      <c r="CC424" s="3">
        <f t="shared" si="235"/>
        <v>0.66343742126369354</v>
      </c>
      <c r="CF424" s="8">
        <v>35905</v>
      </c>
      <c r="CG424" s="3">
        <f t="shared" si="256"/>
        <v>0.78342866570288106</v>
      </c>
      <c r="CI424" s="8">
        <v>35905</v>
      </c>
      <c r="CJ424" s="12">
        <f t="shared" si="258"/>
        <v>1.0321502569429275</v>
      </c>
      <c r="CK424" s="12">
        <f t="shared" si="259"/>
        <v>0.66737476990342592</v>
      </c>
      <c r="CO424" s="12">
        <f t="shared" si="260"/>
        <v>0.13133600206108695</v>
      </c>
      <c r="CP424" s="12">
        <f t="shared" si="261"/>
        <v>3.4118447891692529E-2</v>
      </c>
    </row>
    <row r="425" spans="1:94" x14ac:dyDescent="0.25">
      <c r="A425" s="3">
        <f t="shared" si="237"/>
        <v>858</v>
      </c>
      <c r="B425" s="8">
        <f t="shared" si="238"/>
        <v>36103</v>
      </c>
      <c r="C425" s="3">
        <f t="shared" si="244"/>
        <v>1.9650000000000001</v>
      </c>
      <c r="D425" s="11">
        <f t="shared" si="268"/>
        <v>0</v>
      </c>
      <c r="E425" s="3">
        <f t="shared" si="245"/>
        <v>2.3450000000000002</v>
      </c>
      <c r="I425" s="8">
        <f t="shared" si="239"/>
        <v>36103</v>
      </c>
      <c r="J425" s="11">
        <f t="shared" si="246"/>
        <v>0.38000000000000012</v>
      </c>
      <c r="K425" s="11">
        <f t="shared" si="269"/>
        <v>0</v>
      </c>
      <c r="L425" s="11"/>
      <c r="M425" s="11"/>
      <c r="N425" s="9">
        <f t="shared" si="247"/>
        <v>1.9650000000000001</v>
      </c>
      <c r="O425" s="9">
        <f t="shared" si="248"/>
        <v>2.3450000000000002</v>
      </c>
      <c r="Q425" s="9">
        <f t="shared" si="240"/>
        <v>1.9650000000000001</v>
      </c>
      <c r="R425" s="9">
        <f t="shared" si="241"/>
        <v>2.3450000000000002</v>
      </c>
      <c r="S425" s="9">
        <f t="shared" si="242"/>
        <v>2.11</v>
      </c>
      <c r="T425" s="9">
        <f t="shared" si="243"/>
        <v>2.11</v>
      </c>
      <c r="V425" s="9">
        <f t="shared" si="252"/>
        <v>1.9650000000000001</v>
      </c>
      <c r="W425" s="9">
        <f t="shared" si="252"/>
        <v>2.3450000000000002</v>
      </c>
      <c r="X425" s="9">
        <f t="shared" si="252"/>
        <v>2.11</v>
      </c>
      <c r="Y425" s="9">
        <f t="shared" si="252"/>
        <v>2.11</v>
      </c>
      <c r="BK425" s="9">
        <f t="shared" si="262"/>
        <v>1.9650000000000001</v>
      </c>
      <c r="BL425" s="9">
        <f t="shared" si="263"/>
        <v>2.3450000000000002</v>
      </c>
      <c r="BM425" s="3">
        <f t="shared" si="270"/>
        <v>1</v>
      </c>
      <c r="BN425" s="8">
        <f t="shared" si="264"/>
        <v>36103</v>
      </c>
      <c r="BO425" s="47">
        <f t="shared" si="229"/>
        <v>0.7959699915948063</v>
      </c>
      <c r="BP425" s="9">
        <f t="shared" si="230"/>
        <v>0.7959699915948063</v>
      </c>
      <c r="BV425" s="8">
        <f t="shared" si="265"/>
        <v>36103</v>
      </c>
      <c r="BW425" s="9">
        <f t="shared" si="266"/>
        <v>1.9650000000000001</v>
      </c>
      <c r="BX425" s="9">
        <f t="shared" si="267"/>
        <v>2.3450000000000002</v>
      </c>
      <c r="BY425" s="3">
        <f t="shared" si="271"/>
        <v>7.6628727455690972E-3</v>
      </c>
      <c r="BZ425" s="3">
        <f t="shared" si="272"/>
        <v>-1.6913722442061699E-2</v>
      </c>
      <c r="CA425" s="8">
        <f t="shared" si="233"/>
        <v>36103</v>
      </c>
      <c r="CB425" s="3">
        <f t="shared" si="234"/>
        <v>1.0230514225137362</v>
      </c>
      <c r="CC425" s="3">
        <f t="shared" si="235"/>
        <v>0.66290708635902007</v>
      </c>
      <c r="CF425" s="8">
        <v>35906</v>
      </c>
      <c r="CG425" s="3">
        <f t="shared" si="256"/>
        <v>0.75877740764283774</v>
      </c>
      <c r="CI425" s="8">
        <v>35906</v>
      </c>
      <c r="CJ425" s="12">
        <f t="shared" si="258"/>
        <v>1.029122997612919</v>
      </c>
      <c r="CK425" s="12">
        <f t="shared" si="259"/>
        <v>0.66684128758296224</v>
      </c>
      <c r="CO425" s="12">
        <f t="shared" si="260"/>
        <v>7.6628727455690972E-3</v>
      </c>
      <c r="CP425" s="12">
        <f t="shared" si="261"/>
        <v>-1.6913722442061699E-2</v>
      </c>
    </row>
    <row r="426" spans="1:94" x14ac:dyDescent="0.25">
      <c r="A426" s="3">
        <f t="shared" si="237"/>
        <v>859</v>
      </c>
      <c r="B426" s="8">
        <f t="shared" si="238"/>
        <v>36104</v>
      </c>
      <c r="C426" s="3">
        <f t="shared" si="244"/>
        <v>2.105</v>
      </c>
      <c r="D426" s="11">
        <f t="shared" si="268"/>
        <v>0</v>
      </c>
      <c r="E426" s="3">
        <f t="shared" si="245"/>
        <v>2.42</v>
      </c>
      <c r="I426" s="8">
        <f t="shared" si="239"/>
        <v>36104</v>
      </c>
      <c r="J426" s="11">
        <f t="shared" si="246"/>
        <v>0.31499999999999995</v>
      </c>
      <c r="K426" s="11">
        <f t="shared" si="269"/>
        <v>0</v>
      </c>
      <c r="L426" s="11"/>
      <c r="M426" s="11"/>
      <c r="N426" s="9">
        <f t="shared" si="247"/>
        <v>2.105</v>
      </c>
      <c r="O426" s="9">
        <f t="shared" si="248"/>
        <v>2.42</v>
      </c>
      <c r="Q426" s="9">
        <f t="shared" si="240"/>
        <v>2.105</v>
      </c>
      <c r="R426" s="9">
        <f t="shared" si="241"/>
        <v>2.42</v>
      </c>
      <c r="S426" s="9">
        <f t="shared" si="242"/>
        <v>2.25</v>
      </c>
      <c r="T426" s="9">
        <f t="shared" si="243"/>
        <v>2.25</v>
      </c>
      <c r="V426" s="9">
        <f t="shared" si="252"/>
        <v>2.105</v>
      </c>
      <c r="W426" s="9">
        <f t="shared" si="252"/>
        <v>2.42</v>
      </c>
      <c r="X426" s="9">
        <f t="shared" si="252"/>
        <v>2.25</v>
      </c>
      <c r="Y426" s="9">
        <f t="shared" si="252"/>
        <v>2.25</v>
      </c>
      <c r="BK426" s="9">
        <f t="shared" si="262"/>
        <v>2.105</v>
      </c>
      <c r="BL426" s="9">
        <f t="shared" si="263"/>
        <v>2.42</v>
      </c>
      <c r="BM426" s="3">
        <f t="shared" si="270"/>
        <v>1</v>
      </c>
      <c r="BN426" s="8">
        <f t="shared" si="264"/>
        <v>36104</v>
      </c>
      <c r="BO426" s="47">
        <f t="shared" si="229"/>
        <v>0.74383621780227938</v>
      </c>
      <c r="BP426" s="9">
        <f t="shared" si="230"/>
        <v>0.74383621780227938</v>
      </c>
      <c r="BV426" s="8">
        <f t="shared" si="265"/>
        <v>36104</v>
      </c>
      <c r="BW426" s="9">
        <f t="shared" si="266"/>
        <v>2.105</v>
      </c>
      <c r="BX426" s="9">
        <f t="shared" si="267"/>
        <v>2.42</v>
      </c>
      <c r="BY426" s="3">
        <f t="shared" si="271"/>
        <v>6.8823221813120158E-2</v>
      </c>
      <c r="BZ426" s="3">
        <f t="shared" si="272"/>
        <v>3.1482138270352157E-2</v>
      </c>
      <c r="CA426" s="8">
        <f t="shared" si="233"/>
        <v>36104</v>
      </c>
      <c r="CB426" s="3">
        <f t="shared" si="234"/>
        <v>1.0232145804731465</v>
      </c>
      <c r="CC426" s="3">
        <f t="shared" si="235"/>
        <v>0.65220615287515515</v>
      </c>
      <c r="CF426" s="8">
        <v>35907</v>
      </c>
      <c r="CG426" s="3">
        <f t="shared" si="256"/>
        <v>0.7571070635356747</v>
      </c>
      <c r="CI426" s="8">
        <v>35907</v>
      </c>
      <c r="CJ426" s="12">
        <f t="shared" si="258"/>
        <v>1.0292871238773253</v>
      </c>
      <c r="CK426" s="12">
        <f t="shared" si="259"/>
        <v>0.65607684651790554</v>
      </c>
      <c r="CO426" s="12">
        <f t="shared" si="260"/>
        <v>6.8823221813120158E-2</v>
      </c>
      <c r="CP426" s="12">
        <f t="shared" si="261"/>
        <v>3.1482138270352157E-2</v>
      </c>
    </row>
    <row r="427" spans="1:94" x14ac:dyDescent="0.25">
      <c r="A427" s="3">
        <f t="shared" si="237"/>
        <v>860</v>
      </c>
      <c r="B427" s="8">
        <f t="shared" si="238"/>
        <v>36105</v>
      </c>
      <c r="C427" s="3">
        <f t="shared" si="244"/>
        <v>2.06</v>
      </c>
      <c r="D427" s="11">
        <f t="shared" si="268"/>
        <v>0</v>
      </c>
      <c r="E427" s="3">
        <f t="shared" si="245"/>
        <v>2.38</v>
      </c>
      <c r="I427" s="8">
        <f t="shared" si="239"/>
        <v>36105</v>
      </c>
      <c r="J427" s="11">
        <f t="shared" si="246"/>
        <v>0.31999999999999984</v>
      </c>
      <c r="K427" s="11">
        <f t="shared" si="269"/>
        <v>0</v>
      </c>
      <c r="L427" s="11"/>
      <c r="M427" s="11"/>
      <c r="N427" s="9">
        <f t="shared" si="247"/>
        <v>2.06</v>
      </c>
      <c r="O427" s="9">
        <f t="shared" si="248"/>
        <v>2.38</v>
      </c>
      <c r="Q427" s="9">
        <f t="shared" si="240"/>
        <v>2.06</v>
      </c>
      <c r="R427" s="9">
        <f t="shared" si="241"/>
        <v>2.38</v>
      </c>
      <c r="S427" s="9">
        <f t="shared" si="242"/>
        <v>2.25</v>
      </c>
      <c r="T427" s="9">
        <f t="shared" si="243"/>
        <v>2.25</v>
      </c>
      <c r="V427" s="9">
        <f t="shared" ref="V427:Y446" si="273">VLOOKUP($B427,IF(V$1=2,PRICELOOK2,IF(V$1=3,PRICELOOK3,IF(V$1=4,cash,PRICELOOK))),V$2,FALSE)</f>
        <v>2.06</v>
      </c>
      <c r="W427" s="9">
        <f t="shared" si="273"/>
        <v>2.38</v>
      </c>
      <c r="X427" s="9">
        <f t="shared" si="273"/>
        <v>2.25</v>
      </c>
      <c r="Y427" s="9">
        <f t="shared" si="273"/>
        <v>2.25</v>
      </c>
      <c r="BK427" s="9">
        <f t="shared" si="262"/>
        <v>2.06</v>
      </c>
      <c r="BL427" s="9">
        <f t="shared" si="263"/>
        <v>2.38</v>
      </c>
      <c r="BM427" s="3">
        <f t="shared" si="270"/>
        <v>1</v>
      </c>
      <c r="BN427" s="8">
        <f t="shared" si="264"/>
        <v>36105</v>
      </c>
      <c r="BO427" s="47">
        <f t="shared" si="229"/>
        <v>0.6825388548579796</v>
      </c>
      <c r="BP427" s="9">
        <f t="shared" si="230"/>
        <v>0.6825388548579796</v>
      </c>
      <c r="BV427" s="8">
        <f t="shared" si="265"/>
        <v>36105</v>
      </c>
      <c r="BW427" s="9">
        <f t="shared" si="266"/>
        <v>2.06</v>
      </c>
      <c r="BX427" s="9">
        <f t="shared" si="267"/>
        <v>2.38</v>
      </c>
      <c r="BY427" s="3">
        <f t="shared" si="271"/>
        <v>-2.1609484332854988E-2</v>
      </c>
      <c r="BZ427" s="3">
        <f t="shared" si="272"/>
        <v>-1.6667052485211761E-2</v>
      </c>
      <c r="CA427" s="8">
        <f t="shared" si="233"/>
        <v>36105</v>
      </c>
      <c r="CB427" s="3">
        <f t="shared" si="234"/>
        <v>1.0260405968145725</v>
      </c>
      <c r="CC427" s="3">
        <f t="shared" si="235"/>
        <v>0.65570830465351204</v>
      </c>
      <c r="CF427" s="8">
        <v>35908</v>
      </c>
      <c r="CG427" s="3">
        <f t="shared" si="256"/>
        <v>0.74427895785180342</v>
      </c>
      <c r="CI427" s="8">
        <v>35908</v>
      </c>
      <c r="CJ427" s="12">
        <f t="shared" si="258"/>
        <v>1.0321299119763296</v>
      </c>
      <c r="CK427" s="12">
        <f t="shared" si="259"/>
        <v>0.65959978276228548</v>
      </c>
      <c r="CO427" s="12">
        <f t="shared" si="260"/>
        <v>-2.1609484332854988E-2</v>
      </c>
      <c r="CP427" s="12">
        <f t="shared" si="261"/>
        <v>-1.6667052485211761E-2</v>
      </c>
    </row>
    <row r="428" spans="1:94" x14ac:dyDescent="0.25">
      <c r="A428" s="3">
        <f t="shared" si="237"/>
        <v>861</v>
      </c>
      <c r="B428" s="8">
        <f t="shared" si="238"/>
        <v>36106</v>
      </c>
      <c r="C428" s="3">
        <f t="shared" si="244"/>
        <v>2.06</v>
      </c>
      <c r="D428" s="11">
        <f t="shared" si="268"/>
        <v>0</v>
      </c>
      <c r="E428" s="3">
        <f t="shared" si="245"/>
        <v>2.38</v>
      </c>
      <c r="I428" s="8">
        <f t="shared" si="239"/>
        <v>36106</v>
      </c>
      <c r="J428" s="11">
        <f t="shared" si="246"/>
        <v>0.31999999999999984</v>
      </c>
      <c r="K428" s="11">
        <f t="shared" si="269"/>
        <v>0</v>
      </c>
      <c r="L428" s="11"/>
      <c r="M428" s="11"/>
      <c r="N428" s="9">
        <f t="shared" si="247"/>
        <v>2.06</v>
      </c>
      <c r="O428" s="9">
        <f t="shared" si="248"/>
        <v>2.38</v>
      </c>
      <c r="Q428" s="9">
        <f t="shared" si="240"/>
        <v>2.06</v>
      </c>
      <c r="R428" s="9">
        <f t="shared" si="241"/>
        <v>2.38</v>
      </c>
      <c r="S428" s="9">
        <f t="shared" si="242"/>
        <v>2.25</v>
      </c>
      <c r="T428" s="9">
        <f t="shared" si="243"/>
        <v>2.25</v>
      </c>
      <c r="V428" s="9">
        <f t="shared" si="273"/>
        <v>2.06</v>
      </c>
      <c r="W428" s="9">
        <f t="shared" si="273"/>
        <v>2.38</v>
      </c>
      <c r="X428" s="9">
        <f t="shared" si="273"/>
        <v>2.25</v>
      </c>
      <c r="Y428" s="9">
        <f t="shared" si="273"/>
        <v>2.25</v>
      </c>
      <c r="BK428" s="9">
        <f t="shared" si="262"/>
        <v>2.06</v>
      </c>
      <c r="BL428" s="9">
        <f t="shared" si="263"/>
        <v>2.38</v>
      </c>
      <c r="BM428" s="3">
        <f t="shared" si="270"/>
        <v>1</v>
      </c>
      <c r="BN428" s="8">
        <f t="shared" si="264"/>
        <v>36106</v>
      </c>
      <c r="BO428" s="47">
        <f t="shared" si="229"/>
        <v>0.61005854531917991</v>
      </c>
      <c r="BP428" s="9">
        <f t="shared" si="230"/>
        <v>0.61005854531917991</v>
      </c>
      <c r="BV428" s="8">
        <f t="shared" si="265"/>
        <v>36106</v>
      </c>
      <c r="BW428" s="9">
        <f t="shared" si="266"/>
        <v>2.06</v>
      </c>
      <c r="BX428" s="9">
        <f t="shared" si="267"/>
        <v>2.38</v>
      </c>
      <c r="BY428" s="3">
        <f t="shared" si="271"/>
        <v>0</v>
      </c>
      <c r="BZ428" s="3">
        <f t="shared" si="272"/>
        <v>0</v>
      </c>
      <c r="CA428" s="8">
        <f t="shared" si="233"/>
        <v>36106</v>
      </c>
      <c r="CB428" s="3">
        <f t="shared" si="234"/>
        <v>0.91556896640477259</v>
      </c>
      <c r="CC428" s="3">
        <f t="shared" si="235"/>
        <v>0.61208001719664595</v>
      </c>
      <c r="CF428" s="8">
        <v>35909</v>
      </c>
      <c r="CG428" s="3">
        <f t="shared" si="256"/>
        <v>0.70173082832346079</v>
      </c>
      <c r="CI428" s="8">
        <v>35909</v>
      </c>
      <c r="CJ428" s="12">
        <f t="shared" si="258"/>
        <v>0.92100265782601998</v>
      </c>
      <c r="CK428" s="12">
        <f t="shared" si="259"/>
        <v>0.61571257144498204</v>
      </c>
      <c r="CO428" s="12">
        <f t="shared" si="260"/>
        <v>0</v>
      </c>
      <c r="CP428" s="12">
        <f t="shared" si="261"/>
        <v>0</v>
      </c>
    </row>
    <row r="429" spans="1:94" x14ac:dyDescent="0.25">
      <c r="A429" s="3">
        <f t="shared" si="237"/>
        <v>862</v>
      </c>
      <c r="B429" s="8">
        <f t="shared" si="238"/>
        <v>36107</v>
      </c>
      <c r="C429" s="3">
        <f t="shared" si="244"/>
        <v>2.06</v>
      </c>
      <c r="D429" s="11">
        <f t="shared" si="268"/>
        <v>0</v>
      </c>
      <c r="E429" s="3">
        <f t="shared" si="245"/>
        <v>2.38</v>
      </c>
      <c r="I429" s="8">
        <f t="shared" si="239"/>
        <v>36107</v>
      </c>
      <c r="J429" s="11">
        <f t="shared" si="246"/>
        <v>0.31999999999999984</v>
      </c>
      <c r="K429" s="11">
        <f t="shared" si="269"/>
        <v>0</v>
      </c>
      <c r="L429" s="11"/>
      <c r="M429" s="11"/>
      <c r="N429" s="9">
        <f t="shared" si="247"/>
        <v>2.06</v>
      </c>
      <c r="O429" s="9">
        <f t="shared" si="248"/>
        <v>2.38</v>
      </c>
      <c r="Q429" s="9">
        <f t="shared" si="240"/>
        <v>2.06</v>
      </c>
      <c r="R429" s="9">
        <f t="shared" si="241"/>
        <v>2.38</v>
      </c>
      <c r="S429" s="9">
        <f t="shared" si="242"/>
        <v>2.25</v>
      </c>
      <c r="T429" s="9">
        <f t="shared" si="243"/>
        <v>2.25</v>
      </c>
      <c r="V429" s="9">
        <f t="shared" si="273"/>
        <v>2.06</v>
      </c>
      <c r="W429" s="9">
        <f t="shared" si="273"/>
        <v>2.38</v>
      </c>
      <c r="X429" s="9">
        <f t="shared" si="273"/>
        <v>2.25</v>
      </c>
      <c r="Y429" s="9">
        <f t="shared" si="273"/>
        <v>2.25</v>
      </c>
      <c r="BK429" s="9">
        <f t="shared" si="262"/>
        <v>2.06</v>
      </c>
      <c r="BL429" s="9">
        <f t="shared" si="263"/>
        <v>2.38</v>
      </c>
      <c r="BM429" s="3">
        <f t="shared" si="270"/>
        <v>1</v>
      </c>
      <c r="BN429" s="8">
        <f t="shared" si="264"/>
        <v>36107</v>
      </c>
      <c r="BO429" s="47">
        <f t="shared" si="229"/>
        <v>0.58956630947182209</v>
      </c>
      <c r="BP429" s="9">
        <f t="shared" si="230"/>
        <v>0.58956630947182209</v>
      </c>
      <c r="BV429" s="8">
        <f t="shared" si="265"/>
        <v>36107</v>
      </c>
      <c r="BW429" s="9">
        <f t="shared" si="266"/>
        <v>2.06</v>
      </c>
      <c r="BX429" s="9">
        <f t="shared" si="267"/>
        <v>2.38</v>
      </c>
      <c r="BY429" s="3">
        <f t="shared" si="271"/>
        <v>0</v>
      </c>
      <c r="BZ429" s="3">
        <f t="shared" si="272"/>
        <v>0</v>
      </c>
      <c r="CA429" s="8">
        <f t="shared" si="233"/>
        <v>36107</v>
      </c>
      <c r="CB429" s="3">
        <f t="shared" si="234"/>
        <v>0.91556896640477259</v>
      </c>
      <c r="CC429" s="3">
        <f t="shared" si="235"/>
        <v>0.61208001719664595</v>
      </c>
      <c r="CF429" s="8">
        <v>35912</v>
      </c>
      <c r="CG429" s="3">
        <f t="shared" si="256"/>
        <v>0.65160189239999533</v>
      </c>
      <c r="CI429" s="8">
        <v>35912</v>
      </c>
      <c r="CJ429" s="12">
        <f t="shared" si="258"/>
        <v>0.92100265782601998</v>
      </c>
      <c r="CK429" s="12">
        <f t="shared" si="259"/>
        <v>0.61571257144498204</v>
      </c>
      <c r="CO429" s="12">
        <f t="shared" si="260"/>
        <v>0</v>
      </c>
      <c r="CP429" s="12">
        <f t="shared" si="261"/>
        <v>0</v>
      </c>
    </row>
    <row r="430" spans="1:94" x14ac:dyDescent="0.25">
      <c r="A430" s="3">
        <f t="shared" si="237"/>
        <v>863</v>
      </c>
      <c r="B430" s="8">
        <f t="shared" si="238"/>
        <v>36108</v>
      </c>
      <c r="C430" s="3">
        <f t="shared" si="244"/>
        <v>2.1749999999999998</v>
      </c>
      <c r="D430" s="11">
        <f t="shared" si="268"/>
        <v>0</v>
      </c>
      <c r="E430" s="3">
        <f t="shared" si="245"/>
        <v>2.61</v>
      </c>
      <c r="I430" s="8">
        <f t="shared" si="239"/>
        <v>36108</v>
      </c>
      <c r="J430" s="11">
        <f t="shared" si="246"/>
        <v>0.43500000000000005</v>
      </c>
      <c r="K430" s="11">
        <f t="shared" si="269"/>
        <v>0</v>
      </c>
      <c r="L430" s="11"/>
      <c r="M430" s="11"/>
      <c r="N430" s="9">
        <f t="shared" si="247"/>
        <v>2.1749999999999998</v>
      </c>
      <c r="O430" s="9">
        <f t="shared" si="248"/>
        <v>2.61</v>
      </c>
      <c r="Q430" s="9">
        <f t="shared" si="240"/>
        <v>2.1749999999999998</v>
      </c>
      <c r="R430" s="9">
        <f t="shared" si="241"/>
        <v>2.61</v>
      </c>
      <c r="S430" s="9">
        <f t="shared" si="242"/>
        <v>2.27</v>
      </c>
      <c r="T430" s="9">
        <f t="shared" si="243"/>
        <v>2.27</v>
      </c>
      <c r="V430" s="9">
        <f t="shared" si="273"/>
        <v>2.1749999999999998</v>
      </c>
      <c r="W430" s="9">
        <f t="shared" si="273"/>
        <v>2.61</v>
      </c>
      <c r="X430" s="9">
        <f t="shared" si="273"/>
        <v>2.27</v>
      </c>
      <c r="Y430" s="9">
        <f t="shared" si="273"/>
        <v>2.27</v>
      </c>
      <c r="BK430" s="9">
        <f t="shared" si="262"/>
        <v>2.1749999999999998</v>
      </c>
      <c r="BL430" s="9">
        <f t="shared" si="263"/>
        <v>2.61</v>
      </c>
      <c r="BM430" s="3">
        <f t="shared" si="270"/>
        <v>1</v>
      </c>
      <c r="BN430" s="8">
        <f t="shared" si="264"/>
        <v>36108</v>
      </c>
      <c r="BO430" s="47">
        <f t="shared" si="229"/>
        <v>0.67909731086569736</v>
      </c>
      <c r="BP430" s="9">
        <f t="shared" si="230"/>
        <v>0.67909731086569736</v>
      </c>
      <c r="BV430" s="8">
        <f t="shared" si="265"/>
        <v>36108</v>
      </c>
      <c r="BW430" s="9">
        <f t="shared" si="266"/>
        <v>2.1749999999999998</v>
      </c>
      <c r="BX430" s="9">
        <f t="shared" si="267"/>
        <v>2.61</v>
      </c>
      <c r="BY430" s="3">
        <f t="shared" si="271"/>
        <v>5.4322681739157573E-2</v>
      </c>
      <c r="BZ430" s="3">
        <f t="shared" si="272"/>
        <v>9.2249733651218802E-2</v>
      </c>
      <c r="CA430" s="8">
        <f t="shared" si="233"/>
        <v>36108</v>
      </c>
      <c r="CB430" s="3">
        <f t="shared" si="234"/>
        <v>0.92539046475397635</v>
      </c>
      <c r="CC430" s="3">
        <f t="shared" si="235"/>
        <v>0.67841036924098874</v>
      </c>
      <c r="CF430" s="8">
        <v>35913</v>
      </c>
      <c r="CG430" s="3">
        <f t="shared" si="256"/>
        <v>0.68600981306734732</v>
      </c>
      <c r="CI430" s="8">
        <v>35913</v>
      </c>
      <c r="CJ430" s="12">
        <f t="shared" si="258"/>
        <v>0.93088244451098223</v>
      </c>
      <c r="CK430" s="12">
        <f t="shared" si="259"/>
        <v>0.68243657888623821</v>
      </c>
      <c r="CO430" s="12">
        <f t="shared" si="260"/>
        <v>5.4322681739157573E-2</v>
      </c>
      <c r="CP430" s="12">
        <f t="shared" si="261"/>
        <v>9.2249733651218802E-2</v>
      </c>
    </row>
    <row r="431" spans="1:94" x14ac:dyDescent="0.25">
      <c r="A431" s="3">
        <f t="shared" si="237"/>
        <v>864</v>
      </c>
      <c r="B431" s="8">
        <f t="shared" si="238"/>
        <v>36109</v>
      </c>
      <c r="C431" s="3">
        <f t="shared" si="244"/>
        <v>2.2999999999999998</v>
      </c>
      <c r="D431" s="11">
        <f t="shared" si="268"/>
        <v>0</v>
      </c>
      <c r="E431" s="3">
        <f t="shared" si="245"/>
        <v>2.61</v>
      </c>
      <c r="I431" s="8">
        <f t="shared" si="239"/>
        <v>36109</v>
      </c>
      <c r="J431" s="11">
        <f t="shared" si="246"/>
        <v>0.31000000000000005</v>
      </c>
      <c r="K431" s="11">
        <f t="shared" si="269"/>
        <v>0</v>
      </c>
      <c r="L431" s="11"/>
      <c r="M431" s="11"/>
      <c r="N431" s="9">
        <f t="shared" si="247"/>
        <v>2.2999999999999998</v>
      </c>
      <c r="O431" s="9">
        <f t="shared" si="248"/>
        <v>2.61</v>
      </c>
      <c r="Q431" s="9">
        <f t="shared" si="240"/>
        <v>2.2999999999999998</v>
      </c>
      <c r="R431" s="9">
        <f t="shared" si="241"/>
        <v>2.61</v>
      </c>
      <c r="S431" s="9">
        <f t="shared" si="242"/>
        <v>2.2749999999999999</v>
      </c>
      <c r="T431" s="9">
        <f t="shared" si="243"/>
        <v>2.2749999999999999</v>
      </c>
      <c r="V431" s="9">
        <f t="shared" si="273"/>
        <v>2.2999999999999998</v>
      </c>
      <c r="W431" s="9">
        <f t="shared" si="273"/>
        <v>2.61</v>
      </c>
      <c r="X431" s="9">
        <f t="shared" si="273"/>
        <v>2.2749999999999999</v>
      </c>
      <c r="Y431" s="9">
        <f t="shared" si="273"/>
        <v>2.2749999999999999</v>
      </c>
      <c r="BK431" s="9">
        <f t="shared" si="262"/>
        <v>2.2999999999999998</v>
      </c>
      <c r="BL431" s="9">
        <f t="shared" si="263"/>
        <v>2.61</v>
      </c>
      <c r="BM431" s="3">
        <f t="shared" si="270"/>
        <v>1</v>
      </c>
      <c r="BN431" s="8">
        <f t="shared" si="264"/>
        <v>36109</v>
      </c>
      <c r="BO431" s="47">
        <f t="shared" si="229"/>
        <v>0.75692648596804923</v>
      </c>
      <c r="BP431" s="9">
        <f t="shared" si="230"/>
        <v>0.75692648596804923</v>
      </c>
      <c r="BV431" s="8">
        <f t="shared" si="265"/>
        <v>36109</v>
      </c>
      <c r="BW431" s="9">
        <f t="shared" si="266"/>
        <v>2.2999999999999998</v>
      </c>
      <c r="BX431" s="9">
        <f t="shared" si="267"/>
        <v>2.61</v>
      </c>
      <c r="BY431" s="3">
        <f t="shared" si="271"/>
        <v>5.5880458394456628E-2</v>
      </c>
      <c r="BZ431" s="3">
        <f t="shared" si="272"/>
        <v>0</v>
      </c>
      <c r="CA431" s="8">
        <f t="shared" si="233"/>
        <v>36109</v>
      </c>
      <c r="CB431" s="3">
        <f t="shared" si="234"/>
        <v>0.88856151038079412</v>
      </c>
      <c r="CC431" s="3">
        <f t="shared" si="235"/>
        <v>0.65299660510910851</v>
      </c>
      <c r="CF431" s="8">
        <v>35914</v>
      </c>
      <c r="CG431" s="3">
        <f t="shared" si="256"/>
        <v>0.75808863528461434</v>
      </c>
      <c r="CI431" s="8">
        <v>35914</v>
      </c>
      <c r="CJ431" s="12">
        <f t="shared" si="258"/>
        <v>0.89383491875675269</v>
      </c>
      <c r="CK431" s="12">
        <f t="shared" si="259"/>
        <v>0.65687198990422435</v>
      </c>
      <c r="CO431" s="12">
        <f t="shared" si="260"/>
        <v>5.5880458394456628E-2</v>
      </c>
      <c r="CP431" s="12">
        <f t="shared" si="261"/>
        <v>0</v>
      </c>
    </row>
    <row r="432" spans="1:94" x14ac:dyDescent="0.25">
      <c r="A432" s="3">
        <f t="shared" si="237"/>
        <v>865</v>
      </c>
      <c r="B432" s="8">
        <f t="shared" si="238"/>
        <v>36110</v>
      </c>
      <c r="C432" s="3">
        <f t="shared" si="244"/>
        <v>2.3250000000000002</v>
      </c>
      <c r="D432" s="11">
        <f t="shared" si="268"/>
        <v>0</v>
      </c>
      <c r="E432" s="3">
        <f t="shared" si="245"/>
        <v>2.5750000000000002</v>
      </c>
      <c r="I432" s="8">
        <f t="shared" si="239"/>
        <v>36110</v>
      </c>
      <c r="J432" s="11">
        <f t="shared" si="246"/>
        <v>0.25</v>
      </c>
      <c r="K432" s="11">
        <f t="shared" si="269"/>
        <v>0</v>
      </c>
      <c r="L432" s="11"/>
      <c r="M432" s="11"/>
      <c r="N432" s="9">
        <f t="shared" si="247"/>
        <v>2.3250000000000002</v>
      </c>
      <c r="O432" s="9">
        <f t="shared" si="248"/>
        <v>2.5750000000000002</v>
      </c>
      <c r="Q432" s="9">
        <f t="shared" si="240"/>
        <v>2.3250000000000002</v>
      </c>
      <c r="R432" s="9">
        <f t="shared" si="241"/>
        <v>2.5750000000000002</v>
      </c>
      <c r="S432" s="9">
        <f t="shared" si="242"/>
        <v>2.335</v>
      </c>
      <c r="T432" s="9">
        <f t="shared" si="243"/>
        <v>2.335</v>
      </c>
      <c r="V432" s="9">
        <f t="shared" si="273"/>
        <v>2.3250000000000002</v>
      </c>
      <c r="W432" s="9">
        <f t="shared" si="273"/>
        <v>2.5750000000000002</v>
      </c>
      <c r="X432" s="9">
        <f t="shared" si="273"/>
        <v>2.335</v>
      </c>
      <c r="Y432" s="9">
        <f t="shared" si="273"/>
        <v>2.335</v>
      </c>
      <c r="BK432" s="9">
        <f t="shared" si="262"/>
        <v>2.3250000000000002</v>
      </c>
      <c r="BL432" s="9">
        <f t="shared" si="263"/>
        <v>2.5750000000000002</v>
      </c>
      <c r="BM432" s="3">
        <f t="shared" si="270"/>
        <v>1</v>
      </c>
      <c r="BN432" s="8">
        <f t="shared" si="264"/>
        <v>36110</v>
      </c>
      <c r="BO432" s="47">
        <f t="shared" si="229"/>
        <v>0.80289558757717838</v>
      </c>
      <c r="BP432" s="9">
        <f t="shared" si="230"/>
        <v>0.80289558757717838</v>
      </c>
      <c r="BV432" s="8">
        <f t="shared" si="265"/>
        <v>36110</v>
      </c>
      <c r="BW432" s="9">
        <f t="shared" si="266"/>
        <v>2.3250000000000002</v>
      </c>
      <c r="BX432" s="9">
        <f t="shared" si="267"/>
        <v>2.5750000000000002</v>
      </c>
      <c r="BY432" s="3">
        <f t="shared" si="271"/>
        <v>1.0810916104215676E-2</v>
      </c>
      <c r="BZ432" s="3">
        <f t="shared" si="272"/>
        <v>-1.3500687218902463E-2</v>
      </c>
      <c r="CA432" s="8">
        <f t="shared" si="233"/>
        <v>36110</v>
      </c>
      <c r="CB432" s="3">
        <f t="shared" si="234"/>
        <v>0.84160937813455583</v>
      </c>
      <c r="CC432" s="3">
        <f t="shared" si="235"/>
        <v>0.60638192662519341</v>
      </c>
      <c r="CF432" s="8">
        <v>35915</v>
      </c>
      <c r="CG432" s="3">
        <f t="shared" si="256"/>
        <v>0.79564978783290308</v>
      </c>
      <c r="CI432" s="8">
        <v>35915</v>
      </c>
      <c r="CJ432" s="12">
        <f t="shared" si="258"/>
        <v>0.84660413639505949</v>
      </c>
      <c r="CK432" s="12">
        <f t="shared" si="259"/>
        <v>0.60998066401538809</v>
      </c>
      <c r="CO432" s="12">
        <f t="shared" si="260"/>
        <v>1.0810916104215676E-2</v>
      </c>
      <c r="CP432" s="12">
        <f t="shared" si="261"/>
        <v>-1.3500687218902463E-2</v>
      </c>
    </row>
    <row r="433" spans="1:94" x14ac:dyDescent="0.25">
      <c r="A433" s="3">
        <f t="shared" si="237"/>
        <v>866</v>
      </c>
      <c r="B433" s="8">
        <f t="shared" si="238"/>
        <v>36111</v>
      </c>
      <c r="C433" s="3">
        <f t="shared" si="244"/>
        <v>2.16</v>
      </c>
      <c r="D433" s="11">
        <f t="shared" si="268"/>
        <v>0</v>
      </c>
      <c r="E433" s="3">
        <f t="shared" si="245"/>
        <v>2.4700000000000002</v>
      </c>
      <c r="I433" s="8">
        <f t="shared" si="239"/>
        <v>36111</v>
      </c>
      <c r="J433" s="11">
        <f t="shared" si="246"/>
        <v>0.31000000000000005</v>
      </c>
      <c r="K433" s="11">
        <f t="shared" si="269"/>
        <v>0</v>
      </c>
      <c r="L433" s="11"/>
      <c r="M433" s="11"/>
      <c r="N433" s="9">
        <f t="shared" si="247"/>
        <v>2.16</v>
      </c>
      <c r="O433" s="9">
        <f t="shared" si="248"/>
        <v>2.4700000000000002</v>
      </c>
      <c r="Q433" s="9">
        <f t="shared" si="240"/>
        <v>2.16</v>
      </c>
      <c r="R433" s="9">
        <f t="shared" si="241"/>
        <v>2.4700000000000002</v>
      </c>
      <c r="S433" s="9">
        <f t="shared" si="242"/>
        <v>2.23</v>
      </c>
      <c r="T433" s="9">
        <f t="shared" si="243"/>
        <v>2.23</v>
      </c>
      <c r="V433" s="9">
        <f t="shared" si="273"/>
        <v>2.16</v>
      </c>
      <c r="W433" s="9">
        <f t="shared" si="273"/>
        <v>2.4700000000000002</v>
      </c>
      <c r="X433" s="9">
        <f t="shared" si="273"/>
        <v>2.23</v>
      </c>
      <c r="Y433" s="9">
        <f t="shared" si="273"/>
        <v>2.23</v>
      </c>
      <c r="BK433" s="9">
        <f t="shared" si="262"/>
        <v>2.16</v>
      </c>
      <c r="BL433" s="9">
        <f t="shared" si="263"/>
        <v>2.4700000000000002</v>
      </c>
      <c r="BM433" s="3">
        <f t="shared" si="270"/>
        <v>1</v>
      </c>
      <c r="BN433" s="8">
        <f t="shared" si="264"/>
        <v>36111</v>
      </c>
      <c r="BO433" s="47">
        <f t="shared" si="229"/>
        <v>0.79665011778754458</v>
      </c>
      <c r="BP433" s="9">
        <f t="shared" si="230"/>
        <v>0.79665011778754458</v>
      </c>
      <c r="BV433" s="8">
        <f t="shared" si="265"/>
        <v>36111</v>
      </c>
      <c r="BW433" s="9">
        <f t="shared" si="266"/>
        <v>2.16</v>
      </c>
      <c r="BX433" s="9">
        <f t="shared" si="267"/>
        <v>2.4700000000000002</v>
      </c>
      <c r="BY433" s="3">
        <f t="shared" si="271"/>
        <v>-7.3611817343245955E-2</v>
      </c>
      <c r="BZ433" s="3">
        <f t="shared" si="272"/>
        <v>-4.1631383475813598E-2</v>
      </c>
      <c r="CA433" s="8">
        <f t="shared" si="233"/>
        <v>36111</v>
      </c>
      <c r="CB433" s="3">
        <f t="shared" si="234"/>
        <v>0.8789108605169238</v>
      </c>
      <c r="CC433" s="3">
        <f t="shared" si="235"/>
        <v>0.61449011535901177</v>
      </c>
      <c r="CF433" s="8">
        <v>35916</v>
      </c>
      <c r="CG433" s="3">
        <f t="shared" si="256"/>
        <v>0.80355109956731929</v>
      </c>
      <c r="CI433" s="8">
        <v>35916</v>
      </c>
      <c r="CJ433" s="12">
        <f t="shared" si="258"/>
        <v>0.88412699450362409</v>
      </c>
      <c r="CK433" s="12">
        <f t="shared" si="259"/>
        <v>0.61813697298610992</v>
      </c>
      <c r="CO433" s="12">
        <f t="shared" si="260"/>
        <v>-7.3611817343245955E-2</v>
      </c>
      <c r="CP433" s="12">
        <f t="shared" si="261"/>
        <v>-4.1631383475813598E-2</v>
      </c>
    </row>
    <row r="434" spans="1:94" x14ac:dyDescent="0.25">
      <c r="A434" s="3">
        <f t="shared" si="237"/>
        <v>867</v>
      </c>
      <c r="B434" s="8">
        <f t="shared" si="238"/>
        <v>36112</v>
      </c>
      <c r="C434" s="3">
        <f t="shared" si="244"/>
        <v>2.0950000000000002</v>
      </c>
      <c r="D434" s="11">
        <f t="shared" si="268"/>
        <v>0</v>
      </c>
      <c r="E434" s="3">
        <f t="shared" si="245"/>
        <v>2.4300000000000002</v>
      </c>
      <c r="I434" s="8">
        <f t="shared" si="239"/>
        <v>36112</v>
      </c>
      <c r="J434" s="11">
        <f t="shared" si="246"/>
        <v>0.33499999999999996</v>
      </c>
      <c r="K434" s="11">
        <f t="shared" si="269"/>
        <v>0</v>
      </c>
      <c r="L434" s="11"/>
      <c r="M434" s="11"/>
      <c r="N434" s="9">
        <f t="shared" si="247"/>
        <v>2.0950000000000002</v>
      </c>
      <c r="O434" s="9">
        <f t="shared" si="248"/>
        <v>2.4300000000000002</v>
      </c>
      <c r="Q434" s="9">
        <f t="shared" si="240"/>
        <v>2.0950000000000002</v>
      </c>
      <c r="R434" s="9">
        <f t="shared" si="241"/>
        <v>2.4300000000000002</v>
      </c>
      <c r="S434" s="9">
        <f t="shared" si="242"/>
        <v>2.23</v>
      </c>
      <c r="T434" s="9">
        <f t="shared" si="243"/>
        <v>2.23</v>
      </c>
      <c r="V434" s="9">
        <f t="shared" si="273"/>
        <v>2.0950000000000002</v>
      </c>
      <c r="W434" s="9">
        <f t="shared" si="273"/>
        <v>2.4300000000000002</v>
      </c>
      <c r="X434" s="9">
        <f t="shared" si="273"/>
        <v>2.23</v>
      </c>
      <c r="Y434" s="9">
        <f t="shared" si="273"/>
        <v>2.23</v>
      </c>
      <c r="BK434" s="9">
        <f t="shared" si="262"/>
        <v>2.0950000000000002</v>
      </c>
      <c r="BL434" s="9">
        <f t="shared" si="263"/>
        <v>2.4300000000000002</v>
      </c>
      <c r="BM434" s="3">
        <f t="shared" si="270"/>
        <v>1</v>
      </c>
      <c r="BN434" s="8">
        <f t="shared" si="264"/>
        <v>36112</v>
      </c>
      <c r="BO434" s="47">
        <f t="shared" si="229"/>
        <v>0.779735580397107</v>
      </c>
      <c r="BP434" s="9">
        <f t="shared" si="230"/>
        <v>0.779735580397107</v>
      </c>
      <c r="BV434" s="8">
        <f t="shared" si="265"/>
        <v>36112</v>
      </c>
      <c r="BW434" s="9">
        <f t="shared" si="266"/>
        <v>2.0950000000000002</v>
      </c>
      <c r="BX434" s="9">
        <f t="shared" si="267"/>
        <v>2.4300000000000002</v>
      </c>
      <c r="BY434" s="3">
        <f t="shared" si="271"/>
        <v>-3.0554668321972546E-2</v>
      </c>
      <c r="BZ434" s="3">
        <f t="shared" si="272"/>
        <v>-1.6326893287428781E-2</v>
      </c>
      <c r="CA434" s="8">
        <f t="shared" si="233"/>
        <v>36112</v>
      </c>
      <c r="CB434" s="3">
        <f t="shared" si="234"/>
        <v>0.86583487014226401</v>
      </c>
      <c r="CC434" s="3">
        <f t="shared" si="235"/>
        <v>0.60818755378892131</v>
      </c>
      <c r="CF434" s="8">
        <v>35919</v>
      </c>
      <c r="CG434" s="3">
        <f t="shared" si="256"/>
        <v>0.80657326888821579</v>
      </c>
      <c r="CI434" s="8">
        <v>35919</v>
      </c>
      <c r="CJ434" s="12">
        <f t="shared" si="258"/>
        <v>0.87097340113090493</v>
      </c>
      <c r="CK434" s="12">
        <f t="shared" si="259"/>
        <v>0.61179700716140628</v>
      </c>
      <c r="CO434" s="12">
        <f t="shared" si="260"/>
        <v>-3.0554668321972546E-2</v>
      </c>
      <c r="CP434" s="12">
        <f t="shared" si="261"/>
        <v>-1.6326893287428781E-2</v>
      </c>
    </row>
    <row r="435" spans="1:94" x14ac:dyDescent="0.25">
      <c r="A435" s="3">
        <f t="shared" si="237"/>
        <v>868</v>
      </c>
      <c r="B435" s="8">
        <f t="shared" si="238"/>
        <v>36113</v>
      </c>
      <c r="C435" s="3">
        <f t="shared" si="244"/>
        <v>2.0950000000000002</v>
      </c>
      <c r="D435" s="11">
        <f t="shared" si="268"/>
        <v>0</v>
      </c>
      <c r="E435" s="3">
        <f t="shared" si="245"/>
        <v>2.4300000000000002</v>
      </c>
      <c r="I435" s="8">
        <f t="shared" si="239"/>
        <v>36113</v>
      </c>
      <c r="J435" s="11">
        <f t="shared" si="246"/>
        <v>0.33499999999999996</v>
      </c>
      <c r="K435" s="11">
        <f t="shared" si="269"/>
        <v>0</v>
      </c>
      <c r="L435" s="11"/>
      <c r="M435" s="11"/>
      <c r="N435" s="9">
        <f t="shared" si="247"/>
        <v>2.0950000000000002</v>
      </c>
      <c r="O435" s="9">
        <f t="shared" si="248"/>
        <v>2.4300000000000002</v>
      </c>
      <c r="Q435" s="9">
        <f t="shared" si="240"/>
        <v>2.0950000000000002</v>
      </c>
      <c r="R435" s="9">
        <f t="shared" si="241"/>
        <v>2.4300000000000002</v>
      </c>
      <c r="S435" s="9">
        <f t="shared" si="242"/>
        <v>2.23</v>
      </c>
      <c r="T435" s="9">
        <f t="shared" si="243"/>
        <v>2.23</v>
      </c>
      <c r="V435" s="9">
        <f t="shared" si="273"/>
        <v>2.0950000000000002</v>
      </c>
      <c r="W435" s="9">
        <f t="shared" si="273"/>
        <v>2.4300000000000002</v>
      </c>
      <c r="X435" s="9">
        <f t="shared" si="273"/>
        <v>2.23</v>
      </c>
      <c r="Y435" s="9">
        <f t="shared" si="273"/>
        <v>2.23</v>
      </c>
      <c r="BK435" s="9">
        <f t="shared" si="262"/>
        <v>2.0950000000000002</v>
      </c>
      <c r="BL435" s="9">
        <f t="shared" si="263"/>
        <v>2.4300000000000002</v>
      </c>
      <c r="BM435" s="3">
        <f t="shared" si="270"/>
        <v>1</v>
      </c>
      <c r="BN435" s="8">
        <f t="shared" si="264"/>
        <v>36113</v>
      </c>
      <c r="BO435" s="47">
        <f t="shared" si="229"/>
        <v>0.75740916882465148</v>
      </c>
      <c r="BP435" s="9">
        <f t="shared" si="230"/>
        <v>0.75740916882465148</v>
      </c>
      <c r="BV435" s="8">
        <f t="shared" si="265"/>
        <v>36113</v>
      </c>
      <c r="BW435" s="9">
        <f t="shared" si="266"/>
        <v>2.0950000000000002</v>
      </c>
      <c r="BX435" s="9">
        <f t="shared" si="267"/>
        <v>2.4300000000000002</v>
      </c>
      <c r="BY435" s="3">
        <f t="shared" si="271"/>
        <v>0</v>
      </c>
      <c r="BZ435" s="3">
        <f t="shared" si="272"/>
        <v>0</v>
      </c>
      <c r="CA435" s="8">
        <f t="shared" si="233"/>
        <v>36113</v>
      </c>
      <c r="CB435" s="3">
        <f t="shared" si="234"/>
        <v>0.7499315671936998</v>
      </c>
      <c r="CC435" s="3">
        <f t="shared" si="235"/>
        <v>0.55167470655350304</v>
      </c>
      <c r="CF435" s="8">
        <v>35920</v>
      </c>
      <c r="CG435" s="3">
        <f t="shared" si="256"/>
        <v>0.79303927110703232</v>
      </c>
      <c r="CI435" s="8">
        <v>35920</v>
      </c>
      <c r="CJ435" s="12">
        <f t="shared" si="258"/>
        <v>0.75438223871349175</v>
      </c>
      <c r="CK435" s="12">
        <f t="shared" si="259"/>
        <v>0.5549487691640892</v>
      </c>
      <c r="CO435" s="12">
        <f t="shared" si="260"/>
        <v>0</v>
      </c>
      <c r="CP435" s="12">
        <f t="shared" si="261"/>
        <v>0</v>
      </c>
    </row>
    <row r="436" spans="1:94" x14ac:dyDescent="0.25">
      <c r="A436" s="3">
        <f t="shared" si="237"/>
        <v>869</v>
      </c>
      <c r="B436" s="8">
        <f t="shared" si="238"/>
        <v>36114</v>
      </c>
      <c r="C436" s="3">
        <f t="shared" si="244"/>
        <v>2.0950000000000002</v>
      </c>
      <c r="D436" s="11">
        <f t="shared" si="268"/>
        <v>0</v>
      </c>
      <c r="E436" s="3">
        <f t="shared" si="245"/>
        <v>2.4300000000000002</v>
      </c>
      <c r="I436" s="8">
        <f t="shared" si="239"/>
        <v>36114</v>
      </c>
      <c r="J436" s="11">
        <f t="shared" si="246"/>
        <v>0.33499999999999996</v>
      </c>
      <c r="K436" s="11">
        <f t="shared" si="269"/>
        <v>0</v>
      </c>
      <c r="L436" s="11"/>
      <c r="M436" s="11"/>
      <c r="N436" s="9">
        <f t="shared" si="247"/>
        <v>2.0950000000000002</v>
      </c>
      <c r="O436" s="9">
        <f t="shared" si="248"/>
        <v>2.4300000000000002</v>
      </c>
      <c r="Q436" s="9">
        <f t="shared" si="240"/>
        <v>2.0950000000000002</v>
      </c>
      <c r="R436" s="9">
        <f t="shared" si="241"/>
        <v>2.4300000000000002</v>
      </c>
      <c r="S436" s="9">
        <f t="shared" si="242"/>
        <v>2.23</v>
      </c>
      <c r="T436" s="9">
        <f t="shared" si="243"/>
        <v>2.23</v>
      </c>
      <c r="V436" s="9">
        <f t="shared" si="273"/>
        <v>2.0950000000000002</v>
      </c>
      <c r="W436" s="9">
        <f t="shared" si="273"/>
        <v>2.4300000000000002</v>
      </c>
      <c r="X436" s="9">
        <f t="shared" si="273"/>
        <v>2.23</v>
      </c>
      <c r="Y436" s="9">
        <f t="shared" si="273"/>
        <v>2.23</v>
      </c>
      <c r="BK436" s="9">
        <f t="shared" si="262"/>
        <v>2.0950000000000002</v>
      </c>
      <c r="BL436" s="9">
        <f t="shared" si="263"/>
        <v>2.4300000000000002</v>
      </c>
      <c r="BM436" s="3">
        <f t="shared" si="270"/>
        <v>1</v>
      </c>
      <c r="BN436" s="8">
        <f t="shared" si="264"/>
        <v>36114</v>
      </c>
      <c r="BO436" s="47">
        <f t="shared" si="229"/>
        <v>0.79956054952319289</v>
      </c>
      <c r="BP436" s="9">
        <f t="shared" si="230"/>
        <v>0.79956054952319289</v>
      </c>
      <c r="BV436" s="8">
        <f t="shared" si="265"/>
        <v>36114</v>
      </c>
      <c r="BW436" s="9">
        <f t="shared" si="266"/>
        <v>2.0950000000000002</v>
      </c>
      <c r="BX436" s="9">
        <f t="shared" si="267"/>
        <v>2.4300000000000002</v>
      </c>
      <c r="BY436" s="3">
        <f t="shared" si="271"/>
        <v>0</v>
      </c>
      <c r="BZ436" s="3">
        <f t="shared" si="272"/>
        <v>0</v>
      </c>
      <c r="CA436" s="8">
        <f t="shared" si="233"/>
        <v>36114</v>
      </c>
      <c r="CB436" s="3">
        <f t="shared" si="234"/>
        <v>0.7499315671936998</v>
      </c>
      <c r="CC436" s="3">
        <f t="shared" si="235"/>
        <v>0.55167470655350304</v>
      </c>
      <c r="CF436" s="8">
        <v>35921</v>
      </c>
      <c r="CG436" s="3">
        <f t="shared" si="256"/>
        <v>0.77558374236316241</v>
      </c>
      <c r="CI436" s="8">
        <v>35921</v>
      </c>
      <c r="CJ436" s="12">
        <f t="shared" si="258"/>
        <v>0.75438223871349175</v>
      </c>
      <c r="CK436" s="12">
        <f t="shared" si="259"/>
        <v>0.5549487691640892</v>
      </c>
      <c r="CO436" s="12">
        <f t="shared" si="260"/>
        <v>0</v>
      </c>
      <c r="CP436" s="12">
        <f t="shared" si="261"/>
        <v>0</v>
      </c>
    </row>
    <row r="437" spans="1:94" x14ac:dyDescent="0.25">
      <c r="A437" s="3">
        <f t="shared" si="237"/>
        <v>870</v>
      </c>
      <c r="B437" s="8">
        <f t="shared" si="238"/>
        <v>36115</v>
      </c>
      <c r="C437" s="3">
        <f t="shared" si="244"/>
        <v>2.105</v>
      </c>
      <c r="D437" s="11">
        <f t="shared" si="268"/>
        <v>0</v>
      </c>
      <c r="E437" s="3">
        <f t="shared" si="245"/>
        <v>2.4500000000000002</v>
      </c>
      <c r="I437" s="8">
        <f t="shared" si="239"/>
        <v>36115</v>
      </c>
      <c r="J437" s="11">
        <f t="shared" si="246"/>
        <v>0.3450000000000002</v>
      </c>
      <c r="K437" s="11">
        <f t="shared" si="269"/>
        <v>0</v>
      </c>
      <c r="L437" s="11"/>
      <c r="M437" s="11"/>
      <c r="N437" s="9">
        <f t="shared" si="247"/>
        <v>2.105</v>
      </c>
      <c r="O437" s="9">
        <f t="shared" si="248"/>
        <v>2.4500000000000002</v>
      </c>
      <c r="Q437" s="9">
        <f t="shared" si="240"/>
        <v>2.105</v>
      </c>
      <c r="R437" s="9">
        <f t="shared" si="241"/>
        <v>2.4500000000000002</v>
      </c>
      <c r="S437" s="9">
        <f t="shared" si="242"/>
        <v>2.1949999999999998</v>
      </c>
      <c r="T437" s="9">
        <f t="shared" si="243"/>
        <v>2.1949999999999998</v>
      </c>
      <c r="V437" s="9">
        <f t="shared" si="273"/>
        <v>2.105</v>
      </c>
      <c r="W437" s="9">
        <f t="shared" si="273"/>
        <v>2.4500000000000002</v>
      </c>
      <c r="X437" s="9">
        <f t="shared" si="273"/>
        <v>2.1949999999999998</v>
      </c>
      <c r="Y437" s="9">
        <f t="shared" si="273"/>
        <v>2.1949999999999998</v>
      </c>
      <c r="BK437" s="9">
        <f t="shared" si="262"/>
        <v>2.105</v>
      </c>
      <c r="BL437" s="9">
        <f t="shared" si="263"/>
        <v>2.4500000000000002</v>
      </c>
      <c r="BM437" s="3">
        <f t="shared" si="270"/>
        <v>1</v>
      </c>
      <c r="BN437" s="8">
        <f t="shared" si="264"/>
        <v>36115</v>
      </c>
      <c r="BO437" s="47">
        <f t="shared" si="229"/>
        <v>0.8430257661824665</v>
      </c>
      <c r="BP437" s="9">
        <f t="shared" si="230"/>
        <v>0.8430257661824665</v>
      </c>
      <c r="BV437" s="8">
        <f t="shared" si="265"/>
        <v>36115</v>
      </c>
      <c r="BW437" s="9">
        <f t="shared" si="266"/>
        <v>2.105</v>
      </c>
      <c r="BX437" s="9">
        <f t="shared" si="267"/>
        <v>2.4500000000000002</v>
      </c>
      <c r="BY437" s="3">
        <f t="shared" si="271"/>
        <v>4.7619137602435638E-3</v>
      </c>
      <c r="BZ437" s="3">
        <f t="shared" si="272"/>
        <v>8.1967672041784907E-3</v>
      </c>
      <c r="CA437" s="8">
        <f t="shared" si="233"/>
        <v>36115</v>
      </c>
      <c r="CB437" s="3">
        <f t="shared" si="234"/>
        <v>0.74933990324823807</v>
      </c>
      <c r="CC437" s="3">
        <f t="shared" si="235"/>
        <v>0.55180233168719495</v>
      </c>
      <c r="CF437" s="8">
        <v>35922</v>
      </c>
      <c r="CG437" s="3">
        <f t="shared" si="256"/>
        <v>0.75629513973677176</v>
      </c>
      <c r="CI437" s="8">
        <v>35922</v>
      </c>
      <c r="CJ437" s="12">
        <f t="shared" si="258"/>
        <v>0.75378706337847579</v>
      </c>
      <c r="CK437" s="12">
        <f t="shared" si="259"/>
        <v>0.55507715172362182</v>
      </c>
      <c r="CO437" s="12">
        <f t="shared" si="260"/>
        <v>4.7619137602435638E-3</v>
      </c>
      <c r="CP437" s="12">
        <f t="shared" si="261"/>
        <v>8.1967672041784907E-3</v>
      </c>
    </row>
    <row r="438" spans="1:94" x14ac:dyDescent="0.25">
      <c r="A438" s="3">
        <f t="shared" si="237"/>
        <v>871</v>
      </c>
      <c r="B438" s="8">
        <f t="shared" si="238"/>
        <v>36116</v>
      </c>
      <c r="C438" s="3">
        <f t="shared" si="244"/>
        <v>2.0750000000000002</v>
      </c>
      <c r="D438" s="11">
        <f t="shared" si="268"/>
        <v>0</v>
      </c>
      <c r="E438" s="3">
        <f t="shared" si="245"/>
        <v>2.4</v>
      </c>
      <c r="I438" s="8">
        <f t="shared" si="239"/>
        <v>36116</v>
      </c>
      <c r="J438" s="11">
        <f t="shared" si="246"/>
        <v>0.32499999999999973</v>
      </c>
      <c r="K438" s="11">
        <f t="shared" si="269"/>
        <v>0</v>
      </c>
      <c r="L438" s="11"/>
      <c r="M438" s="11"/>
      <c r="N438" s="9">
        <f t="shared" si="247"/>
        <v>2.0750000000000002</v>
      </c>
      <c r="O438" s="9">
        <f t="shared" si="248"/>
        <v>2.4</v>
      </c>
      <c r="Q438" s="9">
        <f t="shared" si="240"/>
        <v>2.0750000000000002</v>
      </c>
      <c r="R438" s="9">
        <f t="shared" si="241"/>
        <v>2.4</v>
      </c>
      <c r="S438" s="9">
        <f t="shared" si="242"/>
        <v>2.125</v>
      </c>
      <c r="T438" s="9">
        <f t="shared" si="243"/>
        <v>2.125</v>
      </c>
      <c r="V438" s="9">
        <f t="shared" si="273"/>
        <v>2.0750000000000002</v>
      </c>
      <c r="W438" s="9">
        <f t="shared" si="273"/>
        <v>2.4</v>
      </c>
      <c r="X438" s="9">
        <f t="shared" si="273"/>
        <v>2.125</v>
      </c>
      <c r="Y438" s="9">
        <f t="shared" si="273"/>
        <v>2.125</v>
      </c>
      <c r="BK438" s="9">
        <f t="shared" si="262"/>
        <v>2.0750000000000002</v>
      </c>
      <c r="BL438" s="9">
        <f t="shared" si="263"/>
        <v>2.4</v>
      </c>
      <c r="BM438" s="3">
        <f t="shared" si="270"/>
        <v>1</v>
      </c>
      <c r="BN438" s="8">
        <f t="shared" si="264"/>
        <v>36116</v>
      </c>
      <c r="BO438" s="47">
        <f t="shared" si="229"/>
        <v>0.85045198976621961</v>
      </c>
      <c r="BP438" s="9">
        <f t="shared" si="230"/>
        <v>0.85045198976621961</v>
      </c>
      <c r="BV438" s="8">
        <f t="shared" si="265"/>
        <v>36116</v>
      </c>
      <c r="BW438" s="9">
        <f t="shared" si="266"/>
        <v>2.0750000000000002</v>
      </c>
      <c r="BX438" s="9">
        <f t="shared" si="267"/>
        <v>2.4</v>
      </c>
      <c r="BY438" s="3">
        <f t="shared" si="271"/>
        <v>-1.4354313451683054E-2</v>
      </c>
      <c r="BZ438" s="3">
        <f t="shared" si="272"/>
        <v>-2.0619287202735818E-2</v>
      </c>
      <c r="CA438" s="8">
        <f t="shared" si="233"/>
        <v>36116</v>
      </c>
      <c r="CB438" s="3">
        <f t="shared" si="234"/>
        <v>0.71432529394873379</v>
      </c>
      <c r="CC438" s="3">
        <f t="shared" si="235"/>
        <v>0.46225637615050175</v>
      </c>
      <c r="CF438" s="8">
        <v>35923</v>
      </c>
      <c r="CG438" s="3">
        <f t="shared" si="256"/>
        <v>0.794120035489843</v>
      </c>
      <c r="CI438" s="8">
        <v>35923</v>
      </c>
      <c r="CJ438" s="12">
        <f t="shared" si="258"/>
        <v>0.71856465041900675</v>
      </c>
      <c r="CK438" s="12">
        <f t="shared" si="259"/>
        <v>0.46499976151814804</v>
      </c>
      <c r="CO438" s="12">
        <f t="shared" si="260"/>
        <v>-1.4354313451683054E-2</v>
      </c>
      <c r="CP438" s="12">
        <f t="shared" si="261"/>
        <v>-2.0619287202735818E-2</v>
      </c>
    </row>
    <row r="439" spans="1:94" x14ac:dyDescent="0.25">
      <c r="A439" s="3">
        <f t="shared" si="237"/>
        <v>872</v>
      </c>
      <c r="B439" s="8">
        <f t="shared" si="238"/>
        <v>36117</v>
      </c>
      <c r="C439" s="3">
        <f t="shared" si="244"/>
        <v>2.0750000000000002</v>
      </c>
      <c r="D439" s="11">
        <f t="shared" si="268"/>
        <v>0</v>
      </c>
      <c r="E439" s="3">
        <f t="shared" si="245"/>
        <v>2.4</v>
      </c>
      <c r="I439" s="8">
        <f t="shared" si="239"/>
        <v>36117</v>
      </c>
      <c r="J439" s="11">
        <f t="shared" si="246"/>
        <v>0.32499999999999973</v>
      </c>
      <c r="K439" s="11">
        <f t="shared" si="269"/>
        <v>0</v>
      </c>
      <c r="L439" s="11"/>
      <c r="M439" s="11"/>
      <c r="N439" s="9">
        <f t="shared" si="247"/>
        <v>2.0750000000000002</v>
      </c>
      <c r="O439" s="9">
        <f t="shared" si="248"/>
        <v>2.4</v>
      </c>
      <c r="Q439" s="9">
        <f t="shared" si="240"/>
        <v>2.0750000000000002</v>
      </c>
      <c r="R439" s="9">
        <f t="shared" si="241"/>
        <v>2.4</v>
      </c>
      <c r="S439" s="9">
        <f t="shared" si="242"/>
        <v>2.1</v>
      </c>
      <c r="T439" s="9">
        <f t="shared" si="243"/>
        <v>2.1</v>
      </c>
      <c r="V439" s="9">
        <f t="shared" si="273"/>
        <v>2.0750000000000002</v>
      </c>
      <c r="W439" s="9">
        <f t="shared" si="273"/>
        <v>2.4</v>
      </c>
      <c r="X439" s="9">
        <f t="shared" si="273"/>
        <v>2.1</v>
      </c>
      <c r="Y439" s="9">
        <f t="shared" si="273"/>
        <v>2.1</v>
      </c>
      <c r="BK439" s="9">
        <f t="shared" si="262"/>
        <v>2.0750000000000002</v>
      </c>
      <c r="BL439" s="9">
        <f t="shared" si="263"/>
        <v>2.4</v>
      </c>
      <c r="BM439" s="3">
        <f t="shared" si="270"/>
        <v>1</v>
      </c>
      <c r="BN439" s="8">
        <f t="shared" si="264"/>
        <v>36117</v>
      </c>
      <c r="BO439" s="47">
        <f t="shared" si="229"/>
        <v>0.88463431196501019</v>
      </c>
      <c r="BP439" s="9">
        <f t="shared" si="230"/>
        <v>0.88463431196501019</v>
      </c>
      <c r="BV439" s="8">
        <f t="shared" si="265"/>
        <v>36117</v>
      </c>
      <c r="BW439" s="9">
        <f t="shared" si="266"/>
        <v>2.0750000000000002</v>
      </c>
      <c r="BX439" s="9">
        <f t="shared" si="267"/>
        <v>2.4</v>
      </c>
      <c r="BY439" s="3">
        <f t="shared" si="271"/>
        <v>0</v>
      </c>
      <c r="BZ439" s="3">
        <f t="shared" si="272"/>
        <v>0</v>
      </c>
      <c r="CA439" s="8">
        <f t="shared" si="233"/>
        <v>36117</v>
      </c>
      <c r="CB439" s="3">
        <f t="shared" si="234"/>
        <v>0.71121134991651769</v>
      </c>
      <c r="CC439" s="3">
        <f t="shared" si="235"/>
        <v>0.46125431820311996</v>
      </c>
      <c r="CF439" s="8">
        <v>35926</v>
      </c>
      <c r="CG439" s="3">
        <f t="shared" si="256"/>
        <v>0.83175696565087964</v>
      </c>
      <c r="CI439" s="8">
        <v>35926</v>
      </c>
      <c r="CJ439" s="12">
        <f t="shared" si="258"/>
        <v>0.71543222584453225</v>
      </c>
      <c r="CK439" s="12">
        <f t="shared" si="259"/>
        <v>0.46399175658711772</v>
      </c>
      <c r="CO439" s="12">
        <f t="shared" si="260"/>
        <v>0</v>
      </c>
      <c r="CP439" s="12">
        <f t="shared" si="261"/>
        <v>0</v>
      </c>
    </row>
    <row r="440" spans="1:94" x14ac:dyDescent="0.25">
      <c r="A440" s="3">
        <f t="shared" si="237"/>
        <v>873</v>
      </c>
      <c r="B440" s="8">
        <f t="shared" si="238"/>
        <v>36118</v>
      </c>
      <c r="C440" s="3">
        <f t="shared" si="244"/>
        <v>2.04</v>
      </c>
      <c r="D440" s="11">
        <f t="shared" si="268"/>
        <v>0</v>
      </c>
      <c r="E440" s="3">
        <f t="shared" si="245"/>
        <v>2.35</v>
      </c>
      <c r="I440" s="8">
        <f t="shared" si="239"/>
        <v>36118</v>
      </c>
      <c r="J440" s="11">
        <f t="shared" si="246"/>
        <v>0.31000000000000005</v>
      </c>
      <c r="K440" s="11">
        <f t="shared" si="269"/>
        <v>0</v>
      </c>
      <c r="L440" s="11"/>
      <c r="M440" s="11"/>
      <c r="N440" s="9">
        <f t="shared" si="247"/>
        <v>2.04</v>
      </c>
      <c r="O440" s="9">
        <f t="shared" si="248"/>
        <v>2.35</v>
      </c>
      <c r="Q440" s="9">
        <f t="shared" si="240"/>
        <v>2.04</v>
      </c>
      <c r="R440" s="9">
        <f t="shared" si="241"/>
        <v>2.35</v>
      </c>
      <c r="S440" s="9">
        <f t="shared" si="242"/>
        <v>2.1150000000000002</v>
      </c>
      <c r="T440" s="9">
        <f t="shared" si="243"/>
        <v>2.1150000000000002</v>
      </c>
      <c r="V440" s="9">
        <f t="shared" si="273"/>
        <v>2.04</v>
      </c>
      <c r="W440" s="9">
        <f t="shared" si="273"/>
        <v>2.35</v>
      </c>
      <c r="X440" s="9">
        <f t="shared" si="273"/>
        <v>2.1150000000000002</v>
      </c>
      <c r="Y440" s="9">
        <f t="shared" si="273"/>
        <v>2.1150000000000002</v>
      </c>
      <c r="BK440" s="9">
        <f t="shared" si="262"/>
        <v>2.04</v>
      </c>
      <c r="BL440" s="9">
        <f t="shared" si="263"/>
        <v>2.35</v>
      </c>
      <c r="BM440" s="3">
        <f t="shared" si="270"/>
        <v>1</v>
      </c>
      <c r="BN440" s="8">
        <f t="shared" si="264"/>
        <v>36118</v>
      </c>
      <c r="BO440" s="47">
        <f t="shared" si="229"/>
        <v>0.86280742519279197</v>
      </c>
      <c r="BP440" s="9">
        <f t="shared" si="230"/>
        <v>0.86280742519279197</v>
      </c>
      <c r="BV440" s="8">
        <f t="shared" si="265"/>
        <v>36118</v>
      </c>
      <c r="BW440" s="9">
        <f t="shared" si="266"/>
        <v>2.04</v>
      </c>
      <c r="BX440" s="9">
        <f t="shared" si="267"/>
        <v>2.35</v>
      </c>
      <c r="BY440" s="3">
        <f t="shared" si="271"/>
        <v>-1.7011345826536677E-2</v>
      </c>
      <c r="BZ440" s="3">
        <f t="shared" si="272"/>
        <v>-2.1053409197832267E-2</v>
      </c>
      <c r="CA440" s="8">
        <f t="shared" si="233"/>
        <v>36118</v>
      </c>
      <c r="CB440" s="3">
        <f t="shared" si="234"/>
        <v>0.64055072943451452</v>
      </c>
      <c r="CC440" s="3">
        <f t="shared" si="235"/>
        <v>0.43947114814954691</v>
      </c>
      <c r="CF440" s="8">
        <v>35927</v>
      </c>
      <c r="CG440" s="3">
        <f t="shared" si="256"/>
        <v>0.83158039505609027</v>
      </c>
      <c r="CI440" s="8">
        <v>35927</v>
      </c>
      <c r="CJ440" s="12">
        <f t="shared" si="258"/>
        <v>0.6443522508175179</v>
      </c>
      <c r="CK440" s="12">
        <f t="shared" si="259"/>
        <v>0.44207930842496868</v>
      </c>
      <c r="CO440" s="12">
        <f t="shared" si="260"/>
        <v>-1.7011345826536677E-2</v>
      </c>
      <c r="CP440" s="12">
        <f t="shared" si="261"/>
        <v>-2.1053409197832267E-2</v>
      </c>
    </row>
    <row r="441" spans="1:94" x14ac:dyDescent="0.25">
      <c r="A441" s="3">
        <f t="shared" si="237"/>
        <v>874</v>
      </c>
      <c r="B441" s="8">
        <f t="shared" si="238"/>
        <v>36119</v>
      </c>
      <c r="C441" s="3">
        <f t="shared" si="244"/>
        <v>1.95</v>
      </c>
      <c r="D441" s="11">
        <f t="shared" si="268"/>
        <v>0</v>
      </c>
      <c r="E441" s="3">
        <f t="shared" si="245"/>
        <v>2.2949999999999999</v>
      </c>
      <c r="I441" s="8">
        <f t="shared" si="239"/>
        <v>36119</v>
      </c>
      <c r="J441" s="11">
        <f t="shared" si="246"/>
        <v>0.34499999999999997</v>
      </c>
      <c r="K441" s="11">
        <f t="shared" si="269"/>
        <v>0</v>
      </c>
      <c r="L441" s="11"/>
      <c r="M441" s="11"/>
      <c r="N441" s="9">
        <f t="shared" si="247"/>
        <v>1.95</v>
      </c>
      <c r="O441" s="9">
        <f t="shared" si="248"/>
        <v>2.2949999999999999</v>
      </c>
      <c r="Q441" s="9">
        <f t="shared" si="240"/>
        <v>1.95</v>
      </c>
      <c r="R441" s="9">
        <f t="shared" si="241"/>
        <v>2.2949999999999999</v>
      </c>
      <c r="S441" s="9">
        <f t="shared" si="242"/>
        <v>2.0950000000000002</v>
      </c>
      <c r="T441" s="9">
        <f t="shared" si="243"/>
        <v>2.0950000000000002</v>
      </c>
      <c r="V441" s="9">
        <f t="shared" si="273"/>
        <v>1.95</v>
      </c>
      <c r="W441" s="9">
        <f t="shared" si="273"/>
        <v>2.2949999999999999</v>
      </c>
      <c r="X441" s="9">
        <f t="shared" si="273"/>
        <v>2.0950000000000002</v>
      </c>
      <c r="Y441" s="9">
        <f t="shared" si="273"/>
        <v>2.0950000000000002</v>
      </c>
      <c r="BK441" s="9">
        <f t="shared" si="262"/>
        <v>1.95</v>
      </c>
      <c r="BL441" s="9">
        <f t="shared" si="263"/>
        <v>2.2949999999999999</v>
      </c>
      <c r="BM441" s="3">
        <f t="shared" si="270"/>
        <v>1</v>
      </c>
      <c r="BN441" s="8">
        <f t="shared" si="264"/>
        <v>36119</v>
      </c>
      <c r="BO441" s="47">
        <f t="shared" si="229"/>
        <v>0.84924471670075774</v>
      </c>
      <c r="BP441" s="9">
        <f t="shared" si="230"/>
        <v>0.84924471670075774</v>
      </c>
      <c r="BV441" s="8">
        <f t="shared" si="265"/>
        <v>36119</v>
      </c>
      <c r="BW441" s="9">
        <f t="shared" si="266"/>
        <v>1.95</v>
      </c>
      <c r="BX441" s="9">
        <f t="shared" si="267"/>
        <v>2.2949999999999999</v>
      </c>
      <c r="BY441" s="3">
        <f t="shared" si="271"/>
        <v>-4.5120435280469655E-2</v>
      </c>
      <c r="BZ441" s="3">
        <f t="shared" si="272"/>
        <v>-2.3682484643559206E-2</v>
      </c>
      <c r="CA441" s="8">
        <f t="shared" si="233"/>
        <v>36119</v>
      </c>
      <c r="CB441" s="3">
        <f t="shared" si="234"/>
        <v>0.66440550526595954</v>
      </c>
      <c r="CC441" s="3">
        <f t="shared" si="235"/>
        <v>0.44329721756074209</v>
      </c>
      <c r="CF441" s="8">
        <v>35928</v>
      </c>
      <c r="CG441" s="3">
        <f t="shared" si="256"/>
        <v>0.86330187637437106</v>
      </c>
      <c r="CI441" s="8">
        <v>35928</v>
      </c>
      <c r="CJ441" s="12">
        <f t="shared" si="258"/>
        <v>0.66834859926178325</v>
      </c>
      <c r="CK441" s="12">
        <f t="shared" si="259"/>
        <v>0.44592808467890271</v>
      </c>
      <c r="CO441" s="12">
        <f t="shared" si="260"/>
        <v>-4.5120435280469655E-2</v>
      </c>
      <c r="CP441" s="12">
        <f t="shared" si="261"/>
        <v>-2.3682484643559206E-2</v>
      </c>
    </row>
    <row r="442" spans="1:94" x14ac:dyDescent="0.25">
      <c r="A442" s="3">
        <f t="shared" si="237"/>
        <v>875</v>
      </c>
      <c r="B442" s="8">
        <f t="shared" si="238"/>
        <v>36120</v>
      </c>
      <c r="C442" s="3">
        <f t="shared" si="244"/>
        <v>1.95</v>
      </c>
      <c r="D442" s="11">
        <f t="shared" si="268"/>
        <v>0</v>
      </c>
      <c r="E442" s="3">
        <f t="shared" si="245"/>
        <v>2.2949999999999999</v>
      </c>
      <c r="I442" s="8">
        <f t="shared" si="239"/>
        <v>36120</v>
      </c>
      <c r="J442" s="11">
        <f t="shared" si="246"/>
        <v>0.34499999999999997</v>
      </c>
      <c r="K442" s="11">
        <f t="shared" si="269"/>
        <v>0</v>
      </c>
      <c r="L442" s="11"/>
      <c r="M442" s="11"/>
      <c r="N442" s="9">
        <f t="shared" si="247"/>
        <v>1.95</v>
      </c>
      <c r="O442" s="9">
        <f t="shared" si="248"/>
        <v>2.2949999999999999</v>
      </c>
      <c r="Q442" s="9">
        <f t="shared" si="240"/>
        <v>1.95</v>
      </c>
      <c r="R442" s="9">
        <f t="shared" si="241"/>
        <v>2.2949999999999999</v>
      </c>
      <c r="S442" s="9">
        <f t="shared" si="242"/>
        <v>2.0950000000000002</v>
      </c>
      <c r="T442" s="9">
        <f t="shared" si="243"/>
        <v>2.0950000000000002</v>
      </c>
      <c r="V442" s="9">
        <f t="shared" si="273"/>
        <v>1.95</v>
      </c>
      <c r="W442" s="9">
        <f t="shared" si="273"/>
        <v>2.2949999999999999</v>
      </c>
      <c r="X442" s="9">
        <f t="shared" si="273"/>
        <v>2.0950000000000002</v>
      </c>
      <c r="Y442" s="9">
        <f t="shared" si="273"/>
        <v>2.0950000000000002</v>
      </c>
      <c r="BK442" s="9">
        <f t="shared" si="262"/>
        <v>1.95</v>
      </c>
      <c r="BL442" s="9">
        <f t="shared" si="263"/>
        <v>2.2949999999999999</v>
      </c>
      <c r="BM442" s="3">
        <f t="shared" si="270"/>
        <v>1</v>
      </c>
      <c r="BN442" s="8">
        <f t="shared" si="264"/>
        <v>36120</v>
      </c>
      <c r="BO442" s="47">
        <f t="shared" si="229"/>
        <v>0.85315688552634672</v>
      </c>
      <c r="BP442" s="9">
        <f t="shared" si="230"/>
        <v>0.85315688552634672</v>
      </c>
      <c r="BV442" s="8">
        <f t="shared" si="265"/>
        <v>36120</v>
      </c>
      <c r="BW442" s="9">
        <f t="shared" si="266"/>
        <v>1.95</v>
      </c>
      <c r="BX442" s="9">
        <f t="shared" si="267"/>
        <v>2.2949999999999999</v>
      </c>
      <c r="BY442" s="3">
        <f t="shared" si="271"/>
        <v>0</v>
      </c>
      <c r="BZ442" s="3">
        <f t="shared" si="272"/>
        <v>0</v>
      </c>
      <c r="CA442" s="8">
        <f t="shared" si="233"/>
        <v>36120</v>
      </c>
      <c r="CB442" s="3">
        <f t="shared" si="234"/>
        <v>0.66450594268015384</v>
      </c>
      <c r="CC442" s="3">
        <f t="shared" si="235"/>
        <v>0.42355548636487467</v>
      </c>
      <c r="CF442" s="8">
        <v>35929</v>
      </c>
      <c r="CG442" s="3">
        <f t="shared" si="256"/>
        <v>0.85119270771713851</v>
      </c>
      <c r="CI442" s="8">
        <v>35929</v>
      </c>
      <c r="CJ442" s="12">
        <f t="shared" si="258"/>
        <v>0.66844963274895064</v>
      </c>
      <c r="CK442" s="12">
        <f t="shared" si="259"/>
        <v>0.4260691908449647</v>
      </c>
      <c r="CO442" s="12">
        <f t="shared" si="260"/>
        <v>0</v>
      </c>
      <c r="CP442" s="12">
        <f t="shared" si="261"/>
        <v>0</v>
      </c>
    </row>
    <row r="443" spans="1:94" x14ac:dyDescent="0.25">
      <c r="A443" s="3">
        <f t="shared" si="237"/>
        <v>876</v>
      </c>
      <c r="B443" s="8">
        <f t="shared" si="238"/>
        <v>36121</v>
      </c>
      <c r="C443" s="3">
        <f t="shared" si="244"/>
        <v>1.95</v>
      </c>
      <c r="D443" s="11">
        <f t="shared" si="268"/>
        <v>0</v>
      </c>
      <c r="E443" s="3">
        <f t="shared" si="245"/>
        <v>2.2949999999999999</v>
      </c>
      <c r="I443" s="8">
        <f t="shared" si="239"/>
        <v>36121</v>
      </c>
      <c r="J443" s="11">
        <f t="shared" si="246"/>
        <v>0.34499999999999997</v>
      </c>
      <c r="K443" s="11">
        <f t="shared" si="269"/>
        <v>0</v>
      </c>
      <c r="L443" s="11"/>
      <c r="M443" s="11"/>
      <c r="N443" s="9">
        <f t="shared" si="247"/>
        <v>1.95</v>
      </c>
      <c r="O443" s="9">
        <f t="shared" si="248"/>
        <v>2.2949999999999999</v>
      </c>
      <c r="Q443" s="9">
        <f t="shared" si="240"/>
        <v>1.95</v>
      </c>
      <c r="R443" s="9">
        <f t="shared" si="241"/>
        <v>2.2949999999999999</v>
      </c>
      <c r="S443" s="9">
        <f t="shared" si="242"/>
        <v>2.0950000000000002</v>
      </c>
      <c r="T443" s="9">
        <f t="shared" si="243"/>
        <v>2.0950000000000002</v>
      </c>
      <c r="V443" s="9">
        <f t="shared" si="273"/>
        <v>1.95</v>
      </c>
      <c r="W443" s="9">
        <f t="shared" si="273"/>
        <v>2.2949999999999999</v>
      </c>
      <c r="X443" s="9">
        <f t="shared" si="273"/>
        <v>2.0950000000000002</v>
      </c>
      <c r="Y443" s="9">
        <f t="shared" si="273"/>
        <v>2.0950000000000002</v>
      </c>
      <c r="BK443" s="9">
        <f t="shared" si="262"/>
        <v>1.95</v>
      </c>
      <c r="BL443" s="9">
        <f t="shared" si="263"/>
        <v>2.2949999999999999</v>
      </c>
      <c r="BM443" s="3">
        <f t="shared" si="270"/>
        <v>1</v>
      </c>
      <c r="BN443" s="8">
        <f t="shared" si="264"/>
        <v>36121</v>
      </c>
      <c r="BO443" s="47">
        <f t="shared" ref="BO443:BO506" si="274">IF(BM443=1,CORREL(BK424:BK443,BL424:BL443),1.1)</f>
        <v>0.91922494073454042</v>
      </c>
      <c r="BP443" s="9">
        <f t="shared" ref="BP443:BP506" si="275">IF(BM443=0," ",BO443)</f>
        <v>0.91922494073454042</v>
      </c>
      <c r="BV443" s="8">
        <f t="shared" si="265"/>
        <v>36121</v>
      </c>
      <c r="BW443" s="9">
        <f t="shared" si="266"/>
        <v>1.95</v>
      </c>
      <c r="BX443" s="9">
        <f t="shared" si="267"/>
        <v>2.2949999999999999</v>
      </c>
      <c r="BY443" s="3">
        <f t="shared" si="271"/>
        <v>0</v>
      </c>
      <c r="BZ443" s="3">
        <f t="shared" si="272"/>
        <v>0</v>
      </c>
      <c r="CA443" s="8">
        <f t="shared" si="233"/>
        <v>36121</v>
      </c>
      <c r="CB443" s="3">
        <f t="shared" si="234"/>
        <v>0.66450594268015384</v>
      </c>
      <c r="CC443" s="3">
        <f t="shared" si="235"/>
        <v>0.42355548636487467</v>
      </c>
      <c r="CF443" s="8">
        <v>35930</v>
      </c>
      <c r="CG443" s="3">
        <f t="shared" si="256"/>
        <v>0.84802299840998885</v>
      </c>
      <c r="CI443" s="8">
        <v>35930</v>
      </c>
      <c r="CJ443" s="12">
        <f t="shared" si="258"/>
        <v>0.66844963274895064</v>
      </c>
      <c r="CK443" s="12">
        <f t="shared" si="259"/>
        <v>0.4260691908449647</v>
      </c>
      <c r="CO443" s="12">
        <f t="shared" si="260"/>
        <v>0</v>
      </c>
      <c r="CP443" s="12">
        <f t="shared" si="261"/>
        <v>0</v>
      </c>
    </row>
    <row r="444" spans="1:94" x14ac:dyDescent="0.25">
      <c r="A444" s="3">
        <f t="shared" si="237"/>
        <v>877</v>
      </c>
      <c r="B444" s="8">
        <f t="shared" si="238"/>
        <v>36122</v>
      </c>
      <c r="C444" s="3">
        <f t="shared" si="244"/>
        <v>1.885</v>
      </c>
      <c r="D444" s="11">
        <f t="shared" si="268"/>
        <v>0</v>
      </c>
      <c r="E444" s="3">
        <f t="shared" si="245"/>
        <v>2.2850000000000001</v>
      </c>
      <c r="I444" s="8">
        <f t="shared" si="239"/>
        <v>36122</v>
      </c>
      <c r="J444" s="11">
        <f t="shared" si="246"/>
        <v>0.40000000000000013</v>
      </c>
      <c r="K444" s="11">
        <f t="shared" si="269"/>
        <v>0</v>
      </c>
      <c r="L444" s="11"/>
      <c r="M444" s="11"/>
      <c r="N444" s="9">
        <f t="shared" si="247"/>
        <v>1.885</v>
      </c>
      <c r="O444" s="9">
        <f t="shared" si="248"/>
        <v>2.2850000000000001</v>
      </c>
      <c r="Q444" s="9">
        <f t="shared" si="240"/>
        <v>1.885</v>
      </c>
      <c r="R444" s="9">
        <f t="shared" si="241"/>
        <v>2.2850000000000001</v>
      </c>
      <c r="S444" s="9">
        <f t="shared" si="242"/>
        <v>2.0350000000000001</v>
      </c>
      <c r="T444" s="9">
        <f t="shared" si="243"/>
        <v>2.0350000000000001</v>
      </c>
      <c r="V444" s="9">
        <f t="shared" si="273"/>
        <v>1.885</v>
      </c>
      <c r="W444" s="9">
        <f t="shared" si="273"/>
        <v>2.2850000000000001</v>
      </c>
      <c r="X444" s="9">
        <f t="shared" si="273"/>
        <v>2.0350000000000001</v>
      </c>
      <c r="Y444" s="9">
        <f t="shared" si="273"/>
        <v>2.0350000000000001</v>
      </c>
      <c r="BK444" s="9">
        <f t="shared" si="262"/>
        <v>1.885</v>
      </c>
      <c r="BL444" s="9">
        <f t="shared" si="263"/>
        <v>2.2850000000000001</v>
      </c>
      <c r="BM444" s="3">
        <f t="shared" si="270"/>
        <v>1</v>
      </c>
      <c r="BN444" s="8">
        <f t="shared" si="264"/>
        <v>36122</v>
      </c>
      <c r="BO444" s="47">
        <f t="shared" si="274"/>
        <v>0.94128095771166664</v>
      </c>
      <c r="BP444" s="9">
        <f t="shared" si="275"/>
        <v>0.94128095771166664</v>
      </c>
      <c r="BV444" s="8">
        <f t="shared" si="265"/>
        <v>36122</v>
      </c>
      <c r="BW444" s="9">
        <f t="shared" si="266"/>
        <v>1.885</v>
      </c>
      <c r="BX444" s="9">
        <f t="shared" si="267"/>
        <v>2.2850000000000001</v>
      </c>
      <c r="BY444" s="3">
        <f t="shared" si="271"/>
        <v>-3.3901551675681339E-2</v>
      </c>
      <c r="BZ444" s="3">
        <f t="shared" si="272"/>
        <v>-4.3668191663404025E-3</v>
      </c>
      <c r="CA444" s="8">
        <f t="shared" si="233"/>
        <v>36122</v>
      </c>
      <c r="CB444" s="3">
        <f t="shared" si="234"/>
        <v>0.67801076312988662</v>
      </c>
      <c r="CC444" s="3">
        <f t="shared" si="235"/>
        <v>0.42382551597348195</v>
      </c>
      <c r="CF444" s="8">
        <v>35933</v>
      </c>
      <c r="CG444" s="3">
        <f t="shared" si="256"/>
        <v>0.86931975104400983</v>
      </c>
      <c r="CI444" s="8">
        <v>35933</v>
      </c>
      <c r="CJ444" s="12">
        <f t="shared" si="258"/>
        <v>0.68203460120469472</v>
      </c>
      <c r="CK444" s="12">
        <f t="shared" si="259"/>
        <v>0.42634082301724724</v>
      </c>
      <c r="CO444" s="12">
        <f t="shared" si="260"/>
        <v>-3.3901551675681339E-2</v>
      </c>
      <c r="CP444" s="12">
        <f t="shared" si="261"/>
        <v>-4.3668191663404025E-3</v>
      </c>
    </row>
    <row r="445" spans="1:94" x14ac:dyDescent="0.25">
      <c r="A445" s="3">
        <f t="shared" si="237"/>
        <v>878</v>
      </c>
      <c r="B445" s="8">
        <f t="shared" si="238"/>
        <v>36123</v>
      </c>
      <c r="C445" s="3">
        <f t="shared" si="244"/>
        <v>1.88</v>
      </c>
      <c r="D445" s="11">
        <f t="shared" si="268"/>
        <v>0</v>
      </c>
      <c r="E445" s="3">
        <f t="shared" si="245"/>
        <v>2.2749999999999999</v>
      </c>
      <c r="I445" s="8">
        <f t="shared" si="239"/>
        <v>36123</v>
      </c>
      <c r="J445" s="11">
        <f t="shared" si="246"/>
        <v>0.39500000000000002</v>
      </c>
      <c r="K445" s="11">
        <f t="shared" si="269"/>
        <v>0</v>
      </c>
      <c r="L445" s="11"/>
      <c r="M445" s="11"/>
      <c r="N445" s="9">
        <f t="shared" si="247"/>
        <v>1.88</v>
      </c>
      <c r="O445" s="9">
        <f t="shared" si="248"/>
        <v>2.2749999999999999</v>
      </c>
      <c r="Q445" s="9">
        <f t="shared" si="240"/>
        <v>1.88</v>
      </c>
      <c r="R445" s="9">
        <f t="shared" si="241"/>
        <v>2.2749999999999999</v>
      </c>
      <c r="S445" s="9">
        <f t="shared" si="242"/>
        <v>2.0150000000000001</v>
      </c>
      <c r="T445" s="9">
        <f t="shared" si="243"/>
        <v>2.0150000000000001</v>
      </c>
      <c r="V445" s="9">
        <f t="shared" si="273"/>
        <v>1.88</v>
      </c>
      <c r="W445" s="9">
        <f t="shared" si="273"/>
        <v>2.2749999999999999</v>
      </c>
      <c r="X445" s="9">
        <f t="shared" si="273"/>
        <v>2.0150000000000001</v>
      </c>
      <c r="Y445" s="9">
        <f t="shared" si="273"/>
        <v>2.0150000000000001</v>
      </c>
      <c r="BK445" s="9">
        <f t="shared" si="262"/>
        <v>1.88</v>
      </c>
      <c r="BL445" s="9">
        <f t="shared" si="263"/>
        <v>2.2749999999999999</v>
      </c>
      <c r="BM445" s="3">
        <f t="shared" si="270"/>
        <v>1</v>
      </c>
      <c r="BN445" s="8">
        <f t="shared" si="264"/>
        <v>36123</v>
      </c>
      <c r="BO445" s="47">
        <f t="shared" si="274"/>
        <v>0.94559810746663575</v>
      </c>
      <c r="BP445" s="9">
        <f t="shared" si="275"/>
        <v>0.94559810746663575</v>
      </c>
      <c r="BV445" s="8">
        <f t="shared" si="265"/>
        <v>36123</v>
      </c>
      <c r="BW445" s="9">
        <f t="shared" si="266"/>
        <v>1.88</v>
      </c>
      <c r="BX445" s="9">
        <f t="shared" si="267"/>
        <v>2.2749999999999999</v>
      </c>
      <c r="BY445" s="3">
        <f t="shared" si="271"/>
        <v>-2.6560440581162963E-3</v>
      </c>
      <c r="BZ445" s="3">
        <f t="shared" si="272"/>
        <v>-4.3859719432544405E-3</v>
      </c>
      <c r="CA445" s="8">
        <f t="shared" ref="CA445:CA508" si="276">BV445</f>
        <v>36123</v>
      </c>
      <c r="CB445" s="3">
        <f t="shared" ref="CB445:CB508" si="277">IF(ISNUMBER(STDEV(BY424:BY445)),STDEV(BY424:BY445)*SQRT(252),0)</f>
        <v>0.67843551646245437</v>
      </c>
      <c r="CC445" s="3">
        <f t="shared" ref="CC445:CC508" si="278">IF(ISNUMBER(STDEV(BZ424:BZ445)),STDEV(BZ424:BZ445)*SQRT(252),0)</f>
        <v>0.42338680736417278</v>
      </c>
      <c r="CF445" s="8">
        <v>35934</v>
      </c>
      <c r="CG445" s="3">
        <f t="shared" si="256"/>
        <v>0.93145422624474083</v>
      </c>
      <c r="CI445" s="8">
        <v>35934</v>
      </c>
      <c r="CJ445" s="12">
        <f t="shared" si="258"/>
        <v>0.68246187535068448</v>
      </c>
      <c r="CK445" s="12">
        <f t="shared" si="259"/>
        <v>0.42589951077315547</v>
      </c>
      <c r="CO445" s="12">
        <f t="shared" si="260"/>
        <v>-2.6560440581162963E-3</v>
      </c>
      <c r="CP445" s="12">
        <f t="shared" si="261"/>
        <v>-4.3859719432544405E-3</v>
      </c>
    </row>
    <row r="446" spans="1:94" x14ac:dyDescent="0.25">
      <c r="A446" s="3">
        <f t="shared" si="237"/>
        <v>879</v>
      </c>
      <c r="B446" s="8">
        <f t="shared" si="238"/>
        <v>36124</v>
      </c>
      <c r="C446" s="3">
        <f t="shared" si="244"/>
        <v>1.73</v>
      </c>
      <c r="D446" s="11">
        <f t="shared" si="268"/>
        <v>0</v>
      </c>
      <c r="E446" s="3">
        <f t="shared" si="245"/>
        <v>2.165</v>
      </c>
      <c r="I446" s="8">
        <f t="shared" si="239"/>
        <v>36124</v>
      </c>
      <c r="J446" s="11">
        <f t="shared" si="246"/>
        <v>0.43500000000000005</v>
      </c>
      <c r="K446" s="11">
        <f t="shared" si="269"/>
        <v>0</v>
      </c>
      <c r="L446" s="11"/>
      <c r="M446" s="11"/>
      <c r="N446" s="9">
        <f t="shared" si="247"/>
        <v>1.73</v>
      </c>
      <c r="O446" s="9">
        <f t="shared" si="248"/>
        <v>2.165</v>
      </c>
      <c r="Q446" s="9">
        <f t="shared" si="240"/>
        <v>1.73</v>
      </c>
      <c r="R446" s="9">
        <f t="shared" si="241"/>
        <v>2.165</v>
      </c>
      <c r="S446" s="9">
        <f t="shared" si="242"/>
        <v>1.87</v>
      </c>
      <c r="T446" s="9">
        <f t="shared" si="243"/>
        <v>1.87</v>
      </c>
      <c r="V446" s="9">
        <f t="shared" si="273"/>
        <v>1.73</v>
      </c>
      <c r="W446" s="9">
        <f t="shared" si="273"/>
        <v>2.165</v>
      </c>
      <c r="X446" s="9">
        <f t="shared" si="273"/>
        <v>1.87</v>
      </c>
      <c r="Y446" s="9">
        <f t="shared" si="273"/>
        <v>1.87</v>
      </c>
      <c r="BK446" s="9">
        <f t="shared" si="262"/>
        <v>1.73</v>
      </c>
      <c r="BL446" s="9">
        <f t="shared" si="263"/>
        <v>2.165</v>
      </c>
      <c r="BM446" s="3">
        <f t="shared" si="270"/>
        <v>1</v>
      </c>
      <c r="BN446" s="8">
        <f t="shared" si="264"/>
        <v>36124</v>
      </c>
      <c r="BO446" s="47">
        <f t="shared" si="274"/>
        <v>0.95649355930033353</v>
      </c>
      <c r="BP446" s="9">
        <f t="shared" si="275"/>
        <v>0.95649355930033353</v>
      </c>
      <c r="BV446" s="8">
        <f t="shared" si="265"/>
        <v>36124</v>
      </c>
      <c r="BW446" s="9">
        <f t="shared" si="266"/>
        <v>1.73</v>
      </c>
      <c r="BX446" s="9">
        <f t="shared" si="267"/>
        <v>2.165</v>
      </c>
      <c r="BY446" s="3">
        <f t="shared" si="271"/>
        <v>-8.3150368332170238E-2</v>
      </c>
      <c r="BZ446" s="3">
        <f t="shared" si="272"/>
        <v>-4.9559690948460508E-2</v>
      </c>
      <c r="CA446" s="8">
        <f t="shared" si="276"/>
        <v>36124</v>
      </c>
      <c r="CB446" s="3">
        <f t="shared" si="277"/>
        <v>0.57735278372366328</v>
      </c>
      <c r="CC446" s="3">
        <f t="shared" si="278"/>
        <v>0.43559882825902624</v>
      </c>
      <c r="CF446" s="8">
        <v>35935</v>
      </c>
      <c r="CG446" s="3">
        <f t="shared" si="256"/>
        <v>0.9557478302271879</v>
      </c>
      <c r="CI446" s="8">
        <v>35935</v>
      </c>
      <c r="CJ446" s="12">
        <f t="shared" si="258"/>
        <v>0.58077923982152724</v>
      </c>
      <c r="CK446" s="12">
        <f t="shared" si="259"/>
        <v>0.43818400720574258</v>
      </c>
      <c r="CO446" s="12">
        <f t="shared" si="260"/>
        <v>-8.3150368332170238E-2</v>
      </c>
      <c r="CP446" s="12">
        <f t="shared" si="261"/>
        <v>-4.9559690948460508E-2</v>
      </c>
    </row>
    <row r="447" spans="1:94" x14ac:dyDescent="0.25">
      <c r="A447" s="3">
        <f t="shared" si="237"/>
        <v>880</v>
      </c>
      <c r="B447" s="8">
        <f t="shared" si="238"/>
        <v>36125</v>
      </c>
      <c r="C447" s="3">
        <f t="shared" si="244"/>
        <v>1.73</v>
      </c>
      <c r="D447" s="11">
        <f t="shared" si="268"/>
        <v>0</v>
      </c>
      <c r="E447" s="3">
        <f t="shared" si="245"/>
        <v>2.165</v>
      </c>
      <c r="I447" s="8">
        <f t="shared" si="239"/>
        <v>36125</v>
      </c>
      <c r="J447" s="11">
        <f t="shared" si="246"/>
        <v>0.43500000000000005</v>
      </c>
      <c r="K447" s="11">
        <f t="shared" si="269"/>
        <v>0</v>
      </c>
      <c r="L447" s="11"/>
      <c r="M447" s="11"/>
      <c r="N447" s="9">
        <f t="shared" si="247"/>
        <v>1.73</v>
      </c>
      <c r="O447" s="9">
        <f t="shared" si="248"/>
        <v>2.165</v>
      </c>
      <c r="Q447" s="9">
        <f t="shared" si="240"/>
        <v>1.73</v>
      </c>
      <c r="R447" s="9">
        <f t="shared" si="241"/>
        <v>2.165</v>
      </c>
      <c r="S447" s="9">
        <f t="shared" si="242"/>
        <v>1.87</v>
      </c>
      <c r="T447" s="9">
        <f t="shared" si="243"/>
        <v>1.87</v>
      </c>
      <c r="V447" s="9">
        <f t="shared" ref="V447:Y466" si="279">VLOOKUP($B447,IF(V$1=2,PRICELOOK2,IF(V$1=3,PRICELOOK3,IF(V$1=4,cash,PRICELOOK))),V$2,FALSE)</f>
        <v>1.73</v>
      </c>
      <c r="W447" s="9">
        <f t="shared" si="279"/>
        <v>2.165</v>
      </c>
      <c r="X447" s="9">
        <f t="shared" si="279"/>
        <v>1.87</v>
      </c>
      <c r="Y447" s="9">
        <f t="shared" si="279"/>
        <v>1.87</v>
      </c>
      <c r="BK447" s="9">
        <f t="shared" si="262"/>
        <v>1.73</v>
      </c>
      <c r="BL447" s="9">
        <f t="shared" si="263"/>
        <v>2.165</v>
      </c>
      <c r="BM447" s="3">
        <f t="shared" si="270"/>
        <v>1</v>
      </c>
      <c r="BN447" s="8">
        <f t="shared" si="264"/>
        <v>36125</v>
      </c>
      <c r="BO447" s="47">
        <f t="shared" si="274"/>
        <v>0.96396001359905226</v>
      </c>
      <c r="BP447" s="9">
        <f t="shared" si="275"/>
        <v>0.96396001359905226</v>
      </c>
      <c r="BV447" s="8">
        <f t="shared" si="265"/>
        <v>36125</v>
      </c>
      <c r="BW447" s="9">
        <f t="shared" si="266"/>
        <v>1.73</v>
      </c>
      <c r="BX447" s="9">
        <f t="shared" si="267"/>
        <v>2.165</v>
      </c>
      <c r="BY447" s="3">
        <f t="shared" si="271"/>
        <v>0</v>
      </c>
      <c r="BZ447" s="3">
        <f t="shared" si="272"/>
        <v>0</v>
      </c>
      <c r="CA447" s="8">
        <f t="shared" si="276"/>
        <v>36125</v>
      </c>
      <c r="CB447" s="3">
        <f t="shared" si="277"/>
        <v>0.57584622438177724</v>
      </c>
      <c r="CC447" s="3">
        <f t="shared" si="278"/>
        <v>0.43352405696559071</v>
      </c>
      <c r="CF447" s="8">
        <v>35936</v>
      </c>
      <c r="CG447" s="3">
        <f t="shared" si="256"/>
        <v>0.96284916669699383</v>
      </c>
      <c r="CI447" s="8">
        <v>35936</v>
      </c>
      <c r="CJ447" s="12">
        <f t="shared" si="258"/>
        <v>0.57926373939614872</v>
      </c>
      <c r="CK447" s="12">
        <f t="shared" si="259"/>
        <v>0.43609692262145533</v>
      </c>
      <c r="CO447" s="12">
        <f t="shared" si="260"/>
        <v>0</v>
      </c>
      <c r="CP447" s="12">
        <f t="shared" si="261"/>
        <v>0</v>
      </c>
    </row>
    <row r="448" spans="1:94" x14ac:dyDescent="0.25">
      <c r="A448" s="3">
        <f t="shared" si="237"/>
        <v>881</v>
      </c>
      <c r="B448" s="8">
        <f t="shared" si="238"/>
        <v>36126</v>
      </c>
      <c r="C448" s="3">
        <f t="shared" si="244"/>
        <v>1.73</v>
      </c>
      <c r="D448" s="11">
        <f t="shared" si="268"/>
        <v>0</v>
      </c>
      <c r="E448" s="3">
        <f t="shared" si="245"/>
        <v>2.165</v>
      </c>
      <c r="I448" s="8">
        <f t="shared" si="239"/>
        <v>36126</v>
      </c>
      <c r="J448" s="11">
        <f t="shared" si="246"/>
        <v>0.43500000000000005</v>
      </c>
      <c r="K448" s="11">
        <f t="shared" si="269"/>
        <v>0</v>
      </c>
      <c r="L448" s="11"/>
      <c r="M448" s="11"/>
      <c r="N448" s="9">
        <f t="shared" si="247"/>
        <v>1.73</v>
      </c>
      <c r="O448" s="9">
        <f t="shared" si="248"/>
        <v>2.165</v>
      </c>
      <c r="Q448" s="9">
        <f t="shared" si="240"/>
        <v>1.73</v>
      </c>
      <c r="R448" s="9">
        <f t="shared" si="241"/>
        <v>2.165</v>
      </c>
      <c r="S448" s="9">
        <f t="shared" si="242"/>
        <v>1.87</v>
      </c>
      <c r="T448" s="9">
        <f t="shared" si="243"/>
        <v>1.87</v>
      </c>
      <c r="V448" s="9">
        <f t="shared" si="279"/>
        <v>1.73</v>
      </c>
      <c r="W448" s="9">
        <f t="shared" si="279"/>
        <v>2.165</v>
      </c>
      <c r="X448" s="9">
        <f t="shared" si="279"/>
        <v>1.87</v>
      </c>
      <c r="Y448" s="9">
        <f t="shared" si="279"/>
        <v>1.87</v>
      </c>
      <c r="BK448" s="9">
        <f t="shared" si="262"/>
        <v>1.73</v>
      </c>
      <c r="BL448" s="9">
        <f t="shared" si="263"/>
        <v>2.165</v>
      </c>
      <c r="BM448" s="3">
        <f t="shared" si="270"/>
        <v>1</v>
      </c>
      <c r="BN448" s="8">
        <f t="shared" si="264"/>
        <v>36126</v>
      </c>
      <c r="BO448" s="47">
        <f t="shared" si="274"/>
        <v>0.96925574791491564</v>
      </c>
      <c r="BP448" s="9">
        <f t="shared" si="275"/>
        <v>0.96925574791491564</v>
      </c>
      <c r="BV448" s="8">
        <f t="shared" si="265"/>
        <v>36126</v>
      </c>
      <c r="BW448" s="9">
        <f t="shared" si="266"/>
        <v>1.73</v>
      </c>
      <c r="BX448" s="9">
        <f t="shared" si="267"/>
        <v>2.165</v>
      </c>
      <c r="BY448" s="3">
        <f t="shared" si="271"/>
        <v>0</v>
      </c>
      <c r="BZ448" s="3">
        <f t="shared" si="272"/>
        <v>0</v>
      </c>
      <c r="CA448" s="8">
        <f t="shared" si="276"/>
        <v>36126</v>
      </c>
      <c r="CB448" s="3">
        <f t="shared" si="277"/>
        <v>0.51245744927107295</v>
      </c>
      <c r="CC448" s="3">
        <f t="shared" si="278"/>
        <v>0.41565141279487983</v>
      </c>
      <c r="CF448" s="8">
        <v>35937</v>
      </c>
      <c r="CG448" s="3">
        <f t="shared" si="256"/>
        <v>0.96767545297044033</v>
      </c>
      <c r="CI448" s="8">
        <v>35937</v>
      </c>
      <c r="CJ448" s="12">
        <f t="shared" si="258"/>
        <v>0.51549876647166881</v>
      </c>
      <c r="CK448" s="12">
        <f t="shared" si="259"/>
        <v>0.4181182084146588</v>
      </c>
      <c r="CO448" s="12">
        <f t="shared" si="260"/>
        <v>0</v>
      </c>
      <c r="CP448" s="12">
        <f t="shared" si="261"/>
        <v>0</v>
      </c>
    </row>
    <row r="449" spans="1:94" x14ac:dyDescent="0.25">
      <c r="A449" s="3">
        <f t="shared" si="237"/>
        <v>882</v>
      </c>
      <c r="B449" s="8">
        <f t="shared" si="238"/>
        <v>36127</v>
      </c>
      <c r="C449" s="3">
        <f t="shared" si="244"/>
        <v>1.73</v>
      </c>
      <c r="D449" s="11">
        <f t="shared" si="268"/>
        <v>0</v>
      </c>
      <c r="E449" s="3">
        <f t="shared" si="245"/>
        <v>2.165</v>
      </c>
      <c r="I449" s="8">
        <f t="shared" si="239"/>
        <v>36127</v>
      </c>
      <c r="J449" s="11">
        <f t="shared" si="246"/>
        <v>0.43500000000000005</v>
      </c>
      <c r="K449" s="11">
        <f t="shared" si="269"/>
        <v>0</v>
      </c>
      <c r="L449" s="11"/>
      <c r="M449" s="11"/>
      <c r="N449" s="9">
        <f t="shared" si="247"/>
        <v>1.73</v>
      </c>
      <c r="O449" s="9">
        <f t="shared" si="248"/>
        <v>2.165</v>
      </c>
      <c r="Q449" s="9">
        <f t="shared" si="240"/>
        <v>1.73</v>
      </c>
      <c r="R449" s="9">
        <f t="shared" si="241"/>
        <v>2.165</v>
      </c>
      <c r="S449" s="9">
        <f t="shared" si="242"/>
        <v>1.87</v>
      </c>
      <c r="T449" s="9">
        <f t="shared" si="243"/>
        <v>1.87</v>
      </c>
      <c r="V449" s="9">
        <f t="shared" si="279"/>
        <v>1.73</v>
      </c>
      <c r="W449" s="9">
        <f t="shared" si="279"/>
        <v>2.165</v>
      </c>
      <c r="X449" s="9">
        <f t="shared" si="279"/>
        <v>1.87</v>
      </c>
      <c r="Y449" s="9">
        <f t="shared" si="279"/>
        <v>1.87</v>
      </c>
      <c r="BK449" s="9">
        <f t="shared" si="262"/>
        <v>1.73</v>
      </c>
      <c r="BL449" s="9">
        <f t="shared" si="263"/>
        <v>2.165</v>
      </c>
      <c r="BM449" s="3">
        <f t="shared" si="270"/>
        <v>1</v>
      </c>
      <c r="BN449" s="8">
        <f t="shared" si="264"/>
        <v>36127</v>
      </c>
      <c r="BO449" s="47">
        <f t="shared" si="274"/>
        <v>0.97321224144218677</v>
      </c>
      <c r="BP449" s="9">
        <f t="shared" si="275"/>
        <v>0.97321224144218677</v>
      </c>
      <c r="BV449" s="8">
        <f t="shared" si="265"/>
        <v>36127</v>
      </c>
      <c r="BW449" s="9">
        <f t="shared" si="266"/>
        <v>1.73</v>
      </c>
      <c r="BX449" s="9">
        <f t="shared" si="267"/>
        <v>2.165</v>
      </c>
      <c r="BY449" s="3">
        <f t="shared" si="271"/>
        <v>0</v>
      </c>
      <c r="BZ449" s="3">
        <f t="shared" si="272"/>
        <v>0</v>
      </c>
      <c r="CA449" s="8">
        <f t="shared" si="276"/>
        <v>36127</v>
      </c>
      <c r="CB449" s="3">
        <f t="shared" si="277"/>
        <v>0.51125273997647103</v>
      </c>
      <c r="CC449" s="3">
        <f t="shared" si="278"/>
        <v>0.4138908408663392</v>
      </c>
      <c r="CF449" s="8">
        <v>35941</v>
      </c>
      <c r="CG449" s="3">
        <f t="shared" si="256"/>
        <v>0.97164195287463284</v>
      </c>
      <c r="CI449" s="8">
        <v>35941</v>
      </c>
      <c r="CJ449" s="12">
        <f t="shared" si="258"/>
        <v>0.514286907504241</v>
      </c>
      <c r="CK449" s="12">
        <f t="shared" si="259"/>
        <v>0.41634718789629521</v>
      </c>
      <c r="CO449" s="12">
        <f t="shared" si="260"/>
        <v>0</v>
      </c>
      <c r="CP449" s="12">
        <f t="shared" si="261"/>
        <v>0</v>
      </c>
    </row>
    <row r="450" spans="1:94" x14ac:dyDescent="0.25">
      <c r="A450" s="3">
        <f t="shared" si="237"/>
        <v>883</v>
      </c>
      <c r="B450" s="8">
        <f t="shared" si="238"/>
        <v>36128</v>
      </c>
      <c r="C450" s="3">
        <f t="shared" si="244"/>
        <v>1.73</v>
      </c>
      <c r="D450" s="11">
        <f t="shared" si="268"/>
        <v>0</v>
      </c>
      <c r="E450" s="3">
        <f t="shared" si="245"/>
        <v>2.165</v>
      </c>
      <c r="I450" s="8">
        <f t="shared" si="239"/>
        <v>36128</v>
      </c>
      <c r="J450" s="11">
        <f t="shared" si="246"/>
        <v>0.43500000000000005</v>
      </c>
      <c r="K450" s="11">
        <f t="shared" si="269"/>
        <v>0</v>
      </c>
      <c r="L450" s="11"/>
      <c r="M450" s="11"/>
      <c r="N450" s="9">
        <f t="shared" si="247"/>
        <v>1.73</v>
      </c>
      <c r="O450" s="9">
        <f t="shared" si="248"/>
        <v>2.165</v>
      </c>
      <c r="Q450" s="9">
        <f t="shared" si="240"/>
        <v>1.73</v>
      </c>
      <c r="R450" s="9">
        <f t="shared" si="241"/>
        <v>2.165</v>
      </c>
      <c r="S450" s="9">
        <f t="shared" si="242"/>
        <v>1.87</v>
      </c>
      <c r="T450" s="9">
        <f t="shared" si="243"/>
        <v>1.87</v>
      </c>
      <c r="V450" s="9">
        <f t="shared" si="279"/>
        <v>1.73</v>
      </c>
      <c r="W450" s="9">
        <f t="shared" si="279"/>
        <v>2.165</v>
      </c>
      <c r="X450" s="9">
        <f t="shared" si="279"/>
        <v>1.87</v>
      </c>
      <c r="Y450" s="9">
        <f t="shared" si="279"/>
        <v>1.87</v>
      </c>
      <c r="BK450" s="9">
        <f t="shared" si="262"/>
        <v>1.73</v>
      </c>
      <c r="BL450" s="9">
        <f t="shared" si="263"/>
        <v>2.165</v>
      </c>
      <c r="BM450" s="3">
        <f t="shared" si="270"/>
        <v>1</v>
      </c>
      <c r="BN450" s="8">
        <f t="shared" si="264"/>
        <v>36128</v>
      </c>
      <c r="BO450" s="47">
        <f t="shared" si="274"/>
        <v>0.9921937716582605</v>
      </c>
      <c r="BP450" s="9">
        <f t="shared" si="275"/>
        <v>0.9921937716582605</v>
      </c>
      <c r="BV450" s="8">
        <f t="shared" si="265"/>
        <v>36128</v>
      </c>
      <c r="BW450" s="9">
        <f t="shared" si="266"/>
        <v>1.73</v>
      </c>
      <c r="BX450" s="9">
        <f t="shared" si="267"/>
        <v>2.165</v>
      </c>
      <c r="BY450" s="3">
        <f t="shared" si="271"/>
        <v>0</v>
      </c>
      <c r="BZ450" s="3">
        <f t="shared" si="272"/>
        <v>0</v>
      </c>
      <c r="CA450" s="8">
        <f t="shared" si="276"/>
        <v>36128</v>
      </c>
      <c r="CB450" s="3">
        <f t="shared" si="277"/>
        <v>0.51125273997647103</v>
      </c>
      <c r="CC450" s="3">
        <f t="shared" si="278"/>
        <v>0.4138908408663392</v>
      </c>
      <c r="CF450" s="8">
        <v>35942</v>
      </c>
      <c r="CG450" s="3">
        <f t="shared" si="256"/>
        <v>0.97473237100736476</v>
      </c>
      <c r="CI450" s="8">
        <v>35942</v>
      </c>
      <c r="CJ450" s="12">
        <f t="shared" si="258"/>
        <v>0.514286907504241</v>
      </c>
      <c r="CK450" s="12">
        <f t="shared" si="259"/>
        <v>0.41634718789629521</v>
      </c>
      <c r="CO450" s="12">
        <f t="shared" si="260"/>
        <v>0</v>
      </c>
      <c r="CP450" s="12">
        <f t="shared" si="261"/>
        <v>0</v>
      </c>
    </row>
    <row r="451" spans="1:94" x14ac:dyDescent="0.25">
      <c r="A451" s="3">
        <f t="shared" si="237"/>
        <v>884</v>
      </c>
      <c r="B451" s="8">
        <f t="shared" si="238"/>
        <v>36129</v>
      </c>
      <c r="C451" s="3">
        <f t="shared" si="244"/>
        <v>1.595</v>
      </c>
      <c r="D451" s="11">
        <f t="shared" si="268"/>
        <v>0</v>
      </c>
      <c r="E451" s="3">
        <f t="shared" si="245"/>
        <v>2.0449999999999999</v>
      </c>
      <c r="I451" s="8">
        <f t="shared" si="239"/>
        <v>36129</v>
      </c>
      <c r="J451" s="11">
        <f t="shared" si="246"/>
        <v>0.44999999999999996</v>
      </c>
      <c r="K451" s="11">
        <f t="shared" si="269"/>
        <v>0</v>
      </c>
      <c r="L451" s="11"/>
      <c r="M451" s="11"/>
      <c r="N451" s="9">
        <f t="shared" si="247"/>
        <v>1.595</v>
      </c>
      <c r="O451" s="9">
        <f t="shared" si="248"/>
        <v>2.0449999999999999</v>
      </c>
      <c r="Q451" s="9">
        <f t="shared" si="240"/>
        <v>1.595</v>
      </c>
      <c r="R451" s="9">
        <f t="shared" si="241"/>
        <v>2.0449999999999999</v>
      </c>
      <c r="S451" s="9">
        <f t="shared" si="242"/>
        <v>1.645</v>
      </c>
      <c r="T451" s="9">
        <f t="shared" si="243"/>
        <v>1.645</v>
      </c>
      <c r="V451" s="9">
        <f t="shared" si="279"/>
        <v>1.595</v>
      </c>
      <c r="W451" s="9">
        <f t="shared" si="279"/>
        <v>2.0449999999999999</v>
      </c>
      <c r="X451" s="9">
        <f t="shared" si="279"/>
        <v>1.645</v>
      </c>
      <c r="Y451" s="9">
        <f t="shared" si="279"/>
        <v>1.645</v>
      </c>
      <c r="BK451" s="9">
        <f t="shared" si="262"/>
        <v>1.595</v>
      </c>
      <c r="BL451" s="9">
        <f t="shared" si="263"/>
        <v>2.0449999999999999</v>
      </c>
      <c r="BM451" s="3">
        <f t="shared" si="270"/>
        <v>1</v>
      </c>
      <c r="BN451" s="8">
        <f t="shared" si="264"/>
        <v>36129</v>
      </c>
      <c r="BO451" s="47">
        <f t="shared" si="274"/>
        <v>0.99425695220089982</v>
      </c>
      <c r="BP451" s="9">
        <f t="shared" si="275"/>
        <v>0.99425695220089982</v>
      </c>
      <c r="BV451" s="8">
        <f t="shared" si="265"/>
        <v>36129</v>
      </c>
      <c r="BW451" s="9">
        <f t="shared" si="266"/>
        <v>1.595</v>
      </c>
      <c r="BX451" s="9">
        <f t="shared" si="267"/>
        <v>2.0449999999999999</v>
      </c>
      <c r="BY451" s="3">
        <f t="shared" si="271"/>
        <v>-8.124767227287974E-2</v>
      </c>
      <c r="BZ451" s="3">
        <f t="shared" si="272"/>
        <v>-5.7022571959688094E-2</v>
      </c>
      <c r="CA451" s="8">
        <f t="shared" si="276"/>
        <v>36129</v>
      </c>
      <c r="CB451" s="3">
        <f t="shared" si="277"/>
        <v>0.56702630511582341</v>
      </c>
      <c r="CC451" s="3">
        <f t="shared" si="278"/>
        <v>0.45017909019897284</v>
      </c>
      <c r="CF451" s="8">
        <v>35943</v>
      </c>
      <c r="CG451" s="3">
        <f t="shared" si="256"/>
        <v>0.97979598165965653</v>
      </c>
      <c r="CI451" s="8">
        <v>35943</v>
      </c>
      <c r="CJ451" s="12">
        <f t="shared" si="258"/>
        <v>0.57039147593613637</v>
      </c>
      <c r="CK451" s="12">
        <f t="shared" si="259"/>
        <v>0.45285079964981245</v>
      </c>
      <c r="CO451" s="12">
        <f t="shared" si="260"/>
        <v>-8.124767227287974E-2</v>
      </c>
      <c r="CP451" s="12">
        <f t="shared" si="261"/>
        <v>-5.7022571959688094E-2</v>
      </c>
    </row>
    <row r="452" spans="1:94" x14ac:dyDescent="0.25">
      <c r="A452" s="3">
        <f t="shared" si="237"/>
        <v>885</v>
      </c>
      <c r="B452" s="8">
        <f t="shared" si="238"/>
        <v>36130</v>
      </c>
      <c r="C452" s="3">
        <f t="shared" si="244"/>
        <v>1.385</v>
      </c>
      <c r="D452" s="11">
        <f t="shared" si="268"/>
        <v>0</v>
      </c>
      <c r="E452" s="3">
        <f t="shared" si="245"/>
        <v>1.89</v>
      </c>
      <c r="I452" s="8">
        <f t="shared" si="239"/>
        <v>36130</v>
      </c>
      <c r="J452" s="11">
        <f t="shared" si="246"/>
        <v>0.50499999999999989</v>
      </c>
      <c r="K452" s="11">
        <f t="shared" si="269"/>
        <v>0</v>
      </c>
      <c r="L452" s="11"/>
      <c r="M452" s="11"/>
      <c r="N452" s="9">
        <f t="shared" si="247"/>
        <v>1.385</v>
      </c>
      <c r="O452" s="9">
        <f t="shared" si="248"/>
        <v>1.89</v>
      </c>
      <c r="Q452" s="9">
        <f t="shared" si="240"/>
        <v>1.385</v>
      </c>
      <c r="R452" s="9">
        <f t="shared" si="241"/>
        <v>1.89</v>
      </c>
      <c r="S452" s="9">
        <f t="shared" si="242"/>
        <v>1.395</v>
      </c>
      <c r="T452" s="9">
        <f t="shared" si="243"/>
        <v>1.395</v>
      </c>
      <c r="V452" s="9">
        <f t="shared" si="279"/>
        <v>1.385</v>
      </c>
      <c r="W452" s="9">
        <f t="shared" si="279"/>
        <v>1.89</v>
      </c>
      <c r="X452" s="9">
        <f t="shared" si="279"/>
        <v>1.395</v>
      </c>
      <c r="Y452" s="9">
        <f t="shared" si="279"/>
        <v>1.395</v>
      </c>
      <c r="BK452" s="9">
        <f t="shared" si="262"/>
        <v>1.385</v>
      </c>
      <c r="BL452" s="9">
        <f t="shared" si="263"/>
        <v>1.89</v>
      </c>
      <c r="BM452" s="3">
        <f t="shared" si="270"/>
        <v>1</v>
      </c>
      <c r="BN452" s="8">
        <f t="shared" si="264"/>
        <v>36130</v>
      </c>
      <c r="BO452" s="47">
        <f t="shared" si="274"/>
        <v>0.99520366654370662</v>
      </c>
      <c r="BP452" s="9">
        <f t="shared" si="275"/>
        <v>0.99520366654370662</v>
      </c>
      <c r="BV452" s="8">
        <f t="shared" si="265"/>
        <v>36130</v>
      </c>
      <c r="BW452" s="9">
        <f t="shared" si="266"/>
        <v>1.385</v>
      </c>
      <c r="BX452" s="9">
        <f t="shared" si="267"/>
        <v>1.89</v>
      </c>
      <c r="BY452" s="3">
        <f t="shared" si="271"/>
        <v>-0.14117359659750608</v>
      </c>
      <c r="BZ452" s="3">
        <f t="shared" si="272"/>
        <v>-7.8820960423214015E-2</v>
      </c>
      <c r="CA452" s="8">
        <f t="shared" si="276"/>
        <v>36130</v>
      </c>
      <c r="CB452" s="3">
        <f t="shared" si="277"/>
        <v>0.67071572260702272</v>
      </c>
      <c r="CC452" s="3">
        <f t="shared" si="278"/>
        <v>0.3616904803837156</v>
      </c>
      <c r="CF452" s="8">
        <v>35944</v>
      </c>
      <c r="CG452" s="3">
        <f t="shared" si="256"/>
        <v>0.99528750838700275</v>
      </c>
      <c r="CI452" s="8">
        <v>35944</v>
      </c>
      <c r="CJ452" s="12">
        <f t="shared" si="258"/>
        <v>0.67469626629270096</v>
      </c>
      <c r="CK452" s="12">
        <f t="shared" si="259"/>
        <v>0.36383703026965719</v>
      </c>
      <c r="CO452" s="12">
        <f t="shared" si="260"/>
        <v>-0.14117359659750608</v>
      </c>
      <c r="CP452" s="12">
        <f t="shared" si="261"/>
        <v>-7.8820960423214015E-2</v>
      </c>
    </row>
    <row r="453" spans="1:94" x14ac:dyDescent="0.25">
      <c r="A453" s="3">
        <f t="shared" si="237"/>
        <v>886</v>
      </c>
      <c r="B453" s="8">
        <f t="shared" si="238"/>
        <v>36131</v>
      </c>
      <c r="C453" s="3">
        <f t="shared" si="244"/>
        <v>1.405</v>
      </c>
      <c r="D453" s="11">
        <f t="shared" si="268"/>
        <v>0</v>
      </c>
      <c r="E453" s="3">
        <f t="shared" si="245"/>
        <v>1.95</v>
      </c>
      <c r="I453" s="8">
        <f t="shared" si="239"/>
        <v>36131</v>
      </c>
      <c r="J453" s="11">
        <f t="shared" si="246"/>
        <v>0.54499999999999993</v>
      </c>
      <c r="K453" s="11">
        <f t="shared" si="269"/>
        <v>0</v>
      </c>
      <c r="L453" s="11"/>
      <c r="M453" s="11"/>
      <c r="N453" s="9">
        <f t="shared" si="247"/>
        <v>1.405</v>
      </c>
      <c r="O453" s="9">
        <f t="shared" si="248"/>
        <v>1.95</v>
      </c>
      <c r="Q453" s="9">
        <f t="shared" si="240"/>
        <v>1.405</v>
      </c>
      <c r="R453" s="9">
        <f t="shared" si="241"/>
        <v>1.95</v>
      </c>
      <c r="S453" s="9">
        <f t="shared" si="242"/>
        <v>1.375</v>
      </c>
      <c r="T453" s="9">
        <f t="shared" si="243"/>
        <v>1.375</v>
      </c>
      <c r="V453" s="9">
        <f t="shared" si="279"/>
        <v>1.405</v>
      </c>
      <c r="W453" s="9">
        <f t="shared" si="279"/>
        <v>1.95</v>
      </c>
      <c r="X453" s="9">
        <f t="shared" si="279"/>
        <v>1.375</v>
      </c>
      <c r="Y453" s="9">
        <f t="shared" si="279"/>
        <v>1.375</v>
      </c>
      <c r="BK453" s="9">
        <f t="shared" si="262"/>
        <v>1.405</v>
      </c>
      <c r="BL453" s="9">
        <f t="shared" si="263"/>
        <v>1.95</v>
      </c>
      <c r="BM453" s="3">
        <f t="shared" si="270"/>
        <v>1</v>
      </c>
      <c r="BN453" s="8">
        <f t="shared" si="264"/>
        <v>36131</v>
      </c>
      <c r="BO453" s="47">
        <f t="shared" si="274"/>
        <v>0.9949501307769022</v>
      </c>
      <c r="BP453" s="9">
        <f t="shared" si="275"/>
        <v>0.9949501307769022</v>
      </c>
      <c r="BV453" s="8">
        <f t="shared" si="265"/>
        <v>36131</v>
      </c>
      <c r="BW453" s="9">
        <f t="shared" si="266"/>
        <v>1.405</v>
      </c>
      <c r="BX453" s="9">
        <f t="shared" si="267"/>
        <v>1.95</v>
      </c>
      <c r="BY453" s="3">
        <f t="shared" si="271"/>
        <v>1.4337163146407249E-2</v>
      </c>
      <c r="BZ453" s="3">
        <f t="shared" si="272"/>
        <v>3.125254350410453E-2</v>
      </c>
      <c r="CA453" s="8">
        <f t="shared" si="276"/>
        <v>36131</v>
      </c>
      <c r="CB453" s="3">
        <f t="shared" si="277"/>
        <v>0.62726323321917798</v>
      </c>
      <c r="CC453" s="3">
        <f t="shared" si="278"/>
        <v>0.39116804332621113</v>
      </c>
      <c r="CF453" s="8">
        <v>35947</v>
      </c>
      <c r="CG453" s="3">
        <f t="shared" si="256"/>
        <v>0.99598055728520118</v>
      </c>
      <c r="CI453" s="8">
        <v>35947</v>
      </c>
      <c r="CJ453" s="12">
        <f t="shared" si="258"/>
        <v>0.63098589636556091</v>
      </c>
      <c r="CK453" s="12">
        <f t="shared" si="259"/>
        <v>0.39348953577438145</v>
      </c>
      <c r="CO453" s="12">
        <f t="shared" si="260"/>
        <v>1.4337163146407249E-2</v>
      </c>
      <c r="CP453" s="12">
        <f t="shared" si="261"/>
        <v>3.125254350410453E-2</v>
      </c>
    </row>
    <row r="454" spans="1:94" x14ac:dyDescent="0.25">
      <c r="A454" s="3">
        <f t="shared" ref="A454:A517" si="280">A455-1</f>
        <v>887</v>
      </c>
      <c r="B454" s="8">
        <f t="shared" ref="B454:B517" si="281">HLOOKUP("date",IF(TERM2="cash",cash,PRICELOOK),IF(A454&gt;=2,A454,2),FALSE)</f>
        <v>36132</v>
      </c>
      <c r="C454" s="3">
        <f t="shared" si="244"/>
        <v>1.21</v>
      </c>
      <c r="D454" s="11">
        <f t="shared" si="268"/>
        <v>0</v>
      </c>
      <c r="E454" s="3">
        <f t="shared" si="245"/>
        <v>1.83</v>
      </c>
      <c r="I454" s="8">
        <f t="shared" ref="I454:I517" si="282">B454</f>
        <v>36132</v>
      </c>
      <c r="J454" s="11">
        <f t="shared" si="246"/>
        <v>0.62000000000000011</v>
      </c>
      <c r="K454" s="11">
        <f t="shared" si="269"/>
        <v>0</v>
      </c>
      <c r="L454" s="11"/>
      <c r="M454" s="11"/>
      <c r="N454" s="9">
        <f t="shared" si="247"/>
        <v>1.21</v>
      </c>
      <c r="O454" s="9">
        <f t="shared" si="248"/>
        <v>1.83</v>
      </c>
      <c r="Q454" s="9">
        <f t="shared" ref="Q454:Q517" si="283">IF(ISNA(V454),Q453,V454)</f>
        <v>1.21</v>
      </c>
      <c r="R454" s="9">
        <f t="shared" ref="R454:R517" si="284">IF(ISNA(W454),R453,W454)</f>
        <v>1.83</v>
      </c>
      <c r="S454" s="9">
        <f t="shared" ref="S454:S517" si="285">IF(ISNA(X454),S453,X454)</f>
        <v>1.1850000000000001</v>
      </c>
      <c r="T454" s="9">
        <f t="shared" ref="T454:T517" si="286">IF(ISNA(Y454),T453,Y454)</f>
        <v>1.1850000000000001</v>
      </c>
      <c r="V454" s="9">
        <f t="shared" si="279"/>
        <v>1.21</v>
      </c>
      <c r="W454" s="9">
        <f t="shared" si="279"/>
        <v>1.83</v>
      </c>
      <c r="X454" s="9">
        <f t="shared" si="279"/>
        <v>1.1850000000000001</v>
      </c>
      <c r="Y454" s="9">
        <f t="shared" si="279"/>
        <v>1.1850000000000001</v>
      </c>
      <c r="BK454" s="9">
        <f t="shared" si="262"/>
        <v>1.21</v>
      </c>
      <c r="BL454" s="9">
        <f t="shared" si="263"/>
        <v>1.83</v>
      </c>
      <c r="BM454" s="3">
        <f t="shared" si="270"/>
        <v>1</v>
      </c>
      <c r="BN454" s="8">
        <f t="shared" si="264"/>
        <v>36132</v>
      </c>
      <c r="BO454" s="47">
        <f t="shared" si="274"/>
        <v>0.99513296677940977</v>
      </c>
      <c r="BP454" s="9">
        <f t="shared" si="275"/>
        <v>0.99513296677940977</v>
      </c>
      <c r="BV454" s="8">
        <f t="shared" si="265"/>
        <v>36132</v>
      </c>
      <c r="BW454" s="9">
        <f t="shared" si="266"/>
        <v>1.21</v>
      </c>
      <c r="BX454" s="9">
        <f t="shared" si="267"/>
        <v>1.83</v>
      </c>
      <c r="BY454" s="3">
        <f t="shared" si="271"/>
        <v>-0.14941694317705936</v>
      </c>
      <c r="BZ454" s="3">
        <f t="shared" si="272"/>
        <v>-6.351340572232575E-2</v>
      </c>
      <c r="CA454" s="8">
        <f t="shared" si="276"/>
        <v>36132</v>
      </c>
      <c r="CB454" s="3">
        <f t="shared" si="277"/>
        <v>0.74820267334241009</v>
      </c>
      <c r="CC454" s="3">
        <f t="shared" si="278"/>
        <v>0.42657137241689985</v>
      </c>
      <c r="CF454" s="8">
        <v>35948</v>
      </c>
      <c r="CG454" s="3">
        <f t="shared" si="256"/>
        <v>0.99557972021801122</v>
      </c>
      <c r="CI454" s="8">
        <v>35948</v>
      </c>
      <c r="CJ454" s="12">
        <f t="shared" si="258"/>
        <v>0.75264308427448789</v>
      </c>
      <c r="CK454" s="12">
        <f t="shared" si="259"/>
        <v>0.42910297548766918</v>
      </c>
      <c r="CO454" s="12">
        <f t="shared" si="260"/>
        <v>-0.14941694317705936</v>
      </c>
      <c r="CP454" s="12">
        <f t="shared" si="261"/>
        <v>-6.351340572232575E-2</v>
      </c>
    </row>
    <row r="455" spans="1:94" x14ac:dyDescent="0.25">
      <c r="A455" s="3">
        <f t="shared" si="280"/>
        <v>888</v>
      </c>
      <c r="B455" s="8">
        <f t="shared" si="281"/>
        <v>36133</v>
      </c>
      <c r="C455" s="3">
        <f t="shared" ref="C455:C518" si="287">IF(MIN($N455:$O455)=0,0,N455)</f>
        <v>1.05</v>
      </c>
      <c r="D455" s="11">
        <f t="shared" si="268"/>
        <v>0</v>
      </c>
      <c r="E455" s="3">
        <f t="shared" ref="E455:E518" si="288">IF(MIN($N455:$O455)=0,0,O455)</f>
        <v>1.825</v>
      </c>
      <c r="I455" s="8">
        <f t="shared" si="282"/>
        <v>36133</v>
      </c>
      <c r="J455" s="11">
        <f t="shared" ref="J455:J518" si="289">IF(MIN(C455,E455)=0,0,E455-C455)</f>
        <v>0.77499999999999991</v>
      </c>
      <c r="K455" s="11">
        <f t="shared" si="269"/>
        <v>0</v>
      </c>
      <c r="L455" s="11"/>
      <c r="M455" s="11"/>
      <c r="N455" s="9">
        <f t="shared" ref="N455:N518" si="290">IF(BASISYN="YES",Q455-S455,Q455)</f>
        <v>1.05</v>
      </c>
      <c r="O455" s="9">
        <f t="shared" ref="O455:O518" si="291">IF(BASISYN="YES",R455-T455,R455)</f>
        <v>1.825</v>
      </c>
      <c r="Q455" s="9">
        <f t="shared" si="283"/>
        <v>1.05</v>
      </c>
      <c r="R455" s="9">
        <f t="shared" si="284"/>
        <v>1.825</v>
      </c>
      <c r="S455" s="9">
        <f t="shared" si="285"/>
        <v>1.01</v>
      </c>
      <c r="T455" s="9">
        <f t="shared" si="286"/>
        <v>1.01</v>
      </c>
      <c r="V455" s="9">
        <f t="shared" si="279"/>
        <v>1.05</v>
      </c>
      <c r="W455" s="9">
        <f t="shared" si="279"/>
        <v>1.825</v>
      </c>
      <c r="X455" s="9">
        <f t="shared" si="279"/>
        <v>1.01</v>
      </c>
      <c r="Y455" s="9">
        <f t="shared" si="279"/>
        <v>1.01</v>
      </c>
      <c r="BK455" s="9">
        <f t="shared" si="262"/>
        <v>1.05</v>
      </c>
      <c r="BL455" s="9">
        <f t="shared" si="263"/>
        <v>1.825</v>
      </c>
      <c r="BM455" s="3">
        <f t="shared" si="270"/>
        <v>1</v>
      </c>
      <c r="BN455" s="8">
        <f t="shared" si="264"/>
        <v>36133</v>
      </c>
      <c r="BO455" s="47">
        <f t="shared" si="274"/>
        <v>0.98797095806967161</v>
      </c>
      <c r="BP455" s="9">
        <f t="shared" si="275"/>
        <v>0.98797095806967161</v>
      </c>
      <c r="BV455" s="8">
        <f t="shared" si="265"/>
        <v>36133</v>
      </c>
      <c r="BW455" s="9">
        <f t="shared" si="266"/>
        <v>1.05</v>
      </c>
      <c r="BX455" s="9">
        <f t="shared" si="267"/>
        <v>1.825</v>
      </c>
      <c r="BY455" s="3">
        <f t="shared" si="271"/>
        <v>-0.1418301954392176</v>
      </c>
      <c r="BZ455" s="3">
        <f t="shared" si="272"/>
        <v>-2.7359798188748602E-3</v>
      </c>
      <c r="CA455" s="8">
        <f t="shared" si="276"/>
        <v>36133</v>
      </c>
      <c r="CB455" s="3">
        <f t="shared" si="277"/>
        <v>0.82766562032973223</v>
      </c>
      <c r="CC455" s="3">
        <f t="shared" si="278"/>
        <v>0.41823610032889735</v>
      </c>
      <c r="CF455" s="8">
        <v>35949</v>
      </c>
      <c r="CG455" s="3">
        <f t="shared" si="256"/>
        <v>0.98866577924251342</v>
      </c>
      <c r="CI455" s="8">
        <v>35949</v>
      </c>
      <c r="CJ455" s="12">
        <f t="shared" si="258"/>
        <v>0.8325776255918883</v>
      </c>
      <c r="CK455" s="12">
        <f t="shared" si="259"/>
        <v>0.42071823547523907</v>
      </c>
      <c r="CO455" s="12">
        <f t="shared" si="260"/>
        <v>-0.1418301954392176</v>
      </c>
      <c r="CP455" s="12">
        <f t="shared" si="261"/>
        <v>-2.7359798188748602E-3</v>
      </c>
    </row>
    <row r="456" spans="1:94" x14ac:dyDescent="0.25">
      <c r="A456" s="3">
        <f t="shared" si="280"/>
        <v>889</v>
      </c>
      <c r="B456" s="8">
        <f t="shared" si="281"/>
        <v>36134</v>
      </c>
      <c r="C456" s="3">
        <f t="shared" si="287"/>
        <v>1.05</v>
      </c>
      <c r="D456" s="11">
        <f t="shared" si="268"/>
        <v>0</v>
      </c>
      <c r="E456" s="3">
        <f t="shared" si="288"/>
        <v>1.825</v>
      </c>
      <c r="I456" s="8">
        <f t="shared" si="282"/>
        <v>36134</v>
      </c>
      <c r="J456" s="11">
        <f t="shared" si="289"/>
        <v>0.77499999999999991</v>
      </c>
      <c r="K456" s="11">
        <f t="shared" si="269"/>
        <v>0</v>
      </c>
      <c r="L456" s="11"/>
      <c r="M456" s="11"/>
      <c r="N456" s="9">
        <f t="shared" si="290"/>
        <v>1.05</v>
      </c>
      <c r="O456" s="9">
        <f t="shared" si="291"/>
        <v>1.825</v>
      </c>
      <c r="Q456" s="9">
        <f t="shared" si="283"/>
        <v>1.05</v>
      </c>
      <c r="R456" s="9">
        <f t="shared" si="284"/>
        <v>1.825</v>
      </c>
      <c r="S456" s="9">
        <f t="shared" si="285"/>
        <v>1.01</v>
      </c>
      <c r="T456" s="9">
        <f t="shared" si="286"/>
        <v>1.01</v>
      </c>
      <c r="V456" s="9">
        <f t="shared" si="279"/>
        <v>1.05</v>
      </c>
      <c r="W456" s="9">
        <f t="shared" si="279"/>
        <v>1.825</v>
      </c>
      <c r="X456" s="9">
        <f t="shared" si="279"/>
        <v>1.01</v>
      </c>
      <c r="Y456" s="9">
        <f t="shared" si="279"/>
        <v>1.01</v>
      </c>
      <c r="BK456" s="9">
        <f t="shared" si="262"/>
        <v>1.05</v>
      </c>
      <c r="BL456" s="9">
        <f t="shared" si="263"/>
        <v>1.825</v>
      </c>
      <c r="BM456" s="3">
        <f t="shared" si="270"/>
        <v>1</v>
      </c>
      <c r="BN456" s="8">
        <f t="shared" si="264"/>
        <v>36134</v>
      </c>
      <c r="BO456" s="47">
        <f t="shared" si="274"/>
        <v>0.98609355254842046</v>
      </c>
      <c r="BP456" s="9">
        <f t="shared" si="275"/>
        <v>0.98609355254842046</v>
      </c>
      <c r="BV456" s="8">
        <f t="shared" si="265"/>
        <v>36134</v>
      </c>
      <c r="BW456" s="9">
        <f t="shared" si="266"/>
        <v>1.05</v>
      </c>
      <c r="BX456" s="9">
        <f t="shared" si="267"/>
        <v>1.825</v>
      </c>
      <c r="BY456" s="3">
        <f t="shared" si="271"/>
        <v>0</v>
      </c>
      <c r="BZ456" s="3">
        <f t="shared" si="272"/>
        <v>0</v>
      </c>
      <c r="CA456" s="8">
        <f t="shared" si="276"/>
        <v>36134</v>
      </c>
      <c r="CB456" s="3">
        <f t="shared" si="277"/>
        <v>0.83508163278141656</v>
      </c>
      <c r="CC456" s="3">
        <f t="shared" si="278"/>
        <v>0.42067512583880046</v>
      </c>
      <c r="CF456" s="8">
        <v>35950</v>
      </c>
      <c r="CG456" s="3">
        <f t="shared" si="256"/>
        <v>0.98680046882490569</v>
      </c>
      <c r="CI456" s="8">
        <v>35950</v>
      </c>
      <c r="CJ456" s="12">
        <f t="shared" si="258"/>
        <v>0.84003765037330103</v>
      </c>
      <c r="CK456" s="12">
        <f t="shared" si="259"/>
        <v>0.42317173604106445</v>
      </c>
      <c r="CO456" s="12">
        <f t="shared" si="260"/>
        <v>0</v>
      </c>
      <c r="CP456" s="12">
        <f t="shared" si="261"/>
        <v>0</v>
      </c>
    </row>
    <row r="457" spans="1:94" x14ac:dyDescent="0.25">
      <c r="A457" s="3">
        <f t="shared" si="280"/>
        <v>890</v>
      </c>
      <c r="B457" s="8">
        <f t="shared" si="281"/>
        <v>36135</v>
      </c>
      <c r="C457" s="3">
        <f t="shared" si="287"/>
        <v>1.05</v>
      </c>
      <c r="D457" s="11">
        <f t="shared" si="268"/>
        <v>0</v>
      </c>
      <c r="E457" s="3">
        <f t="shared" si="288"/>
        <v>1.825</v>
      </c>
      <c r="I457" s="8">
        <f t="shared" si="282"/>
        <v>36135</v>
      </c>
      <c r="J457" s="11">
        <f t="shared" si="289"/>
        <v>0.77499999999999991</v>
      </c>
      <c r="K457" s="11">
        <f t="shared" si="269"/>
        <v>0</v>
      </c>
      <c r="L457" s="11"/>
      <c r="M457" s="11"/>
      <c r="N457" s="9">
        <f t="shared" si="290"/>
        <v>1.05</v>
      </c>
      <c r="O457" s="9">
        <f t="shared" si="291"/>
        <v>1.825</v>
      </c>
      <c r="Q457" s="9">
        <f t="shared" si="283"/>
        <v>1.05</v>
      </c>
      <c r="R457" s="9">
        <f t="shared" si="284"/>
        <v>1.825</v>
      </c>
      <c r="S457" s="9">
        <f t="shared" si="285"/>
        <v>1.01</v>
      </c>
      <c r="T457" s="9">
        <f t="shared" si="286"/>
        <v>1.01</v>
      </c>
      <c r="V457" s="9">
        <f t="shared" si="279"/>
        <v>1.05</v>
      </c>
      <c r="W457" s="9">
        <f t="shared" si="279"/>
        <v>1.825</v>
      </c>
      <c r="X457" s="9">
        <f t="shared" si="279"/>
        <v>1.01</v>
      </c>
      <c r="Y457" s="9">
        <f t="shared" si="279"/>
        <v>1.01</v>
      </c>
      <c r="BK457" s="9">
        <f t="shared" si="262"/>
        <v>1.05</v>
      </c>
      <c r="BL457" s="9">
        <f t="shared" si="263"/>
        <v>1.825</v>
      </c>
      <c r="BM457" s="3">
        <f t="shared" si="270"/>
        <v>1</v>
      </c>
      <c r="BN457" s="8">
        <f t="shared" si="264"/>
        <v>36135</v>
      </c>
      <c r="BO457" s="47">
        <f t="shared" si="274"/>
        <v>0.9865634450772568</v>
      </c>
      <c r="BP457" s="9">
        <f t="shared" si="275"/>
        <v>0.9865634450772568</v>
      </c>
      <c r="BV457" s="8">
        <f t="shared" si="265"/>
        <v>36135</v>
      </c>
      <c r="BW457" s="9">
        <f t="shared" si="266"/>
        <v>1.05</v>
      </c>
      <c r="BX457" s="9">
        <f t="shared" si="267"/>
        <v>1.825</v>
      </c>
      <c r="BY457" s="3">
        <f t="shared" si="271"/>
        <v>0</v>
      </c>
      <c r="BZ457" s="3">
        <f t="shared" si="272"/>
        <v>0</v>
      </c>
      <c r="CA457" s="8">
        <f t="shared" si="276"/>
        <v>36135</v>
      </c>
      <c r="CB457" s="3">
        <f t="shared" si="277"/>
        <v>0.83508163278141656</v>
      </c>
      <c r="CC457" s="3">
        <f t="shared" si="278"/>
        <v>0.42067512583880046</v>
      </c>
      <c r="CF457" s="8">
        <v>35951</v>
      </c>
      <c r="CG457" s="3">
        <f t="shared" si="256"/>
        <v>0.98634460576303773</v>
      </c>
      <c r="CI457" s="8">
        <v>35951</v>
      </c>
      <c r="CJ457" s="12">
        <f t="shared" si="258"/>
        <v>0.84003765037330103</v>
      </c>
      <c r="CK457" s="12">
        <f t="shared" si="259"/>
        <v>0.42317173604106445</v>
      </c>
      <c r="CO457" s="12">
        <f t="shared" si="260"/>
        <v>0</v>
      </c>
      <c r="CP457" s="12">
        <f t="shared" si="261"/>
        <v>0</v>
      </c>
    </row>
    <row r="458" spans="1:94" x14ac:dyDescent="0.25">
      <c r="A458" s="3">
        <f t="shared" si="280"/>
        <v>891</v>
      </c>
      <c r="B458" s="8">
        <f t="shared" si="281"/>
        <v>36136</v>
      </c>
      <c r="C458" s="3">
        <f t="shared" si="287"/>
        <v>1.57</v>
      </c>
      <c r="D458" s="11">
        <f t="shared" si="268"/>
        <v>0</v>
      </c>
      <c r="E458" s="3">
        <f t="shared" si="288"/>
        <v>2.145</v>
      </c>
      <c r="I458" s="8">
        <f t="shared" si="282"/>
        <v>36136</v>
      </c>
      <c r="J458" s="11">
        <f t="shared" si="289"/>
        <v>0.57499999999999996</v>
      </c>
      <c r="K458" s="11">
        <f t="shared" si="269"/>
        <v>0</v>
      </c>
      <c r="L458" s="11"/>
      <c r="M458" s="11"/>
      <c r="N458" s="9">
        <f t="shared" si="290"/>
        <v>1.57</v>
      </c>
      <c r="O458" s="9">
        <f t="shared" si="291"/>
        <v>2.145</v>
      </c>
      <c r="Q458" s="9">
        <f t="shared" si="283"/>
        <v>1.57</v>
      </c>
      <c r="R458" s="9">
        <f t="shared" si="284"/>
        <v>2.145</v>
      </c>
      <c r="S458" s="9">
        <f t="shared" si="285"/>
        <v>1.55</v>
      </c>
      <c r="T458" s="9">
        <f t="shared" si="286"/>
        <v>1.55</v>
      </c>
      <c r="V458" s="9">
        <f t="shared" si="279"/>
        <v>1.57</v>
      </c>
      <c r="W458" s="9">
        <f t="shared" si="279"/>
        <v>2.145</v>
      </c>
      <c r="X458" s="9">
        <f t="shared" si="279"/>
        <v>1.55</v>
      </c>
      <c r="Y458" s="9">
        <f t="shared" si="279"/>
        <v>1.55</v>
      </c>
      <c r="BK458" s="9">
        <f t="shared" si="262"/>
        <v>1.57</v>
      </c>
      <c r="BL458" s="9">
        <f t="shared" si="263"/>
        <v>2.145</v>
      </c>
      <c r="BM458" s="3">
        <f t="shared" si="270"/>
        <v>1</v>
      </c>
      <c r="BN458" s="8">
        <f t="shared" si="264"/>
        <v>36136</v>
      </c>
      <c r="BO458" s="47">
        <f t="shared" si="274"/>
        <v>0.98282888057181339</v>
      </c>
      <c r="BP458" s="9">
        <f t="shared" si="275"/>
        <v>0.98282888057181339</v>
      </c>
      <c r="BV458" s="8">
        <f t="shared" si="265"/>
        <v>36136</v>
      </c>
      <c r="BW458" s="9">
        <f t="shared" si="266"/>
        <v>1.57</v>
      </c>
      <c r="BX458" s="9">
        <f t="shared" si="267"/>
        <v>2.145</v>
      </c>
      <c r="BY458" s="3">
        <f t="shared" si="271"/>
        <v>0.40228545519078468</v>
      </c>
      <c r="BZ458" s="3">
        <f t="shared" si="272"/>
        <v>0.16155956534552543</v>
      </c>
      <c r="CA458" s="8">
        <f t="shared" si="276"/>
        <v>36136</v>
      </c>
      <c r="CB458" s="3">
        <f t="shared" si="277"/>
        <v>1.6894489542902538</v>
      </c>
      <c r="CC458" s="3">
        <f t="shared" si="278"/>
        <v>0.72554100232557739</v>
      </c>
      <c r="CF458" s="8">
        <v>35954</v>
      </c>
      <c r="CG458" s="3">
        <f t="shared" si="256"/>
        <v>0.98378206976445126</v>
      </c>
      <c r="CI458" s="8">
        <v>35954</v>
      </c>
      <c r="CJ458" s="12">
        <f t="shared" si="258"/>
        <v>1.6994754456048402</v>
      </c>
      <c r="CK458" s="12">
        <f t="shared" si="259"/>
        <v>0.72984692144773866</v>
      </c>
      <c r="CO458" s="12">
        <f t="shared" si="260"/>
        <v>0.40228545519078468</v>
      </c>
      <c r="CP458" s="12">
        <f t="shared" si="261"/>
        <v>0.16155956534552543</v>
      </c>
    </row>
    <row r="459" spans="1:94" x14ac:dyDescent="0.25">
      <c r="A459" s="3">
        <f t="shared" si="280"/>
        <v>892</v>
      </c>
      <c r="B459" s="8">
        <f t="shared" si="281"/>
        <v>36137</v>
      </c>
      <c r="C459" s="3">
        <f t="shared" si="287"/>
        <v>1.94</v>
      </c>
      <c r="D459" s="11">
        <f t="shared" si="268"/>
        <v>0</v>
      </c>
      <c r="E459" s="3">
        <f t="shared" si="288"/>
        <v>2.2149999999999999</v>
      </c>
      <c r="I459" s="8">
        <f t="shared" si="282"/>
        <v>36137</v>
      </c>
      <c r="J459" s="11">
        <f t="shared" si="289"/>
        <v>0.27499999999999991</v>
      </c>
      <c r="K459" s="11">
        <f t="shared" si="269"/>
        <v>0</v>
      </c>
      <c r="L459" s="11"/>
      <c r="M459" s="11"/>
      <c r="N459" s="9">
        <f t="shared" si="290"/>
        <v>1.94</v>
      </c>
      <c r="O459" s="9">
        <f t="shared" si="291"/>
        <v>2.2149999999999999</v>
      </c>
      <c r="Q459" s="9">
        <f t="shared" si="283"/>
        <v>1.94</v>
      </c>
      <c r="R459" s="9">
        <f t="shared" si="284"/>
        <v>2.2149999999999999</v>
      </c>
      <c r="S459" s="9">
        <f t="shared" si="285"/>
        <v>1.7949999999999999</v>
      </c>
      <c r="T459" s="9">
        <f t="shared" si="286"/>
        <v>1.7949999999999999</v>
      </c>
      <c r="V459" s="9">
        <f t="shared" si="279"/>
        <v>1.94</v>
      </c>
      <c r="W459" s="9">
        <f t="shared" si="279"/>
        <v>2.2149999999999999</v>
      </c>
      <c r="X459" s="9">
        <f t="shared" si="279"/>
        <v>1.7949999999999999</v>
      </c>
      <c r="Y459" s="9">
        <f t="shared" si="279"/>
        <v>1.7949999999999999</v>
      </c>
      <c r="BK459" s="9">
        <f t="shared" si="262"/>
        <v>1.94</v>
      </c>
      <c r="BL459" s="9">
        <f t="shared" si="263"/>
        <v>2.2149999999999999</v>
      </c>
      <c r="BM459" s="3">
        <f t="shared" si="270"/>
        <v>1</v>
      </c>
      <c r="BN459" s="8">
        <f t="shared" si="264"/>
        <v>36137</v>
      </c>
      <c r="BO459" s="47">
        <f t="shared" si="274"/>
        <v>0.97818275373463381</v>
      </c>
      <c r="BP459" s="9">
        <f t="shared" si="275"/>
        <v>0.97818275373463381</v>
      </c>
      <c r="BV459" s="8">
        <f t="shared" si="265"/>
        <v>36137</v>
      </c>
      <c r="BW459" s="9">
        <f t="shared" si="266"/>
        <v>1.94</v>
      </c>
      <c r="BX459" s="9">
        <f t="shared" si="267"/>
        <v>2.2149999999999999</v>
      </c>
      <c r="BY459" s="3">
        <f t="shared" si="271"/>
        <v>0.21161235371502002</v>
      </c>
      <c r="BZ459" s="3">
        <f t="shared" si="272"/>
        <v>3.2112851117118674E-2</v>
      </c>
      <c r="CA459" s="8">
        <f t="shared" si="276"/>
        <v>36137</v>
      </c>
      <c r="CB459" s="3">
        <f t="shared" si="277"/>
        <v>1.8528575749650729</v>
      </c>
      <c r="CC459" s="3">
        <f t="shared" si="278"/>
        <v>0.73547341361069429</v>
      </c>
      <c r="CF459" s="8">
        <v>35955</v>
      </c>
      <c r="CG459" s="3">
        <f t="shared" si="256"/>
        <v>0.98034373624034354</v>
      </c>
      <c r="CI459" s="8">
        <v>35955</v>
      </c>
      <c r="CJ459" s="12">
        <f t="shared" si="258"/>
        <v>1.8638538588926672</v>
      </c>
      <c r="CK459" s="12">
        <f t="shared" si="259"/>
        <v>0.73983827931140123</v>
      </c>
      <c r="CO459" s="12">
        <f t="shared" si="260"/>
        <v>0.21161235371502002</v>
      </c>
      <c r="CP459" s="12">
        <f t="shared" si="261"/>
        <v>3.2112851117118674E-2</v>
      </c>
    </row>
    <row r="460" spans="1:94" x14ac:dyDescent="0.25">
      <c r="A460" s="3">
        <f t="shared" si="280"/>
        <v>893</v>
      </c>
      <c r="B460" s="8">
        <f t="shared" si="281"/>
        <v>36138</v>
      </c>
      <c r="C460" s="3">
        <f t="shared" si="287"/>
        <v>1.7450000000000001</v>
      </c>
      <c r="D460" s="11">
        <f t="shared" si="268"/>
        <v>0</v>
      </c>
      <c r="E460" s="3">
        <f t="shared" si="288"/>
        <v>2.0750000000000002</v>
      </c>
      <c r="I460" s="8">
        <f t="shared" si="282"/>
        <v>36138</v>
      </c>
      <c r="J460" s="11">
        <f t="shared" si="289"/>
        <v>0.33000000000000007</v>
      </c>
      <c r="K460" s="11">
        <f t="shared" si="269"/>
        <v>0</v>
      </c>
      <c r="L460" s="11"/>
      <c r="M460" s="11"/>
      <c r="N460" s="9">
        <f t="shared" si="290"/>
        <v>1.7450000000000001</v>
      </c>
      <c r="O460" s="9">
        <f t="shared" si="291"/>
        <v>2.0750000000000002</v>
      </c>
      <c r="Q460" s="9">
        <f t="shared" si="283"/>
        <v>1.7450000000000001</v>
      </c>
      <c r="R460" s="9">
        <f t="shared" si="284"/>
        <v>2.0750000000000002</v>
      </c>
      <c r="S460" s="9">
        <f t="shared" si="285"/>
        <v>1.64</v>
      </c>
      <c r="T460" s="9">
        <f t="shared" si="286"/>
        <v>1.64</v>
      </c>
      <c r="V460" s="9">
        <f t="shared" si="279"/>
        <v>1.7450000000000001</v>
      </c>
      <c r="W460" s="9">
        <f t="shared" si="279"/>
        <v>2.0750000000000002</v>
      </c>
      <c r="X460" s="9">
        <f t="shared" si="279"/>
        <v>1.64</v>
      </c>
      <c r="Y460" s="9">
        <f t="shared" si="279"/>
        <v>1.64</v>
      </c>
      <c r="BK460" s="9">
        <f t="shared" si="262"/>
        <v>1.7450000000000001</v>
      </c>
      <c r="BL460" s="9">
        <f t="shared" si="263"/>
        <v>2.0750000000000002</v>
      </c>
      <c r="BM460" s="3">
        <f t="shared" si="270"/>
        <v>1</v>
      </c>
      <c r="BN460" s="8">
        <f t="shared" si="264"/>
        <v>36138</v>
      </c>
      <c r="BO460" s="47">
        <f t="shared" si="274"/>
        <v>0.96842148630697944</v>
      </c>
      <c r="BP460" s="9">
        <f t="shared" si="275"/>
        <v>0.96842148630697944</v>
      </c>
      <c r="BV460" s="8">
        <f t="shared" si="265"/>
        <v>36138</v>
      </c>
      <c r="BW460" s="9">
        <f t="shared" si="266"/>
        <v>1.7450000000000001</v>
      </c>
      <c r="BX460" s="9">
        <f t="shared" si="267"/>
        <v>2.0750000000000002</v>
      </c>
      <c r="BY460" s="3">
        <f t="shared" si="271"/>
        <v>-0.10593341742084612</v>
      </c>
      <c r="BZ460" s="3">
        <f t="shared" si="272"/>
        <v>-6.5291249814437166E-2</v>
      </c>
      <c r="CA460" s="8">
        <f t="shared" si="276"/>
        <v>36138</v>
      </c>
      <c r="CB460" s="3">
        <f t="shared" si="277"/>
        <v>1.8848187634607616</v>
      </c>
      <c r="CC460" s="3">
        <f t="shared" si="278"/>
        <v>0.76221527262807687</v>
      </c>
      <c r="CF460" s="8">
        <v>35956</v>
      </c>
      <c r="CG460" s="3">
        <f t="shared" si="256"/>
        <v>0.97261154445800779</v>
      </c>
      <c r="CI460" s="8">
        <v>35956</v>
      </c>
      <c r="CJ460" s="12">
        <f t="shared" si="258"/>
        <v>1.8960047296975147</v>
      </c>
      <c r="CK460" s="12">
        <f t="shared" si="259"/>
        <v>0.76673884511687174</v>
      </c>
      <c r="CO460" s="12">
        <f t="shared" si="260"/>
        <v>-0.10593341742084612</v>
      </c>
      <c r="CP460" s="12">
        <f t="shared" si="261"/>
        <v>-6.5291249814437166E-2</v>
      </c>
    </row>
    <row r="461" spans="1:94" x14ac:dyDescent="0.25">
      <c r="A461" s="3">
        <f t="shared" si="280"/>
        <v>894</v>
      </c>
      <c r="B461" s="8">
        <f t="shared" si="281"/>
        <v>36139</v>
      </c>
      <c r="C461" s="3">
        <f t="shared" si="287"/>
        <v>1.615</v>
      </c>
      <c r="D461" s="11">
        <f t="shared" si="268"/>
        <v>0</v>
      </c>
      <c r="E461" s="3">
        <f t="shared" si="288"/>
        <v>1.9850000000000001</v>
      </c>
      <c r="I461" s="8">
        <f t="shared" si="282"/>
        <v>36139</v>
      </c>
      <c r="J461" s="11">
        <f t="shared" si="289"/>
        <v>0.37000000000000011</v>
      </c>
      <c r="K461" s="11">
        <f t="shared" si="269"/>
        <v>0</v>
      </c>
      <c r="L461" s="11"/>
      <c r="M461" s="11"/>
      <c r="N461" s="9">
        <f t="shared" si="290"/>
        <v>1.615</v>
      </c>
      <c r="O461" s="9">
        <f t="shared" si="291"/>
        <v>1.9850000000000001</v>
      </c>
      <c r="Q461" s="9">
        <f t="shared" si="283"/>
        <v>1.615</v>
      </c>
      <c r="R461" s="9">
        <f t="shared" si="284"/>
        <v>1.9850000000000001</v>
      </c>
      <c r="S461" s="9">
        <f t="shared" si="285"/>
        <v>1.575</v>
      </c>
      <c r="T461" s="9">
        <f t="shared" si="286"/>
        <v>1.575</v>
      </c>
      <c r="V461" s="9">
        <f t="shared" si="279"/>
        <v>1.615</v>
      </c>
      <c r="W461" s="9">
        <f t="shared" si="279"/>
        <v>1.9850000000000001</v>
      </c>
      <c r="X461" s="9">
        <f t="shared" si="279"/>
        <v>1.575</v>
      </c>
      <c r="Y461" s="9">
        <f t="shared" si="279"/>
        <v>1.575</v>
      </c>
      <c r="BK461" s="9">
        <f t="shared" si="262"/>
        <v>1.615</v>
      </c>
      <c r="BL461" s="9">
        <f t="shared" si="263"/>
        <v>1.9850000000000001</v>
      </c>
      <c r="BM461" s="3">
        <f t="shared" si="270"/>
        <v>1</v>
      </c>
      <c r="BN461" s="8">
        <f t="shared" si="264"/>
        <v>36139</v>
      </c>
      <c r="BO461" s="47">
        <f t="shared" si="274"/>
        <v>0.95612660769791724</v>
      </c>
      <c r="BP461" s="9">
        <f t="shared" si="275"/>
        <v>0.95612660769791724</v>
      </c>
      <c r="BV461" s="8">
        <f t="shared" si="265"/>
        <v>36139</v>
      </c>
      <c r="BW461" s="9">
        <f t="shared" si="266"/>
        <v>1.615</v>
      </c>
      <c r="BX461" s="9">
        <f t="shared" si="267"/>
        <v>1.9850000000000001</v>
      </c>
      <c r="BY461" s="3">
        <f t="shared" si="271"/>
        <v>-7.7419598979770701E-2</v>
      </c>
      <c r="BZ461" s="3">
        <f t="shared" si="272"/>
        <v>-4.434223954350789E-2</v>
      </c>
      <c r="CA461" s="8">
        <f t="shared" si="276"/>
        <v>36139</v>
      </c>
      <c r="CB461" s="3">
        <f t="shared" si="277"/>
        <v>1.8990969753660925</v>
      </c>
      <c r="CC461" s="3">
        <f t="shared" si="278"/>
        <v>0.772305477992551</v>
      </c>
      <c r="CF461" s="8">
        <v>35957</v>
      </c>
      <c r="CG461" s="3">
        <f t="shared" si="256"/>
        <v>0.96234746309645591</v>
      </c>
      <c r="CI461" s="8">
        <v>35957</v>
      </c>
      <c r="CJ461" s="12">
        <f t="shared" si="258"/>
        <v>1.9103676795094235</v>
      </c>
      <c r="CK461" s="12">
        <f t="shared" si="259"/>
        <v>0.77688893353149202</v>
      </c>
      <c r="CO461" s="12">
        <f t="shared" si="260"/>
        <v>-7.7419598979770701E-2</v>
      </c>
      <c r="CP461" s="12">
        <f t="shared" si="261"/>
        <v>-4.434223954350789E-2</v>
      </c>
    </row>
    <row r="462" spans="1:94" x14ac:dyDescent="0.25">
      <c r="A462" s="3">
        <f t="shared" si="280"/>
        <v>895</v>
      </c>
      <c r="B462" s="8">
        <f t="shared" si="281"/>
        <v>36140</v>
      </c>
      <c r="C462" s="3">
        <f t="shared" si="287"/>
        <v>1.5149999999999999</v>
      </c>
      <c r="D462" s="11">
        <f t="shared" si="268"/>
        <v>0</v>
      </c>
      <c r="E462" s="3">
        <f t="shared" si="288"/>
        <v>1.97</v>
      </c>
      <c r="I462" s="8">
        <f t="shared" si="282"/>
        <v>36140</v>
      </c>
      <c r="J462" s="11">
        <f t="shared" si="289"/>
        <v>0.45500000000000007</v>
      </c>
      <c r="K462" s="11">
        <f t="shared" si="269"/>
        <v>0</v>
      </c>
      <c r="L462" s="11"/>
      <c r="M462" s="11"/>
      <c r="N462" s="9">
        <f t="shared" si="290"/>
        <v>1.5149999999999999</v>
      </c>
      <c r="O462" s="9">
        <f t="shared" si="291"/>
        <v>1.97</v>
      </c>
      <c r="Q462" s="9">
        <f t="shared" si="283"/>
        <v>1.5149999999999999</v>
      </c>
      <c r="R462" s="9">
        <f t="shared" si="284"/>
        <v>1.97</v>
      </c>
      <c r="S462" s="9">
        <f t="shared" si="285"/>
        <v>1.53</v>
      </c>
      <c r="T462" s="9">
        <f t="shared" si="286"/>
        <v>1.53</v>
      </c>
      <c r="V462" s="9">
        <f t="shared" si="279"/>
        <v>1.5149999999999999</v>
      </c>
      <c r="W462" s="9">
        <f t="shared" si="279"/>
        <v>1.97</v>
      </c>
      <c r="X462" s="9">
        <f t="shared" si="279"/>
        <v>1.53</v>
      </c>
      <c r="Y462" s="9">
        <f t="shared" si="279"/>
        <v>1.53</v>
      </c>
      <c r="BK462" s="9">
        <f t="shared" si="262"/>
        <v>1.5149999999999999</v>
      </c>
      <c r="BL462" s="9">
        <f t="shared" si="263"/>
        <v>1.97</v>
      </c>
      <c r="BM462" s="3">
        <f t="shared" si="270"/>
        <v>1</v>
      </c>
      <c r="BN462" s="8">
        <f t="shared" si="264"/>
        <v>36140</v>
      </c>
      <c r="BO462" s="47">
        <f t="shared" si="274"/>
        <v>0.94940233505904292</v>
      </c>
      <c r="BP462" s="9">
        <f t="shared" si="275"/>
        <v>0.94940233505904292</v>
      </c>
      <c r="BV462" s="8">
        <f t="shared" si="265"/>
        <v>36140</v>
      </c>
      <c r="BW462" s="9">
        <f t="shared" si="266"/>
        <v>1.5149999999999999</v>
      </c>
      <c r="BX462" s="9">
        <f t="shared" si="267"/>
        <v>1.97</v>
      </c>
      <c r="BY462" s="3">
        <f t="shared" si="271"/>
        <v>-6.3919517713287452E-2</v>
      </c>
      <c r="BZ462" s="3">
        <f t="shared" si="272"/>
        <v>-7.5853713892566118E-3</v>
      </c>
      <c r="CA462" s="8">
        <f t="shared" si="276"/>
        <v>36140</v>
      </c>
      <c r="CB462" s="3">
        <f t="shared" si="277"/>
        <v>1.9073803398485472</v>
      </c>
      <c r="CC462" s="3">
        <f t="shared" si="278"/>
        <v>0.77104971611283213</v>
      </c>
      <c r="CF462" s="8">
        <v>35958</v>
      </c>
      <c r="CG462" s="3">
        <f t="shared" si="256"/>
        <v>0.95622476514262045</v>
      </c>
      <c r="CI462" s="8">
        <v>35958</v>
      </c>
      <c r="CJ462" s="12">
        <f t="shared" si="258"/>
        <v>1.918700203856595</v>
      </c>
      <c r="CK462" s="12">
        <f t="shared" si="259"/>
        <v>0.77562571899358645</v>
      </c>
      <c r="CO462" s="12">
        <f t="shared" si="260"/>
        <v>-6.3919517713287452E-2</v>
      </c>
      <c r="CP462" s="12">
        <f t="shared" si="261"/>
        <v>-7.5853713892566118E-3</v>
      </c>
    </row>
    <row r="463" spans="1:94" x14ac:dyDescent="0.25">
      <c r="A463" s="3">
        <f t="shared" si="280"/>
        <v>896</v>
      </c>
      <c r="B463" s="8">
        <f t="shared" si="281"/>
        <v>36141</v>
      </c>
      <c r="C463" s="3">
        <f t="shared" si="287"/>
        <v>1.5149999999999999</v>
      </c>
      <c r="D463" s="11">
        <f t="shared" si="268"/>
        <v>0</v>
      </c>
      <c r="E463" s="3">
        <f t="shared" si="288"/>
        <v>1.97</v>
      </c>
      <c r="I463" s="8">
        <f t="shared" si="282"/>
        <v>36141</v>
      </c>
      <c r="J463" s="11">
        <f t="shared" si="289"/>
        <v>0.45500000000000007</v>
      </c>
      <c r="K463" s="11">
        <f t="shared" si="269"/>
        <v>0</v>
      </c>
      <c r="L463" s="11"/>
      <c r="M463" s="11"/>
      <c r="N463" s="9">
        <f t="shared" si="290"/>
        <v>1.5149999999999999</v>
      </c>
      <c r="O463" s="9">
        <f t="shared" si="291"/>
        <v>1.97</v>
      </c>
      <c r="Q463" s="9">
        <f t="shared" si="283"/>
        <v>1.5149999999999999</v>
      </c>
      <c r="R463" s="9">
        <f t="shared" si="284"/>
        <v>1.97</v>
      </c>
      <c r="S463" s="9">
        <f t="shared" si="285"/>
        <v>1.53</v>
      </c>
      <c r="T463" s="9">
        <f t="shared" si="286"/>
        <v>1.53</v>
      </c>
      <c r="V463" s="9">
        <f t="shared" si="279"/>
        <v>1.5149999999999999</v>
      </c>
      <c r="W463" s="9">
        <f t="shared" si="279"/>
        <v>1.97</v>
      </c>
      <c r="X463" s="9">
        <f t="shared" si="279"/>
        <v>1.53</v>
      </c>
      <c r="Y463" s="9">
        <f t="shared" si="279"/>
        <v>1.53</v>
      </c>
      <c r="BK463" s="9">
        <f t="shared" si="262"/>
        <v>1.5149999999999999</v>
      </c>
      <c r="BL463" s="9">
        <f t="shared" si="263"/>
        <v>1.97</v>
      </c>
      <c r="BM463" s="3">
        <f t="shared" si="270"/>
        <v>1</v>
      </c>
      <c r="BN463" s="8">
        <f t="shared" si="264"/>
        <v>36141</v>
      </c>
      <c r="BO463" s="47">
        <f t="shared" si="274"/>
        <v>0.94124509708672954</v>
      </c>
      <c r="BP463" s="9">
        <f t="shared" si="275"/>
        <v>0.94124509708672954</v>
      </c>
      <c r="BV463" s="8">
        <f t="shared" si="265"/>
        <v>36141</v>
      </c>
      <c r="BW463" s="9">
        <f t="shared" si="266"/>
        <v>1.5149999999999999</v>
      </c>
      <c r="BX463" s="9">
        <f t="shared" si="267"/>
        <v>1.97</v>
      </c>
      <c r="BY463" s="3">
        <f t="shared" si="271"/>
        <v>0</v>
      </c>
      <c r="BZ463" s="3">
        <f t="shared" si="272"/>
        <v>0</v>
      </c>
      <c r="CA463" s="8">
        <f t="shared" si="276"/>
        <v>36141</v>
      </c>
      <c r="CB463" s="3">
        <f t="shared" si="277"/>
        <v>1.9045220857032845</v>
      </c>
      <c r="CC463" s="3">
        <f t="shared" si="278"/>
        <v>0.76944026456655412</v>
      </c>
      <c r="CF463" s="8">
        <v>35961</v>
      </c>
      <c r="CG463" s="3">
        <f t="shared" si="256"/>
        <v>0.95069338109515389</v>
      </c>
      <c r="CI463" s="8">
        <v>35961</v>
      </c>
      <c r="CJ463" s="12">
        <f t="shared" si="258"/>
        <v>1.9158249866297963</v>
      </c>
      <c r="CK463" s="12">
        <f t="shared" si="259"/>
        <v>0.77400671572222735</v>
      </c>
      <c r="CO463" s="12">
        <f t="shared" si="260"/>
        <v>0</v>
      </c>
      <c r="CP463" s="12">
        <f t="shared" si="261"/>
        <v>0</v>
      </c>
    </row>
    <row r="464" spans="1:94" x14ac:dyDescent="0.25">
      <c r="A464" s="3">
        <f t="shared" si="280"/>
        <v>897</v>
      </c>
      <c r="B464" s="8">
        <f t="shared" si="281"/>
        <v>36142</v>
      </c>
      <c r="C464" s="3">
        <f t="shared" si="287"/>
        <v>1.5149999999999999</v>
      </c>
      <c r="D464" s="11">
        <f t="shared" si="268"/>
        <v>0</v>
      </c>
      <c r="E464" s="3">
        <f t="shared" si="288"/>
        <v>1.97</v>
      </c>
      <c r="I464" s="8">
        <f t="shared" si="282"/>
        <v>36142</v>
      </c>
      <c r="J464" s="11">
        <f t="shared" si="289"/>
        <v>0.45500000000000007</v>
      </c>
      <c r="K464" s="11">
        <f t="shared" si="269"/>
        <v>0</v>
      </c>
      <c r="L464" s="11"/>
      <c r="M464" s="11"/>
      <c r="N464" s="9">
        <f t="shared" si="290"/>
        <v>1.5149999999999999</v>
      </c>
      <c r="O464" s="9">
        <f t="shared" si="291"/>
        <v>1.97</v>
      </c>
      <c r="Q464" s="9">
        <f t="shared" si="283"/>
        <v>1.5149999999999999</v>
      </c>
      <c r="R464" s="9">
        <f t="shared" si="284"/>
        <v>1.97</v>
      </c>
      <c r="S464" s="9">
        <f t="shared" si="285"/>
        <v>1.53</v>
      </c>
      <c r="T464" s="9">
        <f t="shared" si="286"/>
        <v>1.53</v>
      </c>
      <c r="V464" s="9">
        <f t="shared" si="279"/>
        <v>1.5149999999999999</v>
      </c>
      <c r="W464" s="9">
        <f t="shared" si="279"/>
        <v>1.97</v>
      </c>
      <c r="X464" s="9">
        <f t="shared" si="279"/>
        <v>1.53</v>
      </c>
      <c r="Y464" s="9">
        <f t="shared" si="279"/>
        <v>1.53</v>
      </c>
      <c r="BK464" s="9">
        <f t="shared" si="262"/>
        <v>1.5149999999999999</v>
      </c>
      <c r="BL464" s="9">
        <f t="shared" si="263"/>
        <v>1.97</v>
      </c>
      <c r="BM464" s="3">
        <f t="shared" si="270"/>
        <v>1</v>
      </c>
      <c r="BN464" s="8">
        <f t="shared" si="264"/>
        <v>36142</v>
      </c>
      <c r="BO464" s="47">
        <f t="shared" si="274"/>
        <v>0.93553823040794193</v>
      </c>
      <c r="BP464" s="9">
        <f t="shared" si="275"/>
        <v>0.93553823040794193</v>
      </c>
      <c r="BV464" s="8">
        <f t="shared" si="265"/>
        <v>36142</v>
      </c>
      <c r="BW464" s="9">
        <f t="shared" si="266"/>
        <v>1.5149999999999999</v>
      </c>
      <c r="BX464" s="9">
        <f t="shared" si="267"/>
        <v>1.97</v>
      </c>
      <c r="BY464" s="3">
        <f t="shared" si="271"/>
        <v>0</v>
      </c>
      <c r="BZ464" s="3">
        <f t="shared" si="272"/>
        <v>0</v>
      </c>
      <c r="CA464" s="8">
        <f t="shared" si="276"/>
        <v>36142</v>
      </c>
      <c r="CB464" s="3">
        <f t="shared" si="277"/>
        <v>1.9045220857032845</v>
      </c>
      <c r="CC464" s="3">
        <f t="shared" si="278"/>
        <v>0.76944026456655412</v>
      </c>
      <c r="CF464" s="8">
        <v>35962</v>
      </c>
      <c r="CG464" s="3">
        <f t="shared" si="256"/>
        <v>0.94413785707263942</v>
      </c>
      <c r="CI464" s="8">
        <v>35962</v>
      </c>
      <c r="CJ464" s="12">
        <f t="shared" si="258"/>
        <v>1.9158249866297963</v>
      </c>
      <c r="CK464" s="12">
        <f t="shared" si="259"/>
        <v>0.77400671572222735</v>
      </c>
      <c r="CO464" s="12">
        <f t="shared" si="260"/>
        <v>0</v>
      </c>
      <c r="CP464" s="12">
        <f t="shared" si="261"/>
        <v>0</v>
      </c>
    </row>
    <row r="465" spans="1:94" x14ac:dyDescent="0.25">
      <c r="A465" s="3">
        <f t="shared" si="280"/>
        <v>898</v>
      </c>
      <c r="B465" s="8">
        <f t="shared" si="281"/>
        <v>36143</v>
      </c>
      <c r="C465" s="3">
        <f t="shared" si="287"/>
        <v>1.81</v>
      </c>
      <c r="D465" s="11">
        <f t="shared" si="268"/>
        <v>0</v>
      </c>
      <c r="E465" s="3">
        <f t="shared" si="288"/>
        <v>2.145</v>
      </c>
      <c r="I465" s="8">
        <f t="shared" si="282"/>
        <v>36143</v>
      </c>
      <c r="J465" s="11">
        <f t="shared" si="289"/>
        <v>0.33499999999999996</v>
      </c>
      <c r="K465" s="11">
        <f t="shared" si="269"/>
        <v>0</v>
      </c>
      <c r="L465" s="11"/>
      <c r="M465" s="11"/>
      <c r="N465" s="9">
        <f t="shared" si="290"/>
        <v>1.81</v>
      </c>
      <c r="O465" s="9">
        <f t="shared" si="291"/>
        <v>2.145</v>
      </c>
      <c r="Q465" s="9">
        <f t="shared" si="283"/>
        <v>1.81</v>
      </c>
      <c r="R465" s="9">
        <f t="shared" si="284"/>
        <v>2.145</v>
      </c>
      <c r="S465" s="9">
        <f t="shared" si="285"/>
        <v>1.81</v>
      </c>
      <c r="T465" s="9">
        <f t="shared" si="286"/>
        <v>1.81</v>
      </c>
      <c r="V465" s="9">
        <f t="shared" si="279"/>
        <v>1.81</v>
      </c>
      <c r="W465" s="9">
        <f t="shared" si="279"/>
        <v>2.145</v>
      </c>
      <c r="X465" s="9">
        <f t="shared" si="279"/>
        <v>1.81</v>
      </c>
      <c r="Y465" s="9">
        <f t="shared" si="279"/>
        <v>1.81</v>
      </c>
      <c r="BK465" s="9">
        <f t="shared" si="262"/>
        <v>1.81</v>
      </c>
      <c r="BL465" s="9">
        <f t="shared" si="263"/>
        <v>2.145</v>
      </c>
      <c r="BM465" s="3">
        <f t="shared" si="270"/>
        <v>1</v>
      </c>
      <c r="BN465" s="8">
        <f t="shared" si="264"/>
        <v>36143</v>
      </c>
      <c r="BO465" s="47">
        <f t="shared" si="274"/>
        <v>0.93453493259164278</v>
      </c>
      <c r="BP465" s="9">
        <f t="shared" si="275"/>
        <v>0.93453493259164278</v>
      </c>
      <c r="BV465" s="8">
        <f t="shared" si="265"/>
        <v>36143</v>
      </c>
      <c r="BW465" s="9">
        <f t="shared" si="266"/>
        <v>1.81</v>
      </c>
      <c r="BX465" s="9">
        <f t="shared" si="267"/>
        <v>2.145</v>
      </c>
      <c r="BY465" s="3">
        <f t="shared" si="271"/>
        <v>0.17791140631640193</v>
      </c>
      <c r="BZ465" s="3">
        <f t="shared" si="272"/>
        <v>8.5106009630083149E-2</v>
      </c>
      <c r="CA465" s="8">
        <f t="shared" si="276"/>
        <v>36143</v>
      </c>
      <c r="CB465" s="3">
        <f t="shared" si="277"/>
        <v>2.0096663443053084</v>
      </c>
      <c r="CC465" s="3">
        <f t="shared" si="278"/>
        <v>0.83016927125534234</v>
      </c>
      <c r="CF465" s="8">
        <v>35963</v>
      </c>
      <c r="CG465" s="3">
        <f t="shared" si="256"/>
        <v>0.93862290688003924</v>
      </c>
      <c r="CI465" s="8">
        <v>35963</v>
      </c>
      <c r="CJ465" s="12">
        <f t="shared" si="258"/>
        <v>2.0215932522448616</v>
      </c>
      <c r="CK465" s="12">
        <f t="shared" si="259"/>
        <v>0.83509613511041214</v>
      </c>
      <c r="CO465" s="12">
        <f t="shared" si="260"/>
        <v>0.17791140631640193</v>
      </c>
      <c r="CP465" s="12">
        <f t="shared" si="261"/>
        <v>8.5106009630083149E-2</v>
      </c>
    </row>
    <row r="466" spans="1:94" x14ac:dyDescent="0.25">
      <c r="A466" s="3">
        <f t="shared" si="280"/>
        <v>899</v>
      </c>
      <c r="B466" s="8">
        <f t="shared" si="281"/>
        <v>36144</v>
      </c>
      <c r="C466" s="3">
        <f t="shared" si="287"/>
        <v>1.7849999999999999</v>
      </c>
      <c r="D466" s="11">
        <f t="shared" si="268"/>
        <v>0</v>
      </c>
      <c r="E466" s="3">
        <f t="shared" si="288"/>
        <v>2.085</v>
      </c>
      <c r="I466" s="8">
        <f t="shared" si="282"/>
        <v>36144</v>
      </c>
      <c r="J466" s="11">
        <f t="shared" si="289"/>
        <v>0.30000000000000004</v>
      </c>
      <c r="K466" s="11">
        <f t="shared" si="269"/>
        <v>0</v>
      </c>
      <c r="L466" s="11"/>
      <c r="M466" s="11"/>
      <c r="N466" s="9">
        <f t="shared" si="290"/>
        <v>1.7849999999999999</v>
      </c>
      <c r="O466" s="9">
        <f t="shared" si="291"/>
        <v>2.085</v>
      </c>
      <c r="Q466" s="9">
        <f t="shared" si="283"/>
        <v>1.7849999999999999</v>
      </c>
      <c r="R466" s="9">
        <f t="shared" si="284"/>
        <v>2.085</v>
      </c>
      <c r="S466" s="9">
        <f t="shared" si="285"/>
        <v>1.855</v>
      </c>
      <c r="T466" s="9">
        <f t="shared" si="286"/>
        <v>1.855</v>
      </c>
      <c r="V466" s="9">
        <f t="shared" si="279"/>
        <v>1.7849999999999999</v>
      </c>
      <c r="W466" s="9">
        <f t="shared" si="279"/>
        <v>2.085</v>
      </c>
      <c r="X466" s="9">
        <f t="shared" si="279"/>
        <v>1.855</v>
      </c>
      <c r="Y466" s="9">
        <f t="shared" si="279"/>
        <v>1.855</v>
      </c>
      <c r="BK466" s="9">
        <f t="shared" si="262"/>
        <v>1.7849999999999999</v>
      </c>
      <c r="BL466" s="9">
        <f t="shared" si="263"/>
        <v>2.085</v>
      </c>
      <c r="BM466" s="3">
        <f t="shared" si="270"/>
        <v>1</v>
      </c>
      <c r="BN466" s="8">
        <f t="shared" si="264"/>
        <v>36144</v>
      </c>
      <c r="BO466" s="47">
        <f t="shared" si="274"/>
        <v>0.9298090121617788</v>
      </c>
      <c r="BP466" s="9">
        <f t="shared" si="275"/>
        <v>0.9298090121617788</v>
      </c>
      <c r="BV466" s="8">
        <f t="shared" si="265"/>
        <v>36144</v>
      </c>
      <c r="BW466" s="9">
        <f t="shared" si="266"/>
        <v>1.7849999999999999</v>
      </c>
      <c r="BX466" s="9">
        <f t="shared" si="267"/>
        <v>2.085</v>
      </c>
      <c r="BY466" s="3">
        <f t="shared" si="271"/>
        <v>-1.3908430046132E-2</v>
      </c>
      <c r="BZ466" s="3">
        <f t="shared" si="272"/>
        <v>-2.8370697129215576E-2</v>
      </c>
      <c r="CA466" s="8">
        <f t="shared" si="276"/>
        <v>36144</v>
      </c>
      <c r="CB466" s="3">
        <f t="shared" si="277"/>
        <v>2.0071610012529071</v>
      </c>
      <c r="CC466" s="3">
        <f t="shared" si="278"/>
        <v>0.83458172908183215</v>
      </c>
      <c r="CF466" s="8">
        <v>35964</v>
      </c>
      <c r="CG466" s="3">
        <f t="shared" si="256"/>
        <v>0.93123325383472888</v>
      </c>
      <c r="CI466" s="8">
        <v>35964</v>
      </c>
      <c r="CJ466" s="12">
        <f t="shared" ref="CJ466:CJ478" si="292">STDEV(CO445:CO466)*CJ$24</f>
        <v>2.0190730405571626</v>
      </c>
      <c r="CK466" s="12">
        <f t="shared" ref="CK466:CK478" si="293">STDEV(CP445:CP466)*CK$24</f>
        <v>0.83953477986013569</v>
      </c>
      <c r="CO466" s="12">
        <f t="shared" si="260"/>
        <v>-1.3908430046132E-2</v>
      </c>
      <c r="CP466" s="12">
        <f t="shared" si="261"/>
        <v>-2.8370697129215576E-2</v>
      </c>
    </row>
    <row r="467" spans="1:94" x14ac:dyDescent="0.25">
      <c r="A467" s="3">
        <f t="shared" si="280"/>
        <v>900</v>
      </c>
      <c r="B467" s="8">
        <f t="shared" si="281"/>
        <v>36145</v>
      </c>
      <c r="C467" s="3">
        <f t="shared" si="287"/>
        <v>1.88</v>
      </c>
      <c r="D467" s="11">
        <f t="shared" si="268"/>
        <v>0</v>
      </c>
      <c r="E467" s="3">
        <f t="shared" si="288"/>
        <v>2.16</v>
      </c>
      <c r="I467" s="8">
        <f t="shared" si="282"/>
        <v>36145</v>
      </c>
      <c r="J467" s="11">
        <f t="shared" si="289"/>
        <v>0.28000000000000025</v>
      </c>
      <c r="K467" s="11">
        <f t="shared" si="269"/>
        <v>0</v>
      </c>
      <c r="L467" s="11"/>
      <c r="M467" s="11"/>
      <c r="N467" s="9">
        <f t="shared" si="290"/>
        <v>1.88</v>
      </c>
      <c r="O467" s="9">
        <f t="shared" si="291"/>
        <v>2.16</v>
      </c>
      <c r="Q467" s="9">
        <f t="shared" si="283"/>
        <v>1.88</v>
      </c>
      <c r="R467" s="9">
        <f t="shared" si="284"/>
        <v>2.16</v>
      </c>
      <c r="S467" s="9">
        <f t="shared" si="285"/>
        <v>1.9650000000000001</v>
      </c>
      <c r="T467" s="9">
        <f t="shared" si="286"/>
        <v>1.9650000000000001</v>
      </c>
      <c r="V467" s="9">
        <f t="shared" ref="V467:Y486" si="294">VLOOKUP($B467,IF(V$1=2,PRICELOOK2,IF(V$1=3,PRICELOOK3,IF(V$1=4,cash,PRICELOOK))),V$2,FALSE)</f>
        <v>1.88</v>
      </c>
      <c r="W467" s="9">
        <f t="shared" si="294"/>
        <v>2.16</v>
      </c>
      <c r="X467" s="9">
        <f t="shared" si="294"/>
        <v>1.9650000000000001</v>
      </c>
      <c r="Y467" s="9">
        <f t="shared" si="294"/>
        <v>1.9650000000000001</v>
      </c>
      <c r="BK467" s="9">
        <f t="shared" si="262"/>
        <v>1.88</v>
      </c>
      <c r="BL467" s="9">
        <f t="shared" si="263"/>
        <v>2.16</v>
      </c>
      <c r="BM467" s="3">
        <f t="shared" si="270"/>
        <v>1</v>
      </c>
      <c r="BN467" s="8">
        <f t="shared" si="264"/>
        <v>36145</v>
      </c>
      <c r="BO467" s="47">
        <f t="shared" si="274"/>
        <v>0.93396140808199546</v>
      </c>
      <c r="BP467" s="9">
        <f t="shared" si="275"/>
        <v>0.93396140808199546</v>
      </c>
      <c r="BV467" s="8">
        <f t="shared" si="265"/>
        <v>36145</v>
      </c>
      <c r="BW467" s="9">
        <f t="shared" si="266"/>
        <v>1.88</v>
      </c>
      <c r="BX467" s="9">
        <f t="shared" si="267"/>
        <v>2.16</v>
      </c>
      <c r="BY467" s="3">
        <f t="shared" si="271"/>
        <v>5.1853361610255472E-2</v>
      </c>
      <c r="BZ467" s="3">
        <f t="shared" si="272"/>
        <v>3.5339366445308863E-2</v>
      </c>
      <c r="CA467" s="8">
        <f t="shared" si="276"/>
        <v>36145</v>
      </c>
      <c r="CB467" s="3">
        <f t="shared" si="277"/>
        <v>2.0155635884424843</v>
      </c>
      <c r="CC467" s="3">
        <f t="shared" si="278"/>
        <v>0.8452165463486313</v>
      </c>
      <c r="CF467" s="8">
        <v>35965</v>
      </c>
      <c r="CG467" s="3">
        <f t="shared" si="256"/>
        <v>0.93225321359599433</v>
      </c>
      <c r="CI467" s="8">
        <v>35965</v>
      </c>
      <c r="CJ467" s="12">
        <f t="shared" si="292"/>
        <v>2.0275254951708264</v>
      </c>
      <c r="CK467" s="12">
        <f t="shared" si="293"/>
        <v>0.85023271232357167</v>
      </c>
      <c r="CO467" s="12">
        <f t="shared" ref="CO467:CO480" si="295">LN(V467/V466)</f>
        <v>5.1853361610255472E-2</v>
      </c>
      <c r="CP467" s="12">
        <f t="shared" ref="CP467:CP480" si="296">LN(W467/W466)</f>
        <v>3.5339366445308863E-2</v>
      </c>
    </row>
    <row r="468" spans="1:94" x14ac:dyDescent="0.25">
      <c r="A468" s="3">
        <f t="shared" si="280"/>
        <v>901</v>
      </c>
      <c r="B468" s="8">
        <f t="shared" si="281"/>
        <v>36146</v>
      </c>
      <c r="C468" s="3">
        <f t="shared" si="287"/>
        <v>1.845</v>
      </c>
      <c r="D468" s="11">
        <f t="shared" si="268"/>
        <v>0</v>
      </c>
      <c r="E468" s="3">
        <f t="shared" si="288"/>
        <v>2.1749999999999998</v>
      </c>
      <c r="I468" s="8">
        <f t="shared" si="282"/>
        <v>36146</v>
      </c>
      <c r="J468" s="11">
        <f t="shared" si="289"/>
        <v>0.32999999999999985</v>
      </c>
      <c r="K468" s="11">
        <f t="shared" si="269"/>
        <v>0</v>
      </c>
      <c r="L468" s="11"/>
      <c r="M468" s="11"/>
      <c r="N468" s="9">
        <f t="shared" si="290"/>
        <v>1.845</v>
      </c>
      <c r="O468" s="9">
        <f t="shared" si="291"/>
        <v>2.1749999999999998</v>
      </c>
      <c r="Q468" s="9">
        <f t="shared" si="283"/>
        <v>1.845</v>
      </c>
      <c r="R468" s="9">
        <f t="shared" si="284"/>
        <v>2.1749999999999998</v>
      </c>
      <c r="S468" s="9">
        <f t="shared" si="285"/>
        <v>1.99</v>
      </c>
      <c r="T468" s="9">
        <f t="shared" si="286"/>
        <v>1.99</v>
      </c>
      <c r="V468" s="9">
        <f t="shared" si="294"/>
        <v>1.845</v>
      </c>
      <c r="W468" s="9">
        <f t="shared" si="294"/>
        <v>2.1749999999999998</v>
      </c>
      <c r="X468" s="9">
        <f t="shared" si="294"/>
        <v>1.99</v>
      </c>
      <c r="Y468" s="9">
        <f t="shared" si="294"/>
        <v>1.99</v>
      </c>
      <c r="BK468" s="9">
        <f t="shared" si="262"/>
        <v>1.845</v>
      </c>
      <c r="BL468" s="9">
        <f t="shared" si="263"/>
        <v>2.1749999999999998</v>
      </c>
      <c r="BM468" s="3">
        <f t="shared" si="270"/>
        <v>1</v>
      </c>
      <c r="BN468" s="8">
        <f t="shared" si="264"/>
        <v>36146</v>
      </c>
      <c r="BO468" s="47">
        <f t="shared" si="274"/>
        <v>0.93970741861029439</v>
      </c>
      <c r="BP468" s="9">
        <f t="shared" si="275"/>
        <v>0.93970741861029439</v>
      </c>
      <c r="BV468" s="8">
        <f t="shared" si="265"/>
        <v>36146</v>
      </c>
      <c r="BW468" s="9">
        <f t="shared" si="266"/>
        <v>1.845</v>
      </c>
      <c r="BX468" s="9">
        <f t="shared" si="267"/>
        <v>2.1749999999999998</v>
      </c>
      <c r="BY468" s="3">
        <f t="shared" si="271"/>
        <v>-1.8792499349367286E-2</v>
      </c>
      <c r="BZ468" s="3">
        <f t="shared" si="272"/>
        <v>6.9204428445735367E-3</v>
      </c>
      <c r="CA468" s="8">
        <f t="shared" si="276"/>
        <v>36146</v>
      </c>
      <c r="CB468" s="3">
        <f t="shared" si="277"/>
        <v>1.9953715024914587</v>
      </c>
      <c r="CC468" s="3">
        <f t="shared" si="278"/>
        <v>0.8288231589448174</v>
      </c>
      <c r="CF468" s="8">
        <v>35968</v>
      </c>
      <c r="CG468" s="3">
        <f t="shared" si="256"/>
        <v>0.93653755357377688</v>
      </c>
      <c r="CI468" s="8">
        <v>35968</v>
      </c>
      <c r="CJ468" s="12">
        <f t="shared" si="292"/>
        <v>2.0072135738297483</v>
      </c>
      <c r="CK468" s="12">
        <f t="shared" si="293"/>
        <v>0.83374203393265589</v>
      </c>
      <c r="CO468" s="12">
        <f t="shared" si="295"/>
        <v>-1.8792499349367286E-2</v>
      </c>
      <c r="CP468" s="12">
        <f t="shared" si="296"/>
        <v>6.9204428445735367E-3</v>
      </c>
    </row>
    <row r="469" spans="1:94" x14ac:dyDescent="0.25">
      <c r="A469" s="3">
        <f t="shared" si="280"/>
        <v>902</v>
      </c>
      <c r="B469" s="8">
        <f t="shared" si="281"/>
        <v>36147</v>
      </c>
      <c r="C469" s="3">
        <f t="shared" si="287"/>
        <v>1.9750000000000001</v>
      </c>
      <c r="D469" s="11">
        <f t="shared" si="268"/>
        <v>0</v>
      </c>
      <c r="E469" s="3">
        <f t="shared" si="288"/>
        <v>2.29</v>
      </c>
      <c r="I469" s="8">
        <f t="shared" si="282"/>
        <v>36147</v>
      </c>
      <c r="J469" s="11">
        <f t="shared" si="289"/>
        <v>0.31499999999999995</v>
      </c>
      <c r="K469" s="11">
        <f t="shared" si="269"/>
        <v>0</v>
      </c>
      <c r="L469" s="11"/>
      <c r="M469" s="11"/>
      <c r="N469" s="9">
        <f t="shared" si="290"/>
        <v>1.9750000000000001</v>
      </c>
      <c r="O469" s="9">
        <f t="shared" si="291"/>
        <v>2.29</v>
      </c>
      <c r="Q469" s="9">
        <f t="shared" si="283"/>
        <v>1.9750000000000001</v>
      </c>
      <c r="R469" s="9">
        <f t="shared" si="284"/>
        <v>2.29</v>
      </c>
      <c r="S469" s="9">
        <f t="shared" si="285"/>
        <v>2.0099999999999998</v>
      </c>
      <c r="T469" s="9">
        <f t="shared" si="286"/>
        <v>2.0099999999999998</v>
      </c>
      <c r="V469" s="9">
        <f t="shared" si="294"/>
        <v>1.9750000000000001</v>
      </c>
      <c r="W469" s="9">
        <f t="shared" si="294"/>
        <v>2.29</v>
      </c>
      <c r="X469" s="9">
        <f t="shared" si="294"/>
        <v>2.0099999999999998</v>
      </c>
      <c r="Y469" s="9">
        <f t="shared" si="294"/>
        <v>2.0099999999999998</v>
      </c>
      <c r="BK469" s="9">
        <f t="shared" si="262"/>
        <v>1.9750000000000001</v>
      </c>
      <c r="BL469" s="9">
        <f t="shared" si="263"/>
        <v>2.29</v>
      </c>
      <c r="BM469" s="3">
        <f t="shared" si="270"/>
        <v>1</v>
      </c>
      <c r="BN469" s="8">
        <f t="shared" si="264"/>
        <v>36147</v>
      </c>
      <c r="BO469" s="47">
        <f t="shared" si="274"/>
        <v>0.94535414317440714</v>
      </c>
      <c r="BP469" s="9">
        <f t="shared" si="275"/>
        <v>0.94535414317440714</v>
      </c>
      <c r="BV469" s="8">
        <f t="shared" si="265"/>
        <v>36147</v>
      </c>
      <c r="BW469" s="9">
        <f t="shared" si="266"/>
        <v>1.9750000000000001</v>
      </c>
      <c r="BX469" s="9">
        <f t="shared" si="267"/>
        <v>2.29</v>
      </c>
      <c r="BY469" s="3">
        <f t="shared" si="271"/>
        <v>6.8089120860594834E-2</v>
      </c>
      <c r="BZ469" s="3">
        <f t="shared" si="272"/>
        <v>5.1523153025501034E-2</v>
      </c>
      <c r="CA469" s="8">
        <f t="shared" si="276"/>
        <v>36147</v>
      </c>
      <c r="CB469" s="3">
        <f t="shared" si="277"/>
        <v>2.0074440802739661</v>
      </c>
      <c r="CC469" s="3">
        <f t="shared" si="278"/>
        <v>0.84681547591193851</v>
      </c>
      <c r="CF469" s="8">
        <v>35969</v>
      </c>
      <c r="CG469" s="3">
        <f t="shared" si="256"/>
        <v>0.94234283419983433</v>
      </c>
      <c r="CI469" s="8">
        <v>35969</v>
      </c>
      <c r="CJ469" s="12">
        <f t="shared" si="292"/>
        <v>2.0193577995871612</v>
      </c>
      <c r="CK469" s="12">
        <f t="shared" si="293"/>
        <v>0.85184113116640892</v>
      </c>
      <c r="CO469" s="12">
        <f t="shared" si="295"/>
        <v>6.8089120860594834E-2</v>
      </c>
      <c r="CP469" s="12">
        <f t="shared" si="296"/>
        <v>5.1523153025501034E-2</v>
      </c>
    </row>
    <row r="470" spans="1:94" x14ac:dyDescent="0.25">
      <c r="A470" s="3">
        <f t="shared" si="280"/>
        <v>903</v>
      </c>
      <c r="B470" s="8">
        <f t="shared" si="281"/>
        <v>36148</v>
      </c>
      <c r="C470" s="3">
        <f t="shared" si="287"/>
        <v>1.9750000000000001</v>
      </c>
      <c r="D470" s="11">
        <f t="shared" si="268"/>
        <v>0</v>
      </c>
      <c r="E470" s="3">
        <f t="shared" si="288"/>
        <v>2.29</v>
      </c>
      <c r="I470" s="8">
        <f t="shared" si="282"/>
        <v>36148</v>
      </c>
      <c r="J470" s="11">
        <f t="shared" si="289"/>
        <v>0.31499999999999995</v>
      </c>
      <c r="K470" s="11">
        <f t="shared" si="269"/>
        <v>0</v>
      </c>
      <c r="L470" s="11"/>
      <c r="M470" s="11"/>
      <c r="N470" s="9">
        <f t="shared" si="290"/>
        <v>1.9750000000000001</v>
      </c>
      <c r="O470" s="9">
        <f t="shared" si="291"/>
        <v>2.29</v>
      </c>
      <c r="Q470" s="9">
        <f t="shared" si="283"/>
        <v>1.9750000000000001</v>
      </c>
      <c r="R470" s="9">
        <f t="shared" si="284"/>
        <v>2.29</v>
      </c>
      <c r="S470" s="9">
        <f t="shared" si="285"/>
        <v>2.0099999999999998</v>
      </c>
      <c r="T470" s="9">
        <f t="shared" si="286"/>
        <v>2.0099999999999998</v>
      </c>
      <c r="V470" s="9">
        <f t="shared" si="294"/>
        <v>1.9750000000000001</v>
      </c>
      <c r="W470" s="9">
        <f t="shared" si="294"/>
        <v>2.29</v>
      </c>
      <c r="X470" s="9">
        <f t="shared" si="294"/>
        <v>2.0099999999999998</v>
      </c>
      <c r="Y470" s="9">
        <f t="shared" si="294"/>
        <v>2.0099999999999998</v>
      </c>
      <c r="BK470" s="9">
        <f t="shared" si="262"/>
        <v>1.9750000000000001</v>
      </c>
      <c r="BL470" s="9">
        <f t="shared" si="263"/>
        <v>2.29</v>
      </c>
      <c r="BM470" s="3">
        <f t="shared" si="270"/>
        <v>1</v>
      </c>
      <c r="BN470" s="8">
        <f t="shared" si="264"/>
        <v>36148</v>
      </c>
      <c r="BO470" s="47">
        <f t="shared" si="274"/>
        <v>0.95006147090230808</v>
      </c>
      <c r="BP470" s="9">
        <f t="shared" si="275"/>
        <v>0.95006147090230808</v>
      </c>
      <c r="BV470" s="8">
        <f t="shared" si="265"/>
        <v>36148</v>
      </c>
      <c r="BW470" s="9">
        <f t="shared" si="266"/>
        <v>1.9750000000000001</v>
      </c>
      <c r="BX470" s="9">
        <f t="shared" si="267"/>
        <v>2.29</v>
      </c>
      <c r="BY470" s="3">
        <f t="shared" si="271"/>
        <v>0</v>
      </c>
      <c r="BZ470" s="3">
        <f t="shared" si="272"/>
        <v>0</v>
      </c>
      <c r="CA470" s="8">
        <f t="shared" si="276"/>
        <v>36148</v>
      </c>
      <c r="CB470" s="3">
        <f t="shared" si="277"/>
        <v>2.0074440802739661</v>
      </c>
      <c r="CC470" s="3">
        <f t="shared" si="278"/>
        <v>0.84681547591193851</v>
      </c>
      <c r="CF470" s="8">
        <v>35970</v>
      </c>
      <c r="CG470" s="3">
        <f t="shared" si="256"/>
        <v>0.94715645380715474</v>
      </c>
      <c r="CI470" s="8">
        <v>35970</v>
      </c>
      <c r="CJ470" s="12">
        <f t="shared" si="292"/>
        <v>2.0193577995871612</v>
      </c>
      <c r="CK470" s="12">
        <f t="shared" si="293"/>
        <v>0.85184113116640892</v>
      </c>
      <c r="CO470" s="12">
        <f t="shared" si="295"/>
        <v>0</v>
      </c>
      <c r="CP470" s="12">
        <f t="shared" si="296"/>
        <v>0</v>
      </c>
    </row>
    <row r="471" spans="1:94" x14ac:dyDescent="0.25">
      <c r="A471" s="3">
        <f t="shared" si="280"/>
        <v>904</v>
      </c>
      <c r="B471" s="8">
        <f t="shared" si="281"/>
        <v>36149</v>
      </c>
      <c r="C471" s="3">
        <f t="shared" si="287"/>
        <v>1.9750000000000001</v>
      </c>
      <c r="D471" s="11">
        <f t="shared" si="268"/>
        <v>0</v>
      </c>
      <c r="E471" s="3">
        <f t="shared" si="288"/>
        <v>2.29</v>
      </c>
      <c r="I471" s="8">
        <f t="shared" si="282"/>
        <v>36149</v>
      </c>
      <c r="J471" s="11">
        <f t="shared" si="289"/>
        <v>0.31499999999999995</v>
      </c>
      <c r="K471" s="11">
        <f t="shared" si="269"/>
        <v>0</v>
      </c>
      <c r="L471" s="11"/>
      <c r="M471" s="11"/>
      <c r="N471" s="9">
        <f t="shared" si="290"/>
        <v>1.9750000000000001</v>
      </c>
      <c r="O471" s="9">
        <f t="shared" si="291"/>
        <v>2.29</v>
      </c>
      <c r="Q471" s="9">
        <f t="shared" si="283"/>
        <v>1.9750000000000001</v>
      </c>
      <c r="R471" s="9">
        <f t="shared" si="284"/>
        <v>2.29</v>
      </c>
      <c r="S471" s="9">
        <f t="shared" si="285"/>
        <v>2.0099999999999998</v>
      </c>
      <c r="T471" s="9">
        <f t="shared" si="286"/>
        <v>2.0099999999999998</v>
      </c>
      <c r="V471" s="9">
        <f t="shared" si="294"/>
        <v>1.9750000000000001</v>
      </c>
      <c r="W471" s="9">
        <f t="shared" si="294"/>
        <v>2.29</v>
      </c>
      <c r="X471" s="9">
        <f t="shared" si="294"/>
        <v>2.0099999999999998</v>
      </c>
      <c r="Y471" s="9">
        <f t="shared" si="294"/>
        <v>2.0099999999999998</v>
      </c>
      <c r="BK471" s="9">
        <f t="shared" si="262"/>
        <v>1.9750000000000001</v>
      </c>
      <c r="BL471" s="9">
        <f t="shared" si="263"/>
        <v>2.29</v>
      </c>
      <c r="BM471" s="3">
        <f t="shared" si="270"/>
        <v>1</v>
      </c>
      <c r="BN471" s="8">
        <f t="shared" si="264"/>
        <v>36149</v>
      </c>
      <c r="BO471" s="47">
        <f t="shared" si="274"/>
        <v>0.95249823407441303</v>
      </c>
      <c r="BP471" s="9">
        <f t="shared" si="275"/>
        <v>0.95249823407441303</v>
      </c>
      <c r="BV471" s="8">
        <f t="shared" si="265"/>
        <v>36149</v>
      </c>
      <c r="BW471" s="9">
        <f t="shared" si="266"/>
        <v>1.9750000000000001</v>
      </c>
      <c r="BX471" s="9">
        <f t="shared" si="267"/>
        <v>2.29</v>
      </c>
      <c r="BY471" s="3">
        <f t="shared" si="271"/>
        <v>0</v>
      </c>
      <c r="BZ471" s="3">
        <f t="shared" si="272"/>
        <v>0</v>
      </c>
      <c r="CA471" s="8">
        <f t="shared" si="276"/>
        <v>36149</v>
      </c>
      <c r="CB471" s="3">
        <f t="shared" si="277"/>
        <v>2.0074440802739661</v>
      </c>
      <c r="CC471" s="3">
        <f t="shared" si="278"/>
        <v>0.84681547591193851</v>
      </c>
      <c r="CF471" s="8">
        <v>35971</v>
      </c>
      <c r="CG471" s="3">
        <f t="shared" si="256"/>
        <v>0.95121300069506609</v>
      </c>
      <c r="CI471" s="8">
        <v>35971</v>
      </c>
      <c r="CJ471" s="12">
        <f t="shared" si="292"/>
        <v>2.0193577995871612</v>
      </c>
      <c r="CK471" s="12">
        <f t="shared" si="293"/>
        <v>0.85184113116640892</v>
      </c>
      <c r="CO471" s="12">
        <f t="shared" si="295"/>
        <v>0</v>
      </c>
      <c r="CP471" s="12">
        <f t="shared" si="296"/>
        <v>0</v>
      </c>
    </row>
    <row r="472" spans="1:94" x14ac:dyDescent="0.25">
      <c r="A472" s="3">
        <f t="shared" si="280"/>
        <v>905</v>
      </c>
      <c r="B472" s="8">
        <f t="shared" si="281"/>
        <v>36150</v>
      </c>
      <c r="C472" s="3">
        <f t="shared" si="287"/>
        <v>2.1549999999999998</v>
      </c>
      <c r="D472" s="11">
        <f t="shared" si="268"/>
        <v>0</v>
      </c>
      <c r="E472" s="3">
        <f t="shared" si="288"/>
        <v>2.62</v>
      </c>
      <c r="I472" s="8">
        <f t="shared" si="282"/>
        <v>36150</v>
      </c>
      <c r="J472" s="11">
        <f t="shared" si="289"/>
        <v>0.4650000000000003</v>
      </c>
      <c r="K472" s="11">
        <f t="shared" si="269"/>
        <v>0</v>
      </c>
      <c r="L472" s="11"/>
      <c r="M472" s="11"/>
      <c r="N472" s="9">
        <f t="shared" si="290"/>
        <v>2.1549999999999998</v>
      </c>
      <c r="O472" s="9">
        <f t="shared" si="291"/>
        <v>2.62</v>
      </c>
      <c r="Q472" s="9">
        <f t="shared" si="283"/>
        <v>2.1549999999999998</v>
      </c>
      <c r="R472" s="9">
        <f t="shared" si="284"/>
        <v>2.62</v>
      </c>
      <c r="S472" s="9">
        <f t="shared" si="285"/>
        <v>2.0449999999999999</v>
      </c>
      <c r="T472" s="9">
        <f t="shared" si="286"/>
        <v>2.0449999999999999</v>
      </c>
      <c r="V472" s="9">
        <f t="shared" si="294"/>
        <v>2.1549999999999998</v>
      </c>
      <c r="W472" s="9">
        <f t="shared" si="294"/>
        <v>2.62</v>
      </c>
      <c r="X472" s="9">
        <f t="shared" si="294"/>
        <v>2.0449999999999999</v>
      </c>
      <c r="Y472" s="9">
        <f t="shared" si="294"/>
        <v>2.0449999999999999</v>
      </c>
      <c r="BK472" s="9">
        <f t="shared" si="262"/>
        <v>2.1549999999999998</v>
      </c>
      <c r="BL472" s="9">
        <f t="shared" si="263"/>
        <v>2.62</v>
      </c>
      <c r="BM472" s="3">
        <f t="shared" si="270"/>
        <v>1</v>
      </c>
      <c r="BN472" s="8">
        <f t="shared" si="264"/>
        <v>36150</v>
      </c>
      <c r="BO472" s="47">
        <f t="shared" si="274"/>
        <v>0.92189797869185752</v>
      </c>
      <c r="BP472" s="9">
        <f t="shared" si="275"/>
        <v>0.92189797869185752</v>
      </c>
      <c r="BV472" s="8">
        <f t="shared" si="265"/>
        <v>36150</v>
      </c>
      <c r="BW472" s="9">
        <f t="shared" si="266"/>
        <v>2.1549999999999998</v>
      </c>
      <c r="BX472" s="9">
        <f t="shared" si="267"/>
        <v>2.62</v>
      </c>
      <c r="BY472" s="3">
        <f t="shared" si="271"/>
        <v>8.7222325202625753E-2</v>
      </c>
      <c r="BZ472" s="3">
        <f t="shared" si="272"/>
        <v>0.1346225002068572</v>
      </c>
      <c r="CA472" s="8">
        <f t="shared" si="276"/>
        <v>36150</v>
      </c>
      <c r="CB472" s="3">
        <f t="shared" si="277"/>
        <v>2.0259250538589426</v>
      </c>
      <c r="CC472" s="3">
        <f t="shared" si="278"/>
        <v>0.95731194127309127</v>
      </c>
      <c r="CF472" s="8">
        <v>35972</v>
      </c>
      <c r="CG472" s="3">
        <f t="shared" si="256"/>
        <v>0.92329811273934692</v>
      </c>
      <c r="CI472" s="8">
        <v>35972</v>
      </c>
      <c r="CJ472" s="12">
        <f t="shared" si="292"/>
        <v>2.0379484535035051</v>
      </c>
      <c r="CK472" s="12">
        <f t="shared" si="293"/>
        <v>0.96299336765780075</v>
      </c>
      <c r="CO472" s="12">
        <f t="shared" si="295"/>
        <v>8.7222325202625753E-2</v>
      </c>
      <c r="CP472" s="12">
        <f t="shared" si="296"/>
        <v>0.1346225002068572</v>
      </c>
    </row>
    <row r="473" spans="1:94" x14ac:dyDescent="0.25">
      <c r="A473" s="3">
        <f t="shared" si="280"/>
        <v>906</v>
      </c>
      <c r="B473" s="8">
        <f t="shared" si="281"/>
        <v>36151</v>
      </c>
      <c r="C473" s="3">
        <f t="shared" si="287"/>
        <v>2.15</v>
      </c>
      <c r="D473" s="11">
        <f t="shared" si="268"/>
        <v>0</v>
      </c>
      <c r="E473" s="3">
        <f t="shared" si="288"/>
        <v>2.4849999999999999</v>
      </c>
      <c r="I473" s="8">
        <f t="shared" si="282"/>
        <v>36151</v>
      </c>
      <c r="J473" s="11">
        <f t="shared" si="289"/>
        <v>0.33499999999999996</v>
      </c>
      <c r="K473" s="11">
        <f t="shared" si="269"/>
        <v>0</v>
      </c>
      <c r="L473" s="11"/>
      <c r="M473" s="11"/>
      <c r="N473" s="9">
        <f t="shared" si="290"/>
        <v>2.15</v>
      </c>
      <c r="O473" s="9">
        <f t="shared" si="291"/>
        <v>2.4849999999999999</v>
      </c>
      <c r="Q473" s="9">
        <f t="shared" si="283"/>
        <v>2.15</v>
      </c>
      <c r="R473" s="9">
        <f t="shared" si="284"/>
        <v>2.4849999999999999</v>
      </c>
      <c r="S473" s="9">
        <f t="shared" si="285"/>
        <v>1.9450000000000001</v>
      </c>
      <c r="T473" s="9">
        <f t="shared" si="286"/>
        <v>1.9450000000000001</v>
      </c>
      <c r="V473" s="9">
        <f t="shared" si="294"/>
        <v>2.15</v>
      </c>
      <c r="W473" s="9">
        <f t="shared" si="294"/>
        <v>2.4849999999999999</v>
      </c>
      <c r="X473" s="9">
        <f t="shared" si="294"/>
        <v>1.9450000000000001</v>
      </c>
      <c r="Y473" s="9">
        <f t="shared" si="294"/>
        <v>1.9450000000000001</v>
      </c>
      <c r="BK473" s="9">
        <f t="shared" si="262"/>
        <v>2.15</v>
      </c>
      <c r="BL473" s="9">
        <f t="shared" si="263"/>
        <v>2.4849999999999999</v>
      </c>
      <c r="BM473" s="3">
        <f t="shared" si="270"/>
        <v>1</v>
      </c>
      <c r="BN473" s="8">
        <f t="shared" si="264"/>
        <v>36151</v>
      </c>
      <c r="BO473" s="47">
        <f t="shared" si="274"/>
        <v>0.92685599078111758</v>
      </c>
      <c r="BP473" s="9">
        <f t="shared" si="275"/>
        <v>0.92685599078111758</v>
      </c>
      <c r="BV473" s="8">
        <f t="shared" si="265"/>
        <v>36151</v>
      </c>
      <c r="BW473" s="9">
        <f t="shared" si="266"/>
        <v>2.15</v>
      </c>
      <c r="BX473" s="9">
        <f t="shared" si="267"/>
        <v>2.4849999999999999</v>
      </c>
      <c r="BY473" s="3">
        <f t="shared" si="271"/>
        <v>-2.3228814161396385E-3</v>
      </c>
      <c r="BZ473" s="3">
        <f t="shared" si="272"/>
        <v>-5.2901658224413554E-2</v>
      </c>
      <c r="CA473" s="8">
        <f t="shared" si="276"/>
        <v>36151</v>
      </c>
      <c r="CB473" s="3">
        <f t="shared" si="277"/>
        <v>2.0007277878421617</v>
      </c>
      <c r="CC473" s="3">
        <f t="shared" si="278"/>
        <v>0.95401440676848293</v>
      </c>
      <c r="CF473" s="8">
        <v>35975</v>
      </c>
      <c r="CG473" s="3">
        <f t="shared" si="256"/>
        <v>0.93034315756943686</v>
      </c>
      <c r="CI473" s="8">
        <v>35975</v>
      </c>
      <c r="CJ473" s="12">
        <f t="shared" si="292"/>
        <v>2.012601647503153</v>
      </c>
      <c r="CK473" s="12">
        <f t="shared" si="293"/>
        <v>0.95967626304366871</v>
      </c>
      <c r="CO473" s="12">
        <f t="shared" si="295"/>
        <v>-2.3228814161396385E-3</v>
      </c>
      <c r="CP473" s="12">
        <f t="shared" si="296"/>
        <v>-5.2901658224413554E-2</v>
      </c>
    </row>
    <row r="474" spans="1:94" x14ac:dyDescent="0.25">
      <c r="A474" s="3">
        <f t="shared" si="280"/>
        <v>907</v>
      </c>
      <c r="B474" s="8">
        <f t="shared" si="281"/>
        <v>36152</v>
      </c>
      <c r="C474" s="3">
        <f t="shared" si="287"/>
        <v>2.0049999999999999</v>
      </c>
      <c r="D474" s="11">
        <f t="shared" si="268"/>
        <v>0</v>
      </c>
      <c r="E474" s="3">
        <f t="shared" si="288"/>
        <v>2.3250000000000002</v>
      </c>
      <c r="I474" s="8">
        <f t="shared" si="282"/>
        <v>36152</v>
      </c>
      <c r="J474" s="11">
        <f t="shared" si="289"/>
        <v>0.32000000000000028</v>
      </c>
      <c r="K474" s="11">
        <f t="shared" si="269"/>
        <v>0</v>
      </c>
      <c r="L474" s="11"/>
      <c r="M474" s="11"/>
      <c r="N474" s="9">
        <f t="shared" si="290"/>
        <v>2.0049999999999999</v>
      </c>
      <c r="O474" s="9">
        <f t="shared" si="291"/>
        <v>2.3250000000000002</v>
      </c>
      <c r="Q474" s="9">
        <f t="shared" si="283"/>
        <v>2.0049999999999999</v>
      </c>
      <c r="R474" s="9">
        <f t="shared" si="284"/>
        <v>2.3250000000000002</v>
      </c>
      <c r="S474" s="9">
        <f t="shared" si="285"/>
        <v>1.865</v>
      </c>
      <c r="T474" s="9">
        <f t="shared" si="286"/>
        <v>1.865</v>
      </c>
      <c r="V474" s="9">
        <f t="shared" si="294"/>
        <v>2.0049999999999999</v>
      </c>
      <c r="W474" s="9">
        <f t="shared" si="294"/>
        <v>2.3250000000000002</v>
      </c>
      <c r="X474" s="9">
        <f t="shared" si="294"/>
        <v>1.865</v>
      </c>
      <c r="Y474" s="9">
        <f t="shared" si="294"/>
        <v>1.865</v>
      </c>
      <c r="BK474" s="9">
        <f t="shared" si="262"/>
        <v>2.0049999999999999</v>
      </c>
      <c r="BL474" s="9">
        <f t="shared" si="263"/>
        <v>2.3250000000000002</v>
      </c>
      <c r="BM474" s="3">
        <f t="shared" si="270"/>
        <v>1</v>
      </c>
      <c r="BN474" s="8">
        <f t="shared" si="264"/>
        <v>36152</v>
      </c>
      <c r="BO474" s="47">
        <f t="shared" si="274"/>
        <v>0.9230142434212768</v>
      </c>
      <c r="BP474" s="9">
        <f t="shared" si="275"/>
        <v>0.9230142434212768</v>
      </c>
      <c r="BV474" s="8">
        <f t="shared" si="265"/>
        <v>36152</v>
      </c>
      <c r="BW474" s="9">
        <f t="shared" si="266"/>
        <v>2.0049999999999999</v>
      </c>
      <c r="BX474" s="9">
        <f t="shared" si="267"/>
        <v>2.3250000000000002</v>
      </c>
      <c r="BY474" s="3">
        <f t="shared" si="271"/>
        <v>-6.9823781381038882E-2</v>
      </c>
      <c r="BZ474" s="3">
        <f t="shared" si="272"/>
        <v>-6.655262050927227E-2</v>
      </c>
      <c r="CA474" s="8">
        <f t="shared" si="276"/>
        <v>36152</v>
      </c>
      <c r="CB474" s="3">
        <f t="shared" si="277"/>
        <v>1.948393691423596</v>
      </c>
      <c r="CC474" s="3">
        <f t="shared" si="278"/>
        <v>0.94130300377554277</v>
      </c>
      <c r="CF474" s="8">
        <v>35976</v>
      </c>
      <c r="CG474" s="3">
        <f t="shared" si="256"/>
        <v>0.93209895658806086</v>
      </c>
      <c r="CI474" s="8">
        <v>35976</v>
      </c>
      <c r="CJ474" s="12">
        <f t="shared" si="292"/>
        <v>1.9599569602485252</v>
      </c>
      <c r="CK474" s="12">
        <f t="shared" si="293"/>
        <v>0.94688942079499894</v>
      </c>
      <c r="CO474" s="12">
        <f t="shared" si="295"/>
        <v>-6.9823781381038882E-2</v>
      </c>
      <c r="CP474" s="12">
        <f t="shared" si="296"/>
        <v>-6.655262050927227E-2</v>
      </c>
    </row>
    <row r="475" spans="1:94" x14ac:dyDescent="0.25">
      <c r="A475" s="3">
        <f t="shared" si="280"/>
        <v>908</v>
      </c>
      <c r="B475" s="8">
        <f t="shared" si="281"/>
        <v>36153</v>
      </c>
      <c r="C475" s="3">
        <f t="shared" si="287"/>
        <v>2.0049999999999999</v>
      </c>
      <c r="D475" s="11">
        <f t="shared" si="268"/>
        <v>0</v>
      </c>
      <c r="E475" s="3">
        <f t="shared" si="288"/>
        <v>2.3250000000000002</v>
      </c>
      <c r="I475" s="8">
        <f t="shared" si="282"/>
        <v>36153</v>
      </c>
      <c r="J475" s="11">
        <f t="shared" si="289"/>
        <v>0.32000000000000028</v>
      </c>
      <c r="K475" s="11">
        <f t="shared" si="269"/>
        <v>0</v>
      </c>
      <c r="L475" s="11"/>
      <c r="M475" s="11"/>
      <c r="N475" s="9">
        <f t="shared" si="290"/>
        <v>2.0049999999999999</v>
      </c>
      <c r="O475" s="9">
        <f t="shared" si="291"/>
        <v>2.3250000000000002</v>
      </c>
      <c r="Q475" s="9">
        <f t="shared" si="283"/>
        <v>2.0049999999999999</v>
      </c>
      <c r="R475" s="9">
        <f t="shared" si="284"/>
        <v>2.3250000000000002</v>
      </c>
      <c r="S475" s="9">
        <f t="shared" si="285"/>
        <v>1.865</v>
      </c>
      <c r="T475" s="9">
        <f t="shared" si="286"/>
        <v>1.865</v>
      </c>
      <c r="V475" s="9">
        <f t="shared" si="294"/>
        <v>2.0049999999999999</v>
      </c>
      <c r="W475" s="9">
        <f t="shared" si="294"/>
        <v>2.3250000000000002</v>
      </c>
      <c r="X475" s="9">
        <f t="shared" si="294"/>
        <v>1.865</v>
      </c>
      <c r="Y475" s="9">
        <f t="shared" si="294"/>
        <v>1.865</v>
      </c>
      <c r="BK475" s="9">
        <f t="shared" si="262"/>
        <v>2.0049999999999999</v>
      </c>
      <c r="BL475" s="9">
        <f t="shared" si="263"/>
        <v>2.3250000000000002</v>
      </c>
      <c r="BM475" s="3">
        <f t="shared" si="270"/>
        <v>1</v>
      </c>
      <c r="BN475" s="8">
        <f t="shared" si="264"/>
        <v>36153</v>
      </c>
      <c r="BO475" s="47">
        <f t="shared" si="274"/>
        <v>0.91988909526828389</v>
      </c>
      <c r="BP475" s="9">
        <f t="shared" si="275"/>
        <v>0.91988909526828389</v>
      </c>
      <c r="BV475" s="8">
        <f t="shared" si="265"/>
        <v>36153</v>
      </c>
      <c r="BW475" s="9">
        <f t="shared" si="266"/>
        <v>2.0049999999999999</v>
      </c>
      <c r="BX475" s="9">
        <f t="shared" si="267"/>
        <v>2.3250000000000002</v>
      </c>
      <c r="BY475" s="3">
        <f t="shared" si="271"/>
        <v>0</v>
      </c>
      <c r="BZ475" s="3">
        <f t="shared" si="272"/>
        <v>0</v>
      </c>
      <c r="CA475" s="8">
        <f t="shared" si="276"/>
        <v>36153</v>
      </c>
      <c r="CB475" s="3">
        <f t="shared" si="277"/>
        <v>1.9492165935598393</v>
      </c>
      <c r="CC475" s="3">
        <f t="shared" si="278"/>
        <v>0.93854153086017389</v>
      </c>
      <c r="CF475" s="8">
        <v>35977</v>
      </c>
      <c r="CG475" s="3">
        <f t="shared" si="256"/>
        <v>0.93287768171683372</v>
      </c>
      <c r="CI475" s="8">
        <v>35977</v>
      </c>
      <c r="CJ475" s="12">
        <f t="shared" si="292"/>
        <v>1.9607847461198473</v>
      </c>
      <c r="CK475" s="12">
        <f t="shared" si="293"/>
        <v>0.9441115591724536</v>
      </c>
      <c r="CO475" s="12">
        <f t="shared" si="295"/>
        <v>0</v>
      </c>
      <c r="CP475" s="12">
        <f t="shared" si="296"/>
        <v>0</v>
      </c>
    </row>
    <row r="476" spans="1:94" x14ac:dyDescent="0.25">
      <c r="A476" s="3">
        <f t="shared" si="280"/>
        <v>909</v>
      </c>
      <c r="B476" s="8">
        <f t="shared" si="281"/>
        <v>36154</v>
      </c>
      <c r="C476" s="3">
        <f t="shared" si="287"/>
        <v>2.0049999999999999</v>
      </c>
      <c r="D476" s="11">
        <f t="shared" si="268"/>
        <v>0</v>
      </c>
      <c r="E476" s="3">
        <f t="shared" si="288"/>
        <v>2.3250000000000002</v>
      </c>
      <c r="I476" s="8">
        <f t="shared" si="282"/>
        <v>36154</v>
      </c>
      <c r="J476" s="11">
        <f t="shared" si="289"/>
        <v>0.32000000000000028</v>
      </c>
      <c r="K476" s="11">
        <f t="shared" si="269"/>
        <v>0</v>
      </c>
      <c r="L476" s="11"/>
      <c r="M476" s="11"/>
      <c r="N476" s="9">
        <f t="shared" si="290"/>
        <v>2.0049999999999999</v>
      </c>
      <c r="O476" s="9">
        <f t="shared" si="291"/>
        <v>2.3250000000000002</v>
      </c>
      <c r="Q476" s="9">
        <f t="shared" si="283"/>
        <v>2.0049999999999999</v>
      </c>
      <c r="R476" s="9">
        <f t="shared" si="284"/>
        <v>2.3250000000000002</v>
      </c>
      <c r="S476" s="9">
        <f t="shared" si="285"/>
        <v>1.865</v>
      </c>
      <c r="T476" s="9">
        <f t="shared" si="286"/>
        <v>1.865</v>
      </c>
      <c r="V476" s="9">
        <f t="shared" si="294"/>
        <v>2.0049999999999999</v>
      </c>
      <c r="W476" s="9">
        <f t="shared" si="294"/>
        <v>2.3250000000000002</v>
      </c>
      <c r="X476" s="9">
        <f t="shared" si="294"/>
        <v>1.865</v>
      </c>
      <c r="Y476" s="9">
        <f t="shared" si="294"/>
        <v>1.865</v>
      </c>
      <c r="BK476" s="9">
        <f t="shared" si="262"/>
        <v>2.0049999999999999</v>
      </c>
      <c r="BL476" s="9">
        <f t="shared" si="263"/>
        <v>2.3250000000000002</v>
      </c>
      <c r="BM476" s="3">
        <f t="shared" si="270"/>
        <v>1</v>
      </c>
      <c r="BN476" s="8">
        <f t="shared" si="264"/>
        <v>36154</v>
      </c>
      <c r="BO476" s="47">
        <f t="shared" si="274"/>
        <v>0.91769692647126377</v>
      </c>
      <c r="BP476" s="9">
        <f t="shared" si="275"/>
        <v>0.91769692647126377</v>
      </c>
      <c r="BV476" s="8">
        <f t="shared" si="265"/>
        <v>36154</v>
      </c>
      <c r="BW476" s="9">
        <f t="shared" si="266"/>
        <v>2.0049999999999999</v>
      </c>
      <c r="BX476" s="9">
        <f t="shared" si="267"/>
        <v>2.3250000000000002</v>
      </c>
      <c r="BY476" s="3">
        <f t="shared" si="271"/>
        <v>0</v>
      </c>
      <c r="BZ476" s="3">
        <f t="shared" si="272"/>
        <v>0</v>
      </c>
      <c r="CA476" s="8">
        <f t="shared" si="276"/>
        <v>36154</v>
      </c>
      <c r="CB476" s="3">
        <f t="shared" si="277"/>
        <v>1.8604834698234773</v>
      </c>
      <c r="CC476" s="3">
        <f t="shared" si="278"/>
        <v>0.90446969897536655</v>
      </c>
      <c r="CF476" s="8">
        <v>35978</v>
      </c>
      <c r="CG476" s="3">
        <f>CORREL(C455:C476,E455:E476)</f>
        <v>0.92830592058608208</v>
      </c>
      <c r="CI476" s="8">
        <v>35978</v>
      </c>
      <c r="CJ476" s="12">
        <f t="shared" si="292"/>
        <v>1.8715250116846538</v>
      </c>
      <c r="CK476" s="12">
        <f t="shared" si="293"/>
        <v>0.90983751879499108</v>
      </c>
      <c r="CO476" s="12">
        <f t="shared" si="295"/>
        <v>0</v>
      </c>
      <c r="CP476" s="12">
        <f t="shared" si="296"/>
        <v>0</v>
      </c>
    </row>
    <row r="477" spans="1:94" x14ac:dyDescent="0.25">
      <c r="A477" s="3">
        <f t="shared" si="280"/>
        <v>910</v>
      </c>
      <c r="B477" s="8">
        <f t="shared" si="281"/>
        <v>36155</v>
      </c>
      <c r="C477" s="3">
        <f t="shared" si="287"/>
        <v>2.0049999999999999</v>
      </c>
      <c r="D477" s="11">
        <f t="shared" si="268"/>
        <v>0</v>
      </c>
      <c r="E477" s="3">
        <f t="shared" si="288"/>
        <v>2.3250000000000002</v>
      </c>
      <c r="I477" s="8">
        <f t="shared" si="282"/>
        <v>36155</v>
      </c>
      <c r="J477" s="11">
        <f t="shared" si="289"/>
        <v>0.32000000000000028</v>
      </c>
      <c r="K477" s="11">
        <f t="shared" si="269"/>
        <v>0</v>
      </c>
      <c r="L477" s="11"/>
      <c r="M477" s="11"/>
      <c r="N477" s="9">
        <f t="shared" si="290"/>
        <v>2.0049999999999999</v>
      </c>
      <c r="O477" s="9">
        <f t="shared" si="291"/>
        <v>2.3250000000000002</v>
      </c>
      <c r="Q477" s="9">
        <f t="shared" si="283"/>
        <v>2.0049999999999999</v>
      </c>
      <c r="R477" s="9">
        <f t="shared" si="284"/>
        <v>2.3250000000000002</v>
      </c>
      <c r="S477" s="9">
        <f t="shared" si="285"/>
        <v>1.865</v>
      </c>
      <c r="T477" s="9">
        <f t="shared" si="286"/>
        <v>1.865</v>
      </c>
      <c r="V477" s="9">
        <f t="shared" si="294"/>
        <v>2.0049999999999999</v>
      </c>
      <c r="W477" s="9">
        <f t="shared" si="294"/>
        <v>2.3250000000000002</v>
      </c>
      <c r="X477" s="9">
        <f t="shared" si="294"/>
        <v>1.865</v>
      </c>
      <c r="Y477" s="9">
        <f t="shared" si="294"/>
        <v>1.865</v>
      </c>
      <c r="BK477" s="9">
        <f t="shared" si="262"/>
        <v>2.0049999999999999</v>
      </c>
      <c r="BL477" s="9">
        <f t="shared" si="263"/>
        <v>2.3250000000000002</v>
      </c>
      <c r="BM477" s="3">
        <f t="shared" si="270"/>
        <v>1</v>
      </c>
      <c r="BN477" s="8">
        <f t="shared" si="264"/>
        <v>36155</v>
      </c>
      <c r="BO477" s="47">
        <f t="shared" si="274"/>
        <v>0.93002329440811282</v>
      </c>
      <c r="BP477" s="9">
        <f t="shared" si="275"/>
        <v>0.93002329440811282</v>
      </c>
      <c r="BV477" s="8">
        <f t="shared" si="265"/>
        <v>36155</v>
      </c>
      <c r="BW477" s="9">
        <f t="shared" si="266"/>
        <v>2.0049999999999999</v>
      </c>
      <c r="BX477" s="9">
        <f t="shared" si="267"/>
        <v>2.3250000000000002</v>
      </c>
      <c r="BY477" s="3">
        <f t="shared" si="271"/>
        <v>0</v>
      </c>
      <c r="BZ477" s="3">
        <f t="shared" si="272"/>
        <v>0</v>
      </c>
      <c r="CA477" s="8">
        <f t="shared" si="276"/>
        <v>36155</v>
      </c>
      <c r="CB477" s="3">
        <f t="shared" si="277"/>
        <v>1.7694342659021398</v>
      </c>
      <c r="CC477" s="3">
        <f t="shared" si="278"/>
        <v>0.90402266326585812</v>
      </c>
      <c r="CF477" s="8">
        <v>35982</v>
      </c>
      <c r="CG477" s="3">
        <f>CORREL(C456:C477,E456:E477)</f>
        <v>0.92457106620103169</v>
      </c>
      <c r="CI477" s="8">
        <v>35982</v>
      </c>
      <c r="CJ477" s="12">
        <f t="shared" si="292"/>
        <v>1.7799354516608137</v>
      </c>
      <c r="CK477" s="12">
        <f t="shared" si="293"/>
        <v>0.90938783003127388</v>
      </c>
      <c r="CO477" s="12">
        <f t="shared" si="295"/>
        <v>0</v>
      </c>
      <c r="CP477" s="12">
        <f t="shared" si="296"/>
        <v>0</v>
      </c>
    </row>
    <row r="478" spans="1:94" x14ac:dyDescent="0.25">
      <c r="A478" s="3">
        <f t="shared" si="280"/>
        <v>911</v>
      </c>
      <c r="B478" s="8">
        <f t="shared" si="281"/>
        <v>36156</v>
      </c>
      <c r="C478" s="3">
        <f t="shared" si="287"/>
        <v>2.0049999999999999</v>
      </c>
      <c r="D478" s="11">
        <f t="shared" si="268"/>
        <v>0</v>
      </c>
      <c r="E478" s="3">
        <f t="shared" si="288"/>
        <v>2.3250000000000002</v>
      </c>
      <c r="I478" s="8">
        <f t="shared" si="282"/>
        <v>36156</v>
      </c>
      <c r="J478" s="11">
        <f t="shared" si="289"/>
        <v>0.32000000000000028</v>
      </c>
      <c r="K478" s="11">
        <f t="shared" si="269"/>
        <v>0</v>
      </c>
      <c r="L478" s="11"/>
      <c r="M478" s="11"/>
      <c r="N478" s="9">
        <f t="shared" si="290"/>
        <v>2.0049999999999999</v>
      </c>
      <c r="O478" s="9">
        <f t="shared" si="291"/>
        <v>2.3250000000000002</v>
      </c>
      <c r="Q478" s="9">
        <f t="shared" si="283"/>
        <v>2.0049999999999999</v>
      </c>
      <c r="R478" s="9">
        <f t="shared" si="284"/>
        <v>2.3250000000000002</v>
      </c>
      <c r="S478" s="9">
        <f t="shared" si="285"/>
        <v>1.865</v>
      </c>
      <c r="T478" s="9">
        <f t="shared" si="286"/>
        <v>1.865</v>
      </c>
      <c r="V478" s="9">
        <f t="shared" si="294"/>
        <v>2.0049999999999999</v>
      </c>
      <c r="W478" s="9">
        <f t="shared" si="294"/>
        <v>2.3250000000000002</v>
      </c>
      <c r="X478" s="9">
        <f t="shared" si="294"/>
        <v>1.865</v>
      </c>
      <c r="Y478" s="9">
        <f t="shared" si="294"/>
        <v>1.865</v>
      </c>
      <c r="BK478" s="9">
        <f t="shared" si="262"/>
        <v>2.0049999999999999</v>
      </c>
      <c r="BL478" s="9">
        <f t="shared" si="263"/>
        <v>2.3250000000000002</v>
      </c>
      <c r="BM478" s="3">
        <f t="shared" si="270"/>
        <v>1</v>
      </c>
      <c r="BN478" s="8">
        <f t="shared" si="264"/>
        <v>36156</v>
      </c>
      <c r="BO478" s="47">
        <f t="shared" si="274"/>
        <v>0.95625714215407742</v>
      </c>
      <c r="BP478" s="9">
        <f t="shared" si="275"/>
        <v>0.95625714215407742</v>
      </c>
      <c r="BV478" s="8">
        <f t="shared" si="265"/>
        <v>36156</v>
      </c>
      <c r="BW478" s="9">
        <f t="shared" si="266"/>
        <v>2.0049999999999999</v>
      </c>
      <c r="BX478" s="9">
        <f t="shared" si="267"/>
        <v>2.3250000000000002</v>
      </c>
      <c r="BY478" s="3">
        <f t="shared" si="271"/>
        <v>0</v>
      </c>
      <c r="BZ478" s="3">
        <f t="shared" si="272"/>
        <v>0</v>
      </c>
      <c r="CA478" s="8">
        <f t="shared" si="276"/>
        <v>36156</v>
      </c>
      <c r="CB478" s="3">
        <f t="shared" si="277"/>
        <v>1.7694342659021398</v>
      </c>
      <c r="CC478" s="3">
        <f t="shared" si="278"/>
        <v>0.90402266326585812</v>
      </c>
      <c r="CF478" s="8">
        <v>35983</v>
      </c>
      <c r="CG478" s="3">
        <f>CORREL(C457:C478,E457:E478)</f>
        <v>0.92181295824562126</v>
      </c>
      <c r="CI478" s="8">
        <v>35983</v>
      </c>
      <c r="CJ478" s="12">
        <f t="shared" si="292"/>
        <v>1.7799354516608137</v>
      </c>
      <c r="CK478" s="12">
        <f t="shared" si="293"/>
        <v>0.90938783003127388</v>
      </c>
      <c r="CO478" s="12">
        <f t="shared" si="295"/>
        <v>0</v>
      </c>
      <c r="CP478" s="12">
        <f t="shared" si="296"/>
        <v>0</v>
      </c>
    </row>
    <row r="479" spans="1:94" x14ac:dyDescent="0.25">
      <c r="A479" s="3">
        <f t="shared" si="280"/>
        <v>912</v>
      </c>
      <c r="B479" s="8">
        <f t="shared" si="281"/>
        <v>36157</v>
      </c>
      <c r="C479" s="3">
        <f t="shared" si="287"/>
        <v>1.71</v>
      </c>
      <c r="D479" s="11">
        <f t="shared" si="268"/>
        <v>0</v>
      </c>
      <c r="E479" s="3">
        <f t="shared" si="288"/>
        <v>2.08</v>
      </c>
      <c r="I479" s="8">
        <f t="shared" si="282"/>
        <v>36157</v>
      </c>
      <c r="J479" s="11">
        <f t="shared" si="289"/>
        <v>0.37000000000000011</v>
      </c>
      <c r="K479" s="11">
        <f t="shared" si="269"/>
        <v>0</v>
      </c>
      <c r="L479" s="11"/>
      <c r="M479" s="11"/>
      <c r="N479" s="9">
        <f t="shared" si="290"/>
        <v>1.71</v>
      </c>
      <c r="O479" s="9">
        <f t="shared" si="291"/>
        <v>2.08</v>
      </c>
      <c r="Q479" s="9">
        <f t="shared" si="283"/>
        <v>1.71</v>
      </c>
      <c r="R479" s="9">
        <f t="shared" si="284"/>
        <v>2.08</v>
      </c>
      <c r="S479" s="9">
        <f t="shared" si="285"/>
        <v>1.7849999999999999</v>
      </c>
      <c r="T479" s="9">
        <f t="shared" si="286"/>
        <v>1.7849999999999999</v>
      </c>
      <c r="V479" s="9">
        <f t="shared" si="294"/>
        <v>1.71</v>
      </c>
      <c r="W479" s="9">
        <f t="shared" si="294"/>
        <v>2.08</v>
      </c>
      <c r="X479" s="9">
        <f t="shared" si="294"/>
        <v>1.7849999999999999</v>
      </c>
      <c r="Y479" s="9">
        <f t="shared" si="294"/>
        <v>1.7849999999999999</v>
      </c>
      <c r="BK479" s="9">
        <f t="shared" si="262"/>
        <v>1.71</v>
      </c>
      <c r="BL479" s="9">
        <f t="shared" si="263"/>
        <v>2.08</v>
      </c>
      <c r="BM479" s="3">
        <f t="shared" si="270"/>
        <v>1</v>
      </c>
      <c r="BN479" s="8">
        <f t="shared" si="264"/>
        <v>36157</v>
      </c>
      <c r="BO479" s="47">
        <f t="shared" si="274"/>
        <v>0.96090677195445617</v>
      </c>
      <c r="BP479" s="9">
        <f t="shared" si="275"/>
        <v>0.96090677195445617</v>
      </c>
      <c r="BV479" s="8">
        <f t="shared" si="265"/>
        <v>36157</v>
      </c>
      <c r="BW479" s="9">
        <f t="shared" si="266"/>
        <v>1.71</v>
      </c>
      <c r="BX479" s="9">
        <f t="shared" si="267"/>
        <v>2.08</v>
      </c>
      <c r="BY479" s="3">
        <f t="shared" si="271"/>
        <v>-0.15915069024396397</v>
      </c>
      <c r="BZ479" s="3">
        <f t="shared" si="272"/>
        <v>-0.11135214532609312</v>
      </c>
      <c r="CA479" s="8">
        <f t="shared" si="276"/>
        <v>36157</v>
      </c>
      <c r="CB479" s="3">
        <f t="shared" si="277"/>
        <v>1.8797167940031265</v>
      </c>
      <c r="CC479" s="3">
        <f t="shared" si="278"/>
        <v>0.9943335976541251</v>
      </c>
      <c r="CF479" s="8">
        <v>35984</v>
      </c>
      <c r="CG479" s="3">
        <f t="shared" ref="CG479:CG542" si="297">ROUND(CORREL(C458:C479,E458:E479),2)</f>
        <v>0.93</v>
      </c>
      <c r="CI479" s="8">
        <v>35984</v>
      </c>
      <c r="CJ479" s="12">
        <f t="shared" ref="CJ479:CK482" si="298">ROUND(STDEV(CO458:CO479)*CJ$24,2)</f>
        <v>1.89</v>
      </c>
      <c r="CK479" s="12">
        <f t="shared" si="298"/>
        <v>1</v>
      </c>
      <c r="CO479" s="12">
        <f t="shared" si="295"/>
        <v>-0.15915069024396397</v>
      </c>
      <c r="CP479" s="12">
        <f t="shared" si="296"/>
        <v>-0.11135214532609312</v>
      </c>
    </row>
    <row r="480" spans="1:94" x14ac:dyDescent="0.25">
      <c r="A480" s="3">
        <f t="shared" si="280"/>
        <v>913</v>
      </c>
      <c r="B480" s="8">
        <f t="shared" si="281"/>
        <v>36158</v>
      </c>
      <c r="C480" s="3">
        <f t="shared" si="287"/>
        <v>1.68</v>
      </c>
      <c r="D480" s="11">
        <f t="shared" si="268"/>
        <v>0</v>
      </c>
      <c r="E480" s="3">
        <f t="shared" si="288"/>
        <v>2.04</v>
      </c>
      <c r="I480" s="8">
        <f t="shared" si="282"/>
        <v>36158</v>
      </c>
      <c r="J480" s="11">
        <f t="shared" si="289"/>
        <v>0.3600000000000001</v>
      </c>
      <c r="K480" s="11">
        <f t="shared" si="269"/>
        <v>0</v>
      </c>
      <c r="L480" s="11"/>
      <c r="M480" s="11"/>
      <c r="N480" s="9">
        <f t="shared" si="290"/>
        <v>1.68</v>
      </c>
      <c r="O480" s="9">
        <f t="shared" si="291"/>
        <v>2.04</v>
      </c>
      <c r="Q480" s="9">
        <f t="shared" si="283"/>
        <v>1.68</v>
      </c>
      <c r="R480" s="9">
        <f t="shared" si="284"/>
        <v>2.04</v>
      </c>
      <c r="S480" s="9">
        <f t="shared" si="285"/>
        <v>1.81</v>
      </c>
      <c r="T480" s="9">
        <f t="shared" si="286"/>
        <v>1.81</v>
      </c>
      <c r="V480" s="9">
        <f t="shared" si="294"/>
        <v>1.68</v>
      </c>
      <c r="W480" s="9">
        <f t="shared" si="294"/>
        <v>2.04</v>
      </c>
      <c r="X480" s="9">
        <f t="shared" si="294"/>
        <v>1.81</v>
      </c>
      <c r="Y480" s="9">
        <f t="shared" si="294"/>
        <v>1.81</v>
      </c>
      <c r="BK480" s="9">
        <f t="shared" si="262"/>
        <v>1.68</v>
      </c>
      <c r="BL480" s="9">
        <f t="shared" si="263"/>
        <v>2.04</v>
      </c>
      <c r="BM480" s="3">
        <f t="shared" si="270"/>
        <v>1</v>
      </c>
      <c r="BN480" s="8">
        <f t="shared" si="264"/>
        <v>36158</v>
      </c>
      <c r="BO480" s="47">
        <f t="shared" si="274"/>
        <v>0.96256353940914807</v>
      </c>
      <c r="BP480" s="9">
        <f t="shared" si="275"/>
        <v>0.96256353940914807</v>
      </c>
      <c r="BV480" s="8">
        <f t="shared" si="265"/>
        <v>36158</v>
      </c>
      <c r="BW480" s="9">
        <f t="shared" si="266"/>
        <v>1.68</v>
      </c>
      <c r="BX480" s="9">
        <f t="shared" si="267"/>
        <v>2.04</v>
      </c>
      <c r="BY480" s="3">
        <f t="shared" si="271"/>
        <v>-1.7699577099400975E-2</v>
      </c>
      <c r="BZ480" s="3">
        <f t="shared" si="272"/>
        <v>-1.9418085857101627E-2</v>
      </c>
      <c r="CA480" s="8">
        <f t="shared" si="276"/>
        <v>36158</v>
      </c>
      <c r="CB480" s="3">
        <f t="shared" si="277"/>
        <v>1.312375301087634</v>
      </c>
      <c r="CC480" s="3">
        <f t="shared" si="278"/>
        <v>0.82943497906273977</v>
      </c>
      <c r="CF480" s="8">
        <v>35985</v>
      </c>
      <c r="CG480" s="3">
        <f t="shared" si="297"/>
        <v>0.96</v>
      </c>
      <c r="CI480" s="8">
        <v>35985</v>
      </c>
      <c r="CJ480" s="12">
        <f t="shared" si="298"/>
        <v>1.32</v>
      </c>
      <c r="CK480" s="12">
        <f t="shared" si="298"/>
        <v>0.83</v>
      </c>
      <c r="CO480" s="12">
        <f t="shared" si="295"/>
        <v>-1.7699577099400975E-2</v>
      </c>
      <c r="CP480" s="12">
        <f t="shared" si="296"/>
        <v>-1.9418085857101627E-2</v>
      </c>
    </row>
    <row r="481" spans="1:94" x14ac:dyDescent="0.25">
      <c r="A481" s="3">
        <f t="shared" si="280"/>
        <v>914</v>
      </c>
      <c r="B481" s="8">
        <f t="shared" si="281"/>
        <v>36159</v>
      </c>
      <c r="C481" s="3">
        <f t="shared" si="287"/>
        <v>1.71</v>
      </c>
      <c r="D481" s="11">
        <f t="shared" si="268"/>
        <v>0</v>
      </c>
      <c r="E481" s="3">
        <f t="shared" si="288"/>
        <v>2.0150000000000001</v>
      </c>
      <c r="I481" s="8">
        <f t="shared" si="282"/>
        <v>36159</v>
      </c>
      <c r="J481" s="11">
        <f t="shared" si="289"/>
        <v>0.30500000000000016</v>
      </c>
      <c r="K481" s="11">
        <f t="shared" si="269"/>
        <v>0</v>
      </c>
      <c r="L481" s="11"/>
      <c r="M481" s="11"/>
      <c r="N481" s="9">
        <f t="shared" si="290"/>
        <v>1.71</v>
      </c>
      <c r="O481" s="9">
        <f t="shared" si="291"/>
        <v>2.0150000000000001</v>
      </c>
      <c r="Q481" s="9">
        <f t="shared" si="283"/>
        <v>1.71</v>
      </c>
      <c r="R481" s="9">
        <f t="shared" si="284"/>
        <v>2.0150000000000001</v>
      </c>
      <c r="S481" s="9">
        <f t="shared" si="285"/>
        <v>1.835</v>
      </c>
      <c r="T481" s="9">
        <f t="shared" si="286"/>
        <v>1.835</v>
      </c>
      <c r="V481" s="9">
        <f t="shared" si="294"/>
        <v>1.71</v>
      </c>
      <c r="W481" s="9">
        <f t="shared" si="294"/>
        <v>2.0150000000000001</v>
      </c>
      <c r="X481" s="9">
        <f t="shared" si="294"/>
        <v>1.835</v>
      </c>
      <c r="Y481" s="9">
        <f t="shared" si="294"/>
        <v>1.835</v>
      </c>
      <c r="BK481" s="9">
        <f t="shared" si="262"/>
        <v>1.71</v>
      </c>
      <c r="BL481" s="9">
        <f t="shared" si="263"/>
        <v>2.0150000000000001</v>
      </c>
      <c r="BM481" s="3">
        <f t="shared" si="270"/>
        <v>1</v>
      </c>
      <c r="BN481" s="8">
        <f t="shared" si="264"/>
        <v>36159</v>
      </c>
      <c r="BO481" s="47">
        <f t="shared" si="274"/>
        <v>0.95808421110422226</v>
      </c>
      <c r="BP481" s="9">
        <f t="shared" si="275"/>
        <v>0.95808421110422226</v>
      </c>
      <c r="BV481" s="8">
        <f t="shared" si="265"/>
        <v>36159</v>
      </c>
      <c r="BW481" s="9">
        <f t="shared" si="266"/>
        <v>1.71</v>
      </c>
      <c r="BX481" s="9">
        <f t="shared" si="267"/>
        <v>2.0150000000000001</v>
      </c>
      <c r="BY481" s="3">
        <f t="shared" si="271"/>
        <v>1.7699577099400857E-2</v>
      </c>
      <c r="BZ481" s="3">
        <f t="shared" si="272"/>
        <v>-1.2330612457478674E-2</v>
      </c>
      <c r="CA481" s="8">
        <f t="shared" si="276"/>
        <v>36159</v>
      </c>
      <c r="CB481" s="3">
        <f t="shared" si="277"/>
        <v>1.0874491643634931</v>
      </c>
      <c r="CC481" s="3">
        <f t="shared" si="278"/>
        <v>0.82091492134016941</v>
      </c>
      <c r="CF481" s="8">
        <v>35986</v>
      </c>
      <c r="CG481" s="3">
        <f t="shared" si="297"/>
        <v>0.96</v>
      </c>
      <c r="CI481" s="8">
        <v>35986</v>
      </c>
      <c r="CJ481" s="12">
        <f t="shared" si="298"/>
        <v>1.0900000000000001</v>
      </c>
      <c r="CK481" s="12">
        <f t="shared" si="298"/>
        <v>0.83</v>
      </c>
      <c r="CO481" s="12">
        <f t="shared" ref="CO481:CO499" si="299">LN(V481/V480)</f>
        <v>1.7699577099400857E-2</v>
      </c>
      <c r="CP481" s="12">
        <f t="shared" ref="CP481:CP499" si="300">LN(W481/W480)</f>
        <v>-1.2330612457478674E-2</v>
      </c>
    </row>
    <row r="482" spans="1:94" x14ac:dyDescent="0.25">
      <c r="A482" s="3">
        <f t="shared" si="280"/>
        <v>915</v>
      </c>
      <c r="B482" s="8">
        <f t="shared" si="281"/>
        <v>36160</v>
      </c>
      <c r="C482" s="3">
        <f t="shared" si="287"/>
        <v>1.7849999999999999</v>
      </c>
      <c r="D482" s="11">
        <f t="shared" si="268"/>
        <v>0</v>
      </c>
      <c r="E482" s="3">
        <f t="shared" si="288"/>
        <v>1.9550000000000001</v>
      </c>
      <c r="I482" s="8">
        <f t="shared" si="282"/>
        <v>36160</v>
      </c>
      <c r="J482" s="11">
        <f t="shared" si="289"/>
        <v>0.17000000000000015</v>
      </c>
      <c r="K482" s="11">
        <f t="shared" si="269"/>
        <v>0</v>
      </c>
      <c r="L482" s="11"/>
      <c r="M482" s="11"/>
      <c r="N482" s="9">
        <f t="shared" si="290"/>
        <v>1.7849999999999999</v>
      </c>
      <c r="O482" s="9">
        <f t="shared" si="291"/>
        <v>1.9550000000000001</v>
      </c>
      <c r="Q482" s="9">
        <f t="shared" si="283"/>
        <v>1.7849999999999999</v>
      </c>
      <c r="R482" s="9">
        <f t="shared" si="284"/>
        <v>1.9550000000000001</v>
      </c>
      <c r="S482" s="9">
        <f t="shared" si="285"/>
        <v>1.875</v>
      </c>
      <c r="T482" s="9">
        <f t="shared" si="286"/>
        <v>1.875</v>
      </c>
      <c r="V482" s="9">
        <f t="shared" si="294"/>
        <v>1.7849999999999999</v>
      </c>
      <c r="W482" s="9">
        <f t="shared" si="294"/>
        <v>1.9550000000000001</v>
      </c>
      <c r="X482" s="9">
        <f t="shared" si="294"/>
        <v>1.875</v>
      </c>
      <c r="Y482" s="9">
        <f t="shared" si="294"/>
        <v>1.875</v>
      </c>
      <c r="BK482" s="9">
        <f t="shared" si="262"/>
        <v>1.7849999999999999</v>
      </c>
      <c r="BL482" s="9">
        <f t="shared" si="263"/>
        <v>1.9550000000000001</v>
      </c>
      <c r="BM482" s="3">
        <f t="shared" si="270"/>
        <v>1</v>
      </c>
      <c r="BN482" s="8">
        <f t="shared" si="264"/>
        <v>36160</v>
      </c>
      <c r="BO482" s="47">
        <f t="shared" si="274"/>
        <v>0.93479357949742281</v>
      </c>
      <c r="BP482" s="9">
        <f t="shared" si="275"/>
        <v>0.93479357949742281</v>
      </c>
      <c r="BV482" s="8">
        <f t="shared" si="265"/>
        <v>36160</v>
      </c>
      <c r="BW482" s="9">
        <f t="shared" si="266"/>
        <v>1.7849999999999999</v>
      </c>
      <c r="BX482" s="9">
        <f t="shared" si="267"/>
        <v>1.9550000000000001</v>
      </c>
      <c r="BY482" s="3">
        <f t="shared" si="271"/>
        <v>4.2925044717033844E-2</v>
      </c>
      <c r="BZ482" s="3">
        <f t="shared" si="272"/>
        <v>-3.0229001961317271E-2</v>
      </c>
      <c r="CA482" s="8">
        <f t="shared" si="276"/>
        <v>36160</v>
      </c>
      <c r="CB482" s="3">
        <f t="shared" si="277"/>
        <v>1.0384603817838183</v>
      </c>
      <c r="CC482" s="3">
        <f t="shared" si="278"/>
        <v>0.79791013571519842</v>
      </c>
      <c r="CF482" s="8">
        <v>35989</v>
      </c>
      <c r="CG482" s="3">
        <f t="shared" si="297"/>
        <v>0.94</v>
      </c>
      <c r="CI482" s="8">
        <v>35989</v>
      </c>
      <c r="CJ482" s="12">
        <f t="shared" si="298"/>
        <v>1.04</v>
      </c>
      <c r="CK482" s="12">
        <f t="shared" si="298"/>
        <v>0.8</v>
      </c>
      <c r="CO482" s="12">
        <f t="shared" si="299"/>
        <v>4.2925044717033844E-2</v>
      </c>
      <c r="CP482" s="12">
        <f t="shared" si="300"/>
        <v>-3.0229001961317271E-2</v>
      </c>
    </row>
    <row r="483" spans="1:94" x14ac:dyDescent="0.25">
      <c r="A483" s="3">
        <f t="shared" si="280"/>
        <v>916</v>
      </c>
      <c r="B483" s="8">
        <f t="shared" si="281"/>
        <v>36161</v>
      </c>
      <c r="C483" s="3">
        <f t="shared" si="287"/>
        <v>1.7849999999999999</v>
      </c>
      <c r="D483" s="11">
        <f t="shared" si="268"/>
        <v>0</v>
      </c>
      <c r="E483" s="3">
        <f t="shared" si="288"/>
        <v>1.9550000000000001</v>
      </c>
      <c r="I483" s="8">
        <f t="shared" si="282"/>
        <v>36161</v>
      </c>
      <c r="J483" s="11">
        <f t="shared" si="289"/>
        <v>0.17000000000000015</v>
      </c>
      <c r="K483" s="11">
        <f t="shared" si="269"/>
        <v>0</v>
      </c>
      <c r="L483" s="11"/>
      <c r="M483" s="11"/>
      <c r="N483" s="9">
        <f t="shared" si="290"/>
        <v>1.7849999999999999</v>
      </c>
      <c r="O483" s="9">
        <f t="shared" si="291"/>
        <v>1.9550000000000001</v>
      </c>
      <c r="Q483" s="9">
        <f t="shared" si="283"/>
        <v>1.7849999999999999</v>
      </c>
      <c r="R483" s="9">
        <f t="shared" si="284"/>
        <v>1.9550000000000001</v>
      </c>
      <c r="S483" s="9">
        <f t="shared" si="285"/>
        <v>1.875</v>
      </c>
      <c r="T483" s="9">
        <f t="shared" si="286"/>
        <v>1.875</v>
      </c>
      <c r="V483" s="9">
        <f t="shared" si="294"/>
        <v>1.7849999999999999</v>
      </c>
      <c r="W483" s="9">
        <f t="shared" si="294"/>
        <v>1.9550000000000001</v>
      </c>
      <c r="X483" s="9">
        <f t="shared" si="294"/>
        <v>1.875</v>
      </c>
      <c r="Y483" s="9">
        <f t="shared" si="294"/>
        <v>1.875</v>
      </c>
      <c r="BK483" s="9">
        <f t="shared" si="262"/>
        <v>1.7849999999999999</v>
      </c>
      <c r="BL483" s="9">
        <f t="shared" si="263"/>
        <v>1.9550000000000001</v>
      </c>
      <c r="BM483" s="3">
        <f t="shared" si="270"/>
        <v>1</v>
      </c>
      <c r="BN483" s="8">
        <f t="shared" si="264"/>
        <v>36161</v>
      </c>
      <c r="BO483" s="47">
        <f t="shared" si="274"/>
        <v>0.92417594005232861</v>
      </c>
      <c r="BP483" s="9">
        <f t="shared" si="275"/>
        <v>0.92417594005232861</v>
      </c>
      <c r="BV483" s="8">
        <f t="shared" si="265"/>
        <v>36161</v>
      </c>
      <c r="BW483" s="9">
        <f t="shared" si="266"/>
        <v>1.7849999999999999</v>
      </c>
      <c r="BX483" s="9">
        <f t="shared" si="267"/>
        <v>1.9550000000000001</v>
      </c>
      <c r="BY483" s="3">
        <f t="shared" si="271"/>
        <v>0</v>
      </c>
      <c r="BZ483" s="3">
        <f t="shared" si="272"/>
        <v>0</v>
      </c>
      <c r="CA483" s="8">
        <f t="shared" si="276"/>
        <v>36161</v>
      </c>
      <c r="CB483" s="3">
        <f t="shared" si="277"/>
        <v>1.0006452678414748</v>
      </c>
      <c r="CC483" s="3">
        <f t="shared" si="278"/>
        <v>0.78413961119228481</v>
      </c>
      <c r="CF483" s="8">
        <v>35990</v>
      </c>
      <c r="CG483" s="3">
        <f t="shared" si="297"/>
        <v>0.92</v>
      </c>
      <c r="CI483" s="8">
        <v>35990</v>
      </c>
      <c r="CJ483" s="12">
        <f t="shared" ref="CJ483:CK489" si="301">ROUND(STDEV(CO462:CO483)*CJ$24,2)</f>
        <v>1.01</v>
      </c>
      <c r="CK483" s="12">
        <f t="shared" si="301"/>
        <v>0.79</v>
      </c>
      <c r="CO483" s="12">
        <f t="shared" si="299"/>
        <v>0</v>
      </c>
      <c r="CP483" s="12">
        <f t="shared" si="300"/>
        <v>0</v>
      </c>
    </row>
    <row r="484" spans="1:94" x14ac:dyDescent="0.25">
      <c r="A484" s="3">
        <f t="shared" si="280"/>
        <v>917</v>
      </c>
      <c r="B484" s="8">
        <f t="shared" si="281"/>
        <v>36162</v>
      </c>
      <c r="C484" s="3">
        <f t="shared" si="287"/>
        <v>1.7849999999999999</v>
      </c>
      <c r="D484" s="11">
        <f t="shared" si="268"/>
        <v>0</v>
      </c>
      <c r="E484" s="3">
        <f t="shared" si="288"/>
        <v>1.9550000000000001</v>
      </c>
      <c r="I484" s="8">
        <f t="shared" si="282"/>
        <v>36162</v>
      </c>
      <c r="J484" s="11">
        <f t="shared" si="289"/>
        <v>0.17000000000000015</v>
      </c>
      <c r="K484" s="11">
        <f t="shared" si="269"/>
        <v>0</v>
      </c>
      <c r="L484" s="11"/>
      <c r="M484" s="11"/>
      <c r="N484" s="9">
        <f t="shared" si="290"/>
        <v>1.7849999999999999</v>
      </c>
      <c r="O484" s="9">
        <f t="shared" si="291"/>
        <v>1.9550000000000001</v>
      </c>
      <c r="Q484" s="9">
        <f t="shared" si="283"/>
        <v>1.7849999999999999</v>
      </c>
      <c r="R484" s="9">
        <f t="shared" si="284"/>
        <v>1.9550000000000001</v>
      </c>
      <c r="S484" s="9">
        <f t="shared" si="285"/>
        <v>1.875</v>
      </c>
      <c r="T484" s="9">
        <f t="shared" si="286"/>
        <v>1.875</v>
      </c>
      <c r="V484" s="9">
        <f t="shared" si="294"/>
        <v>1.7849999999999999</v>
      </c>
      <c r="W484" s="9">
        <f t="shared" si="294"/>
        <v>1.9550000000000001</v>
      </c>
      <c r="X484" s="9">
        <f t="shared" si="294"/>
        <v>1.875</v>
      </c>
      <c r="Y484" s="9">
        <f t="shared" si="294"/>
        <v>1.875</v>
      </c>
      <c r="BK484" s="9">
        <f t="shared" si="262"/>
        <v>1.7849999999999999</v>
      </c>
      <c r="BL484" s="9">
        <f t="shared" si="263"/>
        <v>1.9550000000000001</v>
      </c>
      <c r="BM484" s="3">
        <f t="shared" si="270"/>
        <v>1</v>
      </c>
      <c r="BN484" s="8">
        <f t="shared" si="264"/>
        <v>36162</v>
      </c>
      <c r="BO484" s="47">
        <f t="shared" si="274"/>
        <v>0.93760327929326504</v>
      </c>
      <c r="BP484" s="9">
        <f t="shared" si="275"/>
        <v>0.93760327929326504</v>
      </c>
      <c r="BV484" s="8">
        <f t="shared" si="265"/>
        <v>36162</v>
      </c>
      <c r="BW484" s="9">
        <f t="shared" si="266"/>
        <v>1.7849999999999999</v>
      </c>
      <c r="BX484" s="9">
        <f t="shared" si="267"/>
        <v>1.9550000000000001</v>
      </c>
      <c r="BY484" s="3">
        <f t="shared" si="271"/>
        <v>0</v>
      </c>
      <c r="BZ484" s="3">
        <f t="shared" si="272"/>
        <v>0</v>
      </c>
      <c r="CA484" s="8">
        <f t="shared" si="276"/>
        <v>36162</v>
      </c>
      <c r="CB484" s="3">
        <f t="shared" si="277"/>
        <v>0.97111022597830221</v>
      </c>
      <c r="CC484" s="3">
        <f t="shared" si="278"/>
        <v>0.78375959844600984</v>
      </c>
      <c r="CF484" s="8">
        <v>35991</v>
      </c>
      <c r="CG484" s="3">
        <f t="shared" si="297"/>
        <v>0.91</v>
      </c>
      <c r="CI484" s="8">
        <v>35991</v>
      </c>
      <c r="CJ484" s="12">
        <f t="shared" si="301"/>
        <v>0.98</v>
      </c>
      <c r="CK484" s="12">
        <f t="shared" si="301"/>
        <v>0.79</v>
      </c>
      <c r="CO484" s="12">
        <f t="shared" si="299"/>
        <v>0</v>
      </c>
      <c r="CP484" s="12">
        <f t="shared" si="300"/>
        <v>0</v>
      </c>
    </row>
    <row r="485" spans="1:94" x14ac:dyDescent="0.25">
      <c r="A485" s="3">
        <f t="shared" si="280"/>
        <v>918</v>
      </c>
      <c r="B485" s="8">
        <f t="shared" si="281"/>
        <v>36163</v>
      </c>
      <c r="C485" s="3">
        <f t="shared" si="287"/>
        <v>1.7849999999999999</v>
      </c>
      <c r="D485" s="11">
        <f t="shared" si="268"/>
        <v>0</v>
      </c>
      <c r="E485" s="3">
        <f t="shared" si="288"/>
        <v>1.9550000000000001</v>
      </c>
      <c r="I485" s="8">
        <f t="shared" si="282"/>
        <v>36163</v>
      </c>
      <c r="J485" s="11">
        <f t="shared" si="289"/>
        <v>0.17000000000000015</v>
      </c>
      <c r="K485" s="11">
        <f t="shared" si="269"/>
        <v>0</v>
      </c>
      <c r="L485" s="11"/>
      <c r="M485" s="11"/>
      <c r="N485" s="9">
        <f t="shared" si="290"/>
        <v>1.7849999999999999</v>
      </c>
      <c r="O485" s="9">
        <f t="shared" si="291"/>
        <v>1.9550000000000001</v>
      </c>
      <c r="Q485" s="9">
        <f t="shared" si="283"/>
        <v>1.7849999999999999</v>
      </c>
      <c r="R485" s="9">
        <f t="shared" si="284"/>
        <v>1.9550000000000001</v>
      </c>
      <c r="S485" s="9">
        <f t="shared" si="285"/>
        <v>1.875</v>
      </c>
      <c r="T485" s="9">
        <f t="shared" si="286"/>
        <v>1.875</v>
      </c>
      <c r="V485" s="9">
        <f t="shared" si="294"/>
        <v>1.7849999999999999</v>
      </c>
      <c r="W485" s="9">
        <f t="shared" si="294"/>
        <v>1.9550000000000001</v>
      </c>
      <c r="X485" s="9">
        <f t="shared" si="294"/>
        <v>1.875</v>
      </c>
      <c r="Y485" s="9">
        <f t="shared" si="294"/>
        <v>1.875</v>
      </c>
      <c r="BK485" s="9">
        <f t="shared" si="262"/>
        <v>1.7849999999999999</v>
      </c>
      <c r="BL485" s="9">
        <f t="shared" si="263"/>
        <v>1.9550000000000001</v>
      </c>
      <c r="BM485" s="3">
        <f t="shared" si="270"/>
        <v>1</v>
      </c>
      <c r="BN485" s="8">
        <f t="shared" si="264"/>
        <v>36163</v>
      </c>
      <c r="BO485" s="47">
        <f t="shared" si="274"/>
        <v>0.9364018401730253</v>
      </c>
      <c r="BP485" s="9">
        <f t="shared" si="275"/>
        <v>0.9364018401730253</v>
      </c>
      <c r="BV485" s="8">
        <f t="shared" si="265"/>
        <v>36163</v>
      </c>
      <c r="BW485" s="9">
        <f t="shared" si="266"/>
        <v>1.7849999999999999</v>
      </c>
      <c r="BX485" s="9">
        <f t="shared" si="267"/>
        <v>1.9550000000000001</v>
      </c>
      <c r="BY485" s="3">
        <f t="shared" si="271"/>
        <v>0</v>
      </c>
      <c r="BZ485" s="3">
        <f t="shared" si="272"/>
        <v>0</v>
      </c>
      <c r="CA485" s="8">
        <f t="shared" si="276"/>
        <v>36163</v>
      </c>
      <c r="CB485" s="3">
        <f t="shared" si="277"/>
        <v>0.97111022597830221</v>
      </c>
      <c r="CC485" s="3">
        <f t="shared" si="278"/>
        <v>0.78375959844600984</v>
      </c>
      <c r="CF485" s="8">
        <v>35992</v>
      </c>
      <c r="CG485" s="3">
        <f t="shared" si="297"/>
        <v>0.91</v>
      </c>
      <c r="CI485" s="8">
        <v>35992</v>
      </c>
      <c r="CJ485" s="12">
        <f t="shared" si="301"/>
        <v>0.98</v>
      </c>
      <c r="CK485" s="12">
        <f t="shared" si="301"/>
        <v>0.79</v>
      </c>
      <c r="CO485" s="12">
        <f t="shared" si="299"/>
        <v>0</v>
      </c>
      <c r="CP485" s="12">
        <f t="shared" si="300"/>
        <v>0</v>
      </c>
    </row>
    <row r="486" spans="1:94" x14ac:dyDescent="0.25">
      <c r="A486" s="3">
        <f t="shared" si="280"/>
        <v>919</v>
      </c>
      <c r="B486" s="8">
        <f t="shared" si="281"/>
        <v>36164</v>
      </c>
      <c r="C486" s="3">
        <f t="shared" si="287"/>
        <v>1.9850000000000001</v>
      </c>
      <c r="D486" s="11">
        <f t="shared" si="268"/>
        <v>0</v>
      </c>
      <c r="E486" s="3">
        <f t="shared" si="288"/>
        <v>2.105</v>
      </c>
      <c r="I486" s="8">
        <f t="shared" si="282"/>
        <v>36164</v>
      </c>
      <c r="J486" s="11">
        <f t="shared" si="289"/>
        <v>0.11999999999999988</v>
      </c>
      <c r="K486" s="11">
        <f t="shared" si="269"/>
        <v>0</v>
      </c>
      <c r="L486" s="11"/>
      <c r="M486" s="11"/>
      <c r="N486" s="9">
        <f t="shared" si="290"/>
        <v>1.9850000000000001</v>
      </c>
      <c r="O486" s="9">
        <f t="shared" si="291"/>
        <v>2.105</v>
      </c>
      <c r="Q486" s="9">
        <f t="shared" si="283"/>
        <v>1.9850000000000001</v>
      </c>
      <c r="R486" s="9">
        <f t="shared" si="284"/>
        <v>2.105</v>
      </c>
      <c r="S486" s="9">
        <f t="shared" si="285"/>
        <v>2.1</v>
      </c>
      <c r="T486" s="9">
        <f t="shared" si="286"/>
        <v>2.1</v>
      </c>
      <c r="V486" s="9">
        <f t="shared" si="294"/>
        <v>1.9850000000000001</v>
      </c>
      <c r="W486" s="9">
        <f t="shared" si="294"/>
        <v>2.105</v>
      </c>
      <c r="X486" s="9">
        <f t="shared" si="294"/>
        <v>2.1</v>
      </c>
      <c r="Y486" s="9">
        <f t="shared" si="294"/>
        <v>2.1</v>
      </c>
      <c r="BK486" s="9">
        <f t="shared" ref="BK486:BK549" si="302">V486</f>
        <v>1.9850000000000001</v>
      </c>
      <c r="BL486" s="9">
        <f t="shared" ref="BL486:BL549" si="303">W486</f>
        <v>2.105</v>
      </c>
      <c r="BM486" s="3">
        <f t="shared" si="270"/>
        <v>1</v>
      </c>
      <c r="BN486" s="8">
        <f t="shared" ref="BN486:BN549" si="304">B486</f>
        <v>36164</v>
      </c>
      <c r="BO486" s="47">
        <f t="shared" si="274"/>
        <v>0.90760634354032199</v>
      </c>
      <c r="BP486" s="9">
        <f t="shared" si="275"/>
        <v>0.90760634354032199</v>
      </c>
      <c r="BV486" s="8">
        <f t="shared" si="265"/>
        <v>36164</v>
      </c>
      <c r="BW486" s="9">
        <f t="shared" si="266"/>
        <v>1.9850000000000001</v>
      </c>
      <c r="BX486" s="9">
        <f t="shared" si="267"/>
        <v>2.105</v>
      </c>
      <c r="BY486" s="3">
        <f t="shared" si="271"/>
        <v>0.10620049890755137</v>
      </c>
      <c r="BZ486" s="3">
        <f t="shared" si="272"/>
        <v>7.3925273697015639E-2</v>
      </c>
      <c r="CA486" s="8">
        <f t="shared" si="276"/>
        <v>36164</v>
      </c>
      <c r="CB486" s="3">
        <f t="shared" si="277"/>
        <v>1.0262773060552406</v>
      </c>
      <c r="CC486" s="3">
        <f t="shared" si="278"/>
        <v>0.82310022793460536</v>
      </c>
      <c r="CF486" s="8">
        <v>35993</v>
      </c>
      <c r="CG486" s="3">
        <f t="shared" si="297"/>
        <v>0.91</v>
      </c>
      <c r="CI486" s="8">
        <v>35993</v>
      </c>
      <c r="CJ486" s="12">
        <f t="shared" si="301"/>
        <v>1.03</v>
      </c>
      <c r="CK486" s="12">
        <f t="shared" si="301"/>
        <v>0.83</v>
      </c>
      <c r="CO486" s="12">
        <f t="shared" si="299"/>
        <v>0.10620049890755137</v>
      </c>
      <c r="CP486" s="12">
        <f t="shared" si="300"/>
        <v>7.3925273697015639E-2</v>
      </c>
    </row>
    <row r="487" spans="1:94" x14ac:dyDescent="0.25">
      <c r="A487" s="3">
        <f t="shared" si="280"/>
        <v>920</v>
      </c>
      <c r="B487" s="8">
        <f t="shared" si="281"/>
        <v>36165</v>
      </c>
      <c r="C487" s="3">
        <f t="shared" si="287"/>
        <v>1.92</v>
      </c>
      <c r="D487" s="11">
        <f t="shared" si="268"/>
        <v>0</v>
      </c>
      <c r="E487" s="3">
        <f t="shared" si="288"/>
        <v>2.0299999999999998</v>
      </c>
      <c r="I487" s="8">
        <f t="shared" si="282"/>
        <v>36165</v>
      </c>
      <c r="J487" s="11">
        <f t="shared" si="289"/>
        <v>0.10999999999999988</v>
      </c>
      <c r="K487" s="11">
        <f t="shared" si="269"/>
        <v>0</v>
      </c>
      <c r="L487" s="11"/>
      <c r="M487" s="11"/>
      <c r="N487" s="9">
        <f t="shared" si="290"/>
        <v>1.92</v>
      </c>
      <c r="O487" s="9">
        <f t="shared" si="291"/>
        <v>2.0299999999999998</v>
      </c>
      <c r="Q487" s="9">
        <f t="shared" si="283"/>
        <v>1.92</v>
      </c>
      <c r="R487" s="9">
        <f t="shared" si="284"/>
        <v>2.0299999999999998</v>
      </c>
      <c r="S487" s="9">
        <f t="shared" si="285"/>
        <v>2.04</v>
      </c>
      <c r="T487" s="9">
        <f t="shared" si="286"/>
        <v>2.04</v>
      </c>
      <c r="V487" s="9">
        <f t="shared" ref="V487:Y506" si="305">VLOOKUP($B487,IF(V$1=2,PRICELOOK2,IF(V$1=3,PRICELOOK3,IF(V$1=4,cash,PRICELOOK))),V$2,FALSE)</f>
        <v>1.92</v>
      </c>
      <c r="W487" s="9">
        <f t="shared" si="305"/>
        <v>2.0299999999999998</v>
      </c>
      <c r="X487" s="9">
        <f t="shared" si="305"/>
        <v>2.04</v>
      </c>
      <c r="Y487" s="9">
        <f t="shared" si="305"/>
        <v>2.04</v>
      </c>
      <c r="BK487" s="9">
        <f t="shared" si="302"/>
        <v>1.92</v>
      </c>
      <c r="BL487" s="9">
        <f t="shared" si="303"/>
        <v>2.0299999999999998</v>
      </c>
      <c r="BM487" s="3">
        <f t="shared" si="270"/>
        <v>1</v>
      </c>
      <c r="BN487" s="8">
        <f t="shared" si="304"/>
        <v>36165</v>
      </c>
      <c r="BO487" s="47">
        <f t="shared" si="274"/>
        <v>0.88669078117067124</v>
      </c>
      <c r="BP487" s="9">
        <f t="shared" si="275"/>
        <v>0.88669078117067124</v>
      </c>
      <c r="BV487" s="8">
        <f t="shared" ref="BV487:BV550" si="306">BN487</f>
        <v>36165</v>
      </c>
      <c r="BW487" s="9">
        <f t="shared" ref="BW487:BW550" si="307">V487</f>
        <v>1.92</v>
      </c>
      <c r="BX487" s="9">
        <f t="shared" ref="BX487:BX550" si="308">W487</f>
        <v>2.0299999999999998</v>
      </c>
      <c r="BY487" s="3">
        <f t="shared" si="271"/>
        <v>-3.3293728099463696E-2</v>
      </c>
      <c r="BZ487" s="3">
        <f t="shared" si="272"/>
        <v>-3.6279674080648902E-2</v>
      </c>
      <c r="CA487" s="8">
        <f t="shared" si="276"/>
        <v>36165</v>
      </c>
      <c r="CB487" s="3">
        <f t="shared" si="277"/>
        <v>0.85125914155391458</v>
      </c>
      <c r="CC487" s="3">
        <f t="shared" si="278"/>
        <v>0.77917410006885868</v>
      </c>
      <c r="CF487" s="8">
        <v>35996</v>
      </c>
      <c r="CG487" s="3">
        <f t="shared" si="297"/>
        <v>0.89</v>
      </c>
      <c r="CI487" s="8">
        <v>35996</v>
      </c>
      <c r="CJ487" s="12">
        <f t="shared" si="301"/>
        <v>0.86</v>
      </c>
      <c r="CK487" s="12">
        <f t="shared" si="301"/>
        <v>0.78</v>
      </c>
      <c r="CO487" s="12">
        <f t="shared" si="299"/>
        <v>-3.3293728099463696E-2</v>
      </c>
      <c r="CP487" s="12">
        <f t="shared" si="300"/>
        <v>-3.6279674080648902E-2</v>
      </c>
    </row>
    <row r="488" spans="1:94" x14ac:dyDescent="0.25">
      <c r="A488" s="3">
        <f t="shared" si="280"/>
        <v>921</v>
      </c>
      <c r="B488" s="8">
        <f t="shared" si="281"/>
        <v>36166</v>
      </c>
      <c r="C488" s="3">
        <f t="shared" si="287"/>
        <v>1.9</v>
      </c>
      <c r="D488" s="11">
        <f t="shared" ref="D488:D551" si="309">IF(ma=7,AVERAGE(C482:C488),IF(ma=14,AVERAGE(C475:C488),IF(ma=30,AVERAGE(C459:C488),IF(ma=40,AVERAGE(C449:C488),0))))</f>
        <v>0</v>
      </c>
      <c r="E488" s="3">
        <f t="shared" si="288"/>
        <v>2.0150000000000001</v>
      </c>
      <c r="I488" s="8">
        <f t="shared" si="282"/>
        <v>36166</v>
      </c>
      <c r="J488" s="11">
        <f t="shared" si="289"/>
        <v>0.11500000000000021</v>
      </c>
      <c r="K488" s="11">
        <f t="shared" ref="K488:K551" si="310">IF(ma=7,AVERAGE(J482:J488),IF(ma=14,AVERAGE(J475:J488),IF(ma=30,AVERAGE(J459:J488),IF(ma=40,AVERAGE(J449:J488),0))))</f>
        <v>0</v>
      </c>
      <c r="L488" s="11"/>
      <c r="M488" s="11"/>
      <c r="N488" s="9">
        <f t="shared" si="290"/>
        <v>1.9</v>
      </c>
      <c r="O488" s="9">
        <f t="shared" si="291"/>
        <v>2.0150000000000001</v>
      </c>
      <c r="Q488" s="9">
        <f t="shared" si="283"/>
        <v>1.9</v>
      </c>
      <c r="R488" s="9">
        <f t="shared" si="284"/>
        <v>2.0150000000000001</v>
      </c>
      <c r="S488" s="9">
        <f t="shared" si="285"/>
        <v>2.0350000000000001</v>
      </c>
      <c r="T488" s="9">
        <f t="shared" si="286"/>
        <v>2.0350000000000001</v>
      </c>
      <c r="V488" s="9">
        <f t="shared" si="305"/>
        <v>1.9</v>
      </c>
      <c r="W488" s="9">
        <f t="shared" si="305"/>
        <v>2.0150000000000001</v>
      </c>
      <c r="X488" s="9">
        <f t="shared" si="305"/>
        <v>2.0350000000000001</v>
      </c>
      <c r="Y488" s="9">
        <f t="shared" si="305"/>
        <v>2.0350000000000001</v>
      </c>
      <c r="BK488" s="9">
        <f t="shared" si="302"/>
        <v>1.9</v>
      </c>
      <c r="BL488" s="9">
        <f t="shared" si="303"/>
        <v>2.0150000000000001</v>
      </c>
      <c r="BM488" s="3">
        <f t="shared" ref="BM488:BM551" si="311">IF(BK488=0,0,IF(BL488=0,0,1))</f>
        <v>1</v>
      </c>
      <c r="BN488" s="8">
        <f t="shared" si="304"/>
        <v>36166</v>
      </c>
      <c r="BO488" s="47">
        <f t="shared" si="274"/>
        <v>0.87633692730488855</v>
      </c>
      <c r="BP488" s="9">
        <f t="shared" si="275"/>
        <v>0.87633692730488855</v>
      </c>
      <c r="BV488" s="8">
        <f t="shared" si="306"/>
        <v>36166</v>
      </c>
      <c r="BW488" s="9">
        <f t="shared" si="307"/>
        <v>1.9</v>
      </c>
      <c r="BX488" s="9">
        <f t="shared" si="308"/>
        <v>2.0150000000000001</v>
      </c>
      <c r="BY488" s="3">
        <f t="shared" ref="BY488:BY551" si="312">LN(BW488/BW487)</f>
        <v>-1.0471299867295366E-2</v>
      </c>
      <c r="BZ488" s="3">
        <f t="shared" ref="BZ488:BZ551" si="313">LN(BX488/BX487)</f>
        <v>-7.416597655049483E-3</v>
      </c>
      <c r="CA488" s="8">
        <f t="shared" si="276"/>
        <v>36166</v>
      </c>
      <c r="CB488" s="3">
        <f t="shared" si="277"/>
        <v>0.85053448284747546</v>
      </c>
      <c r="CC488" s="3">
        <f t="shared" si="278"/>
        <v>0.77403728239701808</v>
      </c>
      <c r="CF488" s="8">
        <v>35997</v>
      </c>
      <c r="CG488" s="3">
        <f t="shared" si="297"/>
        <v>0.87</v>
      </c>
      <c r="CI488" s="8">
        <v>35997</v>
      </c>
      <c r="CJ488" s="12">
        <f t="shared" si="301"/>
        <v>0.86</v>
      </c>
      <c r="CK488" s="12">
        <f t="shared" si="301"/>
        <v>0.78</v>
      </c>
      <c r="CO488" s="12">
        <f t="shared" si="299"/>
        <v>-1.0471299867295366E-2</v>
      </c>
      <c r="CP488" s="12">
        <f t="shared" si="300"/>
        <v>-7.416597655049483E-3</v>
      </c>
    </row>
    <row r="489" spans="1:94" x14ac:dyDescent="0.25">
      <c r="A489" s="3">
        <f t="shared" si="280"/>
        <v>922</v>
      </c>
      <c r="B489" s="8">
        <f t="shared" si="281"/>
        <v>36167</v>
      </c>
      <c r="C489" s="3">
        <f t="shared" si="287"/>
        <v>1.7749999999999999</v>
      </c>
      <c r="D489" s="11">
        <f t="shared" si="309"/>
        <v>0</v>
      </c>
      <c r="E489" s="3">
        <f t="shared" si="288"/>
        <v>1.9350000000000001</v>
      </c>
      <c r="I489" s="8">
        <f t="shared" si="282"/>
        <v>36167</v>
      </c>
      <c r="J489" s="11">
        <f t="shared" si="289"/>
        <v>0.16000000000000014</v>
      </c>
      <c r="K489" s="11">
        <f t="shared" si="310"/>
        <v>0</v>
      </c>
      <c r="L489" s="11"/>
      <c r="M489" s="11"/>
      <c r="N489" s="9">
        <f t="shared" si="290"/>
        <v>1.7749999999999999</v>
      </c>
      <c r="O489" s="9">
        <f t="shared" si="291"/>
        <v>1.9350000000000001</v>
      </c>
      <c r="Q489" s="9">
        <f t="shared" si="283"/>
        <v>1.7749999999999999</v>
      </c>
      <c r="R489" s="9">
        <f t="shared" si="284"/>
        <v>1.9350000000000001</v>
      </c>
      <c r="S489" s="9">
        <f t="shared" si="285"/>
        <v>1.895</v>
      </c>
      <c r="T489" s="9">
        <f t="shared" si="286"/>
        <v>1.895</v>
      </c>
      <c r="V489" s="9">
        <f t="shared" si="305"/>
        <v>1.7749999999999999</v>
      </c>
      <c r="W489" s="9">
        <f t="shared" si="305"/>
        <v>1.9350000000000001</v>
      </c>
      <c r="X489" s="9">
        <f t="shared" si="305"/>
        <v>1.895</v>
      </c>
      <c r="Y489" s="9">
        <f t="shared" si="305"/>
        <v>1.895</v>
      </c>
      <c r="BK489" s="9">
        <f t="shared" si="302"/>
        <v>1.7749999999999999</v>
      </c>
      <c r="BL489" s="9">
        <f t="shared" si="303"/>
        <v>1.9350000000000001</v>
      </c>
      <c r="BM489" s="3">
        <f t="shared" si="311"/>
        <v>1</v>
      </c>
      <c r="BN489" s="8">
        <f t="shared" si="304"/>
        <v>36167</v>
      </c>
      <c r="BO489" s="47">
        <f t="shared" si="274"/>
        <v>0.88078930745881079</v>
      </c>
      <c r="BP489" s="9">
        <f t="shared" si="275"/>
        <v>0.88078930745881079</v>
      </c>
      <c r="BV489" s="8">
        <f t="shared" si="306"/>
        <v>36167</v>
      </c>
      <c r="BW489" s="9">
        <f t="shared" si="307"/>
        <v>1.7749999999999999</v>
      </c>
      <c r="BX489" s="9">
        <f t="shared" si="308"/>
        <v>1.9350000000000001</v>
      </c>
      <c r="BY489" s="3">
        <f t="shared" si="312"/>
        <v>-6.8053463245015641E-2</v>
      </c>
      <c r="BZ489" s="3">
        <f t="shared" si="313"/>
        <v>-4.0511868916901221E-2</v>
      </c>
      <c r="CA489" s="8">
        <f t="shared" si="276"/>
        <v>36167</v>
      </c>
      <c r="CB489" s="3">
        <f t="shared" si="277"/>
        <v>0.86431684655459939</v>
      </c>
      <c r="CC489" s="3">
        <f t="shared" si="278"/>
        <v>0.77322558431201793</v>
      </c>
      <c r="CF489" s="8">
        <v>35998</v>
      </c>
      <c r="CG489" s="3">
        <f t="shared" si="297"/>
        <v>0.88</v>
      </c>
      <c r="CI489" s="8">
        <v>35998</v>
      </c>
      <c r="CJ489" s="12">
        <f t="shared" si="301"/>
        <v>0.87</v>
      </c>
      <c r="CK489" s="12">
        <f t="shared" si="301"/>
        <v>0.78</v>
      </c>
      <c r="CO489" s="12">
        <f t="shared" si="299"/>
        <v>-6.8053463245015641E-2</v>
      </c>
      <c r="CP489" s="12">
        <f t="shared" si="300"/>
        <v>-4.0511868916901221E-2</v>
      </c>
    </row>
    <row r="490" spans="1:94" x14ac:dyDescent="0.25">
      <c r="A490" s="3">
        <f t="shared" si="280"/>
        <v>923</v>
      </c>
      <c r="B490" s="8">
        <f t="shared" si="281"/>
        <v>36168</v>
      </c>
      <c r="C490" s="3">
        <f t="shared" si="287"/>
        <v>1.7450000000000001</v>
      </c>
      <c r="D490" s="11">
        <f t="shared" si="309"/>
        <v>0</v>
      </c>
      <c r="E490" s="3">
        <f t="shared" si="288"/>
        <v>1.895</v>
      </c>
      <c r="I490" s="8">
        <f t="shared" si="282"/>
        <v>36168</v>
      </c>
      <c r="J490" s="11">
        <f t="shared" si="289"/>
        <v>0.14999999999999991</v>
      </c>
      <c r="K490" s="11">
        <f t="shared" si="310"/>
        <v>0</v>
      </c>
      <c r="L490" s="11"/>
      <c r="M490" s="11"/>
      <c r="N490" s="9">
        <f t="shared" si="290"/>
        <v>1.7450000000000001</v>
      </c>
      <c r="O490" s="9">
        <f t="shared" si="291"/>
        <v>1.895</v>
      </c>
      <c r="Q490" s="9">
        <f t="shared" si="283"/>
        <v>1.7450000000000001</v>
      </c>
      <c r="R490" s="9">
        <f t="shared" si="284"/>
        <v>1.895</v>
      </c>
      <c r="S490" s="9">
        <f t="shared" si="285"/>
        <v>1.875</v>
      </c>
      <c r="T490" s="9">
        <f t="shared" si="286"/>
        <v>1.875</v>
      </c>
      <c r="V490" s="9">
        <f t="shared" si="305"/>
        <v>1.7450000000000001</v>
      </c>
      <c r="W490" s="9">
        <f t="shared" si="305"/>
        <v>1.895</v>
      </c>
      <c r="X490" s="9">
        <f t="shared" si="305"/>
        <v>1.875</v>
      </c>
      <c r="Y490" s="9">
        <f t="shared" si="305"/>
        <v>1.875</v>
      </c>
      <c r="BK490" s="9">
        <f t="shared" si="302"/>
        <v>1.7450000000000001</v>
      </c>
      <c r="BL490" s="9">
        <f t="shared" si="303"/>
        <v>1.895</v>
      </c>
      <c r="BM490" s="3">
        <f t="shared" si="311"/>
        <v>1</v>
      </c>
      <c r="BN490" s="8">
        <f t="shared" si="304"/>
        <v>36168</v>
      </c>
      <c r="BO490" s="47">
        <f t="shared" si="274"/>
        <v>0.88635802508067096</v>
      </c>
      <c r="BP490" s="9">
        <f t="shared" si="275"/>
        <v>0.88635802508067096</v>
      </c>
      <c r="BV490" s="8">
        <f t="shared" si="306"/>
        <v>36168</v>
      </c>
      <c r="BW490" s="9">
        <f t="shared" si="307"/>
        <v>1.7450000000000001</v>
      </c>
      <c r="BX490" s="9">
        <f t="shared" si="308"/>
        <v>1.895</v>
      </c>
      <c r="BY490" s="3">
        <f t="shared" si="312"/>
        <v>-1.7045867272988496E-2</v>
      </c>
      <c r="BZ490" s="3">
        <f t="shared" si="313"/>
        <v>-2.0888487947355421E-2</v>
      </c>
      <c r="CA490" s="8">
        <f t="shared" si="276"/>
        <v>36168</v>
      </c>
      <c r="CB490" s="3">
        <f t="shared" si="277"/>
        <v>0.86394461442989001</v>
      </c>
      <c r="CC490" s="3">
        <f t="shared" si="278"/>
        <v>0.77380884086140056</v>
      </c>
      <c r="CF490" s="8">
        <v>35999</v>
      </c>
      <c r="CG490" s="3">
        <f t="shared" si="297"/>
        <v>0.89</v>
      </c>
      <c r="CI490" s="8">
        <v>35999</v>
      </c>
      <c r="CJ490" s="12">
        <f t="shared" ref="CJ490:CJ498" si="314">ROUND(STDEV(CO469:CO490)*CJ$24,2)</f>
        <v>0.87</v>
      </c>
      <c r="CK490" s="12">
        <f t="shared" ref="CK490:CK499" si="315">ROUND(STDEV(CP469:CP490)*CK$24,2)</f>
        <v>0.78</v>
      </c>
      <c r="CO490" s="12">
        <f t="shared" si="299"/>
        <v>-1.7045867272988496E-2</v>
      </c>
      <c r="CP490" s="12">
        <f t="shared" si="300"/>
        <v>-2.0888487947355421E-2</v>
      </c>
    </row>
    <row r="491" spans="1:94" x14ac:dyDescent="0.25">
      <c r="A491" s="3">
        <f t="shared" si="280"/>
        <v>924</v>
      </c>
      <c r="B491" s="8">
        <f t="shared" si="281"/>
        <v>36169</v>
      </c>
      <c r="C491" s="3">
        <f t="shared" si="287"/>
        <v>1.7450000000000001</v>
      </c>
      <c r="D491" s="11">
        <f t="shared" si="309"/>
        <v>0</v>
      </c>
      <c r="E491" s="3">
        <f t="shared" si="288"/>
        <v>1.895</v>
      </c>
      <c r="I491" s="8">
        <f t="shared" si="282"/>
        <v>36169</v>
      </c>
      <c r="J491" s="11">
        <f t="shared" si="289"/>
        <v>0.14999999999999991</v>
      </c>
      <c r="K491" s="11">
        <f t="shared" si="310"/>
        <v>0</v>
      </c>
      <c r="L491" s="11"/>
      <c r="M491" s="11"/>
      <c r="N491" s="9">
        <f t="shared" si="290"/>
        <v>1.7450000000000001</v>
      </c>
      <c r="O491" s="9">
        <f t="shared" si="291"/>
        <v>1.895</v>
      </c>
      <c r="Q491" s="9">
        <f t="shared" si="283"/>
        <v>1.7450000000000001</v>
      </c>
      <c r="R491" s="9">
        <f t="shared" si="284"/>
        <v>1.895</v>
      </c>
      <c r="S491" s="9">
        <f t="shared" si="285"/>
        <v>1.875</v>
      </c>
      <c r="T491" s="9">
        <f t="shared" si="286"/>
        <v>1.875</v>
      </c>
      <c r="V491" s="9">
        <f t="shared" si="305"/>
        <v>1.7450000000000001</v>
      </c>
      <c r="W491" s="9">
        <f t="shared" si="305"/>
        <v>1.895</v>
      </c>
      <c r="X491" s="9">
        <f t="shared" si="305"/>
        <v>1.875</v>
      </c>
      <c r="Y491" s="9">
        <f t="shared" si="305"/>
        <v>1.875</v>
      </c>
      <c r="BK491" s="9">
        <f t="shared" si="302"/>
        <v>1.7450000000000001</v>
      </c>
      <c r="BL491" s="9">
        <f t="shared" si="303"/>
        <v>1.895</v>
      </c>
      <c r="BM491" s="3">
        <f t="shared" si="311"/>
        <v>1</v>
      </c>
      <c r="BN491" s="8">
        <f t="shared" si="304"/>
        <v>36169</v>
      </c>
      <c r="BO491" s="47">
        <f t="shared" si="274"/>
        <v>0.89000669263287668</v>
      </c>
      <c r="BP491" s="9">
        <f t="shared" si="275"/>
        <v>0.89000669263287668</v>
      </c>
      <c r="BV491" s="8">
        <f t="shared" si="306"/>
        <v>36169</v>
      </c>
      <c r="BW491" s="9">
        <f t="shared" si="307"/>
        <v>1.7450000000000001</v>
      </c>
      <c r="BX491" s="9">
        <f t="shared" si="308"/>
        <v>1.895</v>
      </c>
      <c r="BY491" s="3">
        <f t="shared" si="312"/>
        <v>0</v>
      </c>
      <c r="BZ491" s="3">
        <f t="shared" si="313"/>
        <v>0</v>
      </c>
      <c r="CA491" s="8">
        <f t="shared" si="276"/>
        <v>36169</v>
      </c>
      <c r="CB491" s="3">
        <f t="shared" si="277"/>
        <v>0.827102641789351</v>
      </c>
      <c r="CC491" s="3">
        <f t="shared" si="278"/>
        <v>0.74681365036107306</v>
      </c>
      <c r="CF491" s="8">
        <v>36000</v>
      </c>
      <c r="CG491" s="3">
        <f t="shared" si="297"/>
        <v>0.89</v>
      </c>
      <c r="CI491" s="8">
        <v>36000</v>
      </c>
      <c r="CJ491" s="12">
        <f t="shared" si="314"/>
        <v>0.83</v>
      </c>
      <c r="CK491" s="12">
        <f t="shared" si="315"/>
        <v>0.75</v>
      </c>
      <c r="CO491" s="12">
        <f t="shared" si="299"/>
        <v>0</v>
      </c>
      <c r="CP491" s="12">
        <f t="shared" si="300"/>
        <v>0</v>
      </c>
    </row>
    <row r="492" spans="1:94" x14ac:dyDescent="0.25">
      <c r="A492" s="3">
        <f t="shared" si="280"/>
        <v>925</v>
      </c>
      <c r="B492" s="8">
        <f t="shared" si="281"/>
        <v>36170</v>
      </c>
      <c r="C492" s="3">
        <f t="shared" si="287"/>
        <v>1.7450000000000001</v>
      </c>
      <c r="D492" s="11">
        <f t="shared" si="309"/>
        <v>0</v>
      </c>
      <c r="E492" s="3">
        <f t="shared" si="288"/>
        <v>1.895</v>
      </c>
      <c r="I492" s="8">
        <f t="shared" si="282"/>
        <v>36170</v>
      </c>
      <c r="J492" s="11">
        <f t="shared" si="289"/>
        <v>0.14999999999999991</v>
      </c>
      <c r="K492" s="11">
        <f t="shared" si="310"/>
        <v>0</v>
      </c>
      <c r="L492" s="11"/>
      <c r="M492" s="11"/>
      <c r="N492" s="9">
        <f t="shared" si="290"/>
        <v>1.7450000000000001</v>
      </c>
      <c r="O492" s="9">
        <f t="shared" si="291"/>
        <v>1.895</v>
      </c>
      <c r="Q492" s="9">
        <f t="shared" si="283"/>
        <v>1.7450000000000001</v>
      </c>
      <c r="R492" s="9">
        <f t="shared" si="284"/>
        <v>1.895</v>
      </c>
      <c r="S492" s="9">
        <f t="shared" si="285"/>
        <v>1.875</v>
      </c>
      <c r="T492" s="9">
        <f t="shared" si="286"/>
        <v>1.875</v>
      </c>
      <c r="V492" s="9">
        <f t="shared" si="305"/>
        <v>1.7450000000000001</v>
      </c>
      <c r="W492" s="9">
        <f t="shared" si="305"/>
        <v>1.895</v>
      </c>
      <c r="X492" s="9">
        <f t="shared" si="305"/>
        <v>1.875</v>
      </c>
      <c r="Y492" s="9">
        <f t="shared" si="305"/>
        <v>1.875</v>
      </c>
      <c r="BK492" s="9">
        <f t="shared" si="302"/>
        <v>1.7450000000000001</v>
      </c>
      <c r="BL492" s="9">
        <f t="shared" si="303"/>
        <v>1.895</v>
      </c>
      <c r="BM492" s="3">
        <f t="shared" si="311"/>
        <v>1</v>
      </c>
      <c r="BN492" s="8">
        <f t="shared" si="304"/>
        <v>36170</v>
      </c>
      <c r="BO492" s="47">
        <f t="shared" si="274"/>
        <v>0.87085369088422249</v>
      </c>
      <c r="BP492" s="9">
        <f t="shared" si="275"/>
        <v>0.87085369088422249</v>
      </c>
      <c r="BV492" s="8">
        <f t="shared" si="306"/>
        <v>36170</v>
      </c>
      <c r="BW492" s="9">
        <f t="shared" si="307"/>
        <v>1.7450000000000001</v>
      </c>
      <c r="BX492" s="9">
        <f t="shared" si="308"/>
        <v>1.895</v>
      </c>
      <c r="BY492" s="3">
        <f t="shared" si="312"/>
        <v>0</v>
      </c>
      <c r="BZ492" s="3">
        <f t="shared" si="313"/>
        <v>0</v>
      </c>
      <c r="CA492" s="8">
        <f t="shared" si="276"/>
        <v>36170</v>
      </c>
      <c r="CB492" s="3">
        <f t="shared" si="277"/>
        <v>0.827102641789351</v>
      </c>
      <c r="CC492" s="3">
        <f t="shared" si="278"/>
        <v>0.74681365036107306</v>
      </c>
      <c r="CF492" s="8">
        <v>36003</v>
      </c>
      <c r="CG492" s="3">
        <f t="shared" si="297"/>
        <v>0.9</v>
      </c>
      <c r="CI492" s="8">
        <v>36003</v>
      </c>
      <c r="CJ492" s="12">
        <f t="shared" si="314"/>
        <v>0.83</v>
      </c>
      <c r="CK492" s="12">
        <f t="shared" si="315"/>
        <v>0.75</v>
      </c>
      <c r="CO492" s="12">
        <f t="shared" si="299"/>
        <v>0</v>
      </c>
      <c r="CP492" s="12">
        <f t="shared" si="300"/>
        <v>0</v>
      </c>
    </row>
    <row r="493" spans="1:94" x14ac:dyDescent="0.25">
      <c r="A493" s="3">
        <f t="shared" si="280"/>
        <v>926</v>
      </c>
      <c r="B493" s="8">
        <f t="shared" si="281"/>
        <v>36171</v>
      </c>
      <c r="C493" s="3">
        <f t="shared" si="287"/>
        <v>1.7350000000000001</v>
      </c>
      <c r="D493" s="11">
        <f t="shared" si="309"/>
        <v>0</v>
      </c>
      <c r="E493" s="3">
        <f t="shared" si="288"/>
        <v>1.88</v>
      </c>
      <c r="I493" s="8">
        <f t="shared" si="282"/>
        <v>36171</v>
      </c>
      <c r="J493" s="11">
        <f t="shared" si="289"/>
        <v>0.1449999999999998</v>
      </c>
      <c r="K493" s="11">
        <f t="shared" si="310"/>
        <v>0</v>
      </c>
      <c r="L493" s="11"/>
      <c r="M493" s="11"/>
      <c r="N493" s="9">
        <f t="shared" si="290"/>
        <v>1.7350000000000001</v>
      </c>
      <c r="O493" s="9">
        <f t="shared" si="291"/>
        <v>1.88</v>
      </c>
      <c r="Q493" s="9">
        <f t="shared" si="283"/>
        <v>1.7350000000000001</v>
      </c>
      <c r="R493" s="9">
        <f t="shared" si="284"/>
        <v>1.88</v>
      </c>
      <c r="S493" s="9">
        <f t="shared" si="285"/>
        <v>1.82</v>
      </c>
      <c r="T493" s="9">
        <f t="shared" si="286"/>
        <v>1.82</v>
      </c>
      <c r="V493" s="9">
        <f t="shared" si="305"/>
        <v>1.7350000000000001</v>
      </c>
      <c r="W493" s="9">
        <f t="shared" si="305"/>
        <v>1.88</v>
      </c>
      <c r="X493" s="9">
        <f t="shared" si="305"/>
        <v>1.82</v>
      </c>
      <c r="Y493" s="9">
        <f t="shared" si="305"/>
        <v>1.82</v>
      </c>
      <c r="BK493" s="9">
        <f t="shared" si="302"/>
        <v>1.7350000000000001</v>
      </c>
      <c r="BL493" s="9">
        <f t="shared" si="303"/>
        <v>1.88</v>
      </c>
      <c r="BM493" s="3">
        <f t="shared" si="311"/>
        <v>1</v>
      </c>
      <c r="BN493" s="8">
        <f t="shared" si="304"/>
        <v>36171</v>
      </c>
      <c r="BO493" s="47">
        <f t="shared" si="274"/>
        <v>0.83656033502327054</v>
      </c>
      <c r="BP493" s="9">
        <f t="shared" si="275"/>
        <v>0.83656033502327054</v>
      </c>
      <c r="BV493" s="8">
        <f t="shared" si="306"/>
        <v>36171</v>
      </c>
      <c r="BW493" s="9">
        <f t="shared" si="307"/>
        <v>1.7350000000000001</v>
      </c>
      <c r="BX493" s="9">
        <f t="shared" si="308"/>
        <v>1.88</v>
      </c>
      <c r="BY493" s="3">
        <f t="shared" si="312"/>
        <v>-5.7471422555679594E-3</v>
      </c>
      <c r="BZ493" s="3">
        <f t="shared" si="313"/>
        <v>-7.947061692531945E-3</v>
      </c>
      <c r="CA493" s="8">
        <f t="shared" si="276"/>
        <v>36171</v>
      </c>
      <c r="CB493" s="3">
        <f t="shared" si="277"/>
        <v>0.82686205327211215</v>
      </c>
      <c r="CC493" s="3">
        <f t="shared" si="278"/>
        <v>0.74619878238290593</v>
      </c>
      <c r="CF493" s="8">
        <v>36004</v>
      </c>
      <c r="CG493" s="3">
        <f t="shared" si="297"/>
        <v>0.9</v>
      </c>
      <c r="CI493" s="8">
        <v>36004</v>
      </c>
      <c r="CJ493" s="12">
        <f t="shared" si="314"/>
        <v>0.83</v>
      </c>
      <c r="CK493" s="12">
        <f t="shared" si="315"/>
        <v>0.75</v>
      </c>
      <c r="CO493" s="12">
        <f t="shared" si="299"/>
        <v>-5.7471422555679594E-3</v>
      </c>
      <c r="CP493" s="12">
        <f t="shared" si="300"/>
        <v>-7.947061692531945E-3</v>
      </c>
    </row>
    <row r="494" spans="1:94" x14ac:dyDescent="0.25">
      <c r="A494" s="3">
        <f t="shared" si="280"/>
        <v>927</v>
      </c>
      <c r="B494" s="8">
        <f t="shared" si="281"/>
        <v>36172</v>
      </c>
      <c r="C494" s="3">
        <f t="shared" si="287"/>
        <v>1.76</v>
      </c>
      <c r="D494" s="11">
        <f t="shared" si="309"/>
        <v>0</v>
      </c>
      <c r="E494" s="3">
        <f t="shared" si="288"/>
        <v>1.895</v>
      </c>
      <c r="I494" s="8">
        <f t="shared" si="282"/>
        <v>36172</v>
      </c>
      <c r="J494" s="11">
        <f t="shared" si="289"/>
        <v>0.13500000000000001</v>
      </c>
      <c r="K494" s="11">
        <f t="shared" si="310"/>
        <v>0</v>
      </c>
      <c r="L494" s="11"/>
      <c r="M494" s="11"/>
      <c r="N494" s="9">
        <f t="shared" si="290"/>
        <v>1.76</v>
      </c>
      <c r="O494" s="9">
        <f t="shared" si="291"/>
        <v>1.895</v>
      </c>
      <c r="Q494" s="9">
        <f t="shared" si="283"/>
        <v>1.76</v>
      </c>
      <c r="R494" s="9">
        <f t="shared" si="284"/>
        <v>1.895</v>
      </c>
      <c r="S494" s="9">
        <f t="shared" si="285"/>
        <v>1.82</v>
      </c>
      <c r="T494" s="9">
        <f t="shared" si="286"/>
        <v>1.82</v>
      </c>
      <c r="V494" s="9">
        <f t="shared" si="305"/>
        <v>1.76</v>
      </c>
      <c r="W494" s="9">
        <f t="shared" si="305"/>
        <v>1.895</v>
      </c>
      <c r="X494" s="9">
        <f t="shared" si="305"/>
        <v>1.82</v>
      </c>
      <c r="Y494" s="9">
        <f t="shared" si="305"/>
        <v>1.82</v>
      </c>
      <c r="BK494" s="9">
        <f t="shared" si="302"/>
        <v>1.76</v>
      </c>
      <c r="BL494" s="9">
        <f t="shared" si="303"/>
        <v>1.895</v>
      </c>
      <c r="BM494" s="3">
        <f t="shared" si="311"/>
        <v>1</v>
      </c>
      <c r="BN494" s="8">
        <f t="shared" si="304"/>
        <v>36172</v>
      </c>
      <c r="BO494" s="47">
        <f t="shared" si="274"/>
        <v>0.81922329550364192</v>
      </c>
      <c r="BP494" s="9">
        <f t="shared" si="275"/>
        <v>0.81922329550364192</v>
      </c>
      <c r="BV494" s="8">
        <f t="shared" si="306"/>
        <v>36172</v>
      </c>
      <c r="BW494" s="9">
        <f t="shared" si="307"/>
        <v>1.76</v>
      </c>
      <c r="BX494" s="9">
        <f t="shared" si="308"/>
        <v>1.895</v>
      </c>
      <c r="BY494" s="3">
        <f t="shared" si="312"/>
        <v>1.4306395651237929E-2</v>
      </c>
      <c r="BZ494" s="3">
        <f t="shared" si="313"/>
        <v>7.9470616925319398E-3</v>
      </c>
      <c r="CA494" s="8">
        <f t="shared" si="276"/>
        <v>36172</v>
      </c>
      <c r="CB494" s="3">
        <f t="shared" si="277"/>
        <v>0.76266519727557025</v>
      </c>
      <c r="CC494" s="3">
        <f t="shared" si="278"/>
        <v>0.55143154761921398</v>
      </c>
      <c r="CF494" s="8">
        <v>36005</v>
      </c>
      <c r="CG494" s="3">
        <f t="shared" si="297"/>
        <v>0.88</v>
      </c>
      <c r="CI494" s="8">
        <v>36005</v>
      </c>
      <c r="CJ494" s="12">
        <f t="shared" si="314"/>
        <v>0.77</v>
      </c>
      <c r="CK494" s="12">
        <f t="shared" si="315"/>
        <v>0.55000000000000004</v>
      </c>
      <c r="CO494" s="12">
        <f t="shared" si="299"/>
        <v>1.4306395651237929E-2</v>
      </c>
      <c r="CP494" s="12">
        <f t="shared" si="300"/>
        <v>7.9470616925319398E-3</v>
      </c>
    </row>
    <row r="495" spans="1:94" x14ac:dyDescent="0.25">
      <c r="A495" s="3">
        <f t="shared" si="280"/>
        <v>928</v>
      </c>
      <c r="B495" s="8">
        <f t="shared" si="281"/>
        <v>36173</v>
      </c>
      <c r="C495" s="3">
        <f t="shared" si="287"/>
        <v>1.7849999999999999</v>
      </c>
      <c r="D495" s="11">
        <f t="shared" si="309"/>
        <v>0</v>
      </c>
      <c r="E495" s="3">
        <f t="shared" si="288"/>
        <v>1.91</v>
      </c>
      <c r="I495" s="8">
        <f t="shared" si="282"/>
        <v>36173</v>
      </c>
      <c r="J495" s="11">
        <f t="shared" si="289"/>
        <v>0.125</v>
      </c>
      <c r="K495" s="11">
        <f t="shared" si="310"/>
        <v>0</v>
      </c>
      <c r="L495" s="11"/>
      <c r="M495" s="11"/>
      <c r="N495" s="9">
        <f t="shared" si="290"/>
        <v>1.7849999999999999</v>
      </c>
      <c r="O495" s="9">
        <f t="shared" si="291"/>
        <v>1.91</v>
      </c>
      <c r="Q495" s="9">
        <f t="shared" si="283"/>
        <v>1.7849999999999999</v>
      </c>
      <c r="R495" s="9">
        <f t="shared" si="284"/>
        <v>1.91</v>
      </c>
      <c r="S495" s="9">
        <f t="shared" si="285"/>
        <v>1.865</v>
      </c>
      <c r="T495" s="9">
        <f t="shared" si="286"/>
        <v>1.865</v>
      </c>
      <c r="V495" s="9">
        <f t="shared" si="305"/>
        <v>1.7849999999999999</v>
      </c>
      <c r="W495" s="9">
        <f t="shared" si="305"/>
        <v>1.91</v>
      </c>
      <c r="X495" s="9">
        <f t="shared" si="305"/>
        <v>1.865</v>
      </c>
      <c r="Y495" s="9">
        <f t="shared" si="305"/>
        <v>1.865</v>
      </c>
      <c r="BK495" s="9">
        <f t="shared" si="302"/>
        <v>1.7849999999999999</v>
      </c>
      <c r="BL495" s="9">
        <f t="shared" si="303"/>
        <v>1.91</v>
      </c>
      <c r="BM495" s="3">
        <f t="shared" si="311"/>
        <v>1</v>
      </c>
      <c r="BN495" s="8">
        <f t="shared" si="304"/>
        <v>36173</v>
      </c>
      <c r="BO495" s="47">
        <f t="shared" si="274"/>
        <v>0.78766797245224907</v>
      </c>
      <c r="BP495" s="9">
        <f t="shared" si="275"/>
        <v>0.78766797245224907</v>
      </c>
      <c r="BV495" s="8">
        <f t="shared" si="306"/>
        <v>36173</v>
      </c>
      <c r="BW495" s="9">
        <f t="shared" si="307"/>
        <v>1.7849999999999999</v>
      </c>
      <c r="BX495" s="9">
        <f t="shared" si="308"/>
        <v>1.91</v>
      </c>
      <c r="BY495" s="3">
        <f t="shared" si="312"/>
        <v>1.4104606181541945E-2</v>
      </c>
      <c r="BZ495" s="3">
        <f t="shared" si="313"/>
        <v>7.8844035241488353E-3</v>
      </c>
      <c r="CA495" s="8">
        <f t="shared" si="276"/>
        <v>36173</v>
      </c>
      <c r="CB495" s="3">
        <f t="shared" si="277"/>
        <v>0.76646076401766716</v>
      </c>
      <c r="CC495" s="3">
        <f t="shared" si="278"/>
        <v>0.53917198097925889</v>
      </c>
      <c r="CF495" s="8">
        <v>36006</v>
      </c>
      <c r="CG495" s="3">
        <f t="shared" si="297"/>
        <v>0.84</v>
      </c>
      <c r="CI495" s="8">
        <v>36006</v>
      </c>
      <c r="CJ495" s="12">
        <f t="shared" si="314"/>
        <v>0.77</v>
      </c>
      <c r="CK495" s="12">
        <f t="shared" si="315"/>
        <v>0.54</v>
      </c>
      <c r="CO495" s="12">
        <f t="shared" si="299"/>
        <v>1.4104606181541945E-2</v>
      </c>
      <c r="CP495" s="12">
        <f t="shared" si="300"/>
        <v>7.8844035241488353E-3</v>
      </c>
    </row>
    <row r="496" spans="1:94" x14ac:dyDescent="0.25">
      <c r="A496" s="3">
        <f t="shared" si="280"/>
        <v>929</v>
      </c>
      <c r="B496" s="8">
        <f t="shared" si="281"/>
        <v>36174</v>
      </c>
      <c r="C496" s="3">
        <f t="shared" si="287"/>
        <v>1.69</v>
      </c>
      <c r="D496" s="11">
        <f t="shared" si="309"/>
        <v>0</v>
      </c>
      <c r="E496" s="3">
        <f t="shared" si="288"/>
        <v>1.825</v>
      </c>
      <c r="I496" s="8">
        <f t="shared" si="282"/>
        <v>36174</v>
      </c>
      <c r="J496" s="11">
        <f t="shared" si="289"/>
        <v>0.13500000000000001</v>
      </c>
      <c r="K496" s="11">
        <f t="shared" si="310"/>
        <v>0</v>
      </c>
      <c r="L496" s="11"/>
      <c r="M496" s="11"/>
      <c r="N496" s="9">
        <f t="shared" si="290"/>
        <v>1.69</v>
      </c>
      <c r="O496" s="9">
        <f t="shared" si="291"/>
        <v>1.825</v>
      </c>
      <c r="Q496" s="9">
        <f t="shared" si="283"/>
        <v>1.69</v>
      </c>
      <c r="R496" s="9">
        <f t="shared" si="284"/>
        <v>1.825</v>
      </c>
      <c r="S496" s="9">
        <f t="shared" si="285"/>
        <v>1.78</v>
      </c>
      <c r="T496" s="9">
        <f t="shared" si="286"/>
        <v>1.78</v>
      </c>
      <c r="V496" s="9">
        <f t="shared" si="305"/>
        <v>1.69</v>
      </c>
      <c r="W496" s="9">
        <f t="shared" si="305"/>
        <v>1.825</v>
      </c>
      <c r="X496" s="9">
        <f t="shared" si="305"/>
        <v>1.78</v>
      </c>
      <c r="Y496" s="9">
        <f t="shared" si="305"/>
        <v>1.78</v>
      </c>
      <c r="BK496" s="9">
        <f t="shared" si="302"/>
        <v>1.69</v>
      </c>
      <c r="BL496" s="9">
        <f t="shared" si="303"/>
        <v>1.825</v>
      </c>
      <c r="BM496" s="3">
        <f t="shared" si="311"/>
        <v>1</v>
      </c>
      <c r="BN496" s="8">
        <f t="shared" si="304"/>
        <v>36174</v>
      </c>
      <c r="BO496" s="47">
        <f t="shared" si="274"/>
        <v>0.75836605009353208</v>
      </c>
      <c r="BP496" s="9">
        <f t="shared" si="275"/>
        <v>0.75836605009353208</v>
      </c>
      <c r="BV496" s="8">
        <f t="shared" si="306"/>
        <v>36174</v>
      </c>
      <c r="BW496" s="9">
        <f t="shared" si="307"/>
        <v>1.69</v>
      </c>
      <c r="BX496" s="9">
        <f t="shared" si="308"/>
        <v>1.825</v>
      </c>
      <c r="BY496" s="3">
        <f t="shared" si="312"/>
        <v>-5.4689886296620333E-2</v>
      </c>
      <c r="BZ496" s="3">
        <f t="shared" si="313"/>
        <v>-4.5523255024083699E-2</v>
      </c>
      <c r="CA496" s="8">
        <f t="shared" si="276"/>
        <v>36174</v>
      </c>
      <c r="CB496" s="3">
        <f t="shared" si="277"/>
        <v>0.75352257712365667</v>
      </c>
      <c r="CC496" s="3">
        <f t="shared" si="278"/>
        <v>0.51789959894693161</v>
      </c>
      <c r="CF496" s="8">
        <v>36007</v>
      </c>
      <c r="CG496" s="3">
        <f t="shared" si="297"/>
        <v>0.83</v>
      </c>
      <c r="CI496" s="8">
        <v>36007</v>
      </c>
      <c r="CJ496" s="12">
        <f t="shared" si="314"/>
        <v>0.76</v>
      </c>
      <c r="CK496" s="12">
        <f t="shared" si="315"/>
        <v>0.52</v>
      </c>
      <c r="CO496" s="12">
        <f t="shared" si="299"/>
        <v>-5.4689886296620333E-2</v>
      </c>
      <c r="CP496" s="12">
        <f t="shared" si="300"/>
        <v>-4.5523255024083699E-2</v>
      </c>
    </row>
    <row r="497" spans="1:94" x14ac:dyDescent="0.25">
      <c r="A497" s="3">
        <f t="shared" si="280"/>
        <v>930</v>
      </c>
      <c r="B497" s="8">
        <f t="shared" si="281"/>
        <v>36175</v>
      </c>
      <c r="C497" s="3">
        <f t="shared" si="287"/>
        <v>1.68</v>
      </c>
      <c r="D497" s="11">
        <f t="shared" si="309"/>
        <v>0</v>
      </c>
      <c r="E497" s="3">
        <f t="shared" si="288"/>
        <v>1.83</v>
      </c>
      <c r="I497" s="8">
        <f t="shared" si="282"/>
        <v>36175</v>
      </c>
      <c r="J497" s="11">
        <f t="shared" si="289"/>
        <v>0.15000000000000013</v>
      </c>
      <c r="K497" s="11">
        <f t="shared" si="310"/>
        <v>0</v>
      </c>
      <c r="L497" s="11"/>
      <c r="M497" s="11"/>
      <c r="N497" s="9">
        <f t="shared" si="290"/>
        <v>1.68</v>
      </c>
      <c r="O497" s="9">
        <f t="shared" si="291"/>
        <v>1.83</v>
      </c>
      <c r="Q497" s="9">
        <f t="shared" si="283"/>
        <v>1.68</v>
      </c>
      <c r="R497" s="9">
        <f t="shared" si="284"/>
        <v>1.83</v>
      </c>
      <c r="S497" s="9">
        <f t="shared" si="285"/>
        <v>1.7949999999999999</v>
      </c>
      <c r="T497" s="9">
        <f t="shared" si="286"/>
        <v>1.7949999999999999</v>
      </c>
      <c r="V497" s="9">
        <f t="shared" si="305"/>
        <v>1.68</v>
      </c>
      <c r="W497" s="9">
        <f t="shared" si="305"/>
        <v>1.83</v>
      </c>
      <c r="X497" s="9">
        <f t="shared" si="305"/>
        <v>1.7949999999999999</v>
      </c>
      <c r="Y497" s="9">
        <f t="shared" si="305"/>
        <v>1.7949999999999999</v>
      </c>
      <c r="BK497" s="9">
        <f t="shared" si="302"/>
        <v>1.68</v>
      </c>
      <c r="BL497" s="9">
        <f t="shared" si="303"/>
        <v>1.83</v>
      </c>
      <c r="BM497" s="3">
        <f t="shared" si="311"/>
        <v>1</v>
      </c>
      <c r="BN497" s="8">
        <f t="shared" si="304"/>
        <v>36175</v>
      </c>
      <c r="BO497" s="47">
        <f t="shared" si="274"/>
        <v>0.70204584394318081</v>
      </c>
      <c r="BP497" s="9">
        <f t="shared" si="275"/>
        <v>0.70204584394318081</v>
      </c>
      <c r="BV497" s="8">
        <f t="shared" si="306"/>
        <v>36175</v>
      </c>
      <c r="BW497" s="9">
        <f t="shared" si="307"/>
        <v>1.68</v>
      </c>
      <c r="BX497" s="9">
        <f t="shared" si="308"/>
        <v>1.83</v>
      </c>
      <c r="BY497" s="3">
        <f t="shared" si="312"/>
        <v>-5.9347355198145777E-3</v>
      </c>
      <c r="BZ497" s="3">
        <f t="shared" si="313"/>
        <v>2.7359798188748455E-3</v>
      </c>
      <c r="CA497" s="8">
        <f t="shared" si="276"/>
        <v>36175</v>
      </c>
      <c r="CB497" s="3">
        <f t="shared" si="277"/>
        <v>0.75305588417832536</v>
      </c>
      <c r="CC497" s="3">
        <f t="shared" si="278"/>
        <v>0.51867953039973347</v>
      </c>
      <c r="CF497" s="8">
        <v>36010</v>
      </c>
      <c r="CG497" s="3">
        <f t="shared" si="297"/>
        <v>0.82</v>
      </c>
      <c r="CI497" s="8">
        <v>36010</v>
      </c>
      <c r="CJ497" s="12">
        <f t="shared" si="314"/>
        <v>0.76</v>
      </c>
      <c r="CK497" s="12">
        <f t="shared" si="315"/>
        <v>0.52</v>
      </c>
      <c r="CO497" s="12">
        <f t="shared" si="299"/>
        <v>-5.9347355198145777E-3</v>
      </c>
      <c r="CP497" s="12">
        <f t="shared" si="300"/>
        <v>2.7359798188748455E-3</v>
      </c>
    </row>
    <row r="498" spans="1:94" x14ac:dyDescent="0.25">
      <c r="A498" s="3">
        <f t="shared" si="280"/>
        <v>931</v>
      </c>
      <c r="B498" s="8">
        <f t="shared" si="281"/>
        <v>36176</v>
      </c>
      <c r="C498" s="3">
        <f t="shared" si="287"/>
        <v>1.68</v>
      </c>
      <c r="D498" s="11">
        <f t="shared" si="309"/>
        <v>0</v>
      </c>
      <c r="E498" s="3">
        <f t="shared" si="288"/>
        <v>1.83</v>
      </c>
      <c r="I498" s="8">
        <f t="shared" si="282"/>
        <v>36176</v>
      </c>
      <c r="J498" s="11">
        <f t="shared" si="289"/>
        <v>0.15000000000000013</v>
      </c>
      <c r="K498" s="11">
        <f t="shared" si="310"/>
        <v>0</v>
      </c>
      <c r="L498" s="11"/>
      <c r="M498" s="11"/>
      <c r="N498" s="9">
        <f t="shared" si="290"/>
        <v>1.68</v>
      </c>
      <c r="O498" s="9">
        <f t="shared" si="291"/>
        <v>1.83</v>
      </c>
      <c r="Q498" s="9">
        <f t="shared" si="283"/>
        <v>1.68</v>
      </c>
      <c r="R498" s="9">
        <f t="shared" si="284"/>
        <v>1.83</v>
      </c>
      <c r="S498" s="9">
        <f t="shared" si="285"/>
        <v>1.7949999999999999</v>
      </c>
      <c r="T498" s="9">
        <f t="shared" si="286"/>
        <v>1.7949999999999999</v>
      </c>
      <c r="V498" s="9">
        <f t="shared" si="305"/>
        <v>1.68</v>
      </c>
      <c r="W498" s="9">
        <f t="shared" si="305"/>
        <v>1.83</v>
      </c>
      <c r="X498" s="9">
        <f t="shared" si="305"/>
        <v>1.7949999999999999</v>
      </c>
      <c r="Y498" s="9">
        <f t="shared" si="305"/>
        <v>1.7949999999999999</v>
      </c>
      <c r="BK498" s="9">
        <f t="shared" si="302"/>
        <v>1.68</v>
      </c>
      <c r="BL498" s="9">
        <f t="shared" si="303"/>
        <v>1.83</v>
      </c>
      <c r="BM498" s="3">
        <f t="shared" si="311"/>
        <v>1</v>
      </c>
      <c r="BN498" s="8">
        <f t="shared" si="304"/>
        <v>36176</v>
      </c>
      <c r="BO498" s="47">
        <f t="shared" si="274"/>
        <v>0.56767305057810691</v>
      </c>
      <c r="BP498" s="9">
        <f t="shared" si="275"/>
        <v>0.56767305057810691</v>
      </c>
      <c r="BV498" s="8">
        <f t="shared" si="306"/>
        <v>36176</v>
      </c>
      <c r="BW498" s="9">
        <f t="shared" si="307"/>
        <v>1.68</v>
      </c>
      <c r="BX498" s="9">
        <f t="shared" si="308"/>
        <v>1.83</v>
      </c>
      <c r="BY498" s="3">
        <f t="shared" si="312"/>
        <v>0</v>
      </c>
      <c r="BZ498" s="3">
        <f t="shared" si="313"/>
        <v>0</v>
      </c>
      <c r="CA498" s="8">
        <f t="shared" si="276"/>
        <v>36176</v>
      </c>
      <c r="CB498" s="3">
        <f t="shared" si="277"/>
        <v>0.75305588417832536</v>
      </c>
      <c r="CC498" s="3">
        <f t="shared" si="278"/>
        <v>0.51867953039973347</v>
      </c>
      <c r="CF498" s="8">
        <v>36011</v>
      </c>
      <c r="CG498" s="3">
        <f t="shared" si="297"/>
        <v>0.79</v>
      </c>
      <c r="CI498" s="8">
        <v>36011</v>
      </c>
      <c r="CJ498" s="12">
        <f t="shared" si="314"/>
        <v>0.76</v>
      </c>
      <c r="CK498" s="12">
        <f t="shared" si="315"/>
        <v>0.52</v>
      </c>
      <c r="CO498" s="12">
        <f t="shared" si="299"/>
        <v>0</v>
      </c>
      <c r="CP498" s="12">
        <f t="shared" si="300"/>
        <v>0</v>
      </c>
    </row>
    <row r="499" spans="1:94" x14ac:dyDescent="0.25">
      <c r="A499" s="3">
        <f t="shared" si="280"/>
        <v>932</v>
      </c>
      <c r="B499" s="8">
        <f t="shared" si="281"/>
        <v>36177</v>
      </c>
      <c r="C499" s="3">
        <f t="shared" si="287"/>
        <v>1.68</v>
      </c>
      <c r="D499" s="11">
        <f t="shared" si="309"/>
        <v>0</v>
      </c>
      <c r="E499" s="3">
        <f t="shared" si="288"/>
        <v>1.83</v>
      </c>
      <c r="I499" s="8">
        <f t="shared" si="282"/>
        <v>36177</v>
      </c>
      <c r="J499" s="11">
        <f t="shared" si="289"/>
        <v>0.15000000000000013</v>
      </c>
      <c r="K499" s="11">
        <f t="shared" si="310"/>
        <v>0</v>
      </c>
      <c r="L499" s="11"/>
      <c r="M499" s="11"/>
      <c r="N499" s="9">
        <f t="shared" si="290"/>
        <v>1.68</v>
      </c>
      <c r="O499" s="9">
        <f t="shared" si="291"/>
        <v>1.83</v>
      </c>
      <c r="Q499" s="9">
        <f t="shared" si="283"/>
        <v>1.68</v>
      </c>
      <c r="R499" s="9">
        <f t="shared" si="284"/>
        <v>1.83</v>
      </c>
      <c r="S499" s="9">
        <f t="shared" si="285"/>
        <v>1.7949999999999999</v>
      </c>
      <c r="T499" s="9">
        <f t="shared" si="286"/>
        <v>1.7949999999999999</v>
      </c>
      <c r="V499" s="9">
        <f t="shared" si="305"/>
        <v>1.68</v>
      </c>
      <c r="W499" s="9">
        <f t="shared" si="305"/>
        <v>1.83</v>
      </c>
      <c r="X499" s="9">
        <f t="shared" si="305"/>
        <v>1.7949999999999999</v>
      </c>
      <c r="Y499" s="9">
        <f t="shared" si="305"/>
        <v>1.7949999999999999</v>
      </c>
      <c r="BK499" s="9">
        <f t="shared" si="302"/>
        <v>1.68</v>
      </c>
      <c r="BL499" s="9">
        <f t="shared" si="303"/>
        <v>1.83</v>
      </c>
      <c r="BM499" s="3">
        <f t="shared" si="311"/>
        <v>1</v>
      </c>
      <c r="BN499" s="8">
        <f t="shared" si="304"/>
        <v>36177</v>
      </c>
      <c r="BO499" s="47">
        <f t="shared" si="274"/>
        <v>0.72010373496569469</v>
      </c>
      <c r="BP499" s="9">
        <f t="shared" si="275"/>
        <v>0.72010373496569469</v>
      </c>
      <c r="BV499" s="8">
        <f t="shared" si="306"/>
        <v>36177</v>
      </c>
      <c r="BW499" s="9">
        <f t="shared" si="307"/>
        <v>1.68</v>
      </c>
      <c r="BX499" s="9">
        <f t="shared" si="308"/>
        <v>1.83</v>
      </c>
      <c r="BY499" s="3">
        <f t="shared" si="312"/>
        <v>0</v>
      </c>
      <c r="BZ499" s="3">
        <f t="shared" si="313"/>
        <v>0</v>
      </c>
      <c r="CA499" s="8">
        <f t="shared" si="276"/>
        <v>36177</v>
      </c>
      <c r="CB499" s="3">
        <f t="shared" si="277"/>
        <v>0.75305588417832536</v>
      </c>
      <c r="CC499" s="3">
        <f t="shared" si="278"/>
        <v>0.51867953039973347</v>
      </c>
      <c r="CF499" s="8">
        <v>36012</v>
      </c>
      <c r="CG499" s="3">
        <f t="shared" si="297"/>
        <v>0.74</v>
      </c>
      <c r="CI499" s="8">
        <v>36012</v>
      </c>
      <c r="CJ499" s="12">
        <f>ROUND(STDEV(CO478:CO499)*CJ$24,2)</f>
        <v>0.76</v>
      </c>
      <c r="CK499" s="12">
        <f t="shared" si="315"/>
        <v>0.52</v>
      </c>
      <c r="CO499" s="12">
        <f t="shared" si="299"/>
        <v>0</v>
      </c>
      <c r="CP499" s="12">
        <f t="shared" si="300"/>
        <v>0</v>
      </c>
    </row>
    <row r="500" spans="1:94" x14ac:dyDescent="0.25">
      <c r="A500" s="3">
        <f t="shared" si="280"/>
        <v>933</v>
      </c>
      <c r="B500" s="8">
        <f t="shared" si="281"/>
        <v>36178</v>
      </c>
      <c r="C500" s="3">
        <f t="shared" si="287"/>
        <v>1.68</v>
      </c>
      <c r="D500" s="11">
        <f t="shared" si="309"/>
        <v>0</v>
      </c>
      <c r="E500" s="3">
        <f t="shared" si="288"/>
        <v>1.83</v>
      </c>
      <c r="I500" s="8">
        <f t="shared" si="282"/>
        <v>36178</v>
      </c>
      <c r="J500" s="11">
        <f t="shared" si="289"/>
        <v>0.15000000000000013</v>
      </c>
      <c r="K500" s="11">
        <f t="shared" si="310"/>
        <v>0</v>
      </c>
      <c r="L500" s="11"/>
      <c r="M500" s="11"/>
      <c r="N500" s="9">
        <f t="shared" si="290"/>
        <v>1.68</v>
      </c>
      <c r="O500" s="9">
        <f t="shared" si="291"/>
        <v>1.83</v>
      </c>
      <c r="Q500" s="9">
        <f t="shared" si="283"/>
        <v>1.68</v>
      </c>
      <c r="R500" s="9">
        <f t="shared" si="284"/>
        <v>1.83</v>
      </c>
      <c r="S500" s="9">
        <f t="shared" si="285"/>
        <v>1.7949999999999999</v>
      </c>
      <c r="T500" s="9">
        <f t="shared" si="286"/>
        <v>1.7949999999999999</v>
      </c>
      <c r="V500" s="9">
        <f t="shared" si="305"/>
        <v>1.68</v>
      </c>
      <c r="W500" s="9">
        <f t="shared" si="305"/>
        <v>1.83</v>
      </c>
      <c r="X500" s="9">
        <f t="shared" si="305"/>
        <v>1.7949999999999999</v>
      </c>
      <c r="Y500" s="9">
        <f t="shared" si="305"/>
        <v>1.7949999999999999</v>
      </c>
      <c r="BK500" s="9">
        <f t="shared" si="302"/>
        <v>1.68</v>
      </c>
      <c r="BL500" s="9">
        <f t="shared" si="303"/>
        <v>1.83</v>
      </c>
      <c r="BM500" s="3">
        <f t="shared" si="311"/>
        <v>1</v>
      </c>
      <c r="BN500" s="8">
        <f t="shared" si="304"/>
        <v>36178</v>
      </c>
      <c r="BO500" s="47">
        <f t="shared" si="274"/>
        <v>0.8799109774232905</v>
      </c>
      <c r="BP500" s="9">
        <f t="shared" si="275"/>
        <v>0.8799109774232905</v>
      </c>
      <c r="BV500" s="8">
        <f t="shared" si="306"/>
        <v>36178</v>
      </c>
      <c r="BW500" s="9">
        <f t="shared" si="307"/>
        <v>1.68</v>
      </c>
      <c r="BX500" s="9">
        <f t="shared" si="308"/>
        <v>1.83</v>
      </c>
      <c r="BY500" s="3">
        <f t="shared" si="312"/>
        <v>0</v>
      </c>
      <c r="BZ500" s="3">
        <f t="shared" si="313"/>
        <v>0</v>
      </c>
      <c r="CA500" s="8">
        <f t="shared" si="276"/>
        <v>36178</v>
      </c>
      <c r="CB500" s="3">
        <f t="shared" si="277"/>
        <v>0.75305588417832536</v>
      </c>
      <c r="CC500" s="3">
        <f t="shared" si="278"/>
        <v>0.51867953039973347</v>
      </c>
      <c r="CF500" s="8">
        <v>36013</v>
      </c>
      <c r="CG500" s="3">
        <f t="shared" si="297"/>
        <v>0.62</v>
      </c>
      <c r="CI500" s="8">
        <v>36013</v>
      </c>
      <c r="CJ500" s="12">
        <f t="shared" ref="CJ500:CJ510" si="316">ROUND(STDEV(CO479:CO500)*CJ$24,2)</f>
        <v>0.78</v>
      </c>
      <c r="CK500" s="12">
        <f t="shared" ref="CK500:CK510" si="317">ROUND(STDEV(CP479:CP500)*CK$24,2)</f>
        <v>0.53</v>
      </c>
    </row>
    <row r="501" spans="1:94" x14ac:dyDescent="0.25">
      <c r="A501" s="3">
        <f t="shared" si="280"/>
        <v>934</v>
      </c>
      <c r="B501" s="8">
        <f t="shared" si="281"/>
        <v>36179</v>
      </c>
      <c r="C501" s="3">
        <f t="shared" si="287"/>
        <v>1.7</v>
      </c>
      <c r="D501" s="11">
        <f t="shared" si="309"/>
        <v>0</v>
      </c>
      <c r="E501" s="3">
        <f t="shared" si="288"/>
        <v>1.85</v>
      </c>
      <c r="I501" s="8">
        <f t="shared" si="282"/>
        <v>36179</v>
      </c>
      <c r="J501" s="11">
        <f t="shared" si="289"/>
        <v>0.15000000000000013</v>
      </c>
      <c r="K501" s="11">
        <f t="shared" si="310"/>
        <v>0</v>
      </c>
      <c r="L501" s="11"/>
      <c r="M501" s="11"/>
      <c r="N501" s="9">
        <f t="shared" si="290"/>
        <v>1.7</v>
      </c>
      <c r="O501" s="9">
        <f t="shared" si="291"/>
        <v>1.85</v>
      </c>
      <c r="Q501" s="9">
        <f t="shared" si="283"/>
        <v>1.7</v>
      </c>
      <c r="R501" s="9">
        <f t="shared" si="284"/>
        <v>1.85</v>
      </c>
      <c r="S501" s="9">
        <f t="shared" si="285"/>
        <v>1.77</v>
      </c>
      <c r="T501" s="9">
        <f t="shared" si="286"/>
        <v>1.77</v>
      </c>
      <c r="V501" s="9">
        <f t="shared" si="305"/>
        <v>1.7</v>
      </c>
      <c r="W501" s="9">
        <f t="shared" si="305"/>
        <v>1.85</v>
      </c>
      <c r="X501" s="9">
        <f t="shared" si="305"/>
        <v>1.77</v>
      </c>
      <c r="Y501" s="9">
        <f t="shared" si="305"/>
        <v>1.77</v>
      </c>
      <c r="BK501" s="9">
        <f t="shared" si="302"/>
        <v>1.7</v>
      </c>
      <c r="BL501" s="9">
        <f t="shared" si="303"/>
        <v>1.85</v>
      </c>
      <c r="BM501" s="3">
        <f t="shared" si="311"/>
        <v>1</v>
      </c>
      <c r="BN501" s="8">
        <f t="shared" si="304"/>
        <v>36179</v>
      </c>
      <c r="BO501" s="47">
        <f t="shared" si="274"/>
        <v>0.97888883395571824</v>
      </c>
      <c r="BP501" s="9">
        <f t="shared" si="275"/>
        <v>0.97888883395571824</v>
      </c>
      <c r="BV501" s="8">
        <f t="shared" si="306"/>
        <v>36179</v>
      </c>
      <c r="BW501" s="9">
        <f t="shared" si="307"/>
        <v>1.7</v>
      </c>
      <c r="BX501" s="9">
        <f t="shared" si="308"/>
        <v>1.85</v>
      </c>
      <c r="BY501" s="3">
        <f t="shared" si="312"/>
        <v>1.1834457647002798E-2</v>
      </c>
      <c r="BZ501" s="3">
        <f t="shared" si="313"/>
        <v>1.0869672236903891E-2</v>
      </c>
      <c r="CA501" s="8">
        <f t="shared" si="276"/>
        <v>36179</v>
      </c>
      <c r="CB501" s="3">
        <f t="shared" si="277"/>
        <v>0.53091185061545587</v>
      </c>
      <c r="CC501" s="3">
        <f t="shared" si="278"/>
        <v>0.38134891163584811</v>
      </c>
      <c r="CF501" s="8">
        <v>36014</v>
      </c>
      <c r="CG501" s="3">
        <f t="shared" si="297"/>
        <v>0.75</v>
      </c>
      <c r="CI501" s="8">
        <v>36014</v>
      </c>
      <c r="CJ501" s="12">
        <f t="shared" si="316"/>
        <v>0.56000000000000005</v>
      </c>
      <c r="CK501" s="12">
        <f t="shared" si="317"/>
        <v>0.4</v>
      </c>
    </row>
    <row r="502" spans="1:94" x14ac:dyDescent="0.25">
      <c r="A502" s="3">
        <f t="shared" si="280"/>
        <v>935</v>
      </c>
      <c r="B502" s="8">
        <f t="shared" si="281"/>
        <v>36180</v>
      </c>
      <c r="C502" s="3">
        <f t="shared" si="287"/>
        <v>1.7050000000000001</v>
      </c>
      <c r="D502" s="11">
        <f t="shared" si="309"/>
        <v>0</v>
      </c>
      <c r="E502" s="3">
        <f t="shared" si="288"/>
        <v>1.87</v>
      </c>
      <c r="I502" s="8">
        <f t="shared" si="282"/>
        <v>36180</v>
      </c>
      <c r="J502" s="11">
        <f t="shared" si="289"/>
        <v>0.16500000000000004</v>
      </c>
      <c r="K502" s="11">
        <f t="shared" si="310"/>
        <v>0</v>
      </c>
      <c r="L502" s="11"/>
      <c r="M502" s="11"/>
      <c r="N502" s="9">
        <f t="shared" si="290"/>
        <v>1.7050000000000001</v>
      </c>
      <c r="O502" s="9">
        <f t="shared" si="291"/>
        <v>1.87</v>
      </c>
      <c r="Q502" s="9">
        <f t="shared" si="283"/>
        <v>1.7050000000000001</v>
      </c>
      <c r="R502" s="9">
        <f t="shared" si="284"/>
        <v>1.87</v>
      </c>
      <c r="S502" s="9">
        <f t="shared" si="285"/>
        <v>1.8</v>
      </c>
      <c r="T502" s="9">
        <f t="shared" si="286"/>
        <v>1.8</v>
      </c>
      <c r="V502" s="9">
        <f t="shared" si="305"/>
        <v>1.7050000000000001</v>
      </c>
      <c r="W502" s="9">
        <f t="shared" si="305"/>
        <v>1.87</v>
      </c>
      <c r="X502" s="9">
        <f t="shared" si="305"/>
        <v>1.8</v>
      </c>
      <c r="Y502" s="9">
        <f t="shared" si="305"/>
        <v>1.8</v>
      </c>
      <c r="BK502" s="9">
        <f t="shared" si="302"/>
        <v>1.7050000000000001</v>
      </c>
      <c r="BL502" s="9">
        <f t="shared" si="303"/>
        <v>1.87</v>
      </c>
      <c r="BM502" s="3">
        <f t="shared" si="311"/>
        <v>1</v>
      </c>
      <c r="BN502" s="8">
        <f t="shared" si="304"/>
        <v>36180</v>
      </c>
      <c r="BO502" s="47">
        <f t="shared" si="274"/>
        <v>0.98136668965954688</v>
      </c>
      <c r="BP502" s="9">
        <f t="shared" si="275"/>
        <v>0.98136668965954688</v>
      </c>
      <c r="BV502" s="8">
        <f t="shared" si="306"/>
        <v>36180</v>
      </c>
      <c r="BW502" s="9">
        <f t="shared" si="307"/>
        <v>1.7050000000000001</v>
      </c>
      <c r="BX502" s="9">
        <f t="shared" si="308"/>
        <v>1.87</v>
      </c>
      <c r="BY502" s="3">
        <f t="shared" si="312"/>
        <v>2.9368596733097057E-3</v>
      </c>
      <c r="BZ502" s="3">
        <f t="shared" si="313"/>
        <v>1.0752791776261915E-2</v>
      </c>
      <c r="CA502" s="8">
        <f t="shared" si="276"/>
        <v>36180</v>
      </c>
      <c r="CB502" s="3">
        <f t="shared" si="277"/>
        <v>0.52736263066492894</v>
      </c>
      <c r="CC502" s="3">
        <f t="shared" si="278"/>
        <v>0.3816413243882304</v>
      </c>
      <c r="CF502" s="8">
        <v>36017</v>
      </c>
      <c r="CG502" s="3">
        <f t="shared" si="297"/>
        <v>0.89</v>
      </c>
      <c r="CI502" s="8">
        <v>36017</v>
      </c>
      <c r="CJ502" s="12">
        <f t="shared" si="316"/>
        <v>0.56999999999999995</v>
      </c>
      <c r="CK502" s="12">
        <f t="shared" si="317"/>
        <v>0.41</v>
      </c>
    </row>
    <row r="503" spans="1:94" x14ac:dyDescent="0.25">
      <c r="A503" s="3">
        <f t="shared" si="280"/>
        <v>936</v>
      </c>
      <c r="B503" s="8">
        <f t="shared" si="281"/>
        <v>36181</v>
      </c>
      <c r="C503" s="3">
        <f t="shared" si="287"/>
        <v>1.7250000000000001</v>
      </c>
      <c r="D503" s="11">
        <f t="shared" si="309"/>
        <v>0</v>
      </c>
      <c r="E503" s="3">
        <f t="shared" si="288"/>
        <v>1.9</v>
      </c>
      <c r="I503" s="8">
        <f t="shared" si="282"/>
        <v>36181</v>
      </c>
      <c r="J503" s="11">
        <f t="shared" si="289"/>
        <v>0.17499999999999982</v>
      </c>
      <c r="K503" s="11">
        <f t="shared" si="310"/>
        <v>0</v>
      </c>
      <c r="L503" s="11"/>
      <c r="M503" s="11"/>
      <c r="N503" s="9">
        <f t="shared" si="290"/>
        <v>1.7250000000000001</v>
      </c>
      <c r="O503" s="9">
        <f t="shared" si="291"/>
        <v>1.9</v>
      </c>
      <c r="Q503" s="9">
        <f t="shared" si="283"/>
        <v>1.7250000000000001</v>
      </c>
      <c r="R503" s="9">
        <f t="shared" si="284"/>
        <v>1.9</v>
      </c>
      <c r="S503" s="9">
        <f t="shared" si="285"/>
        <v>1.845</v>
      </c>
      <c r="T503" s="9">
        <f t="shared" si="286"/>
        <v>1.845</v>
      </c>
      <c r="V503" s="9">
        <f t="shared" si="305"/>
        <v>1.7250000000000001</v>
      </c>
      <c r="W503" s="9">
        <f t="shared" si="305"/>
        <v>1.9</v>
      </c>
      <c r="X503" s="9">
        <f t="shared" si="305"/>
        <v>1.845</v>
      </c>
      <c r="Y503" s="9">
        <f t="shared" si="305"/>
        <v>1.845</v>
      </c>
      <c r="BK503" s="9">
        <f t="shared" si="302"/>
        <v>1.7250000000000001</v>
      </c>
      <c r="BL503" s="9">
        <f t="shared" si="303"/>
        <v>1.9</v>
      </c>
      <c r="BM503" s="3">
        <f t="shared" si="311"/>
        <v>1</v>
      </c>
      <c r="BN503" s="8">
        <f t="shared" si="304"/>
        <v>36181</v>
      </c>
      <c r="BO503" s="47">
        <f t="shared" si="274"/>
        <v>0.9816012309219142</v>
      </c>
      <c r="BP503" s="9">
        <f t="shared" si="275"/>
        <v>0.9816012309219142</v>
      </c>
      <c r="BV503" s="8">
        <f t="shared" si="306"/>
        <v>36181</v>
      </c>
      <c r="BW503" s="9">
        <f t="shared" si="307"/>
        <v>1.7250000000000001</v>
      </c>
      <c r="BX503" s="9">
        <f t="shared" si="308"/>
        <v>1.9</v>
      </c>
      <c r="BY503" s="3">
        <f t="shared" si="312"/>
        <v>1.1661939747842957E-2</v>
      </c>
      <c r="BZ503" s="3">
        <f t="shared" si="313"/>
        <v>1.5915455305899363E-2</v>
      </c>
      <c r="CA503" s="8">
        <f t="shared" si="276"/>
        <v>36181</v>
      </c>
      <c r="CB503" s="3">
        <f t="shared" si="277"/>
        <v>0.52541551359160565</v>
      </c>
      <c r="CC503" s="3">
        <f t="shared" si="278"/>
        <v>0.38614915070383116</v>
      </c>
      <c r="CF503" s="8">
        <v>36018</v>
      </c>
      <c r="CG503" s="3">
        <f t="shared" si="297"/>
        <v>0.98</v>
      </c>
      <c r="CI503" s="8">
        <v>36018</v>
      </c>
      <c r="CJ503" s="12">
        <f t="shared" si="316"/>
        <v>0.57999999999999996</v>
      </c>
      <c r="CK503" s="12">
        <f t="shared" si="317"/>
        <v>0.42</v>
      </c>
    </row>
    <row r="504" spans="1:94" x14ac:dyDescent="0.25">
      <c r="A504" s="3">
        <f t="shared" si="280"/>
        <v>937</v>
      </c>
      <c r="B504" s="8">
        <f t="shared" si="281"/>
        <v>36182</v>
      </c>
      <c r="C504" s="3">
        <f t="shared" si="287"/>
        <v>1.7</v>
      </c>
      <c r="D504" s="11">
        <f t="shared" si="309"/>
        <v>0</v>
      </c>
      <c r="E504" s="3">
        <f t="shared" si="288"/>
        <v>1.885</v>
      </c>
      <c r="I504" s="8">
        <f t="shared" si="282"/>
        <v>36182</v>
      </c>
      <c r="J504" s="11">
        <f t="shared" si="289"/>
        <v>0.18500000000000005</v>
      </c>
      <c r="K504" s="11">
        <f t="shared" si="310"/>
        <v>0</v>
      </c>
      <c r="L504" s="11"/>
      <c r="M504" s="11"/>
      <c r="N504" s="9">
        <f t="shared" si="290"/>
        <v>1.7</v>
      </c>
      <c r="O504" s="9">
        <f t="shared" si="291"/>
        <v>1.885</v>
      </c>
      <c r="Q504" s="9">
        <f t="shared" si="283"/>
        <v>1.7</v>
      </c>
      <c r="R504" s="9">
        <f t="shared" si="284"/>
        <v>1.885</v>
      </c>
      <c r="S504" s="9">
        <f t="shared" si="285"/>
        <v>1.81</v>
      </c>
      <c r="T504" s="9">
        <f t="shared" si="286"/>
        <v>1.81</v>
      </c>
      <c r="V504" s="9">
        <f t="shared" si="305"/>
        <v>1.7</v>
      </c>
      <c r="W504" s="9">
        <f t="shared" si="305"/>
        <v>1.885</v>
      </c>
      <c r="X504" s="9">
        <f t="shared" si="305"/>
        <v>1.81</v>
      </c>
      <c r="Y504" s="9">
        <f t="shared" si="305"/>
        <v>1.81</v>
      </c>
      <c r="BK504" s="9">
        <f t="shared" si="302"/>
        <v>1.7</v>
      </c>
      <c r="BL504" s="9">
        <f t="shared" si="303"/>
        <v>1.885</v>
      </c>
      <c r="BM504" s="3">
        <f t="shared" si="311"/>
        <v>1</v>
      </c>
      <c r="BN504" s="8">
        <f t="shared" si="304"/>
        <v>36182</v>
      </c>
      <c r="BO504" s="47">
        <f t="shared" si="274"/>
        <v>0.98036932212315275</v>
      </c>
      <c r="BP504" s="9">
        <f t="shared" si="275"/>
        <v>0.98036932212315275</v>
      </c>
      <c r="BV504" s="8">
        <f t="shared" si="306"/>
        <v>36182</v>
      </c>
      <c r="BW504" s="9">
        <f t="shared" si="307"/>
        <v>1.7</v>
      </c>
      <c r="BX504" s="9">
        <f t="shared" si="308"/>
        <v>1.885</v>
      </c>
      <c r="BY504" s="3">
        <f t="shared" si="312"/>
        <v>-1.4598799421152749E-2</v>
      </c>
      <c r="BZ504" s="3">
        <f t="shared" si="313"/>
        <v>-7.9260652724206029E-3</v>
      </c>
      <c r="CA504" s="8">
        <f t="shared" si="276"/>
        <v>36182</v>
      </c>
      <c r="CB504" s="3">
        <f t="shared" si="277"/>
        <v>0.5052241183027999</v>
      </c>
      <c r="CC504" s="3">
        <f t="shared" si="278"/>
        <v>0.37424322763960022</v>
      </c>
      <c r="CF504" s="8">
        <v>36019</v>
      </c>
      <c r="CG504" s="3">
        <f t="shared" si="297"/>
        <v>0.98</v>
      </c>
      <c r="CI504" s="8">
        <v>36019</v>
      </c>
      <c r="CJ504" s="12">
        <f t="shared" si="316"/>
        <v>0.56999999999999995</v>
      </c>
      <c r="CK504" s="12">
        <f t="shared" si="317"/>
        <v>0.42</v>
      </c>
    </row>
    <row r="505" spans="1:94" x14ac:dyDescent="0.25">
      <c r="A505" s="3">
        <f t="shared" si="280"/>
        <v>938</v>
      </c>
      <c r="B505" s="8">
        <f t="shared" si="281"/>
        <v>36183</v>
      </c>
      <c r="C505" s="3">
        <f t="shared" si="287"/>
        <v>1.7</v>
      </c>
      <c r="D505" s="11">
        <f t="shared" si="309"/>
        <v>0</v>
      </c>
      <c r="E505" s="3">
        <f t="shared" si="288"/>
        <v>1.885</v>
      </c>
      <c r="I505" s="8">
        <f t="shared" si="282"/>
        <v>36183</v>
      </c>
      <c r="J505" s="11">
        <f t="shared" si="289"/>
        <v>0.18500000000000005</v>
      </c>
      <c r="K505" s="11">
        <f t="shared" si="310"/>
        <v>0</v>
      </c>
      <c r="L505" s="11"/>
      <c r="M505" s="11"/>
      <c r="N505" s="9">
        <f t="shared" si="290"/>
        <v>1.7</v>
      </c>
      <c r="O505" s="9">
        <f t="shared" si="291"/>
        <v>1.885</v>
      </c>
      <c r="Q505" s="9">
        <f t="shared" si="283"/>
        <v>1.7</v>
      </c>
      <c r="R505" s="9">
        <f t="shared" si="284"/>
        <v>1.885</v>
      </c>
      <c r="S505" s="9">
        <f t="shared" si="285"/>
        <v>1.81</v>
      </c>
      <c r="T505" s="9">
        <f t="shared" si="286"/>
        <v>1.81</v>
      </c>
      <c r="V505" s="9">
        <f t="shared" si="305"/>
        <v>1.7</v>
      </c>
      <c r="W505" s="9">
        <f t="shared" si="305"/>
        <v>1.885</v>
      </c>
      <c r="X505" s="9">
        <f t="shared" si="305"/>
        <v>1.81</v>
      </c>
      <c r="Y505" s="9">
        <f t="shared" si="305"/>
        <v>1.81</v>
      </c>
      <c r="BK505" s="9">
        <f t="shared" si="302"/>
        <v>1.7</v>
      </c>
      <c r="BL505" s="9">
        <f t="shared" si="303"/>
        <v>1.885</v>
      </c>
      <c r="BM505" s="3">
        <f t="shared" si="311"/>
        <v>1</v>
      </c>
      <c r="BN505" s="8">
        <f t="shared" si="304"/>
        <v>36183</v>
      </c>
      <c r="BO505" s="47">
        <f t="shared" si="274"/>
        <v>0.97941372310967623</v>
      </c>
      <c r="BP505" s="9">
        <f t="shared" si="275"/>
        <v>0.97941372310967623</v>
      </c>
      <c r="BV505" s="8">
        <f t="shared" si="306"/>
        <v>36183</v>
      </c>
      <c r="BW505" s="9">
        <f t="shared" si="307"/>
        <v>1.7</v>
      </c>
      <c r="BX505" s="9">
        <f t="shared" si="308"/>
        <v>1.885</v>
      </c>
      <c r="BY505" s="3">
        <f t="shared" si="312"/>
        <v>0</v>
      </c>
      <c r="BZ505" s="3">
        <f t="shared" si="313"/>
        <v>0</v>
      </c>
      <c r="CA505" s="8">
        <f t="shared" si="276"/>
        <v>36183</v>
      </c>
      <c r="CB505" s="3">
        <f t="shared" si="277"/>
        <v>0.5052241183027999</v>
      </c>
      <c r="CC505" s="3">
        <f t="shared" si="278"/>
        <v>0.37424322763960022</v>
      </c>
      <c r="CF505" s="8">
        <v>36020</v>
      </c>
      <c r="CG505" s="3">
        <f t="shared" si="297"/>
        <v>0.97</v>
      </c>
      <c r="CI505" s="8">
        <v>36020</v>
      </c>
      <c r="CJ505" s="12">
        <f t="shared" si="316"/>
        <v>0.59</v>
      </c>
      <c r="CK505" s="12">
        <f t="shared" si="317"/>
        <v>0.43</v>
      </c>
    </row>
    <row r="506" spans="1:94" x14ac:dyDescent="0.25">
      <c r="A506" s="3">
        <f t="shared" si="280"/>
        <v>939</v>
      </c>
      <c r="B506" s="8">
        <f t="shared" si="281"/>
        <v>36184</v>
      </c>
      <c r="C506" s="3">
        <f t="shared" si="287"/>
        <v>1.7</v>
      </c>
      <c r="D506" s="11">
        <f t="shared" si="309"/>
        <v>0</v>
      </c>
      <c r="E506" s="3">
        <f t="shared" si="288"/>
        <v>1.885</v>
      </c>
      <c r="I506" s="8">
        <f t="shared" si="282"/>
        <v>36184</v>
      </c>
      <c r="J506" s="11">
        <f t="shared" si="289"/>
        <v>0.18500000000000005</v>
      </c>
      <c r="K506" s="11">
        <f t="shared" si="310"/>
        <v>0</v>
      </c>
      <c r="L506" s="11"/>
      <c r="M506" s="11"/>
      <c r="N506" s="9">
        <f t="shared" si="290"/>
        <v>1.7</v>
      </c>
      <c r="O506" s="9">
        <f t="shared" si="291"/>
        <v>1.885</v>
      </c>
      <c r="Q506" s="9">
        <f t="shared" si="283"/>
        <v>1.7</v>
      </c>
      <c r="R506" s="9">
        <f t="shared" si="284"/>
        <v>1.885</v>
      </c>
      <c r="S506" s="9">
        <f t="shared" si="285"/>
        <v>1.81</v>
      </c>
      <c r="T506" s="9">
        <f t="shared" si="286"/>
        <v>1.81</v>
      </c>
      <c r="V506" s="9">
        <f t="shared" si="305"/>
        <v>1.7</v>
      </c>
      <c r="W506" s="9">
        <f t="shared" si="305"/>
        <v>1.885</v>
      </c>
      <c r="X506" s="9">
        <f t="shared" si="305"/>
        <v>1.81</v>
      </c>
      <c r="Y506" s="9">
        <f t="shared" si="305"/>
        <v>1.81</v>
      </c>
      <c r="BK506" s="9">
        <f t="shared" si="302"/>
        <v>1.7</v>
      </c>
      <c r="BL506" s="9">
        <f t="shared" si="303"/>
        <v>1.885</v>
      </c>
      <c r="BM506" s="3">
        <f t="shared" si="311"/>
        <v>1</v>
      </c>
      <c r="BN506" s="8">
        <f t="shared" si="304"/>
        <v>36184</v>
      </c>
      <c r="BO506" s="47">
        <f t="shared" si="274"/>
        <v>0.95891956347159824</v>
      </c>
      <c r="BP506" s="9">
        <f t="shared" si="275"/>
        <v>0.95891956347159824</v>
      </c>
      <c r="BV506" s="8">
        <f t="shared" si="306"/>
        <v>36184</v>
      </c>
      <c r="BW506" s="9">
        <f t="shared" si="307"/>
        <v>1.7</v>
      </c>
      <c r="BX506" s="9">
        <f t="shared" si="308"/>
        <v>1.885</v>
      </c>
      <c r="BY506" s="3">
        <f t="shared" si="312"/>
        <v>0</v>
      </c>
      <c r="BZ506" s="3">
        <f t="shared" si="313"/>
        <v>0</v>
      </c>
      <c r="CA506" s="8">
        <f t="shared" si="276"/>
        <v>36184</v>
      </c>
      <c r="CB506" s="3">
        <f t="shared" si="277"/>
        <v>0.5052241183027999</v>
      </c>
      <c r="CC506" s="3">
        <f t="shared" si="278"/>
        <v>0.37424322763960022</v>
      </c>
      <c r="CF506" s="8">
        <v>36021</v>
      </c>
      <c r="CG506" s="3">
        <f t="shared" si="297"/>
        <v>0.97</v>
      </c>
      <c r="CI506" s="8">
        <v>36021</v>
      </c>
      <c r="CJ506" s="12">
        <f t="shared" si="316"/>
        <v>0.61</v>
      </c>
      <c r="CK506" s="12">
        <f t="shared" si="317"/>
        <v>0.45</v>
      </c>
    </row>
    <row r="507" spans="1:94" x14ac:dyDescent="0.25">
      <c r="A507" s="3">
        <f t="shared" si="280"/>
        <v>940</v>
      </c>
      <c r="B507" s="8">
        <f t="shared" si="281"/>
        <v>36185</v>
      </c>
      <c r="C507" s="3">
        <f t="shared" si="287"/>
        <v>1.6850000000000001</v>
      </c>
      <c r="D507" s="11">
        <f t="shared" si="309"/>
        <v>0</v>
      </c>
      <c r="E507" s="3">
        <f t="shared" si="288"/>
        <v>1.87</v>
      </c>
      <c r="I507" s="8">
        <f t="shared" si="282"/>
        <v>36185</v>
      </c>
      <c r="J507" s="11">
        <f t="shared" si="289"/>
        <v>0.18500000000000005</v>
      </c>
      <c r="K507" s="11">
        <f t="shared" si="310"/>
        <v>0</v>
      </c>
      <c r="L507" s="11"/>
      <c r="M507" s="11"/>
      <c r="N507" s="9">
        <f t="shared" si="290"/>
        <v>1.6850000000000001</v>
      </c>
      <c r="O507" s="9">
        <f t="shared" si="291"/>
        <v>1.87</v>
      </c>
      <c r="Q507" s="9">
        <f t="shared" si="283"/>
        <v>1.6850000000000001</v>
      </c>
      <c r="R507" s="9">
        <f t="shared" si="284"/>
        <v>1.87</v>
      </c>
      <c r="S507" s="9">
        <f t="shared" si="285"/>
        <v>1.75</v>
      </c>
      <c r="T507" s="9">
        <f t="shared" si="286"/>
        <v>1.75</v>
      </c>
      <c r="V507" s="9">
        <f t="shared" ref="V507:Y526" si="318">VLOOKUP($B507,IF(V$1=2,PRICELOOK2,IF(V$1=3,PRICELOOK3,IF(V$1=4,cash,PRICELOOK))),V$2,FALSE)</f>
        <v>1.6850000000000001</v>
      </c>
      <c r="W507" s="9">
        <f t="shared" si="318"/>
        <v>1.87</v>
      </c>
      <c r="X507" s="9">
        <f t="shared" si="318"/>
        <v>1.75</v>
      </c>
      <c r="Y507" s="9">
        <f t="shared" si="318"/>
        <v>1.75</v>
      </c>
      <c r="BK507" s="9">
        <f t="shared" si="302"/>
        <v>1.6850000000000001</v>
      </c>
      <c r="BL507" s="9">
        <f t="shared" si="303"/>
        <v>1.87</v>
      </c>
      <c r="BM507" s="3">
        <f t="shared" si="311"/>
        <v>1</v>
      </c>
      <c r="BN507" s="8">
        <f t="shared" si="304"/>
        <v>36185</v>
      </c>
      <c r="BO507" s="47">
        <f t="shared" ref="BO507:BO570" si="319">IF(BM507=1,CORREL(BK488:BK507,BL488:BL507),1.1)</f>
        <v>0.92836120342351658</v>
      </c>
      <c r="BP507" s="9">
        <f t="shared" ref="BP507:BP570" si="320">IF(BM507=0," ",BO507)</f>
        <v>0.92836120342351658</v>
      </c>
      <c r="BV507" s="8">
        <f t="shared" si="306"/>
        <v>36185</v>
      </c>
      <c r="BW507" s="9">
        <f t="shared" si="307"/>
        <v>1.6850000000000001</v>
      </c>
      <c r="BX507" s="9">
        <f t="shared" si="308"/>
        <v>1.87</v>
      </c>
      <c r="BY507" s="3">
        <f t="shared" si="312"/>
        <v>-8.8626872578453173E-3</v>
      </c>
      <c r="BZ507" s="3">
        <f t="shared" si="313"/>
        <v>-7.98939003347875E-3</v>
      </c>
      <c r="CA507" s="8">
        <f t="shared" si="276"/>
        <v>36185</v>
      </c>
      <c r="CB507" s="3">
        <f t="shared" si="277"/>
        <v>0.5056475158979975</v>
      </c>
      <c r="CC507" s="3">
        <f t="shared" si="278"/>
        <v>0.37479507211246749</v>
      </c>
      <c r="CF507" s="8">
        <v>36024</v>
      </c>
      <c r="CG507" s="3">
        <f t="shared" si="297"/>
        <v>0.97</v>
      </c>
      <c r="CI507" s="8">
        <v>36024</v>
      </c>
      <c r="CJ507" s="12">
        <f t="shared" si="316"/>
        <v>0.64</v>
      </c>
      <c r="CK507" s="12">
        <f t="shared" si="317"/>
        <v>0.46</v>
      </c>
    </row>
    <row r="508" spans="1:94" x14ac:dyDescent="0.25">
      <c r="A508" s="3">
        <f t="shared" si="280"/>
        <v>941</v>
      </c>
      <c r="B508" s="8">
        <f t="shared" si="281"/>
        <v>36186</v>
      </c>
      <c r="C508" s="3">
        <f t="shared" si="287"/>
        <v>1.66</v>
      </c>
      <c r="D508" s="11">
        <f t="shared" si="309"/>
        <v>0</v>
      </c>
      <c r="E508" s="3">
        <f t="shared" si="288"/>
        <v>1.84</v>
      </c>
      <c r="I508" s="8">
        <f t="shared" si="282"/>
        <v>36186</v>
      </c>
      <c r="J508" s="11">
        <f t="shared" si="289"/>
        <v>0.18000000000000016</v>
      </c>
      <c r="K508" s="11">
        <f t="shared" si="310"/>
        <v>0</v>
      </c>
      <c r="L508" s="11"/>
      <c r="M508" s="11"/>
      <c r="N508" s="9">
        <f t="shared" si="290"/>
        <v>1.66</v>
      </c>
      <c r="O508" s="9">
        <f t="shared" si="291"/>
        <v>1.84</v>
      </c>
      <c r="Q508" s="9">
        <f t="shared" si="283"/>
        <v>1.66</v>
      </c>
      <c r="R508" s="9">
        <f t="shared" si="284"/>
        <v>1.84</v>
      </c>
      <c r="S508" s="9">
        <f t="shared" si="285"/>
        <v>1.72</v>
      </c>
      <c r="T508" s="9">
        <f t="shared" si="286"/>
        <v>1.72</v>
      </c>
      <c r="V508" s="9">
        <f t="shared" si="318"/>
        <v>1.66</v>
      </c>
      <c r="W508" s="9">
        <f t="shared" si="318"/>
        <v>1.84</v>
      </c>
      <c r="X508" s="9">
        <f t="shared" si="318"/>
        <v>1.72</v>
      </c>
      <c r="Y508" s="9">
        <f t="shared" si="318"/>
        <v>1.72</v>
      </c>
      <c r="BK508" s="9">
        <f t="shared" si="302"/>
        <v>1.66</v>
      </c>
      <c r="BL508" s="9">
        <f t="shared" si="303"/>
        <v>1.84</v>
      </c>
      <c r="BM508" s="3">
        <f t="shared" si="311"/>
        <v>1</v>
      </c>
      <c r="BN508" s="8">
        <f t="shared" si="304"/>
        <v>36186</v>
      </c>
      <c r="BO508" s="47">
        <f t="shared" si="319"/>
        <v>0.85450574278261937</v>
      </c>
      <c r="BP508" s="9">
        <f t="shared" si="320"/>
        <v>0.85450574278261937</v>
      </c>
      <c r="BV508" s="8">
        <f t="shared" si="306"/>
        <v>36186</v>
      </c>
      <c r="BW508" s="9">
        <f t="shared" si="307"/>
        <v>1.66</v>
      </c>
      <c r="BX508" s="9">
        <f t="shared" si="308"/>
        <v>1.84</v>
      </c>
      <c r="BY508" s="3">
        <f t="shared" si="312"/>
        <v>-1.4947961435873252E-2</v>
      </c>
      <c r="BZ508" s="3">
        <f t="shared" si="313"/>
        <v>-1.6172859245601072E-2</v>
      </c>
      <c r="CA508" s="8">
        <f t="shared" si="276"/>
        <v>36186</v>
      </c>
      <c r="CB508" s="3">
        <f t="shared" si="277"/>
        <v>0.32770876534621896</v>
      </c>
      <c r="CC508" s="3">
        <f t="shared" si="278"/>
        <v>0.26312315356733995</v>
      </c>
      <c r="CF508" s="8">
        <v>36025</v>
      </c>
      <c r="CG508" s="3">
        <f t="shared" si="297"/>
        <v>0.96</v>
      </c>
      <c r="CI508" s="8">
        <v>36025</v>
      </c>
      <c r="CJ508" s="12">
        <f t="shared" si="316"/>
        <v>0.4</v>
      </c>
      <c r="CK508" s="12">
        <f t="shared" si="317"/>
        <v>0.3</v>
      </c>
    </row>
    <row r="509" spans="1:94" x14ac:dyDescent="0.25">
      <c r="A509" s="3">
        <f t="shared" si="280"/>
        <v>942</v>
      </c>
      <c r="B509" s="8">
        <f t="shared" si="281"/>
        <v>36187</v>
      </c>
      <c r="C509" s="3">
        <f t="shared" si="287"/>
        <v>1.665</v>
      </c>
      <c r="D509" s="11">
        <f t="shared" si="309"/>
        <v>0</v>
      </c>
      <c r="E509" s="3">
        <f t="shared" si="288"/>
        <v>1.845</v>
      </c>
      <c r="I509" s="8">
        <f t="shared" si="282"/>
        <v>36187</v>
      </c>
      <c r="J509" s="11">
        <f t="shared" si="289"/>
        <v>0.17999999999999994</v>
      </c>
      <c r="K509" s="11">
        <f t="shared" si="310"/>
        <v>0</v>
      </c>
      <c r="L509" s="11"/>
      <c r="M509" s="11"/>
      <c r="N509" s="9">
        <f t="shared" si="290"/>
        <v>1.665</v>
      </c>
      <c r="O509" s="9">
        <f t="shared" si="291"/>
        <v>1.845</v>
      </c>
      <c r="Q509" s="9">
        <f t="shared" si="283"/>
        <v>1.665</v>
      </c>
      <c r="R509" s="9">
        <f t="shared" si="284"/>
        <v>1.845</v>
      </c>
      <c r="S509" s="9">
        <f t="shared" si="285"/>
        <v>1.75</v>
      </c>
      <c r="T509" s="9">
        <f t="shared" si="286"/>
        <v>1.75</v>
      </c>
      <c r="V509" s="9">
        <f t="shared" si="318"/>
        <v>1.665</v>
      </c>
      <c r="W509" s="9">
        <f t="shared" si="318"/>
        <v>1.845</v>
      </c>
      <c r="X509" s="9">
        <f t="shared" si="318"/>
        <v>1.75</v>
      </c>
      <c r="Y509" s="9">
        <f t="shared" si="318"/>
        <v>1.75</v>
      </c>
      <c r="BK509" s="9">
        <f t="shared" si="302"/>
        <v>1.665</v>
      </c>
      <c r="BL509" s="9">
        <f t="shared" si="303"/>
        <v>1.845</v>
      </c>
      <c r="BM509" s="3">
        <f t="shared" si="311"/>
        <v>1</v>
      </c>
      <c r="BN509" s="8">
        <f t="shared" si="304"/>
        <v>36187</v>
      </c>
      <c r="BO509" s="47">
        <f t="shared" si="319"/>
        <v>0.82662788445518576</v>
      </c>
      <c r="BP509" s="9">
        <f t="shared" si="320"/>
        <v>0.82662788445518576</v>
      </c>
      <c r="BV509" s="8">
        <f t="shared" si="306"/>
        <v>36187</v>
      </c>
      <c r="BW509" s="9">
        <f t="shared" si="307"/>
        <v>1.665</v>
      </c>
      <c r="BX509" s="9">
        <f t="shared" si="308"/>
        <v>1.845</v>
      </c>
      <c r="BY509" s="3">
        <f t="shared" si="312"/>
        <v>3.0075210639553224E-3</v>
      </c>
      <c r="BZ509" s="3">
        <f t="shared" si="313"/>
        <v>2.7137058715961042E-3</v>
      </c>
      <c r="CA509" s="8">
        <f t="shared" ref="CA509:CA572" si="321">BV509</f>
        <v>36187</v>
      </c>
      <c r="CB509" s="3">
        <f t="shared" ref="CB509:CB572" si="322">IF(ISNUMBER(STDEV(BY488:BY509)),STDEV(BY488:BY509)*SQRT(252),0)</f>
        <v>0.31711495588540184</v>
      </c>
      <c r="CC509" s="3">
        <f t="shared" ref="CC509:CC572" si="323">IF(ISNUMBER(STDEV(BZ488:BZ509)),STDEV(BZ488:BZ509)*SQRT(252),0)</f>
        <v>0.24170591086753926</v>
      </c>
      <c r="CF509" s="8">
        <v>36026</v>
      </c>
      <c r="CG509" s="3">
        <f t="shared" si="297"/>
        <v>0.93</v>
      </c>
      <c r="CI509" s="8">
        <v>36026</v>
      </c>
      <c r="CJ509" s="12">
        <f t="shared" si="316"/>
        <v>0.4</v>
      </c>
      <c r="CK509" s="12">
        <f t="shared" si="317"/>
        <v>0.28999999999999998</v>
      </c>
    </row>
    <row r="510" spans="1:94" x14ac:dyDescent="0.25">
      <c r="A510" s="3">
        <f t="shared" si="280"/>
        <v>943</v>
      </c>
      <c r="B510" s="8">
        <f t="shared" si="281"/>
        <v>36188</v>
      </c>
      <c r="C510" s="3">
        <f t="shared" si="287"/>
        <v>1.7250000000000001</v>
      </c>
      <c r="D510" s="11">
        <f t="shared" si="309"/>
        <v>0</v>
      </c>
      <c r="E510" s="3">
        <f t="shared" si="288"/>
        <v>1.87</v>
      </c>
      <c r="I510" s="8">
        <f t="shared" si="282"/>
        <v>36188</v>
      </c>
      <c r="J510" s="11">
        <f t="shared" si="289"/>
        <v>0.14500000000000002</v>
      </c>
      <c r="K510" s="11">
        <f t="shared" si="310"/>
        <v>0</v>
      </c>
      <c r="L510" s="11"/>
      <c r="M510" s="11"/>
      <c r="N510" s="9">
        <f t="shared" si="290"/>
        <v>1.7250000000000001</v>
      </c>
      <c r="O510" s="9">
        <f t="shared" si="291"/>
        <v>1.87</v>
      </c>
      <c r="Q510" s="9">
        <f t="shared" si="283"/>
        <v>1.7250000000000001</v>
      </c>
      <c r="R510" s="9">
        <f t="shared" si="284"/>
        <v>1.87</v>
      </c>
      <c r="S510" s="9">
        <f t="shared" si="285"/>
        <v>1.8049999999999999</v>
      </c>
      <c r="T510" s="9">
        <f t="shared" si="286"/>
        <v>1.8049999999999999</v>
      </c>
      <c r="V510" s="9">
        <f t="shared" si="318"/>
        <v>1.7250000000000001</v>
      </c>
      <c r="W510" s="9">
        <f t="shared" si="318"/>
        <v>1.87</v>
      </c>
      <c r="X510" s="9">
        <f t="shared" si="318"/>
        <v>1.8049999999999999</v>
      </c>
      <c r="Y510" s="9">
        <f t="shared" si="318"/>
        <v>1.8049999999999999</v>
      </c>
      <c r="BK510" s="9">
        <f t="shared" si="302"/>
        <v>1.7250000000000001</v>
      </c>
      <c r="BL510" s="9">
        <f t="shared" si="303"/>
        <v>1.87</v>
      </c>
      <c r="BM510" s="3">
        <f t="shared" si="311"/>
        <v>1</v>
      </c>
      <c r="BN510" s="8">
        <f t="shared" si="304"/>
        <v>36188</v>
      </c>
      <c r="BO510" s="47">
        <f t="shared" si="319"/>
        <v>0.81377700197438485</v>
      </c>
      <c r="BP510" s="9">
        <f t="shared" si="320"/>
        <v>0.81377700197438485</v>
      </c>
      <c r="BV510" s="8">
        <f t="shared" si="306"/>
        <v>36188</v>
      </c>
      <c r="BW510" s="9">
        <f t="shared" si="307"/>
        <v>1.7250000000000001</v>
      </c>
      <c r="BX510" s="9">
        <f t="shared" si="308"/>
        <v>1.87</v>
      </c>
      <c r="BY510" s="3">
        <f t="shared" si="312"/>
        <v>3.5401927050916E-2</v>
      </c>
      <c r="BZ510" s="3">
        <f t="shared" si="313"/>
        <v>1.3459153374004711E-2</v>
      </c>
      <c r="CA510" s="8">
        <f t="shared" si="321"/>
        <v>36188</v>
      </c>
      <c r="CB510" s="3">
        <f t="shared" si="322"/>
        <v>0.34679828568465643</v>
      </c>
      <c r="CC510" s="3">
        <f t="shared" si="323"/>
        <v>0.24874467899275893</v>
      </c>
      <c r="CF510" s="8">
        <v>36027</v>
      </c>
      <c r="CG510" s="3">
        <f t="shared" si="297"/>
        <v>0.85</v>
      </c>
      <c r="CI510" s="8">
        <v>36027</v>
      </c>
      <c r="CJ510" s="12">
        <f t="shared" si="316"/>
        <v>0.42</v>
      </c>
      <c r="CK510" s="12">
        <f t="shared" si="317"/>
        <v>0.3</v>
      </c>
    </row>
    <row r="511" spans="1:94" x14ac:dyDescent="0.25">
      <c r="A511" s="3">
        <f t="shared" si="280"/>
        <v>944</v>
      </c>
      <c r="B511" s="8">
        <f t="shared" si="281"/>
        <v>36189</v>
      </c>
      <c r="C511" s="3">
        <f t="shared" si="287"/>
        <v>1.7</v>
      </c>
      <c r="D511" s="11">
        <f t="shared" si="309"/>
        <v>0</v>
      </c>
      <c r="E511" s="3">
        <f t="shared" si="288"/>
        <v>1.85</v>
      </c>
      <c r="I511" s="8">
        <f t="shared" si="282"/>
        <v>36189</v>
      </c>
      <c r="J511" s="11">
        <f t="shared" si="289"/>
        <v>0.15000000000000013</v>
      </c>
      <c r="K511" s="11">
        <f t="shared" si="310"/>
        <v>0</v>
      </c>
      <c r="L511" s="11"/>
      <c r="M511" s="11"/>
      <c r="N511" s="9">
        <f t="shared" si="290"/>
        <v>1.7</v>
      </c>
      <c r="O511" s="9">
        <f t="shared" si="291"/>
        <v>1.85</v>
      </c>
      <c r="Q511" s="9">
        <f t="shared" si="283"/>
        <v>1.7</v>
      </c>
      <c r="R511" s="9">
        <f t="shared" si="284"/>
        <v>1.85</v>
      </c>
      <c r="S511" s="9">
        <f t="shared" si="285"/>
        <v>1.8149999999999999</v>
      </c>
      <c r="T511" s="9">
        <f t="shared" si="286"/>
        <v>1.8149999999999999</v>
      </c>
      <c r="V511" s="9">
        <f t="shared" si="318"/>
        <v>1.7</v>
      </c>
      <c r="W511" s="9">
        <f t="shared" si="318"/>
        <v>1.85</v>
      </c>
      <c r="X511" s="9">
        <f t="shared" si="318"/>
        <v>1.8149999999999999</v>
      </c>
      <c r="Y511" s="9">
        <f t="shared" si="318"/>
        <v>1.8149999999999999</v>
      </c>
      <c r="BK511" s="9">
        <f t="shared" si="302"/>
        <v>1.7</v>
      </c>
      <c r="BL511" s="9">
        <f t="shared" si="303"/>
        <v>1.85</v>
      </c>
      <c r="BM511" s="3">
        <f t="shared" si="311"/>
        <v>1</v>
      </c>
      <c r="BN511" s="8">
        <f t="shared" si="304"/>
        <v>36189</v>
      </c>
      <c r="BO511" s="47">
        <f t="shared" si="319"/>
        <v>0.79948506497909166</v>
      </c>
      <c r="BP511" s="9">
        <f t="shared" si="320"/>
        <v>0.79948506497909166</v>
      </c>
      <c r="BV511" s="8">
        <f t="shared" si="306"/>
        <v>36189</v>
      </c>
      <c r="BW511" s="9">
        <f t="shared" si="307"/>
        <v>1.7</v>
      </c>
      <c r="BX511" s="9">
        <f t="shared" si="308"/>
        <v>1.85</v>
      </c>
      <c r="BY511" s="3">
        <f t="shared" si="312"/>
        <v>-1.4598799421152749E-2</v>
      </c>
      <c r="BZ511" s="3">
        <f t="shared" si="313"/>
        <v>-1.0752791776261849E-2</v>
      </c>
      <c r="CA511" s="8">
        <f t="shared" si="321"/>
        <v>36189</v>
      </c>
      <c r="CB511" s="3">
        <f t="shared" si="322"/>
        <v>0.26707189318249586</v>
      </c>
      <c r="CC511" s="3">
        <f t="shared" si="323"/>
        <v>0.21332665374803816</v>
      </c>
      <c r="CF511" s="8">
        <v>36028</v>
      </c>
      <c r="CG511" s="3">
        <f t="shared" si="297"/>
        <v>0.82</v>
      </c>
      <c r="CI511" s="8">
        <v>36028</v>
      </c>
      <c r="CJ511" s="12">
        <f t="shared" ref="CJ511:CJ519" si="324">ROUND(STDEV(CO490:CO511)*CJ$24,2)</f>
        <v>0.31</v>
      </c>
      <c r="CK511" s="12">
        <f t="shared" ref="CK511:CK519" si="325">ROUND(STDEV(CP490:CP511)*CK$24,2)</f>
        <v>0.26</v>
      </c>
    </row>
    <row r="512" spans="1:94" x14ac:dyDescent="0.25">
      <c r="A512" s="3">
        <f t="shared" si="280"/>
        <v>945</v>
      </c>
      <c r="B512" s="8">
        <f t="shared" si="281"/>
        <v>36190</v>
      </c>
      <c r="C512" s="3">
        <f t="shared" si="287"/>
        <v>1.7</v>
      </c>
      <c r="D512" s="11">
        <f t="shared" si="309"/>
        <v>0</v>
      </c>
      <c r="E512" s="3">
        <f t="shared" si="288"/>
        <v>1.85</v>
      </c>
      <c r="I512" s="8">
        <f t="shared" si="282"/>
        <v>36190</v>
      </c>
      <c r="J512" s="11">
        <f t="shared" si="289"/>
        <v>0.15000000000000013</v>
      </c>
      <c r="K512" s="11">
        <f t="shared" si="310"/>
        <v>0</v>
      </c>
      <c r="L512" s="11"/>
      <c r="M512" s="11"/>
      <c r="N512" s="9">
        <f t="shared" si="290"/>
        <v>1.7</v>
      </c>
      <c r="O512" s="9">
        <f t="shared" si="291"/>
        <v>1.85</v>
      </c>
      <c r="Q512" s="9">
        <f t="shared" si="283"/>
        <v>1.7</v>
      </c>
      <c r="R512" s="9">
        <f t="shared" si="284"/>
        <v>1.85</v>
      </c>
      <c r="S512" s="9">
        <f t="shared" si="285"/>
        <v>1.8149999999999999</v>
      </c>
      <c r="T512" s="9">
        <f t="shared" si="286"/>
        <v>1.8149999999999999</v>
      </c>
      <c r="V512" s="9">
        <f t="shared" si="318"/>
        <v>1.7</v>
      </c>
      <c r="W512" s="9">
        <f t="shared" si="318"/>
        <v>1.85</v>
      </c>
      <c r="X512" s="9">
        <f t="shared" si="318"/>
        <v>1.8149999999999999</v>
      </c>
      <c r="Y512" s="9">
        <f t="shared" si="318"/>
        <v>1.8149999999999999</v>
      </c>
      <c r="BK512" s="9">
        <f t="shared" si="302"/>
        <v>1.7</v>
      </c>
      <c r="BL512" s="9">
        <f t="shared" si="303"/>
        <v>1.85</v>
      </c>
      <c r="BM512" s="3">
        <f t="shared" si="311"/>
        <v>1</v>
      </c>
      <c r="BN512" s="8">
        <f t="shared" si="304"/>
        <v>36190</v>
      </c>
      <c r="BO512" s="47">
        <f t="shared" si="319"/>
        <v>0.78078066907122334</v>
      </c>
      <c r="BP512" s="9">
        <f t="shared" si="320"/>
        <v>0.78078066907122334</v>
      </c>
      <c r="BV512" s="8">
        <f t="shared" si="306"/>
        <v>36190</v>
      </c>
      <c r="BW512" s="9">
        <f t="shared" si="307"/>
        <v>1.7</v>
      </c>
      <c r="BX512" s="9">
        <f t="shared" si="308"/>
        <v>1.85</v>
      </c>
      <c r="BY512" s="3">
        <f t="shared" si="312"/>
        <v>0</v>
      </c>
      <c r="BZ512" s="3">
        <f t="shared" si="313"/>
        <v>0</v>
      </c>
      <c r="CA512" s="8">
        <f t="shared" si="321"/>
        <v>36190</v>
      </c>
      <c r="CB512" s="3">
        <f t="shared" si="322"/>
        <v>0.26169634436199113</v>
      </c>
      <c r="CC512" s="3">
        <f t="shared" si="323"/>
        <v>0.20262765550639886</v>
      </c>
      <c r="CF512" s="8">
        <v>36031</v>
      </c>
      <c r="CG512" s="3">
        <f t="shared" si="297"/>
        <v>0.81</v>
      </c>
      <c r="CI512" s="8">
        <v>36031</v>
      </c>
      <c r="CJ512" s="12">
        <f t="shared" si="324"/>
        <v>0.32</v>
      </c>
      <c r="CK512" s="12">
        <f t="shared" si="325"/>
        <v>0.26</v>
      </c>
    </row>
    <row r="513" spans="1:89" x14ac:dyDescent="0.25">
      <c r="A513" s="3">
        <f t="shared" si="280"/>
        <v>946</v>
      </c>
      <c r="B513" s="8">
        <f t="shared" si="281"/>
        <v>36191</v>
      </c>
      <c r="C513" s="3">
        <f t="shared" si="287"/>
        <v>1.7</v>
      </c>
      <c r="D513" s="11">
        <f t="shared" si="309"/>
        <v>0</v>
      </c>
      <c r="E513" s="3">
        <f t="shared" si="288"/>
        <v>1.85</v>
      </c>
      <c r="I513" s="8">
        <f t="shared" si="282"/>
        <v>36191</v>
      </c>
      <c r="J513" s="11">
        <f t="shared" si="289"/>
        <v>0.15000000000000013</v>
      </c>
      <c r="K513" s="11">
        <f t="shared" si="310"/>
        <v>0</v>
      </c>
      <c r="L513" s="11"/>
      <c r="M513" s="11"/>
      <c r="N513" s="9">
        <f t="shared" si="290"/>
        <v>1.7</v>
      </c>
      <c r="O513" s="9">
        <f t="shared" si="291"/>
        <v>1.85</v>
      </c>
      <c r="Q513" s="9">
        <f t="shared" si="283"/>
        <v>1.7</v>
      </c>
      <c r="R513" s="9">
        <f t="shared" si="284"/>
        <v>1.85</v>
      </c>
      <c r="S513" s="9">
        <f t="shared" si="285"/>
        <v>1.8149999999999999</v>
      </c>
      <c r="T513" s="9">
        <f t="shared" si="286"/>
        <v>1.8149999999999999</v>
      </c>
      <c r="V513" s="9">
        <f t="shared" si="318"/>
        <v>1.7</v>
      </c>
      <c r="W513" s="9">
        <f t="shared" si="318"/>
        <v>1.85</v>
      </c>
      <c r="X513" s="9">
        <f t="shared" si="318"/>
        <v>1.8149999999999999</v>
      </c>
      <c r="Y513" s="9">
        <f t="shared" si="318"/>
        <v>1.8149999999999999</v>
      </c>
      <c r="BK513" s="9">
        <f t="shared" si="302"/>
        <v>1.7</v>
      </c>
      <c r="BL513" s="9">
        <f t="shared" si="303"/>
        <v>1.85</v>
      </c>
      <c r="BM513" s="3">
        <f t="shared" si="311"/>
        <v>1</v>
      </c>
      <c r="BN513" s="8">
        <f t="shared" si="304"/>
        <v>36191</v>
      </c>
      <c r="BO513" s="47">
        <f t="shared" si="319"/>
        <v>0.77221513418707965</v>
      </c>
      <c r="BP513" s="9">
        <f t="shared" si="320"/>
        <v>0.77221513418707965</v>
      </c>
      <c r="BV513" s="8">
        <f t="shared" si="306"/>
        <v>36191</v>
      </c>
      <c r="BW513" s="9">
        <f t="shared" si="307"/>
        <v>1.7</v>
      </c>
      <c r="BX513" s="9">
        <f t="shared" si="308"/>
        <v>1.85</v>
      </c>
      <c r="BY513" s="3">
        <f t="shared" si="312"/>
        <v>0</v>
      </c>
      <c r="BZ513" s="3">
        <f t="shared" si="313"/>
        <v>0</v>
      </c>
      <c r="CA513" s="8">
        <f t="shared" si="321"/>
        <v>36191</v>
      </c>
      <c r="CB513" s="3">
        <f t="shared" si="322"/>
        <v>0.26169634436199113</v>
      </c>
      <c r="CC513" s="3">
        <f t="shared" si="323"/>
        <v>0.20262765550639886</v>
      </c>
      <c r="CF513" s="8">
        <v>36032</v>
      </c>
      <c r="CG513" s="3">
        <f t="shared" si="297"/>
        <v>0.8</v>
      </c>
      <c r="CI513" s="8">
        <v>36032</v>
      </c>
      <c r="CJ513" s="12">
        <f t="shared" si="324"/>
        <v>0.35</v>
      </c>
      <c r="CK513" s="12">
        <f t="shared" si="325"/>
        <v>0.28000000000000003</v>
      </c>
    </row>
    <row r="514" spans="1:89" x14ac:dyDescent="0.25">
      <c r="A514" s="3">
        <f t="shared" si="280"/>
        <v>947</v>
      </c>
      <c r="B514" s="8">
        <f t="shared" si="281"/>
        <v>36192</v>
      </c>
      <c r="C514" s="3">
        <f t="shared" si="287"/>
        <v>1.63</v>
      </c>
      <c r="D514" s="11">
        <f t="shared" si="309"/>
        <v>0</v>
      </c>
      <c r="E514" s="3">
        <f t="shared" si="288"/>
        <v>1.825</v>
      </c>
      <c r="I514" s="8">
        <f t="shared" si="282"/>
        <v>36192</v>
      </c>
      <c r="J514" s="11">
        <f t="shared" si="289"/>
        <v>0.19500000000000006</v>
      </c>
      <c r="K514" s="11">
        <f t="shared" si="310"/>
        <v>0</v>
      </c>
      <c r="L514" s="11"/>
      <c r="M514" s="11"/>
      <c r="N514" s="9">
        <f t="shared" si="290"/>
        <v>1.63</v>
      </c>
      <c r="O514" s="9">
        <f t="shared" si="291"/>
        <v>1.825</v>
      </c>
      <c r="Q514" s="9">
        <f t="shared" si="283"/>
        <v>1.63</v>
      </c>
      <c r="R514" s="9">
        <f t="shared" si="284"/>
        <v>1.825</v>
      </c>
      <c r="S514" s="9">
        <f t="shared" si="285"/>
        <v>1.7450000000000001</v>
      </c>
      <c r="T514" s="9">
        <f t="shared" si="286"/>
        <v>1.7450000000000001</v>
      </c>
      <c r="V514" s="9">
        <f t="shared" si="318"/>
        <v>1.63</v>
      </c>
      <c r="W514" s="9">
        <f t="shared" si="318"/>
        <v>1.825</v>
      </c>
      <c r="X514" s="9">
        <f t="shared" si="318"/>
        <v>1.7450000000000001</v>
      </c>
      <c r="Y514" s="9">
        <f t="shared" si="318"/>
        <v>1.7450000000000001</v>
      </c>
      <c r="BK514" s="9">
        <f t="shared" si="302"/>
        <v>1.63</v>
      </c>
      <c r="BL514" s="9">
        <f t="shared" si="303"/>
        <v>1.825</v>
      </c>
      <c r="BM514" s="3">
        <f t="shared" si="311"/>
        <v>1</v>
      </c>
      <c r="BN514" s="8">
        <f t="shared" si="304"/>
        <v>36192</v>
      </c>
      <c r="BO514" s="47">
        <f t="shared" si="319"/>
        <v>0.76104547818245294</v>
      </c>
      <c r="BP514" s="9">
        <f t="shared" si="320"/>
        <v>0.76104547818245294</v>
      </c>
      <c r="BV514" s="8">
        <f t="shared" si="306"/>
        <v>36192</v>
      </c>
      <c r="BW514" s="9">
        <f t="shared" si="307"/>
        <v>1.63</v>
      </c>
      <c r="BX514" s="9">
        <f t="shared" si="308"/>
        <v>1.825</v>
      </c>
      <c r="BY514" s="3">
        <f t="shared" si="312"/>
        <v>-4.2048236243499508E-2</v>
      </c>
      <c r="BZ514" s="3">
        <f t="shared" si="313"/>
        <v>-1.3605652055778709E-2</v>
      </c>
      <c r="CA514" s="8">
        <f t="shared" si="321"/>
        <v>36192</v>
      </c>
      <c r="CB514" s="3">
        <f t="shared" si="322"/>
        <v>0.29586956407643877</v>
      </c>
      <c r="CC514" s="3">
        <f t="shared" si="323"/>
        <v>0.20693392030348362</v>
      </c>
      <c r="CF514" s="8">
        <v>36033</v>
      </c>
      <c r="CG514" s="3">
        <f t="shared" si="297"/>
        <v>0.79</v>
      </c>
      <c r="CI514" s="8">
        <v>36033</v>
      </c>
      <c r="CJ514" s="12">
        <f t="shared" si="324"/>
        <v>0.37</v>
      </c>
      <c r="CK514" s="12">
        <f t="shared" si="325"/>
        <v>0.3</v>
      </c>
    </row>
    <row r="515" spans="1:89" x14ac:dyDescent="0.25">
      <c r="A515" s="3">
        <f t="shared" si="280"/>
        <v>948</v>
      </c>
      <c r="B515" s="8">
        <f t="shared" si="281"/>
        <v>36193</v>
      </c>
      <c r="C515" s="3">
        <f t="shared" si="287"/>
        <v>1.645</v>
      </c>
      <c r="D515" s="11">
        <f t="shared" si="309"/>
        <v>0</v>
      </c>
      <c r="E515" s="3">
        <f t="shared" si="288"/>
        <v>1.85</v>
      </c>
      <c r="I515" s="8">
        <f t="shared" si="282"/>
        <v>36193</v>
      </c>
      <c r="J515" s="11">
        <f t="shared" si="289"/>
        <v>0.20500000000000007</v>
      </c>
      <c r="K515" s="11">
        <f t="shared" si="310"/>
        <v>0</v>
      </c>
      <c r="L515" s="11"/>
      <c r="M515" s="11"/>
      <c r="N515" s="9">
        <f t="shared" si="290"/>
        <v>1.645</v>
      </c>
      <c r="O515" s="9">
        <f t="shared" si="291"/>
        <v>1.85</v>
      </c>
      <c r="Q515" s="9">
        <f t="shared" si="283"/>
        <v>1.645</v>
      </c>
      <c r="R515" s="9">
        <f t="shared" si="284"/>
        <v>1.85</v>
      </c>
      <c r="S515" s="9">
        <f t="shared" si="285"/>
        <v>1.77</v>
      </c>
      <c r="T515" s="9">
        <f t="shared" si="286"/>
        <v>1.77</v>
      </c>
      <c r="V515" s="9">
        <f t="shared" si="318"/>
        <v>1.645</v>
      </c>
      <c r="W515" s="9">
        <f t="shared" si="318"/>
        <v>1.85</v>
      </c>
      <c r="X515" s="9">
        <f t="shared" si="318"/>
        <v>1.77</v>
      </c>
      <c r="Y515" s="9">
        <f t="shared" si="318"/>
        <v>1.77</v>
      </c>
      <c r="BK515" s="9">
        <f t="shared" si="302"/>
        <v>1.645</v>
      </c>
      <c r="BL515" s="9">
        <f t="shared" si="303"/>
        <v>1.85</v>
      </c>
      <c r="BM515" s="3">
        <f t="shared" si="311"/>
        <v>1</v>
      </c>
      <c r="BN515" s="8">
        <f t="shared" si="304"/>
        <v>36193</v>
      </c>
      <c r="BO515" s="47">
        <f t="shared" si="319"/>
        <v>0.63104717096994678</v>
      </c>
      <c r="BP515" s="9">
        <f t="shared" si="320"/>
        <v>0.63104717096994678</v>
      </c>
      <c r="BV515" s="8">
        <f t="shared" si="306"/>
        <v>36193</v>
      </c>
      <c r="BW515" s="9">
        <f t="shared" si="307"/>
        <v>1.645</v>
      </c>
      <c r="BX515" s="9">
        <f t="shared" si="308"/>
        <v>1.85</v>
      </c>
      <c r="BY515" s="3">
        <f t="shared" si="312"/>
        <v>9.1603693986644155E-3</v>
      </c>
      <c r="BZ515" s="3">
        <f t="shared" si="313"/>
        <v>1.3605652055778678E-2</v>
      </c>
      <c r="CA515" s="8">
        <f t="shared" si="321"/>
        <v>36193</v>
      </c>
      <c r="CB515" s="3">
        <f t="shared" si="322"/>
        <v>0.29855799765894753</v>
      </c>
      <c r="CC515" s="3">
        <f t="shared" si="323"/>
        <v>0.21193568709712821</v>
      </c>
      <c r="CF515" s="8">
        <v>36034</v>
      </c>
      <c r="CG515" s="3">
        <f t="shared" si="297"/>
        <v>0.76</v>
      </c>
      <c r="CI515" s="8">
        <v>36034</v>
      </c>
      <c r="CJ515" s="12">
        <f t="shared" si="324"/>
        <v>0.41</v>
      </c>
      <c r="CK515" s="12">
        <f t="shared" si="325"/>
        <v>0.33</v>
      </c>
    </row>
    <row r="516" spans="1:89" x14ac:dyDescent="0.25">
      <c r="A516" s="3">
        <f t="shared" si="280"/>
        <v>949</v>
      </c>
      <c r="B516" s="8">
        <f t="shared" si="281"/>
        <v>36194</v>
      </c>
      <c r="C516" s="3">
        <f t="shared" si="287"/>
        <v>1.66</v>
      </c>
      <c r="D516" s="11">
        <f t="shared" si="309"/>
        <v>0</v>
      </c>
      <c r="E516" s="3">
        <f t="shared" si="288"/>
        <v>1.855</v>
      </c>
      <c r="I516" s="8">
        <f t="shared" si="282"/>
        <v>36194</v>
      </c>
      <c r="J516" s="11">
        <f t="shared" si="289"/>
        <v>0.19500000000000006</v>
      </c>
      <c r="K516" s="11">
        <f t="shared" si="310"/>
        <v>0</v>
      </c>
      <c r="L516" s="11"/>
      <c r="M516" s="11"/>
      <c r="N516" s="9">
        <f t="shared" si="290"/>
        <v>1.66</v>
      </c>
      <c r="O516" s="9">
        <f t="shared" si="291"/>
        <v>1.855</v>
      </c>
      <c r="Q516" s="9">
        <f t="shared" si="283"/>
        <v>1.66</v>
      </c>
      <c r="R516" s="9">
        <f t="shared" si="284"/>
        <v>1.855</v>
      </c>
      <c r="S516" s="9">
        <f t="shared" si="285"/>
        <v>1.8</v>
      </c>
      <c r="T516" s="9">
        <f t="shared" si="286"/>
        <v>1.8</v>
      </c>
      <c r="V516" s="9">
        <f t="shared" si="318"/>
        <v>1.66</v>
      </c>
      <c r="W516" s="9">
        <f t="shared" si="318"/>
        <v>1.855</v>
      </c>
      <c r="X516" s="9">
        <f t="shared" si="318"/>
        <v>1.8</v>
      </c>
      <c r="Y516" s="9">
        <f t="shared" si="318"/>
        <v>1.8</v>
      </c>
      <c r="BK516" s="9">
        <f t="shared" si="302"/>
        <v>1.66</v>
      </c>
      <c r="BL516" s="9">
        <f t="shared" si="303"/>
        <v>1.855</v>
      </c>
      <c r="BM516" s="3">
        <f t="shared" si="311"/>
        <v>1</v>
      </c>
      <c r="BN516" s="8">
        <f t="shared" si="304"/>
        <v>36194</v>
      </c>
      <c r="BO516" s="47">
        <f t="shared" si="319"/>
        <v>0.64634701880530376</v>
      </c>
      <c r="BP516" s="9">
        <f t="shared" si="320"/>
        <v>0.64634701880530376</v>
      </c>
      <c r="BV516" s="8">
        <f t="shared" si="306"/>
        <v>36194</v>
      </c>
      <c r="BW516" s="9">
        <f t="shared" si="307"/>
        <v>1.66</v>
      </c>
      <c r="BX516" s="9">
        <f t="shared" si="308"/>
        <v>1.855</v>
      </c>
      <c r="BY516" s="3">
        <f t="shared" si="312"/>
        <v>9.0772181511166797E-3</v>
      </c>
      <c r="BZ516" s="3">
        <f t="shared" si="313"/>
        <v>2.6990569691649835E-3</v>
      </c>
      <c r="CA516" s="8">
        <f t="shared" si="321"/>
        <v>36194</v>
      </c>
      <c r="CB516" s="3">
        <f t="shared" si="322"/>
        <v>0.29555164230659919</v>
      </c>
      <c r="CC516" s="3">
        <f t="shared" si="323"/>
        <v>0.21009323535894023</v>
      </c>
      <c r="CF516" s="8">
        <v>36035</v>
      </c>
      <c r="CG516" s="3">
        <f t="shared" si="297"/>
        <v>0.72</v>
      </c>
      <c r="CI516" s="8">
        <v>36035</v>
      </c>
      <c r="CJ516" s="12">
        <f t="shared" si="324"/>
        <v>0.42</v>
      </c>
      <c r="CK516" s="12">
        <f t="shared" si="325"/>
        <v>0.35</v>
      </c>
    </row>
    <row r="517" spans="1:89" x14ac:dyDescent="0.25">
      <c r="A517" s="3">
        <f t="shared" si="280"/>
        <v>950</v>
      </c>
      <c r="B517" s="8">
        <f t="shared" si="281"/>
        <v>36195</v>
      </c>
      <c r="C517" s="3">
        <f t="shared" si="287"/>
        <v>1.65</v>
      </c>
      <c r="D517" s="11">
        <f t="shared" si="309"/>
        <v>0</v>
      </c>
      <c r="E517" s="3">
        <f t="shared" si="288"/>
        <v>1.84</v>
      </c>
      <c r="I517" s="8">
        <f t="shared" si="282"/>
        <v>36195</v>
      </c>
      <c r="J517" s="11">
        <f t="shared" si="289"/>
        <v>0.19000000000000017</v>
      </c>
      <c r="K517" s="11">
        <f t="shared" si="310"/>
        <v>0</v>
      </c>
      <c r="L517" s="11"/>
      <c r="M517" s="11"/>
      <c r="N517" s="9">
        <f t="shared" si="290"/>
        <v>1.65</v>
      </c>
      <c r="O517" s="9">
        <f t="shared" si="291"/>
        <v>1.84</v>
      </c>
      <c r="Q517" s="9">
        <f t="shared" si="283"/>
        <v>1.65</v>
      </c>
      <c r="R517" s="9">
        <f t="shared" si="284"/>
        <v>1.84</v>
      </c>
      <c r="S517" s="9">
        <f t="shared" si="285"/>
        <v>1.7849999999999999</v>
      </c>
      <c r="T517" s="9">
        <f t="shared" si="286"/>
        <v>1.7849999999999999</v>
      </c>
      <c r="V517" s="9">
        <f t="shared" si="318"/>
        <v>1.65</v>
      </c>
      <c r="W517" s="9">
        <f t="shared" si="318"/>
        <v>1.84</v>
      </c>
      <c r="X517" s="9">
        <f t="shared" si="318"/>
        <v>1.7849999999999999</v>
      </c>
      <c r="Y517" s="9">
        <f t="shared" si="318"/>
        <v>1.7849999999999999</v>
      </c>
      <c r="BK517" s="9">
        <f t="shared" si="302"/>
        <v>1.65</v>
      </c>
      <c r="BL517" s="9">
        <f t="shared" si="303"/>
        <v>1.84</v>
      </c>
      <c r="BM517" s="3">
        <f t="shared" si="311"/>
        <v>1</v>
      </c>
      <c r="BN517" s="8">
        <f t="shared" si="304"/>
        <v>36195</v>
      </c>
      <c r="BO517" s="47">
        <f t="shared" si="319"/>
        <v>0.66682890846785325</v>
      </c>
      <c r="BP517" s="9">
        <f t="shared" si="320"/>
        <v>0.66682890846785325</v>
      </c>
      <c r="BV517" s="8">
        <f t="shared" si="306"/>
        <v>36195</v>
      </c>
      <c r="BW517" s="9">
        <f t="shared" si="307"/>
        <v>1.65</v>
      </c>
      <c r="BX517" s="9">
        <f t="shared" si="308"/>
        <v>1.84</v>
      </c>
      <c r="BY517" s="3">
        <f t="shared" si="312"/>
        <v>-6.0423144559625863E-3</v>
      </c>
      <c r="BZ517" s="3">
        <f t="shared" si="313"/>
        <v>-8.119124438504129E-3</v>
      </c>
      <c r="CA517" s="8">
        <f t="shared" si="321"/>
        <v>36195</v>
      </c>
      <c r="CB517" s="3">
        <f t="shared" si="322"/>
        <v>0.28964556520877721</v>
      </c>
      <c r="CC517" s="3">
        <f t="shared" si="323"/>
        <v>0.20897867374156287</v>
      </c>
      <c r="CF517" s="8">
        <v>36038</v>
      </c>
      <c r="CG517" s="3">
        <f t="shared" si="297"/>
        <v>0.61</v>
      </c>
      <c r="CI517" s="8">
        <v>36038</v>
      </c>
      <c r="CJ517" s="12">
        <f t="shared" si="324"/>
        <v>0.42</v>
      </c>
      <c r="CK517" s="12">
        <f t="shared" si="325"/>
        <v>0.37</v>
      </c>
    </row>
    <row r="518" spans="1:89" x14ac:dyDescent="0.25">
      <c r="A518" s="3">
        <f t="shared" ref="A518:A581" si="326">A519-1</f>
        <v>951</v>
      </c>
      <c r="B518" s="8">
        <f t="shared" ref="B518:B581" si="327">HLOOKUP("date",IF(TERM2="cash",cash,PRICELOOK),IF(A518&gt;=2,A518,2),FALSE)</f>
        <v>36196</v>
      </c>
      <c r="C518" s="3">
        <f t="shared" si="287"/>
        <v>1.625</v>
      </c>
      <c r="D518" s="11">
        <f t="shared" si="309"/>
        <v>0</v>
      </c>
      <c r="E518" s="3">
        <f t="shared" si="288"/>
        <v>1.82</v>
      </c>
      <c r="I518" s="8">
        <f t="shared" ref="I518:I581" si="328">B518</f>
        <v>36196</v>
      </c>
      <c r="J518" s="11">
        <f t="shared" si="289"/>
        <v>0.19500000000000006</v>
      </c>
      <c r="K518" s="11">
        <f t="shared" si="310"/>
        <v>0</v>
      </c>
      <c r="L518" s="11"/>
      <c r="M518" s="11"/>
      <c r="N518" s="9">
        <f t="shared" si="290"/>
        <v>1.625</v>
      </c>
      <c r="O518" s="9">
        <f t="shared" si="291"/>
        <v>1.82</v>
      </c>
      <c r="Q518" s="9">
        <f t="shared" ref="Q518:Q581" si="329">IF(ISNA(V518),Q517,V518)</f>
        <v>1.625</v>
      </c>
      <c r="R518" s="9">
        <f t="shared" ref="R518:R581" si="330">IF(ISNA(W518),R517,W518)</f>
        <v>1.82</v>
      </c>
      <c r="S518" s="9">
        <f t="shared" ref="S518:S581" si="331">IF(ISNA(X518),S517,X518)</f>
        <v>1.8049999999999999</v>
      </c>
      <c r="T518" s="9">
        <f t="shared" ref="T518:T581" si="332">IF(ISNA(Y518),T517,Y518)</f>
        <v>1.8049999999999999</v>
      </c>
      <c r="V518" s="9">
        <f t="shared" si="318"/>
        <v>1.625</v>
      </c>
      <c r="W518" s="9">
        <f t="shared" si="318"/>
        <v>1.82</v>
      </c>
      <c r="X518" s="9">
        <f t="shared" si="318"/>
        <v>1.8049999999999999</v>
      </c>
      <c r="Y518" s="9">
        <f t="shared" si="318"/>
        <v>1.8049999999999999</v>
      </c>
      <c r="BK518" s="9">
        <f t="shared" si="302"/>
        <v>1.625</v>
      </c>
      <c r="BL518" s="9">
        <f t="shared" si="303"/>
        <v>1.82</v>
      </c>
      <c r="BM518" s="3">
        <f t="shared" si="311"/>
        <v>1</v>
      </c>
      <c r="BN518" s="8">
        <f t="shared" si="304"/>
        <v>36196</v>
      </c>
      <c r="BO518" s="47">
        <f t="shared" si="319"/>
        <v>0.73338895355103029</v>
      </c>
      <c r="BP518" s="9">
        <f t="shared" si="320"/>
        <v>0.73338895355103029</v>
      </c>
      <c r="BV518" s="8">
        <f t="shared" si="306"/>
        <v>36196</v>
      </c>
      <c r="BW518" s="9">
        <f t="shared" si="307"/>
        <v>1.625</v>
      </c>
      <c r="BX518" s="9">
        <f t="shared" si="308"/>
        <v>1.82</v>
      </c>
      <c r="BY518" s="3">
        <f t="shared" si="312"/>
        <v>-1.5267472130788421E-2</v>
      </c>
      <c r="BZ518" s="3">
        <f t="shared" si="313"/>
        <v>-1.0929070532190317E-2</v>
      </c>
      <c r="CA518" s="8">
        <f t="shared" si="321"/>
        <v>36196</v>
      </c>
      <c r="CB518" s="3">
        <f t="shared" si="322"/>
        <v>0.23094228721453419</v>
      </c>
      <c r="CC518" s="3">
        <f t="shared" si="323"/>
        <v>0.1448907646720482</v>
      </c>
      <c r="CF518" s="8">
        <v>36039</v>
      </c>
      <c r="CG518" s="3">
        <f t="shared" si="297"/>
        <v>0.7</v>
      </c>
      <c r="CI518" s="8">
        <v>36039</v>
      </c>
      <c r="CJ518" s="12">
        <f t="shared" si="324"/>
        <v>0.05</v>
      </c>
      <c r="CK518" s="12">
        <f t="shared" si="325"/>
        <v>0.03</v>
      </c>
    </row>
    <row r="519" spans="1:89" x14ac:dyDescent="0.25">
      <c r="A519" s="3">
        <f t="shared" si="326"/>
        <v>952</v>
      </c>
      <c r="B519" s="8">
        <f t="shared" si="327"/>
        <v>36197</v>
      </c>
      <c r="C519" s="3">
        <f t="shared" ref="C519:C582" si="333">IF(MIN($N519:$O519)=0,0,N519)</f>
        <v>1.625</v>
      </c>
      <c r="D519" s="11">
        <f t="shared" si="309"/>
        <v>0</v>
      </c>
      <c r="E519" s="3">
        <f t="shared" ref="E519:E582" si="334">IF(MIN($N519:$O519)=0,0,O519)</f>
        <v>1.82</v>
      </c>
      <c r="I519" s="8">
        <f t="shared" si="328"/>
        <v>36197</v>
      </c>
      <c r="J519" s="11">
        <f t="shared" ref="J519:J582" si="335">IF(MIN(C519,E519)=0,0,E519-C519)</f>
        <v>0.19500000000000006</v>
      </c>
      <c r="K519" s="11">
        <f t="shared" si="310"/>
        <v>0</v>
      </c>
      <c r="L519" s="11"/>
      <c r="M519" s="11"/>
      <c r="N519" s="9">
        <f t="shared" ref="N519:N582" si="336">IF(BASISYN="YES",Q519-S519,Q519)</f>
        <v>1.625</v>
      </c>
      <c r="O519" s="9">
        <f t="shared" ref="O519:O582" si="337">IF(BASISYN="YES",R519-T519,R519)</f>
        <v>1.82</v>
      </c>
      <c r="Q519" s="9">
        <f t="shared" si="329"/>
        <v>1.625</v>
      </c>
      <c r="R519" s="9">
        <f t="shared" si="330"/>
        <v>1.82</v>
      </c>
      <c r="S519" s="9">
        <f t="shared" si="331"/>
        <v>1.8049999999999999</v>
      </c>
      <c r="T519" s="9">
        <f t="shared" si="332"/>
        <v>1.8049999999999999</v>
      </c>
      <c r="V519" s="9">
        <f t="shared" si="318"/>
        <v>1.625</v>
      </c>
      <c r="W519" s="9">
        <f t="shared" si="318"/>
        <v>1.82</v>
      </c>
      <c r="X519" s="9">
        <f t="shared" si="318"/>
        <v>1.8049999999999999</v>
      </c>
      <c r="Y519" s="9">
        <f t="shared" si="318"/>
        <v>1.8049999999999999</v>
      </c>
      <c r="BK519" s="9">
        <f t="shared" si="302"/>
        <v>1.625</v>
      </c>
      <c r="BL519" s="9">
        <f t="shared" si="303"/>
        <v>1.82</v>
      </c>
      <c r="BM519" s="3">
        <f t="shared" si="311"/>
        <v>1</v>
      </c>
      <c r="BN519" s="8">
        <f t="shared" si="304"/>
        <v>36197</v>
      </c>
      <c r="BO519" s="47">
        <f t="shared" si="319"/>
        <v>0.78996775406668296</v>
      </c>
      <c r="BP519" s="9">
        <f t="shared" si="320"/>
        <v>0.78996775406668296</v>
      </c>
      <c r="BV519" s="8">
        <f t="shared" si="306"/>
        <v>36197</v>
      </c>
      <c r="BW519" s="9">
        <f t="shared" si="307"/>
        <v>1.625</v>
      </c>
      <c r="BX519" s="9">
        <f t="shared" si="308"/>
        <v>1.82</v>
      </c>
      <c r="BY519" s="3">
        <f t="shared" si="312"/>
        <v>0</v>
      </c>
      <c r="BZ519" s="3">
        <f t="shared" si="313"/>
        <v>0</v>
      </c>
      <c r="CA519" s="8">
        <f t="shared" si="321"/>
        <v>36197</v>
      </c>
      <c r="CB519" s="3">
        <f t="shared" si="322"/>
        <v>0.23053503089177785</v>
      </c>
      <c r="CC519" s="3">
        <f t="shared" si="323"/>
        <v>0.1445380057867845</v>
      </c>
      <c r="CF519" s="8">
        <v>36040</v>
      </c>
      <c r="CG519" s="3">
        <f t="shared" si="297"/>
        <v>0.75</v>
      </c>
      <c r="CI519" s="8">
        <v>36040</v>
      </c>
      <c r="CJ519" s="12">
        <f t="shared" si="324"/>
        <v>0</v>
      </c>
      <c r="CK519" s="12">
        <f t="shared" si="325"/>
        <v>0</v>
      </c>
    </row>
    <row r="520" spans="1:89" x14ac:dyDescent="0.25">
      <c r="A520" s="3">
        <f t="shared" si="326"/>
        <v>953</v>
      </c>
      <c r="B520" s="8">
        <f t="shared" si="327"/>
        <v>36198</v>
      </c>
      <c r="C520" s="3">
        <f t="shared" si="333"/>
        <v>1.625</v>
      </c>
      <c r="D520" s="11">
        <f t="shared" si="309"/>
        <v>0</v>
      </c>
      <c r="E520" s="3">
        <f t="shared" si="334"/>
        <v>1.82</v>
      </c>
      <c r="I520" s="8">
        <f t="shared" si="328"/>
        <v>36198</v>
      </c>
      <c r="J520" s="11">
        <f t="shared" si="335"/>
        <v>0.19500000000000006</v>
      </c>
      <c r="K520" s="11">
        <f t="shared" si="310"/>
        <v>0</v>
      </c>
      <c r="L520" s="11"/>
      <c r="M520" s="11"/>
      <c r="N520" s="9">
        <f t="shared" si="336"/>
        <v>1.625</v>
      </c>
      <c r="O520" s="9">
        <f t="shared" si="337"/>
        <v>1.82</v>
      </c>
      <c r="Q520" s="9">
        <f t="shared" si="329"/>
        <v>1.625</v>
      </c>
      <c r="R520" s="9">
        <f t="shared" si="330"/>
        <v>1.82</v>
      </c>
      <c r="S520" s="9">
        <f t="shared" si="331"/>
        <v>1.8049999999999999</v>
      </c>
      <c r="T520" s="9">
        <f t="shared" si="332"/>
        <v>1.8049999999999999</v>
      </c>
      <c r="V520" s="9">
        <f t="shared" si="318"/>
        <v>1.625</v>
      </c>
      <c r="W520" s="9">
        <f t="shared" si="318"/>
        <v>1.82</v>
      </c>
      <c r="X520" s="9">
        <f t="shared" si="318"/>
        <v>1.8049999999999999</v>
      </c>
      <c r="Y520" s="9">
        <f t="shared" si="318"/>
        <v>1.8049999999999999</v>
      </c>
      <c r="BK520" s="9">
        <f t="shared" si="302"/>
        <v>1.625</v>
      </c>
      <c r="BL520" s="9">
        <f t="shared" si="303"/>
        <v>1.82</v>
      </c>
      <c r="BM520" s="3">
        <f t="shared" si="311"/>
        <v>1</v>
      </c>
      <c r="BN520" s="8">
        <f t="shared" si="304"/>
        <v>36198</v>
      </c>
      <c r="BO520" s="47">
        <f t="shared" si="319"/>
        <v>0.83972158745741166</v>
      </c>
      <c r="BP520" s="9">
        <f t="shared" si="320"/>
        <v>0.83972158745741166</v>
      </c>
      <c r="BV520" s="8">
        <f t="shared" si="306"/>
        <v>36198</v>
      </c>
      <c r="BW520" s="9">
        <f t="shared" si="307"/>
        <v>1.625</v>
      </c>
      <c r="BX520" s="9">
        <f t="shared" si="308"/>
        <v>1.82</v>
      </c>
      <c r="BY520" s="3">
        <f t="shared" si="312"/>
        <v>0</v>
      </c>
      <c r="BZ520" s="3">
        <f t="shared" si="313"/>
        <v>0</v>
      </c>
      <c r="CA520" s="8">
        <f t="shared" si="321"/>
        <v>36198</v>
      </c>
      <c r="CB520" s="3">
        <f t="shared" si="322"/>
        <v>0.23053503089177785</v>
      </c>
      <c r="CC520" s="3">
        <f t="shared" si="323"/>
        <v>0.1445380057867845</v>
      </c>
      <c r="CF520" s="8">
        <v>36041</v>
      </c>
      <c r="CG520" s="3">
        <f t="shared" si="297"/>
        <v>0.79</v>
      </c>
      <c r="CI520" s="8">
        <v>36041</v>
      </c>
      <c r="CJ520" s="12" t="e">
        <f t="shared" ref="CJ520:CJ536" si="338">ROUND(STDEV(CO499:CO520)*CJ$24,2)</f>
        <v>#DIV/0!</v>
      </c>
      <c r="CK520" s="12" t="e">
        <f t="shared" ref="CK520:CK536" si="339">ROUND(STDEV(CP499:CP520)*CK$24,2)</f>
        <v>#DIV/0!</v>
      </c>
    </row>
    <row r="521" spans="1:89" x14ac:dyDescent="0.25">
      <c r="A521" s="3">
        <f t="shared" si="326"/>
        <v>954</v>
      </c>
      <c r="B521" s="8">
        <f t="shared" si="327"/>
        <v>36199</v>
      </c>
      <c r="C521" s="3">
        <f t="shared" si="333"/>
        <v>1.64</v>
      </c>
      <c r="D521" s="11">
        <f t="shared" si="309"/>
        <v>0</v>
      </c>
      <c r="E521" s="3">
        <f t="shared" si="334"/>
        <v>1.835</v>
      </c>
      <c r="I521" s="8">
        <f t="shared" si="328"/>
        <v>36199</v>
      </c>
      <c r="J521" s="11">
        <f t="shared" si="335"/>
        <v>0.19500000000000006</v>
      </c>
      <c r="K521" s="11">
        <f t="shared" si="310"/>
        <v>0</v>
      </c>
      <c r="L521" s="11"/>
      <c r="M521" s="11"/>
      <c r="N521" s="9">
        <f t="shared" si="336"/>
        <v>1.64</v>
      </c>
      <c r="O521" s="9">
        <f t="shared" si="337"/>
        <v>1.835</v>
      </c>
      <c r="Q521" s="9">
        <f t="shared" si="329"/>
        <v>1.64</v>
      </c>
      <c r="R521" s="9">
        <f t="shared" si="330"/>
        <v>1.835</v>
      </c>
      <c r="S521" s="9">
        <f t="shared" si="331"/>
        <v>1.8049999999999999</v>
      </c>
      <c r="T521" s="9">
        <f t="shared" si="332"/>
        <v>1.8049999999999999</v>
      </c>
      <c r="V521" s="9">
        <f t="shared" si="318"/>
        <v>1.64</v>
      </c>
      <c r="W521" s="9">
        <f t="shared" si="318"/>
        <v>1.835</v>
      </c>
      <c r="X521" s="9">
        <f t="shared" si="318"/>
        <v>1.8049999999999999</v>
      </c>
      <c r="Y521" s="9">
        <f t="shared" si="318"/>
        <v>1.8049999999999999</v>
      </c>
      <c r="BK521" s="9">
        <f t="shared" si="302"/>
        <v>1.64</v>
      </c>
      <c r="BL521" s="9">
        <f t="shared" si="303"/>
        <v>1.835</v>
      </c>
      <c r="BM521" s="3">
        <f t="shared" si="311"/>
        <v>1</v>
      </c>
      <c r="BN521" s="8">
        <f t="shared" si="304"/>
        <v>36199</v>
      </c>
      <c r="BO521" s="47">
        <f t="shared" si="319"/>
        <v>0.86332893114974663</v>
      </c>
      <c r="BP521" s="9">
        <f t="shared" si="320"/>
        <v>0.86332893114974663</v>
      </c>
      <c r="BV521" s="8">
        <f t="shared" si="306"/>
        <v>36199</v>
      </c>
      <c r="BW521" s="9">
        <f t="shared" si="307"/>
        <v>1.64</v>
      </c>
      <c r="BX521" s="9">
        <f t="shared" si="308"/>
        <v>1.835</v>
      </c>
      <c r="BY521" s="3">
        <f t="shared" si="312"/>
        <v>9.1884260544061701E-3</v>
      </c>
      <c r="BZ521" s="3">
        <f t="shared" si="313"/>
        <v>8.2079804178295818E-3</v>
      </c>
      <c r="CA521" s="8">
        <f t="shared" si="321"/>
        <v>36199</v>
      </c>
      <c r="CB521" s="3">
        <f t="shared" si="322"/>
        <v>0.23333907787977601</v>
      </c>
      <c r="CC521" s="3">
        <f t="shared" si="323"/>
        <v>0.14734993266412821</v>
      </c>
      <c r="CF521" s="8">
        <v>36042</v>
      </c>
      <c r="CG521" s="3">
        <f t="shared" si="297"/>
        <v>0.82</v>
      </c>
      <c r="CI521" s="8">
        <v>36042</v>
      </c>
      <c r="CJ521" s="12" t="e">
        <f t="shared" si="338"/>
        <v>#DIV/0!</v>
      </c>
      <c r="CK521" s="12" t="e">
        <f t="shared" si="339"/>
        <v>#DIV/0!</v>
      </c>
    </row>
    <row r="522" spans="1:89" x14ac:dyDescent="0.25">
      <c r="A522" s="3">
        <f t="shared" si="326"/>
        <v>955</v>
      </c>
      <c r="B522" s="8">
        <f t="shared" si="327"/>
        <v>36200</v>
      </c>
      <c r="C522" s="3">
        <f t="shared" si="333"/>
        <v>1.66</v>
      </c>
      <c r="D522" s="11">
        <f t="shared" si="309"/>
        <v>0</v>
      </c>
      <c r="E522" s="3">
        <f t="shared" si="334"/>
        <v>1.845</v>
      </c>
      <c r="I522" s="8">
        <f t="shared" si="328"/>
        <v>36200</v>
      </c>
      <c r="J522" s="11">
        <f t="shared" si="335"/>
        <v>0.18500000000000005</v>
      </c>
      <c r="K522" s="11">
        <f t="shared" si="310"/>
        <v>0</v>
      </c>
      <c r="L522" s="11"/>
      <c r="M522" s="11"/>
      <c r="N522" s="9">
        <f t="shared" si="336"/>
        <v>1.66</v>
      </c>
      <c r="O522" s="9">
        <f t="shared" si="337"/>
        <v>1.845</v>
      </c>
      <c r="Q522" s="9">
        <f t="shared" si="329"/>
        <v>1.66</v>
      </c>
      <c r="R522" s="9">
        <f t="shared" si="330"/>
        <v>1.845</v>
      </c>
      <c r="S522" s="9">
        <f t="shared" si="331"/>
        <v>1.825</v>
      </c>
      <c r="T522" s="9">
        <f t="shared" si="332"/>
        <v>1.825</v>
      </c>
      <c r="V522" s="9">
        <f t="shared" si="318"/>
        <v>1.66</v>
      </c>
      <c r="W522" s="9">
        <f t="shared" si="318"/>
        <v>1.845</v>
      </c>
      <c r="X522" s="9">
        <f t="shared" si="318"/>
        <v>1.825</v>
      </c>
      <c r="Y522" s="9">
        <f t="shared" si="318"/>
        <v>1.825</v>
      </c>
      <c r="BK522" s="9">
        <f t="shared" si="302"/>
        <v>1.66</v>
      </c>
      <c r="BL522" s="9">
        <f t="shared" si="303"/>
        <v>1.845</v>
      </c>
      <c r="BM522" s="3">
        <f t="shared" si="311"/>
        <v>1</v>
      </c>
      <c r="BN522" s="8">
        <f t="shared" si="304"/>
        <v>36200</v>
      </c>
      <c r="BO522" s="47">
        <f t="shared" si="319"/>
        <v>0.86030136925510536</v>
      </c>
      <c r="BP522" s="9">
        <f t="shared" si="320"/>
        <v>0.86030136925510536</v>
      </c>
      <c r="BV522" s="8">
        <f t="shared" si="306"/>
        <v>36200</v>
      </c>
      <c r="BW522" s="9">
        <f t="shared" si="307"/>
        <v>1.66</v>
      </c>
      <c r="BX522" s="9">
        <f t="shared" si="308"/>
        <v>1.845</v>
      </c>
      <c r="BY522" s="3">
        <f t="shared" si="312"/>
        <v>1.212136053234482E-2</v>
      </c>
      <c r="BZ522" s="3">
        <f t="shared" si="313"/>
        <v>5.4347959859569949E-3</v>
      </c>
      <c r="CA522" s="8">
        <f t="shared" si="321"/>
        <v>36200</v>
      </c>
      <c r="CB522" s="3">
        <f t="shared" si="322"/>
        <v>0.23758947965628857</v>
      </c>
      <c r="CC522" s="3">
        <f t="shared" si="323"/>
        <v>0.14843907385158114</v>
      </c>
      <c r="CF522" s="8">
        <v>36046</v>
      </c>
      <c r="CG522" s="3">
        <f t="shared" si="297"/>
        <v>0.85</v>
      </c>
      <c r="CI522" s="8">
        <v>36046</v>
      </c>
      <c r="CJ522" s="12" t="e">
        <f t="shared" si="338"/>
        <v>#DIV/0!</v>
      </c>
      <c r="CK522" s="12" t="e">
        <f t="shared" si="339"/>
        <v>#DIV/0!</v>
      </c>
    </row>
    <row r="523" spans="1:89" x14ac:dyDescent="0.25">
      <c r="A523" s="3">
        <f t="shared" si="326"/>
        <v>956</v>
      </c>
      <c r="B523" s="8">
        <f t="shared" si="327"/>
        <v>36201</v>
      </c>
      <c r="C523" s="3">
        <f t="shared" si="333"/>
        <v>1.655</v>
      </c>
      <c r="D523" s="11">
        <f t="shared" si="309"/>
        <v>0</v>
      </c>
      <c r="E523" s="3">
        <f t="shared" si="334"/>
        <v>1.845</v>
      </c>
      <c r="I523" s="8">
        <f t="shared" si="328"/>
        <v>36201</v>
      </c>
      <c r="J523" s="11">
        <f t="shared" si="335"/>
        <v>0.18999999999999995</v>
      </c>
      <c r="K523" s="11">
        <f t="shared" si="310"/>
        <v>0</v>
      </c>
      <c r="L523" s="11"/>
      <c r="M523" s="11"/>
      <c r="N523" s="9">
        <f t="shared" si="336"/>
        <v>1.655</v>
      </c>
      <c r="O523" s="9">
        <f t="shared" si="337"/>
        <v>1.845</v>
      </c>
      <c r="Q523" s="9">
        <f t="shared" si="329"/>
        <v>1.655</v>
      </c>
      <c r="R523" s="9">
        <f t="shared" si="330"/>
        <v>1.845</v>
      </c>
      <c r="S523" s="9">
        <f t="shared" si="331"/>
        <v>1.81</v>
      </c>
      <c r="T523" s="9">
        <f t="shared" si="332"/>
        <v>1.81</v>
      </c>
      <c r="V523" s="9">
        <f t="shared" si="318"/>
        <v>1.655</v>
      </c>
      <c r="W523" s="9">
        <f t="shared" si="318"/>
        <v>1.845</v>
      </c>
      <c r="X523" s="9">
        <f t="shared" si="318"/>
        <v>1.81</v>
      </c>
      <c r="Y523" s="9">
        <f t="shared" si="318"/>
        <v>1.81</v>
      </c>
      <c r="BK523" s="9">
        <f t="shared" si="302"/>
        <v>1.655</v>
      </c>
      <c r="BL523" s="9">
        <f t="shared" si="303"/>
        <v>1.845</v>
      </c>
      <c r="BM523" s="3">
        <f t="shared" si="311"/>
        <v>1</v>
      </c>
      <c r="BN523" s="8">
        <f t="shared" si="304"/>
        <v>36201</v>
      </c>
      <c r="BO523" s="47">
        <f t="shared" si="319"/>
        <v>0.83565348510437554</v>
      </c>
      <c r="BP523" s="9">
        <f t="shared" si="320"/>
        <v>0.83565348510437554</v>
      </c>
      <c r="BV523" s="8">
        <f t="shared" si="306"/>
        <v>36201</v>
      </c>
      <c r="BW523" s="9">
        <f t="shared" si="307"/>
        <v>1.655</v>
      </c>
      <c r="BX523" s="9">
        <f t="shared" si="308"/>
        <v>1.845</v>
      </c>
      <c r="BY523" s="3">
        <f t="shared" si="312"/>
        <v>-3.0165935394255677E-3</v>
      </c>
      <c r="BZ523" s="3">
        <f t="shared" si="313"/>
        <v>0</v>
      </c>
      <c r="CA523" s="8">
        <f t="shared" si="321"/>
        <v>36201</v>
      </c>
      <c r="CB523" s="3">
        <f t="shared" si="322"/>
        <v>0.23358719179416501</v>
      </c>
      <c r="CC523" s="3">
        <f t="shared" si="323"/>
        <v>0.14369660790297983</v>
      </c>
      <c r="CF523" s="8">
        <v>36047</v>
      </c>
      <c r="CG523" s="3">
        <f t="shared" si="297"/>
        <v>0.86</v>
      </c>
      <c r="CI523" s="8">
        <v>36047</v>
      </c>
      <c r="CJ523" s="12" t="e">
        <f t="shared" si="338"/>
        <v>#DIV/0!</v>
      </c>
      <c r="CK523" s="12" t="e">
        <f t="shared" si="339"/>
        <v>#DIV/0!</v>
      </c>
    </row>
    <row r="524" spans="1:89" x14ac:dyDescent="0.25">
      <c r="A524" s="3">
        <f t="shared" si="326"/>
        <v>957</v>
      </c>
      <c r="B524" s="8">
        <f t="shared" si="327"/>
        <v>36202</v>
      </c>
      <c r="C524" s="3">
        <f t="shared" si="333"/>
        <v>1.665</v>
      </c>
      <c r="D524" s="11">
        <f t="shared" si="309"/>
        <v>0</v>
      </c>
      <c r="E524" s="3">
        <f t="shared" si="334"/>
        <v>1.845</v>
      </c>
      <c r="I524" s="8">
        <f t="shared" si="328"/>
        <v>36202</v>
      </c>
      <c r="J524" s="11">
        <f t="shared" si="335"/>
        <v>0.17999999999999994</v>
      </c>
      <c r="K524" s="11">
        <f t="shared" si="310"/>
        <v>0</v>
      </c>
      <c r="L524" s="11"/>
      <c r="M524" s="11"/>
      <c r="N524" s="9">
        <f t="shared" si="336"/>
        <v>1.665</v>
      </c>
      <c r="O524" s="9">
        <f t="shared" si="337"/>
        <v>1.845</v>
      </c>
      <c r="Q524" s="9">
        <f t="shared" si="329"/>
        <v>1.665</v>
      </c>
      <c r="R524" s="9">
        <f t="shared" si="330"/>
        <v>1.845</v>
      </c>
      <c r="S524" s="9">
        <f t="shared" si="331"/>
        <v>1.78</v>
      </c>
      <c r="T524" s="9">
        <f t="shared" si="332"/>
        <v>1.78</v>
      </c>
      <c r="V524" s="9">
        <f t="shared" si="318"/>
        <v>1.665</v>
      </c>
      <c r="W524" s="9">
        <f t="shared" si="318"/>
        <v>1.845</v>
      </c>
      <c r="X524" s="9">
        <f t="shared" si="318"/>
        <v>1.78</v>
      </c>
      <c r="Y524" s="9">
        <f t="shared" si="318"/>
        <v>1.78</v>
      </c>
      <c r="BK524" s="9">
        <f t="shared" si="302"/>
        <v>1.665</v>
      </c>
      <c r="BL524" s="9">
        <f t="shared" si="303"/>
        <v>1.845</v>
      </c>
      <c r="BM524" s="3">
        <f t="shared" si="311"/>
        <v>1</v>
      </c>
      <c r="BN524" s="8">
        <f t="shared" si="304"/>
        <v>36202</v>
      </c>
      <c r="BO524" s="47">
        <f t="shared" si="319"/>
        <v>0.83048686566254359</v>
      </c>
      <c r="BP524" s="9">
        <f t="shared" si="320"/>
        <v>0.83048686566254359</v>
      </c>
      <c r="BV524" s="8">
        <f t="shared" si="306"/>
        <v>36202</v>
      </c>
      <c r="BW524" s="9">
        <f t="shared" si="307"/>
        <v>1.665</v>
      </c>
      <c r="BX524" s="9">
        <f t="shared" si="308"/>
        <v>1.845</v>
      </c>
      <c r="BY524" s="3">
        <f t="shared" si="312"/>
        <v>6.0241146033808762E-3</v>
      </c>
      <c r="BZ524" s="3">
        <f t="shared" si="313"/>
        <v>0</v>
      </c>
      <c r="CA524" s="8">
        <f t="shared" si="321"/>
        <v>36202</v>
      </c>
      <c r="CB524" s="3">
        <f t="shared" si="322"/>
        <v>0.23447837206544636</v>
      </c>
      <c r="CC524" s="3">
        <f t="shared" si="323"/>
        <v>0.13844288148170292</v>
      </c>
      <c r="CF524" s="8">
        <v>36048</v>
      </c>
      <c r="CG524" s="3">
        <f t="shared" si="297"/>
        <v>0.86</v>
      </c>
      <c r="CI524" s="8">
        <v>36048</v>
      </c>
      <c r="CJ524" s="12" t="e">
        <f t="shared" si="338"/>
        <v>#DIV/0!</v>
      </c>
      <c r="CK524" s="12" t="e">
        <f t="shared" si="339"/>
        <v>#DIV/0!</v>
      </c>
    </row>
    <row r="525" spans="1:89" x14ac:dyDescent="0.25">
      <c r="A525" s="3">
        <f t="shared" si="326"/>
        <v>958</v>
      </c>
      <c r="B525" s="8">
        <f t="shared" si="327"/>
        <v>36203</v>
      </c>
      <c r="C525" s="3">
        <f t="shared" si="333"/>
        <v>1.675</v>
      </c>
      <c r="D525" s="11">
        <f t="shared" si="309"/>
        <v>0</v>
      </c>
      <c r="E525" s="3">
        <f t="shared" si="334"/>
        <v>1.84</v>
      </c>
      <c r="I525" s="8">
        <f t="shared" si="328"/>
        <v>36203</v>
      </c>
      <c r="J525" s="11">
        <f t="shared" si="335"/>
        <v>0.16500000000000004</v>
      </c>
      <c r="K525" s="11">
        <f t="shared" si="310"/>
        <v>0</v>
      </c>
      <c r="L525" s="11"/>
      <c r="M525" s="11"/>
      <c r="N525" s="9">
        <f t="shared" si="336"/>
        <v>1.675</v>
      </c>
      <c r="O525" s="9">
        <f t="shared" si="337"/>
        <v>1.84</v>
      </c>
      <c r="Q525" s="9">
        <f t="shared" si="329"/>
        <v>1.675</v>
      </c>
      <c r="R525" s="9">
        <f t="shared" si="330"/>
        <v>1.84</v>
      </c>
      <c r="S525" s="9">
        <f t="shared" si="331"/>
        <v>1.8149999999999999</v>
      </c>
      <c r="T525" s="9">
        <f t="shared" si="332"/>
        <v>1.8149999999999999</v>
      </c>
      <c r="V525" s="9">
        <f t="shared" si="318"/>
        <v>1.675</v>
      </c>
      <c r="W525" s="9">
        <f t="shared" si="318"/>
        <v>1.84</v>
      </c>
      <c r="X525" s="9">
        <f t="shared" si="318"/>
        <v>1.8149999999999999</v>
      </c>
      <c r="Y525" s="9">
        <f t="shared" si="318"/>
        <v>1.8149999999999999</v>
      </c>
      <c r="BK525" s="9">
        <f t="shared" si="302"/>
        <v>1.675</v>
      </c>
      <c r="BL525" s="9">
        <f t="shared" si="303"/>
        <v>1.84</v>
      </c>
      <c r="BM525" s="3">
        <f t="shared" si="311"/>
        <v>1</v>
      </c>
      <c r="BN525" s="8">
        <f t="shared" si="304"/>
        <v>36203</v>
      </c>
      <c r="BO525" s="47">
        <f t="shared" si="319"/>
        <v>0.81752701746136769</v>
      </c>
      <c r="BP525" s="9">
        <f t="shared" si="320"/>
        <v>0.81752701746136769</v>
      </c>
      <c r="BV525" s="8">
        <f t="shared" si="306"/>
        <v>36203</v>
      </c>
      <c r="BW525" s="9">
        <f t="shared" si="307"/>
        <v>1.675</v>
      </c>
      <c r="BX525" s="9">
        <f t="shared" si="308"/>
        <v>1.84</v>
      </c>
      <c r="BY525" s="3">
        <f t="shared" si="312"/>
        <v>5.9880418446226933E-3</v>
      </c>
      <c r="BZ525" s="3">
        <f t="shared" si="313"/>
        <v>-2.7137058715961618E-3</v>
      </c>
      <c r="CA525" s="8">
        <f t="shared" si="321"/>
        <v>36203</v>
      </c>
      <c r="CB525" s="3">
        <f t="shared" si="322"/>
        <v>0.23154669766748417</v>
      </c>
      <c r="CC525" s="3">
        <f t="shared" si="323"/>
        <v>0.12550839401643624</v>
      </c>
      <c r="CF525" s="8">
        <v>36052</v>
      </c>
      <c r="CG525" s="3">
        <f t="shared" si="297"/>
        <v>0.83</v>
      </c>
      <c r="CI525" s="8">
        <v>36052</v>
      </c>
      <c r="CJ525" s="12" t="e">
        <f t="shared" si="338"/>
        <v>#DIV/0!</v>
      </c>
      <c r="CK525" s="12" t="e">
        <f t="shared" si="339"/>
        <v>#DIV/0!</v>
      </c>
    </row>
    <row r="526" spans="1:89" x14ac:dyDescent="0.25">
      <c r="A526" s="3">
        <f t="shared" si="326"/>
        <v>959</v>
      </c>
      <c r="B526" s="8">
        <f t="shared" si="327"/>
        <v>36204</v>
      </c>
      <c r="C526" s="3">
        <f t="shared" si="333"/>
        <v>1.675</v>
      </c>
      <c r="D526" s="11">
        <f t="shared" si="309"/>
        <v>0</v>
      </c>
      <c r="E526" s="3">
        <f t="shared" si="334"/>
        <v>1.84</v>
      </c>
      <c r="I526" s="8">
        <f t="shared" si="328"/>
        <v>36204</v>
      </c>
      <c r="J526" s="11">
        <f t="shared" si="335"/>
        <v>0.16500000000000004</v>
      </c>
      <c r="K526" s="11">
        <f t="shared" si="310"/>
        <v>0</v>
      </c>
      <c r="L526" s="11"/>
      <c r="M526" s="11"/>
      <c r="N526" s="9">
        <f t="shared" si="336"/>
        <v>1.675</v>
      </c>
      <c r="O526" s="9">
        <f t="shared" si="337"/>
        <v>1.84</v>
      </c>
      <c r="Q526" s="9">
        <f t="shared" si="329"/>
        <v>1.675</v>
      </c>
      <c r="R526" s="9">
        <f t="shared" si="330"/>
        <v>1.84</v>
      </c>
      <c r="S526" s="9">
        <f t="shared" si="331"/>
        <v>1.8149999999999999</v>
      </c>
      <c r="T526" s="9">
        <f t="shared" si="332"/>
        <v>1.8149999999999999</v>
      </c>
      <c r="V526" s="9">
        <f t="shared" si="318"/>
        <v>1.675</v>
      </c>
      <c r="W526" s="9">
        <f t="shared" si="318"/>
        <v>1.84</v>
      </c>
      <c r="X526" s="9">
        <f t="shared" si="318"/>
        <v>1.8149999999999999</v>
      </c>
      <c r="Y526" s="9">
        <f t="shared" si="318"/>
        <v>1.8149999999999999</v>
      </c>
      <c r="BK526" s="9">
        <f t="shared" si="302"/>
        <v>1.675</v>
      </c>
      <c r="BL526" s="9">
        <f t="shared" si="303"/>
        <v>1.84</v>
      </c>
      <c r="BM526" s="3">
        <f t="shared" si="311"/>
        <v>1</v>
      </c>
      <c r="BN526" s="8">
        <f t="shared" si="304"/>
        <v>36204</v>
      </c>
      <c r="BO526" s="47">
        <f t="shared" si="319"/>
        <v>0.8176058596661252</v>
      </c>
      <c r="BP526" s="9">
        <f t="shared" si="320"/>
        <v>0.8176058596661252</v>
      </c>
      <c r="BV526" s="8">
        <f t="shared" si="306"/>
        <v>36204</v>
      </c>
      <c r="BW526" s="9">
        <f t="shared" si="307"/>
        <v>1.675</v>
      </c>
      <c r="BX526" s="9">
        <f t="shared" si="308"/>
        <v>1.84</v>
      </c>
      <c r="BY526" s="3">
        <f t="shared" si="312"/>
        <v>0</v>
      </c>
      <c r="BZ526" s="3">
        <f t="shared" si="313"/>
        <v>0</v>
      </c>
      <c r="CA526" s="8">
        <f t="shared" si="321"/>
        <v>36204</v>
      </c>
      <c r="CB526" s="3">
        <f t="shared" si="322"/>
        <v>0.22673457686053486</v>
      </c>
      <c r="CC526" s="3">
        <f t="shared" si="323"/>
        <v>0.12345718031508747</v>
      </c>
      <c r="CF526" s="8">
        <v>36053</v>
      </c>
      <c r="CG526" s="3">
        <f t="shared" si="297"/>
        <v>0.81</v>
      </c>
      <c r="CI526" s="8">
        <v>36053</v>
      </c>
      <c r="CJ526" s="12" t="e">
        <f t="shared" si="338"/>
        <v>#DIV/0!</v>
      </c>
      <c r="CK526" s="12" t="e">
        <f t="shared" si="339"/>
        <v>#DIV/0!</v>
      </c>
    </row>
    <row r="527" spans="1:89" x14ac:dyDescent="0.25">
      <c r="A527" s="3">
        <f t="shared" si="326"/>
        <v>960</v>
      </c>
      <c r="B527" s="8">
        <f t="shared" si="327"/>
        <v>36205</v>
      </c>
      <c r="C527" s="3">
        <f t="shared" si="333"/>
        <v>1.675</v>
      </c>
      <c r="D527" s="11">
        <f t="shared" si="309"/>
        <v>0</v>
      </c>
      <c r="E527" s="3">
        <f t="shared" si="334"/>
        <v>1.84</v>
      </c>
      <c r="I527" s="8">
        <f t="shared" si="328"/>
        <v>36205</v>
      </c>
      <c r="J527" s="11">
        <f t="shared" si="335"/>
        <v>0.16500000000000004</v>
      </c>
      <c r="K527" s="11">
        <f t="shared" si="310"/>
        <v>0</v>
      </c>
      <c r="L527" s="11"/>
      <c r="M527" s="11"/>
      <c r="N527" s="9">
        <f t="shared" si="336"/>
        <v>1.675</v>
      </c>
      <c r="O527" s="9">
        <f t="shared" si="337"/>
        <v>1.84</v>
      </c>
      <c r="Q527" s="9">
        <f t="shared" si="329"/>
        <v>1.675</v>
      </c>
      <c r="R527" s="9">
        <f t="shared" si="330"/>
        <v>1.84</v>
      </c>
      <c r="S527" s="9">
        <f t="shared" si="331"/>
        <v>1.8149999999999999</v>
      </c>
      <c r="T527" s="9">
        <f t="shared" si="332"/>
        <v>1.8149999999999999</v>
      </c>
      <c r="V527" s="9">
        <f t="shared" ref="V527:Y546" si="340">VLOOKUP($B527,IF(V$1=2,PRICELOOK2,IF(V$1=3,PRICELOOK3,IF(V$1=4,cash,PRICELOOK))),V$2,FALSE)</f>
        <v>1.675</v>
      </c>
      <c r="W527" s="9">
        <f t="shared" si="340"/>
        <v>1.84</v>
      </c>
      <c r="X527" s="9">
        <f t="shared" si="340"/>
        <v>1.8149999999999999</v>
      </c>
      <c r="Y527" s="9">
        <f t="shared" si="340"/>
        <v>1.8149999999999999</v>
      </c>
      <c r="BK527" s="9">
        <f t="shared" si="302"/>
        <v>1.675</v>
      </c>
      <c r="BL527" s="9">
        <f t="shared" si="303"/>
        <v>1.84</v>
      </c>
      <c r="BM527" s="3">
        <f t="shared" si="311"/>
        <v>1</v>
      </c>
      <c r="BN527" s="8">
        <f t="shared" si="304"/>
        <v>36205</v>
      </c>
      <c r="BO527" s="47">
        <f t="shared" si="319"/>
        <v>0.83181929194084192</v>
      </c>
      <c r="BP527" s="9">
        <f t="shared" si="320"/>
        <v>0.83181929194084192</v>
      </c>
      <c r="BV527" s="8">
        <f t="shared" si="306"/>
        <v>36205</v>
      </c>
      <c r="BW527" s="9">
        <f t="shared" si="307"/>
        <v>1.675</v>
      </c>
      <c r="BX527" s="9">
        <f t="shared" si="308"/>
        <v>1.84</v>
      </c>
      <c r="BY527" s="3">
        <f t="shared" si="312"/>
        <v>0</v>
      </c>
      <c r="BZ527" s="3">
        <f t="shared" si="313"/>
        <v>0</v>
      </c>
      <c r="CA527" s="8">
        <f t="shared" si="321"/>
        <v>36205</v>
      </c>
      <c r="CB527" s="3">
        <f t="shared" si="322"/>
        <v>0.22673457686053486</v>
      </c>
      <c r="CC527" s="3">
        <f t="shared" si="323"/>
        <v>0.12345718031508747</v>
      </c>
      <c r="CF527" s="8">
        <v>36054</v>
      </c>
      <c r="CG527" s="3">
        <f t="shared" si="297"/>
        <v>0.8</v>
      </c>
      <c r="CI527" s="8">
        <v>36054</v>
      </c>
      <c r="CJ527" s="12" t="e">
        <f t="shared" si="338"/>
        <v>#DIV/0!</v>
      </c>
      <c r="CK527" s="12" t="e">
        <f t="shared" si="339"/>
        <v>#DIV/0!</v>
      </c>
    </row>
    <row r="528" spans="1:89" x14ac:dyDescent="0.25">
      <c r="A528" s="3">
        <f t="shared" si="326"/>
        <v>961</v>
      </c>
      <c r="B528" s="8">
        <f t="shared" si="327"/>
        <v>36206</v>
      </c>
      <c r="C528" s="3">
        <f t="shared" si="333"/>
        <v>1.675</v>
      </c>
      <c r="D528" s="11">
        <f t="shared" si="309"/>
        <v>0</v>
      </c>
      <c r="E528" s="3">
        <f t="shared" si="334"/>
        <v>1.84</v>
      </c>
      <c r="I528" s="8">
        <f t="shared" si="328"/>
        <v>36206</v>
      </c>
      <c r="J528" s="11">
        <f t="shared" si="335"/>
        <v>0.16500000000000004</v>
      </c>
      <c r="K528" s="11">
        <f t="shared" si="310"/>
        <v>0</v>
      </c>
      <c r="L528" s="11"/>
      <c r="M528" s="11"/>
      <c r="N528" s="9">
        <f t="shared" si="336"/>
        <v>1.675</v>
      </c>
      <c r="O528" s="9">
        <f t="shared" si="337"/>
        <v>1.84</v>
      </c>
      <c r="Q528" s="9">
        <f t="shared" si="329"/>
        <v>1.675</v>
      </c>
      <c r="R528" s="9">
        <f t="shared" si="330"/>
        <v>1.84</v>
      </c>
      <c r="S528" s="9">
        <f t="shared" si="331"/>
        <v>1.8149999999999999</v>
      </c>
      <c r="T528" s="9">
        <f t="shared" si="332"/>
        <v>1.8149999999999999</v>
      </c>
      <c r="V528" s="9">
        <f t="shared" si="340"/>
        <v>1.675</v>
      </c>
      <c r="W528" s="9">
        <f t="shared" si="340"/>
        <v>1.84</v>
      </c>
      <c r="X528" s="9">
        <f t="shared" si="340"/>
        <v>1.8149999999999999</v>
      </c>
      <c r="Y528" s="9">
        <f t="shared" si="340"/>
        <v>1.8149999999999999</v>
      </c>
      <c r="BK528" s="9">
        <f t="shared" si="302"/>
        <v>1.675</v>
      </c>
      <c r="BL528" s="9">
        <f t="shared" si="303"/>
        <v>1.84</v>
      </c>
      <c r="BM528" s="3">
        <f t="shared" si="311"/>
        <v>1</v>
      </c>
      <c r="BN528" s="8">
        <f t="shared" si="304"/>
        <v>36206</v>
      </c>
      <c r="BO528" s="47">
        <f t="shared" si="319"/>
        <v>0.82541558923939351</v>
      </c>
      <c r="BP528" s="9">
        <f t="shared" si="320"/>
        <v>0.82541558923939351</v>
      </c>
      <c r="BV528" s="8">
        <f t="shared" si="306"/>
        <v>36206</v>
      </c>
      <c r="BW528" s="9">
        <f t="shared" si="307"/>
        <v>1.675</v>
      </c>
      <c r="BX528" s="9">
        <f t="shared" si="308"/>
        <v>1.84</v>
      </c>
      <c r="BY528" s="3">
        <f t="shared" si="312"/>
        <v>0</v>
      </c>
      <c r="BZ528" s="3">
        <f t="shared" si="313"/>
        <v>0</v>
      </c>
      <c r="CA528" s="8">
        <f t="shared" si="321"/>
        <v>36206</v>
      </c>
      <c r="CB528" s="3">
        <f t="shared" si="322"/>
        <v>0.22673457686053486</v>
      </c>
      <c r="CC528" s="3">
        <f t="shared" si="323"/>
        <v>0.12345718031508747</v>
      </c>
      <c r="CF528" s="8">
        <v>36055</v>
      </c>
      <c r="CG528" s="3">
        <f t="shared" si="297"/>
        <v>0.8</v>
      </c>
      <c r="CI528" s="8">
        <v>36055</v>
      </c>
      <c r="CJ528" s="12" t="e">
        <f t="shared" si="338"/>
        <v>#DIV/0!</v>
      </c>
      <c r="CK528" s="12" t="e">
        <f t="shared" si="339"/>
        <v>#DIV/0!</v>
      </c>
    </row>
    <row r="529" spans="1:89" x14ac:dyDescent="0.25">
      <c r="A529" s="3">
        <f t="shared" si="326"/>
        <v>962</v>
      </c>
      <c r="B529" s="8">
        <f t="shared" si="327"/>
        <v>36207</v>
      </c>
      <c r="C529" s="3">
        <f t="shared" si="333"/>
        <v>1.655</v>
      </c>
      <c r="D529" s="11">
        <f t="shared" si="309"/>
        <v>0</v>
      </c>
      <c r="E529" s="3">
        <f t="shared" si="334"/>
        <v>1.845</v>
      </c>
      <c r="I529" s="8">
        <f t="shared" si="328"/>
        <v>36207</v>
      </c>
      <c r="J529" s="11">
        <f t="shared" si="335"/>
        <v>0.18999999999999995</v>
      </c>
      <c r="K529" s="11">
        <f t="shared" si="310"/>
        <v>0</v>
      </c>
      <c r="L529" s="11"/>
      <c r="M529" s="11"/>
      <c r="N529" s="9">
        <f t="shared" si="336"/>
        <v>1.655</v>
      </c>
      <c r="O529" s="9">
        <f t="shared" si="337"/>
        <v>1.845</v>
      </c>
      <c r="Q529" s="9">
        <f t="shared" si="329"/>
        <v>1.655</v>
      </c>
      <c r="R529" s="9">
        <f t="shared" si="330"/>
        <v>1.845</v>
      </c>
      <c r="S529" s="9">
        <f t="shared" si="331"/>
        <v>1.7949999999999999</v>
      </c>
      <c r="T529" s="9">
        <f t="shared" si="332"/>
        <v>1.7949999999999999</v>
      </c>
      <c r="V529" s="9">
        <f t="shared" si="340"/>
        <v>1.655</v>
      </c>
      <c r="W529" s="9">
        <f t="shared" si="340"/>
        <v>1.845</v>
      </c>
      <c r="X529" s="9">
        <f t="shared" si="340"/>
        <v>1.7949999999999999</v>
      </c>
      <c r="Y529" s="9">
        <f t="shared" si="340"/>
        <v>1.7949999999999999</v>
      </c>
      <c r="BK529" s="9">
        <f t="shared" si="302"/>
        <v>1.655</v>
      </c>
      <c r="BL529" s="9">
        <f t="shared" si="303"/>
        <v>1.845</v>
      </c>
      <c r="BM529" s="3">
        <f t="shared" si="311"/>
        <v>1</v>
      </c>
      <c r="BN529" s="8">
        <f t="shared" si="304"/>
        <v>36207</v>
      </c>
      <c r="BO529" s="47">
        <f t="shared" si="319"/>
        <v>0.81811168984958638</v>
      </c>
      <c r="BP529" s="9">
        <f t="shared" si="320"/>
        <v>0.81811168984958638</v>
      </c>
      <c r="BV529" s="8">
        <f t="shared" si="306"/>
        <v>36207</v>
      </c>
      <c r="BW529" s="9">
        <f t="shared" si="307"/>
        <v>1.655</v>
      </c>
      <c r="BX529" s="9">
        <f t="shared" si="308"/>
        <v>1.845</v>
      </c>
      <c r="BY529" s="3">
        <f t="shared" si="312"/>
        <v>-1.2012156448003545E-2</v>
      </c>
      <c r="BZ529" s="3">
        <f t="shared" si="313"/>
        <v>2.7137058715961042E-3</v>
      </c>
      <c r="CA529" s="8">
        <f t="shared" si="321"/>
        <v>36207</v>
      </c>
      <c r="CB529" s="3">
        <f t="shared" si="322"/>
        <v>0.22834446036055242</v>
      </c>
      <c r="CC529" s="3">
        <f t="shared" si="323"/>
        <v>0.12158831048045725</v>
      </c>
      <c r="CF529" s="8">
        <v>36056</v>
      </c>
      <c r="CG529" s="3">
        <f t="shared" si="297"/>
        <v>0.82</v>
      </c>
      <c r="CI529" s="8">
        <v>36056</v>
      </c>
      <c r="CJ529" s="12" t="e">
        <f t="shared" si="338"/>
        <v>#DIV/0!</v>
      </c>
      <c r="CK529" s="12" t="e">
        <f t="shared" si="339"/>
        <v>#DIV/0!</v>
      </c>
    </row>
    <row r="530" spans="1:89" x14ac:dyDescent="0.25">
      <c r="A530" s="3">
        <f t="shared" si="326"/>
        <v>963</v>
      </c>
      <c r="B530" s="8">
        <f t="shared" si="327"/>
        <v>36208</v>
      </c>
      <c r="C530" s="3">
        <f t="shared" si="333"/>
        <v>1.645</v>
      </c>
      <c r="D530" s="11">
        <f t="shared" si="309"/>
        <v>0</v>
      </c>
      <c r="E530" s="3">
        <f t="shared" si="334"/>
        <v>1.84</v>
      </c>
      <c r="I530" s="8">
        <f t="shared" si="328"/>
        <v>36208</v>
      </c>
      <c r="J530" s="11">
        <f t="shared" si="335"/>
        <v>0.19500000000000006</v>
      </c>
      <c r="K530" s="11">
        <f t="shared" si="310"/>
        <v>0</v>
      </c>
      <c r="L530" s="11"/>
      <c r="M530" s="11"/>
      <c r="N530" s="9">
        <f t="shared" si="336"/>
        <v>1.645</v>
      </c>
      <c r="O530" s="9">
        <f t="shared" si="337"/>
        <v>1.84</v>
      </c>
      <c r="Q530" s="9">
        <f t="shared" si="329"/>
        <v>1.645</v>
      </c>
      <c r="R530" s="9">
        <f t="shared" si="330"/>
        <v>1.84</v>
      </c>
      <c r="S530" s="9">
        <f t="shared" si="331"/>
        <v>1.79</v>
      </c>
      <c r="T530" s="9">
        <f t="shared" si="332"/>
        <v>1.79</v>
      </c>
      <c r="V530" s="9">
        <f t="shared" si="340"/>
        <v>1.645</v>
      </c>
      <c r="W530" s="9">
        <f t="shared" si="340"/>
        <v>1.84</v>
      </c>
      <c r="X530" s="9">
        <f t="shared" si="340"/>
        <v>1.79</v>
      </c>
      <c r="Y530" s="9">
        <f t="shared" si="340"/>
        <v>1.79</v>
      </c>
      <c r="BK530" s="9">
        <f t="shared" si="302"/>
        <v>1.645</v>
      </c>
      <c r="BL530" s="9">
        <f t="shared" si="303"/>
        <v>1.84</v>
      </c>
      <c r="BM530" s="3">
        <f t="shared" si="311"/>
        <v>1</v>
      </c>
      <c r="BN530" s="8">
        <f t="shared" si="304"/>
        <v>36208</v>
      </c>
      <c r="BO530" s="47">
        <f t="shared" si="319"/>
        <v>0.74115103072588895</v>
      </c>
      <c r="BP530" s="9">
        <f t="shared" si="320"/>
        <v>0.74115103072588895</v>
      </c>
      <c r="BV530" s="8">
        <f t="shared" si="306"/>
        <v>36208</v>
      </c>
      <c r="BW530" s="9">
        <f t="shared" si="307"/>
        <v>1.645</v>
      </c>
      <c r="BX530" s="9">
        <f t="shared" si="308"/>
        <v>1.84</v>
      </c>
      <c r="BY530" s="3">
        <f t="shared" si="312"/>
        <v>-6.0606246116910699E-3</v>
      </c>
      <c r="BZ530" s="3">
        <f t="shared" si="313"/>
        <v>-2.7137058715961618E-3</v>
      </c>
      <c r="CA530" s="8">
        <f t="shared" si="321"/>
        <v>36208</v>
      </c>
      <c r="CB530" s="3">
        <f t="shared" si="322"/>
        <v>0.22367779672272509</v>
      </c>
      <c r="CC530" s="3">
        <f t="shared" si="323"/>
        <v>0.10877573060024098</v>
      </c>
      <c r="CF530" s="8">
        <v>36059</v>
      </c>
      <c r="CG530" s="3">
        <f t="shared" si="297"/>
        <v>0.81</v>
      </c>
      <c r="CI530" s="8">
        <v>36059</v>
      </c>
      <c r="CJ530" s="12" t="e">
        <f t="shared" si="338"/>
        <v>#DIV/0!</v>
      </c>
      <c r="CK530" s="12" t="e">
        <f t="shared" si="339"/>
        <v>#DIV/0!</v>
      </c>
    </row>
    <row r="531" spans="1:89" x14ac:dyDescent="0.25">
      <c r="A531" s="3">
        <f t="shared" si="326"/>
        <v>964</v>
      </c>
      <c r="B531" s="8">
        <f t="shared" si="327"/>
        <v>36209</v>
      </c>
      <c r="C531" s="3">
        <f t="shared" si="333"/>
        <v>1.645</v>
      </c>
      <c r="D531" s="11">
        <f t="shared" si="309"/>
        <v>0</v>
      </c>
      <c r="E531" s="3">
        <f t="shared" si="334"/>
        <v>1.825</v>
      </c>
      <c r="I531" s="8">
        <f t="shared" si="328"/>
        <v>36209</v>
      </c>
      <c r="J531" s="11">
        <f t="shared" si="335"/>
        <v>0.17999999999999994</v>
      </c>
      <c r="K531" s="11">
        <f t="shared" si="310"/>
        <v>0</v>
      </c>
      <c r="L531" s="11"/>
      <c r="M531" s="11"/>
      <c r="N531" s="9">
        <f t="shared" si="336"/>
        <v>1.645</v>
      </c>
      <c r="O531" s="9">
        <f t="shared" si="337"/>
        <v>1.825</v>
      </c>
      <c r="Q531" s="9">
        <f t="shared" si="329"/>
        <v>1.645</v>
      </c>
      <c r="R531" s="9">
        <f t="shared" si="330"/>
        <v>1.825</v>
      </c>
      <c r="S531" s="9">
        <f t="shared" si="331"/>
        <v>1.8049999999999999</v>
      </c>
      <c r="T531" s="9">
        <f t="shared" si="332"/>
        <v>1.8049999999999999</v>
      </c>
      <c r="V531" s="9">
        <f t="shared" si="340"/>
        <v>1.645</v>
      </c>
      <c r="W531" s="9">
        <f t="shared" si="340"/>
        <v>1.825</v>
      </c>
      <c r="X531" s="9">
        <f t="shared" si="340"/>
        <v>1.8049999999999999</v>
      </c>
      <c r="Y531" s="9">
        <f t="shared" si="340"/>
        <v>1.8049999999999999</v>
      </c>
      <c r="BK531" s="9">
        <f t="shared" si="302"/>
        <v>1.645</v>
      </c>
      <c r="BL531" s="9">
        <f t="shared" si="303"/>
        <v>1.825</v>
      </c>
      <c r="BM531" s="3">
        <f t="shared" si="311"/>
        <v>1</v>
      </c>
      <c r="BN531" s="8">
        <f t="shared" si="304"/>
        <v>36209</v>
      </c>
      <c r="BO531" s="47">
        <f t="shared" si="319"/>
        <v>0.72641208220917564</v>
      </c>
      <c r="BP531" s="9">
        <f t="shared" si="320"/>
        <v>0.72641208220917564</v>
      </c>
      <c r="BV531" s="8">
        <f t="shared" si="306"/>
        <v>36209</v>
      </c>
      <c r="BW531" s="9">
        <f t="shared" si="307"/>
        <v>1.645</v>
      </c>
      <c r="BX531" s="9">
        <f t="shared" si="308"/>
        <v>1.825</v>
      </c>
      <c r="BY531" s="3">
        <f t="shared" si="312"/>
        <v>0</v>
      </c>
      <c r="BZ531" s="3">
        <f t="shared" si="313"/>
        <v>-8.1855845864395177E-3</v>
      </c>
      <c r="CA531" s="8">
        <f t="shared" si="321"/>
        <v>36209</v>
      </c>
      <c r="CB531" s="3">
        <f t="shared" si="322"/>
        <v>0.22335733495688068</v>
      </c>
      <c r="CC531" s="3">
        <f t="shared" si="323"/>
        <v>0.11172751539108791</v>
      </c>
      <c r="CF531" s="8">
        <v>36060</v>
      </c>
      <c r="CG531" s="3">
        <f t="shared" si="297"/>
        <v>0.81</v>
      </c>
      <c r="CI531" s="8">
        <v>36060</v>
      </c>
      <c r="CJ531" s="12" t="e">
        <f t="shared" si="338"/>
        <v>#DIV/0!</v>
      </c>
      <c r="CK531" s="12" t="e">
        <f t="shared" si="339"/>
        <v>#DIV/0!</v>
      </c>
    </row>
    <row r="532" spans="1:89" x14ac:dyDescent="0.25">
      <c r="A532" s="3">
        <f t="shared" si="326"/>
        <v>965</v>
      </c>
      <c r="B532" s="8">
        <f t="shared" si="327"/>
        <v>36210</v>
      </c>
      <c r="C532" s="3">
        <f t="shared" si="333"/>
        <v>1.635</v>
      </c>
      <c r="D532" s="11">
        <f t="shared" si="309"/>
        <v>0</v>
      </c>
      <c r="E532" s="3">
        <f t="shared" si="334"/>
        <v>1.825</v>
      </c>
      <c r="I532" s="8">
        <f t="shared" si="328"/>
        <v>36210</v>
      </c>
      <c r="J532" s="11">
        <f t="shared" si="335"/>
        <v>0.18999999999999995</v>
      </c>
      <c r="K532" s="11">
        <f t="shared" si="310"/>
        <v>0</v>
      </c>
      <c r="L532" s="11"/>
      <c r="M532" s="11"/>
      <c r="N532" s="9">
        <f t="shared" si="336"/>
        <v>1.635</v>
      </c>
      <c r="O532" s="9">
        <f t="shared" si="337"/>
        <v>1.825</v>
      </c>
      <c r="Q532" s="9">
        <f t="shared" si="329"/>
        <v>1.635</v>
      </c>
      <c r="R532" s="9">
        <f t="shared" si="330"/>
        <v>1.825</v>
      </c>
      <c r="S532" s="9">
        <f t="shared" si="331"/>
        <v>1.7849999999999999</v>
      </c>
      <c r="T532" s="9">
        <f t="shared" si="332"/>
        <v>1.7849999999999999</v>
      </c>
      <c r="V532" s="9">
        <f t="shared" si="340"/>
        <v>1.635</v>
      </c>
      <c r="W532" s="9">
        <f t="shared" si="340"/>
        <v>1.825</v>
      </c>
      <c r="X532" s="9">
        <f t="shared" si="340"/>
        <v>1.7849999999999999</v>
      </c>
      <c r="Y532" s="9">
        <f t="shared" si="340"/>
        <v>1.7849999999999999</v>
      </c>
      <c r="BK532" s="9">
        <f t="shared" si="302"/>
        <v>1.635</v>
      </c>
      <c r="BL532" s="9">
        <f t="shared" si="303"/>
        <v>1.825</v>
      </c>
      <c r="BM532" s="3">
        <f t="shared" si="311"/>
        <v>1</v>
      </c>
      <c r="BN532" s="8">
        <f t="shared" si="304"/>
        <v>36210</v>
      </c>
      <c r="BO532" s="47">
        <f t="shared" si="319"/>
        <v>0.72586852113971922</v>
      </c>
      <c r="BP532" s="9">
        <f t="shared" si="320"/>
        <v>0.72586852113971922</v>
      </c>
      <c r="BV532" s="8">
        <f t="shared" si="306"/>
        <v>36210</v>
      </c>
      <c r="BW532" s="9">
        <f t="shared" si="307"/>
        <v>1.635</v>
      </c>
      <c r="BX532" s="9">
        <f t="shared" si="308"/>
        <v>1.825</v>
      </c>
      <c r="BY532" s="3">
        <f t="shared" si="312"/>
        <v>-6.0975798681185567E-3</v>
      </c>
      <c r="BZ532" s="3">
        <f t="shared" si="313"/>
        <v>0</v>
      </c>
      <c r="CA532" s="8">
        <f t="shared" si="321"/>
        <v>36210</v>
      </c>
      <c r="CB532" s="3">
        <f t="shared" si="322"/>
        <v>0.18387120004201016</v>
      </c>
      <c r="CC532" s="3">
        <f t="shared" si="323"/>
        <v>0.10025174506284652</v>
      </c>
      <c r="CF532" s="8">
        <v>36061</v>
      </c>
      <c r="CG532" s="3">
        <f t="shared" si="297"/>
        <v>0.75</v>
      </c>
      <c r="CI532" s="8">
        <v>36061</v>
      </c>
      <c r="CJ532" s="12" t="e">
        <f t="shared" si="338"/>
        <v>#DIV/0!</v>
      </c>
      <c r="CK532" s="12" t="e">
        <f t="shared" si="339"/>
        <v>#DIV/0!</v>
      </c>
    </row>
    <row r="533" spans="1:89" x14ac:dyDescent="0.25">
      <c r="A533" s="3">
        <f t="shared" si="326"/>
        <v>966</v>
      </c>
      <c r="B533" s="8">
        <f t="shared" si="327"/>
        <v>36211</v>
      </c>
      <c r="C533" s="3">
        <f t="shared" si="333"/>
        <v>1.635</v>
      </c>
      <c r="D533" s="11">
        <f t="shared" si="309"/>
        <v>0</v>
      </c>
      <c r="E533" s="3">
        <f t="shared" si="334"/>
        <v>1.825</v>
      </c>
      <c r="I533" s="8">
        <f t="shared" si="328"/>
        <v>36211</v>
      </c>
      <c r="J533" s="11">
        <f t="shared" si="335"/>
        <v>0.18999999999999995</v>
      </c>
      <c r="K533" s="11">
        <f t="shared" si="310"/>
        <v>0</v>
      </c>
      <c r="L533" s="11"/>
      <c r="M533" s="11"/>
      <c r="N533" s="9">
        <f t="shared" si="336"/>
        <v>1.635</v>
      </c>
      <c r="O533" s="9">
        <f t="shared" si="337"/>
        <v>1.825</v>
      </c>
      <c r="Q533" s="9">
        <f t="shared" si="329"/>
        <v>1.635</v>
      </c>
      <c r="R533" s="9">
        <f t="shared" si="330"/>
        <v>1.825</v>
      </c>
      <c r="S533" s="9">
        <f t="shared" si="331"/>
        <v>1.7849999999999999</v>
      </c>
      <c r="T533" s="9">
        <f t="shared" si="332"/>
        <v>1.7849999999999999</v>
      </c>
      <c r="V533" s="9">
        <f t="shared" si="340"/>
        <v>1.635</v>
      </c>
      <c r="W533" s="9">
        <f t="shared" si="340"/>
        <v>1.825</v>
      </c>
      <c r="X533" s="9">
        <f t="shared" si="340"/>
        <v>1.7849999999999999</v>
      </c>
      <c r="Y533" s="9">
        <f t="shared" si="340"/>
        <v>1.7849999999999999</v>
      </c>
      <c r="BK533" s="9">
        <f t="shared" si="302"/>
        <v>1.635</v>
      </c>
      <c r="BL533" s="9">
        <f t="shared" si="303"/>
        <v>1.825</v>
      </c>
      <c r="BM533" s="3">
        <f t="shared" si="311"/>
        <v>1</v>
      </c>
      <c r="BN533" s="8">
        <f t="shared" si="304"/>
        <v>36211</v>
      </c>
      <c r="BO533" s="47">
        <f t="shared" si="319"/>
        <v>0.72668398305140502</v>
      </c>
      <c r="BP533" s="9">
        <f t="shared" si="320"/>
        <v>0.72668398305140502</v>
      </c>
      <c r="BV533" s="8">
        <f t="shared" si="306"/>
        <v>36211</v>
      </c>
      <c r="BW533" s="9">
        <f t="shared" si="307"/>
        <v>1.635</v>
      </c>
      <c r="BX533" s="9">
        <f t="shared" si="308"/>
        <v>1.825</v>
      </c>
      <c r="BY533" s="3">
        <f t="shared" si="312"/>
        <v>0</v>
      </c>
      <c r="BZ533" s="3">
        <f t="shared" si="313"/>
        <v>0</v>
      </c>
      <c r="CA533" s="8">
        <f t="shared" si="321"/>
        <v>36211</v>
      </c>
      <c r="CB533" s="3">
        <f t="shared" si="322"/>
        <v>0.17885259188015323</v>
      </c>
      <c r="CC533" s="3">
        <f t="shared" si="323"/>
        <v>9.4263500257184843E-2</v>
      </c>
      <c r="CF533" s="8">
        <v>36062</v>
      </c>
      <c r="CG533" s="3">
        <f t="shared" si="297"/>
        <v>0.75</v>
      </c>
      <c r="CI533" s="8">
        <v>36062</v>
      </c>
      <c r="CJ533" s="12" t="e">
        <f t="shared" si="338"/>
        <v>#DIV/0!</v>
      </c>
      <c r="CK533" s="12" t="e">
        <f t="shared" si="339"/>
        <v>#DIV/0!</v>
      </c>
    </row>
    <row r="534" spans="1:89" x14ac:dyDescent="0.25">
      <c r="A534" s="3">
        <f t="shared" si="326"/>
        <v>967</v>
      </c>
      <c r="B534" s="8">
        <f t="shared" si="327"/>
        <v>36212</v>
      </c>
      <c r="C534" s="3">
        <f t="shared" si="333"/>
        <v>1.635</v>
      </c>
      <c r="D534" s="11">
        <f t="shared" si="309"/>
        <v>0</v>
      </c>
      <c r="E534" s="3">
        <f t="shared" si="334"/>
        <v>1.825</v>
      </c>
      <c r="I534" s="8">
        <f t="shared" si="328"/>
        <v>36212</v>
      </c>
      <c r="J534" s="11">
        <f t="shared" si="335"/>
        <v>0.18999999999999995</v>
      </c>
      <c r="K534" s="11">
        <f t="shared" si="310"/>
        <v>0</v>
      </c>
      <c r="L534" s="11"/>
      <c r="M534" s="11"/>
      <c r="N534" s="9">
        <f t="shared" si="336"/>
        <v>1.635</v>
      </c>
      <c r="O534" s="9">
        <f t="shared" si="337"/>
        <v>1.825</v>
      </c>
      <c r="Q534" s="9">
        <f t="shared" si="329"/>
        <v>1.635</v>
      </c>
      <c r="R534" s="9">
        <f t="shared" si="330"/>
        <v>1.825</v>
      </c>
      <c r="S534" s="9">
        <f t="shared" si="331"/>
        <v>1.7849999999999999</v>
      </c>
      <c r="T534" s="9">
        <f t="shared" si="332"/>
        <v>1.7849999999999999</v>
      </c>
      <c r="V534" s="9">
        <f t="shared" si="340"/>
        <v>1.635</v>
      </c>
      <c r="W534" s="9">
        <f t="shared" si="340"/>
        <v>1.825</v>
      </c>
      <c r="X534" s="9">
        <f t="shared" si="340"/>
        <v>1.7849999999999999</v>
      </c>
      <c r="Y534" s="9">
        <f t="shared" si="340"/>
        <v>1.7849999999999999</v>
      </c>
      <c r="BK534" s="9">
        <f t="shared" si="302"/>
        <v>1.635</v>
      </c>
      <c r="BL534" s="9">
        <f t="shared" si="303"/>
        <v>1.825</v>
      </c>
      <c r="BM534" s="3">
        <f t="shared" si="311"/>
        <v>1</v>
      </c>
      <c r="BN534" s="8">
        <f t="shared" si="304"/>
        <v>36212</v>
      </c>
      <c r="BO534" s="47">
        <f t="shared" si="319"/>
        <v>0.72224970647421172</v>
      </c>
      <c r="BP534" s="9">
        <f t="shared" si="320"/>
        <v>0.72224970647421172</v>
      </c>
      <c r="BV534" s="8">
        <f t="shared" si="306"/>
        <v>36212</v>
      </c>
      <c r="BW534" s="9">
        <f t="shared" si="307"/>
        <v>1.635</v>
      </c>
      <c r="BX534" s="9">
        <f t="shared" si="308"/>
        <v>1.825</v>
      </c>
      <c r="BY534" s="3">
        <f t="shared" si="312"/>
        <v>0</v>
      </c>
      <c r="BZ534" s="3">
        <f t="shared" si="313"/>
        <v>0</v>
      </c>
      <c r="CA534" s="8">
        <f t="shared" si="321"/>
        <v>36212</v>
      </c>
      <c r="CB534" s="3">
        <f t="shared" si="322"/>
        <v>0.17885259188015323</v>
      </c>
      <c r="CC534" s="3">
        <f t="shared" si="323"/>
        <v>9.4263500257184843E-2</v>
      </c>
      <c r="CF534" s="8">
        <v>36063</v>
      </c>
      <c r="CG534" s="3">
        <f t="shared" si="297"/>
        <v>0.75</v>
      </c>
      <c r="CI534" s="8">
        <v>36063</v>
      </c>
      <c r="CJ534" s="12" t="e">
        <f t="shared" si="338"/>
        <v>#DIV/0!</v>
      </c>
      <c r="CK534" s="12" t="e">
        <f t="shared" si="339"/>
        <v>#DIV/0!</v>
      </c>
    </row>
    <row r="535" spans="1:89" x14ac:dyDescent="0.25">
      <c r="A535" s="3">
        <f t="shared" si="326"/>
        <v>968</v>
      </c>
      <c r="B535" s="8">
        <f t="shared" si="327"/>
        <v>36213</v>
      </c>
      <c r="C535" s="3">
        <f t="shared" si="333"/>
        <v>1.65</v>
      </c>
      <c r="D535" s="11">
        <f t="shared" si="309"/>
        <v>0</v>
      </c>
      <c r="E535" s="3">
        <f t="shared" si="334"/>
        <v>1.82</v>
      </c>
      <c r="I535" s="8">
        <f t="shared" si="328"/>
        <v>36213</v>
      </c>
      <c r="J535" s="11">
        <f t="shared" si="335"/>
        <v>0.17000000000000015</v>
      </c>
      <c r="K535" s="11">
        <f t="shared" si="310"/>
        <v>0</v>
      </c>
      <c r="L535" s="11"/>
      <c r="M535" s="11"/>
      <c r="N535" s="9">
        <f t="shared" si="336"/>
        <v>1.65</v>
      </c>
      <c r="O535" s="9">
        <f t="shared" si="337"/>
        <v>1.82</v>
      </c>
      <c r="Q535" s="9">
        <f t="shared" si="329"/>
        <v>1.65</v>
      </c>
      <c r="R535" s="9">
        <f t="shared" si="330"/>
        <v>1.82</v>
      </c>
      <c r="S535" s="9">
        <f t="shared" si="331"/>
        <v>1.78</v>
      </c>
      <c r="T535" s="9">
        <f t="shared" si="332"/>
        <v>1.78</v>
      </c>
      <c r="V535" s="9">
        <f t="shared" si="340"/>
        <v>1.65</v>
      </c>
      <c r="W535" s="9">
        <f t="shared" si="340"/>
        <v>1.82</v>
      </c>
      <c r="X535" s="9">
        <f t="shared" si="340"/>
        <v>1.78</v>
      </c>
      <c r="Y535" s="9">
        <f t="shared" si="340"/>
        <v>1.78</v>
      </c>
      <c r="BK535" s="9">
        <f t="shared" si="302"/>
        <v>1.65</v>
      </c>
      <c r="BL535" s="9">
        <f t="shared" si="303"/>
        <v>1.82</v>
      </c>
      <c r="BM535" s="3">
        <f t="shared" si="311"/>
        <v>1</v>
      </c>
      <c r="BN535" s="8">
        <f t="shared" si="304"/>
        <v>36213</v>
      </c>
      <c r="BO535" s="47">
        <f t="shared" si="319"/>
        <v>0.74321098829109988</v>
      </c>
      <c r="BP535" s="9">
        <f t="shared" si="320"/>
        <v>0.74321098829109988</v>
      </c>
      <c r="BV535" s="8">
        <f t="shared" si="306"/>
        <v>36213</v>
      </c>
      <c r="BW535" s="9">
        <f t="shared" si="307"/>
        <v>1.65</v>
      </c>
      <c r="BX535" s="9">
        <f t="shared" si="308"/>
        <v>1.82</v>
      </c>
      <c r="BY535" s="3">
        <f t="shared" si="312"/>
        <v>9.1324835632724723E-3</v>
      </c>
      <c r="BZ535" s="3">
        <f t="shared" si="313"/>
        <v>-2.7434859457508326E-3</v>
      </c>
      <c r="CA535" s="8">
        <f t="shared" si="321"/>
        <v>36213</v>
      </c>
      <c r="CB535" s="3">
        <f t="shared" si="322"/>
        <v>0.18257049386238419</v>
      </c>
      <c r="CC535" s="3">
        <f t="shared" si="323"/>
        <v>9.4504509470412695E-2</v>
      </c>
      <c r="CF535" s="8">
        <v>36066</v>
      </c>
      <c r="CG535" s="3">
        <f t="shared" si="297"/>
        <v>0.7</v>
      </c>
      <c r="CI535" s="8">
        <v>36066</v>
      </c>
      <c r="CJ535" s="12" t="e">
        <f t="shared" si="338"/>
        <v>#DIV/0!</v>
      </c>
      <c r="CK535" s="12" t="e">
        <f t="shared" si="339"/>
        <v>#DIV/0!</v>
      </c>
    </row>
    <row r="536" spans="1:89" x14ac:dyDescent="0.25">
      <c r="A536" s="3">
        <f t="shared" si="326"/>
        <v>969</v>
      </c>
      <c r="B536" s="8">
        <f t="shared" si="327"/>
        <v>36214</v>
      </c>
      <c r="C536" s="3">
        <f t="shared" si="333"/>
        <v>1.625</v>
      </c>
      <c r="D536" s="11">
        <f t="shared" si="309"/>
        <v>0</v>
      </c>
      <c r="E536" s="3">
        <f t="shared" si="334"/>
        <v>1.79</v>
      </c>
      <c r="I536" s="8">
        <f t="shared" si="328"/>
        <v>36214</v>
      </c>
      <c r="J536" s="11">
        <f t="shared" si="335"/>
        <v>0.16500000000000004</v>
      </c>
      <c r="K536" s="11">
        <f t="shared" si="310"/>
        <v>0</v>
      </c>
      <c r="L536" s="11"/>
      <c r="M536" s="11"/>
      <c r="N536" s="9">
        <f t="shared" si="336"/>
        <v>1.625</v>
      </c>
      <c r="O536" s="9">
        <f t="shared" si="337"/>
        <v>1.79</v>
      </c>
      <c r="Q536" s="9">
        <f t="shared" si="329"/>
        <v>1.625</v>
      </c>
      <c r="R536" s="9">
        <f t="shared" si="330"/>
        <v>1.79</v>
      </c>
      <c r="S536" s="9">
        <f t="shared" si="331"/>
        <v>1.7350000000000001</v>
      </c>
      <c r="T536" s="9">
        <f t="shared" si="332"/>
        <v>1.7350000000000001</v>
      </c>
      <c r="V536" s="9">
        <f t="shared" si="340"/>
        <v>1.625</v>
      </c>
      <c r="W536" s="9">
        <f t="shared" si="340"/>
        <v>1.79</v>
      </c>
      <c r="X536" s="9">
        <f t="shared" si="340"/>
        <v>1.7350000000000001</v>
      </c>
      <c r="Y536" s="9">
        <f t="shared" si="340"/>
        <v>1.7350000000000001</v>
      </c>
      <c r="BK536" s="9">
        <f t="shared" si="302"/>
        <v>1.625</v>
      </c>
      <c r="BL536" s="9">
        <f t="shared" si="303"/>
        <v>1.79</v>
      </c>
      <c r="BM536" s="3">
        <f t="shared" si="311"/>
        <v>1</v>
      </c>
      <c r="BN536" s="8">
        <f t="shared" si="304"/>
        <v>36214</v>
      </c>
      <c r="BO536" s="47">
        <f t="shared" si="319"/>
        <v>0.73621018683358541</v>
      </c>
      <c r="BP536" s="9">
        <f t="shared" si="320"/>
        <v>0.73621018683358541</v>
      </c>
      <c r="BV536" s="8">
        <f t="shared" si="306"/>
        <v>36214</v>
      </c>
      <c r="BW536" s="9">
        <f t="shared" si="307"/>
        <v>1.625</v>
      </c>
      <c r="BX536" s="9">
        <f t="shared" si="308"/>
        <v>1.79</v>
      </c>
      <c r="BY536" s="3">
        <f t="shared" si="312"/>
        <v>-1.5267472130788421E-2</v>
      </c>
      <c r="BZ536" s="3">
        <f t="shared" si="313"/>
        <v>-1.6620881236040407E-2</v>
      </c>
      <c r="CA536" s="8">
        <f t="shared" si="321"/>
        <v>36214</v>
      </c>
      <c r="CB536" s="3">
        <f t="shared" si="322"/>
        <v>0.12407031951496407</v>
      </c>
      <c r="CC536" s="3">
        <f t="shared" si="323"/>
        <v>9.9830077960357047E-2</v>
      </c>
      <c r="CF536" s="8">
        <v>36067</v>
      </c>
      <c r="CG536" s="3">
        <f t="shared" si="297"/>
        <v>0.69</v>
      </c>
      <c r="CI536" s="8">
        <v>36067</v>
      </c>
      <c r="CJ536" s="12" t="e">
        <f t="shared" si="338"/>
        <v>#DIV/0!</v>
      </c>
      <c r="CK536" s="12" t="e">
        <f t="shared" si="339"/>
        <v>#DIV/0!</v>
      </c>
    </row>
    <row r="537" spans="1:89" x14ac:dyDescent="0.25">
      <c r="A537" s="3">
        <f t="shared" si="326"/>
        <v>970</v>
      </c>
      <c r="B537" s="8">
        <f t="shared" si="327"/>
        <v>36215</v>
      </c>
      <c r="C537" s="3">
        <f t="shared" si="333"/>
        <v>1.6</v>
      </c>
      <c r="D537" s="11">
        <f t="shared" si="309"/>
        <v>0</v>
      </c>
      <c r="E537" s="3">
        <f t="shared" si="334"/>
        <v>1.7749999999999999</v>
      </c>
      <c r="I537" s="8">
        <f t="shared" si="328"/>
        <v>36215</v>
      </c>
      <c r="J537" s="11">
        <f t="shared" si="335"/>
        <v>0.17499999999999982</v>
      </c>
      <c r="K537" s="11">
        <f t="shared" si="310"/>
        <v>0</v>
      </c>
      <c r="L537" s="11"/>
      <c r="M537" s="11"/>
      <c r="N537" s="9">
        <f t="shared" si="336"/>
        <v>1.6</v>
      </c>
      <c r="O537" s="9">
        <f t="shared" si="337"/>
        <v>1.7749999999999999</v>
      </c>
      <c r="Q537" s="9">
        <f t="shared" si="329"/>
        <v>1.6</v>
      </c>
      <c r="R537" s="9">
        <f t="shared" si="330"/>
        <v>1.7749999999999999</v>
      </c>
      <c r="S537" s="9">
        <f t="shared" si="331"/>
        <v>1.73</v>
      </c>
      <c r="T537" s="9">
        <f t="shared" si="332"/>
        <v>1.73</v>
      </c>
      <c r="V537" s="9">
        <f t="shared" si="340"/>
        <v>1.6</v>
      </c>
      <c r="W537" s="9">
        <f t="shared" si="340"/>
        <v>1.7749999999999999</v>
      </c>
      <c r="X537" s="9">
        <f t="shared" si="340"/>
        <v>1.73</v>
      </c>
      <c r="Y537" s="9">
        <f t="shared" si="340"/>
        <v>1.73</v>
      </c>
      <c r="BK537" s="9">
        <f t="shared" si="302"/>
        <v>1.6</v>
      </c>
      <c r="BL537" s="9">
        <f t="shared" si="303"/>
        <v>1.7749999999999999</v>
      </c>
      <c r="BM537" s="3">
        <f t="shared" si="311"/>
        <v>1</v>
      </c>
      <c r="BN537" s="8">
        <f t="shared" si="304"/>
        <v>36215</v>
      </c>
      <c r="BO537" s="47">
        <f t="shared" si="319"/>
        <v>0.81688605445770257</v>
      </c>
      <c r="BP537" s="9">
        <f t="shared" si="320"/>
        <v>0.81688605445770257</v>
      </c>
      <c r="BV537" s="8">
        <f t="shared" si="306"/>
        <v>36215</v>
      </c>
      <c r="BW537" s="9">
        <f t="shared" si="307"/>
        <v>1.6</v>
      </c>
      <c r="BX537" s="9">
        <f t="shared" si="308"/>
        <v>1.7749999999999999</v>
      </c>
      <c r="BY537" s="3">
        <f t="shared" si="312"/>
        <v>-1.5504186535965199E-2</v>
      </c>
      <c r="BZ537" s="3">
        <f t="shared" si="313"/>
        <v>-8.4151969252845849E-3</v>
      </c>
      <c r="CA537" s="8">
        <f t="shared" si="321"/>
        <v>36215</v>
      </c>
      <c r="CB537" s="3">
        <f t="shared" si="322"/>
        <v>0.12983284782558388</v>
      </c>
      <c r="CC537" s="3">
        <f t="shared" si="323"/>
        <v>8.8683594130461299E-2</v>
      </c>
      <c r="CF537" s="8">
        <v>36068</v>
      </c>
      <c r="CG537" s="3">
        <f t="shared" si="297"/>
        <v>0.81</v>
      </c>
      <c r="CI537" s="8">
        <v>36068</v>
      </c>
      <c r="CJ537" s="12" t="e">
        <f t="shared" ref="CJ537:CJ547" si="341">ROUND(STDEV(CO516:CO537)*CJ$24,2)</f>
        <v>#DIV/0!</v>
      </c>
      <c r="CK537" s="12" t="e">
        <f t="shared" ref="CK537:CK547" si="342">ROUND(STDEV(CP516:CP537)*CK$24,2)</f>
        <v>#DIV/0!</v>
      </c>
    </row>
    <row r="538" spans="1:89" x14ac:dyDescent="0.25">
      <c r="A538" s="3">
        <f t="shared" si="326"/>
        <v>971</v>
      </c>
      <c r="B538" s="8">
        <f t="shared" si="327"/>
        <v>36216</v>
      </c>
      <c r="C538" s="3">
        <f t="shared" si="333"/>
        <v>1.52</v>
      </c>
      <c r="D538" s="11">
        <f t="shared" si="309"/>
        <v>0</v>
      </c>
      <c r="E538" s="3">
        <f t="shared" si="334"/>
        <v>1.7250000000000001</v>
      </c>
      <c r="I538" s="8">
        <f t="shared" si="328"/>
        <v>36216</v>
      </c>
      <c r="J538" s="11">
        <f t="shared" si="335"/>
        <v>0.20500000000000007</v>
      </c>
      <c r="K538" s="11">
        <f t="shared" si="310"/>
        <v>0</v>
      </c>
      <c r="L538" s="11"/>
      <c r="M538" s="11"/>
      <c r="N538" s="9">
        <f t="shared" si="336"/>
        <v>1.52</v>
      </c>
      <c r="O538" s="9">
        <f t="shared" si="337"/>
        <v>1.7250000000000001</v>
      </c>
      <c r="Q538" s="9">
        <f t="shared" si="329"/>
        <v>1.52</v>
      </c>
      <c r="R538" s="9">
        <f t="shared" si="330"/>
        <v>1.7250000000000001</v>
      </c>
      <c r="S538" s="9">
        <f t="shared" si="331"/>
        <v>1.6950000000000001</v>
      </c>
      <c r="T538" s="9">
        <f t="shared" si="332"/>
        <v>1.6950000000000001</v>
      </c>
      <c r="V538" s="9">
        <f t="shared" si="340"/>
        <v>1.52</v>
      </c>
      <c r="W538" s="9">
        <f t="shared" si="340"/>
        <v>1.7250000000000001</v>
      </c>
      <c r="X538" s="9">
        <f t="shared" si="340"/>
        <v>1.6950000000000001</v>
      </c>
      <c r="Y538" s="9">
        <f t="shared" si="340"/>
        <v>1.6950000000000001</v>
      </c>
      <c r="BK538" s="9">
        <f t="shared" si="302"/>
        <v>1.52</v>
      </c>
      <c r="BL538" s="9">
        <f t="shared" si="303"/>
        <v>1.7250000000000001</v>
      </c>
      <c r="BM538" s="3">
        <f t="shared" si="311"/>
        <v>1</v>
      </c>
      <c r="BN538" s="8">
        <f t="shared" si="304"/>
        <v>36216</v>
      </c>
      <c r="BO538" s="47">
        <f t="shared" si="319"/>
        <v>0.93358617576784175</v>
      </c>
      <c r="BP538" s="9">
        <f t="shared" si="320"/>
        <v>0.93358617576784175</v>
      </c>
      <c r="BV538" s="8">
        <f t="shared" si="306"/>
        <v>36216</v>
      </c>
      <c r="BW538" s="9">
        <f t="shared" si="307"/>
        <v>1.52</v>
      </c>
      <c r="BX538" s="9">
        <f t="shared" si="308"/>
        <v>1.7250000000000001</v>
      </c>
      <c r="BY538" s="3">
        <f t="shared" si="312"/>
        <v>-5.1293294387550578E-2</v>
      </c>
      <c r="BZ538" s="3">
        <f t="shared" si="313"/>
        <v>-2.8573372444055885E-2</v>
      </c>
      <c r="CA538" s="8">
        <f t="shared" si="321"/>
        <v>36216</v>
      </c>
      <c r="CB538" s="3">
        <f t="shared" si="322"/>
        <v>0.20886639643079841</v>
      </c>
      <c r="CC538" s="3">
        <f t="shared" si="323"/>
        <v>0.12501721752408393</v>
      </c>
      <c r="CF538" s="8">
        <v>36069</v>
      </c>
      <c r="CG538" s="3">
        <f t="shared" si="297"/>
        <v>0.93</v>
      </c>
      <c r="CI538" s="8">
        <v>36069</v>
      </c>
      <c r="CJ538" s="12" t="e">
        <f t="shared" si="341"/>
        <v>#DIV/0!</v>
      </c>
      <c r="CK538" s="12" t="e">
        <f t="shared" si="342"/>
        <v>#DIV/0!</v>
      </c>
    </row>
    <row r="539" spans="1:89" x14ac:dyDescent="0.25">
      <c r="A539" s="3">
        <f t="shared" si="326"/>
        <v>972</v>
      </c>
      <c r="B539" s="8">
        <f t="shared" si="327"/>
        <v>36217</v>
      </c>
      <c r="C539" s="3">
        <f t="shared" si="333"/>
        <v>1.4450000000000001</v>
      </c>
      <c r="D539" s="11">
        <f t="shared" si="309"/>
        <v>0</v>
      </c>
      <c r="E539" s="3">
        <f t="shared" si="334"/>
        <v>1.6850000000000001</v>
      </c>
      <c r="I539" s="8">
        <f t="shared" si="328"/>
        <v>36217</v>
      </c>
      <c r="J539" s="11">
        <f t="shared" si="335"/>
        <v>0.24</v>
      </c>
      <c r="K539" s="11">
        <f t="shared" si="310"/>
        <v>0</v>
      </c>
      <c r="L539" s="11"/>
      <c r="M539" s="11"/>
      <c r="N539" s="9">
        <f t="shared" si="336"/>
        <v>1.4450000000000001</v>
      </c>
      <c r="O539" s="9">
        <f t="shared" si="337"/>
        <v>1.6850000000000001</v>
      </c>
      <c r="Q539" s="9">
        <f t="shared" si="329"/>
        <v>1.4450000000000001</v>
      </c>
      <c r="R539" s="9">
        <f t="shared" si="330"/>
        <v>1.6850000000000001</v>
      </c>
      <c r="S539" s="9">
        <f t="shared" si="331"/>
        <v>1.675</v>
      </c>
      <c r="T539" s="9">
        <f t="shared" si="332"/>
        <v>1.675</v>
      </c>
      <c r="V539" s="9">
        <f t="shared" si="340"/>
        <v>1.4450000000000001</v>
      </c>
      <c r="W539" s="9">
        <f t="shared" si="340"/>
        <v>1.6850000000000001</v>
      </c>
      <c r="X539" s="9">
        <f t="shared" si="340"/>
        <v>1.675</v>
      </c>
      <c r="Y539" s="9">
        <f t="shared" si="340"/>
        <v>1.675</v>
      </c>
      <c r="BK539" s="9">
        <f t="shared" si="302"/>
        <v>1.4450000000000001</v>
      </c>
      <c r="BL539" s="9">
        <f t="shared" si="303"/>
        <v>1.6850000000000001</v>
      </c>
      <c r="BM539" s="3">
        <f t="shared" si="311"/>
        <v>1</v>
      </c>
      <c r="BN539" s="8">
        <f t="shared" si="304"/>
        <v>36217</v>
      </c>
      <c r="BO539" s="47">
        <f t="shared" si="319"/>
        <v>0.96853270991086893</v>
      </c>
      <c r="BP539" s="9">
        <f t="shared" si="320"/>
        <v>0.96853270991086893</v>
      </c>
      <c r="BV539" s="8">
        <f t="shared" si="306"/>
        <v>36217</v>
      </c>
      <c r="BW539" s="9">
        <f t="shared" si="307"/>
        <v>1.4450000000000001</v>
      </c>
      <c r="BX539" s="9">
        <f t="shared" si="308"/>
        <v>1.6850000000000001</v>
      </c>
      <c r="BY539" s="3">
        <f t="shared" si="312"/>
        <v>-5.0601013293789493E-2</v>
      </c>
      <c r="BZ539" s="3">
        <f t="shared" si="313"/>
        <v>-2.3461486678998045E-2</v>
      </c>
      <c r="CA539" s="8">
        <f t="shared" si="321"/>
        <v>36217</v>
      </c>
      <c r="CB539" s="3">
        <f t="shared" si="322"/>
        <v>0.26181438125954121</v>
      </c>
      <c r="CC539" s="3">
        <f t="shared" si="323"/>
        <v>0.14177124311982842</v>
      </c>
      <c r="CF539" s="8">
        <v>36070</v>
      </c>
      <c r="CG539" s="3">
        <f t="shared" si="297"/>
        <v>0.97</v>
      </c>
      <c r="CI539" s="8">
        <v>36070</v>
      </c>
      <c r="CJ539" s="12" t="e">
        <f t="shared" si="341"/>
        <v>#DIV/0!</v>
      </c>
      <c r="CK539" s="12" t="e">
        <f t="shared" si="342"/>
        <v>#DIV/0!</v>
      </c>
    </row>
    <row r="540" spans="1:89" x14ac:dyDescent="0.25">
      <c r="A540" s="3">
        <f t="shared" si="326"/>
        <v>973</v>
      </c>
      <c r="B540" s="8">
        <f t="shared" si="327"/>
        <v>36218</v>
      </c>
      <c r="C540" s="3">
        <f t="shared" si="333"/>
        <v>1.4450000000000001</v>
      </c>
      <c r="D540" s="11">
        <f t="shared" si="309"/>
        <v>0</v>
      </c>
      <c r="E540" s="3">
        <f t="shared" si="334"/>
        <v>1.6850000000000001</v>
      </c>
      <c r="I540" s="8">
        <f t="shared" si="328"/>
        <v>36218</v>
      </c>
      <c r="J540" s="11">
        <f t="shared" si="335"/>
        <v>0.24</v>
      </c>
      <c r="K540" s="11">
        <f t="shared" si="310"/>
        <v>0</v>
      </c>
      <c r="L540" s="11"/>
      <c r="M540" s="11"/>
      <c r="N540" s="9">
        <f t="shared" si="336"/>
        <v>1.4450000000000001</v>
      </c>
      <c r="O540" s="9">
        <f t="shared" si="337"/>
        <v>1.6850000000000001</v>
      </c>
      <c r="Q540" s="9">
        <f t="shared" si="329"/>
        <v>1.4450000000000001</v>
      </c>
      <c r="R540" s="9">
        <f t="shared" si="330"/>
        <v>1.6850000000000001</v>
      </c>
      <c r="S540" s="9">
        <f t="shared" si="331"/>
        <v>1.675</v>
      </c>
      <c r="T540" s="9">
        <f t="shared" si="332"/>
        <v>1.675</v>
      </c>
      <c r="V540" s="9">
        <f t="shared" si="340"/>
        <v>1.4450000000000001</v>
      </c>
      <c r="W540" s="9">
        <f t="shared" si="340"/>
        <v>1.6850000000000001</v>
      </c>
      <c r="X540" s="9">
        <f t="shared" si="340"/>
        <v>1.675</v>
      </c>
      <c r="Y540" s="9">
        <f t="shared" si="340"/>
        <v>1.675</v>
      </c>
      <c r="BK540" s="9">
        <f t="shared" si="302"/>
        <v>1.4450000000000001</v>
      </c>
      <c r="BL540" s="9">
        <f t="shared" si="303"/>
        <v>1.6850000000000001</v>
      </c>
      <c r="BM540" s="3">
        <f t="shared" si="311"/>
        <v>1</v>
      </c>
      <c r="BN540" s="8">
        <f t="shared" si="304"/>
        <v>36218</v>
      </c>
      <c r="BO540" s="47">
        <f t="shared" si="319"/>
        <v>0.97916677656229256</v>
      </c>
      <c r="BP540" s="9">
        <f t="shared" si="320"/>
        <v>0.97916677656229256</v>
      </c>
      <c r="BV540" s="8">
        <f t="shared" si="306"/>
        <v>36218</v>
      </c>
      <c r="BW540" s="9">
        <f t="shared" si="307"/>
        <v>1.4450000000000001</v>
      </c>
      <c r="BX540" s="9">
        <f t="shared" si="308"/>
        <v>1.6850000000000001</v>
      </c>
      <c r="BY540" s="3">
        <f t="shared" si="312"/>
        <v>0</v>
      </c>
      <c r="BZ540" s="3">
        <f t="shared" si="313"/>
        <v>0</v>
      </c>
      <c r="CA540" s="8">
        <f t="shared" si="321"/>
        <v>36218</v>
      </c>
      <c r="CB540" s="3">
        <f t="shared" si="322"/>
        <v>0.26044593795643461</v>
      </c>
      <c r="CC540" s="3">
        <f t="shared" si="323"/>
        <v>0.14017770741844923</v>
      </c>
      <c r="CF540" s="8">
        <v>36074</v>
      </c>
      <c r="CG540" s="3">
        <f t="shared" si="297"/>
        <v>0.98</v>
      </c>
      <c r="CI540" s="8">
        <v>36074</v>
      </c>
      <c r="CJ540" s="12" t="e">
        <f t="shared" si="341"/>
        <v>#DIV/0!</v>
      </c>
      <c r="CK540" s="12" t="e">
        <f t="shared" si="342"/>
        <v>#DIV/0!</v>
      </c>
    </row>
    <row r="541" spans="1:89" x14ac:dyDescent="0.25">
      <c r="A541" s="3">
        <f t="shared" si="326"/>
        <v>974</v>
      </c>
      <c r="B541" s="8">
        <f t="shared" si="327"/>
        <v>36219</v>
      </c>
      <c r="C541" s="3">
        <f t="shared" si="333"/>
        <v>1.4450000000000001</v>
      </c>
      <c r="D541" s="11">
        <f t="shared" si="309"/>
        <v>0</v>
      </c>
      <c r="E541" s="3">
        <f t="shared" si="334"/>
        <v>1.675</v>
      </c>
      <c r="I541" s="8">
        <f t="shared" si="328"/>
        <v>36219</v>
      </c>
      <c r="J541" s="11">
        <f t="shared" si="335"/>
        <v>0.22999999999999998</v>
      </c>
      <c r="K541" s="11">
        <f t="shared" si="310"/>
        <v>0</v>
      </c>
      <c r="L541" s="11"/>
      <c r="M541" s="11"/>
      <c r="N541" s="9">
        <f t="shared" si="336"/>
        <v>1.4450000000000001</v>
      </c>
      <c r="O541" s="9">
        <f t="shared" si="337"/>
        <v>1.675</v>
      </c>
      <c r="Q541" s="9">
        <f t="shared" si="329"/>
        <v>1.4450000000000001</v>
      </c>
      <c r="R541" s="9">
        <f t="shared" si="330"/>
        <v>1.675</v>
      </c>
      <c r="S541" s="9">
        <f t="shared" si="331"/>
        <v>1.675</v>
      </c>
      <c r="T541" s="9">
        <f t="shared" si="332"/>
        <v>1.675</v>
      </c>
      <c r="V541" s="9">
        <f t="shared" si="340"/>
        <v>1.4450000000000001</v>
      </c>
      <c r="W541" s="9">
        <f t="shared" si="340"/>
        <v>1.675</v>
      </c>
      <c r="X541" s="9">
        <f t="shared" si="340"/>
        <v>1.675</v>
      </c>
      <c r="Y541" s="9">
        <f t="shared" si="340"/>
        <v>1.675</v>
      </c>
      <c r="BK541" s="9">
        <f t="shared" si="302"/>
        <v>1.4450000000000001</v>
      </c>
      <c r="BL541" s="9">
        <f t="shared" si="303"/>
        <v>1.675</v>
      </c>
      <c r="BM541" s="3">
        <f t="shared" si="311"/>
        <v>1</v>
      </c>
      <c r="BN541" s="8">
        <f t="shared" si="304"/>
        <v>36219</v>
      </c>
      <c r="BO541" s="47">
        <f t="shared" si="319"/>
        <v>0.98535835748384215</v>
      </c>
      <c r="BP541" s="9">
        <f t="shared" si="320"/>
        <v>0.98535835748384215</v>
      </c>
      <c r="BV541" s="8">
        <f t="shared" si="306"/>
        <v>36219</v>
      </c>
      <c r="BW541" s="9">
        <f t="shared" si="307"/>
        <v>1.4450000000000001</v>
      </c>
      <c r="BX541" s="9">
        <f t="shared" si="308"/>
        <v>1.675</v>
      </c>
      <c r="BY541" s="3">
        <f t="shared" si="312"/>
        <v>0</v>
      </c>
      <c r="BZ541" s="3">
        <f t="shared" si="313"/>
        <v>-5.9523985272952728E-3</v>
      </c>
      <c r="CA541" s="8">
        <f t="shared" si="321"/>
        <v>36219</v>
      </c>
      <c r="CB541" s="3">
        <f t="shared" si="322"/>
        <v>0.26044593795643461</v>
      </c>
      <c r="CC541" s="3">
        <f t="shared" si="323"/>
        <v>0.1398398158613979</v>
      </c>
      <c r="CF541" s="8">
        <v>36075</v>
      </c>
      <c r="CG541" s="3">
        <f t="shared" si="297"/>
        <v>0.98</v>
      </c>
      <c r="CI541" s="8">
        <v>36075</v>
      </c>
      <c r="CJ541" s="12" t="e">
        <f t="shared" si="341"/>
        <v>#DIV/0!</v>
      </c>
      <c r="CK541" s="12" t="e">
        <f t="shared" si="342"/>
        <v>#DIV/0!</v>
      </c>
    </row>
    <row r="542" spans="1:89" x14ac:dyDescent="0.25">
      <c r="A542" s="3">
        <f t="shared" si="326"/>
        <v>975</v>
      </c>
      <c r="B542" s="8">
        <f t="shared" si="327"/>
        <v>36220</v>
      </c>
      <c r="C542" s="3">
        <f t="shared" si="333"/>
        <v>1.49</v>
      </c>
      <c r="D542" s="11">
        <f t="shared" si="309"/>
        <v>0</v>
      </c>
      <c r="E542" s="3">
        <f t="shared" si="334"/>
        <v>1.6850000000000001</v>
      </c>
      <c r="I542" s="8">
        <f t="shared" si="328"/>
        <v>36220</v>
      </c>
      <c r="J542" s="11">
        <f t="shared" si="335"/>
        <v>0.19500000000000006</v>
      </c>
      <c r="K542" s="11">
        <f t="shared" si="310"/>
        <v>0</v>
      </c>
      <c r="L542" s="11"/>
      <c r="M542" s="11"/>
      <c r="N542" s="9">
        <f t="shared" si="336"/>
        <v>1.49</v>
      </c>
      <c r="O542" s="9">
        <f t="shared" si="337"/>
        <v>1.6850000000000001</v>
      </c>
      <c r="Q542" s="9">
        <f t="shared" si="329"/>
        <v>1.49</v>
      </c>
      <c r="R542" s="9">
        <f t="shared" si="330"/>
        <v>1.6850000000000001</v>
      </c>
      <c r="S542" s="9">
        <f t="shared" si="331"/>
        <v>1.65</v>
      </c>
      <c r="T542" s="9">
        <f t="shared" si="332"/>
        <v>1.65</v>
      </c>
      <c r="V542" s="9">
        <f t="shared" si="340"/>
        <v>1.49</v>
      </c>
      <c r="W542" s="9">
        <f t="shared" si="340"/>
        <v>1.6850000000000001</v>
      </c>
      <c r="X542" s="9">
        <f t="shared" si="340"/>
        <v>1.65</v>
      </c>
      <c r="Y542" s="9">
        <f t="shared" si="340"/>
        <v>1.65</v>
      </c>
      <c r="BK542" s="9">
        <f t="shared" si="302"/>
        <v>1.49</v>
      </c>
      <c r="BL542" s="9">
        <f t="shared" si="303"/>
        <v>1.6850000000000001</v>
      </c>
      <c r="BM542" s="3">
        <f t="shared" si="311"/>
        <v>1</v>
      </c>
      <c r="BN542" s="8">
        <f t="shared" si="304"/>
        <v>36220</v>
      </c>
      <c r="BO542" s="47">
        <f t="shared" si="319"/>
        <v>0.98391133408663856</v>
      </c>
      <c r="BP542" s="9">
        <f t="shared" si="320"/>
        <v>0.98391133408663856</v>
      </c>
      <c r="BV542" s="8">
        <f t="shared" si="306"/>
        <v>36220</v>
      </c>
      <c r="BW542" s="9">
        <f t="shared" si="307"/>
        <v>1.49</v>
      </c>
      <c r="BX542" s="9">
        <f t="shared" si="308"/>
        <v>1.6850000000000001</v>
      </c>
      <c r="BY542" s="3">
        <f t="shared" si="312"/>
        <v>3.0666798392972323E-2</v>
      </c>
      <c r="BZ542" s="3">
        <f t="shared" si="313"/>
        <v>5.9523985272953517E-3</v>
      </c>
      <c r="CA542" s="8">
        <f t="shared" si="321"/>
        <v>36220</v>
      </c>
      <c r="CB542" s="3">
        <f t="shared" si="322"/>
        <v>0.287283958671043</v>
      </c>
      <c r="CC542" s="3">
        <f t="shared" si="323"/>
        <v>0.14317868142484866</v>
      </c>
      <c r="CF542" s="8">
        <v>36076</v>
      </c>
      <c r="CG542" s="3">
        <f t="shared" si="297"/>
        <v>0.98</v>
      </c>
      <c r="CI542" s="8">
        <v>36076</v>
      </c>
      <c r="CJ542" s="12" t="e">
        <f t="shared" si="341"/>
        <v>#DIV/0!</v>
      </c>
      <c r="CK542" s="12" t="e">
        <f t="shared" si="342"/>
        <v>#DIV/0!</v>
      </c>
    </row>
    <row r="543" spans="1:89" x14ac:dyDescent="0.25">
      <c r="A543" s="3">
        <f t="shared" si="326"/>
        <v>976</v>
      </c>
      <c r="B543" s="8">
        <f t="shared" si="327"/>
        <v>36221</v>
      </c>
      <c r="C543" s="3">
        <f t="shared" si="333"/>
        <v>1.5349999999999999</v>
      </c>
      <c r="D543" s="11">
        <f t="shared" si="309"/>
        <v>0</v>
      </c>
      <c r="E543" s="3">
        <f t="shared" si="334"/>
        <v>1.6950000000000001</v>
      </c>
      <c r="I543" s="8">
        <f t="shared" si="328"/>
        <v>36221</v>
      </c>
      <c r="J543" s="11">
        <f t="shared" si="335"/>
        <v>0.16000000000000014</v>
      </c>
      <c r="K543" s="11">
        <f t="shared" si="310"/>
        <v>0</v>
      </c>
      <c r="L543" s="11"/>
      <c r="M543" s="11"/>
      <c r="N543" s="9">
        <f t="shared" si="336"/>
        <v>1.5349999999999999</v>
      </c>
      <c r="O543" s="9">
        <f t="shared" si="337"/>
        <v>1.6950000000000001</v>
      </c>
      <c r="Q543" s="9">
        <f t="shared" si="329"/>
        <v>1.5349999999999999</v>
      </c>
      <c r="R543" s="9">
        <f t="shared" si="330"/>
        <v>1.6950000000000001</v>
      </c>
      <c r="S543" s="9">
        <f t="shared" si="331"/>
        <v>1.675</v>
      </c>
      <c r="T543" s="9">
        <f t="shared" si="332"/>
        <v>1.675</v>
      </c>
      <c r="V543" s="9">
        <f t="shared" si="340"/>
        <v>1.5349999999999999</v>
      </c>
      <c r="W543" s="9">
        <f t="shared" si="340"/>
        <v>1.6950000000000001</v>
      </c>
      <c r="X543" s="9">
        <f t="shared" si="340"/>
        <v>1.675</v>
      </c>
      <c r="Y543" s="9">
        <f t="shared" si="340"/>
        <v>1.675</v>
      </c>
      <c r="BK543" s="9">
        <f t="shared" si="302"/>
        <v>1.5349999999999999</v>
      </c>
      <c r="BL543" s="9">
        <f t="shared" si="303"/>
        <v>1.6950000000000001</v>
      </c>
      <c r="BM543" s="3">
        <f t="shared" si="311"/>
        <v>1</v>
      </c>
      <c r="BN543" s="8">
        <f t="shared" si="304"/>
        <v>36221</v>
      </c>
      <c r="BO543" s="47">
        <f t="shared" si="319"/>
        <v>0.97425479548251692</v>
      </c>
      <c r="BP543" s="9">
        <f t="shared" si="320"/>
        <v>0.97425479548251692</v>
      </c>
      <c r="BV543" s="8">
        <f t="shared" si="306"/>
        <v>36221</v>
      </c>
      <c r="BW543" s="9">
        <f t="shared" si="307"/>
        <v>1.5349999999999999</v>
      </c>
      <c r="BX543" s="9">
        <f t="shared" si="308"/>
        <v>1.6950000000000001</v>
      </c>
      <c r="BY543" s="3">
        <f t="shared" si="312"/>
        <v>2.9754261081792716E-2</v>
      </c>
      <c r="BZ543" s="3">
        <f t="shared" si="313"/>
        <v>5.9171770280885185E-3</v>
      </c>
      <c r="CA543" s="8">
        <f t="shared" si="321"/>
        <v>36221</v>
      </c>
      <c r="CB543" s="3">
        <f t="shared" si="322"/>
        <v>0.30636237153381862</v>
      </c>
      <c r="CC543" s="3">
        <f t="shared" si="323"/>
        <v>0.14112537732517996</v>
      </c>
      <c r="CF543" s="8">
        <v>36077</v>
      </c>
      <c r="CG543" s="3">
        <f>ROUND(CORREL(C522:C543,E522:E543),2)</f>
        <v>0.97</v>
      </c>
      <c r="CI543" s="8">
        <v>36077</v>
      </c>
      <c r="CJ543" s="12" t="e">
        <f t="shared" si="341"/>
        <v>#DIV/0!</v>
      </c>
      <c r="CK543" s="12" t="e">
        <f t="shared" si="342"/>
        <v>#DIV/0!</v>
      </c>
    </row>
    <row r="544" spans="1:89" x14ac:dyDescent="0.25">
      <c r="A544" s="3">
        <f t="shared" si="326"/>
        <v>977</v>
      </c>
      <c r="B544" s="8">
        <f t="shared" si="327"/>
        <v>36222</v>
      </c>
      <c r="C544" s="3">
        <f t="shared" si="333"/>
        <v>1.5249999999999999</v>
      </c>
      <c r="D544" s="11">
        <f t="shared" si="309"/>
        <v>0</v>
      </c>
      <c r="E544" s="3">
        <f t="shared" si="334"/>
        <v>1.675</v>
      </c>
      <c r="I544" s="8">
        <f t="shared" si="328"/>
        <v>36222</v>
      </c>
      <c r="J544" s="11">
        <f t="shared" si="335"/>
        <v>0.15000000000000013</v>
      </c>
      <c r="K544" s="11">
        <f t="shared" si="310"/>
        <v>0</v>
      </c>
      <c r="L544" s="11"/>
      <c r="M544" s="11"/>
      <c r="N544" s="9">
        <f t="shared" si="336"/>
        <v>1.5249999999999999</v>
      </c>
      <c r="O544" s="9">
        <f t="shared" si="337"/>
        <v>1.675</v>
      </c>
      <c r="Q544" s="9">
        <f t="shared" si="329"/>
        <v>1.5249999999999999</v>
      </c>
      <c r="R544" s="9">
        <f t="shared" si="330"/>
        <v>1.675</v>
      </c>
      <c r="S544" s="9">
        <f t="shared" si="331"/>
        <v>1.67</v>
      </c>
      <c r="T544" s="9">
        <f t="shared" si="332"/>
        <v>1.67</v>
      </c>
      <c r="V544" s="9">
        <f t="shared" si="340"/>
        <v>1.5249999999999999</v>
      </c>
      <c r="W544" s="9">
        <f t="shared" si="340"/>
        <v>1.675</v>
      </c>
      <c r="X544" s="9">
        <f t="shared" si="340"/>
        <v>1.67</v>
      </c>
      <c r="Y544" s="9">
        <f t="shared" si="340"/>
        <v>1.67</v>
      </c>
      <c r="BK544" s="9">
        <f t="shared" si="302"/>
        <v>1.5249999999999999</v>
      </c>
      <c r="BL544" s="9">
        <f t="shared" si="303"/>
        <v>1.675</v>
      </c>
      <c r="BM544" s="3">
        <f t="shared" si="311"/>
        <v>1</v>
      </c>
      <c r="BN544" s="8">
        <f t="shared" si="304"/>
        <v>36222</v>
      </c>
      <c r="BO544" s="47">
        <f t="shared" si="319"/>
        <v>0.96120634735449229</v>
      </c>
      <c r="BP544" s="9">
        <f t="shared" si="320"/>
        <v>0.96120634735449229</v>
      </c>
      <c r="BV544" s="8">
        <f t="shared" si="306"/>
        <v>36222</v>
      </c>
      <c r="BW544" s="9">
        <f t="shared" si="307"/>
        <v>1.5249999999999999</v>
      </c>
      <c r="BX544" s="9">
        <f t="shared" si="308"/>
        <v>1.675</v>
      </c>
      <c r="BY544" s="3">
        <f t="shared" si="312"/>
        <v>-6.5359709797855334E-3</v>
      </c>
      <c r="BZ544" s="3">
        <f t="shared" si="313"/>
        <v>-1.1869575555383882E-2</v>
      </c>
      <c r="CA544" s="8">
        <f t="shared" si="321"/>
        <v>36222</v>
      </c>
      <c r="CB544" s="3">
        <f t="shared" si="322"/>
        <v>0.30177943411225083</v>
      </c>
      <c r="CC544" s="3">
        <f t="shared" si="323"/>
        <v>0.13996816551726546</v>
      </c>
      <c r="CF544" s="8">
        <v>36080</v>
      </c>
      <c r="CG544" s="3">
        <f>ROUND(CORREL(C523:C544,E523:E544),2)</f>
        <v>0.96</v>
      </c>
      <c r="CI544" s="8">
        <v>36080</v>
      </c>
      <c r="CJ544" s="12" t="e">
        <f t="shared" si="341"/>
        <v>#DIV/0!</v>
      </c>
      <c r="CK544" s="12" t="e">
        <f t="shared" si="342"/>
        <v>#DIV/0!</v>
      </c>
    </row>
    <row r="545" spans="1:89" x14ac:dyDescent="0.25">
      <c r="A545" s="3">
        <f t="shared" si="326"/>
        <v>978</v>
      </c>
      <c r="B545" s="8">
        <f t="shared" si="327"/>
        <v>36223</v>
      </c>
      <c r="C545" s="3">
        <f t="shared" si="333"/>
        <v>1.55</v>
      </c>
      <c r="D545" s="11">
        <f t="shared" si="309"/>
        <v>0</v>
      </c>
      <c r="E545" s="3">
        <f t="shared" si="334"/>
        <v>1.675</v>
      </c>
      <c r="I545" s="8">
        <f t="shared" si="328"/>
        <v>36223</v>
      </c>
      <c r="J545" s="11">
        <f t="shared" si="335"/>
        <v>0.125</v>
      </c>
      <c r="K545" s="11">
        <f t="shared" si="310"/>
        <v>0</v>
      </c>
      <c r="L545" s="11"/>
      <c r="M545" s="11"/>
      <c r="N545" s="9">
        <f t="shared" si="336"/>
        <v>1.55</v>
      </c>
      <c r="O545" s="9">
        <f t="shared" si="337"/>
        <v>1.675</v>
      </c>
      <c r="Q545" s="9">
        <f t="shared" si="329"/>
        <v>1.55</v>
      </c>
      <c r="R545" s="9">
        <f t="shared" si="330"/>
        <v>1.675</v>
      </c>
      <c r="S545" s="9">
        <f t="shared" si="331"/>
        <v>1.7150000000000001</v>
      </c>
      <c r="T545" s="9">
        <f t="shared" si="332"/>
        <v>1.7150000000000001</v>
      </c>
      <c r="V545" s="9">
        <f t="shared" si="340"/>
        <v>1.55</v>
      </c>
      <c r="W545" s="9">
        <f t="shared" si="340"/>
        <v>1.675</v>
      </c>
      <c r="X545" s="9">
        <f t="shared" si="340"/>
        <v>1.7150000000000001</v>
      </c>
      <c r="Y545" s="9">
        <f t="shared" si="340"/>
        <v>1.7150000000000001</v>
      </c>
      <c r="BK545" s="9">
        <f t="shared" si="302"/>
        <v>1.55</v>
      </c>
      <c r="BL545" s="9">
        <f t="shared" si="303"/>
        <v>1.675</v>
      </c>
      <c r="BM545" s="3">
        <f t="shared" si="311"/>
        <v>1</v>
      </c>
      <c r="BN545" s="8">
        <f t="shared" si="304"/>
        <v>36223</v>
      </c>
      <c r="BO545" s="47">
        <f t="shared" si="319"/>
        <v>0.93833301772563993</v>
      </c>
      <c r="BP545" s="9">
        <f t="shared" si="320"/>
        <v>0.93833301772563993</v>
      </c>
      <c r="BV545" s="8">
        <f t="shared" si="306"/>
        <v>36223</v>
      </c>
      <c r="BW545" s="9">
        <f t="shared" si="307"/>
        <v>1.55</v>
      </c>
      <c r="BX545" s="9">
        <f t="shared" si="308"/>
        <v>1.675</v>
      </c>
      <c r="BY545" s="3">
        <f t="shared" si="312"/>
        <v>1.6260520871780326E-2</v>
      </c>
      <c r="BZ545" s="3">
        <f t="shared" si="313"/>
        <v>0</v>
      </c>
      <c r="CA545" s="8">
        <f t="shared" si="321"/>
        <v>36223</v>
      </c>
      <c r="CB545" s="3">
        <f t="shared" si="322"/>
        <v>0.30937935375970227</v>
      </c>
      <c r="CC545" s="3">
        <f t="shared" si="323"/>
        <v>0.13996816551726546</v>
      </c>
      <c r="CF545" s="8">
        <v>36081</v>
      </c>
      <c r="CG545" s="3">
        <f>ROUND(CORREL(C524:C545,E524:E545),2)</f>
        <v>0.94</v>
      </c>
      <c r="CI545" s="8">
        <v>36081</v>
      </c>
      <c r="CJ545" s="12" t="e">
        <f t="shared" si="341"/>
        <v>#DIV/0!</v>
      </c>
      <c r="CK545" s="12" t="e">
        <f t="shared" si="342"/>
        <v>#DIV/0!</v>
      </c>
    </row>
    <row r="546" spans="1:89" x14ac:dyDescent="0.25">
      <c r="A546" s="3">
        <f t="shared" si="326"/>
        <v>979</v>
      </c>
      <c r="B546" s="8">
        <f t="shared" si="327"/>
        <v>36224</v>
      </c>
      <c r="C546" s="3">
        <f t="shared" si="333"/>
        <v>1.53</v>
      </c>
      <c r="D546" s="11">
        <f t="shared" si="309"/>
        <v>0</v>
      </c>
      <c r="E546" s="3">
        <f t="shared" si="334"/>
        <v>1.64</v>
      </c>
      <c r="I546" s="8">
        <f t="shared" si="328"/>
        <v>36224</v>
      </c>
      <c r="J546" s="11">
        <f t="shared" si="335"/>
        <v>0.10999999999999988</v>
      </c>
      <c r="K546" s="11">
        <f t="shared" si="310"/>
        <v>0</v>
      </c>
      <c r="L546" s="11"/>
      <c r="M546" s="11"/>
      <c r="N546" s="9">
        <f t="shared" si="336"/>
        <v>1.53</v>
      </c>
      <c r="O546" s="9">
        <f t="shared" si="337"/>
        <v>1.64</v>
      </c>
      <c r="Q546" s="9">
        <f t="shared" si="329"/>
        <v>1.53</v>
      </c>
      <c r="R546" s="9">
        <f t="shared" si="330"/>
        <v>1.64</v>
      </c>
      <c r="S546" s="9">
        <f t="shared" si="331"/>
        <v>1.73</v>
      </c>
      <c r="T546" s="9">
        <f t="shared" si="332"/>
        <v>1.73</v>
      </c>
      <c r="V546" s="9">
        <f t="shared" si="340"/>
        <v>1.53</v>
      </c>
      <c r="W546" s="9">
        <f t="shared" si="340"/>
        <v>1.64</v>
      </c>
      <c r="X546" s="9">
        <f t="shared" si="340"/>
        <v>1.73</v>
      </c>
      <c r="Y546" s="9">
        <f t="shared" si="340"/>
        <v>1.73</v>
      </c>
      <c r="BK546" s="9">
        <f t="shared" si="302"/>
        <v>1.53</v>
      </c>
      <c r="BL546" s="9">
        <f t="shared" si="303"/>
        <v>1.64</v>
      </c>
      <c r="BM546" s="3">
        <f t="shared" si="311"/>
        <v>1</v>
      </c>
      <c r="BN546" s="8">
        <f t="shared" si="304"/>
        <v>36224</v>
      </c>
      <c r="BO546" s="47">
        <f t="shared" si="319"/>
        <v>0.91035271412326468</v>
      </c>
      <c r="BP546" s="9">
        <f t="shared" si="320"/>
        <v>0.91035271412326468</v>
      </c>
      <c r="BV546" s="8">
        <f t="shared" si="306"/>
        <v>36224</v>
      </c>
      <c r="BW546" s="9">
        <f t="shared" si="307"/>
        <v>1.53</v>
      </c>
      <c r="BX546" s="9">
        <f t="shared" si="308"/>
        <v>1.64</v>
      </c>
      <c r="BY546" s="3">
        <f t="shared" si="312"/>
        <v>-1.298719552681119E-2</v>
      </c>
      <c r="BZ546" s="3">
        <f t="shared" si="313"/>
        <v>-2.1116923440922808E-2</v>
      </c>
      <c r="CA546" s="8">
        <f t="shared" si="321"/>
        <v>36224</v>
      </c>
      <c r="CB546" s="3">
        <f t="shared" si="322"/>
        <v>0.30943103960845647</v>
      </c>
      <c r="CC546" s="3">
        <f t="shared" si="323"/>
        <v>0.14990692617146953</v>
      </c>
      <c r="CF546" s="8">
        <v>36082</v>
      </c>
      <c r="CG546" s="3">
        <f>ROUND(CORREL(C525:C546,E525:E546),2)</f>
        <v>0.92</v>
      </c>
      <c r="CI546" s="8">
        <v>36082</v>
      </c>
      <c r="CJ546" s="12" t="e">
        <f t="shared" si="341"/>
        <v>#DIV/0!</v>
      </c>
      <c r="CK546" s="12" t="e">
        <f t="shared" si="342"/>
        <v>#DIV/0!</v>
      </c>
    </row>
    <row r="547" spans="1:89" x14ac:dyDescent="0.25">
      <c r="A547" s="3">
        <f t="shared" si="326"/>
        <v>980</v>
      </c>
      <c r="B547" s="8">
        <f t="shared" si="327"/>
        <v>36225</v>
      </c>
      <c r="C547" s="3">
        <f t="shared" si="333"/>
        <v>1.53</v>
      </c>
      <c r="D547" s="11">
        <f t="shared" si="309"/>
        <v>0</v>
      </c>
      <c r="E547" s="3">
        <f t="shared" si="334"/>
        <v>1.64</v>
      </c>
      <c r="I547" s="8">
        <f t="shared" si="328"/>
        <v>36225</v>
      </c>
      <c r="J547" s="11">
        <f t="shared" si="335"/>
        <v>0.10999999999999988</v>
      </c>
      <c r="K547" s="11">
        <f t="shared" si="310"/>
        <v>0</v>
      </c>
      <c r="L547" s="11"/>
      <c r="M547" s="11"/>
      <c r="N547" s="9">
        <f t="shared" si="336"/>
        <v>1.53</v>
      </c>
      <c r="O547" s="9">
        <f t="shared" si="337"/>
        <v>1.64</v>
      </c>
      <c r="Q547" s="9">
        <f t="shared" si="329"/>
        <v>1.53</v>
      </c>
      <c r="R547" s="9">
        <f t="shared" si="330"/>
        <v>1.64</v>
      </c>
      <c r="S547" s="9">
        <f t="shared" si="331"/>
        <v>1.73</v>
      </c>
      <c r="T547" s="9">
        <f t="shared" si="332"/>
        <v>1.73</v>
      </c>
      <c r="V547" s="9">
        <f t="shared" ref="V547:Y566" si="343">VLOOKUP($B547,IF(V$1=2,PRICELOOK2,IF(V$1=3,PRICELOOK3,IF(V$1=4,cash,PRICELOOK))),V$2,FALSE)</f>
        <v>1.53</v>
      </c>
      <c r="W547" s="9">
        <f t="shared" si="343"/>
        <v>1.64</v>
      </c>
      <c r="X547" s="9">
        <f t="shared" si="343"/>
        <v>1.73</v>
      </c>
      <c r="Y547" s="9">
        <f t="shared" si="343"/>
        <v>1.73</v>
      </c>
      <c r="BK547" s="9">
        <f t="shared" si="302"/>
        <v>1.53</v>
      </c>
      <c r="BL547" s="9">
        <f t="shared" si="303"/>
        <v>1.64</v>
      </c>
      <c r="BM547" s="3">
        <f t="shared" si="311"/>
        <v>1</v>
      </c>
      <c r="BN547" s="8">
        <f t="shared" si="304"/>
        <v>36225</v>
      </c>
      <c r="BO547" s="47">
        <f t="shared" si="319"/>
        <v>0.88640108731826128</v>
      </c>
      <c r="BP547" s="9">
        <f t="shared" si="320"/>
        <v>0.88640108731826128</v>
      </c>
      <c r="BV547" s="8">
        <f t="shared" si="306"/>
        <v>36225</v>
      </c>
      <c r="BW547" s="9">
        <f t="shared" si="307"/>
        <v>1.53</v>
      </c>
      <c r="BX547" s="9">
        <f t="shared" si="308"/>
        <v>1.64</v>
      </c>
      <c r="BY547" s="3">
        <f t="shared" si="312"/>
        <v>0</v>
      </c>
      <c r="BZ547" s="3">
        <f t="shared" si="313"/>
        <v>0</v>
      </c>
      <c r="CA547" s="8">
        <f t="shared" si="321"/>
        <v>36225</v>
      </c>
      <c r="CB547" s="3">
        <f t="shared" si="322"/>
        <v>0.30780735354248556</v>
      </c>
      <c r="CC547" s="3">
        <f t="shared" si="323"/>
        <v>0.15075936102467297</v>
      </c>
      <c r="CF547" s="8">
        <v>36083</v>
      </c>
      <c r="CG547" s="3">
        <f>ROUND(CORREL(C526:C547,E526:E547),2)</f>
        <v>0.9</v>
      </c>
      <c r="CI547" s="8">
        <v>36083</v>
      </c>
      <c r="CJ547" s="12" t="e">
        <f t="shared" si="341"/>
        <v>#DIV/0!</v>
      </c>
      <c r="CK547" s="12" t="e">
        <f t="shared" si="342"/>
        <v>#DIV/0!</v>
      </c>
    </row>
    <row r="548" spans="1:89" x14ac:dyDescent="0.25">
      <c r="A548" s="3">
        <f t="shared" si="326"/>
        <v>981</v>
      </c>
      <c r="B548" s="8">
        <f t="shared" si="327"/>
        <v>36226</v>
      </c>
      <c r="C548" s="3">
        <f t="shared" si="333"/>
        <v>1.53</v>
      </c>
      <c r="D548" s="11">
        <f t="shared" si="309"/>
        <v>0</v>
      </c>
      <c r="E548" s="3">
        <f t="shared" si="334"/>
        <v>1.64</v>
      </c>
      <c r="I548" s="8">
        <f t="shared" si="328"/>
        <v>36226</v>
      </c>
      <c r="J548" s="11">
        <f t="shared" si="335"/>
        <v>0.10999999999999988</v>
      </c>
      <c r="K548" s="11">
        <f t="shared" si="310"/>
        <v>0</v>
      </c>
      <c r="L548" s="11"/>
      <c r="M548" s="11"/>
      <c r="N548" s="9">
        <f t="shared" si="336"/>
        <v>1.53</v>
      </c>
      <c r="O548" s="9">
        <f t="shared" si="337"/>
        <v>1.64</v>
      </c>
      <c r="Q548" s="9">
        <f t="shared" si="329"/>
        <v>1.53</v>
      </c>
      <c r="R548" s="9">
        <f t="shared" si="330"/>
        <v>1.64</v>
      </c>
      <c r="S548" s="9">
        <f t="shared" si="331"/>
        <v>1.73</v>
      </c>
      <c r="T548" s="9">
        <f t="shared" si="332"/>
        <v>1.73</v>
      </c>
      <c r="V548" s="9">
        <f t="shared" si="343"/>
        <v>1.53</v>
      </c>
      <c r="W548" s="9">
        <f t="shared" si="343"/>
        <v>1.64</v>
      </c>
      <c r="X548" s="9">
        <f t="shared" si="343"/>
        <v>1.73</v>
      </c>
      <c r="Y548" s="9">
        <f t="shared" si="343"/>
        <v>1.73</v>
      </c>
      <c r="BK548" s="9">
        <f t="shared" si="302"/>
        <v>1.53</v>
      </c>
      <c r="BL548" s="9">
        <f t="shared" si="303"/>
        <v>1.64</v>
      </c>
      <c r="BM548" s="3">
        <f t="shared" si="311"/>
        <v>1</v>
      </c>
      <c r="BN548" s="8">
        <f t="shared" si="304"/>
        <v>36226</v>
      </c>
      <c r="BO548" s="47">
        <f t="shared" si="319"/>
        <v>0.86266098458234142</v>
      </c>
      <c r="BP548" s="9">
        <f t="shared" si="320"/>
        <v>0.86266098458234142</v>
      </c>
      <c r="BV548" s="8">
        <f t="shared" si="306"/>
        <v>36226</v>
      </c>
      <c r="BW548" s="9">
        <f t="shared" si="307"/>
        <v>1.53</v>
      </c>
      <c r="BX548" s="9">
        <f t="shared" si="308"/>
        <v>1.64</v>
      </c>
      <c r="BY548" s="3">
        <f t="shared" si="312"/>
        <v>0</v>
      </c>
      <c r="BZ548" s="3">
        <f t="shared" si="313"/>
        <v>0</v>
      </c>
      <c r="CA548" s="8">
        <f t="shared" si="321"/>
        <v>36226</v>
      </c>
      <c r="CB548" s="3">
        <f t="shared" si="322"/>
        <v>0.30780735354248556</v>
      </c>
      <c r="CC548" s="3">
        <f t="shared" si="323"/>
        <v>0.15075936102467297</v>
      </c>
      <c r="CF548" s="8">
        <v>36084</v>
      </c>
      <c r="CG548" s="3">
        <f t="shared" ref="CG548:CG571" si="344">ROUND(CORREL(C527:C548,E527:E548),2)</f>
        <v>0.88</v>
      </c>
      <c r="CI548" s="8">
        <v>36084</v>
      </c>
      <c r="CJ548" s="12" t="e">
        <f t="shared" ref="CJ548:CJ571" si="345">ROUND(STDEV(CO527:CO548)*CJ$24,2)</f>
        <v>#DIV/0!</v>
      </c>
      <c r="CK548" s="12" t="e">
        <f t="shared" ref="CK548:CK571" si="346">ROUND(STDEV(CP527:CP548)*CK$24,2)</f>
        <v>#DIV/0!</v>
      </c>
    </row>
    <row r="549" spans="1:89" x14ac:dyDescent="0.25">
      <c r="A549" s="3">
        <f t="shared" si="326"/>
        <v>982</v>
      </c>
      <c r="B549" s="8">
        <f t="shared" si="327"/>
        <v>36227</v>
      </c>
      <c r="C549" s="3">
        <f t="shared" si="333"/>
        <v>1.67</v>
      </c>
      <c r="D549" s="11">
        <f t="shared" si="309"/>
        <v>0</v>
      </c>
      <c r="E549" s="3">
        <f t="shared" si="334"/>
        <v>1.7150000000000001</v>
      </c>
      <c r="I549" s="8">
        <f t="shared" si="328"/>
        <v>36227</v>
      </c>
      <c r="J549" s="11">
        <f t="shared" si="335"/>
        <v>4.5000000000000151E-2</v>
      </c>
      <c r="K549" s="11">
        <f t="shared" si="310"/>
        <v>0</v>
      </c>
      <c r="L549" s="11"/>
      <c r="M549" s="11"/>
      <c r="N549" s="9">
        <f t="shared" si="336"/>
        <v>1.67</v>
      </c>
      <c r="O549" s="9">
        <f t="shared" si="337"/>
        <v>1.7150000000000001</v>
      </c>
      <c r="Q549" s="9">
        <f t="shared" si="329"/>
        <v>1.67</v>
      </c>
      <c r="R549" s="9">
        <f t="shared" si="330"/>
        <v>1.7150000000000001</v>
      </c>
      <c r="S549" s="9">
        <f t="shared" si="331"/>
        <v>1.875</v>
      </c>
      <c r="T549" s="9">
        <f t="shared" si="332"/>
        <v>1.875</v>
      </c>
      <c r="V549" s="9">
        <f t="shared" si="343"/>
        <v>1.67</v>
      </c>
      <c r="W549" s="9">
        <f t="shared" si="343"/>
        <v>1.7150000000000001</v>
      </c>
      <c r="X549" s="9">
        <f t="shared" si="343"/>
        <v>1.875</v>
      </c>
      <c r="Y549" s="9">
        <f t="shared" si="343"/>
        <v>1.875</v>
      </c>
      <c r="BK549" s="9">
        <f t="shared" si="302"/>
        <v>1.67</v>
      </c>
      <c r="BL549" s="9">
        <f t="shared" si="303"/>
        <v>1.7150000000000001</v>
      </c>
      <c r="BM549" s="3">
        <f t="shared" si="311"/>
        <v>1</v>
      </c>
      <c r="BN549" s="8">
        <f t="shared" si="304"/>
        <v>36227</v>
      </c>
      <c r="BO549" s="47">
        <f t="shared" si="319"/>
        <v>0.7810061072481822</v>
      </c>
      <c r="BP549" s="9">
        <f t="shared" si="320"/>
        <v>0.7810061072481822</v>
      </c>
      <c r="BV549" s="8">
        <f t="shared" si="306"/>
        <v>36227</v>
      </c>
      <c r="BW549" s="9">
        <f t="shared" si="307"/>
        <v>1.67</v>
      </c>
      <c r="BX549" s="9">
        <f t="shared" si="308"/>
        <v>1.7150000000000001</v>
      </c>
      <c r="BY549" s="3">
        <f t="shared" si="312"/>
        <v>8.7555891024319543E-2</v>
      </c>
      <c r="BZ549" s="3">
        <f t="shared" si="313"/>
        <v>4.4716838781796331E-2</v>
      </c>
      <c r="CA549" s="8">
        <f t="shared" si="321"/>
        <v>36227</v>
      </c>
      <c r="CB549" s="3">
        <f t="shared" si="322"/>
        <v>0.43726970624725736</v>
      </c>
      <c r="CC549" s="3">
        <f t="shared" si="323"/>
        <v>0.22637614089409114</v>
      </c>
      <c r="CF549" s="8">
        <v>36087</v>
      </c>
      <c r="CG549" s="3">
        <f t="shared" si="344"/>
        <v>0.81</v>
      </c>
      <c r="CI549" s="8">
        <v>36087</v>
      </c>
      <c r="CJ549" s="12" t="e">
        <f t="shared" si="345"/>
        <v>#DIV/0!</v>
      </c>
      <c r="CK549" s="12" t="e">
        <f t="shared" si="346"/>
        <v>#DIV/0!</v>
      </c>
    </row>
    <row r="550" spans="1:89" x14ac:dyDescent="0.25">
      <c r="A550" s="3">
        <f t="shared" si="326"/>
        <v>983</v>
      </c>
      <c r="B550" s="8">
        <f t="shared" si="327"/>
        <v>36228</v>
      </c>
      <c r="C550" s="3">
        <f t="shared" si="333"/>
        <v>1.635</v>
      </c>
      <c r="D550" s="11">
        <f t="shared" si="309"/>
        <v>0</v>
      </c>
      <c r="E550" s="3">
        <f t="shared" si="334"/>
        <v>1.71</v>
      </c>
      <c r="I550" s="8">
        <f t="shared" si="328"/>
        <v>36228</v>
      </c>
      <c r="J550" s="11">
        <f t="shared" si="335"/>
        <v>7.4999999999999956E-2</v>
      </c>
      <c r="K550" s="11">
        <f t="shared" si="310"/>
        <v>0</v>
      </c>
      <c r="L550" s="11"/>
      <c r="M550" s="11"/>
      <c r="N550" s="9">
        <f t="shared" si="336"/>
        <v>1.635</v>
      </c>
      <c r="O550" s="9">
        <f t="shared" si="337"/>
        <v>1.71</v>
      </c>
      <c r="Q550" s="9">
        <f t="shared" si="329"/>
        <v>1.635</v>
      </c>
      <c r="R550" s="9">
        <f t="shared" si="330"/>
        <v>1.71</v>
      </c>
      <c r="S550" s="9">
        <f t="shared" si="331"/>
        <v>1.845</v>
      </c>
      <c r="T550" s="9">
        <f t="shared" si="332"/>
        <v>1.845</v>
      </c>
      <c r="V550" s="9">
        <f t="shared" si="343"/>
        <v>1.635</v>
      </c>
      <c r="W550" s="9">
        <f t="shared" si="343"/>
        <v>1.71</v>
      </c>
      <c r="X550" s="9">
        <f t="shared" si="343"/>
        <v>1.845</v>
      </c>
      <c r="Y550" s="9">
        <f t="shared" si="343"/>
        <v>1.845</v>
      </c>
      <c r="BK550" s="9">
        <f t="shared" ref="BK550:BK613" si="347">V550</f>
        <v>1.635</v>
      </c>
      <c r="BL550" s="9">
        <f t="shared" ref="BL550:BL613" si="348">W550</f>
        <v>1.71</v>
      </c>
      <c r="BM550" s="3">
        <f t="shared" si="311"/>
        <v>1</v>
      </c>
      <c r="BN550" s="8">
        <f t="shared" ref="BN550:BN613" si="349">B550</f>
        <v>36228</v>
      </c>
      <c r="BO550" s="47">
        <f t="shared" si="319"/>
        <v>0.73080828136088027</v>
      </c>
      <c r="BP550" s="9">
        <f t="shared" si="320"/>
        <v>0.73080828136088027</v>
      </c>
      <c r="BV550" s="8">
        <f t="shared" si="306"/>
        <v>36228</v>
      </c>
      <c r="BW550" s="9">
        <f t="shared" si="307"/>
        <v>1.635</v>
      </c>
      <c r="BX550" s="9">
        <f t="shared" si="308"/>
        <v>1.71</v>
      </c>
      <c r="BY550" s="3">
        <f t="shared" si="312"/>
        <v>-2.1180822079447024E-2</v>
      </c>
      <c r="BZ550" s="3">
        <f t="shared" si="313"/>
        <v>-2.9197101033348618E-3</v>
      </c>
      <c r="CA550" s="8">
        <f t="shared" si="321"/>
        <v>36228</v>
      </c>
      <c r="CB550" s="3">
        <f t="shared" si="322"/>
        <v>0.44302882479082528</v>
      </c>
      <c r="CC550" s="3">
        <f t="shared" si="323"/>
        <v>0.22609670806473858</v>
      </c>
      <c r="CF550" s="8">
        <v>36088</v>
      </c>
      <c r="CG550" s="3">
        <f t="shared" si="344"/>
        <v>0.77</v>
      </c>
      <c r="CI550" s="8">
        <v>36088</v>
      </c>
      <c r="CJ550" s="12" t="e">
        <f t="shared" si="345"/>
        <v>#DIV/0!</v>
      </c>
      <c r="CK550" s="12" t="e">
        <f t="shared" si="346"/>
        <v>#DIV/0!</v>
      </c>
    </row>
    <row r="551" spans="1:89" x14ac:dyDescent="0.25">
      <c r="A551" s="3">
        <f t="shared" si="326"/>
        <v>984</v>
      </c>
      <c r="B551" s="8">
        <f t="shared" si="327"/>
        <v>36229</v>
      </c>
      <c r="C551" s="3">
        <f t="shared" si="333"/>
        <v>1.7450000000000001</v>
      </c>
      <c r="D551" s="11">
        <f t="shared" si="309"/>
        <v>0</v>
      </c>
      <c r="E551" s="3">
        <f t="shared" si="334"/>
        <v>1.7649999999999999</v>
      </c>
      <c r="I551" s="8">
        <f t="shared" si="328"/>
        <v>36229</v>
      </c>
      <c r="J551" s="11">
        <f t="shared" si="335"/>
        <v>1.9999999999999796E-2</v>
      </c>
      <c r="K551" s="11">
        <f t="shared" si="310"/>
        <v>0</v>
      </c>
      <c r="L551" s="11"/>
      <c r="M551" s="11"/>
      <c r="N551" s="9">
        <f t="shared" si="336"/>
        <v>1.7450000000000001</v>
      </c>
      <c r="O551" s="9">
        <f t="shared" si="337"/>
        <v>1.7649999999999999</v>
      </c>
      <c r="Q551" s="9">
        <f t="shared" si="329"/>
        <v>1.7450000000000001</v>
      </c>
      <c r="R551" s="9">
        <f t="shared" si="330"/>
        <v>1.7649999999999999</v>
      </c>
      <c r="S551" s="9">
        <f t="shared" si="331"/>
        <v>1.94</v>
      </c>
      <c r="T551" s="9">
        <f t="shared" si="332"/>
        <v>1.94</v>
      </c>
      <c r="V551" s="9">
        <f t="shared" si="343"/>
        <v>1.7450000000000001</v>
      </c>
      <c r="W551" s="9">
        <f t="shared" si="343"/>
        <v>1.7649999999999999</v>
      </c>
      <c r="X551" s="9">
        <f t="shared" si="343"/>
        <v>1.94</v>
      </c>
      <c r="Y551" s="9">
        <f t="shared" si="343"/>
        <v>1.94</v>
      </c>
      <c r="BK551" s="9">
        <f t="shared" si="347"/>
        <v>1.7450000000000001</v>
      </c>
      <c r="BL551" s="9">
        <f t="shared" si="348"/>
        <v>1.7649999999999999</v>
      </c>
      <c r="BM551" s="3">
        <f t="shared" si="311"/>
        <v>1</v>
      </c>
      <c r="BN551" s="8">
        <f t="shared" si="349"/>
        <v>36229</v>
      </c>
      <c r="BO551" s="47">
        <f t="shared" si="319"/>
        <v>0.68131333246541426</v>
      </c>
      <c r="BP551" s="9">
        <f t="shared" si="320"/>
        <v>0.68131333246541426</v>
      </c>
      <c r="BV551" s="8">
        <f t="shared" ref="BV551:BV614" si="350">BN551</f>
        <v>36229</v>
      </c>
      <c r="BW551" s="9">
        <f t="shared" ref="BW551:BW614" si="351">V551</f>
        <v>1.7450000000000001</v>
      </c>
      <c r="BX551" s="9">
        <f t="shared" ref="BX551:BX614" si="352">W551</f>
        <v>1.7649999999999999</v>
      </c>
      <c r="BY551" s="3">
        <f t="shared" si="312"/>
        <v>6.5111751305173743E-2</v>
      </c>
      <c r="BZ551" s="3">
        <f t="shared" si="313"/>
        <v>3.165731987069164E-2</v>
      </c>
      <c r="CA551" s="8">
        <f t="shared" si="321"/>
        <v>36229</v>
      </c>
      <c r="CB551" s="3">
        <f t="shared" si="322"/>
        <v>0.49417272234718518</v>
      </c>
      <c r="CC551" s="3">
        <f t="shared" si="323"/>
        <v>0.25478264371771453</v>
      </c>
      <c r="CF551" s="8">
        <v>36089</v>
      </c>
      <c r="CG551" s="3">
        <f t="shared" si="344"/>
        <v>0.71</v>
      </c>
      <c r="CI551" s="8">
        <v>36089</v>
      </c>
      <c r="CJ551" s="12" t="e">
        <f t="shared" si="345"/>
        <v>#DIV/0!</v>
      </c>
      <c r="CK551" s="12" t="e">
        <f t="shared" si="346"/>
        <v>#DIV/0!</v>
      </c>
    </row>
    <row r="552" spans="1:89" x14ac:dyDescent="0.25">
      <c r="A552" s="3">
        <f t="shared" si="326"/>
        <v>985</v>
      </c>
      <c r="B552" s="8">
        <f t="shared" si="327"/>
        <v>36230</v>
      </c>
      <c r="C552" s="3">
        <f t="shared" si="333"/>
        <v>1.69</v>
      </c>
      <c r="D552" s="11">
        <f t="shared" ref="D552:D615" si="353">IF(ma=7,AVERAGE(C546:C552),IF(ma=14,AVERAGE(C539:C552),IF(ma=30,AVERAGE(C523:C552),IF(ma=40,AVERAGE(C513:C552),0))))</f>
        <v>0</v>
      </c>
      <c r="E552" s="3">
        <f t="shared" si="334"/>
        <v>1.7450000000000001</v>
      </c>
      <c r="I552" s="8">
        <f t="shared" si="328"/>
        <v>36230</v>
      </c>
      <c r="J552" s="11">
        <f t="shared" si="335"/>
        <v>5.500000000000016E-2</v>
      </c>
      <c r="K552" s="11">
        <f t="shared" ref="K552:K615" si="354">IF(ma=7,AVERAGE(J546:J552),IF(ma=14,AVERAGE(J539:J552),IF(ma=30,AVERAGE(J523:J552),IF(ma=40,AVERAGE(J513:J552),0))))</f>
        <v>0</v>
      </c>
      <c r="L552" s="11"/>
      <c r="M552" s="11"/>
      <c r="N552" s="9">
        <f t="shared" si="336"/>
        <v>1.69</v>
      </c>
      <c r="O552" s="9">
        <f t="shared" si="337"/>
        <v>1.7450000000000001</v>
      </c>
      <c r="Q552" s="9">
        <f t="shared" si="329"/>
        <v>1.69</v>
      </c>
      <c r="R552" s="9">
        <f t="shared" si="330"/>
        <v>1.7450000000000001</v>
      </c>
      <c r="S552" s="9">
        <f t="shared" si="331"/>
        <v>1.87</v>
      </c>
      <c r="T552" s="9">
        <f t="shared" si="332"/>
        <v>1.87</v>
      </c>
      <c r="V552" s="9">
        <f t="shared" si="343"/>
        <v>1.69</v>
      </c>
      <c r="W552" s="9">
        <f t="shared" si="343"/>
        <v>1.7450000000000001</v>
      </c>
      <c r="X552" s="9">
        <f t="shared" si="343"/>
        <v>1.87</v>
      </c>
      <c r="Y552" s="9">
        <f t="shared" si="343"/>
        <v>1.87</v>
      </c>
      <c r="BK552" s="9">
        <f t="shared" si="347"/>
        <v>1.69</v>
      </c>
      <c r="BL552" s="9">
        <f t="shared" si="348"/>
        <v>1.7450000000000001</v>
      </c>
      <c r="BM552" s="3">
        <f t="shared" ref="BM552:BM615" si="355">IF(BK552=0,0,IF(BL552=0,0,1))</f>
        <v>1</v>
      </c>
      <c r="BN552" s="8">
        <f t="shared" si="349"/>
        <v>36230</v>
      </c>
      <c r="BO552" s="47">
        <f t="shared" si="319"/>
        <v>0.66268098505864281</v>
      </c>
      <c r="BP552" s="9">
        <f t="shared" si="320"/>
        <v>0.66268098505864281</v>
      </c>
      <c r="BV552" s="8">
        <f t="shared" si="350"/>
        <v>36230</v>
      </c>
      <c r="BW552" s="9">
        <f t="shared" si="351"/>
        <v>1.69</v>
      </c>
      <c r="BX552" s="9">
        <f t="shared" si="352"/>
        <v>1.7450000000000001</v>
      </c>
      <c r="BY552" s="3">
        <f t="shared" ref="BY552:BY615" si="356">LN(BW552/BW551)</f>
        <v>-3.2026026719408435E-2</v>
      </c>
      <c r="BZ552" s="3">
        <f t="shared" ref="BZ552:BZ615" si="357">LN(BX552/BX551)</f>
        <v>-1.139613473086947E-2</v>
      </c>
      <c r="CA552" s="8">
        <f t="shared" si="321"/>
        <v>36230</v>
      </c>
      <c r="CB552" s="3">
        <f t="shared" si="322"/>
        <v>0.50715491915368738</v>
      </c>
      <c r="CC552" s="3">
        <f t="shared" si="323"/>
        <v>0.25675533110884724</v>
      </c>
      <c r="CF552" s="8">
        <v>36090</v>
      </c>
      <c r="CG552" s="3">
        <f t="shared" si="344"/>
        <v>0.68</v>
      </c>
      <c r="CI552" s="8">
        <v>36090</v>
      </c>
      <c r="CJ552" s="12" t="e">
        <f t="shared" si="345"/>
        <v>#DIV/0!</v>
      </c>
      <c r="CK552" s="12" t="e">
        <f t="shared" si="346"/>
        <v>#DIV/0!</v>
      </c>
    </row>
    <row r="553" spans="1:89" x14ac:dyDescent="0.25">
      <c r="A553" s="3">
        <f t="shared" si="326"/>
        <v>986</v>
      </c>
      <c r="B553" s="8">
        <f t="shared" si="327"/>
        <v>36231</v>
      </c>
      <c r="C553" s="3">
        <f t="shared" si="333"/>
        <v>1.635</v>
      </c>
      <c r="D553" s="11">
        <f t="shared" si="353"/>
        <v>0</v>
      </c>
      <c r="E553" s="3">
        <f t="shared" si="334"/>
        <v>1.7150000000000001</v>
      </c>
      <c r="I553" s="8">
        <f t="shared" si="328"/>
        <v>36231</v>
      </c>
      <c r="J553" s="11">
        <f t="shared" si="335"/>
        <v>8.0000000000000071E-2</v>
      </c>
      <c r="K553" s="11">
        <f t="shared" si="354"/>
        <v>0</v>
      </c>
      <c r="L553" s="11"/>
      <c r="M553" s="11"/>
      <c r="N553" s="9">
        <f t="shared" si="336"/>
        <v>1.635</v>
      </c>
      <c r="O553" s="9">
        <f t="shared" si="337"/>
        <v>1.7150000000000001</v>
      </c>
      <c r="Q553" s="9">
        <f t="shared" si="329"/>
        <v>1.635</v>
      </c>
      <c r="R553" s="9">
        <f t="shared" si="330"/>
        <v>1.7150000000000001</v>
      </c>
      <c r="S553" s="9">
        <f t="shared" si="331"/>
        <v>1.8149999999999999</v>
      </c>
      <c r="T553" s="9">
        <f t="shared" si="332"/>
        <v>1.8149999999999999</v>
      </c>
      <c r="V553" s="9">
        <f t="shared" si="343"/>
        <v>1.635</v>
      </c>
      <c r="W553" s="9">
        <f t="shared" si="343"/>
        <v>1.7150000000000001</v>
      </c>
      <c r="X553" s="9">
        <f t="shared" si="343"/>
        <v>1.8149999999999999</v>
      </c>
      <c r="Y553" s="9">
        <f t="shared" si="343"/>
        <v>1.8149999999999999</v>
      </c>
      <c r="BK553" s="9">
        <f t="shared" si="347"/>
        <v>1.635</v>
      </c>
      <c r="BL553" s="9">
        <f t="shared" si="348"/>
        <v>1.7150000000000001</v>
      </c>
      <c r="BM553" s="3">
        <f t="shared" si="355"/>
        <v>1</v>
      </c>
      <c r="BN553" s="8">
        <f t="shared" si="349"/>
        <v>36231</v>
      </c>
      <c r="BO553" s="47">
        <f t="shared" si="319"/>
        <v>0.64865182707541114</v>
      </c>
      <c r="BP553" s="9">
        <f t="shared" si="320"/>
        <v>0.64865182707541114</v>
      </c>
      <c r="BV553" s="8">
        <f t="shared" si="350"/>
        <v>36231</v>
      </c>
      <c r="BW553" s="9">
        <f t="shared" si="351"/>
        <v>1.635</v>
      </c>
      <c r="BX553" s="9">
        <f t="shared" si="352"/>
        <v>1.7150000000000001</v>
      </c>
      <c r="BY553" s="3">
        <f t="shared" si="356"/>
        <v>-3.3085724585765329E-2</v>
      </c>
      <c r="BZ553" s="3">
        <f t="shared" si="357"/>
        <v>-1.7341475036487215E-2</v>
      </c>
      <c r="CA553" s="8">
        <f t="shared" si="321"/>
        <v>36231</v>
      </c>
      <c r="CB553" s="3">
        <f t="shared" si="322"/>
        <v>0.52030673747757372</v>
      </c>
      <c r="CC553" s="3">
        <f t="shared" si="323"/>
        <v>0.26106084154163373</v>
      </c>
      <c r="CF553" s="8">
        <v>36091</v>
      </c>
      <c r="CG553" s="3">
        <f t="shared" si="344"/>
        <v>0.66</v>
      </c>
      <c r="CI553" s="8">
        <v>36091</v>
      </c>
      <c r="CJ553" s="12" t="e">
        <f t="shared" si="345"/>
        <v>#DIV/0!</v>
      </c>
      <c r="CK553" s="12" t="e">
        <f t="shared" si="346"/>
        <v>#DIV/0!</v>
      </c>
    </row>
    <row r="554" spans="1:89" x14ac:dyDescent="0.25">
      <c r="A554" s="3">
        <f t="shared" si="326"/>
        <v>987</v>
      </c>
      <c r="B554" s="8">
        <f t="shared" si="327"/>
        <v>36232</v>
      </c>
      <c r="C554" s="3">
        <f t="shared" si="333"/>
        <v>1.635</v>
      </c>
      <c r="D554" s="11">
        <f t="shared" si="353"/>
        <v>0</v>
      </c>
      <c r="E554" s="3">
        <f t="shared" si="334"/>
        <v>1.7150000000000001</v>
      </c>
      <c r="I554" s="8">
        <f t="shared" si="328"/>
        <v>36232</v>
      </c>
      <c r="J554" s="11">
        <f t="shared" si="335"/>
        <v>8.0000000000000071E-2</v>
      </c>
      <c r="K554" s="11">
        <f t="shared" si="354"/>
        <v>0</v>
      </c>
      <c r="L554" s="11"/>
      <c r="M554" s="11"/>
      <c r="N554" s="9">
        <f t="shared" si="336"/>
        <v>1.635</v>
      </c>
      <c r="O554" s="9">
        <f t="shared" si="337"/>
        <v>1.7150000000000001</v>
      </c>
      <c r="Q554" s="9">
        <f t="shared" si="329"/>
        <v>1.635</v>
      </c>
      <c r="R554" s="9">
        <f t="shared" si="330"/>
        <v>1.7150000000000001</v>
      </c>
      <c r="S554" s="9">
        <f t="shared" si="331"/>
        <v>1.8149999999999999</v>
      </c>
      <c r="T554" s="9">
        <f t="shared" si="332"/>
        <v>1.8149999999999999</v>
      </c>
      <c r="V554" s="9">
        <f t="shared" si="343"/>
        <v>1.635</v>
      </c>
      <c r="W554" s="9">
        <f t="shared" si="343"/>
        <v>1.7150000000000001</v>
      </c>
      <c r="X554" s="9">
        <f t="shared" si="343"/>
        <v>1.8149999999999999</v>
      </c>
      <c r="Y554" s="9">
        <f t="shared" si="343"/>
        <v>1.8149999999999999</v>
      </c>
      <c r="BK554" s="9">
        <f t="shared" si="347"/>
        <v>1.635</v>
      </c>
      <c r="BL554" s="9">
        <f t="shared" si="348"/>
        <v>1.7150000000000001</v>
      </c>
      <c r="BM554" s="3">
        <f t="shared" si="355"/>
        <v>1</v>
      </c>
      <c r="BN554" s="8">
        <f t="shared" si="349"/>
        <v>36232</v>
      </c>
      <c r="BO554" s="47">
        <f t="shared" si="319"/>
        <v>0.64645671044409481</v>
      </c>
      <c r="BP554" s="9">
        <f t="shared" si="320"/>
        <v>0.64645671044409481</v>
      </c>
      <c r="BV554" s="8">
        <f t="shared" si="350"/>
        <v>36232</v>
      </c>
      <c r="BW554" s="9">
        <f t="shared" si="351"/>
        <v>1.635</v>
      </c>
      <c r="BX554" s="9">
        <f t="shared" si="352"/>
        <v>1.7150000000000001</v>
      </c>
      <c r="BY554" s="3">
        <f t="shared" si="356"/>
        <v>0</v>
      </c>
      <c r="BZ554" s="3">
        <f t="shared" si="357"/>
        <v>0</v>
      </c>
      <c r="CA554" s="8">
        <f t="shared" si="321"/>
        <v>36232</v>
      </c>
      <c r="CB554" s="3">
        <f t="shared" si="322"/>
        <v>0.51989731251809068</v>
      </c>
      <c r="CC554" s="3">
        <f t="shared" si="323"/>
        <v>0.26106084154163373</v>
      </c>
      <c r="CF554" s="8">
        <v>36094</v>
      </c>
      <c r="CG554" s="3">
        <f t="shared" si="344"/>
        <v>0.64</v>
      </c>
      <c r="CI554" s="8">
        <v>36094</v>
      </c>
      <c r="CJ554" s="12" t="e">
        <f t="shared" si="345"/>
        <v>#DIV/0!</v>
      </c>
      <c r="CK554" s="12" t="e">
        <f t="shared" si="346"/>
        <v>#DIV/0!</v>
      </c>
    </row>
    <row r="555" spans="1:89" x14ac:dyDescent="0.25">
      <c r="A555" s="3">
        <f t="shared" si="326"/>
        <v>988</v>
      </c>
      <c r="B555" s="8">
        <f t="shared" si="327"/>
        <v>36233</v>
      </c>
      <c r="C555" s="3">
        <f t="shared" si="333"/>
        <v>1.635</v>
      </c>
      <c r="D555" s="11">
        <f t="shared" si="353"/>
        <v>0</v>
      </c>
      <c r="E555" s="3">
        <f t="shared" si="334"/>
        <v>1.7150000000000001</v>
      </c>
      <c r="I555" s="8">
        <f t="shared" si="328"/>
        <v>36233</v>
      </c>
      <c r="J555" s="11">
        <f t="shared" si="335"/>
        <v>8.0000000000000071E-2</v>
      </c>
      <c r="K555" s="11">
        <f t="shared" si="354"/>
        <v>0</v>
      </c>
      <c r="L555" s="11"/>
      <c r="M555" s="11"/>
      <c r="N555" s="9">
        <f t="shared" si="336"/>
        <v>1.635</v>
      </c>
      <c r="O555" s="9">
        <f t="shared" si="337"/>
        <v>1.7150000000000001</v>
      </c>
      <c r="Q555" s="9">
        <f t="shared" si="329"/>
        <v>1.635</v>
      </c>
      <c r="R555" s="9">
        <f t="shared" si="330"/>
        <v>1.7150000000000001</v>
      </c>
      <c r="S555" s="9">
        <f t="shared" si="331"/>
        <v>1.8149999999999999</v>
      </c>
      <c r="T555" s="9">
        <f t="shared" si="332"/>
        <v>1.8149999999999999</v>
      </c>
      <c r="V555" s="9">
        <f t="shared" si="343"/>
        <v>1.635</v>
      </c>
      <c r="W555" s="9">
        <f t="shared" si="343"/>
        <v>1.7150000000000001</v>
      </c>
      <c r="X555" s="9">
        <f t="shared" si="343"/>
        <v>1.8149999999999999</v>
      </c>
      <c r="Y555" s="9">
        <f t="shared" si="343"/>
        <v>1.8149999999999999</v>
      </c>
      <c r="BK555" s="9">
        <f t="shared" si="347"/>
        <v>1.635</v>
      </c>
      <c r="BL555" s="9">
        <f t="shared" si="348"/>
        <v>1.7150000000000001</v>
      </c>
      <c r="BM555" s="3">
        <f t="shared" si="355"/>
        <v>1</v>
      </c>
      <c r="BN555" s="8">
        <f t="shared" si="349"/>
        <v>36233</v>
      </c>
      <c r="BO555" s="47">
        <f t="shared" si="319"/>
        <v>0.64240102464224369</v>
      </c>
      <c r="BP555" s="9">
        <f t="shared" si="320"/>
        <v>0.64240102464224369</v>
      </c>
      <c r="BV555" s="8">
        <f t="shared" si="350"/>
        <v>36233</v>
      </c>
      <c r="BW555" s="9">
        <f t="shared" si="351"/>
        <v>1.635</v>
      </c>
      <c r="BX555" s="9">
        <f t="shared" si="352"/>
        <v>1.7150000000000001</v>
      </c>
      <c r="BY555" s="3">
        <f t="shared" si="356"/>
        <v>0</v>
      </c>
      <c r="BZ555" s="3">
        <f t="shared" si="357"/>
        <v>0</v>
      </c>
      <c r="CA555" s="8">
        <f t="shared" si="321"/>
        <v>36233</v>
      </c>
      <c r="CB555" s="3">
        <f t="shared" si="322"/>
        <v>0.51989731251809068</v>
      </c>
      <c r="CC555" s="3">
        <f t="shared" si="323"/>
        <v>0.26106084154163373</v>
      </c>
      <c r="CF555" s="8">
        <v>36095</v>
      </c>
      <c r="CG555" s="3">
        <f t="shared" si="344"/>
        <v>0.63</v>
      </c>
      <c r="CI555" s="8">
        <v>36095</v>
      </c>
      <c r="CJ555" s="12" t="e">
        <f t="shared" si="345"/>
        <v>#DIV/0!</v>
      </c>
      <c r="CK555" s="12" t="e">
        <f t="shared" si="346"/>
        <v>#DIV/0!</v>
      </c>
    </row>
    <row r="556" spans="1:89" x14ac:dyDescent="0.25">
      <c r="A556" s="3">
        <f t="shared" si="326"/>
        <v>989</v>
      </c>
      <c r="B556" s="8">
        <f t="shared" si="327"/>
        <v>36234</v>
      </c>
      <c r="C556" s="3">
        <f t="shared" si="333"/>
        <v>1.585</v>
      </c>
      <c r="D556" s="11">
        <f t="shared" si="353"/>
        <v>0</v>
      </c>
      <c r="E556" s="3">
        <f t="shared" si="334"/>
        <v>1.71</v>
      </c>
      <c r="I556" s="8">
        <f t="shared" si="328"/>
        <v>36234</v>
      </c>
      <c r="J556" s="11">
        <f t="shared" si="335"/>
        <v>0.125</v>
      </c>
      <c r="K556" s="11">
        <f t="shared" si="354"/>
        <v>0</v>
      </c>
      <c r="L556" s="11"/>
      <c r="M556" s="11"/>
      <c r="N556" s="9">
        <f t="shared" si="336"/>
        <v>1.585</v>
      </c>
      <c r="O556" s="9">
        <f t="shared" si="337"/>
        <v>1.71</v>
      </c>
      <c r="Q556" s="9">
        <f t="shared" si="329"/>
        <v>1.585</v>
      </c>
      <c r="R556" s="9">
        <f t="shared" si="330"/>
        <v>1.71</v>
      </c>
      <c r="S556" s="9">
        <f t="shared" si="331"/>
        <v>1.75</v>
      </c>
      <c r="T556" s="9">
        <f t="shared" si="332"/>
        <v>1.75</v>
      </c>
      <c r="V556" s="9">
        <f t="shared" si="343"/>
        <v>1.585</v>
      </c>
      <c r="W556" s="9">
        <f t="shared" si="343"/>
        <v>1.71</v>
      </c>
      <c r="X556" s="9">
        <f t="shared" si="343"/>
        <v>1.75</v>
      </c>
      <c r="Y556" s="9">
        <f t="shared" si="343"/>
        <v>1.75</v>
      </c>
      <c r="BK556" s="9">
        <f t="shared" si="347"/>
        <v>1.585</v>
      </c>
      <c r="BL556" s="9">
        <f t="shared" si="348"/>
        <v>1.71</v>
      </c>
      <c r="BM556" s="3">
        <f t="shared" si="355"/>
        <v>1</v>
      </c>
      <c r="BN556" s="8">
        <f t="shared" si="349"/>
        <v>36234</v>
      </c>
      <c r="BO556" s="47">
        <f t="shared" si="319"/>
        <v>0.65846675804679533</v>
      </c>
      <c r="BP556" s="9">
        <f t="shared" si="320"/>
        <v>0.65846675804679533</v>
      </c>
      <c r="BV556" s="8">
        <f t="shared" si="350"/>
        <v>36234</v>
      </c>
      <c r="BW556" s="9">
        <f t="shared" si="351"/>
        <v>1.585</v>
      </c>
      <c r="BX556" s="9">
        <f t="shared" si="352"/>
        <v>1.71</v>
      </c>
      <c r="BY556" s="3">
        <f t="shared" si="356"/>
        <v>-3.1058397019972855E-2</v>
      </c>
      <c r="BZ556" s="3">
        <f t="shared" si="357"/>
        <v>-2.9197101033348618E-3</v>
      </c>
      <c r="CA556" s="8">
        <f t="shared" si="321"/>
        <v>36234</v>
      </c>
      <c r="CB556" s="3">
        <f t="shared" si="322"/>
        <v>0.53041733126812496</v>
      </c>
      <c r="CC556" s="3">
        <f t="shared" si="323"/>
        <v>0.26086854819423083</v>
      </c>
      <c r="CF556" s="8">
        <v>36096</v>
      </c>
      <c r="CG556" s="3">
        <f t="shared" si="344"/>
        <v>0.64</v>
      </c>
      <c r="CI556" s="8">
        <v>36096</v>
      </c>
      <c r="CJ556" s="12" t="e">
        <f t="shared" si="345"/>
        <v>#DIV/0!</v>
      </c>
      <c r="CK556" s="12" t="e">
        <f t="shared" si="346"/>
        <v>#DIV/0!</v>
      </c>
    </row>
    <row r="557" spans="1:89" x14ac:dyDescent="0.25">
      <c r="A557" s="3">
        <f t="shared" si="326"/>
        <v>990</v>
      </c>
      <c r="B557" s="8">
        <f t="shared" si="327"/>
        <v>36235</v>
      </c>
      <c r="C557" s="3">
        <f t="shared" si="333"/>
        <v>1.6</v>
      </c>
      <c r="D557" s="11">
        <f t="shared" si="353"/>
        <v>0</v>
      </c>
      <c r="E557" s="3">
        <f t="shared" si="334"/>
        <v>1.7150000000000001</v>
      </c>
      <c r="I557" s="8">
        <f t="shared" si="328"/>
        <v>36235</v>
      </c>
      <c r="J557" s="11">
        <f t="shared" si="335"/>
        <v>0.11499999999999999</v>
      </c>
      <c r="K557" s="11">
        <f t="shared" si="354"/>
        <v>0</v>
      </c>
      <c r="L557" s="11"/>
      <c r="M557" s="11"/>
      <c r="N557" s="9">
        <f t="shared" si="336"/>
        <v>1.6</v>
      </c>
      <c r="O557" s="9">
        <f t="shared" si="337"/>
        <v>1.7150000000000001</v>
      </c>
      <c r="Q557" s="9">
        <f t="shared" si="329"/>
        <v>1.6</v>
      </c>
      <c r="R557" s="9">
        <f t="shared" si="330"/>
        <v>1.7150000000000001</v>
      </c>
      <c r="S557" s="9">
        <f t="shared" si="331"/>
        <v>1.7450000000000001</v>
      </c>
      <c r="T557" s="9">
        <f t="shared" si="332"/>
        <v>1.7450000000000001</v>
      </c>
      <c r="V557" s="9">
        <f t="shared" si="343"/>
        <v>1.6</v>
      </c>
      <c r="W557" s="9">
        <f t="shared" si="343"/>
        <v>1.7150000000000001</v>
      </c>
      <c r="X557" s="9">
        <f t="shared" si="343"/>
        <v>1.7450000000000001</v>
      </c>
      <c r="Y557" s="9">
        <f t="shared" si="343"/>
        <v>1.7450000000000001</v>
      </c>
      <c r="BK557" s="9">
        <f t="shared" si="347"/>
        <v>1.6</v>
      </c>
      <c r="BL557" s="9">
        <f t="shared" si="348"/>
        <v>1.7150000000000001</v>
      </c>
      <c r="BM557" s="3">
        <f t="shared" si="355"/>
        <v>1</v>
      </c>
      <c r="BN557" s="8">
        <f t="shared" si="349"/>
        <v>36235</v>
      </c>
      <c r="BO557" s="47">
        <f t="shared" si="319"/>
        <v>0.70628141591188953</v>
      </c>
      <c r="BP557" s="9">
        <f t="shared" si="320"/>
        <v>0.70628141591188953</v>
      </c>
      <c r="BV557" s="8">
        <f t="shared" si="350"/>
        <v>36235</v>
      </c>
      <c r="BW557" s="9">
        <f t="shared" si="351"/>
        <v>1.6</v>
      </c>
      <c r="BX557" s="9">
        <f t="shared" si="352"/>
        <v>1.7150000000000001</v>
      </c>
      <c r="BY557" s="3">
        <f t="shared" si="356"/>
        <v>9.4192219164917785E-3</v>
      </c>
      <c r="BZ557" s="3">
        <f t="shared" si="357"/>
        <v>2.9197101033348462E-3</v>
      </c>
      <c r="CA557" s="8">
        <f t="shared" si="321"/>
        <v>36235</v>
      </c>
      <c r="CB557" s="3">
        <f t="shared" si="322"/>
        <v>0.53048661578342526</v>
      </c>
      <c r="CC557" s="3">
        <f t="shared" si="323"/>
        <v>0.2616275766049137</v>
      </c>
      <c r="CF557" s="8">
        <v>36097</v>
      </c>
      <c r="CG557" s="3">
        <f t="shared" si="344"/>
        <v>0.64</v>
      </c>
      <c r="CI557" s="8">
        <v>36097</v>
      </c>
      <c r="CJ557" s="12" t="e">
        <f t="shared" si="345"/>
        <v>#DIV/0!</v>
      </c>
      <c r="CK557" s="12" t="e">
        <f t="shared" si="346"/>
        <v>#DIV/0!</v>
      </c>
    </row>
    <row r="558" spans="1:89" x14ac:dyDescent="0.25">
      <c r="A558" s="3">
        <f t="shared" si="326"/>
        <v>991</v>
      </c>
      <c r="B558" s="8">
        <f t="shared" si="327"/>
        <v>36236</v>
      </c>
      <c r="C558" s="3">
        <f t="shared" si="333"/>
        <v>1.615</v>
      </c>
      <c r="D558" s="11">
        <f t="shared" si="353"/>
        <v>0</v>
      </c>
      <c r="E558" s="3">
        <f t="shared" si="334"/>
        <v>1.7250000000000001</v>
      </c>
      <c r="I558" s="8">
        <f t="shared" si="328"/>
        <v>36236</v>
      </c>
      <c r="J558" s="11">
        <f t="shared" si="335"/>
        <v>0.1100000000000001</v>
      </c>
      <c r="K558" s="11">
        <f t="shared" si="354"/>
        <v>0</v>
      </c>
      <c r="L558" s="11"/>
      <c r="M558" s="11"/>
      <c r="N558" s="9">
        <f t="shared" si="336"/>
        <v>1.615</v>
      </c>
      <c r="O558" s="9">
        <f t="shared" si="337"/>
        <v>1.7250000000000001</v>
      </c>
      <c r="Q558" s="9">
        <f t="shared" si="329"/>
        <v>1.615</v>
      </c>
      <c r="R558" s="9">
        <f t="shared" si="330"/>
        <v>1.7250000000000001</v>
      </c>
      <c r="S558" s="9">
        <f t="shared" si="331"/>
        <v>1.75</v>
      </c>
      <c r="T558" s="9">
        <f t="shared" si="332"/>
        <v>1.75</v>
      </c>
      <c r="V558" s="9">
        <f t="shared" si="343"/>
        <v>1.615</v>
      </c>
      <c r="W558" s="9">
        <f t="shared" si="343"/>
        <v>1.7250000000000001</v>
      </c>
      <c r="X558" s="9">
        <f t="shared" si="343"/>
        <v>1.75</v>
      </c>
      <c r="Y558" s="9">
        <f t="shared" si="343"/>
        <v>1.75</v>
      </c>
      <c r="BK558" s="9">
        <f t="shared" si="347"/>
        <v>1.615</v>
      </c>
      <c r="BL558" s="9">
        <f t="shared" si="348"/>
        <v>1.7250000000000001</v>
      </c>
      <c r="BM558" s="3">
        <f t="shared" si="355"/>
        <v>1</v>
      </c>
      <c r="BN558" s="8">
        <f t="shared" si="349"/>
        <v>36236</v>
      </c>
      <c r="BO558" s="47">
        <f t="shared" si="319"/>
        <v>0.75871057886698767</v>
      </c>
      <c r="BP558" s="9">
        <f t="shared" si="320"/>
        <v>0.75871057886698767</v>
      </c>
      <c r="BV558" s="8">
        <f t="shared" si="350"/>
        <v>36236</v>
      </c>
      <c r="BW558" s="9">
        <f t="shared" si="351"/>
        <v>1.615</v>
      </c>
      <c r="BX558" s="9">
        <f t="shared" si="352"/>
        <v>1.7250000000000001</v>
      </c>
      <c r="BY558" s="3">
        <f t="shared" si="356"/>
        <v>9.3313274288842219E-3</v>
      </c>
      <c r="BZ558" s="3">
        <f t="shared" si="357"/>
        <v>5.8139698654198161E-3</v>
      </c>
      <c r="CA558" s="8">
        <f t="shared" si="321"/>
        <v>36236</v>
      </c>
      <c r="CB558" s="3">
        <f t="shared" si="322"/>
        <v>0.52930094387515902</v>
      </c>
      <c r="CC558" s="3">
        <f t="shared" si="323"/>
        <v>0.25830095519390661</v>
      </c>
      <c r="CF558" s="8">
        <v>36098</v>
      </c>
      <c r="CG558" s="3">
        <f t="shared" si="344"/>
        <v>0.67</v>
      </c>
      <c r="CI558" s="8">
        <v>36098</v>
      </c>
      <c r="CJ558" s="12" t="e">
        <f t="shared" si="345"/>
        <v>#DIV/0!</v>
      </c>
      <c r="CK558" s="12" t="e">
        <f t="shared" si="346"/>
        <v>#DIV/0!</v>
      </c>
    </row>
    <row r="559" spans="1:89" x14ac:dyDescent="0.25">
      <c r="A559" s="3">
        <f t="shared" si="326"/>
        <v>992</v>
      </c>
      <c r="B559" s="8">
        <f t="shared" si="327"/>
        <v>36237</v>
      </c>
      <c r="C559" s="3">
        <f t="shared" si="333"/>
        <v>1.635</v>
      </c>
      <c r="D559" s="11">
        <f t="shared" si="353"/>
        <v>0</v>
      </c>
      <c r="E559" s="3">
        <f t="shared" si="334"/>
        <v>1.7450000000000001</v>
      </c>
      <c r="I559" s="8">
        <f t="shared" si="328"/>
        <v>36237</v>
      </c>
      <c r="J559" s="11">
        <f t="shared" si="335"/>
        <v>0.1100000000000001</v>
      </c>
      <c r="K559" s="11">
        <f t="shared" si="354"/>
        <v>0</v>
      </c>
      <c r="L559" s="11"/>
      <c r="M559" s="11"/>
      <c r="N559" s="9">
        <f t="shared" si="336"/>
        <v>1.635</v>
      </c>
      <c r="O559" s="9">
        <f t="shared" si="337"/>
        <v>1.7450000000000001</v>
      </c>
      <c r="Q559" s="9">
        <f t="shared" si="329"/>
        <v>1.635</v>
      </c>
      <c r="R559" s="9">
        <f t="shared" si="330"/>
        <v>1.7450000000000001</v>
      </c>
      <c r="S559" s="9">
        <f t="shared" si="331"/>
        <v>1.7549999999999999</v>
      </c>
      <c r="T559" s="9">
        <f t="shared" si="332"/>
        <v>1.7549999999999999</v>
      </c>
      <c r="V559" s="9">
        <f t="shared" si="343"/>
        <v>1.635</v>
      </c>
      <c r="W559" s="9">
        <f t="shared" si="343"/>
        <v>1.7450000000000001</v>
      </c>
      <c r="X559" s="9">
        <f t="shared" si="343"/>
        <v>1.7549999999999999</v>
      </c>
      <c r="Y559" s="9">
        <f t="shared" si="343"/>
        <v>1.7549999999999999</v>
      </c>
      <c r="BK559" s="9">
        <f t="shared" si="347"/>
        <v>1.635</v>
      </c>
      <c r="BL559" s="9">
        <f t="shared" si="348"/>
        <v>1.7450000000000001</v>
      </c>
      <c r="BM559" s="3">
        <f t="shared" si="355"/>
        <v>1</v>
      </c>
      <c r="BN559" s="8">
        <f t="shared" si="349"/>
        <v>36237</v>
      </c>
      <c r="BO559" s="47">
        <f t="shared" si="319"/>
        <v>0.78464897034502989</v>
      </c>
      <c r="BP559" s="9">
        <f t="shared" si="320"/>
        <v>0.78464897034502989</v>
      </c>
      <c r="BV559" s="8">
        <f t="shared" si="350"/>
        <v>36237</v>
      </c>
      <c r="BW559" s="9">
        <f t="shared" si="351"/>
        <v>1.635</v>
      </c>
      <c r="BX559" s="9">
        <f t="shared" si="352"/>
        <v>1.7450000000000001</v>
      </c>
      <c r="BY559" s="3">
        <f t="shared" si="356"/>
        <v>1.2307847674596773E-2</v>
      </c>
      <c r="BZ559" s="3">
        <f t="shared" si="357"/>
        <v>1.1527505171067414E-2</v>
      </c>
      <c r="CA559" s="8">
        <f t="shared" si="321"/>
        <v>36237</v>
      </c>
      <c r="CB559" s="3">
        <f t="shared" si="322"/>
        <v>0.52807016753805924</v>
      </c>
      <c r="CC559" s="3">
        <f t="shared" si="323"/>
        <v>0.26086773527939311</v>
      </c>
      <c r="CF559" s="8">
        <v>36101</v>
      </c>
      <c r="CG559" s="3">
        <f t="shared" si="344"/>
        <v>0.72</v>
      </c>
      <c r="CI559" s="8">
        <v>36101</v>
      </c>
      <c r="CJ559" s="12" t="e">
        <f t="shared" si="345"/>
        <v>#DIV/0!</v>
      </c>
      <c r="CK559" s="12" t="e">
        <f t="shared" si="346"/>
        <v>#DIV/0!</v>
      </c>
    </row>
    <row r="560" spans="1:89" x14ac:dyDescent="0.25">
      <c r="A560" s="3">
        <f t="shared" si="326"/>
        <v>993</v>
      </c>
      <c r="B560" s="8">
        <f t="shared" si="327"/>
        <v>36238</v>
      </c>
      <c r="C560" s="3">
        <f t="shared" si="333"/>
        <v>1.5649999999999999</v>
      </c>
      <c r="D560" s="11">
        <f t="shared" si="353"/>
        <v>0</v>
      </c>
      <c r="E560" s="3">
        <f t="shared" si="334"/>
        <v>1.7050000000000001</v>
      </c>
      <c r="I560" s="8">
        <f t="shared" si="328"/>
        <v>36238</v>
      </c>
      <c r="J560" s="11">
        <f t="shared" si="335"/>
        <v>0.14000000000000012</v>
      </c>
      <c r="K560" s="11">
        <f t="shared" si="354"/>
        <v>0</v>
      </c>
      <c r="L560" s="11"/>
      <c r="M560" s="11"/>
      <c r="N560" s="9">
        <f t="shared" si="336"/>
        <v>1.5649999999999999</v>
      </c>
      <c r="O560" s="9">
        <f t="shared" si="337"/>
        <v>1.7050000000000001</v>
      </c>
      <c r="Q560" s="9">
        <f t="shared" si="329"/>
        <v>1.5649999999999999</v>
      </c>
      <c r="R560" s="9">
        <f t="shared" si="330"/>
        <v>1.7050000000000001</v>
      </c>
      <c r="S560" s="9">
        <f t="shared" si="331"/>
        <v>1.7250000000000001</v>
      </c>
      <c r="T560" s="9">
        <f t="shared" si="332"/>
        <v>1.7250000000000001</v>
      </c>
      <c r="V560" s="9">
        <f t="shared" si="343"/>
        <v>1.5649999999999999</v>
      </c>
      <c r="W560" s="9">
        <f t="shared" si="343"/>
        <v>1.7050000000000001</v>
      </c>
      <c r="X560" s="9">
        <f t="shared" si="343"/>
        <v>1.7250000000000001</v>
      </c>
      <c r="Y560" s="9">
        <f t="shared" si="343"/>
        <v>1.7250000000000001</v>
      </c>
      <c r="BK560" s="9">
        <f t="shared" si="347"/>
        <v>1.5649999999999999</v>
      </c>
      <c r="BL560" s="9">
        <f t="shared" si="348"/>
        <v>1.7050000000000001</v>
      </c>
      <c r="BM560" s="3">
        <f t="shared" si="355"/>
        <v>1</v>
      </c>
      <c r="BN560" s="8">
        <f t="shared" si="349"/>
        <v>36238</v>
      </c>
      <c r="BO560" s="47">
        <f t="shared" si="319"/>
        <v>0.81435861346365257</v>
      </c>
      <c r="BP560" s="9">
        <f t="shared" si="320"/>
        <v>0.81435861346365257</v>
      </c>
      <c r="BV560" s="8">
        <f t="shared" si="350"/>
        <v>36238</v>
      </c>
      <c r="BW560" s="9">
        <f t="shared" si="351"/>
        <v>1.5649999999999999</v>
      </c>
      <c r="BX560" s="9">
        <f t="shared" si="352"/>
        <v>1.7050000000000001</v>
      </c>
      <c r="BY560" s="3">
        <f t="shared" si="356"/>
        <v>-4.3756980357100218E-2</v>
      </c>
      <c r="BZ560" s="3">
        <f t="shared" si="357"/>
        <v>-2.3189444918910441E-2</v>
      </c>
      <c r="CA560" s="8">
        <f t="shared" si="321"/>
        <v>36238</v>
      </c>
      <c r="CB560" s="3">
        <f t="shared" si="322"/>
        <v>0.51966650125121905</v>
      </c>
      <c r="CC560" s="3">
        <f t="shared" si="323"/>
        <v>0.25454279421856285</v>
      </c>
      <c r="CF560" s="8">
        <v>36102</v>
      </c>
      <c r="CG560" s="3">
        <f t="shared" si="344"/>
        <v>0.76</v>
      </c>
      <c r="CI560" s="8">
        <v>36102</v>
      </c>
      <c r="CJ560" s="12" t="e">
        <f t="shared" si="345"/>
        <v>#DIV/0!</v>
      </c>
      <c r="CK560" s="12" t="e">
        <f t="shared" si="346"/>
        <v>#DIV/0!</v>
      </c>
    </row>
    <row r="561" spans="1:89" x14ac:dyDescent="0.25">
      <c r="A561" s="3">
        <f t="shared" si="326"/>
        <v>994</v>
      </c>
      <c r="B561" s="8">
        <f t="shared" si="327"/>
        <v>36239</v>
      </c>
      <c r="C561" s="3">
        <f t="shared" si="333"/>
        <v>1.5649999999999999</v>
      </c>
      <c r="D561" s="11">
        <f t="shared" si="353"/>
        <v>0</v>
      </c>
      <c r="E561" s="3">
        <f t="shared" si="334"/>
        <v>1.7050000000000001</v>
      </c>
      <c r="I561" s="8">
        <f t="shared" si="328"/>
        <v>36239</v>
      </c>
      <c r="J561" s="11">
        <f t="shared" si="335"/>
        <v>0.14000000000000012</v>
      </c>
      <c r="K561" s="11">
        <f t="shared" si="354"/>
        <v>0</v>
      </c>
      <c r="L561" s="11"/>
      <c r="M561" s="11"/>
      <c r="N561" s="9">
        <f t="shared" si="336"/>
        <v>1.5649999999999999</v>
      </c>
      <c r="O561" s="9">
        <f t="shared" si="337"/>
        <v>1.7050000000000001</v>
      </c>
      <c r="Q561" s="9">
        <f t="shared" si="329"/>
        <v>1.5649999999999999</v>
      </c>
      <c r="R561" s="9">
        <f t="shared" si="330"/>
        <v>1.7050000000000001</v>
      </c>
      <c r="S561" s="9">
        <f t="shared" si="331"/>
        <v>1.7250000000000001</v>
      </c>
      <c r="T561" s="9">
        <f t="shared" si="332"/>
        <v>1.7250000000000001</v>
      </c>
      <c r="V561" s="9">
        <f t="shared" si="343"/>
        <v>1.5649999999999999</v>
      </c>
      <c r="W561" s="9">
        <f t="shared" si="343"/>
        <v>1.7050000000000001</v>
      </c>
      <c r="X561" s="9">
        <f t="shared" si="343"/>
        <v>1.7250000000000001</v>
      </c>
      <c r="Y561" s="9">
        <f t="shared" si="343"/>
        <v>1.7250000000000001</v>
      </c>
      <c r="BK561" s="9">
        <f t="shared" si="347"/>
        <v>1.5649999999999999</v>
      </c>
      <c r="BL561" s="9">
        <f t="shared" si="348"/>
        <v>1.7050000000000001</v>
      </c>
      <c r="BM561" s="3">
        <f t="shared" si="355"/>
        <v>1</v>
      </c>
      <c r="BN561" s="8">
        <f t="shared" si="349"/>
        <v>36239</v>
      </c>
      <c r="BO561" s="47">
        <f t="shared" si="319"/>
        <v>0.83415103797972356</v>
      </c>
      <c r="BP561" s="9">
        <f t="shared" si="320"/>
        <v>0.83415103797972356</v>
      </c>
      <c r="BV561" s="8">
        <f t="shared" si="350"/>
        <v>36239</v>
      </c>
      <c r="BW561" s="9">
        <f t="shared" si="351"/>
        <v>1.5649999999999999</v>
      </c>
      <c r="BX561" s="9">
        <f t="shared" si="352"/>
        <v>1.7050000000000001</v>
      </c>
      <c r="BY561" s="3">
        <f t="shared" si="356"/>
        <v>0</v>
      </c>
      <c r="BZ561" s="3">
        <f t="shared" si="357"/>
        <v>0</v>
      </c>
      <c r="CA561" s="8">
        <f t="shared" si="321"/>
        <v>36239</v>
      </c>
      <c r="CB561" s="3">
        <f t="shared" si="322"/>
        <v>0.48612815880269211</v>
      </c>
      <c r="CC561" s="3">
        <f t="shared" si="323"/>
        <v>0.2412156230827173</v>
      </c>
      <c r="CF561" s="8">
        <v>36103</v>
      </c>
      <c r="CG561" s="3">
        <f t="shared" si="344"/>
        <v>0.78</v>
      </c>
      <c r="CI561" s="8">
        <v>36103</v>
      </c>
      <c r="CJ561" s="12" t="e">
        <f t="shared" si="345"/>
        <v>#DIV/0!</v>
      </c>
      <c r="CK561" s="12" t="e">
        <f t="shared" si="346"/>
        <v>#DIV/0!</v>
      </c>
    </row>
    <row r="562" spans="1:89" x14ac:dyDescent="0.25">
      <c r="A562" s="3">
        <f t="shared" si="326"/>
        <v>995</v>
      </c>
      <c r="B562" s="8">
        <f t="shared" si="327"/>
        <v>36240</v>
      </c>
      <c r="C562" s="3">
        <f t="shared" si="333"/>
        <v>1.5649999999999999</v>
      </c>
      <c r="D562" s="11">
        <f t="shared" si="353"/>
        <v>0</v>
      </c>
      <c r="E562" s="3">
        <f t="shared" si="334"/>
        <v>1.7050000000000001</v>
      </c>
      <c r="I562" s="8">
        <f t="shared" si="328"/>
        <v>36240</v>
      </c>
      <c r="J562" s="11">
        <f t="shared" si="335"/>
        <v>0.14000000000000012</v>
      </c>
      <c r="K562" s="11">
        <f t="shared" si="354"/>
        <v>0</v>
      </c>
      <c r="L562" s="11"/>
      <c r="M562" s="11"/>
      <c r="N562" s="9">
        <f t="shared" si="336"/>
        <v>1.5649999999999999</v>
      </c>
      <c r="O562" s="9">
        <f t="shared" si="337"/>
        <v>1.7050000000000001</v>
      </c>
      <c r="Q562" s="9">
        <f t="shared" si="329"/>
        <v>1.5649999999999999</v>
      </c>
      <c r="R562" s="9">
        <f t="shared" si="330"/>
        <v>1.7050000000000001</v>
      </c>
      <c r="S562" s="9">
        <f t="shared" si="331"/>
        <v>1.7250000000000001</v>
      </c>
      <c r="T562" s="9">
        <f t="shared" si="332"/>
        <v>1.7250000000000001</v>
      </c>
      <c r="V562" s="9">
        <f t="shared" si="343"/>
        <v>1.5649999999999999</v>
      </c>
      <c r="W562" s="9">
        <f t="shared" si="343"/>
        <v>1.7050000000000001</v>
      </c>
      <c r="X562" s="9">
        <f t="shared" si="343"/>
        <v>1.7250000000000001</v>
      </c>
      <c r="Y562" s="9">
        <f t="shared" si="343"/>
        <v>1.7250000000000001</v>
      </c>
      <c r="BK562" s="9">
        <f t="shared" si="347"/>
        <v>1.5649999999999999</v>
      </c>
      <c r="BL562" s="9">
        <f t="shared" si="348"/>
        <v>1.7050000000000001</v>
      </c>
      <c r="BM562" s="3">
        <f t="shared" si="355"/>
        <v>1</v>
      </c>
      <c r="BN562" s="8">
        <f t="shared" si="349"/>
        <v>36240</v>
      </c>
      <c r="BO562" s="47">
        <f t="shared" si="319"/>
        <v>0.85024498181782981</v>
      </c>
      <c r="BP562" s="9">
        <f t="shared" si="320"/>
        <v>0.85024498181782981</v>
      </c>
      <c r="BV562" s="8">
        <f t="shared" si="350"/>
        <v>36240</v>
      </c>
      <c r="BW562" s="9">
        <f t="shared" si="351"/>
        <v>1.5649999999999999</v>
      </c>
      <c r="BX562" s="9">
        <f t="shared" si="352"/>
        <v>1.7050000000000001</v>
      </c>
      <c r="BY562" s="3">
        <f t="shared" si="356"/>
        <v>0</v>
      </c>
      <c r="BZ562" s="3">
        <f t="shared" si="357"/>
        <v>0</v>
      </c>
      <c r="CA562" s="8">
        <f t="shared" si="321"/>
        <v>36240</v>
      </c>
      <c r="CB562" s="3">
        <f t="shared" si="322"/>
        <v>0.48612815880269211</v>
      </c>
      <c r="CC562" s="3">
        <f t="shared" si="323"/>
        <v>0.2412156230827173</v>
      </c>
      <c r="CF562" s="8">
        <v>36104</v>
      </c>
      <c r="CG562" s="3">
        <f t="shared" si="344"/>
        <v>0.81</v>
      </c>
      <c r="CI562" s="8">
        <v>36104</v>
      </c>
      <c r="CJ562" s="12" t="e">
        <f t="shared" si="345"/>
        <v>#DIV/0!</v>
      </c>
      <c r="CK562" s="12" t="e">
        <f t="shared" si="346"/>
        <v>#DIV/0!</v>
      </c>
    </row>
    <row r="563" spans="1:89" x14ac:dyDescent="0.25">
      <c r="A563" s="3">
        <f t="shared" si="326"/>
        <v>996</v>
      </c>
      <c r="B563" s="8">
        <f t="shared" si="327"/>
        <v>36241</v>
      </c>
      <c r="C563" s="3">
        <f t="shared" si="333"/>
        <v>1.595</v>
      </c>
      <c r="D563" s="11">
        <f t="shared" si="353"/>
        <v>0</v>
      </c>
      <c r="E563" s="3">
        <f t="shared" si="334"/>
        <v>1.7250000000000001</v>
      </c>
      <c r="I563" s="8">
        <f t="shared" si="328"/>
        <v>36241</v>
      </c>
      <c r="J563" s="11">
        <f t="shared" si="335"/>
        <v>0.13000000000000012</v>
      </c>
      <c r="K563" s="11">
        <f t="shared" si="354"/>
        <v>0</v>
      </c>
      <c r="L563" s="11"/>
      <c r="M563" s="11"/>
      <c r="N563" s="9">
        <f t="shared" si="336"/>
        <v>1.595</v>
      </c>
      <c r="O563" s="9">
        <f t="shared" si="337"/>
        <v>1.7250000000000001</v>
      </c>
      <c r="Q563" s="9">
        <f t="shared" si="329"/>
        <v>1.595</v>
      </c>
      <c r="R563" s="9">
        <f t="shared" si="330"/>
        <v>1.7250000000000001</v>
      </c>
      <c r="S563" s="9">
        <f t="shared" si="331"/>
        <v>1.75</v>
      </c>
      <c r="T563" s="9">
        <f t="shared" si="332"/>
        <v>1.75</v>
      </c>
      <c r="V563" s="9">
        <f t="shared" si="343"/>
        <v>1.595</v>
      </c>
      <c r="W563" s="9">
        <f t="shared" si="343"/>
        <v>1.7250000000000001</v>
      </c>
      <c r="X563" s="9">
        <f t="shared" si="343"/>
        <v>1.75</v>
      </c>
      <c r="Y563" s="9">
        <f t="shared" si="343"/>
        <v>1.75</v>
      </c>
      <c r="BK563" s="9">
        <f t="shared" si="347"/>
        <v>1.595</v>
      </c>
      <c r="BL563" s="9">
        <f t="shared" si="348"/>
        <v>1.7250000000000001</v>
      </c>
      <c r="BM563" s="3">
        <f t="shared" si="355"/>
        <v>1</v>
      </c>
      <c r="BN563" s="8">
        <f t="shared" si="349"/>
        <v>36241</v>
      </c>
      <c r="BO563" s="47">
        <f t="shared" si="319"/>
        <v>0.85191660749843945</v>
      </c>
      <c r="BP563" s="9">
        <f t="shared" si="320"/>
        <v>0.85191660749843945</v>
      </c>
      <c r="BV563" s="8">
        <f t="shared" si="350"/>
        <v>36241</v>
      </c>
      <c r="BW563" s="9">
        <f t="shared" si="351"/>
        <v>1.595</v>
      </c>
      <c r="BX563" s="9">
        <f t="shared" si="352"/>
        <v>1.7250000000000001</v>
      </c>
      <c r="BY563" s="3">
        <f t="shared" si="356"/>
        <v>1.8987912244691381E-2</v>
      </c>
      <c r="BZ563" s="3">
        <f t="shared" si="357"/>
        <v>1.1661939747842957E-2</v>
      </c>
      <c r="CA563" s="8">
        <f t="shared" si="321"/>
        <v>36241</v>
      </c>
      <c r="CB563" s="3">
        <f t="shared" si="322"/>
        <v>0.4886695412593019</v>
      </c>
      <c r="CC563" s="3">
        <f t="shared" si="323"/>
        <v>0.24289059889366049</v>
      </c>
      <c r="CF563" s="8">
        <v>36105</v>
      </c>
      <c r="CG563" s="3">
        <f t="shared" si="344"/>
        <v>0.82</v>
      </c>
      <c r="CI563" s="8">
        <v>36105</v>
      </c>
      <c r="CJ563" s="12" t="e">
        <f t="shared" si="345"/>
        <v>#DIV/0!</v>
      </c>
      <c r="CK563" s="12" t="e">
        <f t="shared" si="346"/>
        <v>#DIV/0!</v>
      </c>
    </row>
    <row r="564" spans="1:89" x14ac:dyDescent="0.25">
      <c r="A564" s="3">
        <f t="shared" si="326"/>
        <v>997</v>
      </c>
      <c r="B564" s="8">
        <f t="shared" si="327"/>
        <v>36242</v>
      </c>
      <c r="C564" s="3">
        <f t="shared" si="333"/>
        <v>1.68</v>
      </c>
      <c r="D564" s="11">
        <f t="shared" si="353"/>
        <v>0</v>
      </c>
      <c r="E564" s="3">
        <f t="shared" si="334"/>
        <v>1.7549999999999999</v>
      </c>
      <c r="I564" s="8">
        <f t="shared" si="328"/>
        <v>36242</v>
      </c>
      <c r="J564" s="11">
        <f t="shared" si="335"/>
        <v>7.4999999999999956E-2</v>
      </c>
      <c r="K564" s="11">
        <f t="shared" si="354"/>
        <v>0</v>
      </c>
      <c r="L564" s="11"/>
      <c r="M564" s="11"/>
      <c r="N564" s="9">
        <f t="shared" si="336"/>
        <v>1.68</v>
      </c>
      <c r="O564" s="9">
        <f t="shared" si="337"/>
        <v>1.7549999999999999</v>
      </c>
      <c r="Q564" s="9">
        <f t="shared" si="329"/>
        <v>1.68</v>
      </c>
      <c r="R564" s="9">
        <f t="shared" si="330"/>
        <v>1.7549999999999999</v>
      </c>
      <c r="S564" s="9">
        <f t="shared" si="331"/>
        <v>1.8049999999999999</v>
      </c>
      <c r="T564" s="9">
        <f t="shared" si="332"/>
        <v>1.8049999999999999</v>
      </c>
      <c r="V564" s="9">
        <f t="shared" si="343"/>
        <v>1.68</v>
      </c>
      <c r="W564" s="9">
        <f t="shared" si="343"/>
        <v>1.7549999999999999</v>
      </c>
      <c r="X564" s="9">
        <f t="shared" si="343"/>
        <v>1.8049999999999999</v>
      </c>
      <c r="Y564" s="9">
        <f t="shared" si="343"/>
        <v>1.8049999999999999</v>
      </c>
      <c r="BK564" s="9">
        <f t="shared" si="347"/>
        <v>1.68</v>
      </c>
      <c r="BL564" s="9">
        <f t="shared" si="348"/>
        <v>1.7549999999999999</v>
      </c>
      <c r="BM564" s="3">
        <f t="shared" si="355"/>
        <v>1</v>
      </c>
      <c r="BN564" s="8">
        <f t="shared" si="349"/>
        <v>36242</v>
      </c>
      <c r="BO564" s="47">
        <f t="shared" si="319"/>
        <v>0.86051449199741303</v>
      </c>
      <c r="BP564" s="9">
        <f t="shared" si="320"/>
        <v>0.86051449199741303</v>
      </c>
      <c r="BV564" s="8">
        <f t="shared" si="350"/>
        <v>36242</v>
      </c>
      <c r="BW564" s="9">
        <f t="shared" si="351"/>
        <v>1.68</v>
      </c>
      <c r="BX564" s="9">
        <f t="shared" si="352"/>
        <v>1.7549999999999999</v>
      </c>
      <c r="BY564" s="3">
        <f t="shared" si="356"/>
        <v>5.192005717835961E-2</v>
      </c>
      <c r="BZ564" s="3">
        <f t="shared" si="357"/>
        <v>1.7241806434505954E-2</v>
      </c>
      <c r="CA564" s="8">
        <f t="shared" si="321"/>
        <v>36242</v>
      </c>
      <c r="CB564" s="3">
        <f t="shared" si="322"/>
        <v>0.50727164925284618</v>
      </c>
      <c r="CC564" s="3">
        <f t="shared" si="323"/>
        <v>0.248407442388588</v>
      </c>
      <c r="CF564" s="8">
        <v>36108</v>
      </c>
      <c r="CG564" s="3">
        <f t="shared" si="344"/>
        <v>0.85</v>
      </c>
      <c r="CI564" s="8">
        <v>36108</v>
      </c>
      <c r="CJ564" s="12" t="e">
        <f t="shared" si="345"/>
        <v>#DIV/0!</v>
      </c>
      <c r="CK564" s="12" t="e">
        <f t="shared" si="346"/>
        <v>#DIV/0!</v>
      </c>
    </row>
    <row r="565" spans="1:89" x14ac:dyDescent="0.25">
      <c r="A565" s="3">
        <f t="shared" si="326"/>
        <v>998</v>
      </c>
      <c r="B565" s="8">
        <f t="shared" si="327"/>
        <v>36243</v>
      </c>
      <c r="C565" s="3">
        <f t="shared" si="333"/>
        <v>1.635</v>
      </c>
      <c r="D565" s="11">
        <f t="shared" si="353"/>
        <v>0</v>
      </c>
      <c r="E565" s="3">
        <f t="shared" si="334"/>
        <v>1.7350000000000001</v>
      </c>
      <c r="I565" s="8">
        <f t="shared" si="328"/>
        <v>36243</v>
      </c>
      <c r="J565" s="11">
        <f t="shared" si="335"/>
        <v>0.10000000000000009</v>
      </c>
      <c r="K565" s="11">
        <f t="shared" si="354"/>
        <v>0</v>
      </c>
      <c r="L565" s="11"/>
      <c r="M565" s="11"/>
      <c r="N565" s="9">
        <f t="shared" si="336"/>
        <v>1.635</v>
      </c>
      <c r="O565" s="9">
        <f t="shared" si="337"/>
        <v>1.7350000000000001</v>
      </c>
      <c r="Q565" s="9">
        <f t="shared" si="329"/>
        <v>1.635</v>
      </c>
      <c r="R565" s="9">
        <f t="shared" si="330"/>
        <v>1.7350000000000001</v>
      </c>
      <c r="S565" s="9">
        <f t="shared" si="331"/>
        <v>1.78</v>
      </c>
      <c r="T565" s="9">
        <f t="shared" si="332"/>
        <v>1.78</v>
      </c>
      <c r="V565" s="9">
        <f t="shared" si="343"/>
        <v>1.635</v>
      </c>
      <c r="W565" s="9">
        <f t="shared" si="343"/>
        <v>1.7350000000000001</v>
      </c>
      <c r="X565" s="9">
        <f t="shared" si="343"/>
        <v>1.78</v>
      </c>
      <c r="Y565" s="9">
        <f t="shared" si="343"/>
        <v>1.78</v>
      </c>
      <c r="BK565" s="9">
        <f t="shared" si="347"/>
        <v>1.635</v>
      </c>
      <c r="BL565" s="9">
        <f t="shared" si="348"/>
        <v>1.7350000000000001</v>
      </c>
      <c r="BM565" s="3">
        <f t="shared" si="355"/>
        <v>1</v>
      </c>
      <c r="BN565" s="8">
        <f t="shared" si="349"/>
        <v>36243</v>
      </c>
      <c r="BO565" s="47">
        <f t="shared" si="319"/>
        <v>0.85274268839811362</v>
      </c>
      <c r="BP565" s="9">
        <f t="shared" si="320"/>
        <v>0.85274268839811362</v>
      </c>
      <c r="BV565" s="8">
        <f t="shared" si="350"/>
        <v>36243</v>
      </c>
      <c r="BW565" s="9">
        <f t="shared" si="351"/>
        <v>1.635</v>
      </c>
      <c r="BX565" s="9">
        <f t="shared" si="352"/>
        <v>1.7350000000000001</v>
      </c>
      <c r="BY565" s="3">
        <f t="shared" si="356"/>
        <v>-2.7150989065950745E-2</v>
      </c>
      <c r="BZ565" s="3">
        <f t="shared" si="357"/>
        <v>-1.1461443519006539E-2</v>
      </c>
      <c r="CA565" s="8">
        <f t="shared" si="321"/>
        <v>36243</v>
      </c>
      <c r="CB565" s="3">
        <f t="shared" si="322"/>
        <v>0.51110768405625162</v>
      </c>
      <c r="CC565" s="3">
        <f t="shared" si="323"/>
        <v>0.25193136925537446</v>
      </c>
      <c r="CF565" s="8">
        <v>36110</v>
      </c>
      <c r="CG565" s="3">
        <f t="shared" si="344"/>
        <v>0.87</v>
      </c>
      <c r="CI565" s="8">
        <v>36110</v>
      </c>
      <c r="CJ565" s="12" t="e">
        <f t="shared" si="345"/>
        <v>#DIV/0!</v>
      </c>
      <c r="CK565" s="12" t="e">
        <f t="shared" si="346"/>
        <v>#DIV/0!</v>
      </c>
    </row>
    <row r="566" spans="1:89" x14ac:dyDescent="0.25">
      <c r="A566" s="3">
        <f t="shared" si="326"/>
        <v>999</v>
      </c>
      <c r="B566" s="8">
        <f t="shared" si="327"/>
        <v>36244</v>
      </c>
      <c r="C566" s="3">
        <f t="shared" si="333"/>
        <v>1.645</v>
      </c>
      <c r="D566" s="11">
        <f t="shared" si="353"/>
        <v>0</v>
      </c>
      <c r="E566" s="3">
        <f t="shared" si="334"/>
        <v>1.73</v>
      </c>
      <c r="I566" s="8">
        <f t="shared" si="328"/>
        <v>36244</v>
      </c>
      <c r="J566" s="11">
        <f t="shared" si="335"/>
        <v>8.4999999999999964E-2</v>
      </c>
      <c r="K566" s="11">
        <f t="shared" si="354"/>
        <v>0</v>
      </c>
      <c r="L566" s="11"/>
      <c r="M566" s="11"/>
      <c r="N566" s="9">
        <f t="shared" si="336"/>
        <v>1.645</v>
      </c>
      <c r="O566" s="9">
        <f t="shared" si="337"/>
        <v>1.73</v>
      </c>
      <c r="Q566" s="9">
        <f t="shared" si="329"/>
        <v>1.645</v>
      </c>
      <c r="R566" s="9">
        <f t="shared" si="330"/>
        <v>1.73</v>
      </c>
      <c r="S566" s="9">
        <f t="shared" si="331"/>
        <v>1.8049999999999999</v>
      </c>
      <c r="T566" s="9">
        <f t="shared" si="332"/>
        <v>1.8049999999999999</v>
      </c>
      <c r="V566" s="9">
        <f t="shared" si="343"/>
        <v>1.645</v>
      </c>
      <c r="W566" s="9">
        <f t="shared" si="343"/>
        <v>1.73</v>
      </c>
      <c r="X566" s="9">
        <f t="shared" si="343"/>
        <v>1.8049999999999999</v>
      </c>
      <c r="Y566" s="9">
        <f t="shared" si="343"/>
        <v>1.8049999999999999</v>
      </c>
      <c r="BK566" s="9">
        <f t="shared" si="347"/>
        <v>1.645</v>
      </c>
      <c r="BL566" s="9">
        <f t="shared" si="348"/>
        <v>1.73</v>
      </c>
      <c r="BM566" s="3">
        <f t="shared" si="355"/>
        <v>1</v>
      </c>
      <c r="BN566" s="8">
        <f t="shared" si="349"/>
        <v>36244</v>
      </c>
      <c r="BO566" s="47">
        <f t="shared" si="319"/>
        <v>0.83679091082489521</v>
      </c>
      <c r="BP566" s="9">
        <f t="shared" si="320"/>
        <v>0.83679091082489521</v>
      </c>
      <c r="BV566" s="8">
        <f t="shared" si="350"/>
        <v>36244</v>
      </c>
      <c r="BW566" s="9">
        <f t="shared" si="351"/>
        <v>1.645</v>
      </c>
      <c r="BX566" s="9">
        <f t="shared" si="352"/>
        <v>1.73</v>
      </c>
      <c r="BY566" s="3">
        <f t="shared" si="356"/>
        <v>6.0975798681185377E-3</v>
      </c>
      <c r="BZ566" s="3">
        <f t="shared" si="357"/>
        <v>-2.8860048891349867E-3</v>
      </c>
      <c r="CA566" s="8">
        <f t="shared" si="321"/>
        <v>36244</v>
      </c>
      <c r="CB566" s="3">
        <f t="shared" si="322"/>
        <v>0.51010560318067344</v>
      </c>
      <c r="CC566" s="3">
        <f t="shared" si="323"/>
        <v>0.24820578705947408</v>
      </c>
      <c r="CF566" s="8">
        <v>36111</v>
      </c>
      <c r="CG566" s="3">
        <f t="shared" si="344"/>
        <v>0.86</v>
      </c>
      <c r="CI566" s="8">
        <v>36111</v>
      </c>
      <c r="CJ566" s="12" t="e">
        <f t="shared" si="345"/>
        <v>#DIV/0!</v>
      </c>
      <c r="CK566" s="12" t="e">
        <f t="shared" si="346"/>
        <v>#DIV/0!</v>
      </c>
    </row>
    <row r="567" spans="1:89" x14ac:dyDescent="0.25">
      <c r="A567" s="3">
        <f t="shared" si="326"/>
        <v>1000</v>
      </c>
      <c r="B567" s="8">
        <f t="shared" si="327"/>
        <v>36245</v>
      </c>
      <c r="C567" s="3">
        <f t="shared" si="333"/>
        <v>1.645</v>
      </c>
      <c r="D567" s="11">
        <f t="shared" si="353"/>
        <v>0</v>
      </c>
      <c r="E567" s="3">
        <f t="shared" si="334"/>
        <v>1.7350000000000001</v>
      </c>
      <c r="I567" s="8">
        <f t="shared" si="328"/>
        <v>36245</v>
      </c>
      <c r="J567" s="11">
        <f t="shared" si="335"/>
        <v>9.000000000000008E-2</v>
      </c>
      <c r="K567" s="11">
        <f t="shared" si="354"/>
        <v>0</v>
      </c>
      <c r="L567" s="11"/>
      <c r="M567" s="11"/>
      <c r="N567" s="9">
        <f t="shared" si="336"/>
        <v>1.645</v>
      </c>
      <c r="O567" s="9">
        <f t="shared" si="337"/>
        <v>1.7350000000000001</v>
      </c>
      <c r="Q567" s="9">
        <f t="shared" si="329"/>
        <v>1.645</v>
      </c>
      <c r="R567" s="9">
        <f t="shared" si="330"/>
        <v>1.7350000000000001</v>
      </c>
      <c r="S567" s="9">
        <f t="shared" si="331"/>
        <v>1.835</v>
      </c>
      <c r="T567" s="9">
        <f t="shared" si="332"/>
        <v>1.835</v>
      </c>
      <c r="V567" s="9">
        <f t="shared" ref="V567:Y586" si="358">VLOOKUP($B567,IF(V$1=2,PRICELOOK2,IF(V$1=3,PRICELOOK3,IF(V$1=4,cash,PRICELOOK))),V$2,FALSE)</f>
        <v>1.645</v>
      </c>
      <c r="W567" s="9">
        <f t="shared" si="358"/>
        <v>1.7350000000000001</v>
      </c>
      <c r="X567" s="9">
        <f t="shared" si="358"/>
        <v>1.835</v>
      </c>
      <c r="Y567" s="9">
        <f t="shared" si="358"/>
        <v>1.835</v>
      </c>
      <c r="BK567" s="9">
        <f t="shared" si="347"/>
        <v>1.645</v>
      </c>
      <c r="BL567" s="9">
        <f t="shared" si="348"/>
        <v>1.7350000000000001</v>
      </c>
      <c r="BM567" s="3">
        <f t="shared" si="355"/>
        <v>1</v>
      </c>
      <c r="BN567" s="8">
        <f t="shared" si="349"/>
        <v>36245</v>
      </c>
      <c r="BO567" s="47">
        <f t="shared" si="319"/>
        <v>0.81550728358606828</v>
      </c>
      <c r="BP567" s="9">
        <f t="shared" si="320"/>
        <v>0.81550728358606828</v>
      </c>
      <c r="BV567" s="8">
        <f t="shared" si="350"/>
        <v>36245</v>
      </c>
      <c r="BW567" s="9">
        <f t="shared" si="351"/>
        <v>1.645</v>
      </c>
      <c r="BX567" s="9">
        <f t="shared" si="352"/>
        <v>1.7350000000000001</v>
      </c>
      <c r="BY567" s="3">
        <f t="shared" si="356"/>
        <v>0</v>
      </c>
      <c r="BZ567" s="3">
        <f t="shared" si="357"/>
        <v>2.886004889135073E-3</v>
      </c>
      <c r="CA567" s="8">
        <f t="shared" si="321"/>
        <v>36245</v>
      </c>
      <c r="CB567" s="3">
        <f t="shared" si="322"/>
        <v>0.50816758079661351</v>
      </c>
      <c r="CC567" s="3">
        <f t="shared" si="323"/>
        <v>0.24819306929458462</v>
      </c>
      <c r="CF567" s="8">
        <v>36112</v>
      </c>
      <c r="CG567" s="3">
        <f t="shared" si="344"/>
        <v>0.86</v>
      </c>
      <c r="CI567" s="8">
        <v>36112</v>
      </c>
      <c r="CJ567" s="12" t="e">
        <f t="shared" si="345"/>
        <v>#DIV/0!</v>
      </c>
      <c r="CK567" s="12" t="e">
        <f t="shared" si="346"/>
        <v>#DIV/0!</v>
      </c>
    </row>
    <row r="568" spans="1:89" x14ac:dyDescent="0.25">
      <c r="A568" s="3">
        <f t="shared" si="326"/>
        <v>1001</v>
      </c>
      <c r="B568" s="8">
        <f t="shared" si="327"/>
        <v>36246</v>
      </c>
      <c r="C568" s="3">
        <f t="shared" si="333"/>
        <v>1.645</v>
      </c>
      <c r="D568" s="11">
        <f t="shared" si="353"/>
        <v>0</v>
      </c>
      <c r="E568" s="3">
        <f t="shared" si="334"/>
        <v>1.7350000000000001</v>
      </c>
      <c r="I568" s="8">
        <f t="shared" si="328"/>
        <v>36246</v>
      </c>
      <c r="J568" s="11">
        <f t="shared" si="335"/>
        <v>9.000000000000008E-2</v>
      </c>
      <c r="K568" s="11">
        <f t="shared" si="354"/>
        <v>0</v>
      </c>
      <c r="L568" s="11"/>
      <c r="M568" s="11"/>
      <c r="N568" s="9">
        <f t="shared" si="336"/>
        <v>1.645</v>
      </c>
      <c r="O568" s="9">
        <f t="shared" si="337"/>
        <v>1.7350000000000001</v>
      </c>
      <c r="Q568" s="9">
        <f t="shared" si="329"/>
        <v>1.645</v>
      </c>
      <c r="R568" s="9">
        <f t="shared" si="330"/>
        <v>1.7350000000000001</v>
      </c>
      <c r="S568" s="9">
        <f t="shared" si="331"/>
        <v>1.835</v>
      </c>
      <c r="T568" s="9">
        <f t="shared" si="332"/>
        <v>1.835</v>
      </c>
      <c r="V568" s="9">
        <f t="shared" si="358"/>
        <v>1.645</v>
      </c>
      <c r="W568" s="9">
        <f t="shared" si="358"/>
        <v>1.7350000000000001</v>
      </c>
      <c r="X568" s="9">
        <f t="shared" si="358"/>
        <v>1.835</v>
      </c>
      <c r="Y568" s="9">
        <f t="shared" si="358"/>
        <v>1.835</v>
      </c>
      <c r="BK568" s="9">
        <f t="shared" si="347"/>
        <v>1.645</v>
      </c>
      <c r="BL568" s="9">
        <f t="shared" si="348"/>
        <v>1.7350000000000001</v>
      </c>
      <c r="BM568" s="3">
        <f t="shared" si="355"/>
        <v>1</v>
      </c>
      <c r="BN568" s="8">
        <f t="shared" si="349"/>
        <v>36246</v>
      </c>
      <c r="BO568" s="47">
        <f t="shared" si="319"/>
        <v>0.80663001847094473</v>
      </c>
      <c r="BP568" s="9">
        <f t="shared" si="320"/>
        <v>0.80663001847094473</v>
      </c>
      <c r="BV568" s="8">
        <f t="shared" si="350"/>
        <v>36246</v>
      </c>
      <c r="BW568" s="9">
        <f t="shared" si="351"/>
        <v>1.645</v>
      </c>
      <c r="BX568" s="9">
        <f t="shared" si="352"/>
        <v>1.7350000000000001</v>
      </c>
      <c r="BY568" s="3">
        <f t="shared" si="356"/>
        <v>0</v>
      </c>
      <c r="BZ568" s="3">
        <f t="shared" si="357"/>
        <v>0</v>
      </c>
      <c r="CA568" s="8">
        <f t="shared" si="321"/>
        <v>36246</v>
      </c>
      <c r="CB568" s="3">
        <f t="shared" si="322"/>
        <v>0.50524796083162271</v>
      </c>
      <c r="CC568" s="3">
        <f t="shared" si="323"/>
        <v>0.23493555989067505</v>
      </c>
      <c r="CF568" s="8">
        <v>36115</v>
      </c>
      <c r="CG568" s="3">
        <f t="shared" si="344"/>
        <v>0.84</v>
      </c>
      <c r="CI568" s="8">
        <v>36115</v>
      </c>
      <c r="CJ568" s="12" t="e">
        <f t="shared" si="345"/>
        <v>#DIV/0!</v>
      </c>
      <c r="CK568" s="12" t="e">
        <f t="shared" si="346"/>
        <v>#DIV/0!</v>
      </c>
    </row>
    <row r="569" spans="1:89" x14ac:dyDescent="0.25">
      <c r="A569" s="3">
        <f t="shared" si="326"/>
        <v>1002</v>
      </c>
      <c r="B569" s="8">
        <f t="shared" si="327"/>
        <v>36247</v>
      </c>
      <c r="C569" s="3">
        <f t="shared" si="333"/>
        <v>1.645</v>
      </c>
      <c r="D569" s="11">
        <f t="shared" si="353"/>
        <v>0</v>
      </c>
      <c r="E569" s="3">
        <f t="shared" si="334"/>
        <v>1.7350000000000001</v>
      </c>
      <c r="I569" s="8">
        <f t="shared" si="328"/>
        <v>36247</v>
      </c>
      <c r="J569" s="11">
        <f t="shared" si="335"/>
        <v>9.000000000000008E-2</v>
      </c>
      <c r="K569" s="11">
        <f t="shared" si="354"/>
        <v>0</v>
      </c>
      <c r="L569" s="11"/>
      <c r="M569" s="11"/>
      <c r="N569" s="9">
        <f t="shared" si="336"/>
        <v>1.645</v>
      </c>
      <c r="O569" s="9">
        <f t="shared" si="337"/>
        <v>1.7350000000000001</v>
      </c>
      <c r="Q569" s="9">
        <f t="shared" si="329"/>
        <v>1.645</v>
      </c>
      <c r="R569" s="9">
        <f t="shared" si="330"/>
        <v>1.7350000000000001</v>
      </c>
      <c r="S569" s="9">
        <f t="shared" si="331"/>
        <v>1.835</v>
      </c>
      <c r="T569" s="9">
        <f t="shared" si="332"/>
        <v>1.835</v>
      </c>
      <c r="V569" s="9">
        <f t="shared" si="358"/>
        <v>1.645</v>
      </c>
      <c r="W569" s="9">
        <f t="shared" si="358"/>
        <v>1.7350000000000001</v>
      </c>
      <c r="X569" s="9">
        <f t="shared" si="358"/>
        <v>1.835</v>
      </c>
      <c r="Y569" s="9">
        <f t="shared" si="358"/>
        <v>1.835</v>
      </c>
      <c r="BK569" s="9">
        <f t="shared" si="347"/>
        <v>1.645</v>
      </c>
      <c r="BL569" s="9">
        <f t="shared" si="348"/>
        <v>1.7350000000000001</v>
      </c>
      <c r="BM569" s="3">
        <f t="shared" si="355"/>
        <v>1</v>
      </c>
      <c r="BN569" s="8">
        <f t="shared" si="349"/>
        <v>36247</v>
      </c>
      <c r="BO569" s="47">
        <f t="shared" si="319"/>
        <v>0.86153894655218954</v>
      </c>
      <c r="BP569" s="9">
        <f t="shared" si="320"/>
        <v>0.86153894655218954</v>
      </c>
      <c r="BV569" s="8">
        <f t="shared" si="350"/>
        <v>36247</v>
      </c>
      <c r="BW569" s="9">
        <f t="shared" si="351"/>
        <v>1.645</v>
      </c>
      <c r="BX569" s="9">
        <f t="shared" si="352"/>
        <v>1.7350000000000001</v>
      </c>
      <c r="BY569" s="3">
        <f t="shared" si="356"/>
        <v>0</v>
      </c>
      <c r="BZ569" s="3">
        <f t="shared" si="357"/>
        <v>0</v>
      </c>
      <c r="CA569" s="8">
        <f t="shared" si="321"/>
        <v>36247</v>
      </c>
      <c r="CB569" s="3">
        <f t="shared" si="322"/>
        <v>0.50524796083162271</v>
      </c>
      <c r="CC569" s="3">
        <f t="shared" si="323"/>
        <v>0.23493555989067505</v>
      </c>
      <c r="CF569" s="8">
        <v>36116</v>
      </c>
      <c r="CG569" s="3">
        <f t="shared" si="344"/>
        <v>0.82</v>
      </c>
      <c r="CI569" s="8">
        <v>36116</v>
      </c>
      <c r="CJ569" s="12" t="e">
        <f t="shared" si="345"/>
        <v>#DIV/0!</v>
      </c>
      <c r="CK569" s="12" t="e">
        <f t="shared" si="346"/>
        <v>#DIV/0!</v>
      </c>
    </row>
    <row r="570" spans="1:89" x14ac:dyDescent="0.25">
      <c r="A570" s="3">
        <f t="shared" si="326"/>
        <v>1003</v>
      </c>
      <c r="B570" s="8">
        <f t="shared" si="327"/>
        <v>36248</v>
      </c>
      <c r="C570" s="3">
        <f t="shared" si="333"/>
        <v>1.65</v>
      </c>
      <c r="D570" s="11">
        <f t="shared" si="353"/>
        <v>0</v>
      </c>
      <c r="E570" s="3">
        <f t="shared" si="334"/>
        <v>1.77</v>
      </c>
      <c r="I570" s="8">
        <f t="shared" si="328"/>
        <v>36248</v>
      </c>
      <c r="J570" s="11">
        <f t="shared" si="335"/>
        <v>0.12000000000000011</v>
      </c>
      <c r="K570" s="11">
        <f t="shared" si="354"/>
        <v>0</v>
      </c>
      <c r="L570" s="11"/>
      <c r="M570" s="11"/>
      <c r="N570" s="9">
        <f t="shared" si="336"/>
        <v>1.65</v>
      </c>
      <c r="O570" s="9">
        <f t="shared" si="337"/>
        <v>1.77</v>
      </c>
      <c r="Q570" s="9">
        <f t="shared" si="329"/>
        <v>1.65</v>
      </c>
      <c r="R570" s="9">
        <f t="shared" si="330"/>
        <v>1.77</v>
      </c>
      <c r="S570" s="9">
        <f t="shared" si="331"/>
        <v>1.8049999999999999</v>
      </c>
      <c r="T570" s="9">
        <f t="shared" si="332"/>
        <v>1.8049999999999999</v>
      </c>
      <c r="V570" s="9">
        <f t="shared" si="358"/>
        <v>1.65</v>
      </c>
      <c r="W570" s="9">
        <f t="shared" si="358"/>
        <v>1.77</v>
      </c>
      <c r="X570" s="9">
        <f t="shared" si="358"/>
        <v>1.8049999999999999</v>
      </c>
      <c r="Y570" s="9">
        <f t="shared" si="358"/>
        <v>1.8049999999999999</v>
      </c>
      <c r="BK570" s="9">
        <f t="shared" si="347"/>
        <v>1.65</v>
      </c>
      <c r="BL570" s="9">
        <f t="shared" si="348"/>
        <v>1.77</v>
      </c>
      <c r="BM570" s="3">
        <f t="shared" si="355"/>
        <v>1</v>
      </c>
      <c r="BN570" s="8">
        <f t="shared" si="349"/>
        <v>36248</v>
      </c>
      <c r="BO570" s="47">
        <f t="shared" si="319"/>
        <v>0.82107323348514272</v>
      </c>
      <c r="BP570" s="9">
        <f t="shared" si="320"/>
        <v>0.82107323348514272</v>
      </c>
      <c r="BV570" s="8">
        <f t="shared" si="350"/>
        <v>36248</v>
      </c>
      <c r="BW570" s="9">
        <f t="shared" si="351"/>
        <v>1.65</v>
      </c>
      <c r="BX570" s="9">
        <f t="shared" si="352"/>
        <v>1.77</v>
      </c>
      <c r="BY570" s="3">
        <f t="shared" si="356"/>
        <v>3.0349036951538896E-3</v>
      </c>
      <c r="BZ570" s="3">
        <f t="shared" si="357"/>
        <v>1.997213318691517E-2</v>
      </c>
      <c r="CA570" s="8">
        <f t="shared" si="321"/>
        <v>36248</v>
      </c>
      <c r="CB570" s="3">
        <f t="shared" si="322"/>
        <v>0.50511490067731357</v>
      </c>
      <c r="CC570" s="3">
        <f t="shared" si="323"/>
        <v>0.24194396210707625</v>
      </c>
      <c r="CF570" s="8">
        <v>36117</v>
      </c>
      <c r="CG570" s="3">
        <f t="shared" si="344"/>
        <v>0.74</v>
      </c>
      <c r="CI570" s="8">
        <v>36117</v>
      </c>
      <c r="CJ570" s="12" t="e">
        <f t="shared" si="345"/>
        <v>#DIV/0!</v>
      </c>
      <c r="CK570" s="12" t="e">
        <f t="shared" si="346"/>
        <v>#DIV/0!</v>
      </c>
    </row>
    <row r="571" spans="1:89" x14ac:dyDescent="0.25">
      <c r="A571" s="3">
        <f t="shared" si="326"/>
        <v>1004</v>
      </c>
      <c r="B571" s="8">
        <f t="shared" si="327"/>
        <v>36249</v>
      </c>
      <c r="C571" s="3">
        <f t="shared" si="333"/>
        <v>1.69</v>
      </c>
      <c r="D571" s="11">
        <f t="shared" si="353"/>
        <v>0</v>
      </c>
      <c r="E571" s="3">
        <f t="shared" si="334"/>
        <v>1.78</v>
      </c>
      <c r="I571" s="8">
        <f t="shared" si="328"/>
        <v>36249</v>
      </c>
      <c r="J571" s="11">
        <f t="shared" si="335"/>
        <v>9.000000000000008E-2</v>
      </c>
      <c r="K571" s="11">
        <f t="shared" si="354"/>
        <v>0</v>
      </c>
      <c r="L571" s="11"/>
      <c r="M571" s="11"/>
      <c r="N571" s="9">
        <f t="shared" si="336"/>
        <v>1.69</v>
      </c>
      <c r="O571" s="9">
        <f t="shared" si="337"/>
        <v>1.78</v>
      </c>
      <c r="Q571" s="9">
        <f t="shared" si="329"/>
        <v>1.69</v>
      </c>
      <c r="R571" s="9">
        <f t="shared" si="330"/>
        <v>1.78</v>
      </c>
      <c r="S571" s="9">
        <f t="shared" si="331"/>
        <v>1.885</v>
      </c>
      <c r="T571" s="9">
        <f t="shared" si="332"/>
        <v>1.885</v>
      </c>
      <c r="V571" s="9">
        <f t="shared" si="358"/>
        <v>1.69</v>
      </c>
      <c r="W571" s="9">
        <f t="shared" si="358"/>
        <v>1.78</v>
      </c>
      <c r="X571" s="9">
        <f t="shared" si="358"/>
        <v>1.885</v>
      </c>
      <c r="Y571" s="9">
        <f t="shared" si="358"/>
        <v>1.885</v>
      </c>
      <c r="BK571" s="9">
        <f t="shared" si="347"/>
        <v>1.69</v>
      </c>
      <c r="BL571" s="9">
        <f t="shared" si="348"/>
        <v>1.78</v>
      </c>
      <c r="BM571" s="3">
        <f t="shared" si="355"/>
        <v>1</v>
      </c>
      <c r="BN571" s="8">
        <f t="shared" si="349"/>
        <v>36249</v>
      </c>
      <c r="BO571" s="47">
        <f t="shared" ref="BO571:BO634" si="359">IF(BM571=1,CORREL(BK552:BK571,BL552:BL571),1.1)</f>
        <v>0.81080806069679723</v>
      </c>
      <c r="BP571" s="9">
        <f t="shared" ref="BP571:BP634" si="360">IF(BM571=0," ",BO571)</f>
        <v>0.81080806069679723</v>
      </c>
      <c r="BV571" s="8">
        <f t="shared" si="350"/>
        <v>36249</v>
      </c>
      <c r="BW571" s="9">
        <f t="shared" si="351"/>
        <v>1.69</v>
      </c>
      <c r="BX571" s="9">
        <f t="shared" si="352"/>
        <v>1.78</v>
      </c>
      <c r="BY571" s="3">
        <f t="shared" si="356"/>
        <v>2.3953241022492796E-2</v>
      </c>
      <c r="BZ571" s="3">
        <f t="shared" si="357"/>
        <v>5.6338177182560642E-3</v>
      </c>
      <c r="CA571" s="8">
        <f t="shared" si="321"/>
        <v>36249</v>
      </c>
      <c r="CB571" s="3">
        <f t="shared" si="322"/>
        <v>0.41601236904257932</v>
      </c>
      <c r="CC571" s="3">
        <f t="shared" si="323"/>
        <v>0.1932404099031142</v>
      </c>
      <c r="CF571" s="8">
        <v>36118</v>
      </c>
      <c r="CG571" s="3">
        <f t="shared" si="344"/>
        <v>0.8</v>
      </c>
      <c r="CI571" s="8">
        <v>36118</v>
      </c>
      <c r="CJ571" s="12" t="e">
        <f t="shared" si="345"/>
        <v>#DIV/0!</v>
      </c>
      <c r="CK571" s="12" t="e">
        <f t="shared" si="346"/>
        <v>#DIV/0!</v>
      </c>
    </row>
    <row r="572" spans="1:89" x14ac:dyDescent="0.25">
      <c r="A572" s="3">
        <f t="shared" si="326"/>
        <v>1005</v>
      </c>
      <c r="B572" s="8">
        <f t="shared" si="327"/>
        <v>36250</v>
      </c>
      <c r="C572" s="3">
        <f t="shared" si="333"/>
        <v>1.79</v>
      </c>
      <c r="D572" s="11">
        <f t="shared" si="353"/>
        <v>0</v>
      </c>
      <c r="E572" s="3">
        <f t="shared" si="334"/>
        <v>1.89</v>
      </c>
      <c r="I572" s="8">
        <f t="shared" si="328"/>
        <v>36250</v>
      </c>
      <c r="J572" s="11">
        <f t="shared" si="335"/>
        <v>9.9999999999999867E-2</v>
      </c>
      <c r="K572" s="11">
        <f t="shared" si="354"/>
        <v>0</v>
      </c>
      <c r="L572" s="11"/>
      <c r="M572" s="11"/>
      <c r="N572" s="9">
        <f t="shared" si="336"/>
        <v>1.79</v>
      </c>
      <c r="O572" s="9">
        <f t="shared" si="337"/>
        <v>1.89</v>
      </c>
      <c r="Q572" s="9">
        <f t="shared" si="329"/>
        <v>1.79</v>
      </c>
      <c r="R572" s="9">
        <f t="shared" si="330"/>
        <v>1.89</v>
      </c>
      <c r="S572" s="9">
        <f t="shared" si="331"/>
        <v>1.9950000000000001</v>
      </c>
      <c r="T572" s="9">
        <f t="shared" si="332"/>
        <v>1.9950000000000001</v>
      </c>
      <c r="V572" s="9">
        <f t="shared" si="358"/>
        <v>1.79</v>
      </c>
      <c r="W572" s="9">
        <f t="shared" si="358"/>
        <v>1.89</v>
      </c>
      <c r="X572" s="9">
        <f t="shared" si="358"/>
        <v>1.9950000000000001</v>
      </c>
      <c r="Y572" s="9">
        <f t="shared" si="358"/>
        <v>1.9950000000000001</v>
      </c>
      <c r="BK572" s="9">
        <f t="shared" si="347"/>
        <v>1.79</v>
      </c>
      <c r="BL572" s="9">
        <f t="shared" si="348"/>
        <v>1.89</v>
      </c>
      <c r="BM572" s="3">
        <f t="shared" si="355"/>
        <v>1</v>
      </c>
      <c r="BN572" s="8">
        <f t="shared" si="349"/>
        <v>36250</v>
      </c>
      <c r="BO572" s="47">
        <f t="shared" si="359"/>
        <v>0.90881456038963826</v>
      </c>
      <c r="BP572" s="9">
        <f t="shared" si="360"/>
        <v>0.90881456038963826</v>
      </c>
      <c r="BV572" s="8">
        <f t="shared" si="350"/>
        <v>36250</v>
      </c>
      <c r="BW572" s="9">
        <f t="shared" si="351"/>
        <v>1.79</v>
      </c>
      <c r="BX572" s="9">
        <f t="shared" si="352"/>
        <v>1.89</v>
      </c>
      <c r="BY572" s="3">
        <f t="shared" si="356"/>
        <v>5.7487090917681602E-2</v>
      </c>
      <c r="BZ572" s="3">
        <f t="shared" si="357"/>
        <v>5.9963464767557269E-2</v>
      </c>
      <c r="CA572" s="8">
        <f t="shared" si="321"/>
        <v>36250</v>
      </c>
      <c r="CB572" s="3">
        <f t="shared" si="322"/>
        <v>0.4504915721639261</v>
      </c>
      <c r="CC572" s="3">
        <f t="shared" si="323"/>
        <v>0.27509660907522659</v>
      </c>
    </row>
    <row r="573" spans="1:89" x14ac:dyDescent="0.25">
      <c r="A573" s="3">
        <f t="shared" si="326"/>
        <v>1006</v>
      </c>
      <c r="B573" s="8">
        <f t="shared" si="327"/>
        <v>36251</v>
      </c>
      <c r="C573" s="3">
        <f t="shared" si="333"/>
        <v>1.73</v>
      </c>
      <c r="D573" s="11">
        <f t="shared" si="353"/>
        <v>0</v>
      </c>
      <c r="E573" s="3">
        <f t="shared" si="334"/>
        <v>1.87</v>
      </c>
      <c r="I573" s="8">
        <f t="shared" si="328"/>
        <v>36251</v>
      </c>
      <c r="J573" s="11">
        <f t="shared" si="335"/>
        <v>0.14000000000000012</v>
      </c>
      <c r="K573" s="11">
        <f t="shared" si="354"/>
        <v>0</v>
      </c>
      <c r="L573" s="11"/>
      <c r="M573" s="11"/>
      <c r="N573" s="9">
        <f t="shared" si="336"/>
        <v>1.73</v>
      </c>
      <c r="O573" s="9">
        <f t="shared" si="337"/>
        <v>1.87</v>
      </c>
      <c r="Q573" s="9">
        <f t="shared" si="329"/>
        <v>1.73</v>
      </c>
      <c r="R573" s="9">
        <f t="shared" si="330"/>
        <v>1.87</v>
      </c>
      <c r="S573" s="9">
        <f t="shared" si="331"/>
        <v>1.94</v>
      </c>
      <c r="T573" s="9">
        <f t="shared" si="332"/>
        <v>1.94</v>
      </c>
      <c r="V573" s="9">
        <f t="shared" si="358"/>
        <v>1.73</v>
      </c>
      <c r="W573" s="9">
        <f t="shared" si="358"/>
        <v>1.87</v>
      </c>
      <c r="X573" s="9">
        <f t="shared" si="358"/>
        <v>1.94</v>
      </c>
      <c r="Y573" s="9">
        <f t="shared" si="358"/>
        <v>1.94</v>
      </c>
      <c r="BK573" s="9">
        <f t="shared" si="347"/>
        <v>1.73</v>
      </c>
      <c r="BL573" s="9">
        <f t="shared" si="348"/>
        <v>1.87</v>
      </c>
      <c r="BM573" s="3">
        <f t="shared" si="355"/>
        <v>1</v>
      </c>
      <c r="BN573" s="8">
        <f t="shared" si="349"/>
        <v>36251</v>
      </c>
      <c r="BO573" s="47">
        <f t="shared" si="359"/>
        <v>0.91439470774718234</v>
      </c>
      <c r="BP573" s="9">
        <f t="shared" si="360"/>
        <v>0.91439470774718234</v>
      </c>
      <c r="BV573" s="8">
        <f t="shared" si="350"/>
        <v>36251</v>
      </c>
      <c r="BW573" s="9">
        <f t="shared" si="351"/>
        <v>1.73</v>
      </c>
      <c r="BX573" s="9">
        <f t="shared" si="352"/>
        <v>1.87</v>
      </c>
      <c r="BY573" s="3">
        <f t="shared" si="356"/>
        <v>-3.4094211342976126E-2</v>
      </c>
      <c r="BZ573" s="3">
        <f t="shared" si="357"/>
        <v>-1.0638398205055643E-2</v>
      </c>
      <c r="CA573" s="8">
        <f t="shared" ref="CA573:CA636" si="361">BV573</f>
        <v>36251</v>
      </c>
      <c r="CB573" s="3">
        <f t="shared" ref="CB573:CB636" si="362">IF(ISNUMBER(STDEV(BY552:BY573)),STDEV(BY552:BY573)*SQRT(252),0)</f>
        <v>0.41285724545011038</v>
      </c>
      <c r="CC573" s="3">
        <f t="shared" ref="CC573:CC636" si="363">IF(ISNUMBER(STDEV(BZ552:BZ573)),STDEV(BZ552:BZ573)*SQRT(252),0)</f>
        <v>0.26201559133153368</v>
      </c>
    </row>
    <row r="574" spans="1:89" x14ac:dyDescent="0.25">
      <c r="A574" s="3">
        <f t="shared" si="326"/>
        <v>1007</v>
      </c>
      <c r="B574" s="8">
        <f t="shared" si="327"/>
        <v>36252</v>
      </c>
      <c r="C574" s="3">
        <f t="shared" si="333"/>
        <v>1.73</v>
      </c>
      <c r="D574" s="11">
        <f t="shared" si="353"/>
        <v>0</v>
      </c>
      <c r="E574" s="3">
        <f t="shared" si="334"/>
        <v>1.87</v>
      </c>
      <c r="I574" s="8">
        <f t="shared" si="328"/>
        <v>36252</v>
      </c>
      <c r="J574" s="11">
        <f t="shared" si="335"/>
        <v>0.14000000000000012</v>
      </c>
      <c r="K574" s="11">
        <f t="shared" si="354"/>
        <v>0</v>
      </c>
      <c r="L574" s="11"/>
      <c r="M574" s="11"/>
      <c r="N574" s="9">
        <f t="shared" si="336"/>
        <v>1.73</v>
      </c>
      <c r="O574" s="9">
        <f t="shared" si="337"/>
        <v>1.87</v>
      </c>
      <c r="Q574" s="9">
        <f t="shared" si="329"/>
        <v>1.73</v>
      </c>
      <c r="R574" s="9">
        <f t="shared" si="330"/>
        <v>1.87</v>
      </c>
      <c r="S574" s="9">
        <f t="shared" si="331"/>
        <v>1.94</v>
      </c>
      <c r="T574" s="9">
        <f t="shared" si="332"/>
        <v>1.94</v>
      </c>
      <c r="V574" s="9">
        <f t="shared" si="358"/>
        <v>1.73</v>
      </c>
      <c r="W574" s="9">
        <f t="shared" si="358"/>
        <v>1.87</v>
      </c>
      <c r="X574" s="9">
        <f t="shared" si="358"/>
        <v>1.94</v>
      </c>
      <c r="Y574" s="9">
        <f t="shared" si="358"/>
        <v>1.94</v>
      </c>
      <c r="BK574" s="9">
        <f t="shared" si="347"/>
        <v>1.73</v>
      </c>
      <c r="BL574" s="9">
        <f t="shared" si="348"/>
        <v>1.87</v>
      </c>
      <c r="BM574" s="3">
        <f t="shared" si="355"/>
        <v>1</v>
      </c>
      <c r="BN574" s="8">
        <f t="shared" si="349"/>
        <v>36252</v>
      </c>
      <c r="BO574" s="47">
        <f t="shared" si="359"/>
        <v>0.92495296081474376</v>
      </c>
      <c r="BP574" s="9">
        <f t="shared" si="360"/>
        <v>0.92495296081474376</v>
      </c>
      <c r="BV574" s="8">
        <f t="shared" si="350"/>
        <v>36252</v>
      </c>
      <c r="BW574" s="9">
        <f t="shared" si="351"/>
        <v>1.73</v>
      </c>
      <c r="BX574" s="9">
        <f t="shared" si="352"/>
        <v>1.87</v>
      </c>
      <c r="BY574" s="3">
        <f t="shared" si="356"/>
        <v>0</v>
      </c>
      <c r="BZ574" s="3">
        <f t="shared" si="357"/>
        <v>0</v>
      </c>
      <c r="CA574" s="8">
        <f t="shared" si="361"/>
        <v>36252</v>
      </c>
      <c r="CB574" s="3">
        <f t="shared" si="362"/>
        <v>0.39734780044177392</v>
      </c>
      <c r="CC574" s="3">
        <f t="shared" si="363"/>
        <v>0.2574964903934131</v>
      </c>
    </row>
    <row r="575" spans="1:89" x14ac:dyDescent="0.25">
      <c r="A575" s="3">
        <f t="shared" si="326"/>
        <v>1008</v>
      </c>
      <c r="B575" s="8">
        <f t="shared" si="327"/>
        <v>36253</v>
      </c>
      <c r="C575" s="3">
        <f t="shared" si="333"/>
        <v>1.73</v>
      </c>
      <c r="D575" s="11">
        <f t="shared" si="353"/>
        <v>0</v>
      </c>
      <c r="E575" s="3">
        <f t="shared" si="334"/>
        <v>1.87</v>
      </c>
      <c r="I575" s="8">
        <f t="shared" si="328"/>
        <v>36253</v>
      </c>
      <c r="J575" s="11">
        <f t="shared" si="335"/>
        <v>0.14000000000000012</v>
      </c>
      <c r="K575" s="11">
        <f t="shared" si="354"/>
        <v>0</v>
      </c>
      <c r="L575" s="11"/>
      <c r="M575" s="11"/>
      <c r="N575" s="9">
        <f t="shared" si="336"/>
        <v>1.73</v>
      </c>
      <c r="O575" s="9">
        <f t="shared" si="337"/>
        <v>1.87</v>
      </c>
      <c r="Q575" s="9">
        <f t="shared" si="329"/>
        <v>1.73</v>
      </c>
      <c r="R575" s="9">
        <f t="shared" si="330"/>
        <v>1.87</v>
      </c>
      <c r="S575" s="9">
        <f t="shared" si="331"/>
        <v>1.94</v>
      </c>
      <c r="T575" s="9">
        <f t="shared" si="332"/>
        <v>1.94</v>
      </c>
      <c r="V575" s="9">
        <f t="shared" si="358"/>
        <v>1.73</v>
      </c>
      <c r="W575" s="9">
        <f t="shared" si="358"/>
        <v>1.87</v>
      </c>
      <c r="X575" s="9">
        <f t="shared" si="358"/>
        <v>1.94</v>
      </c>
      <c r="Y575" s="9">
        <f t="shared" si="358"/>
        <v>1.94</v>
      </c>
      <c r="BK575" s="9">
        <f t="shared" si="347"/>
        <v>1.73</v>
      </c>
      <c r="BL575" s="9">
        <f t="shared" si="348"/>
        <v>1.87</v>
      </c>
      <c r="BM575" s="3">
        <f t="shared" si="355"/>
        <v>1</v>
      </c>
      <c r="BN575" s="8">
        <f t="shared" si="349"/>
        <v>36253</v>
      </c>
      <c r="BO575" s="47">
        <f t="shared" si="359"/>
        <v>0.93533296510102359</v>
      </c>
      <c r="BP575" s="9">
        <f t="shared" si="360"/>
        <v>0.93533296510102359</v>
      </c>
      <c r="BV575" s="8">
        <f t="shared" si="350"/>
        <v>36253</v>
      </c>
      <c r="BW575" s="9">
        <f t="shared" si="351"/>
        <v>1.73</v>
      </c>
      <c r="BX575" s="9">
        <f t="shared" si="352"/>
        <v>1.87</v>
      </c>
      <c r="BY575" s="3">
        <f t="shared" si="356"/>
        <v>0</v>
      </c>
      <c r="BZ575" s="3">
        <f t="shared" si="357"/>
        <v>0</v>
      </c>
      <c r="CA575" s="8">
        <f t="shared" si="361"/>
        <v>36253</v>
      </c>
      <c r="CB575" s="3">
        <f t="shared" si="362"/>
        <v>0.378560260793944</v>
      </c>
      <c r="CC575" s="3">
        <f t="shared" si="363"/>
        <v>0.24743255655674687</v>
      </c>
    </row>
    <row r="576" spans="1:89" x14ac:dyDescent="0.25">
      <c r="A576" s="3">
        <f t="shared" si="326"/>
        <v>1009</v>
      </c>
      <c r="B576" s="8">
        <f t="shared" si="327"/>
        <v>36254</v>
      </c>
      <c r="C576" s="3">
        <f t="shared" si="333"/>
        <v>1.73</v>
      </c>
      <c r="D576" s="11">
        <f t="shared" si="353"/>
        <v>0</v>
      </c>
      <c r="E576" s="3">
        <f t="shared" si="334"/>
        <v>1.87</v>
      </c>
      <c r="I576" s="8">
        <f t="shared" si="328"/>
        <v>36254</v>
      </c>
      <c r="J576" s="11">
        <f t="shared" si="335"/>
        <v>0.14000000000000012</v>
      </c>
      <c r="K576" s="11">
        <f t="shared" si="354"/>
        <v>0</v>
      </c>
      <c r="L576" s="11"/>
      <c r="M576" s="11"/>
      <c r="N576" s="9">
        <f t="shared" si="336"/>
        <v>1.73</v>
      </c>
      <c r="O576" s="9">
        <f t="shared" si="337"/>
        <v>1.87</v>
      </c>
      <c r="Q576" s="9">
        <f t="shared" si="329"/>
        <v>1.73</v>
      </c>
      <c r="R576" s="9">
        <f t="shared" si="330"/>
        <v>1.87</v>
      </c>
      <c r="S576" s="9">
        <f t="shared" si="331"/>
        <v>1.94</v>
      </c>
      <c r="T576" s="9">
        <f t="shared" si="332"/>
        <v>1.94</v>
      </c>
      <c r="V576" s="9">
        <f t="shared" si="358"/>
        <v>1.73</v>
      </c>
      <c r="W576" s="9">
        <f t="shared" si="358"/>
        <v>1.87</v>
      </c>
      <c r="X576" s="9">
        <f t="shared" si="358"/>
        <v>1.94</v>
      </c>
      <c r="Y576" s="9">
        <f t="shared" si="358"/>
        <v>1.94</v>
      </c>
      <c r="BK576" s="9">
        <f t="shared" si="347"/>
        <v>1.73</v>
      </c>
      <c r="BL576" s="9">
        <f t="shared" si="348"/>
        <v>1.87</v>
      </c>
      <c r="BM576" s="3">
        <f t="shared" si="355"/>
        <v>1</v>
      </c>
      <c r="BN576" s="8">
        <f t="shared" si="349"/>
        <v>36254</v>
      </c>
      <c r="BO576" s="47">
        <f t="shared" si="359"/>
        <v>0.93645194725420478</v>
      </c>
      <c r="BP576" s="9">
        <f t="shared" si="360"/>
        <v>0.93645194725420478</v>
      </c>
      <c r="BV576" s="8">
        <f t="shared" si="350"/>
        <v>36254</v>
      </c>
      <c r="BW576" s="9">
        <f t="shared" si="351"/>
        <v>1.73</v>
      </c>
      <c r="BX576" s="9">
        <f t="shared" si="352"/>
        <v>1.87</v>
      </c>
      <c r="BY576" s="3">
        <f t="shared" si="356"/>
        <v>0</v>
      </c>
      <c r="BZ576" s="3">
        <f t="shared" si="357"/>
        <v>0</v>
      </c>
      <c r="CA576" s="8">
        <f t="shared" si="361"/>
        <v>36254</v>
      </c>
      <c r="CB576" s="3">
        <f t="shared" si="362"/>
        <v>0.378560260793944</v>
      </c>
      <c r="CC576" s="3">
        <f t="shared" si="363"/>
        <v>0.24743255655674687</v>
      </c>
    </row>
    <row r="577" spans="1:81" x14ac:dyDescent="0.25">
      <c r="A577" s="3">
        <f t="shared" si="326"/>
        <v>1010</v>
      </c>
      <c r="B577" s="8">
        <f t="shared" si="327"/>
        <v>36255</v>
      </c>
      <c r="C577" s="3">
        <f t="shared" si="333"/>
        <v>1.89</v>
      </c>
      <c r="D577" s="11">
        <f t="shared" si="353"/>
        <v>0</v>
      </c>
      <c r="E577" s="3">
        <f t="shared" si="334"/>
        <v>2.02</v>
      </c>
      <c r="I577" s="8">
        <f t="shared" si="328"/>
        <v>36255</v>
      </c>
      <c r="J577" s="11">
        <f t="shared" si="335"/>
        <v>0.13000000000000012</v>
      </c>
      <c r="K577" s="11">
        <f t="shared" si="354"/>
        <v>0</v>
      </c>
      <c r="L577" s="11"/>
      <c r="M577" s="11"/>
      <c r="N577" s="9">
        <f t="shared" si="336"/>
        <v>1.89</v>
      </c>
      <c r="O577" s="9">
        <f t="shared" si="337"/>
        <v>2.02</v>
      </c>
      <c r="Q577" s="9">
        <f t="shared" si="329"/>
        <v>1.89</v>
      </c>
      <c r="R577" s="9">
        <f t="shared" si="330"/>
        <v>2.02</v>
      </c>
      <c r="S577" s="9">
        <f t="shared" si="331"/>
        <v>2.0350000000000001</v>
      </c>
      <c r="T577" s="9">
        <f t="shared" si="332"/>
        <v>2.0350000000000001</v>
      </c>
      <c r="V577" s="9">
        <f t="shared" si="358"/>
        <v>1.89</v>
      </c>
      <c r="W577" s="9">
        <f t="shared" si="358"/>
        <v>2.02</v>
      </c>
      <c r="X577" s="9">
        <f t="shared" si="358"/>
        <v>2.0350000000000001</v>
      </c>
      <c r="Y577" s="9">
        <f t="shared" si="358"/>
        <v>2.0350000000000001</v>
      </c>
      <c r="BK577" s="9">
        <f t="shared" si="347"/>
        <v>1.89</v>
      </c>
      <c r="BL577" s="9">
        <f t="shared" si="348"/>
        <v>2.02</v>
      </c>
      <c r="BM577" s="3">
        <f t="shared" si="355"/>
        <v>1</v>
      </c>
      <c r="BN577" s="8">
        <f t="shared" si="349"/>
        <v>36255</v>
      </c>
      <c r="BO577" s="47">
        <f t="shared" si="359"/>
        <v>0.96160534764041972</v>
      </c>
      <c r="BP577" s="9">
        <f t="shared" si="360"/>
        <v>0.96160534764041972</v>
      </c>
      <c r="BV577" s="8">
        <f t="shared" si="350"/>
        <v>36255</v>
      </c>
      <c r="BW577" s="9">
        <f t="shared" si="351"/>
        <v>1.89</v>
      </c>
      <c r="BX577" s="9">
        <f t="shared" si="352"/>
        <v>2.02</v>
      </c>
      <c r="BY577" s="3">
        <f t="shared" si="356"/>
        <v>8.8455420561863396E-2</v>
      </c>
      <c r="BZ577" s="3">
        <f t="shared" si="357"/>
        <v>7.715908054661802E-2</v>
      </c>
      <c r="CA577" s="8">
        <f t="shared" si="361"/>
        <v>36255</v>
      </c>
      <c r="CB577" s="3">
        <f t="shared" si="362"/>
        <v>0.47695111786361027</v>
      </c>
      <c r="CC577" s="3">
        <f t="shared" si="363"/>
        <v>0.34947765703288658</v>
      </c>
    </row>
    <row r="578" spans="1:81" x14ac:dyDescent="0.25">
      <c r="A578" s="3">
        <f t="shared" si="326"/>
        <v>1011</v>
      </c>
      <c r="B578" s="8">
        <f t="shared" si="327"/>
        <v>36256</v>
      </c>
      <c r="C578" s="3">
        <f t="shared" si="333"/>
        <v>1.87</v>
      </c>
      <c r="D578" s="11">
        <f t="shared" si="353"/>
        <v>0</v>
      </c>
      <c r="E578" s="3">
        <f t="shared" si="334"/>
        <v>2.0249999999999999</v>
      </c>
      <c r="I578" s="8">
        <f t="shared" si="328"/>
        <v>36256</v>
      </c>
      <c r="J578" s="11">
        <f t="shared" si="335"/>
        <v>0.1549999999999998</v>
      </c>
      <c r="K578" s="11">
        <f t="shared" si="354"/>
        <v>0</v>
      </c>
      <c r="L578" s="11"/>
      <c r="M578" s="11"/>
      <c r="N578" s="9">
        <f t="shared" si="336"/>
        <v>1.87</v>
      </c>
      <c r="O578" s="9">
        <f t="shared" si="337"/>
        <v>2.0249999999999999</v>
      </c>
      <c r="Q578" s="9">
        <f t="shared" si="329"/>
        <v>1.87</v>
      </c>
      <c r="R578" s="9">
        <f t="shared" si="330"/>
        <v>2.0249999999999999</v>
      </c>
      <c r="S578" s="9">
        <f t="shared" si="331"/>
        <v>1.98</v>
      </c>
      <c r="T578" s="9">
        <f t="shared" si="332"/>
        <v>1.98</v>
      </c>
      <c r="V578" s="9">
        <f t="shared" si="358"/>
        <v>1.87</v>
      </c>
      <c r="W578" s="9">
        <f t="shared" si="358"/>
        <v>2.0249999999999999</v>
      </c>
      <c r="X578" s="9">
        <f t="shared" si="358"/>
        <v>1.98</v>
      </c>
      <c r="Y578" s="9">
        <f t="shared" si="358"/>
        <v>1.98</v>
      </c>
      <c r="BK578" s="9">
        <f t="shared" si="347"/>
        <v>1.87</v>
      </c>
      <c r="BL578" s="9">
        <f t="shared" si="348"/>
        <v>2.0249999999999999</v>
      </c>
      <c r="BM578" s="3">
        <f t="shared" si="355"/>
        <v>1</v>
      </c>
      <c r="BN578" s="8">
        <f t="shared" si="349"/>
        <v>36256</v>
      </c>
      <c r="BO578" s="47">
        <f t="shared" si="359"/>
        <v>0.96915818978571777</v>
      </c>
      <c r="BP578" s="9">
        <f t="shared" si="360"/>
        <v>0.96915818978571777</v>
      </c>
      <c r="BV578" s="8">
        <f t="shared" si="350"/>
        <v>36256</v>
      </c>
      <c r="BW578" s="9">
        <f t="shared" si="351"/>
        <v>1.87</v>
      </c>
      <c r="BX578" s="9">
        <f t="shared" si="352"/>
        <v>2.0249999999999999</v>
      </c>
      <c r="BY578" s="3">
        <f t="shared" si="356"/>
        <v>-1.0638398205055643E-2</v>
      </c>
      <c r="BZ578" s="3">
        <f t="shared" si="357"/>
        <v>2.4721891453890728E-3</v>
      </c>
      <c r="CA578" s="8">
        <f t="shared" si="361"/>
        <v>36256</v>
      </c>
      <c r="CB578" s="3">
        <f t="shared" si="362"/>
        <v>0.4623947904393228</v>
      </c>
      <c r="CC578" s="3">
        <f t="shared" si="363"/>
        <v>0.34803306674586898</v>
      </c>
    </row>
    <row r="579" spans="1:81" x14ac:dyDescent="0.25">
      <c r="A579" s="3">
        <f t="shared" si="326"/>
        <v>1012</v>
      </c>
      <c r="B579" s="8">
        <f t="shared" si="327"/>
        <v>36257</v>
      </c>
      <c r="C579" s="3">
        <f t="shared" si="333"/>
        <v>1.915</v>
      </c>
      <c r="D579" s="11">
        <f t="shared" si="353"/>
        <v>0</v>
      </c>
      <c r="E579" s="3">
        <f t="shared" si="334"/>
        <v>2.0649999999999999</v>
      </c>
      <c r="I579" s="8">
        <f t="shared" si="328"/>
        <v>36257</v>
      </c>
      <c r="J579" s="11">
        <f t="shared" si="335"/>
        <v>0.14999999999999991</v>
      </c>
      <c r="K579" s="11">
        <f t="shared" si="354"/>
        <v>0</v>
      </c>
      <c r="L579" s="11"/>
      <c r="M579" s="11"/>
      <c r="N579" s="9">
        <f t="shared" si="336"/>
        <v>1.915</v>
      </c>
      <c r="O579" s="9">
        <f t="shared" si="337"/>
        <v>2.0649999999999999</v>
      </c>
      <c r="Q579" s="9">
        <f t="shared" si="329"/>
        <v>1.915</v>
      </c>
      <c r="R579" s="9">
        <f t="shared" si="330"/>
        <v>2.0649999999999999</v>
      </c>
      <c r="S579" s="9">
        <f t="shared" si="331"/>
        <v>2.0350000000000001</v>
      </c>
      <c r="T579" s="9">
        <f t="shared" si="332"/>
        <v>2.0350000000000001</v>
      </c>
      <c r="V579" s="9">
        <f t="shared" si="358"/>
        <v>1.915</v>
      </c>
      <c r="W579" s="9">
        <f t="shared" si="358"/>
        <v>2.0649999999999999</v>
      </c>
      <c r="X579" s="9">
        <f t="shared" si="358"/>
        <v>2.0350000000000001</v>
      </c>
      <c r="Y579" s="9">
        <f t="shared" si="358"/>
        <v>2.0350000000000001</v>
      </c>
      <c r="BK579" s="9">
        <f t="shared" si="347"/>
        <v>1.915</v>
      </c>
      <c r="BL579" s="9">
        <f t="shared" si="348"/>
        <v>2.0649999999999999</v>
      </c>
      <c r="BM579" s="3">
        <f t="shared" si="355"/>
        <v>1</v>
      </c>
      <c r="BN579" s="8">
        <f t="shared" si="349"/>
        <v>36257</v>
      </c>
      <c r="BO579" s="47">
        <f t="shared" si="359"/>
        <v>0.97641882209731945</v>
      </c>
      <c r="BP579" s="9">
        <f t="shared" si="360"/>
        <v>0.97641882209731945</v>
      </c>
      <c r="BV579" s="8">
        <f t="shared" si="350"/>
        <v>36257</v>
      </c>
      <c r="BW579" s="9">
        <f t="shared" si="351"/>
        <v>1.915</v>
      </c>
      <c r="BX579" s="9">
        <f t="shared" si="352"/>
        <v>2.0649999999999999</v>
      </c>
      <c r="BY579" s="3">
        <f t="shared" si="356"/>
        <v>2.3779191766113934E-2</v>
      </c>
      <c r="BZ579" s="3">
        <f t="shared" si="357"/>
        <v>1.9560525854493572E-2</v>
      </c>
      <c r="CA579" s="8">
        <f t="shared" si="361"/>
        <v>36257</v>
      </c>
      <c r="CB579" s="3">
        <f t="shared" si="362"/>
        <v>0.46564671465354424</v>
      </c>
      <c r="CC579" s="3">
        <f t="shared" si="363"/>
        <v>0.34985096348905148</v>
      </c>
    </row>
    <row r="580" spans="1:81" x14ac:dyDescent="0.25">
      <c r="A580" s="3">
        <f t="shared" si="326"/>
        <v>1013</v>
      </c>
      <c r="B580" s="8">
        <f t="shared" si="327"/>
        <v>36258</v>
      </c>
      <c r="C580" s="3">
        <f t="shared" si="333"/>
        <v>1.9650000000000001</v>
      </c>
      <c r="D580" s="11">
        <f t="shared" si="353"/>
        <v>0</v>
      </c>
      <c r="E580" s="3">
        <f t="shared" si="334"/>
        <v>2.09</v>
      </c>
      <c r="I580" s="8">
        <f t="shared" si="328"/>
        <v>36258</v>
      </c>
      <c r="J580" s="11">
        <f t="shared" si="335"/>
        <v>0.12499999999999978</v>
      </c>
      <c r="K580" s="11">
        <f t="shared" si="354"/>
        <v>0</v>
      </c>
      <c r="L580" s="11"/>
      <c r="M580" s="11"/>
      <c r="N580" s="9">
        <f t="shared" si="336"/>
        <v>1.9650000000000001</v>
      </c>
      <c r="O580" s="9">
        <f t="shared" si="337"/>
        <v>2.09</v>
      </c>
      <c r="Q580" s="9">
        <f t="shared" si="329"/>
        <v>1.9650000000000001</v>
      </c>
      <c r="R580" s="9">
        <f t="shared" si="330"/>
        <v>2.09</v>
      </c>
      <c r="S580" s="9">
        <f t="shared" si="331"/>
        <v>2.0699999999999998</v>
      </c>
      <c r="T580" s="9">
        <f t="shared" si="332"/>
        <v>2.0699999999999998</v>
      </c>
      <c r="V580" s="9">
        <f t="shared" si="358"/>
        <v>1.9650000000000001</v>
      </c>
      <c r="W580" s="9">
        <f t="shared" si="358"/>
        <v>2.09</v>
      </c>
      <c r="X580" s="9">
        <f t="shared" si="358"/>
        <v>2.0699999999999998</v>
      </c>
      <c r="Y580" s="9">
        <f t="shared" si="358"/>
        <v>2.0699999999999998</v>
      </c>
      <c r="BK580" s="9">
        <f t="shared" si="347"/>
        <v>1.9650000000000001</v>
      </c>
      <c r="BL580" s="9">
        <f t="shared" si="348"/>
        <v>2.09</v>
      </c>
      <c r="BM580" s="3">
        <f t="shared" si="355"/>
        <v>1</v>
      </c>
      <c r="BN580" s="8">
        <f t="shared" si="349"/>
        <v>36258</v>
      </c>
      <c r="BO580" s="47">
        <f t="shared" si="359"/>
        <v>0.98215911022088032</v>
      </c>
      <c r="BP580" s="9">
        <f t="shared" si="360"/>
        <v>0.98215911022088032</v>
      </c>
      <c r="BV580" s="8">
        <f t="shared" si="350"/>
        <v>36258</v>
      </c>
      <c r="BW580" s="9">
        <f t="shared" si="351"/>
        <v>1.9650000000000001</v>
      </c>
      <c r="BX580" s="9">
        <f t="shared" si="352"/>
        <v>2.09</v>
      </c>
      <c r="BY580" s="3">
        <f t="shared" si="356"/>
        <v>2.5774622688615374E-2</v>
      </c>
      <c r="BZ580" s="3">
        <f t="shared" si="357"/>
        <v>1.2033839563723463E-2</v>
      </c>
      <c r="CA580" s="8">
        <f t="shared" si="361"/>
        <v>36258</v>
      </c>
      <c r="CB580" s="3">
        <f t="shared" si="362"/>
        <v>0.46944939771258232</v>
      </c>
      <c r="CC580" s="3">
        <f t="shared" si="363"/>
        <v>0.34992367526563406</v>
      </c>
    </row>
    <row r="581" spans="1:81" x14ac:dyDescent="0.25">
      <c r="A581" s="3">
        <f t="shared" si="326"/>
        <v>1014</v>
      </c>
      <c r="B581" s="8">
        <f t="shared" si="327"/>
        <v>36259</v>
      </c>
      <c r="C581" s="3">
        <f t="shared" si="333"/>
        <v>1.98</v>
      </c>
      <c r="D581" s="11">
        <f t="shared" si="353"/>
        <v>0</v>
      </c>
      <c r="E581" s="3">
        <f t="shared" si="334"/>
        <v>2.1349999999999998</v>
      </c>
      <c r="I581" s="8">
        <f t="shared" si="328"/>
        <v>36259</v>
      </c>
      <c r="J581" s="11">
        <f t="shared" si="335"/>
        <v>0.1549999999999998</v>
      </c>
      <c r="K581" s="11">
        <f t="shared" si="354"/>
        <v>0</v>
      </c>
      <c r="L581" s="11"/>
      <c r="M581" s="11"/>
      <c r="N581" s="9">
        <f t="shared" si="336"/>
        <v>1.98</v>
      </c>
      <c r="O581" s="9">
        <f t="shared" si="337"/>
        <v>2.1349999999999998</v>
      </c>
      <c r="Q581" s="9">
        <f t="shared" si="329"/>
        <v>1.98</v>
      </c>
      <c r="R581" s="9">
        <f t="shared" si="330"/>
        <v>2.1349999999999998</v>
      </c>
      <c r="S581" s="9">
        <f t="shared" si="331"/>
        <v>2.105</v>
      </c>
      <c r="T581" s="9">
        <f t="shared" si="332"/>
        <v>2.105</v>
      </c>
      <c r="V581" s="9">
        <f t="shared" si="358"/>
        <v>1.98</v>
      </c>
      <c r="W581" s="9">
        <f t="shared" si="358"/>
        <v>2.1349999999999998</v>
      </c>
      <c r="X581" s="9">
        <f t="shared" si="358"/>
        <v>2.105</v>
      </c>
      <c r="Y581" s="9">
        <f t="shared" si="358"/>
        <v>2.105</v>
      </c>
      <c r="BK581" s="9">
        <f t="shared" si="347"/>
        <v>1.98</v>
      </c>
      <c r="BL581" s="9">
        <f t="shared" si="348"/>
        <v>2.1349999999999998</v>
      </c>
      <c r="BM581" s="3">
        <f t="shared" si="355"/>
        <v>1</v>
      </c>
      <c r="BN581" s="8">
        <f t="shared" si="349"/>
        <v>36259</v>
      </c>
      <c r="BO581" s="47">
        <f t="shared" si="359"/>
        <v>0.98687481771129504</v>
      </c>
      <c r="BP581" s="9">
        <f t="shared" si="360"/>
        <v>0.98687481771129504</v>
      </c>
      <c r="BV581" s="8">
        <f t="shared" si="350"/>
        <v>36259</v>
      </c>
      <c r="BW581" s="9">
        <f t="shared" si="351"/>
        <v>1.98</v>
      </c>
      <c r="BX581" s="9">
        <f t="shared" si="352"/>
        <v>2.1349999999999998</v>
      </c>
      <c r="BY581" s="3">
        <f t="shared" si="356"/>
        <v>7.6045993852192125E-3</v>
      </c>
      <c r="BZ581" s="3">
        <f t="shared" si="357"/>
        <v>2.1302580703868187E-2</v>
      </c>
      <c r="CA581" s="8">
        <f t="shared" si="361"/>
        <v>36259</v>
      </c>
      <c r="CB581" s="3">
        <f t="shared" si="362"/>
        <v>0.46931149579713899</v>
      </c>
      <c r="CC581" s="3">
        <f t="shared" si="363"/>
        <v>0.35241835318253845</v>
      </c>
    </row>
    <row r="582" spans="1:81" x14ac:dyDescent="0.25">
      <c r="A582" s="3">
        <f t="shared" ref="A582:A645" si="364">A583-1</f>
        <v>1015</v>
      </c>
      <c r="B582" s="8">
        <f t="shared" ref="B582:B645" si="365">HLOOKUP("date",IF(TERM2="cash",cash,PRICELOOK),IF(A582&gt;=2,A582,2),FALSE)</f>
        <v>36260</v>
      </c>
      <c r="C582" s="3">
        <f t="shared" si="333"/>
        <v>1.98</v>
      </c>
      <c r="D582" s="11">
        <f t="shared" si="353"/>
        <v>0</v>
      </c>
      <c r="E582" s="3">
        <f t="shared" si="334"/>
        <v>2.1349999999999998</v>
      </c>
      <c r="I582" s="8">
        <f t="shared" ref="I582:I645" si="366">B582</f>
        <v>36260</v>
      </c>
      <c r="J582" s="11">
        <f t="shared" si="335"/>
        <v>0.1549999999999998</v>
      </c>
      <c r="K582" s="11">
        <f t="shared" si="354"/>
        <v>0</v>
      </c>
      <c r="L582" s="11"/>
      <c r="M582" s="11"/>
      <c r="N582" s="9">
        <f t="shared" si="336"/>
        <v>1.98</v>
      </c>
      <c r="O582" s="9">
        <f t="shared" si="337"/>
        <v>2.1349999999999998</v>
      </c>
      <c r="Q582" s="9">
        <f t="shared" ref="Q582:Q645" si="367">IF(ISNA(V582),Q581,V582)</f>
        <v>1.98</v>
      </c>
      <c r="R582" s="9">
        <f t="shared" ref="R582:R645" si="368">IF(ISNA(W582),R581,W582)</f>
        <v>2.1349999999999998</v>
      </c>
      <c r="S582" s="9">
        <f t="shared" ref="S582:S645" si="369">IF(ISNA(X582),S581,X582)</f>
        <v>2.105</v>
      </c>
      <c r="T582" s="9">
        <f t="shared" ref="T582:T645" si="370">IF(ISNA(Y582),T581,Y582)</f>
        <v>2.105</v>
      </c>
      <c r="V582" s="9">
        <f t="shared" si="358"/>
        <v>1.98</v>
      </c>
      <c r="W582" s="9">
        <f t="shared" si="358"/>
        <v>2.1349999999999998</v>
      </c>
      <c r="X582" s="9">
        <f t="shared" si="358"/>
        <v>2.105</v>
      </c>
      <c r="Y582" s="9">
        <f t="shared" si="358"/>
        <v>2.105</v>
      </c>
      <c r="BK582" s="9">
        <f t="shared" si="347"/>
        <v>1.98</v>
      </c>
      <c r="BL582" s="9">
        <f t="shared" si="348"/>
        <v>2.1349999999999998</v>
      </c>
      <c r="BM582" s="3">
        <f t="shared" si="355"/>
        <v>1</v>
      </c>
      <c r="BN582" s="8">
        <f t="shared" si="349"/>
        <v>36260</v>
      </c>
      <c r="BO582" s="47">
        <f t="shared" si="359"/>
        <v>0.99053597132489535</v>
      </c>
      <c r="BP582" s="9">
        <f t="shared" si="360"/>
        <v>0.99053597132489535</v>
      </c>
      <c r="BV582" s="8">
        <f t="shared" si="350"/>
        <v>36260</v>
      </c>
      <c r="BW582" s="9">
        <f t="shared" si="351"/>
        <v>1.98</v>
      </c>
      <c r="BX582" s="9">
        <f t="shared" si="352"/>
        <v>2.1349999999999998</v>
      </c>
      <c r="BY582" s="3">
        <f t="shared" si="356"/>
        <v>0</v>
      </c>
      <c r="BZ582" s="3">
        <f t="shared" si="357"/>
        <v>0</v>
      </c>
      <c r="CA582" s="8">
        <f t="shared" si="361"/>
        <v>36260</v>
      </c>
      <c r="CB582" s="3">
        <f t="shared" si="362"/>
        <v>0.43254340331098629</v>
      </c>
      <c r="CC582" s="3">
        <f t="shared" si="363"/>
        <v>0.33518583801819318</v>
      </c>
    </row>
    <row r="583" spans="1:81" x14ac:dyDescent="0.25">
      <c r="A583" s="3">
        <f t="shared" si="364"/>
        <v>1016</v>
      </c>
      <c r="B583" s="8">
        <f t="shared" si="365"/>
        <v>36261</v>
      </c>
      <c r="C583" s="3">
        <f t="shared" ref="C583:C646" si="371">IF(MIN($N583:$O583)=0,0,N583)</f>
        <v>1.98</v>
      </c>
      <c r="D583" s="11">
        <f t="shared" si="353"/>
        <v>0</v>
      </c>
      <c r="E583" s="3">
        <f t="shared" ref="E583:E646" si="372">IF(MIN($N583:$O583)=0,0,O583)</f>
        <v>2.1349999999999998</v>
      </c>
      <c r="I583" s="8">
        <f t="shared" si="366"/>
        <v>36261</v>
      </c>
      <c r="J583" s="11">
        <f t="shared" ref="J583:J646" si="373">IF(MIN(C583,E583)=0,0,E583-C583)</f>
        <v>0.1549999999999998</v>
      </c>
      <c r="K583" s="11">
        <f t="shared" si="354"/>
        <v>0</v>
      </c>
      <c r="L583" s="11"/>
      <c r="M583" s="11"/>
      <c r="N583" s="9">
        <f t="shared" ref="N583:N646" si="374">IF(BASISYN="YES",Q583-S583,Q583)</f>
        <v>1.98</v>
      </c>
      <c r="O583" s="9">
        <f t="shared" ref="O583:O646" si="375">IF(BASISYN="YES",R583-T583,R583)</f>
        <v>2.1349999999999998</v>
      </c>
      <c r="Q583" s="9">
        <f t="shared" si="367"/>
        <v>1.98</v>
      </c>
      <c r="R583" s="9">
        <f t="shared" si="368"/>
        <v>2.1349999999999998</v>
      </c>
      <c r="S583" s="9">
        <f t="shared" si="369"/>
        <v>2.105</v>
      </c>
      <c r="T583" s="9">
        <f t="shared" si="370"/>
        <v>2.105</v>
      </c>
      <c r="V583" s="9">
        <f t="shared" si="358"/>
        <v>1.98</v>
      </c>
      <c r="W583" s="9">
        <f t="shared" si="358"/>
        <v>2.1349999999999998</v>
      </c>
      <c r="X583" s="9">
        <f t="shared" si="358"/>
        <v>2.105</v>
      </c>
      <c r="Y583" s="9">
        <f t="shared" si="358"/>
        <v>2.105</v>
      </c>
      <c r="BK583" s="9">
        <f t="shared" si="347"/>
        <v>1.98</v>
      </c>
      <c r="BL583" s="9">
        <f t="shared" si="348"/>
        <v>2.1349999999999998</v>
      </c>
      <c r="BM583" s="3">
        <f t="shared" si="355"/>
        <v>1</v>
      </c>
      <c r="BN583" s="8">
        <f t="shared" si="349"/>
        <v>36261</v>
      </c>
      <c r="BO583" s="47">
        <f t="shared" si="359"/>
        <v>0.99264241789485019</v>
      </c>
      <c r="BP583" s="9">
        <f t="shared" si="360"/>
        <v>0.99264241789485019</v>
      </c>
      <c r="BV583" s="8">
        <f t="shared" si="350"/>
        <v>36261</v>
      </c>
      <c r="BW583" s="9">
        <f t="shared" si="351"/>
        <v>1.98</v>
      </c>
      <c r="BX583" s="9">
        <f t="shared" si="352"/>
        <v>2.1349999999999998</v>
      </c>
      <c r="BY583" s="3">
        <f t="shared" si="356"/>
        <v>0</v>
      </c>
      <c r="BZ583" s="3">
        <f t="shared" si="357"/>
        <v>0</v>
      </c>
      <c r="CA583" s="8">
        <f t="shared" si="361"/>
        <v>36261</v>
      </c>
      <c r="CB583" s="3">
        <f t="shared" si="362"/>
        <v>0.43254340331098629</v>
      </c>
      <c r="CC583" s="3">
        <f t="shared" si="363"/>
        <v>0.33518583801819318</v>
      </c>
    </row>
    <row r="584" spans="1:81" x14ac:dyDescent="0.25">
      <c r="A584" s="3">
        <f t="shared" si="364"/>
        <v>1017</v>
      </c>
      <c r="B584" s="8">
        <f t="shared" si="365"/>
        <v>36262</v>
      </c>
      <c r="C584" s="3">
        <f t="shared" si="371"/>
        <v>1.91</v>
      </c>
      <c r="D584" s="11">
        <f t="shared" si="353"/>
        <v>0</v>
      </c>
      <c r="E584" s="3">
        <f t="shared" si="372"/>
        <v>2.06</v>
      </c>
      <c r="I584" s="8">
        <f t="shared" si="366"/>
        <v>36262</v>
      </c>
      <c r="J584" s="11">
        <f t="shared" si="373"/>
        <v>0.15000000000000013</v>
      </c>
      <c r="K584" s="11">
        <f t="shared" si="354"/>
        <v>0</v>
      </c>
      <c r="L584" s="11"/>
      <c r="M584" s="11"/>
      <c r="N584" s="9">
        <f t="shared" si="374"/>
        <v>1.91</v>
      </c>
      <c r="O584" s="9">
        <f t="shared" si="375"/>
        <v>2.06</v>
      </c>
      <c r="Q584" s="9">
        <f t="shared" si="367"/>
        <v>1.91</v>
      </c>
      <c r="R584" s="9">
        <f t="shared" si="368"/>
        <v>2.06</v>
      </c>
      <c r="S584" s="9">
        <f t="shared" si="369"/>
        <v>2.06</v>
      </c>
      <c r="T584" s="9">
        <f t="shared" si="370"/>
        <v>2.06</v>
      </c>
      <c r="V584" s="9">
        <f t="shared" si="358"/>
        <v>1.91</v>
      </c>
      <c r="W584" s="9">
        <f t="shared" si="358"/>
        <v>2.06</v>
      </c>
      <c r="X584" s="9">
        <f t="shared" si="358"/>
        <v>2.06</v>
      </c>
      <c r="Y584" s="9">
        <f t="shared" si="358"/>
        <v>2.06</v>
      </c>
      <c r="BK584" s="9">
        <f t="shared" si="347"/>
        <v>1.91</v>
      </c>
      <c r="BL584" s="9">
        <f t="shared" si="348"/>
        <v>2.06</v>
      </c>
      <c r="BM584" s="3">
        <f t="shared" si="355"/>
        <v>1</v>
      </c>
      <c r="BN584" s="8">
        <f t="shared" si="349"/>
        <v>36262</v>
      </c>
      <c r="BO584" s="47">
        <f t="shared" si="359"/>
        <v>0.99376007974941349</v>
      </c>
      <c r="BP584" s="9">
        <f t="shared" si="360"/>
        <v>0.99376007974941349</v>
      </c>
      <c r="BV584" s="8">
        <f t="shared" si="350"/>
        <v>36262</v>
      </c>
      <c r="BW584" s="9">
        <f t="shared" si="351"/>
        <v>1.91</v>
      </c>
      <c r="BX584" s="9">
        <f t="shared" si="352"/>
        <v>2.06</v>
      </c>
      <c r="BY584" s="3">
        <f t="shared" si="356"/>
        <v>-3.5993602647905368E-2</v>
      </c>
      <c r="BZ584" s="3">
        <f t="shared" si="357"/>
        <v>-3.5760663879098091E-2</v>
      </c>
      <c r="CA584" s="8">
        <f t="shared" si="361"/>
        <v>36262</v>
      </c>
      <c r="CB584" s="3">
        <f t="shared" si="362"/>
        <v>0.45953166137045948</v>
      </c>
      <c r="CC584" s="3">
        <f t="shared" si="363"/>
        <v>0.3684720915911045</v>
      </c>
    </row>
    <row r="585" spans="1:81" x14ac:dyDescent="0.25">
      <c r="A585" s="3">
        <f t="shared" si="364"/>
        <v>1018</v>
      </c>
      <c r="B585" s="8">
        <f t="shared" si="365"/>
        <v>36263</v>
      </c>
      <c r="C585" s="3">
        <f t="shared" si="371"/>
        <v>1.9850000000000001</v>
      </c>
      <c r="D585" s="11">
        <f t="shared" si="353"/>
        <v>0</v>
      </c>
      <c r="E585" s="3">
        <f t="shared" si="372"/>
        <v>2.0750000000000002</v>
      </c>
      <c r="I585" s="8">
        <f t="shared" si="366"/>
        <v>36263</v>
      </c>
      <c r="J585" s="11">
        <f t="shared" si="373"/>
        <v>9.000000000000008E-2</v>
      </c>
      <c r="K585" s="11">
        <f t="shared" si="354"/>
        <v>0</v>
      </c>
      <c r="L585" s="11"/>
      <c r="M585" s="11"/>
      <c r="N585" s="9">
        <f t="shared" si="374"/>
        <v>1.9850000000000001</v>
      </c>
      <c r="O585" s="9">
        <f t="shared" si="375"/>
        <v>2.0750000000000002</v>
      </c>
      <c r="Q585" s="9">
        <f t="shared" si="367"/>
        <v>1.9850000000000001</v>
      </c>
      <c r="R585" s="9">
        <f t="shared" si="368"/>
        <v>2.0750000000000002</v>
      </c>
      <c r="S585" s="9">
        <f t="shared" si="369"/>
        <v>2.14</v>
      </c>
      <c r="T585" s="9">
        <f t="shared" si="370"/>
        <v>2.14</v>
      </c>
      <c r="V585" s="9">
        <f t="shared" si="358"/>
        <v>1.9850000000000001</v>
      </c>
      <c r="W585" s="9">
        <f t="shared" si="358"/>
        <v>2.0750000000000002</v>
      </c>
      <c r="X585" s="9">
        <f t="shared" si="358"/>
        <v>2.14</v>
      </c>
      <c r="Y585" s="9">
        <f t="shared" si="358"/>
        <v>2.14</v>
      </c>
      <c r="BK585" s="9">
        <f t="shared" si="347"/>
        <v>1.9850000000000001</v>
      </c>
      <c r="BL585" s="9">
        <f t="shared" si="348"/>
        <v>2.0750000000000002</v>
      </c>
      <c r="BM585" s="3">
        <f t="shared" si="355"/>
        <v>1</v>
      </c>
      <c r="BN585" s="8">
        <f t="shared" si="349"/>
        <v>36263</v>
      </c>
      <c r="BO585" s="47">
        <f t="shared" si="359"/>
        <v>0.98947368928526647</v>
      </c>
      <c r="BP585" s="9">
        <f t="shared" si="360"/>
        <v>0.98947368928526647</v>
      </c>
      <c r="BV585" s="8">
        <f t="shared" si="350"/>
        <v>36263</v>
      </c>
      <c r="BW585" s="9">
        <f t="shared" si="351"/>
        <v>1.9850000000000001</v>
      </c>
      <c r="BX585" s="9">
        <f t="shared" si="352"/>
        <v>2.0750000000000002</v>
      </c>
      <c r="BY585" s="3">
        <f t="shared" si="356"/>
        <v>3.8515672080615404E-2</v>
      </c>
      <c r="BZ585" s="3">
        <f t="shared" si="357"/>
        <v>7.2551708811720156E-3</v>
      </c>
      <c r="CA585" s="8">
        <f t="shared" si="361"/>
        <v>36263</v>
      </c>
      <c r="CB585" s="3">
        <f t="shared" si="362"/>
        <v>0.46924664216321887</v>
      </c>
      <c r="CC585" s="3">
        <f t="shared" si="363"/>
        <v>0.36833409100889408</v>
      </c>
    </row>
    <row r="586" spans="1:81" x14ac:dyDescent="0.25">
      <c r="A586" s="3">
        <f t="shared" si="364"/>
        <v>1019</v>
      </c>
      <c r="B586" s="8">
        <f t="shared" si="365"/>
        <v>36264</v>
      </c>
      <c r="C586" s="3">
        <f t="shared" si="371"/>
        <v>1.9550000000000001</v>
      </c>
      <c r="D586" s="11">
        <f t="shared" si="353"/>
        <v>0</v>
      </c>
      <c r="E586" s="3">
        <f t="shared" si="372"/>
        <v>2.0499999999999998</v>
      </c>
      <c r="I586" s="8">
        <f t="shared" si="366"/>
        <v>36264</v>
      </c>
      <c r="J586" s="11">
        <f t="shared" si="373"/>
        <v>9.4999999999999751E-2</v>
      </c>
      <c r="K586" s="11">
        <f t="shared" si="354"/>
        <v>0</v>
      </c>
      <c r="L586" s="11"/>
      <c r="M586" s="11"/>
      <c r="N586" s="9">
        <f t="shared" si="374"/>
        <v>1.9550000000000001</v>
      </c>
      <c r="O586" s="9">
        <f t="shared" si="375"/>
        <v>2.0499999999999998</v>
      </c>
      <c r="Q586" s="9">
        <f t="shared" si="367"/>
        <v>1.9550000000000001</v>
      </c>
      <c r="R586" s="9">
        <f t="shared" si="368"/>
        <v>2.0499999999999998</v>
      </c>
      <c r="S586" s="9">
        <f t="shared" si="369"/>
        <v>2.12</v>
      </c>
      <c r="T586" s="9">
        <f t="shared" si="370"/>
        <v>2.12</v>
      </c>
      <c r="V586" s="9">
        <f t="shared" si="358"/>
        <v>1.9550000000000001</v>
      </c>
      <c r="W586" s="9">
        <f t="shared" si="358"/>
        <v>2.0499999999999998</v>
      </c>
      <c r="X586" s="9">
        <f t="shared" si="358"/>
        <v>2.12</v>
      </c>
      <c r="Y586" s="9">
        <f t="shared" si="358"/>
        <v>2.12</v>
      </c>
      <c r="BK586" s="9">
        <f t="shared" si="347"/>
        <v>1.9550000000000001</v>
      </c>
      <c r="BL586" s="9">
        <f t="shared" si="348"/>
        <v>2.0499999999999998</v>
      </c>
      <c r="BM586" s="3">
        <f t="shared" si="355"/>
        <v>1</v>
      </c>
      <c r="BN586" s="8">
        <f t="shared" si="349"/>
        <v>36264</v>
      </c>
      <c r="BO586" s="47">
        <f t="shared" si="359"/>
        <v>0.98687074119249962</v>
      </c>
      <c r="BP586" s="9">
        <f t="shared" si="360"/>
        <v>0.98687074119249962</v>
      </c>
      <c r="BV586" s="8">
        <f t="shared" si="350"/>
        <v>36264</v>
      </c>
      <c r="BW586" s="9">
        <f t="shared" si="351"/>
        <v>1.9550000000000001</v>
      </c>
      <c r="BX586" s="9">
        <f t="shared" si="352"/>
        <v>2.0499999999999998</v>
      </c>
      <c r="BY586" s="3">
        <f t="shared" si="356"/>
        <v>-1.5228720701824671E-2</v>
      </c>
      <c r="BZ586" s="3">
        <f t="shared" si="357"/>
        <v>-1.2121360532344963E-2</v>
      </c>
      <c r="CA586" s="8">
        <f t="shared" si="361"/>
        <v>36264</v>
      </c>
      <c r="CB586" s="3">
        <f t="shared" si="362"/>
        <v>0.45187545346739877</v>
      </c>
      <c r="CC586" s="3">
        <f t="shared" si="363"/>
        <v>0.37324655072332208</v>
      </c>
    </row>
    <row r="587" spans="1:81" x14ac:dyDescent="0.25">
      <c r="A587" s="3">
        <f t="shared" si="364"/>
        <v>1020</v>
      </c>
      <c r="B587" s="8">
        <f t="shared" si="365"/>
        <v>36265</v>
      </c>
      <c r="C587" s="3">
        <f t="shared" si="371"/>
        <v>2</v>
      </c>
      <c r="D587" s="11">
        <f t="shared" si="353"/>
        <v>0</v>
      </c>
      <c r="E587" s="3">
        <f t="shared" si="372"/>
        <v>2.0649999999999999</v>
      </c>
      <c r="I587" s="8">
        <f t="shared" si="366"/>
        <v>36265</v>
      </c>
      <c r="J587" s="11">
        <f t="shared" si="373"/>
        <v>6.4999999999999947E-2</v>
      </c>
      <c r="K587" s="11">
        <f t="shared" si="354"/>
        <v>0</v>
      </c>
      <c r="L587" s="11"/>
      <c r="M587" s="11"/>
      <c r="N587" s="9">
        <f t="shared" si="374"/>
        <v>2</v>
      </c>
      <c r="O587" s="9">
        <f t="shared" si="375"/>
        <v>2.0649999999999999</v>
      </c>
      <c r="Q587" s="9">
        <f t="shared" si="367"/>
        <v>2</v>
      </c>
      <c r="R587" s="9">
        <f t="shared" si="368"/>
        <v>2.0649999999999999</v>
      </c>
      <c r="S587" s="9">
        <f t="shared" si="369"/>
        <v>2.14</v>
      </c>
      <c r="T587" s="9">
        <f t="shared" si="370"/>
        <v>2.14</v>
      </c>
      <c r="V587" s="9">
        <f t="shared" ref="V587:Y606" si="376">VLOOKUP($B587,IF(V$1=2,PRICELOOK2,IF(V$1=3,PRICELOOK3,IF(V$1=4,cash,PRICELOOK))),V$2,FALSE)</f>
        <v>2</v>
      </c>
      <c r="W587" s="9">
        <f t="shared" si="376"/>
        <v>2.0649999999999999</v>
      </c>
      <c r="X587" s="9">
        <f t="shared" si="376"/>
        <v>2.14</v>
      </c>
      <c r="Y587" s="9">
        <f t="shared" si="376"/>
        <v>2.14</v>
      </c>
      <c r="BK587" s="9">
        <f t="shared" si="347"/>
        <v>2</v>
      </c>
      <c r="BL587" s="9">
        <f t="shared" si="348"/>
        <v>2.0649999999999999</v>
      </c>
      <c r="BM587" s="3">
        <f t="shared" si="355"/>
        <v>1</v>
      </c>
      <c r="BN587" s="8">
        <f t="shared" si="349"/>
        <v>36265</v>
      </c>
      <c r="BO587" s="47">
        <f t="shared" si="359"/>
        <v>0.9795882839504767</v>
      </c>
      <c r="BP587" s="9">
        <f t="shared" si="360"/>
        <v>0.9795882839504767</v>
      </c>
      <c r="BV587" s="8">
        <f t="shared" si="350"/>
        <v>36265</v>
      </c>
      <c r="BW587" s="9">
        <f t="shared" si="351"/>
        <v>2</v>
      </c>
      <c r="BX587" s="9">
        <f t="shared" si="352"/>
        <v>2.0649999999999999</v>
      </c>
      <c r="BY587" s="3">
        <f t="shared" si="356"/>
        <v>2.2756987122616278E-2</v>
      </c>
      <c r="BZ587" s="3">
        <f t="shared" si="357"/>
        <v>7.290433262679274E-3</v>
      </c>
      <c r="CA587" s="8">
        <f t="shared" si="361"/>
        <v>36265</v>
      </c>
      <c r="CB587" s="3">
        <f t="shared" si="362"/>
        <v>0.43811822510493537</v>
      </c>
      <c r="CC587" s="3">
        <f t="shared" si="363"/>
        <v>0.36742925393107123</v>
      </c>
    </row>
    <row r="588" spans="1:81" x14ac:dyDescent="0.25">
      <c r="A588" s="3">
        <f t="shared" si="364"/>
        <v>1021</v>
      </c>
      <c r="B588" s="8">
        <f t="shared" si="365"/>
        <v>36266</v>
      </c>
      <c r="C588" s="3">
        <f t="shared" si="371"/>
        <v>2</v>
      </c>
      <c r="D588" s="11">
        <f t="shared" si="353"/>
        <v>0</v>
      </c>
      <c r="E588" s="3">
        <f t="shared" si="372"/>
        <v>2.0699999999999998</v>
      </c>
      <c r="I588" s="8">
        <f t="shared" si="366"/>
        <v>36266</v>
      </c>
      <c r="J588" s="11">
        <f t="shared" si="373"/>
        <v>6.999999999999984E-2</v>
      </c>
      <c r="K588" s="11">
        <f t="shared" si="354"/>
        <v>0</v>
      </c>
      <c r="L588" s="11"/>
      <c r="M588" s="11"/>
      <c r="N588" s="9">
        <f t="shared" si="374"/>
        <v>2</v>
      </c>
      <c r="O588" s="9">
        <f t="shared" si="375"/>
        <v>2.0699999999999998</v>
      </c>
      <c r="Q588" s="9">
        <f t="shared" si="367"/>
        <v>2</v>
      </c>
      <c r="R588" s="9">
        <f t="shared" si="368"/>
        <v>2.0699999999999998</v>
      </c>
      <c r="S588" s="9">
        <f t="shared" si="369"/>
        <v>2.15</v>
      </c>
      <c r="T588" s="9">
        <f t="shared" si="370"/>
        <v>2.15</v>
      </c>
      <c r="V588" s="9">
        <f t="shared" si="376"/>
        <v>2</v>
      </c>
      <c r="W588" s="9">
        <f t="shared" si="376"/>
        <v>2.0699999999999998</v>
      </c>
      <c r="X588" s="9">
        <f t="shared" si="376"/>
        <v>2.15</v>
      </c>
      <c r="Y588" s="9">
        <f t="shared" si="376"/>
        <v>2.15</v>
      </c>
      <c r="BK588" s="9">
        <f t="shared" si="347"/>
        <v>2</v>
      </c>
      <c r="BL588" s="9">
        <f t="shared" si="348"/>
        <v>2.0699999999999998</v>
      </c>
      <c r="BM588" s="3">
        <f t="shared" si="355"/>
        <v>1</v>
      </c>
      <c r="BN588" s="8">
        <f t="shared" si="349"/>
        <v>36266</v>
      </c>
      <c r="BO588" s="47">
        <f t="shared" si="359"/>
        <v>0.97319854008013285</v>
      </c>
      <c r="BP588" s="9">
        <f t="shared" si="360"/>
        <v>0.97319854008013285</v>
      </c>
      <c r="BV588" s="8">
        <f t="shared" si="350"/>
        <v>36266</v>
      </c>
      <c r="BW588" s="9">
        <f t="shared" si="351"/>
        <v>2</v>
      </c>
      <c r="BX588" s="9">
        <f t="shared" si="352"/>
        <v>2.0699999999999998</v>
      </c>
      <c r="BY588" s="3">
        <f t="shared" si="356"/>
        <v>0</v>
      </c>
      <c r="BZ588" s="3">
        <f t="shared" si="357"/>
        <v>2.4183808642816527E-3</v>
      </c>
      <c r="CA588" s="8">
        <f t="shared" si="361"/>
        <v>36266</v>
      </c>
      <c r="CB588" s="3">
        <f t="shared" si="362"/>
        <v>0.43911447388398461</v>
      </c>
      <c r="CC588" s="3">
        <f t="shared" si="363"/>
        <v>0.36599394042793759</v>
      </c>
    </row>
    <row r="589" spans="1:81" x14ac:dyDescent="0.25">
      <c r="A589" s="3">
        <f t="shared" si="364"/>
        <v>1022</v>
      </c>
      <c r="B589" s="8">
        <f t="shared" si="365"/>
        <v>36267</v>
      </c>
      <c r="C589" s="3">
        <f t="shared" si="371"/>
        <v>2</v>
      </c>
      <c r="D589" s="11">
        <f t="shared" si="353"/>
        <v>0</v>
      </c>
      <c r="E589" s="3">
        <f t="shared" si="372"/>
        <v>2.0699999999999998</v>
      </c>
      <c r="I589" s="8">
        <f t="shared" si="366"/>
        <v>36267</v>
      </c>
      <c r="J589" s="11">
        <f t="shared" si="373"/>
        <v>6.999999999999984E-2</v>
      </c>
      <c r="K589" s="11">
        <f t="shared" si="354"/>
        <v>0</v>
      </c>
      <c r="L589" s="11"/>
      <c r="M589" s="11"/>
      <c r="N589" s="9">
        <f t="shared" si="374"/>
        <v>2</v>
      </c>
      <c r="O589" s="9">
        <f t="shared" si="375"/>
        <v>2.0699999999999998</v>
      </c>
      <c r="Q589" s="9">
        <f t="shared" si="367"/>
        <v>2</v>
      </c>
      <c r="R589" s="9">
        <f t="shared" si="368"/>
        <v>2.0699999999999998</v>
      </c>
      <c r="S589" s="9">
        <f t="shared" si="369"/>
        <v>2.15</v>
      </c>
      <c r="T589" s="9">
        <f t="shared" si="370"/>
        <v>2.15</v>
      </c>
      <c r="V589" s="9">
        <f t="shared" si="376"/>
        <v>2</v>
      </c>
      <c r="W589" s="9">
        <f t="shared" si="376"/>
        <v>2.0699999999999998</v>
      </c>
      <c r="X589" s="9">
        <f t="shared" si="376"/>
        <v>2.15</v>
      </c>
      <c r="Y589" s="9">
        <f t="shared" si="376"/>
        <v>2.15</v>
      </c>
      <c r="BK589" s="9">
        <f t="shared" si="347"/>
        <v>2</v>
      </c>
      <c r="BL589" s="9">
        <f t="shared" si="348"/>
        <v>2.0699999999999998</v>
      </c>
      <c r="BM589" s="3">
        <f t="shared" si="355"/>
        <v>1</v>
      </c>
      <c r="BN589" s="8">
        <f t="shared" si="349"/>
        <v>36267</v>
      </c>
      <c r="BO589" s="47">
        <f t="shared" si="359"/>
        <v>0.96590043933012726</v>
      </c>
      <c r="BP589" s="9">
        <f t="shared" si="360"/>
        <v>0.96590043933012726</v>
      </c>
      <c r="BV589" s="8">
        <f t="shared" si="350"/>
        <v>36267</v>
      </c>
      <c r="BW589" s="9">
        <f t="shared" si="351"/>
        <v>2</v>
      </c>
      <c r="BX589" s="9">
        <f t="shared" si="352"/>
        <v>2.0699999999999998</v>
      </c>
      <c r="BY589" s="3">
        <f t="shared" si="356"/>
        <v>0</v>
      </c>
      <c r="BZ589" s="3">
        <f t="shared" si="357"/>
        <v>0</v>
      </c>
      <c r="CA589" s="8">
        <f t="shared" si="361"/>
        <v>36267</v>
      </c>
      <c r="CB589" s="3">
        <f t="shared" si="362"/>
        <v>0.43911447388398461</v>
      </c>
      <c r="CC589" s="3">
        <f t="shared" si="363"/>
        <v>0.36662238892377413</v>
      </c>
    </row>
    <row r="590" spans="1:81" x14ac:dyDescent="0.25">
      <c r="A590" s="3">
        <f t="shared" si="364"/>
        <v>1023</v>
      </c>
      <c r="B590" s="8">
        <f t="shared" si="365"/>
        <v>36268</v>
      </c>
      <c r="C590" s="3">
        <f t="shared" si="371"/>
        <v>2</v>
      </c>
      <c r="D590" s="11">
        <f t="shared" si="353"/>
        <v>0</v>
      </c>
      <c r="E590" s="3">
        <f t="shared" si="372"/>
        <v>2.0699999999999998</v>
      </c>
      <c r="I590" s="8">
        <f t="shared" si="366"/>
        <v>36268</v>
      </c>
      <c r="J590" s="11">
        <f t="shared" si="373"/>
        <v>6.999999999999984E-2</v>
      </c>
      <c r="K590" s="11">
        <f t="shared" si="354"/>
        <v>0</v>
      </c>
      <c r="L590" s="11"/>
      <c r="M590" s="11"/>
      <c r="N590" s="9">
        <f t="shared" si="374"/>
        <v>2</v>
      </c>
      <c r="O590" s="9">
        <f t="shared" si="375"/>
        <v>2.0699999999999998</v>
      </c>
      <c r="Q590" s="9">
        <f t="shared" si="367"/>
        <v>2</v>
      </c>
      <c r="R590" s="9">
        <f t="shared" si="368"/>
        <v>2.0699999999999998</v>
      </c>
      <c r="S590" s="9">
        <f t="shared" si="369"/>
        <v>2.15</v>
      </c>
      <c r="T590" s="9">
        <f t="shared" si="370"/>
        <v>2.15</v>
      </c>
      <c r="V590" s="9">
        <f t="shared" si="376"/>
        <v>2</v>
      </c>
      <c r="W590" s="9">
        <f t="shared" si="376"/>
        <v>2.0699999999999998</v>
      </c>
      <c r="X590" s="9">
        <f t="shared" si="376"/>
        <v>2.15</v>
      </c>
      <c r="Y590" s="9">
        <f t="shared" si="376"/>
        <v>2.15</v>
      </c>
      <c r="BK590" s="9">
        <f t="shared" si="347"/>
        <v>2</v>
      </c>
      <c r="BL590" s="9">
        <f t="shared" si="348"/>
        <v>2.0699999999999998</v>
      </c>
      <c r="BM590" s="3">
        <f t="shared" si="355"/>
        <v>1</v>
      </c>
      <c r="BN590" s="8">
        <f t="shared" si="349"/>
        <v>36268</v>
      </c>
      <c r="BO590" s="47">
        <f t="shared" si="359"/>
        <v>0.95462052774068984</v>
      </c>
      <c r="BP590" s="9">
        <f t="shared" si="360"/>
        <v>0.95462052774068984</v>
      </c>
      <c r="BV590" s="8">
        <f t="shared" si="350"/>
        <v>36268</v>
      </c>
      <c r="BW590" s="9">
        <f t="shared" si="351"/>
        <v>2</v>
      </c>
      <c r="BX590" s="9">
        <f t="shared" si="352"/>
        <v>2.0699999999999998</v>
      </c>
      <c r="BY590" s="3">
        <f t="shared" si="356"/>
        <v>0</v>
      </c>
      <c r="BZ590" s="3">
        <f t="shared" si="357"/>
        <v>0</v>
      </c>
      <c r="CA590" s="8">
        <f t="shared" si="361"/>
        <v>36268</v>
      </c>
      <c r="CB590" s="3">
        <f t="shared" si="362"/>
        <v>0.43911447388398461</v>
      </c>
      <c r="CC590" s="3">
        <f t="shared" si="363"/>
        <v>0.36662238892377413</v>
      </c>
    </row>
    <row r="591" spans="1:81" x14ac:dyDescent="0.25">
      <c r="A591" s="3">
        <f t="shared" si="364"/>
        <v>1024</v>
      </c>
      <c r="B591" s="8">
        <f t="shared" si="365"/>
        <v>36269</v>
      </c>
      <c r="C591" s="3">
        <f t="shared" si="371"/>
        <v>1.9650000000000001</v>
      </c>
      <c r="D591" s="11">
        <f t="shared" si="353"/>
        <v>0</v>
      </c>
      <c r="E591" s="3">
        <f t="shared" si="372"/>
        <v>2.0649999999999999</v>
      </c>
      <c r="I591" s="8">
        <f t="shared" si="366"/>
        <v>36269</v>
      </c>
      <c r="J591" s="11">
        <f t="shared" si="373"/>
        <v>9.9999999999999867E-2</v>
      </c>
      <c r="K591" s="11">
        <f t="shared" si="354"/>
        <v>0</v>
      </c>
      <c r="L591" s="11"/>
      <c r="M591" s="11"/>
      <c r="N591" s="9">
        <f t="shared" si="374"/>
        <v>1.9650000000000001</v>
      </c>
      <c r="O591" s="9">
        <f t="shared" si="375"/>
        <v>2.0649999999999999</v>
      </c>
      <c r="Q591" s="9">
        <f t="shared" si="367"/>
        <v>1.9650000000000001</v>
      </c>
      <c r="R591" s="9">
        <f t="shared" si="368"/>
        <v>2.0649999999999999</v>
      </c>
      <c r="S591" s="9">
        <f t="shared" si="369"/>
        <v>2.1150000000000002</v>
      </c>
      <c r="T591" s="9">
        <f t="shared" si="370"/>
        <v>2.1150000000000002</v>
      </c>
      <c r="V591" s="9">
        <f t="shared" si="376"/>
        <v>1.9650000000000001</v>
      </c>
      <c r="W591" s="9">
        <f t="shared" si="376"/>
        <v>2.0649999999999999</v>
      </c>
      <c r="X591" s="9">
        <f t="shared" si="376"/>
        <v>2.1150000000000002</v>
      </c>
      <c r="Y591" s="9">
        <f t="shared" si="376"/>
        <v>2.1150000000000002</v>
      </c>
      <c r="BK591" s="9">
        <f t="shared" si="347"/>
        <v>1.9650000000000001</v>
      </c>
      <c r="BL591" s="9">
        <f t="shared" si="348"/>
        <v>2.0649999999999999</v>
      </c>
      <c r="BM591" s="3">
        <f t="shared" si="355"/>
        <v>1</v>
      </c>
      <c r="BN591" s="8">
        <f t="shared" si="349"/>
        <v>36269</v>
      </c>
      <c r="BO591" s="47">
        <f t="shared" si="359"/>
        <v>0.9479022993588192</v>
      </c>
      <c r="BP591" s="9">
        <f t="shared" si="360"/>
        <v>0.9479022993588192</v>
      </c>
      <c r="BV591" s="8">
        <f t="shared" si="350"/>
        <v>36269</v>
      </c>
      <c r="BW591" s="9">
        <f t="shared" si="351"/>
        <v>1.9650000000000001</v>
      </c>
      <c r="BX591" s="9">
        <f t="shared" si="352"/>
        <v>2.0649999999999999</v>
      </c>
      <c r="BY591" s="3">
        <f t="shared" si="356"/>
        <v>-1.765493523872071E-2</v>
      </c>
      <c r="BZ591" s="3">
        <f t="shared" si="357"/>
        <v>-2.4183808642815269E-3</v>
      </c>
      <c r="CA591" s="8">
        <f t="shared" si="361"/>
        <v>36269</v>
      </c>
      <c r="CB591" s="3">
        <f t="shared" si="362"/>
        <v>0.4473872894075539</v>
      </c>
      <c r="CC591" s="3">
        <f t="shared" si="363"/>
        <v>0.36734823484967821</v>
      </c>
    </row>
    <row r="592" spans="1:81" x14ac:dyDescent="0.25">
      <c r="A592" s="3">
        <f t="shared" si="364"/>
        <v>1025</v>
      </c>
      <c r="B592" s="8">
        <f t="shared" si="365"/>
        <v>36270</v>
      </c>
      <c r="C592" s="3">
        <f t="shared" si="371"/>
        <v>2.0150000000000001</v>
      </c>
      <c r="D592" s="11">
        <f t="shared" si="353"/>
        <v>0</v>
      </c>
      <c r="E592" s="3">
        <f t="shared" si="372"/>
        <v>2.12</v>
      </c>
      <c r="I592" s="8">
        <f t="shared" si="366"/>
        <v>36270</v>
      </c>
      <c r="J592" s="11">
        <f t="shared" si="373"/>
        <v>0.10499999999999998</v>
      </c>
      <c r="K592" s="11">
        <f t="shared" si="354"/>
        <v>0</v>
      </c>
      <c r="L592" s="11"/>
      <c r="M592" s="11"/>
      <c r="N592" s="9">
        <f t="shared" si="374"/>
        <v>2.0150000000000001</v>
      </c>
      <c r="O592" s="9">
        <f t="shared" si="375"/>
        <v>2.12</v>
      </c>
      <c r="Q592" s="9">
        <f t="shared" si="367"/>
        <v>2.0150000000000001</v>
      </c>
      <c r="R592" s="9">
        <f t="shared" si="368"/>
        <v>2.12</v>
      </c>
      <c r="S592" s="9">
        <f t="shared" si="369"/>
        <v>2.1800000000000002</v>
      </c>
      <c r="T592" s="9">
        <f t="shared" si="370"/>
        <v>2.1800000000000002</v>
      </c>
      <c r="V592" s="9">
        <f t="shared" si="376"/>
        <v>2.0150000000000001</v>
      </c>
      <c r="W592" s="9">
        <f t="shared" si="376"/>
        <v>2.12</v>
      </c>
      <c r="X592" s="9">
        <f t="shared" si="376"/>
        <v>2.1800000000000002</v>
      </c>
      <c r="Y592" s="9">
        <f t="shared" si="376"/>
        <v>2.1800000000000002</v>
      </c>
      <c r="BK592" s="9">
        <f t="shared" si="347"/>
        <v>2.0150000000000001</v>
      </c>
      <c r="BL592" s="9">
        <f t="shared" si="348"/>
        <v>2.12</v>
      </c>
      <c r="BM592" s="3">
        <f t="shared" si="355"/>
        <v>1</v>
      </c>
      <c r="BN592" s="8">
        <f t="shared" si="349"/>
        <v>36270</v>
      </c>
      <c r="BO592" s="47">
        <f t="shared" si="359"/>
        <v>0.94872086654166321</v>
      </c>
      <c r="BP592" s="9">
        <f t="shared" si="360"/>
        <v>0.94872086654166321</v>
      </c>
      <c r="BV592" s="8">
        <f t="shared" si="350"/>
        <v>36270</v>
      </c>
      <c r="BW592" s="9">
        <f t="shared" si="351"/>
        <v>2.0150000000000001</v>
      </c>
      <c r="BX592" s="9">
        <f t="shared" si="352"/>
        <v>2.12</v>
      </c>
      <c r="BY592" s="3">
        <f t="shared" si="356"/>
        <v>2.5126950077421859E-2</v>
      </c>
      <c r="BZ592" s="3">
        <f t="shared" si="357"/>
        <v>2.628586227092506E-2</v>
      </c>
      <c r="CA592" s="8">
        <f t="shared" si="361"/>
        <v>36270</v>
      </c>
      <c r="CB592" s="3">
        <f t="shared" si="362"/>
        <v>0.45063412571869371</v>
      </c>
      <c r="CC592" s="3">
        <f t="shared" si="363"/>
        <v>0.37044351936256276</v>
      </c>
    </row>
    <row r="593" spans="1:81" x14ac:dyDescent="0.25">
      <c r="A593" s="3">
        <f t="shared" si="364"/>
        <v>1026</v>
      </c>
      <c r="B593" s="8">
        <f t="shared" si="365"/>
        <v>36271</v>
      </c>
      <c r="C593" s="3">
        <f t="shared" si="371"/>
        <v>2.0049999999999999</v>
      </c>
      <c r="D593" s="11">
        <f t="shared" si="353"/>
        <v>0</v>
      </c>
      <c r="E593" s="3">
        <f t="shared" si="372"/>
        <v>2.125</v>
      </c>
      <c r="I593" s="8">
        <f t="shared" si="366"/>
        <v>36271</v>
      </c>
      <c r="J593" s="11">
        <f t="shared" si="373"/>
        <v>0.12000000000000011</v>
      </c>
      <c r="K593" s="11">
        <f t="shared" si="354"/>
        <v>0</v>
      </c>
      <c r="L593" s="11"/>
      <c r="M593" s="11"/>
      <c r="N593" s="9">
        <f t="shared" si="374"/>
        <v>2.0049999999999999</v>
      </c>
      <c r="O593" s="9">
        <f t="shared" si="375"/>
        <v>2.125</v>
      </c>
      <c r="Q593" s="9">
        <f t="shared" si="367"/>
        <v>2.0049999999999999</v>
      </c>
      <c r="R593" s="9">
        <f t="shared" si="368"/>
        <v>2.125</v>
      </c>
      <c r="S593" s="9">
        <f t="shared" si="369"/>
        <v>2.1749999999999998</v>
      </c>
      <c r="T593" s="9">
        <f t="shared" si="370"/>
        <v>2.1749999999999998</v>
      </c>
      <c r="V593" s="9">
        <f t="shared" si="376"/>
        <v>2.0049999999999999</v>
      </c>
      <c r="W593" s="9">
        <f t="shared" si="376"/>
        <v>2.125</v>
      </c>
      <c r="X593" s="9">
        <f t="shared" si="376"/>
        <v>2.1749999999999998</v>
      </c>
      <c r="Y593" s="9">
        <f t="shared" si="376"/>
        <v>2.1749999999999998</v>
      </c>
      <c r="BK593" s="9">
        <f t="shared" si="347"/>
        <v>2.0049999999999999</v>
      </c>
      <c r="BL593" s="9">
        <f t="shared" si="348"/>
        <v>2.125</v>
      </c>
      <c r="BM593" s="3">
        <f t="shared" si="355"/>
        <v>1</v>
      </c>
      <c r="BN593" s="8">
        <f t="shared" si="349"/>
        <v>36271</v>
      </c>
      <c r="BO593" s="47">
        <f t="shared" si="359"/>
        <v>0.93939485861183047</v>
      </c>
      <c r="BP593" s="9">
        <f t="shared" si="360"/>
        <v>0.93939485861183047</v>
      </c>
      <c r="BV593" s="8">
        <f t="shared" si="350"/>
        <v>36271</v>
      </c>
      <c r="BW593" s="9">
        <f t="shared" si="351"/>
        <v>2.0049999999999999</v>
      </c>
      <c r="BX593" s="9">
        <f t="shared" si="352"/>
        <v>2.125</v>
      </c>
      <c r="BY593" s="3">
        <f t="shared" si="356"/>
        <v>-4.9751346401139549E-3</v>
      </c>
      <c r="BZ593" s="3">
        <f t="shared" si="357"/>
        <v>2.3557136924589835E-3</v>
      </c>
      <c r="CA593" s="8">
        <f t="shared" si="361"/>
        <v>36271</v>
      </c>
      <c r="CB593" s="3">
        <f t="shared" si="362"/>
        <v>0.44981474101161006</v>
      </c>
      <c r="CC593" s="3">
        <f t="shared" si="363"/>
        <v>0.37088207690815383</v>
      </c>
    </row>
    <row r="594" spans="1:81" x14ac:dyDescent="0.25">
      <c r="A594" s="3">
        <f t="shared" si="364"/>
        <v>1027</v>
      </c>
      <c r="B594" s="8">
        <f t="shared" si="365"/>
        <v>36272</v>
      </c>
      <c r="C594" s="3">
        <f t="shared" si="371"/>
        <v>2.0649999999999999</v>
      </c>
      <c r="D594" s="11">
        <f t="shared" si="353"/>
        <v>0</v>
      </c>
      <c r="E594" s="3">
        <f t="shared" si="372"/>
        <v>2.1850000000000001</v>
      </c>
      <c r="I594" s="8">
        <f t="shared" si="366"/>
        <v>36272</v>
      </c>
      <c r="J594" s="11">
        <f t="shared" si="373"/>
        <v>0.12000000000000011</v>
      </c>
      <c r="K594" s="11">
        <f t="shared" si="354"/>
        <v>0</v>
      </c>
      <c r="L594" s="11"/>
      <c r="M594" s="11"/>
      <c r="N594" s="9">
        <f t="shared" si="374"/>
        <v>2.0649999999999999</v>
      </c>
      <c r="O594" s="9">
        <f t="shared" si="375"/>
        <v>2.1850000000000001</v>
      </c>
      <c r="Q594" s="9">
        <f t="shared" si="367"/>
        <v>2.0649999999999999</v>
      </c>
      <c r="R594" s="9">
        <f t="shared" si="368"/>
        <v>2.1850000000000001</v>
      </c>
      <c r="S594" s="9">
        <f t="shared" si="369"/>
        <v>2.25</v>
      </c>
      <c r="T594" s="9">
        <f t="shared" si="370"/>
        <v>2.25</v>
      </c>
      <c r="V594" s="9">
        <f t="shared" si="376"/>
        <v>2.0649999999999999</v>
      </c>
      <c r="W594" s="9">
        <f t="shared" si="376"/>
        <v>2.1850000000000001</v>
      </c>
      <c r="X594" s="9">
        <f t="shared" si="376"/>
        <v>2.25</v>
      </c>
      <c r="Y594" s="9">
        <f t="shared" si="376"/>
        <v>2.25</v>
      </c>
      <c r="BK594" s="9">
        <f t="shared" si="347"/>
        <v>2.0649999999999999</v>
      </c>
      <c r="BL594" s="9">
        <f t="shared" si="348"/>
        <v>2.1850000000000001</v>
      </c>
      <c r="BM594" s="3">
        <f t="shared" si="355"/>
        <v>1</v>
      </c>
      <c r="BN594" s="8">
        <f t="shared" si="349"/>
        <v>36272</v>
      </c>
      <c r="BO594" s="47">
        <f t="shared" si="359"/>
        <v>0.92777434476201293</v>
      </c>
      <c r="BP594" s="9">
        <f t="shared" si="360"/>
        <v>0.92777434476201293</v>
      </c>
      <c r="BV594" s="8">
        <f t="shared" si="350"/>
        <v>36272</v>
      </c>
      <c r="BW594" s="9">
        <f t="shared" si="351"/>
        <v>2.0649999999999999</v>
      </c>
      <c r="BX594" s="9">
        <f t="shared" si="352"/>
        <v>2.1850000000000001</v>
      </c>
      <c r="BY594" s="3">
        <f t="shared" si="356"/>
        <v>2.94861656544637E-2</v>
      </c>
      <c r="BZ594" s="3">
        <f t="shared" si="357"/>
        <v>2.7844026171173396E-2</v>
      </c>
      <c r="CA594" s="8">
        <f t="shared" si="361"/>
        <v>36272</v>
      </c>
      <c r="CB594" s="3">
        <f t="shared" si="362"/>
        <v>0.42178492368192216</v>
      </c>
      <c r="CC594" s="3">
        <f t="shared" si="363"/>
        <v>0.33068774947387353</v>
      </c>
    </row>
    <row r="595" spans="1:81" x14ac:dyDescent="0.25">
      <c r="A595" s="3">
        <f t="shared" si="364"/>
        <v>1028</v>
      </c>
      <c r="B595" s="8">
        <f t="shared" si="365"/>
        <v>36273</v>
      </c>
      <c r="C595" s="3">
        <f t="shared" si="371"/>
        <v>2.0550000000000002</v>
      </c>
      <c r="D595" s="11">
        <f t="shared" si="353"/>
        <v>0</v>
      </c>
      <c r="E595" s="3">
        <f t="shared" si="372"/>
        <v>2.1749999999999998</v>
      </c>
      <c r="I595" s="8">
        <f t="shared" si="366"/>
        <v>36273</v>
      </c>
      <c r="J595" s="11">
        <f t="shared" si="373"/>
        <v>0.11999999999999966</v>
      </c>
      <c r="K595" s="11">
        <f t="shared" si="354"/>
        <v>0</v>
      </c>
      <c r="L595" s="11"/>
      <c r="M595" s="11"/>
      <c r="N595" s="9">
        <f t="shared" si="374"/>
        <v>2.0550000000000002</v>
      </c>
      <c r="O595" s="9">
        <f t="shared" si="375"/>
        <v>2.1749999999999998</v>
      </c>
      <c r="Q595" s="9">
        <f t="shared" si="367"/>
        <v>2.0550000000000002</v>
      </c>
      <c r="R595" s="9">
        <f t="shared" si="368"/>
        <v>2.1749999999999998</v>
      </c>
      <c r="S595" s="9">
        <f t="shared" si="369"/>
        <v>2.2349999999999999</v>
      </c>
      <c r="T595" s="9">
        <f t="shared" si="370"/>
        <v>2.2349999999999999</v>
      </c>
      <c r="V595" s="9">
        <f t="shared" si="376"/>
        <v>2.0550000000000002</v>
      </c>
      <c r="W595" s="9">
        <f t="shared" si="376"/>
        <v>2.1749999999999998</v>
      </c>
      <c r="X595" s="9">
        <f t="shared" si="376"/>
        <v>2.2349999999999999</v>
      </c>
      <c r="Y595" s="9">
        <f t="shared" si="376"/>
        <v>2.2349999999999999</v>
      </c>
      <c r="BK595" s="9">
        <f t="shared" si="347"/>
        <v>2.0550000000000002</v>
      </c>
      <c r="BL595" s="9">
        <f t="shared" si="348"/>
        <v>2.1749999999999998</v>
      </c>
      <c r="BM595" s="3">
        <f t="shared" si="355"/>
        <v>1</v>
      </c>
      <c r="BN595" s="8">
        <f t="shared" si="349"/>
        <v>36273</v>
      </c>
      <c r="BO595" s="47">
        <f t="shared" si="359"/>
        <v>0.89988217097971335</v>
      </c>
      <c r="BP595" s="9">
        <f t="shared" si="360"/>
        <v>0.89988217097971335</v>
      </c>
      <c r="BV595" s="8">
        <f t="shared" si="350"/>
        <v>36273</v>
      </c>
      <c r="BW595" s="9">
        <f t="shared" si="351"/>
        <v>2.0550000000000002</v>
      </c>
      <c r="BX595" s="9">
        <f t="shared" si="352"/>
        <v>2.1749999999999998</v>
      </c>
      <c r="BY595" s="3">
        <f t="shared" si="356"/>
        <v>-4.8543784647980884E-3</v>
      </c>
      <c r="BZ595" s="3">
        <f t="shared" si="357"/>
        <v>-4.5871640069061539E-3</v>
      </c>
      <c r="CA595" s="8">
        <f t="shared" si="361"/>
        <v>36273</v>
      </c>
      <c r="CB595" s="3">
        <f t="shared" si="362"/>
        <v>0.39901288528957324</v>
      </c>
      <c r="CC595" s="3">
        <f t="shared" si="363"/>
        <v>0.32752306867743231</v>
      </c>
    </row>
    <row r="596" spans="1:81" x14ac:dyDescent="0.25">
      <c r="A596" s="3">
        <f t="shared" si="364"/>
        <v>1029</v>
      </c>
      <c r="B596" s="8">
        <f t="shared" si="365"/>
        <v>36274</v>
      </c>
      <c r="C596" s="3">
        <f t="shared" si="371"/>
        <v>2.0550000000000002</v>
      </c>
      <c r="D596" s="11">
        <f t="shared" si="353"/>
        <v>0</v>
      </c>
      <c r="E596" s="3">
        <f t="shared" si="372"/>
        <v>2.1749999999999998</v>
      </c>
      <c r="I596" s="8">
        <f t="shared" si="366"/>
        <v>36274</v>
      </c>
      <c r="J596" s="11">
        <f t="shared" si="373"/>
        <v>0.11999999999999966</v>
      </c>
      <c r="K596" s="11">
        <f t="shared" si="354"/>
        <v>0</v>
      </c>
      <c r="L596" s="11"/>
      <c r="M596" s="11"/>
      <c r="N596" s="9">
        <f t="shared" si="374"/>
        <v>2.0550000000000002</v>
      </c>
      <c r="O596" s="9">
        <f t="shared" si="375"/>
        <v>2.1749999999999998</v>
      </c>
      <c r="Q596" s="9">
        <f t="shared" si="367"/>
        <v>2.0550000000000002</v>
      </c>
      <c r="R596" s="9">
        <f t="shared" si="368"/>
        <v>2.1749999999999998</v>
      </c>
      <c r="S596" s="9">
        <f t="shared" si="369"/>
        <v>2.2349999999999999</v>
      </c>
      <c r="T596" s="9">
        <f t="shared" si="370"/>
        <v>2.2349999999999999</v>
      </c>
      <c r="V596" s="9">
        <f t="shared" si="376"/>
        <v>2.0550000000000002</v>
      </c>
      <c r="W596" s="9">
        <f t="shared" si="376"/>
        <v>2.1749999999999998</v>
      </c>
      <c r="X596" s="9">
        <f t="shared" si="376"/>
        <v>2.2349999999999999</v>
      </c>
      <c r="Y596" s="9">
        <f t="shared" si="376"/>
        <v>2.2349999999999999</v>
      </c>
      <c r="BK596" s="9">
        <f t="shared" si="347"/>
        <v>2.0550000000000002</v>
      </c>
      <c r="BL596" s="9">
        <f t="shared" si="348"/>
        <v>2.1749999999999998</v>
      </c>
      <c r="BM596" s="3">
        <f t="shared" si="355"/>
        <v>1</v>
      </c>
      <c r="BN596" s="8">
        <f t="shared" si="349"/>
        <v>36274</v>
      </c>
      <c r="BO596" s="47">
        <f t="shared" si="359"/>
        <v>0.80664579873105435</v>
      </c>
      <c r="BP596" s="9">
        <f t="shared" si="360"/>
        <v>0.80664579873105435</v>
      </c>
      <c r="BV596" s="8">
        <f t="shared" si="350"/>
        <v>36274</v>
      </c>
      <c r="BW596" s="9">
        <f t="shared" si="351"/>
        <v>2.0550000000000002</v>
      </c>
      <c r="BX596" s="9">
        <f t="shared" si="352"/>
        <v>2.1749999999999998</v>
      </c>
      <c r="BY596" s="3">
        <f t="shared" si="356"/>
        <v>0</v>
      </c>
      <c r="BZ596" s="3">
        <f t="shared" si="357"/>
        <v>0</v>
      </c>
      <c r="CA596" s="8">
        <f t="shared" si="361"/>
        <v>36274</v>
      </c>
      <c r="CB596" s="3">
        <f t="shared" si="362"/>
        <v>0.39901288528957324</v>
      </c>
      <c r="CC596" s="3">
        <f t="shared" si="363"/>
        <v>0.32752306867743231</v>
      </c>
    </row>
    <row r="597" spans="1:81" x14ac:dyDescent="0.25">
      <c r="A597" s="3">
        <f t="shared" si="364"/>
        <v>1030</v>
      </c>
      <c r="B597" s="8">
        <f t="shared" si="365"/>
        <v>36275</v>
      </c>
      <c r="C597" s="3">
        <f t="shared" si="371"/>
        <v>2.0550000000000002</v>
      </c>
      <c r="D597" s="11">
        <f t="shared" si="353"/>
        <v>0</v>
      </c>
      <c r="E597" s="3">
        <f t="shared" si="372"/>
        <v>2.1749999999999998</v>
      </c>
      <c r="I597" s="8">
        <f t="shared" si="366"/>
        <v>36275</v>
      </c>
      <c r="J597" s="11">
        <f t="shared" si="373"/>
        <v>0.11999999999999966</v>
      </c>
      <c r="K597" s="11">
        <f t="shared" si="354"/>
        <v>0</v>
      </c>
      <c r="L597" s="11"/>
      <c r="M597" s="11"/>
      <c r="N597" s="9">
        <f t="shared" si="374"/>
        <v>2.0550000000000002</v>
      </c>
      <c r="O597" s="9">
        <f t="shared" si="375"/>
        <v>2.1749999999999998</v>
      </c>
      <c r="Q597" s="9">
        <f t="shared" si="367"/>
        <v>2.0550000000000002</v>
      </c>
      <c r="R597" s="9">
        <f t="shared" si="368"/>
        <v>2.1749999999999998</v>
      </c>
      <c r="S597" s="9">
        <f t="shared" si="369"/>
        <v>2.2349999999999999</v>
      </c>
      <c r="T597" s="9">
        <f t="shared" si="370"/>
        <v>2.2349999999999999</v>
      </c>
      <c r="V597" s="9">
        <f t="shared" si="376"/>
        <v>2.0550000000000002</v>
      </c>
      <c r="W597" s="9">
        <f t="shared" si="376"/>
        <v>2.1749999999999998</v>
      </c>
      <c r="X597" s="9">
        <f t="shared" si="376"/>
        <v>2.2349999999999999</v>
      </c>
      <c r="Y597" s="9">
        <f t="shared" si="376"/>
        <v>2.2349999999999999</v>
      </c>
      <c r="BK597" s="9">
        <f t="shared" si="347"/>
        <v>2.0550000000000002</v>
      </c>
      <c r="BL597" s="9">
        <f t="shared" si="348"/>
        <v>2.1749999999999998</v>
      </c>
      <c r="BM597" s="3">
        <f t="shared" si="355"/>
        <v>1</v>
      </c>
      <c r="BN597" s="8">
        <f t="shared" si="349"/>
        <v>36275</v>
      </c>
      <c r="BO597" s="47">
        <f t="shared" si="359"/>
        <v>0.79859296773503152</v>
      </c>
      <c r="BP597" s="9">
        <f t="shared" si="360"/>
        <v>0.79859296773503152</v>
      </c>
      <c r="BV597" s="8">
        <f t="shared" si="350"/>
        <v>36275</v>
      </c>
      <c r="BW597" s="9">
        <f t="shared" si="351"/>
        <v>2.0550000000000002</v>
      </c>
      <c r="BX597" s="9">
        <f t="shared" si="352"/>
        <v>2.1749999999999998</v>
      </c>
      <c r="BY597" s="3">
        <f t="shared" si="356"/>
        <v>0</v>
      </c>
      <c r="BZ597" s="3">
        <f t="shared" si="357"/>
        <v>0</v>
      </c>
      <c r="CA597" s="8">
        <f t="shared" si="361"/>
        <v>36275</v>
      </c>
      <c r="CB597" s="3">
        <f t="shared" si="362"/>
        <v>0.39901288528957324</v>
      </c>
      <c r="CC597" s="3">
        <f t="shared" si="363"/>
        <v>0.32752306867743231</v>
      </c>
    </row>
    <row r="598" spans="1:81" x14ac:dyDescent="0.25">
      <c r="A598" s="3">
        <f t="shared" si="364"/>
        <v>1031</v>
      </c>
      <c r="B598" s="8">
        <f t="shared" si="365"/>
        <v>36276</v>
      </c>
      <c r="C598" s="3">
        <f t="shared" si="371"/>
        <v>2.0350000000000001</v>
      </c>
      <c r="D598" s="11">
        <f t="shared" si="353"/>
        <v>0</v>
      </c>
      <c r="E598" s="3">
        <f t="shared" si="372"/>
        <v>2.1800000000000002</v>
      </c>
      <c r="I598" s="8">
        <f t="shared" si="366"/>
        <v>36276</v>
      </c>
      <c r="J598" s="11">
        <f t="shared" si="373"/>
        <v>0.14500000000000002</v>
      </c>
      <c r="K598" s="11">
        <f t="shared" si="354"/>
        <v>0</v>
      </c>
      <c r="L598" s="11"/>
      <c r="M598" s="11"/>
      <c r="N598" s="9">
        <f t="shared" si="374"/>
        <v>2.0350000000000001</v>
      </c>
      <c r="O598" s="9">
        <f t="shared" si="375"/>
        <v>2.1800000000000002</v>
      </c>
      <c r="Q598" s="9">
        <f t="shared" si="367"/>
        <v>2.0350000000000001</v>
      </c>
      <c r="R598" s="9">
        <f t="shared" si="368"/>
        <v>2.1800000000000002</v>
      </c>
      <c r="S598" s="9">
        <f t="shared" si="369"/>
        <v>2.23</v>
      </c>
      <c r="T598" s="9">
        <f t="shared" si="370"/>
        <v>2.23</v>
      </c>
      <c r="V598" s="9">
        <f t="shared" si="376"/>
        <v>2.0350000000000001</v>
      </c>
      <c r="W598" s="9">
        <f t="shared" si="376"/>
        <v>2.1800000000000002</v>
      </c>
      <c r="X598" s="9">
        <f t="shared" si="376"/>
        <v>2.23</v>
      </c>
      <c r="Y598" s="9">
        <f t="shared" si="376"/>
        <v>2.23</v>
      </c>
      <c r="BK598" s="9">
        <f t="shared" si="347"/>
        <v>2.0350000000000001</v>
      </c>
      <c r="BL598" s="9">
        <f t="shared" si="348"/>
        <v>2.1800000000000002</v>
      </c>
      <c r="BM598" s="3">
        <f t="shared" si="355"/>
        <v>1</v>
      </c>
      <c r="BN598" s="8">
        <f t="shared" si="349"/>
        <v>36276</v>
      </c>
      <c r="BO598" s="47">
        <f t="shared" si="359"/>
        <v>0.77448911773576967</v>
      </c>
      <c r="BP598" s="9">
        <f t="shared" si="360"/>
        <v>0.77448911773576967</v>
      </c>
      <c r="BV598" s="8">
        <f t="shared" si="350"/>
        <v>36276</v>
      </c>
      <c r="BW598" s="9">
        <f t="shared" si="351"/>
        <v>2.0350000000000001</v>
      </c>
      <c r="BX598" s="9">
        <f t="shared" si="352"/>
        <v>2.1800000000000002</v>
      </c>
      <c r="BY598" s="3">
        <f t="shared" si="356"/>
        <v>-9.7800290536396058E-3</v>
      </c>
      <c r="BZ598" s="3">
        <f t="shared" si="357"/>
        <v>2.2962122603503781E-3</v>
      </c>
      <c r="CA598" s="8">
        <f t="shared" si="361"/>
        <v>36276</v>
      </c>
      <c r="CB598" s="3">
        <f t="shared" si="362"/>
        <v>0.40267062830960987</v>
      </c>
      <c r="CC598" s="3">
        <f t="shared" si="363"/>
        <v>0.32703712454603667</v>
      </c>
    </row>
    <row r="599" spans="1:81" x14ac:dyDescent="0.25">
      <c r="A599" s="3">
        <f t="shared" si="364"/>
        <v>1032</v>
      </c>
      <c r="B599" s="8">
        <f t="shared" si="365"/>
        <v>36277</v>
      </c>
      <c r="C599" s="3">
        <f t="shared" si="371"/>
        <v>2.145</v>
      </c>
      <c r="D599" s="11">
        <f t="shared" si="353"/>
        <v>0</v>
      </c>
      <c r="E599" s="3">
        <f t="shared" si="372"/>
        <v>2.27</v>
      </c>
      <c r="I599" s="8">
        <f t="shared" si="366"/>
        <v>36277</v>
      </c>
      <c r="J599" s="11">
        <f t="shared" si="373"/>
        <v>0.125</v>
      </c>
      <c r="K599" s="11">
        <f t="shared" si="354"/>
        <v>0</v>
      </c>
      <c r="L599" s="11"/>
      <c r="M599" s="11"/>
      <c r="N599" s="9">
        <f t="shared" si="374"/>
        <v>2.145</v>
      </c>
      <c r="O599" s="9">
        <f t="shared" si="375"/>
        <v>2.27</v>
      </c>
      <c r="Q599" s="9">
        <f t="shared" si="367"/>
        <v>2.145</v>
      </c>
      <c r="R599" s="9">
        <f t="shared" si="368"/>
        <v>2.27</v>
      </c>
      <c r="S599" s="9">
        <f t="shared" si="369"/>
        <v>2.33</v>
      </c>
      <c r="T599" s="9">
        <f t="shared" si="370"/>
        <v>2.33</v>
      </c>
      <c r="V599" s="9">
        <f t="shared" si="376"/>
        <v>2.145</v>
      </c>
      <c r="W599" s="9">
        <f t="shared" si="376"/>
        <v>2.27</v>
      </c>
      <c r="X599" s="9">
        <f t="shared" si="376"/>
        <v>2.33</v>
      </c>
      <c r="Y599" s="9">
        <f t="shared" si="376"/>
        <v>2.33</v>
      </c>
      <c r="BK599" s="9">
        <f t="shared" si="347"/>
        <v>2.145</v>
      </c>
      <c r="BL599" s="9">
        <f t="shared" si="348"/>
        <v>2.27</v>
      </c>
      <c r="BM599" s="3">
        <f t="shared" si="355"/>
        <v>1</v>
      </c>
      <c r="BN599" s="8">
        <f t="shared" si="349"/>
        <v>36277</v>
      </c>
      <c r="BO599" s="47">
        <f t="shared" si="359"/>
        <v>0.85818111859418456</v>
      </c>
      <c r="BP599" s="9">
        <f t="shared" si="360"/>
        <v>0.85818111859418456</v>
      </c>
      <c r="BV599" s="8">
        <f t="shared" si="350"/>
        <v>36277</v>
      </c>
      <c r="BW599" s="9">
        <f t="shared" si="351"/>
        <v>2.145</v>
      </c>
      <c r="BX599" s="9">
        <f t="shared" si="352"/>
        <v>2.27</v>
      </c>
      <c r="BY599" s="3">
        <f t="shared" si="356"/>
        <v>5.2643733485421881E-2</v>
      </c>
      <c r="BZ599" s="3">
        <f t="shared" si="357"/>
        <v>4.0454954692313534E-2</v>
      </c>
      <c r="CA599" s="8">
        <f t="shared" si="361"/>
        <v>36277</v>
      </c>
      <c r="CB599" s="3">
        <f t="shared" si="362"/>
        <v>0.32734026028506058</v>
      </c>
      <c r="CC599" s="3">
        <f t="shared" si="363"/>
        <v>0.24608358347053005</v>
      </c>
    </row>
    <row r="600" spans="1:81" x14ac:dyDescent="0.25">
      <c r="A600" s="3">
        <f t="shared" si="364"/>
        <v>1033</v>
      </c>
      <c r="B600" s="8">
        <f t="shared" si="365"/>
        <v>36278</v>
      </c>
      <c r="C600" s="3">
        <f t="shared" si="371"/>
        <v>2.14</v>
      </c>
      <c r="D600" s="11">
        <f t="shared" si="353"/>
        <v>0</v>
      </c>
      <c r="E600" s="3">
        <f t="shared" si="372"/>
        <v>2.2599999999999998</v>
      </c>
      <c r="I600" s="8">
        <f t="shared" si="366"/>
        <v>36278</v>
      </c>
      <c r="J600" s="11">
        <f t="shared" si="373"/>
        <v>0.11999999999999966</v>
      </c>
      <c r="K600" s="11">
        <f t="shared" si="354"/>
        <v>0</v>
      </c>
      <c r="L600" s="11"/>
      <c r="M600" s="11"/>
      <c r="N600" s="9">
        <f t="shared" si="374"/>
        <v>2.14</v>
      </c>
      <c r="O600" s="9">
        <f t="shared" si="375"/>
        <v>2.2599999999999998</v>
      </c>
      <c r="Q600" s="9">
        <f t="shared" si="367"/>
        <v>2.14</v>
      </c>
      <c r="R600" s="9">
        <f t="shared" si="368"/>
        <v>2.2599999999999998</v>
      </c>
      <c r="S600" s="9">
        <f t="shared" si="369"/>
        <v>2.31</v>
      </c>
      <c r="T600" s="9">
        <f t="shared" si="370"/>
        <v>2.31</v>
      </c>
      <c r="V600" s="9">
        <f t="shared" si="376"/>
        <v>2.14</v>
      </c>
      <c r="W600" s="9">
        <f t="shared" si="376"/>
        <v>2.2599999999999998</v>
      </c>
      <c r="X600" s="9">
        <f t="shared" si="376"/>
        <v>2.31</v>
      </c>
      <c r="Y600" s="9">
        <f t="shared" si="376"/>
        <v>2.31</v>
      </c>
      <c r="BK600" s="9">
        <f t="shared" si="347"/>
        <v>2.14</v>
      </c>
      <c r="BL600" s="9">
        <f t="shared" si="348"/>
        <v>2.2599999999999998</v>
      </c>
      <c r="BM600" s="3">
        <f t="shared" si="355"/>
        <v>1</v>
      </c>
      <c r="BN600" s="8">
        <f t="shared" si="349"/>
        <v>36278</v>
      </c>
      <c r="BO600" s="47">
        <f t="shared" si="359"/>
        <v>0.8898715546191619</v>
      </c>
      <c r="BP600" s="9">
        <f t="shared" si="360"/>
        <v>0.8898715546191619</v>
      </c>
      <c r="BV600" s="8">
        <f t="shared" si="350"/>
        <v>36278</v>
      </c>
      <c r="BW600" s="9">
        <f t="shared" si="351"/>
        <v>2.14</v>
      </c>
      <c r="BX600" s="9">
        <f t="shared" si="352"/>
        <v>2.2599999999999998</v>
      </c>
      <c r="BY600" s="3">
        <f t="shared" si="356"/>
        <v>-2.3337233462201001E-3</v>
      </c>
      <c r="BZ600" s="3">
        <f t="shared" si="357"/>
        <v>-4.4150182091169431E-3</v>
      </c>
      <c r="CA600" s="8">
        <f t="shared" si="361"/>
        <v>36278</v>
      </c>
      <c r="CB600" s="3">
        <f t="shared" si="362"/>
        <v>0.3235346394085416</v>
      </c>
      <c r="CC600" s="3">
        <f t="shared" si="363"/>
        <v>0.24812999907107317</v>
      </c>
    </row>
    <row r="601" spans="1:81" x14ac:dyDescent="0.25">
      <c r="A601" s="3">
        <f t="shared" si="364"/>
        <v>1034</v>
      </c>
      <c r="B601" s="8">
        <f t="shared" si="365"/>
        <v>36279</v>
      </c>
      <c r="C601" s="3">
        <f t="shared" si="371"/>
        <v>2.1800000000000002</v>
      </c>
      <c r="D601" s="11">
        <f t="shared" si="353"/>
        <v>0</v>
      </c>
      <c r="E601" s="3">
        <f t="shared" si="372"/>
        <v>2.2450000000000001</v>
      </c>
      <c r="I601" s="8">
        <f t="shared" si="366"/>
        <v>36279</v>
      </c>
      <c r="J601" s="11">
        <f t="shared" si="373"/>
        <v>6.4999999999999947E-2</v>
      </c>
      <c r="K601" s="11">
        <f t="shared" si="354"/>
        <v>0</v>
      </c>
      <c r="L601" s="11"/>
      <c r="M601" s="11"/>
      <c r="N601" s="9">
        <f t="shared" si="374"/>
        <v>2.1800000000000002</v>
      </c>
      <c r="O601" s="9">
        <f t="shared" si="375"/>
        <v>2.2450000000000001</v>
      </c>
      <c r="Q601" s="9">
        <f t="shared" si="367"/>
        <v>2.1800000000000002</v>
      </c>
      <c r="R601" s="9">
        <f t="shared" si="368"/>
        <v>2.2450000000000001</v>
      </c>
      <c r="S601" s="9">
        <f t="shared" si="369"/>
        <v>2.34</v>
      </c>
      <c r="T601" s="9">
        <f t="shared" si="370"/>
        <v>2.34</v>
      </c>
      <c r="V601" s="9">
        <f t="shared" si="376"/>
        <v>2.1800000000000002</v>
      </c>
      <c r="W601" s="9">
        <f t="shared" si="376"/>
        <v>2.2450000000000001</v>
      </c>
      <c r="X601" s="9">
        <f t="shared" si="376"/>
        <v>2.34</v>
      </c>
      <c r="Y601" s="9">
        <f t="shared" si="376"/>
        <v>2.34</v>
      </c>
      <c r="BK601" s="9">
        <f t="shared" si="347"/>
        <v>2.1800000000000002</v>
      </c>
      <c r="BL601" s="9">
        <f t="shared" si="348"/>
        <v>2.2450000000000001</v>
      </c>
      <c r="BM601" s="3">
        <f t="shared" si="355"/>
        <v>1</v>
      </c>
      <c r="BN601" s="8">
        <f t="shared" si="349"/>
        <v>36279</v>
      </c>
      <c r="BO601" s="47">
        <f t="shared" si="359"/>
        <v>0.90540149252951008</v>
      </c>
      <c r="BP601" s="9">
        <f t="shared" si="360"/>
        <v>0.90540149252951008</v>
      </c>
      <c r="BV601" s="8">
        <f t="shared" si="350"/>
        <v>36279</v>
      </c>
      <c r="BW601" s="9">
        <f t="shared" si="351"/>
        <v>2.1800000000000002</v>
      </c>
      <c r="BX601" s="9">
        <f t="shared" si="352"/>
        <v>2.2450000000000001</v>
      </c>
      <c r="BY601" s="3">
        <f t="shared" si="356"/>
        <v>1.8519047767237531E-2</v>
      </c>
      <c r="BZ601" s="3">
        <f t="shared" si="357"/>
        <v>-6.6592920899767368E-3</v>
      </c>
      <c r="CA601" s="8">
        <f t="shared" si="361"/>
        <v>36279</v>
      </c>
      <c r="CB601" s="3">
        <f t="shared" si="362"/>
        <v>0.32056753971808066</v>
      </c>
      <c r="CC601" s="3">
        <f t="shared" si="363"/>
        <v>0.24550928625996576</v>
      </c>
    </row>
    <row r="602" spans="1:81" x14ac:dyDescent="0.25">
      <c r="A602" s="3">
        <f t="shared" si="364"/>
        <v>1035</v>
      </c>
      <c r="B602" s="8">
        <f t="shared" si="365"/>
        <v>36280</v>
      </c>
      <c r="C602" s="3">
        <f t="shared" si="371"/>
        <v>2.0499999999999998</v>
      </c>
      <c r="D602" s="11">
        <f t="shared" si="353"/>
        <v>0</v>
      </c>
      <c r="E602" s="3">
        <f t="shared" si="372"/>
        <v>2.16</v>
      </c>
      <c r="I602" s="8">
        <f t="shared" si="366"/>
        <v>36280</v>
      </c>
      <c r="J602" s="11">
        <f t="shared" si="373"/>
        <v>0.11000000000000032</v>
      </c>
      <c r="K602" s="11">
        <f t="shared" si="354"/>
        <v>0</v>
      </c>
      <c r="L602" s="11"/>
      <c r="M602" s="11"/>
      <c r="N602" s="9">
        <f t="shared" si="374"/>
        <v>2.0499999999999998</v>
      </c>
      <c r="O602" s="9">
        <f t="shared" si="375"/>
        <v>2.16</v>
      </c>
      <c r="Q602" s="9">
        <f t="shared" si="367"/>
        <v>2.0499999999999998</v>
      </c>
      <c r="R602" s="9">
        <f t="shared" si="368"/>
        <v>2.16</v>
      </c>
      <c r="S602" s="9">
        <f t="shared" si="369"/>
        <v>2.27</v>
      </c>
      <c r="T602" s="9">
        <f t="shared" si="370"/>
        <v>2.27</v>
      </c>
      <c r="V602" s="9">
        <f t="shared" si="376"/>
        <v>2.0499999999999998</v>
      </c>
      <c r="W602" s="9">
        <f t="shared" si="376"/>
        <v>2.16</v>
      </c>
      <c r="X602" s="9">
        <f t="shared" si="376"/>
        <v>2.27</v>
      </c>
      <c r="Y602" s="9">
        <f t="shared" si="376"/>
        <v>2.27</v>
      </c>
      <c r="BK602" s="9">
        <f t="shared" si="347"/>
        <v>2.0499999999999998</v>
      </c>
      <c r="BL602" s="9">
        <f t="shared" si="348"/>
        <v>2.16</v>
      </c>
      <c r="BM602" s="3">
        <f t="shared" si="355"/>
        <v>1</v>
      </c>
      <c r="BN602" s="8">
        <f t="shared" si="349"/>
        <v>36280</v>
      </c>
      <c r="BO602" s="47">
        <f t="shared" si="359"/>
        <v>0.9177405936225651</v>
      </c>
      <c r="BP602" s="9">
        <f t="shared" si="360"/>
        <v>0.9177405936225651</v>
      </c>
      <c r="BV602" s="8">
        <f t="shared" si="350"/>
        <v>36280</v>
      </c>
      <c r="BW602" s="9">
        <f t="shared" si="351"/>
        <v>2.0499999999999998</v>
      </c>
      <c r="BX602" s="9">
        <f t="shared" si="352"/>
        <v>2.16</v>
      </c>
      <c r="BY602" s="3">
        <f t="shared" si="356"/>
        <v>-6.148508365068104E-2</v>
      </c>
      <c r="BZ602" s="3">
        <f t="shared" si="357"/>
        <v>-3.8597299498143972E-2</v>
      </c>
      <c r="CA602" s="8">
        <f t="shared" si="361"/>
        <v>36280</v>
      </c>
      <c r="CB602" s="3">
        <f t="shared" si="362"/>
        <v>0.38515056186355201</v>
      </c>
      <c r="CC602" s="3">
        <f t="shared" si="363"/>
        <v>0.28219139667386683</v>
      </c>
    </row>
    <row r="603" spans="1:81" x14ac:dyDescent="0.25">
      <c r="A603" s="3">
        <f t="shared" si="364"/>
        <v>1036</v>
      </c>
      <c r="B603" s="8">
        <f t="shared" si="365"/>
        <v>36281</v>
      </c>
      <c r="C603" s="3">
        <f t="shared" si="371"/>
        <v>2.0499999999999998</v>
      </c>
      <c r="D603" s="11">
        <f t="shared" si="353"/>
        <v>0</v>
      </c>
      <c r="E603" s="3">
        <f t="shared" si="372"/>
        <v>2.16</v>
      </c>
      <c r="I603" s="8">
        <f t="shared" si="366"/>
        <v>36281</v>
      </c>
      <c r="J603" s="11">
        <f t="shared" si="373"/>
        <v>0.11000000000000032</v>
      </c>
      <c r="K603" s="11">
        <f t="shared" si="354"/>
        <v>0</v>
      </c>
      <c r="L603" s="11"/>
      <c r="M603" s="11"/>
      <c r="N603" s="9">
        <f t="shared" si="374"/>
        <v>2.0499999999999998</v>
      </c>
      <c r="O603" s="9">
        <f t="shared" si="375"/>
        <v>2.16</v>
      </c>
      <c r="Q603" s="9">
        <f t="shared" si="367"/>
        <v>2.0499999999999998</v>
      </c>
      <c r="R603" s="9">
        <f t="shared" si="368"/>
        <v>2.16</v>
      </c>
      <c r="S603" s="9">
        <f t="shared" si="369"/>
        <v>2.27</v>
      </c>
      <c r="T603" s="9">
        <f t="shared" si="370"/>
        <v>2.27</v>
      </c>
      <c r="V603" s="9">
        <f t="shared" si="376"/>
        <v>2.0499999999999998</v>
      </c>
      <c r="W603" s="9">
        <f t="shared" si="376"/>
        <v>2.16</v>
      </c>
      <c r="X603" s="9">
        <f t="shared" si="376"/>
        <v>2.27</v>
      </c>
      <c r="Y603" s="9">
        <f t="shared" si="376"/>
        <v>2.27</v>
      </c>
      <c r="BK603" s="9">
        <f t="shared" si="347"/>
        <v>2.0499999999999998</v>
      </c>
      <c r="BL603" s="9">
        <f t="shared" si="348"/>
        <v>2.16</v>
      </c>
      <c r="BM603" s="3">
        <f t="shared" si="355"/>
        <v>1</v>
      </c>
      <c r="BN603" s="8">
        <f t="shared" si="349"/>
        <v>36281</v>
      </c>
      <c r="BO603" s="47">
        <f t="shared" si="359"/>
        <v>0.93154668399781282</v>
      </c>
      <c r="BP603" s="9">
        <f t="shared" si="360"/>
        <v>0.93154668399781282</v>
      </c>
      <c r="BV603" s="8">
        <f t="shared" si="350"/>
        <v>36281</v>
      </c>
      <c r="BW603" s="9">
        <f t="shared" si="351"/>
        <v>2.0499999999999998</v>
      </c>
      <c r="BX603" s="9">
        <f t="shared" si="352"/>
        <v>2.16</v>
      </c>
      <c r="BY603" s="3">
        <f t="shared" si="356"/>
        <v>0</v>
      </c>
      <c r="BZ603" s="3">
        <f t="shared" si="357"/>
        <v>0</v>
      </c>
      <c r="CA603" s="8">
        <f t="shared" si="361"/>
        <v>36281</v>
      </c>
      <c r="CB603" s="3">
        <f t="shared" si="362"/>
        <v>0.38466448324675373</v>
      </c>
      <c r="CC603" s="3">
        <f t="shared" si="363"/>
        <v>0.27332115342319252</v>
      </c>
    </row>
    <row r="604" spans="1:81" x14ac:dyDescent="0.25">
      <c r="A604" s="3">
        <f t="shared" si="364"/>
        <v>1037</v>
      </c>
      <c r="B604" s="8">
        <f t="shared" si="365"/>
        <v>36282</v>
      </c>
      <c r="C604" s="3">
        <f t="shared" si="371"/>
        <v>2.0499999999999998</v>
      </c>
      <c r="D604" s="11">
        <f t="shared" si="353"/>
        <v>0</v>
      </c>
      <c r="E604" s="3">
        <f t="shared" si="372"/>
        <v>2.16</v>
      </c>
      <c r="I604" s="8">
        <f t="shared" si="366"/>
        <v>36282</v>
      </c>
      <c r="J604" s="11">
        <f t="shared" si="373"/>
        <v>0.11000000000000032</v>
      </c>
      <c r="K604" s="11">
        <f t="shared" si="354"/>
        <v>0</v>
      </c>
      <c r="L604" s="11"/>
      <c r="M604" s="11"/>
      <c r="N604" s="9">
        <f t="shared" si="374"/>
        <v>2.0499999999999998</v>
      </c>
      <c r="O604" s="9">
        <f t="shared" si="375"/>
        <v>2.16</v>
      </c>
      <c r="Q604" s="9">
        <f t="shared" si="367"/>
        <v>2.0499999999999998</v>
      </c>
      <c r="R604" s="9">
        <f t="shared" si="368"/>
        <v>2.16</v>
      </c>
      <c r="S604" s="9">
        <f t="shared" si="369"/>
        <v>2.27</v>
      </c>
      <c r="T604" s="9">
        <f t="shared" si="370"/>
        <v>2.27</v>
      </c>
      <c r="V604" s="9">
        <f t="shared" si="376"/>
        <v>2.0499999999999998</v>
      </c>
      <c r="W604" s="9">
        <f t="shared" si="376"/>
        <v>2.16</v>
      </c>
      <c r="X604" s="9">
        <f t="shared" si="376"/>
        <v>2.27</v>
      </c>
      <c r="Y604" s="9">
        <f t="shared" si="376"/>
        <v>2.27</v>
      </c>
      <c r="BK604" s="9">
        <f t="shared" si="347"/>
        <v>2.0499999999999998</v>
      </c>
      <c r="BL604" s="9">
        <f t="shared" si="348"/>
        <v>2.16</v>
      </c>
      <c r="BM604" s="3">
        <f t="shared" si="355"/>
        <v>1</v>
      </c>
      <c r="BN604" s="8">
        <f t="shared" si="349"/>
        <v>36282</v>
      </c>
      <c r="BO604" s="47">
        <f t="shared" si="359"/>
        <v>0.9430029580030459</v>
      </c>
      <c r="BP604" s="9">
        <f t="shared" si="360"/>
        <v>0.9430029580030459</v>
      </c>
      <c r="BV604" s="8">
        <f t="shared" si="350"/>
        <v>36282</v>
      </c>
      <c r="BW604" s="9">
        <f t="shared" si="351"/>
        <v>2.0499999999999998</v>
      </c>
      <c r="BX604" s="9">
        <f t="shared" si="352"/>
        <v>2.16</v>
      </c>
      <c r="BY604" s="3">
        <f t="shared" si="356"/>
        <v>0</v>
      </c>
      <c r="BZ604" s="3">
        <f t="shared" si="357"/>
        <v>0</v>
      </c>
      <c r="CA604" s="8">
        <f t="shared" si="361"/>
        <v>36282</v>
      </c>
      <c r="CB604" s="3">
        <f t="shared" si="362"/>
        <v>0.38466448324675373</v>
      </c>
      <c r="CC604" s="3">
        <f t="shared" si="363"/>
        <v>0.27332115342319252</v>
      </c>
    </row>
    <row r="605" spans="1:81" x14ac:dyDescent="0.25">
      <c r="A605" s="3">
        <f t="shared" si="364"/>
        <v>1038</v>
      </c>
      <c r="B605" s="8">
        <f t="shared" si="365"/>
        <v>36283</v>
      </c>
      <c r="C605" s="3">
        <f t="shared" si="371"/>
        <v>2.04</v>
      </c>
      <c r="D605" s="11">
        <f t="shared" si="353"/>
        <v>0</v>
      </c>
      <c r="E605" s="3">
        <f t="shared" si="372"/>
        <v>2.17</v>
      </c>
      <c r="I605" s="8">
        <f t="shared" si="366"/>
        <v>36283</v>
      </c>
      <c r="J605" s="11">
        <f t="shared" si="373"/>
        <v>0.12999999999999989</v>
      </c>
      <c r="K605" s="11">
        <f t="shared" si="354"/>
        <v>0</v>
      </c>
      <c r="L605" s="11"/>
      <c r="M605" s="11"/>
      <c r="N605" s="9">
        <f t="shared" si="374"/>
        <v>2.04</v>
      </c>
      <c r="O605" s="9">
        <f t="shared" si="375"/>
        <v>2.17</v>
      </c>
      <c r="Q605" s="9">
        <f t="shared" si="367"/>
        <v>2.04</v>
      </c>
      <c r="R605" s="9">
        <f t="shared" si="368"/>
        <v>2.17</v>
      </c>
      <c r="S605" s="9">
        <f t="shared" si="369"/>
        <v>2.2200000000000002</v>
      </c>
      <c r="T605" s="9">
        <f t="shared" si="370"/>
        <v>2.2200000000000002</v>
      </c>
      <c r="V605" s="9">
        <f t="shared" si="376"/>
        <v>2.04</v>
      </c>
      <c r="W605" s="9">
        <f t="shared" si="376"/>
        <v>2.17</v>
      </c>
      <c r="X605" s="9">
        <f t="shared" si="376"/>
        <v>2.2200000000000002</v>
      </c>
      <c r="Y605" s="9">
        <f t="shared" si="376"/>
        <v>2.2200000000000002</v>
      </c>
      <c r="BK605" s="9">
        <f t="shared" si="347"/>
        <v>2.04</v>
      </c>
      <c r="BL605" s="9">
        <f t="shared" si="348"/>
        <v>2.17</v>
      </c>
      <c r="BM605" s="3">
        <f t="shared" si="355"/>
        <v>1</v>
      </c>
      <c r="BN605" s="8">
        <f t="shared" si="349"/>
        <v>36283</v>
      </c>
      <c r="BO605" s="47">
        <f t="shared" si="359"/>
        <v>0.9360314362050689</v>
      </c>
      <c r="BP605" s="9">
        <f t="shared" si="360"/>
        <v>0.9360314362050689</v>
      </c>
      <c r="BV605" s="8">
        <f t="shared" si="350"/>
        <v>36283</v>
      </c>
      <c r="BW605" s="9">
        <f t="shared" si="351"/>
        <v>2.04</v>
      </c>
      <c r="BX605" s="9">
        <f t="shared" si="352"/>
        <v>2.17</v>
      </c>
      <c r="BY605" s="3">
        <f t="shared" si="356"/>
        <v>-4.8899852941916809E-3</v>
      </c>
      <c r="BZ605" s="3">
        <f t="shared" si="357"/>
        <v>4.6189458562944583E-3</v>
      </c>
      <c r="CA605" s="8">
        <f t="shared" si="361"/>
        <v>36283</v>
      </c>
      <c r="CB605" s="3">
        <f t="shared" si="362"/>
        <v>0.38526095382319936</v>
      </c>
      <c r="CC605" s="3">
        <f t="shared" si="363"/>
        <v>0.27366068698332369</v>
      </c>
    </row>
    <row r="606" spans="1:81" x14ac:dyDescent="0.25">
      <c r="A606" s="3">
        <f t="shared" si="364"/>
        <v>1039</v>
      </c>
      <c r="B606" s="8">
        <f t="shared" si="365"/>
        <v>36284</v>
      </c>
      <c r="C606" s="3">
        <f t="shared" si="371"/>
        <v>2.13</v>
      </c>
      <c r="D606" s="11">
        <f t="shared" si="353"/>
        <v>0</v>
      </c>
      <c r="E606" s="3">
        <f t="shared" si="372"/>
        <v>2.21</v>
      </c>
      <c r="I606" s="8">
        <f t="shared" si="366"/>
        <v>36284</v>
      </c>
      <c r="J606" s="11">
        <f t="shared" si="373"/>
        <v>8.0000000000000071E-2</v>
      </c>
      <c r="K606" s="11">
        <f t="shared" si="354"/>
        <v>0</v>
      </c>
      <c r="L606" s="11"/>
      <c r="M606" s="11"/>
      <c r="N606" s="9">
        <f t="shared" si="374"/>
        <v>2.13</v>
      </c>
      <c r="O606" s="9">
        <f t="shared" si="375"/>
        <v>2.21</v>
      </c>
      <c r="Q606" s="9">
        <f t="shared" si="367"/>
        <v>2.13</v>
      </c>
      <c r="R606" s="9">
        <f t="shared" si="368"/>
        <v>2.21</v>
      </c>
      <c r="S606" s="9">
        <f t="shared" si="369"/>
        <v>2.3149999999999999</v>
      </c>
      <c r="T606" s="9">
        <f t="shared" si="370"/>
        <v>2.3149999999999999</v>
      </c>
      <c r="V606" s="9">
        <f t="shared" si="376"/>
        <v>2.13</v>
      </c>
      <c r="W606" s="9">
        <f t="shared" si="376"/>
        <v>2.21</v>
      </c>
      <c r="X606" s="9">
        <f t="shared" si="376"/>
        <v>2.3149999999999999</v>
      </c>
      <c r="Y606" s="9">
        <f t="shared" si="376"/>
        <v>2.3149999999999999</v>
      </c>
      <c r="BK606" s="9">
        <f t="shared" si="347"/>
        <v>2.13</v>
      </c>
      <c r="BL606" s="9">
        <f t="shared" si="348"/>
        <v>2.21</v>
      </c>
      <c r="BM606" s="3">
        <f t="shared" si="355"/>
        <v>1</v>
      </c>
      <c r="BN606" s="8">
        <f t="shared" si="349"/>
        <v>36284</v>
      </c>
      <c r="BO606" s="47">
        <f t="shared" si="359"/>
        <v>0.92425907516589834</v>
      </c>
      <c r="BP606" s="9">
        <f t="shared" si="360"/>
        <v>0.92425907516589834</v>
      </c>
      <c r="BV606" s="8">
        <f t="shared" si="350"/>
        <v>36284</v>
      </c>
      <c r="BW606" s="9">
        <f t="shared" si="351"/>
        <v>2.13</v>
      </c>
      <c r="BX606" s="9">
        <f t="shared" si="352"/>
        <v>2.21</v>
      </c>
      <c r="BY606" s="3">
        <f t="shared" si="356"/>
        <v>4.3172171865208574E-2</v>
      </c>
      <c r="BZ606" s="3">
        <f t="shared" si="357"/>
        <v>1.8265347977293189E-2</v>
      </c>
      <c r="CA606" s="8">
        <f t="shared" si="361"/>
        <v>36284</v>
      </c>
      <c r="CB606" s="3">
        <f t="shared" si="362"/>
        <v>0.3863274537080027</v>
      </c>
      <c r="CC606" s="3">
        <f t="shared" si="363"/>
        <v>0.24697634257064488</v>
      </c>
    </row>
    <row r="607" spans="1:81" x14ac:dyDescent="0.25">
      <c r="A607" s="3">
        <f t="shared" si="364"/>
        <v>1040</v>
      </c>
      <c r="B607" s="8">
        <f t="shared" si="365"/>
        <v>36285</v>
      </c>
      <c r="C607" s="3">
        <f t="shared" si="371"/>
        <v>2.21</v>
      </c>
      <c r="D607" s="11">
        <f t="shared" si="353"/>
        <v>0</v>
      </c>
      <c r="E607" s="3">
        <f t="shared" si="372"/>
        <v>2.2650000000000001</v>
      </c>
      <c r="I607" s="8">
        <f t="shared" si="366"/>
        <v>36285</v>
      </c>
      <c r="J607" s="11">
        <f t="shared" si="373"/>
        <v>5.500000000000016E-2</v>
      </c>
      <c r="K607" s="11">
        <f t="shared" si="354"/>
        <v>0</v>
      </c>
      <c r="L607" s="11"/>
      <c r="M607" s="11"/>
      <c r="N607" s="9">
        <f t="shared" si="374"/>
        <v>2.21</v>
      </c>
      <c r="O607" s="9">
        <f t="shared" si="375"/>
        <v>2.2650000000000001</v>
      </c>
      <c r="Q607" s="9">
        <f t="shared" si="367"/>
        <v>2.21</v>
      </c>
      <c r="R607" s="9">
        <f t="shared" si="368"/>
        <v>2.2650000000000001</v>
      </c>
      <c r="S607" s="9">
        <f t="shared" si="369"/>
        <v>2.3650000000000002</v>
      </c>
      <c r="T607" s="9">
        <f t="shared" si="370"/>
        <v>2.3650000000000002</v>
      </c>
      <c r="V607" s="9">
        <f t="shared" ref="V607:Y626" si="377">VLOOKUP($B607,IF(V$1=2,PRICELOOK2,IF(V$1=3,PRICELOOK3,IF(V$1=4,cash,PRICELOOK))),V$2,FALSE)</f>
        <v>2.21</v>
      </c>
      <c r="W607" s="9">
        <f t="shared" si="377"/>
        <v>2.2650000000000001</v>
      </c>
      <c r="X607" s="9">
        <f t="shared" si="377"/>
        <v>2.3650000000000002</v>
      </c>
      <c r="Y607" s="9">
        <f t="shared" si="377"/>
        <v>2.3650000000000002</v>
      </c>
      <c r="BK607" s="9">
        <f t="shared" si="347"/>
        <v>2.21</v>
      </c>
      <c r="BL607" s="9">
        <f t="shared" si="348"/>
        <v>2.2650000000000001</v>
      </c>
      <c r="BM607" s="3">
        <f t="shared" si="355"/>
        <v>1</v>
      </c>
      <c r="BN607" s="8">
        <f t="shared" si="349"/>
        <v>36285</v>
      </c>
      <c r="BO607" s="47">
        <f t="shared" si="359"/>
        <v>0.92332207435219327</v>
      </c>
      <c r="BP607" s="9">
        <f t="shared" si="360"/>
        <v>0.92332207435219327</v>
      </c>
      <c r="BV607" s="8">
        <f t="shared" si="350"/>
        <v>36285</v>
      </c>
      <c r="BW607" s="9">
        <f t="shared" si="351"/>
        <v>2.21</v>
      </c>
      <c r="BX607" s="9">
        <f t="shared" si="352"/>
        <v>2.2650000000000001</v>
      </c>
      <c r="BY607" s="3">
        <f t="shared" si="356"/>
        <v>3.6870535808327796E-2</v>
      </c>
      <c r="BZ607" s="3">
        <f t="shared" si="357"/>
        <v>2.4582243405336025E-2</v>
      </c>
      <c r="CA607" s="8">
        <f t="shared" si="361"/>
        <v>36285</v>
      </c>
      <c r="CB607" s="3">
        <f t="shared" si="362"/>
        <v>0.38464897438691847</v>
      </c>
      <c r="CC607" s="3">
        <f t="shared" si="363"/>
        <v>0.25714736868289556</v>
      </c>
    </row>
    <row r="608" spans="1:81" x14ac:dyDescent="0.25">
      <c r="A608" s="3">
        <f t="shared" si="364"/>
        <v>1041</v>
      </c>
      <c r="B608" s="8">
        <f t="shared" si="365"/>
        <v>36286</v>
      </c>
      <c r="C608" s="3">
        <f t="shared" si="371"/>
        <v>2.1800000000000002</v>
      </c>
      <c r="D608" s="11">
        <f t="shared" si="353"/>
        <v>0</v>
      </c>
      <c r="E608" s="3">
        <f t="shared" si="372"/>
        <v>2.2349999999999999</v>
      </c>
      <c r="I608" s="8">
        <f t="shared" si="366"/>
        <v>36286</v>
      </c>
      <c r="J608" s="11">
        <f t="shared" si="373"/>
        <v>5.4999999999999716E-2</v>
      </c>
      <c r="K608" s="11">
        <f t="shared" si="354"/>
        <v>0</v>
      </c>
      <c r="L608" s="11"/>
      <c r="M608" s="11"/>
      <c r="N608" s="9">
        <f t="shared" si="374"/>
        <v>2.1800000000000002</v>
      </c>
      <c r="O608" s="9">
        <f t="shared" si="375"/>
        <v>2.2349999999999999</v>
      </c>
      <c r="Q608" s="9">
        <f t="shared" si="367"/>
        <v>2.1800000000000002</v>
      </c>
      <c r="R608" s="9">
        <f t="shared" si="368"/>
        <v>2.2349999999999999</v>
      </c>
      <c r="S608" s="9">
        <f t="shared" si="369"/>
        <v>2.335</v>
      </c>
      <c r="T608" s="9">
        <f t="shared" si="370"/>
        <v>2.335</v>
      </c>
      <c r="V608" s="9">
        <f t="shared" si="377"/>
        <v>2.1800000000000002</v>
      </c>
      <c r="W608" s="9">
        <f t="shared" si="377"/>
        <v>2.2349999999999999</v>
      </c>
      <c r="X608" s="9">
        <f t="shared" si="377"/>
        <v>2.335</v>
      </c>
      <c r="Y608" s="9">
        <f t="shared" si="377"/>
        <v>2.335</v>
      </c>
      <c r="BK608" s="9">
        <f t="shared" si="347"/>
        <v>2.1800000000000002</v>
      </c>
      <c r="BL608" s="9">
        <f t="shared" si="348"/>
        <v>2.2349999999999999</v>
      </c>
      <c r="BM608" s="3">
        <f t="shared" si="355"/>
        <v>1</v>
      </c>
      <c r="BN608" s="8">
        <f t="shared" si="349"/>
        <v>36286</v>
      </c>
      <c r="BO608" s="47">
        <f t="shared" si="359"/>
        <v>0.9212625670112814</v>
      </c>
      <c r="BP608" s="9">
        <f t="shared" si="360"/>
        <v>0.9212625670112814</v>
      </c>
      <c r="BV608" s="8">
        <f t="shared" si="350"/>
        <v>36286</v>
      </c>
      <c r="BW608" s="9">
        <f t="shared" si="351"/>
        <v>2.1800000000000002</v>
      </c>
      <c r="BX608" s="9">
        <f t="shared" si="352"/>
        <v>2.2349999999999999</v>
      </c>
      <c r="BY608" s="3">
        <f t="shared" si="356"/>
        <v>-1.3667638728663757E-2</v>
      </c>
      <c r="BZ608" s="3">
        <f t="shared" si="357"/>
        <v>-1.3333530869465256E-2</v>
      </c>
      <c r="CA608" s="8">
        <f t="shared" si="361"/>
        <v>36286</v>
      </c>
      <c r="CB608" s="3">
        <f t="shared" si="362"/>
        <v>0.38370474602662774</v>
      </c>
      <c r="CC608" s="3">
        <f t="shared" si="363"/>
        <v>0.25808931229533355</v>
      </c>
    </row>
    <row r="609" spans="1:81" x14ac:dyDescent="0.25">
      <c r="A609" s="3">
        <f t="shared" si="364"/>
        <v>1042</v>
      </c>
      <c r="B609" s="8">
        <f t="shared" si="365"/>
        <v>36287</v>
      </c>
      <c r="C609" s="3">
        <f t="shared" si="371"/>
        <v>2.0699999999999998</v>
      </c>
      <c r="D609" s="11">
        <f t="shared" si="353"/>
        <v>0</v>
      </c>
      <c r="E609" s="3">
        <f t="shared" si="372"/>
        <v>2.165</v>
      </c>
      <c r="I609" s="8">
        <f t="shared" si="366"/>
        <v>36287</v>
      </c>
      <c r="J609" s="11">
        <f t="shared" si="373"/>
        <v>9.5000000000000195E-2</v>
      </c>
      <c r="K609" s="11">
        <f t="shared" si="354"/>
        <v>0</v>
      </c>
      <c r="L609" s="11"/>
      <c r="M609" s="11"/>
      <c r="N609" s="9">
        <f t="shared" si="374"/>
        <v>2.0699999999999998</v>
      </c>
      <c r="O609" s="9">
        <f t="shared" si="375"/>
        <v>2.165</v>
      </c>
      <c r="Q609" s="9">
        <f t="shared" si="367"/>
        <v>2.0699999999999998</v>
      </c>
      <c r="R609" s="9">
        <f t="shared" si="368"/>
        <v>2.165</v>
      </c>
      <c r="S609" s="9">
        <f t="shared" si="369"/>
        <v>2.2549999999999999</v>
      </c>
      <c r="T609" s="9">
        <f t="shared" si="370"/>
        <v>2.2549999999999999</v>
      </c>
      <c r="V609" s="9">
        <f t="shared" si="377"/>
        <v>2.0699999999999998</v>
      </c>
      <c r="W609" s="9">
        <f t="shared" si="377"/>
        <v>2.165</v>
      </c>
      <c r="X609" s="9">
        <f t="shared" si="377"/>
        <v>2.2549999999999999</v>
      </c>
      <c r="Y609" s="9">
        <f t="shared" si="377"/>
        <v>2.2549999999999999</v>
      </c>
      <c r="BK609" s="9">
        <f t="shared" si="347"/>
        <v>2.0699999999999998</v>
      </c>
      <c r="BL609" s="9">
        <f t="shared" si="348"/>
        <v>2.165</v>
      </c>
      <c r="BM609" s="3">
        <f t="shared" si="355"/>
        <v>1</v>
      </c>
      <c r="BN609" s="8">
        <f t="shared" si="349"/>
        <v>36287</v>
      </c>
      <c r="BO609" s="47">
        <f t="shared" si="359"/>
        <v>0.92453864601928404</v>
      </c>
      <c r="BP609" s="9">
        <f t="shared" si="360"/>
        <v>0.92453864601928404</v>
      </c>
      <c r="BV609" s="8">
        <f t="shared" si="350"/>
        <v>36287</v>
      </c>
      <c r="BW609" s="9">
        <f t="shared" si="351"/>
        <v>2.0699999999999998</v>
      </c>
      <c r="BX609" s="9">
        <f t="shared" si="352"/>
        <v>2.165</v>
      </c>
      <c r="BY609" s="3">
        <f t="shared" si="356"/>
        <v>-5.1776269523720088E-2</v>
      </c>
      <c r="BZ609" s="3">
        <f t="shared" si="357"/>
        <v>-3.1820866611078899E-2</v>
      </c>
      <c r="CA609" s="8">
        <f t="shared" si="361"/>
        <v>36287</v>
      </c>
      <c r="CB609" s="3">
        <f t="shared" si="362"/>
        <v>0.42309740013974034</v>
      </c>
      <c r="CC609" s="3">
        <f t="shared" si="363"/>
        <v>0.28456141574107968</v>
      </c>
    </row>
    <row r="610" spans="1:81" x14ac:dyDescent="0.25">
      <c r="A610" s="3">
        <f t="shared" si="364"/>
        <v>1043</v>
      </c>
      <c r="B610" s="8">
        <f t="shared" si="365"/>
        <v>36288</v>
      </c>
      <c r="C610" s="3">
        <f t="shared" si="371"/>
        <v>2.0699999999999998</v>
      </c>
      <c r="D610" s="11">
        <f t="shared" si="353"/>
        <v>0</v>
      </c>
      <c r="E610" s="3">
        <f t="shared" si="372"/>
        <v>2.165</v>
      </c>
      <c r="I610" s="8">
        <f t="shared" si="366"/>
        <v>36288</v>
      </c>
      <c r="J610" s="11">
        <f t="shared" si="373"/>
        <v>9.5000000000000195E-2</v>
      </c>
      <c r="K610" s="11">
        <f t="shared" si="354"/>
        <v>0</v>
      </c>
      <c r="L610" s="11"/>
      <c r="M610" s="11"/>
      <c r="N610" s="9">
        <f t="shared" si="374"/>
        <v>2.0699999999999998</v>
      </c>
      <c r="O610" s="9">
        <f t="shared" si="375"/>
        <v>2.165</v>
      </c>
      <c r="Q610" s="9">
        <f t="shared" si="367"/>
        <v>2.0699999999999998</v>
      </c>
      <c r="R610" s="9">
        <f t="shared" si="368"/>
        <v>2.165</v>
      </c>
      <c r="S610" s="9">
        <f t="shared" si="369"/>
        <v>2.2549999999999999</v>
      </c>
      <c r="T610" s="9">
        <f t="shared" si="370"/>
        <v>2.2549999999999999</v>
      </c>
      <c r="V610" s="9">
        <f t="shared" si="377"/>
        <v>2.0699999999999998</v>
      </c>
      <c r="W610" s="9">
        <f t="shared" si="377"/>
        <v>2.165</v>
      </c>
      <c r="X610" s="9">
        <f t="shared" si="377"/>
        <v>2.2549999999999999</v>
      </c>
      <c r="Y610" s="9">
        <f t="shared" si="377"/>
        <v>2.2549999999999999</v>
      </c>
      <c r="BK610" s="9">
        <f t="shared" si="347"/>
        <v>2.0699999999999998</v>
      </c>
      <c r="BL610" s="9">
        <f t="shared" si="348"/>
        <v>2.165</v>
      </c>
      <c r="BM610" s="3">
        <f t="shared" si="355"/>
        <v>1</v>
      </c>
      <c r="BN610" s="8">
        <f t="shared" si="349"/>
        <v>36288</v>
      </c>
      <c r="BO610" s="47">
        <f t="shared" si="359"/>
        <v>0.9327263665221075</v>
      </c>
      <c r="BP610" s="9">
        <f t="shared" si="360"/>
        <v>0.9327263665221075</v>
      </c>
      <c r="BV610" s="8">
        <f t="shared" si="350"/>
        <v>36288</v>
      </c>
      <c r="BW610" s="9">
        <f t="shared" si="351"/>
        <v>2.0699999999999998</v>
      </c>
      <c r="BX610" s="9">
        <f t="shared" si="352"/>
        <v>2.165</v>
      </c>
      <c r="BY610" s="3">
        <f t="shared" si="356"/>
        <v>0</v>
      </c>
      <c r="BZ610" s="3">
        <f t="shared" si="357"/>
        <v>0</v>
      </c>
      <c r="CA610" s="8">
        <f t="shared" si="361"/>
        <v>36288</v>
      </c>
      <c r="CB610" s="3">
        <f t="shared" si="362"/>
        <v>0.42309740013974034</v>
      </c>
      <c r="CC610" s="3">
        <f t="shared" si="363"/>
        <v>0.28465169740602353</v>
      </c>
    </row>
    <row r="611" spans="1:81" x14ac:dyDescent="0.25">
      <c r="A611" s="3">
        <f t="shared" si="364"/>
        <v>1044</v>
      </c>
      <c r="B611" s="8">
        <f t="shared" si="365"/>
        <v>36289</v>
      </c>
      <c r="C611" s="3">
        <f t="shared" si="371"/>
        <v>2.0699999999999998</v>
      </c>
      <c r="D611" s="11">
        <f t="shared" si="353"/>
        <v>0</v>
      </c>
      <c r="E611" s="3">
        <f t="shared" si="372"/>
        <v>2.165</v>
      </c>
      <c r="I611" s="8">
        <f t="shared" si="366"/>
        <v>36289</v>
      </c>
      <c r="J611" s="11">
        <f t="shared" si="373"/>
        <v>9.5000000000000195E-2</v>
      </c>
      <c r="K611" s="11">
        <f t="shared" si="354"/>
        <v>0</v>
      </c>
      <c r="L611" s="11"/>
      <c r="M611" s="11"/>
      <c r="N611" s="9">
        <f t="shared" si="374"/>
        <v>2.0699999999999998</v>
      </c>
      <c r="O611" s="9">
        <f t="shared" si="375"/>
        <v>2.165</v>
      </c>
      <c r="Q611" s="9">
        <f t="shared" si="367"/>
        <v>2.0699999999999998</v>
      </c>
      <c r="R611" s="9">
        <f t="shared" si="368"/>
        <v>2.165</v>
      </c>
      <c r="S611" s="9">
        <f t="shared" si="369"/>
        <v>2.2549999999999999</v>
      </c>
      <c r="T611" s="9">
        <f t="shared" si="370"/>
        <v>2.2549999999999999</v>
      </c>
      <c r="V611" s="9">
        <f t="shared" si="377"/>
        <v>2.0699999999999998</v>
      </c>
      <c r="W611" s="9">
        <f t="shared" si="377"/>
        <v>2.165</v>
      </c>
      <c r="X611" s="9">
        <f t="shared" si="377"/>
        <v>2.2549999999999999</v>
      </c>
      <c r="Y611" s="9">
        <f t="shared" si="377"/>
        <v>2.2549999999999999</v>
      </c>
      <c r="BK611" s="9">
        <f t="shared" si="347"/>
        <v>2.0699999999999998</v>
      </c>
      <c r="BL611" s="9">
        <f t="shared" si="348"/>
        <v>2.165</v>
      </c>
      <c r="BM611" s="3">
        <f t="shared" si="355"/>
        <v>1</v>
      </c>
      <c r="BN611" s="8">
        <f t="shared" si="349"/>
        <v>36289</v>
      </c>
      <c r="BO611" s="47">
        <f t="shared" si="359"/>
        <v>0.9231800340662214</v>
      </c>
      <c r="BP611" s="9">
        <f t="shared" si="360"/>
        <v>0.9231800340662214</v>
      </c>
      <c r="BV611" s="8">
        <f t="shared" si="350"/>
        <v>36289</v>
      </c>
      <c r="BW611" s="9">
        <f t="shared" si="351"/>
        <v>2.0699999999999998</v>
      </c>
      <c r="BX611" s="9">
        <f t="shared" si="352"/>
        <v>2.165</v>
      </c>
      <c r="BY611" s="3">
        <f t="shared" si="356"/>
        <v>0</v>
      </c>
      <c r="BZ611" s="3">
        <f t="shared" si="357"/>
        <v>0</v>
      </c>
      <c r="CA611" s="8">
        <f t="shared" si="361"/>
        <v>36289</v>
      </c>
      <c r="CB611" s="3">
        <f t="shared" si="362"/>
        <v>0.42309740013974034</v>
      </c>
      <c r="CC611" s="3">
        <f t="shared" si="363"/>
        <v>0.28465169740602353</v>
      </c>
    </row>
    <row r="612" spans="1:81" x14ac:dyDescent="0.25">
      <c r="A612" s="3">
        <f t="shared" si="364"/>
        <v>1045</v>
      </c>
      <c r="B612" s="8">
        <f t="shared" si="365"/>
        <v>36290</v>
      </c>
      <c r="C612" s="3">
        <f t="shared" si="371"/>
        <v>2.105</v>
      </c>
      <c r="D612" s="11">
        <f t="shared" si="353"/>
        <v>0</v>
      </c>
      <c r="E612" s="3">
        <f t="shared" si="372"/>
        <v>2.2050000000000001</v>
      </c>
      <c r="I612" s="8">
        <f t="shared" si="366"/>
        <v>36290</v>
      </c>
      <c r="J612" s="11">
        <f t="shared" si="373"/>
        <v>0.10000000000000009</v>
      </c>
      <c r="K612" s="11">
        <f t="shared" si="354"/>
        <v>0</v>
      </c>
      <c r="L612" s="11"/>
      <c r="M612" s="11"/>
      <c r="N612" s="9">
        <f t="shared" si="374"/>
        <v>2.105</v>
      </c>
      <c r="O612" s="9">
        <f t="shared" si="375"/>
        <v>2.2050000000000001</v>
      </c>
      <c r="Q612" s="9">
        <f t="shared" si="367"/>
        <v>2.105</v>
      </c>
      <c r="R612" s="9">
        <f t="shared" si="368"/>
        <v>2.2050000000000001</v>
      </c>
      <c r="S612" s="9">
        <f t="shared" si="369"/>
        <v>2.2599999999999998</v>
      </c>
      <c r="T612" s="9">
        <f t="shared" si="370"/>
        <v>2.2599999999999998</v>
      </c>
      <c r="V612" s="9">
        <f t="shared" si="377"/>
        <v>2.105</v>
      </c>
      <c r="W612" s="9">
        <f t="shared" si="377"/>
        <v>2.2050000000000001</v>
      </c>
      <c r="X612" s="9">
        <f t="shared" si="377"/>
        <v>2.2599999999999998</v>
      </c>
      <c r="Y612" s="9">
        <f t="shared" si="377"/>
        <v>2.2599999999999998</v>
      </c>
      <c r="BK612" s="9">
        <f t="shared" si="347"/>
        <v>2.105</v>
      </c>
      <c r="BL612" s="9">
        <f t="shared" si="348"/>
        <v>2.2050000000000001</v>
      </c>
      <c r="BM612" s="3">
        <f t="shared" si="355"/>
        <v>1</v>
      </c>
      <c r="BN612" s="8">
        <f t="shared" si="349"/>
        <v>36290</v>
      </c>
      <c r="BO612" s="47">
        <f t="shared" si="359"/>
        <v>0.91953609356116217</v>
      </c>
      <c r="BP612" s="9">
        <f t="shared" si="360"/>
        <v>0.91953609356116217</v>
      </c>
      <c r="BV612" s="8">
        <f t="shared" si="350"/>
        <v>36290</v>
      </c>
      <c r="BW612" s="9">
        <f t="shared" si="351"/>
        <v>2.105</v>
      </c>
      <c r="BX612" s="9">
        <f t="shared" si="352"/>
        <v>2.2050000000000001</v>
      </c>
      <c r="BY612" s="3">
        <f t="shared" si="356"/>
        <v>1.6766859857067107E-2</v>
      </c>
      <c r="BZ612" s="3">
        <f t="shared" si="357"/>
        <v>1.830714744435611E-2</v>
      </c>
      <c r="CA612" s="8">
        <f t="shared" si="361"/>
        <v>36290</v>
      </c>
      <c r="CB612" s="3">
        <f t="shared" si="362"/>
        <v>0.42614828186698678</v>
      </c>
      <c r="CC612" s="3">
        <f t="shared" si="363"/>
        <v>0.2897748183662236</v>
      </c>
    </row>
    <row r="613" spans="1:81" x14ac:dyDescent="0.25">
      <c r="A613" s="3">
        <f t="shared" si="364"/>
        <v>1046</v>
      </c>
      <c r="B613" s="8">
        <f t="shared" si="365"/>
        <v>36291</v>
      </c>
      <c r="C613" s="3">
        <f t="shared" si="371"/>
        <v>2.16</v>
      </c>
      <c r="D613" s="11">
        <f t="shared" si="353"/>
        <v>0</v>
      </c>
      <c r="E613" s="3">
        <f t="shared" si="372"/>
        <v>2.2599999999999998</v>
      </c>
      <c r="I613" s="8">
        <f t="shared" si="366"/>
        <v>36291</v>
      </c>
      <c r="J613" s="11">
        <f t="shared" si="373"/>
        <v>9.9999999999999645E-2</v>
      </c>
      <c r="K613" s="11">
        <f t="shared" si="354"/>
        <v>0</v>
      </c>
      <c r="L613" s="11"/>
      <c r="M613" s="11"/>
      <c r="N613" s="9">
        <f t="shared" si="374"/>
        <v>2.16</v>
      </c>
      <c r="O613" s="9">
        <f t="shared" si="375"/>
        <v>2.2599999999999998</v>
      </c>
      <c r="Q613" s="9">
        <f t="shared" si="367"/>
        <v>2.16</v>
      </c>
      <c r="R613" s="9">
        <f t="shared" si="368"/>
        <v>2.2599999999999998</v>
      </c>
      <c r="S613" s="9">
        <f t="shared" si="369"/>
        <v>2.29</v>
      </c>
      <c r="T613" s="9">
        <f t="shared" si="370"/>
        <v>2.29</v>
      </c>
      <c r="V613" s="9">
        <f t="shared" si="377"/>
        <v>2.16</v>
      </c>
      <c r="W613" s="9">
        <f t="shared" si="377"/>
        <v>2.2599999999999998</v>
      </c>
      <c r="X613" s="9">
        <f t="shared" si="377"/>
        <v>2.29</v>
      </c>
      <c r="Y613" s="9">
        <f t="shared" si="377"/>
        <v>2.29</v>
      </c>
      <c r="BK613" s="9">
        <f t="shared" si="347"/>
        <v>2.16</v>
      </c>
      <c r="BL613" s="9">
        <f t="shared" si="348"/>
        <v>2.2599999999999998</v>
      </c>
      <c r="BM613" s="3">
        <f t="shared" si="355"/>
        <v>1</v>
      </c>
      <c r="BN613" s="8">
        <f t="shared" si="349"/>
        <v>36291</v>
      </c>
      <c r="BO613" s="47">
        <f t="shared" si="359"/>
        <v>0.91399102100524432</v>
      </c>
      <c r="BP613" s="9">
        <f t="shared" si="360"/>
        <v>0.91399102100524432</v>
      </c>
      <c r="BV613" s="8">
        <f t="shared" si="350"/>
        <v>36291</v>
      </c>
      <c r="BW613" s="9">
        <f t="shared" si="351"/>
        <v>2.16</v>
      </c>
      <c r="BX613" s="9">
        <f t="shared" si="352"/>
        <v>2.2599999999999998</v>
      </c>
      <c r="BY613" s="3">
        <f t="shared" si="356"/>
        <v>2.579275456172898E-2</v>
      </c>
      <c r="BZ613" s="3">
        <f t="shared" si="357"/>
        <v>2.4637304385385077E-2</v>
      </c>
      <c r="CA613" s="8">
        <f t="shared" si="361"/>
        <v>36291</v>
      </c>
      <c r="CB613" s="3">
        <f t="shared" si="362"/>
        <v>0.42707176001874081</v>
      </c>
      <c r="CC613" s="3">
        <f t="shared" si="363"/>
        <v>0.29819322887044053</v>
      </c>
    </row>
    <row r="614" spans="1:81" x14ac:dyDescent="0.25">
      <c r="A614" s="3">
        <f t="shared" si="364"/>
        <v>1047</v>
      </c>
      <c r="B614" s="8">
        <f t="shared" si="365"/>
        <v>36292</v>
      </c>
      <c r="C614" s="3">
        <f t="shared" si="371"/>
        <v>2.085</v>
      </c>
      <c r="D614" s="11">
        <f t="shared" si="353"/>
        <v>0</v>
      </c>
      <c r="E614" s="3">
        <f t="shared" si="372"/>
        <v>2.2000000000000002</v>
      </c>
      <c r="I614" s="8">
        <f t="shared" si="366"/>
        <v>36292</v>
      </c>
      <c r="J614" s="11">
        <f t="shared" si="373"/>
        <v>0.11500000000000021</v>
      </c>
      <c r="K614" s="11">
        <f t="shared" si="354"/>
        <v>0</v>
      </c>
      <c r="L614" s="11"/>
      <c r="M614" s="11"/>
      <c r="N614" s="9">
        <f t="shared" si="374"/>
        <v>2.085</v>
      </c>
      <c r="O614" s="9">
        <f t="shared" si="375"/>
        <v>2.2000000000000002</v>
      </c>
      <c r="Q614" s="9">
        <f t="shared" si="367"/>
        <v>2.085</v>
      </c>
      <c r="R614" s="9">
        <f t="shared" si="368"/>
        <v>2.2000000000000002</v>
      </c>
      <c r="S614" s="9">
        <f t="shared" si="369"/>
        <v>2.19</v>
      </c>
      <c r="T614" s="9">
        <f t="shared" si="370"/>
        <v>2.19</v>
      </c>
      <c r="V614" s="9">
        <f t="shared" si="377"/>
        <v>2.085</v>
      </c>
      <c r="W614" s="9">
        <f t="shared" si="377"/>
        <v>2.2000000000000002</v>
      </c>
      <c r="X614" s="9">
        <f t="shared" si="377"/>
        <v>2.19</v>
      </c>
      <c r="Y614" s="9">
        <f t="shared" si="377"/>
        <v>2.19</v>
      </c>
      <c r="BK614" s="9">
        <f t="shared" ref="BK614:BK677" si="378">V614</f>
        <v>2.085</v>
      </c>
      <c r="BL614" s="9">
        <f t="shared" ref="BL614:BL677" si="379">W614</f>
        <v>2.2000000000000002</v>
      </c>
      <c r="BM614" s="3">
        <f t="shared" si="355"/>
        <v>1</v>
      </c>
      <c r="BN614" s="8">
        <f t="shared" ref="BN614:BN677" si="380">B614</f>
        <v>36292</v>
      </c>
      <c r="BO614" s="47">
        <f t="shared" si="359"/>
        <v>0.91299914339373456</v>
      </c>
      <c r="BP614" s="9">
        <f t="shared" si="360"/>
        <v>0.91299914339373456</v>
      </c>
      <c r="BV614" s="8">
        <f t="shared" si="350"/>
        <v>36292</v>
      </c>
      <c r="BW614" s="9">
        <f t="shared" si="351"/>
        <v>2.085</v>
      </c>
      <c r="BX614" s="9">
        <f t="shared" si="352"/>
        <v>2.2000000000000002</v>
      </c>
      <c r="BY614" s="3">
        <f t="shared" si="356"/>
        <v>-3.5339366445308967E-2</v>
      </c>
      <c r="BZ614" s="3">
        <f t="shared" si="357"/>
        <v>-2.6907452919924156E-2</v>
      </c>
      <c r="CA614" s="8">
        <f t="shared" si="361"/>
        <v>36292</v>
      </c>
      <c r="CB614" s="3">
        <f t="shared" si="362"/>
        <v>0.44050797361877558</v>
      </c>
      <c r="CC614" s="3">
        <f t="shared" si="363"/>
        <v>0.30497348290568244</v>
      </c>
    </row>
    <row r="615" spans="1:81" x14ac:dyDescent="0.25">
      <c r="A615" s="3">
        <f t="shared" si="364"/>
        <v>1048</v>
      </c>
      <c r="B615" s="8">
        <f t="shared" si="365"/>
        <v>36293</v>
      </c>
      <c r="C615" s="3">
        <f t="shared" si="371"/>
        <v>2.08</v>
      </c>
      <c r="D615" s="11">
        <f t="shared" si="353"/>
        <v>0</v>
      </c>
      <c r="E615" s="3">
        <f t="shared" si="372"/>
        <v>2.21</v>
      </c>
      <c r="I615" s="8">
        <f t="shared" si="366"/>
        <v>36293</v>
      </c>
      <c r="J615" s="11">
        <f t="shared" si="373"/>
        <v>0.12999999999999989</v>
      </c>
      <c r="K615" s="11">
        <f t="shared" si="354"/>
        <v>0</v>
      </c>
      <c r="L615" s="11"/>
      <c r="M615" s="11"/>
      <c r="N615" s="9">
        <f t="shared" si="374"/>
        <v>2.08</v>
      </c>
      <c r="O615" s="9">
        <f t="shared" si="375"/>
        <v>2.21</v>
      </c>
      <c r="Q615" s="9">
        <f t="shared" si="367"/>
        <v>2.08</v>
      </c>
      <c r="R615" s="9">
        <f t="shared" si="368"/>
        <v>2.21</v>
      </c>
      <c r="S615" s="9">
        <f t="shared" si="369"/>
        <v>2.21</v>
      </c>
      <c r="T615" s="9">
        <f t="shared" si="370"/>
        <v>2.21</v>
      </c>
      <c r="V615" s="9">
        <f t="shared" si="377"/>
        <v>2.08</v>
      </c>
      <c r="W615" s="9">
        <f t="shared" si="377"/>
        <v>2.21</v>
      </c>
      <c r="X615" s="9">
        <f t="shared" si="377"/>
        <v>2.21</v>
      </c>
      <c r="Y615" s="9">
        <f t="shared" si="377"/>
        <v>2.21</v>
      </c>
      <c r="BK615" s="9">
        <f t="shared" si="378"/>
        <v>2.08</v>
      </c>
      <c r="BL615" s="9">
        <f t="shared" si="379"/>
        <v>2.21</v>
      </c>
      <c r="BM615" s="3">
        <f t="shared" si="355"/>
        <v>1</v>
      </c>
      <c r="BN615" s="8">
        <f t="shared" si="380"/>
        <v>36293</v>
      </c>
      <c r="BO615" s="47">
        <f t="shared" si="359"/>
        <v>0.903614705797678</v>
      </c>
      <c r="BP615" s="9">
        <f t="shared" si="360"/>
        <v>0.903614705797678</v>
      </c>
      <c r="BV615" s="8">
        <f t="shared" ref="BV615:BV678" si="381">BN615</f>
        <v>36293</v>
      </c>
      <c r="BW615" s="9">
        <f t="shared" ref="BW615:BW678" si="382">V615</f>
        <v>2.08</v>
      </c>
      <c r="BX615" s="9">
        <f t="shared" ref="BX615:BX678" si="383">W615</f>
        <v>2.21</v>
      </c>
      <c r="BY615" s="3">
        <f t="shared" si="356"/>
        <v>-2.4009615375381503E-3</v>
      </c>
      <c r="BZ615" s="3">
        <f t="shared" si="357"/>
        <v>4.5351551653911425E-3</v>
      </c>
      <c r="CA615" s="8">
        <f t="shared" si="361"/>
        <v>36293</v>
      </c>
      <c r="CB615" s="3">
        <f t="shared" si="362"/>
        <v>0.44013624432144066</v>
      </c>
      <c r="CC615" s="3">
        <f t="shared" si="363"/>
        <v>0.30512027959564969</v>
      </c>
    </row>
    <row r="616" spans="1:81" x14ac:dyDescent="0.25">
      <c r="A616" s="3">
        <f t="shared" si="364"/>
        <v>1049</v>
      </c>
      <c r="B616" s="8">
        <f t="shared" si="365"/>
        <v>36294</v>
      </c>
      <c r="C616" s="3">
        <f t="shared" si="371"/>
        <v>2.16</v>
      </c>
      <c r="D616" s="11">
        <f t="shared" ref="D616:D679" si="384">IF(ma=7,AVERAGE(C610:C616),IF(ma=14,AVERAGE(C603:C616),IF(ma=30,AVERAGE(C587:C616),IF(ma=40,AVERAGE(C577:C616),0))))</f>
        <v>0</v>
      </c>
      <c r="E616" s="3">
        <f t="shared" si="372"/>
        <v>2.2450000000000001</v>
      </c>
      <c r="I616" s="8">
        <f t="shared" si="366"/>
        <v>36294</v>
      </c>
      <c r="J616" s="11">
        <f t="shared" si="373"/>
        <v>8.4999999999999964E-2</v>
      </c>
      <c r="K616" s="11">
        <f t="shared" ref="K616:K679" si="385">IF(ma=7,AVERAGE(J610:J616),IF(ma=14,AVERAGE(J603:J616),IF(ma=30,AVERAGE(J587:J616),IF(ma=40,AVERAGE(J577:J616),0))))</f>
        <v>0</v>
      </c>
      <c r="L616" s="11"/>
      <c r="M616" s="11"/>
      <c r="N616" s="9">
        <f t="shared" si="374"/>
        <v>2.16</v>
      </c>
      <c r="O616" s="9">
        <f t="shared" si="375"/>
        <v>2.2450000000000001</v>
      </c>
      <c r="Q616" s="9">
        <f t="shared" si="367"/>
        <v>2.16</v>
      </c>
      <c r="R616" s="9">
        <f t="shared" si="368"/>
        <v>2.2450000000000001</v>
      </c>
      <c r="S616" s="9">
        <f t="shared" si="369"/>
        <v>2.2749999999999999</v>
      </c>
      <c r="T616" s="9">
        <f t="shared" si="370"/>
        <v>2.2749999999999999</v>
      </c>
      <c r="V616" s="9">
        <f t="shared" si="377"/>
        <v>2.16</v>
      </c>
      <c r="W616" s="9">
        <f t="shared" si="377"/>
        <v>2.2450000000000001</v>
      </c>
      <c r="X616" s="9">
        <f t="shared" si="377"/>
        <v>2.2749999999999999</v>
      </c>
      <c r="Y616" s="9">
        <f t="shared" si="377"/>
        <v>2.2749999999999999</v>
      </c>
      <c r="BK616" s="9">
        <f t="shared" si="378"/>
        <v>2.16</v>
      </c>
      <c r="BL616" s="9">
        <f t="shared" si="379"/>
        <v>2.2450000000000001</v>
      </c>
      <c r="BM616" s="3">
        <f t="shared" ref="BM616:BM679" si="386">IF(BK616=0,0,IF(BL616=0,0,1))</f>
        <v>1</v>
      </c>
      <c r="BN616" s="8">
        <f t="shared" si="380"/>
        <v>36294</v>
      </c>
      <c r="BO616" s="47">
        <f t="shared" si="359"/>
        <v>0.9065731786145248</v>
      </c>
      <c r="BP616" s="9">
        <f t="shared" si="360"/>
        <v>0.9065731786145248</v>
      </c>
      <c r="BV616" s="8">
        <f t="shared" si="381"/>
        <v>36294</v>
      </c>
      <c r="BW616" s="9">
        <f t="shared" si="382"/>
        <v>2.16</v>
      </c>
      <c r="BX616" s="9">
        <f t="shared" si="383"/>
        <v>2.2450000000000001</v>
      </c>
      <c r="BY616" s="3">
        <f t="shared" ref="BY616:BY679" si="387">LN(BW616/BW615)</f>
        <v>3.7740327982847113E-2</v>
      </c>
      <c r="BZ616" s="3">
        <f t="shared" ref="BZ616:BZ679" si="388">LN(BX616/BX615)</f>
        <v>1.5713005664556332E-2</v>
      </c>
      <c r="CA616" s="8">
        <f t="shared" si="361"/>
        <v>36294</v>
      </c>
      <c r="CB616" s="3">
        <f t="shared" si="362"/>
        <v>0.44722572660869858</v>
      </c>
      <c r="CC616" s="3">
        <f t="shared" si="363"/>
        <v>0.29529046840749512</v>
      </c>
    </row>
    <row r="617" spans="1:81" x14ac:dyDescent="0.25">
      <c r="A617" s="3">
        <f t="shared" si="364"/>
        <v>1050</v>
      </c>
      <c r="B617" s="8">
        <f t="shared" si="365"/>
        <v>36295</v>
      </c>
      <c r="C617" s="3">
        <f t="shared" si="371"/>
        <v>2.16</v>
      </c>
      <c r="D617" s="11">
        <f t="shared" si="384"/>
        <v>0</v>
      </c>
      <c r="E617" s="3">
        <f t="shared" si="372"/>
        <v>2.2450000000000001</v>
      </c>
      <c r="I617" s="8">
        <f t="shared" si="366"/>
        <v>36295</v>
      </c>
      <c r="J617" s="11">
        <f t="shared" si="373"/>
        <v>8.4999999999999964E-2</v>
      </c>
      <c r="K617" s="11">
        <f t="shared" si="385"/>
        <v>0</v>
      </c>
      <c r="L617" s="11"/>
      <c r="M617" s="11"/>
      <c r="N617" s="9">
        <f t="shared" si="374"/>
        <v>2.16</v>
      </c>
      <c r="O617" s="9">
        <f t="shared" si="375"/>
        <v>2.2450000000000001</v>
      </c>
      <c r="Q617" s="9">
        <f t="shared" si="367"/>
        <v>2.16</v>
      </c>
      <c r="R617" s="9">
        <f t="shared" si="368"/>
        <v>2.2450000000000001</v>
      </c>
      <c r="S617" s="9">
        <f t="shared" si="369"/>
        <v>2.2749999999999999</v>
      </c>
      <c r="T617" s="9">
        <f t="shared" si="370"/>
        <v>2.2749999999999999</v>
      </c>
      <c r="V617" s="9">
        <f t="shared" si="377"/>
        <v>2.16</v>
      </c>
      <c r="W617" s="9">
        <f t="shared" si="377"/>
        <v>2.2450000000000001</v>
      </c>
      <c r="X617" s="9">
        <f t="shared" si="377"/>
        <v>2.2749999999999999</v>
      </c>
      <c r="Y617" s="9">
        <f t="shared" si="377"/>
        <v>2.2749999999999999</v>
      </c>
      <c r="BK617" s="9">
        <f t="shared" si="378"/>
        <v>2.16</v>
      </c>
      <c r="BL617" s="9">
        <f t="shared" si="379"/>
        <v>2.2450000000000001</v>
      </c>
      <c r="BM617" s="3">
        <f t="shared" si="386"/>
        <v>1</v>
      </c>
      <c r="BN617" s="8">
        <f t="shared" si="380"/>
        <v>36295</v>
      </c>
      <c r="BO617" s="47">
        <f t="shared" si="359"/>
        <v>0.90792764653803637</v>
      </c>
      <c r="BP617" s="9">
        <f t="shared" si="360"/>
        <v>0.90792764653803637</v>
      </c>
      <c r="BV617" s="8">
        <f t="shared" si="381"/>
        <v>36295</v>
      </c>
      <c r="BW617" s="9">
        <f t="shared" si="382"/>
        <v>2.16</v>
      </c>
      <c r="BX617" s="9">
        <f t="shared" si="383"/>
        <v>2.2450000000000001</v>
      </c>
      <c r="BY617" s="3">
        <f t="shared" si="387"/>
        <v>0</v>
      </c>
      <c r="BZ617" s="3">
        <f t="shared" si="388"/>
        <v>0</v>
      </c>
      <c r="CA617" s="8">
        <f t="shared" si="361"/>
        <v>36295</v>
      </c>
      <c r="CB617" s="3">
        <f t="shared" si="362"/>
        <v>0.44662851196986653</v>
      </c>
      <c r="CC617" s="3">
        <f t="shared" si="363"/>
        <v>0.29461316448064112</v>
      </c>
    </row>
    <row r="618" spans="1:81" x14ac:dyDescent="0.25">
      <c r="A618" s="3">
        <f t="shared" si="364"/>
        <v>1051</v>
      </c>
      <c r="B618" s="8">
        <f t="shared" si="365"/>
        <v>36296</v>
      </c>
      <c r="C618" s="3">
        <f t="shared" si="371"/>
        <v>2.16</v>
      </c>
      <c r="D618" s="11">
        <f t="shared" si="384"/>
        <v>0</v>
      </c>
      <c r="E618" s="3">
        <f t="shared" si="372"/>
        <v>2.2450000000000001</v>
      </c>
      <c r="I618" s="8">
        <f t="shared" si="366"/>
        <v>36296</v>
      </c>
      <c r="J618" s="11">
        <f t="shared" si="373"/>
        <v>8.4999999999999964E-2</v>
      </c>
      <c r="K618" s="11">
        <f t="shared" si="385"/>
        <v>0</v>
      </c>
      <c r="L618" s="11"/>
      <c r="M618" s="11"/>
      <c r="N618" s="9">
        <f t="shared" si="374"/>
        <v>2.16</v>
      </c>
      <c r="O618" s="9">
        <f t="shared" si="375"/>
        <v>2.2450000000000001</v>
      </c>
      <c r="Q618" s="9">
        <f t="shared" si="367"/>
        <v>2.16</v>
      </c>
      <c r="R618" s="9">
        <f t="shared" si="368"/>
        <v>2.2450000000000001</v>
      </c>
      <c r="S618" s="9">
        <f t="shared" si="369"/>
        <v>2.2749999999999999</v>
      </c>
      <c r="T618" s="9">
        <f t="shared" si="370"/>
        <v>2.2749999999999999</v>
      </c>
      <c r="V618" s="9">
        <f t="shared" si="377"/>
        <v>2.16</v>
      </c>
      <c r="W618" s="9">
        <f t="shared" si="377"/>
        <v>2.2450000000000001</v>
      </c>
      <c r="X618" s="9">
        <f t="shared" si="377"/>
        <v>2.2749999999999999</v>
      </c>
      <c r="Y618" s="9">
        <f t="shared" si="377"/>
        <v>2.2749999999999999</v>
      </c>
      <c r="BK618" s="9">
        <f t="shared" si="378"/>
        <v>2.16</v>
      </c>
      <c r="BL618" s="9">
        <f t="shared" si="379"/>
        <v>2.2450000000000001</v>
      </c>
      <c r="BM618" s="3">
        <f t="shared" si="386"/>
        <v>1</v>
      </c>
      <c r="BN618" s="8">
        <f t="shared" si="380"/>
        <v>36296</v>
      </c>
      <c r="BO618" s="47">
        <f t="shared" si="359"/>
        <v>0.91755915887886874</v>
      </c>
      <c r="BP618" s="9">
        <f t="shared" si="360"/>
        <v>0.91755915887886874</v>
      </c>
      <c r="BV618" s="8">
        <f t="shared" si="381"/>
        <v>36296</v>
      </c>
      <c r="BW618" s="9">
        <f t="shared" si="382"/>
        <v>2.16</v>
      </c>
      <c r="BX618" s="9">
        <f t="shared" si="383"/>
        <v>2.2450000000000001</v>
      </c>
      <c r="BY618" s="3">
        <f t="shared" si="387"/>
        <v>0</v>
      </c>
      <c r="BZ618" s="3">
        <f t="shared" si="388"/>
        <v>0</v>
      </c>
      <c r="CA618" s="8">
        <f t="shared" si="361"/>
        <v>36296</v>
      </c>
      <c r="CB618" s="3">
        <f t="shared" si="362"/>
        <v>0.44662851196986653</v>
      </c>
      <c r="CC618" s="3">
        <f t="shared" si="363"/>
        <v>0.29461316448064112</v>
      </c>
    </row>
    <row r="619" spans="1:81" x14ac:dyDescent="0.25">
      <c r="A619" s="3">
        <f t="shared" si="364"/>
        <v>1052</v>
      </c>
      <c r="B619" s="8">
        <f t="shared" si="365"/>
        <v>36297</v>
      </c>
      <c r="C619" s="3">
        <f t="shared" si="371"/>
        <v>2.1850000000000001</v>
      </c>
      <c r="D619" s="11">
        <f t="shared" si="384"/>
        <v>0</v>
      </c>
      <c r="E619" s="3">
        <f t="shared" si="372"/>
        <v>2.2650000000000001</v>
      </c>
      <c r="I619" s="8">
        <f t="shared" si="366"/>
        <v>36297</v>
      </c>
      <c r="J619" s="11">
        <f t="shared" si="373"/>
        <v>8.0000000000000071E-2</v>
      </c>
      <c r="K619" s="11">
        <f t="shared" si="385"/>
        <v>0</v>
      </c>
      <c r="L619" s="11"/>
      <c r="M619" s="11"/>
      <c r="N619" s="9">
        <f t="shared" si="374"/>
        <v>2.1850000000000001</v>
      </c>
      <c r="O619" s="9">
        <f t="shared" si="375"/>
        <v>2.2650000000000001</v>
      </c>
      <c r="Q619" s="9">
        <f t="shared" si="367"/>
        <v>2.1850000000000001</v>
      </c>
      <c r="R619" s="9">
        <f t="shared" si="368"/>
        <v>2.2650000000000001</v>
      </c>
      <c r="S619" s="9">
        <f t="shared" si="369"/>
        <v>2.3050000000000002</v>
      </c>
      <c r="T619" s="9">
        <f t="shared" si="370"/>
        <v>2.3050000000000002</v>
      </c>
      <c r="V619" s="9">
        <f t="shared" si="377"/>
        <v>2.1850000000000001</v>
      </c>
      <c r="W619" s="9">
        <f t="shared" si="377"/>
        <v>2.2650000000000001</v>
      </c>
      <c r="X619" s="9">
        <f t="shared" si="377"/>
        <v>2.3050000000000002</v>
      </c>
      <c r="Y619" s="9">
        <f t="shared" si="377"/>
        <v>2.3050000000000002</v>
      </c>
      <c r="BK619" s="9">
        <f t="shared" si="378"/>
        <v>2.1850000000000001</v>
      </c>
      <c r="BL619" s="9">
        <f t="shared" si="379"/>
        <v>2.2650000000000001</v>
      </c>
      <c r="BM619" s="3">
        <f t="shared" si="386"/>
        <v>1</v>
      </c>
      <c r="BN619" s="8">
        <f t="shared" si="380"/>
        <v>36297</v>
      </c>
      <c r="BO619" s="47">
        <f t="shared" si="359"/>
        <v>0.9395988540257626</v>
      </c>
      <c r="BP619" s="9">
        <f t="shared" si="360"/>
        <v>0.9395988540257626</v>
      </c>
      <c r="BV619" s="8">
        <f t="shared" si="381"/>
        <v>36297</v>
      </c>
      <c r="BW619" s="9">
        <f t="shared" si="382"/>
        <v>2.1850000000000001</v>
      </c>
      <c r="BX619" s="9">
        <f t="shared" si="383"/>
        <v>2.2650000000000001</v>
      </c>
      <c r="BY619" s="3">
        <f t="shared" si="387"/>
        <v>1.1507606851479725E-2</v>
      </c>
      <c r="BZ619" s="3">
        <f t="shared" si="388"/>
        <v>8.8692377407797902E-3</v>
      </c>
      <c r="CA619" s="8">
        <f t="shared" si="361"/>
        <v>36297</v>
      </c>
      <c r="CB619" s="3">
        <f t="shared" si="362"/>
        <v>0.44762519227060599</v>
      </c>
      <c r="CC619" s="3">
        <f t="shared" si="363"/>
        <v>0.29562049909065513</v>
      </c>
    </row>
    <row r="620" spans="1:81" x14ac:dyDescent="0.25">
      <c r="A620" s="3">
        <f t="shared" si="364"/>
        <v>1053</v>
      </c>
      <c r="B620" s="8">
        <f t="shared" si="365"/>
        <v>36298</v>
      </c>
      <c r="C620" s="3">
        <f t="shared" si="371"/>
        <v>2.1850000000000001</v>
      </c>
      <c r="D620" s="11">
        <f t="shared" si="384"/>
        <v>0</v>
      </c>
      <c r="E620" s="3">
        <f t="shared" si="372"/>
        <v>2.2749999999999999</v>
      </c>
      <c r="I620" s="8">
        <f t="shared" si="366"/>
        <v>36298</v>
      </c>
      <c r="J620" s="11">
        <f t="shared" si="373"/>
        <v>8.9999999999999858E-2</v>
      </c>
      <c r="K620" s="11">
        <f t="shared" si="385"/>
        <v>0</v>
      </c>
      <c r="L620" s="11"/>
      <c r="M620" s="11"/>
      <c r="N620" s="9">
        <f t="shared" si="374"/>
        <v>2.1850000000000001</v>
      </c>
      <c r="O620" s="9">
        <f t="shared" si="375"/>
        <v>2.2749999999999999</v>
      </c>
      <c r="Q620" s="9">
        <f t="shared" si="367"/>
        <v>2.1850000000000001</v>
      </c>
      <c r="R620" s="9">
        <f t="shared" si="368"/>
        <v>2.2749999999999999</v>
      </c>
      <c r="S620" s="9">
        <f t="shared" si="369"/>
        <v>2.2949999999999999</v>
      </c>
      <c r="T620" s="9">
        <f t="shared" si="370"/>
        <v>2.2949999999999999</v>
      </c>
      <c r="V620" s="9">
        <f t="shared" si="377"/>
        <v>2.1850000000000001</v>
      </c>
      <c r="W620" s="9">
        <f t="shared" si="377"/>
        <v>2.2749999999999999</v>
      </c>
      <c r="X620" s="9">
        <f t="shared" si="377"/>
        <v>2.2949999999999999</v>
      </c>
      <c r="Y620" s="9">
        <f t="shared" si="377"/>
        <v>2.2949999999999999</v>
      </c>
      <c r="BK620" s="9">
        <f t="shared" si="378"/>
        <v>2.1850000000000001</v>
      </c>
      <c r="BL620" s="9">
        <f t="shared" si="379"/>
        <v>2.2749999999999999</v>
      </c>
      <c r="BM620" s="3">
        <f t="shared" si="386"/>
        <v>1</v>
      </c>
      <c r="BN620" s="8">
        <f t="shared" si="380"/>
        <v>36298</v>
      </c>
      <c r="BO620" s="47">
        <f t="shared" si="359"/>
        <v>0.95522162400800537</v>
      </c>
      <c r="BP620" s="9">
        <f t="shared" si="360"/>
        <v>0.95522162400800537</v>
      </c>
      <c r="BV620" s="8">
        <f t="shared" si="381"/>
        <v>36298</v>
      </c>
      <c r="BW620" s="9">
        <f t="shared" si="382"/>
        <v>2.1850000000000001</v>
      </c>
      <c r="BX620" s="9">
        <f t="shared" si="383"/>
        <v>2.2749999999999999</v>
      </c>
      <c r="BY620" s="3">
        <f t="shared" si="387"/>
        <v>0</v>
      </c>
      <c r="BZ620" s="3">
        <f t="shared" si="388"/>
        <v>4.4052934679161973E-3</v>
      </c>
      <c r="CA620" s="8">
        <f t="shared" si="361"/>
        <v>36298</v>
      </c>
      <c r="CB620" s="3">
        <f t="shared" si="362"/>
        <v>0.44554899752749422</v>
      </c>
      <c r="CC620" s="3">
        <f t="shared" si="363"/>
        <v>0.29574545189948126</v>
      </c>
    </row>
    <row r="621" spans="1:81" x14ac:dyDescent="0.25">
      <c r="A621" s="3">
        <f t="shared" si="364"/>
        <v>1054</v>
      </c>
      <c r="B621" s="8">
        <f t="shared" si="365"/>
        <v>36299</v>
      </c>
      <c r="C621" s="3">
        <f t="shared" si="371"/>
        <v>2.15</v>
      </c>
      <c r="D621" s="11">
        <f t="shared" si="384"/>
        <v>0</v>
      </c>
      <c r="E621" s="3">
        <f t="shared" si="372"/>
        <v>2.2549999999999999</v>
      </c>
      <c r="I621" s="8">
        <f t="shared" si="366"/>
        <v>36299</v>
      </c>
      <c r="J621" s="11">
        <f t="shared" si="373"/>
        <v>0.10499999999999998</v>
      </c>
      <c r="K621" s="11">
        <f t="shared" si="385"/>
        <v>0</v>
      </c>
      <c r="L621" s="11"/>
      <c r="M621" s="11"/>
      <c r="N621" s="9">
        <f t="shared" si="374"/>
        <v>2.15</v>
      </c>
      <c r="O621" s="9">
        <f t="shared" si="375"/>
        <v>2.2549999999999999</v>
      </c>
      <c r="Q621" s="9">
        <f t="shared" si="367"/>
        <v>2.15</v>
      </c>
      <c r="R621" s="9">
        <f t="shared" si="368"/>
        <v>2.2549999999999999</v>
      </c>
      <c r="S621" s="9">
        <f t="shared" si="369"/>
        <v>2.2599999999999998</v>
      </c>
      <c r="T621" s="9">
        <f t="shared" si="370"/>
        <v>2.2599999999999998</v>
      </c>
      <c r="V621" s="9">
        <f t="shared" si="377"/>
        <v>2.15</v>
      </c>
      <c r="W621" s="9">
        <f t="shared" si="377"/>
        <v>2.2549999999999999</v>
      </c>
      <c r="X621" s="9">
        <f t="shared" si="377"/>
        <v>2.2599999999999998</v>
      </c>
      <c r="Y621" s="9">
        <f t="shared" si="377"/>
        <v>2.2599999999999998</v>
      </c>
      <c r="BK621" s="9">
        <f t="shared" si="378"/>
        <v>2.15</v>
      </c>
      <c r="BL621" s="9">
        <f t="shared" si="379"/>
        <v>2.2549999999999999</v>
      </c>
      <c r="BM621" s="3">
        <f t="shared" si="386"/>
        <v>1</v>
      </c>
      <c r="BN621" s="8">
        <f t="shared" si="380"/>
        <v>36299</v>
      </c>
      <c r="BO621" s="47">
        <f t="shared" si="359"/>
        <v>0.95247920755481141</v>
      </c>
      <c r="BP621" s="9">
        <f t="shared" si="360"/>
        <v>0.95247920755481141</v>
      </c>
      <c r="BV621" s="8">
        <f t="shared" si="381"/>
        <v>36299</v>
      </c>
      <c r="BW621" s="9">
        <f t="shared" si="382"/>
        <v>2.15</v>
      </c>
      <c r="BX621" s="9">
        <f t="shared" si="383"/>
        <v>2.2549999999999999</v>
      </c>
      <c r="BY621" s="3">
        <f t="shared" si="387"/>
        <v>-1.6147986407982103E-2</v>
      </c>
      <c r="BZ621" s="3">
        <f t="shared" si="388"/>
        <v>-8.8300794482720369E-3</v>
      </c>
      <c r="CA621" s="8">
        <f t="shared" si="361"/>
        <v>36299</v>
      </c>
      <c r="CB621" s="3">
        <f t="shared" si="362"/>
        <v>0.41369388358379833</v>
      </c>
      <c r="CC621" s="3">
        <f t="shared" si="363"/>
        <v>0.26406483122613933</v>
      </c>
    </row>
    <row r="622" spans="1:81" x14ac:dyDescent="0.25">
      <c r="A622" s="3">
        <f t="shared" si="364"/>
        <v>1055</v>
      </c>
      <c r="B622" s="8">
        <f t="shared" si="365"/>
        <v>36300</v>
      </c>
      <c r="C622" s="3">
        <f t="shared" si="371"/>
        <v>2.1549999999999998</v>
      </c>
      <c r="D622" s="11">
        <f t="shared" si="384"/>
        <v>0</v>
      </c>
      <c r="E622" s="3">
        <f t="shared" si="372"/>
        <v>2.2599999999999998</v>
      </c>
      <c r="I622" s="8">
        <f t="shared" si="366"/>
        <v>36300</v>
      </c>
      <c r="J622" s="11">
        <f t="shared" si="373"/>
        <v>0.10499999999999998</v>
      </c>
      <c r="K622" s="11">
        <f t="shared" si="385"/>
        <v>0</v>
      </c>
      <c r="L622" s="11"/>
      <c r="M622" s="11"/>
      <c r="N622" s="9">
        <f t="shared" si="374"/>
        <v>2.1549999999999998</v>
      </c>
      <c r="O622" s="9">
        <f t="shared" si="375"/>
        <v>2.2599999999999998</v>
      </c>
      <c r="Q622" s="9">
        <f t="shared" si="367"/>
        <v>2.1549999999999998</v>
      </c>
      <c r="R622" s="9">
        <f t="shared" si="368"/>
        <v>2.2599999999999998</v>
      </c>
      <c r="S622" s="9">
        <f t="shared" si="369"/>
        <v>2.2599999999999998</v>
      </c>
      <c r="T622" s="9">
        <f t="shared" si="370"/>
        <v>2.2599999999999998</v>
      </c>
      <c r="V622" s="9">
        <f t="shared" si="377"/>
        <v>2.1549999999999998</v>
      </c>
      <c r="W622" s="9">
        <f t="shared" si="377"/>
        <v>2.2599999999999998</v>
      </c>
      <c r="X622" s="9">
        <f t="shared" si="377"/>
        <v>2.2599999999999998</v>
      </c>
      <c r="Y622" s="9">
        <f t="shared" si="377"/>
        <v>2.2599999999999998</v>
      </c>
      <c r="BK622" s="9">
        <f t="shared" si="378"/>
        <v>2.1549999999999998</v>
      </c>
      <c r="BL622" s="9">
        <f t="shared" si="379"/>
        <v>2.2599999999999998</v>
      </c>
      <c r="BM622" s="3">
        <f t="shared" si="386"/>
        <v>1</v>
      </c>
      <c r="BN622" s="8">
        <f t="shared" si="380"/>
        <v>36300</v>
      </c>
      <c r="BO622" s="47">
        <f t="shared" si="359"/>
        <v>0.94535954117661458</v>
      </c>
      <c r="BP622" s="9">
        <f t="shared" si="360"/>
        <v>0.94535954117661458</v>
      </c>
      <c r="BV622" s="8">
        <f t="shared" si="381"/>
        <v>36300</v>
      </c>
      <c r="BW622" s="9">
        <f t="shared" si="382"/>
        <v>2.1549999999999998</v>
      </c>
      <c r="BX622" s="9">
        <f t="shared" si="383"/>
        <v>2.2599999999999998</v>
      </c>
      <c r="BY622" s="3">
        <f t="shared" si="387"/>
        <v>2.3228814161397287E-3</v>
      </c>
      <c r="BZ622" s="3">
        <f t="shared" si="388"/>
        <v>2.2148403295528213E-3</v>
      </c>
      <c r="CA622" s="8">
        <f t="shared" si="361"/>
        <v>36300</v>
      </c>
      <c r="CB622" s="3">
        <f t="shared" si="362"/>
        <v>0.41366456012334452</v>
      </c>
      <c r="CC622" s="3">
        <f t="shared" si="363"/>
        <v>0.26377863473193042</v>
      </c>
    </row>
    <row r="623" spans="1:81" x14ac:dyDescent="0.25">
      <c r="A623" s="3">
        <f t="shared" si="364"/>
        <v>1056</v>
      </c>
      <c r="B623" s="8">
        <f t="shared" si="365"/>
        <v>36301</v>
      </c>
      <c r="C623" s="3">
        <f t="shared" si="371"/>
        <v>2.085</v>
      </c>
      <c r="D623" s="11">
        <f t="shared" si="384"/>
        <v>0</v>
      </c>
      <c r="E623" s="3">
        <f t="shared" si="372"/>
        <v>2.2149999999999999</v>
      </c>
      <c r="I623" s="8">
        <f t="shared" si="366"/>
        <v>36301</v>
      </c>
      <c r="J623" s="11">
        <f t="shared" si="373"/>
        <v>0.12999999999999989</v>
      </c>
      <c r="K623" s="11">
        <f t="shared" si="385"/>
        <v>0</v>
      </c>
      <c r="L623" s="11"/>
      <c r="M623" s="11"/>
      <c r="N623" s="9">
        <f t="shared" si="374"/>
        <v>2.085</v>
      </c>
      <c r="O623" s="9">
        <f t="shared" si="375"/>
        <v>2.2149999999999999</v>
      </c>
      <c r="Q623" s="9">
        <f t="shared" si="367"/>
        <v>2.085</v>
      </c>
      <c r="R623" s="9">
        <f t="shared" si="368"/>
        <v>2.2149999999999999</v>
      </c>
      <c r="S623" s="9">
        <f t="shared" si="369"/>
        <v>2.2200000000000002</v>
      </c>
      <c r="T623" s="9">
        <f t="shared" si="370"/>
        <v>2.2200000000000002</v>
      </c>
      <c r="V623" s="9">
        <f t="shared" si="377"/>
        <v>2.085</v>
      </c>
      <c r="W623" s="9">
        <f t="shared" si="377"/>
        <v>2.2149999999999999</v>
      </c>
      <c r="X623" s="9">
        <f t="shared" si="377"/>
        <v>2.2200000000000002</v>
      </c>
      <c r="Y623" s="9">
        <f t="shared" si="377"/>
        <v>2.2200000000000002</v>
      </c>
      <c r="BK623" s="9">
        <f t="shared" si="378"/>
        <v>2.085</v>
      </c>
      <c r="BL623" s="9">
        <f t="shared" si="379"/>
        <v>2.2149999999999999</v>
      </c>
      <c r="BM623" s="3">
        <f t="shared" si="386"/>
        <v>1</v>
      </c>
      <c r="BN623" s="8">
        <f t="shared" si="380"/>
        <v>36301</v>
      </c>
      <c r="BO623" s="47">
        <f t="shared" si="359"/>
        <v>0.92956318492879719</v>
      </c>
      <c r="BP623" s="9">
        <f t="shared" si="360"/>
        <v>0.92956318492879719</v>
      </c>
      <c r="BV623" s="8">
        <f t="shared" si="381"/>
        <v>36301</v>
      </c>
      <c r="BW623" s="9">
        <f t="shared" si="382"/>
        <v>2.085</v>
      </c>
      <c r="BX623" s="9">
        <f t="shared" si="383"/>
        <v>2.2149999999999999</v>
      </c>
      <c r="BY623" s="3">
        <f t="shared" si="387"/>
        <v>-3.3021868304946307E-2</v>
      </c>
      <c r="BZ623" s="3">
        <f t="shared" si="388"/>
        <v>-2.0112409787095525E-2</v>
      </c>
      <c r="CA623" s="8">
        <f t="shared" si="361"/>
        <v>36301</v>
      </c>
      <c r="CB623" s="3">
        <f t="shared" si="362"/>
        <v>0.42312171600487763</v>
      </c>
      <c r="CC623" s="3">
        <f t="shared" si="363"/>
        <v>0.27166597610919896</v>
      </c>
    </row>
    <row r="624" spans="1:81" x14ac:dyDescent="0.25">
      <c r="A624" s="3">
        <f t="shared" si="364"/>
        <v>1057</v>
      </c>
      <c r="B624" s="8">
        <f t="shared" si="365"/>
        <v>36302</v>
      </c>
      <c r="C624" s="3">
        <f t="shared" si="371"/>
        <v>2.085</v>
      </c>
      <c r="D624" s="11">
        <f t="shared" si="384"/>
        <v>0</v>
      </c>
      <c r="E624" s="3">
        <f t="shared" si="372"/>
        <v>2.2149999999999999</v>
      </c>
      <c r="I624" s="8">
        <f t="shared" si="366"/>
        <v>36302</v>
      </c>
      <c r="J624" s="11">
        <f t="shared" si="373"/>
        <v>0.12999999999999989</v>
      </c>
      <c r="K624" s="11">
        <f t="shared" si="385"/>
        <v>0</v>
      </c>
      <c r="L624" s="11"/>
      <c r="M624" s="11"/>
      <c r="N624" s="9">
        <f t="shared" si="374"/>
        <v>2.085</v>
      </c>
      <c r="O624" s="9">
        <f t="shared" si="375"/>
        <v>2.2149999999999999</v>
      </c>
      <c r="Q624" s="9">
        <f t="shared" si="367"/>
        <v>2.085</v>
      </c>
      <c r="R624" s="9">
        <f t="shared" si="368"/>
        <v>2.2149999999999999</v>
      </c>
      <c r="S624" s="9">
        <f t="shared" si="369"/>
        <v>2.2200000000000002</v>
      </c>
      <c r="T624" s="9">
        <f t="shared" si="370"/>
        <v>2.2200000000000002</v>
      </c>
      <c r="V624" s="9">
        <f t="shared" si="377"/>
        <v>2.085</v>
      </c>
      <c r="W624" s="9">
        <f t="shared" si="377"/>
        <v>2.2149999999999999</v>
      </c>
      <c r="X624" s="9">
        <f t="shared" si="377"/>
        <v>2.2200000000000002</v>
      </c>
      <c r="Y624" s="9">
        <f t="shared" si="377"/>
        <v>2.2200000000000002</v>
      </c>
      <c r="BK624" s="9">
        <f t="shared" si="378"/>
        <v>2.085</v>
      </c>
      <c r="BL624" s="9">
        <f t="shared" si="379"/>
        <v>2.2149999999999999</v>
      </c>
      <c r="BM624" s="3">
        <f t="shared" si="386"/>
        <v>1</v>
      </c>
      <c r="BN624" s="8">
        <f t="shared" si="380"/>
        <v>36302</v>
      </c>
      <c r="BO624" s="47">
        <f t="shared" si="359"/>
        <v>0.91181766824453836</v>
      </c>
      <c r="BP624" s="9">
        <f t="shared" si="360"/>
        <v>0.91181766824453836</v>
      </c>
      <c r="BV624" s="8">
        <f t="shared" si="381"/>
        <v>36302</v>
      </c>
      <c r="BW624" s="9">
        <f t="shared" si="382"/>
        <v>2.085</v>
      </c>
      <c r="BX624" s="9">
        <f t="shared" si="383"/>
        <v>2.2149999999999999</v>
      </c>
      <c r="BY624" s="3">
        <f t="shared" si="387"/>
        <v>0</v>
      </c>
      <c r="BZ624" s="3">
        <f t="shared" si="388"/>
        <v>0</v>
      </c>
      <c r="CA624" s="8">
        <f t="shared" si="361"/>
        <v>36302</v>
      </c>
      <c r="CB624" s="3">
        <f t="shared" si="362"/>
        <v>0.36686991502545307</v>
      </c>
      <c r="CC624" s="3">
        <f t="shared" si="363"/>
        <v>0.23596451303772842</v>
      </c>
    </row>
    <row r="625" spans="1:81" x14ac:dyDescent="0.25">
      <c r="A625" s="3">
        <f t="shared" si="364"/>
        <v>1058</v>
      </c>
      <c r="B625" s="8">
        <f t="shared" si="365"/>
        <v>36303</v>
      </c>
      <c r="C625" s="3">
        <f t="shared" si="371"/>
        <v>2.085</v>
      </c>
      <c r="D625" s="11">
        <f t="shared" si="384"/>
        <v>0</v>
      </c>
      <c r="E625" s="3">
        <f t="shared" si="372"/>
        <v>2.2149999999999999</v>
      </c>
      <c r="I625" s="8">
        <f t="shared" si="366"/>
        <v>36303</v>
      </c>
      <c r="J625" s="11">
        <f t="shared" si="373"/>
        <v>0.12999999999999989</v>
      </c>
      <c r="K625" s="11">
        <f t="shared" si="385"/>
        <v>0</v>
      </c>
      <c r="L625" s="11"/>
      <c r="M625" s="11"/>
      <c r="N625" s="9">
        <f t="shared" si="374"/>
        <v>2.085</v>
      </c>
      <c r="O625" s="9">
        <f t="shared" si="375"/>
        <v>2.2149999999999999</v>
      </c>
      <c r="Q625" s="9">
        <f t="shared" si="367"/>
        <v>2.085</v>
      </c>
      <c r="R625" s="9">
        <f t="shared" si="368"/>
        <v>2.2149999999999999</v>
      </c>
      <c r="S625" s="9">
        <f t="shared" si="369"/>
        <v>2.2200000000000002</v>
      </c>
      <c r="T625" s="9">
        <f t="shared" si="370"/>
        <v>2.2200000000000002</v>
      </c>
      <c r="V625" s="9">
        <f t="shared" si="377"/>
        <v>2.085</v>
      </c>
      <c r="W625" s="9">
        <f t="shared" si="377"/>
        <v>2.2149999999999999</v>
      </c>
      <c r="X625" s="9">
        <f t="shared" si="377"/>
        <v>2.2200000000000002</v>
      </c>
      <c r="Y625" s="9">
        <f t="shared" si="377"/>
        <v>2.2200000000000002</v>
      </c>
      <c r="BK625" s="9">
        <f t="shared" si="378"/>
        <v>2.085</v>
      </c>
      <c r="BL625" s="9">
        <f t="shared" si="379"/>
        <v>2.2149999999999999</v>
      </c>
      <c r="BM625" s="3">
        <f t="shared" si="386"/>
        <v>1</v>
      </c>
      <c r="BN625" s="8">
        <f t="shared" si="380"/>
        <v>36303</v>
      </c>
      <c r="BO625" s="47">
        <f t="shared" si="359"/>
        <v>0.89192461967327719</v>
      </c>
      <c r="BP625" s="9">
        <f t="shared" si="360"/>
        <v>0.89192461967327719</v>
      </c>
      <c r="BV625" s="8">
        <f t="shared" si="381"/>
        <v>36303</v>
      </c>
      <c r="BW625" s="9">
        <f t="shared" si="382"/>
        <v>2.085</v>
      </c>
      <c r="BX625" s="9">
        <f t="shared" si="383"/>
        <v>2.2149999999999999</v>
      </c>
      <c r="BY625" s="3">
        <f t="shared" si="387"/>
        <v>0</v>
      </c>
      <c r="BZ625" s="3">
        <f t="shared" si="388"/>
        <v>0</v>
      </c>
      <c r="CA625" s="8">
        <f t="shared" si="361"/>
        <v>36303</v>
      </c>
      <c r="CB625" s="3">
        <f t="shared" si="362"/>
        <v>0.36686991502545307</v>
      </c>
      <c r="CC625" s="3">
        <f t="shared" si="363"/>
        <v>0.23596451303772842</v>
      </c>
    </row>
    <row r="626" spans="1:81" x14ac:dyDescent="0.25">
      <c r="A626" s="3">
        <f t="shared" si="364"/>
        <v>1059</v>
      </c>
      <c r="B626" s="8">
        <f t="shared" si="365"/>
        <v>36304</v>
      </c>
      <c r="C626" s="3">
        <f t="shared" si="371"/>
        <v>2.085</v>
      </c>
      <c r="D626" s="11">
        <f t="shared" si="384"/>
        <v>0</v>
      </c>
      <c r="E626" s="3">
        <f t="shared" si="372"/>
        <v>2.23</v>
      </c>
      <c r="I626" s="8">
        <f t="shared" si="366"/>
        <v>36304</v>
      </c>
      <c r="J626" s="11">
        <f t="shared" si="373"/>
        <v>0.14500000000000002</v>
      </c>
      <c r="K626" s="11">
        <f t="shared" si="385"/>
        <v>0</v>
      </c>
      <c r="L626" s="11"/>
      <c r="M626" s="11"/>
      <c r="N626" s="9">
        <f t="shared" si="374"/>
        <v>2.085</v>
      </c>
      <c r="O626" s="9">
        <f t="shared" si="375"/>
        <v>2.23</v>
      </c>
      <c r="Q626" s="9">
        <f t="shared" si="367"/>
        <v>2.085</v>
      </c>
      <c r="R626" s="9">
        <f t="shared" si="368"/>
        <v>2.23</v>
      </c>
      <c r="S626" s="9">
        <f t="shared" si="369"/>
        <v>2.1949999999999998</v>
      </c>
      <c r="T626" s="9">
        <f t="shared" si="370"/>
        <v>2.1949999999999998</v>
      </c>
      <c r="V626" s="9">
        <f t="shared" si="377"/>
        <v>2.085</v>
      </c>
      <c r="W626" s="9">
        <f t="shared" si="377"/>
        <v>2.23</v>
      </c>
      <c r="X626" s="9">
        <f t="shared" si="377"/>
        <v>2.1949999999999998</v>
      </c>
      <c r="Y626" s="9">
        <f t="shared" si="377"/>
        <v>2.1949999999999998</v>
      </c>
      <c r="BK626" s="9">
        <f t="shared" si="378"/>
        <v>2.085</v>
      </c>
      <c r="BL626" s="9">
        <f t="shared" si="379"/>
        <v>2.23</v>
      </c>
      <c r="BM626" s="3">
        <f t="shared" si="386"/>
        <v>1</v>
      </c>
      <c r="BN626" s="8">
        <f t="shared" si="380"/>
        <v>36304</v>
      </c>
      <c r="BO626" s="47">
        <f t="shared" si="359"/>
        <v>0.87442081713736364</v>
      </c>
      <c r="BP626" s="9">
        <f t="shared" si="360"/>
        <v>0.87442081713736364</v>
      </c>
      <c r="BV626" s="8">
        <f t="shared" si="381"/>
        <v>36304</v>
      </c>
      <c r="BW626" s="9">
        <f t="shared" si="382"/>
        <v>2.085</v>
      </c>
      <c r="BX626" s="9">
        <f t="shared" si="383"/>
        <v>2.23</v>
      </c>
      <c r="BY626" s="3">
        <f t="shared" si="387"/>
        <v>0</v>
      </c>
      <c r="BZ626" s="3">
        <f t="shared" si="388"/>
        <v>6.7491819749285501E-3</v>
      </c>
      <c r="CA626" s="8">
        <f t="shared" si="361"/>
        <v>36304</v>
      </c>
      <c r="CB626" s="3">
        <f t="shared" si="362"/>
        <v>0.36686991502545307</v>
      </c>
      <c r="CC626" s="3">
        <f t="shared" si="363"/>
        <v>0.23667676793180381</v>
      </c>
    </row>
    <row r="627" spans="1:81" x14ac:dyDescent="0.25">
      <c r="A627" s="3">
        <f t="shared" si="364"/>
        <v>1060</v>
      </c>
      <c r="B627" s="8">
        <f t="shared" si="365"/>
        <v>36305</v>
      </c>
      <c r="C627" s="3">
        <f t="shared" si="371"/>
        <v>2.085</v>
      </c>
      <c r="D627" s="11">
        <f t="shared" si="384"/>
        <v>0</v>
      </c>
      <c r="E627" s="3">
        <f t="shared" si="372"/>
        <v>2.23</v>
      </c>
      <c r="I627" s="8">
        <f t="shared" si="366"/>
        <v>36305</v>
      </c>
      <c r="J627" s="11">
        <f t="shared" si="373"/>
        <v>0.14500000000000002</v>
      </c>
      <c r="K627" s="11">
        <f t="shared" si="385"/>
        <v>0</v>
      </c>
      <c r="L627" s="11"/>
      <c r="M627" s="11"/>
      <c r="N627" s="9">
        <f t="shared" si="374"/>
        <v>2.085</v>
      </c>
      <c r="O627" s="9">
        <f t="shared" si="375"/>
        <v>2.23</v>
      </c>
      <c r="Q627" s="9">
        <f t="shared" si="367"/>
        <v>2.085</v>
      </c>
      <c r="R627" s="9">
        <f t="shared" si="368"/>
        <v>2.23</v>
      </c>
      <c r="S627" s="9">
        <f t="shared" si="369"/>
        <v>2.1749999999999998</v>
      </c>
      <c r="T627" s="9">
        <f t="shared" si="370"/>
        <v>2.1749999999999998</v>
      </c>
      <c r="V627" s="9">
        <f t="shared" ref="V627:Y646" si="389">VLOOKUP($B627,IF(V$1=2,PRICELOOK2,IF(V$1=3,PRICELOOK3,IF(V$1=4,cash,PRICELOOK))),V$2,FALSE)</f>
        <v>2.085</v>
      </c>
      <c r="W627" s="9">
        <f t="shared" si="389"/>
        <v>2.23</v>
      </c>
      <c r="X627" s="9">
        <f t="shared" si="389"/>
        <v>2.1749999999999998</v>
      </c>
      <c r="Y627" s="9">
        <f t="shared" si="389"/>
        <v>2.1749999999999998</v>
      </c>
      <c r="BK627" s="9">
        <f t="shared" si="378"/>
        <v>2.085</v>
      </c>
      <c r="BL627" s="9">
        <f t="shared" si="379"/>
        <v>2.23</v>
      </c>
      <c r="BM627" s="3">
        <f t="shared" si="386"/>
        <v>1</v>
      </c>
      <c r="BN627" s="8">
        <f t="shared" si="380"/>
        <v>36305</v>
      </c>
      <c r="BO627" s="47">
        <f t="shared" si="359"/>
        <v>0.8497086883527305</v>
      </c>
      <c r="BP627" s="9">
        <f t="shared" si="360"/>
        <v>0.8497086883527305</v>
      </c>
      <c r="BV627" s="8">
        <f t="shared" si="381"/>
        <v>36305</v>
      </c>
      <c r="BW627" s="9">
        <f t="shared" si="382"/>
        <v>2.085</v>
      </c>
      <c r="BX627" s="9">
        <f t="shared" si="383"/>
        <v>2.23</v>
      </c>
      <c r="BY627" s="3">
        <f t="shared" si="387"/>
        <v>0</v>
      </c>
      <c r="BZ627" s="3">
        <f t="shared" si="388"/>
        <v>0</v>
      </c>
      <c r="CA627" s="8">
        <f t="shared" si="361"/>
        <v>36305</v>
      </c>
      <c r="CB627" s="3">
        <f t="shared" si="362"/>
        <v>0.36633760332755472</v>
      </c>
      <c r="CC627" s="3">
        <f t="shared" si="363"/>
        <v>0.23645072496802344</v>
      </c>
    </row>
    <row r="628" spans="1:81" x14ac:dyDescent="0.25">
      <c r="A628" s="3">
        <f t="shared" si="364"/>
        <v>1061</v>
      </c>
      <c r="B628" s="8">
        <f t="shared" si="365"/>
        <v>36306</v>
      </c>
      <c r="C628" s="3">
        <f t="shared" si="371"/>
        <v>2.0950000000000002</v>
      </c>
      <c r="D628" s="11">
        <f t="shared" si="384"/>
        <v>0</v>
      </c>
      <c r="E628" s="3">
        <f t="shared" si="372"/>
        <v>2.2400000000000002</v>
      </c>
      <c r="I628" s="8">
        <f t="shared" si="366"/>
        <v>36306</v>
      </c>
      <c r="J628" s="11">
        <f t="shared" si="373"/>
        <v>0.14500000000000002</v>
      </c>
      <c r="K628" s="11">
        <f t="shared" si="385"/>
        <v>0</v>
      </c>
      <c r="L628" s="11"/>
      <c r="M628" s="11"/>
      <c r="N628" s="9">
        <f t="shared" si="374"/>
        <v>2.0950000000000002</v>
      </c>
      <c r="O628" s="9">
        <f t="shared" si="375"/>
        <v>2.2400000000000002</v>
      </c>
      <c r="Q628" s="9">
        <f t="shared" si="367"/>
        <v>2.0950000000000002</v>
      </c>
      <c r="R628" s="9">
        <f t="shared" si="368"/>
        <v>2.2400000000000002</v>
      </c>
      <c r="S628" s="9">
        <f t="shared" si="369"/>
        <v>2.2149999999999999</v>
      </c>
      <c r="T628" s="9">
        <f t="shared" si="370"/>
        <v>2.2149999999999999</v>
      </c>
      <c r="V628" s="9">
        <f t="shared" si="389"/>
        <v>2.0950000000000002</v>
      </c>
      <c r="W628" s="9">
        <f t="shared" si="389"/>
        <v>2.2400000000000002</v>
      </c>
      <c r="X628" s="9">
        <f t="shared" si="389"/>
        <v>2.2149999999999999</v>
      </c>
      <c r="Y628" s="9">
        <f t="shared" si="389"/>
        <v>2.2149999999999999</v>
      </c>
      <c r="BK628" s="9">
        <f t="shared" si="378"/>
        <v>2.0950000000000002</v>
      </c>
      <c r="BL628" s="9">
        <f t="shared" si="379"/>
        <v>2.2400000000000002</v>
      </c>
      <c r="BM628" s="3">
        <f t="shared" si="386"/>
        <v>1</v>
      </c>
      <c r="BN628" s="8">
        <f t="shared" si="380"/>
        <v>36306</v>
      </c>
      <c r="BO628" s="47">
        <f t="shared" si="359"/>
        <v>0.8524215598990057</v>
      </c>
      <c r="BP628" s="9">
        <f t="shared" si="360"/>
        <v>0.8524215598990057</v>
      </c>
      <c r="BV628" s="8">
        <f t="shared" si="381"/>
        <v>36306</v>
      </c>
      <c r="BW628" s="9">
        <f t="shared" si="382"/>
        <v>2.0950000000000002</v>
      </c>
      <c r="BX628" s="9">
        <f t="shared" si="383"/>
        <v>2.2400000000000002</v>
      </c>
      <c r="BY628" s="3">
        <f t="shared" si="387"/>
        <v>4.7846981233364734E-3</v>
      </c>
      <c r="BZ628" s="3">
        <f t="shared" si="388"/>
        <v>4.4742803949211069E-3</v>
      </c>
      <c r="CA628" s="8">
        <f t="shared" si="361"/>
        <v>36306</v>
      </c>
      <c r="CB628" s="3">
        <f t="shared" si="362"/>
        <v>0.33499531837361141</v>
      </c>
      <c r="CC628" s="3">
        <f t="shared" si="363"/>
        <v>0.22902466368067573</v>
      </c>
    </row>
    <row r="629" spans="1:81" x14ac:dyDescent="0.25">
      <c r="A629" s="3">
        <f t="shared" si="364"/>
        <v>1062</v>
      </c>
      <c r="B629" s="8">
        <f t="shared" si="365"/>
        <v>36307</v>
      </c>
      <c r="C629" s="3">
        <f t="shared" si="371"/>
        <v>2.0950000000000002</v>
      </c>
      <c r="D629" s="11">
        <f t="shared" si="384"/>
        <v>0</v>
      </c>
      <c r="E629" s="3">
        <f t="shared" si="372"/>
        <v>2.2650000000000001</v>
      </c>
      <c r="I629" s="8">
        <f t="shared" si="366"/>
        <v>36307</v>
      </c>
      <c r="J629" s="11">
        <f t="shared" si="373"/>
        <v>0.16999999999999993</v>
      </c>
      <c r="K629" s="11">
        <f t="shared" si="385"/>
        <v>0</v>
      </c>
      <c r="L629" s="11"/>
      <c r="M629" s="11"/>
      <c r="N629" s="9">
        <f t="shared" si="374"/>
        <v>2.0950000000000002</v>
      </c>
      <c r="O629" s="9">
        <f t="shared" si="375"/>
        <v>2.2650000000000001</v>
      </c>
      <c r="Q629" s="9">
        <f t="shared" si="367"/>
        <v>2.0950000000000002</v>
      </c>
      <c r="R629" s="9">
        <f t="shared" si="368"/>
        <v>2.2650000000000001</v>
      </c>
      <c r="S629" s="9">
        <f t="shared" si="369"/>
        <v>2.2599999999999998</v>
      </c>
      <c r="T629" s="9">
        <f t="shared" si="370"/>
        <v>2.2599999999999998</v>
      </c>
      <c r="V629" s="9">
        <f t="shared" si="389"/>
        <v>2.0950000000000002</v>
      </c>
      <c r="W629" s="9">
        <f t="shared" si="389"/>
        <v>2.2650000000000001</v>
      </c>
      <c r="X629" s="9">
        <f t="shared" si="389"/>
        <v>2.2599999999999998</v>
      </c>
      <c r="Y629" s="9">
        <f t="shared" si="389"/>
        <v>2.2599999999999998</v>
      </c>
      <c r="BK629" s="9">
        <f t="shared" si="378"/>
        <v>2.0950000000000002</v>
      </c>
      <c r="BL629" s="9">
        <f t="shared" si="379"/>
        <v>2.2650000000000001</v>
      </c>
      <c r="BM629" s="3">
        <f t="shared" si="386"/>
        <v>1</v>
      </c>
      <c r="BN629" s="8">
        <f t="shared" si="380"/>
        <v>36307</v>
      </c>
      <c r="BO629" s="47">
        <f t="shared" si="359"/>
        <v>0.78129633991046521</v>
      </c>
      <c r="BP629" s="9">
        <f t="shared" si="360"/>
        <v>0.78129633991046521</v>
      </c>
      <c r="BV629" s="8">
        <f t="shared" si="381"/>
        <v>36307</v>
      </c>
      <c r="BW629" s="9">
        <f t="shared" si="382"/>
        <v>2.0950000000000002</v>
      </c>
      <c r="BX629" s="9">
        <f t="shared" si="383"/>
        <v>2.2650000000000001</v>
      </c>
      <c r="BY629" s="3">
        <f t="shared" si="387"/>
        <v>0</v>
      </c>
      <c r="BZ629" s="3">
        <f t="shared" si="388"/>
        <v>1.1098893068048765E-2</v>
      </c>
      <c r="CA629" s="8">
        <f t="shared" si="361"/>
        <v>36307</v>
      </c>
      <c r="CB629" s="3">
        <f t="shared" si="362"/>
        <v>0.30740965130677339</v>
      </c>
      <c r="CC629" s="3">
        <f t="shared" si="363"/>
        <v>0.21628279046193158</v>
      </c>
    </row>
    <row r="630" spans="1:81" x14ac:dyDescent="0.25">
      <c r="A630" s="3">
        <f t="shared" si="364"/>
        <v>1063</v>
      </c>
      <c r="B630" s="8">
        <f t="shared" si="365"/>
        <v>36308</v>
      </c>
      <c r="C630" s="3">
        <f t="shared" si="371"/>
        <v>2.08</v>
      </c>
      <c r="D630" s="11">
        <f t="shared" si="384"/>
        <v>0</v>
      </c>
      <c r="E630" s="3">
        <f t="shared" si="372"/>
        <v>2.1800000000000002</v>
      </c>
      <c r="I630" s="8">
        <f t="shared" si="366"/>
        <v>36308</v>
      </c>
      <c r="J630" s="11">
        <f t="shared" si="373"/>
        <v>0.10000000000000009</v>
      </c>
      <c r="K630" s="11">
        <f t="shared" si="385"/>
        <v>0</v>
      </c>
      <c r="L630" s="11"/>
      <c r="M630" s="11"/>
      <c r="N630" s="9">
        <f t="shared" si="374"/>
        <v>2.08</v>
      </c>
      <c r="O630" s="9">
        <f t="shared" si="375"/>
        <v>2.1800000000000002</v>
      </c>
      <c r="Q630" s="9">
        <f t="shared" si="367"/>
        <v>2.08</v>
      </c>
      <c r="R630" s="9">
        <f t="shared" si="368"/>
        <v>2.1800000000000002</v>
      </c>
      <c r="S630" s="9">
        <f t="shared" si="369"/>
        <v>2.23</v>
      </c>
      <c r="T630" s="9">
        <f t="shared" si="370"/>
        <v>2.23</v>
      </c>
      <c r="V630" s="9">
        <f t="shared" si="389"/>
        <v>2.08</v>
      </c>
      <c r="W630" s="9">
        <f t="shared" si="389"/>
        <v>2.1800000000000002</v>
      </c>
      <c r="X630" s="9">
        <f t="shared" si="389"/>
        <v>2.23</v>
      </c>
      <c r="Y630" s="9">
        <f t="shared" si="389"/>
        <v>2.23</v>
      </c>
      <c r="BK630" s="9">
        <f t="shared" si="378"/>
        <v>2.08</v>
      </c>
      <c r="BL630" s="9">
        <f t="shared" si="379"/>
        <v>2.1800000000000002</v>
      </c>
      <c r="BM630" s="3">
        <f t="shared" si="386"/>
        <v>1</v>
      </c>
      <c r="BN630" s="8">
        <f t="shared" si="380"/>
        <v>36308</v>
      </c>
      <c r="BO630" s="47">
        <f t="shared" si="359"/>
        <v>0.77876816324727127</v>
      </c>
      <c r="BP630" s="9">
        <f t="shared" si="360"/>
        <v>0.77876816324727127</v>
      </c>
      <c r="BV630" s="8">
        <f t="shared" si="381"/>
        <v>36308</v>
      </c>
      <c r="BW630" s="9">
        <f t="shared" si="382"/>
        <v>2.08</v>
      </c>
      <c r="BX630" s="9">
        <f t="shared" si="383"/>
        <v>2.1800000000000002</v>
      </c>
      <c r="BY630" s="3">
        <f t="shared" si="387"/>
        <v>-7.1856596608744858E-3</v>
      </c>
      <c r="BZ630" s="3">
        <f t="shared" si="388"/>
        <v>-3.8249882133999671E-2</v>
      </c>
      <c r="CA630" s="8">
        <f t="shared" si="361"/>
        <v>36308</v>
      </c>
      <c r="CB630" s="3">
        <f t="shared" si="362"/>
        <v>0.30534178947725793</v>
      </c>
      <c r="CC630" s="3">
        <f t="shared" si="363"/>
        <v>0.24872245400334969</v>
      </c>
    </row>
    <row r="631" spans="1:81" x14ac:dyDescent="0.25">
      <c r="A631" s="3">
        <f t="shared" si="364"/>
        <v>1064</v>
      </c>
      <c r="B631" s="8">
        <f t="shared" si="365"/>
        <v>36309</v>
      </c>
      <c r="C631" s="3">
        <f t="shared" si="371"/>
        <v>2.08</v>
      </c>
      <c r="D631" s="11">
        <f t="shared" si="384"/>
        <v>0</v>
      </c>
      <c r="E631" s="3">
        <f t="shared" si="372"/>
        <v>2.1800000000000002</v>
      </c>
      <c r="I631" s="8">
        <f t="shared" si="366"/>
        <v>36309</v>
      </c>
      <c r="J631" s="11">
        <f t="shared" si="373"/>
        <v>0.10000000000000009</v>
      </c>
      <c r="K631" s="11">
        <f t="shared" si="385"/>
        <v>0</v>
      </c>
      <c r="L631" s="11"/>
      <c r="M631" s="11"/>
      <c r="N631" s="9">
        <f t="shared" si="374"/>
        <v>2.08</v>
      </c>
      <c r="O631" s="9">
        <f t="shared" si="375"/>
        <v>2.1800000000000002</v>
      </c>
      <c r="Q631" s="9">
        <f t="shared" si="367"/>
        <v>2.08</v>
      </c>
      <c r="R631" s="9">
        <f t="shared" si="368"/>
        <v>2.1800000000000002</v>
      </c>
      <c r="S631" s="9">
        <f t="shared" si="369"/>
        <v>2.23</v>
      </c>
      <c r="T631" s="9">
        <f t="shared" si="370"/>
        <v>2.23</v>
      </c>
      <c r="V631" s="9">
        <f t="shared" si="389"/>
        <v>2.08</v>
      </c>
      <c r="W631" s="9">
        <f t="shared" si="389"/>
        <v>2.1800000000000002</v>
      </c>
      <c r="X631" s="9">
        <f t="shared" si="389"/>
        <v>2.23</v>
      </c>
      <c r="Y631" s="9">
        <f t="shared" si="389"/>
        <v>2.23</v>
      </c>
      <c r="BK631" s="9">
        <f t="shared" si="378"/>
        <v>2.08</v>
      </c>
      <c r="BL631" s="9">
        <f t="shared" si="379"/>
        <v>2.1800000000000002</v>
      </c>
      <c r="BM631" s="3">
        <f t="shared" si="386"/>
        <v>1</v>
      </c>
      <c r="BN631" s="8">
        <f t="shared" si="380"/>
        <v>36309</v>
      </c>
      <c r="BO631" s="47">
        <f t="shared" si="359"/>
        <v>0.77709613603657124</v>
      </c>
      <c r="BP631" s="9">
        <f t="shared" si="360"/>
        <v>0.77709613603657124</v>
      </c>
      <c r="BV631" s="8">
        <f t="shared" si="381"/>
        <v>36309</v>
      </c>
      <c r="BW631" s="9">
        <f t="shared" si="382"/>
        <v>2.08</v>
      </c>
      <c r="BX631" s="9">
        <f t="shared" si="383"/>
        <v>2.1800000000000002</v>
      </c>
      <c r="BY631" s="3">
        <f t="shared" si="387"/>
        <v>0</v>
      </c>
      <c r="BZ631" s="3">
        <f t="shared" si="388"/>
        <v>0</v>
      </c>
      <c r="CA631" s="8">
        <f t="shared" si="361"/>
        <v>36309</v>
      </c>
      <c r="CB631" s="3">
        <f t="shared" si="362"/>
        <v>0.24950803476258715</v>
      </c>
      <c r="CC631" s="3">
        <f t="shared" si="363"/>
        <v>0.22366197037265545</v>
      </c>
    </row>
    <row r="632" spans="1:81" x14ac:dyDescent="0.25">
      <c r="A632" s="3">
        <f t="shared" si="364"/>
        <v>1065</v>
      </c>
      <c r="B632" s="8">
        <f t="shared" si="365"/>
        <v>36310</v>
      </c>
      <c r="C632" s="3">
        <f t="shared" si="371"/>
        <v>2.08</v>
      </c>
      <c r="D632" s="11">
        <f t="shared" si="384"/>
        <v>0</v>
      </c>
      <c r="E632" s="3">
        <f t="shared" si="372"/>
        <v>2.1800000000000002</v>
      </c>
      <c r="I632" s="8">
        <f t="shared" si="366"/>
        <v>36310</v>
      </c>
      <c r="J632" s="11">
        <f t="shared" si="373"/>
        <v>0.10000000000000009</v>
      </c>
      <c r="K632" s="11">
        <f t="shared" si="385"/>
        <v>0</v>
      </c>
      <c r="L632" s="11"/>
      <c r="M632" s="11"/>
      <c r="N632" s="9">
        <f t="shared" si="374"/>
        <v>2.08</v>
      </c>
      <c r="O632" s="9">
        <f t="shared" si="375"/>
        <v>2.1800000000000002</v>
      </c>
      <c r="Q632" s="9">
        <f t="shared" si="367"/>
        <v>2.08</v>
      </c>
      <c r="R632" s="9">
        <f t="shared" si="368"/>
        <v>2.1800000000000002</v>
      </c>
      <c r="S632" s="9">
        <f t="shared" si="369"/>
        <v>2.23</v>
      </c>
      <c r="T632" s="9">
        <f t="shared" si="370"/>
        <v>2.23</v>
      </c>
      <c r="V632" s="9">
        <f t="shared" si="389"/>
        <v>2.08</v>
      </c>
      <c r="W632" s="9">
        <f t="shared" si="389"/>
        <v>2.1800000000000002</v>
      </c>
      <c r="X632" s="9">
        <f t="shared" si="389"/>
        <v>2.23</v>
      </c>
      <c r="Y632" s="9">
        <f t="shared" si="389"/>
        <v>2.23</v>
      </c>
      <c r="BK632" s="9">
        <f t="shared" si="378"/>
        <v>2.08</v>
      </c>
      <c r="BL632" s="9">
        <f t="shared" si="379"/>
        <v>2.1800000000000002</v>
      </c>
      <c r="BM632" s="3">
        <f t="shared" si="386"/>
        <v>1</v>
      </c>
      <c r="BN632" s="8">
        <f t="shared" si="380"/>
        <v>36310</v>
      </c>
      <c r="BO632" s="47">
        <f t="shared" si="359"/>
        <v>0.78557393323610059</v>
      </c>
      <c r="BP632" s="9">
        <f t="shared" si="360"/>
        <v>0.78557393323610059</v>
      </c>
      <c r="BV632" s="8">
        <f t="shared" si="381"/>
        <v>36310</v>
      </c>
      <c r="BW632" s="9">
        <f t="shared" si="382"/>
        <v>2.08</v>
      </c>
      <c r="BX632" s="9">
        <f t="shared" si="383"/>
        <v>2.1800000000000002</v>
      </c>
      <c r="BY632" s="3">
        <f t="shared" si="387"/>
        <v>0</v>
      </c>
      <c r="BZ632" s="3">
        <f t="shared" si="388"/>
        <v>0</v>
      </c>
      <c r="CA632" s="8">
        <f t="shared" si="361"/>
        <v>36310</v>
      </c>
      <c r="CB632" s="3">
        <f t="shared" si="362"/>
        <v>0.24950803476258715</v>
      </c>
      <c r="CC632" s="3">
        <f t="shared" si="363"/>
        <v>0.22366197037265545</v>
      </c>
    </row>
    <row r="633" spans="1:81" x14ac:dyDescent="0.25">
      <c r="A633" s="3">
        <f t="shared" si="364"/>
        <v>1066</v>
      </c>
      <c r="B633" s="8">
        <f t="shared" si="365"/>
        <v>36311</v>
      </c>
      <c r="C633" s="3">
        <f t="shared" si="371"/>
        <v>2.085</v>
      </c>
      <c r="D633" s="11">
        <f t="shared" si="384"/>
        <v>0</v>
      </c>
      <c r="E633" s="3">
        <f t="shared" si="372"/>
        <v>2.2050000000000001</v>
      </c>
      <c r="I633" s="8">
        <f t="shared" si="366"/>
        <v>36311</v>
      </c>
      <c r="J633" s="11">
        <f t="shared" si="373"/>
        <v>0.12000000000000011</v>
      </c>
      <c r="K633" s="11">
        <f t="shared" si="385"/>
        <v>0</v>
      </c>
      <c r="L633" s="11"/>
      <c r="M633" s="11"/>
      <c r="N633" s="9">
        <f t="shared" si="374"/>
        <v>2.085</v>
      </c>
      <c r="O633" s="9">
        <f t="shared" si="375"/>
        <v>2.2050000000000001</v>
      </c>
      <c r="Q633" s="9">
        <f t="shared" si="367"/>
        <v>2.085</v>
      </c>
      <c r="R633" s="9">
        <f t="shared" si="368"/>
        <v>2.2050000000000001</v>
      </c>
      <c r="S633" s="9">
        <f t="shared" si="369"/>
        <v>2.2749999999999999</v>
      </c>
      <c r="T633" s="9">
        <f t="shared" si="370"/>
        <v>2.2749999999999999</v>
      </c>
      <c r="V633" s="9">
        <f t="shared" si="389"/>
        <v>2.085</v>
      </c>
      <c r="W633" s="9">
        <f t="shared" si="389"/>
        <v>2.2050000000000001</v>
      </c>
      <c r="X633" s="9">
        <f t="shared" si="389"/>
        <v>2.2749999999999999</v>
      </c>
      <c r="Y633" s="9">
        <f t="shared" si="389"/>
        <v>2.2749999999999999</v>
      </c>
      <c r="BK633" s="9">
        <f t="shared" si="378"/>
        <v>2.085</v>
      </c>
      <c r="BL633" s="9">
        <f t="shared" si="379"/>
        <v>2.2050000000000001</v>
      </c>
      <c r="BM633" s="3">
        <f t="shared" si="386"/>
        <v>1</v>
      </c>
      <c r="BN633" s="8">
        <f t="shared" si="380"/>
        <v>36311</v>
      </c>
      <c r="BO633" s="47">
        <f t="shared" si="359"/>
        <v>0.77924320355079668</v>
      </c>
      <c r="BP633" s="9">
        <f t="shared" si="360"/>
        <v>0.77924320355079668</v>
      </c>
      <c r="BV633" s="8">
        <f t="shared" si="381"/>
        <v>36311</v>
      </c>
      <c r="BW633" s="9">
        <f t="shared" si="382"/>
        <v>2.085</v>
      </c>
      <c r="BX633" s="9">
        <f t="shared" si="383"/>
        <v>2.2050000000000001</v>
      </c>
      <c r="BY633" s="3">
        <f t="shared" si="387"/>
        <v>2.4009615375380463E-3</v>
      </c>
      <c r="BZ633" s="3">
        <f t="shared" si="388"/>
        <v>1.1402632097811552E-2</v>
      </c>
      <c r="CA633" s="8">
        <f t="shared" si="361"/>
        <v>36311</v>
      </c>
      <c r="CB633" s="3">
        <f t="shared" si="362"/>
        <v>0.24961503890444001</v>
      </c>
      <c r="CC633" s="3">
        <f t="shared" si="363"/>
        <v>0.22677766714731332</v>
      </c>
    </row>
    <row r="634" spans="1:81" x14ac:dyDescent="0.25">
      <c r="A634" s="3">
        <f t="shared" si="364"/>
        <v>1067</v>
      </c>
      <c r="B634" s="8">
        <f t="shared" si="365"/>
        <v>36312</v>
      </c>
      <c r="C634" s="3">
        <f t="shared" si="371"/>
        <v>2.1800000000000002</v>
      </c>
      <c r="D634" s="11">
        <f t="shared" si="384"/>
        <v>0</v>
      </c>
      <c r="E634" s="3">
        <f t="shared" si="372"/>
        <v>2.2549999999999999</v>
      </c>
      <c r="I634" s="8">
        <f t="shared" si="366"/>
        <v>36312</v>
      </c>
      <c r="J634" s="11">
        <f t="shared" si="373"/>
        <v>7.4999999999999734E-2</v>
      </c>
      <c r="K634" s="11">
        <f t="shared" si="385"/>
        <v>0</v>
      </c>
      <c r="L634" s="11"/>
      <c r="M634" s="11"/>
      <c r="N634" s="9">
        <f t="shared" si="374"/>
        <v>2.1800000000000002</v>
      </c>
      <c r="O634" s="9">
        <f t="shared" si="375"/>
        <v>2.2549999999999999</v>
      </c>
      <c r="Q634" s="9">
        <f t="shared" si="367"/>
        <v>2.1800000000000002</v>
      </c>
      <c r="R634" s="9">
        <f t="shared" si="368"/>
        <v>2.2549999999999999</v>
      </c>
      <c r="S634" s="9">
        <f t="shared" si="369"/>
        <v>2.3450000000000002</v>
      </c>
      <c r="T634" s="9">
        <f t="shared" si="370"/>
        <v>2.3450000000000002</v>
      </c>
      <c r="V634" s="9">
        <f t="shared" si="389"/>
        <v>2.1800000000000002</v>
      </c>
      <c r="W634" s="9">
        <f t="shared" si="389"/>
        <v>2.2549999999999999</v>
      </c>
      <c r="X634" s="9">
        <f t="shared" si="389"/>
        <v>2.3450000000000002</v>
      </c>
      <c r="Y634" s="9">
        <f t="shared" si="389"/>
        <v>2.3450000000000002</v>
      </c>
      <c r="BK634" s="9">
        <f t="shared" si="378"/>
        <v>2.1800000000000002</v>
      </c>
      <c r="BL634" s="9">
        <f t="shared" si="379"/>
        <v>2.2549999999999999</v>
      </c>
      <c r="BM634" s="3">
        <f t="shared" si="386"/>
        <v>1</v>
      </c>
      <c r="BN634" s="8">
        <f t="shared" si="380"/>
        <v>36312</v>
      </c>
      <c r="BO634" s="47">
        <f t="shared" si="359"/>
        <v>0.77806745793083287</v>
      </c>
      <c r="BP634" s="9">
        <f t="shared" si="360"/>
        <v>0.77806745793083287</v>
      </c>
      <c r="BV634" s="8">
        <f t="shared" si="381"/>
        <v>36312</v>
      </c>
      <c r="BW634" s="9">
        <f t="shared" si="382"/>
        <v>2.1800000000000002</v>
      </c>
      <c r="BX634" s="9">
        <f t="shared" si="383"/>
        <v>2.2549999999999999</v>
      </c>
      <c r="BY634" s="3">
        <f t="shared" si="387"/>
        <v>4.4556021550233027E-2</v>
      </c>
      <c r="BZ634" s="3">
        <f t="shared" si="388"/>
        <v>2.2422464055832307E-2</v>
      </c>
      <c r="CA634" s="8">
        <f t="shared" si="361"/>
        <v>36312</v>
      </c>
      <c r="CB634" s="3">
        <f t="shared" si="362"/>
        <v>0.28656046435528443</v>
      </c>
      <c r="CC634" s="3">
        <f t="shared" si="363"/>
        <v>0.2309720043207818</v>
      </c>
    </row>
    <row r="635" spans="1:81" x14ac:dyDescent="0.25">
      <c r="A635" s="3">
        <f t="shared" si="364"/>
        <v>1068</v>
      </c>
      <c r="B635" s="8">
        <f t="shared" si="365"/>
        <v>36313</v>
      </c>
      <c r="C635" s="3">
        <f t="shared" si="371"/>
        <v>2.1949999999999998</v>
      </c>
      <c r="D635" s="11">
        <f t="shared" si="384"/>
        <v>0</v>
      </c>
      <c r="E635" s="3">
        <f t="shared" si="372"/>
        <v>2.2450000000000001</v>
      </c>
      <c r="I635" s="8">
        <f t="shared" si="366"/>
        <v>36313</v>
      </c>
      <c r="J635" s="11">
        <f t="shared" si="373"/>
        <v>5.0000000000000266E-2</v>
      </c>
      <c r="K635" s="11">
        <f t="shared" si="385"/>
        <v>0</v>
      </c>
      <c r="L635" s="11"/>
      <c r="M635" s="11"/>
      <c r="N635" s="9">
        <f t="shared" si="374"/>
        <v>2.1949999999999998</v>
      </c>
      <c r="O635" s="9">
        <f t="shared" si="375"/>
        <v>2.2450000000000001</v>
      </c>
      <c r="Q635" s="9">
        <f t="shared" si="367"/>
        <v>2.1949999999999998</v>
      </c>
      <c r="R635" s="9">
        <f t="shared" si="368"/>
        <v>2.2450000000000001</v>
      </c>
      <c r="S635" s="9">
        <f t="shared" si="369"/>
        <v>2.35</v>
      </c>
      <c r="T635" s="9">
        <f t="shared" si="370"/>
        <v>2.35</v>
      </c>
      <c r="V635" s="9">
        <f t="shared" si="389"/>
        <v>2.1949999999999998</v>
      </c>
      <c r="W635" s="9">
        <f t="shared" si="389"/>
        <v>2.2450000000000001</v>
      </c>
      <c r="X635" s="9">
        <f t="shared" si="389"/>
        <v>2.35</v>
      </c>
      <c r="Y635" s="9">
        <f t="shared" si="389"/>
        <v>2.35</v>
      </c>
      <c r="BK635" s="9">
        <f t="shared" si="378"/>
        <v>2.1949999999999998</v>
      </c>
      <c r="BL635" s="9">
        <f t="shared" si="379"/>
        <v>2.2450000000000001</v>
      </c>
      <c r="BM635" s="3">
        <f t="shared" si="386"/>
        <v>1</v>
      </c>
      <c r="BN635" s="8">
        <f t="shared" si="380"/>
        <v>36313</v>
      </c>
      <c r="BO635" s="47">
        <f t="shared" ref="BO635:BO698" si="390">IF(BM635=1,CORREL(BK616:BK635,BL616:BL635),1.1)</f>
        <v>0.74892889268361829</v>
      </c>
      <c r="BP635" s="9">
        <f t="shared" ref="BP635:BP698" si="391">IF(BM635=0," ",BO635)</f>
        <v>0.74892889268361829</v>
      </c>
      <c r="BV635" s="8">
        <f t="shared" si="381"/>
        <v>36313</v>
      </c>
      <c r="BW635" s="9">
        <f t="shared" si="382"/>
        <v>2.1949999999999998</v>
      </c>
      <c r="BX635" s="9">
        <f t="shared" si="383"/>
        <v>2.2450000000000001</v>
      </c>
      <c r="BY635" s="3">
        <f t="shared" si="387"/>
        <v>6.857169726136824E-3</v>
      </c>
      <c r="BZ635" s="3">
        <f t="shared" si="388"/>
        <v>-4.4444517604239064E-3</v>
      </c>
      <c r="CA635" s="8">
        <f t="shared" si="361"/>
        <v>36313</v>
      </c>
      <c r="CB635" s="3">
        <f t="shared" si="362"/>
        <v>0.27427279855308595</v>
      </c>
      <c r="CC635" s="3">
        <f t="shared" si="363"/>
        <v>0.2157572502977089</v>
      </c>
    </row>
    <row r="636" spans="1:81" x14ac:dyDescent="0.25">
      <c r="A636" s="3">
        <f t="shared" si="364"/>
        <v>1069</v>
      </c>
      <c r="B636" s="8">
        <f t="shared" si="365"/>
        <v>36314</v>
      </c>
      <c r="C636" s="3">
        <f t="shared" si="371"/>
        <v>2.2050000000000001</v>
      </c>
      <c r="D636" s="11">
        <f t="shared" si="384"/>
        <v>0</v>
      </c>
      <c r="E636" s="3">
        <f t="shared" si="372"/>
        <v>2.2450000000000001</v>
      </c>
      <c r="I636" s="8">
        <f t="shared" si="366"/>
        <v>36314</v>
      </c>
      <c r="J636" s="11">
        <f t="shared" si="373"/>
        <v>4.0000000000000036E-2</v>
      </c>
      <c r="K636" s="11">
        <f t="shared" si="385"/>
        <v>0</v>
      </c>
      <c r="L636" s="11"/>
      <c r="M636" s="11"/>
      <c r="N636" s="9">
        <f t="shared" si="374"/>
        <v>2.2050000000000001</v>
      </c>
      <c r="O636" s="9">
        <f t="shared" si="375"/>
        <v>2.2450000000000001</v>
      </c>
      <c r="Q636" s="9">
        <f t="shared" si="367"/>
        <v>2.2050000000000001</v>
      </c>
      <c r="R636" s="9">
        <f t="shared" si="368"/>
        <v>2.2450000000000001</v>
      </c>
      <c r="S636" s="9">
        <f t="shared" si="369"/>
        <v>2.36</v>
      </c>
      <c r="T636" s="9">
        <f t="shared" si="370"/>
        <v>2.36</v>
      </c>
      <c r="V636" s="9">
        <f t="shared" si="389"/>
        <v>2.2050000000000001</v>
      </c>
      <c r="W636" s="9">
        <f t="shared" si="389"/>
        <v>2.2450000000000001</v>
      </c>
      <c r="X636" s="9">
        <f t="shared" si="389"/>
        <v>2.36</v>
      </c>
      <c r="Y636" s="9">
        <f t="shared" si="389"/>
        <v>2.36</v>
      </c>
      <c r="BK636" s="9">
        <f t="shared" si="378"/>
        <v>2.2050000000000001</v>
      </c>
      <c r="BL636" s="9">
        <f t="shared" si="379"/>
        <v>2.2450000000000001</v>
      </c>
      <c r="BM636" s="3">
        <f t="shared" si="386"/>
        <v>1</v>
      </c>
      <c r="BN636" s="8">
        <f t="shared" si="380"/>
        <v>36314</v>
      </c>
      <c r="BO636" s="47">
        <f t="shared" si="390"/>
        <v>0.72372919258811308</v>
      </c>
      <c r="BP636" s="9">
        <f t="shared" si="391"/>
        <v>0.72372919258811308</v>
      </c>
      <c r="BV636" s="8">
        <f t="shared" si="381"/>
        <v>36314</v>
      </c>
      <c r="BW636" s="9">
        <f t="shared" si="382"/>
        <v>2.2050000000000001</v>
      </c>
      <c r="BX636" s="9">
        <f t="shared" si="383"/>
        <v>2.2450000000000001</v>
      </c>
      <c r="BY636" s="3">
        <f t="shared" si="387"/>
        <v>4.5454623716746382E-3</v>
      </c>
      <c r="BZ636" s="3">
        <f t="shared" si="388"/>
        <v>0</v>
      </c>
      <c r="CA636" s="8">
        <f t="shared" si="361"/>
        <v>36314</v>
      </c>
      <c r="CB636" s="3">
        <f t="shared" si="362"/>
        <v>0.24273434105961875</v>
      </c>
      <c r="CC636" s="3">
        <f t="shared" si="363"/>
        <v>0.19407116678564737</v>
      </c>
    </row>
    <row r="637" spans="1:81" x14ac:dyDescent="0.25">
      <c r="A637" s="3">
        <f t="shared" si="364"/>
        <v>1070</v>
      </c>
      <c r="B637" s="8">
        <f t="shared" si="365"/>
        <v>36315</v>
      </c>
      <c r="C637" s="3">
        <f t="shared" si="371"/>
        <v>2.09</v>
      </c>
      <c r="D637" s="11">
        <f t="shared" si="384"/>
        <v>0</v>
      </c>
      <c r="E637" s="3">
        <f t="shared" si="372"/>
        <v>2.165</v>
      </c>
      <c r="I637" s="8">
        <f t="shared" si="366"/>
        <v>36315</v>
      </c>
      <c r="J637" s="11">
        <f t="shared" si="373"/>
        <v>7.5000000000000178E-2</v>
      </c>
      <c r="K637" s="11">
        <f t="shared" si="385"/>
        <v>0</v>
      </c>
      <c r="L637" s="11"/>
      <c r="M637" s="11"/>
      <c r="N637" s="9">
        <f t="shared" si="374"/>
        <v>2.09</v>
      </c>
      <c r="O637" s="9">
        <f t="shared" si="375"/>
        <v>2.165</v>
      </c>
      <c r="Q637" s="9">
        <f t="shared" si="367"/>
        <v>2.09</v>
      </c>
      <c r="R637" s="9">
        <f t="shared" si="368"/>
        <v>2.165</v>
      </c>
      <c r="S637" s="9">
        <f t="shared" si="369"/>
        <v>2.3199999999999998</v>
      </c>
      <c r="T637" s="9">
        <f t="shared" si="370"/>
        <v>2.3199999999999998</v>
      </c>
      <c r="V637" s="9">
        <f t="shared" si="389"/>
        <v>2.09</v>
      </c>
      <c r="W637" s="9">
        <f t="shared" si="389"/>
        <v>2.165</v>
      </c>
      <c r="X637" s="9">
        <f t="shared" si="389"/>
        <v>2.3199999999999998</v>
      </c>
      <c r="Y637" s="9">
        <f t="shared" si="389"/>
        <v>2.3199999999999998</v>
      </c>
      <c r="BK637" s="9">
        <f t="shared" si="378"/>
        <v>2.09</v>
      </c>
      <c r="BL637" s="9">
        <f t="shared" si="379"/>
        <v>2.165</v>
      </c>
      <c r="BM637" s="3">
        <f t="shared" si="386"/>
        <v>1</v>
      </c>
      <c r="BN637" s="8">
        <f t="shared" si="380"/>
        <v>36315</v>
      </c>
      <c r="BO637" s="47">
        <f t="shared" si="390"/>
        <v>0.70617597291659806</v>
      </c>
      <c r="BP637" s="9">
        <f t="shared" si="391"/>
        <v>0.70617597291659806</v>
      </c>
      <c r="BV637" s="8">
        <f t="shared" si="381"/>
        <v>36315</v>
      </c>
      <c r="BW637" s="9">
        <f t="shared" si="382"/>
        <v>2.09</v>
      </c>
      <c r="BX637" s="9">
        <f t="shared" si="383"/>
        <v>2.165</v>
      </c>
      <c r="BY637" s="3">
        <f t="shared" si="387"/>
        <v>-5.3563442922089817E-2</v>
      </c>
      <c r="BZ637" s="3">
        <f t="shared" si="388"/>
        <v>-3.6285159739764483E-2</v>
      </c>
      <c r="CA637" s="8">
        <f t="shared" ref="CA637:CA700" si="392">BV637</f>
        <v>36315</v>
      </c>
      <c r="CB637" s="3">
        <f t="shared" ref="CB637:CB700" si="393">IF(ISNUMBER(STDEV(BY616:BY637)),STDEV(BY616:BY637)*SQRT(252),0)</f>
        <v>0.30817976443869599</v>
      </c>
      <c r="CC637" s="3">
        <f t="shared" ref="CC637:CC700" si="394">IF(ISNUMBER(STDEV(BZ616:BZ637)),STDEV(BZ616:BZ637)*SQRT(252),0)</f>
        <v>0.23067064417608199</v>
      </c>
    </row>
    <row r="638" spans="1:81" x14ac:dyDescent="0.25">
      <c r="A638" s="3">
        <f t="shared" si="364"/>
        <v>1071</v>
      </c>
      <c r="B638" s="8">
        <f t="shared" si="365"/>
        <v>36316</v>
      </c>
      <c r="C638" s="3">
        <f t="shared" si="371"/>
        <v>2.09</v>
      </c>
      <c r="D638" s="11">
        <f t="shared" si="384"/>
        <v>0</v>
      </c>
      <c r="E638" s="3">
        <f t="shared" si="372"/>
        <v>2.165</v>
      </c>
      <c r="I638" s="8">
        <f t="shared" si="366"/>
        <v>36316</v>
      </c>
      <c r="J638" s="11">
        <f t="shared" si="373"/>
        <v>7.5000000000000178E-2</v>
      </c>
      <c r="K638" s="11">
        <f t="shared" si="385"/>
        <v>0</v>
      </c>
      <c r="L638" s="11"/>
      <c r="M638" s="11"/>
      <c r="N638" s="9">
        <f t="shared" si="374"/>
        <v>2.09</v>
      </c>
      <c r="O638" s="9">
        <f t="shared" si="375"/>
        <v>2.165</v>
      </c>
      <c r="Q638" s="9">
        <f t="shared" si="367"/>
        <v>2.09</v>
      </c>
      <c r="R638" s="9">
        <f t="shared" si="368"/>
        <v>2.165</v>
      </c>
      <c r="S638" s="9">
        <f t="shared" si="369"/>
        <v>2.3199999999999998</v>
      </c>
      <c r="T638" s="9">
        <f t="shared" si="370"/>
        <v>2.3199999999999998</v>
      </c>
      <c r="V638" s="9">
        <f t="shared" si="389"/>
        <v>2.09</v>
      </c>
      <c r="W638" s="9">
        <f t="shared" si="389"/>
        <v>2.165</v>
      </c>
      <c r="X638" s="9">
        <f t="shared" si="389"/>
        <v>2.3199999999999998</v>
      </c>
      <c r="Y638" s="9">
        <f t="shared" si="389"/>
        <v>2.3199999999999998</v>
      </c>
      <c r="BK638" s="9">
        <f t="shared" si="378"/>
        <v>2.09</v>
      </c>
      <c r="BL638" s="9">
        <f t="shared" si="379"/>
        <v>2.165</v>
      </c>
      <c r="BM638" s="3">
        <f t="shared" si="386"/>
        <v>1</v>
      </c>
      <c r="BN638" s="8">
        <f t="shared" si="380"/>
        <v>36316</v>
      </c>
      <c r="BO638" s="47">
        <f t="shared" si="390"/>
        <v>0.69417798360781879</v>
      </c>
      <c r="BP638" s="9">
        <f t="shared" si="391"/>
        <v>0.69417798360781879</v>
      </c>
      <c r="BV638" s="8">
        <f t="shared" si="381"/>
        <v>36316</v>
      </c>
      <c r="BW638" s="9">
        <f t="shared" si="382"/>
        <v>2.09</v>
      </c>
      <c r="BX638" s="9">
        <f t="shared" si="383"/>
        <v>2.165</v>
      </c>
      <c r="BY638" s="3">
        <f t="shared" si="387"/>
        <v>0</v>
      </c>
      <c r="BZ638" s="3">
        <f t="shared" si="388"/>
        <v>0</v>
      </c>
      <c r="CA638" s="8">
        <f t="shared" si="392"/>
        <v>36316</v>
      </c>
      <c r="CB638" s="3">
        <f t="shared" si="393"/>
        <v>0.27803477276199118</v>
      </c>
      <c r="CC638" s="3">
        <f t="shared" si="394"/>
        <v>0.22306692900246941</v>
      </c>
    </row>
    <row r="639" spans="1:81" x14ac:dyDescent="0.25">
      <c r="A639" s="3">
        <f t="shared" si="364"/>
        <v>1072</v>
      </c>
      <c r="B639" s="8">
        <f t="shared" si="365"/>
        <v>36317</v>
      </c>
      <c r="C639" s="3">
        <f t="shared" si="371"/>
        <v>2.09</v>
      </c>
      <c r="D639" s="11">
        <f t="shared" si="384"/>
        <v>0</v>
      </c>
      <c r="E639" s="3">
        <f t="shared" si="372"/>
        <v>2.165</v>
      </c>
      <c r="I639" s="8">
        <f t="shared" si="366"/>
        <v>36317</v>
      </c>
      <c r="J639" s="11">
        <f t="shared" si="373"/>
        <v>7.5000000000000178E-2</v>
      </c>
      <c r="K639" s="11">
        <f t="shared" si="385"/>
        <v>0</v>
      </c>
      <c r="L639" s="11"/>
      <c r="M639" s="11"/>
      <c r="N639" s="9">
        <f t="shared" si="374"/>
        <v>2.09</v>
      </c>
      <c r="O639" s="9">
        <f t="shared" si="375"/>
        <v>2.165</v>
      </c>
      <c r="Q639" s="9">
        <f t="shared" si="367"/>
        <v>2.09</v>
      </c>
      <c r="R639" s="9">
        <f t="shared" si="368"/>
        <v>2.165</v>
      </c>
      <c r="S639" s="9">
        <f t="shared" si="369"/>
        <v>2.3199999999999998</v>
      </c>
      <c r="T639" s="9">
        <f t="shared" si="370"/>
        <v>2.3199999999999998</v>
      </c>
      <c r="V639" s="9">
        <f t="shared" si="389"/>
        <v>2.09</v>
      </c>
      <c r="W639" s="9">
        <f t="shared" si="389"/>
        <v>2.165</v>
      </c>
      <c r="X639" s="9">
        <f t="shared" si="389"/>
        <v>2.3199999999999998</v>
      </c>
      <c r="Y639" s="9">
        <f t="shared" si="389"/>
        <v>2.3199999999999998</v>
      </c>
      <c r="BK639" s="9">
        <f t="shared" si="378"/>
        <v>2.09</v>
      </c>
      <c r="BL639" s="9">
        <f t="shared" si="379"/>
        <v>2.165</v>
      </c>
      <c r="BM639" s="3">
        <f t="shared" si="386"/>
        <v>1</v>
      </c>
      <c r="BN639" s="8">
        <f t="shared" si="380"/>
        <v>36317</v>
      </c>
      <c r="BO639" s="47">
        <f t="shared" si="390"/>
        <v>0.6623566714428577</v>
      </c>
      <c r="BP639" s="9">
        <f t="shared" si="391"/>
        <v>0.6623566714428577</v>
      </c>
      <c r="BV639" s="8">
        <f t="shared" si="381"/>
        <v>36317</v>
      </c>
      <c r="BW639" s="9">
        <f t="shared" si="382"/>
        <v>2.09</v>
      </c>
      <c r="BX639" s="9">
        <f t="shared" si="383"/>
        <v>2.165</v>
      </c>
      <c r="BY639" s="3">
        <f t="shared" si="387"/>
        <v>0</v>
      </c>
      <c r="BZ639" s="3">
        <f t="shared" si="388"/>
        <v>0</v>
      </c>
      <c r="CA639" s="8">
        <f t="shared" si="392"/>
        <v>36317</v>
      </c>
      <c r="CB639" s="3">
        <f t="shared" si="393"/>
        <v>0.27803477276199118</v>
      </c>
      <c r="CC639" s="3">
        <f t="shared" si="394"/>
        <v>0.22306692900246941</v>
      </c>
    </row>
    <row r="640" spans="1:81" x14ac:dyDescent="0.25">
      <c r="A640" s="3">
        <f t="shared" si="364"/>
        <v>1073</v>
      </c>
      <c r="B640" s="8">
        <f t="shared" si="365"/>
        <v>36318</v>
      </c>
      <c r="C640" s="3">
        <f t="shared" si="371"/>
        <v>2.2149999999999999</v>
      </c>
      <c r="D640" s="11">
        <f t="shared" si="384"/>
        <v>0</v>
      </c>
      <c r="E640" s="3">
        <f t="shared" si="372"/>
        <v>2.2599999999999998</v>
      </c>
      <c r="I640" s="8">
        <f t="shared" si="366"/>
        <v>36318</v>
      </c>
      <c r="J640" s="11">
        <f t="shared" si="373"/>
        <v>4.4999999999999929E-2</v>
      </c>
      <c r="K640" s="11">
        <f t="shared" si="385"/>
        <v>0</v>
      </c>
      <c r="L640" s="11"/>
      <c r="M640" s="11"/>
      <c r="N640" s="9">
        <f t="shared" si="374"/>
        <v>2.2149999999999999</v>
      </c>
      <c r="O640" s="9">
        <f t="shared" si="375"/>
        <v>2.2599999999999998</v>
      </c>
      <c r="Q640" s="9">
        <f t="shared" si="367"/>
        <v>2.2149999999999999</v>
      </c>
      <c r="R640" s="9">
        <f t="shared" si="368"/>
        <v>2.2599999999999998</v>
      </c>
      <c r="S640" s="9">
        <f t="shared" si="369"/>
        <v>2.415</v>
      </c>
      <c r="T640" s="9">
        <f t="shared" si="370"/>
        <v>2.415</v>
      </c>
      <c r="V640" s="9">
        <f t="shared" si="389"/>
        <v>2.2149999999999999</v>
      </c>
      <c r="W640" s="9">
        <f t="shared" si="389"/>
        <v>2.2599999999999998</v>
      </c>
      <c r="X640" s="9">
        <f t="shared" si="389"/>
        <v>2.415</v>
      </c>
      <c r="Y640" s="9">
        <f t="shared" si="389"/>
        <v>2.415</v>
      </c>
      <c r="BK640" s="9">
        <f t="shared" si="378"/>
        <v>2.2149999999999999</v>
      </c>
      <c r="BL640" s="9">
        <f t="shared" si="379"/>
        <v>2.2599999999999998</v>
      </c>
      <c r="BM640" s="3">
        <f t="shared" si="386"/>
        <v>1</v>
      </c>
      <c r="BN640" s="8">
        <f t="shared" si="380"/>
        <v>36318</v>
      </c>
      <c r="BO640" s="47">
        <f t="shared" si="390"/>
        <v>0.64651728798782282</v>
      </c>
      <c r="BP640" s="9">
        <f t="shared" si="391"/>
        <v>0.64651728798782282</v>
      </c>
      <c r="BV640" s="8">
        <f t="shared" si="381"/>
        <v>36318</v>
      </c>
      <c r="BW640" s="9">
        <f t="shared" si="382"/>
        <v>2.2149999999999999</v>
      </c>
      <c r="BX640" s="9">
        <f t="shared" si="383"/>
        <v>2.2599999999999998</v>
      </c>
      <c r="BY640" s="3">
        <f t="shared" si="387"/>
        <v>5.808833752037925E-2</v>
      </c>
      <c r="BZ640" s="3">
        <f t="shared" si="388"/>
        <v>4.2944451829741277E-2</v>
      </c>
      <c r="CA640" s="8">
        <f t="shared" si="392"/>
        <v>36318</v>
      </c>
      <c r="CB640" s="3">
        <f t="shared" si="393"/>
        <v>0.34357172901937605</v>
      </c>
      <c r="CC640" s="3">
        <f t="shared" si="394"/>
        <v>0.26941330656683732</v>
      </c>
    </row>
    <row r="641" spans="1:81" x14ac:dyDescent="0.25">
      <c r="A641" s="3">
        <f t="shared" si="364"/>
        <v>1074</v>
      </c>
      <c r="B641" s="8">
        <f t="shared" si="365"/>
        <v>36319</v>
      </c>
      <c r="C641" s="3">
        <f t="shared" si="371"/>
        <v>2.2000000000000002</v>
      </c>
      <c r="D641" s="11">
        <f t="shared" si="384"/>
        <v>0</v>
      </c>
      <c r="E641" s="3">
        <f t="shared" si="372"/>
        <v>2.27</v>
      </c>
      <c r="I641" s="8">
        <f t="shared" si="366"/>
        <v>36319</v>
      </c>
      <c r="J641" s="11">
        <f t="shared" si="373"/>
        <v>6.999999999999984E-2</v>
      </c>
      <c r="K641" s="11">
        <f t="shared" si="385"/>
        <v>0</v>
      </c>
      <c r="L641" s="11"/>
      <c r="M641" s="11"/>
      <c r="N641" s="9">
        <f t="shared" si="374"/>
        <v>2.2000000000000002</v>
      </c>
      <c r="O641" s="9">
        <f t="shared" si="375"/>
        <v>2.27</v>
      </c>
      <c r="Q641" s="9">
        <f t="shared" si="367"/>
        <v>2.2000000000000002</v>
      </c>
      <c r="R641" s="9">
        <f t="shared" si="368"/>
        <v>2.27</v>
      </c>
      <c r="S641" s="9">
        <f t="shared" si="369"/>
        <v>2.38</v>
      </c>
      <c r="T641" s="9">
        <f t="shared" si="370"/>
        <v>2.38</v>
      </c>
      <c r="V641" s="9">
        <f t="shared" si="389"/>
        <v>2.2000000000000002</v>
      </c>
      <c r="W641" s="9">
        <f t="shared" si="389"/>
        <v>2.27</v>
      </c>
      <c r="X641" s="9">
        <f t="shared" si="389"/>
        <v>2.38</v>
      </c>
      <c r="Y641" s="9">
        <f t="shared" si="389"/>
        <v>2.38</v>
      </c>
      <c r="BK641" s="9">
        <f t="shared" si="378"/>
        <v>2.2000000000000002</v>
      </c>
      <c r="BL641" s="9">
        <f t="shared" si="379"/>
        <v>2.27</v>
      </c>
      <c r="BM641" s="3">
        <f t="shared" si="386"/>
        <v>1</v>
      </c>
      <c r="BN641" s="8">
        <f t="shared" si="380"/>
        <v>36319</v>
      </c>
      <c r="BO641" s="47">
        <f t="shared" si="390"/>
        <v>0.67809115971779288</v>
      </c>
      <c r="BP641" s="9">
        <f t="shared" si="391"/>
        <v>0.67809115971779288</v>
      </c>
      <c r="BV641" s="8">
        <f t="shared" si="381"/>
        <v>36319</v>
      </c>
      <c r="BW641" s="9">
        <f t="shared" si="382"/>
        <v>2.2000000000000002</v>
      </c>
      <c r="BX641" s="9">
        <f t="shared" si="383"/>
        <v>2.27</v>
      </c>
      <c r="BY641" s="3">
        <f t="shared" si="387"/>
        <v>-6.7950431328286896E-3</v>
      </c>
      <c r="BZ641" s="3">
        <f t="shared" si="388"/>
        <v>4.4150182091169145E-3</v>
      </c>
      <c r="CA641" s="8">
        <f t="shared" si="392"/>
        <v>36319</v>
      </c>
      <c r="CB641" s="3">
        <f t="shared" si="393"/>
        <v>0.34252857682458893</v>
      </c>
      <c r="CC641" s="3">
        <f t="shared" si="394"/>
        <v>0.26813245696844623</v>
      </c>
    </row>
    <row r="642" spans="1:81" x14ac:dyDescent="0.25">
      <c r="A642" s="3">
        <f t="shared" si="364"/>
        <v>1075</v>
      </c>
      <c r="B642" s="8">
        <f t="shared" si="365"/>
        <v>36320</v>
      </c>
      <c r="C642" s="3">
        <f t="shared" si="371"/>
        <v>2.1949999999999998</v>
      </c>
      <c r="D642" s="11">
        <f t="shared" si="384"/>
        <v>0</v>
      </c>
      <c r="E642" s="3">
        <f t="shared" si="372"/>
        <v>2.2949999999999999</v>
      </c>
      <c r="I642" s="8">
        <f t="shared" si="366"/>
        <v>36320</v>
      </c>
      <c r="J642" s="11">
        <f t="shared" si="373"/>
        <v>0.10000000000000009</v>
      </c>
      <c r="K642" s="11">
        <f t="shared" si="385"/>
        <v>0</v>
      </c>
      <c r="L642" s="11"/>
      <c r="M642" s="11"/>
      <c r="N642" s="9">
        <f t="shared" si="374"/>
        <v>2.1949999999999998</v>
      </c>
      <c r="O642" s="9">
        <f t="shared" si="375"/>
        <v>2.2949999999999999</v>
      </c>
      <c r="Q642" s="9">
        <f t="shared" si="367"/>
        <v>2.1949999999999998</v>
      </c>
      <c r="R642" s="9">
        <f t="shared" si="368"/>
        <v>2.2949999999999999</v>
      </c>
      <c r="S642" s="9">
        <f t="shared" si="369"/>
        <v>2.375</v>
      </c>
      <c r="T642" s="9">
        <f t="shared" si="370"/>
        <v>2.375</v>
      </c>
      <c r="V642" s="9">
        <f t="shared" si="389"/>
        <v>2.1949999999999998</v>
      </c>
      <c r="W642" s="9">
        <f t="shared" si="389"/>
        <v>2.2949999999999999</v>
      </c>
      <c r="X642" s="9">
        <f t="shared" si="389"/>
        <v>2.375</v>
      </c>
      <c r="Y642" s="9">
        <f t="shared" si="389"/>
        <v>2.375</v>
      </c>
      <c r="BK642" s="9">
        <f t="shared" si="378"/>
        <v>2.1949999999999998</v>
      </c>
      <c r="BL642" s="9">
        <f t="shared" si="379"/>
        <v>2.2949999999999999</v>
      </c>
      <c r="BM642" s="3">
        <f t="shared" si="386"/>
        <v>1</v>
      </c>
      <c r="BN642" s="8">
        <f t="shared" si="380"/>
        <v>36320</v>
      </c>
      <c r="BO642" s="47">
        <f t="shared" si="390"/>
        <v>0.71043843012368912</v>
      </c>
      <c r="BP642" s="9">
        <f t="shared" si="391"/>
        <v>0.71043843012368912</v>
      </c>
      <c r="BV642" s="8">
        <f t="shared" si="381"/>
        <v>36320</v>
      </c>
      <c r="BW642" s="9">
        <f t="shared" si="382"/>
        <v>2.1949999999999998</v>
      </c>
      <c r="BX642" s="9">
        <f t="shared" si="383"/>
        <v>2.2949999999999999</v>
      </c>
      <c r="BY642" s="3">
        <f t="shared" si="387"/>
        <v>-2.2753138371356509E-3</v>
      </c>
      <c r="BZ642" s="3">
        <f t="shared" si="388"/>
        <v>1.0953012019197145E-2</v>
      </c>
      <c r="CA642" s="8">
        <f t="shared" si="392"/>
        <v>36320</v>
      </c>
      <c r="CB642" s="3">
        <f t="shared" si="393"/>
        <v>0.34263991085601786</v>
      </c>
      <c r="CC642" s="3">
        <f t="shared" si="394"/>
        <v>0.2703009822380707</v>
      </c>
    </row>
    <row r="643" spans="1:81" x14ac:dyDescent="0.25">
      <c r="A643" s="3">
        <f t="shared" si="364"/>
        <v>1076</v>
      </c>
      <c r="B643" s="8">
        <f t="shared" si="365"/>
        <v>36321</v>
      </c>
      <c r="C643" s="3">
        <f t="shared" si="371"/>
        <v>2.2000000000000002</v>
      </c>
      <c r="D643" s="11">
        <f t="shared" si="384"/>
        <v>0</v>
      </c>
      <c r="E643" s="3">
        <f t="shared" si="372"/>
        <v>2.31</v>
      </c>
      <c r="I643" s="8">
        <f t="shared" si="366"/>
        <v>36321</v>
      </c>
      <c r="J643" s="11">
        <f t="shared" si="373"/>
        <v>0.10999999999999988</v>
      </c>
      <c r="K643" s="11">
        <f t="shared" si="385"/>
        <v>0</v>
      </c>
      <c r="L643" s="11"/>
      <c r="M643" s="11"/>
      <c r="N643" s="9">
        <f t="shared" si="374"/>
        <v>2.2000000000000002</v>
      </c>
      <c r="O643" s="9">
        <f t="shared" si="375"/>
        <v>2.31</v>
      </c>
      <c r="Q643" s="9">
        <f t="shared" si="367"/>
        <v>2.2000000000000002</v>
      </c>
      <c r="R643" s="9">
        <f t="shared" si="368"/>
        <v>2.31</v>
      </c>
      <c r="S643" s="9">
        <f t="shared" si="369"/>
        <v>2.37</v>
      </c>
      <c r="T643" s="9">
        <f t="shared" si="370"/>
        <v>2.37</v>
      </c>
      <c r="V643" s="9">
        <f t="shared" si="389"/>
        <v>2.2000000000000002</v>
      </c>
      <c r="W643" s="9">
        <f t="shared" si="389"/>
        <v>2.31</v>
      </c>
      <c r="X643" s="9">
        <f t="shared" si="389"/>
        <v>2.37</v>
      </c>
      <c r="Y643" s="9">
        <f t="shared" si="389"/>
        <v>2.37</v>
      </c>
      <c r="BK643" s="9">
        <f t="shared" si="378"/>
        <v>2.2000000000000002</v>
      </c>
      <c r="BL643" s="9">
        <f t="shared" si="379"/>
        <v>2.31</v>
      </c>
      <c r="BM643" s="3">
        <f t="shared" si="386"/>
        <v>1</v>
      </c>
      <c r="BN643" s="8">
        <f t="shared" si="380"/>
        <v>36321</v>
      </c>
      <c r="BO643" s="47">
        <f t="shared" si="390"/>
        <v>0.74701340867036503</v>
      </c>
      <c r="BP643" s="9">
        <f t="shared" si="391"/>
        <v>0.74701340867036503</v>
      </c>
      <c r="BV643" s="8">
        <f t="shared" si="381"/>
        <v>36321</v>
      </c>
      <c r="BW643" s="9">
        <f t="shared" si="382"/>
        <v>2.2000000000000002</v>
      </c>
      <c r="BX643" s="9">
        <f t="shared" si="383"/>
        <v>2.31</v>
      </c>
      <c r="BY643" s="3">
        <f t="shared" si="387"/>
        <v>2.2753138371356054E-3</v>
      </c>
      <c r="BZ643" s="3">
        <f t="shared" si="388"/>
        <v>6.5146810211936723E-3</v>
      </c>
      <c r="CA643" s="8">
        <f t="shared" si="392"/>
        <v>36321</v>
      </c>
      <c r="CB643" s="3">
        <f t="shared" si="393"/>
        <v>0.33772508637480037</v>
      </c>
      <c r="CC643" s="3">
        <f t="shared" si="394"/>
        <v>0.26900058942593313</v>
      </c>
    </row>
    <row r="644" spans="1:81" x14ac:dyDescent="0.25">
      <c r="A644" s="3">
        <f t="shared" si="364"/>
        <v>1077</v>
      </c>
      <c r="B644" s="8">
        <f t="shared" si="365"/>
        <v>36322</v>
      </c>
      <c r="C644" s="3">
        <f t="shared" si="371"/>
        <v>2.12</v>
      </c>
      <c r="D644" s="11">
        <f t="shared" si="384"/>
        <v>0</v>
      </c>
      <c r="E644" s="3">
        <f t="shared" si="372"/>
        <v>2.2349999999999999</v>
      </c>
      <c r="I644" s="8">
        <f t="shared" si="366"/>
        <v>36322</v>
      </c>
      <c r="J644" s="11">
        <f t="shared" si="373"/>
        <v>0.11499999999999977</v>
      </c>
      <c r="K644" s="11">
        <f t="shared" si="385"/>
        <v>0</v>
      </c>
      <c r="L644" s="11"/>
      <c r="M644" s="11"/>
      <c r="N644" s="9">
        <f t="shared" si="374"/>
        <v>2.12</v>
      </c>
      <c r="O644" s="9">
        <f t="shared" si="375"/>
        <v>2.2349999999999999</v>
      </c>
      <c r="Q644" s="9">
        <f t="shared" si="367"/>
        <v>2.12</v>
      </c>
      <c r="R644" s="9">
        <f t="shared" si="368"/>
        <v>2.2349999999999999</v>
      </c>
      <c r="S644" s="9">
        <f t="shared" si="369"/>
        <v>2.3050000000000002</v>
      </c>
      <c r="T644" s="9">
        <f t="shared" si="370"/>
        <v>2.3050000000000002</v>
      </c>
      <c r="V644" s="9">
        <f t="shared" si="389"/>
        <v>2.12</v>
      </c>
      <c r="W644" s="9">
        <f t="shared" si="389"/>
        <v>2.2349999999999999</v>
      </c>
      <c r="X644" s="9">
        <f t="shared" si="389"/>
        <v>2.3050000000000002</v>
      </c>
      <c r="Y644" s="9">
        <f t="shared" si="389"/>
        <v>2.3050000000000002</v>
      </c>
      <c r="BK644" s="9">
        <f t="shared" si="378"/>
        <v>2.12</v>
      </c>
      <c r="BL644" s="9">
        <f t="shared" si="379"/>
        <v>2.2349999999999999</v>
      </c>
      <c r="BM644" s="3">
        <f t="shared" si="386"/>
        <v>1</v>
      </c>
      <c r="BN644" s="8">
        <f t="shared" si="380"/>
        <v>36322</v>
      </c>
      <c r="BO644" s="47">
        <f t="shared" si="390"/>
        <v>0.74701298878874789</v>
      </c>
      <c r="BP644" s="9">
        <f t="shared" si="391"/>
        <v>0.74701298878874789</v>
      </c>
      <c r="BV644" s="8">
        <f t="shared" si="381"/>
        <v>36322</v>
      </c>
      <c r="BW644" s="9">
        <f t="shared" si="382"/>
        <v>2.12</v>
      </c>
      <c r="BX644" s="9">
        <f t="shared" si="383"/>
        <v>2.2349999999999999</v>
      </c>
      <c r="BY644" s="3">
        <f t="shared" si="387"/>
        <v>-3.7041271680349097E-2</v>
      </c>
      <c r="BZ644" s="3">
        <f t="shared" si="388"/>
        <v>-3.3006296468170084E-2</v>
      </c>
      <c r="CA644" s="8">
        <f t="shared" si="392"/>
        <v>36322</v>
      </c>
      <c r="CB644" s="3">
        <f t="shared" si="393"/>
        <v>0.36138647572823446</v>
      </c>
      <c r="CC644" s="3">
        <f t="shared" si="394"/>
        <v>0.292616964496073</v>
      </c>
    </row>
    <row r="645" spans="1:81" x14ac:dyDescent="0.25">
      <c r="A645" s="3">
        <f t="shared" si="364"/>
        <v>1078</v>
      </c>
      <c r="B645" s="8">
        <f t="shared" si="365"/>
        <v>36323</v>
      </c>
      <c r="C645" s="3">
        <f t="shared" si="371"/>
        <v>2.12</v>
      </c>
      <c r="D645" s="11">
        <f t="shared" si="384"/>
        <v>0</v>
      </c>
      <c r="E645" s="3">
        <f t="shared" si="372"/>
        <v>2.2349999999999999</v>
      </c>
      <c r="I645" s="8">
        <f t="shared" si="366"/>
        <v>36323</v>
      </c>
      <c r="J645" s="11">
        <f t="shared" si="373"/>
        <v>0.11499999999999977</v>
      </c>
      <c r="K645" s="11">
        <f t="shared" si="385"/>
        <v>0</v>
      </c>
      <c r="L645" s="11"/>
      <c r="M645" s="11"/>
      <c r="N645" s="9">
        <f t="shared" si="374"/>
        <v>2.12</v>
      </c>
      <c r="O645" s="9">
        <f t="shared" si="375"/>
        <v>2.2349999999999999</v>
      </c>
      <c r="Q645" s="9">
        <f t="shared" si="367"/>
        <v>2.12</v>
      </c>
      <c r="R645" s="9">
        <f t="shared" si="368"/>
        <v>2.2349999999999999</v>
      </c>
      <c r="S645" s="9">
        <f t="shared" si="369"/>
        <v>2.3050000000000002</v>
      </c>
      <c r="T645" s="9">
        <f t="shared" si="370"/>
        <v>2.3050000000000002</v>
      </c>
      <c r="V645" s="9">
        <f t="shared" si="389"/>
        <v>2.12</v>
      </c>
      <c r="W645" s="9">
        <f t="shared" si="389"/>
        <v>2.2349999999999999</v>
      </c>
      <c r="X645" s="9">
        <f t="shared" si="389"/>
        <v>2.3050000000000002</v>
      </c>
      <c r="Y645" s="9">
        <f t="shared" si="389"/>
        <v>2.3050000000000002</v>
      </c>
      <c r="BK645" s="9">
        <f t="shared" si="378"/>
        <v>2.12</v>
      </c>
      <c r="BL645" s="9">
        <f t="shared" si="379"/>
        <v>2.2349999999999999</v>
      </c>
      <c r="BM645" s="3">
        <f t="shared" si="386"/>
        <v>1</v>
      </c>
      <c r="BN645" s="8">
        <f t="shared" si="380"/>
        <v>36323</v>
      </c>
      <c r="BO645" s="47">
        <f t="shared" si="390"/>
        <v>0.74684438440760548</v>
      </c>
      <c r="BP645" s="9">
        <f t="shared" si="391"/>
        <v>0.74684438440760548</v>
      </c>
      <c r="BV645" s="8">
        <f t="shared" si="381"/>
        <v>36323</v>
      </c>
      <c r="BW645" s="9">
        <f t="shared" si="382"/>
        <v>2.12</v>
      </c>
      <c r="BX645" s="9">
        <f t="shared" si="383"/>
        <v>2.2349999999999999</v>
      </c>
      <c r="BY645" s="3">
        <f t="shared" si="387"/>
        <v>0</v>
      </c>
      <c r="BZ645" s="3">
        <f t="shared" si="388"/>
        <v>0</v>
      </c>
      <c r="CA645" s="8">
        <f t="shared" si="392"/>
        <v>36323</v>
      </c>
      <c r="CB645" s="3">
        <f t="shared" si="393"/>
        <v>0.34279724237131426</v>
      </c>
      <c r="CC645" s="3">
        <f t="shared" si="394"/>
        <v>0.28424285175040181</v>
      </c>
    </row>
    <row r="646" spans="1:81" x14ac:dyDescent="0.25">
      <c r="A646" s="3">
        <f t="shared" ref="A646:A703" si="395">A647-1</f>
        <v>1079</v>
      </c>
      <c r="B646" s="8">
        <f t="shared" ref="B646:B709" si="396">HLOOKUP("date",IF(TERM2="cash",cash,PRICELOOK),IF(A646&gt;=2,A646,2),FALSE)</f>
        <v>36324</v>
      </c>
      <c r="C646" s="3">
        <f t="shared" si="371"/>
        <v>2.12</v>
      </c>
      <c r="D646" s="11">
        <f t="shared" si="384"/>
        <v>0</v>
      </c>
      <c r="E646" s="3">
        <f t="shared" si="372"/>
        <v>2.2349999999999999</v>
      </c>
      <c r="I646" s="8">
        <f t="shared" ref="I646:I703" si="397">B646</f>
        <v>36324</v>
      </c>
      <c r="J646" s="11">
        <f t="shared" si="373"/>
        <v>0.11499999999999977</v>
      </c>
      <c r="K646" s="11">
        <f t="shared" si="385"/>
        <v>0</v>
      </c>
      <c r="L646" s="11"/>
      <c r="M646" s="11"/>
      <c r="N646" s="9">
        <f t="shared" si="374"/>
        <v>2.12</v>
      </c>
      <c r="O646" s="9">
        <f t="shared" si="375"/>
        <v>2.2349999999999999</v>
      </c>
      <c r="Q646" s="9">
        <f t="shared" ref="Q646:Q709" si="398">IF(ISNA(V646),Q645,V646)</f>
        <v>2.12</v>
      </c>
      <c r="R646" s="9">
        <f t="shared" ref="R646:R709" si="399">IF(ISNA(W646),R645,W646)</f>
        <v>2.2349999999999999</v>
      </c>
      <c r="S646" s="9">
        <f t="shared" ref="S646:S709" si="400">IF(ISNA(X646),S645,X646)</f>
        <v>2.3050000000000002</v>
      </c>
      <c r="T646" s="9">
        <f t="shared" ref="T646:T709" si="401">IF(ISNA(Y646),T645,Y646)</f>
        <v>2.3050000000000002</v>
      </c>
      <c r="V646" s="9">
        <f t="shared" si="389"/>
        <v>2.12</v>
      </c>
      <c r="W646" s="9">
        <f t="shared" si="389"/>
        <v>2.2349999999999999</v>
      </c>
      <c r="X646" s="9">
        <f t="shared" si="389"/>
        <v>2.3050000000000002</v>
      </c>
      <c r="Y646" s="9">
        <f t="shared" si="389"/>
        <v>2.3050000000000002</v>
      </c>
      <c r="BK646" s="9">
        <f t="shared" si="378"/>
        <v>2.12</v>
      </c>
      <c r="BL646" s="9">
        <f t="shared" si="379"/>
        <v>2.2349999999999999</v>
      </c>
      <c r="BM646" s="3">
        <f t="shared" si="386"/>
        <v>1</v>
      </c>
      <c r="BN646" s="8">
        <f t="shared" si="380"/>
        <v>36324</v>
      </c>
      <c r="BO646" s="47">
        <f t="shared" si="390"/>
        <v>0.76048687781693847</v>
      </c>
      <c r="BP646" s="9">
        <f t="shared" si="391"/>
        <v>0.76048687781693847</v>
      </c>
      <c r="BV646" s="8">
        <f t="shared" si="381"/>
        <v>36324</v>
      </c>
      <c r="BW646" s="9">
        <f t="shared" si="382"/>
        <v>2.12</v>
      </c>
      <c r="BX646" s="9">
        <f t="shared" si="383"/>
        <v>2.2349999999999999</v>
      </c>
      <c r="BY646" s="3">
        <f t="shared" si="387"/>
        <v>0</v>
      </c>
      <c r="BZ646" s="3">
        <f t="shared" si="388"/>
        <v>0</v>
      </c>
      <c r="CA646" s="8">
        <f t="shared" si="392"/>
        <v>36324</v>
      </c>
      <c r="CB646" s="3">
        <f t="shared" si="393"/>
        <v>0.34279724237131426</v>
      </c>
      <c r="CC646" s="3">
        <f t="shared" si="394"/>
        <v>0.28424285175040181</v>
      </c>
    </row>
    <row r="647" spans="1:81" x14ac:dyDescent="0.25">
      <c r="A647" s="3">
        <f t="shared" si="395"/>
        <v>1080</v>
      </c>
      <c r="B647" s="8">
        <f t="shared" si="396"/>
        <v>36325</v>
      </c>
      <c r="C647" s="3">
        <f t="shared" ref="C647:C710" si="402">IF(MIN($N647:$O647)=0,0,N647)</f>
        <v>2.125</v>
      </c>
      <c r="D647" s="11">
        <f t="shared" si="384"/>
        <v>0</v>
      </c>
      <c r="E647" s="3">
        <f t="shared" ref="E647:E710" si="403">IF(MIN($N647:$O647)=0,0,O647)</f>
        <v>2.29</v>
      </c>
      <c r="I647" s="8">
        <f t="shared" si="397"/>
        <v>36325</v>
      </c>
      <c r="J647" s="11">
        <f t="shared" ref="J647:J710" si="404">IF(MIN(C647,E647)=0,0,E647-C647)</f>
        <v>0.16500000000000004</v>
      </c>
      <c r="K647" s="11">
        <f t="shared" si="385"/>
        <v>0</v>
      </c>
      <c r="L647" s="11"/>
      <c r="M647" s="11"/>
      <c r="N647" s="9">
        <f t="shared" ref="N647:N710" si="405">IF(BASISYN="YES",Q647-S647,Q647)</f>
        <v>2.125</v>
      </c>
      <c r="O647" s="9">
        <f t="shared" ref="O647:O710" si="406">IF(BASISYN="YES",R647-T647,R647)</f>
        <v>2.29</v>
      </c>
      <c r="Q647" s="9">
        <f t="shared" si="398"/>
        <v>2.125</v>
      </c>
      <c r="R647" s="9">
        <f t="shared" si="399"/>
        <v>2.29</v>
      </c>
      <c r="S647" s="9">
        <f t="shared" si="400"/>
        <v>2.2999999999999998</v>
      </c>
      <c r="T647" s="9">
        <f t="shared" si="401"/>
        <v>2.2999999999999998</v>
      </c>
      <c r="V647" s="9">
        <f t="shared" ref="V647:Y666" si="407">VLOOKUP($B647,IF(V$1=2,PRICELOOK2,IF(V$1=3,PRICELOOK3,IF(V$1=4,cash,PRICELOOK))),V$2,FALSE)</f>
        <v>2.125</v>
      </c>
      <c r="W647" s="9">
        <f t="shared" si="407"/>
        <v>2.29</v>
      </c>
      <c r="X647" s="9">
        <f t="shared" si="407"/>
        <v>2.2999999999999998</v>
      </c>
      <c r="Y647" s="9">
        <f t="shared" si="407"/>
        <v>2.2999999999999998</v>
      </c>
      <c r="BK647" s="9">
        <f t="shared" si="378"/>
        <v>2.125</v>
      </c>
      <c r="BL647" s="9">
        <f t="shared" si="379"/>
        <v>2.29</v>
      </c>
      <c r="BM647" s="3">
        <f t="shared" si="386"/>
        <v>1</v>
      </c>
      <c r="BN647" s="8">
        <f t="shared" si="380"/>
        <v>36325</v>
      </c>
      <c r="BO647" s="47">
        <f t="shared" si="390"/>
        <v>0.7312747377827834</v>
      </c>
      <c r="BP647" s="9">
        <f t="shared" si="391"/>
        <v>0.7312747377827834</v>
      </c>
      <c r="BV647" s="8">
        <f t="shared" si="381"/>
        <v>36325</v>
      </c>
      <c r="BW647" s="9">
        <f t="shared" si="382"/>
        <v>2.125</v>
      </c>
      <c r="BX647" s="9">
        <f t="shared" si="383"/>
        <v>2.29</v>
      </c>
      <c r="BY647" s="3">
        <f t="shared" si="387"/>
        <v>2.3557136924589835E-3</v>
      </c>
      <c r="BZ647" s="3">
        <f t="shared" si="388"/>
        <v>2.4310589500616271E-2</v>
      </c>
      <c r="CA647" s="8">
        <f t="shared" si="392"/>
        <v>36325</v>
      </c>
      <c r="CB647" s="3">
        <f t="shared" si="393"/>
        <v>0.34282755703976392</v>
      </c>
      <c r="CC647" s="3">
        <f t="shared" si="394"/>
        <v>0.29550854517538477</v>
      </c>
    </row>
    <row r="648" spans="1:81" x14ac:dyDescent="0.25">
      <c r="A648" s="3">
        <f t="shared" si="395"/>
        <v>1081</v>
      </c>
      <c r="B648" s="8">
        <f t="shared" si="396"/>
        <v>36326</v>
      </c>
      <c r="C648" s="3">
        <f t="shared" si="402"/>
        <v>2.13</v>
      </c>
      <c r="D648" s="11">
        <f t="shared" si="384"/>
        <v>0</v>
      </c>
      <c r="E648" s="3">
        <f t="shared" si="403"/>
        <v>2.3149999999999999</v>
      </c>
      <c r="I648" s="8">
        <f t="shared" si="397"/>
        <v>36326</v>
      </c>
      <c r="J648" s="11">
        <f t="shared" si="404"/>
        <v>0.18500000000000005</v>
      </c>
      <c r="K648" s="11">
        <f t="shared" si="385"/>
        <v>0</v>
      </c>
      <c r="L648" s="11"/>
      <c r="M648" s="11"/>
      <c r="N648" s="9">
        <f t="shared" si="405"/>
        <v>2.13</v>
      </c>
      <c r="O648" s="9">
        <f t="shared" si="406"/>
        <v>2.3149999999999999</v>
      </c>
      <c r="Q648" s="9">
        <f t="shared" si="398"/>
        <v>2.13</v>
      </c>
      <c r="R648" s="9">
        <f t="shared" si="399"/>
        <v>2.3149999999999999</v>
      </c>
      <c r="S648" s="9">
        <f t="shared" si="400"/>
        <v>2.2799999999999998</v>
      </c>
      <c r="T648" s="9">
        <f t="shared" si="401"/>
        <v>2.2799999999999998</v>
      </c>
      <c r="V648" s="9">
        <f t="shared" si="407"/>
        <v>2.13</v>
      </c>
      <c r="W648" s="9">
        <f t="shared" si="407"/>
        <v>2.3149999999999999</v>
      </c>
      <c r="X648" s="9">
        <f t="shared" si="407"/>
        <v>2.2799999999999998</v>
      </c>
      <c r="Y648" s="9">
        <f t="shared" si="407"/>
        <v>2.2799999999999998</v>
      </c>
      <c r="BK648" s="9">
        <f t="shared" si="378"/>
        <v>2.13</v>
      </c>
      <c r="BL648" s="9">
        <f t="shared" si="379"/>
        <v>2.3149999999999999</v>
      </c>
      <c r="BM648" s="3">
        <f t="shared" si="386"/>
        <v>1</v>
      </c>
      <c r="BN648" s="8">
        <f t="shared" si="380"/>
        <v>36326</v>
      </c>
      <c r="BO648" s="47">
        <f t="shared" si="390"/>
        <v>0.68619663484282167</v>
      </c>
      <c r="BP648" s="9">
        <f t="shared" si="391"/>
        <v>0.68619663484282167</v>
      </c>
      <c r="BV648" s="8">
        <f t="shared" si="381"/>
        <v>36326</v>
      </c>
      <c r="BW648" s="9">
        <f t="shared" si="382"/>
        <v>2.13</v>
      </c>
      <c r="BX648" s="9">
        <f t="shared" si="383"/>
        <v>2.3149999999999999</v>
      </c>
      <c r="BY648" s="3">
        <f t="shared" si="387"/>
        <v>2.3501773449534514E-3</v>
      </c>
      <c r="BZ648" s="3">
        <f t="shared" si="388"/>
        <v>1.0857869972049086E-2</v>
      </c>
      <c r="CA648" s="8">
        <f t="shared" si="392"/>
        <v>36326</v>
      </c>
      <c r="CB648" s="3">
        <f t="shared" si="393"/>
        <v>0.34284877251986495</v>
      </c>
      <c r="CC648" s="3">
        <f t="shared" si="394"/>
        <v>0.29670682512099511</v>
      </c>
    </row>
    <row r="649" spans="1:81" x14ac:dyDescent="0.25">
      <c r="A649" s="3">
        <f t="shared" si="395"/>
        <v>1082</v>
      </c>
      <c r="B649" s="8">
        <f t="shared" si="396"/>
        <v>36327</v>
      </c>
      <c r="C649" s="3">
        <f t="shared" si="402"/>
        <v>2.165</v>
      </c>
      <c r="D649" s="11">
        <f t="shared" si="384"/>
        <v>0</v>
      </c>
      <c r="E649" s="3">
        <f t="shared" si="403"/>
        <v>2.34</v>
      </c>
      <c r="I649" s="8">
        <f t="shared" si="397"/>
        <v>36327</v>
      </c>
      <c r="J649" s="11">
        <f t="shared" si="404"/>
        <v>0.17499999999999982</v>
      </c>
      <c r="K649" s="11">
        <f t="shared" si="385"/>
        <v>0</v>
      </c>
      <c r="L649" s="11"/>
      <c r="M649" s="11"/>
      <c r="N649" s="9">
        <f t="shared" si="405"/>
        <v>2.165</v>
      </c>
      <c r="O649" s="9">
        <f t="shared" si="406"/>
        <v>2.34</v>
      </c>
      <c r="Q649" s="9">
        <f t="shared" si="398"/>
        <v>2.165</v>
      </c>
      <c r="R649" s="9">
        <f t="shared" si="399"/>
        <v>2.34</v>
      </c>
      <c r="S649" s="9">
        <f t="shared" si="400"/>
        <v>2.2749999999999999</v>
      </c>
      <c r="T649" s="9">
        <f t="shared" si="401"/>
        <v>2.2749999999999999</v>
      </c>
      <c r="V649" s="9">
        <f t="shared" si="407"/>
        <v>2.165</v>
      </c>
      <c r="W649" s="9">
        <f t="shared" si="407"/>
        <v>2.34</v>
      </c>
      <c r="X649" s="9">
        <f t="shared" si="407"/>
        <v>2.2749999999999999</v>
      </c>
      <c r="Y649" s="9">
        <f t="shared" si="407"/>
        <v>2.2749999999999999</v>
      </c>
      <c r="BK649" s="9">
        <f t="shared" si="378"/>
        <v>2.165</v>
      </c>
      <c r="BL649" s="9">
        <f t="shared" si="379"/>
        <v>2.34</v>
      </c>
      <c r="BM649" s="3">
        <f t="shared" si="386"/>
        <v>1</v>
      </c>
      <c r="BN649" s="8">
        <f t="shared" si="380"/>
        <v>36327</v>
      </c>
      <c r="BO649" s="47">
        <f t="shared" si="390"/>
        <v>0.70829626359573905</v>
      </c>
      <c r="BP649" s="9">
        <f t="shared" si="391"/>
        <v>0.70829626359573905</v>
      </c>
      <c r="BV649" s="8">
        <f t="shared" si="381"/>
        <v>36327</v>
      </c>
      <c r="BW649" s="9">
        <f t="shared" si="382"/>
        <v>2.165</v>
      </c>
      <c r="BX649" s="9">
        <f t="shared" si="383"/>
        <v>2.34</v>
      </c>
      <c r="BY649" s="3">
        <f t="shared" si="387"/>
        <v>1.6298381733119548E-2</v>
      </c>
      <c r="BZ649" s="3">
        <f t="shared" si="388"/>
        <v>1.0741241831412616E-2</v>
      </c>
      <c r="CA649" s="8">
        <f t="shared" si="392"/>
        <v>36327</v>
      </c>
      <c r="CB649" s="3">
        <f t="shared" si="393"/>
        <v>0.34671079455273729</v>
      </c>
      <c r="CC649" s="3">
        <f t="shared" si="394"/>
        <v>0.29819148605985279</v>
      </c>
    </row>
    <row r="650" spans="1:81" x14ac:dyDescent="0.25">
      <c r="A650" s="3">
        <f t="shared" si="395"/>
        <v>1083</v>
      </c>
      <c r="B650" s="8">
        <f t="shared" si="396"/>
        <v>36328</v>
      </c>
      <c r="C650" s="3">
        <f t="shared" si="402"/>
        <v>2.165</v>
      </c>
      <c r="D650" s="11">
        <f t="shared" si="384"/>
        <v>0</v>
      </c>
      <c r="E650" s="3">
        <f t="shared" si="403"/>
        <v>2.35</v>
      </c>
      <c r="I650" s="8">
        <f t="shared" si="397"/>
        <v>36328</v>
      </c>
      <c r="J650" s="11">
        <f t="shared" si="404"/>
        <v>0.18500000000000005</v>
      </c>
      <c r="K650" s="11">
        <f t="shared" si="385"/>
        <v>0</v>
      </c>
      <c r="L650" s="11"/>
      <c r="M650" s="11"/>
      <c r="N650" s="9">
        <f t="shared" si="405"/>
        <v>2.165</v>
      </c>
      <c r="O650" s="9">
        <f t="shared" si="406"/>
        <v>2.35</v>
      </c>
      <c r="Q650" s="9">
        <f t="shared" si="398"/>
        <v>2.165</v>
      </c>
      <c r="R650" s="9">
        <f t="shared" si="399"/>
        <v>2.35</v>
      </c>
      <c r="S650" s="9">
        <f t="shared" si="400"/>
        <v>2.2400000000000002</v>
      </c>
      <c r="T650" s="9">
        <f t="shared" si="401"/>
        <v>2.2400000000000002</v>
      </c>
      <c r="V650" s="9">
        <f t="shared" si="407"/>
        <v>2.165</v>
      </c>
      <c r="W650" s="9">
        <f t="shared" si="407"/>
        <v>2.35</v>
      </c>
      <c r="X650" s="9">
        <f t="shared" si="407"/>
        <v>2.2400000000000002</v>
      </c>
      <c r="Y650" s="9">
        <f t="shared" si="407"/>
        <v>2.2400000000000002</v>
      </c>
      <c r="BK650" s="9">
        <f t="shared" si="378"/>
        <v>2.165</v>
      </c>
      <c r="BL650" s="9">
        <f t="shared" si="379"/>
        <v>2.35</v>
      </c>
      <c r="BM650" s="3">
        <f t="shared" si="386"/>
        <v>1</v>
      </c>
      <c r="BN650" s="8">
        <f t="shared" si="380"/>
        <v>36328</v>
      </c>
      <c r="BO650" s="47">
        <f t="shared" si="390"/>
        <v>0.66591439348873183</v>
      </c>
      <c r="BP650" s="9">
        <f t="shared" si="391"/>
        <v>0.66591439348873183</v>
      </c>
      <c r="BV650" s="8">
        <f t="shared" si="381"/>
        <v>36328</v>
      </c>
      <c r="BW650" s="9">
        <f t="shared" si="382"/>
        <v>2.165</v>
      </c>
      <c r="BX650" s="9">
        <f t="shared" si="383"/>
        <v>2.35</v>
      </c>
      <c r="BY650" s="3">
        <f t="shared" si="387"/>
        <v>0</v>
      </c>
      <c r="BZ650" s="3">
        <f t="shared" si="388"/>
        <v>4.2643987864577392E-3</v>
      </c>
      <c r="CA650" s="8">
        <f t="shared" si="392"/>
        <v>36328</v>
      </c>
      <c r="CB650" s="3">
        <f t="shared" si="393"/>
        <v>0.34657999973245535</v>
      </c>
      <c r="CC650" s="3">
        <f t="shared" si="394"/>
        <v>0.29817302633355247</v>
      </c>
    </row>
    <row r="651" spans="1:81" x14ac:dyDescent="0.25">
      <c r="A651" s="3">
        <f t="shared" si="395"/>
        <v>1084</v>
      </c>
      <c r="B651" s="8">
        <f t="shared" si="396"/>
        <v>36329</v>
      </c>
      <c r="C651" s="3">
        <f t="shared" si="402"/>
        <v>2.1349999999999998</v>
      </c>
      <c r="D651" s="11">
        <f t="shared" si="384"/>
        <v>0</v>
      </c>
      <c r="E651" s="3">
        <f t="shared" si="403"/>
        <v>2.335</v>
      </c>
      <c r="I651" s="8">
        <f t="shared" si="397"/>
        <v>36329</v>
      </c>
      <c r="J651" s="11">
        <f t="shared" si="404"/>
        <v>0.20000000000000018</v>
      </c>
      <c r="K651" s="11">
        <f t="shared" si="385"/>
        <v>0</v>
      </c>
      <c r="L651" s="11"/>
      <c r="M651" s="11"/>
      <c r="N651" s="9">
        <f t="shared" si="405"/>
        <v>2.1349999999999998</v>
      </c>
      <c r="O651" s="9">
        <f t="shared" si="406"/>
        <v>2.335</v>
      </c>
      <c r="Q651" s="9">
        <f t="shared" si="398"/>
        <v>2.1349999999999998</v>
      </c>
      <c r="R651" s="9">
        <f t="shared" si="399"/>
        <v>2.335</v>
      </c>
      <c r="S651" s="9">
        <f t="shared" si="400"/>
        <v>2.2349999999999999</v>
      </c>
      <c r="T651" s="9">
        <f t="shared" si="401"/>
        <v>2.2349999999999999</v>
      </c>
      <c r="V651" s="9">
        <f t="shared" si="407"/>
        <v>2.1349999999999998</v>
      </c>
      <c r="W651" s="9">
        <f t="shared" si="407"/>
        <v>2.335</v>
      </c>
      <c r="X651" s="9">
        <f t="shared" si="407"/>
        <v>2.2349999999999999</v>
      </c>
      <c r="Y651" s="9">
        <f t="shared" si="407"/>
        <v>2.2349999999999999</v>
      </c>
      <c r="BK651" s="9">
        <f t="shared" si="378"/>
        <v>2.1349999999999998</v>
      </c>
      <c r="BL651" s="9">
        <f t="shared" si="379"/>
        <v>2.335</v>
      </c>
      <c r="BM651" s="3">
        <f t="shared" si="386"/>
        <v>1</v>
      </c>
      <c r="BN651" s="8">
        <f t="shared" si="380"/>
        <v>36329</v>
      </c>
      <c r="BO651" s="47">
        <f t="shared" si="390"/>
        <v>0.585528994776643</v>
      </c>
      <c r="BP651" s="9">
        <f t="shared" si="391"/>
        <v>0.585528994776643</v>
      </c>
      <c r="BV651" s="8">
        <f t="shared" si="381"/>
        <v>36329</v>
      </c>
      <c r="BW651" s="9">
        <f t="shared" si="382"/>
        <v>2.1349999999999998</v>
      </c>
      <c r="BX651" s="9">
        <f t="shared" si="383"/>
        <v>2.335</v>
      </c>
      <c r="BY651" s="3">
        <f t="shared" si="387"/>
        <v>-1.3953714773865433E-2</v>
      </c>
      <c r="BZ651" s="3">
        <f t="shared" si="388"/>
        <v>-6.4034370352070245E-3</v>
      </c>
      <c r="CA651" s="8">
        <f t="shared" si="392"/>
        <v>36329</v>
      </c>
      <c r="CB651" s="3">
        <f t="shared" si="393"/>
        <v>0.35049717970601713</v>
      </c>
      <c r="CC651" s="3">
        <f t="shared" si="394"/>
        <v>0.29777376716086512</v>
      </c>
    </row>
    <row r="652" spans="1:81" x14ac:dyDescent="0.25">
      <c r="A652" s="3">
        <f t="shared" si="395"/>
        <v>1085</v>
      </c>
      <c r="B652" s="8">
        <f t="shared" si="396"/>
        <v>36330</v>
      </c>
      <c r="C652" s="3">
        <f t="shared" si="402"/>
        <v>2.1349999999999998</v>
      </c>
      <c r="D652" s="11">
        <f t="shared" si="384"/>
        <v>0</v>
      </c>
      <c r="E652" s="3">
        <f t="shared" si="403"/>
        <v>2.335</v>
      </c>
      <c r="I652" s="8">
        <f t="shared" si="397"/>
        <v>36330</v>
      </c>
      <c r="J652" s="11">
        <f t="shared" si="404"/>
        <v>0.20000000000000018</v>
      </c>
      <c r="K652" s="11">
        <f t="shared" si="385"/>
        <v>0</v>
      </c>
      <c r="L652" s="11"/>
      <c r="M652" s="11"/>
      <c r="N652" s="9">
        <f t="shared" si="405"/>
        <v>2.1349999999999998</v>
      </c>
      <c r="O652" s="9">
        <f t="shared" si="406"/>
        <v>2.335</v>
      </c>
      <c r="Q652" s="9">
        <f t="shared" si="398"/>
        <v>2.1349999999999998</v>
      </c>
      <c r="R652" s="9">
        <f t="shared" si="399"/>
        <v>2.335</v>
      </c>
      <c r="S652" s="9">
        <f t="shared" si="400"/>
        <v>2.2349999999999999</v>
      </c>
      <c r="T652" s="9">
        <f t="shared" si="401"/>
        <v>2.2349999999999999</v>
      </c>
      <c r="V652" s="9">
        <f t="shared" si="407"/>
        <v>2.1349999999999998</v>
      </c>
      <c r="W652" s="9">
        <f t="shared" si="407"/>
        <v>2.335</v>
      </c>
      <c r="X652" s="9">
        <f t="shared" si="407"/>
        <v>2.2349999999999999</v>
      </c>
      <c r="Y652" s="9">
        <f t="shared" si="407"/>
        <v>2.2349999999999999</v>
      </c>
      <c r="BK652" s="9">
        <f t="shared" si="378"/>
        <v>2.1349999999999998</v>
      </c>
      <c r="BL652" s="9">
        <f t="shared" si="379"/>
        <v>2.335</v>
      </c>
      <c r="BM652" s="3">
        <f t="shared" si="386"/>
        <v>1</v>
      </c>
      <c r="BN652" s="8">
        <f t="shared" si="380"/>
        <v>36330</v>
      </c>
      <c r="BO652" s="47">
        <f t="shared" si="390"/>
        <v>0.49596105769627274</v>
      </c>
      <c r="BP652" s="9">
        <f t="shared" si="391"/>
        <v>0.49596105769627274</v>
      </c>
      <c r="BV652" s="8">
        <f t="shared" si="381"/>
        <v>36330</v>
      </c>
      <c r="BW652" s="9">
        <f t="shared" si="382"/>
        <v>2.1349999999999998</v>
      </c>
      <c r="BX652" s="9">
        <f t="shared" si="383"/>
        <v>2.335</v>
      </c>
      <c r="BY652" s="3">
        <f t="shared" si="387"/>
        <v>0</v>
      </c>
      <c r="BZ652" s="3">
        <f t="shared" si="388"/>
        <v>0</v>
      </c>
      <c r="CA652" s="8">
        <f t="shared" si="392"/>
        <v>36330</v>
      </c>
      <c r="CB652" s="3">
        <f t="shared" si="393"/>
        <v>0.34935976701855259</v>
      </c>
      <c r="CC652" s="3">
        <f t="shared" si="394"/>
        <v>0.26276318394171755</v>
      </c>
    </row>
    <row r="653" spans="1:81" x14ac:dyDescent="0.25">
      <c r="A653" s="3">
        <f t="shared" si="395"/>
        <v>1086</v>
      </c>
      <c r="B653" s="8">
        <f t="shared" si="396"/>
        <v>36331</v>
      </c>
      <c r="C653" s="3">
        <f t="shared" si="402"/>
        <v>2.1349999999999998</v>
      </c>
      <c r="D653" s="11">
        <f t="shared" si="384"/>
        <v>0</v>
      </c>
      <c r="E653" s="3">
        <f t="shared" si="403"/>
        <v>2.335</v>
      </c>
      <c r="I653" s="8">
        <f t="shared" si="397"/>
        <v>36331</v>
      </c>
      <c r="J653" s="11">
        <f t="shared" si="404"/>
        <v>0.20000000000000018</v>
      </c>
      <c r="K653" s="11">
        <f t="shared" si="385"/>
        <v>0</v>
      </c>
      <c r="L653" s="11"/>
      <c r="M653" s="11"/>
      <c r="N653" s="9">
        <f t="shared" si="405"/>
        <v>2.1349999999999998</v>
      </c>
      <c r="O653" s="9">
        <f t="shared" si="406"/>
        <v>2.335</v>
      </c>
      <c r="Q653" s="9">
        <f t="shared" si="398"/>
        <v>2.1349999999999998</v>
      </c>
      <c r="R653" s="9">
        <f t="shared" si="399"/>
        <v>2.335</v>
      </c>
      <c r="S653" s="9">
        <f t="shared" si="400"/>
        <v>2.2349999999999999</v>
      </c>
      <c r="T653" s="9">
        <f t="shared" si="401"/>
        <v>2.2349999999999999</v>
      </c>
      <c r="V653" s="9">
        <f t="shared" si="407"/>
        <v>2.1349999999999998</v>
      </c>
      <c r="W653" s="9">
        <f t="shared" si="407"/>
        <v>2.335</v>
      </c>
      <c r="X653" s="9">
        <f t="shared" si="407"/>
        <v>2.2349999999999999</v>
      </c>
      <c r="Y653" s="9">
        <f t="shared" si="407"/>
        <v>2.2349999999999999</v>
      </c>
      <c r="BK653" s="9">
        <f t="shared" si="378"/>
        <v>2.1349999999999998</v>
      </c>
      <c r="BL653" s="9">
        <f t="shared" si="379"/>
        <v>2.335</v>
      </c>
      <c r="BM653" s="3">
        <f t="shared" si="386"/>
        <v>1</v>
      </c>
      <c r="BN653" s="8">
        <f t="shared" si="380"/>
        <v>36331</v>
      </c>
      <c r="BO653" s="47">
        <f t="shared" si="390"/>
        <v>0.41611390042706958</v>
      </c>
      <c r="BP653" s="9">
        <f t="shared" si="391"/>
        <v>0.41611390042706958</v>
      </c>
      <c r="BV653" s="8">
        <f t="shared" si="381"/>
        <v>36331</v>
      </c>
      <c r="BW653" s="9">
        <f t="shared" si="382"/>
        <v>2.1349999999999998</v>
      </c>
      <c r="BX653" s="9">
        <f t="shared" si="383"/>
        <v>2.335</v>
      </c>
      <c r="BY653" s="3">
        <f t="shared" si="387"/>
        <v>0</v>
      </c>
      <c r="BZ653" s="3">
        <f t="shared" si="388"/>
        <v>0</v>
      </c>
      <c r="CA653" s="8">
        <f t="shared" si="392"/>
        <v>36331</v>
      </c>
      <c r="CB653" s="3">
        <f t="shared" si="393"/>
        <v>0.34935976701855259</v>
      </c>
      <c r="CC653" s="3">
        <f t="shared" si="394"/>
        <v>0.26276318394171755</v>
      </c>
    </row>
    <row r="654" spans="1:81" x14ac:dyDescent="0.25">
      <c r="A654" s="3">
        <f t="shared" si="395"/>
        <v>1087</v>
      </c>
      <c r="B654" s="8">
        <f t="shared" si="396"/>
        <v>36332</v>
      </c>
      <c r="C654" s="3">
        <f t="shared" si="402"/>
        <v>2.12</v>
      </c>
      <c r="D654" s="11">
        <f t="shared" si="384"/>
        <v>0</v>
      </c>
      <c r="E654" s="3">
        <f t="shared" si="403"/>
        <v>2.3050000000000002</v>
      </c>
      <c r="I654" s="8">
        <f t="shared" si="397"/>
        <v>36332</v>
      </c>
      <c r="J654" s="11">
        <f t="shared" si="404"/>
        <v>0.18500000000000005</v>
      </c>
      <c r="K654" s="11">
        <f t="shared" si="385"/>
        <v>0</v>
      </c>
      <c r="L654" s="11"/>
      <c r="M654" s="11"/>
      <c r="N654" s="9">
        <f t="shared" si="405"/>
        <v>2.12</v>
      </c>
      <c r="O654" s="9">
        <f t="shared" si="406"/>
        <v>2.3050000000000002</v>
      </c>
      <c r="Q654" s="9">
        <f t="shared" si="398"/>
        <v>2.12</v>
      </c>
      <c r="R654" s="9">
        <f t="shared" si="399"/>
        <v>2.3050000000000002</v>
      </c>
      <c r="S654" s="9">
        <f t="shared" si="400"/>
        <v>2.2149999999999999</v>
      </c>
      <c r="T654" s="9">
        <f t="shared" si="401"/>
        <v>2.2149999999999999</v>
      </c>
      <c r="V654" s="9">
        <f t="shared" si="407"/>
        <v>2.12</v>
      </c>
      <c r="W654" s="9">
        <f t="shared" si="407"/>
        <v>2.3050000000000002</v>
      </c>
      <c r="X654" s="9">
        <f t="shared" si="407"/>
        <v>2.2149999999999999</v>
      </c>
      <c r="Y654" s="9">
        <f t="shared" si="407"/>
        <v>2.2149999999999999</v>
      </c>
      <c r="BK654" s="9">
        <f t="shared" si="378"/>
        <v>2.12</v>
      </c>
      <c r="BL654" s="9">
        <f t="shared" si="379"/>
        <v>2.3050000000000002</v>
      </c>
      <c r="BM654" s="3">
        <f t="shared" si="386"/>
        <v>1</v>
      </c>
      <c r="BN654" s="8">
        <f t="shared" si="380"/>
        <v>36332</v>
      </c>
      <c r="BO654" s="47">
        <f t="shared" si="390"/>
        <v>0.40252335160587088</v>
      </c>
      <c r="BP654" s="9">
        <f t="shared" si="391"/>
        <v>0.40252335160587088</v>
      </c>
      <c r="BV654" s="8">
        <f t="shared" si="381"/>
        <v>36332</v>
      </c>
      <c r="BW654" s="9">
        <f t="shared" si="382"/>
        <v>2.12</v>
      </c>
      <c r="BX654" s="9">
        <f t="shared" si="383"/>
        <v>2.3050000000000002</v>
      </c>
      <c r="BY654" s="3">
        <f t="shared" si="387"/>
        <v>-7.0505579966666874E-3</v>
      </c>
      <c r="BZ654" s="3">
        <f t="shared" si="388"/>
        <v>-1.2931214672248666E-2</v>
      </c>
      <c r="CA654" s="8">
        <f t="shared" si="392"/>
        <v>36332</v>
      </c>
      <c r="CB654" s="3">
        <f t="shared" si="393"/>
        <v>0.35046026237677591</v>
      </c>
      <c r="CC654" s="3">
        <f t="shared" si="394"/>
        <v>0.26819550754505417</v>
      </c>
    </row>
    <row r="655" spans="1:81" x14ac:dyDescent="0.25">
      <c r="A655" s="3">
        <f t="shared" si="395"/>
        <v>1088</v>
      </c>
      <c r="B655" s="8">
        <f t="shared" si="396"/>
        <v>36333</v>
      </c>
      <c r="C655" s="3">
        <f t="shared" si="402"/>
        <v>2.125</v>
      </c>
      <c r="D655" s="11">
        <f t="shared" si="384"/>
        <v>0</v>
      </c>
      <c r="E655" s="3">
        <f t="shared" si="403"/>
        <v>2.33</v>
      </c>
      <c r="I655" s="8">
        <f t="shared" si="397"/>
        <v>36333</v>
      </c>
      <c r="J655" s="11">
        <f t="shared" si="404"/>
        <v>0.20500000000000007</v>
      </c>
      <c r="K655" s="11">
        <f t="shared" si="385"/>
        <v>0</v>
      </c>
      <c r="L655" s="11"/>
      <c r="M655" s="11"/>
      <c r="N655" s="9">
        <f t="shared" si="405"/>
        <v>2.125</v>
      </c>
      <c r="O655" s="9">
        <f t="shared" si="406"/>
        <v>2.33</v>
      </c>
      <c r="Q655" s="9">
        <f t="shared" si="398"/>
        <v>2.125</v>
      </c>
      <c r="R655" s="9">
        <f t="shared" si="399"/>
        <v>2.33</v>
      </c>
      <c r="S655" s="9">
        <f t="shared" si="400"/>
        <v>2.2200000000000002</v>
      </c>
      <c r="T655" s="9">
        <f t="shared" si="401"/>
        <v>2.2200000000000002</v>
      </c>
      <c r="V655" s="9">
        <f t="shared" si="407"/>
        <v>2.125</v>
      </c>
      <c r="W655" s="9">
        <f t="shared" si="407"/>
        <v>2.33</v>
      </c>
      <c r="X655" s="9">
        <f t="shared" si="407"/>
        <v>2.2200000000000002</v>
      </c>
      <c r="Y655" s="9">
        <f t="shared" si="407"/>
        <v>2.2200000000000002</v>
      </c>
      <c r="BK655" s="9">
        <f t="shared" si="378"/>
        <v>2.125</v>
      </c>
      <c r="BL655" s="9">
        <f t="shared" si="379"/>
        <v>2.33</v>
      </c>
      <c r="BM655" s="3">
        <f t="shared" si="386"/>
        <v>1</v>
      </c>
      <c r="BN655" s="8">
        <f t="shared" si="380"/>
        <v>36333</v>
      </c>
      <c r="BO655" s="47">
        <f t="shared" si="390"/>
        <v>0.41351707424908923</v>
      </c>
      <c r="BP655" s="9">
        <f t="shared" si="391"/>
        <v>0.41351707424908923</v>
      </c>
      <c r="BV655" s="8">
        <f t="shared" si="381"/>
        <v>36333</v>
      </c>
      <c r="BW655" s="9">
        <f t="shared" si="382"/>
        <v>2.125</v>
      </c>
      <c r="BX655" s="9">
        <f t="shared" si="383"/>
        <v>2.33</v>
      </c>
      <c r="BY655" s="3">
        <f t="shared" si="387"/>
        <v>2.3557136924589835E-3</v>
      </c>
      <c r="BZ655" s="3">
        <f t="shared" si="388"/>
        <v>1.0787591128997385E-2</v>
      </c>
      <c r="CA655" s="8">
        <f t="shared" si="392"/>
        <v>36333</v>
      </c>
      <c r="CB655" s="3">
        <f t="shared" si="393"/>
        <v>0.35045791741690885</v>
      </c>
      <c r="CC655" s="3">
        <f t="shared" si="394"/>
        <v>0.26795943488405022</v>
      </c>
    </row>
    <row r="656" spans="1:81" x14ac:dyDescent="0.25">
      <c r="A656" s="3">
        <f t="shared" si="395"/>
        <v>1089</v>
      </c>
      <c r="B656" s="8">
        <f t="shared" si="396"/>
        <v>36334</v>
      </c>
      <c r="C656" s="3">
        <f t="shared" si="402"/>
        <v>2.14</v>
      </c>
      <c r="D656" s="11">
        <f t="shared" si="384"/>
        <v>0</v>
      </c>
      <c r="E656" s="3">
        <f t="shared" si="403"/>
        <v>2.335</v>
      </c>
      <c r="I656" s="8">
        <f t="shared" si="397"/>
        <v>36334</v>
      </c>
      <c r="J656" s="11">
        <f t="shared" si="404"/>
        <v>0.19499999999999984</v>
      </c>
      <c r="K656" s="11">
        <f t="shared" si="385"/>
        <v>0</v>
      </c>
      <c r="L656" s="11"/>
      <c r="M656" s="11"/>
      <c r="N656" s="9">
        <f t="shared" si="405"/>
        <v>2.14</v>
      </c>
      <c r="O656" s="9">
        <f t="shared" si="406"/>
        <v>2.335</v>
      </c>
      <c r="Q656" s="9">
        <f t="shared" si="398"/>
        <v>2.14</v>
      </c>
      <c r="R656" s="9">
        <f t="shared" si="399"/>
        <v>2.335</v>
      </c>
      <c r="S656" s="9">
        <f t="shared" si="400"/>
        <v>2.2450000000000001</v>
      </c>
      <c r="T656" s="9">
        <f t="shared" si="401"/>
        <v>2.2450000000000001</v>
      </c>
      <c r="V656" s="9">
        <f t="shared" si="407"/>
        <v>2.14</v>
      </c>
      <c r="W656" s="9">
        <f t="shared" si="407"/>
        <v>2.335</v>
      </c>
      <c r="X656" s="9">
        <f t="shared" si="407"/>
        <v>2.2450000000000001</v>
      </c>
      <c r="Y656" s="9">
        <f t="shared" si="407"/>
        <v>2.2450000000000001</v>
      </c>
      <c r="BK656" s="9">
        <f t="shared" si="378"/>
        <v>2.14</v>
      </c>
      <c r="BL656" s="9">
        <f t="shared" si="379"/>
        <v>2.335</v>
      </c>
      <c r="BM656" s="3">
        <f t="shared" si="386"/>
        <v>1</v>
      </c>
      <c r="BN656" s="8">
        <f t="shared" si="380"/>
        <v>36334</v>
      </c>
      <c r="BO656" s="47">
        <f t="shared" si="390"/>
        <v>0.47985948133723944</v>
      </c>
      <c r="BP656" s="9">
        <f t="shared" si="391"/>
        <v>0.47985948133723944</v>
      </c>
      <c r="BV656" s="8">
        <f t="shared" si="381"/>
        <v>36334</v>
      </c>
      <c r="BW656" s="9">
        <f t="shared" si="382"/>
        <v>2.14</v>
      </c>
      <c r="BX656" s="9">
        <f t="shared" si="383"/>
        <v>2.335</v>
      </c>
      <c r="BY656" s="3">
        <f t="shared" si="387"/>
        <v>7.0340266573799817E-3</v>
      </c>
      <c r="BZ656" s="3">
        <f t="shared" si="388"/>
        <v>2.1436235432513691E-3</v>
      </c>
      <c r="CA656" s="8">
        <f t="shared" si="392"/>
        <v>36334</v>
      </c>
      <c r="CB656" s="3">
        <f t="shared" si="393"/>
        <v>0.31559708066242526</v>
      </c>
      <c r="CC656" s="3">
        <f t="shared" si="394"/>
        <v>0.25849513302817279</v>
      </c>
    </row>
    <row r="657" spans="1:81" x14ac:dyDescent="0.25">
      <c r="A657" s="3">
        <f t="shared" si="395"/>
        <v>1090</v>
      </c>
      <c r="B657" s="8">
        <f t="shared" si="396"/>
        <v>36335</v>
      </c>
      <c r="C657" s="3">
        <f t="shared" si="402"/>
        <v>2.15</v>
      </c>
      <c r="D657" s="11">
        <f t="shared" si="384"/>
        <v>0</v>
      </c>
      <c r="E657" s="3">
        <f t="shared" si="403"/>
        <v>2.34</v>
      </c>
      <c r="I657" s="8">
        <f t="shared" si="397"/>
        <v>36335</v>
      </c>
      <c r="J657" s="11">
        <f t="shared" si="404"/>
        <v>0.18999999999999995</v>
      </c>
      <c r="K657" s="11">
        <f t="shared" si="385"/>
        <v>0</v>
      </c>
      <c r="L657" s="11"/>
      <c r="M657" s="11"/>
      <c r="N657" s="9">
        <f t="shared" si="405"/>
        <v>2.15</v>
      </c>
      <c r="O657" s="9">
        <f t="shared" si="406"/>
        <v>2.34</v>
      </c>
      <c r="Q657" s="9">
        <f t="shared" si="398"/>
        <v>2.15</v>
      </c>
      <c r="R657" s="9">
        <f t="shared" si="399"/>
        <v>2.34</v>
      </c>
      <c r="S657" s="9">
        <f t="shared" si="400"/>
        <v>2.2549999999999999</v>
      </c>
      <c r="T657" s="9">
        <f t="shared" si="401"/>
        <v>2.2549999999999999</v>
      </c>
      <c r="V657" s="9">
        <f t="shared" si="407"/>
        <v>2.15</v>
      </c>
      <c r="W657" s="9">
        <f t="shared" si="407"/>
        <v>2.34</v>
      </c>
      <c r="X657" s="9">
        <f t="shared" si="407"/>
        <v>2.2549999999999999</v>
      </c>
      <c r="Y657" s="9">
        <f t="shared" si="407"/>
        <v>2.2549999999999999</v>
      </c>
      <c r="BK657" s="9">
        <f t="shared" si="378"/>
        <v>2.15</v>
      </c>
      <c r="BL657" s="9">
        <f t="shared" si="379"/>
        <v>2.34</v>
      </c>
      <c r="BM657" s="3">
        <f t="shared" si="386"/>
        <v>1</v>
      </c>
      <c r="BN657" s="8">
        <f t="shared" si="380"/>
        <v>36335</v>
      </c>
      <c r="BO657" s="47">
        <f t="shared" si="390"/>
        <v>0.39874328655308056</v>
      </c>
      <c r="BP657" s="9">
        <f t="shared" si="391"/>
        <v>0.39874328655308056</v>
      </c>
      <c r="BV657" s="8">
        <f t="shared" si="381"/>
        <v>36335</v>
      </c>
      <c r="BW657" s="9">
        <f t="shared" si="382"/>
        <v>2.15</v>
      </c>
      <c r="BX657" s="9">
        <f t="shared" si="383"/>
        <v>2.34</v>
      </c>
      <c r="BY657" s="3">
        <f t="shared" si="387"/>
        <v>4.6620131058111502E-3</v>
      </c>
      <c r="BZ657" s="3">
        <f t="shared" si="388"/>
        <v>2.1390382487494423E-3</v>
      </c>
      <c r="CA657" s="8">
        <f t="shared" si="392"/>
        <v>36335</v>
      </c>
      <c r="CB657" s="3">
        <f t="shared" si="393"/>
        <v>0.31504143242233812</v>
      </c>
      <c r="CC657" s="3">
        <f t="shared" si="394"/>
        <v>0.25761130139096478</v>
      </c>
    </row>
    <row r="658" spans="1:81" x14ac:dyDescent="0.25">
      <c r="A658" s="3">
        <f t="shared" si="395"/>
        <v>1091</v>
      </c>
      <c r="B658" s="8">
        <f t="shared" si="396"/>
        <v>36336</v>
      </c>
      <c r="C658" s="3">
        <f t="shared" si="402"/>
        <v>2.1549999999999998</v>
      </c>
      <c r="D658" s="11">
        <f t="shared" si="384"/>
        <v>0</v>
      </c>
      <c r="E658" s="3">
        <f t="shared" si="403"/>
        <v>2.335</v>
      </c>
      <c r="I658" s="8">
        <f t="shared" si="397"/>
        <v>36336</v>
      </c>
      <c r="J658" s="11">
        <f t="shared" si="404"/>
        <v>0.18000000000000016</v>
      </c>
      <c r="K658" s="11">
        <f t="shared" si="385"/>
        <v>0</v>
      </c>
      <c r="L658" s="11"/>
      <c r="M658" s="11"/>
      <c r="N658" s="9">
        <f t="shared" si="405"/>
        <v>2.1549999999999998</v>
      </c>
      <c r="O658" s="9">
        <f t="shared" si="406"/>
        <v>2.335</v>
      </c>
      <c r="Q658" s="9">
        <f t="shared" si="398"/>
        <v>2.1549999999999998</v>
      </c>
      <c r="R658" s="9">
        <f t="shared" si="399"/>
        <v>2.335</v>
      </c>
      <c r="S658" s="9">
        <f t="shared" si="400"/>
        <v>2.27</v>
      </c>
      <c r="T658" s="9">
        <f t="shared" si="401"/>
        <v>2.27</v>
      </c>
      <c r="V658" s="9">
        <f t="shared" si="407"/>
        <v>2.1549999999999998</v>
      </c>
      <c r="W658" s="9">
        <f t="shared" si="407"/>
        <v>2.335</v>
      </c>
      <c r="X658" s="9">
        <f t="shared" si="407"/>
        <v>2.27</v>
      </c>
      <c r="Y658" s="9">
        <f t="shared" si="407"/>
        <v>2.27</v>
      </c>
      <c r="BK658" s="9">
        <f t="shared" si="378"/>
        <v>2.1549999999999998</v>
      </c>
      <c r="BL658" s="9">
        <f t="shared" si="379"/>
        <v>2.335</v>
      </c>
      <c r="BM658" s="3">
        <f t="shared" si="386"/>
        <v>1</v>
      </c>
      <c r="BN658" s="8">
        <f t="shared" si="380"/>
        <v>36336</v>
      </c>
      <c r="BO658" s="47">
        <f t="shared" si="390"/>
        <v>0.27497231847866255</v>
      </c>
      <c r="BP658" s="9">
        <f t="shared" si="391"/>
        <v>0.27497231847866255</v>
      </c>
      <c r="BV658" s="8">
        <f t="shared" si="381"/>
        <v>36336</v>
      </c>
      <c r="BW658" s="9">
        <f t="shared" si="382"/>
        <v>2.1549999999999998</v>
      </c>
      <c r="BX658" s="9">
        <f t="shared" si="383"/>
        <v>2.335</v>
      </c>
      <c r="BY658" s="3">
        <f t="shared" si="387"/>
        <v>2.3228814161397287E-3</v>
      </c>
      <c r="BZ658" s="3">
        <f t="shared" si="388"/>
        <v>-2.1390382487494184E-3</v>
      </c>
      <c r="CA658" s="8">
        <f t="shared" si="392"/>
        <v>36336</v>
      </c>
      <c r="CB658" s="3">
        <f t="shared" si="393"/>
        <v>0.31466648996936736</v>
      </c>
      <c r="CC658" s="3">
        <f t="shared" si="394"/>
        <v>0.25790057271447731</v>
      </c>
    </row>
    <row r="659" spans="1:81" x14ac:dyDescent="0.25">
      <c r="A659" s="3">
        <f t="shared" si="395"/>
        <v>1092</v>
      </c>
      <c r="B659" s="8">
        <f t="shared" si="396"/>
        <v>36337</v>
      </c>
      <c r="C659" s="3">
        <f t="shared" si="402"/>
        <v>2.1549999999999998</v>
      </c>
      <c r="D659" s="11">
        <f t="shared" si="384"/>
        <v>0</v>
      </c>
      <c r="E659" s="3">
        <f t="shared" si="403"/>
        <v>2.335</v>
      </c>
      <c r="I659" s="8">
        <f t="shared" si="397"/>
        <v>36337</v>
      </c>
      <c r="J659" s="11">
        <f t="shared" si="404"/>
        <v>0.18000000000000016</v>
      </c>
      <c r="K659" s="11">
        <f t="shared" si="385"/>
        <v>0</v>
      </c>
      <c r="L659" s="11"/>
      <c r="M659" s="11"/>
      <c r="N659" s="9">
        <f t="shared" si="405"/>
        <v>2.1549999999999998</v>
      </c>
      <c r="O659" s="9">
        <f t="shared" si="406"/>
        <v>2.335</v>
      </c>
      <c r="Q659" s="9">
        <f t="shared" si="398"/>
        <v>2.1549999999999998</v>
      </c>
      <c r="R659" s="9">
        <f t="shared" si="399"/>
        <v>2.335</v>
      </c>
      <c r="S659" s="9">
        <f t="shared" si="400"/>
        <v>2.27</v>
      </c>
      <c r="T659" s="9">
        <f t="shared" si="401"/>
        <v>2.27</v>
      </c>
      <c r="V659" s="9">
        <f t="shared" si="407"/>
        <v>2.1549999999999998</v>
      </c>
      <c r="W659" s="9">
        <f t="shared" si="407"/>
        <v>2.335</v>
      </c>
      <c r="X659" s="9">
        <f t="shared" si="407"/>
        <v>2.27</v>
      </c>
      <c r="Y659" s="9">
        <f t="shared" si="407"/>
        <v>2.27</v>
      </c>
      <c r="BK659" s="9">
        <f t="shared" si="378"/>
        <v>2.1549999999999998</v>
      </c>
      <c r="BL659" s="9">
        <f t="shared" si="379"/>
        <v>2.335</v>
      </c>
      <c r="BM659" s="3">
        <f t="shared" si="386"/>
        <v>1</v>
      </c>
      <c r="BN659" s="8">
        <f t="shared" si="380"/>
        <v>36337</v>
      </c>
      <c r="BO659" s="47">
        <f t="shared" si="390"/>
        <v>3.6193095130317834E-2</v>
      </c>
      <c r="BP659" s="9">
        <f t="shared" si="391"/>
        <v>3.6193095130317834E-2</v>
      </c>
      <c r="BV659" s="8">
        <f t="shared" si="381"/>
        <v>36337</v>
      </c>
      <c r="BW659" s="9">
        <f t="shared" si="382"/>
        <v>2.1549999999999998</v>
      </c>
      <c r="BX659" s="9">
        <f t="shared" si="383"/>
        <v>2.335</v>
      </c>
      <c r="BY659" s="3">
        <f t="shared" si="387"/>
        <v>0</v>
      </c>
      <c r="BZ659" s="3">
        <f t="shared" si="388"/>
        <v>0</v>
      </c>
      <c r="CA659" s="8">
        <f t="shared" si="392"/>
        <v>36337</v>
      </c>
      <c r="CB659" s="3">
        <f t="shared" si="393"/>
        <v>0.25369631517702018</v>
      </c>
      <c r="CC659" s="3">
        <f t="shared" si="394"/>
        <v>0.2200893074390724</v>
      </c>
    </row>
    <row r="660" spans="1:81" x14ac:dyDescent="0.25">
      <c r="A660" s="3">
        <f t="shared" si="395"/>
        <v>1093</v>
      </c>
      <c r="B660" s="8">
        <f t="shared" si="396"/>
        <v>36338</v>
      </c>
      <c r="C660" s="3">
        <f t="shared" si="402"/>
        <v>2.1549999999999998</v>
      </c>
      <c r="D660" s="11">
        <f t="shared" si="384"/>
        <v>0</v>
      </c>
      <c r="E660" s="3">
        <f t="shared" si="403"/>
        <v>2.335</v>
      </c>
      <c r="I660" s="8">
        <f t="shared" si="397"/>
        <v>36338</v>
      </c>
      <c r="J660" s="11">
        <f t="shared" si="404"/>
        <v>0.18000000000000016</v>
      </c>
      <c r="K660" s="11">
        <f t="shared" si="385"/>
        <v>0</v>
      </c>
      <c r="L660" s="11"/>
      <c r="M660" s="11"/>
      <c r="N660" s="9">
        <f t="shared" si="405"/>
        <v>2.1549999999999998</v>
      </c>
      <c r="O660" s="9">
        <f t="shared" si="406"/>
        <v>2.335</v>
      </c>
      <c r="Q660" s="9">
        <f t="shared" si="398"/>
        <v>2.1549999999999998</v>
      </c>
      <c r="R660" s="9">
        <f t="shared" si="399"/>
        <v>2.335</v>
      </c>
      <c r="S660" s="9">
        <f t="shared" si="400"/>
        <v>2.27</v>
      </c>
      <c r="T660" s="9">
        <f t="shared" si="401"/>
        <v>2.27</v>
      </c>
      <c r="V660" s="9">
        <f t="shared" si="407"/>
        <v>2.1549999999999998</v>
      </c>
      <c r="W660" s="9">
        <f t="shared" si="407"/>
        <v>2.335</v>
      </c>
      <c r="X660" s="9">
        <f t="shared" si="407"/>
        <v>2.27</v>
      </c>
      <c r="Y660" s="9">
        <f t="shared" si="407"/>
        <v>2.27</v>
      </c>
      <c r="BK660" s="9">
        <f t="shared" si="378"/>
        <v>2.1549999999999998</v>
      </c>
      <c r="BL660" s="9">
        <f t="shared" si="379"/>
        <v>2.335</v>
      </c>
      <c r="BM660" s="3">
        <f t="shared" si="386"/>
        <v>1</v>
      </c>
      <c r="BN660" s="8">
        <f t="shared" si="380"/>
        <v>36338</v>
      </c>
      <c r="BO660" s="47">
        <f t="shared" si="390"/>
        <v>0.21727848724600163</v>
      </c>
      <c r="BP660" s="9">
        <f t="shared" si="391"/>
        <v>0.21727848724600163</v>
      </c>
      <c r="BV660" s="8">
        <f t="shared" si="381"/>
        <v>36338</v>
      </c>
      <c r="BW660" s="9">
        <f t="shared" si="382"/>
        <v>2.1549999999999998</v>
      </c>
      <c r="BX660" s="9">
        <f t="shared" si="383"/>
        <v>2.335</v>
      </c>
      <c r="BY660" s="3">
        <f t="shared" si="387"/>
        <v>0</v>
      </c>
      <c r="BZ660" s="3">
        <f t="shared" si="388"/>
        <v>0</v>
      </c>
      <c r="CA660" s="8">
        <f t="shared" si="392"/>
        <v>36338</v>
      </c>
      <c r="CB660" s="3">
        <f t="shared" si="393"/>
        <v>0.25369631517702018</v>
      </c>
      <c r="CC660" s="3">
        <f t="shared" si="394"/>
        <v>0.2200893074390724</v>
      </c>
    </row>
    <row r="661" spans="1:81" x14ac:dyDescent="0.25">
      <c r="A661" s="3">
        <f t="shared" si="395"/>
        <v>1094</v>
      </c>
      <c r="B661" s="8">
        <f t="shared" si="396"/>
        <v>36339</v>
      </c>
      <c r="C661" s="3">
        <f t="shared" si="402"/>
        <v>2.1800000000000002</v>
      </c>
      <c r="D661" s="11">
        <f t="shared" si="384"/>
        <v>0</v>
      </c>
      <c r="E661" s="3">
        <f t="shared" si="403"/>
        <v>2.37</v>
      </c>
      <c r="I661" s="8">
        <f t="shared" si="397"/>
        <v>36339</v>
      </c>
      <c r="J661" s="11">
        <f t="shared" si="404"/>
        <v>0.18999999999999995</v>
      </c>
      <c r="K661" s="11">
        <f t="shared" si="385"/>
        <v>0</v>
      </c>
      <c r="L661" s="11"/>
      <c r="M661" s="11"/>
      <c r="N661" s="9">
        <f t="shared" si="405"/>
        <v>2.1800000000000002</v>
      </c>
      <c r="O661" s="9">
        <f t="shared" si="406"/>
        <v>2.37</v>
      </c>
      <c r="Q661" s="9">
        <f t="shared" si="398"/>
        <v>2.1800000000000002</v>
      </c>
      <c r="R661" s="9">
        <f t="shared" si="399"/>
        <v>2.37</v>
      </c>
      <c r="S661" s="9">
        <f t="shared" si="400"/>
        <v>2.25</v>
      </c>
      <c r="T661" s="9">
        <f t="shared" si="401"/>
        <v>2.25</v>
      </c>
      <c r="V661" s="9">
        <f t="shared" si="407"/>
        <v>2.1800000000000002</v>
      </c>
      <c r="W661" s="9">
        <f t="shared" si="407"/>
        <v>2.37</v>
      </c>
      <c r="X661" s="9">
        <f t="shared" si="407"/>
        <v>2.25</v>
      </c>
      <c r="Y661" s="9">
        <f t="shared" si="407"/>
        <v>2.25</v>
      </c>
      <c r="BK661" s="9">
        <f t="shared" si="378"/>
        <v>2.1800000000000002</v>
      </c>
      <c r="BL661" s="9">
        <f t="shared" si="379"/>
        <v>2.37</v>
      </c>
      <c r="BM661" s="3">
        <f t="shared" si="386"/>
        <v>1</v>
      </c>
      <c r="BN661" s="8">
        <f t="shared" si="380"/>
        <v>36339</v>
      </c>
      <c r="BO661" s="47">
        <f t="shared" si="390"/>
        <v>0.45340015932598532</v>
      </c>
      <c r="BP661" s="9">
        <f t="shared" si="391"/>
        <v>0.45340015932598532</v>
      </c>
      <c r="BV661" s="8">
        <f t="shared" si="381"/>
        <v>36339</v>
      </c>
      <c r="BW661" s="9">
        <f t="shared" si="382"/>
        <v>2.1800000000000002</v>
      </c>
      <c r="BX661" s="9">
        <f t="shared" si="383"/>
        <v>2.37</v>
      </c>
      <c r="BY661" s="3">
        <f t="shared" si="387"/>
        <v>1.1534153245286765E-2</v>
      </c>
      <c r="BZ661" s="3">
        <f t="shared" si="388"/>
        <v>1.4878064026179295E-2</v>
      </c>
      <c r="CA661" s="8">
        <f t="shared" si="392"/>
        <v>36339</v>
      </c>
      <c r="CB661" s="3">
        <f t="shared" si="393"/>
        <v>0.25593032006464339</v>
      </c>
      <c r="CC661" s="3">
        <f t="shared" si="394"/>
        <v>0.22304247939382751</v>
      </c>
    </row>
    <row r="662" spans="1:81" x14ac:dyDescent="0.25">
      <c r="A662" s="3">
        <f t="shared" si="395"/>
        <v>1095</v>
      </c>
      <c r="B662" s="8">
        <f t="shared" si="396"/>
        <v>36340</v>
      </c>
      <c r="C662" s="3">
        <f t="shared" si="402"/>
        <v>2.2349999999999999</v>
      </c>
      <c r="D662" s="11">
        <f t="shared" si="384"/>
        <v>0</v>
      </c>
      <c r="E662" s="3">
        <f t="shared" si="403"/>
        <v>2.4950000000000001</v>
      </c>
      <c r="I662" s="8">
        <f t="shared" si="397"/>
        <v>36340</v>
      </c>
      <c r="J662" s="11">
        <f t="shared" si="404"/>
        <v>0.26000000000000023</v>
      </c>
      <c r="K662" s="11">
        <f t="shared" si="385"/>
        <v>0</v>
      </c>
      <c r="L662" s="11"/>
      <c r="M662" s="11"/>
      <c r="N662" s="9">
        <f t="shared" si="405"/>
        <v>2.2349999999999999</v>
      </c>
      <c r="O662" s="9">
        <f t="shared" si="406"/>
        <v>2.4950000000000001</v>
      </c>
      <c r="Q662" s="9">
        <f t="shared" si="398"/>
        <v>2.2349999999999999</v>
      </c>
      <c r="R662" s="9">
        <f t="shared" si="399"/>
        <v>2.4950000000000001</v>
      </c>
      <c r="S662" s="9">
        <f t="shared" si="400"/>
        <v>2.3149999999999999</v>
      </c>
      <c r="T662" s="9">
        <f t="shared" si="401"/>
        <v>2.3149999999999999</v>
      </c>
      <c r="V662" s="9">
        <f t="shared" si="407"/>
        <v>2.2349999999999999</v>
      </c>
      <c r="W662" s="9">
        <f t="shared" si="407"/>
        <v>2.4950000000000001</v>
      </c>
      <c r="X662" s="9">
        <f t="shared" si="407"/>
        <v>2.3149999999999999</v>
      </c>
      <c r="Y662" s="9">
        <f t="shared" si="407"/>
        <v>2.3149999999999999</v>
      </c>
      <c r="BK662" s="9">
        <f t="shared" si="378"/>
        <v>2.2349999999999999</v>
      </c>
      <c r="BL662" s="9">
        <f t="shared" si="379"/>
        <v>2.4950000000000001</v>
      </c>
      <c r="BM662" s="3">
        <f t="shared" si="386"/>
        <v>1</v>
      </c>
      <c r="BN662" s="8">
        <f t="shared" si="380"/>
        <v>36340</v>
      </c>
      <c r="BO662" s="47">
        <f t="shared" si="390"/>
        <v>0.78351035909040689</v>
      </c>
      <c r="BP662" s="9">
        <f t="shared" si="391"/>
        <v>0.78351035909040689</v>
      </c>
      <c r="BV662" s="8">
        <f t="shared" si="381"/>
        <v>36340</v>
      </c>
      <c r="BW662" s="9">
        <f t="shared" si="382"/>
        <v>2.2349999999999999</v>
      </c>
      <c r="BX662" s="9">
        <f t="shared" si="383"/>
        <v>2.4950000000000001</v>
      </c>
      <c r="BY662" s="3">
        <f t="shared" si="387"/>
        <v>2.4916351264534418E-2</v>
      </c>
      <c r="BZ662" s="3">
        <f t="shared" si="388"/>
        <v>5.1398774056442088E-2</v>
      </c>
      <c r="CA662" s="8">
        <f t="shared" si="392"/>
        <v>36340</v>
      </c>
      <c r="CB662" s="3">
        <f t="shared" si="393"/>
        <v>0.18271468414242897</v>
      </c>
      <c r="CC662" s="3">
        <f t="shared" si="394"/>
        <v>0.24175579740581618</v>
      </c>
    </row>
    <row r="663" spans="1:81" x14ac:dyDescent="0.25">
      <c r="A663" s="3">
        <f t="shared" si="395"/>
        <v>1096</v>
      </c>
      <c r="B663" s="8">
        <f t="shared" si="396"/>
        <v>36341</v>
      </c>
      <c r="C663" s="3">
        <f t="shared" si="402"/>
        <v>2.2650000000000001</v>
      </c>
      <c r="D663" s="11">
        <f t="shared" si="384"/>
        <v>0</v>
      </c>
      <c r="E663" s="3">
        <f t="shared" si="403"/>
        <v>2.48</v>
      </c>
      <c r="I663" s="8">
        <f t="shared" si="397"/>
        <v>36341</v>
      </c>
      <c r="J663" s="11">
        <f t="shared" si="404"/>
        <v>0.21499999999999986</v>
      </c>
      <c r="K663" s="11">
        <f t="shared" si="385"/>
        <v>0</v>
      </c>
      <c r="L663" s="11"/>
      <c r="M663" s="11"/>
      <c r="N663" s="9">
        <f t="shared" si="405"/>
        <v>2.2650000000000001</v>
      </c>
      <c r="O663" s="9">
        <f t="shared" si="406"/>
        <v>2.48</v>
      </c>
      <c r="Q663" s="9">
        <f t="shared" si="398"/>
        <v>2.2650000000000001</v>
      </c>
      <c r="R663" s="9">
        <f t="shared" si="399"/>
        <v>2.48</v>
      </c>
      <c r="S663" s="9">
        <f t="shared" si="400"/>
        <v>2.3149999999999999</v>
      </c>
      <c r="T663" s="9">
        <f t="shared" si="401"/>
        <v>2.3149999999999999</v>
      </c>
      <c r="V663" s="9">
        <f t="shared" si="407"/>
        <v>2.2650000000000001</v>
      </c>
      <c r="W663" s="9">
        <f t="shared" si="407"/>
        <v>2.48</v>
      </c>
      <c r="X663" s="9">
        <f t="shared" si="407"/>
        <v>2.3149999999999999</v>
      </c>
      <c r="Y663" s="9">
        <f t="shared" si="407"/>
        <v>2.3149999999999999</v>
      </c>
      <c r="BK663" s="9">
        <f t="shared" si="378"/>
        <v>2.2650000000000001</v>
      </c>
      <c r="BL663" s="9">
        <f t="shared" si="379"/>
        <v>2.48</v>
      </c>
      <c r="BM663" s="3">
        <f t="shared" si="386"/>
        <v>1</v>
      </c>
      <c r="BN663" s="8">
        <f t="shared" si="380"/>
        <v>36341</v>
      </c>
      <c r="BO663" s="47">
        <f t="shared" si="390"/>
        <v>0.9077362067682011</v>
      </c>
      <c r="BP663" s="9">
        <f t="shared" si="391"/>
        <v>0.9077362067682011</v>
      </c>
      <c r="BV663" s="8">
        <f t="shared" si="381"/>
        <v>36341</v>
      </c>
      <c r="BW663" s="9">
        <f t="shared" si="382"/>
        <v>2.2650000000000001</v>
      </c>
      <c r="BX663" s="9">
        <f t="shared" si="383"/>
        <v>2.48</v>
      </c>
      <c r="BY663" s="3">
        <f t="shared" si="387"/>
        <v>1.3333530869465388E-2</v>
      </c>
      <c r="BZ663" s="3">
        <f t="shared" si="388"/>
        <v>-6.0301690265911877E-3</v>
      </c>
      <c r="CA663" s="8">
        <f t="shared" si="392"/>
        <v>36341</v>
      </c>
      <c r="CB663" s="3">
        <f t="shared" si="393"/>
        <v>0.18586447837632913</v>
      </c>
      <c r="CC663" s="3">
        <f t="shared" si="394"/>
        <v>0.2443686054447862</v>
      </c>
    </row>
    <row r="664" spans="1:81" x14ac:dyDescent="0.25">
      <c r="A664" s="3">
        <f t="shared" si="395"/>
        <v>1097</v>
      </c>
      <c r="B664" s="8">
        <f t="shared" si="396"/>
        <v>36342</v>
      </c>
      <c r="C664" s="3">
        <f t="shared" si="402"/>
        <v>2.23</v>
      </c>
      <c r="D664" s="11">
        <f t="shared" si="384"/>
        <v>0</v>
      </c>
      <c r="E664" s="3">
        <f t="shared" si="403"/>
        <v>2.4350000000000001</v>
      </c>
      <c r="I664" s="8">
        <f t="shared" si="397"/>
        <v>36342</v>
      </c>
      <c r="J664" s="11">
        <f t="shared" si="404"/>
        <v>0.20500000000000007</v>
      </c>
      <c r="K664" s="11">
        <f t="shared" si="385"/>
        <v>0</v>
      </c>
      <c r="L664" s="11"/>
      <c r="M664" s="11"/>
      <c r="N664" s="9">
        <f t="shared" si="405"/>
        <v>2.23</v>
      </c>
      <c r="O664" s="9">
        <f t="shared" si="406"/>
        <v>2.4350000000000001</v>
      </c>
      <c r="Q664" s="9">
        <f t="shared" si="398"/>
        <v>2.23</v>
      </c>
      <c r="R664" s="9">
        <f t="shared" si="399"/>
        <v>2.4350000000000001</v>
      </c>
      <c r="S664" s="9">
        <f t="shared" si="400"/>
        <v>2.2850000000000001</v>
      </c>
      <c r="T664" s="9">
        <f t="shared" si="401"/>
        <v>2.2850000000000001</v>
      </c>
      <c r="V664" s="9">
        <f t="shared" si="407"/>
        <v>2.23</v>
      </c>
      <c r="W664" s="9">
        <f t="shared" si="407"/>
        <v>2.4350000000000001</v>
      </c>
      <c r="X664" s="9">
        <f t="shared" si="407"/>
        <v>2.2850000000000001</v>
      </c>
      <c r="Y664" s="9">
        <f t="shared" si="407"/>
        <v>2.2850000000000001</v>
      </c>
      <c r="BK664" s="9">
        <f t="shared" si="378"/>
        <v>2.23</v>
      </c>
      <c r="BL664" s="9">
        <f t="shared" si="379"/>
        <v>2.4350000000000001</v>
      </c>
      <c r="BM664" s="3">
        <f t="shared" si="386"/>
        <v>1</v>
      </c>
      <c r="BN664" s="8">
        <f t="shared" si="380"/>
        <v>36342</v>
      </c>
      <c r="BO664" s="47">
        <f t="shared" si="390"/>
        <v>0.92261941441440598</v>
      </c>
      <c r="BP664" s="9">
        <f t="shared" si="391"/>
        <v>0.92261941441440598</v>
      </c>
      <c r="BV664" s="8">
        <f t="shared" si="381"/>
        <v>36342</v>
      </c>
      <c r="BW664" s="9">
        <f t="shared" si="382"/>
        <v>2.23</v>
      </c>
      <c r="BX664" s="9">
        <f t="shared" si="383"/>
        <v>2.4350000000000001</v>
      </c>
      <c r="BY664" s="3">
        <f t="shared" si="387"/>
        <v>-1.5573173462970033E-2</v>
      </c>
      <c r="BZ664" s="3">
        <f t="shared" si="388"/>
        <v>-1.8311803642337619E-2</v>
      </c>
      <c r="CA664" s="8">
        <f t="shared" si="392"/>
        <v>36342</v>
      </c>
      <c r="CB664" s="3">
        <f t="shared" si="393"/>
        <v>0.19421562516664506</v>
      </c>
      <c r="CC664" s="3">
        <f t="shared" si="394"/>
        <v>0.25427902391003887</v>
      </c>
    </row>
    <row r="665" spans="1:81" x14ac:dyDescent="0.25">
      <c r="A665" s="3">
        <f t="shared" si="395"/>
        <v>1098</v>
      </c>
      <c r="B665" s="8">
        <f t="shared" si="396"/>
        <v>36343</v>
      </c>
      <c r="C665" s="3">
        <f t="shared" si="402"/>
        <v>2.14</v>
      </c>
      <c r="D665" s="11">
        <f t="shared" si="384"/>
        <v>0</v>
      </c>
      <c r="E665" s="3">
        <f t="shared" si="403"/>
        <v>2.2450000000000001</v>
      </c>
      <c r="I665" s="8">
        <f t="shared" si="397"/>
        <v>36343</v>
      </c>
      <c r="J665" s="11">
        <f t="shared" si="404"/>
        <v>0.10499999999999998</v>
      </c>
      <c r="K665" s="11">
        <f t="shared" si="385"/>
        <v>0</v>
      </c>
      <c r="L665" s="11"/>
      <c r="M665" s="11"/>
      <c r="N665" s="9">
        <f t="shared" si="405"/>
        <v>2.14</v>
      </c>
      <c r="O665" s="9">
        <f t="shared" si="406"/>
        <v>2.2450000000000001</v>
      </c>
      <c r="Q665" s="9">
        <f t="shared" si="398"/>
        <v>2.14</v>
      </c>
      <c r="R665" s="9">
        <f t="shared" si="399"/>
        <v>2.2450000000000001</v>
      </c>
      <c r="S665" s="9">
        <f t="shared" si="400"/>
        <v>2.2650000000000001</v>
      </c>
      <c r="T665" s="9">
        <f t="shared" si="401"/>
        <v>2.2650000000000001</v>
      </c>
      <c r="V665" s="9">
        <f t="shared" si="407"/>
        <v>2.14</v>
      </c>
      <c r="W665" s="9">
        <f t="shared" si="407"/>
        <v>2.2450000000000001</v>
      </c>
      <c r="X665" s="9">
        <f t="shared" si="407"/>
        <v>2.2650000000000001</v>
      </c>
      <c r="Y665" s="9">
        <f t="shared" si="407"/>
        <v>2.2650000000000001</v>
      </c>
      <c r="BK665" s="9">
        <f t="shared" si="378"/>
        <v>2.14</v>
      </c>
      <c r="BL665" s="9">
        <f t="shared" si="379"/>
        <v>2.2450000000000001</v>
      </c>
      <c r="BM665" s="3">
        <f t="shared" si="386"/>
        <v>1</v>
      </c>
      <c r="BN665" s="8">
        <f t="shared" si="380"/>
        <v>36343</v>
      </c>
      <c r="BO665" s="47">
        <f t="shared" si="390"/>
        <v>0.90361747256872016</v>
      </c>
      <c r="BP665" s="9">
        <f t="shared" si="391"/>
        <v>0.90361747256872016</v>
      </c>
      <c r="BV665" s="8">
        <f t="shared" si="381"/>
        <v>36343</v>
      </c>
      <c r="BW665" s="9">
        <f t="shared" si="382"/>
        <v>2.14</v>
      </c>
      <c r="BX665" s="9">
        <f t="shared" si="383"/>
        <v>2.2450000000000001</v>
      </c>
      <c r="BY665" s="3">
        <f t="shared" si="387"/>
        <v>-4.1195756438267166E-2</v>
      </c>
      <c r="BZ665" s="3">
        <f t="shared" si="388"/>
        <v>-8.1241235340335421E-2</v>
      </c>
      <c r="CA665" s="8">
        <f t="shared" si="392"/>
        <v>36343</v>
      </c>
      <c r="CB665" s="3">
        <f t="shared" si="393"/>
        <v>0.24029588927248735</v>
      </c>
      <c r="CC665" s="3">
        <f t="shared" si="394"/>
        <v>0.3805500717692345</v>
      </c>
    </row>
    <row r="666" spans="1:81" x14ac:dyDescent="0.25">
      <c r="A666" s="3">
        <f t="shared" si="395"/>
        <v>1099</v>
      </c>
      <c r="B666" s="8">
        <f t="shared" si="396"/>
        <v>36344</v>
      </c>
      <c r="C666" s="3">
        <f t="shared" si="402"/>
        <v>2.14</v>
      </c>
      <c r="D666" s="11">
        <f t="shared" si="384"/>
        <v>0</v>
      </c>
      <c r="E666" s="3">
        <f t="shared" si="403"/>
        <v>2.2450000000000001</v>
      </c>
      <c r="I666" s="8">
        <f t="shared" si="397"/>
        <v>36344</v>
      </c>
      <c r="J666" s="11">
        <f t="shared" si="404"/>
        <v>0.10499999999999998</v>
      </c>
      <c r="K666" s="11">
        <f t="shared" si="385"/>
        <v>0</v>
      </c>
      <c r="L666" s="11"/>
      <c r="M666" s="11"/>
      <c r="N666" s="9">
        <f t="shared" si="405"/>
        <v>2.14</v>
      </c>
      <c r="O666" s="9">
        <f t="shared" si="406"/>
        <v>2.2450000000000001</v>
      </c>
      <c r="Q666" s="9">
        <f t="shared" si="398"/>
        <v>2.14</v>
      </c>
      <c r="R666" s="9">
        <f t="shared" si="399"/>
        <v>2.2450000000000001</v>
      </c>
      <c r="S666" s="9">
        <f t="shared" si="400"/>
        <v>2.2650000000000001</v>
      </c>
      <c r="T666" s="9">
        <f t="shared" si="401"/>
        <v>2.2650000000000001</v>
      </c>
      <c r="V666" s="9">
        <f t="shared" si="407"/>
        <v>2.14</v>
      </c>
      <c r="W666" s="9">
        <f t="shared" si="407"/>
        <v>2.2450000000000001</v>
      </c>
      <c r="X666" s="9">
        <f t="shared" si="407"/>
        <v>2.2650000000000001</v>
      </c>
      <c r="Y666" s="9">
        <f t="shared" si="407"/>
        <v>2.2650000000000001</v>
      </c>
      <c r="BK666" s="9">
        <f t="shared" si="378"/>
        <v>2.14</v>
      </c>
      <c r="BL666" s="9">
        <f t="shared" si="379"/>
        <v>2.2450000000000001</v>
      </c>
      <c r="BM666" s="3">
        <f t="shared" si="386"/>
        <v>1</v>
      </c>
      <c r="BN666" s="8">
        <f t="shared" si="380"/>
        <v>36344</v>
      </c>
      <c r="BO666" s="47">
        <f t="shared" si="390"/>
        <v>0.88364985331540291</v>
      </c>
      <c r="BP666" s="9">
        <f t="shared" si="391"/>
        <v>0.88364985331540291</v>
      </c>
      <c r="BV666" s="8">
        <f t="shared" si="381"/>
        <v>36344</v>
      </c>
      <c r="BW666" s="9">
        <f t="shared" si="382"/>
        <v>2.14</v>
      </c>
      <c r="BX666" s="9">
        <f t="shared" si="383"/>
        <v>2.2450000000000001</v>
      </c>
      <c r="BY666" s="3">
        <f t="shared" si="387"/>
        <v>0</v>
      </c>
      <c r="BZ666" s="3">
        <f t="shared" si="388"/>
        <v>0</v>
      </c>
      <c r="CA666" s="8">
        <f t="shared" si="392"/>
        <v>36344</v>
      </c>
      <c r="CB666" s="3">
        <f t="shared" si="393"/>
        <v>0.20407452550572577</v>
      </c>
      <c r="CC666" s="3">
        <f t="shared" si="394"/>
        <v>0.3635640952049724</v>
      </c>
    </row>
    <row r="667" spans="1:81" x14ac:dyDescent="0.25">
      <c r="A667" s="3">
        <f t="shared" si="395"/>
        <v>1100</v>
      </c>
      <c r="B667" s="8">
        <f t="shared" si="396"/>
        <v>36345</v>
      </c>
      <c r="C667" s="3">
        <f t="shared" si="402"/>
        <v>2.14</v>
      </c>
      <c r="D667" s="11">
        <f t="shared" si="384"/>
        <v>0</v>
      </c>
      <c r="E667" s="3">
        <f t="shared" si="403"/>
        <v>2.2450000000000001</v>
      </c>
      <c r="I667" s="8">
        <f t="shared" si="397"/>
        <v>36345</v>
      </c>
      <c r="J667" s="11">
        <f t="shared" si="404"/>
        <v>0.10499999999999998</v>
      </c>
      <c r="K667" s="11">
        <f t="shared" si="385"/>
        <v>0</v>
      </c>
      <c r="L667" s="11"/>
      <c r="M667" s="11"/>
      <c r="N667" s="9">
        <f t="shared" si="405"/>
        <v>2.14</v>
      </c>
      <c r="O667" s="9">
        <f t="shared" si="406"/>
        <v>2.2450000000000001</v>
      </c>
      <c r="Q667" s="9">
        <f t="shared" si="398"/>
        <v>2.14</v>
      </c>
      <c r="R667" s="9">
        <f t="shared" si="399"/>
        <v>2.2450000000000001</v>
      </c>
      <c r="S667" s="9">
        <f t="shared" si="400"/>
        <v>2.2650000000000001</v>
      </c>
      <c r="T667" s="9">
        <f t="shared" si="401"/>
        <v>2.2650000000000001</v>
      </c>
      <c r="V667" s="9">
        <f t="shared" ref="V667:Y686" si="408">VLOOKUP($B667,IF(V$1=2,PRICELOOK2,IF(V$1=3,PRICELOOK3,IF(V$1=4,cash,PRICELOOK))),V$2,FALSE)</f>
        <v>2.14</v>
      </c>
      <c r="W667" s="9">
        <f t="shared" si="408"/>
        <v>2.2450000000000001</v>
      </c>
      <c r="X667" s="9">
        <f t="shared" si="408"/>
        <v>2.2650000000000001</v>
      </c>
      <c r="Y667" s="9">
        <f t="shared" si="408"/>
        <v>2.2650000000000001</v>
      </c>
      <c r="BK667" s="9">
        <f t="shared" si="378"/>
        <v>2.14</v>
      </c>
      <c r="BL667" s="9">
        <f t="shared" si="379"/>
        <v>2.2450000000000001</v>
      </c>
      <c r="BM667" s="3">
        <f t="shared" si="386"/>
        <v>1</v>
      </c>
      <c r="BN667" s="8">
        <f t="shared" si="380"/>
        <v>36345</v>
      </c>
      <c r="BO667" s="47">
        <f t="shared" si="390"/>
        <v>0.85959922003523392</v>
      </c>
      <c r="BP667" s="9">
        <f t="shared" si="391"/>
        <v>0.85959922003523392</v>
      </c>
      <c r="BV667" s="8">
        <f t="shared" si="381"/>
        <v>36345</v>
      </c>
      <c r="BW667" s="9">
        <f t="shared" si="382"/>
        <v>2.14</v>
      </c>
      <c r="BX667" s="9">
        <f t="shared" si="383"/>
        <v>2.2450000000000001</v>
      </c>
      <c r="BY667" s="3">
        <f t="shared" si="387"/>
        <v>0</v>
      </c>
      <c r="BZ667" s="3">
        <f t="shared" si="388"/>
        <v>0</v>
      </c>
      <c r="CA667" s="8">
        <f t="shared" si="392"/>
        <v>36345</v>
      </c>
      <c r="CB667" s="3">
        <f t="shared" si="393"/>
        <v>0.20407452550572577</v>
      </c>
      <c r="CC667" s="3">
        <f t="shared" si="394"/>
        <v>0.3635640952049724</v>
      </c>
    </row>
    <row r="668" spans="1:81" x14ac:dyDescent="0.25">
      <c r="A668" s="3">
        <f t="shared" si="395"/>
        <v>1101</v>
      </c>
      <c r="B668" s="8">
        <f t="shared" si="396"/>
        <v>36346</v>
      </c>
      <c r="C668" s="3">
        <f t="shared" si="402"/>
        <v>2.14</v>
      </c>
      <c r="D668" s="11">
        <f t="shared" si="384"/>
        <v>0</v>
      </c>
      <c r="E668" s="3">
        <f t="shared" si="403"/>
        <v>2.2450000000000001</v>
      </c>
      <c r="I668" s="8">
        <f t="shared" si="397"/>
        <v>36346</v>
      </c>
      <c r="J668" s="11">
        <f t="shared" si="404"/>
        <v>0.10499999999999998</v>
      </c>
      <c r="K668" s="11">
        <f t="shared" si="385"/>
        <v>0</v>
      </c>
      <c r="L668" s="11"/>
      <c r="M668" s="11"/>
      <c r="N668" s="9">
        <f t="shared" si="405"/>
        <v>2.14</v>
      </c>
      <c r="O668" s="9">
        <f t="shared" si="406"/>
        <v>2.2450000000000001</v>
      </c>
      <c r="Q668" s="9">
        <f t="shared" si="398"/>
        <v>2.14</v>
      </c>
      <c r="R668" s="9">
        <f t="shared" si="399"/>
        <v>2.2450000000000001</v>
      </c>
      <c r="S668" s="9">
        <f t="shared" si="400"/>
        <v>2.2650000000000001</v>
      </c>
      <c r="T668" s="9">
        <f t="shared" si="401"/>
        <v>2.2650000000000001</v>
      </c>
      <c r="V668" s="9">
        <f t="shared" si="408"/>
        <v>2.14</v>
      </c>
      <c r="W668" s="9">
        <f t="shared" si="408"/>
        <v>2.2450000000000001</v>
      </c>
      <c r="X668" s="9">
        <f t="shared" si="408"/>
        <v>2.2650000000000001</v>
      </c>
      <c r="Y668" s="9">
        <f t="shared" si="408"/>
        <v>2.2650000000000001</v>
      </c>
      <c r="BK668" s="9">
        <f t="shared" si="378"/>
        <v>2.14</v>
      </c>
      <c r="BL668" s="9">
        <f t="shared" si="379"/>
        <v>2.2450000000000001</v>
      </c>
      <c r="BM668" s="3">
        <f t="shared" si="386"/>
        <v>1</v>
      </c>
      <c r="BN668" s="8">
        <f t="shared" si="380"/>
        <v>36346</v>
      </c>
      <c r="BO668" s="47">
        <f t="shared" si="390"/>
        <v>0.84830629334014318</v>
      </c>
      <c r="BP668" s="9">
        <f t="shared" si="391"/>
        <v>0.84830629334014318</v>
      </c>
      <c r="BV668" s="8">
        <f t="shared" si="381"/>
        <v>36346</v>
      </c>
      <c r="BW668" s="9">
        <f t="shared" si="382"/>
        <v>2.14</v>
      </c>
      <c r="BX668" s="9">
        <f t="shared" si="383"/>
        <v>2.2450000000000001</v>
      </c>
      <c r="BY668" s="3">
        <f t="shared" si="387"/>
        <v>0</v>
      </c>
      <c r="BZ668" s="3">
        <f t="shared" si="388"/>
        <v>0</v>
      </c>
      <c r="CA668" s="8">
        <f t="shared" si="392"/>
        <v>36346</v>
      </c>
      <c r="CB668" s="3">
        <f t="shared" si="393"/>
        <v>0.20407452550572577</v>
      </c>
      <c r="CC668" s="3">
        <f t="shared" si="394"/>
        <v>0.3635640952049724</v>
      </c>
    </row>
    <row r="669" spans="1:81" x14ac:dyDescent="0.25">
      <c r="A669" s="3">
        <f t="shared" si="395"/>
        <v>1102</v>
      </c>
      <c r="B669" s="8">
        <f t="shared" si="396"/>
        <v>36347</v>
      </c>
      <c r="C669" s="3">
        <f t="shared" si="402"/>
        <v>2.2050000000000001</v>
      </c>
      <c r="D669" s="11">
        <f t="shared" si="384"/>
        <v>0</v>
      </c>
      <c r="E669" s="3">
        <f t="shared" si="403"/>
        <v>2.4300000000000002</v>
      </c>
      <c r="I669" s="8">
        <f t="shared" si="397"/>
        <v>36347</v>
      </c>
      <c r="J669" s="11">
        <f t="shared" si="404"/>
        <v>0.22500000000000009</v>
      </c>
      <c r="K669" s="11">
        <f t="shared" si="385"/>
        <v>0</v>
      </c>
      <c r="L669" s="11"/>
      <c r="M669" s="11"/>
      <c r="N669" s="9">
        <f t="shared" si="405"/>
        <v>2.2050000000000001</v>
      </c>
      <c r="O669" s="9">
        <f t="shared" si="406"/>
        <v>2.4300000000000002</v>
      </c>
      <c r="Q669" s="9">
        <f t="shared" si="398"/>
        <v>2.2050000000000001</v>
      </c>
      <c r="R669" s="9">
        <f t="shared" si="399"/>
        <v>2.4300000000000002</v>
      </c>
      <c r="S669" s="9">
        <f t="shared" si="400"/>
        <v>2.2799999999999998</v>
      </c>
      <c r="T669" s="9">
        <f t="shared" si="401"/>
        <v>2.2799999999999998</v>
      </c>
      <c r="V669" s="9">
        <f t="shared" si="408"/>
        <v>2.2050000000000001</v>
      </c>
      <c r="W669" s="9">
        <f t="shared" si="408"/>
        <v>2.4300000000000002</v>
      </c>
      <c r="X669" s="9">
        <f t="shared" si="408"/>
        <v>2.2799999999999998</v>
      </c>
      <c r="Y669" s="9">
        <f t="shared" si="408"/>
        <v>2.2799999999999998</v>
      </c>
      <c r="BK669" s="9">
        <f t="shared" si="378"/>
        <v>2.2050000000000001</v>
      </c>
      <c r="BL669" s="9">
        <f t="shared" si="379"/>
        <v>2.4300000000000002</v>
      </c>
      <c r="BM669" s="3">
        <f t="shared" si="386"/>
        <v>1</v>
      </c>
      <c r="BN669" s="8">
        <f t="shared" si="380"/>
        <v>36347</v>
      </c>
      <c r="BO669" s="47">
        <f t="shared" si="390"/>
        <v>0.85874518122836074</v>
      </c>
      <c r="BP669" s="9">
        <f t="shared" si="391"/>
        <v>0.85874518122836074</v>
      </c>
      <c r="BV669" s="8">
        <f t="shared" si="381"/>
        <v>36347</v>
      </c>
      <c r="BW669" s="9">
        <f t="shared" si="382"/>
        <v>2.2050000000000001</v>
      </c>
      <c r="BX669" s="9">
        <f t="shared" si="383"/>
        <v>2.4300000000000002</v>
      </c>
      <c r="BY669" s="3">
        <f t="shared" si="387"/>
        <v>2.992167986504923E-2</v>
      </c>
      <c r="BZ669" s="3">
        <f t="shared" si="388"/>
        <v>7.9185736158239553E-2</v>
      </c>
      <c r="CA669" s="8">
        <f t="shared" si="392"/>
        <v>36347</v>
      </c>
      <c r="CB669" s="3">
        <f t="shared" si="393"/>
        <v>0.22721499321941308</v>
      </c>
      <c r="CC669" s="3">
        <f t="shared" si="394"/>
        <v>0.44544539179786302</v>
      </c>
    </row>
    <row r="670" spans="1:81" x14ac:dyDescent="0.25">
      <c r="A670" s="3">
        <f t="shared" si="395"/>
        <v>1103</v>
      </c>
      <c r="B670" s="8">
        <f t="shared" si="396"/>
        <v>36348</v>
      </c>
      <c r="C670" s="3">
        <f t="shared" si="402"/>
        <v>2.1150000000000002</v>
      </c>
      <c r="D670" s="11">
        <f t="shared" si="384"/>
        <v>0</v>
      </c>
      <c r="E670" s="3">
        <f t="shared" si="403"/>
        <v>2.395</v>
      </c>
      <c r="I670" s="8">
        <f t="shared" si="397"/>
        <v>36348</v>
      </c>
      <c r="J670" s="11">
        <f t="shared" si="404"/>
        <v>0.2799999999999998</v>
      </c>
      <c r="K670" s="11">
        <f t="shared" si="385"/>
        <v>0</v>
      </c>
      <c r="L670" s="11"/>
      <c r="M670" s="11"/>
      <c r="N670" s="9">
        <f t="shared" si="405"/>
        <v>2.1150000000000002</v>
      </c>
      <c r="O670" s="9">
        <f t="shared" si="406"/>
        <v>2.395</v>
      </c>
      <c r="Q670" s="9">
        <f t="shared" si="398"/>
        <v>2.1150000000000002</v>
      </c>
      <c r="R670" s="9">
        <f t="shared" si="399"/>
        <v>2.395</v>
      </c>
      <c r="S670" s="9">
        <f t="shared" si="400"/>
        <v>2.1949999999999998</v>
      </c>
      <c r="T670" s="9">
        <f t="shared" si="401"/>
        <v>2.1949999999999998</v>
      </c>
      <c r="V670" s="9">
        <f t="shared" si="408"/>
        <v>2.1150000000000002</v>
      </c>
      <c r="W670" s="9">
        <f t="shared" si="408"/>
        <v>2.395</v>
      </c>
      <c r="X670" s="9">
        <f t="shared" si="408"/>
        <v>2.1949999999999998</v>
      </c>
      <c r="Y670" s="9">
        <f t="shared" si="408"/>
        <v>2.1949999999999998</v>
      </c>
      <c r="BK670" s="9">
        <f t="shared" si="378"/>
        <v>2.1150000000000002</v>
      </c>
      <c r="BL670" s="9">
        <f t="shared" si="379"/>
        <v>2.395</v>
      </c>
      <c r="BM670" s="3">
        <f t="shared" si="386"/>
        <v>1</v>
      </c>
      <c r="BN670" s="8">
        <f t="shared" si="380"/>
        <v>36348</v>
      </c>
      <c r="BO670" s="47">
        <f t="shared" si="390"/>
        <v>0.77949255922208205</v>
      </c>
      <c r="BP670" s="9">
        <f t="shared" si="391"/>
        <v>0.77949255922208205</v>
      </c>
      <c r="BV670" s="8">
        <f t="shared" si="381"/>
        <v>36348</v>
      </c>
      <c r="BW670" s="9">
        <f t="shared" si="382"/>
        <v>2.1150000000000002</v>
      </c>
      <c r="BX670" s="9">
        <f t="shared" si="383"/>
        <v>2.395</v>
      </c>
      <c r="BY670" s="3">
        <f t="shared" si="387"/>
        <v>-4.1672696400567956E-2</v>
      </c>
      <c r="BZ670" s="3">
        <f t="shared" si="388"/>
        <v>-1.4508026489578633E-2</v>
      </c>
      <c r="CA670" s="8">
        <f t="shared" si="392"/>
        <v>36348</v>
      </c>
      <c r="CB670" s="3">
        <f t="shared" si="393"/>
        <v>0.27040235667386636</v>
      </c>
      <c r="CC670" s="3">
        <f t="shared" si="394"/>
        <v>0.44813362309236393</v>
      </c>
    </row>
    <row r="671" spans="1:81" x14ac:dyDescent="0.25">
      <c r="A671" s="3">
        <f t="shared" si="395"/>
        <v>1104</v>
      </c>
      <c r="B671" s="8">
        <f t="shared" si="396"/>
        <v>36349</v>
      </c>
      <c r="C671" s="3">
        <f t="shared" si="402"/>
        <v>2.125</v>
      </c>
      <c r="D671" s="11">
        <f t="shared" si="384"/>
        <v>0</v>
      </c>
      <c r="E671" s="3">
        <f t="shared" si="403"/>
        <v>2.3849999999999998</v>
      </c>
      <c r="I671" s="8">
        <f t="shared" si="397"/>
        <v>36349</v>
      </c>
      <c r="J671" s="11">
        <f t="shared" si="404"/>
        <v>0.25999999999999979</v>
      </c>
      <c r="K671" s="11">
        <f t="shared" si="385"/>
        <v>0</v>
      </c>
      <c r="L671" s="11"/>
      <c r="M671" s="11"/>
      <c r="N671" s="9">
        <f t="shared" si="405"/>
        <v>2.125</v>
      </c>
      <c r="O671" s="9">
        <f t="shared" si="406"/>
        <v>2.3849999999999998</v>
      </c>
      <c r="Q671" s="9">
        <f t="shared" si="398"/>
        <v>2.125</v>
      </c>
      <c r="R671" s="9">
        <f t="shared" si="399"/>
        <v>2.3849999999999998</v>
      </c>
      <c r="S671" s="9">
        <f t="shared" si="400"/>
        <v>2.19</v>
      </c>
      <c r="T671" s="9">
        <f t="shared" si="401"/>
        <v>2.19</v>
      </c>
      <c r="V671" s="9">
        <f t="shared" si="408"/>
        <v>2.125</v>
      </c>
      <c r="W671" s="9">
        <f t="shared" si="408"/>
        <v>2.3849999999999998</v>
      </c>
      <c r="X671" s="9">
        <f t="shared" si="408"/>
        <v>2.19</v>
      </c>
      <c r="Y671" s="9">
        <f t="shared" si="408"/>
        <v>2.19</v>
      </c>
      <c r="BK671" s="9">
        <f t="shared" si="378"/>
        <v>2.125</v>
      </c>
      <c r="BL671" s="9">
        <f t="shared" si="379"/>
        <v>2.3849999999999998</v>
      </c>
      <c r="BM671" s="3">
        <f t="shared" si="386"/>
        <v>1</v>
      </c>
      <c r="BN671" s="8">
        <f t="shared" si="380"/>
        <v>36349</v>
      </c>
      <c r="BO671" s="47">
        <f t="shared" si="390"/>
        <v>0.74010072844770136</v>
      </c>
      <c r="BP671" s="9">
        <f t="shared" si="391"/>
        <v>0.74010072844770136</v>
      </c>
      <c r="BV671" s="8">
        <f t="shared" si="381"/>
        <v>36349</v>
      </c>
      <c r="BW671" s="9">
        <f t="shared" si="382"/>
        <v>2.125</v>
      </c>
      <c r="BX671" s="9">
        <f t="shared" si="383"/>
        <v>2.3849999999999998</v>
      </c>
      <c r="BY671" s="3">
        <f t="shared" si="387"/>
        <v>4.7169898781388667E-3</v>
      </c>
      <c r="BZ671" s="3">
        <f t="shared" si="388"/>
        <v>-4.1841065225740959E-3</v>
      </c>
      <c r="CA671" s="8">
        <f t="shared" si="392"/>
        <v>36349</v>
      </c>
      <c r="CB671" s="3">
        <f t="shared" si="393"/>
        <v>0.26464001596466424</v>
      </c>
      <c r="CC671" s="3">
        <f t="shared" si="394"/>
        <v>0.44730413482065806</v>
      </c>
    </row>
    <row r="672" spans="1:81" x14ac:dyDescent="0.25">
      <c r="A672" s="3">
        <f t="shared" si="395"/>
        <v>1105</v>
      </c>
      <c r="B672" s="8">
        <f t="shared" si="396"/>
        <v>36350</v>
      </c>
      <c r="C672" s="3">
        <f t="shared" si="402"/>
        <v>2.06</v>
      </c>
      <c r="D672" s="11">
        <f t="shared" si="384"/>
        <v>0</v>
      </c>
      <c r="E672" s="3">
        <f t="shared" si="403"/>
        <v>2.2149999999999999</v>
      </c>
      <c r="I672" s="8">
        <f t="shared" si="397"/>
        <v>36350</v>
      </c>
      <c r="J672" s="11">
        <f t="shared" si="404"/>
        <v>0.1549999999999998</v>
      </c>
      <c r="K672" s="11">
        <f t="shared" si="385"/>
        <v>0</v>
      </c>
      <c r="L672" s="11"/>
      <c r="M672" s="11"/>
      <c r="N672" s="9">
        <f t="shared" si="405"/>
        <v>2.06</v>
      </c>
      <c r="O672" s="9">
        <f t="shared" si="406"/>
        <v>2.2149999999999999</v>
      </c>
      <c r="Q672" s="9">
        <f t="shared" si="398"/>
        <v>2.06</v>
      </c>
      <c r="R672" s="9">
        <f t="shared" si="399"/>
        <v>2.2149999999999999</v>
      </c>
      <c r="S672" s="9">
        <f t="shared" si="400"/>
        <v>2.15</v>
      </c>
      <c r="T672" s="9">
        <f t="shared" si="401"/>
        <v>2.15</v>
      </c>
      <c r="V672" s="9">
        <f t="shared" si="408"/>
        <v>2.06</v>
      </c>
      <c r="W672" s="9">
        <f t="shared" si="408"/>
        <v>2.2149999999999999</v>
      </c>
      <c r="X672" s="9">
        <f t="shared" si="408"/>
        <v>2.15</v>
      </c>
      <c r="Y672" s="9">
        <f t="shared" si="408"/>
        <v>2.15</v>
      </c>
      <c r="BK672" s="9">
        <f t="shared" si="378"/>
        <v>2.06</v>
      </c>
      <c r="BL672" s="9">
        <f t="shared" si="379"/>
        <v>2.2149999999999999</v>
      </c>
      <c r="BM672" s="3">
        <f t="shared" si="386"/>
        <v>1</v>
      </c>
      <c r="BN672" s="8">
        <f t="shared" si="380"/>
        <v>36350</v>
      </c>
      <c r="BO672" s="47">
        <f t="shared" si="390"/>
        <v>0.78362670403131174</v>
      </c>
      <c r="BP672" s="9">
        <f t="shared" si="391"/>
        <v>0.78362670403131174</v>
      </c>
      <c r="BV672" s="8">
        <f t="shared" si="381"/>
        <v>36350</v>
      </c>
      <c r="BW672" s="9">
        <f t="shared" si="382"/>
        <v>2.06</v>
      </c>
      <c r="BX672" s="9">
        <f t="shared" si="383"/>
        <v>2.2149999999999999</v>
      </c>
      <c r="BY672" s="3">
        <f t="shared" si="387"/>
        <v>-3.1065819574890373E-2</v>
      </c>
      <c r="BZ672" s="3">
        <f t="shared" si="388"/>
        <v>-7.3946720843205596E-2</v>
      </c>
      <c r="CA672" s="8">
        <f t="shared" si="392"/>
        <v>36350</v>
      </c>
      <c r="CB672" s="3">
        <f t="shared" si="393"/>
        <v>0.28364934396764951</v>
      </c>
      <c r="CC672" s="3">
        <f t="shared" si="394"/>
        <v>0.51358432538215404</v>
      </c>
    </row>
    <row r="673" spans="1:81" x14ac:dyDescent="0.25">
      <c r="A673" s="3">
        <f t="shared" si="395"/>
        <v>1106</v>
      </c>
      <c r="B673" s="8">
        <f t="shared" si="396"/>
        <v>36351</v>
      </c>
      <c r="C673" s="3">
        <f t="shared" si="402"/>
        <v>2.06</v>
      </c>
      <c r="D673" s="11">
        <f t="shared" si="384"/>
        <v>0</v>
      </c>
      <c r="E673" s="3">
        <f t="shared" si="403"/>
        <v>2.2149999999999999</v>
      </c>
      <c r="I673" s="8">
        <f t="shared" si="397"/>
        <v>36351</v>
      </c>
      <c r="J673" s="11">
        <f t="shared" si="404"/>
        <v>0.1549999999999998</v>
      </c>
      <c r="K673" s="11">
        <f t="shared" si="385"/>
        <v>0</v>
      </c>
      <c r="L673" s="11"/>
      <c r="M673" s="11"/>
      <c r="N673" s="9">
        <f t="shared" si="405"/>
        <v>2.06</v>
      </c>
      <c r="O673" s="9">
        <f t="shared" si="406"/>
        <v>2.2149999999999999</v>
      </c>
      <c r="Q673" s="9">
        <f t="shared" si="398"/>
        <v>2.06</v>
      </c>
      <c r="R673" s="9">
        <f t="shared" si="399"/>
        <v>2.2149999999999999</v>
      </c>
      <c r="S673" s="9">
        <f t="shared" si="400"/>
        <v>2.15</v>
      </c>
      <c r="T673" s="9">
        <f t="shared" si="401"/>
        <v>2.15</v>
      </c>
      <c r="V673" s="9">
        <f t="shared" si="408"/>
        <v>2.06</v>
      </c>
      <c r="W673" s="9">
        <f t="shared" si="408"/>
        <v>2.2149999999999999</v>
      </c>
      <c r="X673" s="9">
        <f t="shared" si="408"/>
        <v>2.15</v>
      </c>
      <c r="Y673" s="9">
        <f t="shared" si="408"/>
        <v>2.15</v>
      </c>
      <c r="BK673" s="9">
        <f t="shared" si="378"/>
        <v>2.06</v>
      </c>
      <c r="BL673" s="9">
        <f t="shared" si="379"/>
        <v>2.2149999999999999</v>
      </c>
      <c r="BM673" s="3">
        <f t="shared" si="386"/>
        <v>1</v>
      </c>
      <c r="BN673" s="8">
        <f t="shared" si="380"/>
        <v>36351</v>
      </c>
      <c r="BO673" s="47">
        <f t="shared" si="390"/>
        <v>0.81301373048074832</v>
      </c>
      <c r="BP673" s="9">
        <f t="shared" si="391"/>
        <v>0.81301373048074832</v>
      </c>
      <c r="BV673" s="8">
        <f t="shared" si="381"/>
        <v>36351</v>
      </c>
      <c r="BW673" s="9">
        <f t="shared" si="382"/>
        <v>2.06</v>
      </c>
      <c r="BX673" s="9">
        <f t="shared" si="383"/>
        <v>2.2149999999999999</v>
      </c>
      <c r="BY673" s="3">
        <f t="shared" si="387"/>
        <v>0</v>
      </c>
      <c r="BZ673" s="3">
        <f t="shared" si="388"/>
        <v>0</v>
      </c>
      <c r="CA673" s="8">
        <f t="shared" si="392"/>
        <v>36351</v>
      </c>
      <c r="CB673" s="3">
        <f t="shared" si="393"/>
        <v>0.28066178404523312</v>
      </c>
      <c r="CC673" s="3">
        <f t="shared" si="394"/>
        <v>0.51348586348656011</v>
      </c>
    </row>
    <row r="674" spans="1:81" x14ac:dyDescent="0.25">
      <c r="A674" s="3">
        <f t="shared" si="395"/>
        <v>1107</v>
      </c>
      <c r="B674" s="8">
        <f t="shared" si="396"/>
        <v>36352</v>
      </c>
      <c r="C674" s="3">
        <f t="shared" si="402"/>
        <v>2.06</v>
      </c>
      <c r="D674" s="11">
        <f t="shared" si="384"/>
        <v>0</v>
      </c>
      <c r="E674" s="3">
        <f t="shared" si="403"/>
        <v>2.2149999999999999</v>
      </c>
      <c r="I674" s="8">
        <f t="shared" si="397"/>
        <v>36352</v>
      </c>
      <c r="J674" s="11">
        <f t="shared" si="404"/>
        <v>0.1549999999999998</v>
      </c>
      <c r="K674" s="11">
        <f t="shared" si="385"/>
        <v>0</v>
      </c>
      <c r="L674" s="11"/>
      <c r="M674" s="11"/>
      <c r="N674" s="9">
        <f t="shared" si="405"/>
        <v>2.06</v>
      </c>
      <c r="O674" s="9">
        <f t="shared" si="406"/>
        <v>2.2149999999999999</v>
      </c>
      <c r="Q674" s="9">
        <f t="shared" si="398"/>
        <v>2.06</v>
      </c>
      <c r="R674" s="9">
        <f t="shared" si="399"/>
        <v>2.2149999999999999</v>
      </c>
      <c r="S674" s="9">
        <f t="shared" si="400"/>
        <v>2.15</v>
      </c>
      <c r="T674" s="9">
        <f t="shared" si="401"/>
        <v>2.15</v>
      </c>
      <c r="V674" s="9">
        <f t="shared" si="408"/>
        <v>2.06</v>
      </c>
      <c r="W674" s="9">
        <f t="shared" si="408"/>
        <v>2.2149999999999999</v>
      </c>
      <c r="X674" s="9">
        <f t="shared" si="408"/>
        <v>2.15</v>
      </c>
      <c r="Y674" s="9">
        <f t="shared" si="408"/>
        <v>2.15</v>
      </c>
      <c r="BK674" s="9">
        <f t="shared" si="378"/>
        <v>2.06</v>
      </c>
      <c r="BL674" s="9">
        <f t="shared" si="379"/>
        <v>2.2149999999999999</v>
      </c>
      <c r="BM674" s="3">
        <f t="shared" si="386"/>
        <v>1</v>
      </c>
      <c r="BN674" s="8">
        <f t="shared" si="380"/>
        <v>36352</v>
      </c>
      <c r="BO674" s="47">
        <f t="shared" si="390"/>
        <v>0.83194330586965159</v>
      </c>
      <c r="BP674" s="9">
        <f t="shared" si="391"/>
        <v>0.83194330586965159</v>
      </c>
      <c r="BV674" s="8">
        <f t="shared" si="381"/>
        <v>36352</v>
      </c>
      <c r="BW674" s="9">
        <f t="shared" si="382"/>
        <v>2.06</v>
      </c>
      <c r="BX674" s="9">
        <f t="shared" si="383"/>
        <v>2.2149999999999999</v>
      </c>
      <c r="BY674" s="3">
        <f t="shared" si="387"/>
        <v>0</v>
      </c>
      <c r="BZ674" s="3">
        <f t="shared" si="388"/>
        <v>0</v>
      </c>
      <c r="CA674" s="8">
        <f t="shared" si="392"/>
        <v>36352</v>
      </c>
      <c r="CB674" s="3">
        <f t="shared" si="393"/>
        <v>0.28066178404523312</v>
      </c>
      <c r="CC674" s="3">
        <f t="shared" si="394"/>
        <v>0.51348586348656011</v>
      </c>
    </row>
    <row r="675" spans="1:81" x14ac:dyDescent="0.25">
      <c r="A675" s="3">
        <f t="shared" si="395"/>
        <v>1108</v>
      </c>
      <c r="B675" s="8">
        <f t="shared" si="396"/>
        <v>36353</v>
      </c>
      <c r="C675" s="3">
        <f t="shared" si="402"/>
        <v>2.0699999999999998</v>
      </c>
      <c r="D675" s="11">
        <f t="shared" si="384"/>
        <v>0</v>
      </c>
      <c r="E675" s="3">
        <f t="shared" si="403"/>
        <v>2.36</v>
      </c>
      <c r="I675" s="8">
        <f t="shared" si="397"/>
        <v>36353</v>
      </c>
      <c r="J675" s="11">
        <f t="shared" si="404"/>
        <v>0.29000000000000004</v>
      </c>
      <c r="K675" s="11">
        <f t="shared" si="385"/>
        <v>0</v>
      </c>
      <c r="L675" s="11"/>
      <c r="M675" s="11"/>
      <c r="N675" s="9">
        <f t="shared" si="405"/>
        <v>2.0699999999999998</v>
      </c>
      <c r="O675" s="9">
        <f t="shared" si="406"/>
        <v>2.36</v>
      </c>
      <c r="Q675" s="9">
        <f t="shared" si="398"/>
        <v>2.0699999999999998</v>
      </c>
      <c r="R675" s="9">
        <f t="shared" si="399"/>
        <v>2.36</v>
      </c>
      <c r="S675" s="9">
        <f t="shared" si="400"/>
        <v>2.1150000000000002</v>
      </c>
      <c r="T675" s="9">
        <f t="shared" si="401"/>
        <v>2.1150000000000002</v>
      </c>
      <c r="V675" s="9">
        <f t="shared" si="408"/>
        <v>2.0699999999999998</v>
      </c>
      <c r="W675" s="9">
        <f t="shared" si="408"/>
        <v>2.36</v>
      </c>
      <c r="X675" s="9">
        <f t="shared" si="408"/>
        <v>2.1150000000000002</v>
      </c>
      <c r="Y675" s="9">
        <f t="shared" si="408"/>
        <v>2.1150000000000002</v>
      </c>
      <c r="BK675" s="9">
        <f t="shared" si="378"/>
        <v>2.0699999999999998</v>
      </c>
      <c r="BL675" s="9">
        <f t="shared" si="379"/>
        <v>2.36</v>
      </c>
      <c r="BM675" s="3">
        <f t="shared" si="386"/>
        <v>1</v>
      </c>
      <c r="BN675" s="8">
        <f t="shared" si="380"/>
        <v>36353</v>
      </c>
      <c r="BO675" s="47">
        <f t="shared" si="390"/>
        <v>0.77044810245336559</v>
      </c>
      <c r="BP675" s="9">
        <f t="shared" si="391"/>
        <v>0.77044810245336559</v>
      </c>
      <c r="BV675" s="8">
        <f t="shared" si="381"/>
        <v>36353</v>
      </c>
      <c r="BW675" s="9">
        <f t="shared" si="382"/>
        <v>2.0699999999999998</v>
      </c>
      <c r="BX675" s="9">
        <f t="shared" si="383"/>
        <v>2.36</v>
      </c>
      <c r="BY675" s="3">
        <f t="shared" si="387"/>
        <v>4.8426244757879908E-3</v>
      </c>
      <c r="BZ675" s="3">
        <f t="shared" si="388"/>
        <v>6.3409215540419658E-2</v>
      </c>
      <c r="CA675" s="8">
        <f t="shared" si="392"/>
        <v>36353</v>
      </c>
      <c r="CB675" s="3">
        <f t="shared" si="393"/>
        <v>0.28147571190885129</v>
      </c>
      <c r="CC675" s="3">
        <f t="shared" si="394"/>
        <v>0.55979721248966929</v>
      </c>
    </row>
    <row r="676" spans="1:81" x14ac:dyDescent="0.25">
      <c r="A676" s="3">
        <f t="shared" si="395"/>
        <v>1109</v>
      </c>
      <c r="B676" s="8">
        <f t="shared" si="396"/>
        <v>36354</v>
      </c>
      <c r="C676" s="3">
        <f t="shared" si="402"/>
        <v>2.11</v>
      </c>
      <c r="D676" s="11">
        <f t="shared" si="384"/>
        <v>0</v>
      </c>
      <c r="E676" s="3">
        <f t="shared" si="403"/>
        <v>2.4</v>
      </c>
      <c r="I676" s="8">
        <f t="shared" si="397"/>
        <v>36354</v>
      </c>
      <c r="J676" s="11">
        <f t="shared" si="404"/>
        <v>0.29000000000000004</v>
      </c>
      <c r="K676" s="11">
        <f t="shared" si="385"/>
        <v>0</v>
      </c>
      <c r="L676" s="11"/>
      <c r="M676" s="11"/>
      <c r="N676" s="9">
        <f t="shared" si="405"/>
        <v>2.11</v>
      </c>
      <c r="O676" s="9">
        <f t="shared" si="406"/>
        <v>2.4</v>
      </c>
      <c r="Q676" s="9">
        <f t="shared" si="398"/>
        <v>2.11</v>
      </c>
      <c r="R676" s="9">
        <f t="shared" si="399"/>
        <v>2.4</v>
      </c>
      <c r="S676" s="9">
        <f t="shared" si="400"/>
        <v>2.1349999999999998</v>
      </c>
      <c r="T676" s="9">
        <f t="shared" si="401"/>
        <v>2.1349999999999998</v>
      </c>
      <c r="V676" s="9">
        <f t="shared" si="408"/>
        <v>2.11</v>
      </c>
      <c r="W676" s="9">
        <f t="shared" si="408"/>
        <v>2.4</v>
      </c>
      <c r="X676" s="9">
        <f t="shared" si="408"/>
        <v>2.1349999999999998</v>
      </c>
      <c r="Y676" s="9">
        <f t="shared" si="408"/>
        <v>2.1349999999999998</v>
      </c>
      <c r="BK676" s="9">
        <f t="shared" si="378"/>
        <v>2.11</v>
      </c>
      <c r="BL676" s="9">
        <f t="shared" si="379"/>
        <v>2.4</v>
      </c>
      <c r="BM676" s="3">
        <f t="shared" si="386"/>
        <v>1</v>
      </c>
      <c r="BN676" s="8">
        <f t="shared" si="380"/>
        <v>36354</v>
      </c>
      <c r="BO676" s="47">
        <f t="shared" si="390"/>
        <v>0.729236259946625</v>
      </c>
      <c r="BP676" s="9">
        <f t="shared" si="391"/>
        <v>0.729236259946625</v>
      </c>
      <c r="BV676" s="8">
        <f t="shared" si="381"/>
        <v>36354</v>
      </c>
      <c r="BW676" s="9">
        <f t="shared" si="382"/>
        <v>2.11</v>
      </c>
      <c r="BX676" s="9">
        <f t="shared" si="383"/>
        <v>2.4</v>
      </c>
      <c r="BY676" s="3">
        <f t="shared" si="387"/>
        <v>1.9139340210697506E-2</v>
      </c>
      <c r="BZ676" s="3">
        <f t="shared" si="388"/>
        <v>1.6807118316381191E-2</v>
      </c>
      <c r="CA676" s="8">
        <f t="shared" si="392"/>
        <v>36354</v>
      </c>
      <c r="CB676" s="3">
        <f t="shared" si="393"/>
        <v>0.28902775647973661</v>
      </c>
      <c r="CC676" s="3">
        <f t="shared" si="394"/>
        <v>0.56029295439665394</v>
      </c>
    </row>
    <row r="677" spans="1:81" x14ac:dyDescent="0.25">
      <c r="A677" s="3">
        <f t="shared" si="395"/>
        <v>1110</v>
      </c>
      <c r="B677" s="8">
        <f t="shared" si="396"/>
        <v>36355</v>
      </c>
      <c r="C677" s="3">
        <f t="shared" si="402"/>
        <v>2.1349999999999998</v>
      </c>
      <c r="D677" s="11">
        <f t="shared" si="384"/>
        <v>0</v>
      </c>
      <c r="E677" s="3">
        <f t="shared" si="403"/>
        <v>2.4049999999999998</v>
      </c>
      <c r="I677" s="8">
        <f t="shared" si="397"/>
        <v>36355</v>
      </c>
      <c r="J677" s="11">
        <f t="shared" si="404"/>
        <v>0.27</v>
      </c>
      <c r="K677" s="11">
        <f t="shared" si="385"/>
        <v>0</v>
      </c>
      <c r="L677" s="11"/>
      <c r="M677" s="11"/>
      <c r="N677" s="9">
        <f t="shared" si="405"/>
        <v>2.1349999999999998</v>
      </c>
      <c r="O677" s="9">
        <f t="shared" si="406"/>
        <v>2.4049999999999998</v>
      </c>
      <c r="Q677" s="9">
        <f t="shared" si="398"/>
        <v>2.1349999999999998</v>
      </c>
      <c r="R677" s="9">
        <f t="shared" si="399"/>
        <v>2.4049999999999998</v>
      </c>
      <c r="S677" s="9">
        <f t="shared" si="400"/>
        <v>2.15</v>
      </c>
      <c r="T677" s="9">
        <f t="shared" si="401"/>
        <v>2.15</v>
      </c>
      <c r="V677" s="9">
        <f t="shared" si="408"/>
        <v>2.1349999999999998</v>
      </c>
      <c r="W677" s="9">
        <f t="shared" si="408"/>
        <v>2.4049999999999998</v>
      </c>
      <c r="X677" s="9">
        <f t="shared" si="408"/>
        <v>2.15</v>
      </c>
      <c r="Y677" s="9">
        <f t="shared" si="408"/>
        <v>2.15</v>
      </c>
      <c r="BK677" s="9">
        <f t="shared" si="378"/>
        <v>2.1349999999999998</v>
      </c>
      <c r="BL677" s="9">
        <f t="shared" si="379"/>
        <v>2.4049999999999998</v>
      </c>
      <c r="BM677" s="3">
        <f t="shared" si="386"/>
        <v>1</v>
      </c>
      <c r="BN677" s="8">
        <f t="shared" si="380"/>
        <v>36355</v>
      </c>
      <c r="BO677" s="47">
        <f t="shared" si="390"/>
        <v>0.71221239953558635</v>
      </c>
      <c r="BP677" s="9">
        <f t="shared" si="391"/>
        <v>0.71221239953558635</v>
      </c>
      <c r="BV677" s="8">
        <f t="shared" si="381"/>
        <v>36355</v>
      </c>
      <c r="BW677" s="9">
        <f t="shared" si="382"/>
        <v>2.1349999999999998</v>
      </c>
      <c r="BX677" s="9">
        <f t="shared" si="383"/>
        <v>2.4049999999999998</v>
      </c>
      <c r="BY677" s="3">
        <f t="shared" si="387"/>
        <v>1.1778699192612705E-2</v>
      </c>
      <c r="BZ677" s="3">
        <f t="shared" si="388"/>
        <v>2.0811662038244493E-3</v>
      </c>
      <c r="CA677" s="8">
        <f t="shared" si="392"/>
        <v>36355</v>
      </c>
      <c r="CB677" s="3">
        <f t="shared" si="393"/>
        <v>0.29177984092025055</v>
      </c>
      <c r="CC677" s="3">
        <f t="shared" si="394"/>
        <v>0.5593978551537454</v>
      </c>
    </row>
    <row r="678" spans="1:81" x14ac:dyDescent="0.25">
      <c r="A678" s="3">
        <f t="shared" si="395"/>
        <v>1111</v>
      </c>
      <c r="B678" s="8">
        <f t="shared" si="396"/>
        <v>36356</v>
      </c>
      <c r="C678" s="3">
        <f t="shared" si="402"/>
        <v>2.08</v>
      </c>
      <c r="D678" s="11">
        <f t="shared" si="384"/>
        <v>0</v>
      </c>
      <c r="E678" s="3">
        <f t="shared" si="403"/>
        <v>2.375</v>
      </c>
      <c r="I678" s="8">
        <f t="shared" si="397"/>
        <v>36356</v>
      </c>
      <c r="J678" s="11">
        <f t="shared" si="404"/>
        <v>0.29499999999999993</v>
      </c>
      <c r="K678" s="11">
        <f t="shared" si="385"/>
        <v>0</v>
      </c>
      <c r="L678" s="11"/>
      <c r="M678" s="11"/>
      <c r="N678" s="9">
        <f t="shared" si="405"/>
        <v>2.08</v>
      </c>
      <c r="O678" s="9">
        <f t="shared" si="406"/>
        <v>2.375</v>
      </c>
      <c r="Q678" s="9">
        <f t="shared" si="398"/>
        <v>2.08</v>
      </c>
      <c r="R678" s="9">
        <f t="shared" si="399"/>
        <v>2.375</v>
      </c>
      <c r="S678" s="9">
        <f t="shared" si="400"/>
        <v>2.13</v>
      </c>
      <c r="T678" s="9">
        <f t="shared" si="401"/>
        <v>2.13</v>
      </c>
      <c r="V678" s="9">
        <f t="shared" si="408"/>
        <v>2.08</v>
      </c>
      <c r="W678" s="9">
        <f t="shared" si="408"/>
        <v>2.375</v>
      </c>
      <c r="X678" s="9">
        <f t="shared" si="408"/>
        <v>2.13</v>
      </c>
      <c r="Y678" s="9">
        <f t="shared" si="408"/>
        <v>2.13</v>
      </c>
      <c r="BK678" s="9">
        <f t="shared" ref="BK678:BK692" si="409">V678</f>
        <v>2.08</v>
      </c>
      <c r="BL678" s="9">
        <f t="shared" ref="BL678:BL692" si="410">W678</f>
        <v>2.375</v>
      </c>
      <c r="BM678" s="3">
        <f t="shared" si="386"/>
        <v>1</v>
      </c>
      <c r="BN678" s="8">
        <f t="shared" ref="BN678:BN741" si="411">B678</f>
        <v>36356</v>
      </c>
      <c r="BO678" s="47">
        <f t="shared" si="390"/>
        <v>0.67043697915420764</v>
      </c>
      <c r="BP678" s="9">
        <f t="shared" si="391"/>
        <v>0.67043697915420764</v>
      </c>
      <c r="BV678" s="8">
        <f t="shared" si="381"/>
        <v>36356</v>
      </c>
      <c r="BW678" s="9">
        <f t="shared" si="382"/>
        <v>2.08</v>
      </c>
      <c r="BX678" s="9">
        <f t="shared" si="383"/>
        <v>2.375</v>
      </c>
      <c r="BY678" s="3">
        <f t="shared" si="387"/>
        <v>-2.6098752967361187E-2</v>
      </c>
      <c r="BZ678" s="3">
        <f t="shared" si="388"/>
        <v>-1.255246607111986E-2</v>
      </c>
      <c r="CA678" s="8">
        <f t="shared" si="392"/>
        <v>36356</v>
      </c>
      <c r="CB678" s="3">
        <f t="shared" si="393"/>
        <v>0.30378674894581714</v>
      </c>
      <c r="CC678" s="3">
        <f t="shared" si="394"/>
        <v>0.56138374598311236</v>
      </c>
    </row>
    <row r="679" spans="1:81" x14ac:dyDescent="0.25">
      <c r="A679" s="3">
        <f t="shared" si="395"/>
        <v>1112</v>
      </c>
      <c r="B679" s="8">
        <f t="shared" si="396"/>
        <v>36357</v>
      </c>
      <c r="C679" s="3">
        <f t="shared" si="402"/>
        <v>2.0699999999999998</v>
      </c>
      <c r="D679" s="11">
        <f t="shared" si="384"/>
        <v>0</v>
      </c>
      <c r="E679" s="3">
        <f t="shared" si="403"/>
        <v>2.16</v>
      </c>
      <c r="I679" s="8">
        <f t="shared" si="397"/>
        <v>36357</v>
      </c>
      <c r="J679" s="11">
        <f t="shared" si="404"/>
        <v>9.0000000000000302E-2</v>
      </c>
      <c r="K679" s="11">
        <f t="shared" si="385"/>
        <v>0</v>
      </c>
      <c r="L679" s="11"/>
      <c r="M679" s="11"/>
      <c r="N679" s="9">
        <f t="shared" si="405"/>
        <v>2.0699999999999998</v>
      </c>
      <c r="O679" s="9">
        <f t="shared" si="406"/>
        <v>2.16</v>
      </c>
      <c r="Q679" s="9">
        <f t="shared" si="398"/>
        <v>2.0699999999999998</v>
      </c>
      <c r="R679" s="9">
        <f t="shared" si="399"/>
        <v>2.16</v>
      </c>
      <c r="S679" s="9">
        <f t="shared" si="400"/>
        <v>2.1749999999999998</v>
      </c>
      <c r="T679" s="9">
        <f t="shared" si="401"/>
        <v>2.1749999999999998</v>
      </c>
      <c r="V679" s="9">
        <f t="shared" si="408"/>
        <v>2.0699999999999998</v>
      </c>
      <c r="W679" s="9">
        <f t="shared" si="408"/>
        <v>2.16</v>
      </c>
      <c r="X679" s="9">
        <f t="shared" si="408"/>
        <v>2.1749999999999998</v>
      </c>
      <c r="Y679" s="9">
        <f t="shared" si="408"/>
        <v>2.1749999999999998</v>
      </c>
      <c r="BK679" s="9">
        <f t="shared" si="409"/>
        <v>2.0699999999999998</v>
      </c>
      <c r="BL679" s="9">
        <f t="shared" si="410"/>
        <v>2.16</v>
      </c>
      <c r="BM679" s="3">
        <f t="shared" si="386"/>
        <v>1</v>
      </c>
      <c r="BN679" s="8">
        <f t="shared" si="411"/>
        <v>36357</v>
      </c>
      <c r="BO679" s="47">
        <f t="shared" si="390"/>
        <v>0.69669667195506868</v>
      </c>
      <c r="BP679" s="9">
        <f t="shared" si="391"/>
        <v>0.69669667195506868</v>
      </c>
      <c r="BV679" s="8">
        <f t="shared" ref="BV679:BV742" si="412">BN679</f>
        <v>36357</v>
      </c>
      <c r="BW679" s="9">
        <f t="shared" ref="BW679:BW742" si="413">V679</f>
        <v>2.0699999999999998</v>
      </c>
      <c r="BX679" s="9">
        <f t="shared" ref="BX679:BX742" si="414">W679</f>
        <v>2.16</v>
      </c>
      <c r="BY679" s="3">
        <f t="shared" si="387"/>
        <v>-4.8192864359489947E-3</v>
      </c>
      <c r="BZ679" s="3">
        <f t="shared" si="388"/>
        <v>-9.488921579053089E-2</v>
      </c>
      <c r="CA679" s="8">
        <f t="shared" si="392"/>
        <v>36357</v>
      </c>
      <c r="CB679" s="3">
        <f t="shared" si="393"/>
        <v>0.30325090069195004</v>
      </c>
      <c r="CC679" s="3">
        <f t="shared" si="394"/>
        <v>0.64792522319015733</v>
      </c>
    </row>
    <row r="680" spans="1:81" x14ac:dyDescent="0.25">
      <c r="A680" s="3">
        <f t="shared" si="395"/>
        <v>1113</v>
      </c>
      <c r="B680" s="8">
        <f t="shared" si="396"/>
        <v>36358</v>
      </c>
      <c r="C680" s="3">
        <f t="shared" si="402"/>
        <v>2.0699999999999998</v>
      </c>
      <c r="D680" s="11">
        <f t="shared" ref="D680:D743" si="415">IF(ma=7,AVERAGE(C674:C680),IF(ma=14,AVERAGE(C667:C680),IF(ma=30,AVERAGE(C651:C680),IF(ma=40,AVERAGE(C641:C680),0))))</f>
        <v>0</v>
      </c>
      <c r="E680" s="3">
        <f t="shared" si="403"/>
        <v>2.16</v>
      </c>
      <c r="I680" s="8">
        <f t="shared" si="397"/>
        <v>36358</v>
      </c>
      <c r="J680" s="11">
        <f t="shared" si="404"/>
        <v>9.0000000000000302E-2</v>
      </c>
      <c r="K680" s="11">
        <f t="shared" ref="K680:K743" si="416">IF(ma=7,AVERAGE(J674:J680),IF(ma=14,AVERAGE(J667:J680),IF(ma=30,AVERAGE(J651:J680),IF(ma=40,AVERAGE(J641:J680),0))))</f>
        <v>0</v>
      </c>
      <c r="L680" s="11"/>
      <c r="M680" s="11"/>
      <c r="N680" s="9">
        <f t="shared" si="405"/>
        <v>2.0699999999999998</v>
      </c>
      <c r="O680" s="9">
        <f t="shared" si="406"/>
        <v>2.16</v>
      </c>
      <c r="Q680" s="9">
        <f t="shared" si="398"/>
        <v>2.0699999999999998</v>
      </c>
      <c r="R680" s="9">
        <f t="shared" si="399"/>
        <v>2.16</v>
      </c>
      <c r="S680" s="9">
        <f t="shared" si="400"/>
        <v>2.1749999999999998</v>
      </c>
      <c r="T680" s="9">
        <f t="shared" si="401"/>
        <v>2.1749999999999998</v>
      </c>
      <c r="V680" s="9">
        <f t="shared" si="408"/>
        <v>2.0699999999999998</v>
      </c>
      <c r="W680" s="9">
        <f t="shared" si="408"/>
        <v>2.16</v>
      </c>
      <c r="X680" s="9">
        <f t="shared" si="408"/>
        <v>2.1749999999999998</v>
      </c>
      <c r="Y680" s="9">
        <f t="shared" si="408"/>
        <v>2.1749999999999998</v>
      </c>
      <c r="BK680" s="9">
        <f t="shared" si="409"/>
        <v>2.0699999999999998</v>
      </c>
      <c r="BL680" s="9">
        <f t="shared" si="410"/>
        <v>2.16</v>
      </c>
      <c r="BM680" s="3">
        <f t="shared" ref="BM680:BM743" si="417">IF(BK680=0,0,IF(BL680=0,0,1))</f>
        <v>1</v>
      </c>
      <c r="BN680" s="8">
        <f t="shared" si="411"/>
        <v>36358</v>
      </c>
      <c r="BO680" s="47">
        <f t="shared" si="390"/>
        <v>0.71634615462650486</v>
      </c>
      <c r="BP680" s="9">
        <f t="shared" si="391"/>
        <v>0.71634615462650486</v>
      </c>
      <c r="BV680" s="8">
        <f t="shared" si="412"/>
        <v>36358</v>
      </c>
      <c r="BW680" s="9">
        <f t="shared" si="413"/>
        <v>2.0699999999999998</v>
      </c>
      <c r="BX680" s="9">
        <f t="shared" si="414"/>
        <v>2.16</v>
      </c>
      <c r="BY680" s="3">
        <f t="shared" ref="BY680:BY743" si="418">LN(BW680/BW679)</f>
        <v>0</v>
      </c>
      <c r="BZ680" s="3">
        <f t="shared" ref="BZ680:BZ743" si="419">LN(BX680/BX679)</f>
        <v>0</v>
      </c>
      <c r="CA680" s="8">
        <f t="shared" si="392"/>
        <v>36358</v>
      </c>
      <c r="CB680" s="3">
        <f t="shared" si="393"/>
        <v>0.30298073693184796</v>
      </c>
      <c r="CC680" s="3">
        <f t="shared" si="394"/>
        <v>0.64802505558927026</v>
      </c>
    </row>
    <row r="681" spans="1:81" x14ac:dyDescent="0.25">
      <c r="A681" s="3">
        <f t="shared" si="395"/>
        <v>1114</v>
      </c>
      <c r="B681" s="8">
        <f t="shared" si="396"/>
        <v>36359</v>
      </c>
      <c r="C681" s="3">
        <f t="shared" si="402"/>
        <v>2.0699999999999998</v>
      </c>
      <c r="D681" s="11">
        <f t="shared" si="415"/>
        <v>0</v>
      </c>
      <c r="E681" s="3">
        <f t="shared" si="403"/>
        <v>2.16</v>
      </c>
      <c r="I681" s="8">
        <f t="shared" si="397"/>
        <v>36359</v>
      </c>
      <c r="J681" s="11">
        <f t="shared" si="404"/>
        <v>9.0000000000000302E-2</v>
      </c>
      <c r="K681" s="11">
        <f t="shared" si="416"/>
        <v>0</v>
      </c>
      <c r="L681" s="11"/>
      <c r="M681" s="11"/>
      <c r="N681" s="9">
        <f t="shared" si="405"/>
        <v>2.0699999999999998</v>
      </c>
      <c r="O681" s="9">
        <f t="shared" si="406"/>
        <v>2.16</v>
      </c>
      <c r="Q681" s="9">
        <f t="shared" si="398"/>
        <v>2.0699999999999998</v>
      </c>
      <c r="R681" s="9">
        <f t="shared" si="399"/>
        <v>2.16</v>
      </c>
      <c r="S681" s="9">
        <f t="shared" si="400"/>
        <v>2.1749999999999998</v>
      </c>
      <c r="T681" s="9">
        <f t="shared" si="401"/>
        <v>2.1749999999999998</v>
      </c>
      <c r="V681" s="9">
        <f t="shared" si="408"/>
        <v>2.0699999999999998</v>
      </c>
      <c r="W681" s="9">
        <f t="shared" si="408"/>
        <v>2.16</v>
      </c>
      <c r="X681" s="9">
        <f t="shared" si="408"/>
        <v>2.1749999999999998</v>
      </c>
      <c r="Y681" s="9">
        <f t="shared" si="408"/>
        <v>2.1749999999999998</v>
      </c>
      <c r="BK681" s="9">
        <f t="shared" si="409"/>
        <v>2.0699999999999998</v>
      </c>
      <c r="BL681" s="9">
        <f t="shared" si="410"/>
        <v>2.16</v>
      </c>
      <c r="BM681" s="3">
        <f t="shared" si="417"/>
        <v>1</v>
      </c>
      <c r="BN681" s="8">
        <f t="shared" si="411"/>
        <v>36359</v>
      </c>
      <c r="BO681" s="47">
        <f t="shared" si="390"/>
        <v>0.72739492158627062</v>
      </c>
      <c r="BP681" s="9">
        <f t="shared" si="391"/>
        <v>0.72739492158627062</v>
      </c>
      <c r="BV681" s="8">
        <f t="shared" si="412"/>
        <v>36359</v>
      </c>
      <c r="BW681" s="9">
        <f t="shared" si="413"/>
        <v>2.0699999999999998</v>
      </c>
      <c r="BX681" s="9">
        <f t="shared" si="414"/>
        <v>2.16</v>
      </c>
      <c r="BY681" s="3">
        <f t="shared" si="418"/>
        <v>0</v>
      </c>
      <c r="BZ681" s="3">
        <f t="shared" si="419"/>
        <v>0</v>
      </c>
      <c r="CA681" s="8">
        <f t="shared" si="392"/>
        <v>36359</v>
      </c>
      <c r="CB681" s="3">
        <f t="shared" si="393"/>
        <v>0.30298073693184796</v>
      </c>
      <c r="CC681" s="3">
        <f t="shared" si="394"/>
        <v>0.64802505558927026</v>
      </c>
    </row>
    <row r="682" spans="1:81" x14ac:dyDescent="0.25">
      <c r="A682" s="3">
        <f t="shared" si="395"/>
        <v>1115</v>
      </c>
      <c r="B682" s="8">
        <f t="shared" si="396"/>
        <v>36360</v>
      </c>
      <c r="C682" s="3">
        <f t="shared" si="402"/>
        <v>2.11</v>
      </c>
      <c r="D682" s="11">
        <f t="shared" si="415"/>
        <v>0</v>
      </c>
      <c r="E682" s="3">
        <f t="shared" si="403"/>
        <v>2.38</v>
      </c>
      <c r="I682" s="8">
        <f t="shared" si="397"/>
        <v>36360</v>
      </c>
      <c r="J682" s="11">
        <f t="shared" si="404"/>
        <v>0.27</v>
      </c>
      <c r="K682" s="11">
        <f t="shared" si="416"/>
        <v>0</v>
      </c>
      <c r="L682" s="11"/>
      <c r="M682" s="11"/>
      <c r="N682" s="9">
        <f t="shared" si="405"/>
        <v>2.11</v>
      </c>
      <c r="O682" s="9">
        <f t="shared" si="406"/>
        <v>2.38</v>
      </c>
      <c r="Q682" s="9">
        <f t="shared" si="398"/>
        <v>2.11</v>
      </c>
      <c r="R682" s="9">
        <f t="shared" si="399"/>
        <v>2.38</v>
      </c>
      <c r="S682" s="9">
        <f t="shared" si="400"/>
        <v>2.1850000000000001</v>
      </c>
      <c r="T682" s="9">
        <f t="shared" si="401"/>
        <v>2.1850000000000001</v>
      </c>
      <c r="V682" s="9">
        <f t="shared" si="408"/>
        <v>2.11</v>
      </c>
      <c r="W682" s="9">
        <f t="shared" si="408"/>
        <v>2.38</v>
      </c>
      <c r="X682" s="9">
        <f t="shared" si="408"/>
        <v>2.1850000000000001</v>
      </c>
      <c r="Y682" s="9">
        <f t="shared" si="408"/>
        <v>2.1850000000000001</v>
      </c>
      <c r="BK682" s="9">
        <f t="shared" si="409"/>
        <v>2.11</v>
      </c>
      <c r="BL682" s="9">
        <f t="shared" si="410"/>
        <v>2.38</v>
      </c>
      <c r="BM682" s="3">
        <f t="shared" si="417"/>
        <v>1</v>
      </c>
      <c r="BN682" s="8">
        <f t="shared" si="411"/>
        <v>36360</v>
      </c>
      <c r="BO682" s="47">
        <f t="shared" si="390"/>
        <v>0.66268086940818405</v>
      </c>
      <c r="BP682" s="9">
        <f t="shared" si="391"/>
        <v>0.66268086940818405</v>
      </c>
      <c r="BV682" s="8">
        <f t="shared" si="412"/>
        <v>36360</v>
      </c>
      <c r="BW682" s="9">
        <f t="shared" si="413"/>
        <v>2.11</v>
      </c>
      <c r="BX682" s="9">
        <f t="shared" si="414"/>
        <v>2.38</v>
      </c>
      <c r="BY682" s="3">
        <f t="shared" si="418"/>
        <v>1.9139340210697506E-2</v>
      </c>
      <c r="BZ682" s="3">
        <f t="shared" si="419"/>
        <v>9.6992265987309492E-2</v>
      </c>
      <c r="CA682" s="8">
        <f t="shared" si="392"/>
        <v>36360</v>
      </c>
      <c r="CB682" s="3">
        <f t="shared" si="393"/>
        <v>0.31118084400418733</v>
      </c>
      <c r="CC682" s="3">
        <f t="shared" si="394"/>
        <v>0.73207791424830038</v>
      </c>
    </row>
    <row r="683" spans="1:81" x14ac:dyDescent="0.25">
      <c r="A683" s="3">
        <f t="shared" si="395"/>
        <v>1116</v>
      </c>
      <c r="B683" s="8">
        <f t="shared" si="396"/>
        <v>36361</v>
      </c>
      <c r="C683" s="3">
        <f t="shared" si="402"/>
        <v>2.1549999999999998</v>
      </c>
      <c r="D683" s="11">
        <f t="shared" si="415"/>
        <v>0</v>
      </c>
      <c r="E683" s="3">
        <f t="shared" si="403"/>
        <v>2.395</v>
      </c>
      <c r="I683" s="8">
        <f t="shared" si="397"/>
        <v>36361</v>
      </c>
      <c r="J683" s="11">
        <f t="shared" si="404"/>
        <v>0.24000000000000021</v>
      </c>
      <c r="K683" s="11">
        <f t="shared" si="416"/>
        <v>0</v>
      </c>
      <c r="L683" s="11"/>
      <c r="M683" s="11"/>
      <c r="N683" s="9">
        <f t="shared" si="405"/>
        <v>2.1549999999999998</v>
      </c>
      <c r="O683" s="9">
        <f t="shared" si="406"/>
        <v>2.395</v>
      </c>
      <c r="Q683" s="9">
        <f t="shared" si="398"/>
        <v>2.1549999999999998</v>
      </c>
      <c r="R683" s="9">
        <f t="shared" si="399"/>
        <v>2.395</v>
      </c>
      <c r="S683" s="9">
        <f t="shared" si="400"/>
        <v>2.23</v>
      </c>
      <c r="T683" s="9">
        <f t="shared" si="401"/>
        <v>2.23</v>
      </c>
      <c r="V683" s="9">
        <f t="shared" si="408"/>
        <v>2.1549999999999998</v>
      </c>
      <c r="W683" s="9">
        <f t="shared" si="408"/>
        <v>2.395</v>
      </c>
      <c r="X683" s="9">
        <f t="shared" si="408"/>
        <v>2.23</v>
      </c>
      <c r="Y683" s="9">
        <f t="shared" si="408"/>
        <v>2.23</v>
      </c>
      <c r="BK683" s="9">
        <f t="shared" si="409"/>
        <v>2.1549999999999998</v>
      </c>
      <c r="BL683" s="9">
        <f t="shared" si="410"/>
        <v>2.395</v>
      </c>
      <c r="BM683" s="3">
        <f t="shared" si="417"/>
        <v>1</v>
      </c>
      <c r="BN683" s="8">
        <f t="shared" si="411"/>
        <v>36361</v>
      </c>
      <c r="BO683" s="47">
        <f t="shared" si="390"/>
        <v>0.60242920608996142</v>
      </c>
      <c r="BP683" s="9">
        <f t="shared" si="391"/>
        <v>0.60242920608996142</v>
      </c>
      <c r="BV683" s="8">
        <f t="shared" si="412"/>
        <v>36361</v>
      </c>
      <c r="BW683" s="9">
        <f t="shared" si="413"/>
        <v>2.1549999999999998</v>
      </c>
      <c r="BX683" s="9">
        <f t="shared" si="414"/>
        <v>2.395</v>
      </c>
      <c r="BY683" s="3">
        <f t="shared" si="418"/>
        <v>2.1102776067736036E-2</v>
      </c>
      <c r="BZ683" s="3">
        <f t="shared" si="419"/>
        <v>6.282743179495209E-3</v>
      </c>
      <c r="CA683" s="8">
        <f t="shared" si="392"/>
        <v>36361</v>
      </c>
      <c r="CB683" s="3">
        <f t="shared" si="393"/>
        <v>0.317413521340635</v>
      </c>
      <c r="CC683" s="3">
        <f t="shared" si="394"/>
        <v>0.7306806113311457</v>
      </c>
    </row>
    <row r="684" spans="1:81" x14ac:dyDescent="0.25">
      <c r="A684" s="3">
        <f t="shared" si="395"/>
        <v>1117</v>
      </c>
      <c r="B684" s="8">
        <f t="shared" si="396"/>
        <v>36362</v>
      </c>
      <c r="C684" s="3">
        <f t="shared" si="402"/>
        <v>2.1800000000000002</v>
      </c>
      <c r="D684" s="11">
        <f t="shared" si="415"/>
        <v>0</v>
      </c>
      <c r="E684" s="3">
        <f t="shared" si="403"/>
        <v>2.4</v>
      </c>
      <c r="I684" s="8">
        <f t="shared" si="397"/>
        <v>36362</v>
      </c>
      <c r="J684" s="11">
        <f t="shared" si="404"/>
        <v>0.21999999999999975</v>
      </c>
      <c r="K684" s="11">
        <f t="shared" si="416"/>
        <v>0</v>
      </c>
      <c r="L684" s="11"/>
      <c r="M684" s="11"/>
      <c r="N684" s="9">
        <f t="shared" si="405"/>
        <v>2.1800000000000002</v>
      </c>
      <c r="O684" s="9">
        <f t="shared" si="406"/>
        <v>2.4</v>
      </c>
      <c r="Q684" s="9">
        <f t="shared" si="398"/>
        <v>2.1800000000000002</v>
      </c>
      <c r="R684" s="9">
        <f t="shared" si="399"/>
        <v>2.4</v>
      </c>
      <c r="S684" s="9">
        <f t="shared" si="400"/>
        <v>2.2450000000000001</v>
      </c>
      <c r="T684" s="9">
        <f t="shared" si="401"/>
        <v>2.2450000000000001</v>
      </c>
      <c r="V684" s="9">
        <f t="shared" si="408"/>
        <v>2.1800000000000002</v>
      </c>
      <c r="W684" s="9">
        <f t="shared" si="408"/>
        <v>2.4</v>
      </c>
      <c r="X684" s="9">
        <f t="shared" si="408"/>
        <v>2.2450000000000001</v>
      </c>
      <c r="Y684" s="9">
        <f t="shared" si="408"/>
        <v>2.2450000000000001</v>
      </c>
      <c r="BK684" s="9">
        <f t="shared" si="409"/>
        <v>2.1800000000000002</v>
      </c>
      <c r="BL684" s="9">
        <f t="shared" si="410"/>
        <v>2.4</v>
      </c>
      <c r="BM684" s="3">
        <f t="shared" si="417"/>
        <v>1</v>
      </c>
      <c r="BN684" s="8">
        <f t="shared" si="411"/>
        <v>36362</v>
      </c>
      <c r="BO684" s="47">
        <f t="shared" si="390"/>
        <v>0.57912978608642474</v>
      </c>
      <c r="BP684" s="9">
        <f t="shared" si="391"/>
        <v>0.57912978608642474</v>
      </c>
      <c r="BV684" s="8">
        <f t="shared" si="412"/>
        <v>36362</v>
      </c>
      <c r="BW684" s="9">
        <f t="shared" si="413"/>
        <v>2.1800000000000002</v>
      </c>
      <c r="BX684" s="9">
        <f t="shared" si="414"/>
        <v>2.4</v>
      </c>
      <c r="BY684" s="3">
        <f t="shared" si="418"/>
        <v>1.1534153245286765E-2</v>
      </c>
      <c r="BZ684" s="3">
        <f t="shared" si="419"/>
        <v>2.0855064910213611E-3</v>
      </c>
      <c r="CA684" s="8">
        <f t="shared" si="392"/>
        <v>36362</v>
      </c>
      <c r="CB684" s="3">
        <f t="shared" si="393"/>
        <v>0.30762285836448805</v>
      </c>
      <c r="CC684" s="3">
        <f t="shared" si="394"/>
        <v>0.70815422330476996</v>
      </c>
    </row>
    <row r="685" spans="1:81" x14ac:dyDescent="0.25">
      <c r="A685" s="3">
        <f t="shared" si="395"/>
        <v>1118</v>
      </c>
      <c r="B685" s="8">
        <f t="shared" si="396"/>
        <v>36363</v>
      </c>
      <c r="C685" s="3">
        <f t="shared" si="402"/>
        <v>2.25</v>
      </c>
      <c r="D685" s="11">
        <f t="shared" si="415"/>
        <v>0</v>
      </c>
      <c r="E685" s="3">
        <f t="shared" si="403"/>
        <v>2.39</v>
      </c>
      <c r="I685" s="8">
        <f t="shared" si="397"/>
        <v>36363</v>
      </c>
      <c r="J685" s="11">
        <f t="shared" si="404"/>
        <v>0.14000000000000012</v>
      </c>
      <c r="K685" s="11">
        <f t="shared" si="416"/>
        <v>0</v>
      </c>
      <c r="L685" s="11"/>
      <c r="M685" s="11"/>
      <c r="N685" s="9">
        <f t="shared" si="405"/>
        <v>2.25</v>
      </c>
      <c r="O685" s="9">
        <f t="shared" si="406"/>
        <v>2.39</v>
      </c>
      <c r="Q685" s="9">
        <f t="shared" si="398"/>
        <v>2.25</v>
      </c>
      <c r="R685" s="9">
        <f t="shared" si="399"/>
        <v>2.39</v>
      </c>
      <c r="S685" s="9">
        <f t="shared" si="400"/>
        <v>2.3149999999999999</v>
      </c>
      <c r="T685" s="9">
        <f t="shared" si="401"/>
        <v>2.3149999999999999</v>
      </c>
      <c r="V685" s="9">
        <f t="shared" si="408"/>
        <v>2.25</v>
      </c>
      <c r="W685" s="9">
        <f t="shared" si="408"/>
        <v>2.39</v>
      </c>
      <c r="X685" s="9">
        <f t="shared" si="408"/>
        <v>2.3149999999999999</v>
      </c>
      <c r="Y685" s="9">
        <f t="shared" si="408"/>
        <v>2.3149999999999999</v>
      </c>
      <c r="AB685" s="3">
        <f t="shared" ref="AB685:AB706" si="420">LN(V685/V684)</f>
        <v>3.1605339415331044E-2</v>
      </c>
      <c r="AC685" s="3">
        <f t="shared" ref="AC685:AC706" si="421">LN(W685/W684)</f>
        <v>-4.1753714104805105E-3</v>
      </c>
      <c r="BK685" s="9">
        <f t="shared" si="409"/>
        <v>2.25</v>
      </c>
      <c r="BL685" s="9">
        <f t="shared" si="410"/>
        <v>2.39</v>
      </c>
      <c r="BM685" s="3">
        <f t="shared" si="417"/>
        <v>1</v>
      </c>
      <c r="BN685" s="8">
        <f t="shared" si="411"/>
        <v>36363</v>
      </c>
      <c r="BO685" s="47">
        <f t="shared" si="390"/>
        <v>0.59948382033807279</v>
      </c>
      <c r="BP685" s="9">
        <f t="shared" si="391"/>
        <v>0.59948382033807279</v>
      </c>
      <c r="BV685" s="8">
        <f t="shared" si="412"/>
        <v>36363</v>
      </c>
      <c r="BW685" s="9">
        <f t="shared" si="413"/>
        <v>2.25</v>
      </c>
      <c r="BX685" s="9">
        <f t="shared" si="414"/>
        <v>2.39</v>
      </c>
      <c r="BY685" s="3">
        <f t="shared" si="418"/>
        <v>3.1605339415331044E-2</v>
      </c>
      <c r="BZ685" s="3">
        <f t="shared" si="419"/>
        <v>-4.1753714104805105E-3</v>
      </c>
      <c r="CA685" s="8">
        <f t="shared" si="392"/>
        <v>36363</v>
      </c>
      <c r="CB685" s="3">
        <f t="shared" si="393"/>
        <v>0.32372788879899389</v>
      </c>
      <c r="CC685" s="3">
        <f t="shared" si="394"/>
        <v>0.70804796864525299</v>
      </c>
    </row>
    <row r="686" spans="1:81" x14ac:dyDescent="0.25">
      <c r="A686" s="3">
        <f t="shared" si="395"/>
        <v>1119</v>
      </c>
      <c r="B686" s="8">
        <f t="shared" si="396"/>
        <v>36364</v>
      </c>
      <c r="C686" s="3">
        <f t="shared" si="402"/>
        <v>2.2599999999999998</v>
      </c>
      <c r="D686" s="11">
        <f t="shared" si="415"/>
        <v>0</v>
      </c>
      <c r="E686" s="3">
        <f t="shared" si="403"/>
        <v>2.2000000000000002</v>
      </c>
      <c r="I686" s="8">
        <f t="shared" si="397"/>
        <v>36364</v>
      </c>
      <c r="J686" s="11">
        <f t="shared" si="404"/>
        <v>-5.9999999999999609E-2</v>
      </c>
      <c r="K686" s="11">
        <f t="shared" si="416"/>
        <v>0</v>
      </c>
      <c r="L686" s="11"/>
      <c r="M686" s="11"/>
      <c r="N686" s="9">
        <f t="shared" si="405"/>
        <v>2.2599999999999998</v>
      </c>
      <c r="O686" s="9">
        <f t="shared" si="406"/>
        <v>2.2000000000000002</v>
      </c>
      <c r="Q686" s="9">
        <f t="shared" si="398"/>
        <v>2.2599999999999998</v>
      </c>
      <c r="R686" s="9">
        <f t="shared" si="399"/>
        <v>2.2000000000000002</v>
      </c>
      <c r="S686" s="9">
        <f t="shared" si="400"/>
        <v>2.4300000000000002</v>
      </c>
      <c r="T686" s="9">
        <f t="shared" si="401"/>
        <v>2.4300000000000002</v>
      </c>
      <c r="V686" s="9">
        <f t="shared" si="408"/>
        <v>2.2599999999999998</v>
      </c>
      <c r="W686" s="9">
        <f t="shared" si="408"/>
        <v>2.2000000000000002</v>
      </c>
      <c r="X686" s="9">
        <f t="shared" si="408"/>
        <v>2.4300000000000002</v>
      </c>
      <c r="Y686" s="9">
        <f t="shared" si="408"/>
        <v>2.4300000000000002</v>
      </c>
      <c r="AB686" s="3">
        <f t="shared" si="420"/>
        <v>4.4345970678655536E-3</v>
      </c>
      <c r="AC686" s="3">
        <f t="shared" si="421"/>
        <v>-8.2836005579149052E-2</v>
      </c>
      <c r="BK686" s="9">
        <f t="shared" si="409"/>
        <v>2.2599999999999998</v>
      </c>
      <c r="BL686" s="9">
        <f t="shared" si="410"/>
        <v>2.2000000000000002</v>
      </c>
      <c r="BM686" s="3">
        <f t="shared" si="417"/>
        <v>1</v>
      </c>
      <c r="BN686" s="8">
        <f t="shared" si="411"/>
        <v>36364</v>
      </c>
      <c r="BO686" s="47">
        <f t="shared" si="390"/>
        <v>0.38614915658556054</v>
      </c>
      <c r="BP686" s="9">
        <f t="shared" si="391"/>
        <v>0.38614915658556054</v>
      </c>
      <c r="BV686" s="8">
        <f t="shared" si="412"/>
        <v>36364</v>
      </c>
      <c r="BW686" s="9">
        <f t="shared" si="413"/>
        <v>2.2599999999999998</v>
      </c>
      <c r="BX686" s="9">
        <f t="shared" si="414"/>
        <v>2.2000000000000002</v>
      </c>
      <c r="BY686" s="3">
        <f t="shared" si="418"/>
        <v>4.4345970678655536E-3</v>
      </c>
      <c r="BZ686" s="3">
        <f t="shared" si="419"/>
        <v>-8.2836005579149052E-2</v>
      </c>
      <c r="CA686" s="8">
        <f t="shared" si="392"/>
        <v>36364</v>
      </c>
      <c r="CB686" s="3">
        <f t="shared" si="393"/>
        <v>0.31945598412955684</v>
      </c>
      <c r="CC686" s="3">
        <f t="shared" si="394"/>
        <v>0.75814035240307776</v>
      </c>
    </row>
    <row r="687" spans="1:81" x14ac:dyDescent="0.25">
      <c r="A687" s="3">
        <f t="shared" si="395"/>
        <v>1120</v>
      </c>
      <c r="B687" s="8">
        <f t="shared" si="396"/>
        <v>36365</v>
      </c>
      <c r="C687" s="3">
        <f t="shared" si="402"/>
        <v>2.2599999999999998</v>
      </c>
      <c r="D687" s="11">
        <f t="shared" si="415"/>
        <v>0</v>
      </c>
      <c r="E687" s="3">
        <f t="shared" si="403"/>
        <v>2.2000000000000002</v>
      </c>
      <c r="I687" s="8">
        <f t="shared" si="397"/>
        <v>36365</v>
      </c>
      <c r="J687" s="11">
        <f t="shared" si="404"/>
        <v>-5.9999999999999609E-2</v>
      </c>
      <c r="K687" s="11">
        <f t="shared" si="416"/>
        <v>0</v>
      </c>
      <c r="L687" s="11"/>
      <c r="M687" s="11"/>
      <c r="N687" s="9">
        <f t="shared" si="405"/>
        <v>2.2599999999999998</v>
      </c>
      <c r="O687" s="9">
        <f t="shared" si="406"/>
        <v>2.2000000000000002</v>
      </c>
      <c r="Q687" s="9">
        <f t="shared" si="398"/>
        <v>2.2599999999999998</v>
      </c>
      <c r="R687" s="9">
        <f t="shared" si="399"/>
        <v>2.2000000000000002</v>
      </c>
      <c r="S687" s="9">
        <f t="shared" si="400"/>
        <v>2.4300000000000002</v>
      </c>
      <c r="T687" s="9">
        <f t="shared" si="401"/>
        <v>2.4300000000000002</v>
      </c>
      <c r="V687" s="9">
        <f t="shared" ref="V687:Y706" si="422">VLOOKUP($B687,IF(V$1=2,PRICELOOK2,IF(V$1=3,PRICELOOK3,IF(V$1=4,cash,PRICELOOK))),V$2,FALSE)</f>
        <v>2.2599999999999998</v>
      </c>
      <c r="W687" s="9">
        <f t="shared" si="422"/>
        <v>2.2000000000000002</v>
      </c>
      <c r="X687" s="9">
        <f t="shared" si="422"/>
        <v>2.4300000000000002</v>
      </c>
      <c r="Y687" s="9">
        <f t="shared" si="422"/>
        <v>2.4300000000000002</v>
      </c>
      <c r="AB687" s="3">
        <f t="shared" si="420"/>
        <v>0</v>
      </c>
      <c r="AC687" s="3">
        <f t="shared" si="421"/>
        <v>0</v>
      </c>
      <c r="BK687" s="9">
        <f t="shared" si="409"/>
        <v>2.2599999999999998</v>
      </c>
      <c r="BL687" s="9">
        <f t="shared" si="410"/>
        <v>2.2000000000000002</v>
      </c>
      <c r="BM687" s="3">
        <f t="shared" si="417"/>
        <v>1</v>
      </c>
      <c r="BN687" s="8">
        <f t="shared" si="411"/>
        <v>36365</v>
      </c>
      <c r="BO687" s="47">
        <f t="shared" si="390"/>
        <v>0.240451547394048</v>
      </c>
      <c r="BP687" s="9">
        <f t="shared" si="391"/>
        <v>0.240451547394048</v>
      </c>
      <c r="BV687" s="8">
        <f t="shared" si="412"/>
        <v>36365</v>
      </c>
      <c r="BW687" s="9">
        <f t="shared" si="413"/>
        <v>2.2599999999999998</v>
      </c>
      <c r="BX687" s="9">
        <f t="shared" si="414"/>
        <v>2.2000000000000002</v>
      </c>
      <c r="BY687" s="3">
        <f t="shared" si="418"/>
        <v>0</v>
      </c>
      <c r="BZ687" s="3">
        <f t="shared" si="419"/>
        <v>0</v>
      </c>
      <c r="CA687" s="8">
        <f t="shared" si="392"/>
        <v>36365</v>
      </c>
      <c r="CB687" s="3">
        <f t="shared" si="393"/>
        <v>0.28312682932565242</v>
      </c>
      <c r="CC687" s="3">
        <f t="shared" si="394"/>
        <v>0.70779215826259423</v>
      </c>
    </row>
    <row r="688" spans="1:81" x14ac:dyDescent="0.25">
      <c r="A688" s="3">
        <f t="shared" si="395"/>
        <v>1121</v>
      </c>
      <c r="B688" s="8">
        <f t="shared" si="396"/>
        <v>36366</v>
      </c>
      <c r="C688" s="3">
        <f t="shared" si="402"/>
        <v>2.2599999999999998</v>
      </c>
      <c r="D688" s="11">
        <f t="shared" si="415"/>
        <v>0</v>
      </c>
      <c r="E688" s="3">
        <f t="shared" si="403"/>
        <v>2.2000000000000002</v>
      </c>
      <c r="I688" s="8">
        <f t="shared" si="397"/>
        <v>36366</v>
      </c>
      <c r="J688" s="11">
        <f t="shared" si="404"/>
        <v>-5.9999999999999609E-2</v>
      </c>
      <c r="K688" s="11">
        <f t="shared" si="416"/>
        <v>0</v>
      </c>
      <c r="L688" s="11"/>
      <c r="M688" s="11"/>
      <c r="N688" s="9">
        <f t="shared" si="405"/>
        <v>2.2599999999999998</v>
      </c>
      <c r="O688" s="9">
        <f t="shared" si="406"/>
        <v>2.2000000000000002</v>
      </c>
      <c r="Q688" s="9">
        <f t="shared" si="398"/>
        <v>2.2599999999999998</v>
      </c>
      <c r="R688" s="9">
        <f t="shared" si="399"/>
        <v>2.2000000000000002</v>
      </c>
      <c r="S688" s="9">
        <f t="shared" si="400"/>
        <v>2.4300000000000002</v>
      </c>
      <c r="T688" s="9">
        <f t="shared" si="401"/>
        <v>2.4300000000000002</v>
      </c>
      <c r="V688" s="9">
        <f t="shared" si="422"/>
        <v>2.2599999999999998</v>
      </c>
      <c r="W688" s="9">
        <f t="shared" si="422"/>
        <v>2.2000000000000002</v>
      </c>
      <c r="X688" s="9">
        <f t="shared" si="422"/>
        <v>2.4300000000000002</v>
      </c>
      <c r="Y688" s="9">
        <f t="shared" si="422"/>
        <v>2.4300000000000002</v>
      </c>
      <c r="AB688" s="3">
        <f t="shared" si="420"/>
        <v>0</v>
      </c>
      <c r="AC688" s="3">
        <f t="shared" si="421"/>
        <v>0</v>
      </c>
      <c r="BK688" s="9">
        <f t="shared" si="409"/>
        <v>2.2599999999999998</v>
      </c>
      <c r="BL688" s="9">
        <f t="shared" si="410"/>
        <v>2.2000000000000002</v>
      </c>
      <c r="BM688" s="3">
        <f t="shared" si="417"/>
        <v>1</v>
      </c>
      <c r="BN688" s="8">
        <f t="shared" si="411"/>
        <v>36366</v>
      </c>
      <c r="BO688" s="47">
        <f t="shared" si="390"/>
        <v>0.13148980694321444</v>
      </c>
      <c r="BP688" s="9">
        <f t="shared" si="391"/>
        <v>0.13148980694321444</v>
      </c>
      <c r="BV688" s="8">
        <f t="shared" si="412"/>
        <v>36366</v>
      </c>
      <c r="BW688" s="9">
        <f t="shared" si="413"/>
        <v>2.2599999999999998</v>
      </c>
      <c r="BX688" s="9">
        <f t="shared" si="414"/>
        <v>2.2000000000000002</v>
      </c>
      <c r="BY688" s="3">
        <f t="shared" si="418"/>
        <v>0</v>
      </c>
      <c r="BZ688" s="3">
        <f t="shared" si="419"/>
        <v>0</v>
      </c>
      <c r="CA688" s="8">
        <f t="shared" si="392"/>
        <v>36366</v>
      </c>
      <c r="CB688" s="3">
        <f t="shared" si="393"/>
        <v>0.28312682932565242</v>
      </c>
      <c r="CC688" s="3">
        <f t="shared" si="394"/>
        <v>0.70779215826259423</v>
      </c>
    </row>
    <row r="689" spans="1:81" x14ac:dyDescent="0.25">
      <c r="A689" s="3">
        <f t="shared" si="395"/>
        <v>1122</v>
      </c>
      <c r="B689" s="8">
        <f t="shared" si="396"/>
        <v>36367</v>
      </c>
      <c r="C689" s="3">
        <f t="shared" si="402"/>
        <v>2.4249999999999998</v>
      </c>
      <c r="D689" s="11">
        <f t="shared" si="415"/>
        <v>0</v>
      </c>
      <c r="E689" s="3">
        <f t="shared" si="403"/>
        <v>2.4950000000000001</v>
      </c>
      <c r="I689" s="8">
        <f t="shared" si="397"/>
        <v>36367</v>
      </c>
      <c r="J689" s="11">
        <f t="shared" si="404"/>
        <v>7.0000000000000284E-2</v>
      </c>
      <c r="K689" s="11">
        <f t="shared" si="416"/>
        <v>0</v>
      </c>
      <c r="L689" s="11"/>
      <c r="M689" s="11"/>
      <c r="N689" s="9">
        <f t="shared" si="405"/>
        <v>2.4249999999999998</v>
      </c>
      <c r="O689" s="9">
        <f t="shared" si="406"/>
        <v>2.4950000000000001</v>
      </c>
      <c r="Q689" s="9">
        <f t="shared" si="398"/>
        <v>2.4249999999999998</v>
      </c>
      <c r="R689" s="9">
        <f t="shared" si="399"/>
        <v>2.4950000000000001</v>
      </c>
      <c r="S689" s="9">
        <f t="shared" si="400"/>
        <v>2.54</v>
      </c>
      <c r="T689" s="9">
        <f t="shared" si="401"/>
        <v>2.54</v>
      </c>
      <c r="V689" s="9">
        <f t="shared" si="422"/>
        <v>2.4249999999999998</v>
      </c>
      <c r="W689" s="9">
        <f t="shared" si="422"/>
        <v>2.4950000000000001</v>
      </c>
      <c r="X689" s="9">
        <f t="shared" si="422"/>
        <v>2.54</v>
      </c>
      <c r="Y689" s="9">
        <f t="shared" si="422"/>
        <v>2.54</v>
      </c>
      <c r="AB689" s="3">
        <f t="shared" si="420"/>
        <v>7.0466711105251961E-2</v>
      </c>
      <c r="AC689" s="3">
        <f t="shared" si="421"/>
        <v>0.12583136883921178</v>
      </c>
      <c r="BK689" s="9">
        <f t="shared" si="409"/>
        <v>2.4249999999999998</v>
      </c>
      <c r="BL689" s="9">
        <f t="shared" si="410"/>
        <v>2.4950000000000001</v>
      </c>
      <c r="BM689" s="3">
        <f t="shared" si="417"/>
        <v>1</v>
      </c>
      <c r="BN689" s="8">
        <f t="shared" si="411"/>
        <v>36367</v>
      </c>
      <c r="BO689" s="47">
        <f t="shared" si="390"/>
        <v>0.32231072606187827</v>
      </c>
      <c r="BP689" s="9">
        <f t="shared" si="391"/>
        <v>0.32231072606187827</v>
      </c>
      <c r="BV689" s="8">
        <f t="shared" si="412"/>
        <v>36367</v>
      </c>
      <c r="BW689" s="9">
        <f t="shared" si="413"/>
        <v>2.4249999999999998</v>
      </c>
      <c r="BX689" s="9">
        <f t="shared" si="414"/>
        <v>2.4950000000000001</v>
      </c>
      <c r="BY689" s="3">
        <f t="shared" si="418"/>
        <v>7.0466711105251961E-2</v>
      </c>
      <c r="BZ689" s="3">
        <f t="shared" si="419"/>
        <v>0.12583136883921178</v>
      </c>
      <c r="CA689" s="8">
        <f t="shared" si="392"/>
        <v>36367</v>
      </c>
      <c r="CB689" s="3">
        <f t="shared" si="393"/>
        <v>0.3644789480478054</v>
      </c>
      <c r="CC689" s="3">
        <f t="shared" si="394"/>
        <v>0.82771682598362151</v>
      </c>
    </row>
    <row r="690" spans="1:81" x14ac:dyDescent="0.25">
      <c r="A690" s="3">
        <f t="shared" si="395"/>
        <v>1123</v>
      </c>
      <c r="B690" s="8">
        <f t="shared" si="396"/>
        <v>36368</v>
      </c>
      <c r="C690" s="3">
        <f t="shared" si="402"/>
        <v>2.41</v>
      </c>
      <c r="D690" s="11">
        <f t="shared" si="415"/>
        <v>0</v>
      </c>
      <c r="E690" s="3">
        <f t="shared" si="403"/>
        <v>2.5150000000000001</v>
      </c>
      <c r="I690" s="8">
        <f t="shared" si="397"/>
        <v>36368</v>
      </c>
      <c r="J690" s="11">
        <f t="shared" si="404"/>
        <v>0.10499999999999998</v>
      </c>
      <c r="K690" s="11">
        <f t="shared" si="416"/>
        <v>0</v>
      </c>
      <c r="L690" s="11"/>
      <c r="M690" s="11"/>
      <c r="N690" s="9">
        <f t="shared" si="405"/>
        <v>2.41</v>
      </c>
      <c r="O690" s="9">
        <f t="shared" si="406"/>
        <v>2.5150000000000001</v>
      </c>
      <c r="Q690" s="9">
        <f t="shared" si="398"/>
        <v>2.41</v>
      </c>
      <c r="R690" s="9">
        <f t="shared" si="399"/>
        <v>2.5150000000000001</v>
      </c>
      <c r="S690" s="9">
        <f t="shared" si="400"/>
        <v>2.5449999999999999</v>
      </c>
      <c r="T690" s="9">
        <f t="shared" si="401"/>
        <v>2.5449999999999999</v>
      </c>
      <c r="V690" s="9">
        <f t="shared" si="422"/>
        <v>2.41</v>
      </c>
      <c r="W690" s="9">
        <f t="shared" si="422"/>
        <v>2.5150000000000001</v>
      </c>
      <c r="X690" s="9">
        <f t="shared" si="422"/>
        <v>2.5449999999999999</v>
      </c>
      <c r="Y690" s="9">
        <f t="shared" si="422"/>
        <v>2.5449999999999999</v>
      </c>
      <c r="AB690" s="3">
        <f t="shared" si="420"/>
        <v>-6.2047768868827577E-3</v>
      </c>
      <c r="AC690" s="3">
        <f t="shared" si="421"/>
        <v>7.9840743482205486E-3</v>
      </c>
      <c r="BK690" s="9">
        <f t="shared" si="409"/>
        <v>2.41</v>
      </c>
      <c r="BL690" s="9">
        <f t="shared" si="410"/>
        <v>2.5150000000000001</v>
      </c>
      <c r="BM690" s="3">
        <f t="shared" si="417"/>
        <v>1</v>
      </c>
      <c r="BN690" s="8">
        <f t="shared" si="411"/>
        <v>36368</v>
      </c>
      <c r="BO690" s="47">
        <f t="shared" si="390"/>
        <v>0.47909742468357819</v>
      </c>
      <c r="BP690" s="9">
        <f t="shared" si="391"/>
        <v>0.47909742468357819</v>
      </c>
      <c r="BV690" s="8">
        <f t="shared" si="412"/>
        <v>36368</v>
      </c>
      <c r="BW690" s="9">
        <f t="shared" si="413"/>
        <v>2.41</v>
      </c>
      <c r="BX690" s="9">
        <f t="shared" si="414"/>
        <v>2.5150000000000001</v>
      </c>
      <c r="BY690" s="3">
        <f t="shared" si="418"/>
        <v>-6.2047768868827577E-3</v>
      </c>
      <c r="BZ690" s="3">
        <f t="shared" si="419"/>
        <v>7.9840743482205486E-3</v>
      </c>
      <c r="CA690" s="8">
        <f t="shared" si="392"/>
        <v>36368</v>
      </c>
      <c r="CB690" s="3">
        <f t="shared" si="393"/>
        <v>0.36624059703614498</v>
      </c>
      <c r="CC690" s="3">
        <f t="shared" si="394"/>
        <v>0.82760238036430556</v>
      </c>
    </row>
    <row r="691" spans="1:81" x14ac:dyDescent="0.25">
      <c r="A691" s="3">
        <f t="shared" si="395"/>
        <v>1124</v>
      </c>
      <c r="B691" s="8">
        <f t="shared" si="396"/>
        <v>36369</v>
      </c>
      <c r="C691" s="3">
        <f t="shared" si="402"/>
        <v>2.4649999999999999</v>
      </c>
      <c r="D691" s="11">
        <f t="shared" si="415"/>
        <v>0</v>
      </c>
      <c r="E691" s="3">
        <f t="shared" si="403"/>
        <v>2.5550000000000002</v>
      </c>
      <c r="I691" s="8">
        <f t="shared" si="397"/>
        <v>36369</v>
      </c>
      <c r="J691" s="11">
        <f t="shared" si="404"/>
        <v>9.0000000000000302E-2</v>
      </c>
      <c r="K691" s="11">
        <f t="shared" si="416"/>
        <v>0</v>
      </c>
      <c r="L691" s="11"/>
      <c r="M691" s="11"/>
      <c r="N691" s="9">
        <f t="shared" si="405"/>
        <v>2.4649999999999999</v>
      </c>
      <c r="O691" s="9">
        <f t="shared" si="406"/>
        <v>2.5550000000000002</v>
      </c>
      <c r="Q691" s="9">
        <f t="shared" si="398"/>
        <v>2.4649999999999999</v>
      </c>
      <c r="R691" s="9">
        <f t="shared" si="399"/>
        <v>2.5550000000000002</v>
      </c>
      <c r="S691" s="9">
        <f t="shared" si="400"/>
        <v>2.5750000000000002</v>
      </c>
      <c r="T691" s="9">
        <f t="shared" si="401"/>
        <v>2.5750000000000002</v>
      </c>
      <c r="V691" s="9">
        <f t="shared" si="422"/>
        <v>2.4649999999999999</v>
      </c>
      <c r="W691" s="9">
        <f t="shared" si="422"/>
        <v>2.5550000000000002</v>
      </c>
      <c r="X691" s="9">
        <f t="shared" si="422"/>
        <v>2.5750000000000002</v>
      </c>
      <c r="Y691" s="9">
        <f t="shared" si="422"/>
        <v>2.5750000000000002</v>
      </c>
      <c r="AB691" s="3">
        <f t="shared" si="420"/>
        <v>2.2565059992089725E-2</v>
      </c>
      <c r="AC691" s="3">
        <f t="shared" si="421"/>
        <v>1.577942010396521E-2</v>
      </c>
      <c r="BK691" s="9">
        <f t="shared" si="409"/>
        <v>2.4649999999999999</v>
      </c>
      <c r="BL691" s="9">
        <f t="shared" si="410"/>
        <v>2.5550000000000002</v>
      </c>
      <c r="BM691" s="3">
        <f t="shared" si="417"/>
        <v>1</v>
      </c>
      <c r="BN691" s="8">
        <f t="shared" si="411"/>
        <v>36369</v>
      </c>
      <c r="BO691" s="47">
        <f t="shared" si="390"/>
        <v>0.60515607821489248</v>
      </c>
      <c r="BP691" s="9">
        <f t="shared" si="391"/>
        <v>0.60515607821489248</v>
      </c>
      <c r="BV691" s="8">
        <f t="shared" si="412"/>
        <v>36369</v>
      </c>
      <c r="BW691" s="9">
        <f t="shared" si="413"/>
        <v>2.4649999999999999</v>
      </c>
      <c r="BX691" s="9">
        <f t="shared" si="414"/>
        <v>2.5550000000000002</v>
      </c>
      <c r="BY691" s="3">
        <f t="shared" si="418"/>
        <v>2.2565059992089725E-2</v>
      </c>
      <c r="BZ691" s="3">
        <f t="shared" si="419"/>
        <v>1.577942010396521E-2</v>
      </c>
      <c r="CA691" s="8">
        <f t="shared" si="392"/>
        <v>36369</v>
      </c>
      <c r="CB691" s="3">
        <f t="shared" si="393"/>
        <v>0.36114088786601201</v>
      </c>
      <c r="CC691" s="3">
        <f t="shared" si="394"/>
        <v>0.7863406361300207</v>
      </c>
    </row>
    <row r="692" spans="1:81" x14ac:dyDescent="0.25">
      <c r="A692" s="3">
        <f t="shared" si="395"/>
        <v>1125</v>
      </c>
      <c r="B692" s="8">
        <f t="shared" si="396"/>
        <v>36370</v>
      </c>
      <c r="C692" s="3">
        <f t="shared" si="402"/>
        <v>2.5299999999999998</v>
      </c>
      <c r="D692" s="11">
        <f t="shared" si="415"/>
        <v>0</v>
      </c>
      <c r="E692" s="3">
        <f t="shared" si="403"/>
        <v>2.605</v>
      </c>
      <c r="I692" s="8">
        <f t="shared" si="397"/>
        <v>36370</v>
      </c>
      <c r="J692" s="11">
        <f t="shared" si="404"/>
        <v>7.5000000000000178E-2</v>
      </c>
      <c r="K692" s="11">
        <f t="shared" si="416"/>
        <v>0</v>
      </c>
      <c r="L692" s="11"/>
      <c r="M692" s="11"/>
      <c r="N692" s="9">
        <f t="shared" si="405"/>
        <v>2.5299999999999998</v>
      </c>
      <c r="O692" s="9">
        <f t="shared" si="406"/>
        <v>2.605</v>
      </c>
      <c r="Q692" s="9">
        <f t="shared" si="398"/>
        <v>2.5299999999999998</v>
      </c>
      <c r="R692" s="9">
        <f t="shared" si="399"/>
        <v>2.605</v>
      </c>
      <c r="S692" s="9">
        <f t="shared" si="400"/>
        <v>2.665</v>
      </c>
      <c r="T692" s="9">
        <f t="shared" si="401"/>
        <v>2.665</v>
      </c>
      <c r="V692" s="9">
        <f t="shared" si="422"/>
        <v>2.5299999999999998</v>
      </c>
      <c r="W692" s="9">
        <f t="shared" si="422"/>
        <v>2.605</v>
      </c>
      <c r="X692" s="9">
        <f t="shared" si="422"/>
        <v>2.665</v>
      </c>
      <c r="Y692" s="9">
        <f t="shared" si="422"/>
        <v>2.665</v>
      </c>
      <c r="AB692" s="3">
        <f t="shared" si="420"/>
        <v>2.6027495244775451E-2</v>
      </c>
      <c r="AC692" s="3">
        <f t="shared" si="421"/>
        <v>1.9380451549662375E-2</v>
      </c>
      <c r="BK692" s="9">
        <f t="shared" si="409"/>
        <v>2.5299999999999998</v>
      </c>
      <c r="BL692" s="9">
        <f t="shared" si="410"/>
        <v>2.605</v>
      </c>
      <c r="BM692" s="3">
        <f t="shared" si="417"/>
        <v>1</v>
      </c>
      <c r="BN692" s="8">
        <f t="shared" si="411"/>
        <v>36370</v>
      </c>
      <c r="BO692" s="47">
        <f t="shared" si="390"/>
        <v>0.68041479561257301</v>
      </c>
      <c r="BP692" s="9">
        <f t="shared" si="391"/>
        <v>0.68041479561257301</v>
      </c>
      <c r="BV692" s="8">
        <f t="shared" si="412"/>
        <v>36370</v>
      </c>
      <c r="BW692" s="9">
        <f t="shared" si="413"/>
        <v>2.5299999999999998</v>
      </c>
      <c r="BX692" s="9">
        <f t="shared" si="414"/>
        <v>2.605</v>
      </c>
      <c r="BY692" s="3">
        <f t="shared" si="418"/>
        <v>2.6027495244775451E-2</v>
      </c>
      <c r="BZ692" s="3">
        <f t="shared" si="419"/>
        <v>1.9380451549662375E-2</v>
      </c>
      <c r="CA692" s="8">
        <f t="shared" si="392"/>
        <v>36370</v>
      </c>
      <c r="CB692" s="3">
        <f t="shared" si="393"/>
        <v>0.32707856022889309</v>
      </c>
      <c r="CC692" s="3">
        <f t="shared" si="394"/>
        <v>0.78602302500357868</v>
      </c>
    </row>
    <row r="693" spans="1:81" x14ac:dyDescent="0.25">
      <c r="A693" s="3">
        <f t="shared" si="395"/>
        <v>1126</v>
      </c>
      <c r="B693" s="8">
        <f t="shared" si="396"/>
        <v>36371</v>
      </c>
      <c r="C693" s="3">
        <f t="shared" si="402"/>
        <v>2.41</v>
      </c>
      <c r="D693" s="11">
        <f t="shared" si="415"/>
        <v>0</v>
      </c>
      <c r="E693" s="3">
        <f t="shared" si="403"/>
        <v>2.5049999999999999</v>
      </c>
      <c r="I693" s="8">
        <f t="shared" si="397"/>
        <v>36371</v>
      </c>
      <c r="J693" s="11">
        <f t="shared" si="404"/>
        <v>9.4999999999999751E-2</v>
      </c>
      <c r="K693" s="11">
        <f t="shared" si="416"/>
        <v>0</v>
      </c>
      <c r="L693" s="11"/>
      <c r="M693" s="11"/>
      <c r="N693" s="9">
        <f t="shared" si="405"/>
        <v>2.41</v>
      </c>
      <c r="O693" s="9">
        <f t="shared" si="406"/>
        <v>2.5049999999999999</v>
      </c>
      <c r="Q693" s="9">
        <f t="shared" si="398"/>
        <v>2.41</v>
      </c>
      <c r="R693" s="9">
        <f t="shared" si="399"/>
        <v>2.5049999999999999</v>
      </c>
      <c r="S693" s="9">
        <f t="shared" si="400"/>
        <v>2.5499999999999998</v>
      </c>
      <c r="T693" s="9">
        <f t="shared" si="401"/>
        <v>2.5499999999999998</v>
      </c>
      <c r="V693" s="9">
        <f t="shared" si="422"/>
        <v>2.41</v>
      </c>
      <c r="W693" s="9">
        <f t="shared" si="422"/>
        <v>2.5049999999999999</v>
      </c>
      <c r="X693" s="9">
        <f t="shared" si="422"/>
        <v>2.5499999999999998</v>
      </c>
      <c r="Y693" s="9">
        <f t="shared" si="422"/>
        <v>2.5499999999999998</v>
      </c>
      <c r="AB693" s="3">
        <f t="shared" si="420"/>
        <v>-4.8592555236865072E-2</v>
      </c>
      <c r="AC693" s="3">
        <f t="shared" si="421"/>
        <v>-3.9143940668502186E-2</v>
      </c>
      <c r="BK693" s="9">
        <f t="shared" ref="BK693:BK755" si="423">V693</f>
        <v>2.41</v>
      </c>
      <c r="BL693" s="9">
        <f t="shared" ref="BL693:BL755" si="424">W693</f>
        <v>2.5049999999999999</v>
      </c>
      <c r="BM693" s="3">
        <f t="shared" si="417"/>
        <v>1</v>
      </c>
      <c r="BN693" s="8">
        <f t="shared" si="411"/>
        <v>36371</v>
      </c>
      <c r="BO693" s="47">
        <f t="shared" si="390"/>
        <v>0.68894222413923945</v>
      </c>
      <c r="BP693" s="9">
        <f t="shared" si="391"/>
        <v>0.68894222413923945</v>
      </c>
      <c r="BV693" s="8">
        <f t="shared" si="412"/>
        <v>36371</v>
      </c>
      <c r="BW693" s="9">
        <f t="shared" si="413"/>
        <v>2.41</v>
      </c>
      <c r="BX693" s="9">
        <f t="shared" si="414"/>
        <v>2.5049999999999999</v>
      </c>
      <c r="BY693" s="3">
        <f t="shared" si="418"/>
        <v>-4.8592555236865072E-2</v>
      </c>
      <c r="BZ693" s="3">
        <f t="shared" si="419"/>
        <v>-3.9143940668502186E-2</v>
      </c>
      <c r="CA693" s="8">
        <f t="shared" si="392"/>
        <v>36371</v>
      </c>
      <c r="CB693" s="3">
        <f t="shared" si="393"/>
        <v>0.37936467501758875</v>
      </c>
      <c r="CC693" s="3">
        <f t="shared" si="394"/>
        <v>0.79909193504239273</v>
      </c>
    </row>
    <row r="694" spans="1:81" x14ac:dyDescent="0.25">
      <c r="A694" s="3">
        <f t="shared" si="395"/>
        <v>1127</v>
      </c>
      <c r="B694" s="8">
        <f t="shared" si="396"/>
        <v>36372</v>
      </c>
      <c r="C694" s="3">
        <f t="shared" si="402"/>
        <v>2.41</v>
      </c>
      <c r="D694" s="11">
        <f t="shared" si="415"/>
        <v>0</v>
      </c>
      <c r="E694" s="3">
        <f t="shared" si="403"/>
        <v>2.5049999999999999</v>
      </c>
      <c r="I694" s="8">
        <f t="shared" si="397"/>
        <v>36372</v>
      </c>
      <c r="J694" s="11">
        <f t="shared" si="404"/>
        <v>9.4999999999999751E-2</v>
      </c>
      <c r="K694" s="11">
        <f t="shared" si="416"/>
        <v>0</v>
      </c>
      <c r="L694" s="11"/>
      <c r="M694" s="11"/>
      <c r="N694" s="9">
        <f t="shared" si="405"/>
        <v>2.41</v>
      </c>
      <c r="O694" s="9">
        <f t="shared" si="406"/>
        <v>2.5049999999999999</v>
      </c>
      <c r="Q694" s="9">
        <f t="shared" si="398"/>
        <v>2.41</v>
      </c>
      <c r="R694" s="9">
        <f t="shared" si="399"/>
        <v>2.5049999999999999</v>
      </c>
      <c r="S694" s="9">
        <f t="shared" si="400"/>
        <v>2.5499999999999998</v>
      </c>
      <c r="T694" s="9">
        <f t="shared" si="401"/>
        <v>2.5499999999999998</v>
      </c>
      <c r="V694" s="9">
        <f t="shared" si="422"/>
        <v>2.41</v>
      </c>
      <c r="W694" s="9">
        <f t="shared" si="422"/>
        <v>2.5049999999999999</v>
      </c>
      <c r="X694" s="9">
        <f t="shared" si="422"/>
        <v>2.5499999999999998</v>
      </c>
      <c r="Y694" s="9">
        <f t="shared" si="422"/>
        <v>2.5499999999999998</v>
      </c>
      <c r="AB694" s="3">
        <f t="shared" si="420"/>
        <v>0</v>
      </c>
      <c r="AC694" s="3">
        <f t="shared" si="421"/>
        <v>0</v>
      </c>
      <c r="BK694" s="9">
        <f t="shared" si="423"/>
        <v>2.41</v>
      </c>
      <c r="BL694" s="9">
        <f t="shared" si="424"/>
        <v>2.5049999999999999</v>
      </c>
      <c r="BM694" s="3">
        <f t="shared" si="417"/>
        <v>1</v>
      </c>
      <c r="BN694" s="8">
        <f t="shared" si="411"/>
        <v>36372</v>
      </c>
      <c r="BO694" s="47">
        <f t="shared" si="390"/>
        <v>0.68978147374480669</v>
      </c>
      <c r="BP694" s="9">
        <f t="shared" si="391"/>
        <v>0.68978147374480669</v>
      </c>
      <c r="BV694" s="8">
        <f t="shared" si="412"/>
        <v>36372</v>
      </c>
      <c r="BW694" s="9">
        <f t="shared" si="413"/>
        <v>2.41</v>
      </c>
      <c r="BX694" s="9">
        <f t="shared" si="414"/>
        <v>2.5049999999999999</v>
      </c>
      <c r="BY694" s="3">
        <f t="shared" si="418"/>
        <v>0</v>
      </c>
      <c r="BZ694" s="3">
        <f t="shared" si="419"/>
        <v>0</v>
      </c>
      <c r="CA694" s="8">
        <f t="shared" si="392"/>
        <v>36372</v>
      </c>
      <c r="CB694" s="3">
        <f t="shared" si="393"/>
        <v>0.35713429213670056</v>
      </c>
      <c r="CC694" s="3">
        <f t="shared" si="394"/>
        <v>0.7523216623765886</v>
      </c>
    </row>
    <row r="695" spans="1:81" x14ac:dyDescent="0.25">
      <c r="A695" s="3">
        <f t="shared" si="395"/>
        <v>1128</v>
      </c>
      <c r="B695" s="8">
        <f t="shared" si="396"/>
        <v>36373</v>
      </c>
      <c r="C695" s="3">
        <f t="shared" si="402"/>
        <v>2.41</v>
      </c>
      <c r="D695" s="11">
        <f t="shared" si="415"/>
        <v>0</v>
      </c>
      <c r="E695" s="3">
        <f t="shared" si="403"/>
        <v>2.5049999999999999</v>
      </c>
      <c r="I695" s="8">
        <f t="shared" si="397"/>
        <v>36373</v>
      </c>
      <c r="J695" s="11">
        <f t="shared" si="404"/>
        <v>9.4999999999999751E-2</v>
      </c>
      <c r="K695" s="11">
        <f t="shared" si="416"/>
        <v>0</v>
      </c>
      <c r="L695" s="11"/>
      <c r="M695" s="11"/>
      <c r="N695" s="9">
        <f t="shared" si="405"/>
        <v>2.41</v>
      </c>
      <c r="O695" s="9">
        <f t="shared" si="406"/>
        <v>2.5049999999999999</v>
      </c>
      <c r="Q695" s="9">
        <f t="shared" si="398"/>
        <v>2.41</v>
      </c>
      <c r="R695" s="9">
        <f t="shared" si="399"/>
        <v>2.5049999999999999</v>
      </c>
      <c r="S695" s="9">
        <f t="shared" si="400"/>
        <v>2.5499999999999998</v>
      </c>
      <c r="T695" s="9">
        <f t="shared" si="401"/>
        <v>2.5499999999999998</v>
      </c>
      <c r="V695" s="9">
        <f t="shared" si="422"/>
        <v>2.41</v>
      </c>
      <c r="W695" s="9">
        <f t="shared" si="422"/>
        <v>2.5049999999999999</v>
      </c>
      <c r="X695" s="9">
        <f t="shared" si="422"/>
        <v>2.5499999999999998</v>
      </c>
      <c r="Y695" s="9">
        <f t="shared" si="422"/>
        <v>2.5499999999999998</v>
      </c>
      <c r="AB695" s="3">
        <f t="shared" si="420"/>
        <v>0</v>
      </c>
      <c r="AC695" s="3">
        <f t="shared" si="421"/>
        <v>0</v>
      </c>
      <c r="BK695" s="9">
        <f t="shared" si="423"/>
        <v>2.41</v>
      </c>
      <c r="BL695" s="9">
        <f t="shared" si="424"/>
        <v>2.5049999999999999</v>
      </c>
      <c r="BM695" s="3">
        <f t="shared" si="417"/>
        <v>1</v>
      </c>
      <c r="BN695" s="8">
        <f t="shared" si="411"/>
        <v>36373</v>
      </c>
      <c r="BO695" s="47">
        <f t="shared" si="390"/>
        <v>0.72379589243099429</v>
      </c>
      <c r="BP695" s="9">
        <f t="shared" si="391"/>
        <v>0.72379589243099429</v>
      </c>
      <c r="BV695" s="8">
        <f t="shared" si="412"/>
        <v>36373</v>
      </c>
      <c r="BW695" s="9">
        <f t="shared" si="413"/>
        <v>2.41</v>
      </c>
      <c r="BX695" s="9">
        <f t="shared" si="414"/>
        <v>2.5049999999999999</v>
      </c>
      <c r="BY695" s="3">
        <f t="shared" si="418"/>
        <v>0</v>
      </c>
      <c r="BZ695" s="3">
        <f t="shared" si="419"/>
        <v>0</v>
      </c>
      <c r="CA695" s="8">
        <f t="shared" si="392"/>
        <v>36373</v>
      </c>
      <c r="CB695" s="3">
        <f t="shared" si="393"/>
        <v>0.35713429213670056</v>
      </c>
      <c r="CC695" s="3">
        <f t="shared" si="394"/>
        <v>0.7523216623765886</v>
      </c>
    </row>
    <row r="696" spans="1:81" x14ac:dyDescent="0.25">
      <c r="A696" s="3">
        <f t="shared" si="395"/>
        <v>1129</v>
      </c>
      <c r="B696" s="8">
        <f t="shared" si="396"/>
        <v>36374</v>
      </c>
      <c r="C696" s="3">
        <f t="shared" si="402"/>
        <v>2.4049999999999998</v>
      </c>
      <c r="D696" s="11">
        <f t="shared" si="415"/>
        <v>0</v>
      </c>
      <c r="E696" s="3">
        <f t="shared" si="403"/>
        <v>2.5499999999999998</v>
      </c>
      <c r="I696" s="8">
        <f t="shared" si="397"/>
        <v>36374</v>
      </c>
      <c r="J696" s="11">
        <f t="shared" si="404"/>
        <v>0.14500000000000002</v>
      </c>
      <c r="K696" s="11">
        <f t="shared" si="416"/>
        <v>0</v>
      </c>
      <c r="L696" s="11"/>
      <c r="M696" s="11"/>
      <c r="N696" s="9">
        <f t="shared" si="405"/>
        <v>2.4049999999999998</v>
      </c>
      <c r="O696" s="9">
        <f t="shared" si="406"/>
        <v>2.5499999999999998</v>
      </c>
      <c r="Q696" s="9">
        <f t="shared" si="398"/>
        <v>2.4049999999999998</v>
      </c>
      <c r="R696" s="9">
        <f t="shared" si="399"/>
        <v>2.5499999999999998</v>
      </c>
      <c r="S696" s="9">
        <f t="shared" si="400"/>
        <v>2.5150000000000001</v>
      </c>
      <c r="T696" s="9">
        <f t="shared" si="401"/>
        <v>2.5150000000000001</v>
      </c>
      <c r="V696" s="9">
        <f t="shared" si="422"/>
        <v>2.4049999999999998</v>
      </c>
      <c r="W696" s="9">
        <f t="shared" si="422"/>
        <v>2.5499999999999998</v>
      </c>
      <c r="X696" s="9">
        <f t="shared" si="422"/>
        <v>2.5150000000000001</v>
      </c>
      <c r="Y696" s="9">
        <f t="shared" si="422"/>
        <v>2.5150000000000001</v>
      </c>
      <c r="AB696" s="3">
        <f t="shared" si="420"/>
        <v>-2.0768439448392282E-3</v>
      </c>
      <c r="AC696" s="3">
        <f t="shared" si="421"/>
        <v>1.7804624633506686E-2</v>
      </c>
      <c r="BK696" s="9">
        <f t="shared" si="423"/>
        <v>2.4049999999999998</v>
      </c>
      <c r="BL696" s="9">
        <f t="shared" si="424"/>
        <v>2.5499999999999998</v>
      </c>
      <c r="BM696" s="3">
        <f t="shared" si="417"/>
        <v>1</v>
      </c>
      <c r="BN696" s="8">
        <f t="shared" si="411"/>
        <v>36374</v>
      </c>
      <c r="BO696" s="47">
        <f t="shared" si="390"/>
        <v>0.76391344931275107</v>
      </c>
      <c r="BP696" s="9">
        <f t="shared" si="391"/>
        <v>0.76391344931275107</v>
      </c>
      <c r="BV696" s="8">
        <f t="shared" si="412"/>
        <v>36374</v>
      </c>
      <c r="BW696" s="9">
        <f t="shared" si="413"/>
        <v>2.4049999999999998</v>
      </c>
      <c r="BX696" s="9">
        <f t="shared" si="414"/>
        <v>2.5499999999999998</v>
      </c>
      <c r="BY696" s="3">
        <f t="shared" si="418"/>
        <v>-2.0768439448392282E-3</v>
      </c>
      <c r="BZ696" s="3">
        <f t="shared" si="419"/>
        <v>1.7804624633506686E-2</v>
      </c>
      <c r="CA696" s="8">
        <f t="shared" si="392"/>
        <v>36374</v>
      </c>
      <c r="CB696" s="3">
        <f t="shared" si="393"/>
        <v>0.35770076390454492</v>
      </c>
      <c r="CC696" s="3">
        <f t="shared" si="394"/>
        <v>0.75314624434961963</v>
      </c>
    </row>
    <row r="697" spans="1:81" x14ac:dyDescent="0.25">
      <c r="A697" s="3">
        <f t="shared" si="395"/>
        <v>1130</v>
      </c>
      <c r="B697" s="8">
        <f t="shared" si="396"/>
        <v>36375</v>
      </c>
      <c r="C697" s="3">
        <f t="shared" si="402"/>
        <v>2.4750000000000001</v>
      </c>
      <c r="D697" s="11">
        <f t="shared" si="415"/>
        <v>0</v>
      </c>
      <c r="E697" s="3">
        <f t="shared" si="403"/>
        <v>2.6150000000000002</v>
      </c>
      <c r="I697" s="8">
        <f t="shared" si="397"/>
        <v>36375</v>
      </c>
      <c r="J697" s="11">
        <f t="shared" si="404"/>
        <v>0.14000000000000012</v>
      </c>
      <c r="K697" s="11">
        <f t="shared" si="416"/>
        <v>0</v>
      </c>
      <c r="L697" s="11"/>
      <c r="M697" s="11"/>
      <c r="N697" s="9">
        <f t="shared" si="405"/>
        <v>2.4750000000000001</v>
      </c>
      <c r="O697" s="9">
        <f t="shared" si="406"/>
        <v>2.6150000000000002</v>
      </c>
      <c r="Q697" s="9">
        <f t="shared" si="398"/>
        <v>2.4750000000000001</v>
      </c>
      <c r="R697" s="9">
        <f t="shared" si="399"/>
        <v>2.6150000000000002</v>
      </c>
      <c r="S697" s="9">
        <f t="shared" si="400"/>
        <v>2.6</v>
      </c>
      <c r="T697" s="9">
        <f t="shared" si="401"/>
        <v>2.6</v>
      </c>
      <c r="V697" s="9">
        <f t="shared" si="422"/>
        <v>2.4750000000000001</v>
      </c>
      <c r="W697" s="9">
        <f t="shared" si="422"/>
        <v>2.6150000000000002</v>
      </c>
      <c r="X697" s="9">
        <f t="shared" si="422"/>
        <v>2.6</v>
      </c>
      <c r="Y697" s="9">
        <f t="shared" si="422"/>
        <v>2.6</v>
      </c>
      <c r="AB697" s="3">
        <f t="shared" si="420"/>
        <v>2.8690492462929231E-2</v>
      </c>
      <c r="AC697" s="3">
        <f t="shared" si="421"/>
        <v>2.5170738346551574E-2</v>
      </c>
      <c r="BK697" s="9">
        <f t="shared" si="423"/>
        <v>2.4750000000000001</v>
      </c>
      <c r="BL697" s="9">
        <f t="shared" si="424"/>
        <v>2.6150000000000002</v>
      </c>
      <c r="BM697" s="3">
        <f t="shared" si="417"/>
        <v>1</v>
      </c>
      <c r="BN697" s="8">
        <f t="shared" si="411"/>
        <v>36375</v>
      </c>
      <c r="BO697" s="47">
        <f t="shared" si="390"/>
        <v>0.80695196203446951</v>
      </c>
      <c r="BP697" s="9">
        <f t="shared" si="391"/>
        <v>0.80695196203446951</v>
      </c>
      <c r="BV697" s="8">
        <f t="shared" si="412"/>
        <v>36375</v>
      </c>
      <c r="BW697" s="9">
        <f t="shared" si="413"/>
        <v>2.4750000000000001</v>
      </c>
      <c r="BX697" s="9">
        <f t="shared" si="414"/>
        <v>2.6150000000000002</v>
      </c>
      <c r="BY697" s="3">
        <f t="shared" si="418"/>
        <v>2.8690492462929231E-2</v>
      </c>
      <c r="BZ697" s="3">
        <f t="shared" si="419"/>
        <v>2.5170738346551574E-2</v>
      </c>
      <c r="CA697" s="8">
        <f t="shared" si="392"/>
        <v>36375</v>
      </c>
      <c r="CB697" s="3">
        <f t="shared" si="393"/>
        <v>0.36497609258286667</v>
      </c>
      <c r="CC697" s="3">
        <f t="shared" si="394"/>
        <v>0.72915080746172634</v>
      </c>
    </row>
    <row r="698" spans="1:81" x14ac:dyDescent="0.25">
      <c r="A698" s="3">
        <f t="shared" si="395"/>
        <v>1131</v>
      </c>
      <c r="B698" s="8">
        <f t="shared" si="396"/>
        <v>36376</v>
      </c>
      <c r="C698" s="3">
        <f t="shared" si="402"/>
        <v>2.5249999999999999</v>
      </c>
      <c r="D698" s="11">
        <f t="shared" si="415"/>
        <v>0</v>
      </c>
      <c r="E698" s="3">
        <f t="shared" si="403"/>
        <v>2.65</v>
      </c>
      <c r="I698" s="8">
        <f t="shared" si="397"/>
        <v>36376</v>
      </c>
      <c r="J698" s="11">
        <f t="shared" si="404"/>
        <v>0.125</v>
      </c>
      <c r="K698" s="11">
        <f t="shared" si="416"/>
        <v>0</v>
      </c>
      <c r="L698" s="11"/>
      <c r="M698" s="11"/>
      <c r="N698" s="9">
        <f t="shared" si="405"/>
        <v>2.5249999999999999</v>
      </c>
      <c r="O698" s="9">
        <f t="shared" si="406"/>
        <v>2.65</v>
      </c>
      <c r="Q698" s="9">
        <f t="shared" si="398"/>
        <v>2.5249999999999999</v>
      </c>
      <c r="R698" s="9">
        <f t="shared" si="399"/>
        <v>2.65</v>
      </c>
      <c r="S698" s="9">
        <f t="shared" si="400"/>
        <v>2.6349999999999998</v>
      </c>
      <c r="T698" s="9">
        <f t="shared" si="401"/>
        <v>2.6349999999999998</v>
      </c>
      <c r="V698" s="9">
        <f t="shared" si="422"/>
        <v>2.5249999999999999</v>
      </c>
      <c r="W698" s="9">
        <f t="shared" si="422"/>
        <v>2.65</v>
      </c>
      <c r="X698" s="9">
        <f t="shared" si="422"/>
        <v>2.6349999999999998</v>
      </c>
      <c r="Y698" s="9">
        <f t="shared" si="422"/>
        <v>2.6349999999999998</v>
      </c>
      <c r="AB698" s="3">
        <f t="shared" si="420"/>
        <v>2.0000666706669435E-2</v>
      </c>
      <c r="AC698" s="3">
        <f t="shared" si="421"/>
        <v>1.32955424812445E-2</v>
      </c>
      <c r="BK698" s="9">
        <f t="shared" si="423"/>
        <v>2.5249999999999999</v>
      </c>
      <c r="BL698" s="9">
        <f t="shared" si="424"/>
        <v>2.65</v>
      </c>
      <c r="BM698" s="3">
        <f t="shared" si="417"/>
        <v>1</v>
      </c>
      <c r="BN698" s="8">
        <f t="shared" si="411"/>
        <v>36376</v>
      </c>
      <c r="BO698" s="47">
        <f t="shared" si="390"/>
        <v>0.85714341423703655</v>
      </c>
      <c r="BP698" s="9">
        <f t="shared" si="391"/>
        <v>0.85714341423703655</v>
      </c>
      <c r="BV698" s="8">
        <f t="shared" si="412"/>
        <v>36376</v>
      </c>
      <c r="BW698" s="9">
        <f t="shared" si="413"/>
        <v>2.5249999999999999</v>
      </c>
      <c r="BX698" s="9">
        <f t="shared" si="414"/>
        <v>2.65</v>
      </c>
      <c r="BY698" s="3">
        <f t="shared" si="418"/>
        <v>2.0000666706669435E-2</v>
      </c>
      <c r="BZ698" s="3">
        <f t="shared" si="419"/>
        <v>1.32955424812445E-2</v>
      </c>
      <c r="CA698" s="8">
        <f t="shared" si="392"/>
        <v>36376</v>
      </c>
      <c r="CB698" s="3">
        <f t="shared" si="393"/>
        <v>0.36529958585223099</v>
      </c>
      <c r="CC698" s="3">
        <f t="shared" si="394"/>
        <v>0.72854562740997486</v>
      </c>
    </row>
    <row r="699" spans="1:81" x14ac:dyDescent="0.25">
      <c r="A699" s="3">
        <f t="shared" si="395"/>
        <v>1132</v>
      </c>
      <c r="B699" s="8">
        <f t="shared" si="396"/>
        <v>36377</v>
      </c>
      <c r="C699" s="3">
        <f t="shared" si="402"/>
        <v>2.5350000000000001</v>
      </c>
      <c r="D699" s="11">
        <f t="shared" si="415"/>
        <v>0</v>
      </c>
      <c r="E699" s="3">
        <f t="shared" si="403"/>
        <v>2.65</v>
      </c>
      <c r="I699" s="8">
        <f t="shared" si="397"/>
        <v>36377</v>
      </c>
      <c r="J699" s="11">
        <f t="shared" si="404"/>
        <v>0.11499999999999977</v>
      </c>
      <c r="K699" s="11">
        <f t="shared" si="416"/>
        <v>0</v>
      </c>
      <c r="L699" s="11"/>
      <c r="M699" s="11"/>
      <c r="N699" s="9">
        <f t="shared" si="405"/>
        <v>2.5350000000000001</v>
      </c>
      <c r="O699" s="9">
        <f t="shared" si="406"/>
        <v>2.65</v>
      </c>
      <c r="Q699" s="9">
        <f t="shared" si="398"/>
        <v>2.5350000000000001</v>
      </c>
      <c r="R699" s="9">
        <f t="shared" si="399"/>
        <v>2.65</v>
      </c>
      <c r="S699" s="9">
        <f t="shared" si="400"/>
        <v>2.6549999999999998</v>
      </c>
      <c r="T699" s="9">
        <f t="shared" si="401"/>
        <v>2.6549999999999998</v>
      </c>
      <c r="V699" s="9">
        <f t="shared" si="422"/>
        <v>2.5350000000000001</v>
      </c>
      <c r="W699" s="9">
        <f t="shared" si="422"/>
        <v>2.65</v>
      </c>
      <c r="X699" s="9">
        <f t="shared" si="422"/>
        <v>2.6549999999999998</v>
      </c>
      <c r="Y699" s="9">
        <f t="shared" si="422"/>
        <v>2.6549999999999998</v>
      </c>
      <c r="AB699" s="3">
        <f t="shared" si="420"/>
        <v>3.9525743158233418E-3</v>
      </c>
      <c r="AC699" s="3">
        <f t="shared" si="421"/>
        <v>0</v>
      </c>
      <c r="BK699" s="9">
        <f t="shared" si="423"/>
        <v>2.5350000000000001</v>
      </c>
      <c r="BL699" s="9">
        <f t="shared" si="424"/>
        <v>2.65</v>
      </c>
      <c r="BM699" s="3">
        <f t="shared" si="417"/>
        <v>1</v>
      </c>
      <c r="BN699" s="8">
        <f t="shared" si="411"/>
        <v>36377</v>
      </c>
      <c r="BO699" s="47">
        <f t="shared" ref="BO699:BO755" si="425">IF(BM699=1,CORREL(BK680:BK699,BL680:BL699),1.1)</f>
        <v>0.85288079635659919</v>
      </c>
      <c r="BP699" s="9">
        <f t="shared" ref="BP699:BP755" si="426">IF(BM699=0," ",BO699)</f>
        <v>0.85288079635659919</v>
      </c>
      <c r="BV699" s="8">
        <f t="shared" si="412"/>
        <v>36377</v>
      </c>
      <c r="BW699" s="9">
        <f t="shared" si="413"/>
        <v>2.5350000000000001</v>
      </c>
      <c r="BX699" s="9">
        <f t="shared" si="414"/>
        <v>2.65</v>
      </c>
      <c r="BY699" s="3">
        <f t="shared" si="418"/>
        <v>3.9525743158233418E-3</v>
      </c>
      <c r="BZ699" s="3">
        <f t="shared" si="419"/>
        <v>0</v>
      </c>
      <c r="CA699" s="8">
        <f t="shared" si="392"/>
        <v>36377</v>
      </c>
      <c r="CB699" s="3">
        <f t="shared" si="393"/>
        <v>0.36532992128608038</v>
      </c>
      <c r="CC699" s="3">
        <f t="shared" si="394"/>
        <v>0.72866272445864411</v>
      </c>
    </row>
    <row r="700" spans="1:81" x14ac:dyDescent="0.25">
      <c r="A700" s="3">
        <f t="shared" si="395"/>
        <v>1133</v>
      </c>
      <c r="B700" s="8">
        <f t="shared" si="396"/>
        <v>36378</v>
      </c>
      <c r="C700" s="3">
        <f t="shared" si="402"/>
        <v>2.5550000000000002</v>
      </c>
      <c r="D700" s="11">
        <f t="shared" si="415"/>
        <v>0</v>
      </c>
      <c r="E700" s="3">
        <f t="shared" si="403"/>
        <v>2.605</v>
      </c>
      <c r="I700" s="8">
        <f t="shared" si="397"/>
        <v>36378</v>
      </c>
      <c r="J700" s="11">
        <f t="shared" si="404"/>
        <v>4.9999999999999822E-2</v>
      </c>
      <c r="K700" s="11">
        <f t="shared" si="416"/>
        <v>0</v>
      </c>
      <c r="L700" s="11"/>
      <c r="M700" s="11"/>
      <c r="N700" s="9">
        <f t="shared" si="405"/>
        <v>2.5550000000000002</v>
      </c>
      <c r="O700" s="9">
        <f t="shared" si="406"/>
        <v>2.605</v>
      </c>
      <c r="Q700" s="9">
        <f t="shared" si="398"/>
        <v>2.5550000000000002</v>
      </c>
      <c r="R700" s="9">
        <f t="shared" si="399"/>
        <v>2.605</v>
      </c>
      <c r="S700" s="9">
        <f t="shared" si="400"/>
        <v>2.6850000000000001</v>
      </c>
      <c r="T700" s="9">
        <f t="shared" si="401"/>
        <v>2.6850000000000001</v>
      </c>
      <c r="V700" s="9">
        <f t="shared" si="422"/>
        <v>2.5550000000000002</v>
      </c>
      <c r="W700" s="9">
        <f t="shared" si="422"/>
        <v>2.605</v>
      </c>
      <c r="X700" s="9">
        <f t="shared" si="422"/>
        <v>2.6850000000000001</v>
      </c>
      <c r="Y700" s="9">
        <f t="shared" si="422"/>
        <v>2.6850000000000001</v>
      </c>
      <c r="AB700" s="3">
        <f t="shared" si="420"/>
        <v>7.8585866125213105E-3</v>
      </c>
      <c r="AC700" s="3">
        <f t="shared" si="421"/>
        <v>-1.7126964792800597E-2</v>
      </c>
      <c r="BK700" s="9">
        <f t="shared" si="423"/>
        <v>2.5550000000000002</v>
      </c>
      <c r="BL700" s="9">
        <f t="shared" si="424"/>
        <v>2.605</v>
      </c>
      <c r="BM700" s="3">
        <f t="shared" si="417"/>
        <v>1</v>
      </c>
      <c r="BN700" s="8">
        <f t="shared" si="411"/>
        <v>36378</v>
      </c>
      <c r="BO700" s="47">
        <f t="shared" si="425"/>
        <v>0.835361896969262</v>
      </c>
      <c r="BP700" s="9">
        <f t="shared" si="426"/>
        <v>0.835361896969262</v>
      </c>
      <c r="BV700" s="8">
        <f t="shared" si="412"/>
        <v>36378</v>
      </c>
      <c r="BW700" s="9">
        <f t="shared" si="413"/>
        <v>2.5550000000000002</v>
      </c>
      <c r="BX700" s="9">
        <f t="shared" si="414"/>
        <v>2.605</v>
      </c>
      <c r="BY700" s="3">
        <f t="shared" si="418"/>
        <v>7.8585866125213105E-3</v>
      </c>
      <c r="BZ700" s="3">
        <f t="shared" si="419"/>
        <v>-1.7126964792800597E-2</v>
      </c>
      <c r="CA700" s="8">
        <f t="shared" si="392"/>
        <v>36378</v>
      </c>
      <c r="CB700" s="3">
        <f t="shared" si="393"/>
        <v>0.34502582328165982</v>
      </c>
      <c r="CC700" s="3">
        <f t="shared" si="394"/>
        <v>0.730103614400747</v>
      </c>
    </row>
    <row r="701" spans="1:81" x14ac:dyDescent="0.25">
      <c r="A701" s="3">
        <f t="shared" si="395"/>
        <v>1134</v>
      </c>
      <c r="B701" s="8">
        <f t="shared" si="396"/>
        <v>36379</v>
      </c>
      <c r="C701" s="3">
        <f t="shared" si="402"/>
        <v>2.5550000000000002</v>
      </c>
      <c r="D701" s="11">
        <f t="shared" si="415"/>
        <v>0</v>
      </c>
      <c r="E701" s="3">
        <f t="shared" si="403"/>
        <v>2.605</v>
      </c>
      <c r="I701" s="8">
        <f t="shared" si="397"/>
        <v>36379</v>
      </c>
      <c r="J701" s="11">
        <f t="shared" si="404"/>
        <v>4.9999999999999822E-2</v>
      </c>
      <c r="K701" s="11">
        <f t="shared" si="416"/>
        <v>0</v>
      </c>
      <c r="L701" s="11"/>
      <c r="M701" s="11"/>
      <c r="N701" s="9">
        <f t="shared" si="405"/>
        <v>2.5550000000000002</v>
      </c>
      <c r="O701" s="9">
        <f t="shared" si="406"/>
        <v>2.605</v>
      </c>
      <c r="Q701" s="9">
        <f t="shared" si="398"/>
        <v>2.5550000000000002</v>
      </c>
      <c r="R701" s="9">
        <f t="shared" si="399"/>
        <v>2.605</v>
      </c>
      <c r="S701" s="9">
        <f t="shared" si="400"/>
        <v>2.6850000000000001</v>
      </c>
      <c r="T701" s="9">
        <f t="shared" si="401"/>
        <v>2.6850000000000001</v>
      </c>
      <c r="V701" s="9">
        <f t="shared" si="422"/>
        <v>2.5550000000000002</v>
      </c>
      <c r="W701" s="9">
        <f t="shared" si="422"/>
        <v>2.605</v>
      </c>
      <c r="X701" s="9">
        <f t="shared" si="422"/>
        <v>2.6850000000000001</v>
      </c>
      <c r="Y701" s="9">
        <f t="shared" si="422"/>
        <v>2.6850000000000001</v>
      </c>
      <c r="AB701" s="3">
        <f t="shared" si="420"/>
        <v>0</v>
      </c>
      <c r="AC701" s="3">
        <f t="shared" si="421"/>
        <v>0</v>
      </c>
      <c r="BK701" s="9">
        <f t="shared" si="423"/>
        <v>2.5550000000000002</v>
      </c>
      <c r="BL701" s="9">
        <f t="shared" si="424"/>
        <v>2.605</v>
      </c>
      <c r="BM701" s="3">
        <f t="shared" si="417"/>
        <v>1</v>
      </c>
      <c r="BN701" s="8">
        <f t="shared" si="411"/>
        <v>36379</v>
      </c>
      <c r="BO701" s="47">
        <f t="shared" si="425"/>
        <v>0.80483230219886781</v>
      </c>
      <c r="BP701" s="9">
        <f t="shared" si="426"/>
        <v>0.80483230219886781</v>
      </c>
      <c r="BV701" s="8">
        <f t="shared" si="412"/>
        <v>36379</v>
      </c>
      <c r="BW701" s="9">
        <f t="shared" si="413"/>
        <v>2.5550000000000002</v>
      </c>
      <c r="BX701" s="9">
        <f t="shared" si="414"/>
        <v>2.605</v>
      </c>
      <c r="BY701" s="3">
        <f t="shared" si="418"/>
        <v>0</v>
      </c>
      <c r="BZ701" s="3">
        <f t="shared" si="419"/>
        <v>0</v>
      </c>
      <c r="CA701" s="8">
        <f t="shared" ref="CA701:CA755" si="427">BV701</f>
        <v>36379</v>
      </c>
      <c r="CB701" s="3">
        <f t="shared" ref="CB701:CB755" si="428">IF(ISNUMBER(STDEV(BY680:BY701)),STDEV(BY680:BY701)*SQRT(252),0)</f>
        <v>0.34303072531676104</v>
      </c>
      <c r="CC701" s="3">
        <f t="shared" ref="CC701:CC755" si="429">IF(ISNUMBER(STDEV(BZ680:BZ701)),STDEV(BZ680:BZ701)*SQRT(252),0)</f>
        <v>0.64072146458842516</v>
      </c>
    </row>
    <row r="702" spans="1:81" x14ac:dyDescent="0.25">
      <c r="A702" s="3">
        <f t="shared" si="395"/>
        <v>1135</v>
      </c>
      <c r="B702" s="8">
        <f t="shared" si="396"/>
        <v>36380</v>
      </c>
      <c r="C702" s="3">
        <f t="shared" si="402"/>
        <v>2.5550000000000002</v>
      </c>
      <c r="D702" s="11">
        <f t="shared" si="415"/>
        <v>0</v>
      </c>
      <c r="E702" s="3">
        <f t="shared" si="403"/>
        <v>2.605</v>
      </c>
      <c r="I702" s="8">
        <f t="shared" si="397"/>
        <v>36380</v>
      </c>
      <c r="J702" s="11">
        <f t="shared" si="404"/>
        <v>4.9999999999999822E-2</v>
      </c>
      <c r="K702" s="11">
        <f t="shared" si="416"/>
        <v>0</v>
      </c>
      <c r="L702" s="11"/>
      <c r="M702" s="11"/>
      <c r="N702" s="9">
        <f t="shared" si="405"/>
        <v>2.5550000000000002</v>
      </c>
      <c r="O702" s="9">
        <f t="shared" si="406"/>
        <v>2.605</v>
      </c>
      <c r="Q702" s="9">
        <f t="shared" si="398"/>
        <v>2.5550000000000002</v>
      </c>
      <c r="R702" s="9">
        <f t="shared" si="399"/>
        <v>2.605</v>
      </c>
      <c r="S702" s="9">
        <f t="shared" si="400"/>
        <v>2.6850000000000001</v>
      </c>
      <c r="T702" s="9">
        <f t="shared" si="401"/>
        <v>2.6850000000000001</v>
      </c>
      <c r="V702" s="9">
        <f t="shared" si="422"/>
        <v>2.5550000000000002</v>
      </c>
      <c r="W702" s="9">
        <f t="shared" si="422"/>
        <v>2.605</v>
      </c>
      <c r="X702" s="9">
        <f t="shared" si="422"/>
        <v>2.6850000000000001</v>
      </c>
      <c r="Y702" s="9">
        <f t="shared" si="422"/>
        <v>2.6850000000000001</v>
      </c>
      <c r="AB702" s="3">
        <f t="shared" si="420"/>
        <v>0</v>
      </c>
      <c r="AC702" s="3">
        <f t="shared" si="421"/>
        <v>0</v>
      </c>
      <c r="BK702" s="9">
        <f t="shared" si="423"/>
        <v>2.5550000000000002</v>
      </c>
      <c r="BL702" s="9">
        <f t="shared" si="424"/>
        <v>2.605</v>
      </c>
      <c r="BM702" s="3">
        <f t="shared" si="417"/>
        <v>1</v>
      </c>
      <c r="BN702" s="8">
        <f t="shared" si="411"/>
        <v>36380</v>
      </c>
      <c r="BO702" s="47">
        <f t="shared" si="425"/>
        <v>0.83864060964684461</v>
      </c>
      <c r="BP702" s="9">
        <f t="shared" si="426"/>
        <v>0.83864060964684461</v>
      </c>
      <c r="BV702" s="8">
        <f t="shared" si="412"/>
        <v>36380</v>
      </c>
      <c r="BW702" s="9">
        <f t="shared" si="413"/>
        <v>2.5550000000000002</v>
      </c>
      <c r="BX702" s="9">
        <f t="shared" si="414"/>
        <v>2.605</v>
      </c>
      <c r="BY702" s="3">
        <f t="shared" si="418"/>
        <v>0</v>
      </c>
      <c r="BZ702" s="3">
        <f t="shared" si="419"/>
        <v>0</v>
      </c>
      <c r="CA702" s="8">
        <f t="shared" si="427"/>
        <v>36380</v>
      </c>
      <c r="CB702" s="3">
        <f t="shared" si="428"/>
        <v>0.34303072531676104</v>
      </c>
      <c r="CC702" s="3">
        <f t="shared" si="429"/>
        <v>0.64072146458842516</v>
      </c>
    </row>
    <row r="703" spans="1:81" x14ac:dyDescent="0.25">
      <c r="A703" s="3">
        <f t="shared" si="395"/>
        <v>1136</v>
      </c>
      <c r="B703" s="8">
        <f t="shared" si="396"/>
        <v>36381</v>
      </c>
      <c r="C703" s="3">
        <f t="shared" si="402"/>
        <v>2.64</v>
      </c>
      <c r="D703" s="11">
        <f t="shared" si="415"/>
        <v>0</v>
      </c>
      <c r="E703" s="3">
        <f t="shared" si="403"/>
        <v>2.665</v>
      </c>
      <c r="I703" s="8">
        <f t="shared" si="397"/>
        <v>36381</v>
      </c>
      <c r="J703" s="11">
        <f t="shared" si="404"/>
        <v>2.4999999999999911E-2</v>
      </c>
      <c r="K703" s="11">
        <f t="shared" si="416"/>
        <v>0</v>
      </c>
      <c r="L703" s="11"/>
      <c r="M703" s="11"/>
      <c r="N703" s="9">
        <f t="shared" si="405"/>
        <v>2.64</v>
      </c>
      <c r="O703" s="9">
        <f t="shared" si="406"/>
        <v>2.665</v>
      </c>
      <c r="Q703" s="9">
        <f t="shared" si="398"/>
        <v>2.64</v>
      </c>
      <c r="R703" s="9">
        <f t="shared" si="399"/>
        <v>2.665</v>
      </c>
      <c r="S703" s="9">
        <f t="shared" si="400"/>
        <v>2.72</v>
      </c>
      <c r="T703" s="9">
        <f t="shared" si="401"/>
        <v>2.72</v>
      </c>
      <c r="V703" s="9">
        <f t="shared" si="422"/>
        <v>2.64</v>
      </c>
      <c r="W703" s="9">
        <f t="shared" si="422"/>
        <v>2.665</v>
      </c>
      <c r="X703" s="9">
        <f t="shared" si="422"/>
        <v>2.72</v>
      </c>
      <c r="Y703" s="9">
        <f t="shared" si="422"/>
        <v>2.72</v>
      </c>
      <c r="AB703" s="3">
        <f t="shared" si="420"/>
        <v>3.2726693502556983E-2</v>
      </c>
      <c r="AC703" s="3">
        <f t="shared" si="421"/>
        <v>2.2771382412477597E-2</v>
      </c>
      <c r="BK703" s="9">
        <f t="shared" si="423"/>
        <v>2.64</v>
      </c>
      <c r="BL703" s="9">
        <f t="shared" si="424"/>
        <v>2.665</v>
      </c>
      <c r="BM703" s="3">
        <f t="shared" si="417"/>
        <v>1</v>
      </c>
      <c r="BN703" s="8">
        <f t="shared" si="411"/>
        <v>36381</v>
      </c>
      <c r="BO703" s="47">
        <f t="shared" si="425"/>
        <v>0.87585069014312666</v>
      </c>
      <c r="BP703" s="9">
        <f t="shared" si="426"/>
        <v>0.87585069014312666</v>
      </c>
      <c r="BV703" s="8">
        <f t="shared" si="412"/>
        <v>36381</v>
      </c>
      <c r="BW703" s="9">
        <f t="shared" si="413"/>
        <v>2.64</v>
      </c>
      <c r="BX703" s="9">
        <f t="shared" si="414"/>
        <v>2.665</v>
      </c>
      <c r="BY703" s="3">
        <f t="shared" si="418"/>
        <v>3.2726693502556983E-2</v>
      </c>
      <c r="BZ703" s="3">
        <f t="shared" si="419"/>
        <v>2.2771382412477597E-2</v>
      </c>
      <c r="CA703" s="8">
        <f t="shared" si="427"/>
        <v>36381</v>
      </c>
      <c r="CB703" s="3">
        <f t="shared" si="428"/>
        <v>0.34988990613034637</v>
      </c>
      <c r="CC703" s="3">
        <f t="shared" si="429"/>
        <v>0.64172436902555952</v>
      </c>
    </row>
    <row r="704" spans="1:81" x14ac:dyDescent="0.25">
      <c r="A704" s="3">
        <f t="shared" ref="A704:A753" si="430">A705-1</f>
        <v>1137</v>
      </c>
      <c r="B704" s="8">
        <f t="shared" si="396"/>
        <v>36382</v>
      </c>
      <c r="C704" s="3">
        <f t="shared" si="402"/>
        <v>2.68</v>
      </c>
      <c r="D704" s="11">
        <f t="shared" si="415"/>
        <v>0</v>
      </c>
      <c r="E704" s="3">
        <f t="shared" si="403"/>
        <v>2.69</v>
      </c>
      <c r="I704" s="8">
        <f t="shared" ref="I704:I754" si="431">B704</f>
        <v>36382</v>
      </c>
      <c r="J704" s="11">
        <f t="shared" si="404"/>
        <v>9.9999999999997868E-3</v>
      </c>
      <c r="K704" s="11">
        <f t="shared" si="416"/>
        <v>0</v>
      </c>
      <c r="L704" s="11"/>
      <c r="M704" s="11"/>
      <c r="N704" s="9">
        <f t="shared" si="405"/>
        <v>2.68</v>
      </c>
      <c r="O704" s="9">
        <f t="shared" si="406"/>
        <v>2.69</v>
      </c>
      <c r="Q704" s="9">
        <f t="shared" si="398"/>
        <v>2.68</v>
      </c>
      <c r="R704" s="9">
        <f t="shared" si="399"/>
        <v>2.69</v>
      </c>
      <c r="S704" s="9">
        <f t="shared" si="400"/>
        <v>2.77</v>
      </c>
      <c r="T704" s="9">
        <f t="shared" si="401"/>
        <v>2.77</v>
      </c>
      <c r="V704" s="9">
        <f t="shared" si="422"/>
        <v>2.68</v>
      </c>
      <c r="W704" s="9">
        <f t="shared" si="422"/>
        <v>2.69</v>
      </c>
      <c r="X704" s="9">
        <f t="shared" si="422"/>
        <v>2.77</v>
      </c>
      <c r="Y704" s="9">
        <f t="shared" si="422"/>
        <v>2.77</v>
      </c>
      <c r="AB704" s="3">
        <f t="shared" si="420"/>
        <v>1.5037877364540502E-2</v>
      </c>
      <c r="AC704" s="3">
        <f t="shared" si="421"/>
        <v>9.3371359959399172E-3</v>
      </c>
      <c r="BK704" s="9">
        <f t="shared" si="423"/>
        <v>2.68</v>
      </c>
      <c r="BL704" s="9">
        <f t="shared" si="424"/>
        <v>2.69</v>
      </c>
      <c r="BM704" s="3">
        <f t="shared" si="417"/>
        <v>1</v>
      </c>
      <c r="BN704" s="8">
        <f t="shared" si="411"/>
        <v>36382</v>
      </c>
      <c r="BO704" s="47">
        <f t="shared" si="425"/>
        <v>0.91008408586330858</v>
      </c>
      <c r="BP704" s="9">
        <f t="shared" si="426"/>
        <v>0.91008408586330858</v>
      </c>
      <c r="BV704" s="8">
        <f t="shared" si="412"/>
        <v>36382</v>
      </c>
      <c r="BW704" s="9">
        <f t="shared" si="413"/>
        <v>2.68</v>
      </c>
      <c r="BX704" s="9">
        <f t="shared" si="414"/>
        <v>2.69</v>
      </c>
      <c r="BY704" s="3">
        <f t="shared" si="418"/>
        <v>1.5037877364540502E-2</v>
      </c>
      <c r="BZ704" s="3">
        <f t="shared" si="419"/>
        <v>9.3371359959399172E-3</v>
      </c>
      <c r="CA704" s="8">
        <f t="shared" si="427"/>
        <v>36382</v>
      </c>
      <c r="CB704" s="3">
        <f t="shared" si="428"/>
        <v>0.34902713750565012</v>
      </c>
      <c r="CC704" s="3">
        <f t="shared" si="429"/>
        <v>0.56201917709668792</v>
      </c>
    </row>
    <row r="705" spans="1:81" x14ac:dyDescent="0.25">
      <c r="A705" s="3">
        <f t="shared" si="430"/>
        <v>1138</v>
      </c>
      <c r="B705" s="8">
        <f t="shared" si="396"/>
        <v>36383</v>
      </c>
      <c r="C705" s="3">
        <f t="shared" si="402"/>
        <v>2.6850000000000001</v>
      </c>
      <c r="D705" s="11">
        <f t="shared" si="415"/>
        <v>0</v>
      </c>
      <c r="E705" s="3">
        <f t="shared" si="403"/>
        <v>2.69</v>
      </c>
      <c r="I705" s="8">
        <f t="shared" si="431"/>
        <v>36383</v>
      </c>
      <c r="J705" s="11">
        <f t="shared" si="404"/>
        <v>4.9999999999998934E-3</v>
      </c>
      <c r="K705" s="11">
        <f t="shared" si="416"/>
        <v>0</v>
      </c>
      <c r="L705" s="11"/>
      <c r="M705" s="11"/>
      <c r="N705" s="9">
        <f t="shared" si="405"/>
        <v>2.6850000000000001</v>
      </c>
      <c r="O705" s="9">
        <f t="shared" si="406"/>
        <v>2.69</v>
      </c>
      <c r="Q705" s="9">
        <f t="shared" si="398"/>
        <v>2.6850000000000001</v>
      </c>
      <c r="R705" s="9">
        <f t="shared" si="399"/>
        <v>2.69</v>
      </c>
      <c r="S705" s="9">
        <f t="shared" si="400"/>
        <v>2.7850000000000001</v>
      </c>
      <c r="T705" s="9">
        <f t="shared" si="401"/>
        <v>2.7850000000000001</v>
      </c>
      <c r="V705" s="9">
        <f t="shared" si="422"/>
        <v>2.6850000000000001</v>
      </c>
      <c r="W705" s="9">
        <f t="shared" si="422"/>
        <v>2.69</v>
      </c>
      <c r="X705" s="9">
        <f t="shared" si="422"/>
        <v>2.7850000000000001</v>
      </c>
      <c r="Y705" s="9">
        <f t="shared" si="422"/>
        <v>2.7850000000000001</v>
      </c>
      <c r="AB705" s="3">
        <f t="shared" si="420"/>
        <v>1.8639334380627327E-3</v>
      </c>
      <c r="AC705" s="3">
        <f t="shared" si="421"/>
        <v>0</v>
      </c>
      <c r="BK705" s="9">
        <f t="shared" si="423"/>
        <v>2.6850000000000001</v>
      </c>
      <c r="BL705" s="9">
        <f t="shared" si="424"/>
        <v>2.69</v>
      </c>
      <c r="BM705" s="3">
        <f t="shared" si="417"/>
        <v>1</v>
      </c>
      <c r="BN705" s="8">
        <f t="shared" si="411"/>
        <v>36383</v>
      </c>
      <c r="BO705" s="47">
        <f t="shared" si="425"/>
        <v>0.91682349931296803</v>
      </c>
      <c r="BP705" s="9">
        <f t="shared" si="426"/>
        <v>0.91682349931296803</v>
      </c>
      <c r="BV705" s="8">
        <f t="shared" si="412"/>
        <v>36383</v>
      </c>
      <c r="BW705" s="9">
        <f t="shared" si="413"/>
        <v>2.6850000000000001</v>
      </c>
      <c r="BX705" s="9">
        <f t="shared" si="414"/>
        <v>2.69</v>
      </c>
      <c r="BY705" s="3">
        <f t="shared" si="418"/>
        <v>1.8639334380627327E-3</v>
      </c>
      <c r="BZ705" s="3">
        <f t="shared" si="419"/>
        <v>0</v>
      </c>
      <c r="CA705" s="8">
        <f t="shared" si="427"/>
        <v>36383</v>
      </c>
      <c r="CB705" s="3">
        <f t="shared" si="428"/>
        <v>0.34833118181140649</v>
      </c>
      <c r="CC705" s="3">
        <f t="shared" si="429"/>
        <v>0.56232512569388904</v>
      </c>
    </row>
    <row r="706" spans="1:81" x14ac:dyDescent="0.25">
      <c r="A706" s="3">
        <f t="shared" si="430"/>
        <v>1139</v>
      </c>
      <c r="B706" s="8">
        <f t="shared" si="396"/>
        <v>36384</v>
      </c>
      <c r="C706" s="3">
        <f t="shared" si="402"/>
        <v>2.64</v>
      </c>
      <c r="D706" s="11">
        <f t="shared" si="415"/>
        <v>0</v>
      </c>
      <c r="E706" s="3">
        <f t="shared" si="403"/>
        <v>2.68</v>
      </c>
      <c r="I706" s="8">
        <f t="shared" si="431"/>
        <v>36384</v>
      </c>
      <c r="J706" s="11">
        <f t="shared" si="404"/>
        <v>4.0000000000000036E-2</v>
      </c>
      <c r="K706" s="11">
        <f t="shared" si="416"/>
        <v>0</v>
      </c>
      <c r="L706" s="11"/>
      <c r="M706" s="11"/>
      <c r="N706" s="9">
        <f t="shared" si="405"/>
        <v>2.64</v>
      </c>
      <c r="O706" s="9">
        <f t="shared" si="406"/>
        <v>2.68</v>
      </c>
      <c r="Q706" s="9">
        <f t="shared" si="398"/>
        <v>2.64</v>
      </c>
      <c r="R706" s="9">
        <f t="shared" si="399"/>
        <v>2.68</v>
      </c>
      <c r="S706" s="9">
        <f t="shared" si="400"/>
        <v>2.75</v>
      </c>
      <c r="T706" s="9">
        <f t="shared" si="401"/>
        <v>2.75</v>
      </c>
      <c r="V706" s="9">
        <f t="shared" si="422"/>
        <v>2.64</v>
      </c>
      <c r="W706" s="9">
        <f t="shared" si="422"/>
        <v>2.68</v>
      </c>
      <c r="X706" s="9">
        <f t="shared" si="422"/>
        <v>2.75</v>
      </c>
      <c r="Y706" s="9">
        <f t="shared" si="422"/>
        <v>2.75</v>
      </c>
      <c r="AB706" s="3">
        <f t="shared" si="420"/>
        <v>-1.690181080260314E-2</v>
      </c>
      <c r="AC706" s="3">
        <f t="shared" si="421"/>
        <v>-3.7243990909823282E-3</v>
      </c>
      <c r="BK706" s="9">
        <f t="shared" si="423"/>
        <v>2.64</v>
      </c>
      <c r="BL706" s="9">
        <f t="shared" si="424"/>
        <v>2.68</v>
      </c>
      <c r="BM706" s="3">
        <f t="shared" si="417"/>
        <v>1</v>
      </c>
      <c r="BN706" s="8">
        <f t="shared" si="411"/>
        <v>36384</v>
      </c>
      <c r="BO706" s="47">
        <f t="shared" si="425"/>
        <v>0.90749266746520219</v>
      </c>
      <c r="BP706" s="9">
        <f t="shared" si="426"/>
        <v>0.90749266746520219</v>
      </c>
      <c r="BV706" s="8">
        <f t="shared" si="412"/>
        <v>36384</v>
      </c>
      <c r="BW706" s="9">
        <f t="shared" si="413"/>
        <v>2.64</v>
      </c>
      <c r="BX706" s="9">
        <f t="shared" si="414"/>
        <v>2.68</v>
      </c>
      <c r="BY706" s="3">
        <f t="shared" si="418"/>
        <v>-1.690181080260314E-2</v>
      </c>
      <c r="BZ706" s="3">
        <f t="shared" si="419"/>
        <v>-3.7243990909823282E-3</v>
      </c>
      <c r="CA706" s="8">
        <f t="shared" si="427"/>
        <v>36384</v>
      </c>
      <c r="CB706" s="3">
        <f t="shared" si="428"/>
        <v>0.35992553239131653</v>
      </c>
      <c r="CC706" s="3">
        <f t="shared" si="429"/>
        <v>0.56306448584969693</v>
      </c>
    </row>
    <row r="707" spans="1:81" x14ac:dyDescent="0.25">
      <c r="A707" s="3">
        <f t="shared" si="430"/>
        <v>1140</v>
      </c>
      <c r="B707" s="8">
        <f t="shared" si="396"/>
        <v>36385</v>
      </c>
      <c r="C707" s="3">
        <f t="shared" si="402"/>
        <v>2.54</v>
      </c>
      <c r="D707" s="11">
        <f t="shared" si="415"/>
        <v>0</v>
      </c>
      <c r="E707" s="3">
        <f t="shared" si="403"/>
        <v>2.58</v>
      </c>
      <c r="I707" s="8">
        <f t="shared" si="431"/>
        <v>36385</v>
      </c>
      <c r="J707" s="11">
        <f t="shared" si="404"/>
        <v>4.0000000000000036E-2</v>
      </c>
      <c r="K707" s="11">
        <f t="shared" si="416"/>
        <v>0</v>
      </c>
      <c r="L707" s="11"/>
      <c r="M707" s="11"/>
      <c r="N707" s="9">
        <f t="shared" si="405"/>
        <v>2.54</v>
      </c>
      <c r="O707" s="9">
        <f t="shared" si="406"/>
        <v>2.58</v>
      </c>
      <c r="Q707" s="9">
        <f t="shared" si="398"/>
        <v>2.54</v>
      </c>
      <c r="R707" s="9">
        <f t="shared" si="399"/>
        <v>2.58</v>
      </c>
      <c r="S707" s="9">
        <f t="shared" si="400"/>
        <v>2.71</v>
      </c>
      <c r="T707" s="9">
        <f t="shared" si="401"/>
        <v>2.71</v>
      </c>
      <c r="V707" s="9">
        <f t="shared" ref="V707:Y726" si="432">VLOOKUP($B707,IF(V$1=2,PRICELOOK2,IF(V$1=3,PRICELOOK3,IF(V$1=4,cash,PRICELOOK))),V$2,FALSE)</f>
        <v>2.54</v>
      </c>
      <c r="W707" s="9">
        <f t="shared" si="432"/>
        <v>2.58</v>
      </c>
      <c r="X707" s="9">
        <f t="shared" si="432"/>
        <v>2.71</v>
      </c>
      <c r="Y707" s="9">
        <f t="shared" si="432"/>
        <v>2.71</v>
      </c>
      <c r="AB707" s="3">
        <f t="shared" ref="AB707:AB716" si="433">LN(V707/V706)</f>
        <v>-3.8614836127779661E-2</v>
      </c>
      <c r="AC707" s="3">
        <f t="shared" ref="AC707:AC716" si="434">LN(W707/W706)</f>
        <v>-3.8027395589239253E-2</v>
      </c>
      <c r="BK707" s="9">
        <f t="shared" si="423"/>
        <v>2.54</v>
      </c>
      <c r="BL707" s="9">
        <f t="shared" si="424"/>
        <v>2.58</v>
      </c>
      <c r="BM707" s="3">
        <f t="shared" si="417"/>
        <v>1</v>
      </c>
      <c r="BN707" s="8">
        <f t="shared" si="411"/>
        <v>36385</v>
      </c>
      <c r="BO707" s="47">
        <f t="shared" si="425"/>
        <v>0.89248101274977221</v>
      </c>
      <c r="BP707" s="9">
        <f t="shared" si="426"/>
        <v>0.89248101274977221</v>
      </c>
      <c r="BV707" s="8">
        <f t="shared" si="412"/>
        <v>36385</v>
      </c>
      <c r="BW707" s="9">
        <f t="shared" si="413"/>
        <v>2.54</v>
      </c>
      <c r="BX707" s="9">
        <f t="shared" si="414"/>
        <v>2.58</v>
      </c>
      <c r="BY707" s="3">
        <f t="shared" si="418"/>
        <v>-3.8614836127779661E-2</v>
      </c>
      <c r="BZ707" s="3">
        <f t="shared" si="419"/>
        <v>-3.8027395589239253E-2</v>
      </c>
      <c r="CA707" s="8">
        <f t="shared" si="427"/>
        <v>36385</v>
      </c>
      <c r="CB707" s="3">
        <f t="shared" si="428"/>
        <v>0.38396540361628451</v>
      </c>
      <c r="CC707" s="3">
        <f t="shared" si="429"/>
        <v>0.58106405148080487</v>
      </c>
    </row>
    <row r="708" spans="1:81" x14ac:dyDescent="0.25">
      <c r="A708" s="3">
        <f t="shared" si="430"/>
        <v>1141</v>
      </c>
      <c r="B708" s="8">
        <f t="shared" si="396"/>
        <v>36386</v>
      </c>
      <c r="C708" s="3">
        <f t="shared" si="402"/>
        <v>2.54</v>
      </c>
      <c r="D708" s="11">
        <f t="shared" si="415"/>
        <v>0</v>
      </c>
      <c r="E708" s="3">
        <f t="shared" si="403"/>
        <v>2.58</v>
      </c>
      <c r="I708" s="8">
        <f t="shared" si="431"/>
        <v>36386</v>
      </c>
      <c r="J708" s="11">
        <f t="shared" si="404"/>
        <v>4.0000000000000036E-2</v>
      </c>
      <c r="K708" s="11">
        <f t="shared" si="416"/>
        <v>0</v>
      </c>
      <c r="L708" s="11"/>
      <c r="M708" s="11"/>
      <c r="N708" s="9">
        <f t="shared" si="405"/>
        <v>2.54</v>
      </c>
      <c r="O708" s="9">
        <f t="shared" si="406"/>
        <v>2.58</v>
      </c>
      <c r="Q708" s="9">
        <f t="shared" si="398"/>
        <v>2.54</v>
      </c>
      <c r="R708" s="9">
        <f t="shared" si="399"/>
        <v>2.58</v>
      </c>
      <c r="S708" s="9">
        <f t="shared" si="400"/>
        <v>2.71</v>
      </c>
      <c r="T708" s="9">
        <f t="shared" si="401"/>
        <v>2.71</v>
      </c>
      <c r="V708" s="9">
        <f t="shared" si="432"/>
        <v>2.54</v>
      </c>
      <c r="W708" s="9">
        <f t="shared" si="432"/>
        <v>2.58</v>
      </c>
      <c r="X708" s="9">
        <f t="shared" si="432"/>
        <v>2.71</v>
      </c>
      <c r="Y708" s="9">
        <f t="shared" si="432"/>
        <v>2.71</v>
      </c>
      <c r="AB708" s="3">
        <f t="shared" si="433"/>
        <v>0</v>
      </c>
      <c r="AC708" s="3">
        <f t="shared" si="434"/>
        <v>0</v>
      </c>
      <c r="BK708" s="9">
        <f t="shared" si="423"/>
        <v>2.54</v>
      </c>
      <c r="BL708" s="9">
        <f t="shared" si="424"/>
        <v>2.58</v>
      </c>
      <c r="BM708" s="3">
        <f t="shared" si="417"/>
        <v>1</v>
      </c>
      <c r="BN708" s="8">
        <f t="shared" si="411"/>
        <v>36386</v>
      </c>
      <c r="BO708" s="47">
        <f t="shared" si="425"/>
        <v>0.91741267908730384</v>
      </c>
      <c r="BP708" s="9">
        <f t="shared" si="426"/>
        <v>0.91741267908730384</v>
      </c>
      <c r="BV708" s="8">
        <f t="shared" si="412"/>
        <v>36386</v>
      </c>
      <c r="BW708" s="9">
        <f t="shared" si="413"/>
        <v>2.54</v>
      </c>
      <c r="BX708" s="9">
        <f t="shared" si="414"/>
        <v>2.58</v>
      </c>
      <c r="BY708" s="3">
        <f t="shared" si="418"/>
        <v>0</v>
      </c>
      <c r="BZ708" s="3">
        <f t="shared" si="419"/>
        <v>0</v>
      </c>
      <c r="CA708" s="8">
        <f t="shared" si="427"/>
        <v>36386</v>
      </c>
      <c r="CB708" s="3">
        <f t="shared" si="428"/>
        <v>0.38440761547113583</v>
      </c>
      <c r="CC708" s="3">
        <f t="shared" si="429"/>
        <v>0.49460924100536457</v>
      </c>
    </row>
    <row r="709" spans="1:81" x14ac:dyDescent="0.25">
      <c r="A709" s="3">
        <f t="shared" si="430"/>
        <v>1142</v>
      </c>
      <c r="B709" s="8">
        <f t="shared" si="396"/>
        <v>36387</v>
      </c>
      <c r="C709" s="3">
        <f t="shared" si="402"/>
        <v>2.54</v>
      </c>
      <c r="D709" s="11">
        <f t="shared" si="415"/>
        <v>0</v>
      </c>
      <c r="E709" s="3">
        <f t="shared" si="403"/>
        <v>2.58</v>
      </c>
      <c r="I709" s="8">
        <f t="shared" si="431"/>
        <v>36387</v>
      </c>
      <c r="J709" s="11">
        <f t="shared" si="404"/>
        <v>4.0000000000000036E-2</v>
      </c>
      <c r="K709" s="11">
        <f t="shared" si="416"/>
        <v>0</v>
      </c>
      <c r="L709" s="11"/>
      <c r="M709" s="11"/>
      <c r="N709" s="9">
        <f t="shared" si="405"/>
        <v>2.54</v>
      </c>
      <c r="O709" s="9">
        <f t="shared" si="406"/>
        <v>2.58</v>
      </c>
      <c r="Q709" s="9">
        <f t="shared" si="398"/>
        <v>2.54</v>
      </c>
      <c r="R709" s="9">
        <f t="shared" si="399"/>
        <v>2.58</v>
      </c>
      <c r="S709" s="9">
        <f t="shared" si="400"/>
        <v>2.71</v>
      </c>
      <c r="T709" s="9">
        <f t="shared" si="401"/>
        <v>2.71</v>
      </c>
      <c r="V709" s="9">
        <f t="shared" si="432"/>
        <v>2.54</v>
      </c>
      <c r="W709" s="9">
        <f t="shared" si="432"/>
        <v>2.58</v>
      </c>
      <c r="X709" s="9">
        <f t="shared" si="432"/>
        <v>2.71</v>
      </c>
      <c r="Y709" s="9">
        <f t="shared" si="432"/>
        <v>2.71</v>
      </c>
      <c r="AB709" s="3">
        <f t="shared" si="433"/>
        <v>0</v>
      </c>
      <c r="AC709" s="3">
        <f t="shared" si="434"/>
        <v>0</v>
      </c>
      <c r="BK709" s="9">
        <f t="shared" si="423"/>
        <v>2.54</v>
      </c>
      <c r="BL709" s="9">
        <f t="shared" si="424"/>
        <v>2.58</v>
      </c>
      <c r="BM709" s="3">
        <f t="shared" si="417"/>
        <v>1</v>
      </c>
      <c r="BN709" s="8">
        <f t="shared" si="411"/>
        <v>36387</v>
      </c>
      <c r="BO709" s="47">
        <f t="shared" si="425"/>
        <v>0.91131046464996923</v>
      </c>
      <c r="BP709" s="9">
        <f t="shared" si="426"/>
        <v>0.91131046464996923</v>
      </c>
      <c r="BV709" s="8">
        <f t="shared" si="412"/>
        <v>36387</v>
      </c>
      <c r="BW709" s="9">
        <f t="shared" si="413"/>
        <v>2.54</v>
      </c>
      <c r="BX709" s="9">
        <f t="shared" si="414"/>
        <v>2.58</v>
      </c>
      <c r="BY709" s="3">
        <f t="shared" si="418"/>
        <v>0</v>
      </c>
      <c r="BZ709" s="3">
        <f t="shared" si="419"/>
        <v>0</v>
      </c>
      <c r="CA709" s="8">
        <f t="shared" si="427"/>
        <v>36387</v>
      </c>
      <c r="CB709" s="3">
        <f t="shared" si="428"/>
        <v>0.38440761547113583</v>
      </c>
      <c r="CC709" s="3">
        <f t="shared" si="429"/>
        <v>0.49460924100536457</v>
      </c>
    </row>
    <row r="710" spans="1:81" x14ac:dyDescent="0.25">
      <c r="A710" s="3">
        <f t="shared" si="430"/>
        <v>1143</v>
      </c>
      <c r="B710" s="8">
        <f t="shared" ref="B710:B753" si="435">HLOOKUP("date",IF(TERM2="cash",cash,PRICELOOK),IF(A710&gt;=2,A710,2),FALSE)</f>
        <v>36388</v>
      </c>
      <c r="C710" s="3">
        <f t="shared" si="402"/>
        <v>2.605</v>
      </c>
      <c r="D710" s="11">
        <f t="shared" si="415"/>
        <v>0</v>
      </c>
      <c r="E710" s="3">
        <f t="shared" si="403"/>
        <v>2.6749999999999998</v>
      </c>
      <c r="I710" s="8">
        <f t="shared" si="431"/>
        <v>36388</v>
      </c>
      <c r="J710" s="11">
        <f t="shared" si="404"/>
        <v>6.999999999999984E-2</v>
      </c>
      <c r="K710" s="11">
        <f t="shared" si="416"/>
        <v>0</v>
      </c>
      <c r="L710" s="11"/>
      <c r="M710" s="11"/>
      <c r="N710" s="9">
        <f t="shared" si="405"/>
        <v>2.605</v>
      </c>
      <c r="O710" s="9">
        <f t="shared" si="406"/>
        <v>2.6749999999999998</v>
      </c>
      <c r="Q710" s="9">
        <f t="shared" ref="Q710:Q741" si="436">IF(ISNA(V710),Q709,V710)</f>
        <v>2.605</v>
      </c>
      <c r="R710" s="9">
        <f t="shared" ref="R710:R755" si="437">IF(ISNA(W710),R709,W710)</f>
        <v>2.6749999999999998</v>
      </c>
      <c r="S710" s="9">
        <f t="shared" ref="S710:S755" si="438">IF(ISNA(X710),S709,X710)</f>
        <v>2.73</v>
      </c>
      <c r="T710" s="9">
        <f t="shared" ref="T710:T755" si="439">IF(ISNA(Y710),T709,Y710)</f>
        <v>2.73</v>
      </c>
      <c r="V710" s="9">
        <f t="shared" si="432"/>
        <v>2.605</v>
      </c>
      <c r="W710" s="9">
        <f t="shared" si="432"/>
        <v>2.6749999999999998</v>
      </c>
      <c r="X710" s="9">
        <f t="shared" si="432"/>
        <v>2.73</v>
      </c>
      <c r="Y710" s="9">
        <f t="shared" si="432"/>
        <v>2.73</v>
      </c>
      <c r="AB710" s="3">
        <f t="shared" si="433"/>
        <v>2.5268594174884983E-2</v>
      </c>
      <c r="AC710" s="3">
        <f t="shared" si="434"/>
        <v>3.6159981414443661E-2</v>
      </c>
      <c r="BK710" s="9">
        <f t="shared" si="423"/>
        <v>2.605</v>
      </c>
      <c r="BL710" s="9">
        <f t="shared" si="424"/>
        <v>2.6749999999999998</v>
      </c>
      <c r="BM710" s="3">
        <f t="shared" si="417"/>
        <v>1</v>
      </c>
      <c r="BN710" s="8">
        <f t="shared" si="411"/>
        <v>36388</v>
      </c>
      <c r="BO710" s="47">
        <f t="shared" si="425"/>
        <v>0.9038670071703796</v>
      </c>
      <c r="BP710" s="9">
        <f t="shared" si="426"/>
        <v>0.9038670071703796</v>
      </c>
      <c r="BV710" s="8">
        <f t="shared" si="412"/>
        <v>36388</v>
      </c>
      <c r="BW710" s="9">
        <f t="shared" si="413"/>
        <v>2.605</v>
      </c>
      <c r="BX710" s="9">
        <f t="shared" si="414"/>
        <v>2.6749999999999998</v>
      </c>
      <c r="BY710" s="3">
        <f t="shared" si="418"/>
        <v>2.5268594174884983E-2</v>
      </c>
      <c r="BZ710" s="3">
        <f t="shared" si="419"/>
        <v>3.6159981414443661E-2</v>
      </c>
      <c r="CA710" s="8">
        <f t="shared" si="427"/>
        <v>36388</v>
      </c>
      <c r="CB710" s="3">
        <f t="shared" si="428"/>
        <v>0.38969642694298939</v>
      </c>
      <c r="CC710" s="3">
        <f t="shared" si="429"/>
        <v>0.50331939685621652</v>
      </c>
    </row>
    <row r="711" spans="1:81" x14ac:dyDescent="0.25">
      <c r="A711" s="3">
        <f t="shared" si="430"/>
        <v>1144</v>
      </c>
      <c r="B711" s="8">
        <f t="shared" si="435"/>
        <v>36389</v>
      </c>
      <c r="C711" s="3">
        <f t="shared" ref="C711:C755" si="440">IF(MIN($N711:$O711)=0,0,N711)</f>
        <v>2.5750000000000002</v>
      </c>
      <c r="D711" s="11">
        <f t="shared" si="415"/>
        <v>0</v>
      </c>
      <c r="E711" s="3">
        <f t="shared" ref="E711:E755" si="441">IF(MIN($N711:$O711)=0,0,O711)</f>
        <v>2.6549999999999998</v>
      </c>
      <c r="I711" s="8">
        <f t="shared" si="431"/>
        <v>36389</v>
      </c>
      <c r="J711" s="11">
        <f t="shared" ref="J711:J755" si="442">IF(MIN(C711,E711)=0,0,E711-C711)</f>
        <v>7.9999999999999627E-2</v>
      </c>
      <c r="K711" s="11">
        <f t="shared" si="416"/>
        <v>0</v>
      </c>
      <c r="L711" s="11"/>
      <c r="M711" s="11"/>
      <c r="N711" s="9">
        <f t="shared" ref="N711:N755" si="443">IF(BASISYN="YES",Q711-S711,Q711)</f>
        <v>2.5750000000000002</v>
      </c>
      <c r="O711" s="9">
        <f t="shared" ref="O711:O755" si="444">IF(BASISYN="YES",R711-T711,R711)</f>
        <v>2.6549999999999998</v>
      </c>
      <c r="Q711" s="9">
        <f t="shared" si="436"/>
        <v>2.5750000000000002</v>
      </c>
      <c r="R711" s="9">
        <f t="shared" si="437"/>
        <v>2.6549999999999998</v>
      </c>
      <c r="S711" s="9">
        <f t="shared" si="438"/>
        <v>2.7</v>
      </c>
      <c r="T711" s="9">
        <f t="shared" si="439"/>
        <v>2.7</v>
      </c>
      <c r="V711" s="9">
        <f t="shared" si="432"/>
        <v>2.5750000000000002</v>
      </c>
      <c r="W711" s="9">
        <f t="shared" si="432"/>
        <v>2.6549999999999998</v>
      </c>
      <c r="X711" s="9">
        <f t="shared" si="432"/>
        <v>2.7</v>
      </c>
      <c r="Y711" s="9">
        <f t="shared" si="432"/>
        <v>2.7</v>
      </c>
      <c r="AB711" s="3">
        <f t="shared" si="433"/>
        <v>-1.1583141089630647E-2</v>
      </c>
      <c r="AC711" s="3">
        <f t="shared" si="434"/>
        <v>-7.5047256540676927E-3</v>
      </c>
      <c r="BK711" s="9">
        <f t="shared" si="423"/>
        <v>2.5750000000000002</v>
      </c>
      <c r="BL711" s="9">
        <f t="shared" si="424"/>
        <v>2.6549999999999998</v>
      </c>
      <c r="BM711" s="3">
        <f t="shared" si="417"/>
        <v>1</v>
      </c>
      <c r="BN711" s="8">
        <f t="shared" si="411"/>
        <v>36389</v>
      </c>
      <c r="BO711" s="47">
        <f t="shared" si="425"/>
        <v>0.89885857421438908</v>
      </c>
      <c r="BP711" s="9">
        <f t="shared" si="426"/>
        <v>0.89885857421438908</v>
      </c>
      <c r="BV711" s="8">
        <f t="shared" si="412"/>
        <v>36389</v>
      </c>
      <c r="BW711" s="9">
        <f t="shared" si="413"/>
        <v>2.5750000000000002</v>
      </c>
      <c r="BX711" s="9">
        <f t="shared" si="414"/>
        <v>2.6549999999999998</v>
      </c>
      <c r="BY711" s="3">
        <f t="shared" si="418"/>
        <v>-1.1583141089630647E-2</v>
      </c>
      <c r="BZ711" s="3">
        <f t="shared" si="419"/>
        <v>-7.5047256540676927E-3</v>
      </c>
      <c r="CA711" s="8">
        <f t="shared" si="427"/>
        <v>36389</v>
      </c>
      <c r="CB711" s="3">
        <f t="shared" si="428"/>
        <v>0.32082844576233038</v>
      </c>
      <c r="CC711" s="3">
        <f t="shared" si="429"/>
        <v>0.2876495888549539</v>
      </c>
    </row>
    <row r="712" spans="1:81" x14ac:dyDescent="0.25">
      <c r="A712" s="3">
        <f t="shared" si="430"/>
        <v>1145</v>
      </c>
      <c r="B712" s="8">
        <f t="shared" si="435"/>
        <v>36390</v>
      </c>
      <c r="C712" s="3">
        <f t="shared" si="440"/>
        <v>2.61</v>
      </c>
      <c r="D712" s="11">
        <f t="shared" si="415"/>
        <v>0</v>
      </c>
      <c r="E712" s="3">
        <f t="shared" si="441"/>
        <v>2.68</v>
      </c>
      <c r="I712" s="8">
        <f t="shared" si="431"/>
        <v>36390</v>
      </c>
      <c r="J712" s="11">
        <f t="shared" si="442"/>
        <v>7.0000000000000284E-2</v>
      </c>
      <c r="K712" s="11">
        <f t="shared" si="416"/>
        <v>0</v>
      </c>
      <c r="L712" s="11"/>
      <c r="M712" s="11"/>
      <c r="N712" s="9">
        <f t="shared" si="443"/>
        <v>2.61</v>
      </c>
      <c r="O712" s="9">
        <f t="shared" si="444"/>
        <v>2.68</v>
      </c>
      <c r="Q712" s="9">
        <f t="shared" si="436"/>
        <v>2.61</v>
      </c>
      <c r="R712" s="9">
        <f t="shared" si="437"/>
        <v>2.68</v>
      </c>
      <c r="S712" s="9">
        <f t="shared" si="438"/>
        <v>2.7450000000000001</v>
      </c>
      <c r="T712" s="9">
        <f t="shared" si="439"/>
        <v>2.7450000000000001</v>
      </c>
      <c r="V712" s="9">
        <f t="shared" si="432"/>
        <v>2.61</v>
      </c>
      <c r="W712" s="9">
        <f t="shared" si="432"/>
        <v>2.68</v>
      </c>
      <c r="X712" s="9">
        <f t="shared" si="432"/>
        <v>2.7450000000000001</v>
      </c>
      <c r="Y712" s="9">
        <f t="shared" si="432"/>
        <v>2.7450000000000001</v>
      </c>
      <c r="AB712" s="3">
        <f t="shared" si="433"/>
        <v>1.3500687218902524E-2</v>
      </c>
      <c r="AC712" s="3">
        <f t="shared" si="434"/>
        <v>9.3721398288632522E-3</v>
      </c>
      <c r="BK712" s="9">
        <f t="shared" si="423"/>
        <v>2.61</v>
      </c>
      <c r="BL712" s="9">
        <f t="shared" si="424"/>
        <v>2.68</v>
      </c>
      <c r="BM712" s="3">
        <f t="shared" si="417"/>
        <v>1</v>
      </c>
      <c r="BN712" s="8">
        <f t="shared" si="411"/>
        <v>36390</v>
      </c>
      <c r="BO712" s="47">
        <f t="shared" si="425"/>
        <v>0.90077513821065591</v>
      </c>
      <c r="BP712" s="9">
        <f t="shared" si="426"/>
        <v>0.90077513821065591</v>
      </c>
      <c r="BV712" s="8">
        <f t="shared" si="412"/>
        <v>36390</v>
      </c>
      <c r="BW712" s="9">
        <f t="shared" si="413"/>
        <v>2.61</v>
      </c>
      <c r="BX712" s="9">
        <f t="shared" si="414"/>
        <v>2.68</v>
      </c>
      <c r="BY712" s="3">
        <f t="shared" si="418"/>
        <v>1.3500687218902524E-2</v>
      </c>
      <c r="BZ712" s="3">
        <f t="shared" si="419"/>
        <v>9.3721398288632522E-3</v>
      </c>
      <c r="CA712" s="8">
        <f t="shared" si="427"/>
        <v>36390</v>
      </c>
      <c r="CB712" s="3">
        <f t="shared" si="428"/>
        <v>0.32117615252705634</v>
      </c>
      <c r="CC712" s="3">
        <f t="shared" si="429"/>
        <v>0.28798648224542722</v>
      </c>
    </row>
    <row r="713" spans="1:81" x14ac:dyDescent="0.25">
      <c r="A713" s="3">
        <f t="shared" si="430"/>
        <v>1146</v>
      </c>
      <c r="B713" s="8">
        <f t="shared" si="435"/>
        <v>36391</v>
      </c>
      <c r="C713" s="3">
        <f t="shared" si="440"/>
        <v>2.7250000000000001</v>
      </c>
      <c r="D713" s="11">
        <f t="shared" si="415"/>
        <v>0</v>
      </c>
      <c r="E713" s="3">
        <f t="shared" si="441"/>
        <v>2.7549999999999999</v>
      </c>
      <c r="I713" s="8">
        <f t="shared" si="431"/>
        <v>36391</v>
      </c>
      <c r="J713" s="11">
        <f t="shared" si="442"/>
        <v>2.9999999999999805E-2</v>
      </c>
      <c r="K713" s="11">
        <f t="shared" si="416"/>
        <v>0</v>
      </c>
      <c r="L713" s="11"/>
      <c r="M713" s="11"/>
      <c r="N713" s="9">
        <f t="shared" si="443"/>
        <v>2.7250000000000001</v>
      </c>
      <c r="O713" s="9">
        <f t="shared" si="444"/>
        <v>2.7549999999999999</v>
      </c>
      <c r="Q713" s="9">
        <f t="shared" si="436"/>
        <v>2.7250000000000001</v>
      </c>
      <c r="R713" s="9">
        <f t="shared" si="437"/>
        <v>2.7549999999999999</v>
      </c>
      <c r="S713" s="9">
        <f t="shared" si="438"/>
        <v>2.87</v>
      </c>
      <c r="T713" s="9">
        <f t="shared" si="439"/>
        <v>2.87</v>
      </c>
      <c r="V713" s="9">
        <f t="shared" si="432"/>
        <v>2.7250000000000001</v>
      </c>
      <c r="W713" s="9">
        <f t="shared" si="432"/>
        <v>2.7549999999999999</v>
      </c>
      <c r="X713" s="9">
        <f t="shared" si="432"/>
        <v>2.87</v>
      </c>
      <c r="Y713" s="9">
        <f t="shared" si="432"/>
        <v>2.87</v>
      </c>
      <c r="AB713" s="3">
        <f t="shared" si="433"/>
        <v>4.3118206780605496E-2</v>
      </c>
      <c r="AC713" s="3">
        <f t="shared" si="434"/>
        <v>2.7600648082112336E-2</v>
      </c>
      <c r="BK713" s="9">
        <f t="shared" si="423"/>
        <v>2.7250000000000001</v>
      </c>
      <c r="BL713" s="9">
        <f t="shared" si="424"/>
        <v>2.7549999999999999</v>
      </c>
      <c r="BM713" s="3">
        <f t="shared" si="417"/>
        <v>1</v>
      </c>
      <c r="BN713" s="8">
        <f t="shared" si="411"/>
        <v>36391</v>
      </c>
      <c r="BO713" s="47">
        <f t="shared" si="425"/>
        <v>0.90722411307903827</v>
      </c>
      <c r="BP713" s="9">
        <f t="shared" si="426"/>
        <v>0.90722411307903827</v>
      </c>
      <c r="BV713" s="8">
        <f t="shared" si="412"/>
        <v>36391</v>
      </c>
      <c r="BW713" s="9">
        <f t="shared" si="413"/>
        <v>2.7250000000000001</v>
      </c>
      <c r="BX713" s="9">
        <f t="shared" si="414"/>
        <v>2.7549999999999999</v>
      </c>
      <c r="BY713" s="3">
        <f t="shared" si="418"/>
        <v>4.3118206780605496E-2</v>
      </c>
      <c r="BZ713" s="3">
        <f t="shared" si="419"/>
        <v>2.7600648082112336E-2</v>
      </c>
      <c r="CA713" s="8">
        <f t="shared" si="427"/>
        <v>36391</v>
      </c>
      <c r="CB713" s="3">
        <f t="shared" si="428"/>
        <v>0.34254364459799896</v>
      </c>
      <c r="CC713" s="3">
        <f t="shared" si="429"/>
        <v>0.29697508895860847</v>
      </c>
    </row>
    <row r="714" spans="1:81" x14ac:dyDescent="0.25">
      <c r="A714" s="3">
        <f t="shared" si="430"/>
        <v>1147</v>
      </c>
      <c r="B714" s="8">
        <f t="shared" si="435"/>
        <v>36392</v>
      </c>
      <c r="C714" s="3">
        <f t="shared" si="440"/>
        <v>2.7949999999999999</v>
      </c>
      <c r="D714" s="11">
        <f t="shared" si="415"/>
        <v>0</v>
      </c>
      <c r="E714" s="3">
        <f t="shared" si="441"/>
        <v>2.8</v>
      </c>
      <c r="I714" s="8">
        <f t="shared" si="431"/>
        <v>36392</v>
      </c>
      <c r="J714" s="11">
        <f t="shared" si="442"/>
        <v>4.9999999999998934E-3</v>
      </c>
      <c r="K714" s="11">
        <f t="shared" si="416"/>
        <v>0</v>
      </c>
      <c r="L714" s="11"/>
      <c r="M714" s="11"/>
      <c r="N714" s="9">
        <f t="shared" si="443"/>
        <v>2.7949999999999999</v>
      </c>
      <c r="O714" s="9">
        <f t="shared" si="444"/>
        <v>2.8</v>
      </c>
      <c r="Q714" s="9">
        <f t="shared" si="436"/>
        <v>2.7949999999999999</v>
      </c>
      <c r="R714" s="9">
        <f t="shared" si="437"/>
        <v>2.8</v>
      </c>
      <c r="S714" s="9">
        <f t="shared" si="438"/>
        <v>2.96</v>
      </c>
      <c r="T714" s="9">
        <f t="shared" si="439"/>
        <v>2.96</v>
      </c>
      <c r="V714" s="9">
        <f t="shared" si="432"/>
        <v>2.7949999999999999</v>
      </c>
      <c r="W714" s="9">
        <f t="shared" si="432"/>
        <v>2.8</v>
      </c>
      <c r="X714" s="9">
        <f t="shared" si="432"/>
        <v>2.96</v>
      </c>
      <c r="Y714" s="9">
        <f t="shared" si="432"/>
        <v>2.96</v>
      </c>
      <c r="AB714" s="3">
        <f t="shared" si="433"/>
        <v>2.5363678491854977E-2</v>
      </c>
      <c r="AC714" s="3">
        <f t="shared" si="434"/>
        <v>1.6201974576280406E-2</v>
      </c>
      <c r="BK714" s="9">
        <f t="shared" si="423"/>
        <v>2.7949999999999999</v>
      </c>
      <c r="BL714" s="9">
        <f t="shared" si="424"/>
        <v>2.8</v>
      </c>
      <c r="BM714" s="3">
        <f t="shared" si="417"/>
        <v>1</v>
      </c>
      <c r="BN714" s="8">
        <f t="shared" si="411"/>
        <v>36392</v>
      </c>
      <c r="BO714" s="47">
        <f t="shared" si="425"/>
        <v>0.92041291782960488</v>
      </c>
      <c r="BP714" s="9">
        <f t="shared" si="426"/>
        <v>0.92041291782960488</v>
      </c>
      <c r="BV714" s="8">
        <f t="shared" si="412"/>
        <v>36392</v>
      </c>
      <c r="BW714" s="9">
        <f t="shared" si="413"/>
        <v>2.7949999999999999</v>
      </c>
      <c r="BX714" s="9">
        <f t="shared" si="414"/>
        <v>2.8</v>
      </c>
      <c r="BY714" s="3">
        <f t="shared" si="418"/>
        <v>2.5363678491854977E-2</v>
      </c>
      <c r="BZ714" s="3">
        <f t="shared" si="419"/>
        <v>1.6201974576280406E-2</v>
      </c>
      <c r="CA714" s="8">
        <f t="shared" si="427"/>
        <v>36392</v>
      </c>
      <c r="CB714" s="3">
        <f t="shared" si="428"/>
        <v>0.34205138930458251</v>
      </c>
      <c r="CC714" s="3">
        <f t="shared" si="429"/>
        <v>0.29511496302685897</v>
      </c>
    </row>
    <row r="715" spans="1:81" x14ac:dyDescent="0.25">
      <c r="A715" s="3">
        <f t="shared" si="430"/>
        <v>1148</v>
      </c>
      <c r="B715" s="8">
        <f t="shared" si="435"/>
        <v>36393</v>
      </c>
      <c r="C715" s="3">
        <f t="shared" si="440"/>
        <v>2.7949999999999999</v>
      </c>
      <c r="D715" s="11">
        <f t="shared" si="415"/>
        <v>0</v>
      </c>
      <c r="E715" s="3">
        <f t="shared" si="441"/>
        <v>2.8</v>
      </c>
      <c r="I715" s="8">
        <f t="shared" si="431"/>
        <v>36393</v>
      </c>
      <c r="J715" s="11">
        <f t="shared" si="442"/>
        <v>4.9999999999998934E-3</v>
      </c>
      <c r="K715" s="11">
        <f t="shared" si="416"/>
        <v>0</v>
      </c>
      <c r="L715" s="11"/>
      <c r="M715" s="11"/>
      <c r="N715" s="9">
        <f t="shared" si="443"/>
        <v>2.7949999999999999</v>
      </c>
      <c r="O715" s="9">
        <f t="shared" si="444"/>
        <v>2.8</v>
      </c>
      <c r="Q715" s="9">
        <f t="shared" si="436"/>
        <v>2.7949999999999999</v>
      </c>
      <c r="R715" s="9">
        <f t="shared" si="437"/>
        <v>2.8</v>
      </c>
      <c r="S715" s="9">
        <f t="shared" si="438"/>
        <v>2.96</v>
      </c>
      <c r="T715" s="9">
        <f t="shared" si="439"/>
        <v>2.96</v>
      </c>
      <c r="V715" s="9">
        <f t="shared" si="432"/>
        <v>2.7949999999999999</v>
      </c>
      <c r="W715" s="9">
        <f t="shared" si="432"/>
        <v>2.8</v>
      </c>
      <c r="X715" s="9">
        <f t="shared" si="432"/>
        <v>2.96</v>
      </c>
      <c r="Y715" s="9">
        <f t="shared" si="432"/>
        <v>2.96</v>
      </c>
      <c r="AB715" s="3">
        <f t="shared" si="433"/>
        <v>0</v>
      </c>
      <c r="AC715" s="3">
        <f t="shared" si="434"/>
        <v>0</v>
      </c>
      <c r="BK715" s="9">
        <f t="shared" si="423"/>
        <v>2.7949999999999999</v>
      </c>
      <c r="BL715" s="9">
        <f t="shared" si="424"/>
        <v>2.8</v>
      </c>
      <c r="BM715" s="3">
        <f t="shared" si="417"/>
        <v>1</v>
      </c>
      <c r="BN715" s="8">
        <f t="shared" si="411"/>
        <v>36393</v>
      </c>
      <c r="BO715" s="47">
        <f t="shared" si="425"/>
        <v>0.92492826644060988</v>
      </c>
      <c r="BP715" s="9">
        <f t="shared" si="426"/>
        <v>0.92492826644060988</v>
      </c>
      <c r="BV715" s="8">
        <f t="shared" si="412"/>
        <v>36393</v>
      </c>
      <c r="BW715" s="9">
        <f t="shared" si="413"/>
        <v>2.7949999999999999</v>
      </c>
      <c r="BX715" s="9">
        <f t="shared" si="414"/>
        <v>2.8</v>
      </c>
      <c r="BY715" s="3">
        <f t="shared" si="418"/>
        <v>0</v>
      </c>
      <c r="BZ715" s="3">
        <f t="shared" si="419"/>
        <v>0</v>
      </c>
      <c r="CA715" s="8">
        <f t="shared" si="427"/>
        <v>36393</v>
      </c>
      <c r="CB715" s="3">
        <f t="shared" si="428"/>
        <v>0.28652379998122757</v>
      </c>
      <c r="CC715" s="3">
        <f t="shared" si="429"/>
        <v>0.25453396564205233</v>
      </c>
    </row>
    <row r="716" spans="1:81" x14ac:dyDescent="0.25">
      <c r="A716" s="3">
        <f t="shared" si="430"/>
        <v>1149</v>
      </c>
      <c r="B716" s="8">
        <f t="shared" si="435"/>
        <v>36394</v>
      </c>
      <c r="C716" s="3">
        <f t="shared" si="440"/>
        <v>2.7949999999999999</v>
      </c>
      <c r="D716" s="11">
        <f t="shared" si="415"/>
        <v>0</v>
      </c>
      <c r="E716" s="3">
        <f t="shared" si="441"/>
        <v>2.8</v>
      </c>
      <c r="I716" s="8">
        <f t="shared" si="431"/>
        <v>36394</v>
      </c>
      <c r="J716" s="11">
        <f t="shared" si="442"/>
        <v>4.9999999999998934E-3</v>
      </c>
      <c r="K716" s="11">
        <f t="shared" si="416"/>
        <v>0</v>
      </c>
      <c r="L716" s="11"/>
      <c r="M716" s="11"/>
      <c r="N716" s="9">
        <f t="shared" si="443"/>
        <v>2.7949999999999999</v>
      </c>
      <c r="O716" s="9">
        <f t="shared" si="444"/>
        <v>2.8</v>
      </c>
      <c r="Q716" s="9">
        <f t="shared" si="436"/>
        <v>2.7949999999999999</v>
      </c>
      <c r="R716" s="9">
        <f t="shared" si="437"/>
        <v>2.8</v>
      </c>
      <c r="S716" s="9">
        <f t="shared" si="438"/>
        <v>2.96</v>
      </c>
      <c r="T716" s="9">
        <f t="shared" si="439"/>
        <v>2.96</v>
      </c>
      <c r="V716" s="9">
        <f t="shared" si="432"/>
        <v>2.7949999999999999</v>
      </c>
      <c r="W716" s="9">
        <f t="shared" si="432"/>
        <v>2.8</v>
      </c>
      <c r="X716" s="9">
        <f t="shared" si="432"/>
        <v>2.96</v>
      </c>
      <c r="Y716" s="9">
        <f t="shared" si="432"/>
        <v>2.96</v>
      </c>
      <c r="AB716" s="3">
        <f t="shared" si="433"/>
        <v>0</v>
      </c>
      <c r="AC716" s="3">
        <f t="shared" si="434"/>
        <v>0</v>
      </c>
      <c r="BK716" s="9">
        <f t="shared" si="423"/>
        <v>2.7949999999999999</v>
      </c>
      <c r="BL716" s="9">
        <f t="shared" si="424"/>
        <v>2.8</v>
      </c>
      <c r="BM716" s="3">
        <f t="shared" si="417"/>
        <v>1</v>
      </c>
      <c r="BN716" s="8">
        <f t="shared" si="411"/>
        <v>36394</v>
      </c>
      <c r="BO716" s="47">
        <f t="shared" si="425"/>
        <v>0.93229066914361414</v>
      </c>
      <c r="BP716" s="9">
        <f t="shared" si="426"/>
        <v>0.93229066914361414</v>
      </c>
      <c r="BV716" s="8">
        <f t="shared" si="412"/>
        <v>36394</v>
      </c>
      <c r="BW716" s="9">
        <f t="shared" si="413"/>
        <v>2.7949999999999999</v>
      </c>
      <c r="BX716" s="9">
        <f t="shared" si="414"/>
        <v>2.8</v>
      </c>
      <c r="BY716" s="3">
        <f t="shared" si="418"/>
        <v>0</v>
      </c>
      <c r="BZ716" s="3">
        <f t="shared" si="419"/>
        <v>0</v>
      </c>
      <c r="CA716" s="8">
        <f t="shared" si="427"/>
        <v>36394</v>
      </c>
      <c r="CB716" s="3">
        <f t="shared" si="428"/>
        <v>0.28652379998122757</v>
      </c>
      <c r="CC716" s="3">
        <f t="shared" si="429"/>
        <v>0.25453396564205233</v>
      </c>
    </row>
    <row r="717" spans="1:81" x14ac:dyDescent="0.25">
      <c r="A717" s="3">
        <f t="shared" si="430"/>
        <v>1150</v>
      </c>
      <c r="B717" s="8">
        <f t="shared" si="435"/>
        <v>36395</v>
      </c>
      <c r="C717" s="3">
        <f t="shared" si="440"/>
        <v>2.77</v>
      </c>
      <c r="D717" s="11">
        <f t="shared" si="415"/>
        <v>0</v>
      </c>
      <c r="E717" s="3">
        <f t="shared" si="441"/>
        <v>2.835</v>
      </c>
      <c r="I717" s="8">
        <f t="shared" si="431"/>
        <v>36395</v>
      </c>
      <c r="J717" s="11">
        <f t="shared" si="442"/>
        <v>6.4999999999999947E-2</v>
      </c>
      <c r="K717" s="11">
        <f t="shared" si="416"/>
        <v>0</v>
      </c>
      <c r="L717" s="11"/>
      <c r="M717" s="11"/>
      <c r="N717" s="9">
        <f t="shared" si="443"/>
        <v>2.77</v>
      </c>
      <c r="O717" s="9">
        <f t="shared" si="444"/>
        <v>2.835</v>
      </c>
      <c r="Q717" s="9">
        <f t="shared" si="436"/>
        <v>2.77</v>
      </c>
      <c r="R717" s="9">
        <f t="shared" si="437"/>
        <v>2.835</v>
      </c>
      <c r="S717" s="9">
        <f t="shared" si="438"/>
        <v>2.95</v>
      </c>
      <c r="T717" s="9">
        <f t="shared" si="439"/>
        <v>2.95</v>
      </c>
      <c r="V717" s="9">
        <f t="shared" si="432"/>
        <v>2.77</v>
      </c>
      <c r="W717" s="9">
        <f t="shared" si="432"/>
        <v>2.835</v>
      </c>
      <c r="X717" s="9">
        <f t="shared" si="432"/>
        <v>2.95</v>
      </c>
      <c r="Y717" s="9">
        <f t="shared" si="432"/>
        <v>2.95</v>
      </c>
      <c r="AB717" s="3">
        <f t="shared" ref="AB717:AC754" si="445">LN(V717/V716)</f>
        <v>-8.984786407815297E-3</v>
      </c>
      <c r="AC717" s="3">
        <f t="shared" si="445"/>
        <v>1.242251999855711E-2</v>
      </c>
      <c r="BK717" s="9">
        <f t="shared" si="423"/>
        <v>2.77</v>
      </c>
      <c r="BL717" s="9">
        <f t="shared" si="424"/>
        <v>2.835</v>
      </c>
      <c r="BM717" s="3">
        <f t="shared" si="417"/>
        <v>1</v>
      </c>
      <c r="BN717" s="8">
        <f t="shared" si="411"/>
        <v>36395</v>
      </c>
      <c r="BO717" s="47">
        <f t="shared" si="425"/>
        <v>0.94334105394037993</v>
      </c>
      <c r="BP717" s="9">
        <f t="shared" si="426"/>
        <v>0.94334105394037993</v>
      </c>
      <c r="BV717" s="8">
        <f t="shared" si="412"/>
        <v>36395</v>
      </c>
      <c r="BW717" s="9">
        <f t="shared" si="413"/>
        <v>2.77</v>
      </c>
      <c r="BX717" s="9">
        <f t="shared" si="414"/>
        <v>2.835</v>
      </c>
      <c r="BY717" s="3">
        <f t="shared" si="418"/>
        <v>-8.984786407815297E-3</v>
      </c>
      <c r="BZ717" s="3">
        <f t="shared" si="419"/>
        <v>1.242251999855711E-2</v>
      </c>
      <c r="CA717" s="8">
        <f t="shared" si="427"/>
        <v>36395</v>
      </c>
      <c r="CB717" s="3">
        <f t="shared" si="428"/>
        <v>0.29064276951754692</v>
      </c>
      <c r="CC717" s="3">
        <f t="shared" si="429"/>
        <v>0.25504207124126355</v>
      </c>
    </row>
    <row r="718" spans="1:81" x14ac:dyDescent="0.25">
      <c r="A718" s="3">
        <f t="shared" si="430"/>
        <v>1151</v>
      </c>
      <c r="B718" s="8">
        <f t="shared" si="435"/>
        <v>36396</v>
      </c>
      <c r="C718" s="3">
        <f t="shared" si="440"/>
        <v>2.88</v>
      </c>
      <c r="D718" s="11">
        <f t="shared" si="415"/>
        <v>0</v>
      </c>
      <c r="E718" s="3">
        <f t="shared" si="441"/>
        <v>2.9350000000000001</v>
      </c>
      <c r="I718" s="8">
        <f t="shared" si="431"/>
        <v>36396</v>
      </c>
      <c r="J718" s="11">
        <f t="shared" si="442"/>
        <v>5.500000000000016E-2</v>
      </c>
      <c r="K718" s="11">
        <f t="shared" si="416"/>
        <v>0</v>
      </c>
      <c r="L718" s="11"/>
      <c r="M718" s="11"/>
      <c r="N718" s="9">
        <f t="shared" si="443"/>
        <v>2.88</v>
      </c>
      <c r="O718" s="9">
        <f t="shared" si="444"/>
        <v>2.9350000000000001</v>
      </c>
      <c r="Q718" s="9">
        <f t="shared" si="436"/>
        <v>2.88</v>
      </c>
      <c r="R718" s="9">
        <f t="shared" si="437"/>
        <v>2.9350000000000001</v>
      </c>
      <c r="S718" s="9">
        <f t="shared" si="438"/>
        <v>3.02</v>
      </c>
      <c r="T718" s="9">
        <f t="shared" si="439"/>
        <v>3.02</v>
      </c>
      <c r="V718" s="9">
        <f t="shared" si="432"/>
        <v>2.88</v>
      </c>
      <c r="W718" s="9">
        <f t="shared" si="432"/>
        <v>2.9350000000000001</v>
      </c>
      <c r="X718" s="9">
        <f t="shared" si="432"/>
        <v>3.02</v>
      </c>
      <c r="Y718" s="9">
        <f t="shared" si="432"/>
        <v>3.02</v>
      </c>
      <c r="AB718" s="3">
        <f t="shared" si="445"/>
        <v>3.894297394860733E-2</v>
      </c>
      <c r="AC718" s="3">
        <f t="shared" si="445"/>
        <v>3.4665516100344379E-2</v>
      </c>
      <c r="BK718" s="9">
        <f t="shared" si="423"/>
        <v>2.88</v>
      </c>
      <c r="BL718" s="9">
        <f t="shared" si="424"/>
        <v>2.9350000000000001</v>
      </c>
      <c r="BM718" s="3">
        <f t="shared" si="417"/>
        <v>1</v>
      </c>
      <c r="BN718" s="8">
        <f t="shared" si="411"/>
        <v>36396</v>
      </c>
      <c r="BO718" s="47">
        <f t="shared" si="425"/>
        <v>0.96518352959596243</v>
      </c>
      <c r="BP718" s="9">
        <f t="shared" si="426"/>
        <v>0.96518352959596243</v>
      </c>
      <c r="BV718" s="8">
        <f t="shared" si="412"/>
        <v>36396</v>
      </c>
      <c r="BW718" s="9">
        <f t="shared" si="413"/>
        <v>2.88</v>
      </c>
      <c r="BX718" s="9">
        <f t="shared" si="414"/>
        <v>2.9350000000000001</v>
      </c>
      <c r="BY718" s="3">
        <f t="shared" si="418"/>
        <v>3.894297394860733E-2</v>
      </c>
      <c r="BZ718" s="3">
        <f t="shared" si="419"/>
        <v>3.4665516100344379E-2</v>
      </c>
      <c r="CA718" s="8">
        <f t="shared" si="427"/>
        <v>36396</v>
      </c>
      <c r="CB718" s="3">
        <f t="shared" si="428"/>
        <v>0.3089860201229705</v>
      </c>
      <c r="CC718" s="3">
        <f t="shared" si="429"/>
        <v>0.27061306682543584</v>
      </c>
    </row>
    <row r="719" spans="1:81" x14ac:dyDescent="0.25">
      <c r="A719" s="3">
        <f t="shared" si="430"/>
        <v>1152</v>
      </c>
      <c r="B719" s="8">
        <f t="shared" si="435"/>
        <v>36397</v>
      </c>
      <c r="C719" s="3">
        <f t="shared" si="440"/>
        <v>2.9449999999999998</v>
      </c>
      <c r="D719" s="11">
        <f t="shared" si="415"/>
        <v>0</v>
      </c>
      <c r="E719" s="3">
        <f t="shared" si="441"/>
        <v>3.02</v>
      </c>
      <c r="I719" s="8">
        <f t="shared" si="431"/>
        <v>36397</v>
      </c>
      <c r="J719" s="11">
        <f t="shared" si="442"/>
        <v>7.5000000000000178E-2</v>
      </c>
      <c r="K719" s="11">
        <f t="shared" si="416"/>
        <v>0</v>
      </c>
      <c r="L719" s="11"/>
      <c r="M719" s="11"/>
      <c r="N719" s="9">
        <f t="shared" si="443"/>
        <v>2.9449999999999998</v>
      </c>
      <c r="O719" s="9">
        <f t="shared" si="444"/>
        <v>3.02</v>
      </c>
      <c r="Q719" s="9">
        <f t="shared" si="436"/>
        <v>2.9449999999999998</v>
      </c>
      <c r="R719" s="9">
        <f t="shared" si="437"/>
        <v>3.02</v>
      </c>
      <c r="S719" s="9">
        <f t="shared" si="438"/>
        <v>3.08</v>
      </c>
      <c r="T719" s="9">
        <f t="shared" si="439"/>
        <v>3.08</v>
      </c>
      <c r="V719" s="9">
        <f t="shared" si="432"/>
        <v>2.9449999999999998</v>
      </c>
      <c r="W719" s="9">
        <f t="shared" si="432"/>
        <v>3.02</v>
      </c>
      <c r="X719" s="9">
        <f t="shared" si="432"/>
        <v>3.08</v>
      </c>
      <c r="Y719" s="9">
        <f t="shared" si="432"/>
        <v>3.08</v>
      </c>
      <c r="AB719" s="3">
        <f t="shared" si="445"/>
        <v>2.2318522955695443E-2</v>
      </c>
      <c r="AC719" s="3">
        <f t="shared" si="445"/>
        <v>2.8549378106718412E-2</v>
      </c>
      <c r="BK719" s="9">
        <f t="shared" si="423"/>
        <v>2.9449999999999998</v>
      </c>
      <c r="BL719" s="9">
        <f t="shared" si="424"/>
        <v>3.02</v>
      </c>
      <c r="BM719" s="3">
        <f t="shared" si="417"/>
        <v>1</v>
      </c>
      <c r="BN719" s="8">
        <f t="shared" si="411"/>
        <v>36397</v>
      </c>
      <c r="BO719" s="47">
        <f t="shared" si="425"/>
        <v>0.9792279969766271</v>
      </c>
      <c r="BP719" s="9">
        <f t="shared" si="426"/>
        <v>0.9792279969766271</v>
      </c>
      <c r="BV719" s="8">
        <f t="shared" si="412"/>
        <v>36397</v>
      </c>
      <c r="BW719" s="9">
        <f t="shared" si="413"/>
        <v>2.9449999999999998</v>
      </c>
      <c r="BX719" s="9">
        <f t="shared" si="414"/>
        <v>3.02</v>
      </c>
      <c r="BY719" s="3">
        <f t="shared" si="418"/>
        <v>2.2318522955695443E-2</v>
      </c>
      <c r="BZ719" s="3">
        <f t="shared" si="419"/>
        <v>2.8549378106718412E-2</v>
      </c>
      <c r="CA719" s="8">
        <f t="shared" si="427"/>
        <v>36397</v>
      </c>
      <c r="CB719" s="3">
        <f t="shared" si="428"/>
        <v>0.30463547645371813</v>
      </c>
      <c r="CC719" s="3">
        <f t="shared" si="429"/>
        <v>0.2736511331229135</v>
      </c>
    </row>
    <row r="720" spans="1:81" x14ac:dyDescent="0.25">
      <c r="A720" s="3">
        <f t="shared" si="430"/>
        <v>1153</v>
      </c>
      <c r="B720" s="8">
        <f t="shared" si="435"/>
        <v>36398</v>
      </c>
      <c r="C720" s="3">
        <f t="shared" si="440"/>
        <v>2.88</v>
      </c>
      <c r="D720" s="11">
        <f t="shared" si="415"/>
        <v>0</v>
      </c>
      <c r="E720" s="3">
        <f t="shared" si="441"/>
        <v>2.97</v>
      </c>
      <c r="I720" s="8">
        <f t="shared" si="431"/>
        <v>36398</v>
      </c>
      <c r="J720" s="11">
        <f t="shared" si="442"/>
        <v>9.0000000000000302E-2</v>
      </c>
      <c r="K720" s="11">
        <f t="shared" si="416"/>
        <v>0</v>
      </c>
      <c r="L720" s="11"/>
      <c r="M720" s="11"/>
      <c r="N720" s="9">
        <f t="shared" si="443"/>
        <v>2.88</v>
      </c>
      <c r="O720" s="9">
        <f t="shared" si="444"/>
        <v>2.97</v>
      </c>
      <c r="Q720" s="9">
        <f t="shared" si="436"/>
        <v>2.88</v>
      </c>
      <c r="R720" s="9">
        <f t="shared" si="437"/>
        <v>2.97</v>
      </c>
      <c r="S720" s="9">
        <f t="shared" si="438"/>
        <v>2.9849999999999999</v>
      </c>
      <c r="T720" s="9">
        <f t="shared" si="439"/>
        <v>2.9849999999999999</v>
      </c>
      <c r="V720" s="9">
        <f t="shared" si="432"/>
        <v>2.88</v>
      </c>
      <c r="W720" s="9">
        <f t="shared" si="432"/>
        <v>2.97</v>
      </c>
      <c r="X720" s="9">
        <f t="shared" si="432"/>
        <v>2.9849999999999999</v>
      </c>
      <c r="Y720" s="9">
        <f t="shared" si="432"/>
        <v>2.9849999999999999</v>
      </c>
      <c r="AB720" s="3">
        <f t="shared" si="445"/>
        <v>-2.2318522955695454E-2</v>
      </c>
      <c r="AC720" s="3">
        <f t="shared" si="445"/>
        <v>-1.6694878572169992E-2</v>
      </c>
      <c r="BK720" s="9">
        <f t="shared" si="423"/>
        <v>2.88</v>
      </c>
      <c r="BL720" s="9">
        <f t="shared" si="424"/>
        <v>2.97</v>
      </c>
      <c r="BM720" s="3">
        <f t="shared" si="417"/>
        <v>1</v>
      </c>
      <c r="BN720" s="8">
        <f t="shared" si="411"/>
        <v>36398</v>
      </c>
      <c r="BO720" s="47">
        <f t="shared" si="425"/>
        <v>0.9782852835982051</v>
      </c>
      <c r="BP720" s="9">
        <f t="shared" si="426"/>
        <v>0.9782852835982051</v>
      </c>
      <c r="BV720" s="8">
        <f t="shared" si="412"/>
        <v>36398</v>
      </c>
      <c r="BW720" s="9">
        <f t="shared" si="413"/>
        <v>2.88</v>
      </c>
      <c r="BX720" s="9">
        <f t="shared" si="414"/>
        <v>2.97</v>
      </c>
      <c r="BY720" s="3">
        <f t="shared" si="418"/>
        <v>-2.2318522955695454E-2</v>
      </c>
      <c r="BZ720" s="3">
        <f t="shared" si="419"/>
        <v>-1.6694878572169992E-2</v>
      </c>
      <c r="CA720" s="8">
        <f t="shared" si="427"/>
        <v>36398</v>
      </c>
      <c r="CB720" s="3">
        <f t="shared" si="428"/>
        <v>0.31785195630488255</v>
      </c>
      <c r="CC720" s="3">
        <f t="shared" si="429"/>
        <v>0.28342318543465816</v>
      </c>
    </row>
    <row r="721" spans="1:81" x14ac:dyDescent="0.25">
      <c r="A721" s="3">
        <f t="shared" si="430"/>
        <v>1154</v>
      </c>
      <c r="B721" s="8">
        <f t="shared" si="435"/>
        <v>36399</v>
      </c>
      <c r="C721" s="3">
        <f t="shared" si="440"/>
        <v>2.76</v>
      </c>
      <c r="D721" s="11">
        <f t="shared" si="415"/>
        <v>0</v>
      </c>
      <c r="E721" s="3">
        <f t="shared" si="441"/>
        <v>2.9249999999999998</v>
      </c>
      <c r="I721" s="8">
        <f t="shared" si="431"/>
        <v>36399</v>
      </c>
      <c r="J721" s="11">
        <f t="shared" si="442"/>
        <v>0.16500000000000004</v>
      </c>
      <c r="K721" s="11">
        <f t="shared" si="416"/>
        <v>0</v>
      </c>
      <c r="L721" s="11"/>
      <c r="M721" s="11"/>
      <c r="N721" s="9">
        <f t="shared" si="443"/>
        <v>2.76</v>
      </c>
      <c r="O721" s="9">
        <f t="shared" si="444"/>
        <v>2.9249999999999998</v>
      </c>
      <c r="Q721" s="9">
        <f t="shared" si="436"/>
        <v>2.76</v>
      </c>
      <c r="R721" s="9">
        <f t="shared" si="437"/>
        <v>2.9249999999999998</v>
      </c>
      <c r="S721" s="9">
        <f t="shared" si="438"/>
        <v>2.87</v>
      </c>
      <c r="T721" s="9">
        <f t="shared" si="439"/>
        <v>2.87</v>
      </c>
      <c r="V721" s="9">
        <f t="shared" si="432"/>
        <v>2.76</v>
      </c>
      <c r="W721" s="9">
        <f t="shared" si="432"/>
        <v>2.9249999999999998</v>
      </c>
      <c r="X721" s="9">
        <f t="shared" si="432"/>
        <v>2.87</v>
      </c>
      <c r="Y721" s="9">
        <f t="shared" si="432"/>
        <v>2.87</v>
      </c>
      <c r="AB721" s="3">
        <f t="shared" si="445"/>
        <v>-4.2559614418796007E-2</v>
      </c>
      <c r="AC721" s="3">
        <f t="shared" si="445"/>
        <v>-1.5267472130788533E-2</v>
      </c>
      <c r="BK721" s="9">
        <f t="shared" si="423"/>
        <v>2.76</v>
      </c>
      <c r="BL721" s="9">
        <f t="shared" si="424"/>
        <v>2.9249999999999998</v>
      </c>
      <c r="BM721" s="3">
        <f t="shared" si="417"/>
        <v>1</v>
      </c>
      <c r="BN721" s="8">
        <f t="shared" si="411"/>
        <v>36399</v>
      </c>
      <c r="BO721" s="47">
        <f t="shared" si="425"/>
        <v>0.95860270468699271</v>
      </c>
      <c r="BP721" s="9">
        <f t="shared" si="426"/>
        <v>0.95860270468699271</v>
      </c>
      <c r="BV721" s="8">
        <f t="shared" si="412"/>
        <v>36399</v>
      </c>
      <c r="BW721" s="9">
        <f t="shared" si="413"/>
        <v>2.76</v>
      </c>
      <c r="BX721" s="9">
        <f t="shared" si="414"/>
        <v>2.9249999999999998</v>
      </c>
      <c r="BY721" s="3">
        <f t="shared" si="418"/>
        <v>-4.2559614418796007E-2</v>
      </c>
      <c r="BZ721" s="3">
        <f t="shared" si="419"/>
        <v>-1.5267472130788533E-2</v>
      </c>
      <c r="CA721" s="8">
        <f t="shared" si="427"/>
        <v>36399</v>
      </c>
      <c r="CB721" s="3">
        <f t="shared" si="428"/>
        <v>0.357873017711621</v>
      </c>
      <c r="CC721" s="3">
        <f t="shared" si="429"/>
        <v>0.29137169434648896</v>
      </c>
    </row>
    <row r="722" spans="1:81" x14ac:dyDescent="0.25">
      <c r="A722" s="3">
        <f t="shared" si="430"/>
        <v>1155</v>
      </c>
      <c r="B722" s="8">
        <f t="shared" si="435"/>
        <v>36400</v>
      </c>
      <c r="C722" s="3">
        <f t="shared" si="440"/>
        <v>2.76</v>
      </c>
      <c r="D722" s="11">
        <f t="shared" si="415"/>
        <v>0</v>
      </c>
      <c r="E722" s="3">
        <f t="shared" si="441"/>
        <v>2.9249999999999998</v>
      </c>
      <c r="I722" s="8">
        <f t="shared" si="431"/>
        <v>36400</v>
      </c>
      <c r="J722" s="11">
        <f t="shared" si="442"/>
        <v>0.16500000000000004</v>
      </c>
      <c r="K722" s="11">
        <f t="shared" si="416"/>
        <v>0</v>
      </c>
      <c r="L722" s="11"/>
      <c r="M722" s="11"/>
      <c r="N722" s="9">
        <f t="shared" si="443"/>
        <v>2.76</v>
      </c>
      <c r="O722" s="9">
        <f t="shared" si="444"/>
        <v>2.9249999999999998</v>
      </c>
      <c r="Q722" s="9">
        <f t="shared" si="436"/>
        <v>2.76</v>
      </c>
      <c r="R722" s="9">
        <f t="shared" si="437"/>
        <v>2.9249999999999998</v>
      </c>
      <c r="S722" s="9">
        <f t="shared" si="438"/>
        <v>2.87</v>
      </c>
      <c r="T722" s="9">
        <f t="shared" si="439"/>
        <v>2.87</v>
      </c>
      <c r="V722" s="9">
        <f t="shared" si="432"/>
        <v>2.76</v>
      </c>
      <c r="W722" s="9">
        <f t="shared" si="432"/>
        <v>2.9249999999999998</v>
      </c>
      <c r="X722" s="9">
        <f t="shared" si="432"/>
        <v>2.87</v>
      </c>
      <c r="Y722" s="9">
        <f t="shared" si="432"/>
        <v>2.87</v>
      </c>
      <c r="AB722" s="3">
        <f t="shared" si="445"/>
        <v>0</v>
      </c>
      <c r="AC722" s="3">
        <f t="shared" si="445"/>
        <v>0</v>
      </c>
      <c r="BK722" s="9">
        <f t="shared" si="423"/>
        <v>2.76</v>
      </c>
      <c r="BL722" s="9">
        <f t="shared" si="424"/>
        <v>2.9249999999999998</v>
      </c>
      <c r="BM722" s="3">
        <f t="shared" si="417"/>
        <v>1</v>
      </c>
      <c r="BN722" s="8">
        <f t="shared" si="411"/>
        <v>36400</v>
      </c>
      <c r="BO722" s="47">
        <f t="shared" si="425"/>
        <v>0.94107628223851503</v>
      </c>
      <c r="BP722" s="9">
        <f t="shared" si="426"/>
        <v>0.94107628223851503</v>
      </c>
      <c r="BV722" s="8">
        <f t="shared" si="412"/>
        <v>36400</v>
      </c>
      <c r="BW722" s="9">
        <f t="shared" si="413"/>
        <v>2.76</v>
      </c>
      <c r="BX722" s="9">
        <f t="shared" si="414"/>
        <v>2.9249999999999998</v>
      </c>
      <c r="BY722" s="3">
        <f t="shared" si="418"/>
        <v>0</v>
      </c>
      <c r="BZ722" s="3">
        <f t="shared" si="419"/>
        <v>0</v>
      </c>
      <c r="CA722" s="8">
        <f t="shared" si="427"/>
        <v>36400</v>
      </c>
      <c r="CB722" s="3">
        <f t="shared" si="428"/>
        <v>0.35780909047848736</v>
      </c>
      <c r="CC722" s="3">
        <f t="shared" si="429"/>
        <v>0.28173163017810127</v>
      </c>
    </row>
    <row r="723" spans="1:81" x14ac:dyDescent="0.25">
      <c r="A723" s="3">
        <f t="shared" si="430"/>
        <v>1156</v>
      </c>
      <c r="B723" s="8">
        <f t="shared" si="435"/>
        <v>36401</v>
      </c>
      <c r="C723" s="3">
        <f t="shared" si="440"/>
        <v>2.76</v>
      </c>
      <c r="D723" s="11">
        <f t="shared" si="415"/>
        <v>0</v>
      </c>
      <c r="E723" s="3">
        <f t="shared" si="441"/>
        <v>2.9249999999999998</v>
      </c>
      <c r="I723" s="8">
        <f t="shared" si="431"/>
        <v>36401</v>
      </c>
      <c r="J723" s="11">
        <f t="shared" si="442"/>
        <v>0.16500000000000004</v>
      </c>
      <c r="K723" s="11">
        <f t="shared" si="416"/>
        <v>0</v>
      </c>
      <c r="L723" s="11"/>
      <c r="M723" s="11"/>
      <c r="N723" s="9">
        <f t="shared" si="443"/>
        <v>2.76</v>
      </c>
      <c r="O723" s="9">
        <f t="shared" si="444"/>
        <v>2.9249999999999998</v>
      </c>
      <c r="Q723" s="9">
        <f t="shared" si="436"/>
        <v>2.76</v>
      </c>
      <c r="R723" s="9">
        <f t="shared" si="437"/>
        <v>2.9249999999999998</v>
      </c>
      <c r="S723" s="9">
        <f t="shared" si="438"/>
        <v>2.87</v>
      </c>
      <c r="T723" s="9">
        <f t="shared" si="439"/>
        <v>2.87</v>
      </c>
      <c r="V723" s="9">
        <f t="shared" si="432"/>
        <v>2.76</v>
      </c>
      <c r="W723" s="9">
        <f t="shared" si="432"/>
        <v>2.9249999999999998</v>
      </c>
      <c r="X723" s="9">
        <f t="shared" si="432"/>
        <v>2.87</v>
      </c>
      <c r="Y723" s="9">
        <f t="shared" si="432"/>
        <v>2.87</v>
      </c>
      <c r="AB723" s="3">
        <f t="shared" si="445"/>
        <v>0</v>
      </c>
      <c r="AC723" s="3">
        <f t="shared" si="445"/>
        <v>0</v>
      </c>
      <c r="BK723" s="9">
        <f t="shared" si="423"/>
        <v>2.76</v>
      </c>
      <c r="BL723" s="9">
        <f t="shared" si="424"/>
        <v>2.9249999999999998</v>
      </c>
      <c r="BM723" s="3">
        <f t="shared" si="417"/>
        <v>1</v>
      </c>
      <c r="BN723" s="8">
        <f t="shared" si="411"/>
        <v>36401</v>
      </c>
      <c r="BO723" s="47">
        <f t="shared" si="425"/>
        <v>0.92866123896353026</v>
      </c>
      <c r="BP723" s="9">
        <f t="shared" si="426"/>
        <v>0.92866123896353026</v>
      </c>
      <c r="BV723" s="8">
        <f t="shared" si="412"/>
        <v>36401</v>
      </c>
      <c r="BW723" s="9">
        <f t="shared" si="413"/>
        <v>2.76</v>
      </c>
      <c r="BX723" s="9">
        <f t="shared" si="414"/>
        <v>2.9249999999999998</v>
      </c>
      <c r="BY723" s="3">
        <f t="shared" si="418"/>
        <v>0</v>
      </c>
      <c r="BZ723" s="3">
        <f t="shared" si="419"/>
        <v>0</v>
      </c>
      <c r="CA723" s="8">
        <f t="shared" si="427"/>
        <v>36401</v>
      </c>
      <c r="CB723" s="3">
        <f t="shared" si="428"/>
        <v>0.35780909047848736</v>
      </c>
      <c r="CC723" s="3">
        <f t="shared" si="429"/>
        <v>0.28173163017810127</v>
      </c>
    </row>
    <row r="724" spans="1:81" x14ac:dyDescent="0.25">
      <c r="A724" s="3">
        <f t="shared" si="430"/>
        <v>1157</v>
      </c>
      <c r="B724" s="8">
        <f t="shared" si="435"/>
        <v>36402</v>
      </c>
      <c r="C724" s="3">
        <f t="shared" si="440"/>
        <v>2.75</v>
      </c>
      <c r="D724" s="11">
        <f t="shared" si="415"/>
        <v>0</v>
      </c>
      <c r="E724" s="3">
        <f t="shared" si="441"/>
        <v>2.915</v>
      </c>
      <c r="I724" s="8">
        <f t="shared" si="431"/>
        <v>36402</v>
      </c>
      <c r="J724" s="11">
        <f t="shared" si="442"/>
        <v>0.16500000000000004</v>
      </c>
      <c r="K724" s="11">
        <f t="shared" si="416"/>
        <v>0</v>
      </c>
      <c r="L724" s="11"/>
      <c r="M724" s="11"/>
      <c r="N724" s="9">
        <f t="shared" si="443"/>
        <v>2.75</v>
      </c>
      <c r="O724" s="9">
        <f t="shared" si="444"/>
        <v>2.915</v>
      </c>
      <c r="Q724" s="9">
        <f t="shared" si="436"/>
        <v>2.75</v>
      </c>
      <c r="R724" s="9">
        <f t="shared" si="437"/>
        <v>2.915</v>
      </c>
      <c r="S724" s="9">
        <f t="shared" si="438"/>
        <v>2.8450000000000002</v>
      </c>
      <c r="T724" s="9">
        <f t="shared" si="439"/>
        <v>2.8450000000000002</v>
      </c>
      <c r="V724" s="9">
        <f t="shared" si="432"/>
        <v>2.75</v>
      </c>
      <c r="W724" s="9">
        <f t="shared" si="432"/>
        <v>2.915</v>
      </c>
      <c r="X724" s="9">
        <f t="shared" si="432"/>
        <v>2.8450000000000002</v>
      </c>
      <c r="Y724" s="9">
        <f t="shared" si="432"/>
        <v>2.8450000000000002</v>
      </c>
      <c r="AB724" s="3">
        <f t="shared" si="445"/>
        <v>-3.6297680505786127E-3</v>
      </c>
      <c r="AC724" s="3">
        <f t="shared" si="445"/>
        <v>-3.4246608813639917E-3</v>
      </c>
      <c r="BK724" s="9">
        <f t="shared" si="423"/>
        <v>2.75</v>
      </c>
      <c r="BL724" s="9">
        <f t="shared" si="424"/>
        <v>2.915</v>
      </c>
      <c r="BM724" s="3">
        <f t="shared" si="417"/>
        <v>1</v>
      </c>
      <c r="BN724" s="8">
        <f t="shared" si="411"/>
        <v>36402</v>
      </c>
      <c r="BO724" s="47">
        <f t="shared" si="425"/>
        <v>0.92086168302113736</v>
      </c>
      <c r="BP724" s="9">
        <f t="shared" si="426"/>
        <v>0.92086168302113736</v>
      </c>
      <c r="BV724" s="8">
        <f t="shared" si="412"/>
        <v>36402</v>
      </c>
      <c r="BW724" s="9">
        <f t="shared" si="413"/>
        <v>2.75</v>
      </c>
      <c r="BX724" s="9">
        <f t="shared" si="414"/>
        <v>2.915</v>
      </c>
      <c r="BY724" s="3">
        <f t="shared" si="418"/>
        <v>-3.6297680505786127E-3</v>
      </c>
      <c r="BZ724" s="3">
        <f t="shared" si="419"/>
        <v>-3.4246608813639917E-3</v>
      </c>
      <c r="CA724" s="8">
        <f t="shared" si="427"/>
        <v>36402</v>
      </c>
      <c r="CB724" s="3">
        <f t="shared" si="428"/>
        <v>0.35844646531649355</v>
      </c>
      <c r="CC724" s="3">
        <f t="shared" si="429"/>
        <v>0.28273647233237376</v>
      </c>
    </row>
    <row r="725" spans="1:81" x14ac:dyDescent="0.25">
      <c r="A725" s="3">
        <f t="shared" si="430"/>
        <v>1158</v>
      </c>
      <c r="B725" s="8">
        <f t="shared" si="435"/>
        <v>36403</v>
      </c>
      <c r="C725" s="3">
        <f t="shared" si="440"/>
        <v>2.77</v>
      </c>
      <c r="D725" s="11">
        <f t="shared" si="415"/>
        <v>0</v>
      </c>
      <c r="E725" s="3">
        <f t="shared" si="441"/>
        <v>2.92</v>
      </c>
      <c r="I725" s="8">
        <f t="shared" si="431"/>
        <v>36403</v>
      </c>
      <c r="J725" s="11">
        <f t="shared" si="442"/>
        <v>0.14999999999999991</v>
      </c>
      <c r="K725" s="11">
        <f t="shared" si="416"/>
        <v>0</v>
      </c>
      <c r="L725" s="11"/>
      <c r="M725" s="11"/>
      <c r="N725" s="9">
        <f t="shared" si="443"/>
        <v>2.77</v>
      </c>
      <c r="O725" s="9">
        <f t="shared" si="444"/>
        <v>2.92</v>
      </c>
      <c r="Q725" s="9">
        <f t="shared" si="436"/>
        <v>2.77</v>
      </c>
      <c r="R725" s="9">
        <f t="shared" si="437"/>
        <v>2.92</v>
      </c>
      <c r="S725" s="9">
        <f t="shared" si="438"/>
        <v>2.875</v>
      </c>
      <c r="T725" s="9">
        <f t="shared" si="439"/>
        <v>2.875</v>
      </c>
      <c r="V725" s="9">
        <f t="shared" si="432"/>
        <v>2.77</v>
      </c>
      <c r="W725" s="9">
        <f t="shared" si="432"/>
        <v>2.92</v>
      </c>
      <c r="X725" s="9">
        <f t="shared" si="432"/>
        <v>2.875</v>
      </c>
      <c r="Y725" s="9">
        <f t="shared" si="432"/>
        <v>2.875</v>
      </c>
      <c r="AB725" s="3">
        <f t="shared" si="445"/>
        <v>7.2464085207672533E-3</v>
      </c>
      <c r="AC725" s="3">
        <f t="shared" si="445"/>
        <v>1.713796477734598E-3</v>
      </c>
      <c r="BK725" s="9">
        <f t="shared" si="423"/>
        <v>2.77</v>
      </c>
      <c r="BL725" s="9">
        <f t="shared" si="424"/>
        <v>2.92</v>
      </c>
      <c r="BM725" s="3">
        <f t="shared" si="417"/>
        <v>1</v>
      </c>
      <c r="BN725" s="8">
        <f t="shared" si="411"/>
        <v>36403</v>
      </c>
      <c r="BO725" s="47">
        <f t="shared" si="425"/>
        <v>0.92037437851184811</v>
      </c>
      <c r="BP725" s="9">
        <f t="shared" si="426"/>
        <v>0.92037437851184811</v>
      </c>
      <c r="BV725" s="8">
        <f t="shared" si="412"/>
        <v>36403</v>
      </c>
      <c r="BW725" s="9">
        <f t="shared" si="413"/>
        <v>2.77</v>
      </c>
      <c r="BX725" s="9">
        <f t="shared" si="414"/>
        <v>2.92</v>
      </c>
      <c r="BY725" s="3">
        <f t="shared" si="418"/>
        <v>7.2464085207672533E-3</v>
      </c>
      <c r="BZ725" s="3">
        <f t="shared" si="419"/>
        <v>1.713796477734598E-3</v>
      </c>
      <c r="CA725" s="8">
        <f t="shared" si="427"/>
        <v>36403</v>
      </c>
      <c r="CB725" s="3">
        <f t="shared" si="428"/>
        <v>0.34344116158737853</v>
      </c>
      <c r="CC725" s="3">
        <f t="shared" si="429"/>
        <v>0.2758509694782777</v>
      </c>
    </row>
    <row r="726" spans="1:81" x14ac:dyDescent="0.25">
      <c r="A726" s="3">
        <f t="shared" si="430"/>
        <v>1159</v>
      </c>
      <c r="B726" s="8">
        <f t="shared" si="435"/>
        <v>36404</v>
      </c>
      <c r="C726" s="3">
        <f t="shared" si="440"/>
        <v>2.61</v>
      </c>
      <c r="D726" s="11">
        <f t="shared" si="415"/>
        <v>0</v>
      </c>
      <c r="E726" s="3">
        <f t="shared" si="441"/>
        <v>2.8149999999999999</v>
      </c>
      <c r="I726" s="8">
        <f t="shared" si="431"/>
        <v>36404</v>
      </c>
      <c r="J726" s="11">
        <f t="shared" si="442"/>
        <v>0.20500000000000007</v>
      </c>
      <c r="K726" s="11">
        <f t="shared" si="416"/>
        <v>0</v>
      </c>
      <c r="L726" s="11">
        <f t="shared" ref="L726:L754" si="446">IF(ma="BOLLINGER",$J726+$AH726,0)</f>
        <v>0</v>
      </c>
      <c r="M726" s="11">
        <f t="shared" ref="M726:M754" si="447">IF(ma="BOLLINGER",$J726-$AH726,0)</f>
        <v>0</v>
      </c>
      <c r="N726" s="9">
        <f t="shared" si="443"/>
        <v>2.61</v>
      </c>
      <c r="O726" s="9">
        <f t="shared" si="444"/>
        <v>2.8149999999999999</v>
      </c>
      <c r="Q726" s="9">
        <f t="shared" si="436"/>
        <v>2.61</v>
      </c>
      <c r="R726" s="9">
        <f t="shared" si="437"/>
        <v>2.8149999999999999</v>
      </c>
      <c r="S726" s="9">
        <f t="shared" si="438"/>
        <v>2.7149999999999999</v>
      </c>
      <c r="T726" s="9">
        <f t="shared" si="439"/>
        <v>2.7149999999999999</v>
      </c>
      <c r="V726" s="9">
        <f t="shared" si="432"/>
        <v>2.61</v>
      </c>
      <c r="W726" s="9">
        <f t="shared" si="432"/>
        <v>2.8149999999999999</v>
      </c>
      <c r="X726" s="9">
        <f t="shared" si="432"/>
        <v>2.7149999999999999</v>
      </c>
      <c r="Y726" s="9">
        <f t="shared" si="432"/>
        <v>2.7149999999999999</v>
      </c>
      <c r="AB726" s="3">
        <f t="shared" si="445"/>
        <v>-5.9497098864645138E-2</v>
      </c>
      <c r="AC726" s="3">
        <f t="shared" si="445"/>
        <v>-3.6621354688536653E-2</v>
      </c>
      <c r="AD726" s="3">
        <f t="shared" ref="AD726:AD754" si="448">STDEV(AB717:AB726)*SQRT(255)</f>
        <v>0.46224926724872528</v>
      </c>
      <c r="AE726" s="3">
        <f t="shared" ref="AE726:AE754" si="449">STDEV(AC717:AC726)*SQRT(255)</f>
        <v>0.33815470484601129</v>
      </c>
      <c r="AF726" s="3">
        <f t="shared" ref="AF726:AF754" si="450">CORREL(V717:V726,W717:W726)</f>
        <v>0.84846880376187772</v>
      </c>
      <c r="AG726" s="3">
        <f t="shared" ref="AG726:AG754" si="451">SPDVOL(AD726,AE726,AF726)</f>
        <v>0.25054276630768052</v>
      </c>
      <c r="AH726" s="3">
        <f t="shared" ref="AH726:AH754" si="452">(AI726)*AG726*AH$757</f>
        <v>3.2570559619998482E-2</v>
      </c>
      <c r="AI726" s="11">
        <f t="shared" ref="AI726:AI754" si="453">AVERAGE(J717:J726)</f>
        <v>0.13000000000000006</v>
      </c>
      <c r="BK726" s="9">
        <f t="shared" si="423"/>
        <v>2.61</v>
      </c>
      <c r="BL726" s="9">
        <f t="shared" si="424"/>
        <v>2.8149999999999999</v>
      </c>
      <c r="BM726" s="3">
        <f t="shared" si="417"/>
        <v>1</v>
      </c>
      <c r="BN726" s="8">
        <f t="shared" si="411"/>
        <v>36404</v>
      </c>
      <c r="BO726" s="47">
        <f t="shared" si="425"/>
        <v>0.89373139763784315</v>
      </c>
      <c r="BP726" s="9">
        <f t="shared" si="426"/>
        <v>0.89373139763784315</v>
      </c>
      <c r="BV726" s="8">
        <f t="shared" si="412"/>
        <v>36404</v>
      </c>
      <c r="BW726" s="9">
        <f t="shared" si="413"/>
        <v>2.61</v>
      </c>
      <c r="BX726" s="9">
        <f t="shared" si="414"/>
        <v>2.8149999999999999</v>
      </c>
      <c r="BY726" s="3">
        <f t="shared" si="418"/>
        <v>-5.9497098864645138E-2</v>
      </c>
      <c r="BZ726" s="3">
        <f t="shared" si="419"/>
        <v>-3.6621354688536653E-2</v>
      </c>
      <c r="CA726" s="8">
        <f t="shared" si="427"/>
        <v>36404</v>
      </c>
      <c r="CB726" s="3">
        <f t="shared" si="428"/>
        <v>0.39824021345944344</v>
      </c>
      <c r="CC726" s="3">
        <f t="shared" si="429"/>
        <v>0.30752302387346347</v>
      </c>
    </row>
    <row r="727" spans="1:81" x14ac:dyDescent="0.25">
      <c r="A727" s="3">
        <f t="shared" si="430"/>
        <v>1160</v>
      </c>
      <c r="B727" s="8">
        <f t="shared" si="435"/>
        <v>36405</v>
      </c>
      <c r="C727" s="3">
        <f t="shared" si="440"/>
        <v>2.4700000000000002</v>
      </c>
      <c r="D727" s="11">
        <f t="shared" si="415"/>
        <v>0</v>
      </c>
      <c r="E727" s="3">
        <f t="shared" si="441"/>
        <v>2.7149999999999999</v>
      </c>
      <c r="I727" s="8">
        <f t="shared" si="431"/>
        <v>36405</v>
      </c>
      <c r="J727" s="11">
        <f t="shared" si="442"/>
        <v>0.24499999999999966</v>
      </c>
      <c r="K727" s="11">
        <f t="shared" si="416"/>
        <v>0</v>
      </c>
      <c r="L727" s="11">
        <f t="shared" si="446"/>
        <v>0</v>
      </c>
      <c r="M727" s="11">
        <f t="shared" si="447"/>
        <v>0</v>
      </c>
      <c r="N727" s="9">
        <f t="shared" si="443"/>
        <v>2.4700000000000002</v>
      </c>
      <c r="O727" s="9">
        <f t="shared" si="444"/>
        <v>2.7149999999999999</v>
      </c>
      <c r="Q727" s="9">
        <f t="shared" si="436"/>
        <v>2.4700000000000002</v>
      </c>
      <c r="R727" s="9">
        <f t="shared" si="437"/>
        <v>2.7149999999999999</v>
      </c>
      <c r="S727" s="9">
        <f t="shared" si="438"/>
        <v>2.56</v>
      </c>
      <c r="T727" s="9">
        <f t="shared" si="439"/>
        <v>2.56</v>
      </c>
      <c r="V727" s="9">
        <f t="shared" ref="V727:Y755" si="454">VLOOKUP($B727,IF(V$1=2,PRICELOOK2,IF(V$1=3,PRICELOOK3,IF(V$1=4,cash,PRICELOOK))),V$2,FALSE)</f>
        <v>2.4700000000000002</v>
      </c>
      <c r="W727" s="9">
        <f t="shared" si="454"/>
        <v>2.7149999999999999</v>
      </c>
      <c r="X727" s="9">
        <f t="shared" si="454"/>
        <v>2.56</v>
      </c>
      <c r="Y727" s="9">
        <f t="shared" si="454"/>
        <v>2.56</v>
      </c>
      <c r="AB727" s="3">
        <f t="shared" si="445"/>
        <v>-5.5132070694716102E-2</v>
      </c>
      <c r="AC727" s="3">
        <f t="shared" si="445"/>
        <v>-3.6170308205755015E-2</v>
      </c>
      <c r="AD727" s="3">
        <f t="shared" si="448"/>
        <v>0.52303508288386003</v>
      </c>
      <c r="AE727" s="3">
        <f t="shared" si="449"/>
        <v>0.37659718584013724</v>
      </c>
      <c r="AF727" s="3">
        <f t="shared" si="450"/>
        <v>0.97179119002047099</v>
      </c>
      <c r="AG727" s="3">
        <f t="shared" si="451"/>
        <v>0.18043512969976816</v>
      </c>
      <c r="AH727" s="3">
        <f t="shared" si="452"/>
        <v>2.6704399195565696E-2</v>
      </c>
      <c r="AI727" s="11">
        <f t="shared" si="453"/>
        <v>0.14800000000000005</v>
      </c>
      <c r="BK727" s="9">
        <f t="shared" si="423"/>
        <v>2.4700000000000002</v>
      </c>
      <c r="BL727" s="9">
        <f t="shared" si="424"/>
        <v>2.7149999999999999</v>
      </c>
      <c r="BM727" s="3">
        <f t="shared" si="417"/>
        <v>1</v>
      </c>
      <c r="BN727" s="8">
        <f t="shared" si="411"/>
        <v>36405</v>
      </c>
      <c r="BO727" s="47">
        <f t="shared" si="425"/>
        <v>0.85005855331657154</v>
      </c>
      <c r="BP727" s="9">
        <f t="shared" si="426"/>
        <v>0.85005855331657154</v>
      </c>
      <c r="BV727" s="8">
        <f t="shared" si="412"/>
        <v>36405</v>
      </c>
      <c r="BW727" s="9">
        <f t="shared" si="413"/>
        <v>2.4700000000000002</v>
      </c>
      <c r="BX727" s="9">
        <f t="shared" si="414"/>
        <v>2.7149999999999999</v>
      </c>
      <c r="BY727" s="3">
        <f t="shared" si="418"/>
        <v>-5.5132070694716102E-2</v>
      </c>
      <c r="BZ727" s="3">
        <f t="shared" si="419"/>
        <v>-3.6170308205755015E-2</v>
      </c>
      <c r="CA727" s="8">
        <f t="shared" si="427"/>
        <v>36405</v>
      </c>
      <c r="CB727" s="3">
        <f t="shared" si="428"/>
        <v>0.43773343674389742</v>
      </c>
      <c r="CC727" s="3">
        <f t="shared" si="429"/>
        <v>0.33368928543110343</v>
      </c>
    </row>
    <row r="728" spans="1:81" x14ac:dyDescent="0.25">
      <c r="A728" s="3">
        <f t="shared" si="430"/>
        <v>1161</v>
      </c>
      <c r="B728" s="8">
        <f t="shared" si="435"/>
        <v>36406</v>
      </c>
      <c r="C728" s="3">
        <f t="shared" si="440"/>
        <v>2.23</v>
      </c>
      <c r="D728" s="11">
        <f t="shared" si="415"/>
        <v>0</v>
      </c>
      <c r="E728" s="3">
        <f t="shared" si="441"/>
        <v>2.4449999999999998</v>
      </c>
      <c r="I728" s="8">
        <f t="shared" si="431"/>
        <v>36406</v>
      </c>
      <c r="J728" s="11">
        <f t="shared" si="442"/>
        <v>0.21499999999999986</v>
      </c>
      <c r="K728" s="11">
        <f t="shared" si="416"/>
        <v>0</v>
      </c>
      <c r="L728" s="11">
        <f t="shared" si="446"/>
        <v>0</v>
      </c>
      <c r="M728" s="11">
        <f t="shared" si="447"/>
        <v>0</v>
      </c>
      <c r="N728" s="9">
        <f t="shared" si="443"/>
        <v>2.23</v>
      </c>
      <c r="O728" s="9">
        <f t="shared" si="444"/>
        <v>2.4449999999999998</v>
      </c>
      <c r="Q728" s="9">
        <f t="shared" si="436"/>
        <v>2.23</v>
      </c>
      <c r="R728" s="9">
        <f t="shared" si="437"/>
        <v>2.4449999999999998</v>
      </c>
      <c r="S728" s="9">
        <f t="shared" si="438"/>
        <v>2.4649999999999999</v>
      </c>
      <c r="T728" s="9">
        <f t="shared" si="439"/>
        <v>2.4649999999999999</v>
      </c>
      <c r="V728" s="9">
        <f t="shared" si="454"/>
        <v>2.23</v>
      </c>
      <c r="W728" s="9">
        <f t="shared" si="454"/>
        <v>2.4449999999999998</v>
      </c>
      <c r="X728" s="9">
        <f t="shared" si="454"/>
        <v>2.4649999999999999</v>
      </c>
      <c r="Y728" s="9">
        <f t="shared" si="454"/>
        <v>2.4649999999999999</v>
      </c>
      <c r="AB728" s="3">
        <f t="shared" si="445"/>
        <v>-0.10221656516785847</v>
      </c>
      <c r="AC728" s="3">
        <f t="shared" si="445"/>
        <v>-0.10474683045906338</v>
      </c>
      <c r="AD728" s="3">
        <f t="shared" si="448"/>
        <v>0.61520754827740332</v>
      </c>
      <c r="AE728" s="3">
        <f t="shared" si="449"/>
        <v>0.57394429252841961</v>
      </c>
      <c r="AF728" s="3">
        <f t="shared" si="450"/>
        <v>0.98557803593249926</v>
      </c>
      <c r="AG728" s="3">
        <f t="shared" si="451"/>
        <v>0.109028890997259</v>
      </c>
      <c r="AH728" s="3">
        <f t="shared" si="452"/>
        <v>1.7880738123550476E-2</v>
      </c>
      <c r="AI728" s="11">
        <f t="shared" si="453"/>
        <v>0.16400000000000001</v>
      </c>
      <c r="BK728" s="9">
        <f t="shared" si="423"/>
        <v>2.23</v>
      </c>
      <c r="BL728" s="9">
        <f t="shared" si="424"/>
        <v>2.4449999999999998</v>
      </c>
      <c r="BM728" s="3">
        <f t="shared" si="417"/>
        <v>1</v>
      </c>
      <c r="BN728" s="8">
        <f t="shared" si="411"/>
        <v>36406</v>
      </c>
      <c r="BO728" s="47">
        <f t="shared" si="425"/>
        <v>0.89113108723942902</v>
      </c>
      <c r="BP728" s="9">
        <f t="shared" si="426"/>
        <v>0.89113108723942902</v>
      </c>
      <c r="BV728" s="8">
        <f t="shared" si="412"/>
        <v>36406</v>
      </c>
      <c r="BW728" s="9">
        <f t="shared" si="413"/>
        <v>2.23</v>
      </c>
      <c r="BX728" s="9">
        <f t="shared" si="414"/>
        <v>2.4449999999999998</v>
      </c>
      <c r="BY728" s="3">
        <f t="shared" si="418"/>
        <v>-0.10221656516785847</v>
      </c>
      <c r="BZ728" s="3">
        <f t="shared" si="419"/>
        <v>-0.10474683045906338</v>
      </c>
      <c r="CA728" s="8">
        <f t="shared" si="427"/>
        <v>36406</v>
      </c>
      <c r="CB728" s="3">
        <f t="shared" si="428"/>
        <v>0.54938434311047202</v>
      </c>
      <c r="CC728" s="3">
        <f t="shared" si="429"/>
        <v>0.48815745984700676</v>
      </c>
    </row>
    <row r="729" spans="1:81" x14ac:dyDescent="0.25">
      <c r="A729" s="3">
        <f t="shared" si="430"/>
        <v>1162</v>
      </c>
      <c r="B729" s="8">
        <f t="shared" si="435"/>
        <v>36407</v>
      </c>
      <c r="C729" s="3">
        <f t="shared" si="440"/>
        <v>2.23</v>
      </c>
      <c r="D729" s="11">
        <f t="shared" si="415"/>
        <v>0</v>
      </c>
      <c r="E729" s="3">
        <f t="shared" si="441"/>
        <v>2.4449999999999998</v>
      </c>
      <c r="I729" s="8">
        <f t="shared" si="431"/>
        <v>36407</v>
      </c>
      <c r="J729" s="11">
        <f t="shared" si="442"/>
        <v>0.21499999999999986</v>
      </c>
      <c r="K729" s="11">
        <f t="shared" si="416"/>
        <v>0</v>
      </c>
      <c r="L729" s="11">
        <f t="shared" si="446"/>
        <v>0</v>
      </c>
      <c r="M729" s="11">
        <f t="shared" si="447"/>
        <v>0</v>
      </c>
      <c r="N729" s="9">
        <f t="shared" si="443"/>
        <v>2.23</v>
      </c>
      <c r="O729" s="9">
        <f t="shared" si="444"/>
        <v>2.4449999999999998</v>
      </c>
      <c r="Q729" s="9">
        <f t="shared" si="436"/>
        <v>2.23</v>
      </c>
      <c r="R729" s="9">
        <f t="shared" si="437"/>
        <v>2.4449999999999998</v>
      </c>
      <c r="S729" s="9">
        <f t="shared" si="438"/>
        <v>2.4649999999999999</v>
      </c>
      <c r="T729" s="9">
        <f t="shared" si="439"/>
        <v>2.4649999999999999</v>
      </c>
      <c r="V729" s="9">
        <f t="shared" si="454"/>
        <v>2.23</v>
      </c>
      <c r="W729" s="9">
        <f t="shared" si="454"/>
        <v>2.4449999999999998</v>
      </c>
      <c r="X729" s="9">
        <f t="shared" si="454"/>
        <v>2.4649999999999999</v>
      </c>
      <c r="Y729" s="9">
        <f t="shared" si="454"/>
        <v>2.4649999999999999</v>
      </c>
      <c r="AB729" s="3">
        <f t="shared" si="445"/>
        <v>0</v>
      </c>
      <c r="AC729" s="3">
        <f t="shared" si="445"/>
        <v>0</v>
      </c>
      <c r="AD729" s="3">
        <f t="shared" si="448"/>
        <v>0.57498320204056963</v>
      </c>
      <c r="AE729" s="3">
        <f t="shared" si="449"/>
        <v>0.52388744283792643</v>
      </c>
      <c r="AF729" s="3">
        <f t="shared" si="450"/>
        <v>0.99139429656015654</v>
      </c>
      <c r="AG729" s="3">
        <f t="shared" si="451"/>
        <v>8.8291042061142078E-2</v>
      </c>
      <c r="AH729" s="3">
        <f t="shared" si="452"/>
        <v>1.571580548688329E-2</v>
      </c>
      <c r="AI729" s="11">
        <f t="shared" si="453"/>
        <v>0.17799999999999999</v>
      </c>
      <c r="BK729" s="9">
        <f t="shared" si="423"/>
        <v>2.23</v>
      </c>
      <c r="BL729" s="9">
        <f t="shared" si="424"/>
        <v>2.4449999999999998</v>
      </c>
      <c r="BM729" s="3">
        <f t="shared" si="417"/>
        <v>1</v>
      </c>
      <c r="BN729" s="8">
        <f t="shared" si="411"/>
        <v>36407</v>
      </c>
      <c r="BO729" s="47">
        <f t="shared" si="425"/>
        <v>0.92132200363839678</v>
      </c>
      <c r="BP729" s="9">
        <f t="shared" si="426"/>
        <v>0.92132200363839678</v>
      </c>
      <c r="BV729" s="8">
        <f t="shared" si="412"/>
        <v>36407</v>
      </c>
      <c r="BW729" s="9">
        <f t="shared" si="413"/>
        <v>2.23</v>
      </c>
      <c r="BX729" s="9">
        <f t="shared" si="414"/>
        <v>2.4449999999999998</v>
      </c>
      <c r="BY729" s="3">
        <f t="shared" si="418"/>
        <v>0</v>
      </c>
      <c r="BZ729" s="3">
        <f t="shared" si="419"/>
        <v>0</v>
      </c>
      <c r="CA729" s="8">
        <f t="shared" si="427"/>
        <v>36407</v>
      </c>
      <c r="CB729" s="3">
        <f t="shared" si="428"/>
        <v>0.53872660130750949</v>
      </c>
      <c r="CC729" s="3">
        <f t="shared" si="429"/>
        <v>0.47324732963292176</v>
      </c>
    </row>
    <row r="730" spans="1:81" x14ac:dyDescent="0.25">
      <c r="A730" s="3">
        <f t="shared" si="430"/>
        <v>1163</v>
      </c>
      <c r="B730" s="8">
        <f t="shared" si="435"/>
        <v>36408</v>
      </c>
      <c r="C730" s="3">
        <f t="shared" si="440"/>
        <v>2.23</v>
      </c>
      <c r="D730" s="11">
        <f t="shared" si="415"/>
        <v>0</v>
      </c>
      <c r="E730" s="3">
        <f t="shared" si="441"/>
        <v>2.4449999999999998</v>
      </c>
      <c r="I730" s="8">
        <f t="shared" si="431"/>
        <v>36408</v>
      </c>
      <c r="J730" s="11">
        <f t="shared" si="442"/>
        <v>0.21499999999999986</v>
      </c>
      <c r="K730" s="11">
        <f t="shared" si="416"/>
        <v>0</v>
      </c>
      <c r="L730" s="11">
        <f t="shared" si="446"/>
        <v>0</v>
      </c>
      <c r="M730" s="11">
        <f t="shared" si="447"/>
        <v>0</v>
      </c>
      <c r="N730" s="9">
        <f t="shared" si="443"/>
        <v>2.23</v>
      </c>
      <c r="O730" s="9">
        <f t="shared" si="444"/>
        <v>2.4449999999999998</v>
      </c>
      <c r="Q730" s="9">
        <f t="shared" si="436"/>
        <v>2.23</v>
      </c>
      <c r="R730" s="9">
        <f t="shared" si="437"/>
        <v>2.4449999999999998</v>
      </c>
      <c r="S730" s="9">
        <f t="shared" si="438"/>
        <v>2.4649999999999999</v>
      </c>
      <c r="T730" s="9">
        <f t="shared" si="439"/>
        <v>2.4649999999999999</v>
      </c>
      <c r="V730" s="9">
        <f t="shared" si="454"/>
        <v>2.23</v>
      </c>
      <c r="W730" s="9">
        <f t="shared" si="454"/>
        <v>2.4449999999999998</v>
      </c>
      <c r="X730" s="9">
        <f t="shared" si="454"/>
        <v>2.4649999999999999</v>
      </c>
      <c r="Y730" s="9">
        <f t="shared" si="454"/>
        <v>2.4649999999999999</v>
      </c>
      <c r="AB730" s="3">
        <f t="shared" si="445"/>
        <v>0</v>
      </c>
      <c r="AC730" s="3">
        <f t="shared" si="445"/>
        <v>0</v>
      </c>
      <c r="AD730" s="3">
        <f t="shared" si="448"/>
        <v>0.59182237847612595</v>
      </c>
      <c r="AE730" s="3">
        <f t="shared" si="449"/>
        <v>0.53455855606355229</v>
      </c>
      <c r="AF730" s="3">
        <f t="shared" si="450"/>
        <v>0.99634120710593244</v>
      </c>
      <c r="AG730" s="3">
        <f t="shared" si="451"/>
        <v>7.4794144088951173E-2</v>
      </c>
      <c r="AH730" s="3">
        <f t="shared" si="452"/>
        <v>1.4248284448945195E-2</v>
      </c>
      <c r="AI730" s="11">
        <f t="shared" si="453"/>
        <v>0.19049999999999995</v>
      </c>
      <c r="BK730" s="9">
        <f t="shared" si="423"/>
        <v>2.23</v>
      </c>
      <c r="BL730" s="9">
        <f t="shared" si="424"/>
        <v>2.4449999999999998</v>
      </c>
      <c r="BM730" s="3">
        <f t="shared" si="417"/>
        <v>1</v>
      </c>
      <c r="BN730" s="8">
        <f t="shared" si="411"/>
        <v>36408</v>
      </c>
      <c r="BO730" s="47">
        <f t="shared" si="425"/>
        <v>0.93953191305877182</v>
      </c>
      <c r="BP730" s="9">
        <f t="shared" si="426"/>
        <v>0.93953191305877182</v>
      </c>
      <c r="BV730" s="8">
        <f t="shared" si="412"/>
        <v>36408</v>
      </c>
      <c r="BW730" s="9">
        <f t="shared" si="413"/>
        <v>2.23</v>
      </c>
      <c r="BX730" s="9">
        <f t="shared" si="414"/>
        <v>2.4449999999999998</v>
      </c>
      <c r="BY730" s="3">
        <f t="shared" si="418"/>
        <v>0</v>
      </c>
      <c r="BZ730" s="3">
        <f t="shared" si="419"/>
        <v>0</v>
      </c>
      <c r="CA730" s="8">
        <f t="shared" si="427"/>
        <v>36408</v>
      </c>
      <c r="CB730" s="3">
        <f t="shared" si="428"/>
        <v>0.53872660130750949</v>
      </c>
      <c r="CC730" s="3">
        <f t="shared" si="429"/>
        <v>0.47324732963292176</v>
      </c>
    </row>
    <row r="731" spans="1:81" x14ac:dyDescent="0.25">
      <c r="A731" s="3">
        <f t="shared" si="430"/>
        <v>1164</v>
      </c>
      <c r="B731" s="8">
        <f t="shared" si="435"/>
        <v>36409</v>
      </c>
      <c r="C731" s="3">
        <f t="shared" si="440"/>
        <v>2.23</v>
      </c>
      <c r="D731" s="11">
        <f t="shared" si="415"/>
        <v>0</v>
      </c>
      <c r="E731" s="3">
        <f t="shared" si="441"/>
        <v>2.4449999999999998</v>
      </c>
      <c r="I731" s="8">
        <f t="shared" si="431"/>
        <v>36409</v>
      </c>
      <c r="J731" s="11">
        <f t="shared" si="442"/>
        <v>0.21499999999999986</v>
      </c>
      <c r="K731" s="11">
        <f t="shared" si="416"/>
        <v>0</v>
      </c>
      <c r="L731" s="11">
        <f t="shared" si="446"/>
        <v>0</v>
      </c>
      <c r="M731" s="11">
        <f t="shared" si="447"/>
        <v>0</v>
      </c>
      <c r="N731" s="9">
        <f t="shared" si="443"/>
        <v>2.23</v>
      </c>
      <c r="O731" s="9">
        <f t="shared" si="444"/>
        <v>2.4449999999999998</v>
      </c>
      <c r="Q731" s="9">
        <f t="shared" si="436"/>
        <v>2.23</v>
      </c>
      <c r="R731" s="9">
        <f t="shared" si="437"/>
        <v>2.4449999999999998</v>
      </c>
      <c r="S731" s="9">
        <f t="shared" si="438"/>
        <v>2.4649999999999999</v>
      </c>
      <c r="T731" s="9">
        <f t="shared" si="439"/>
        <v>2.4649999999999999</v>
      </c>
      <c r="V731" s="9">
        <f t="shared" si="454"/>
        <v>2.23</v>
      </c>
      <c r="W731" s="9">
        <f t="shared" si="454"/>
        <v>2.4449999999999998</v>
      </c>
      <c r="X731" s="9">
        <f t="shared" si="454"/>
        <v>2.4649999999999999</v>
      </c>
      <c r="Y731" s="9">
        <f t="shared" si="454"/>
        <v>2.4649999999999999</v>
      </c>
      <c r="AB731" s="3">
        <f t="shared" si="445"/>
        <v>0</v>
      </c>
      <c r="AC731" s="3">
        <f t="shared" si="445"/>
        <v>0</v>
      </c>
      <c r="AD731" s="3">
        <f t="shared" si="448"/>
        <v>0.59622961459242074</v>
      </c>
      <c r="AE731" s="3">
        <f t="shared" si="449"/>
        <v>0.54343057388158411</v>
      </c>
      <c r="AF731" s="3">
        <f t="shared" si="450"/>
        <v>0.99656562950158822</v>
      </c>
      <c r="AG731" s="3">
        <f t="shared" si="451"/>
        <v>7.0804486865381377E-2</v>
      </c>
      <c r="AH731" s="3">
        <f t="shared" si="452"/>
        <v>1.3842277182182054E-2</v>
      </c>
      <c r="AI731" s="11">
        <f t="shared" si="453"/>
        <v>0.19549999999999992</v>
      </c>
      <c r="BK731" s="9">
        <f t="shared" si="423"/>
        <v>2.23</v>
      </c>
      <c r="BL731" s="9">
        <f t="shared" si="424"/>
        <v>2.4449999999999998</v>
      </c>
      <c r="BM731" s="3">
        <f t="shared" si="417"/>
        <v>1</v>
      </c>
      <c r="BN731" s="8">
        <f t="shared" si="411"/>
        <v>36409</v>
      </c>
      <c r="BO731" s="47">
        <f t="shared" si="425"/>
        <v>0.95122016220452588</v>
      </c>
      <c r="BP731" s="9">
        <f t="shared" si="426"/>
        <v>0.95122016220452588</v>
      </c>
      <c r="BV731" s="8">
        <f t="shared" si="412"/>
        <v>36409</v>
      </c>
      <c r="BW731" s="9">
        <f t="shared" si="413"/>
        <v>2.23</v>
      </c>
      <c r="BX731" s="9">
        <f t="shared" si="414"/>
        <v>2.4449999999999998</v>
      </c>
      <c r="BY731" s="3">
        <f t="shared" si="418"/>
        <v>0</v>
      </c>
      <c r="BZ731" s="3">
        <f t="shared" si="419"/>
        <v>0</v>
      </c>
      <c r="CA731" s="8">
        <f t="shared" si="427"/>
        <v>36409</v>
      </c>
      <c r="CB731" s="3">
        <f t="shared" si="428"/>
        <v>0.53872660130750949</v>
      </c>
      <c r="CC731" s="3">
        <f t="shared" si="429"/>
        <v>0.47324732963292176</v>
      </c>
    </row>
    <row r="732" spans="1:81" x14ac:dyDescent="0.25">
      <c r="A732" s="3">
        <f t="shared" si="430"/>
        <v>1165</v>
      </c>
      <c r="B732" s="8">
        <f t="shared" si="435"/>
        <v>36410</v>
      </c>
      <c r="C732" s="3">
        <f t="shared" si="440"/>
        <v>2.4300000000000002</v>
      </c>
      <c r="D732" s="11">
        <f t="shared" si="415"/>
        <v>0</v>
      </c>
      <c r="E732" s="3">
        <f t="shared" si="441"/>
        <v>2.625</v>
      </c>
      <c r="I732" s="8">
        <f t="shared" si="431"/>
        <v>36410</v>
      </c>
      <c r="J732" s="11">
        <f t="shared" si="442"/>
        <v>0.19499999999999984</v>
      </c>
      <c r="K732" s="11">
        <f t="shared" si="416"/>
        <v>0</v>
      </c>
      <c r="L732" s="11">
        <f t="shared" si="446"/>
        <v>0</v>
      </c>
      <c r="M732" s="11">
        <f t="shared" si="447"/>
        <v>0</v>
      </c>
      <c r="N732" s="9">
        <f t="shared" si="443"/>
        <v>2.4300000000000002</v>
      </c>
      <c r="O732" s="9">
        <f t="shared" si="444"/>
        <v>2.625</v>
      </c>
      <c r="Q732" s="9">
        <f t="shared" si="436"/>
        <v>2.4300000000000002</v>
      </c>
      <c r="R732" s="9">
        <f t="shared" si="437"/>
        <v>2.625</v>
      </c>
      <c r="S732" s="9">
        <f t="shared" si="438"/>
        <v>2.5649999999999999</v>
      </c>
      <c r="T732" s="9">
        <f t="shared" si="439"/>
        <v>2.5649999999999999</v>
      </c>
      <c r="V732" s="9">
        <f t="shared" si="454"/>
        <v>2.4300000000000002</v>
      </c>
      <c r="W732" s="9">
        <f t="shared" si="454"/>
        <v>2.625</v>
      </c>
      <c r="X732" s="9">
        <f t="shared" si="454"/>
        <v>2.5649999999999999</v>
      </c>
      <c r="Y732" s="9">
        <f t="shared" si="454"/>
        <v>2.5649999999999999</v>
      </c>
      <c r="AB732" s="3">
        <f t="shared" si="445"/>
        <v>8.588967188042973E-2</v>
      </c>
      <c r="AC732" s="3">
        <f t="shared" si="445"/>
        <v>7.1035773116751744E-2</v>
      </c>
      <c r="AD732" s="3">
        <f t="shared" si="448"/>
        <v>0.80460207592178179</v>
      </c>
      <c r="AE732" s="3">
        <f t="shared" si="449"/>
        <v>0.70437645029852913</v>
      </c>
      <c r="AF732" s="3">
        <f t="shared" si="450"/>
        <v>0.99607940940199069</v>
      </c>
      <c r="AG732" s="3">
        <f t="shared" si="451"/>
        <v>0.12037071345771633</v>
      </c>
      <c r="AH732" s="3">
        <f t="shared" si="452"/>
        <v>2.3893586621356679E-2</v>
      </c>
      <c r="AI732" s="11">
        <f t="shared" si="453"/>
        <v>0.1984999999999999</v>
      </c>
      <c r="BK732" s="9">
        <f t="shared" si="423"/>
        <v>2.4300000000000002</v>
      </c>
      <c r="BL732" s="9">
        <f t="shared" si="424"/>
        <v>2.625</v>
      </c>
      <c r="BM732" s="3">
        <f t="shared" si="417"/>
        <v>1</v>
      </c>
      <c r="BN732" s="8">
        <f t="shared" si="411"/>
        <v>36410</v>
      </c>
      <c r="BO732" s="47">
        <f t="shared" si="425"/>
        <v>0.95546412221468346</v>
      </c>
      <c r="BP732" s="9">
        <f t="shared" si="426"/>
        <v>0.95546412221468346</v>
      </c>
      <c r="BV732" s="8">
        <f t="shared" si="412"/>
        <v>36410</v>
      </c>
      <c r="BW732" s="9">
        <f t="shared" si="413"/>
        <v>2.4300000000000002</v>
      </c>
      <c r="BX732" s="9">
        <f t="shared" si="414"/>
        <v>2.625</v>
      </c>
      <c r="BY732" s="3">
        <f t="shared" si="418"/>
        <v>8.588967188042973E-2</v>
      </c>
      <c r="BZ732" s="3">
        <f t="shared" si="419"/>
        <v>7.1035773116751744E-2</v>
      </c>
      <c r="CA732" s="8">
        <f t="shared" si="427"/>
        <v>36410</v>
      </c>
      <c r="CB732" s="3">
        <f t="shared" si="428"/>
        <v>0.61456665678464129</v>
      </c>
      <c r="CC732" s="3">
        <f t="shared" si="429"/>
        <v>0.51981419831931408</v>
      </c>
    </row>
    <row r="733" spans="1:81" x14ac:dyDescent="0.25">
      <c r="A733" s="3">
        <f t="shared" si="430"/>
        <v>1166</v>
      </c>
      <c r="B733" s="8">
        <f t="shared" si="435"/>
        <v>36411</v>
      </c>
      <c r="C733" s="3">
        <f t="shared" si="440"/>
        <v>2.54</v>
      </c>
      <c r="D733" s="11">
        <f t="shared" si="415"/>
        <v>0</v>
      </c>
      <c r="E733" s="3">
        <f t="shared" si="441"/>
        <v>2.73</v>
      </c>
      <c r="I733" s="8">
        <f t="shared" si="431"/>
        <v>36411</v>
      </c>
      <c r="J733" s="11">
        <f t="shared" si="442"/>
        <v>0.18999999999999995</v>
      </c>
      <c r="K733" s="11">
        <f t="shared" si="416"/>
        <v>0</v>
      </c>
      <c r="L733" s="11">
        <f t="shared" si="446"/>
        <v>0</v>
      </c>
      <c r="M733" s="11">
        <f t="shared" si="447"/>
        <v>0</v>
      </c>
      <c r="N733" s="9">
        <f t="shared" si="443"/>
        <v>2.54</v>
      </c>
      <c r="O733" s="9">
        <f t="shared" si="444"/>
        <v>2.73</v>
      </c>
      <c r="Q733" s="9">
        <f t="shared" si="436"/>
        <v>2.54</v>
      </c>
      <c r="R733" s="9">
        <f t="shared" si="437"/>
        <v>2.73</v>
      </c>
      <c r="S733" s="9">
        <f t="shared" si="438"/>
        <v>2.665</v>
      </c>
      <c r="T733" s="9">
        <f t="shared" si="439"/>
        <v>2.665</v>
      </c>
      <c r="V733" s="9">
        <f t="shared" si="454"/>
        <v>2.54</v>
      </c>
      <c r="W733" s="9">
        <f t="shared" si="454"/>
        <v>2.73</v>
      </c>
      <c r="X733" s="9">
        <f t="shared" si="454"/>
        <v>2.665</v>
      </c>
      <c r="Y733" s="9">
        <f t="shared" si="454"/>
        <v>2.665</v>
      </c>
      <c r="AB733" s="3">
        <f t="shared" si="445"/>
        <v>4.4272823677988037E-2</v>
      </c>
      <c r="AC733" s="3">
        <f t="shared" si="445"/>
        <v>3.9220713153281329E-2</v>
      </c>
      <c r="AD733" s="3">
        <f t="shared" si="448"/>
        <v>0.85399850377299358</v>
      </c>
      <c r="AE733" s="3">
        <f t="shared" si="449"/>
        <v>0.74794549948433509</v>
      </c>
      <c r="AF733" s="3">
        <f t="shared" si="450"/>
        <v>0.99539741327282072</v>
      </c>
      <c r="AG733" s="3">
        <f t="shared" si="451"/>
        <v>0.13087013462967684</v>
      </c>
      <c r="AH733" s="3">
        <f t="shared" si="452"/>
        <v>2.6304897060565033E-2</v>
      </c>
      <c r="AI733" s="11">
        <f t="shared" si="453"/>
        <v>0.2009999999999999</v>
      </c>
      <c r="BK733" s="9">
        <f t="shared" si="423"/>
        <v>2.54</v>
      </c>
      <c r="BL733" s="9">
        <f t="shared" si="424"/>
        <v>2.73</v>
      </c>
      <c r="BM733" s="3">
        <f t="shared" si="417"/>
        <v>1</v>
      </c>
      <c r="BN733" s="8">
        <f t="shared" si="411"/>
        <v>36411</v>
      </c>
      <c r="BO733" s="47">
        <f t="shared" si="425"/>
        <v>0.96019970047471781</v>
      </c>
      <c r="BP733" s="9">
        <f t="shared" si="426"/>
        <v>0.96019970047471781</v>
      </c>
      <c r="BV733" s="8">
        <f t="shared" si="412"/>
        <v>36411</v>
      </c>
      <c r="BW733" s="9">
        <f t="shared" si="413"/>
        <v>2.54</v>
      </c>
      <c r="BX733" s="9">
        <f t="shared" si="414"/>
        <v>2.73</v>
      </c>
      <c r="BY733" s="3">
        <f t="shared" si="418"/>
        <v>4.4272823677988037E-2</v>
      </c>
      <c r="BZ733" s="3">
        <f t="shared" si="419"/>
        <v>3.9220713153281329E-2</v>
      </c>
      <c r="CA733" s="8">
        <f t="shared" si="427"/>
        <v>36411</v>
      </c>
      <c r="CB733" s="3">
        <f t="shared" si="428"/>
        <v>0.63414415131723567</v>
      </c>
      <c r="CC733" s="3">
        <f t="shared" si="429"/>
        <v>0.53643362720867882</v>
      </c>
    </row>
    <row r="734" spans="1:81" x14ac:dyDescent="0.25">
      <c r="A734" s="3">
        <f t="shared" si="430"/>
        <v>1167</v>
      </c>
      <c r="B734" s="8">
        <f t="shared" si="435"/>
        <v>36412</v>
      </c>
      <c r="C734" s="3">
        <f t="shared" si="440"/>
        <v>2.61</v>
      </c>
      <c r="D734" s="11">
        <f t="shared" si="415"/>
        <v>0</v>
      </c>
      <c r="E734" s="3">
        <f t="shared" si="441"/>
        <v>2.7949999999999999</v>
      </c>
      <c r="I734" s="8">
        <f t="shared" si="431"/>
        <v>36412</v>
      </c>
      <c r="J734" s="11">
        <f t="shared" si="442"/>
        <v>0.18500000000000005</v>
      </c>
      <c r="K734" s="11">
        <f t="shared" si="416"/>
        <v>0</v>
      </c>
      <c r="L734" s="11">
        <f t="shared" si="446"/>
        <v>0</v>
      </c>
      <c r="M734" s="11">
        <f t="shared" si="447"/>
        <v>0</v>
      </c>
      <c r="N734" s="9">
        <f t="shared" si="443"/>
        <v>2.61</v>
      </c>
      <c r="O734" s="9">
        <f t="shared" si="444"/>
        <v>2.7949999999999999</v>
      </c>
      <c r="Q734" s="9">
        <f t="shared" si="436"/>
        <v>2.61</v>
      </c>
      <c r="R734" s="9">
        <f t="shared" si="437"/>
        <v>2.7949999999999999</v>
      </c>
      <c r="S734" s="9">
        <f t="shared" si="438"/>
        <v>2.75</v>
      </c>
      <c r="T734" s="9">
        <f t="shared" si="439"/>
        <v>2.75</v>
      </c>
      <c r="V734" s="9">
        <f t="shared" si="454"/>
        <v>2.61</v>
      </c>
      <c r="W734" s="9">
        <f t="shared" si="454"/>
        <v>2.7949999999999999</v>
      </c>
      <c r="X734" s="9">
        <f t="shared" si="454"/>
        <v>2.75</v>
      </c>
      <c r="Y734" s="9">
        <f t="shared" si="454"/>
        <v>2.75</v>
      </c>
      <c r="AB734" s="3">
        <f t="shared" si="445"/>
        <v>2.7186140304156781E-2</v>
      </c>
      <c r="AC734" s="3">
        <f t="shared" si="445"/>
        <v>2.3530497410194036E-2</v>
      </c>
      <c r="AD734" s="3">
        <f t="shared" si="448"/>
        <v>0.87275180379411621</v>
      </c>
      <c r="AE734" s="3">
        <f t="shared" si="449"/>
        <v>0.76371305049745952</v>
      </c>
      <c r="AF734" s="3">
        <f t="shared" si="450"/>
        <v>0.99476328648768675</v>
      </c>
      <c r="AG734" s="3">
        <f t="shared" si="451"/>
        <v>0.13736929561887989</v>
      </c>
      <c r="AH734" s="3">
        <f t="shared" si="452"/>
        <v>2.7885967010632604E-2</v>
      </c>
      <c r="AI734" s="11">
        <f t="shared" si="453"/>
        <v>0.2029999999999999</v>
      </c>
      <c r="BK734" s="9">
        <f t="shared" si="423"/>
        <v>2.61</v>
      </c>
      <c r="BL734" s="9">
        <f t="shared" si="424"/>
        <v>2.7949999999999999</v>
      </c>
      <c r="BM734" s="3">
        <f t="shared" si="417"/>
        <v>1</v>
      </c>
      <c r="BN734" s="8">
        <f t="shared" si="411"/>
        <v>36412</v>
      </c>
      <c r="BO734" s="47">
        <f t="shared" si="425"/>
        <v>0.96666848749819834</v>
      </c>
      <c r="BP734" s="9">
        <f t="shared" si="426"/>
        <v>0.96666848749819834</v>
      </c>
      <c r="BV734" s="8">
        <f t="shared" si="412"/>
        <v>36412</v>
      </c>
      <c r="BW734" s="9">
        <f t="shared" si="413"/>
        <v>2.61</v>
      </c>
      <c r="BX734" s="9">
        <f t="shared" si="414"/>
        <v>2.7949999999999999</v>
      </c>
      <c r="BY734" s="3">
        <f t="shared" si="418"/>
        <v>2.7186140304156781E-2</v>
      </c>
      <c r="BZ734" s="3">
        <f t="shared" si="419"/>
        <v>2.3530497410194036E-2</v>
      </c>
      <c r="CA734" s="8">
        <f t="shared" si="427"/>
        <v>36412</v>
      </c>
      <c r="CB734" s="3">
        <f t="shared" si="428"/>
        <v>0.63947069968038517</v>
      </c>
      <c r="CC734" s="3">
        <f t="shared" si="429"/>
        <v>0.54112068770111577</v>
      </c>
    </row>
    <row r="735" spans="1:81" x14ac:dyDescent="0.25">
      <c r="A735" s="3">
        <f t="shared" si="430"/>
        <v>1168</v>
      </c>
      <c r="B735" s="8">
        <f t="shared" si="435"/>
        <v>36413</v>
      </c>
      <c r="C735" s="3">
        <f t="shared" si="440"/>
        <v>2.68</v>
      </c>
      <c r="D735" s="11">
        <f t="shared" si="415"/>
        <v>0</v>
      </c>
      <c r="E735" s="3">
        <f t="shared" si="441"/>
        <v>2.7949999999999999</v>
      </c>
      <c r="I735" s="8">
        <f t="shared" si="431"/>
        <v>36413</v>
      </c>
      <c r="J735" s="11">
        <f t="shared" si="442"/>
        <v>0.11499999999999977</v>
      </c>
      <c r="K735" s="11">
        <f t="shared" si="416"/>
        <v>0</v>
      </c>
      <c r="L735" s="11">
        <f t="shared" si="446"/>
        <v>0</v>
      </c>
      <c r="M735" s="11">
        <f t="shared" si="447"/>
        <v>0</v>
      </c>
      <c r="N735" s="9">
        <f t="shared" si="443"/>
        <v>2.68</v>
      </c>
      <c r="O735" s="9">
        <f t="shared" si="444"/>
        <v>2.7949999999999999</v>
      </c>
      <c r="Q735" s="9">
        <f t="shared" si="436"/>
        <v>2.68</v>
      </c>
      <c r="R735" s="9">
        <f t="shared" si="437"/>
        <v>2.7949999999999999</v>
      </c>
      <c r="S735" s="9">
        <f t="shared" si="438"/>
        <v>2.84</v>
      </c>
      <c r="T735" s="9">
        <f t="shared" si="439"/>
        <v>2.84</v>
      </c>
      <c r="V735" s="9">
        <f t="shared" si="454"/>
        <v>2.68</v>
      </c>
      <c r="W735" s="9">
        <f t="shared" si="454"/>
        <v>2.7949999999999999</v>
      </c>
      <c r="X735" s="9">
        <f t="shared" si="454"/>
        <v>2.84</v>
      </c>
      <c r="Y735" s="9">
        <f t="shared" si="454"/>
        <v>2.84</v>
      </c>
      <c r="AB735" s="3">
        <f t="shared" si="445"/>
        <v>2.6466573188163273E-2</v>
      </c>
      <c r="AC735" s="3">
        <f t="shared" si="445"/>
        <v>0</v>
      </c>
      <c r="AD735" s="3">
        <f t="shared" si="448"/>
        <v>0.88583237970360174</v>
      </c>
      <c r="AE735" s="3">
        <f t="shared" si="449"/>
        <v>0.7633857701846809</v>
      </c>
      <c r="AF735" s="3">
        <f t="shared" si="450"/>
        <v>0.9863135402377734</v>
      </c>
      <c r="AG735" s="3">
        <f t="shared" si="451"/>
        <v>0.18303991843080766</v>
      </c>
      <c r="AH735" s="3">
        <f t="shared" si="452"/>
        <v>3.6516463726946106E-2</v>
      </c>
      <c r="AI735" s="11">
        <f t="shared" si="453"/>
        <v>0.19949999999999987</v>
      </c>
      <c r="AX735" s="3">
        <f t="shared" ref="AX735:AX754" si="455">W735-Y735</f>
        <v>-4.4999999999999929E-2</v>
      </c>
      <c r="BK735" s="9">
        <f t="shared" si="423"/>
        <v>2.68</v>
      </c>
      <c r="BL735" s="9">
        <f t="shared" si="424"/>
        <v>2.7949999999999999</v>
      </c>
      <c r="BM735" s="3">
        <f t="shared" si="417"/>
        <v>1</v>
      </c>
      <c r="BN735" s="8">
        <f t="shared" si="411"/>
        <v>36413</v>
      </c>
      <c r="BO735" s="47">
        <f t="shared" si="425"/>
        <v>0.97490618766673653</v>
      </c>
      <c r="BP735" s="9">
        <f t="shared" si="426"/>
        <v>0.97490618766673653</v>
      </c>
      <c r="BV735" s="8">
        <f t="shared" si="412"/>
        <v>36413</v>
      </c>
      <c r="BW735" s="9">
        <f t="shared" si="413"/>
        <v>2.68</v>
      </c>
      <c r="BX735" s="9">
        <f t="shared" si="414"/>
        <v>2.7949999999999999</v>
      </c>
      <c r="BY735" s="3">
        <f t="shared" si="418"/>
        <v>2.6466573188163273E-2</v>
      </c>
      <c r="BZ735" s="3">
        <f t="shared" si="419"/>
        <v>0</v>
      </c>
      <c r="CA735" s="8">
        <f t="shared" si="427"/>
        <v>36413</v>
      </c>
      <c r="CB735" s="3">
        <f t="shared" si="428"/>
        <v>0.6283845404589069</v>
      </c>
      <c r="CC735" s="3">
        <f t="shared" si="429"/>
        <v>0.53340378415553913</v>
      </c>
    </row>
    <row r="736" spans="1:81" x14ac:dyDescent="0.25">
      <c r="A736" s="3">
        <f t="shared" si="430"/>
        <v>1169</v>
      </c>
      <c r="B736" s="8">
        <f t="shared" si="435"/>
        <v>36414</v>
      </c>
      <c r="C736" s="3">
        <f t="shared" si="440"/>
        <v>2.68</v>
      </c>
      <c r="D736" s="11">
        <f t="shared" si="415"/>
        <v>0</v>
      </c>
      <c r="E736" s="3">
        <f t="shared" si="441"/>
        <v>2.7949999999999999</v>
      </c>
      <c r="I736" s="8">
        <f t="shared" si="431"/>
        <v>36414</v>
      </c>
      <c r="J736" s="11">
        <f t="shared" si="442"/>
        <v>0.11499999999999977</v>
      </c>
      <c r="K736" s="11">
        <f t="shared" si="416"/>
        <v>0</v>
      </c>
      <c r="L736" s="11">
        <f t="shared" si="446"/>
        <v>0</v>
      </c>
      <c r="M736" s="11">
        <f t="shared" si="447"/>
        <v>0</v>
      </c>
      <c r="N736" s="9">
        <f t="shared" si="443"/>
        <v>2.68</v>
      </c>
      <c r="O736" s="9">
        <f t="shared" si="444"/>
        <v>2.7949999999999999</v>
      </c>
      <c r="Q736" s="9">
        <f t="shared" si="436"/>
        <v>2.68</v>
      </c>
      <c r="R736" s="9">
        <f t="shared" si="437"/>
        <v>2.7949999999999999</v>
      </c>
      <c r="S736" s="9">
        <f t="shared" si="438"/>
        <v>2.84</v>
      </c>
      <c r="T736" s="9">
        <f t="shared" si="439"/>
        <v>2.84</v>
      </c>
      <c r="V736" s="9">
        <f t="shared" si="454"/>
        <v>2.68</v>
      </c>
      <c r="W736" s="9">
        <f t="shared" si="454"/>
        <v>2.7949999999999999</v>
      </c>
      <c r="X736" s="9">
        <f t="shared" si="454"/>
        <v>2.84</v>
      </c>
      <c r="Y736" s="9">
        <f t="shared" si="454"/>
        <v>2.84</v>
      </c>
      <c r="AB736" s="3">
        <f t="shared" si="445"/>
        <v>0</v>
      </c>
      <c r="AC736" s="3">
        <f t="shared" si="445"/>
        <v>0</v>
      </c>
      <c r="AD736" s="3">
        <f t="shared" si="448"/>
        <v>0.82795423910764032</v>
      </c>
      <c r="AE736" s="3">
        <f t="shared" si="449"/>
        <v>0.74164603335648915</v>
      </c>
      <c r="AF736" s="3">
        <f t="shared" si="450"/>
        <v>0.98442522547581868</v>
      </c>
      <c r="AG736" s="3">
        <f t="shared" si="451"/>
        <v>0.16302286684529141</v>
      </c>
      <c r="AH736" s="3">
        <f t="shared" si="452"/>
        <v>3.1055856134027986E-2</v>
      </c>
      <c r="AI736" s="11">
        <f t="shared" si="453"/>
        <v>0.19049999999999984</v>
      </c>
      <c r="AX736" s="3">
        <f t="shared" si="455"/>
        <v>-4.4999999999999929E-2</v>
      </c>
      <c r="AZ736" s="3">
        <f>V736-V735</f>
        <v>0</v>
      </c>
      <c r="BA736" s="3">
        <f>AX736-AX735</f>
        <v>0</v>
      </c>
      <c r="BK736" s="9">
        <f t="shared" si="423"/>
        <v>2.68</v>
      </c>
      <c r="BL736" s="9">
        <f t="shared" si="424"/>
        <v>2.7949999999999999</v>
      </c>
      <c r="BM736" s="3">
        <f t="shared" si="417"/>
        <v>1</v>
      </c>
      <c r="BN736" s="8">
        <f t="shared" si="411"/>
        <v>36414</v>
      </c>
      <c r="BO736" s="47">
        <f t="shared" si="425"/>
        <v>0.984073191961226</v>
      </c>
      <c r="BP736" s="9">
        <f t="shared" si="426"/>
        <v>0.984073191961226</v>
      </c>
      <c r="BV736" s="8">
        <f t="shared" si="412"/>
        <v>36414</v>
      </c>
      <c r="BW736" s="9">
        <f t="shared" si="413"/>
        <v>2.68</v>
      </c>
      <c r="BX736" s="9">
        <f t="shared" si="414"/>
        <v>2.7949999999999999</v>
      </c>
      <c r="BY736" s="3">
        <f t="shared" si="418"/>
        <v>0</v>
      </c>
      <c r="BZ736" s="3">
        <f t="shared" si="419"/>
        <v>0</v>
      </c>
      <c r="CA736" s="8">
        <f t="shared" si="427"/>
        <v>36414</v>
      </c>
      <c r="CB736" s="3">
        <f t="shared" si="428"/>
        <v>0.62155908397860615</v>
      </c>
      <c r="CC736" s="3">
        <f t="shared" si="429"/>
        <v>0.53054796453878161</v>
      </c>
    </row>
    <row r="737" spans="1:81" x14ac:dyDescent="0.25">
      <c r="A737" s="3">
        <f t="shared" si="430"/>
        <v>1170</v>
      </c>
      <c r="B737" s="8">
        <f t="shared" si="435"/>
        <v>36415</v>
      </c>
      <c r="C737" s="3">
        <f t="shared" si="440"/>
        <v>2.68</v>
      </c>
      <c r="D737" s="11">
        <f t="shared" si="415"/>
        <v>0</v>
      </c>
      <c r="E737" s="3">
        <f t="shared" si="441"/>
        <v>2.7949999999999999</v>
      </c>
      <c r="I737" s="8">
        <f t="shared" si="431"/>
        <v>36415</v>
      </c>
      <c r="J737" s="11">
        <f t="shared" si="442"/>
        <v>0.11499999999999977</v>
      </c>
      <c r="K737" s="11">
        <f t="shared" si="416"/>
        <v>0</v>
      </c>
      <c r="L737" s="11">
        <f t="shared" si="446"/>
        <v>0</v>
      </c>
      <c r="M737" s="11">
        <f t="shared" si="447"/>
        <v>0</v>
      </c>
      <c r="N737" s="9">
        <f t="shared" si="443"/>
        <v>2.68</v>
      </c>
      <c r="O737" s="9">
        <f t="shared" si="444"/>
        <v>2.7949999999999999</v>
      </c>
      <c r="Q737" s="9">
        <f t="shared" si="436"/>
        <v>2.68</v>
      </c>
      <c r="R737" s="9">
        <f t="shared" si="437"/>
        <v>2.7949999999999999</v>
      </c>
      <c r="S737" s="9">
        <f t="shared" si="438"/>
        <v>2.84</v>
      </c>
      <c r="T737" s="9">
        <f t="shared" si="439"/>
        <v>2.84</v>
      </c>
      <c r="V737" s="9">
        <f t="shared" si="454"/>
        <v>2.68</v>
      </c>
      <c r="W737" s="9">
        <f t="shared" si="454"/>
        <v>2.7949999999999999</v>
      </c>
      <c r="X737" s="9">
        <f t="shared" si="454"/>
        <v>2.84</v>
      </c>
      <c r="Y737" s="9">
        <f t="shared" si="454"/>
        <v>2.84</v>
      </c>
      <c r="AB737" s="3">
        <f t="shared" si="445"/>
        <v>0</v>
      </c>
      <c r="AC737" s="3">
        <f t="shared" si="445"/>
        <v>0</v>
      </c>
      <c r="AD737" s="3">
        <f t="shared" si="448"/>
        <v>0.76322157539719337</v>
      </c>
      <c r="AE737" s="3">
        <f t="shared" si="449"/>
        <v>0.71465040123108803</v>
      </c>
      <c r="AF737" s="3">
        <f t="shared" si="450"/>
        <v>0.99288474178630914</v>
      </c>
      <c r="AG737" s="3">
        <f t="shared" si="451"/>
        <v>0.10060319840165831</v>
      </c>
      <c r="AH737" s="3">
        <f t="shared" si="452"/>
        <v>1.7857067716294334E-2</v>
      </c>
      <c r="AI737" s="11">
        <f t="shared" si="453"/>
        <v>0.17749999999999985</v>
      </c>
      <c r="AX737" s="3">
        <f t="shared" si="455"/>
        <v>-4.4999999999999929E-2</v>
      </c>
      <c r="AZ737" s="3">
        <f t="shared" ref="AZ737:AZ755" si="456">V737-V736</f>
        <v>0</v>
      </c>
      <c r="BA737" s="3">
        <f>AX737-AX736</f>
        <v>0</v>
      </c>
      <c r="BK737" s="9">
        <f t="shared" si="423"/>
        <v>2.68</v>
      </c>
      <c r="BL737" s="9">
        <f t="shared" si="424"/>
        <v>2.7949999999999999</v>
      </c>
      <c r="BM737" s="3">
        <f t="shared" si="417"/>
        <v>1</v>
      </c>
      <c r="BN737" s="8">
        <f t="shared" si="411"/>
        <v>36415</v>
      </c>
      <c r="BO737" s="47">
        <f t="shared" si="425"/>
        <v>0.98637680235613989</v>
      </c>
      <c r="BP737" s="9">
        <f t="shared" si="426"/>
        <v>0.98637680235613989</v>
      </c>
      <c r="BV737" s="8">
        <f t="shared" si="412"/>
        <v>36415</v>
      </c>
      <c r="BW737" s="9">
        <f t="shared" si="413"/>
        <v>2.68</v>
      </c>
      <c r="BX737" s="9">
        <f t="shared" si="414"/>
        <v>2.7949999999999999</v>
      </c>
      <c r="BY737" s="3">
        <f t="shared" si="418"/>
        <v>0</v>
      </c>
      <c r="BZ737" s="3">
        <f t="shared" si="419"/>
        <v>0</v>
      </c>
      <c r="CA737" s="8">
        <f t="shared" si="427"/>
        <v>36415</v>
      </c>
      <c r="CB737" s="3">
        <f t="shared" si="428"/>
        <v>0.62155908397860615</v>
      </c>
      <c r="CC737" s="3">
        <f t="shared" si="429"/>
        <v>0.53054796453878161</v>
      </c>
    </row>
    <row r="738" spans="1:81" x14ac:dyDescent="0.25">
      <c r="A738" s="3">
        <f t="shared" si="430"/>
        <v>1171</v>
      </c>
      <c r="B738" s="8">
        <f t="shared" si="435"/>
        <v>36416</v>
      </c>
      <c r="C738" s="3">
        <f t="shared" si="440"/>
        <v>2.66</v>
      </c>
      <c r="D738" s="11">
        <f t="shared" si="415"/>
        <v>0</v>
      </c>
      <c r="E738" s="3">
        <f t="shared" si="441"/>
        <v>2.88</v>
      </c>
      <c r="I738" s="8">
        <f t="shared" si="431"/>
        <v>36416</v>
      </c>
      <c r="J738" s="11">
        <f t="shared" si="442"/>
        <v>0.21999999999999975</v>
      </c>
      <c r="K738" s="11">
        <f t="shared" si="416"/>
        <v>0</v>
      </c>
      <c r="L738" s="11">
        <f t="shared" si="446"/>
        <v>0</v>
      </c>
      <c r="M738" s="11">
        <f t="shared" si="447"/>
        <v>0</v>
      </c>
      <c r="N738" s="9">
        <f t="shared" si="443"/>
        <v>2.66</v>
      </c>
      <c r="O738" s="9">
        <f t="shared" si="444"/>
        <v>2.88</v>
      </c>
      <c r="Q738" s="9">
        <f t="shared" si="436"/>
        <v>2.66</v>
      </c>
      <c r="R738" s="9">
        <f t="shared" si="437"/>
        <v>2.88</v>
      </c>
      <c r="S738" s="9">
        <f t="shared" si="438"/>
        <v>2.8050000000000002</v>
      </c>
      <c r="T738" s="9">
        <f t="shared" si="439"/>
        <v>2.8050000000000002</v>
      </c>
      <c r="V738" s="9">
        <f t="shared" si="454"/>
        <v>2.66</v>
      </c>
      <c r="W738" s="9">
        <f t="shared" si="454"/>
        <v>2.88</v>
      </c>
      <c r="X738" s="9">
        <f t="shared" si="454"/>
        <v>2.8050000000000002</v>
      </c>
      <c r="Y738" s="9">
        <f t="shared" si="454"/>
        <v>2.8050000000000002</v>
      </c>
      <c r="AB738" s="3">
        <f t="shared" si="445"/>
        <v>-7.4906717291576257E-3</v>
      </c>
      <c r="AC738" s="3">
        <f t="shared" si="445"/>
        <v>2.9958187540792165E-2</v>
      </c>
      <c r="AD738" s="3">
        <f t="shared" si="448"/>
        <v>0.46780324376864679</v>
      </c>
      <c r="AE738" s="3">
        <f t="shared" si="449"/>
        <v>0.38949255070124661</v>
      </c>
      <c r="AF738" s="3">
        <f t="shared" si="450"/>
        <v>0.98247167734538077</v>
      </c>
      <c r="AG738" s="3">
        <f t="shared" si="451"/>
        <v>0.11189321476076722</v>
      </c>
      <c r="AH738" s="3">
        <f t="shared" si="452"/>
        <v>1.9916992227416549E-2</v>
      </c>
      <c r="AI738" s="11">
        <f t="shared" si="453"/>
        <v>0.17799999999999985</v>
      </c>
      <c r="AX738" s="3">
        <f t="shared" si="455"/>
        <v>7.4999999999999734E-2</v>
      </c>
      <c r="AZ738" s="3">
        <f t="shared" si="456"/>
        <v>-2.0000000000000018E-2</v>
      </c>
      <c r="BA738" s="3">
        <f t="shared" ref="BA738:BA755" si="457">AX738-AX737</f>
        <v>0.11999999999999966</v>
      </c>
      <c r="BK738" s="9">
        <f t="shared" si="423"/>
        <v>2.66</v>
      </c>
      <c r="BL738" s="9">
        <f t="shared" si="424"/>
        <v>2.88</v>
      </c>
      <c r="BM738" s="3">
        <f t="shared" si="417"/>
        <v>1</v>
      </c>
      <c r="BN738" s="8">
        <f t="shared" si="411"/>
        <v>36416</v>
      </c>
      <c r="BO738" s="47">
        <f t="shared" si="425"/>
        <v>0.9860800939841925</v>
      </c>
      <c r="BP738" s="9">
        <f t="shared" si="426"/>
        <v>0.9860800939841925</v>
      </c>
      <c r="BV738" s="8">
        <f t="shared" si="412"/>
        <v>36416</v>
      </c>
      <c r="BW738" s="9">
        <f t="shared" si="413"/>
        <v>2.66</v>
      </c>
      <c r="BX738" s="9">
        <f t="shared" si="414"/>
        <v>2.88</v>
      </c>
      <c r="BY738" s="3">
        <f t="shared" si="418"/>
        <v>-7.4906717291576257E-3</v>
      </c>
      <c r="BZ738" s="3">
        <f t="shared" si="419"/>
        <v>2.9958187540792165E-2</v>
      </c>
      <c r="CA738" s="8">
        <f t="shared" si="427"/>
        <v>36416</v>
      </c>
      <c r="CB738" s="3">
        <f t="shared" si="428"/>
        <v>0.62179986909314011</v>
      </c>
      <c r="CC738" s="3">
        <f t="shared" si="429"/>
        <v>0.54020359987988398</v>
      </c>
    </row>
    <row r="739" spans="1:81" x14ac:dyDescent="0.25">
      <c r="A739" s="3">
        <f t="shared" si="430"/>
        <v>1172</v>
      </c>
      <c r="B739" s="8">
        <f t="shared" si="435"/>
        <v>36417</v>
      </c>
      <c r="C739" s="3">
        <f t="shared" si="440"/>
        <v>2.48</v>
      </c>
      <c r="D739" s="11">
        <f t="shared" si="415"/>
        <v>0</v>
      </c>
      <c r="E739" s="3">
        <f t="shared" si="441"/>
        <v>2.74</v>
      </c>
      <c r="I739" s="8">
        <f t="shared" si="431"/>
        <v>36417</v>
      </c>
      <c r="J739" s="11">
        <f t="shared" si="442"/>
        <v>0.26000000000000023</v>
      </c>
      <c r="K739" s="11">
        <f t="shared" si="416"/>
        <v>0</v>
      </c>
      <c r="L739" s="11">
        <f t="shared" si="446"/>
        <v>0</v>
      </c>
      <c r="M739" s="11">
        <f t="shared" si="447"/>
        <v>0</v>
      </c>
      <c r="N739" s="9">
        <f t="shared" si="443"/>
        <v>2.48</v>
      </c>
      <c r="O739" s="9">
        <f t="shared" si="444"/>
        <v>2.74</v>
      </c>
      <c r="Q739" s="9">
        <f t="shared" si="436"/>
        <v>2.48</v>
      </c>
      <c r="R739" s="9">
        <f t="shared" si="437"/>
        <v>2.74</v>
      </c>
      <c r="S739" s="9">
        <f t="shared" si="438"/>
        <v>2.645</v>
      </c>
      <c r="T739" s="9">
        <f t="shared" si="439"/>
        <v>2.645</v>
      </c>
      <c r="V739" s="9">
        <f t="shared" si="454"/>
        <v>2.48</v>
      </c>
      <c r="W739" s="9">
        <f t="shared" si="454"/>
        <v>2.74</v>
      </c>
      <c r="X739" s="9">
        <f t="shared" si="454"/>
        <v>2.645</v>
      </c>
      <c r="Y739" s="9">
        <f t="shared" si="454"/>
        <v>2.645</v>
      </c>
      <c r="AB739" s="3">
        <f t="shared" si="445"/>
        <v>-7.0067562616716955E-2</v>
      </c>
      <c r="AC739" s="3">
        <f t="shared" si="445"/>
        <v>-4.9832373747875643E-2</v>
      </c>
      <c r="AD739" s="3">
        <f t="shared" si="448"/>
        <v>0.64345999331232195</v>
      </c>
      <c r="AE739" s="3">
        <f t="shared" si="449"/>
        <v>0.51114248815284247</v>
      </c>
      <c r="AF739" s="3">
        <f t="shared" si="450"/>
        <v>0.96393564624220118</v>
      </c>
      <c r="AG739" s="3">
        <f t="shared" si="451"/>
        <v>0.20305426729057793</v>
      </c>
      <c r="AH739" s="3">
        <f t="shared" si="452"/>
        <v>3.7057403780530448E-2</v>
      </c>
      <c r="AI739" s="11">
        <f t="shared" si="453"/>
        <v>0.18249999999999988</v>
      </c>
      <c r="AX739" s="3">
        <f t="shared" si="455"/>
        <v>9.5000000000000195E-2</v>
      </c>
      <c r="AZ739" s="3">
        <f t="shared" si="456"/>
        <v>-0.18000000000000016</v>
      </c>
      <c r="BA739" s="3">
        <f t="shared" si="457"/>
        <v>2.0000000000000462E-2</v>
      </c>
      <c r="BK739" s="9">
        <f t="shared" si="423"/>
        <v>2.48</v>
      </c>
      <c r="BL739" s="9">
        <f t="shared" si="424"/>
        <v>2.74</v>
      </c>
      <c r="BM739" s="3">
        <f t="shared" si="417"/>
        <v>1</v>
      </c>
      <c r="BN739" s="8">
        <f t="shared" si="411"/>
        <v>36417</v>
      </c>
      <c r="BO739" s="47">
        <f t="shared" si="425"/>
        <v>0.98229214260095554</v>
      </c>
      <c r="BP739" s="9">
        <f t="shared" si="426"/>
        <v>0.98229214260095554</v>
      </c>
      <c r="BV739" s="8">
        <f t="shared" si="412"/>
        <v>36417</v>
      </c>
      <c r="BW739" s="9">
        <f t="shared" si="413"/>
        <v>2.48</v>
      </c>
      <c r="BX739" s="9">
        <f t="shared" si="414"/>
        <v>2.74</v>
      </c>
      <c r="BY739" s="3">
        <f t="shared" si="418"/>
        <v>-7.0067562616716955E-2</v>
      </c>
      <c r="BZ739" s="3">
        <f t="shared" si="419"/>
        <v>-4.9832373747875643E-2</v>
      </c>
      <c r="CA739" s="8">
        <f t="shared" si="427"/>
        <v>36417</v>
      </c>
      <c r="CB739" s="3">
        <f t="shared" si="428"/>
        <v>0.66275629261636682</v>
      </c>
      <c r="CC739" s="3">
        <f t="shared" si="429"/>
        <v>0.56530212559956439</v>
      </c>
    </row>
    <row r="740" spans="1:81" x14ac:dyDescent="0.25">
      <c r="A740" s="3">
        <f t="shared" si="430"/>
        <v>1173</v>
      </c>
      <c r="B740" s="8">
        <f t="shared" si="435"/>
        <v>36418</v>
      </c>
      <c r="C740" s="3">
        <f t="shared" si="440"/>
        <v>2.37</v>
      </c>
      <c r="D740" s="11">
        <f t="shared" si="415"/>
        <v>0</v>
      </c>
      <c r="E740" s="3">
        <f t="shared" si="441"/>
        <v>2.64</v>
      </c>
      <c r="I740" s="8">
        <f t="shared" si="431"/>
        <v>36418</v>
      </c>
      <c r="J740" s="11">
        <f t="shared" si="442"/>
        <v>0.27</v>
      </c>
      <c r="K740" s="11">
        <f t="shared" si="416"/>
        <v>0</v>
      </c>
      <c r="L740" s="11">
        <f t="shared" si="446"/>
        <v>0</v>
      </c>
      <c r="M740" s="11">
        <f t="shared" si="447"/>
        <v>0</v>
      </c>
      <c r="N740" s="9">
        <f t="shared" si="443"/>
        <v>2.37</v>
      </c>
      <c r="O740" s="9">
        <f t="shared" si="444"/>
        <v>2.64</v>
      </c>
      <c r="Q740" s="9">
        <f t="shared" si="436"/>
        <v>2.37</v>
      </c>
      <c r="R740" s="9">
        <f t="shared" si="437"/>
        <v>2.64</v>
      </c>
      <c r="S740" s="9">
        <f t="shared" si="438"/>
        <v>2.5299999999999998</v>
      </c>
      <c r="T740" s="9">
        <f t="shared" si="439"/>
        <v>2.5299999999999998</v>
      </c>
      <c r="V740" s="9">
        <f t="shared" si="454"/>
        <v>2.37</v>
      </c>
      <c r="W740" s="9">
        <f t="shared" si="454"/>
        <v>2.64</v>
      </c>
      <c r="X740" s="9">
        <f t="shared" si="454"/>
        <v>2.5299999999999998</v>
      </c>
      <c r="Y740" s="9">
        <f t="shared" si="454"/>
        <v>2.5299999999999998</v>
      </c>
      <c r="AB740" s="3">
        <f t="shared" si="445"/>
        <v>-4.5368605029850947E-2</v>
      </c>
      <c r="AC740" s="3">
        <f t="shared" si="445"/>
        <v>-3.7179003241754133E-2</v>
      </c>
      <c r="AD740" s="3">
        <f t="shared" si="448"/>
        <v>0.70274116876473791</v>
      </c>
      <c r="AE740" s="3">
        <f t="shared" si="449"/>
        <v>0.56613956191417469</v>
      </c>
      <c r="AF740" s="3">
        <f t="shared" si="450"/>
        <v>0.94029311170795371</v>
      </c>
      <c r="AG740" s="3">
        <f t="shared" si="451"/>
        <v>0.25723281195579278</v>
      </c>
      <c r="AH740" s="3">
        <f t="shared" si="452"/>
        <v>4.8359768647689018E-2</v>
      </c>
      <c r="AI740" s="11">
        <f t="shared" si="453"/>
        <v>0.18799999999999989</v>
      </c>
      <c r="AX740" s="3">
        <f t="shared" si="455"/>
        <v>0.11000000000000032</v>
      </c>
      <c r="AZ740" s="3">
        <f t="shared" si="456"/>
        <v>-0.10999999999999988</v>
      </c>
      <c r="BA740" s="3">
        <f t="shared" si="457"/>
        <v>1.5000000000000124E-2</v>
      </c>
      <c r="BK740" s="9">
        <f t="shared" si="423"/>
        <v>2.37</v>
      </c>
      <c r="BL740" s="9">
        <f t="shared" si="424"/>
        <v>2.64</v>
      </c>
      <c r="BM740" s="3">
        <f t="shared" si="417"/>
        <v>1</v>
      </c>
      <c r="BN740" s="8">
        <f t="shared" si="411"/>
        <v>36418</v>
      </c>
      <c r="BO740" s="47">
        <f t="shared" si="425"/>
        <v>0.98010481668590566</v>
      </c>
      <c r="BP740" s="9">
        <f t="shared" si="426"/>
        <v>0.98010481668590566</v>
      </c>
      <c r="BV740" s="8">
        <f t="shared" si="412"/>
        <v>36418</v>
      </c>
      <c r="BW740" s="9">
        <f t="shared" si="413"/>
        <v>2.37</v>
      </c>
      <c r="BX740" s="9">
        <f t="shared" si="414"/>
        <v>2.64</v>
      </c>
      <c r="BY740" s="3">
        <f t="shared" si="418"/>
        <v>-4.5368605029850947E-2</v>
      </c>
      <c r="BZ740" s="3">
        <f t="shared" si="419"/>
        <v>-3.7179003241754133E-2</v>
      </c>
      <c r="CA740" s="8">
        <f t="shared" si="427"/>
        <v>36418</v>
      </c>
      <c r="CB740" s="3">
        <f t="shared" si="428"/>
        <v>0.65703735891764659</v>
      </c>
      <c r="CC740" s="3">
        <f t="shared" si="429"/>
        <v>0.56235812063318946</v>
      </c>
    </row>
    <row r="741" spans="1:81" x14ac:dyDescent="0.25">
      <c r="A741" s="3">
        <f t="shared" si="430"/>
        <v>1174</v>
      </c>
      <c r="B741" s="8">
        <f t="shared" si="435"/>
        <v>36419</v>
      </c>
      <c r="C741" s="3">
        <f t="shared" si="440"/>
        <v>2.34</v>
      </c>
      <c r="D741" s="11">
        <f t="shared" si="415"/>
        <v>0</v>
      </c>
      <c r="E741" s="3">
        <f t="shared" si="441"/>
        <v>2.625</v>
      </c>
      <c r="I741" s="8">
        <f t="shared" si="431"/>
        <v>36419</v>
      </c>
      <c r="J741" s="11">
        <f t="shared" si="442"/>
        <v>0.28500000000000014</v>
      </c>
      <c r="K741" s="11">
        <f t="shared" si="416"/>
        <v>0</v>
      </c>
      <c r="L741" s="11">
        <f t="shared" si="446"/>
        <v>0</v>
      </c>
      <c r="M741" s="11">
        <f t="shared" si="447"/>
        <v>0</v>
      </c>
      <c r="N741" s="9">
        <f t="shared" si="443"/>
        <v>2.34</v>
      </c>
      <c r="O741" s="9">
        <f t="shared" si="444"/>
        <v>2.625</v>
      </c>
      <c r="Q741" s="9">
        <f t="shared" si="436"/>
        <v>2.34</v>
      </c>
      <c r="R741" s="9">
        <f t="shared" si="437"/>
        <v>2.625</v>
      </c>
      <c r="S741" s="9">
        <f t="shared" si="438"/>
        <v>2.4849999999999999</v>
      </c>
      <c r="T741" s="9">
        <f t="shared" si="439"/>
        <v>2.4849999999999999</v>
      </c>
      <c r="V741" s="9">
        <f t="shared" si="454"/>
        <v>2.34</v>
      </c>
      <c r="W741" s="9">
        <f t="shared" si="454"/>
        <v>2.625</v>
      </c>
      <c r="X741" s="9">
        <f t="shared" si="454"/>
        <v>2.4849999999999999</v>
      </c>
      <c r="Y741" s="9">
        <f t="shared" si="454"/>
        <v>2.4849999999999999</v>
      </c>
      <c r="AB741" s="3">
        <f t="shared" si="445"/>
        <v>-1.2739025777429826E-2</v>
      </c>
      <c r="AC741" s="3">
        <f t="shared" si="445"/>
        <v>-5.6980211146377786E-3</v>
      </c>
      <c r="AD741" s="3">
        <f t="shared" si="448"/>
        <v>0.70878682220942013</v>
      </c>
      <c r="AE741" s="3">
        <f t="shared" si="449"/>
        <v>0.56905146031570053</v>
      </c>
      <c r="AF741" s="3">
        <f t="shared" si="450"/>
        <v>0.91513047980867035</v>
      </c>
      <c r="AG741" s="3">
        <f t="shared" si="451"/>
        <v>0.29662748839005998</v>
      </c>
      <c r="AH741" s="3">
        <f t="shared" si="452"/>
        <v>5.7842360236061673E-2</v>
      </c>
      <c r="AI741" s="11">
        <f t="shared" si="453"/>
        <v>0.19499999999999992</v>
      </c>
      <c r="AX741" s="3">
        <f t="shared" si="455"/>
        <v>0.14000000000000012</v>
      </c>
      <c r="AZ741" s="3">
        <f t="shared" si="456"/>
        <v>-3.0000000000000249E-2</v>
      </c>
      <c r="BA741" s="3">
        <f t="shared" si="457"/>
        <v>2.9999999999999805E-2</v>
      </c>
      <c r="BK741" s="9">
        <f t="shared" si="423"/>
        <v>2.34</v>
      </c>
      <c r="BL741" s="9">
        <f t="shared" si="424"/>
        <v>2.625</v>
      </c>
      <c r="BM741" s="3">
        <f t="shared" si="417"/>
        <v>1</v>
      </c>
      <c r="BN741" s="8">
        <f t="shared" si="411"/>
        <v>36419</v>
      </c>
      <c r="BO741" s="47">
        <f t="shared" si="425"/>
        <v>0.97550883223793483</v>
      </c>
      <c r="BP741" s="9">
        <f t="shared" si="426"/>
        <v>0.97550883223793483</v>
      </c>
      <c r="BV741" s="8">
        <f t="shared" si="412"/>
        <v>36419</v>
      </c>
      <c r="BW741" s="9">
        <f t="shared" si="413"/>
        <v>2.34</v>
      </c>
      <c r="BX741" s="9">
        <f t="shared" si="414"/>
        <v>2.625</v>
      </c>
      <c r="BY741" s="3">
        <f t="shared" si="418"/>
        <v>-1.2739025777429826E-2</v>
      </c>
      <c r="BZ741" s="3">
        <f t="shared" si="419"/>
        <v>-5.6980211146377786E-3</v>
      </c>
      <c r="CA741" s="8">
        <f t="shared" si="427"/>
        <v>36419</v>
      </c>
      <c r="CB741" s="3">
        <f t="shared" si="428"/>
        <v>0.64772202414923519</v>
      </c>
      <c r="CC741" s="3">
        <f t="shared" si="429"/>
        <v>0.54978007551199204</v>
      </c>
    </row>
    <row r="742" spans="1:81" x14ac:dyDescent="0.25">
      <c r="A742" s="3">
        <f t="shared" si="430"/>
        <v>1175</v>
      </c>
      <c r="B742" s="8">
        <f t="shared" si="435"/>
        <v>36420</v>
      </c>
      <c r="C742" s="3">
        <f t="shared" si="440"/>
        <v>2.2450000000000001</v>
      </c>
      <c r="D742" s="11">
        <f t="shared" si="415"/>
        <v>0</v>
      </c>
      <c r="E742" s="3">
        <f t="shared" si="441"/>
        <v>2.46</v>
      </c>
      <c r="I742" s="8">
        <f t="shared" si="431"/>
        <v>36420</v>
      </c>
      <c r="J742" s="11">
        <f t="shared" si="442"/>
        <v>0.21499999999999986</v>
      </c>
      <c r="K742" s="11">
        <f t="shared" si="416"/>
        <v>0</v>
      </c>
      <c r="L742" s="11">
        <f t="shared" si="446"/>
        <v>0</v>
      </c>
      <c r="M742" s="11">
        <f t="shared" si="447"/>
        <v>0</v>
      </c>
      <c r="N742" s="9">
        <f t="shared" si="443"/>
        <v>2.2450000000000001</v>
      </c>
      <c r="O742" s="9">
        <f t="shared" si="444"/>
        <v>2.46</v>
      </c>
      <c r="Q742" s="9">
        <f t="shared" ref="Q742:Q754" si="458">IF(ISNA(V742),Q741,V742)</f>
        <v>2.2450000000000001</v>
      </c>
      <c r="R742" s="9">
        <f t="shared" si="437"/>
        <v>2.46</v>
      </c>
      <c r="S742" s="9">
        <f t="shared" si="438"/>
        <v>2.46</v>
      </c>
      <c r="T742" s="9">
        <f t="shared" si="439"/>
        <v>2.46</v>
      </c>
      <c r="V742" s="9">
        <f t="shared" si="454"/>
        <v>2.2450000000000001</v>
      </c>
      <c r="W742" s="9">
        <f t="shared" si="454"/>
        <v>2.46</v>
      </c>
      <c r="X742" s="9">
        <f t="shared" si="454"/>
        <v>2.46</v>
      </c>
      <c r="Y742" s="9">
        <f t="shared" si="454"/>
        <v>2.46</v>
      </c>
      <c r="AB742" s="3">
        <f t="shared" si="445"/>
        <v>-4.1445408175392294E-2</v>
      </c>
      <c r="AC742" s="3">
        <f t="shared" si="445"/>
        <v>-6.4919546099315606E-2</v>
      </c>
      <c r="AD742" s="3">
        <f t="shared" si="448"/>
        <v>0.57518183089773556</v>
      </c>
      <c r="AE742" s="3">
        <f t="shared" si="449"/>
        <v>0.55010495160043593</v>
      </c>
      <c r="AF742" s="3">
        <f t="shared" si="450"/>
        <v>0.93485385271287269</v>
      </c>
      <c r="AG742" s="3">
        <f t="shared" si="451"/>
        <v>0.20458417199968756</v>
      </c>
      <c r="AH742" s="3">
        <f t="shared" si="452"/>
        <v>4.0303081883938434E-2</v>
      </c>
      <c r="AI742" s="11">
        <f t="shared" si="453"/>
        <v>0.19699999999999993</v>
      </c>
      <c r="AX742" s="3">
        <f t="shared" si="455"/>
        <v>0</v>
      </c>
      <c r="AZ742" s="3">
        <f t="shared" si="456"/>
        <v>-9.4999999999999751E-2</v>
      </c>
      <c r="BA742" s="3">
        <f t="shared" si="457"/>
        <v>-0.14000000000000012</v>
      </c>
      <c r="BK742" s="9">
        <f t="shared" si="423"/>
        <v>2.2450000000000001</v>
      </c>
      <c r="BL742" s="9">
        <f t="shared" si="424"/>
        <v>2.46</v>
      </c>
      <c r="BM742" s="3">
        <f t="shared" si="417"/>
        <v>1</v>
      </c>
      <c r="BN742" s="8">
        <f t="shared" ref="BN742:BN755" si="459">B742</f>
        <v>36420</v>
      </c>
      <c r="BO742" s="47">
        <f t="shared" si="425"/>
        <v>0.97569312460652791</v>
      </c>
      <c r="BP742" s="9">
        <f t="shared" si="426"/>
        <v>0.97569312460652791</v>
      </c>
      <c r="BV742" s="8">
        <f t="shared" si="412"/>
        <v>36420</v>
      </c>
      <c r="BW742" s="9">
        <f t="shared" si="413"/>
        <v>2.2450000000000001</v>
      </c>
      <c r="BX742" s="9">
        <f t="shared" si="414"/>
        <v>2.46</v>
      </c>
      <c r="BY742" s="3">
        <f t="shared" si="418"/>
        <v>-4.1445408175392294E-2</v>
      </c>
      <c r="BZ742" s="3">
        <f t="shared" si="419"/>
        <v>-6.4919546099315606E-2</v>
      </c>
      <c r="CA742" s="8">
        <f t="shared" si="427"/>
        <v>36420</v>
      </c>
      <c r="CB742" s="3">
        <f t="shared" si="428"/>
        <v>0.65511930725082979</v>
      </c>
      <c r="CC742" s="3">
        <f t="shared" si="429"/>
        <v>0.58381938686089163</v>
      </c>
    </row>
    <row r="743" spans="1:81" x14ac:dyDescent="0.25">
      <c r="A743" s="3">
        <f t="shared" si="430"/>
        <v>1176</v>
      </c>
      <c r="B743" s="8">
        <f t="shared" si="435"/>
        <v>36421</v>
      </c>
      <c r="C743" s="3">
        <f t="shared" si="440"/>
        <v>2.2450000000000001</v>
      </c>
      <c r="D743" s="11">
        <f t="shared" si="415"/>
        <v>0</v>
      </c>
      <c r="E743" s="3">
        <f t="shared" si="441"/>
        <v>2.46</v>
      </c>
      <c r="I743" s="8">
        <f t="shared" si="431"/>
        <v>36421</v>
      </c>
      <c r="J743" s="11">
        <f t="shared" si="442"/>
        <v>0.21499999999999986</v>
      </c>
      <c r="K743" s="11">
        <f t="shared" si="416"/>
        <v>0</v>
      </c>
      <c r="L743" s="11">
        <f t="shared" si="446"/>
        <v>0</v>
      </c>
      <c r="M743" s="11">
        <f t="shared" si="447"/>
        <v>0</v>
      </c>
      <c r="N743" s="9">
        <f t="shared" si="443"/>
        <v>2.2450000000000001</v>
      </c>
      <c r="O743" s="9">
        <f t="shared" si="444"/>
        <v>2.46</v>
      </c>
      <c r="Q743" s="9">
        <f t="shared" si="458"/>
        <v>2.2450000000000001</v>
      </c>
      <c r="R743" s="9">
        <f t="shared" si="437"/>
        <v>2.46</v>
      </c>
      <c r="S743" s="9">
        <f t="shared" si="438"/>
        <v>2.46</v>
      </c>
      <c r="T743" s="9">
        <f t="shared" si="439"/>
        <v>2.46</v>
      </c>
      <c r="V743" s="9">
        <f t="shared" si="454"/>
        <v>2.2450000000000001</v>
      </c>
      <c r="W743" s="9">
        <f t="shared" si="454"/>
        <v>2.46</v>
      </c>
      <c r="X743" s="9">
        <f t="shared" si="454"/>
        <v>2.46</v>
      </c>
      <c r="Y743" s="9">
        <f t="shared" si="454"/>
        <v>2.46</v>
      </c>
      <c r="AB743" s="3">
        <f t="shared" si="445"/>
        <v>0</v>
      </c>
      <c r="AC743" s="3">
        <f t="shared" si="445"/>
        <v>0</v>
      </c>
      <c r="AD743" s="3">
        <f t="shared" si="448"/>
        <v>0.49987880824871417</v>
      </c>
      <c r="AE743" s="3">
        <f t="shared" si="449"/>
        <v>0.49014739697603615</v>
      </c>
      <c r="AF743" s="3">
        <f t="shared" si="450"/>
        <v>0.94785339817120096</v>
      </c>
      <c r="AG743" s="3">
        <f t="shared" si="451"/>
        <v>0.16015001188457598</v>
      </c>
      <c r="AH743" s="3">
        <f t="shared" si="452"/>
        <v>3.1949927370972894E-2</v>
      </c>
      <c r="AI743" s="11">
        <f t="shared" si="453"/>
        <v>0.19949999999999993</v>
      </c>
      <c r="AX743" s="3">
        <f t="shared" si="455"/>
        <v>0</v>
      </c>
      <c r="AZ743" s="3">
        <f t="shared" si="456"/>
        <v>0</v>
      </c>
      <c r="BA743" s="3">
        <f t="shared" si="457"/>
        <v>0</v>
      </c>
      <c r="BK743" s="9">
        <f t="shared" si="423"/>
        <v>2.2450000000000001</v>
      </c>
      <c r="BL743" s="9">
        <f t="shared" si="424"/>
        <v>2.46</v>
      </c>
      <c r="BM743" s="3">
        <f t="shared" si="417"/>
        <v>1</v>
      </c>
      <c r="BN743" s="8">
        <f t="shared" si="459"/>
        <v>36421</v>
      </c>
      <c r="BO743" s="47">
        <f t="shared" si="425"/>
        <v>0.9750463937620818</v>
      </c>
      <c r="BP743" s="9">
        <f t="shared" si="426"/>
        <v>0.9750463937620818</v>
      </c>
      <c r="BV743" s="8">
        <f t="shared" ref="BV743:BV755" si="460">BN743</f>
        <v>36421</v>
      </c>
      <c r="BW743" s="9">
        <f t="shared" ref="BW743:BW755" si="461">V743</f>
        <v>2.2450000000000001</v>
      </c>
      <c r="BX743" s="9">
        <f t="shared" ref="BX743:BX755" si="462">W743</f>
        <v>2.46</v>
      </c>
      <c r="BY743" s="3">
        <f t="shared" si="418"/>
        <v>0</v>
      </c>
      <c r="BZ743" s="3">
        <f t="shared" si="419"/>
        <v>0</v>
      </c>
      <c r="CA743" s="8">
        <f t="shared" si="427"/>
        <v>36421</v>
      </c>
      <c r="CB743" s="3">
        <f t="shared" si="428"/>
        <v>0.64654631622231551</v>
      </c>
      <c r="CC743" s="3">
        <f t="shared" si="429"/>
        <v>0.58400229181830599</v>
      </c>
    </row>
    <row r="744" spans="1:81" x14ac:dyDescent="0.25">
      <c r="A744" s="3">
        <f t="shared" si="430"/>
        <v>1177</v>
      </c>
      <c r="B744" s="8">
        <f t="shared" si="435"/>
        <v>36422</v>
      </c>
      <c r="C744" s="3">
        <f t="shared" si="440"/>
        <v>2.2450000000000001</v>
      </c>
      <c r="D744" s="11">
        <f t="shared" ref="D744:D754" si="463">IF(ma=7,AVERAGE(C738:C744),IF(ma=14,AVERAGE(C731:C744),IF(ma=30,AVERAGE(C715:C744),IF(ma=40,AVERAGE(C705:C744),0))))</f>
        <v>0</v>
      </c>
      <c r="E744" s="3">
        <f t="shared" si="441"/>
        <v>2.46</v>
      </c>
      <c r="I744" s="8">
        <f t="shared" si="431"/>
        <v>36422</v>
      </c>
      <c r="J744" s="11">
        <f t="shared" si="442"/>
        <v>0.21499999999999986</v>
      </c>
      <c r="K744" s="11">
        <f t="shared" ref="K744:K754" si="464">IF(ma=7,AVERAGE(J738:J744),IF(ma=14,AVERAGE(J731:J744),IF(ma=30,AVERAGE(J715:J744),IF(ma=40,AVERAGE(J705:J744),0))))</f>
        <v>0</v>
      </c>
      <c r="L744" s="11">
        <f t="shared" si="446"/>
        <v>0</v>
      </c>
      <c r="M744" s="11">
        <f t="shared" si="447"/>
        <v>0</v>
      </c>
      <c r="N744" s="9">
        <f t="shared" si="443"/>
        <v>2.2450000000000001</v>
      </c>
      <c r="O744" s="9">
        <f t="shared" si="444"/>
        <v>2.46</v>
      </c>
      <c r="Q744" s="9">
        <f t="shared" si="458"/>
        <v>2.2450000000000001</v>
      </c>
      <c r="R744" s="9">
        <f t="shared" si="437"/>
        <v>2.46</v>
      </c>
      <c r="S744" s="9">
        <f t="shared" si="438"/>
        <v>2.46</v>
      </c>
      <c r="T744" s="9">
        <f t="shared" si="439"/>
        <v>2.46</v>
      </c>
      <c r="V744" s="9">
        <f t="shared" si="454"/>
        <v>2.2450000000000001</v>
      </c>
      <c r="W744" s="9">
        <f t="shared" si="454"/>
        <v>2.46</v>
      </c>
      <c r="X744" s="9">
        <f t="shared" si="454"/>
        <v>2.46</v>
      </c>
      <c r="Y744" s="9">
        <f t="shared" si="454"/>
        <v>2.46</v>
      </c>
      <c r="AB744" s="3">
        <f t="shared" si="445"/>
        <v>0</v>
      </c>
      <c r="AC744" s="3">
        <f t="shared" si="445"/>
        <v>0</v>
      </c>
      <c r="AD744" s="3">
        <f t="shared" si="448"/>
        <v>0.45587781893986717</v>
      </c>
      <c r="AE744" s="3">
        <f t="shared" si="449"/>
        <v>0.45727668638858276</v>
      </c>
      <c r="AF744" s="3">
        <f t="shared" si="450"/>
        <v>0.95286181785838586</v>
      </c>
      <c r="AG744" s="3">
        <f t="shared" si="451"/>
        <v>0.14019637804686239</v>
      </c>
      <c r="AH744" s="3">
        <f t="shared" si="452"/>
        <v>2.8389766554489618E-2</v>
      </c>
      <c r="AI744" s="11">
        <f t="shared" si="453"/>
        <v>0.2024999999999999</v>
      </c>
      <c r="AX744" s="3">
        <f t="shared" si="455"/>
        <v>0</v>
      </c>
      <c r="AZ744" s="3">
        <f t="shared" si="456"/>
        <v>0</v>
      </c>
      <c r="BA744" s="3">
        <f t="shared" si="457"/>
        <v>0</v>
      </c>
      <c r="BK744" s="9">
        <f t="shared" si="423"/>
        <v>2.2450000000000001</v>
      </c>
      <c r="BL744" s="9">
        <f t="shared" si="424"/>
        <v>2.46</v>
      </c>
      <c r="BM744" s="3">
        <f t="shared" ref="BM744:BM755" si="465">IF(BK744=0,0,IF(BL744=0,0,1))</f>
        <v>1</v>
      </c>
      <c r="BN744" s="8">
        <f t="shared" si="459"/>
        <v>36422</v>
      </c>
      <c r="BO744" s="47">
        <f t="shared" si="425"/>
        <v>0.97366723184333881</v>
      </c>
      <c r="BP744" s="9">
        <f t="shared" si="426"/>
        <v>0.97366723184333881</v>
      </c>
      <c r="BV744" s="8">
        <f t="shared" si="460"/>
        <v>36422</v>
      </c>
      <c r="BW744" s="9">
        <f t="shared" si="461"/>
        <v>2.2450000000000001</v>
      </c>
      <c r="BX744" s="9">
        <f t="shared" si="462"/>
        <v>2.46</v>
      </c>
      <c r="BY744" s="3">
        <f t="shared" ref="BY744:BY755" si="466">LN(BW744/BW743)</f>
        <v>0</v>
      </c>
      <c r="BZ744" s="3">
        <f t="shared" ref="BZ744:BZ755" si="467">LN(BX744/BX743)</f>
        <v>0</v>
      </c>
      <c r="CA744" s="8">
        <f t="shared" si="427"/>
        <v>36422</v>
      </c>
      <c r="CB744" s="3">
        <f t="shared" si="428"/>
        <v>0.64654631622231551</v>
      </c>
      <c r="CC744" s="3">
        <f t="shared" si="429"/>
        <v>0.58400229181830599</v>
      </c>
    </row>
    <row r="745" spans="1:81" x14ac:dyDescent="0.25">
      <c r="A745" s="3">
        <f t="shared" si="430"/>
        <v>1178</v>
      </c>
      <c r="B745" s="8">
        <f t="shared" si="435"/>
        <v>36423</v>
      </c>
      <c r="C745" s="3">
        <f t="shared" si="440"/>
        <v>2.355</v>
      </c>
      <c r="D745" s="11">
        <f t="shared" si="463"/>
        <v>0</v>
      </c>
      <c r="E745" s="3">
        <f t="shared" si="441"/>
        <v>2.65</v>
      </c>
      <c r="I745" s="8">
        <f t="shared" si="431"/>
        <v>36423</v>
      </c>
      <c r="J745" s="11">
        <f t="shared" si="442"/>
        <v>0.29499999999999993</v>
      </c>
      <c r="K745" s="11">
        <f t="shared" si="464"/>
        <v>0</v>
      </c>
      <c r="L745" s="11">
        <f t="shared" si="446"/>
        <v>0</v>
      </c>
      <c r="M745" s="11">
        <f t="shared" si="447"/>
        <v>0</v>
      </c>
      <c r="N745" s="9">
        <f t="shared" si="443"/>
        <v>2.355</v>
      </c>
      <c r="O745" s="9">
        <f t="shared" si="444"/>
        <v>2.65</v>
      </c>
      <c r="Q745" s="9">
        <f t="shared" si="458"/>
        <v>2.355</v>
      </c>
      <c r="R745" s="9">
        <f t="shared" si="437"/>
        <v>2.65</v>
      </c>
      <c r="S745" s="9">
        <f t="shared" si="438"/>
        <v>2.4950000000000001</v>
      </c>
      <c r="T745" s="9">
        <f t="shared" si="439"/>
        <v>2.4950000000000001</v>
      </c>
      <c r="V745" s="9">
        <f t="shared" si="454"/>
        <v>2.355</v>
      </c>
      <c r="W745" s="9">
        <f t="shared" si="454"/>
        <v>2.65</v>
      </c>
      <c r="X745" s="9">
        <f t="shared" si="454"/>
        <v>2.4950000000000001</v>
      </c>
      <c r="Y745" s="9">
        <f t="shared" si="454"/>
        <v>2.4950000000000001</v>
      </c>
      <c r="AB745" s="3">
        <f t="shared" si="445"/>
        <v>4.7835206274163475E-2</v>
      </c>
      <c r="AC745" s="3">
        <f t="shared" si="445"/>
        <v>7.4398290053859326E-2</v>
      </c>
      <c r="AD745" s="3">
        <f t="shared" si="448"/>
        <v>0.51938218015211723</v>
      </c>
      <c r="AE745" s="3">
        <f t="shared" si="449"/>
        <v>0.63566651137826358</v>
      </c>
      <c r="AF745" s="3">
        <f t="shared" si="450"/>
        <v>0.94373402879358581</v>
      </c>
      <c r="AG745" s="3">
        <f t="shared" si="451"/>
        <v>0.2251108630966264</v>
      </c>
      <c r="AH745" s="3">
        <f t="shared" si="452"/>
        <v>4.9636945312806102E-2</v>
      </c>
      <c r="AI745" s="11">
        <f t="shared" si="453"/>
        <v>0.22049999999999992</v>
      </c>
      <c r="AX745" s="3">
        <f t="shared" si="455"/>
        <v>0.1549999999999998</v>
      </c>
      <c r="AZ745" s="3">
        <f t="shared" si="456"/>
        <v>0.10999999999999988</v>
      </c>
      <c r="BA745" s="3">
        <f t="shared" si="457"/>
        <v>0.1549999999999998</v>
      </c>
      <c r="BK745" s="9">
        <f t="shared" si="423"/>
        <v>2.355</v>
      </c>
      <c r="BL745" s="9">
        <f t="shared" si="424"/>
        <v>2.65</v>
      </c>
      <c r="BM745" s="3">
        <f t="shared" si="465"/>
        <v>1</v>
      </c>
      <c r="BN745" s="8">
        <f t="shared" si="459"/>
        <v>36423</v>
      </c>
      <c r="BO745" s="47">
        <f t="shared" si="425"/>
        <v>0.96280280473849944</v>
      </c>
      <c r="BP745" s="9">
        <f t="shared" si="426"/>
        <v>0.96280280473849944</v>
      </c>
      <c r="BV745" s="8">
        <f t="shared" si="460"/>
        <v>36423</v>
      </c>
      <c r="BW745" s="9">
        <f t="shared" si="461"/>
        <v>2.355</v>
      </c>
      <c r="BX745" s="9">
        <f t="shared" si="462"/>
        <v>2.65</v>
      </c>
      <c r="BY745" s="3">
        <f t="shared" si="466"/>
        <v>4.7835206274163475E-2</v>
      </c>
      <c r="BZ745" s="3">
        <f t="shared" si="467"/>
        <v>7.4398290053859326E-2</v>
      </c>
      <c r="CA745" s="8">
        <f t="shared" si="427"/>
        <v>36423</v>
      </c>
      <c r="CB745" s="3">
        <f t="shared" si="428"/>
        <v>0.67454413487316789</v>
      </c>
      <c r="CC745" s="3">
        <f t="shared" si="429"/>
        <v>0.6469254876872963</v>
      </c>
    </row>
    <row r="746" spans="1:81" x14ac:dyDescent="0.25">
      <c r="A746" s="3">
        <f t="shared" si="430"/>
        <v>1179</v>
      </c>
      <c r="B746" s="8">
        <f t="shared" si="435"/>
        <v>36424</v>
      </c>
      <c r="C746" s="3">
        <f t="shared" si="440"/>
        <v>2.1800000000000002</v>
      </c>
      <c r="D746" s="11">
        <f t="shared" si="463"/>
        <v>0</v>
      </c>
      <c r="E746" s="3">
        <f t="shared" si="441"/>
        <v>2.5550000000000002</v>
      </c>
      <c r="I746" s="8">
        <f t="shared" si="431"/>
        <v>36424</v>
      </c>
      <c r="J746" s="11">
        <f t="shared" si="442"/>
        <v>0.375</v>
      </c>
      <c r="K746" s="11">
        <f t="shared" si="464"/>
        <v>0</v>
      </c>
      <c r="L746" s="11">
        <f t="shared" si="446"/>
        <v>0</v>
      </c>
      <c r="M746" s="11">
        <f t="shared" si="447"/>
        <v>0</v>
      </c>
      <c r="N746" s="9">
        <f t="shared" si="443"/>
        <v>2.1800000000000002</v>
      </c>
      <c r="O746" s="9">
        <f t="shared" si="444"/>
        <v>2.5550000000000002</v>
      </c>
      <c r="Q746" s="9">
        <f t="shared" si="458"/>
        <v>2.1800000000000002</v>
      </c>
      <c r="R746" s="9">
        <f t="shared" si="437"/>
        <v>2.5550000000000002</v>
      </c>
      <c r="S746" s="9">
        <f t="shared" si="438"/>
        <v>2.3050000000000002</v>
      </c>
      <c r="T746" s="9">
        <f t="shared" si="439"/>
        <v>2.3050000000000002</v>
      </c>
      <c r="V746" s="9">
        <f t="shared" si="454"/>
        <v>2.1800000000000002</v>
      </c>
      <c r="W746" s="9">
        <f t="shared" si="454"/>
        <v>2.5550000000000002</v>
      </c>
      <c r="X746" s="9">
        <f t="shared" si="454"/>
        <v>2.3050000000000002</v>
      </c>
      <c r="Y746" s="9">
        <f t="shared" si="454"/>
        <v>2.3050000000000002</v>
      </c>
      <c r="AB746" s="3">
        <f t="shared" si="445"/>
        <v>-7.721585066738329E-2</v>
      </c>
      <c r="AC746" s="3">
        <f t="shared" si="445"/>
        <v>-3.6507416342462962E-2</v>
      </c>
      <c r="AD746" s="3">
        <f t="shared" si="448"/>
        <v>0.60434311524623108</v>
      </c>
      <c r="AE746" s="3">
        <f t="shared" si="449"/>
        <v>0.65348093693904241</v>
      </c>
      <c r="AF746" s="3">
        <f t="shared" si="450"/>
        <v>0.92429779062009199</v>
      </c>
      <c r="AG746" s="3">
        <f t="shared" si="451"/>
        <v>0.24941566464797674</v>
      </c>
      <c r="AH746" s="3">
        <f t="shared" si="452"/>
        <v>6.1480961335726253E-2</v>
      </c>
      <c r="AI746" s="11">
        <f t="shared" si="453"/>
        <v>0.24649999999999994</v>
      </c>
      <c r="AX746" s="3">
        <f t="shared" si="455"/>
        <v>0.25</v>
      </c>
      <c r="AZ746" s="3">
        <f t="shared" si="456"/>
        <v>-0.17499999999999982</v>
      </c>
      <c r="BA746" s="3">
        <f t="shared" si="457"/>
        <v>9.5000000000000195E-2</v>
      </c>
      <c r="BK746" s="9">
        <f t="shared" si="423"/>
        <v>2.1800000000000002</v>
      </c>
      <c r="BL746" s="9">
        <f t="shared" si="424"/>
        <v>2.5550000000000002</v>
      </c>
      <c r="BM746" s="3">
        <f t="shared" si="465"/>
        <v>1</v>
      </c>
      <c r="BN746" s="8">
        <f t="shared" si="459"/>
        <v>36424</v>
      </c>
      <c r="BO746" s="47">
        <f t="shared" si="425"/>
        <v>0.94468267391034555</v>
      </c>
      <c r="BP746" s="9">
        <f t="shared" si="426"/>
        <v>0.94468267391034555</v>
      </c>
      <c r="BV746" s="8">
        <f t="shared" si="460"/>
        <v>36424</v>
      </c>
      <c r="BW746" s="9">
        <f t="shared" si="461"/>
        <v>2.1800000000000002</v>
      </c>
      <c r="BX746" s="9">
        <f t="shared" si="462"/>
        <v>2.5550000000000002</v>
      </c>
      <c r="BY746" s="3">
        <f t="shared" si="466"/>
        <v>-7.721585066738329E-2</v>
      </c>
      <c r="BZ746" s="3">
        <f t="shared" si="467"/>
        <v>-3.6507416342462962E-2</v>
      </c>
      <c r="CA746" s="8">
        <f t="shared" si="427"/>
        <v>36424</v>
      </c>
      <c r="CB746" s="3">
        <f t="shared" si="428"/>
        <v>0.71463738994305714</v>
      </c>
      <c r="CC746" s="3">
        <f t="shared" si="429"/>
        <v>0.65590013990032447</v>
      </c>
    </row>
    <row r="747" spans="1:81" x14ac:dyDescent="0.25">
      <c r="A747" s="3">
        <f t="shared" si="430"/>
        <v>1180</v>
      </c>
      <c r="B747" s="8">
        <f t="shared" si="435"/>
        <v>36425</v>
      </c>
      <c r="C747" s="3">
        <f t="shared" si="440"/>
        <v>2.1850000000000001</v>
      </c>
      <c r="D747" s="11">
        <f t="shared" si="463"/>
        <v>0</v>
      </c>
      <c r="E747" s="3">
        <f t="shared" si="441"/>
        <v>2.57</v>
      </c>
      <c r="I747" s="8">
        <f t="shared" si="431"/>
        <v>36425</v>
      </c>
      <c r="J747" s="11">
        <f t="shared" si="442"/>
        <v>0.38499999999999979</v>
      </c>
      <c r="K747" s="11">
        <f t="shared" si="464"/>
        <v>0</v>
      </c>
      <c r="L747" s="11">
        <f t="shared" si="446"/>
        <v>0</v>
      </c>
      <c r="M747" s="11">
        <f t="shared" si="447"/>
        <v>0</v>
      </c>
      <c r="N747" s="9">
        <f t="shared" si="443"/>
        <v>2.1850000000000001</v>
      </c>
      <c r="O747" s="9">
        <f t="shared" si="444"/>
        <v>2.57</v>
      </c>
      <c r="Q747" s="9">
        <f t="shared" si="458"/>
        <v>2.1850000000000001</v>
      </c>
      <c r="R747" s="9">
        <f t="shared" si="437"/>
        <v>2.57</v>
      </c>
      <c r="S747" s="9">
        <f t="shared" si="438"/>
        <v>2.2949999999999999</v>
      </c>
      <c r="T747" s="9">
        <f t="shared" si="439"/>
        <v>2.2949999999999999</v>
      </c>
      <c r="V747" s="9">
        <f t="shared" si="454"/>
        <v>2.1850000000000001</v>
      </c>
      <c r="W747" s="9">
        <f t="shared" si="454"/>
        <v>2.57</v>
      </c>
      <c r="X747" s="9">
        <f t="shared" si="454"/>
        <v>2.2949999999999999</v>
      </c>
      <c r="Y747" s="9">
        <f t="shared" si="454"/>
        <v>2.2949999999999999</v>
      </c>
      <c r="AB747" s="3">
        <f t="shared" si="445"/>
        <v>2.2909517465557624E-3</v>
      </c>
      <c r="AC747" s="3">
        <f t="shared" si="445"/>
        <v>5.8536752514605078E-3</v>
      </c>
      <c r="AD747" s="3">
        <f t="shared" si="448"/>
        <v>0.60666722930881911</v>
      </c>
      <c r="AE747" s="3">
        <f t="shared" si="449"/>
        <v>0.65642149451573784</v>
      </c>
      <c r="AF747" s="3">
        <f t="shared" si="450"/>
        <v>0.90320321031461359</v>
      </c>
      <c r="AG747" s="3">
        <f t="shared" si="451"/>
        <v>0.28208180315373904</v>
      </c>
      <c r="AH747" s="3">
        <f t="shared" si="452"/>
        <v>7.7149373162547621E-2</v>
      </c>
      <c r="AI747" s="11">
        <f t="shared" si="453"/>
        <v>0.27349999999999997</v>
      </c>
      <c r="AX747" s="3">
        <f t="shared" si="455"/>
        <v>0.27499999999999991</v>
      </c>
      <c r="AZ747" s="3">
        <f t="shared" si="456"/>
        <v>4.9999999999998934E-3</v>
      </c>
      <c r="BA747" s="3">
        <f t="shared" si="457"/>
        <v>2.4999999999999911E-2</v>
      </c>
      <c r="BK747" s="9">
        <f t="shared" si="423"/>
        <v>2.1850000000000001</v>
      </c>
      <c r="BL747" s="9">
        <f t="shared" si="424"/>
        <v>2.57</v>
      </c>
      <c r="BM747" s="3">
        <f t="shared" si="465"/>
        <v>1</v>
      </c>
      <c r="BN747" s="8">
        <f t="shared" si="459"/>
        <v>36425</v>
      </c>
      <c r="BO747" s="47">
        <f t="shared" si="425"/>
        <v>0.92985855529240158</v>
      </c>
      <c r="BP747" s="9">
        <f t="shared" si="426"/>
        <v>0.92985855529240158</v>
      </c>
      <c r="BV747" s="8">
        <f t="shared" si="460"/>
        <v>36425</v>
      </c>
      <c r="BW747" s="9">
        <f t="shared" si="461"/>
        <v>2.1850000000000001</v>
      </c>
      <c r="BX747" s="9">
        <f t="shared" si="462"/>
        <v>2.57</v>
      </c>
      <c r="BY747" s="3">
        <f t="shared" si="466"/>
        <v>2.2909517465557624E-3</v>
      </c>
      <c r="BZ747" s="3">
        <f t="shared" si="467"/>
        <v>5.8536752514605078E-3</v>
      </c>
      <c r="CA747" s="8">
        <f t="shared" si="427"/>
        <v>36425</v>
      </c>
      <c r="CB747" s="3">
        <f t="shared" si="428"/>
        <v>0.71335151756464921</v>
      </c>
      <c r="CC747" s="3">
        <f t="shared" si="429"/>
        <v>0.65663300628922905</v>
      </c>
    </row>
    <row r="748" spans="1:81" x14ac:dyDescent="0.25">
      <c r="A748" s="3">
        <f t="shared" si="430"/>
        <v>1181</v>
      </c>
      <c r="B748" s="8">
        <f t="shared" si="435"/>
        <v>36426</v>
      </c>
      <c r="C748" s="3">
        <f t="shared" si="440"/>
        <v>2.33</v>
      </c>
      <c r="D748" s="11">
        <f t="shared" si="463"/>
        <v>0</v>
      </c>
      <c r="E748" s="3">
        <f t="shared" si="441"/>
        <v>2.7</v>
      </c>
      <c r="I748" s="8">
        <f t="shared" si="431"/>
        <v>36426</v>
      </c>
      <c r="J748" s="11">
        <f t="shared" si="442"/>
        <v>0.37000000000000011</v>
      </c>
      <c r="K748" s="11">
        <f t="shared" si="464"/>
        <v>0</v>
      </c>
      <c r="L748" s="11">
        <f t="shared" si="446"/>
        <v>0</v>
      </c>
      <c r="M748" s="11">
        <f t="shared" si="447"/>
        <v>0</v>
      </c>
      <c r="N748" s="9">
        <f t="shared" si="443"/>
        <v>2.33</v>
      </c>
      <c r="O748" s="9">
        <f t="shared" si="444"/>
        <v>2.7</v>
      </c>
      <c r="Q748" s="9">
        <f t="shared" si="458"/>
        <v>2.33</v>
      </c>
      <c r="R748" s="9">
        <f t="shared" si="437"/>
        <v>2.7</v>
      </c>
      <c r="S748" s="9">
        <f t="shared" si="438"/>
        <v>2.44</v>
      </c>
      <c r="T748" s="9">
        <f t="shared" si="439"/>
        <v>2.44</v>
      </c>
      <c r="V748" s="9">
        <f t="shared" si="454"/>
        <v>2.33</v>
      </c>
      <c r="W748" s="9">
        <f t="shared" si="454"/>
        <v>2.7</v>
      </c>
      <c r="X748" s="9">
        <f t="shared" si="454"/>
        <v>2.44</v>
      </c>
      <c r="Y748" s="9">
        <f t="shared" si="454"/>
        <v>2.44</v>
      </c>
      <c r="AB748" s="3">
        <f t="shared" si="445"/>
        <v>6.4252439030055633E-2</v>
      </c>
      <c r="AC748" s="3">
        <f t="shared" si="445"/>
        <v>4.9345874103155003E-2</v>
      </c>
      <c r="AD748" s="3">
        <f t="shared" si="448"/>
        <v>0.74287236569385529</v>
      </c>
      <c r="AE748" s="3">
        <f t="shared" si="449"/>
        <v>0.6946997492683411</v>
      </c>
      <c r="AF748" s="3">
        <f t="shared" si="450"/>
        <v>0.76734042928577384</v>
      </c>
      <c r="AG748" s="3">
        <f t="shared" si="451"/>
        <v>0.49240162550777322</v>
      </c>
      <c r="AH748" s="3">
        <f t="shared" si="452"/>
        <v>0.14205786895899256</v>
      </c>
      <c r="AI748" s="11">
        <f t="shared" si="453"/>
        <v>0.28849999999999998</v>
      </c>
      <c r="AX748" s="3">
        <f t="shared" si="455"/>
        <v>0.26000000000000023</v>
      </c>
      <c r="AZ748" s="3">
        <f t="shared" si="456"/>
        <v>0.14500000000000002</v>
      </c>
      <c r="BA748" s="3">
        <f t="shared" si="457"/>
        <v>-1.499999999999968E-2</v>
      </c>
      <c r="BK748" s="9">
        <f t="shared" si="423"/>
        <v>2.33</v>
      </c>
      <c r="BL748" s="9">
        <f t="shared" si="424"/>
        <v>2.7</v>
      </c>
      <c r="BM748" s="3">
        <f t="shared" si="465"/>
        <v>1</v>
      </c>
      <c r="BN748" s="8">
        <f t="shared" si="459"/>
        <v>36426</v>
      </c>
      <c r="BO748" s="47">
        <f t="shared" si="425"/>
        <v>0.90893338229041054</v>
      </c>
      <c r="BP748" s="9">
        <f t="shared" si="426"/>
        <v>0.90893338229041054</v>
      </c>
      <c r="BV748" s="8">
        <f t="shared" si="460"/>
        <v>36426</v>
      </c>
      <c r="BW748" s="9">
        <f t="shared" si="461"/>
        <v>2.33</v>
      </c>
      <c r="BX748" s="9">
        <f t="shared" si="462"/>
        <v>2.7</v>
      </c>
      <c r="BY748" s="3">
        <f t="shared" si="466"/>
        <v>6.4252439030055633E-2</v>
      </c>
      <c r="BZ748" s="3">
        <f t="shared" si="467"/>
        <v>4.9345874103155003E-2</v>
      </c>
      <c r="CA748" s="8">
        <f t="shared" si="427"/>
        <v>36426</v>
      </c>
      <c r="CB748" s="3">
        <f t="shared" si="428"/>
        <v>0.73457818545949383</v>
      </c>
      <c r="CC748" s="3">
        <f t="shared" si="429"/>
        <v>0.67248525925332958</v>
      </c>
    </row>
    <row r="749" spans="1:81" x14ac:dyDescent="0.25">
      <c r="A749" s="3">
        <f t="shared" si="430"/>
        <v>1182</v>
      </c>
      <c r="B749" s="8">
        <f t="shared" si="435"/>
        <v>36427</v>
      </c>
      <c r="C749" s="3">
        <f t="shared" si="440"/>
        <v>2.375</v>
      </c>
      <c r="D749" s="11">
        <f t="shared" si="463"/>
        <v>0</v>
      </c>
      <c r="E749" s="3">
        <f t="shared" si="441"/>
        <v>2.69</v>
      </c>
      <c r="I749" s="8">
        <f t="shared" si="431"/>
        <v>36427</v>
      </c>
      <c r="J749" s="11">
        <f t="shared" si="442"/>
        <v>0.31499999999999995</v>
      </c>
      <c r="K749" s="11">
        <f t="shared" si="464"/>
        <v>0</v>
      </c>
      <c r="L749" s="11">
        <f t="shared" si="446"/>
        <v>0</v>
      </c>
      <c r="M749" s="11">
        <f t="shared" si="447"/>
        <v>0</v>
      </c>
      <c r="N749" s="9">
        <f t="shared" si="443"/>
        <v>2.375</v>
      </c>
      <c r="O749" s="9">
        <f t="shared" si="444"/>
        <v>2.69</v>
      </c>
      <c r="Q749" s="9">
        <f t="shared" si="458"/>
        <v>2.375</v>
      </c>
      <c r="R749" s="9">
        <f t="shared" si="437"/>
        <v>2.69</v>
      </c>
      <c r="S749" s="9">
        <f t="shared" si="438"/>
        <v>2.57</v>
      </c>
      <c r="T749" s="9">
        <f t="shared" si="439"/>
        <v>2.57</v>
      </c>
      <c r="V749" s="9">
        <f t="shared" si="454"/>
        <v>2.375</v>
      </c>
      <c r="W749" s="9">
        <f t="shared" si="454"/>
        <v>2.69</v>
      </c>
      <c r="X749" s="9">
        <f t="shared" si="454"/>
        <v>2.57</v>
      </c>
      <c r="Y749" s="9">
        <f t="shared" si="454"/>
        <v>2.57</v>
      </c>
      <c r="AB749" s="3">
        <f t="shared" si="445"/>
        <v>1.9129169908995391E-2</v>
      </c>
      <c r="AC749" s="3">
        <f t="shared" si="445"/>
        <v>-3.710579396535713E-3</v>
      </c>
      <c r="AD749" s="3">
        <f t="shared" si="448"/>
        <v>0.68376471531448901</v>
      </c>
      <c r="AE749" s="3">
        <f t="shared" si="449"/>
        <v>0.65075273213493368</v>
      </c>
      <c r="AF749" s="3">
        <f t="shared" si="450"/>
        <v>0.71212098368006937</v>
      </c>
      <c r="AG749" s="3">
        <f t="shared" si="451"/>
        <v>0.50722785474555088</v>
      </c>
      <c r="AH749" s="3">
        <f t="shared" si="452"/>
        <v>0.14912498929519191</v>
      </c>
      <c r="AI749" s="11">
        <f t="shared" si="453"/>
        <v>0.29399999999999993</v>
      </c>
      <c r="AX749" s="3">
        <f t="shared" si="455"/>
        <v>0.12000000000000011</v>
      </c>
      <c r="AZ749" s="3">
        <f t="shared" si="456"/>
        <v>4.4999999999999929E-2</v>
      </c>
      <c r="BA749" s="3">
        <f t="shared" si="457"/>
        <v>-0.14000000000000012</v>
      </c>
      <c r="BK749" s="9">
        <f t="shared" si="423"/>
        <v>2.375</v>
      </c>
      <c r="BL749" s="9">
        <f t="shared" si="424"/>
        <v>2.69</v>
      </c>
      <c r="BM749" s="3">
        <f t="shared" si="465"/>
        <v>1</v>
      </c>
      <c r="BN749" s="8">
        <f t="shared" si="459"/>
        <v>36427</v>
      </c>
      <c r="BO749" s="47">
        <f t="shared" si="425"/>
        <v>0.89983358616341402</v>
      </c>
      <c r="BP749" s="9">
        <f t="shared" si="426"/>
        <v>0.89983358616341402</v>
      </c>
      <c r="BV749" s="8">
        <f t="shared" si="460"/>
        <v>36427</v>
      </c>
      <c r="BW749" s="9">
        <f t="shared" si="461"/>
        <v>2.375</v>
      </c>
      <c r="BX749" s="9">
        <f t="shared" si="462"/>
        <v>2.69</v>
      </c>
      <c r="BY749" s="3">
        <f t="shared" si="466"/>
        <v>1.9129169908995391E-2</v>
      </c>
      <c r="BZ749" s="3">
        <f t="shared" si="467"/>
        <v>-3.710579396535713E-3</v>
      </c>
      <c r="CA749" s="8">
        <f t="shared" si="427"/>
        <v>36427</v>
      </c>
      <c r="CB749" s="3">
        <f t="shared" si="428"/>
        <v>0.71673360733756741</v>
      </c>
      <c r="CC749" s="3">
        <f t="shared" si="429"/>
        <v>0.6615167684088763</v>
      </c>
    </row>
    <row r="750" spans="1:81" x14ac:dyDescent="0.25">
      <c r="A750" s="3">
        <f t="shared" si="430"/>
        <v>1183</v>
      </c>
      <c r="B750" s="8">
        <f t="shared" si="435"/>
        <v>36428</v>
      </c>
      <c r="C750" s="3">
        <f t="shared" si="440"/>
        <v>2.375</v>
      </c>
      <c r="D750" s="11">
        <f t="shared" si="463"/>
        <v>0</v>
      </c>
      <c r="E750" s="3">
        <f t="shared" si="441"/>
        <v>2.69</v>
      </c>
      <c r="I750" s="8">
        <f t="shared" si="431"/>
        <v>36428</v>
      </c>
      <c r="J750" s="11">
        <f t="shared" si="442"/>
        <v>0.31499999999999995</v>
      </c>
      <c r="K750" s="11">
        <f t="shared" si="464"/>
        <v>0</v>
      </c>
      <c r="L750" s="11">
        <f t="shared" si="446"/>
        <v>0</v>
      </c>
      <c r="M750" s="11">
        <f t="shared" si="447"/>
        <v>0</v>
      </c>
      <c r="N750" s="9">
        <f t="shared" si="443"/>
        <v>2.375</v>
      </c>
      <c r="O750" s="9">
        <f t="shared" si="444"/>
        <v>2.69</v>
      </c>
      <c r="Q750" s="9">
        <f t="shared" si="458"/>
        <v>2.375</v>
      </c>
      <c r="R750" s="9">
        <f t="shared" si="437"/>
        <v>2.69</v>
      </c>
      <c r="S750" s="9">
        <f t="shared" si="438"/>
        <v>2.57</v>
      </c>
      <c r="T750" s="9">
        <f t="shared" si="439"/>
        <v>2.57</v>
      </c>
      <c r="V750" s="9">
        <f t="shared" si="454"/>
        <v>2.375</v>
      </c>
      <c r="W750" s="9">
        <f t="shared" si="454"/>
        <v>2.69</v>
      </c>
      <c r="X750" s="9">
        <f t="shared" si="454"/>
        <v>2.57</v>
      </c>
      <c r="Y750" s="9">
        <f t="shared" si="454"/>
        <v>2.57</v>
      </c>
      <c r="AB750" s="3">
        <f t="shared" si="445"/>
        <v>0</v>
      </c>
      <c r="AC750" s="3">
        <f t="shared" si="445"/>
        <v>0</v>
      </c>
      <c r="AD750" s="3">
        <f t="shared" si="448"/>
        <v>0.64382098650462771</v>
      </c>
      <c r="AE750" s="3">
        <f t="shared" si="449"/>
        <v>0.61990173953474959</v>
      </c>
      <c r="AF750" s="3">
        <f t="shared" si="450"/>
        <v>0.74184080671069064</v>
      </c>
      <c r="AG750" s="3">
        <f t="shared" si="451"/>
        <v>0.45457427008468138</v>
      </c>
      <c r="AH750" s="3">
        <f t="shared" si="452"/>
        <v>0.13569041962027736</v>
      </c>
      <c r="AI750" s="11">
        <f t="shared" si="453"/>
        <v>0.29849999999999993</v>
      </c>
      <c r="AX750" s="3">
        <f t="shared" si="455"/>
        <v>0.12000000000000011</v>
      </c>
      <c r="AZ750" s="3">
        <f t="shared" si="456"/>
        <v>0</v>
      </c>
      <c r="BA750" s="3">
        <f t="shared" si="457"/>
        <v>0</v>
      </c>
      <c r="BK750" s="9">
        <f t="shared" si="423"/>
        <v>2.375</v>
      </c>
      <c r="BL750" s="9">
        <f t="shared" si="424"/>
        <v>2.69</v>
      </c>
      <c r="BM750" s="3">
        <f t="shared" si="465"/>
        <v>1</v>
      </c>
      <c r="BN750" s="8">
        <f t="shared" si="459"/>
        <v>36428</v>
      </c>
      <c r="BO750" s="47">
        <f t="shared" si="425"/>
        <v>0.89152305949312505</v>
      </c>
      <c r="BP750" s="9">
        <f t="shared" si="426"/>
        <v>0.89152305949312505</v>
      </c>
      <c r="BV750" s="8">
        <f t="shared" si="460"/>
        <v>36428</v>
      </c>
      <c r="BW750" s="9">
        <f t="shared" si="461"/>
        <v>2.375</v>
      </c>
      <c r="BX750" s="9">
        <f t="shared" si="462"/>
        <v>2.69</v>
      </c>
      <c r="BY750" s="3">
        <f t="shared" si="466"/>
        <v>0</v>
      </c>
      <c r="BZ750" s="3">
        <f t="shared" si="467"/>
        <v>0</v>
      </c>
      <c r="CA750" s="8">
        <f t="shared" si="427"/>
        <v>36428</v>
      </c>
      <c r="CB750" s="3">
        <f t="shared" si="428"/>
        <v>0.62209547402828291</v>
      </c>
      <c r="CC750" s="3">
        <f t="shared" si="429"/>
        <v>0.5486474812204245</v>
      </c>
    </row>
    <row r="751" spans="1:81" x14ac:dyDescent="0.25">
      <c r="A751" s="3">
        <f t="shared" si="430"/>
        <v>1184</v>
      </c>
      <c r="B751" s="8">
        <f t="shared" si="435"/>
        <v>36429</v>
      </c>
      <c r="C751" s="3">
        <f t="shared" si="440"/>
        <v>2.375</v>
      </c>
      <c r="D751" s="11">
        <f t="shared" si="463"/>
        <v>0</v>
      </c>
      <c r="E751" s="3">
        <f t="shared" si="441"/>
        <v>2.69</v>
      </c>
      <c r="I751" s="8">
        <f t="shared" si="431"/>
        <v>36429</v>
      </c>
      <c r="J751" s="11">
        <f t="shared" si="442"/>
        <v>0.31499999999999995</v>
      </c>
      <c r="K751" s="11">
        <f t="shared" si="464"/>
        <v>0</v>
      </c>
      <c r="L751" s="11">
        <f t="shared" si="446"/>
        <v>0</v>
      </c>
      <c r="M751" s="11">
        <f t="shared" si="447"/>
        <v>0</v>
      </c>
      <c r="N751" s="9">
        <f t="shared" si="443"/>
        <v>2.375</v>
      </c>
      <c r="O751" s="9">
        <f t="shared" si="444"/>
        <v>2.69</v>
      </c>
      <c r="Q751" s="9">
        <f t="shared" si="458"/>
        <v>2.375</v>
      </c>
      <c r="R751" s="9">
        <f t="shared" si="437"/>
        <v>2.69</v>
      </c>
      <c r="S751" s="9">
        <f t="shared" si="438"/>
        <v>2.57</v>
      </c>
      <c r="T751" s="9">
        <f t="shared" si="439"/>
        <v>2.57</v>
      </c>
      <c r="V751" s="9">
        <f t="shared" si="454"/>
        <v>2.375</v>
      </c>
      <c r="W751" s="9">
        <f t="shared" si="454"/>
        <v>2.69</v>
      </c>
      <c r="X751" s="9">
        <f t="shared" si="454"/>
        <v>2.57</v>
      </c>
      <c r="Y751" s="9">
        <f t="shared" si="454"/>
        <v>2.57</v>
      </c>
      <c r="AB751" s="3">
        <f t="shared" si="445"/>
        <v>0</v>
      </c>
      <c r="AC751" s="3">
        <f t="shared" si="445"/>
        <v>0</v>
      </c>
      <c r="AD751" s="3">
        <f t="shared" si="448"/>
        <v>0.63976207677791297</v>
      </c>
      <c r="AE751" s="3">
        <f t="shared" si="449"/>
        <v>0.61859554922327886</v>
      </c>
      <c r="AF751" s="3">
        <f t="shared" si="450"/>
        <v>0.76856736504018064</v>
      </c>
      <c r="AG751" s="3">
        <f t="shared" si="451"/>
        <v>0.42851930124783633</v>
      </c>
      <c r="AH751" s="3">
        <f t="shared" si="452"/>
        <v>0.12919856932622262</v>
      </c>
      <c r="AI751" s="11">
        <f t="shared" si="453"/>
        <v>0.30149999999999993</v>
      </c>
      <c r="AX751" s="3">
        <f t="shared" si="455"/>
        <v>0.12000000000000011</v>
      </c>
      <c r="AZ751" s="3">
        <f t="shared" si="456"/>
        <v>0</v>
      </c>
      <c r="BA751" s="3">
        <f t="shared" si="457"/>
        <v>0</v>
      </c>
      <c r="BK751" s="9">
        <f t="shared" si="423"/>
        <v>2.375</v>
      </c>
      <c r="BL751" s="9">
        <f t="shared" si="424"/>
        <v>2.69</v>
      </c>
      <c r="BM751" s="3">
        <f t="shared" si="465"/>
        <v>1</v>
      </c>
      <c r="BN751" s="8">
        <f t="shared" si="459"/>
        <v>36429</v>
      </c>
      <c r="BO751" s="47">
        <f t="shared" si="425"/>
        <v>0.88490612206555075</v>
      </c>
      <c r="BP751" s="9">
        <f t="shared" si="426"/>
        <v>0.88490612206555075</v>
      </c>
      <c r="BV751" s="8">
        <f t="shared" si="460"/>
        <v>36429</v>
      </c>
      <c r="BW751" s="9">
        <f t="shared" si="461"/>
        <v>2.375</v>
      </c>
      <c r="BX751" s="9">
        <f t="shared" si="462"/>
        <v>2.69</v>
      </c>
      <c r="BY751" s="3">
        <f t="shared" si="466"/>
        <v>0</v>
      </c>
      <c r="BZ751" s="3">
        <f t="shared" si="467"/>
        <v>0</v>
      </c>
      <c r="CA751" s="8">
        <f t="shared" si="427"/>
        <v>36429</v>
      </c>
      <c r="CB751" s="3">
        <f t="shared" si="428"/>
        <v>0.62209547402828291</v>
      </c>
      <c r="CC751" s="3">
        <f t="shared" si="429"/>
        <v>0.5486474812204245</v>
      </c>
    </row>
    <row r="752" spans="1:81" x14ac:dyDescent="0.25">
      <c r="A752" s="3">
        <f t="shared" si="430"/>
        <v>1185</v>
      </c>
      <c r="B752" s="8">
        <f t="shared" si="435"/>
        <v>36430</v>
      </c>
      <c r="C752" s="3">
        <f t="shared" si="440"/>
        <v>2.395</v>
      </c>
      <c r="D752" s="11">
        <f t="shared" si="463"/>
        <v>0</v>
      </c>
      <c r="E752" s="3">
        <f t="shared" si="441"/>
        <v>2.7749999999999999</v>
      </c>
      <c r="I752" s="8">
        <f t="shared" si="431"/>
        <v>36430</v>
      </c>
      <c r="J752" s="11">
        <f t="shared" si="442"/>
        <v>0.37999999999999989</v>
      </c>
      <c r="K752" s="11">
        <f t="shared" si="464"/>
        <v>0</v>
      </c>
      <c r="L752" s="11">
        <f t="shared" si="446"/>
        <v>0</v>
      </c>
      <c r="M752" s="11">
        <f t="shared" si="447"/>
        <v>0</v>
      </c>
      <c r="N752" s="9">
        <f t="shared" si="443"/>
        <v>2.395</v>
      </c>
      <c r="O752" s="9">
        <f t="shared" si="444"/>
        <v>2.7749999999999999</v>
      </c>
      <c r="Q752" s="9">
        <f t="shared" si="458"/>
        <v>2.395</v>
      </c>
      <c r="R752" s="9">
        <f t="shared" si="437"/>
        <v>2.7749999999999999</v>
      </c>
      <c r="S752" s="9">
        <f t="shared" si="438"/>
        <v>2.5</v>
      </c>
      <c r="T752" s="9">
        <f t="shared" si="439"/>
        <v>2.5</v>
      </c>
      <c r="V752" s="9">
        <f t="shared" si="454"/>
        <v>2.395</v>
      </c>
      <c r="W752" s="9">
        <f t="shared" si="454"/>
        <v>2.7749999999999999</v>
      </c>
      <c r="X752" s="9">
        <f t="shared" si="454"/>
        <v>2.5</v>
      </c>
      <c r="Y752" s="9">
        <f t="shared" si="454"/>
        <v>2.5</v>
      </c>
      <c r="AB752" s="3">
        <f t="shared" si="445"/>
        <v>8.3857933762739641E-3</v>
      </c>
      <c r="AC752" s="3">
        <f t="shared" si="445"/>
        <v>3.1109553584650139E-2</v>
      </c>
      <c r="AD752" s="3">
        <f t="shared" si="448"/>
        <v>0.59278265395395424</v>
      </c>
      <c r="AE752" s="3">
        <f t="shared" si="449"/>
        <v>0.50122961791790066</v>
      </c>
      <c r="AF752" s="3">
        <f t="shared" si="450"/>
        <v>0.8083139276917789</v>
      </c>
      <c r="AG752" s="3">
        <f t="shared" si="451"/>
        <v>0.34969926446195898</v>
      </c>
      <c r="AH752" s="3">
        <f t="shared" si="452"/>
        <v>0.11120436609890294</v>
      </c>
      <c r="AI752" s="11">
        <f t="shared" si="453"/>
        <v>0.31799999999999995</v>
      </c>
      <c r="AX752" s="3">
        <f t="shared" si="455"/>
        <v>0.27499999999999991</v>
      </c>
      <c r="AZ752" s="3">
        <f t="shared" si="456"/>
        <v>2.0000000000000018E-2</v>
      </c>
      <c r="BA752" s="3">
        <f t="shared" si="457"/>
        <v>0.1549999999999998</v>
      </c>
      <c r="BK752" s="9">
        <f t="shared" si="423"/>
        <v>2.395</v>
      </c>
      <c r="BL752" s="9">
        <f t="shared" si="424"/>
        <v>2.7749999999999999</v>
      </c>
      <c r="BM752" s="3">
        <f t="shared" si="465"/>
        <v>1</v>
      </c>
      <c r="BN752" s="8">
        <f t="shared" si="459"/>
        <v>36430</v>
      </c>
      <c r="BO752" s="47">
        <f t="shared" si="425"/>
        <v>0.86636457696703606</v>
      </c>
      <c r="BP752" s="9">
        <f t="shared" si="426"/>
        <v>0.86636457696703606</v>
      </c>
      <c r="BV752" s="8">
        <f t="shared" si="460"/>
        <v>36430</v>
      </c>
      <c r="BW752" s="9">
        <f t="shared" si="461"/>
        <v>2.395</v>
      </c>
      <c r="BX752" s="9">
        <f t="shared" si="462"/>
        <v>2.7749999999999999</v>
      </c>
      <c r="BY752" s="3">
        <f t="shared" si="466"/>
        <v>8.3857933762739641E-3</v>
      </c>
      <c r="BZ752" s="3">
        <f t="shared" si="467"/>
        <v>3.1109553584650139E-2</v>
      </c>
      <c r="CA752" s="8">
        <f t="shared" si="427"/>
        <v>36430</v>
      </c>
      <c r="CB752" s="3">
        <f t="shared" si="428"/>
        <v>0.62227966800509027</v>
      </c>
      <c r="CC752" s="3">
        <f t="shared" si="429"/>
        <v>0.55575075417775222</v>
      </c>
    </row>
    <row r="753" spans="1:81" x14ac:dyDescent="0.25">
      <c r="A753" s="3">
        <f t="shared" si="430"/>
        <v>1186</v>
      </c>
      <c r="B753" s="8">
        <f t="shared" si="435"/>
        <v>36431</v>
      </c>
      <c r="C753" s="3">
        <f t="shared" si="440"/>
        <v>2.4750000000000001</v>
      </c>
      <c r="D753" s="11">
        <f t="shared" si="463"/>
        <v>0</v>
      </c>
      <c r="E753" s="3">
        <f t="shared" si="441"/>
        <v>2.835</v>
      </c>
      <c r="I753" s="8">
        <f t="shared" si="431"/>
        <v>36431</v>
      </c>
      <c r="J753" s="11">
        <f t="shared" si="442"/>
        <v>0.35999999999999988</v>
      </c>
      <c r="K753" s="11">
        <f t="shared" si="464"/>
        <v>0</v>
      </c>
      <c r="L753" s="11">
        <f t="shared" si="446"/>
        <v>0</v>
      </c>
      <c r="M753" s="11">
        <f t="shared" si="447"/>
        <v>0</v>
      </c>
      <c r="N753" s="9">
        <f t="shared" si="443"/>
        <v>2.4750000000000001</v>
      </c>
      <c r="O753" s="9">
        <f t="shared" si="444"/>
        <v>2.835</v>
      </c>
      <c r="Q753" s="9">
        <f t="shared" si="458"/>
        <v>2.4750000000000001</v>
      </c>
      <c r="R753" s="9">
        <f t="shared" si="437"/>
        <v>2.835</v>
      </c>
      <c r="S753" s="9">
        <f t="shared" si="438"/>
        <v>2.5249999999999999</v>
      </c>
      <c r="T753" s="9">
        <f t="shared" si="439"/>
        <v>2.5249999999999999</v>
      </c>
      <c r="V753" s="9">
        <f t="shared" si="454"/>
        <v>2.4750000000000001</v>
      </c>
      <c r="W753" s="9">
        <f t="shared" si="454"/>
        <v>2.835</v>
      </c>
      <c r="X753" s="9">
        <f t="shared" si="454"/>
        <v>2.5249999999999999</v>
      </c>
      <c r="Y753" s="9">
        <f t="shared" si="454"/>
        <v>2.5249999999999999</v>
      </c>
      <c r="AB753" s="3">
        <f t="shared" si="445"/>
        <v>3.2857165157775023E-2</v>
      </c>
      <c r="AC753" s="3">
        <f t="shared" si="445"/>
        <v>2.139118998131756E-2</v>
      </c>
      <c r="AD753" s="3">
        <f t="shared" si="448"/>
        <v>0.60570497958946412</v>
      </c>
      <c r="AE753" s="3">
        <f t="shared" si="449"/>
        <v>0.49829124442876582</v>
      </c>
      <c r="AF753" s="3">
        <f t="shared" si="450"/>
        <v>0.87526000941535376</v>
      </c>
      <c r="AG753" s="3">
        <f t="shared" si="451"/>
        <v>0.29467801365734853</v>
      </c>
      <c r="AH753" s="3">
        <f t="shared" si="452"/>
        <v>9.7980439541068359E-2</v>
      </c>
      <c r="AI753" s="11">
        <f t="shared" si="453"/>
        <v>0.33249999999999991</v>
      </c>
      <c r="AX753" s="3">
        <f t="shared" si="455"/>
        <v>0.31000000000000005</v>
      </c>
      <c r="AZ753" s="3">
        <f t="shared" si="456"/>
        <v>8.0000000000000071E-2</v>
      </c>
      <c r="BA753" s="3">
        <f t="shared" si="457"/>
        <v>3.5000000000000142E-2</v>
      </c>
      <c r="BK753" s="9">
        <f t="shared" si="423"/>
        <v>2.4750000000000001</v>
      </c>
      <c r="BL753" s="9">
        <f t="shared" si="424"/>
        <v>2.835</v>
      </c>
      <c r="BM753" s="3">
        <f t="shared" si="465"/>
        <v>1</v>
      </c>
      <c r="BN753" s="8">
        <f t="shared" si="459"/>
        <v>36431</v>
      </c>
      <c r="BO753" s="47">
        <f t="shared" si="425"/>
        <v>0.85100164213899732</v>
      </c>
      <c r="BP753" s="9">
        <f t="shared" si="426"/>
        <v>0.85100164213899732</v>
      </c>
      <c r="BV753" s="8">
        <f t="shared" si="460"/>
        <v>36431</v>
      </c>
      <c r="BW753" s="9">
        <f t="shared" si="461"/>
        <v>2.4750000000000001</v>
      </c>
      <c r="BX753" s="9">
        <f t="shared" si="462"/>
        <v>2.835</v>
      </c>
      <c r="BY753" s="3">
        <f t="shared" si="466"/>
        <v>3.2857165157775023E-2</v>
      </c>
      <c r="BZ753" s="3">
        <f t="shared" si="467"/>
        <v>2.139118998131756E-2</v>
      </c>
      <c r="CA753" s="8">
        <f t="shared" si="427"/>
        <v>36431</v>
      </c>
      <c r="CB753" s="3">
        <f t="shared" si="428"/>
        <v>0.63011079915098034</v>
      </c>
      <c r="CC753" s="3">
        <f t="shared" si="429"/>
        <v>0.55780449719767877</v>
      </c>
    </row>
    <row r="754" spans="1:81" x14ac:dyDescent="0.25">
      <c r="A754" s="3">
        <f>A755-1</f>
        <v>1187</v>
      </c>
      <c r="B754" s="8">
        <f>HLOOKUP("date",IF(TERM2="cash",cash,PRICELOOK),IF(A754&gt;=2,A754,2),FALSE)</f>
        <v>36432</v>
      </c>
      <c r="C754" s="3">
        <f t="shared" si="440"/>
        <v>2.4300000000000002</v>
      </c>
      <c r="D754" s="11">
        <f t="shared" si="463"/>
        <v>0</v>
      </c>
      <c r="E754" s="3">
        <f t="shared" si="441"/>
        <v>2.8050000000000002</v>
      </c>
      <c r="I754" s="8">
        <f t="shared" si="431"/>
        <v>36432</v>
      </c>
      <c r="J754" s="11">
        <f t="shared" si="442"/>
        <v>0.375</v>
      </c>
      <c r="K754" s="11">
        <f t="shared" si="464"/>
        <v>0</v>
      </c>
      <c r="L754" s="11">
        <f t="shared" si="446"/>
        <v>0</v>
      </c>
      <c r="M754" s="11">
        <f t="shared" si="447"/>
        <v>0</v>
      </c>
      <c r="N754" s="9">
        <f t="shared" si="443"/>
        <v>2.4300000000000002</v>
      </c>
      <c r="O754" s="9">
        <f t="shared" si="444"/>
        <v>2.8050000000000002</v>
      </c>
      <c r="Q754" s="9">
        <f t="shared" si="458"/>
        <v>2.4300000000000002</v>
      </c>
      <c r="R754" s="9">
        <f t="shared" si="437"/>
        <v>2.8050000000000002</v>
      </c>
      <c r="S754" s="9">
        <f t="shared" si="438"/>
        <v>2.5550000000000002</v>
      </c>
      <c r="T754" s="9">
        <f t="shared" si="439"/>
        <v>2.5550000000000002</v>
      </c>
      <c r="V754" s="9">
        <f t="shared" si="454"/>
        <v>2.4300000000000002</v>
      </c>
      <c r="W754" s="9">
        <f t="shared" si="454"/>
        <v>2.8050000000000002</v>
      </c>
      <c r="X754" s="9">
        <f t="shared" si="454"/>
        <v>2.5550000000000002</v>
      </c>
      <c r="Y754" s="9">
        <f t="shared" si="454"/>
        <v>2.5550000000000002</v>
      </c>
      <c r="AB754" s="3">
        <f t="shared" si="445"/>
        <v>-1.8349138668196541E-2</v>
      </c>
      <c r="AC754" s="3">
        <f t="shared" si="445"/>
        <v>-1.0638398205055643E-2</v>
      </c>
      <c r="AD754" s="3">
        <f t="shared" si="448"/>
        <v>0.62097154953804778</v>
      </c>
      <c r="AE754" s="3">
        <f t="shared" si="449"/>
        <v>0.50964036894107345</v>
      </c>
      <c r="AF754" s="3">
        <f t="shared" si="450"/>
        <v>0.93406127453902121</v>
      </c>
      <c r="AG754" s="3">
        <f t="shared" si="451"/>
        <v>0.23265892372488955</v>
      </c>
      <c r="AH754" s="3">
        <f t="shared" si="452"/>
        <v>8.1081634918123993E-2</v>
      </c>
      <c r="AI754" s="11">
        <f t="shared" si="453"/>
        <v>0.34849999999999992</v>
      </c>
      <c r="AX754" s="3">
        <f t="shared" si="455"/>
        <v>0.25</v>
      </c>
      <c r="AZ754" s="3">
        <f t="shared" si="456"/>
        <v>-4.4999999999999929E-2</v>
      </c>
      <c r="BA754" s="3">
        <f t="shared" si="457"/>
        <v>-6.0000000000000053E-2</v>
      </c>
      <c r="BK754" s="9">
        <f t="shared" si="423"/>
        <v>2.4300000000000002</v>
      </c>
      <c r="BL754" s="9">
        <f t="shared" si="424"/>
        <v>2.8050000000000002</v>
      </c>
      <c r="BM754" s="3">
        <f t="shared" si="465"/>
        <v>1</v>
      </c>
      <c r="BN754" s="8">
        <f t="shared" si="459"/>
        <v>36432</v>
      </c>
      <c r="BO754" s="47">
        <f t="shared" si="425"/>
        <v>0.82900813249384253</v>
      </c>
      <c r="BP754" s="9">
        <f t="shared" si="426"/>
        <v>0.82900813249384253</v>
      </c>
      <c r="BV754" s="8">
        <f t="shared" si="460"/>
        <v>36432</v>
      </c>
      <c r="BW754" s="9">
        <f t="shared" si="461"/>
        <v>2.4300000000000002</v>
      </c>
      <c r="BX754" s="9">
        <f t="shared" si="462"/>
        <v>2.8050000000000002</v>
      </c>
      <c r="BY754" s="3">
        <f t="shared" si="466"/>
        <v>-1.8349138668196541E-2</v>
      </c>
      <c r="BZ754" s="3">
        <f t="shared" si="467"/>
        <v>-1.0638398205055643E-2</v>
      </c>
      <c r="CA754" s="8">
        <f t="shared" si="427"/>
        <v>36432</v>
      </c>
      <c r="CB754" s="3">
        <f t="shared" si="428"/>
        <v>0.56434230983485811</v>
      </c>
      <c r="CC754" s="3">
        <f t="shared" si="429"/>
        <v>0.51136955862336453</v>
      </c>
    </row>
    <row r="755" spans="1:81" x14ac:dyDescent="0.25">
      <c r="A755" s="3">
        <f>VLOOKUP(B755,IF(TERM2="cash",cash,PRICELOOK),2,FALSE)</f>
        <v>1188</v>
      </c>
      <c r="B755" s="8">
        <f>STARTDATE</f>
        <v>36433</v>
      </c>
      <c r="C755" s="3">
        <f t="shared" si="440"/>
        <v>2.2999999999999998</v>
      </c>
      <c r="D755" s="11">
        <f>IF(ma=7,AVERAGE(C749:C755),IF(ma=14,AVERAGE(C742:C755),IF(ma=30,AVERAGE(C726:C755),IF(ma=40,AVERAGE(C716:C755),0))))</f>
        <v>0</v>
      </c>
      <c r="E755" s="3">
        <f t="shared" si="441"/>
        <v>2.7149999999999999</v>
      </c>
      <c r="I755" s="8">
        <f>B755</f>
        <v>36433</v>
      </c>
      <c r="J755" s="11">
        <f t="shared" si="442"/>
        <v>0.41500000000000004</v>
      </c>
      <c r="K755" s="11">
        <f>IF(ma=7,AVERAGE(J749:J755),IF(ma=14,AVERAGE(J742:J755),IF(ma=30,AVERAGE(J726:J755),IF(ma=40,AVERAGE(J716:J755),0))))</f>
        <v>0</v>
      </c>
      <c r="L755" s="11">
        <f>IF(ma="BOLLINGER",$J755+$AH755,0)</f>
        <v>0</v>
      </c>
      <c r="M755" s="11">
        <f>IF(ma="BOLLINGER",$J755-$AH755,0)</f>
        <v>0</v>
      </c>
      <c r="N755" s="9">
        <f t="shared" si="443"/>
        <v>2.2999999999999998</v>
      </c>
      <c r="O755" s="9">
        <f t="shared" si="444"/>
        <v>2.7149999999999999</v>
      </c>
      <c r="Q755" s="9">
        <f>IF(ISNA(V755),Q754,V755)</f>
        <v>2.2999999999999998</v>
      </c>
      <c r="R755" s="9">
        <f t="shared" si="437"/>
        <v>2.7149999999999999</v>
      </c>
      <c r="S755" s="9">
        <f t="shared" si="438"/>
        <v>2.35</v>
      </c>
      <c r="T755" s="9">
        <f t="shared" si="439"/>
        <v>2.35</v>
      </c>
      <c r="V755" s="9">
        <f t="shared" si="454"/>
        <v>2.2999999999999998</v>
      </c>
      <c r="W755" s="9">
        <f t="shared" si="454"/>
        <v>2.7149999999999999</v>
      </c>
      <c r="X755" s="9">
        <f t="shared" si="454"/>
        <v>2.35</v>
      </c>
      <c r="Y755" s="9">
        <f t="shared" si="454"/>
        <v>2.35</v>
      </c>
      <c r="AB755" s="3">
        <f>LN(V755/V754)</f>
        <v>-5.4982134417353175E-2</v>
      </c>
      <c r="AC755" s="3">
        <f>LN(W755/W754)</f>
        <v>-3.2611585588761011E-2</v>
      </c>
      <c r="AD755" s="3">
        <f>STDEV(AB746:AB755)*SQRT(255)</f>
        <v>0.65008429634512666</v>
      </c>
      <c r="AE755" s="3">
        <f>STDEV(AC746:AC755)*SQRT(255)</f>
        <v>0.42447295704797289</v>
      </c>
      <c r="AF755" s="3">
        <f>CORREL(V746:V755,W746:W755)</f>
        <v>0.93456903671689884</v>
      </c>
      <c r="AG755" s="3">
        <f>SPDVOL(AD755,AE755,AF755)</f>
        <v>0.2949761611815605</v>
      </c>
      <c r="AH755" s="3">
        <f>(AI755)*AG755*AH$757</f>
        <v>0.10633890610595254</v>
      </c>
      <c r="AI755" s="11">
        <f>AVERAGE(J746:J755)</f>
        <v>0.36049999999999993</v>
      </c>
      <c r="AX755" s="3">
        <f>W755-Y755</f>
        <v>0.36499999999999977</v>
      </c>
      <c r="AZ755" s="3">
        <f t="shared" si="456"/>
        <v>-0.13000000000000034</v>
      </c>
      <c r="BA755" s="3">
        <f t="shared" si="457"/>
        <v>0.11499999999999977</v>
      </c>
      <c r="BK755" s="9">
        <f t="shared" si="423"/>
        <v>2.2999999999999998</v>
      </c>
      <c r="BL755" s="9">
        <f t="shared" si="424"/>
        <v>2.7149999999999999</v>
      </c>
      <c r="BM755" s="3">
        <f t="shared" si="465"/>
        <v>1</v>
      </c>
      <c r="BN755" s="8">
        <f t="shared" si="459"/>
        <v>36433</v>
      </c>
      <c r="BO755" s="47">
        <f t="shared" si="425"/>
        <v>0.81176626191238777</v>
      </c>
      <c r="BP755" s="9">
        <f t="shared" si="426"/>
        <v>0.81176626191238777</v>
      </c>
      <c r="BV755" s="8">
        <f t="shared" si="460"/>
        <v>36433</v>
      </c>
      <c r="BW755" s="9">
        <f t="shared" si="461"/>
        <v>2.2999999999999998</v>
      </c>
      <c r="BX755" s="9">
        <f t="shared" si="462"/>
        <v>2.7149999999999999</v>
      </c>
      <c r="BY755" s="3">
        <f t="shared" si="466"/>
        <v>-5.4982134417353175E-2</v>
      </c>
      <c r="BZ755" s="3">
        <f t="shared" si="467"/>
        <v>-3.2611585588761011E-2</v>
      </c>
      <c r="CA755" s="8">
        <f t="shared" si="427"/>
        <v>36433</v>
      </c>
      <c r="CB755" s="3">
        <f t="shared" si="428"/>
        <v>0.57084507355578407</v>
      </c>
      <c r="CC755" s="3">
        <f t="shared" si="429"/>
        <v>0.50811865608859796</v>
      </c>
    </row>
    <row r="757" spans="1:81" x14ac:dyDescent="0.25">
      <c r="J757" s="11">
        <f>AVERAGE(J737:J755)</f>
        <v>0.29973684210526313</v>
      </c>
      <c r="AH757" s="3">
        <v>1</v>
      </c>
    </row>
    <row r="758" spans="1:81" x14ac:dyDescent="0.25">
      <c r="J758" s="11">
        <f>AVERAGE(J637:J733)</f>
        <v>0.13092783505154629</v>
      </c>
    </row>
    <row r="759" spans="1:81" x14ac:dyDescent="0.25">
      <c r="CB759" s="3">
        <f>AVERAGE(CB252:CB755)</f>
        <v>0.57504739074739353</v>
      </c>
      <c r="CC759" s="3">
        <f>AVERAGE(CC252:CC755)</f>
        <v>0.46238616818976053</v>
      </c>
    </row>
    <row r="761" spans="1:81" x14ac:dyDescent="0.25">
      <c r="CB761" s="3">
        <f>ROUND(CB759,3)</f>
        <v>0.57499999999999996</v>
      </c>
      <c r="CC761" s="3">
        <f>ROUND(CC759,3)</f>
        <v>0.46200000000000002</v>
      </c>
    </row>
    <row r="763" spans="1:81" x14ac:dyDescent="0.25">
      <c r="CB763" s="3" t="str">
        <f>CONCATENATE(PIPE_1," ",CB761," ",PIPE_2," ",CC761)</f>
        <v>EP PERM 0.575 SOCAL 0.462</v>
      </c>
    </row>
  </sheetData>
  <customSheetViews>
    <customSheetView guid="{AE45B011-2060-11D3-BF3F-0008C7526F0C}" showRuler="0">
      <pane xSplit="3" ySplit="5" topLeftCell="G6" activePane="bottomRight" state="frozen"/>
      <selection pane="bottomRight" activeCell="B1" sqref="B1:B6553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rintOptions gridLines="1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1726"/>
  <sheetViews>
    <sheetView topLeftCell="A7" workbookViewId="0">
      <selection activeCell="D41" sqref="D41"/>
    </sheetView>
  </sheetViews>
  <sheetFormatPr defaultRowHeight="13.2" x14ac:dyDescent="0.25"/>
  <sheetData>
    <row r="1" spans="1:12" x14ac:dyDescent="0.25">
      <c r="B1">
        <f>SQRT(252)</f>
        <v>15.874507866387544</v>
      </c>
      <c r="D1" s="3" t="s">
        <v>169</v>
      </c>
      <c r="E1" s="3"/>
      <c r="F1" s="3" t="str">
        <f>CONCATENATE(TERM1,PIPE_1)</f>
        <v>CASHEP PERM</v>
      </c>
      <c r="G1" s="3"/>
    </row>
    <row r="2" spans="1:12" x14ac:dyDescent="0.25">
      <c r="D2" s="3"/>
      <c r="E2" s="3"/>
      <c r="F2" s="3"/>
      <c r="G2" s="3"/>
    </row>
    <row r="3" spans="1:12" x14ac:dyDescent="0.25">
      <c r="D3" s="9">
        <f>VLOOKUP(TERM1,PRICEPAGE,2,FALSE)</f>
        <v>4</v>
      </c>
      <c r="E3" s="9"/>
      <c r="F3" s="3"/>
      <c r="G3" s="3"/>
    </row>
    <row r="4" spans="1:12" x14ac:dyDescent="0.25">
      <c r="D4" s="9">
        <f>VLOOKUP(D1,OFFSET,3,FALSE)</f>
        <v>5</v>
      </c>
      <c r="E4" s="9"/>
    </row>
    <row r="5" spans="1:12" x14ac:dyDescent="0.25">
      <c r="D5" s="9"/>
      <c r="E5" s="9"/>
    </row>
    <row r="6" spans="1:12" x14ac:dyDescent="0.25">
      <c r="A6" s="8">
        <v>35269</v>
      </c>
      <c r="B6" s="1"/>
      <c r="C6" s="8"/>
      <c r="D6" s="9">
        <f>VLOOKUP($A6,IF(D$3=2,PRICELOOK2,IF(D$3=3,cash,PRICELOOK)),D$4,FALSE)</f>
        <v>0</v>
      </c>
      <c r="E6" s="9"/>
    </row>
    <row r="7" spans="1:12" x14ac:dyDescent="0.25">
      <c r="A7" s="8">
        <v>35270</v>
      </c>
      <c r="B7" s="1"/>
      <c r="C7" s="8"/>
      <c r="D7" s="9">
        <f>VLOOKUP($A7,IF(D$3=2,PRICELOOK2,IF(D$3=3,cash,PRICELOOK)),D$4,FALSE)</f>
        <v>0</v>
      </c>
      <c r="E7" s="9"/>
    </row>
    <row r="8" spans="1:12" x14ac:dyDescent="0.25">
      <c r="A8" s="8">
        <v>35271</v>
      </c>
      <c r="B8" s="9">
        <v>1</v>
      </c>
      <c r="C8" s="8"/>
      <c r="D8" s="9">
        <f>VLOOKUP($A8,IF(D$3=2,PRICELOOK2,IF(D$3=3,cash,PRICELOOK)),D$4,FALSE)</f>
        <v>1</v>
      </c>
      <c r="E8" s="9"/>
    </row>
    <row r="9" spans="1:12" ht="13.8" thickBot="1" x14ac:dyDescent="0.3">
      <c r="A9" s="8"/>
      <c r="B9" s="9"/>
      <c r="C9" s="8">
        <v>35278</v>
      </c>
      <c r="F9" s="145">
        <f>VLOOKUP($C9,index,2,FALSE)</f>
        <v>2.2999999999999998</v>
      </c>
      <c r="H9" s="102"/>
      <c r="I9" s="139">
        <v>35278</v>
      </c>
      <c r="J9" s="137">
        <v>2.2999999999999998</v>
      </c>
      <c r="K9" s="101"/>
      <c r="L9" s="101"/>
    </row>
    <row r="10" spans="1:12" ht="13.8" thickTop="1" x14ac:dyDescent="0.25">
      <c r="A10" s="8">
        <f>C9</f>
        <v>35278</v>
      </c>
      <c r="B10" s="9"/>
      <c r="C10" s="8"/>
      <c r="D10" s="9">
        <f>VLOOKUP($A10,cash,D$4,FALSE)</f>
        <v>2.1850000000000001</v>
      </c>
      <c r="E10" s="9"/>
      <c r="F10" s="141">
        <f>IF(D10&lt;F9,F9-D10,0)</f>
        <v>0.11499999999999977</v>
      </c>
      <c r="G10" s="81">
        <f>IF(D10&gt;F9,D10-F9,0)</f>
        <v>0</v>
      </c>
      <c r="H10" s="102"/>
      <c r="I10" s="140">
        <v>35309</v>
      </c>
      <c r="J10" s="137">
        <v>1.83</v>
      </c>
      <c r="K10" s="101"/>
      <c r="L10" s="101"/>
    </row>
    <row r="11" spans="1:12" x14ac:dyDescent="0.25">
      <c r="A11" s="8">
        <f>A10+1</f>
        <v>35279</v>
      </c>
      <c r="B11" s="9"/>
      <c r="C11" s="8"/>
      <c r="D11" s="9">
        <f t="shared" ref="D11:D40" si="0">VLOOKUP($A11,cash,D$4,FALSE)</f>
        <v>2.21</v>
      </c>
      <c r="E11" s="9"/>
      <c r="F11" s="142">
        <f>IF(D11&lt;F9,F9-D11,0)</f>
        <v>8.9999999999999858E-2</v>
      </c>
      <c r="G11" s="84">
        <f>IF(D11&gt;F9,D11-F9,0)</f>
        <v>0</v>
      </c>
      <c r="H11" s="102"/>
      <c r="I11" s="140">
        <v>35339</v>
      </c>
      <c r="J11" s="137">
        <v>1.85</v>
      </c>
    </row>
    <row r="12" spans="1:12" x14ac:dyDescent="0.25">
      <c r="A12" s="8">
        <f t="shared" ref="A12:A40" si="1">A11+1</f>
        <v>35280</v>
      </c>
      <c r="B12" s="9"/>
      <c r="C12" s="8"/>
      <c r="D12" s="9">
        <f t="shared" si="0"/>
        <v>2.21</v>
      </c>
      <c r="E12" s="9"/>
      <c r="F12" s="142">
        <f>IF(D12&lt;F9,F9-D12,0)</f>
        <v>8.9999999999999858E-2</v>
      </c>
      <c r="G12" s="84">
        <f>IF(D12&gt;F9,D12-F9,0)</f>
        <v>0</v>
      </c>
      <c r="H12" s="102"/>
      <c r="I12" s="140">
        <v>35370</v>
      </c>
      <c r="J12" s="137">
        <v>2.72</v>
      </c>
    </row>
    <row r="13" spans="1:12" x14ac:dyDescent="0.25">
      <c r="A13" s="8">
        <f t="shared" si="1"/>
        <v>35281</v>
      </c>
      <c r="B13" s="9"/>
      <c r="C13" s="8"/>
      <c r="D13" s="9">
        <f t="shared" si="0"/>
        <v>2.21</v>
      </c>
      <c r="E13" s="9"/>
      <c r="F13" s="142">
        <f>IF(D13&lt;F9,F9-D13,0)</f>
        <v>8.9999999999999858E-2</v>
      </c>
      <c r="G13" s="84">
        <f>IF(D13&gt;F9,D13-F9,0)</f>
        <v>0</v>
      </c>
      <c r="H13" s="102"/>
      <c r="I13" s="140">
        <v>35400</v>
      </c>
      <c r="J13" s="137">
        <v>3.9</v>
      </c>
    </row>
    <row r="14" spans="1:12" x14ac:dyDescent="0.25">
      <c r="A14" s="8">
        <f t="shared" si="1"/>
        <v>35282</v>
      </c>
      <c r="B14" s="9"/>
      <c r="C14" s="8"/>
      <c r="D14" s="9">
        <f t="shared" si="0"/>
        <v>2.09</v>
      </c>
      <c r="E14" s="9"/>
      <c r="F14" s="142">
        <f>IF(D14&lt;F9,F9-D14,0)</f>
        <v>0.20999999999999996</v>
      </c>
      <c r="G14" s="84">
        <f>IF(D14&gt;F9,D14-F9,0)</f>
        <v>0</v>
      </c>
      <c r="H14" s="102"/>
      <c r="I14" s="140">
        <v>35431</v>
      </c>
      <c r="J14" s="137">
        <v>4.09</v>
      </c>
    </row>
    <row r="15" spans="1:12" x14ac:dyDescent="0.25">
      <c r="A15" s="8">
        <f t="shared" si="1"/>
        <v>35283</v>
      </c>
      <c r="B15" s="9"/>
      <c r="C15" s="8"/>
      <c r="D15" s="9">
        <f t="shared" si="0"/>
        <v>2.2999999999999998</v>
      </c>
      <c r="E15" s="9"/>
      <c r="F15" s="142">
        <f>IF(D15&lt;F9,F9-D15,0)</f>
        <v>0</v>
      </c>
      <c r="G15" s="84">
        <f>IF(D15&gt;F9,D15-F9,0)</f>
        <v>0</v>
      </c>
      <c r="H15" s="102"/>
      <c r="I15" s="140">
        <v>35462</v>
      </c>
      <c r="J15" s="137">
        <v>2.96</v>
      </c>
    </row>
    <row r="16" spans="1:12" x14ac:dyDescent="0.25">
      <c r="A16" s="8">
        <f t="shared" si="1"/>
        <v>35284</v>
      </c>
      <c r="B16" s="9"/>
      <c r="C16" s="8"/>
      <c r="D16" s="9">
        <f t="shared" si="0"/>
        <v>2.12</v>
      </c>
      <c r="E16" s="9"/>
      <c r="F16" s="142">
        <f>IF(D16&lt;F9,F9-D16,0)</f>
        <v>0.17999999999999972</v>
      </c>
      <c r="G16" s="84">
        <f>IF(D16&gt;F9,D16-F9,0)</f>
        <v>0</v>
      </c>
      <c r="H16" s="102"/>
      <c r="I16" s="140">
        <v>35490</v>
      </c>
      <c r="J16" s="137">
        <v>1.78</v>
      </c>
    </row>
    <row r="17" spans="1:10" x14ac:dyDescent="0.25">
      <c r="A17" s="8">
        <f t="shared" si="1"/>
        <v>35285</v>
      </c>
      <c r="B17" s="9"/>
      <c r="C17" s="8"/>
      <c r="D17" s="9">
        <f t="shared" si="0"/>
        <v>2.1</v>
      </c>
      <c r="E17" s="9"/>
      <c r="F17" s="142">
        <f>IF(D17&lt;F9,F9-D17,0)</f>
        <v>0.19999999999999973</v>
      </c>
      <c r="G17" s="84">
        <f>IF(D17&gt;F9,D17-F9,0)</f>
        <v>0</v>
      </c>
      <c r="H17" s="102"/>
      <c r="I17" s="140">
        <v>35521</v>
      </c>
      <c r="J17" s="137">
        <v>1.85</v>
      </c>
    </row>
    <row r="18" spans="1:10" x14ac:dyDescent="0.25">
      <c r="A18" s="8">
        <f t="shared" si="1"/>
        <v>35286</v>
      </c>
      <c r="B18" s="9"/>
      <c r="C18" s="8"/>
      <c r="D18" s="9">
        <f t="shared" si="0"/>
        <v>2.02</v>
      </c>
      <c r="E18" s="9"/>
      <c r="F18" s="142">
        <f>IF(D18&lt;F9,F9-D18,0)</f>
        <v>0.2799999999999998</v>
      </c>
      <c r="G18" s="84">
        <f>IF(D18&gt;F9,D18-F9,0)</f>
        <v>0</v>
      </c>
      <c r="H18" s="102"/>
      <c r="I18" s="140">
        <v>35551</v>
      </c>
      <c r="J18" s="137">
        <v>2.15</v>
      </c>
    </row>
    <row r="19" spans="1:10" x14ac:dyDescent="0.25">
      <c r="A19" s="8">
        <f t="shared" si="1"/>
        <v>35287</v>
      </c>
      <c r="B19" s="9"/>
      <c r="C19" s="8"/>
      <c r="D19" s="9">
        <f t="shared" si="0"/>
        <v>2.02</v>
      </c>
      <c r="E19" s="9"/>
      <c r="F19" s="142">
        <f>IF(D19&lt;F9,F9-D19,0)</f>
        <v>0.2799999999999998</v>
      </c>
      <c r="G19" s="84">
        <f>IF(D19&gt;F9,D19-F9,0)</f>
        <v>0</v>
      </c>
      <c r="H19" s="102"/>
      <c r="I19" s="140">
        <v>35582</v>
      </c>
      <c r="J19" s="137">
        <v>2.31</v>
      </c>
    </row>
    <row r="20" spans="1:10" x14ac:dyDescent="0.25">
      <c r="A20" s="8">
        <f t="shared" si="1"/>
        <v>35288</v>
      </c>
      <c r="B20" s="9"/>
      <c r="C20" s="8"/>
      <c r="D20" s="9">
        <f t="shared" si="0"/>
        <v>2.02</v>
      </c>
      <c r="E20" s="9"/>
      <c r="F20" s="142">
        <f>IF(D20&lt;F9,F9-D20,0)</f>
        <v>0.2799999999999998</v>
      </c>
      <c r="G20" s="84">
        <f>IF(D20&gt;F9,D20-F9,0)</f>
        <v>0</v>
      </c>
      <c r="H20" s="102"/>
      <c r="I20" s="140">
        <v>35612</v>
      </c>
      <c r="J20" s="137">
        <v>2.16</v>
      </c>
    </row>
    <row r="21" spans="1:10" x14ac:dyDescent="0.25">
      <c r="A21" s="8">
        <f t="shared" si="1"/>
        <v>35289</v>
      </c>
      <c r="B21" s="9"/>
      <c r="C21" s="8"/>
      <c r="D21" s="9">
        <f t="shared" si="0"/>
        <v>2.06</v>
      </c>
      <c r="E21" s="9"/>
      <c r="F21" s="142">
        <f>IF(D21&lt;F9,F9-D21,0)</f>
        <v>0.23999999999999977</v>
      </c>
      <c r="G21" s="84">
        <f>IF(D21&gt;F9,D21-F9,0)</f>
        <v>0</v>
      </c>
      <c r="H21" s="102"/>
      <c r="I21" s="140">
        <v>35643</v>
      </c>
      <c r="J21" s="137">
        <v>2.19</v>
      </c>
    </row>
    <row r="22" spans="1:10" x14ac:dyDescent="0.25">
      <c r="A22" s="8">
        <f t="shared" si="1"/>
        <v>35290</v>
      </c>
      <c r="B22" s="9"/>
      <c r="C22" s="8"/>
      <c r="D22" s="9">
        <f t="shared" si="0"/>
        <v>2.0649999999999999</v>
      </c>
      <c r="E22" s="9"/>
      <c r="F22" s="142">
        <f>IF(D22&lt;F9,F9-D22,0)</f>
        <v>0.23499999999999988</v>
      </c>
      <c r="G22" s="84">
        <f>IF(D22&gt;F9,D22-F9,0)</f>
        <v>0</v>
      </c>
      <c r="H22" s="102"/>
      <c r="I22" s="140">
        <v>35674</v>
      </c>
      <c r="J22" s="137">
        <v>2.57</v>
      </c>
    </row>
    <row r="23" spans="1:10" x14ac:dyDescent="0.25">
      <c r="A23" s="8">
        <f t="shared" si="1"/>
        <v>35291</v>
      </c>
      <c r="B23" s="9"/>
      <c r="C23" s="8"/>
      <c r="D23" s="9">
        <f t="shared" si="0"/>
        <v>2.0750000000000002</v>
      </c>
      <c r="E23" s="9"/>
      <c r="F23" s="142">
        <f>IF(D23&lt;F9,F9-D23,0)</f>
        <v>0.22499999999999964</v>
      </c>
      <c r="G23" s="84">
        <f>IF(D23&gt;F9,D23-F9,0)</f>
        <v>0</v>
      </c>
      <c r="H23" s="102"/>
      <c r="I23" s="140">
        <v>35704</v>
      </c>
      <c r="J23" s="137">
        <v>3.16</v>
      </c>
    </row>
    <row r="24" spans="1:10" x14ac:dyDescent="0.25">
      <c r="A24" s="8">
        <f t="shared" si="1"/>
        <v>35292</v>
      </c>
      <c r="B24" s="9"/>
      <c r="C24" s="8"/>
      <c r="D24" s="9">
        <f t="shared" si="0"/>
        <v>2.0750000000000002</v>
      </c>
      <c r="E24" s="9"/>
      <c r="F24" s="142">
        <f>IF(D24&lt;F9,F9-D24,0)</f>
        <v>0.22499999999999964</v>
      </c>
      <c r="G24" s="84">
        <f>IF(D24&gt;F9,D24-F9,0)</f>
        <v>0</v>
      </c>
      <c r="H24" s="102"/>
      <c r="I24" s="140">
        <v>35735</v>
      </c>
      <c r="J24" s="137">
        <v>3.3</v>
      </c>
    </row>
    <row r="25" spans="1:10" x14ac:dyDescent="0.25">
      <c r="A25" s="8">
        <f t="shared" si="1"/>
        <v>35293</v>
      </c>
      <c r="B25" s="9"/>
      <c r="C25" s="8"/>
      <c r="D25" s="9">
        <f t="shared" si="0"/>
        <v>2.0649999999999999</v>
      </c>
      <c r="E25" s="9"/>
      <c r="F25" s="142">
        <f>IF(D25&lt;F9,F9-D25,0)</f>
        <v>0.23499999999999988</v>
      </c>
      <c r="G25" s="84">
        <f>IF(D25&gt;F9,D25-F9,0)</f>
        <v>0</v>
      </c>
      <c r="H25" s="102"/>
      <c r="I25" s="140">
        <v>35765</v>
      </c>
      <c r="J25" s="137">
        <v>2.5499999999999998</v>
      </c>
    </row>
    <row r="26" spans="1:10" x14ac:dyDescent="0.25">
      <c r="A26" s="8">
        <f t="shared" si="1"/>
        <v>35294</v>
      </c>
      <c r="B26" s="9"/>
      <c r="C26" s="8"/>
      <c r="D26" s="9">
        <f t="shared" si="0"/>
        <v>2.0649999999999999</v>
      </c>
      <c r="E26" s="9"/>
      <c r="F26" s="142">
        <f>IF(D26&lt;F9,F9-D26,0)</f>
        <v>0.23499999999999988</v>
      </c>
      <c r="G26" s="84">
        <f>IF(D26&gt;F9,D26-F9,0)</f>
        <v>0</v>
      </c>
      <c r="H26" s="102"/>
      <c r="I26" s="140">
        <v>35796</v>
      </c>
      <c r="J26" s="137">
        <v>2.27</v>
      </c>
    </row>
    <row r="27" spans="1:10" x14ac:dyDescent="0.25">
      <c r="A27" s="8">
        <f t="shared" si="1"/>
        <v>35295</v>
      </c>
      <c r="B27" s="9"/>
      <c r="C27" s="8"/>
      <c r="D27" s="9">
        <f t="shared" si="0"/>
        <v>2.0649999999999999</v>
      </c>
      <c r="E27" s="9"/>
      <c r="F27" s="142">
        <f>IF(D27&lt;F9,F9-D27,0)</f>
        <v>0.23499999999999988</v>
      </c>
      <c r="G27" s="84">
        <f>IF(D27&gt;F9,D27-F9,0)</f>
        <v>0</v>
      </c>
      <c r="H27" s="102"/>
      <c r="I27" s="140">
        <v>35827</v>
      </c>
      <c r="J27" s="137">
        <v>2.04</v>
      </c>
    </row>
    <row r="28" spans="1:10" x14ac:dyDescent="0.25">
      <c r="A28" s="8">
        <f t="shared" si="1"/>
        <v>35296</v>
      </c>
      <c r="B28" s="9"/>
      <c r="C28" s="8"/>
      <c r="D28" s="9">
        <f t="shared" si="0"/>
        <v>2.11</v>
      </c>
      <c r="E28" s="9"/>
      <c r="F28" s="142">
        <f>IF(D28&lt;F9,F9-D28,0)</f>
        <v>0.18999999999999995</v>
      </c>
      <c r="G28" s="84">
        <f>IF(D28&gt;F9,D28-F9,0)</f>
        <v>0</v>
      </c>
      <c r="H28" s="102"/>
      <c r="I28" s="140">
        <v>35855</v>
      </c>
      <c r="J28" s="137">
        <v>2.2599999999999998</v>
      </c>
    </row>
    <row r="29" spans="1:10" x14ac:dyDescent="0.25">
      <c r="A29" s="8">
        <f t="shared" si="1"/>
        <v>35297</v>
      </c>
      <c r="B29" s="9"/>
      <c r="C29" s="8"/>
      <c r="D29" s="9">
        <f t="shared" si="0"/>
        <v>2.125</v>
      </c>
      <c r="E29" s="9"/>
      <c r="F29" s="142">
        <f>IF(D29&lt;F9,F9-D29,0)</f>
        <v>0.17499999999999982</v>
      </c>
      <c r="G29" s="84">
        <f>IF(D29&gt;F9,D29-F9,0)</f>
        <v>0</v>
      </c>
      <c r="H29" s="102"/>
      <c r="I29" s="140">
        <v>35886</v>
      </c>
      <c r="J29" s="137">
        <v>2.3199999999999998</v>
      </c>
    </row>
    <row r="30" spans="1:10" x14ac:dyDescent="0.25">
      <c r="A30" s="8">
        <f t="shared" si="1"/>
        <v>35298</v>
      </c>
      <c r="B30" s="9"/>
      <c r="C30" s="8"/>
      <c r="D30" s="9">
        <f t="shared" si="0"/>
        <v>2.0150000000000001</v>
      </c>
      <c r="E30" s="9"/>
      <c r="F30" s="142">
        <f>IF(D30&lt;F9,F9-D30,0)</f>
        <v>0.2849999999999997</v>
      </c>
      <c r="G30" s="84">
        <f>IF(D30&gt;F9,D30-F9,0)</f>
        <v>0</v>
      </c>
      <c r="H30" s="102"/>
      <c r="I30" s="140">
        <v>35916</v>
      </c>
      <c r="J30" s="137">
        <v>2.27</v>
      </c>
    </row>
    <row r="31" spans="1:10" x14ac:dyDescent="0.25">
      <c r="A31" s="8">
        <f t="shared" si="1"/>
        <v>35299</v>
      </c>
      <c r="B31" s="9"/>
      <c r="C31" s="8"/>
      <c r="D31" s="9">
        <f t="shared" si="0"/>
        <v>2.0150000000000001</v>
      </c>
      <c r="E31" s="9"/>
      <c r="F31" s="142">
        <f>IF(D31&lt;F9,F9-D31,0)</f>
        <v>0.2849999999999997</v>
      </c>
      <c r="G31" s="84">
        <f>IF(D31&gt;F9,D31-F9,0)</f>
        <v>0</v>
      </c>
      <c r="H31" s="102"/>
      <c r="I31" s="140">
        <v>35947</v>
      </c>
      <c r="J31" s="137">
        <v>2.0299999999999998</v>
      </c>
    </row>
    <row r="32" spans="1:10" x14ac:dyDescent="0.25">
      <c r="A32" s="8">
        <f t="shared" si="1"/>
        <v>35300</v>
      </c>
      <c r="B32" s="9"/>
      <c r="C32" s="8"/>
      <c r="D32" s="9">
        <f t="shared" si="0"/>
        <v>1.9750000000000001</v>
      </c>
      <c r="E32" s="9"/>
      <c r="F32" s="142">
        <f>IF(D32&lt;F9,F9-D32,0)</f>
        <v>0.32499999999999973</v>
      </c>
      <c r="G32" s="84">
        <f>IF(D32&gt;F9,D32-F9,0)</f>
        <v>0</v>
      </c>
      <c r="H32" s="102"/>
      <c r="I32" s="140">
        <v>35977</v>
      </c>
      <c r="J32" s="137">
        <v>2.37</v>
      </c>
    </row>
    <row r="33" spans="1:14" x14ac:dyDescent="0.25">
      <c r="A33" s="8">
        <f t="shared" si="1"/>
        <v>35301</v>
      </c>
      <c r="B33" s="9"/>
      <c r="C33" s="8"/>
      <c r="D33" s="9">
        <f t="shared" si="0"/>
        <v>1.9750000000000001</v>
      </c>
      <c r="E33" s="9"/>
      <c r="F33" s="142">
        <f>IF(D33&lt;F9,F9-D33,0)</f>
        <v>0.32499999999999973</v>
      </c>
      <c r="G33" s="84">
        <f>IF(D33&gt;F9,D33-F9,0)</f>
        <v>0</v>
      </c>
      <c r="H33" s="102"/>
      <c r="I33" s="140">
        <v>36008</v>
      </c>
      <c r="J33" s="137">
        <v>1.93</v>
      </c>
    </row>
    <row r="34" spans="1:14" x14ac:dyDescent="0.25">
      <c r="A34" s="8">
        <f t="shared" si="1"/>
        <v>35302</v>
      </c>
      <c r="B34" s="9"/>
      <c r="C34" s="8"/>
      <c r="D34" s="9">
        <f t="shared" si="0"/>
        <v>1.9750000000000001</v>
      </c>
      <c r="E34" s="9"/>
      <c r="F34" s="142">
        <f>IF(D34&lt;F9,F9-D34,0)</f>
        <v>0.32499999999999973</v>
      </c>
      <c r="G34" s="84">
        <f>IF(D34&gt;F9,D34-F9,0)</f>
        <v>0</v>
      </c>
      <c r="H34" s="102"/>
      <c r="I34" s="140">
        <v>36039</v>
      </c>
      <c r="J34" s="137">
        <v>1.63</v>
      </c>
    </row>
    <row r="35" spans="1:14" x14ac:dyDescent="0.25">
      <c r="A35" s="8">
        <f t="shared" si="1"/>
        <v>35303</v>
      </c>
      <c r="B35" s="9"/>
      <c r="C35" s="8"/>
      <c r="D35" s="9">
        <f t="shared" si="0"/>
        <v>2.0049999999999999</v>
      </c>
      <c r="E35" s="9"/>
      <c r="F35" s="142">
        <f>IF(D35&lt;F9,F9-D35,0)</f>
        <v>0.29499999999999993</v>
      </c>
      <c r="G35" s="84">
        <f>IF(D35&gt;F9,D35-F9,0)</f>
        <v>0</v>
      </c>
      <c r="H35" s="102"/>
      <c r="I35" s="140">
        <v>36069</v>
      </c>
      <c r="J35" s="137">
        <v>2.0699999999999998</v>
      </c>
    </row>
    <row r="36" spans="1:14" x14ac:dyDescent="0.25">
      <c r="A36" s="8">
        <f t="shared" si="1"/>
        <v>35304</v>
      </c>
      <c r="B36" s="9"/>
      <c r="C36" s="8"/>
      <c r="D36" s="9">
        <f t="shared" si="0"/>
        <v>1.89</v>
      </c>
      <c r="E36" s="9"/>
      <c r="F36" s="142">
        <f>IF(D36&lt;F9,F9-D36,0)</f>
        <v>0.40999999999999992</v>
      </c>
      <c r="G36" s="84">
        <f>IF(D36&gt;F9,D36-F9,0)</f>
        <v>0</v>
      </c>
      <c r="H36" s="102"/>
      <c r="I36" s="140">
        <v>36100</v>
      </c>
      <c r="J36" s="138">
        <v>2</v>
      </c>
    </row>
    <row r="37" spans="1:14" x14ac:dyDescent="0.25">
      <c r="A37" s="8">
        <f t="shared" si="1"/>
        <v>35305</v>
      </c>
      <c r="B37" s="9"/>
      <c r="C37" s="8"/>
      <c r="D37" s="9">
        <f t="shared" si="0"/>
        <v>1.7949999999999999</v>
      </c>
      <c r="E37" s="9"/>
      <c r="F37" s="142">
        <f>IF(D37&lt;F9,F9-D37,0)</f>
        <v>0.50499999999999989</v>
      </c>
      <c r="G37" s="84">
        <f>IF(D37&gt;F9,D37-F9,0)</f>
        <v>0</v>
      </c>
      <c r="H37" s="102"/>
      <c r="I37" s="140">
        <v>36130</v>
      </c>
      <c r="J37" s="138">
        <v>2.12</v>
      </c>
    </row>
    <row r="38" spans="1:14" x14ac:dyDescent="0.25">
      <c r="A38" s="8">
        <f t="shared" si="1"/>
        <v>35306</v>
      </c>
      <c r="B38" s="9"/>
      <c r="C38" s="8"/>
      <c r="D38" s="9">
        <f t="shared" si="0"/>
        <v>1.7949999999999999</v>
      </c>
      <c r="E38" s="9"/>
      <c r="F38" s="142">
        <f>IF(D38&lt;F9,F9-D38,0)</f>
        <v>0.50499999999999989</v>
      </c>
      <c r="G38" s="84">
        <f>IF(D38&gt;F9,D38-F9,0)</f>
        <v>0</v>
      </c>
      <c r="H38" s="102"/>
      <c r="I38" s="140">
        <v>36161</v>
      </c>
      <c r="J38" s="137">
        <v>1.8</v>
      </c>
    </row>
    <row r="39" spans="1:14" x14ac:dyDescent="0.25">
      <c r="A39" s="8">
        <f t="shared" si="1"/>
        <v>35307</v>
      </c>
      <c r="B39" s="9"/>
      <c r="C39" s="8"/>
      <c r="D39" s="9">
        <f t="shared" si="0"/>
        <v>1.73</v>
      </c>
      <c r="E39" s="9"/>
      <c r="F39" s="142">
        <f>IF(D39&lt;F9,F9-D39,0)</f>
        <v>0.56999999999999984</v>
      </c>
      <c r="G39" s="84">
        <f>IF(D39&gt;F9,D39-F9,0)</f>
        <v>0</v>
      </c>
      <c r="H39" s="102"/>
      <c r="I39" s="140">
        <v>36192</v>
      </c>
      <c r="J39" s="137">
        <v>1.81</v>
      </c>
    </row>
    <row r="40" spans="1:14" ht="13.8" thickBot="1" x14ac:dyDescent="0.3">
      <c r="A40" s="8">
        <f t="shared" si="1"/>
        <v>35308</v>
      </c>
      <c r="B40" s="9"/>
      <c r="C40" s="8"/>
      <c r="D40" s="9">
        <f t="shared" si="0"/>
        <v>1.73</v>
      </c>
      <c r="E40" s="9"/>
      <c r="F40" s="143">
        <f>IF(D40&lt;F9,F9-D40,0)</f>
        <v>0.56999999999999984</v>
      </c>
      <c r="G40" s="144">
        <f>IF(D40&gt;F9,D40-F9,0)</f>
        <v>0</v>
      </c>
      <c r="H40" s="102"/>
      <c r="I40" s="140">
        <v>36220</v>
      </c>
      <c r="J40" s="137">
        <v>1.64</v>
      </c>
    </row>
    <row r="41" spans="1:14" ht="13.8" thickTop="1" x14ac:dyDescent="0.25">
      <c r="A41" s="8"/>
      <c r="B41" s="9"/>
      <c r="C41" s="8"/>
      <c r="D41" s="9"/>
      <c r="E41" s="9"/>
      <c r="F41" s="145">
        <f>AVERAGE(F10:F40)</f>
        <v>0.26483870967741913</v>
      </c>
      <c r="G41" s="145">
        <f>AVERAGE(G10:G40)</f>
        <v>0</v>
      </c>
      <c r="H41" s="102"/>
      <c r="I41" s="140"/>
      <c r="J41" s="137"/>
    </row>
    <row r="42" spans="1:14" x14ac:dyDescent="0.25">
      <c r="A42" s="8"/>
      <c r="B42" s="9"/>
      <c r="C42" s="8"/>
      <c r="D42" s="9"/>
      <c r="E42" s="9"/>
      <c r="H42" s="102"/>
      <c r="I42" s="140"/>
      <c r="J42" s="137"/>
    </row>
    <row r="43" spans="1:14" x14ac:dyDescent="0.25">
      <c r="A43" s="8"/>
      <c r="B43" s="9"/>
      <c r="C43" s="8"/>
      <c r="D43" s="9"/>
      <c r="E43" s="9"/>
      <c r="G43" s="100"/>
      <c r="H43" s="100"/>
      <c r="I43" s="140">
        <v>36251</v>
      </c>
      <c r="J43" s="137">
        <v>1.88</v>
      </c>
      <c r="N43" s="3"/>
    </row>
    <row r="44" spans="1:14" x14ac:dyDescent="0.25">
      <c r="A44" s="8"/>
      <c r="B44" s="9"/>
      <c r="C44" s="8">
        <v>35309</v>
      </c>
      <c r="F44">
        <f>VLOOKUP($C44,index,2,FALSE)</f>
        <v>1.83</v>
      </c>
      <c r="H44" s="102"/>
      <c r="I44" s="140">
        <v>36281</v>
      </c>
      <c r="J44" s="137">
        <v>2.35</v>
      </c>
      <c r="K44" s="101"/>
      <c r="L44" s="101"/>
    </row>
    <row r="45" spans="1:14" x14ac:dyDescent="0.25">
      <c r="A45" s="8">
        <f>C44</f>
        <v>35309</v>
      </c>
      <c r="B45" s="9"/>
      <c r="C45" s="8"/>
      <c r="D45" s="9">
        <f t="shared" ref="D45:D74" si="2">VLOOKUP($A45,cash,D$4,FALSE)</f>
        <v>1.73</v>
      </c>
      <c r="E45" s="9"/>
      <c r="F45">
        <f>IF(D45&lt;F44,F44-D45,0)</f>
        <v>0.10000000000000009</v>
      </c>
      <c r="G45">
        <f>IF(D45&gt;F44,D45-F44,0)</f>
        <v>0</v>
      </c>
      <c r="H45" s="102"/>
      <c r="I45" s="140">
        <v>36312</v>
      </c>
      <c r="J45" s="137">
        <v>2.23</v>
      </c>
      <c r="K45" s="101"/>
      <c r="L45" s="101"/>
    </row>
    <row r="46" spans="1:14" x14ac:dyDescent="0.25">
      <c r="A46" s="8">
        <f>A45+1</f>
        <v>35310</v>
      </c>
      <c r="B46" s="9"/>
      <c r="C46" s="8"/>
      <c r="D46" s="9">
        <f t="shared" si="2"/>
        <v>1.73</v>
      </c>
      <c r="E46" s="9"/>
      <c r="F46">
        <f>IF(D46&lt;F44,F44-D46,0)</f>
        <v>0.10000000000000009</v>
      </c>
      <c r="G46">
        <f>IF(D46&gt;F44,D46-F44,0)</f>
        <v>0</v>
      </c>
      <c r="H46" s="102"/>
      <c r="I46" s="140">
        <v>36342</v>
      </c>
      <c r="J46" s="137">
        <v>2.2799999999999998</v>
      </c>
    </row>
    <row r="47" spans="1:14" x14ac:dyDescent="0.25">
      <c r="A47" s="8">
        <f t="shared" ref="A47:A74" si="3">A46+1</f>
        <v>35311</v>
      </c>
      <c r="B47" s="9"/>
      <c r="C47" s="8"/>
      <c r="D47" s="9">
        <f t="shared" si="2"/>
        <v>1.75</v>
      </c>
      <c r="E47" s="9"/>
      <c r="F47">
        <f>IF(D47&lt;F44,F44-D47,0)</f>
        <v>8.0000000000000071E-2</v>
      </c>
      <c r="G47">
        <f>IF(D47&gt;F44,D47-F44,0)</f>
        <v>0</v>
      </c>
      <c r="H47" s="102"/>
      <c r="I47" s="140">
        <v>36373</v>
      </c>
      <c r="J47" s="137">
        <v>2.62</v>
      </c>
    </row>
    <row r="48" spans="1:14" x14ac:dyDescent="0.25">
      <c r="A48" s="8">
        <f t="shared" si="3"/>
        <v>35312</v>
      </c>
      <c r="B48" s="9"/>
      <c r="C48" s="8"/>
      <c r="D48" s="9">
        <f t="shared" si="2"/>
        <v>1.69</v>
      </c>
      <c r="E48" s="9"/>
      <c r="F48">
        <f>IF(D48&lt;F44,F44-D48,0)</f>
        <v>0.14000000000000012</v>
      </c>
      <c r="G48">
        <f>IF(D48&gt;F44,D48-F44,0)</f>
        <v>0</v>
      </c>
      <c r="H48" s="102"/>
      <c r="I48" s="140">
        <v>36404</v>
      </c>
      <c r="J48" s="75">
        <v>2.9</v>
      </c>
    </row>
    <row r="49" spans="1:10" x14ac:dyDescent="0.25">
      <c r="A49" s="8">
        <f t="shared" si="3"/>
        <v>35313</v>
      </c>
      <c r="B49" s="9"/>
      <c r="C49" s="8"/>
      <c r="D49" s="9">
        <f t="shared" si="2"/>
        <v>1.7150000000000001</v>
      </c>
      <c r="E49" s="9"/>
      <c r="F49">
        <f>IF(D49&lt;F44,F44-D49,0)</f>
        <v>0.11499999999999999</v>
      </c>
      <c r="G49">
        <f>IF(D49&gt;F44,D49-F44,0)</f>
        <v>0</v>
      </c>
      <c r="H49" s="102"/>
      <c r="I49" s="140">
        <v>36434</v>
      </c>
      <c r="J49" s="75">
        <v>2.5499999999999998</v>
      </c>
    </row>
    <row r="50" spans="1:10" x14ac:dyDescent="0.25">
      <c r="A50" s="8">
        <f t="shared" si="3"/>
        <v>35314</v>
      </c>
      <c r="B50" s="9"/>
      <c r="C50" s="8"/>
      <c r="D50" s="9">
        <f t="shared" si="2"/>
        <v>1.7350000000000001</v>
      </c>
      <c r="E50" s="9"/>
      <c r="F50">
        <f>IF(D50&lt;F44,F44-D50,0)</f>
        <v>9.4999999999999973E-2</v>
      </c>
      <c r="G50">
        <f>IF(D50&gt;F44,D50-F44,0)</f>
        <v>0</v>
      </c>
      <c r="H50" s="102"/>
      <c r="I50" s="140">
        <v>36465</v>
      </c>
      <c r="J50" s="75">
        <v>3.06</v>
      </c>
    </row>
    <row r="51" spans="1:10" x14ac:dyDescent="0.25">
      <c r="A51" s="8">
        <f t="shared" si="3"/>
        <v>35315</v>
      </c>
      <c r="B51" s="9"/>
      <c r="C51" s="8"/>
      <c r="D51" s="9">
        <f t="shared" si="2"/>
        <v>1.7350000000000001</v>
      </c>
      <c r="E51" s="9"/>
      <c r="F51">
        <f>IF(D51&lt;F44,F44-D51,0)</f>
        <v>9.4999999999999973E-2</v>
      </c>
      <c r="G51">
        <f>IF(D51&gt;F44,D51-F44,0)</f>
        <v>0</v>
      </c>
      <c r="H51" s="102"/>
      <c r="I51" s="140">
        <v>36495</v>
      </c>
      <c r="J51" s="75">
        <v>2.14</v>
      </c>
    </row>
    <row r="52" spans="1:10" x14ac:dyDescent="0.25">
      <c r="A52" s="8">
        <f t="shared" si="3"/>
        <v>35316</v>
      </c>
      <c r="B52" s="9"/>
      <c r="C52" s="8"/>
      <c r="D52" s="9">
        <f t="shared" si="2"/>
        <v>1.7350000000000001</v>
      </c>
      <c r="E52" s="9"/>
      <c r="F52">
        <f>IF(D52&lt;F44,F44-D52,0)</f>
        <v>9.4999999999999973E-2</v>
      </c>
      <c r="G52">
        <f>IF(D52&gt;F44,D52-F44,0)</f>
        <v>0</v>
      </c>
      <c r="H52" s="102"/>
      <c r="I52" s="140">
        <v>36526</v>
      </c>
      <c r="J52" s="75">
        <v>2.36</v>
      </c>
    </row>
    <row r="53" spans="1:10" x14ac:dyDescent="0.25">
      <c r="A53" s="8">
        <f t="shared" si="3"/>
        <v>35317</v>
      </c>
      <c r="B53" s="9"/>
      <c r="C53" s="8"/>
      <c r="D53" s="9">
        <f t="shared" si="2"/>
        <v>1.8049999999999999</v>
      </c>
      <c r="E53" s="9"/>
      <c r="F53">
        <f>IF(D53&lt;F44,F44-D53,0)</f>
        <v>2.5000000000000133E-2</v>
      </c>
      <c r="G53">
        <f>IF(D53&gt;F44,D53-F44,0)</f>
        <v>0</v>
      </c>
      <c r="H53" s="102"/>
      <c r="I53" s="140">
        <v>36557</v>
      </c>
      <c r="J53" s="75">
        <v>2.61</v>
      </c>
    </row>
    <row r="54" spans="1:10" x14ac:dyDescent="0.25">
      <c r="A54" s="8">
        <f t="shared" si="3"/>
        <v>35318</v>
      </c>
      <c r="B54" s="9"/>
      <c r="C54" s="8"/>
      <c r="D54" s="9">
        <f t="shared" si="2"/>
        <v>1.7749999999999999</v>
      </c>
      <c r="E54" s="9"/>
      <c r="F54">
        <f>IF(D54&lt;F44,F44-D54,0)</f>
        <v>5.500000000000016E-2</v>
      </c>
      <c r="G54">
        <f>IF(D54&gt;F44,D54-F44,0)</f>
        <v>0</v>
      </c>
      <c r="H54" s="102"/>
      <c r="I54" s="140">
        <v>36586</v>
      </c>
      <c r="J54" s="75">
        <v>2.61</v>
      </c>
    </row>
    <row r="55" spans="1:10" x14ac:dyDescent="0.25">
      <c r="A55" s="8">
        <f t="shared" si="3"/>
        <v>35319</v>
      </c>
      <c r="B55" s="9"/>
      <c r="C55" s="8"/>
      <c r="D55" s="9">
        <f t="shared" si="2"/>
        <v>1.81</v>
      </c>
      <c r="E55" s="9"/>
      <c r="F55">
        <f>IF(D55&lt;F44,F44-D55,0)</f>
        <v>2.0000000000000018E-2</v>
      </c>
      <c r="G55">
        <f>IF(D55&gt;F44,D55-F44,0)</f>
        <v>0</v>
      </c>
      <c r="H55" s="102"/>
      <c r="I55" s="140">
        <v>36617</v>
      </c>
      <c r="J55" s="75">
        <v>2.88</v>
      </c>
    </row>
    <row r="56" spans="1:10" x14ac:dyDescent="0.25">
      <c r="A56" s="8">
        <f t="shared" si="3"/>
        <v>35320</v>
      </c>
      <c r="B56" s="9"/>
      <c r="C56" s="8"/>
      <c r="D56" s="9">
        <f t="shared" si="2"/>
        <v>1.81</v>
      </c>
      <c r="E56" s="9"/>
      <c r="F56">
        <f>IF(D56&lt;F44,F44-D56,0)</f>
        <v>2.0000000000000018E-2</v>
      </c>
      <c r="G56">
        <f>IF(D56&gt;F44,D56-F44,0)</f>
        <v>0</v>
      </c>
      <c r="H56" s="102"/>
      <c r="I56" s="140">
        <v>36647</v>
      </c>
      <c r="J56" s="75">
        <v>3.08</v>
      </c>
    </row>
    <row r="57" spans="1:10" x14ac:dyDescent="0.25">
      <c r="A57" s="8">
        <f t="shared" si="3"/>
        <v>35321</v>
      </c>
      <c r="B57" s="9"/>
      <c r="C57" s="8"/>
      <c r="D57" s="9">
        <f t="shared" si="2"/>
        <v>1.825</v>
      </c>
      <c r="E57" s="9"/>
      <c r="F57">
        <f>IF(D57&lt;F44,F44-D57,0)</f>
        <v>5.0000000000001155E-3</v>
      </c>
      <c r="G57">
        <f>IF(D57&gt;F44,D57-F44,0)</f>
        <v>0</v>
      </c>
      <c r="H57" s="102"/>
      <c r="I57" s="140">
        <v>36678</v>
      </c>
      <c r="J57" s="75">
        <v>4.37</v>
      </c>
    </row>
    <row r="58" spans="1:10" x14ac:dyDescent="0.25">
      <c r="A58" s="8">
        <f t="shared" si="3"/>
        <v>35322</v>
      </c>
      <c r="B58" s="9"/>
      <c r="C58" s="8"/>
      <c r="D58" s="9">
        <f t="shared" si="2"/>
        <v>1.825</v>
      </c>
      <c r="E58" s="9"/>
      <c r="F58">
        <f>IF(D58&lt;F44,F44-D58,0)</f>
        <v>5.0000000000001155E-3</v>
      </c>
      <c r="G58">
        <f>IF(D58&gt;F44,D58-F44,0)</f>
        <v>0</v>
      </c>
      <c r="H58" s="102"/>
      <c r="I58" s="140">
        <v>36708</v>
      </c>
      <c r="J58" s="75">
        <v>4.3600000000000003</v>
      </c>
    </row>
    <row r="59" spans="1:10" x14ac:dyDescent="0.25">
      <c r="A59" s="8">
        <f t="shared" si="3"/>
        <v>35323</v>
      </c>
      <c r="B59" s="9"/>
      <c r="C59" s="8"/>
      <c r="D59" s="9">
        <f t="shared" si="2"/>
        <v>1.825</v>
      </c>
      <c r="E59" s="9"/>
      <c r="F59">
        <f>IF(D59&lt;F44,F44-D59,0)</f>
        <v>5.0000000000001155E-3</v>
      </c>
      <c r="G59">
        <f>IF(D59&gt;F44,D59-F44,0)</f>
        <v>0</v>
      </c>
      <c r="H59" s="102"/>
      <c r="I59" s="140">
        <v>36739</v>
      </c>
      <c r="J59" s="75">
        <v>3.83</v>
      </c>
    </row>
    <row r="60" spans="1:10" x14ac:dyDescent="0.25">
      <c r="A60" s="8">
        <f t="shared" si="3"/>
        <v>35324</v>
      </c>
      <c r="B60" s="9"/>
      <c r="C60" s="8"/>
      <c r="D60" s="9">
        <f t="shared" si="2"/>
        <v>1.87</v>
      </c>
      <c r="E60" s="9"/>
      <c r="F60">
        <f>IF(D60&lt;F44,F44-D60,0)</f>
        <v>0</v>
      </c>
      <c r="G60">
        <f>IF(D60&gt;F44,D60-F44,0)</f>
        <v>4.0000000000000036E-2</v>
      </c>
      <c r="H60" s="102"/>
      <c r="I60" s="140">
        <v>36770</v>
      </c>
      <c r="J60" s="75">
        <v>4.62</v>
      </c>
    </row>
    <row r="61" spans="1:10" x14ac:dyDescent="0.25">
      <c r="A61" s="8">
        <f t="shared" si="3"/>
        <v>35325</v>
      </c>
      <c r="B61" s="9"/>
      <c r="C61" s="8"/>
      <c r="D61" s="9">
        <f t="shared" si="2"/>
        <v>1.895</v>
      </c>
      <c r="E61" s="9"/>
      <c r="F61">
        <f>IF(D61&lt;F44,F44-D61,0)</f>
        <v>0</v>
      </c>
      <c r="G61">
        <f>IF(D61&gt;F44,D61-F44,0)</f>
        <v>6.4999999999999947E-2</v>
      </c>
      <c r="H61" s="102"/>
      <c r="I61" s="140">
        <v>36800</v>
      </c>
      <c r="J61" s="75">
        <v>5.29</v>
      </c>
    </row>
    <row r="62" spans="1:10" x14ac:dyDescent="0.25">
      <c r="A62" s="8">
        <f t="shared" si="3"/>
        <v>35326</v>
      </c>
      <c r="B62" s="9"/>
      <c r="C62" s="8"/>
      <c r="D62" s="9">
        <f t="shared" si="2"/>
        <v>1.85</v>
      </c>
      <c r="E62" s="9"/>
      <c r="F62">
        <f>IF(D62&lt;F44,F44-D62,0)</f>
        <v>0</v>
      </c>
      <c r="G62">
        <f>IF(D62&gt;F44,D62-F44,0)</f>
        <v>2.0000000000000018E-2</v>
      </c>
      <c r="H62" s="102"/>
      <c r="I62" s="140">
        <v>36831</v>
      </c>
      <c r="J62" s="75">
        <v>4.5</v>
      </c>
    </row>
    <row r="63" spans="1:10" x14ac:dyDescent="0.25">
      <c r="A63" s="8">
        <f t="shared" si="3"/>
        <v>35327</v>
      </c>
      <c r="B63" s="9"/>
      <c r="C63" s="8"/>
      <c r="D63" s="9">
        <f t="shared" si="2"/>
        <v>1.93</v>
      </c>
      <c r="E63" s="9"/>
      <c r="F63">
        <f>IF(D63&lt;F44,F44-D63,0)</f>
        <v>0</v>
      </c>
      <c r="G63">
        <f>IF(D63&gt;F44,D63-F44,0)</f>
        <v>9.9999999999999867E-2</v>
      </c>
      <c r="H63" s="102"/>
      <c r="I63" s="140">
        <v>36861</v>
      </c>
      <c r="J63" s="75">
        <v>6.02</v>
      </c>
    </row>
    <row r="64" spans="1:10" x14ac:dyDescent="0.25">
      <c r="A64" s="8">
        <f t="shared" si="3"/>
        <v>35328</v>
      </c>
      <c r="B64" s="9"/>
      <c r="C64" s="8"/>
      <c r="D64" s="9">
        <f t="shared" si="2"/>
        <v>1.915</v>
      </c>
      <c r="E64" s="9"/>
      <c r="F64">
        <f>IF(D64&lt;F44,F44-D64,0)</f>
        <v>0</v>
      </c>
      <c r="G64">
        <f>IF(D64&gt;F44,D64-F44,0)</f>
        <v>8.4999999999999964E-2</v>
      </c>
      <c r="H64" s="102"/>
      <c r="I64" s="140">
        <v>36892</v>
      </c>
      <c r="J64" s="75">
        <v>9.91</v>
      </c>
    </row>
    <row r="65" spans="1:12" x14ac:dyDescent="0.25">
      <c r="A65" s="8">
        <f t="shared" si="3"/>
        <v>35329</v>
      </c>
      <c r="B65" s="9"/>
      <c r="C65" s="8"/>
      <c r="D65" s="9">
        <f t="shared" si="2"/>
        <v>1.915</v>
      </c>
      <c r="E65" s="9"/>
      <c r="F65">
        <f>IF(D65&lt;F44,F44-D65,0)</f>
        <v>0</v>
      </c>
      <c r="G65">
        <f>IF(D65&gt;F44,D65-F44,0)</f>
        <v>8.4999999999999964E-2</v>
      </c>
      <c r="H65" s="102"/>
      <c r="I65" s="102"/>
      <c r="J65" s="102"/>
    </row>
    <row r="66" spans="1:12" x14ac:dyDescent="0.25">
      <c r="A66" s="8">
        <f t="shared" si="3"/>
        <v>35330</v>
      </c>
      <c r="B66" s="9"/>
      <c r="C66" s="8"/>
      <c r="D66" s="9">
        <f t="shared" si="2"/>
        <v>1.915</v>
      </c>
      <c r="E66" s="9"/>
      <c r="F66">
        <f>IF(D66&lt;F44,F44-D66,0)</f>
        <v>0</v>
      </c>
      <c r="G66">
        <f>IF(D66&gt;F44,D66-F44,0)</f>
        <v>8.4999999999999964E-2</v>
      </c>
      <c r="H66" s="102"/>
      <c r="I66" s="102"/>
      <c r="J66" s="102"/>
    </row>
    <row r="67" spans="1:12" x14ac:dyDescent="0.25">
      <c r="A67" s="8">
        <f t="shared" si="3"/>
        <v>35331</v>
      </c>
      <c r="B67" s="9"/>
      <c r="C67" s="8"/>
      <c r="D67" s="9">
        <f t="shared" si="2"/>
        <v>1.92</v>
      </c>
      <c r="E67" s="9"/>
      <c r="F67">
        <f>IF(D67&lt;F44,F44-D67,0)</f>
        <v>0</v>
      </c>
      <c r="G67">
        <f>IF(D67&gt;F44,D67-F44,0)</f>
        <v>8.9999999999999858E-2</v>
      </c>
      <c r="H67" s="102"/>
      <c r="I67" s="102"/>
      <c r="J67" s="102"/>
    </row>
    <row r="68" spans="1:12" x14ac:dyDescent="0.25">
      <c r="A68" s="8">
        <f t="shared" si="3"/>
        <v>35332</v>
      </c>
      <c r="B68" s="9"/>
      <c r="C68" s="8"/>
      <c r="D68" s="9">
        <f t="shared" si="2"/>
        <v>1.875</v>
      </c>
      <c r="E68" s="9"/>
      <c r="F68">
        <f>IF(D68&lt;F44,F44-D68,0)</f>
        <v>0</v>
      </c>
      <c r="G68">
        <f>IF(D68&gt;F44,D68-F44,0)</f>
        <v>4.4999999999999929E-2</v>
      </c>
      <c r="H68" s="102"/>
      <c r="I68" s="102"/>
      <c r="J68" s="102"/>
    </row>
    <row r="69" spans="1:12" x14ac:dyDescent="0.25">
      <c r="A69" s="8">
        <f t="shared" si="3"/>
        <v>35333</v>
      </c>
      <c r="B69" s="9"/>
      <c r="C69" s="8"/>
      <c r="D69" s="9">
        <f t="shared" si="2"/>
        <v>1.915</v>
      </c>
      <c r="E69" s="9"/>
      <c r="F69">
        <f>IF(D69&lt;F44,F44-D69,0)</f>
        <v>0</v>
      </c>
      <c r="G69">
        <f>IF(D69&gt;F44,D69-F44,0)</f>
        <v>8.4999999999999964E-2</v>
      </c>
      <c r="H69" s="102"/>
      <c r="I69" s="102"/>
      <c r="J69" s="102"/>
    </row>
    <row r="70" spans="1:12" x14ac:dyDescent="0.25">
      <c r="A70" s="8">
        <f t="shared" si="3"/>
        <v>35334</v>
      </c>
      <c r="B70" s="9"/>
      <c r="C70" s="8"/>
      <c r="D70" s="9">
        <f t="shared" si="2"/>
        <v>1.9350000000000001</v>
      </c>
      <c r="E70" s="9"/>
      <c r="F70">
        <f>IF(D70&lt;F44,F44-D70,0)</f>
        <v>0</v>
      </c>
      <c r="G70">
        <f>IF(D70&gt;F44,D70-F44,0)</f>
        <v>0.10499999999999998</v>
      </c>
      <c r="H70" s="102"/>
      <c r="I70" s="102"/>
      <c r="J70" s="102"/>
    </row>
    <row r="71" spans="1:12" x14ac:dyDescent="0.25">
      <c r="A71" s="8">
        <f t="shared" si="3"/>
        <v>35335</v>
      </c>
      <c r="B71" s="9"/>
      <c r="C71" s="8"/>
      <c r="D71" s="9">
        <f t="shared" si="2"/>
        <v>1.85</v>
      </c>
      <c r="E71" s="9"/>
      <c r="F71">
        <f>IF(D71&lt;F44,F44-D71,0)</f>
        <v>0</v>
      </c>
      <c r="G71">
        <f>IF(D71&gt;F44,D71-F44,0)</f>
        <v>2.0000000000000018E-2</v>
      </c>
      <c r="H71" s="102"/>
      <c r="I71" s="102"/>
      <c r="J71" s="102"/>
    </row>
    <row r="72" spans="1:12" x14ac:dyDescent="0.25">
      <c r="A72" s="8">
        <f t="shared" si="3"/>
        <v>35336</v>
      </c>
      <c r="B72" s="9"/>
      <c r="C72" s="8"/>
      <c r="D72" s="9">
        <f t="shared" si="2"/>
        <v>1.85</v>
      </c>
      <c r="E72" s="9"/>
      <c r="F72">
        <f>IF(D72&lt;F44,F44-D72,0)</f>
        <v>0</v>
      </c>
      <c r="G72">
        <f>IF(D72&gt;F44,D72-F44,0)</f>
        <v>2.0000000000000018E-2</v>
      </c>
      <c r="H72" s="102"/>
      <c r="I72" s="102"/>
      <c r="J72" s="102"/>
    </row>
    <row r="73" spans="1:12" x14ac:dyDescent="0.25">
      <c r="A73" s="8">
        <f t="shared" si="3"/>
        <v>35337</v>
      </c>
      <c r="B73" s="9"/>
      <c r="C73" s="8"/>
      <c r="D73" s="9">
        <f t="shared" si="2"/>
        <v>1.85</v>
      </c>
      <c r="E73" s="9"/>
      <c r="F73">
        <f>IF(D73&lt;F44,F44-D73,0)</f>
        <v>0</v>
      </c>
      <c r="G73">
        <f>IF(D73&gt;F44,D73-F44,0)</f>
        <v>2.0000000000000018E-2</v>
      </c>
      <c r="H73" s="102"/>
      <c r="I73" s="102"/>
      <c r="J73" s="102"/>
    </row>
    <row r="74" spans="1:12" x14ac:dyDescent="0.25">
      <c r="A74" s="8">
        <f t="shared" si="3"/>
        <v>35338</v>
      </c>
      <c r="B74" s="9"/>
      <c r="C74" s="8"/>
      <c r="D74" s="9">
        <f t="shared" si="2"/>
        <v>1.8049999999999999</v>
      </c>
      <c r="E74" s="9"/>
      <c r="F74">
        <f>IF(D74&lt;F44,F44-D74,0)</f>
        <v>2.5000000000000133E-2</v>
      </c>
      <c r="G74">
        <f>IF(D74&gt;F44,D74-F44,0)</f>
        <v>0</v>
      </c>
      <c r="H74" s="102"/>
      <c r="I74" s="102"/>
      <c r="J74" s="102"/>
    </row>
    <row r="75" spans="1:12" x14ac:dyDescent="0.25">
      <c r="A75" s="8"/>
      <c r="B75" s="9"/>
      <c r="C75" s="8"/>
      <c r="D75" s="9"/>
      <c r="E75" s="9"/>
      <c r="H75" s="102"/>
      <c r="I75" s="102"/>
      <c r="J75" s="102"/>
    </row>
    <row r="76" spans="1:12" x14ac:dyDescent="0.25">
      <c r="A76" s="8"/>
      <c r="B76" s="9"/>
      <c r="C76" s="8"/>
      <c r="D76" s="9"/>
      <c r="E76" s="9"/>
      <c r="F76">
        <f>AVERAGE(F45:F74)</f>
        <v>3.2666666666666705E-2</v>
      </c>
      <c r="G76">
        <f>AVERAGE(G45:G74)</f>
        <v>2.8833333333333318E-2</v>
      </c>
      <c r="H76" s="102"/>
      <c r="I76" s="102"/>
      <c r="J76" s="102"/>
    </row>
    <row r="77" spans="1:12" x14ac:dyDescent="0.25">
      <c r="A77" s="8"/>
      <c r="B77" s="9"/>
      <c r="C77" s="8"/>
      <c r="D77" s="9"/>
      <c r="E77" s="9"/>
      <c r="G77" s="102"/>
      <c r="H77" s="102"/>
      <c r="I77" s="102"/>
      <c r="J77" s="102"/>
    </row>
    <row r="78" spans="1:12" ht="13.8" thickBot="1" x14ac:dyDescent="0.3">
      <c r="A78" s="8"/>
      <c r="B78" s="9"/>
      <c r="C78" s="8">
        <v>35339</v>
      </c>
      <c r="F78" s="145">
        <f>VLOOKUP($C78,index,2,FALSE)</f>
        <v>1.85</v>
      </c>
      <c r="H78" s="102"/>
      <c r="I78" s="102"/>
      <c r="J78" s="102"/>
      <c r="K78" s="101"/>
      <c r="L78" s="101"/>
    </row>
    <row r="79" spans="1:12" ht="13.8" thickTop="1" x14ac:dyDescent="0.25">
      <c r="A79" s="8">
        <f>C78</f>
        <v>35339</v>
      </c>
      <c r="B79" s="9"/>
      <c r="C79" s="8"/>
      <c r="D79" s="9">
        <f t="shared" ref="D79:D108" si="4">VLOOKUP($A79,cash,D$4,FALSE)</f>
        <v>1.925</v>
      </c>
      <c r="E79" s="9"/>
      <c r="F79" s="141">
        <f>IF(D79&lt;F78,F78-D79,0)</f>
        <v>0</v>
      </c>
      <c r="G79" s="81">
        <f>IF(D79&gt;F78,D79-F78,0)</f>
        <v>7.4999999999999956E-2</v>
      </c>
      <c r="H79" s="102"/>
      <c r="I79" s="102"/>
      <c r="K79" s="101"/>
      <c r="L79" s="101"/>
    </row>
    <row r="80" spans="1:12" x14ac:dyDescent="0.25">
      <c r="A80" s="8">
        <f>A79+1</f>
        <v>35340</v>
      </c>
      <c r="B80" s="9"/>
      <c r="C80" s="8"/>
      <c r="D80" s="9">
        <f t="shared" si="4"/>
        <v>1.93</v>
      </c>
      <c r="E80" s="9"/>
      <c r="F80" s="142">
        <f>IF(D80&lt;F78,F78-D80,0)</f>
        <v>0</v>
      </c>
      <c r="G80" s="84">
        <f>IF(D80&gt;F78,D80-F78,0)</f>
        <v>7.9999999999999849E-2</v>
      </c>
      <c r="H80" s="102"/>
      <c r="I80" s="102"/>
      <c r="J80" s="102"/>
    </row>
    <row r="81" spans="1:10" x14ac:dyDescent="0.25">
      <c r="A81" s="8">
        <f t="shared" ref="A81:A109" si="5">A80+1</f>
        <v>35341</v>
      </c>
      <c r="B81" s="9"/>
      <c r="C81" s="8"/>
      <c r="D81" s="9">
        <f t="shared" si="4"/>
        <v>1.9950000000000001</v>
      </c>
      <c r="E81" s="9"/>
      <c r="F81" s="142">
        <f>IF(D81&lt;F78,F78-D81,0)</f>
        <v>0</v>
      </c>
      <c r="G81" s="84">
        <f>IF(D81&gt;F78,D81-F78,0)</f>
        <v>0.14500000000000002</v>
      </c>
      <c r="H81" s="102"/>
      <c r="I81" s="102"/>
      <c r="J81" s="102"/>
    </row>
    <row r="82" spans="1:10" x14ac:dyDescent="0.25">
      <c r="A82" s="8">
        <f t="shared" si="5"/>
        <v>35342</v>
      </c>
      <c r="B82" s="9"/>
      <c r="C82" s="8"/>
      <c r="D82" s="9">
        <f t="shared" si="4"/>
        <v>2.125</v>
      </c>
      <c r="E82" s="9"/>
      <c r="F82" s="142">
        <f>IF(D82&lt;F78,F78-D82,0)</f>
        <v>0</v>
      </c>
      <c r="G82" s="84">
        <f>IF(D82&gt;F78,D82-F78,0)</f>
        <v>0.27499999999999991</v>
      </c>
      <c r="H82" s="102"/>
      <c r="I82" s="102"/>
      <c r="J82" s="102"/>
    </row>
    <row r="83" spans="1:10" x14ac:dyDescent="0.25">
      <c r="A83" s="8">
        <f t="shared" si="5"/>
        <v>35343</v>
      </c>
      <c r="B83" s="9"/>
      <c r="C83" s="8"/>
      <c r="D83" s="9">
        <f t="shared" si="4"/>
        <v>2.125</v>
      </c>
      <c r="E83" s="9"/>
      <c r="F83" s="142">
        <f>IF(D83&lt;F78,F78-D83,0)</f>
        <v>0</v>
      </c>
      <c r="G83" s="84">
        <f>IF(D83&gt;F78,D83-F78,0)</f>
        <v>0.27499999999999991</v>
      </c>
      <c r="H83" s="102"/>
      <c r="I83" s="102"/>
      <c r="J83" s="102"/>
    </row>
    <row r="84" spans="1:10" x14ac:dyDescent="0.25">
      <c r="A84" s="8">
        <f t="shared" si="5"/>
        <v>35344</v>
      </c>
      <c r="B84" s="9"/>
      <c r="C84" s="8"/>
      <c r="D84" s="9">
        <f t="shared" si="4"/>
        <v>2.125</v>
      </c>
      <c r="E84" s="9"/>
      <c r="F84" s="142">
        <f>IF(D84&lt;F78,F78-D84,0)</f>
        <v>0</v>
      </c>
      <c r="G84" s="84">
        <f>IF(D84&gt;F78,D84-F78,0)</f>
        <v>0.27499999999999991</v>
      </c>
      <c r="H84" s="102"/>
      <c r="I84" s="102"/>
      <c r="J84" s="102"/>
    </row>
    <row r="85" spans="1:10" x14ac:dyDescent="0.25">
      <c r="A85" s="8">
        <f t="shared" si="5"/>
        <v>35345</v>
      </c>
      <c r="B85" s="9"/>
      <c r="C85" s="8"/>
      <c r="D85" s="9">
        <f t="shared" si="4"/>
        <v>2.2050000000000001</v>
      </c>
      <c r="E85" s="9"/>
      <c r="F85" s="142">
        <f>IF(D85&lt;F78,F78-D85,0)</f>
        <v>0</v>
      </c>
      <c r="G85" s="84">
        <f>IF(D85&gt;F78,D85-F78,0)</f>
        <v>0.35499999999999998</v>
      </c>
      <c r="H85" s="102"/>
      <c r="I85" s="102"/>
      <c r="J85" s="102"/>
    </row>
    <row r="86" spans="1:10" x14ac:dyDescent="0.25">
      <c r="A86" s="8">
        <f t="shared" si="5"/>
        <v>35346</v>
      </c>
      <c r="B86" s="9"/>
      <c r="C86" s="8"/>
      <c r="D86" s="9">
        <f t="shared" si="4"/>
        <v>2.2050000000000001</v>
      </c>
      <c r="E86" s="9"/>
      <c r="F86" s="142">
        <f>IF(D86&lt;F78,F78-D86,0)</f>
        <v>0</v>
      </c>
      <c r="G86" s="84">
        <f>IF(D86&gt;F78,D86-F78,0)</f>
        <v>0.35499999999999998</v>
      </c>
      <c r="H86" s="102"/>
      <c r="I86" s="102"/>
      <c r="J86" s="102"/>
    </row>
    <row r="87" spans="1:10" x14ac:dyDescent="0.25">
      <c r="A87" s="8">
        <f t="shared" si="5"/>
        <v>35347</v>
      </c>
      <c r="B87" s="9"/>
      <c r="C87" s="8"/>
      <c r="D87" s="9">
        <f t="shared" si="4"/>
        <v>2.355</v>
      </c>
      <c r="E87" s="9"/>
      <c r="F87" s="142">
        <f>IF(D87&lt;F78,F78-D87,0)</f>
        <v>0</v>
      </c>
      <c r="G87" s="84">
        <f>IF(D87&gt;F78,D87-F78,0)</f>
        <v>0.50499999999999989</v>
      </c>
      <c r="H87" s="102"/>
      <c r="I87" s="102"/>
      <c r="J87" s="102"/>
    </row>
    <row r="88" spans="1:10" x14ac:dyDescent="0.25">
      <c r="A88" s="8">
        <f t="shared" si="5"/>
        <v>35348</v>
      </c>
      <c r="B88" s="9"/>
      <c r="C88" s="8"/>
      <c r="D88" s="9">
        <f t="shared" si="4"/>
        <v>2.42</v>
      </c>
      <c r="E88" s="9"/>
      <c r="F88" s="142">
        <f>IF(D88&lt;F78,F78-D88,0)</f>
        <v>0</v>
      </c>
      <c r="G88" s="84">
        <f>IF(D88&gt;F78,D88-F78,0)</f>
        <v>0.56999999999999984</v>
      </c>
      <c r="H88" s="102"/>
      <c r="I88" s="102"/>
      <c r="J88" s="102"/>
    </row>
    <row r="89" spans="1:10" x14ac:dyDescent="0.25">
      <c r="A89" s="8">
        <f t="shared" si="5"/>
        <v>35349</v>
      </c>
      <c r="B89" s="9"/>
      <c r="C89" s="8"/>
      <c r="D89" s="9">
        <f t="shared" si="4"/>
        <v>2.335</v>
      </c>
      <c r="E89" s="9"/>
      <c r="F89" s="142">
        <f>IF(D89&lt;F78,F78-D89,0)</f>
        <v>0</v>
      </c>
      <c r="G89" s="84">
        <f>IF(D89&gt;F78,D89-F78,0)</f>
        <v>0.48499999999999988</v>
      </c>
      <c r="H89" s="102"/>
      <c r="I89" s="102"/>
      <c r="J89" s="102"/>
    </row>
    <row r="90" spans="1:10" x14ac:dyDescent="0.25">
      <c r="A90" s="8">
        <f t="shared" si="5"/>
        <v>35350</v>
      </c>
      <c r="B90" s="9"/>
      <c r="C90" s="8"/>
      <c r="D90" s="9">
        <f t="shared" si="4"/>
        <v>2.335</v>
      </c>
      <c r="E90" s="9"/>
      <c r="F90" s="142">
        <f>IF(D90&lt;F78,F78-D90,0)</f>
        <v>0</v>
      </c>
      <c r="G90" s="84">
        <f>IF(D90&gt;F78,D90-F78,0)</f>
        <v>0.48499999999999988</v>
      </c>
      <c r="H90" s="102"/>
      <c r="I90" s="102"/>
      <c r="J90" s="102"/>
    </row>
    <row r="91" spans="1:10" x14ac:dyDescent="0.25">
      <c r="A91" s="8">
        <f t="shared" si="5"/>
        <v>35351</v>
      </c>
      <c r="B91" s="9"/>
      <c r="C91" s="8"/>
      <c r="D91" s="9">
        <f t="shared" si="4"/>
        <v>2.335</v>
      </c>
      <c r="E91" s="9"/>
      <c r="F91" s="142">
        <f>IF(D91&lt;F78,F78-D91,0)</f>
        <v>0</v>
      </c>
      <c r="G91" s="84">
        <f>IF(D91&gt;F78,D91-F78,0)</f>
        <v>0.48499999999999988</v>
      </c>
      <c r="H91" s="102"/>
      <c r="I91" s="102"/>
      <c r="J91" s="102"/>
    </row>
    <row r="92" spans="1:10" x14ac:dyDescent="0.25">
      <c r="A92" s="8">
        <f t="shared" si="5"/>
        <v>35352</v>
      </c>
      <c r="B92" s="9"/>
      <c r="C92" s="8"/>
      <c r="D92" s="9">
        <f t="shared" si="4"/>
        <v>2.27</v>
      </c>
      <c r="E92" s="9"/>
      <c r="F92" s="142">
        <f>IF(D92&lt;F78,F78-D92,0)</f>
        <v>0</v>
      </c>
      <c r="G92" s="84">
        <f>IF(D92&gt;F78,D92-F78,0)</f>
        <v>0.41999999999999993</v>
      </c>
      <c r="H92" s="102"/>
      <c r="I92" s="102"/>
      <c r="J92" s="102"/>
    </row>
    <row r="93" spans="1:10" x14ac:dyDescent="0.25">
      <c r="A93" s="8">
        <f t="shared" si="5"/>
        <v>35353</v>
      </c>
      <c r="B93" s="9"/>
      <c r="C93" s="8"/>
      <c r="D93" s="9">
        <f t="shared" si="4"/>
        <v>2.2949999999999999</v>
      </c>
      <c r="E93" s="9"/>
      <c r="F93" s="142">
        <f>IF(D93&lt;F78,F78-D93,0)</f>
        <v>0</v>
      </c>
      <c r="G93" s="84">
        <f>IF(D93&gt;F78,D93-F78,0)</f>
        <v>0.44499999999999984</v>
      </c>
      <c r="H93" s="102"/>
      <c r="I93" s="102"/>
      <c r="J93" s="102"/>
    </row>
    <row r="94" spans="1:10" x14ac:dyDescent="0.25">
      <c r="A94" s="8">
        <f t="shared" si="5"/>
        <v>35354</v>
      </c>
      <c r="B94" s="9"/>
      <c r="C94" s="8"/>
      <c r="D94" s="9">
        <f t="shared" si="4"/>
        <v>2.395</v>
      </c>
      <c r="E94" s="9"/>
      <c r="F94" s="142">
        <f>IF(D94&lt;F78,F78-D94,0)</f>
        <v>0</v>
      </c>
      <c r="G94" s="84">
        <f>IF(D94&gt;F78,D94-F78,0)</f>
        <v>0.54499999999999993</v>
      </c>
      <c r="H94" s="102"/>
      <c r="I94" s="102"/>
      <c r="J94" s="102"/>
    </row>
    <row r="95" spans="1:10" x14ac:dyDescent="0.25">
      <c r="A95" s="8">
        <f t="shared" si="5"/>
        <v>35355</v>
      </c>
      <c r="B95" s="9"/>
      <c r="C95" s="8"/>
      <c r="D95" s="9">
        <f t="shared" si="4"/>
        <v>2.35</v>
      </c>
      <c r="E95" s="9"/>
      <c r="F95" s="142">
        <f>IF(D95&lt;F78,F78-D95,0)</f>
        <v>0</v>
      </c>
      <c r="G95" s="84">
        <f>IF(D95&gt;F78,D95-F78,0)</f>
        <v>0.5</v>
      </c>
      <c r="H95" s="102"/>
      <c r="I95" s="102"/>
      <c r="J95" s="102"/>
    </row>
    <row r="96" spans="1:10" x14ac:dyDescent="0.25">
      <c r="A96" s="8">
        <f t="shared" si="5"/>
        <v>35356</v>
      </c>
      <c r="B96" s="9"/>
      <c r="C96" s="8"/>
      <c r="D96" s="9">
        <f t="shared" si="4"/>
        <v>2.36</v>
      </c>
      <c r="E96" s="9"/>
      <c r="F96" s="142">
        <f>IF(D96&lt;F78,F78-D96,0)</f>
        <v>0</v>
      </c>
      <c r="G96" s="84">
        <f>IF(D96&gt;F78,D96-F78,0)</f>
        <v>0.50999999999999979</v>
      </c>
      <c r="H96" s="102"/>
      <c r="I96" s="102"/>
      <c r="J96" s="102"/>
    </row>
    <row r="97" spans="1:10" x14ac:dyDescent="0.25">
      <c r="A97" s="8">
        <f t="shared" si="5"/>
        <v>35357</v>
      </c>
      <c r="B97" s="9"/>
      <c r="C97" s="8"/>
      <c r="D97" s="9">
        <f t="shared" si="4"/>
        <v>2.36</v>
      </c>
      <c r="E97" s="9"/>
      <c r="F97" s="142">
        <f>IF(D97&lt;F78,F78-D97,0)</f>
        <v>0</v>
      </c>
      <c r="G97" s="84">
        <f>IF(D97&gt;F78,D97-F78,0)</f>
        <v>0.50999999999999979</v>
      </c>
      <c r="H97" s="102"/>
      <c r="I97" s="102"/>
      <c r="J97" s="102"/>
    </row>
    <row r="98" spans="1:10" x14ac:dyDescent="0.25">
      <c r="A98" s="8">
        <f t="shared" si="5"/>
        <v>35358</v>
      </c>
      <c r="B98" s="9"/>
      <c r="C98" s="8"/>
      <c r="D98" s="9">
        <f t="shared" si="4"/>
        <v>2.36</v>
      </c>
      <c r="E98" s="9"/>
      <c r="F98" s="142">
        <f>IF(D98&lt;F78,F78-D98,0)</f>
        <v>0</v>
      </c>
      <c r="G98" s="84">
        <f>IF(D98&gt;F78,D98-F78,0)</f>
        <v>0.50999999999999979</v>
      </c>
      <c r="H98" s="102"/>
      <c r="I98" s="102"/>
      <c r="J98" s="102"/>
    </row>
    <row r="99" spans="1:10" x14ac:dyDescent="0.25">
      <c r="A99" s="8">
        <f t="shared" si="5"/>
        <v>35359</v>
      </c>
      <c r="B99" s="9"/>
      <c r="C99" s="8"/>
      <c r="D99" s="9">
        <f t="shared" si="4"/>
        <v>2.39</v>
      </c>
      <c r="E99" s="9"/>
      <c r="F99" s="142">
        <f>IF(D99&lt;F78,F78-D99,0)</f>
        <v>0</v>
      </c>
      <c r="G99" s="84">
        <f>IF(D99&gt;F78,D99-F78,0)</f>
        <v>0.54</v>
      </c>
      <c r="H99" s="102"/>
      <c r="I99" s="102"/>
      <c r="J99" s="102"/>
    </row>
    <row r="100" spans="1:10" x14ac:dyDescent="0.25">
      <c r="A100" s="8">
        <f t="shared" si="5"/>
        <v>35360</v>
      </c>
      <c r="B100" s="9"/>
      <c r="C100" s="8"/>
      <c r="D100" s="9">
        <f t="shared" si="4"/>
        <v>2.5099999999999998</v>
      </c>
      <c r="E100" s="9"/>
      <c r="F100" s="142">
        <f>IF(D100&lt;F78,F78-D100,0)</f>
        <v>0</v>
      </c>
      <c r="G100" s="84">
        <f>IF(D100&gt;F78,D100-F78,0)</f>
        <v>0.6599999999999997</v>
      </c>
      <c r="H100" s="102"/>
      <c r="I100" s="102"/>
      <c r="J100" s="102"/>
    </row>
    <row r="101" spans="1:10" x14ac:dyDescent="0.25">
      <c r="A101" s="8">
        <f t="shared" si="5"/>
        <v>35361</v>
      </c>
      <c r="B101" s="9"/>
      <c r="C101" s="8"/>
      <c r="D101" s="9">
        <f t="shared" si="4"/>
        <v>2.6150000000000002</v>
      </c>
      <c r="E101" s="9"/>
      <c r="F101" s="142">
        <f>IF(D101&lt;F78,F78-D101,0)</f>
        <v>0</v>
      </c>
      <c r="G101" s="84">
        <f>IF(D101&gt;F78,D101-F78,0)</f>
        <v>0.76500000000000012</v>
      </c>
      <c r="H101" s="102"/>
      <c r="I101" s="102"/>
      <c r="J101" s="102"/>
    </row>
    <row r="102" spans="1:10" x14ac:dyDescent="0.25">
      <c r="A102" s="8">
        <f t="shared" si="5"/>
        <v>35362</v>
      </c>
      <c r="B102" s="9"/>
      <c r="C102" s="8"/>
      <c r="D102" s="9">
        <f t="shared" si="4"/>
        <v>2.5099999999999998</v>
      </c>
      <c r="E102" s="9"/>
      <c r="F102" s="142">
        <f>IF(D102&lt;F78,F78-D102,0)</f>
        <v>0</v>
      </c>
      <c r="G102" s="84">
        <f>IF(D102&gt;F78,D102-F78,0)</f>
        <v>0.6599999999999997</v>
      </c>
      <c r="H102" s="102"/>
      <c r="I102" s="102"/>
      <c r="J102" s="102"/>
    </row>
    <row r="103" spans="1:10" x14ac:dyDescent="0.25">
      <c r="A103" s="8">
        <f t="shared" si="5"/>
        <v>35363</v>
      </c>
      <c r="B103" s="9"/>
      <c r="C103" s="8"/>
      <c r="D103" s="9">
        <f t="shared" si="4"/>
        <v>2.46</v>
      </c>
      <c r="E103" s="9"/>
      <c r="F103" s="142">
        <f>IF(D103&lt;F78,F78-D103,0)</f>
        <v>0</v>
      </c>
      <c r="G103" s="84">
        <f>IF(D103&gt;F78,D103-F78,0)</f>
        <v>0.60999999999999988</v>
      </c>
      <c r="H103" s="102"/>
      <c r="I103" s="102"/>
      <c r="J103" s="102"/>
    </row>
    <row r="104" spans="1:10" x14ac:dyDescent="0.25">
      <c r="A104" s="8">
        <f t="shared" si="5"/>
        <v>35364</v>
      </c>
      <c r="B104" s="9"/>
      <c r="C104" s="8"/>
      <c r="D104" s="9">
        <f t="shared" si="4"/>
        <v>2.46</v>
      </c>
      <c r="E104" s="9"/>
      <c r="F104" s="142">
        <f>IF(D104&lt;F78,F78-D104,0)</f>
        <v>0</v>
      </c>
      <c r="G104" s="84">
        <f>IF(D104&gt;F78,D104-F78,0)</f>
        <v>0.60999999999999988</v>
      </c>
      <c r="H104" s="102"/>
      <c r="I104" s="102"/>
      <c r="J104" s="102"/>
    </row>
    <row r="105" spans="1:10" x14ac:dyDescent="0.25">
      <c r="A105" s="8">
        <f t="shared" si="5"/>
        <v>35365</v>
      </c>
      <c r="B105" s="9"/>
      <c r="C105" s="8"/>
      <c r="D105" s="9">
        <f t="shared" si="4"/>
        <v>2.46</v>
      </c>
      <c r="E105" s="9"/>
      <c r="F105" s="142">
        <f>IF(D105&lt;F78,F78-D105,0)</f>
        <v>0</v>
      </c>
      <c r="G105" s="84">
        <f>IF(D105&gt;F78,D105-F78,0)</f>
        <v>0.60999999999999988</v>
      </c>
      <c r="H105" s="102"/>
      <c r="I105" s="102"/>
      <c r="J105" s="102"/>
    </row>
    <row r="106" spans="1:10" x14ac:dyDescent="0.25">
      <c r="A106" s="8">
        <f t="shared" si="5"/>
        <v>35366</v>
      </c>
      <c r="B106" s="9"/>
      <c r="C106" s="8"/>
      <c r="D106" s="9">
        <f t="shared" si="4"/>
        <v>2.59</v>
      </c>
      <c r="E106" s="9"/>
      <c r="F106" s="142">
        <f>IF(D106&lt;F78,F78-D106,0)</f>
        <v>0</v>
      </c>
      <c r="G106" s="84">
        <f>IF(D106&gt;F78,D106-F78,0)</f>
        <v>0.73999999999999977</v>
      </c>
      <c r="H106" s="102"/>
      <c r="I106" s="102"/>
      <c r="J106" s="102"/>
    </row>
    <row r="107" spans="1:10" x14ac:dyDescent="0.25">
      <c r="A107" s="8">
        <f t="shared" si="5"/>
        <v>35367</v>
      </c>
      <c r="B107" s="9"/>
      <c r="C107" s="8"/>
      <c r="D107" s="9">
        <f t="shared" si="4"/>
        <v>2.625</v>
      </c>
      <c r="E107" s="9"/>
      <c r="F107" s="142">
        <f>IF(D107&lt;F78,F78-D107,0)</f>
        <v>0</v>
      </c>
      <c r="G107" s="84">
        <f>IF(D107&gt;F78,D107-F78,0)</f>
        <v>0.77499999999999991</v>
      </c>
      <c r="H107" s="102"/>
      <c r="I107" s="102"/>
      <c r="J107" s="102"/>
    </row>
    <row r="108" spans="1:10" x14ac:dyDescent="0.25">
      <c r="A108" s="8">
        <f t="shared" si="5"/>
        <v>35368</v>
      </c>
      <c r="B108" s="9"/>
      <c r="C108" s="8"/>
      <c r="D108" s="9">
        <f t="shared" si="4"/>
        <v>2.855</v>
      </c>
      <c r="E108" s="9"/>
      <c r="F108" s="142">
        <f>IF(D108&lt;F78,F78-D108,0)</f>
        <v>0</v>
      </c>
      <c r="G108" s="84">
        <f>IF(D108&gt;F78,D108-F78,0)</f>
        <v>1.0049999999999999</v>
      </c>
      <c r="H108" s="102"/>
      <c r="I108" s="102"/>
      <c r="J108" s="102"/>
    </row>
    <row r="109" spans="1:10" ht="13.8" thickBot="1" x14ac:dyDescent="0.3">
      <c r="A109" s="8">
        <f t="shared" si="5"/>
        <v>35369</v>
      </c>
      <c r="B109" s="9"/>
      <c r="C109" s="8"/>
      <c r="D109" s="9">
        <f>VLOOKUP($A109,cash,D$4,FALSE)</f>
        <v>2.69</v>
      </c>
      <c r="E109" s="9"/>
      <c r="F109" s="143">
        <f>IF(D109&lt;F78,F78-D109,0)</f>
        <v>0</v>
      </c>
      <c r="G109" s="144">
        <f>IF(D109&gt;F78,D109-F78,0)</f>
        <v>0.83999999999999986</v>
      </c>
      <c r="H109" s="102"/>
      <c r="I109" s="102"/>
      <c r="J109" s="102"/>
    </row>
    <row r="110" spans="1:10" ht="13.8" thickTop="1" x14ac:dyDescent="0.25">
      <c r="A110" s="8"/>
      <c r="B110" s="9"/>
      <c r="C110" s="8"/>
      <c r="D110" s="9"/>
      <c r="E110" s="9"/>
      <c r="F110" s="145">
        <f>AVERAGE(F79:F109)</f>
        <v>0</v>
      </c>
      <c r="G110" s="145">
        <f>AVERAGE(G79:G109)</f>
        <v>0.5038709677419354</v>
      </c>
    </row>
    <row r="111" spans="1:10" x14ac:dyDescent="0.25">
      <c r="A111" s="8"/>
      <c r="B111" s="9"/>
      <c r="C111" s="8"/>
      <c r="D111" s="9"/>
      <c r="E111" s="9"/>
    </row>
    <row r="112" spans="1:10" x14ac:dyDescent="0.25">
      <c r="A112" s="8"/>
      <c r="B112" s="9"/>
      <c r="C112" s="8"/>
      <c r="D112" s="9"/>
      <c r="E112" s="9"/>
    </row>
    <row r="113" spans="1:12" x14ac:dyDescent="0.25">
      <c r="A113" s="8"/>
      <c r="B113" s="9"/>
      <c r="C113" s="8">
        <v>35370</v>
      </c>
      <c r="G113" s="102"/>
      <c r="H113" s="102"/>
      <c r="I113" s="102"/>
      <c r="J113" s="102"/>
      <c r="K113" s="101"/>
      <c r="L113" s="101"/>
    </row>
    <row r="114" spans="1:12" x14ac:dyDescent="0.25">
      <c r="A114" s="8">
        <f>C113</f>
        <v>35370</v>
      </c>
      <c r="B114" s="9"/>
      <c r="C114" s="8"/>
      <c r="D114" s="9">
        <f t="shared" ref="D114:D143" si="6">VLOOKUP($A114,cash,D$4,FALSE)</f>
        <v>2.7349999999999999</v>
      </c>
      <c r="E114" s="9"/>
      <c r="G114" s="102"/>
      <c r="H114" s="102"/>
      <c r="I114" s="102"/>
      <c r="K114" s="101"/>
      <c r="L114" s="101"/>
    </row>
    <row r="115" spans="1:12" x14ac:dyDescent="0.25">
      <c r="A115" s="8">
        <f>A114+1</f>
        <v>35371</v>
      </c>
      <c r="B115" s="9"/>
      <c r="C115" s="8"/>
      <c r="D115" s="9">
        <f t="shared" si="6"/>
        <v>2.7349999999999999</v>
      </c>
      <c r="E115" s="9"/>
      <c r="G115" s="102"/>
      <c r="H115" s="102"/>
      <c r="I115" s="102"/>
      <c r="J115" s="102"/>
    </row>
    <row r="116" spans="1:12" x14ac:dyDescent="0.25">
      <c r="A116" s="8">
        <f t="shared" ref="A116:A143" si="7">A115+1</f>
        <v>35372</v>
      </c>
      <c r="B116" s="9"/>
      <c r="C116" s="8"/>
      <c r="D116" s="9">
        <f t="shared" si="6"/>
        <v>2.7349999999999999</v>
      </c>
      <c r="E116" s="9"/>
      <c r="G116" s="102"/>
      <c r="H116" s="102"/>
      <c r="I116" s="102"/>
      <c r="J116" s="102"/>
    </row>
    <row r="117" spans="1:12" x14ac:dyDescent="0.25">
      <c r="A117" s="8">
        <f t="shared" si="7"/>
        <v>35373</v>
      </c>
      <c r="B117" s="9"/>
      <c r="C117" s="8"/>
      <c r="D117" s="9">
        <f t="shared" si="6"/>
        <v>2.7250000000000001</v>
      </c>
      <c r="E117" s="9"/>
      <c r="G117" s="102"/>
      <c r="H117" s="102"/>
      <c r="I117" s="102"/>
      <c r="J117" s="102"/>
    </row>
    <row r="118" spans="1:12" x14ac:dyDescent="0.25">
      <c r="A118" s="8">
        <f t="shared" si="7"/>
        <v>35374</v>
      </c>
      <c r="B118" s="9"/>
      <c r="C118" s="8"/>
      <c r="D118" s="9">
        <f t="shared" si="6"/>
        <v>2.6150000000000002</v>
      </c>
      <c r="E118" s="9"/>
      <c r="G118" s="102"/>
      <c r="H118" s="102"/>
      <c r="I118" s="102"/>
      <c r="J118" s="102"/>
    </row>
    <row r="119" spans="1:12" x14ac:dyDescent="0.25">
      <c r="A119" s="8">
        <f t="shared" si="7"/>
        <v>35375</v>
      </c>
      <c r="B119" s="9"/>
      <c r="C119" s="8"/>
      <c r="D119" s="9">
        <f t="shared" si="6"/>
        <v>2.7050000000000001</v>
      </c>
      <c r="E119" s="9"/>
      <c r="G119" s="102"/>
      <c r="H119" s="102"/>
      <c r="I119" s="102"/>
      <c r="J119" s="102"/>
    </row>
    <row r="120" spans="1:12" x14ac:dyDescent="0.25">
      <c r="A120" s="8">
        <f t="shared" si="7"/>
        <v>35376</v>
      </c>
      <c r="B120" s="9"/>
      <c r="C120" s="8"/>
      <c r="D120" s="9">
        <f t="shared" si="6"/>
        <v>2.7149999999999999</v>
      </c>
      <c r="E120" s="9"/>
      <c r="G120" s="102"/>
      <c r="H120" s="102"/>
      <c r="I120" s="102"/>
      <c r="J120" s="102"/>
    </row>
    <row r="121" spans="1:12" x14ac:dyDescent="0.25">
      <c r="A121" s="8">
        <f t="shared" si="7"/>
        <v>35377</v>
      </c>
      <c r="B121" s="9"/>
      <c r="C121" s="8"/>
      <c r="D121" s="9">
        <f t="shared" si="6"/>
        <v>2.6949999999999998</v>
      </c>
      <c r="E121" s="9"/>
      <c r="G121" s="102"/>
      <c r="H121" s="102"/>
      <c r="I121" s="102"/>
      <c r="J121" s="102"/>
    </row>
    <row r="122" spans="1:12" x14ac:dyDescent="0.25">
      <c r="A122" s="8">
        <f t="shared" si="7"/>
        <v>35378</v>
      </c>
      <c r="B122" s="9"/>
      <c r="C122" s="8"/>
      <c r="D122" s="9">
        <f t="shared" si="6"/>
        <v>2.6949999999999998</v>
      </c>
      <c r="E122" s="9"/>
      <c r="G122" s="102"/>
      <c r="H122" s="102"/>
      <c r="I122" s="102"/>
      <c r="J122" s="102"/>
    </row>
    <row r="123" spans="1:12" x14ac:dyDescent="0.25">
      <c r="A123" s="8">
        <f t="shared" si="7"/>
        <v>35379</v>
      </c>
      <c r="B123" s="9"/>
      <c r="C123" s="8"/>
      <c r="D123" s="9">
        <f t="shared" si="6"/>
        <v>2.6949999999999998</v>
      </c>
      <c r="E123" s="9"/>
      <c r="G123" s="102"/>
      <c r="H123" s="102"/>
      <c r="I123" s="102"/>
      <c r="J123" s="102"/>
    </row>
    <row r="124" spans="1:12" x14ac:dyDescent="0.25">
      <c r="A124" s="8">
        <f t="shared" si="7"/>
        <v>35380</v>
      </c>
      <c r="B124" s="9"/>
      <c r="C124" s="8"/>
      <c r="D124" s="9">
        <f t="shared" si="6"/>
        <v>2.7250000000000001</v>
      </c>
      <c r="E124" s="9"/>
      <c r="G124" s="102"/>
      <c r="H124" s="102"/>
      <c r="I124" s="102"/>
      <c r="J124" s="102"/>
    </row>
    <row r="125" spans="1:12" x14ac:dyDescent="0.25">
      <c r="A125" s="8">
        <f t="shared" si="7"/>
        <v>35381</v>
      </c>
      <c r="B125" s="9"/>
      <c r="C125" s="8"/>
      <c r="D125" s="9">
        <f t="shared" si="6"/>
        <v>2.75</v>
      </c>
      <c r="E125" s="9"/>
      <c r="G125" s="102"/>
      <c r="H125" s="102"/>
      <c r="I125" s="102"/>
      <c r="J125" s="102"/>
    </row>
    <row r="126" spans="1:12" x14ac:dyDescent="0.25">
      <c r="A126" s="8">
        <f t="shared" si="7"/>
        <v>35382</v>
      </c>
      <c r="B126" s="9"/>
      <c r="C126" s="8"/>
      <c r="D126" s="9">
        <f t="shared" si="6"/>
        <v>2.7050000000000001</v>
      </c>
      <c r="E126" s="9"/>
      <c r="G126" s="102"/>
      <c r="H126" s="102"/>
      <c r="I126" s="102"/>
      <c r="J126" s="102"/>
    </row>
    <row r="127" spans="1:12" x14ac:dyDescent="0.25">
      <c r="A127" s="8">
        <f t="shared" si="7"/>
        <v>35383</v>
      </c>
      <c r="B127" s="9"/>
      <c r="C127" s="8"/>
      <c r="D127" s="9">
        <f t="shared" si="6"/>
        <v>2.7549999999999999</v>
      </c>
      <c r="E127" s="9"/>
      <c r="G127" s="102"/>
      <c r="H127" s="102"/>
      <c r="I127" s="102"/>
      <c r="J127" s="102"/>
    </row>
    <row r="128" spans="1:12" x14ac:dyDescent="0.25">
      <c r="A128" s="8">
        <f t="shared" si="7"/>
        <v>35384</v>
      </c>
      <c r="B128" s="9"/>
      <c r="C128" s="8"/>
      <c r="D128" s="9">
        <f t="shared" si="6"/>
        <v>2.79</v>
      </c>
      <c r="E128" s="9"/>
      <c r="G128" s="102"/>
      <c r="H128" s="102"/>
      <c r="I128" s="102"/>
      <c r="J128" s="102"/>
    </row>
    <row r="129" spans="1:10" x14ac:dyDescent="0.25">
      <c r="A129" s="8">
        <f t="shared" si="7"/>
        <v>35385</v>
      </c>
      <c r="B129" s="9"/>
      <c r="C129" s="8"/>
      <c r="D129" s="9">
        <f t="shared" si="6"/>
        <v>2.79</v>
      </c>
      <c r="E129" s="9"/>
      <c r="G129" s="102"/>
      <c r="H129" s="102"/>
      <c r="I129" s="102"/>
      <c r="J129" s="102"/>
    </row>
    <row r="130" spans="1:10" x14ac:dyDescent="0.25">
      <c r="A130" s="8">
        <f t="shared" si="7"/>
        <v>35386</v>
      </c>
      <c r="B130" s="9"/>
      <c r="C130" s="8"/>
      <c r="D130" s="9">
        <f t="shared" si="6"/>
        <v>2.79</v>
      </c>
      <c r="E130" s="9"/>
      <c r="G130" s="102"/>
      <c r="H130" s="102"/>
      <c r="I130" s="102"/>
      <c r="J130" s="102"/>
    </row>
    <row r="131" spans="1:10" x14ac:dyDescent="0.25">
      <c r="A131" s="8">
        <f t="shared" si="7"/>
        <v>35387</v>
      </c>
      <c r="B131" s="9"/>
      <c r="C131" s="8"/>
      <c r="D131" s="9">
        <f t="shared" si="6"/>
        <v>2.9</v>
      </c>
      <c r="E131" s="9"/>
      <c r="G131" s="102"/>
      <c r="H131" s="102"/>
      <c r="I131" s="102"/>
      <c r="J131" s="102"/>
    </row>
    <row r="132" spans="1:10" x14ac:dyDescent="0.25">
      <c r="A132" s="8">
        <f t="shared" si="7"/>
        <v>35388</v>
      </c>
      <c r="B132" s="9"/>
      <c r="C132" s="8"/>
      <c r="D132" s="9">
        <f t="shared" si="6"/>
        <v>3.02</v>
      </c>
      <c r="E132" s="9"/>
      <c r="G132" s="102"/>
      <c r="H132" s="102"/>
      <c r="I132" s="102"/>
      <c r="J132" s="102"/>
    </row>
    <row r="133" spans="1:10" x14ac:dyDescent="0.25">
      <c r="A133" s="8">
        <f t="shared" si="7"/>
        <v>35389</v>
      </c>
      <c r="B133" s="9"/>
      <c r="C133" s="8"/>
      <c r="D133" s="9">
        <f t="shared" si="6"/>
        <v>3.395</v>
      </c>
      <c r="E133" s="9"/>
      <c r="G133" s="102"/>
      <c r="H133" s="102"/>
      <c r="I133" s="102"/>
      <c r="J133" s="102"/>
    </row>
    <row r="134" spans="1:10" x14ac:dyDescent="0.25">
      <c r="A134" s="8">
        <f t="shared" si="7"/>
        <v>35390</v>
      </c>
      <c r="B134" s="9"/>
      <c r="C134" s="8"/>
      <c r="D134" s="9">
        <f t="shared" si="6"/>
        <v>3.6949999999999998</v>
      </c>
      <c r="E134" s="9"/>
      <c r="G134" s="102"/>
      <c r="H134" s="102"/>
      <c r="I134" s="102"/>
      <c r="J134" s="102"/>
    </row>
    <row r="135" spans="1:10" x14ac:dyDescent="0.25">
      <c r="A135" s="8">
        <f t="shared" si="7"/>
        <v>35391</v>
      </c>
      <c r="B135" s="9"/>
      <c r="C135" s="8"/>
      <c r="D135" s="9">
        <f t="shared" si="6"/>
        <v>3.7</v>
      </c>
      <c r="E135" s="9"/>
      <c r="G135" s="102"/>
      <c r="H135" s="102"/>
      <c r="I135" s="102"/>
      <c r="J135" s="102"/>
    </row>
    <row r="136" spans="1:10" x14ac:dyDescent="0.25">
      <c r="A136" s="8">
        <f t="shared" si="7"/>
        <v>35392</v>
      </c>
      <c r="B136" s="9"/>
      <c r="C136" s="8"/>
      <c r="D136" s="9">
        <f t="shared" si="6"/>
        <v>3.7</v>
      </c>
      <c r="E136" s="9"/>
      <c r="G136" s="102"/>
      <c r="H136" s="102"/>
      <c r="I136" s="102"/>
      <c r="J136" s="102"/>
    </row>
    <row r="137" spans="1:10" x14ac:dyDescent="0.25">
      <c r="A137" s="8">
        <f t="shared" si="7"/>
        <v>35393</v>
      </c>
      <c r="B137" s="9"/>
      <c r="C137" s="8"/>
      <c r="D137" s="9">
        <f t="shared" si="6"/>
        <v>3.7</v>
      </c>
      <c r="E137" s="9"/>
      <c r="G137" s="102"/>
      <c r="H137" s="102"/>
      <c r="I137" s="102"/>
      <c r="J137" s="102"/>
    </row>
    <row r="138" spans="1:10" x14ac:dyDescent="0.25">
      <c r="A138" s="8">
        <f t="shared" si="7"/>
        <v>35394</v>
      </c>
      <c r="B138" s="9"/>
      <c r="C138" s="8"/>
      <c r="D138" s="9">
        <f t="shared" si="6"/>
        <v>3.6949999999999998</v>
      </c>
      <c r="E138" s="9"/>
      <c r="G138" s="102"/>
      <c r="H138" s="102"/>
      <c r="I138" s="102"/>
      <c r="J138" s="102"/>
    </row>
    <row r="139" spans="1:10" x14ac:dyDescent="0.25">
      <c r="A139" s="8">
        <f t="shared" si="7"/>
        <v>35395</v>
      </c>
      <c r="B139" s="9"/>
      <c r="C139" s="8"/>
      <c r="D139" s="9">
        <f t="shared" si="6"/>
        <v>3.895</v>
      </c>
      <c r="E139" s="9"/>
      <c r="G139" s="102"/>
      <c r="H139" s="102"/>
      <c r="I139" s="102"/>
      <c r="J139" s="102"/>
    </row>
    <row r="140" spans="1:10" x14ac:dyDescent="0.25">
      <c r="A140" s="8">
        <f t="shared" si="7"/>
        <v>35396</v>
      </c>
      <c r="B140" s="9"/>
      <c r="C140" s="8"/>
      <c r="D140" s="9">
        <f t="shared" si="6"/>
        <v>3.8</v>
      </c>
      <c r="E140" s="9"/>
      <c r="G140" s="102"/>
      <c r="H140" s="102"/>
      <c r="I140" s="102"/>
      <c r="J140" s="102"/>
    </row>
    <row r="141" spans="1:10" x14ac:dyDescent="0.25">
      <c r="A141" s="8">
        <f t="shared" si="7"/>
        <v>35397</v>
      </c>
      <c r="B141" s="9"/>
      <c r="C141" s="8"/>
      <c r="D141" s="9">
        <f t="shared" si="6"/>
        <v>3.8</v>
      </c>
      <c r="E141" s="9"/>
      <c r="G141" s="102"/>
      <c r="H141" s="102"/>
      <c r="I141" s="102"/>
      <c r="J141" s="102"/>
    </row>
    <row r="142" spans="1:10" x14ac:dyDescent="0.25">
      <c r="A142" s="8">
        <f t="shared" si="7"/>
        <v>35398</v>
      </c>
      <c r="B142" s="9"/>
      <c r="C142" s="8"/>
      <c r="D142" s="9">
        <f t="shared" si="6"/>
        <v>3.8</v>
      </c>
      <c r="E142" s="9"/>
      <c r="G142" s="102"/>
      <c r="H142" s="102"/>
      <c r="I142" s="102"/>
      <c r="J142" s="102"/>
    </row>
    <row r="143" spans="1:10" x14ac:dyDescent="0.25">
      <c r="A143" s="8">
        <f t="shared" si="7"/>
        <v>35399</v>
      </c>
      <c r="B143" s="9"/>
      <c r="C143" s="8"/>
      <c r="D143" s="9">
        <f t="shared" si="6"/>
        <v>3.8</v>
      </c>
      <c r="E143" s="9"/>
      <c r="G143" s="102"/>
      <c r="H143" s="102"/>
      <c r="I143" s="102"/>
      <c r="J143" s="102"/>
    </row>
    <row r="144" spans="1:10" x14ac:dyDescent="0.25">
      <c r="A144" s="8"/>
      <c r="B144" s="9"/>
      <c r="C144" s="8"/>
      <c r="D144" s="9"/>
      <c r="E144" s="9"/>
      <c r="G144" s="102"/>
      <c r="H144" s="102"/>
      <c r="I144" s="102"/>
      <c r="J144" s="102"/>
    </row>
    <row r="145" spans="1:12" x14ac:dyDescent="0.25">
      <c r="A145" s="8"/>
      <c r="B145" s="9"/>
      <c r="C145" s="8"/>
      <c r="D145" s="9"/>
      <c r="E145" s="9"/>
    </row>
    <row r="146" spans="1:12" x14ac:dyDescent="0.25">
      <c r="A146" s="8"/>
      <c r="B146" s="9"/>
      <c r="C146" s="8"/>
      <c r="D146" s="9"/>
      <c r="E146" s="9"/>
    </row>
    <row r="147" spans="1:12" ht="13.8" thickBot="1" x14ac:dyDescent="0.3">
      <c r="A147" s="8"/>
      <c r="B147" s="9"/>
      <c r="C147" s="8">
        <v>35400</v>
      </c>
      <c r="F147" s="145">
        <f>VLOOKUP($C147,index,2,FALSE)</f>
        <v>3.9</v>
      </c>
      <c r="H147" s="102"/>
      <c r="I147" s="102"/>
      <c r="J147" s="102"/>
      <c r="K147" s="101"/>
      <c r="L147" s="101"/>
    </row>
    <row r="148" spans="1:12" ht="13.8" thickTop="1" x14ac:dyDescent="0.25">
      <c r="A148" s="8">
        <f>C147</f>
        <v>35400</v>
      </c>
      <c r="B148" s="9"/>
      <c r="C148" s="8"/>
      <c r="D148" s="9">
        <f>VLOOKUP($A148,cash,D$4,FALSE)</f>
        <v>3.8</v>
      </c>
      <c r="E148" s="9"/>
      <c r="F148" s="141">
        <f>IF(D148&lt;F147,F147-D148,0)</f>
        <v>0.10000000000000009</v>
      </c>
      <c r="G148" s="81">
        <f>IF(D148&gt;F147,D148-F147,0)</f>
        <v>0</v>
      </c>
      <c r="H148" s="102"/>
      <c r="I148" s="102"/>
      <c r="K148" s="101"/>
      <c r="L148" s="101"/>
    </row>
    <row r="149" spans="1:12" x14ac:dyDescent="0.25">
      <c r="A149" s="8">
        <f>A148+1</f>
        <v>35401</v>
      </c>
      <c r="B149" s="9"/>
      <c r="C149" s="8"/>
      <c r="D149" s="9">
        <f t="shared" ref="D149:D178" si="8">VLOOKUP($A149,cash,D$4,FALSE)</f>
        <v>3.73</v>
      </c>
      <c r="E149" s="9"/>
      <c r="F149" s="142">
        <f>IF(D149&lt;F147,F147-D149,0)</f>
        <v>0.16999999999999993</v>
      </c>
      <c r="G149" s="84">
        <f>IF(D149&gt;F147,D149-F147,0)</f>
        <v>0</v>
      </c>
      <c r="H149" s="102"/>
      <c r="I149" s="102"/>
      <c r="J149" s="102"/>
    </row>
    <row r="150" spans="1:12" x14ac:dyDescent="0.25">
      <c r="A150" s="8">
        <f t="shared" ref="A150:A178" si="9">A149+1</f>
        <v>35402</v>
      </c>
      <c r="B150" s="9"/>
      <c r="C150" s="8"/>
      <c r="D150" s="9">
        <f t="shared" si="8"/>
        <v>3.43</v>
      </c>
      <c r="E150" s="9"/>
      <c r="F150" s="142">
        <f>IF(D150&lt;F147,F147-D150,0)</f>
        <v>0.46999999999999975</v>
      </c>
      <c r="G150" s="84">
        <f>IF(D150&gt;F147,D150-F147,0)</f>
        <v>0</v>
      </c>
      <c r="H150" s="102"/>
      <c r="I150" s="102"/>
      <c r="J150" s="102"/>
    </row>
    <row r="151" spans="1:12" x14ac:dyDescent="0.25">
      <c r="A151" s="8">
        <f t="shared" si="9"/>
        <v>35403</v>
      </c>
      <c r="B151" s="9"/>
      <c r="C151" s="8"/>
      <c r="D151" s="9">
        <f t="shared" si="8"/>
        <v>3.6850000000000001</v>
      </c>
      <c r="E151" s="9"/>
      <c r="F151" s="142">
        <f>IF(D151&lt;F147,F147-D151,0)</f>
        <v>0.21499999999999986</v>
      </c>
      <c r="G151" s="84">
        <f>IF(D151&gt;F147,D151-F147,0)</f>
        <v>0</v>
      </c>
      <c r="H151" s="102"/>
      <c r="I151" s="102"/>
      <c r="J151" s="102"/>
    </row>
    <row r="152" spans="1:12" x14ac:dyDescent="0.25">
      <c r="A152" s="8">
        <f t="shared" si="9"/>
        <v>35404</v>
      </c>
      <c r="B152" s="9"/>
      <c r="C152" s="8"/>
      <c r="D152" s="9">
        <f t="shared" si="8"/>
        <v>3.88</v>
      </c>
      <c r="E152" s="9"/>
      <c r="F152" s="142">
        <f>IF(D152&lt;F147,F147-D152,0)</f>
        <v>2.0000000000000018E-2</v>
      </c>
      <c r="G152" s="84">
        <f>IF(D152&gt;F147,D152-F147,0)</f>
        <v>0</v>
      </c>
      <c r="H152" s="102"/>
      <c r="I152" s="102"/>
      <c r="J152" s="102"/>
    </row>
    <row r="153" spans="1:12" x14ac:dyDescent="0.25">
      <c r="A153" s="8">
        <f t="shared" si="9"/>
        <v>35405</v>
      </c>
      <c r="B153" s="9"/>
      <c r="C153" s="8"/>
      <c r="D153" s="9">
        <f t="shared" si="8"/>
        <v>3.665</v>
      </c>
      <c r="E153" s="9"/>
      <c r="F153" s="142">
        <f>IF(D153&lt;F147,F147-D153,0)</f>
        <v>0.23499999999999988</v>
      </c>
      <c r="G153" s="84">
        <f>IF(D153&gt;F147,D153-F147,0)</f>
        <v>0</v>
      </c>
      <c r="H153" s="102"/>
      <c r="I153" s="102"/>
      <c r="J153" s="102"/>
    </row>
    <row r="154" spans="1:12" x14ac:dyDescent="0.25">
      <c r="A154" s="8">
        <f t="shared" si="9"/>
        <v>35406</v>
      </c>
      <c r="B154" s="9"/>
      <c r="C154" s="8"/>
      <c r="D154" s="9">
        <f t="shared" si="8"/>
        <v>3.665</v>
      </c>
      <c r="E154" s="9"/>
      <c r="F154" s="142">
        <f>IF(D154&lt;F147,F147-D154,0)</f>
        <v>0.23499999999999988</v>
      </c>
      <c r="G154" s="84">
        <f>IF(D154&gt;F147,D154-F147,0)</f>
        <v>0</v>
      </c>
      <c r="H154" s="102"/>
      <c r="I154" s="102"/>
      <c r="J154" s="102"/>
    </row>
    <row r="155" spans="1:12" x14ac:dyDescent="0.25">
      <c r="A155" s="8">
        <f t="shared" si="9"/>
        <v>35407</v>
      </c>
      <c r="B155" s="9"/>
      <c r="C155" s="8"/>
      <c r="D155" s="9">
        <f t="shared" si="8"/>
        <v>3.665</v>
      </c>
      <c r="E155" s="9"/>
      <c r="F155" s="142">
        <f>IF(D155&lt;F147,F147-D155,0)</f>
        <v>0.23499999999999988</v>
      </c>
      <c r="G155" s="84">
        <f>IF(D155&gt;F147,D155-F147,0)</f>
        <v>0</v>
      </c>
      <c r="H155" s="102"/>
      <c r="I155" s="102"/>
      <c r="J155" s="102"/>
    </row>
    <row r="156" spans="1:12" x14ac:dyDescent="0.25">
      <c r="A156" s="8">
        <f t="shared" si="9"/>
        <v>35408</v>
      </c>
      <c r="B156" s="9"/>
      <c r="C156" s="8"/>
      <c r="D156" s="9">
        <f t="shared" si="8"/>
        <v>3.37</v>
      </c>
      <c r="E156" s="9"/>
      <c r="F156" s="142">
        <f>IF(D156&lt;F147,F147-D156,0)</f>
        <v>0.5299999999999998</v>
      </c>
      <c r="G156" s="84">
        <f>IF(D156&gt;F147,D156-F147,0)</f>
        <v>0</v>
      </c>
      <c r="H156" s="102"/>
      <c r="I156" s="102"/>
      <c r="J156" s="102"/>
    </row>
    <row r="157" spans="1:12" x14ac:dyDescent="0.25">
      <c r="A157" s="8">
        <f t="shared" si="9"/>
        <v>35409</v>
      </c>
      <c r="B157" s="9"/>
      <c r="C157" s="8"/>
      <c r="D157" s="9">
        <f t="shared" si="8"/>
        <v>3.2149999999999999</v>
      </c>
      <c r="E157" s="9"/>
      <c r="F157" s="142">
        <f>IF(D157&lt;F147,F147-D157,0)</f>
        <v>0.68500000000000005</v>
      </c>
      <c r="G157" s="84">
        <f>IF(D157&gt;F147,D157-F147,0)</f>
        <v>0</v>
      </c>
      <c r="H157" s="102"/>
      <c r="I157" s="102"/>
      <c r="J157" s="102"/>
    </row>
    <row r="158" spans="1:12" x14ac:dyDescent="0.25">
      <c r="A158" s="8">
        <f t="shared" si="9"/>
        <v>35410</v>
      </c>
      <c r="B158" s="9"/>
      <c r="C158" s="8"/>
      <c r="D158" s="9">
        <f t="shared" si="8"/>
        <v>3.4550000000000001</v>
      </c>
      <c r="E158" s="9"/>
      <c r="F158" s="142">
        <f>IF(D158&lt;F147,F147-D158,0)</f>
        <v>0.44499999999999984</v>
      </c>
      <c r="G158" s="84">
        <f>IF(D158&gt;F147,D158-F147,0)</f>
        <v>0</v>
      </c>
      <c r="H158" s="102"/>
      <c r="I158" s="102"/>
      <c r="J158" s="102"/>
    </row>
    <row r="159" spans="1:12" x14ac:dyDescent="0.25">
      <c r="A159" s="8">
        <f t="shared" si="9"/>
        <v>35411</v>
      </c>
      <c r="B159" s="9"/>
      <c r="C159" s="8"/>
      <c r="D159" s="9">
        <f t="shared" si="8"/>
        <v>3.4249999999999998</v>
      </c>
      <c r="E159" s="9"/>
      <c r="F159" s="142">
        <f>IF(D159&lt;F147,F147-D159,0)</f>
        <v>0.47500000000000009</v>
      </c>
      <c r="G159" s="84">
        <f>IF(D159&gt;F147,D159-F147,0)</f>
        <v>0</v>
      </c>
      <c r="H159" s="102"/>
      <c r="I159" s="102"/>
      <c r="J159" s="102"/>
    </row>
    <row r="160" spans="1:12" x14ac:dyDescent="0.25">
      <c r="A160" s="8">
        <f t="shared" si="9"/>
        <v>35412</v>
      </c>
      <c r="B160" s="9"/>
      <c r="C160" s="8"/>
      <c r="D160" s="9">
        <f t="shared" si="8"/>
        <v>3.5950000000000002</v>
      </c>
      <c r="E160" s="9"/>
      <c r="F160" s="142">
        <f>IF(D160&lt;F147,F147-D160,0)</f>
        <v>0.30499999999999972</v>
      </c>
      <c r="G160" s="84">
        <f>IF(D160&gt;F147,D160-F147,0)</f>
        <v>0</v>
      </c>
      <c r="H160" s="102"/>
      <c r="I160" s="102"/>
      <c r="J160" s="102"/>
    </row>
    <row r="161" spans="1:10" x14ac:dyDescent="0.25">
      <c r="A161" s="8">
        <f t="shared" si="9"/>
        <v>35413</v>
      </c>
      <c r="B161" s="9"/>
      <c r="C161" s="8"/>
      <c r="D161" s="9">
        <f t="shared" si="8"/>
        <v>3.5950000000000002</v>
      </c>
      <c r="E161" s="9"/>
      <c r="F161" s="142">
        <f>IF(D161&lt;F147,F147-D161,0)</f>
        <v>0.30499999999999972</v>
      </c>
      <c r="G161" s="84">
        <f>IF(D161&gt;F147,D161-F147,0)</f>
        <v>0</v>
      </c>
      <c r="H161" s="102"/>
      <c r="I161" s="102"/>
      <c r="J161" s="102"/>
    </row>
    <row r="162" spans="1:10" x14ac:dyDescent="0.25">
      <c r="A162" s="8">
        <f t="shared" si="9"/>
        <v>35414</v>
      </c>
      <c r="B162" s="9"/>
      <c r="C162" s="8"/>
      <c r="D162" s="9">
        <f t="shared" si="8"/>
        <v>3.5950000000000002</v>
      </c>
      <c r="E162" s="9"/>
      <c r="F162" s="142">
        <f>IF(D162&lt;F147,F147-D162,0)</f>
        <v>0.30499999999999972</v>
      </c>
      <c r="G162" s="84">
        <f>IF(D162&gt;F147,D162-F147,0)</f>
        <v>0</v>
      </c>
      <c r="H162" s="102"/>
      <c r="I162" s="102"/>
      <c r="J162" s="102"/>
    </row>
    <row r="163" spans="1:10" x14ac:dyDescent="0.25">
      <c r="A163" s="8">
        <f t="shared" si="9"/>
        <v>35415</v>
      </c>
      <c r="B163" s="9"/>
      <c r="C163" s="8"/>
      <c r="D163" s="9">
        <f t="shared" si="8"/>
        <v>4.0599999999999996</v>
      </c>
      <c r="E163" s="9"/>
      <c r="F163" s="142">
        <f>IF(D163&lt;F147,F147-D163,0)</f>
        <v>0</v>
      </c>
      <c r="G163" s="84">
        <f>IF(D163&gt;F147,D163-F147,0)</f>
        <v>0.1599999999999997</v>
      </c>
      <c r="H163" s="102"/>
      <c r="I163" s="102"/>
      <c r="J163" s="102"/>
    </row>
    <row r="164" spans="1:10" x14ac:dyDescent="0.25">
      <c r="A164" s="8">
        <f t="shared" si="9"/>
        <v>35416</v>
      </c>
      <c r="B164" s="9"/>
      <c r="C164" s="8"/>
      <c r="D164" s="9">
        <f t="shared" si="8"/>
        <v>4.51</v>
      </c>
      <c r="E164" s="9"/>
      <c r="F164" s="142">
        <f>IF(D164&lt;F147,F147-D164,0)</f>
        <v>0</v>
      </c>
      <c r="G164" s="84">
        <f>IF(D164&gt;F147,D164-F147,0)</f>
        <v>0.60999999999999988</v>
      </c>
      <c r="H164" s="102"/>
      <c r="I164" s="102"/>
      <c r="J164" s="102"/>
    </row>
    <row r="165" spans="1:10" x14ac:dyDescent="0.25">
      <c r="A165" s="8">
        <f t="shared" si="9"/>
        <v>35417</v>
      </c>
      <c r="B165" s="9"/>
      <c r="C165" s="8"/>
      <c r="D165" s="9">
        <f t="shared" si="8"/>
        <v>4.5250000000000004</v>
      </c>
      <c r="E165" s="9"/>
      <c r="F165" s="142">
        <f>IF(D165&lt;F147,F147-D165,0)</f>
        <v>0</v>
      </c>
      <c r="G165" s="84">
        <f>IF(D165&gt;F147,D165-F147,0)</f>
        <v>0.62500000000000044</v>
      </c>
      <c r="H165" s="102"/>
      <c r="I165" s="102"/>
      <c r="J165" s="102"/>
    </row>
    <row r="166" spans="1:10" x14ac:dyDescent="0.25">
      <c r="A166" s="8">
        <f t="shared" si="9"/>
        <v>35418</v>
      </c>
      <c r="B166" s="9"/>
      <c r="C166" s="8"/>
      <c r="D166" s="9">
        <f t="shared" si="8"/>
        <v>4.7050000000000001</v>
      </c>
      <c r="E166" s="9"/>
      <c r="F166" s="142">
        <f>IF(D166&lt;F147,F147-D166,0)</f>
        <v>0</v>
      </c>
      <c r="G166" s="84">
        <f>IF(D166&gt;F147,D166-F147,0)</f>
        <v>0.80500000000000016</v>
      </c>
      <c r="H166" s="102"/>
      <c r="I166" s="102"/>
      <c r="J166" s="102"/>
    </row>
    <row r="167" spans="1:10" x14ac:dyDescent="0.25">
      <c r="A167" s="8">
        <f t="shared" si="9"/>
        <v>35419</v>
      </c>
      <c r="B167" s="9"/>
      <c r="C167" s="8"/>
      <c r="D167" s="9">
        <f t="shared" si="8"/>
        <v>4.38</v>
      </c>
      <c r="E167" s="9"/>
      <c r="F167" s="142">
        <f>IF(D167&lt;F147,F147-D167,0)</f>
        <v>0</v>
      </c>
      <c r="G167" s="84">
        <f>IF(D167&gt;F147,D167-F147,0)</f>
        <v>0.48</v>
      </c>
      <c r="H167" s="102"/>
      <c r="I167" s="102"/>
      <c r="J167" s="102"/>
    </row>
    <row r="168" spans="1:10" x14ac:dyDescent="0.25">
      <c r="A168" s="8">
        <f t="shared" si="9"/>
        <v>35420</v>
      </c>
      <c r="B168" s="9"/>
      <c r="C168" s="8"/>
      <c r="D168" s="9">
        <f t="shared" si="8"/>
        <v>4.38</v>
      </c>
      <c r="E168" s="9"/>
      <c r="F168" s="142">
        <f>IF(D168&lt;F147,F147-D168,0)</f>
        <v>0</v>
      </c>
      <c r="G168" s="84">
        <f>IF(D168&gt;F147,D168-F147,0)</f>
        <v>0.48</v>
      </c>
      <c r="H168" s="102"/>
      <c r="I168" s="102"/>
      <c r="J168" s="102"/>
    </row>
    <row r="169" spans="1:10" x14ac:dyDescent="0.25">
      <c r="A169" s="8">
        <f t="shared" si="9"/>
        <v>35421</v>
      </c>
      <c r="B169" s="9"/>
      <c r="C169" s="8"/>
      <c r="D169" s="9">
        <f t="shared" si="8"/>
        <v>4.38</v>
      </c>
      <c r="E169" s="9"/>
      <c r="F169" s="142">
        <f>IF(D169&lt;F147,F147-D169,0)</f>
        <v>0</v>
      </c>
      <c r="G169" s="84">
        <f>IF(D169&gt;F147,D169-F147,0)</f>
        <v>0.48</v>
      </c>
      <c r="H169" s="102"/>
      <c r="I169" s="102"/>
      <c r="J169" s="102"/>
    </row>
    <row r="170" spans="1:10" x14ac:dyDescent="0.25">
      <c r="A170" s="8">
        <f t="shared" si="9"/>
        <v>35422</v>
      </c>
      <c r="B170" s="9"/>
      <c r="C170" s="8"/>
      <c r="D170" s="9">
        <f t="shared" si="8"/>
        <v>4.07</v>
      </c>
      <c r="E170" s="9"/>
      <c r="F170" s="142">
        <f>IF(D170&lt;F147,F147-D170,0)</f>
        <v>0</v>
      </c>
      <c r="G170" s="84">
        <f>IF(D170&gt;F147,D170-F147,0)</f>
        <v>0.17000000000000037</v>
      </c>
      <c r="H170" s="102"/>
      <c r="I170" s="102"/>
      <c r="J170" s="102"/>
    </row>
    <row r="171" spans="1:10" x14ac:dyDescent="0.25">
      <c r="A171" s="8">
        <f t="shared" si="9"/>
        <v>35423</v>
      </c>
      <c r="B171" s="9"/>
      <c r="C171" s="8"/>
      <c r="D171" s="9">
        <f t="shared" si="8"/>
        <v>4.07</v>
      </c>
      <c r="E171" s="9"/>
      <c r="F171" s="142">
        <f>IF(D171&lt;F147,F147-D171,0)</f>
        <v>0</v>
      </c>
      <c r="G171" s="84">
        <f>IF(D171&gt;F147,D171-F147,0)</f>
        <v>0.17000000000000037</v>
      </c>
      <c r="H171" s="102"/>
      <c r="I171" s="102"/>
      <c r="J171" s="102"/>
    </row>
    <row r="172" spans="1:10" x14ac:dyDescent="0.25">
      <c r="A172" s="8">
        <f t="shared" si="9"/>
        <v>35424</v>
      </c>
      <c r="B172" s="9"/>
      <c r="C172" s="8"/>
      <c r="D172" s="9">
        <f t="shared" si="8"/>
        <v>4.07</v>
      </c>
      <c r="E172" s="9"/>
      <c r="F172" s="142">
        <f>IF(D172&lt;F147,F147-D172,0)</f>
        <v>0</v>
      </c>
      <c r="G172" s="84">
        <f>IF(D172&gt;F147,D172-F147,0)</f>
        <v>0.17000000000000037</v>
      </c>
      <c r="H172" s="102"/>
      <c r="I172" s="102"/>
      <c r="J172" s="102"/>
    </row>
    <row r="173" spans="1:10" x14ac:dyDescent="0.25">
      <c r="A173" s="8">
        <f t="shared" si="9"/>
        <v>35425</v>
      </c>
      <c r="B173" s="9"/>
      <c r="C173" s="8"/>
      <c r="D173" s="9">
        <f t="shared" si="8"/>
        <v>3.6</v>
      </c>
      <c r="E173" s="9"/>
      <c r="F173" s="142">
        <f>IF(D173&lt;F147,F147-D173,0)</f>
        <v>0.29999999999999982</v>
      </c>
      <c r="G173" s="84">
        <f>IF(D173&gt;F147,D173-F147,0)</f>
        <v>0</v>
      </c>
      <c r="H173" s="102"/>
      <c r="I173" s="102"/>
      <c r="J173" s="102"/>
    </row>
    <row r="174" spans="1:10" x14ac:dyDescent="0.25">
      <c r="A174" s="8">
        <f t="shared" si="9"/>
        <v>35426</v>
      </c>
      <c r="B174" s="9"/>
      <c r="C174" s="8"/>
      <c r="D174" s="9">
        <f t="shared" si="8"/>
        <v>3.165</v>
      </c>
      <c r="E174" s="9"/>
      <c r="F174" s="142">
        <f>IF(D174&lt;F147,F147-D174,0)</f>
        <v>0.73499999999999988</v>
      </c>
      <c r="G174" s="84">
        <f>IF(D174&gt;F147,D174-F147,0)</f>
        <v>0</v>
      </c>
      <c r="H174" s="102"/>
      <c r="I174" s="102"/>
      <c r="J174" s="102"/>
    </row>
    <row r="175" spans="1:10" x14ac:dyDescent="0.25">
      <c r="A175" s="8">
        <f t="shared" si="9"/>
        <v>35427</v>
      </c>
      <c r="B175" s="9"/>
      <c r="C175" s="8"/>
      <c r="D175" s="9">
        <f t="shared" si="8"/>
        <v>3.165</v>
      </c>
      <c r="E175" s="9"/>
      <c r="F175" s="142">
        <f>IF(D175&lt;F147,F147-D175,0)</f>
        <v>0.73499999999999988</v>
      </c>
      <c r="G175" s="84">
        <f>IF(D175&gt;F147,D175-F147,0)</f>
        <v>0</v>
      </c>
      <c r="H175" s="102"/>
      <c r="I175" s="102"/>
      <c r="J175" s="102"/>
    </row>
    <row r="176" spans="1:10" x14ac:dyDescent="0.25">
      <c r="A176" s="8">
        <f t="shared" si="9"/>
        <v>35428</v>
      </c>
      <c r="B176" s="9"/>
      <c r="C176" s="8"/>
      <c r="D176" s="9">
        <f t="shared" si="8"/>
        <v>3.165</v>
      </c>
      <c r="E176" s="9"/>
      <c r="F176" s="142">
        <f>IF(D176&lt;F147,F147-D176,0)</f>
        <v>0.73499999999999988</v>
      </c>
      <c r="G176" s="84">
        <f>IF(D176&gt;F147,D176-F147,0)</f>
        <v>0</v>
      </c>
      <c r="H176" s="102"/>
      <c r="I176" s="102"/>
      <c r="J176" s="102"/>
    </row>
    <row r="177" spans="1:12" x14ac:dyDescent="0.25">
      <c r="A177" s="8">
        <f t="shared" si="9"/>
        <v>35429</v>
      </c>
      <c r="B177" s="9"/>
      <c r="C177" s="8"/>
      <c r="D177" s="9">
        <f t="shared" si="8"/>
        <v>2.84</v>
      </c>
      <c r="E177" s="9"/>
      <c r="F177" s="142">
        <f>IF(D177&lt;F147,F147-D177,0)</f>
        <v>1.06</v>
      </c>
      <c r="G177" s="84">
        <f>IF(D177&gt;F147,D177-F147,0)</f>
        <v>0</v>
      </c>
      <c r="H177" s="102"/>
      <c r="I177" s="102"/>
      <c r="J177" s="102"/>
    </row>
    <row r="178" spans="1:12" ht="13.8" thickBot="1" x14ac:dyDescent="0.3">
      <c r="A178" s="8">
        <f t="shared" si="9"/>
        <v>35430</v>
      </c>
      <c r="B178" s="9"/>
      <c r="C178" s="8"/>
      <c r="D178" s="9">
        <f t="shared" si="8"/>
        <v>2.4900000000000002</v>
      </c>
      <c r="E178" s="9"/>
      <c r="F178" s="143">
        <f>IF(D178&lt;F147,F147-D178,0)</f>
        <v>1.4099999999999997</v>
      </c>
      <c r="G178" s="144">
        <f>IF(D178&gt;F147,D178-F147,0)</f>
        <v>0</v>
      </c>
      <c r="H178" s="102"/>
      <c r="I178" s="102"/>
      <c r="J178" s="102"/>
    </row>
    <row r="179" spans="1:12" ht="13.8" thickTop="1" x14ac:dyDescent="0.25">
      <c r="A179" s="10"/>
      <c r="B179" s="9"/>
      <c r="C179" s="10"/>
      <c r="D179" s="9"/>
      <c r="E179" s="9"/>
      <c r="F179" s="145">
        <f>AVERAGE(F148:F178)</f>
        <v>0.31306451612903219</v>
      </c>
      <c r="G179" s="145">
        <f>AVERAGE(G148:G178)</f>
        <v>0.13387096774193552</v>
      </c>
    </row>
    <row r="180" spans="1:12" x14ac:dyDescent="0.25">
      <c r="A180" s="10"/>
      <c r="B180" s="9"/>
      <c r="C180" s="10"/>
      <c r="D180" s="9"/>
      <c r="E180" s="9"/>
    </row>
    <row r="181" spans="1:12" x14ac:dyDescent="0.25">
      <c r="A181" s="10"/>
      <c r="B181" s="9"/>
      <c r="C181" s="10"/>
      <c r="D181" s="9"/>
      <c r="E181" s="9"/>
    </row>
    <row r="182" spans="1:12" ht="13.8" thickBot="1" x14ac:dyDescent="0.3">
      <c r="A182" s="10"/>
      <c r="B182" s="9"/>
      <c r="C182" s="10">
        <v>35431</v>
      </c>
      <c r="F182" s="145">
        <f>VLOOKUP($C182,index,2,FALSE)</f>
        <v>4.09</v>
      </c>
      <c r="H182" s="102"/>
      <c r="I182" s="102"/>
      <c r="J182" s="102"/>
      <c r="K182" s="101"/>
      <c r="L182" s="101"/>
    </row>
    <row r="183" spans="1:12" ht="13.8" thickTop="1" x14ac:dyDescent="0.25">
      <c r="A183" s="8">
        <f>C182</f>
        <v>35431</v>
      </c>
      <c r="B183" s="9"/>
      <c r="C183" s="8"/>
      <c r="D183" s="9">
        <f>VLOOKUP($A183,cash,D$4,FALSE)</f>
        <v>2.4900000000000002</v>
      </c>
      <c r="E183" s="9"/>
      <c r="F183" s="141">
        <f>IF(D183&lt;F182,F182-D183,0)</f>
        <v>1.5999999999999996</v>
      </c>
      <c r="G183" s="81">
        <f>IF(D183&gt;F182,D183-F182,0)</f>
        <v>0</v>
      </c>
      <c r="H183" s="102"/>
      <c r="I183" s="102"/>
      <c r="K183" s="101"/>
      <c r="L183" s="101"/>
    </row>
    <row r="184" spans="1:12" x14ac:dyDescent="0.25">
      <c r="A184" s="8">
        <f>A183+1</f>
        <v>35432</v>
      </c>
      <c r="B184" s="9"/>
      <c r="C184" s="8"/>
      <c r="D184" s="9">
        <f t="shared" ref="D184:D213" si="10">VLOOKUP($A184,cash,D$4,FALSE)</f>
        <v>2.56</v>
      </c>
      <c r="E184" s="9"/>
      <c r="F184" s="142">
        <f>IF(D184&lt;F182,F182-D184,0)</f>
        <v>1.5299999999999998</v>
      </c>
      <c r="G184" s="84">
        <f>IF(D184&gt;F182,D184-F182,0)</f>
        <v>0</v>
      </c>
      <c r="H184" s="102"/>
      <c r="I184" s="102"/>
      <c r="K184" s="101"/>
      <c r="L184" s="101"/>
    </row>
    <row r="185" spans="1:12" x14ac:dyDescent="0.25">
      <c r="A185" s="8">
        <f t="shared" ref="A185:A213" si="11">A184+1</f>
        <v>35433</v>
      </c>
      <c r="B185" s="9"/>
      <c r="C185" s="8"/>
      <c r="D185" s="9">
        <f t="shared" si="10"/>
        <v>2.5950000000000002</v>
      </c>
      <c r="E185" s="9"/>
      <c r="F185" s="142">
        <f>IF(D185&lt;F182,F182-D185,0)</f>
        <v>1.4949999999999997</v>
      </c>
      <c r="G185" s="84">
        <f>IF(D185&gt;F182,D185-F182,0)</f>
        <v>0</v>
      </c>
      <c r="H185" s="102"/>
      <c r="I185" s="102"/>
      <c r="K185" s="101"/>
      <c r="L185" s="101"/>
    </row>
    <row r="186" spans="1:12" x14ac:dyDescent="0.25">
      <c r="A186" s="8">
        <f t="shared" si="11"/>
        <v>35434</v>
      </c>
      <c r="B186" s="9"/>
      <c r="C186" s="8"/>
      <c r="D186" s="9">
        <f t="shared" si="10"/>
        <v>2.5950000000000002</v>
      </c>
      <c r="E186" s="9"/>
      <c r="F186" s="142">
        <f>IF(D186&lt;F182,F182-D186,0)</f>
        <v>1.4949999999999997</v>
      </c>
      <c r="G186" s="84">
        <f>IF(D186&gt;F182,D186-F182,0)</f>
        <v>0</v>
      </c>
      <c r="H186" s="102"/>
      <c r="I186" s="102"/>
      <c r="K186" s="101"/>
      <c r="L186" s="101"/>
    </row>
    <row r="187" spans="1:12" x14ac:dyDescent="0.25">
      <c r="A187" s="8">
        <f t="shared" si="11"/>
        <v>35435</v>
      </c>
      <c r="B187" s="9"/>
      <c r="C187" s="8"/>
      <c r="D187" s="9">
        <f t="shared" si="10"/>
        <v>2.5950000000000002</v>
      </c>
      <c r="E187" s="9"/>
      <c r="F187" s="142">
        <f>IF(D187&lt;F182,F182-D187,0)</f>
        <v>1.4949999999999997</v>
      </c>
      <c r="G187" s="84">
        <f>IF(D187&gt;F182,D187-F182,0)</f>
        <v>0</v>
      </c>
      <c r="H187" s="102"/>
      <c r="I187" s="102"/>
      <c r="K187" s="101"/>
      <c r="L187" s="101"/>
    </row>
    <row r="188" spans="1:12" x14ac:dyDescent="0.25">
      <c r="A188" s="8">
        <f t="shared" si="11"/>
        <v>35436</v>
      </c>
      <c r="B188" s="9"/>
      <c r="C188" s="8"/>
      <c r="D188" s="9">
        <f t="shared" si="10"/>
        <v>3.5249999999999999</v>
      </c>
      <c r="E188" s="9"/>
      <c r="F188" s="142">
        <f>IF(D188&lt;F182,F182-D188,0)</f>
        <v>0.56499999999999995</v>
      </c>
      <c r="G188" s="84">
        <f>IF(D188&gt;F182,D188-F182,0)</f>
        <v>0</v>
      </c>
      <c r="H188" s="102"/>
      <c r="I188" s="102"/>
      <c r="K188" s="101"/>
      <c r="L188" s="101"/>
    </row>
    <row r="189" spans="1:12" x14ac:dyDescent="0.25">
      <c r="A189" s="8">
        <f t="shared" si="11"/>
        <v>35437</v>
      </c>
      <c r="B189" s="9"/>
      <c r="C189" s="8"/>
      <c r="D189" s="9">
        <f t="shared" si="10"/>
        <v>3.81</v>
      </c>
      <c r="E189" s="9"/>
      <c r="F189" s="142">
        <f>IF(D189&lt;F182,F182-D189,0)</f>
        <v>0.2799999999999998</v>
      </c>
      <c r="G189" s="84">
        <f>IF(D189&gt;F182,D189-F182,0)</f>
        <v>0</v>
      </c>
      <c r="H189" s="102"/>
      <c r="I189" s="102"/>
      <c r="K189" s="101"/>
      <c r="L189" s="101"/>
    </row>
    <row r="190" spans="1:12" x14ac:dyDescent="0.25">
      <c r="A190" s="8">
        <f t="shared" si="11"/>
        <v>35438</v>
      </c>
      <c r="B190" s="9"/>
      <c r="C190" s="8"/>
      <c r="D190" s="9">
        <f t="shared" si="10"/>
        <v>3.77</v>
      </c>
      <c r="E190" s="9"/>
      <c r="F190" s="142">
        <f>IF(D190&lt;F182,F182-D190,0)</f>
        <v>0.31999999999999984</v>
      </c>
      <c r="G190" s="84">
        <f>IF(D190&gt;F182,D190-F182,0)</f>
        <v>0</v>
      </c>
      <c r="H190" s="102"/>
      <c r="I190" s="102"/>
      <c r="K190" s="101"/>
      <c r="L190" s="101"/>
    </row>
    <row r="191" spans="1:12" x14ac:dyDescent="0.25">
      <c r="A191" s="8">
        <f t="shared" si="11"/>
        <v>35439</v>
      </c>
      <c r="B191" s="9"/>
      <c r="C191" s="8"/>
      <c r="D191" s="9">
        <f t="shared" si="10"/>
        <v>3.58</v>
      </c>
      <c r="E191" s="9"/>
      <c r="F191" s="142">
        <f>IF(D191&lt;F182,F182-D191,0)</f>
        <v>0.50999999999999979</v>
      </c>
      <c r="G191" s="84">
        <f>IF(D191&gt;F182,D191-F182,0)</f>
        <v>0</v>
      </c>
      <c r="H191" s="102"/>
      <c r="I191" s="102"/>
      <c r="K191" s="101"/>
      <c r="L191" s="101"/>
    </row>
    <row r="192" spans="1:12" x14ac:dyDescent="0.25">
      <c r="A192" s="8">
        <f t="shared" si="11"/>
        <v>35440</v>
      </c>
      <c r="B192" s="9"/>
      <c r="C192" s="8"/>
      <c r="D192" s="9">
        <f t="shared" si="10"/>
        <v>3.855</v>
      </c>
      <c r="E192" s="9"/>
      <c r="F192" s="142">
        <f>IF(D192&lt;F182,F182-D192,0)</f>
        <v>0.23499999999999988</v>
      </c>
      <c r="G192" s="84">
        <f>IF(D192&gt;F182,D192-F182,0)</f>
        <v>0</v>
      </c>
      <c r="H192" s="102"/>
      <c r="I192" s="102"/>
      <c r="K192" s="101"/>
      <c r="L192" s="101"/>
    </row>
    <row r="193" spans="1:12" x14ac:dyDescent="0.25">
      <c r="A193" s="8">
        <f t="shared" si="11"/>
        <v>35441</v>
      </c>
      <c r="B193" s="9"/>
      <c r="C193" s="8"/>
      <c r="D193" s="9">
        <f t="shared" si="10"/>
        <v>3.855</v>
      </c>
      <c r="E193" s="9"/>
      <c r="F193" s="142">
        <f>IF(D193&lt;F182,F182-D193,0)</f>
        <v>0.23499999999999988</v>
      </c>
      <c r="G193" s="84">
        <f>IF(D193&gt;F182,D193-F182,0)</f>
        <v>0</v>
      </c>
      <c r="H193" s="102"/>
      <c r="I193" s="102"/>
      <c r="K193" s="101"/>
      <c r="L193" s="101"/>
    </row>
    <row r="194" spans="1:12" x14ac:dyDescent="0.25">
      <c r="A194" s="8">
        <f t="shared" si="11"/>
        <v>35442</v>
      </c>
      <c r="B194" s="9"/>
      <c r="C194" s="8"/>
      <c r="D194" s="9">
        <f t="shared" si="10"/>
        <v>3.855</v>
      </c>
      <c r="E194" s="9"/>
      <c r="F194" s="142">
        <f>IF(D194&lt;F182,F182-D194,0)</f>
        <v>0.23499999999999988</v>
      </c>
      <c r="G194" s="84">
        <f>IF(D194&gt;F182,D194-F182,0)</f>
        <v>0</v>
      </c>
      <c r="H194" s="102"/>
      <c r="I194" s="102"/>
      <c r="K194" s="101"/>
      <c r="L194" s="101"/>
    </row>
    <row r="195" spans="1:12" x14ac:dyDescent="0.25">
      <c r="A195" s="8">
        <f t="shared" si="11"/>
        <v>35443</v>
      </c>
      <c r="B195" s="9"/>
      <c r="C195" s="8"/>
      <c r="D195" s="9">
        <f t="shared" si="10"/>
        <v>3.94</v>
      </c>
      <c r="E195" s="9"/>
      <c r="F195" s="142">
        <f>IF(D195&lt;F182,F182-D195,0)</f>
        <v>0.14999999999999991</v>
      </c>
      <c r="G195" s="84">
        <f>IF(D195&gt;F182,D195-F182,0)</f>
        <v>0</v>
      </c>
      <c r="H195" s="102"/>
      <c r="I195" s="102"/>
      <c r="K195" s="101"/>
      <c r="L195" s="101"/>
    </row>
    <row r="196" spans="1:12" x14ac:dyDescent="0.25">
      <c r="A196" s="8">
        <f t="shared" si="11"/>
        <v>35444</v>
      </c>
      <c r="B196" s="9"/>
      <c r="C196" s="8"/>
      <c r="D196" s="9">
        <f t="shared" si="10"/>
        <v>3.9649999999999999</v>
      </c>
      <c r="E196" s="9"/>
      <c r="F196" s="142">
        <f>IF(D196&lt;F182,F182-D196,0)</f>
        <v>0.125</v>
      </c>
      <c r="G196" s="84">
        <f>IF(D196&gt;F182,D196-F182,0)</f>
        <v>0</v>
      </c>
      <c r="H196" s="102"/>
      <c r="I196" s="102"/>
      <c r="K196" s="101"/>
      <c r="L196" s="101"/>
    </row>
    <row r="197" spans="1:12" x14ac:dyDescent="0.25">
      <c r="A197" s="8">
        <f t="shared" si="11"/>
        <v>35445</v>
      </c>
      <c r="B197" s="9"/>
      <c r="C197" s="8"/>
      <c r="D197" s="9">
        <f t="shared" si="10"/>
        <v>4.2949999999999999</v>
      </c>
      <c r="E197" s="9"/>
      <c r="F197" s="142">
        <f>IF(D197&lt;F182,F182-D197,0)</f>
        <v>0</v>
      </c>
      <c r="G197" s="84">
        <f>IF(D197&gt;F182,D197-F182,0)</f>
        <v>0.20500000000000007</v>
      </c>
      <c r="H197" s="102"/>
      <c r="I197" s="102"/>
      <c r="K197" s="101"/>
      <c r="L197" s="101"/>
    </row>
    <row r="198" spans="1:12" x14ac:dyDescent="0.25">
      <c r="A198" s="8">
        <f t="shared" si="11"/>
        <v>35446</v>
      </c>
      <c r="B198" s="9"/>
      <c r="C198" s="8"/>
      <c r="D198" s="9">
        <f t="shared" si="10"/>
        <v>4.6500000000000004</v>
      </c>
      <c r="E198" s="9"/>
      <c r="F198" s="142">
        <f>IF(D198&lt;F182,F182-D198,0)</f>
        <v>0</v>
      </c>
      <c r="G198" s="84">
        <f>IF(D198&gt;F182,D198-F182,0)</f>
        <v>0.5600000000000005</v>
      </c>
      <c r="H198" s="102"/>
      <c r="I198" s="102"/>
      <c r="K198" s="101"/>
      <c r="L198" s="101"/>
    </row>
    <row r="199" spans="1:12" x14ac:dyDescent="0.25">
      <c r="A199" s="8">
        <f t="shared" si="11"/>
        <v>35447</v>
      </c>
      <c r="B199" s="9"/>
      <c r="C199" s="8"/>
      <c r="D199" s="9">
        <f t="shared" si="10"/>
        <v>3.87</v>
      </c>
      <c r="E199" s="9"/>
      <c r="F199" s="142">
        <f>IF(D199&lt;F182,F182-D199,0)</f>
        <v>0.21999999999999975</v>
      </c>
      <c r="G199" s="84">
        <f>IF(D199&gt;F182,D199-F182,0)</f>
        <v>0</v>
      </c>
      <c r="H199" s="102"/>
      <c r="I199" s="102"/>
      <c r="J199" s="102"/>
    </row>
    <row r="200" spans="1:12" x14ac:dyDescent="0.25">
      <c r="A200" s="8">
        <f t="shared" si="11"/>
        <v>35448</v>
      </c>
      <c r="B200" s="9"/>
      <c r="C200" s="8"/>
      <c r="D200" s="9">
        <f t="shared" si="10"/>
        <v>3.87</v>
      </c>
      <c r="E200" s="9"/>
      <c r="F200" s="142">
        <f>IF(D200&lt;F182,F182-D200,0)</f>
        <v>0.21999999999999975</v>
      </c>
      <c r="G200" s="84">
        <f>IF(D200&gt;F182,D200-F182,0)</f>
        <v>0</v>
      </c>
      <c r="H200" s="102"/>
      <c r="I200" s="102"/>
      <c r="J200" s="102"/>
    </row>
    <row r="201" spans="1:12" x14ac:dyDescent="0.25">
      <c r="A201" s="8">
        <f t="shared" si="11"/>
        <v>35449</v>
      </c>
      <c r="B201" s="9"/>
      <c r="C201" s="8"/>
      <c r="D201" s="9">
        <f t="shared" si="10"/>
        <v>3.87</v>
      </c>
      <c r="E201" s="9"/>
      <c r="F201" s="142">
        <f>IF(D201&lt;F182,F182-D201,0)</f>
        <v>0.21999999999999975</v>
      </c>
      <c r="G201" s="84">
        <f>IF(D201&gt;F182,D201-F182,0)</f>
        <v>0</v>
      </c>
      <c r="H201" s="102"/>
      <c r="I201" s="102"/>
      <c r="J201" s="102"/>
    </row>
    <row r="202" spans="1:12" x14ac:dyDescent="0.25">
      <c r="A202" s="8">
        <f t="shared" si="11"/>
        <v>35450</v>
      </c>
      <c r="B202" s="9"/>
      <c r="C202" s="8"/>
      <c r="D202" s="9">
        <f t="shared" si="10"/>
        <v>3.24</v>
      </c>
      <c r="E202" s="9"/>
      <c r="F202" s="142">
        <f>IF(D202&lt;F182,F182-D202,0)</f>
        <v>0.84999999999999964</v>
      </c>
      <c r="G202" s="84">
        <f>IF(D202&gt;F182,D202-F182,0)</f>
        <v>0</v>
      </c>
      <c r="H202" s="102"/>
      <c r="I202" s="102"/>
      <c r="J202" s="102"/>
    </row>
    <row r="203" spans="1:12" x14ac:dyDescent="0.25">
      <c r="A203" s="8">
        <f t="shared" si="11"/>
        <v>35451</v>
      </c>
      <c r="B203" s="9"/>
      <c r="C203" s="8"/>
      <c r="D203" s="9">
        <f t="shared" si="10"/>
        <v>3</v>
      </c>
      <c r="E203" s="9"/>
      <c r="F203" s="142">
        <f>IF(D203&lt;F182,F182-D203,0)</f>
        <v>1.0899999999999999</v>
      </c>
      <c r="G203" s="84">
        <f>IF(D203&gt;F182,D203-F182,0)</f>
        <v>0</v>
      </c>
      <c r="H203" s="102"/>
      <c r="I203" s="102"/>
      <c r="J203" s="102"/>
    </row>
    <row r="204" spans="1:12" x14ac:dyDescent="0.25">
      <c r="A204" s="8">
        <f t="shared" si="11"/>
        <v>35452</v>
      </c>
      <c r="B204" s="9"/>
      <c r="C204" s="8"/>
      <c r="D204" s="9">
        <f t="shared" si="10"/>
        <v>3.04</v>
      </c>
      <c r="E204" s="9"/>
      <c r="F204" s="142">
        <f>IF(D204&lt;F182,F182-D204,0)</f>
        <v>1.0499999999999998</v>
      </c>
      <c r="G204" s="84">
        <f>IF(D204&gt;F182,D204-F182,0)</f>
        <v>0</v>
      </c>
      <c r="H204" s="102"/>
      <c r="I204" s="102"/>
      <c r="J204" s="102"/>
    </row>
    <row r="205" spans="1:12" x14ac:dyDescent="0.25">
      <c r="A205" s="8">
        <f t="shared" si="11"/>
        <v>35453</v>
      </c>
      <c r="B205" s="9"/>
      <c r="C205" s="8"/>
      <c r="D205" s="9">
        <f t="shared" si="10"/>
        <v>2.96</v>
      </c>
      <c r="E205" s="9"/>
      <c r="F205" s="142">
        <f>IF(D205&lt;F182,F182-D205,0)</f>
        <v>1.1299999999999999</v>
      </c>
      <c r="G205" s="84">
        <f>IF(D205&gt;F182,D205-F182,0)</f>
        <v>0</v>
      </c>
      <c r="H205" s="102"/>
      <c r="I205" s="102"/>
      <c r="J205" s="102"/>
    </row>
    <row r="206" spans="1:12" x14ac:dyDescent="0.25">
      <c r="A206" s="8">
        <f t="shared" si="11"/>
        <v>35454</v>
      </c>
      <c r="B206" s="9"/>
      <c r="C206" s="8"/>
      <c r="D206" s="9">
        <f t="shared" si="10"/>
        <v>2.6949999999999998</v>
      </c>
      <c r="E206" s="9"/>
      <c r="F206" s="142">
        <f>IF(D206&lt;F182,F182-D206,0)</f>
        <v>1.395</v>
      </c>
      <c r="G206" s="84">
        <f>IF(D206&gt;F182,D206-F182,0)</f>
        <v>0</v>
      </c>
      <c r="H206" s="102"/>
      <c r="I206" s="102"/>
      <c r="J206" s="102"/>
    </row>
    <row r="207" spans="1:12" x14ac:dyDescent="0.25">
      <c r="A207" s="8">
        <f t="shared" si="11"/>
        <v>35455</v>
      </c>
      <c r="B207" s="9"/>
      <c r="C207" s="8"/>
      <c r="D207" s="9">
        <f t="shared" si="10"/>
        <v>2.6949999999999998</v>
      </c>
      <c r="E207" s="9"/>
      <c r="F207" s="142">
        <f>IF(D207&lt;F182,F182-D207,0)</f>
        <v>1.395</v>
      </c>
      <c r="G207" s="84">
        <f>IF(D207&gt;F182,D207-F182,0)</f>
        <v>0</v>
      </c>
      <c r="H207" s="102"/>
      <c r="I207" s="102"/>
      <c r="J207" s="102"/>
    </row>
    <row r="208" spans="1:12" x14ac:dyDescent="0.25">
      <c r="A208" s="8">
        <f t="shared" si="11"/>
        <v>35456</v>
      </c>
      <c r="B208" s="9"/>
      <c r="C208" s="8"/>
      <c r="D208" s="9">
        <f t="shared" si="10"/>
        <v>2.6949999999999998</v>
      </c>
      <c r="E208" s="9"/>
      <c r="F208" s="142">
        <f>IF(D208&lt;F182,F182-D208,0)</f>
        <v>1.395</v>
      </c>
      <c r="G208" s="84">
        <f>IF(D208&gt;F182,D208-F182,0)</f>
        <v>0</v>
      </c>
      <c r="H208" s="102"/>
      <c r="I208" s="102"/>
      <c r="J208" s="102"/>
    </row>
    <row r="209" spans="1:12" x14ac:dyDescent="0.25">
      <c r="A209" s="8">
        <f t="shared" si="11"/>
        <v>35457</v>
      </c>
      <c r="B209" s="9"/>
      <c r="C209" s="8"/>
      <c r="D209" s="9">
        <f t="shared" si="10"/>
        <v>3.01</v>
      </c>
      <c r="E209" s="9"/>
      <c r="F209" s="142">
        <f>IF(D209&lt;F182,F182-D209,0)</f>
        <v>1.08</v>
      </c>
      <c r="G209" s="84">
        <f>IF(D209&gt;F182,D209-F182,0)</f>
        <v>0</v>
      </c>
      <c r="H209" s="102"/>
      <c r="I209" s="102"/>
      <c r="J209" s="102"/>
    </row>
    <row r="210" spans="1:12" x14ac:dyDescent="0.25">
      <c r="A210" s="8">
        <f t="shared" si="11"/>
        <v>35458</v>
      </c>
      <c r="B210" s="9"/>
      <c r="C210" s="8"/>
      <c r="D210" s="9">
        <f t="shared" si="10"/>
        <v>3.0649999999999999</v>
      </c>
      <c r="E210" s="9"/>
      <c r="F210" s="142">
        <f>IF(D210&lt;F182,F182-D210,0)</f>
        <v>1.0249999999999999</v>
      </c>
      <c r="G210" s="84">
        <f>IF(D210&gt;F182,D210-F182,0)</f>
        <v>0</v>
      </c>
      <c r="H210" s="102"/>
      <c r="I210" s="102"/>
      <c r="J210" s="102"/>
    </row>
    <row r="211" spans="1:12" x14ac:dyDescent="0.25">
      <c r="A211" s="8">
        <f t="shared" si="11"/>
        <v>35459</v>
      </c>
      <c r="B211" s="9"/>
      <c r="C211" s="8"/>
      <c r="D211" s="9">
        <f t="shared" si="10"/>
        <v>2.9750000000000001</v>
      </c>
      <c r="E211" s="9"/>
      <c r="F211" s="142">
        <f>IF(D211&lt;F182,F182-D211,0)</f>
        <v>1.1149999999999998</v>
      </c>
      <c r="G211" s="84">
        <f>IF(D211&gt;F182,D211-F182,0)</f>
        <v>0</v>
      </c>
      <c r="H211" s="102"/>
      <c r="I211" s="102"/>
      <c r="J211" s="102"/>
    </row>
    <row r="212" spans="1:12" x14ac:dyDescent="0.25">
      <c r="A212" s="8">
        <f t="shared" si="11"/>
        <v>35460</v>
      </c>
      <c r="B212" s="9"/>
      <c r="C212" s="8"/>
      <c r="D212" s="9">
        <f t="shared" si="10"/>
        <v>3.0150000000000001</v>
      </c>
      <c r="E212" s="9"/>
      <c r="F212" s="142">
        <f>IF(D212&lt;F182,F182-D212,0)</f>
        <v>1.0749999999999997</v>
      </c>
      <c r="G212" s="84">
        <f>IF(D212&gt;F182,D212-F182,0)</f>
        <v>0</v>
      </c>
      <c r="H212" s="102"/>
      <c r="I212" s="102"/>
      <c r="J212" s="102"/>
    </row>
    <row r="213" spans="1:12" ht="13.8" thickBot="1" x14ac:dyDescent="0.3">
      <c r="A213" s="8">
        <f t="shared" si="11"/>
        <v>35461</v>
      </c>
      <c r="B213" s="9"/>
      <c r="C213" s="8"/>
      <c r="D213" s="9">
        <f t="shared" si="10"/>
        <v>3.0150000000000001</v>
      </c>
      <c r="E213" s="9"/>
      <c r="F213" s="143">
        <f>IF(D213&lt;F182,F182-D213,0)</f>
        <v>1.0749999999999997</v>
      </c>
      <c r="G213" s="144">
        <f>IF(D213&gt;F182,D213-F182,0)</f>
        <v>0</v>
      </c>
      <c r="H213" s="102"/>
      <c r="I213" s="102"/>
      <c r="J213" s="102"/>
    </row>
    <row r="214" spans="1:12" ht="13.8" thickTop="1" x14ac:dyDescent="0.25">
      <c r="A214" s="8"/>
      <c r="B214" s="9"/>
      <c r="C214" s="8"/>
      <c r="D214" s="9"/>
      <c r="E214" s="9"/>
      <c r="F214" s="145">
        <f>AVERAGE(F183:F213)</f>
        <v>0.79370967741935439</v>
      </c>
      <c r="G214" s="145">
        <f>AVERAGE(G183:G213)</f>
        <v>2.4677419354838727E-2</v>
      </c>
      <c r="H214" s="102"/>
      <c r="I214" s="102"/>
      <c r="J214" s="102"/>
    </row>
    <row r="215" spans="1:12" x14ac:dyDescent="0.25">
      <c r="A215" s="8"/>
      <c r="B215" s="9"/>
      <c r="C215" s="8"/>
      <c r="D215" s="9"/>
      <c r="E215" s="9"/>
      <c r="G215" s="102"/>
      <c r="H215" s="102"/>
      <c r="I215" s="102"/>
      <c r="J215" s="102"/>
    </row>
    <row r="216" spans="1:12" x14ac:dyDescent="0.25">
      <c r="A216" s="8"/>
      <c r="B216" s="9"/>
      <c r="C216" s="8"/>
      <c r="D216" s="9"/>
      <c r="E216" s="9"/>
    </row>
    <row r="217" spans="1:12" x14ac:dyDescent="0.25">
      <c r="A217" s="8"/>
      <c r="B217" s="9"/>
      <c r="C217" s="8">
        <v>35462</v>
      </c>
      <c r="G217" s="102"/>
      <c r="H217" s="102"/>
      <c r="I217" s="102"/>
      <c r="J217" s="102"/>
      <c r="K217" s="101"/>
      <c r="L217" s="101"/>
    </row>
    <row r="218" spans="1:12" x14ac:dyDescent="0.25">
      <c r="A218" s="8">
        <f>C217</f>
        <v>35462</v>
      </c>
      <c r="B218" s="9"/>
      <c r="C218" s="8"/>
      <c r="D218" s="9">
        <f t="shared" ref="D218:D245" si="12">VLOOKUP($A218,cash,D$4,FALSE)</f>
        <v>3.0150000000000001</v>
      </c>
      <c r="E218" s="9"/>
      <c r="G218" s="102"/>
      <c r="H218" s="102"/>
      <c r="I218" s="102"/>
      <c r="K218" s="101"/>
      <c r="L218" s="101"/>
    </row>
    <row r="219" spans="1:12" x14ac:dyDescent="0.25">
      <c r="A219" s="8">
        <f>A218+1</f>
        <v>35463</v>
      </c>
      <c r="B219" s="9"/>
      <c r="C219" s="8"/>
      <c r="D219" s="9">
        <f t="shared" si="12"/>
        <v>3.0150000000000001</v>
      </c>
      <c r="E219" s="9"/>
      <c r="G219" s="102"/>
      <c r="H219" s="102"/>
      <c r="I219" s="102"/>
      <c r="K219" s="101"/>
      <c r="L219" s="101"/>
    </row>
    <row r="220" spans="1:12" x14ac:dyDescent="0.25">
      <c r="A220" s="8">
        <f t="shared" ref="A220:A245" si="13">A219+1</f>
        <v>35464</v>
      </c>
      <c r="B220" s="9"/>
      <c r="C220" s="8"/>
      <c r="D220" s="9">
        <f t="shared" si="12"/>
        <v>2.48</v>
      </c>
      <c r="E220" s="9"/>
      <c r="G220" s="102"/>
      <c r="H220" s="102"/>
      <c r="I220" s="102"/>
      <c r="K220" s="101"/>
      <c r="L220" s="101"/>
    </row>
    <row r="221" spans="1:12" x14ac:dyDescent="0.25">
      <c r="A221" s="8">
        <f t="shared" si="13"/>
        <v>35465</v>
      </c>
      <c r="B221" s="9"/>
      <c r="C221" s="8"/>
      <c r="D221" s="9">
        <f t="shared" si="12"/>
        <v>2.5750000000000002</v>
      </c>
      <c r="E221" s="9"/>
      <c r="G221" s="102"/>
      <c r="H221" s="102"/>
      <c r="I221" s="102"/>
      <c r="K221" s="101"/>
      <c r="L221" s="101"/>
    </row>
    <row r="222" spans="1:12" x14ac:dyDescent="0.25">
      <c r="A222" s="8">
        <f t="shared" si="13"/>
        <v>35466</v>
      </c>
      <c r="B222" s="9"/>
      <c r="C222" s="8"/>
      <c r="D222" s="9">
        <f t="shared" si="12"/>
        <v>2.65</v>
      </c>
      <c r="E222" s="9"/>
      <c r="G222" s="102"/>
      <c r="H222" s="102"/>
      <c r="I222" s="102"/>
      <c r="K222" s="101"/>
      <c r="L222" s="101"/>
    </row>
    <row r="223" spans="1:12" x14ac:dyDescent="0.25">
      <c r="A223" s="8">
        <f t="shared" si="13"/>
        <v>35467</v>
      </c>
      <c r="B223" s="9"/>
      <c r="C223" s="8"/>
      <c r="D223" s="9">
        <f t="shared" si="12"/>
        <v>2.4950000000000001</v>
      </c>
      <c r="E223" s="9"/>
      <c r="G223" s="102"/>
      <c r="H223" s="102"/>
      <c r="I223" s="102"/>
      <c r="K223" s="101"/>
      <c r="L223" s="101"/>
    </row>
    <row r="224" spans="1:12" x14ac:dyDescent="0.25">
      <c r="A224" s="8">
        <f t="shared" si="13"/>
        <v>35468</v>
      </c>
      <c r="B224" s="9"/>
      <c r="C224" s="8"/>
      <c r="D224" s="9">
        <f t="shared" si="12"/>
        <v>2.4950000000000001</v>
      </c>
      <c r="E224" s="9"/>
      <c r="G224" s="102"/>
      <c r="H224" s="102"/>
      <c r="I224" s="102"/>
      <c r="K224" s="101"/>
      <c r="L224" s="101"/>
    </row>
    <row r="225" spans="1:12" x14ac:dyDescent="0.25">
      <c r="A225" s="8">
        <f t="shared" si="13"/>
        <v>35469</v>
      </c>
      <c r="B225" s="9"/>
      <c r="C225" s="8"/>
      <c r="D225" s="9">
        <f t="shared" si="12"/>
        <v>2.4950000000000001</v>
      </c>
      <c r="E225" s="9"/>
      <c r="G225" s="102"/>
      <c r="H225" s="102"/>
      <c r="I225" s="102"/>
      <c r="K225" s="101"/>
      <c r="L225" s="101"/>
    </row>
    <row r="226" spans="1:12" x14ac:dyDescent="0.25">
      <c r="A226" s="8">
        <f t="shared" si="13"/>
        <v>35470</v>
      </c>
      <c r="B226" s="9"/>
      <c r="C226" s="8"/>
      <c r="D226" s="9">
        <f t="shared" si="12"/>
        <v>2.4950000000000001</v>
      </c>
      <c r="E226" s="9"/>
      <c r="G226" s="102"/>
      <c r="H226" s="102"/>
      <c r="I226" s="102"/>
      <c r="K226" s="101"/>
      <c r="L226" s="101"/>
    </row>
    <row r="227" spans="1:12" x14ac:dyDescent="0.25">
      <c r="A227" s="8">
        <f t="shared" si="13"/>
        <v>35471</v>
      </c>
      <c r="B227" s="9"/>
      <c r="C227" s="8"/>
      <c r="D227" s="9">
        <f t="shared" si="12"/>
        <v>2.4449999999999998</v>
      </c>
      <c r="E227" s="9"/>
      <c r="G227" s="102"/>
      <c r="H227" s="102"/>
      <c r="I227" s="102"/>
      <c r="K227" s="101"/>
      <c r="L227" s="101"/>
    </row>
    <row r="228" spans="1:12" x14ac:dyDescent="0.25">
      <c r="A228" s="8">
        <f t="shared" si="13"/>
        <v>35472</v>
      </c>
      <c r="B228" s="9"/>
      <c r="C228" s="8"/>
      <c r="D228" s="9">
        <f t="shared" si="12"/>
        <v>2.33</v>
      </c>
      <c r="E228" s="9"/>
      <c r="G228" s="102"/>
      <c r="H228" s="102"/>
      <c r="I228" s="102"/>
      <c r="K228" s="101"/>
      <c r="L228" s="101"/>
    </row>
    <row r="229" spans="1:12" x14ac:dyDescent="0.25">
      <c r="A229" s="8">
        <f t="shared" si="13"/>
        <v>35473</v>
      </c>
      <c r="B229" s="9"/>
      <c r="C229" s="8"/>
      <c r="D229" s="9">
        <f t="shared" si="12"/>
        <v>2.41</v>
      </c>
      <c r="E229" s="9"/>
      <c r="G229" s="102"/>
      <c r="H229" s="102"/>
      <c r="I229" s="102"/>
      <c r="K229" s="101"/>
      <c r="L229" s="101"/>
    </row>
    <row r="230" spans="1:12" x14ac:dyDescent="0.25">
      <c r="A230" s="8">
        <f t="shared" si="13"/>
        <v>35474</v>
      </c>
      <c r="B230" s="9"/>
      <c r="C230" s="8"/>
      <c r="D230" s="9">
        <f t="shared" si="12"/>
        <v>2.23</v>
      </c>
      <c r="E230" s="9"/>
      <c r="G230" s="102"/>
      <c r="H230" s="102"/>
      <c r="I230" s="102"/>
      <c r="K230" s="101"/>
      <c r="L230" s="101"/>
    </row>
    <row r="231" spans="1:12" x14ac:dyDescent="0.25">
      <c r="A231" s="8">
        <f t="shared" si="13"/>
        <v>35475</v>
      </c>
      <c r="B231" s="9"/>
      <c r="C231" s="8"/>
      <c r="D231" s="9">
        <f t="shared" si="12"/>
        <v>2.14</v>
      </c>
      <c r="E231" s="9"/>
      <c r="G231" s="102"/>
      <c r="H231" s="102"/>
      <c r="I231" s="102"/>
      <c r="K231" s="101"/>
      <c r="L231" s="101"/>
    </row>
    <row r="232" spans="1:12" x14ac:dyDescent="0.25">
      <c r="A232" s="8">
        <f t="shared" si="13"/>
        <v>35476</v>
      </c>
      <c r="B232" s="9"/>
      <c r="C232" s="8"/>
      <c r="D232" s="9">
        <f t="shared" si="12"/>
        <v>2.14</v>
      </c>
      <c r="E232" s="9"/>
      <c r="G232" s="102"/>
      <c r="H232" s="102"/>
      <c r="I232" s="102"/>
      <c r="K232" s="101"/>
      <c r="L232" s="101"/>
    </row>
    <row r="233" spans="1:12" x14ac:dyDescent="0.25">
      <c r="A233" s="8">
        <f t="shared" si="13"/>
        <v>35477</v>
      </c>
      <c r="B233" s="9"/>
      <c r="C233" s="8"/>
      <c r="D233" s="9">
        <f t="shared" si="12"/>
        <v>2.14</v>
      </c>
      <c r="E233" s="9"/>
      <c r="G233" s="102"/>
      <c r="H233" s="102"/>
      <c r="I233" s="102"/>
      <c r="K233" s="101"/>
      <c r="L233" s="101"/>
    </row>
    <row r="234" spans="1:12" x14ac:dyDescent="0.25">
      <c r="A234" s="8">
        <f t="shared" si="13"/>
        <v>35478</v>
      </c>
      <c r="B234" s="9"/>
      <c r="C234" s="8"/>
      <c r="D234" s="9">
        <f t="shared" si="12"/>
        <v>2.14</v>
      </c>
      <c r="E234" s="9"/>
      <c r="G234" s="102"/>
      <c r="H234" s="102"/>
      <c r="I234" s="102"/>
      <c r="J234" s="102"/>
    </row>
    <row r="235" spans="1:12" x14ac:dyDescent="0.25">
      <c r="A235" s="8">
        <f t="shared" si="13"/>
        <v>35479</v>
      </c>
      <c r="B235" s="9"/>
      <c r="C235" s="8"/>
      <c r="D235" s="9">
        <f t="shared" si="12"/>
        <v>1.825</v>
      </c>
      <c r="E235" s="9"/>
      <c r="G235" s="102"/>
      <c r="H235" s="102"/>
      <c r="I235" s="102"/>
      <c r="J235" s="102"/>
    </row>
    <row r="236" spans="1:12" x14ac:dyDescent="0.25">
      <c r="A236" s="8">
        <f t="shared" si="13"/>
        <v>35480</v>
      </c>
      <c r="B236" s="9"/>
      <c r="C236" s="8"/>
      <c r="D236" s="9">
        <f t="shared" si="12"/>
        <v>1.94</v>
      </c>
      <c r="E236" s="9"/>
      <c r="G236" s="102"/>
      <c r="H236" s="102"/>
      <c r="I236" s="102"/>
      <c r="J236" s="102"/>
    </row>
    <row r="237" spans="1:12" x14ac:dyDescent="0.25">
      <c r="A237" s="8">
        <f t="shared" si="13"/>
        <v>35481</v>
      </c>
      <c r="B237" s="9"/>
      <c r="C237" s="8"/>
      <c r="D237" s="9">
        <f t="shared" si="12"/>
        <v>1.915</v>
      </c>
      <c r="E237" s="9"/>
      <c r="G237" s="102"/>
      <c r="H237" s="102"/>
      <c r="I237" s="102"/>
      <c r="J237" s="102"/>
    </row>
    <row r="238" spans="1:12" x14ac:dyDescent="0.25">
      <c r="A238" s="8">
        <f t="shared" si="13"/>
        <v>35482</v>
      </c>
      <c r="B238" s="9"/>
      <c r="C238" s="8"/>
      <c r="D238" s="9">
        <f t="shared" si="12"/>
        <v>1.905</v>
      </c>
      <c r="E238" s="9"/>
      <c r="G238" s="102"/>
      <c r="H238" s="102"/>
      <c r="I238" s="102"/>
      <c r="J238" s="102"/>
    </row>
    <row r="239" spans="1:12" x14ac:dyDescent="0.25">
      <c r="A239" s="8">
        <f t="shared" si="13"/>
        <v>35483</v>
      </c>
      <c r="B239" s="9"/>
      <c r="C239" s="8"/>
      <c r="D239" s="9">
        <f t="shared" si="12"/>
        <v>1.905</v>
      </c>
      <c r="E239" s="9"/>
      <c r="G239" s="102"/>
      <c r="H239" s="102"/>
      <c r="I239" s="102"/>
      <c r="J239" s="102"/>
    </row>
    <row r="240" spans="1:12" x14ac:dyDescent="0.25">
      <c r="A240" s="8">
        <f t="shared" si="13"/>
        <v>35484</v>
      </c>
      <c r="B240" s="9"/>
      <c r="C240" s="8"/>
      <c r="D240" s="9">
        <f t="shared" si="12"/>
        <v>1.905</v>
      </c>
      <c r="E240" s="9"/>
      <c r="G240" s="102"/>
      <c r="H240" s="102"/>
      <c r="I240" s="102"/>
      <c r="J240" s="102"/>
    </row>
    <row r="241" spans="1:12" x14ac:dyDescent="0.25">
      <c r="A241" s="8">
        <f t="shared" si="13"/>
        <v>35485</v>
      </c>
      <c r="B241" s="9"/>
      <c r="C241" s="8"/>
      <c r="D241" s="9">
        <f t="shared" si="12"/>
        <v>1.91</v>
      </c>
      <c r="E241" s="9"/>
      <c r="G241" s="102"/>
      <c r="H241" s="102"/>
      <c r="I241" s="102"/>
      <c r="J241" s="102"/>
    </row>
    <row r="242" spans="1:12" x14ac:dyDescent="0.25">
      <c r="A242" s="8">
        <f t="shared" si="13"/>
        <v>35486</v>
      </c>
      <c r="B242" s="9"/>
      <c r="C242" s="8"/>
      <c r="D242" s="9">
        <f t="shared" si="12"/>
        <v>1.82</v>
      </c>
      <c r="E242" s="9"/>
      <c r="G242" s="102"/>
      <c r="H242" s="102"/>
      <c r="I242" s="102"/>
      <c r="J242" s="102"/>
    </row>
    <row r="243" spans="1:12" x14ac:dyDescent="0.25">
      <c r="A243" s="8">
        <f t="shared" si="13"/>
        <v>35487</v>
      </c>
      <c r="B243" s="9"/>
      <c r="C243" s="8"/>
      <c r="D243" s="9">
        <f t="shared" si="12"/>
        <v>1.86</v>
      </c>
      <c r="E243" s="9"/>
      <c r="G243" s="102"/>
      <c r="H243" s="102"/>
      <c r="I243" s="102"/>
      <c r="J243" s="102"/>
    </row>
    <row r="244" spans="1:12" x14ac:dyDescent="0.25">
      <c r="A244" s="8">
        <f t="shared" si="13"/>
        <v>35488</v>
      </c>
      <c r="B244" s="9"/>
      <c r="C244" s="8"/>
      <c r="D244" s="9">
        <f t="shared" si="12"/>
        <v>1.86</v>
      </c>
      <c r="E244" s="9"/>
      <c r="G244" s="102"/>
      <c r="H244" s="102"/>
      <c r="I244" s="102"/>
      <c r="J244" s="102"/>
    </row>
    <row r="245" spans="1:12" x14ac:dyDescent="0.25">
      <c r="A245" s="8">
        <f t="shared" si="13"/>
        <v>35489</v>
      </c>
      <c r="B245" s="9"/>
      <c r="C245" s="8"/>
      <c r="D245" s="9">
        <f t="shared" si="12"/>
        <v>1.86</v>
      </c>
      <c r="E245" s="9"/>
      <c r="G245" s="102"/>
      <c r="H245" s="102"/>
      <c r="I245" s="102"/>
      <c r="J245" s="102"/>
    </row>
    <row r="246" spans="1:12" x14ac:dyDescent="0.25">
      <c r="A246" s="8"/>
      <c r="B246" s="9"/>
      <c r="C246" s="8"/>
      <c r="D246" s="9"/>
      <c r="E246" s="9"/>
      <c r="G246" s="102"/>
      <c r="H246" s="102"/>
      <c r="I246" s="102"/>
      <c r="J246" s="102"/>
    </row>
    <row r="247" spans="1:12" x14ac:dyDescent="0.25">
      <c r="A247" s="8"/>
      <c r="B247" s="9"/>
      <c r="C247" s="8"/>
      <c r="D247" s="9"/>
      <c r="E247" s="9"/>
      <c r="G247" s="102"/>
      <c r="H247" s="102"/>
      <c r="I247" s="102"/>
      <c r="J247" s="102"/>
    </row>
    <row r="248" spans="1:12" x14ac:dyDescent="0.25">
      <c r="A248" s="8"/>
      <c r="B248" s="9"/>
      <c r="C248" s="8"/>
      <c r="D248" s="9"/>
      <c r="E248" s="9"/>
      <c r="G248" s="102"/>
      <c r="H248" s="102"/>
      <c r="I248" s="102"/>
      <c r="J248" s="102"/>
    </row>
    <row r="249" spans="1:12" ht="13.8" thickBot="1" x14ac:dyDescent="0.3">
      <c r="A249" s="8"/>
      <c r="B249" s="9"/>
      <c r="C249" s="8">
        <v>35490</v>
      </c>
      <c r="F249" s="145">
        <f>VLOOKUP($C249,index,2,FALSE)</f>
        <v>1.78</v>
      </c>
      <c r="H249" s="102"/>
      <c r="I249" s="102"/>
      <c r="J249" s="102"/>
      <c r="K249" s="101"/>
      <c r="L249" s="101"/>
    </row>
    <row r="250" spans="1:12" ht="13.8" thickTop="1" x14ac:dyDescent="0.25">
      <c r="A250" s="8">
        <f>C249</f>
        <v>35490</v>
      </c>
      <c r="B250" s="9"/>
      <c r="C250" s="8"/>
      <c r="D250" s="9">
        <f>VLOOKUP($A250,cash,D$4,FALSE)</f>
        <v>1.86</v>
      </c>
      <c r="E250" s="9"/>
      <c r="F250" s="141">
        <f>IF(D250&lt;F249,F249-D250,0)</f>
        <v>0</v>
      </c>
      <c r="G250" s="81">
        <f>IF(D250&gt;F249,D250-F249,0)</f>
        <v>8.0000000000000071E-2</v>
      </c>
      <c r="H250" s="102"/>
      <c r="I250" s="102"/>
      <c r="K250" s="101"/>
      <c r="L250" s="101"/>
    </row>
    <row r="251" spans="1:12" x14ac:dyDescent="0.25">
      <c r="A251" s="8">
        <f>A250+1</f>
        <v>35491</v>
      </c>
      <c r="B251" s="9"/>
      <c r="C251" s="8"/>
      <c r="D251" s="9">
        <f t="shared" ref="D251:D280" si="14">VLOOKUP($A251,cash,D$4,FALSE)</f>
        <v>1.86</v>
      </c>
      <c r="E251" s="9"/>
      <c r="F251" s="142">
        <f>IF(D251&lt;F249,F249-D251,0)</f>
        <v>0</v>
      </c>
      <c r="G251" s="84">
        <f>IF(D251&gt;F249,D251-F249,0)</f>
        <v>8.0000000000000071E-2</v>
      </c>
      <c r="H251" s="102"/>
      <c r="I251" s="102"/>
      <c r="K251" s="101"/>
      <c r="L251" s="101"/>
    </row>
    <row r="252" spans="1:12" x14ac:dyDescent="0.25">
      <c r="A252" s="8">
        <f t="shared" ref="A252:A280" si="15">A251+1</f>
        <v>35492</v>
      </c>
      <c r="B252" s="9"/>
      <c r="C252" s="8"/>
      <c r="D252" s="9">
        <f t="shared" si="14"/>
        <v>1.8</v>
      </c>
      <c r="E252" s="9"/>
      <c r="F252" s="142">
        <f>IF(D252&lt;F249,F249-D252,0)</f>
        <v>0</v>
      </c>
      <c r="G252" s="84">
        <f>IF(D252&gt;F249,D252-F249,0)</f>
        <v>2.0000000000000018E-2</v>
      </c>
      <c r="H252" s="102"/>
      <c r="I252" s="102"/>
      <c r="K252" s="101"/>
      <c r="L252" s="101"/>
    </row>
    <row r="253" spans="1:12" x14ac:dyDescent="0.25">
      <c r="A253" s="8">
        <f t="shared" si="15"/>
        <v>35493</v>
      </c>
      <c r="B253" s="9"/>
      <c r="C253" s="8"/>
      <c r="D253" s="9">
        <f t="shared" si="14"/>
        <v>1.85</v>
      </c>
      <c r="E253" s="9"/>
      <c r="F253" s="142">
        <f>IF(D253&lt;F249,F249-D253,0)</f>
        <v>0</v>
      </c>
      <c r="G253" s="84">
        <f>IF(D253&gt;F249,D253-F249,0)</f>
        <v>7.0000000000000062E-2</v>
      </c>
      <c r="H253" s="102"/>
      <c r="I253" s="102"/>
      <c r="K253" s="101"/>
      <c r="L253" s="101"/>
    </row>
    <row r="254" spans="1:12" x14ac:dyDescent="0.25">
      <c r="A254" s="8">
        <f t="shared" si="15"/>
        <v>35494</v>
      </c>
      <c r="B254" s="9"/>
      <c r="C254" s="8"/>
      <c r="D254" s="9">
        <f t="shared" si="14"/>
        <v>1.93</v>
      </c>
      <c r="E254" s="9"/>
      <c r="F254" s="142">
        <f>IF(D254&lt;F249,F249-D254,0)</f>
        <v>0</v>
      </c>
      <c r="G254" s="84">
        <f>IF(D254&gt;F249,D254-F249,0)</f>
        <v>0.14999999999999991</v>
      </c>
      <c r="H254" s="102"/>
      <c r="I254" s="102"/>
      <c r="K254" s="101"/>
      <c r="L254" s="101"/>
    </row>
    <row r="255" spans="1:12" x14ac:dyDescent="0.25">
      <c r="A255" s="8">
        <f t="shared" si="15"/>
        <v>35495</v>
      </c>
      <c r="B255" s="9"/>
      <c r="C255" s="8"/>
      <c r="D255" s="9">
        <f t="shared" si="14"/>
        <v>1.83</v>
      </c>
      <c r="E255" s="9"/>
      <c r="F255" s="142">
        <f>IF(D255&lt;F249,F249-D255,0)</f>
        <v>0</v>
      </c>
      <c r="G255" s="84">
        <f>IF(D255&gt;F249,D255-F249,0)</f>
        <v>5.0000000000000044E-2</v>
      </c>
      <c r="H255" s="102"/>
      <c r="I255" s="102"/>
      <c r="K255" s="101"/>
      <c r="L255" s="101"/>
    </row>
    <row r="256" spans="1:12" x14ac:dyDescent="0.25">
      <c r="A256" s="8">
        <f t="shared" si="15"/>
        <v>35496</v>
      </c>
      <c r="B256" s="9"/>
      <c r="C256" s="8"/>
      <c r="D256" s="9">
        <f t="shared" si="14"/>
        <v>1.9</v>
      </c>
      <c r="E256" s="9"/>
      <c r="F256" s="142">
        <f>IF(D256&lt;F249,F249-D256,0)</f>
        <v>0</v>
      </c>
      <c r="G256" s="84">
        <f>IF(D256&gt;F249,D256-F249,0)</f>
        <v>0.11999999999999988</v>
      </c>
      <c r="H256" s="102"/>
      <c r="I256" s="102"/>
      <c r="K256" s="101"/>
      <c r="L256" s="101"/>
    </row>
    <row r="257" spans="1:12" x14ac:dyDescent="0.25">
      <c r="A257" s="8">
        <f t="shared" si="15"/>
        <v>35497</v>
      </c>
      <c r="B257" s="9"/>
      <c r="C257" s="8"/>
      <c r="D257" s="9">
        <f t="shared" si="14"/>
        <v>1.9</v>
      </c>
      <c r="E257" s="9"/>
      <c r="F257" s="142">
        <f>IF(D257&lt;F249,F249-D257,0)</f>
        <v>0</v>
      </c>
      <c r="G257" s="84">
        <f>IF(D257&gt;F249,D257-F249,0)</f>
        <v>0.11999999999999988</v>
      </c>
      <c r="H257" s="102"/>
      <c r="I257" s="102"/>
      <c r="K257" s="101"/>
      <c r="L257" s="101"/>
    </row>
    <row r="258" spans="1:12" x14ac:dyDescent="0.25">
      <c r="A258" s="8">
        <f t="shared" si="15"/>
        <v>35498</v>
      </c>
      <c r="B258" s="9"/>
      <c r="C258" s="8"/>
      <c r="D258" s="9">
        <f t="shared" si="14"/>
        <v>1.9</v>
      </c>
      <c r="E258" s="9"/>
      <c r="F258" s="142">
        <f>IF(D258&lt;F249,F249-D258,0)</f>
        <v>0</v>
      </c>
      <c r="G258" s="84">
        <f>IF(D258&gt;F249,D258-F249,0)</f>
        <v>0.11999999999999988</v>
      </c>
      <c r="H258" s="102"/>
      <c r="I258" s="102"/>
      <c r="K258" s="101"/>
      <c r="L258" s="101"/>
    </row>
    <row r="259" spans="1:12" x14ac:dyDescent="0.25">
      <c r="A259" s="8">
        <f t="shared" si="15"/>
        <v>35499</v>
      </c>
      <c r="B259" s="9"/>
      <c r="C259" s="8"/>
      <c r="D259" s="9">
        <f t="shared" si="14"/>
        <v>1.94</v>
      </c>
      <c r="E259" s="9"/>
      <c r="F259" s="142">
        <f>IF(D259&lt;F249,F249-D259,0)</f>
        <v>0</v>
      </c>
      <c r="G259" s="84">
        <f>IF(D259&gt;F249,D259-F249,0)</f>
        <v>0.15999999999999992</v>
      </c>
      <c r="H259" s="102"/>
      <c r="I259" s="102"/>
      <c r="K259" s="101"/>
      <c r="L259" s="101"/>
    </row>
    <row r="260" spans="1:12" x14ac:dyDescent="0.25">
      <c r="A260" s="8">
        <f t="shared" si="15"/>
        <v>35500</v>
      </c>
      <c r="B260" s="9"/>
      <c r="C260" s="8"/>
      <c r="D260" s="9">
        <f t="shared" si="14"/>
        <v>1.91</v>
      </c>
      <c r="E260" s="9"/>
      <c r="F260" s="142">
        <f>IF(D260&lt;F249,F249-D260,0)</f>
        <v>0</v>
      </c>
      <c r="G260" s="84">
        <f>IF(D260&gt;F249,D260-F249,0)</f>
        <v>0.12999999999999989</v>
      </c>
      <c r="H260" s="102"/>
      <c r="I260" s="102"/>
      <c r="K260" s="101"/>
      <c r="L260" s="101"/>
    </row>
    <row r="261" spans="1:12" x14ac:dyDescent="0.25">
      <c r="A261" s="8">
        <f t="shared" si="15"/>
        <v>35501</v>
      </c>
      <c r="B261" s="9"/>
      <c r="C261" s="8"/>
      <c r="D261" s="9">
        <f t="shared" si="14"/>
        <v>1.96</v>
      </c>
      <c r="E261" s="9"/>
      <c r="F261" s="142">
        <f>IF(D261&lt;F249,F249-D261,0)</f>
        <v>0</v>
      </c>
      <c r="G261" s="84">
        <f>IF(D261&gt;F249,D261-F249,0)</f>
        <v>0.17999999999999994</v>
      </c>
      <c r="H261" s="102"/>
      <c r="I261" s="102"/>
      <c r="K261" s="101"/>
      <c r="L261" s="101"/>
    </row>
    <row r="262" spans="1:12" x14ac:dyDescent="0.25">
      <c r="A262" s="8">
        <f t="shared" si="15"/>
        <v>35502</v>
      </c>
      <c r="B262" s="9"/>
      <c r="C262" s="8"/>
      <c r="D262" s="9">
        <f t="shared" si="14"/>
        <v>1.98</v>
      </c>
      <c r="E262" s="9"/>
      <c r="F262" s="142">
        <f>IF(D262&lt;F249,F249-D262,0)</f>
        <v>0</v>
      </c>
      <c r="G262" s="84">
        <f>IF(D262&gt;F249,D262-F249,0)</f>
        <v>0.19999999999999996</v>
      </c>
      <c r="H262" s="102"/>
      <c r="I262" s="102"/>
      <c r="K262" s="101"/>
      <c r="L262" s="101"/>
    </row>
    <row r="263" spans="1:12" x14ac:dyDescent="0.25">
      <c r="A263" s="8">
        <f t="shared" si="15"/>
        <v>35503</v>
      </c>
      <c r="B263" s="9"/>
      <c r="C263" s="8"/>
      <c r="D263" s="9">
        <f t="shared" si="14"/>
        <v>1.96</v>
      </c>
      <c r="E263" s="9"/>
      <c r="F263" s="142">
        <f>IF(D263&lt;F249,F249-D263,0)</f>
        <v>0</v>
      </c>
      <c r="G263" s="84">
        <f>IF(D263&gt;F249,D263-F249,0)</f>
        <v>0.17999999999999994</v>
      </c>
      <c r="H263" s="102"/>
      <c r="I263" s="102"/>
      <c r="K263" s="101"/>
      <c r="L263" s="101"/>
    </row>
    <row r="264" spans="1:12" x14ac:dyDescent="0.25">
      <c r="A264" s="8">
        <f t="shared" si="15"/>
        <v>35504</v>
      </c>
      <c r="B264" s="9"/>
      <c r="C264" s="8"/>
      <c r="D264" s="9">
        <f t="shared" si="14"/>
        <v>1.96</v>
      </c>
      <c r="E264" s="9"/>
      <c r="F264" s="142">
        <f>IF(D264&lt;F249,F249-D264,0)</f>
        <v>0</v>
      </c>
      <c r="G264" s="84">
        <f>IF(D264&gt;F249,D264-F249,0)</f>
        <v>0.17999999999999994</v>
      </c>
      <c r="H264" s="102"/>
      <c r="I264" s="102"/>
      <c r="K264" s="101"/>
      <c r="L264" s="101"/>
    </row>
    <row r="265" spans="1:12" x14ac:dyDescent="0.25">
      <c r="A265" s="8">
        <f t="shared" si="15"/>
        <v>35505</v>
      </c>
      <c r="B265" s="9"/>
      <c r="C265" s="8"/>
      <c r="D265" s="9">
        <f t="shared" si="14"/>
        <v>1.96</v>
      </c>
      <c r="E265" s="9"/>
      <c r="F265" s="142">
        <f>IF(D265&lt;F249,F249-D265,0)</f>
        <v>0</v>
      </c>
      <c r="G265" s="84">
        <f>IF(D265&gt;F249,D265-F249,0)</f>
        <v>0.17999999999999994</v>
      </c>
      <c r="H265" s="102"/>
      <c r="I265" s="102"/>
      <c r="J265" s="102"/>
    </row>
    <row r="266" spans="1:12" x14ac:dyDescent="0.25">
      <c r="A266" s="8">
        <f t="shared" si="15"/>
        <v>35506</v>
      </c>
      <c r="B266" s="9"/>
      <c r="C266" s="8"/>
      <c r="D266" s="9">
        <f t="shared" si="14"/>
        <v>2.0099999999999998</v>
      </c>
      <c r="E266" s="9"/>
      <c r="F266" s="142">
        <f>IF(D266&lt;F249,F249-D266,0)</f>
        <v>0</v>
      </c>
      <c r="G266" s="84">
        <f>IF(D266&gt;F249,D266-F249,0)</f>
        <v>0.22999999999999976</v>
      </c>
      <c r="H266" s="102"/>
      <c r="I266" s="102"/>
      <c r="J266" s="102"/>
    </row>
    <row r="267" spans="1:12" x14ac:dyDescent="0.25">
      <c r="A267" s="8">
        <f t="shared" si="15"/>
        <v>35507</v>
      </c>
      <c r="B267" s="9"/>
      <c r="C267" s="8"/>
      <c r="D267" s="9">
        <f t="shared" si="14"/>
        <v>1.9</v>
      </c>
      <c r="E267" s="9"/>
      <c r="F267" s="142">
        <f>IF(D267&lt;F249,F249-D267,0)</f>
        <v>0</v>
      </c>
      <c r="G267" s="84">
        <f>IF(D267&gt;F249,D267-F249,0)</f>
        <v>0.11999999999999988</v>
      </c>
      <c r="H267" s="102"/>
      <c r="I267" s="102"/>
      <c r="J267" s="102"/>
    </row>
    <row r="268" spans="1:12" x14ac:dyDescent="0.25">
      <c r="A268" s="8">
        <f t="shared" si="15"/>
        <v>35508</v>
      </c>
      <c r="B268" s="9"/>
      <c r="C268" s="8"/>
      <c r="D268" s="9">
        <f t="shared" si="14"/>
        <v>1.88</v>
      </c>
      <c r="E268" s="9"/>
      <c r="F268" s="142">
        <f>IF(D268&lt;F249,F249-D268,0)</f>
        <v>0</v>
      </c>
      <c r="G268" s="84">
        <f>IF(D268&gt;F249,D268-F249,0)</f>
        <v>9.9999999999999867E-2</v>
      </c>
      <c r="H268" s="102"/>
      <c r="I268" s="102"/>
      <c r="J268" s="102"/>
    </row>
    <row r="269" spans="1:12" x14ac:dyDescent="0.25">
      <c r="A269" s="8">
        <f t="shared" si="15"/>
        <v>35509</v>
      </c>
      <c r="B269" s="9"/>
      <c r="C269" s="8"/>
      <c r="D269" s="9">
        <f t="shared" si="14"/>
        <v>1.865</v>
      </c>
      <c r="E269" s="9"/>
      <c r="F269" s="142">
        <f>IF(D269&lt;F249,F249-D269,0)</f>
        <v>0</v>
      </c>
      <c r="G269" s="84">
        <f>IF(D269&gt;F249,D269-F249,0)</f>
        <v>8.4999999999999964E-2</v>
      </c>
      <c r="H269" s="102"/>
      <c r="I269" s="102"/>
      <c r="J269" s="102"/>
    </row>
    <row r="270" spans="1:12" x14ac:dyDescent="0.25">
      <c r="A270" s="8">
        <f t="shared" si="15"/>
        <v>35510</v>
      </c>
      <c r="B270" s="9"/>
      <c r="C270" s="8"/>
      <c r="D270" s="9">
        <f t="shared" si="14"/>
        <v>1.86</v>
      </c>
      <c r="E270" s="9"/>
      <c r="F270" s="142">
        <f>IF(D270&lt;F249,F249-D270,0)</f>
        <v>0</v>
      </c>
      <c r="G270" s="84">
        <f>IF(D270&gt;F249,D270-F249,0)</f>
        <v>8.0000000000000071E-2</v>
      </c>
      <c r="H270" s="102"/>
      <c r="I270" s="102"/>
      <c r="J270" s="102"/>
    </row>
    <row r="271" spans="1:12" x14ac:dyDescent="0.25">
      <c r="A271" s="8">
        <f t="shared" si="15"/>
        <v>35511</v>
      </c>
      <c r="B271" s="9"/>
      <c r="C271" s="8"/>
      <c r="D271" s="9">
        <f t="shared" si="14"/>
        <v>1.86</v>
      </c>
      <c r="E271" s="9"/>
      <c r="F271" s="142">
        <f>IF(D271&lt;F249,F249-D271,0)</f>
        <v>0</v>
      </c>
      <c r="G271" s="84">
        <f>IF(D271&gt;F249,D271-F249,0)</f>
        <v>8.0000000000000071E-2</v>
      </c>
      <c r="H271" s="102"/>
      <c r="I271" s="102"/>
      <c r="J271" s="102"/>
    </row>
    <row r="272" spans="1:12" x14ac:dyDescent="0.25">
      <c r="A272" s="8">
        <f t="shared" si="15"/>
        <v>35512</v>
      </c>
      <c r="B272" s="9"/>
      <c r="C272" s="8"/>
      <c r="D272" s="9">
        <f t="shared" si="14"/>
        <v>1.86</v>
      </c>
      <c r="E272" s="9"/>
      <c r="F272" s="142">
        <f>IF(D272&lt;F249,F249-D272,0)</f>
        <v>0</v>
      </c>
      <c r="G272" s="84">
        <f>IF(D272&gt;F249,D272-F249,0)</f>
        <v>8.0000000000000071E-2</v>
      </c>
      <c r="H272" s="102"/>
      <c r="I272" s="102"/>
      <c r="J272" s="102"/>
    </row>
    <row r="273" spans="1:12" x14ac:dyDescent="0.25">
      <c r="A273" s="8">
        <f t="shared" si="15"/>
        <v>35513</v>
      </c>
      <c r="B273" s="9"/>
      <c r="C273" s="8"/>
      <c r="D273" s="9">
        <f t="shared" si="14"/>
        <v>1.86</v>
      </c>
      <c r="E273" s="9"/>
      <c r="F273" s="142">
        <f>IF(D273&lt;F249,F249-D273,0)</f>
        <v>0</v>
      </c>
      <c r="G273" s="84">
        <f>IF(D273&gt;F249,D273-F249,0)</f>
        <v>8.0000000000000071E-2</v>
      </c>
      <c r="H273" s="102"/>
      <c r="I273" s="102"/>
      <c r="J273" s="102"/>
    </row>
    <row r="274" spans="1:12" x14ac:dyDescent="0.25">
      <c r="A274" s="8">
        <f t="shared" si="15"/>
        <v>35514</v>
      </c>
      <c r="B274" s="9"/>
      <c r="C274" s="8"/>
      <c r="D274" s="9">
        <f t="shared" si="14"/>
        <v>1.88</v>
      </c>
      <c r="E274" s="9"/>
      <c r="F274" s="142">
        <f>IF(D274&lt;F249,F249-D274,0)</f>
        <v>0</v>
      </c>
      <c r="G274" s="84">
        <f>IF(D274&gt;F249,D274-F249,0)</f>
        <v>9.9999999999999867E-2</v>
      </c>
      <c r="H274" s="102"/>
      <c r="I274" s="102"/>
      <c r="J274" s="102"/>
    </row>
    <row r="275" spans="1:12" x14ac:dyDescent="0.25">
      <c r="A275" s="8">
        <f t="shared" si="15"/>
        <v>35515</v>
      </c>
      <c r="B275" s="9"/>
      <c r="C275" s="8"/>
      <c r="D275" s="9">
        <f t="shared" si="14"/>
        <v>1.905</v>
      </c>
      <c r="E275" s="9"/>
      <c r="F275" s="142">
        <f>IF(D275&lt;F249,F249-D275,0)</f>
        <v>0</v>
      </c>
      <c r="G275" s="84">
        <f>IF(D275&gt;F249,D275-F249,0)</f>
        <v>0.125</v>
      </c>
      <c r="H275" s="102"/>
      <c r="I275" s="102"/>
      <c r="J275" s="102"/>
    </row>
    <row r="276" spans="1:12" x14ac:dyDescent="0.25">
      <c r="A276" s="8">
        <f t="shared" si="15"/>
        <v>35516</v>
      </c>
      <c r="B276" s="9"/>
      <c r="C276" s="8"/>
      <c r="D276" s="9">
        <f t="shared" si="14"/>
        <v>1.895</v>
      </c>
      <c r="E276" s="9"/>
      <c r="F276" s="142">
        <f>IF(D276&lt;F249,F249-D276,0)</f>
        <v>0</v>
      </c>
      <c r="G276" s="84">
        <f>IF(D276&gt;F249,D276-F249,0)</f>
        <v>0.11499999999999999</v>
      </c>
      <c r="H276" s="102"/>
      <c r="I276" s="102"/>
      <c r="J276" s="102"/>
    </row>
    <row r="277" spans="1:12" x14ac:dyDescent="0.25">
      <c r="A277" s="8">
        <f t="shared" si="15"/>
        <v>35517</v>
      </c>
      <c r="B277" s="9"/>
      <c r="C277" s="8"/>
      <c r="D277" s="9">
        <f t="shared" si="14"/>
        <v>1.895</v>
      </c>
      <c r="E277" s="9"/>
      <c r="F277" s="142">
        <f>IF(D277&lt;F249,F249-D277,0)</f>
        <v>0</v>
      </c>
      <c r="G277" s="84">
        <f>IF(D277&gt;F249,D277-F249,0)</f>
        <v>0.11499999999999999</v>
      </c>
      <c r="H277" s="102"/>
      <c r="I277" s="102"/>
      <c r="J277" s="102"/>
    </row>
    <row r="278" spans="1:12" x14ac:dyDescent="0.25">
      <c r="A278" s="8">
        <f t="shared" si="15"/>
        <v>35518</v>
      </c>
      <c r="B278" s="9"/>
      <c r="C278" s="8"/>
      <c r="D278" s="9">
        <f t="shared" si="14"/>
        <v>1.895</v>
      </c>
      <c r="E278" s="9"/>
      <c r="F278" s="142">
        <f>IF(D278&lt;F249,F249-D278,0)</f>
        <v>0</v>
      </c>
      <c r="G278" s="84">
        <f>IF(D278&gt;F249,D278-F249,0)</f>
        <v>0.11499999999999999</v>
      </c>
      <c r="H278" s="102"/>
      <c r="I278" s="102"/>
      <c r="J278" s="102"/>
    </row>
    <row r="279" spans="1:12" x14ac:dyDescent="0.25">
      <c r="A279" s="8">
        <f t="shared" si="15"/>
        <v>35519</v>
      </c>
      <c r="B279" s="9">
        <v>1</v>
      </c>
      <c r="C279" s="8"/>
      <c r="D279" s="9">
        <f t="shared" si="14"/>
        <v>1.895</v>
      </c>
      <c r="E279" s="9"/>
      <c r="F279" s="142">
        <f>IF(D279&lt;F249,F249-D279,0)</f>
        <v>0</v>
      </c>
      <c r="G279" s="84">
        <f>IF(D279&gt;F249,D279-F249,0)</f>
        <v>0.11499999999999999</v>
      </c>
      <c r="H279" s="102"/>
      <c r="I279" s="102"/>
      <c r="J279" s="102"/>
    </row>
    <row r="280" spans="1:12" ht="13.8" thickBot="1" x14ac:dyDescent="0.3">
      <c r="A280" s="8">
        <f t="shared" si="15"/>
        <v>35520</v>
      </c>
      <c r="B280" s="9"/>
      <c r="C280" s="8"/>
      <c r="D280" s="9">
        <f t="shared" si="14"/>
        <v>1.91</v>
      </c>
      <c r="E280" s="9"/>
      <c r="F280" s="143">
        <f>IF(D280&lt;F249,F249-D280,0)</f>
        <v>0</v>
      </c>
      <c r="G280" s="144">
        <f>IF(D280&gt;F249,D280-F249,0)</f>
        <v>0.12999999999999989</v>
      </c>
      <c r="H280" s="102"/>
      <c r="I280" s="102"/>
      <c r="J280" s="102"/>
    </row>
    <row r="281" spans="1:12" ht="13.8" thickTop="1" x14ac:dyDescent="0.25">
      <c r="A281" s="8"/>
      <c r="B281" s="9"/>
      <c r="C281" s="8"/>
      <c r="D281" s="9"/>
      <c r="E281" s="9"/>
      <c r="F281" s="145">
        <f>AVERAGE(F250:F280)</f>
        <v>0</v>
      </c>
      <c r="G281" s="145">
        <f>AVERAGE(G250:G280)</f>
        <v>0.11903225806451612</v>
      </c>
      <c r="H281" s="102"/>
      <c r="I281" s="102"/>
      <c r="J281" s="102"/>
    </row>
    <row r="282" spans="1:12" x14ac:dyDescent="0.25">
      <c r="A282" s="8"/>
      <c r="B282" s="9"/>
      <c r="C282" s="8">
        <v>35521</v>
      </c>
      <c r="G282" s="102"/>
      <c r="H282" s="102"/>
      <c r="I282" s="102"/>
      <c r="J282" s="102"/>
      <c r="K282" s="101"/>
      <c r="L282" s="101"/>
    </row>
    <row r="283" spans="1:12" x14ac:dyDescent="0.25">
      <c r="A283" s="8">
        <f>C282</f>
        <v>35521</v>
      </c>
      <c r="B283" s="9"/>
      <c r="C283" s="8"/>
      <c r="D283" s="9">
        <f t="shared" ref="D283:D312" si="16">VLOOKUP($A283,cash,D$4,FALSE)</f>
        <v>1.925</v>
      </c>
      <c r="E283" s="9"/>
      <c r="G283" s="102"/>
      <c r="H283" s="102"/>
      <c r="I283" s="102"/>
      <c r="K283" s="101"/>
      <c r="L283" s="101"/>
    </row>
    <row r="284" spans="1:12" x14ac:dyDescent="0.25">
      <c r="A284" s="8">
        <f>A283+1</f>
        <v>35522</v>
      </c>
      <c r="B284" s="9"/>
      <c r="C284" s="8"/>
      <c r="D284" s="9">
        <f t="shared" si="16"/>
        <v>1.855</v>
      </c>
      <c r="E284" s="9"/>
      <c r="G284" s="102"/>
      <c r="H284" s="102"/>
      <c r="I284" s="102"/>
      <c r="K284" s="101"/>
      <c r="L284" s="101"/>
    </row>
    <row r="285" spans="1:12" x14ac:dyDescent="0.25">
      <c r="A285" s="8">
        <f t="shared" ref="A285:A312" si="17">A284+1</f>
        <v>35523</v>
      </c>
      <c r="B285" s="9"/>
      <c r="C285" s="8"/>
      <c r="D285" s="9">
        <f t="shared" si="16"/>
        <v>1.86</v>
      </c>
      <c r="E285" s="9"/>
      <c r="G285" s="102"/>
      <c r="H285" s="102"/>
      <c r="I285" s="102"/>
      <c r="K285" s="101"/>
      <c r="L285" s="101"/>
    </row>
    <row r="286" spans="1:12" x14ac:dyDescent="0.25">
      <c r="A286" s="8">
        <f t="shared" si="17"/>
        <v>35524</v>
      </c>
      <c r="B286" s="9"/>
      <c r="C286" s="8"/>
      <c r="D286" s="9">
        <f t="shared" si="16"/>
        <v>1.915</v>
      </c>
      <c r="E286" s="9"/>
      <c r="G286" s="102"/>
      <c r="H286" s="102"/>
      <c r="I286" s="102"/>
      <c r="K286" s="101"/>
      <c r="L286" s="101"/>
    </row>
    <row r="287" spans="1:12" x14ac:dyDescent="0.25">
      <c r="A287" s="8">
        <f t="shared" si="17"/>
        <v>35525</v>
      </c>
      <c r="B287" s="9"/>
      <c r="C287" s="8"/>
      <c r="D287" s="9">
        <f t="shared" si="16"/>
        <v>1.915</v>
      </c>
      <c r="E287" s="9"/>
      <c r="G287" s="102"/>
      <c r="H287" s="102"/>
      <c r="I287" s="102"/>
      <c r="K287" s="101"/>
      <c r="L287" s="101"/>
    </row>
    <row r="288" spans="1:12" x14ac:dyDescent="0.25">
      <c r="A288" s="8">
        <f t="shared" si="17"/>
        <v>35526</v>
      </c>
      <c r="B288" s="9"/>
      <c r="C288" s="8"/>
      <c r="D288" s="9">
        <f t="shared" si="16"/>
        <v>1.915</v>
      </c>
      <c r="E288" s="9"/>
      <c r="G288" s="102"/>
      <c r="H288" s="102"/>
      <c r="I288" s="102"/>
      <c r="K288" s="101"/>
      <c r="L288" s="101"/>
    </row>
    <row r="289" spans="1:12" x14ac:dyDescent="0.25">
      <c r="A289" s="8">
        <f t="shared" si="17"/>
        <v>35527</v>
      </c>
      <c r="B289" s="9"/>
      <c r="C289" s="8"/>
      <c r="D289" s="9">
        <f t="shared" si="16"/>
        <v>1.99</v>
      </c>
      <c r="E289" s="9"/>
      <c r="G289" s="102"/>
      <c r="H289" s="102"/>
      <c r="I289" s="102"/>
      <c r="K289" s="101"/>
      <c r="L289" s="101"/>
    </row>
    <row r="290" spans="1:12" x14ac:dyDescent="0.25">
      <c r="A290" s="8">
        <f t="shared" si="17"/>
        <v>35528</v>
      </c>
      <c r="B290" s="9"/>
      <c r="C290" s="8"/>
      <c r="D290" s="9">
        <f t="shared" si="16"/>
        <v>2.0049999999999999</v>
      </c>
      <c r="E290" s="9"/>
      <c r="G290" s="102"/>
      <c r="H290" s="102"/>
      <c r="I290" s="102"/>
      <c r="K290" s="101"/>
      <c r="L290" s="101"/>
    </row>
    <row r="291" spans="1:12" x14ac:dyDescent="0.25">
      <c r="A291" s="8">
        <f t="shared" si="17"/>
        <v>35529</v>
      </c>
      <c r="B291" s="9"/>
      <c r="C291" s="8"/>
      <c r="D291" s="9">
        <f t="shared" si="16"/>
        <v>1.96</v>
      </c>
      <c r="E291" s="9"/>
      <c r="G291" s="102"/>
      <c r="H291" s="102"/>
      <c r="I291" s="102"/>
      <c r="K291" s="101"/>
      <c r="L291" s="101"/>
    </row>
    <row r="292" spans="1:12" x14ac:dyDescent="0.25">
      <c r="A292" s="8">
        <f t="shared" si="17"/>
        <v>35530</v>
      </c>
      <c r="B292" s="9"/>
      <c r="C292" s="8"/>
      <c r="D292" s="9">
        <f t="shared" si="16"/>
        <v>1.96</v>
      </c>
      <c r="E292" s="9"/>
      <c r="G292" s="102"/>
      <c r="H292" s="102"/>
      <c r="I292" s="102"/>
      <c r="K292" s="101"/>
      <c r="L292" s="101"/>
    </row>
    <row r="293" spans="1:12" x14ac:dyDescent="0.25">
      <c r="A293" s="8">
        <f t="shared" si="17"/>
        <v>35531</v>
      </c>
      <c r="B293" s="9"/>
      <c r="C293" s="8"/>
      <c r="D293" s="9">
        <f t="shared" si="16"/>
        <v>1.97</v>
      </c>
      <c r="E293" s="9"/>
      <c r="G293" s="102"/>
      <c r="H293" s="102"/>
      <c r="I293" s="102"/>
      <c r="K293" s="101"/>
      <c r="L293" s="101"/>
    </row>
    <row r="294" spans="1:12" x14ac:dyDescent="0.25">
      <c r="A294" s="8">
        <f t="shared" si="17"/>
        <v>35532</v>
      </c>
      <c r="B294" s="9"/>
      <c r="C294" s="8"/>
      <c r="D294" s="9">
        <f t="shared" si="16"/>
        <v>1.97</v>
      </c>
      <c r="E294" s="9"/>
      <c r="G294" s="102"/>
      <c r="H294" s="102"/>
      <c r="I294" s="102"/>
      <c r="K294" s="101"/>
      <c r="L294" s="101"/>
    </row>
    <row r="295" spans="1:12" x14ac:dyDescent="0.25">
      <c r="A295" s="8">
        <f t="shared" si="17"/>
        <v>35533</v>
      </c>
      <c r="B295" s="9"/>
      <c r="C295" s="8"/>
      <c r="D295" s="9">
        <f t="shared" si="16"/>
        <v>1.97</v>
      </c>
      <c r="E295" s="9"/>
      <c r="G295" s="102"/>
      <c r="H295" s="102"/>
      <c r="I295" s="102"/>
      <c r="K295" s="101"/>
      <c r="L295" s="101"/>
    </row>
    <row r="296" spans="1:12" x14ac:dyDescent="0.25">
      <c r="A296" s="8">
        <f t="shared" si="17"/>
        <v>35534</v>
      </c>
      <c r="B296" s="9"/>
      <c r="C296" s="8"/>
      <c r="D296" s="9">
        <f t="shared" si="16"/>
        <v>2</v>
      </c>
      <c r="E296" s="9"/>
      <c r="G296" s="102"/>
      <c r="H296" s="102"/>
      <c r="I296" s="102"/>
      <c r="K296" s="101"/>
      <c r="L296" s="101"/>
    </row>
    <row r="297" spans="1:12" x14ac:dyDescent="0.25">
      <c r="A297" s="8">
        <f t="shared" si="17"/>
        <v>35535</v>
      </c>
      <c r="B297" s="9"/>
      <c r="C297" s="8"/>
      <c r="D297" s="9">
        <f t="shared" si="16"/>
        <v>2.0049999999999999</v>
      </c>
      <c r="E297" s="9"/>
      <c r="G297" s="102"/>
      <c r="H297" s="102"/>
      <c r="I297" s="102"/>
      <c r="K297" s="101"/>
      <c r="L297" s="101"/>
    </row>
    <row r="298" spans="1:12" x14ac:dyDescent="0.25">
      <c r="A298" s="8">
        <f t="shared" si="17"/>
        <v>35536</v>
      </c>
      <c r="B298" s="9"/>
      <c r="C298" s="8"/>
      <c r="D298" s="9">
        <f t="shared" si="16"/>
        <v>2.0150000000000001</v>
      </c>
      <c r="E298" s="9"/>
      <c r="G298" s="102"/>
      <c r="H298" s="102"/>
      <c r="I298" s="102"/>
      <c r="K298" s="101"/>
      <c r="L298" s="101"/>
    </row>
    <row r="299" spans="1:12" x14ac:dyDescent="0.25">
      <c r="A299" s="8">
        <f t="shared" si="17"/>
        <v>35537</v>
      </c>
      <c r="B299" s="9"/>
      <c r="C299" s="8"/>
      <c r="D299" s="9">
        <f t="shared" si="16"/>
        <v>2.0750000000000002</v>
      </c>
      <c r="E299" s="9"/>
      <c r="G299" s="102"/>
      <c r="H299" s="102"/>
      <c r="I299" s="102"/>
      <c r="J299" s="102"/>
    </row>
    <row r="300" spans="1:12" x14ac:dyDescent="0.25">
      <c r="A300" s="8">
        <f t="shared" si="17"/>
        <v>35538</v>
      </c>
      <c r="B300" s="9"/>
      <c r="C300" s="8"/>
      <c r="D300" s="9">
        <f t="shared" si="16"/>
        <v>2.0750000000000002</v>
      </c>
      <c r="E300" s="9"/>
      <c r="G300" s="102"/>
      <c r="H300" s="102"/>
      <c r="I300" s="102"/>
      <c r="J300" s="102"/>
    </row>
    <row r="301" spans="1:12" x14ac:dyDescent="0.25">
      <c r="A301" s="8">
        <f t="shared" si="17"/>
        <v>35539</v>
      </c>
      <c r="B301" s="9"/>
      <c r="C301" s="8"/>
      <c r="D301" s="9">
        <f t="shared" si="16"/>
        <v>2.0750000000000002</v>
      </c>
      <c r="E301" s="9"/>
      <c r="G301" s="102"/>
      <c r="H301" s="102"/>
      <c r="I301" s="102"/>
      <c r="J301" s="102"/>
    </row>
    <row r="302" spans="1:12" x14ac:dyDescent="0.25">
      <c r="A302" s="8">
        <f t="shared" si="17"/>
        <v>35540</v>
      </c>
      <c r="B302" s="9"/>
      <c r="C302" s="8"/>
      <c r="D302" s="9">
        <f t="shared" si="16"/>
        <v>2.0750000000000002</v>
      </c>
      <c r="E302" s="9"/>
      <c r="G302" s="102"/>
      <c r="H302" s="102"/>
      <c r="I302" s="102"/>
      <c r="J302" s="102"/>
    </row>
    <row r="303" spans="1:12" x14ac:dyDescent="0.25">
      <c r="A303" s="8">
        <f t="shared" si="17"/>
        <v>35541</v>
      </c>
      <c r="B303" s="9"/>
      <c r="C303" s="8"/>
      <c r="D303" s="9">
        <f t="shared" si="16"/>
        <v>2.08</v>
      </c>
      <c r="E303" s="9"/>
      <c r="G303" s="102"/>
      <c r="H303" s="102"/>
      <c r="I303" s="102"/>
      <c r="J303" s="102"/>
    </row>
    <row r="304" spans="1:12" x14ac:dyDescent="0.25">
      <c r="A304" s="8">
        <f t="shared" si="17"/>
        <v>35542</v>
      </c>
      <c r="B304" s="9"/>
      <c r="C304" s="8"/>
      <c r="D304" s="9">
        <f t="shared" si="16"/>
        <v>2.105</v>
      </c>
      <c r="E304" s="9"/>
      <c r="G304" s="102"/>
      <c r="H304" s="102"/>
      <c r="I304" s="102"/>
      <c r="J304" s="102"/>
    </row>
    <row r="305" spans="1:12" x14ac:dyDescent="0.25">
      <c r="A305" s="8">
        <f t="shared" si="17"/>
        <v>35543</v>
      </c>
      <c r="B305" s="9"/>
      <c r="C305" s="8"/>
      <c r="D305" s="9">
        <f t="shared" si="16"/>
        <v>2.23</v>
      </c>
      <c r="E305" s="9"/>
      <c r="G305" s="102"/>
      <c r="H305" s="102"/>
      <c r="I305" s="102"/>
      <c r="J305" s="102"/>
    </row>
    <row r="306" spans="1:12" x14ac:dyDescent="0.25">
      <c r="A306" s="8">
        <f t="shared" si="17"/>
        <v>35544</v>
      </c>
      <c r="B306" s="9"/>
      <c r="C306" s="8"/>
      <c r="D306" s="9">
        <f t="shared" si="16"/>
        <v>2.1150000000000002</v>
      </c>
      <c r="E306" s="9"/>
      <c r="G306" s="102"/>
      <c r="H306" s="102"/>
      <c r="I306" s="102"/>
      <c r="J306" s="102"/>
    </row>
    <row r="307" spans="1:12" x14ac:dyDescent="0.25">
      <c r="A307" s="8">
        <f t="shared" si="17"/>
        <v>35545</v>
      </c>
      <c r="B307" s="9"/>
      <c r="C307" s="8"/>
      <c r="D307" s="9">
        <f t="shared" si="16"/>
        <v>2.1150000000000002</v>
      </c>
      <c r="E307" s="9"/>
      <c r="G307" s="102"/>
      <c r="H307" s="102"/>
      <c r="I307" s="102"/>
      <c r="J307" s="102"/>
    </row>
    <row r="308" spans="1:12" x14ac:dyDescent="0.25">
      <c r="A308" s="8">
        <f t="shared" si="17"/>
        <v>35546</v>
      </c>
      <c r="B308" s="9"/>
      <c r="C308" s="8"/>
      <c r="D308" s="9">
        <f t="shared" si="16"/>
        <v>2.1150000000000002</v>
      </c>
      <c r="E308" s="9"/>
      <c r="G308" s="102"/>
      <c r="H308" s="102"/>
      <c r="I308" s="102"/>
      <c r="J308" s="102"/>
    </row>
    <row r="309" spans="1:12" x14ac:dyDescent="0.25">
      <c r="A309" s="8">
        <f t="shared" si="17"/>
        <v>35547</v>
      </c>
      <c r="B309" s="9"/>
      <c r="C309" s="8"/>
      <c r="D309" s="9">
        <f t="shared" si="16"/>
        <v>2.1150000000000002</v>
      </c>
      <c r="E309" s="9"/>
      <c r="G309" s="102"/>
      <c r="H309" s="102"/>
      <c r="I309" s="102"/>
      <c r="J309" s="102"/>
    </row>
    <row r="310" spans="1:12" x14ac:dyDescent="0.25">
      <c r="A310" s="8">
        <f t="shared" si="17"/>
        <v>35548</v>
      </c>
      <c r="B310" s="9"/>
      <c r="C310" s="8"/>
      <c r="D310" s="9">
        <f t="shared" si="16"/>
        <v>2.08</v>
      </c>
      <c r="E310" s="9"/>
      <c r="G310" s="102"/>
      <c r="H310" s="102"/>
      <c r="I310" s="102"/>
      <c r="J310" s="102"/>
    </row>
    <row r="311" spans="1:12" x14ac:dyDescent="0.25">
      <c r="A311" s="8">
        <f t="shared" si="17"/>
        <v>35549</v>
      </c>
      <c r="B311" s="9"/>
      <c r="C311" s="8"/>
      <c r="D311" s="9">
        <f t="shared" si="16"/>
        <v>2.1</v>
      </c>
      <c r="E311" s="9"/>
      <c r="G311" s="102"/>
      <c r="H311" s="102"/>
      <c r="I311" s="102"/>
      <c r="J311" s="102"/>
    </row>
    <row r="312" spans="1:12" x14ac:dyDescent="0.25">
      <c r="A312" s="8">
        <f t="shared" si="17"/>
        <v>35550</v>
      </c>
      <c r="B312" s="9"/>
      <c r="C312" s="8"/>
      <c r="D312" s="9">
        <f t="shared" si="16"/>
        <v>2.125</v>
      </c>
      <c r="E312" s="9"/>
      <c r="G312" s="102"/>
      <c r="H312" s="102"/>
      <c r="I312" s="102"/>
      <c r="J312" s="102"/>
    </row>
    <row r="313" spans="1:12" x14ac:dyDescent="0.25">
      <c r="A313" s="8"/>
      <c r="B313" s="9"/>
      <c r="C313" s="8"/>
      <c r="D313" s="9"/>
      <c r="E313" s="9"/>
      <c r="G313" s="102"/>
      <c r="H313" s="102"/>
    </row>
    <row r="314" spans="1:12" x14ac:dyDescent="0.25">
      <c r="A314" s="8"/>
      <c r="B314" s="9"/>
      <c r="C314" s="8"/>
      <c r="D314" s="9"/>
      <c r="E314" s="9"/>
    </row>
    <row r="315" spans="1:12" x14ac:dyDescent="0.25">
      <c r="A315" s="8"/>
      <c r="B315" s="9"/>
      <c r="C315" s="8"/>
      <c r="D315" s="9"/>
      <c r="E315" s="9"/>
    </row>
    <row r="316" spans="1:12" ht="13.8" thickBot="1" x14ac:dyDescent="0.3">
      <c r="A316" s="8"/>
      <c r="B316" s="9"/>
      <c r="C316" s="8">
        <v>35551</v>
      </c>
      <c r="F316" s="145">
        <f>VLOOKUP($C316,index,2,FALSE)</f>
        <v>2.15</v>
      </c>
      <c r="H316" s="102"/>
      <c r="I316" s="102"/>
      <c r="J316" s="102"/>
      <c r="K316" s="101"/>
      <c r="L316" s="101"/>
    </row>
    <row r="317" spans="1:12" ht="13.8" thickTop="1" x14ac:dyDescent="0.25">
      <c r="A317" s="8">
        <f>C316</f>
        <v>35551</v>
      </c>
      <c r="B317" s="9"/>
      <c r="C317" s="8"/>
      <c r="D317" s="9">
        <f>VLOOKUP($A317,cash,D$4,FALSE)</f>
        <v>2.1749999999999998</v>
      </c>
      <c r="E317" s="9"/>
      <c r="F317" s="141">
        <f>IF(D317&lt;F316,F316-D317,0)</f>
        <v>0</v>
      </c>
      <c r="G317" s="81">
        <f>IF(D317&gt;F316,D317-F316,0)</f>
        <v>2.4999999999999911E-2</v>
      </c>
      <c r="H317" s="102"/>
      <c r="I317" s="102"/>
      <c r="K317" s="101"/>
      <c r="L317" s="101"/>
    </row>
    <row r="318" spans="1:12" x14ac:dyDescent="0.25">
      <c r="A318" s="8">
        <f>A317+1</f>
        <v>35552</v>
      </c>
      <c r="B318" s="9"/>
      <c r="C318" s="8"/>
      <c r="D318" s="9">
        <f t="shared" ref="D318:D347" si="18">VLOOKUP($A318,cash,D$4,FALSE)</f>
        <v>2.1949999999999998</v>
      </c>
      <c r="E318" s="9"/>
      <c r="F318" s="142">
        <f>IF(D318&lt;F316,F316-D318,0)</f>
        <v>0</v>
      </c>
      <c r="G318" s="84">
        <f>IF(D318&gt;F316,D318-F316,0)</f>
        <v>4.4999999999999929E-2</v>
      </c>
      <c r="H318" s="102"/>
      <c r="I318" s="102"/>
      <c r="J318" s="102"/>
    </row>
    <row r="319" spans="1:12" x14ac:dyDescent="0.25">
      <c r="A319" s="8">
        <f t="shared" ref="A319:A347" si="19">A318+1</f>
        <v>35553</v>
      </c>
      <c r="B319" s="9"/>
      <c r="C319" s="8"/>
      <c r="D319" s="9">
        <f t="shared" si="18"/>
        <v>2.1949999999999998</v>
      </c>
      <c r="E319" s="9"/>
      <c r="F319" s="142">
        <f>IF(D319&lt;F316,F316-D319,0)</f>
        <v>0</v>
      </c>
      <c r="G319" s="84">
        <f>IF(D319&gt;F316,D319-F316,0)</f>
        <v>4.4999999999999929E-2</v>
      </c>
      <c r="H319" s="102"/>
      <c r="I319" s="102"/>
      <c r="J319" s="102"/>
    </row>
    <row r="320" spans="1:12" x14ac:dyDescent="0.25">
      <c r="A320" s="8">
        <f t="shared" si="19"/>
        <v>35554</v>
      </c>
      <c r="B320" s="9"/>
      <c r="C320" s="8"/>
      <c r="D320" s="9">
        <f t="shared" si="18"/>
        <v>2.1949999999999998</v>
      </c>
      <c r="E320" s="9"/>
      <c r="F320" s="142">
        <f>IF(D320&lt;F316,F316-D320,0)</f>
        <v>0</v>
      </c>
      <c r="G320" s="84">
        <f>IF(D320&gt;F316,D320-F316,0)</f>
        <v>4.4999999999999929E-2</v>
      </c>
      <c r="H320" s="102"/>
      <c r="I320" s="102"/>
      <c r="J320" s="102"/>
    </row>
    <row r="321" spans="1:10" x14ac:dyDescent="0.25">
      <c r="A321" s="8">
        <f t="shared" si="19"/>
        <v>35555</v>
      </c>
      <c r="B321" s="9"/>
      <c r="C321" s="8"/>
      <c r="D321" s="9">
        <f t="shared" si="18"/>
        <v>2.2149999999999999</v>
      </c>
      <c r="E321" s="9"/>
      <c r="F321" s="142">
        <f>IF(D321&lt;F316,F316-D321,0)</f>
        <v>0</v>
      </c>
      <c r="G321" s="84">
        <f>IF(D321&gt;F316,D321-F316,0)</f>
        <v>6.4999999999999947E-2</v>
      </c>
      <c r="H321" s="102"/>
      <c r="I321" s="102"/>
      <c r="J321" s="102"/>
    </row>
    <row r="322" spans="1:10" x14ac:dyDescent="0.25">
      <c r="A322" s="8">
        <f t="shared" si="19"/>
        <v>35556</v>
      </c>
      <c r="B322" s="9"/>
      <c r="C322" s="8"/>
      <c r="D322" s="9">
        <f t="shared" si="18"/>
        <v>2.2349999999999999</v>
      </c>
      <c r="E322" s="9"/>
      <c r="F322" s="142">
        <f>IF(D322&lt;F316,F316-D322,0)</f>
        <v>0</v>
      </c>
      <c r="G322" s="84">
        <f>IF(D322&gt;F316,D322-F316,0)</f>
        <v>8.4999999999999964E-2</v>
      </c>
      <c r="H322" s="102"/>
      <c r="I322" s="102"/>
      <c r="J322" s="102"/>
    </row>
    <row r="323" spans="1:10" x14ac:dyDescent="0.25">
      <c r="A323" s="8">
        <f t="shared" si="19"/>
        <v>35557</v>
      </c>
      <c r="B323" s="9"/>
      <c r="C323" s="8"/>
      <c r="D323" s="9">
        <f t="shared" si="18"/>
        <v>2.3650000000000002</v>
      </c>
      <c r="E323" s="9"/>
      <c r="F323" s="142">
        <f>IF(D323&lt;F316,F316-D323,0)</f>
        <v>0</v>
      </c>
      <c r="G323" s="84">
        <f>IF(D323&gt;F316,D323-F316,0)</f>
        <v>0.2150000000000003</v>
      </c>
      <c r="H323" s="102"/>
      <c r="I323" s="102"/>
      <c r="J323" s="102"/>
    </row>
    <row r="324" spans="1:10" x14ac:dyDescent="0.25">
      <c r="A324" s="8">
        <f t="shared" si="19"/>
        <v>35558</v>
      </c>
      <c r="B324" s="9"/>
      <c r="C324" s="8"/>
      <c r="D324" s="9">
        <f t="shared" si="18"/>
        <v>2.34</v>
      </c>
      <c r="E324" s="9"/>
      <c r="F324" s="142">
        <f>IF(D324&lt;F316,F316-D324,0)</f>
        <v>0</v>
      </c>
      <c r="G324" s="84">
        <f>IF(D324&gt;F316,D324-F316,0)</f>
        <v>0.18999999999999995</v>
      </c>
      <c r="H324" s="102"/>
      <c r="I324" s="102"/>
      <c r="J324" s="102"/>
    </row>
    <row r="325" spans="1:10" x14ac:dyDescent="0.25">
      <c r="A325" s="8">
        <f t="shared" si="19"/>
        <v>35559</v>
      </c>
      <c r="B325" s="9"/>
      <c r="C325" s="8"/>
      <c r="D325" s="9">
        <f t="shared" si="18"/>
        <v>2.34</v>
      </c>
      <c r="E325" s="9"/>
      <c r="F325" s="142">
        <f>IF(D325&lt;F316,F316-D325,0)</f>
        <v>0</v>
      </c>
      <c r="G325" s="84">
        <f>IF(D325&gt;F316,D325-F316,0)</f>
        <v>0.18999999999999995</v>
      </c>
      <c r="H325" s="102"/>
      <c r="I325" s="102"/>
      <c r="J325" s="102"/>
    </row>
    <row r="326" spans="1:10" x14ac:dyDescent="0.25">
      <c r="A326" s="8">
        <f t="shared" si="19"/>
        <v>35560</v>
      </c>
      <c r="B326" s="9"/>
      <c r="C326" s="8"/>
      <c r="D326" s="9">
        <f t="shared" si="18"/>
        <v>2.34</v>
      </c>
      <c r="E326" s="9"/>
      <c r="F326" s="142">
        <f>IF(D326&lt;F316,F316-D326,0)</f>
        <v>0</v>
      </c>
      <c r="G326" s="84">
        <f>IF(D326&gt;F316,D326-F316,0)</f>
        <v>0.18999999999999995</v>
      </c>
      <c r="H326" s="102"/>
      <c r="I326" s="102"/>
      <c r="J326" s="102"/>
    </row>
    <row r="327" spans="1:10" x14ac:dyDescent="0.25">
      <c r="A327" s="8">
        <f t="shared" si="19"/>
        <v>35561</v>
      </c>
      <c r="B327" s="9"/>
      <c r="C327" s="8"/>
      <c r="D327" s="9">
        <f t="shared" si="18"/>
        <v>2.34</v>
      </c>
      <c r="E327" s="9"/>
      <c r="F327" s="142">
        <f>IF(D327&lt;F316,F316-D327,0)</f>
        <v>0</v>
      </c>
      <c r="G327" s="84">
        <f>IF(D327&gt;F316,D327-F316,0)</f>
        <v>0.18999999999999995</v>
      </c>
      <c r="H327" s="102"/>
      <c r="I327" s="102"/>
      <c r="J327" s="102"/>
    </row>
    <row r="328" spans="1:10" x14ac:dyDescent="0.25">
      <c r="A328" s="8">
        <f t="shared" si="19"/>
        <v>35562</v>
      </c>
      <c r="B328" s="9"/>
      <c r="C328" s="8"/>
      <c r="D328" s="9">
        <f t="shared" si="18"/>
        <v>2.2650000000000001</v>
      </c>
      <c r="E328" s="9"/>
      <c r="F328" s="142">
        <f>IF(D328&lt;F316,F316-D328,0)</f>
        <v>0</v>
      </c>
      <c r="G328" s="84">
        <f>IF(D328&gt;F316,D328-F316,0)</f>
        <v>0.11500000000000021</v>
      </c>
      <c r="H328" s="102"/>
      <c r="I328" s="102"/>
      <c r="J328" s="102"/>
    </row>
    <row r="329" spans="1:10" x14ac:dyDescent="0.25">
      <c r="A329" s="8">
        <f t="shared" si="19"/>
        <v>35563</v>
      </c>
      <c r="B329" s="9"/>
      <c r="C329" s="8"/>
      <c r="D329" s="9">
        <f t="shared" si="18"/>
        <v>2.1749999999999998</v>
      </c>
      <c r="E329" s="9"/>
      <c r="F329" s="142">
        <f>IF(D329&lt;F316,F316-D329,0)</f>
        <v>0</v>
      </c>
      <c r="G329" s="84">
        <f>IF(D329&gt;F316,D329-F316,0)</f>
        <v>2.4999999999999911E-2</v>
      </c>
      <c r="H329" s="102"/>
      <c r="I329" s="102"/>
      <c r="J329" s="102"/>
    </row>
    <row r="330" spans="1:10" x14ac:dyDescent="0.25">
      <c r="A330" s="8">
        <f t="shared" si="19"/>
        <v>35564</v>
      </c>
      <c r="B330" s="9"/>
      <c r="C330" s="8"/>
      <c r="D330" s="9">
        <f t="shared" si="18"/>
        <v>2.2149999999999999</v>
      </c>
      <c r="E330" s="9"/>
      <c r="F330" s="142">
        <f>IF(D330&lt;F316,F316-D330,0)</f>
        <v>0</v>
      </c>
      <c r="G330" s="84">
        <f>IF(D330&gt;F316,D330-F316,0)</f>
        <v>6.4999999999999947E-2</v>
      </c>
      <c r="H330" s="102"/>
      <c r="I330" s="102"/>
      <c r="J330" s="102"/>
    </row>
    <row r="331" spans="1:10" x14ac:dyDescent="0.25">
      <c r="A331" s="8">
        <f t="shared" si="19"/>
        <v>35565</v>
      </c>
      <c r="B331" s="9"/>
      <c r="C331" s="8"/>
      <c r="D331" s="9">
        <f t="shared" si="18"/>
        <v>2.2450000000000001</v>
      </c>
      <c r="E331" s="9"/>
      <c r="F331" s="142">
        <f>IF(D331&lt;F316,F316-D331,0)</f>
        <v>0</v>
      </c>
      <c r="G331" s="84">
        <f>IF(D331&gt;F316,D331-F316,0)</f>
        <v>9.5000000000000195E-2</v>
      </c>
      <c r="H331" s="102"/>
      <c r="I331" s="102"/>
      <c r="J331" s="102"/>
    </row>
    <row r="332" spans="1:10" x14ac:dyDescent="0.25">
      <c r="A332" s="8">
        <f t="shared" si="19"/>
        <v>35566</v>
      </c>
      <c r="B332" s="9"/>
      <c r="C332" s="8"/>
      <c r="D332" s="9">
        <f t="shared" si="18"/>
        <v>2.2450000000000001</v>
      </c>
      <c r="E332" s="9"/>
      <c r="F332" s="142">
        <f>IF(D332&lt;F316,F316-D332,0)</f>
        <v>0</v>
      </c>
      <c r="G332" s="84">
        <f>IF(D332&gt;F316,D332-F316,0)</f>
        <v>9.5000000000000195E-2</v>
      </c>
      <c r="H332" s="102"/>
      <c r="I332" s="102"/>
      <c r="J332" s="102"/>
    </row>
    <row r="333" spans="1:10" x14ac:dyDescent="0.25">
      <c r="A333" s="8">
        <f t="shared" si="19"/>
        <v>35567</v>
      </c>
      <c r="B333" s="9"/>
      <c r="C333" s="8"/>
      <c r="D333" s="9">
        <f t="shared" si="18"/>
        <v>2.2450000000000001</v>
      </c>
      <c r="E333" s="9"/>
      <c r="F333" s="142">
        <f>IF(D333&lt;F316,F316-D333,0)</f>
        <v>0</v>
      </c>
      <c r="G333" s="84">
        <f>IF(D333&gt;F316,D333-F316,0)</f>
        <v>9.5000000000000195E-2</v>
      </c>
      <c r="H333" s="102"/>
      <c r="I333" s="102"/>
      <c r="J333" s="102"/>
    </row>
    <row r="334" spans="1:10" x14ac:dyDescent="0.25">
      <c r="A334" s="8">
        <f t="shared" si="19"/>
        <v>35568</v>
      </c>
      <c r="B334" s="9"/>
      <c r="C334" s="8"/>
      <c r="D334" s="9">
        <f t="shared" si="18"/>
        <v>2.2450000000000001</v>
      </c>
      <c r="E334" s="9"/>
      <c r="F334" s="142">
        <f>IF(D334&lt;F316,F316-D334,0)</f>
        <v>0</v>
      </c>
      <c r="G334" s="84">
        <f>IF(D334&gt;F316,D334-F316,0)</f>
        <v>9.5000000000000195E-2</v>
      </c>
      <c r="H334" s="102"/>
      <c r="I334" s="102"/>
      <c r="J334" s="102"/>
    </row>
    <row r="335" spans="1:10" x14ac:dyDescent="0.25">
      <c r="A335" s="8">
        <f t="shared" si="19"/>
        <v>35569</v>
      </c>
      <c r="B335" s="9"/>
      <c r="C335" s="8"/>
      <c r="D335" s="9">
        <f t="shared" si="18"/>
        <v>2.2200000000000002</v>
      </c>
      <c r="E335" s="9"/>
      <c r="F335" s="142">
        <f>IF(D335&lt;F316,F316-D335,0)</f>
        <v>0</v>
      </c>
      <c r="G335" s="84">
        <f>IF(D335&gt;F316,D335-F316,0)</f>
        <v>7.0000000000000284E-2</v>
      </c>
      <c r="H335" s="102"/>
      <c r="I335" s="102"/>
      <c r="J335" s="102"/>
    </row>
    <row r="336" spans="1:10" x14ac:dyDescent="0.25">
      <c r="A336" s="8">
        <f t="shared" si="19"/>
        <v>35570</v>
      </c>
      <c r="B336" s="9"/>
      <c r="C336" s="8"/>
      <c r="D336" s="9">
        <f t="shared" si="18"/>
        <v>2.2000000000000002</v>
      </c>
      <c r="E336" s="9"/>
      <c r="F336" s="142">
        <f>IF(D336&lt;F316,F316-D336,0)</f>
        <v>0</v>
      </c>
      <c r="G336" s="84">
        <f>IF(D336&gt;F316,D336-F316,0)</f>
        <v>5.0000000000000266E-2</v>
      </c>
      <c r="H336" s="102"/>
      <c r="I336" s="102"/>
      <c r="J336" s="102"/>
    </row>
    <row r="337" spans="1:12" x14ac:dyDescent="0.25">
      <c r="A337" s="8">
        <f t="shared" si="19"/>
        <v>35571</v>
      </c>
      <c r="B337" s="9"/>
      <c r="C337" s="8"/>
      <c r="D337" s="9">
        <f t="shared" si="18"/>
        <v>2.19</v>
      </c>
      <c r="E337" s="9"/>
      <c r="F337" s="142">
        <f>IF(D337&lt;F316,F316-D337,0)</f>
        <v>0</v>
      </c>
      <c r="G337" s="84">
        <f>IF(D337&gt;F316,D337-F316,0)</f>
        <v>4.0000000000000036E-2</v>
      </c>
      <c r="H337" s="102"/>
      <c r="I337" s="102"/>
      <c r="J337" s="102"/>
    </row>
    <row r="338" spans="1:12" x14ac:dyDescent="0.25">
      <c r="A338" s="8">
        <f t="shared" si="19"/>
        <v>35572</v>
      </c>
      <c r="B338" s="9"/>
      <c r="C338" s="8"/>
      <c r="D338" s="9">
        <f t="shared" si="18"/>
        <v>2.2050000000000001</v>
      </c>
      <c r="E338" s="9"/>
      <c r="F338" s="142">
        <f>IF(D338&lt;F316,F316-D338,0)</f>
        <v>0</v>
      </c>
      <c r="G338" s="84">
        <f>IF(D338&gt;F316,D338-F316,0)</f>
        <v>5.500000000000016E-2</v>
      </c>
      <c r="H338" s="102"/>
      <c r="I338" s="102"/>
      <c r="J338" s="102"/>
    </row>
    <row r="339" spans="1:12" x14ac:dyDescent="0.25">
      <c r="A339" s="8">
        <f t="shared" si="19"/>
        <v>35573</v>
      </c>
      <c r="B339" s="9"/>
      <c r="C339" s="8"/>
      <c r="D339" s="9">
        <f t="shared" si="18"/>
        <v>2.2050000000000001</v>
      </c>
      <c r="E339" s="9"/>
      <c r="F339" s="142">
        <f>IF(D339&lt;F316,F316-D339,0)</f>
        <v>0</v>
      </c>
      <c r="G339" s="84">
        <f>IF(D339&gt;F316,D339-F316,0)</f>
        <v>5.500000000000016E-2</v>
      </c>
      <c r="H339" s="102"/>
      <c r="I339" s="102"/>
      <c r="J339" s="102"/>
    </row>
    <row r="340" spans="1:12" x14ac:dyDescent="0.25">
      <c r="A340" s="8">
        <f t="shared" si="19"/>
        <v>35574</v>
      </c>
      <c r="B340" s="9"/>
      <c r="C340" s="8"/>
      <c r="D340" s="9">
        <f t="shared" si="18"/>
        <v>2.2050000000000001</v>
      </c>
      <c r="E340" s="9"/>
      <c r="F340" s="142">
        <f>IF(D340&lt;F316,F316-D340,0)</f>
        <v>0</v>
      </c>
      <c r="G340" s="84">
        <f>IF(D340&gt;F316,D340-F316,0)</f>
        <v>5.500000000000016E-2</v>
      </c>
      <c r="H340" s="102"/>
      <c r="I340" s="102"/>
      <c r="J340" s="102"/>
    </row>
    <row r="341" spans="1:12" x14ac:dyDescent="0.25">
      <c r="A341" s="8">
        <f t="shared" si="19"/>
        <v>35575</v>
      </c>
      <c r="B341" s="9"/>
      <c r="C341" s="8"/>
      <c r="D341" s="9">
        <f t="shared" si="18"/>
        <v>2.2050000000000001</v>
      </c>
      <c r="E341" s="9"/>
      <c r="F341" s="142">
        <f>IF(D341&lt;F316,F316-D341,0)</f>
        <v>0</v>
      </c>
      <c r="G341" s="84">
        <f>IF(D341&gt;F316,D341-F316,0)</f>
        <v>5.500000000000016E-2</v>
      </c>
      <c r="H341" s="102"/>
      <c r="I341" s="102"/>
      <c r="J341" s="102"/>
    </row>
    <row r="342" spans="1:12" x14ac:dyDescent="0.25">
      <c r="A342" s="8">
        <f t="shared" si="19"/>
        <v>35576</v>
      </c>
      <c r="B342" s="9"/>
      <c r="C342" s="8"/>
      <c r="D342" s="9">
        <f t="shared" si="18"/>
        <v>2.1949999999999998</v>
      </c>
      <c r="E342" s="9"/>
      <c r="F342" s="142">
        <f>IF(D342&lt;F316,F316-D342,0)</f>
        <v>0</v>
      </c>
      <c r="G342" s="84">
        <f>IF(D342&gt;F316,D342-F316,0)</f>
        <v>4.4999999999999929E-2</v>
      </c>
      <c r="H342" s="102"/>
      <c r="I342" s="102"/>
      <c r="J342" s="102"/>
    </row>
    <row r="343" spans="1:12" x14ac:dyDescent="0.25">
      <c r="A343" s="8">
        <f t="shared" si="19"/>
        <v>35577</v>
      </c>
      <c r="B343" s="9"/>
      <c r="C343" s="8"/>
      <c r="D343" s="9">
        <f t="shared" si="18"/>
        <v>2.2850000000000001</v>
      </c>
      <c r="E343" s="9"/>
      <c r="F343" s="142">
        <f>IF(D343&lt;F316,F316-D343,0)</f>
        <v>0</v>
      </c>
      <c r="G343" s="84">
        <f>IF(D343&gt;F316,D343-F316,0)</f>
        <v>0.13500000000000023</v>
      </c>
      <c r="H343" s="102"/>
      <c r="I343" s="102"/>
      <c r="J343" s="102"/>
    </row>
    <row r="344" spans="1:12" x14ac:dyDescent="0.25">
      <c r="A344" s="8">
        <f t="shared" si="19"/>
        <v>35578</v>
      </c>
      <c r="B344" s="9"/>
      <c r="C344" s="8"/>
      <c r="D344" s="9">
        <f t="shared" si="18"/>
        <v>2.34</v>
      </c>
      <c r="E344" s="9"/>
      <c r="F344" s="142">
        <f>IF(D344&lt;F316,F316-D344,0)</f>
        <v>0</v>
      </c>
      <c r="G344" s="84">
        <f>IF(D344&gt;F316,D344-F316,0)</f>
        <v>0.18999999999999995</v>
      </c>
      <c r="H344" s="102"/>
      <c r="I344" s="102"/>
      <c r="J344" s="102"/>
    </row>
    <row r="345" spans="1:12" x14ac:dyDescent="0.25">
      <c r="A345" s="8">
        <f t="shared" si="19"/>
        <v>35579</v>
      </c>
      <c r="B345" s="9"/>
      <c r="C345" s="8"/>
      <c r="D345" s="9">
        <f t="shared" si="18"/>
        <v>2.2749999999999999</v>
      </c>
      <c r="E345" s="9"/>
      <c r="F345" s="142">
        <f>IF(D345&lt;F316,F316-D345,0)</f>
        <v>0</v>
      </c>
      <c r="G345" s="84">
        <f>IF(D345&gt;F316,D345-F316,0)</f>
        <v>0.125</v>
      </c>
      <c r="H345" s="102"/>
      <c r="I345" s="102"/>
      <c r="J345" s="102"/>
    </row>
    <row r="346" spans="1:12" x14ac:dyDescent="0.25">
      <c r="A346" s="8">
        <f t="shared" si="19"/>
        <v>35580</v>
      </c>
      <c r="B346" s="9"/>
      <c r="C346" s="8"/>
      <c r="D346" s="9">
        <f t="shared" si="18"/>
        <v>2.2400000000000002</v>
      </c>
      <c r="E346" s="9"/>
      <c r="F346" s="142">
        <f>IF(D346&lt;F316,F316-D346,0)</f>
        <v>0</v>
      </c>
      <c r="G346" s="84">
        <f>IF(D346&gt;F316,D346-F316,0)</f>
        <v>9.0000000000000302E-2</v>
      </c>
      <c r="H346" s="102"/>
      <c r="I346" s="102"/>
      <c r="J346" s="102"/>
    </row>
    <row r="347" spans="1:12" ht="13.8" thickBot="1" x14ac:dyDescent="0.3">
      <c r="A347" s="8">
        <f t="shared" si="19"/>
        <v>35581</v>
      </c>
      <c r="B347" s="9"/>
      <c r="C347" s="8"/>
      <c r="D347" s="9">
        <f t="shared" si="18"/>
        <v>2.2400000000000002</v>
      </c>
      <c r="E347" s="9"/>
      <c r="F347" s="143">
        <f>IF(D347&lt;F316,F316-D347,0)</f>
        <v>0</v>
      </c>
      <c r="G347" s="144">
        <f>IF(D347&gt;F316,D347-F316,0)</f>
        <v>9.0000000000000302E-2</v>
      </c>
      <c r="H347" s="102"/>
      <c r="I347" s="102"/>
      <c r="J347" s="102"/>
    </row>
    <row r="348" spans="1:12" ht="13.8" thickTop="1" x14ac:dyDescent="0.25">
      <c r="A348" s="8"/>
      <c r="B348" s="9"/>
      <c r="C348" s="8"/>
      <c r="D348" s="9"/>
      <c r="E348" s="9"/>
      <c r="F348" s="145">
        <f>AVERAGE(F317:F347)</f>
        <v>0</v>
      </c>
      <c r="G348" s="145">
        <f>AVERAGE(G317:G347)</f>
        <v>9.4354838709677494E-2</v>
      </c>
    </row>
    <row r="349" spans="1:12" x14ac:dyDescent="0.25">
      <c r="A349" s="8"/>
      <c r="B349" s="9"/>
      <c r="C349" s="8"/>
      <c r="D349" s="9"/>
      <c r="E349" s="9"/>
    </row>
    <row r="350" spans="1:12" x14ac:dyDescent="0.25">
      <c r="A350" s="8"/>
      <c r="B350" s="9"/>
      <c r="C350" s="8"/>
      <c r="D350" s="9"/>
      <c r="E350" s="9"/>
    </row>
    <row r="351" spans="1:12" ht="13.8" thickBot="1" x14ac:dyDescent="0.3">
      <c r="A351" s="8"/>
      <c r="B351" s="9"/>
      <c r="C351" s="8">
        <v>35582</v>
      </c>
      <c r="F351" s="145">
        <f>VLOOKUP($C351,index,2,FALSE)</f>
        <v>2.31</v>
      </c>
      <c r="H351" s="102"/>
      <c r="I351" s="102"/>
      <c r="J351" s="102"/>
      <c r="K351" s="101"/>
      <c r="L351" s="101"/>
    </row>
    <row r="352" spans="1:12" ht="13.8" thickTop="1" x14ac:dyDescent="0.25">
      <c r="A352" s="8">
        <f>C351</f>
        <v>35582</v>
      </c>
      <c r="B352" s="9"/>
      <c r="C352" s="8"/>
      <c r="D352" s="9">
        <f t="shared" ref="D352:D381" si="20">VLOOKUP($A352,cash,D$4,FALSE)</f>
        <v>2.2400000000000002</v>
      </c>
      <c r="E352" s="9"/>
      <c r="F352" s="141">
        <f>IF(D352&lt;F351,F351-D352,0)</f>
        <v>6.999999999999984E-2</v>
      </c>
      <c r="G352" s="81">
        <f>IF(D352&gt;F351,D352-F351,0)</f>
        <v>0</v>
      </c>
      <c r="H352" s="102"/>
      <c r="I352" s="102"/>
      <c r="K352" s="101"/>
      <c r="L352" s="101"/>
    </row>
    <row r="353" spans="1:10" x14ac:dyDescent="0.25">
      <c r="A353" s="8">
        <f>A352+1</f>
        <v>35583</v>
      </c>
      <c r="B353" s="9"/>
      <c r="C353" s="8"/>
      <c r="D353" s="9">
        <f t="shared" si="20"/>
        <v>2.1949999999999998</v>
      </c>
      <c r="E353" s="9"/>
      <c r="F353" s="142">
        <f>IF(D353&lt;F351,F351-D353,0)</f>
        <v>0.11500000000000021</v>
      </c>
      <c r="G353" s="84">
        <f>IF(D353&gt;F351,D353-F351,0)</f>
        <v>0</v>
      </c>
      <c r="H353" s="102"/>
      <c r="I353" s="102"/>
      <c r="J353" s="102"/>
    </row>
    <row r="354" spans="1:10" x14ac:dyDescent="0.25">
      <c r="A354" s="8">
        <f t="shared" ref="A354:A381" si="21">A353+1</f>
        <v>35584</v>
      </c>
      <c r="B354" s="9"/>
      <c r="C354" s="8"/>
      <c r="D354" s="9">
        <f t="shared" si="20"/>
        <v>2.0950000000000002</v>
      </c>
      <c r="E354" s="9"/>
      <c r="F354" s="142">
        <f>IF(D354&lt;F351,F351-D354,0)</f>
        <v>0.21499999999999986</v>
      </c>
      <c r="G354" s="84">
        <f>IF(D354&gt;F351,D354-F351,0)</f>
        <v>0</v>
      </c>
      <c r="H354" s="102"/>
      <c r="I354" s="102"/>
      <c r="J354" s="102"/>
    </row>
    <row r="355" spans="1:10" x14ac:dyDescent="0.25">
      <c r="A355" s="8">
        <f t="shared" si="21"/>
        <v>35585</v>
      </c>
      <c r="B355" s="9"/>
      <c r="C355" s="8"/>
      <c r="D355" s="9">
        <f t="shared" si="20"/>
        <v>2.1800000000000002</v>
      </c>
      <c r="E355" s="9"/>
      <c r="F355" s="142">
        <f>IF(D355&lt;F351,F351-D355,0)</f>
        <v>0.12999999999999989</v>
      </c>
      <c r="G355" s="84">
        <f>IF(D355&gt;F351,D355-F351,0)</f>
        <v>0</v>
      </c>
      <c r="H355" s="102"/>
      <c r="I355" s="102"/>
      <c r="J355" s="102"/>
    </row>
    <row r="356" spans="1:10" x14ac:dyDescent="0.25">
      <c r="A356" s="8">
        <f t="shared" si="21"/>
        <v>35586</v>
      </c>
      <c r="B356" s="9"/>
      <c r="C356" s="8"/>
      <c r="D356" s="9">
        <f t="shared" si="20"/>
        <v>2.165</v>
      </c>
      <c r="E356" s="9"/>
      <c r="F356" s="142">
        <f>IF(D356&lt;F351,F351-D356,0)</f>
        <v>0.14500000000000002</v>
      </c>
      <c r="G356" s="84">
        <f>IF(D356&gt;F351,D356-F351,0)</f>
        <v>0</v>
      </c>
      <c r="H356" s="102"/>
      <c r="I356" s="102"/>
      <c r="J356" s="102"/>
    </row>
    <row r="357" spans="1:10" x14ac:dyDescent="0.25">
      <c r="A357" s="8">
        <f t="shared" si="21"/>
        <v>35587</v>
      </c>
      <c r="B357" s="9"/>
      <c r="C357" s="8"/>
      <c r="D357" s="9">
        <f t="shared" si="20"/>
        <v>2.19</v>
      </c>
      <c r="E357" s="9"/>
      <c r="F357" s="142">
        <f>IF(D357&lt;F351,F351-D357,0)</f>
        <v>0.12000000000000011</v>
      </c>
      <c r="G357" s="84">
        <f>IF(D357&gt;F351,D357-F351,0)</f>
        <v>0</v>
      </c>
      <c r="H357" s="102"/>
      <c r="I357" s="102"/>
      <c r="J357" s="102"/>
    </row>
    <row r="358" spans="1:10" x14ac:dyDescent="0.25">
      <c r="A358" s="8">
        <f t="shared" si="21"/>
        <v>35588</v>
      </c>
      <c r="B358" s="9"/>
      <c r="C358" s="8"/>
      <c r="D358" s="9">
        <f t="shared" si="20"/>
        <v>2.19</v>
      </c>
      <c r="E358" s="9"/>
      <c r="F358" s="142">
        <f>IF(D358&lt;F351,F351-D358,0)</f>
        <v>0.12000000000000011</v>
      </c>
      <c r="G358" s="84">
        <f>IF(D358&gt;F351,D358-F351,0)</f>
        <v>0</v>
      </c>
      <c r="H358" s="102"/>
      <c r="I358" s="102"/>
      <c r="J358" s="102"/>
    </row>
    <row r="359" spans="1:10" x14ac:dyDescent="0.25">
      <c r="A359" s="8">
        <f t="shared" si="21"/>
        <v>35589</v>
      </c>
      <c r="B359" s="9"/>
      <c r="C359" s="8"/>
      <c r="D359" s="9">
        <f t="shared" si="20"/>
        <v>2.19</v>
      </c>
      <c r="E359" s="9"/>
      <c r="F359" s="142">
        <f>IF(D359&lt;F351,F351-D359,0)</f>
        <v>0.12000000000000011</v>
      </c>
      <c r="G359" s="84">
        <f>IF(D359&gt;F351,D359-F351,0)</f>
        <v>0</v>
      </c>
      <c r="H359" s="102"/>
      <c r="I359" s="102"/>
      <c r="J359" s="102"/>
    </row>
    <row r="360" spans="1:10" x14ac:dyDescent="0.25">
      <c r="A360" s="8">
        <f t="shared" si="21"/>
        <v>35590</v>
      </c>
      <c r="B360" s="9"/>
      <c r="C360" s="8"/>
      <c r="D360" s="9">
        <f t="shared" si="20"/>
        <v>2.19</v>
      </c>
      <c r="E360" s="9"/>
      <c r="F360" s="142">
        <f>IF(D360&lt;F351,F351-D360,0)</f>
        <v>0.12000000000000011</v>
      </c>
      <c r="G360" s="84">
        <f>IF(D360&gt;F351,D360-F351,0)</f>
        <v>0</v>
      </c>
      <c r="H360" s="102"/>
      <c r="I360" s="102"/>
      <c r="J360" s="102"/>
    </row>
    <row r="361" spans="1:10" x14ac:dyDescent="0.25">
      <c r="A361" s="8">
        <f t="shared" si="21"/>
        <v>35591</v>
      </c>
      <c r="B361" s="9"/>
      <c r="C361" s="8"/>
      <c r="D361" s="9">
        <f t="shared" si="20"/>
        <v>2.16</v>
      </c>
      <c r="E361" s="9"/>
      <c r="F361" s="142">
        <f>IF(D361&lt;F351,F351-D361,0)</f>
        <v>0.14999999999999991</v>
      </c>
      <c r="G361" s="84">
        <f>IF(D361&gt;F351,D361-F351,0)</f>
        <v>0</v>
      </c>
      <c r="H361" s="102"/>
      <c r="I361" s="102"/>
      <c r="J361" s="102"/>
    </row>
    <row r="362" spans="1:10" x14ac:dyDescent="0.25">
      <c r="A362" s="8">
        <f t="shared" si="21"/>
        <v>35592</v>
      </c>
      <c r="B362" s="9"/>
      <c r="C362" s="8"/>
      <c r="D362" s="9">
        <f t="shared" si="20"/>
        <v>2.165</v>
      </c>
      <c r="E362" s="9"/>
      <c r="F362" s="142">
        <f>IF(D362&lt;F351,F351-D362,0)</f>
        <v>0.14500000000000002</v>
      </c>
      <c r="G362" s="84">
        <f>IF(D362&gt;F351,D362-F351,0)</f>
        <v>0</v>
      </c>
      <c r="H362" s="102"/>
      <c r="I362" s="102"/>
      <c r="J362" s="102"/>
    </row>
    <row r="363" spans="1:10" x14ac:dyDescent="0.25">
      <c r="A363" s="8">
        <f t="shared" si="21"/>
        <v>35593</v>
      </c>
      <c r="B363" s="9"/>
      <c r="C363" s="8"/>
      <c r="D363" s="9">
        <f t="shared" si="20"/>
        <v>2.1349999999999998</v>
      </c>
      <c r="E363" s="9"/>
      <c r="F363" s="142">
        <f>IF(D363&lt;F351,F351-D363,0)</f>
        <v>0.17500000000000027</v>
      </c>
      <c r="G363" s="84">
        <f>IF(D363&gt;F351,D363-F351,0)</f>
        <v>0</v>
      </c>
      <c r="H363" s="102"/>
      <c r="I363" s="102"/>
      <c r="J363" s="102"/>
    </row>
    <row r="364" spans="1:10" x14ac:dyDescent="0.25">
      <c r="A364" s="8">
        <f t="shared" si="21"/>
        <v>35594</v>
      </c>
      <c r="B364" s="9"/>
      <c r="C364" s="8"/>
      <c r="D364" s="9">
        <f t="shared" si="20"/>
        <v>2.1349999999999998</v>
      </c>
      <c r="E364" s="9"/>
      <c r="F364" s="142">
        <f>IF(D364&lt;F351,F351-D364,0)</f>
        <v>0.17500000000000027</v>
      </c>
      <c r="G364" s="84">
        <f>IF(D364&gt;F351,D364-F351,0)</f>
        <v>0</v>
      </c>
      <c r="H364" s="102"/>
      <c r="I364" s="102"/>
      <c r="J364" s="102"/>
    </row>
    <row r="365" spans="1:10" x14ac:dyDescent="0.25">
      <c r="A365" s="8">
        <f t="shared" si="21"/>
        <v>35595</v>
      </c>
      <c r="B365" s="9"/>
      <c r="C365" s="8"/>
      <c r="D365" s="9">
        <f t="shared" si="20"/>
        <v>2.1349999999999998</v>
      </c>
      <c r="E365" s="9"/>
      <c r="F365" s="142">
        <f>IF(D365&lt;F351,F351-D365,0)</f>
        <v>0.17500000000000027</v>
      </c>
      <c r="G365" s="84">
        <f>IF(D365&gt;F351,D365-F351,0)</f>
        <v>0</v>
      </c>
      <c r="H365" s="102"/>
      <c r="I365" s="102"/>
      <c r="J365" s="102"/>
    </row>
    <row r="366" spans="1:10" x14ac:dyDescent="0.25">
      <c r="A366" s="8">
        <f t="shared" si="21"/>
        <v>35596</v>
      </c>
      <c r="B366" s="9"/>
      <c r="C366" s="8"/>
      <c r="D366" s="9">
        <f t="shared" si="20"/>
        <v>2.1349999999999998</v>
      </c>
      <c r="E366" s="9"/>
      <c r="F366" s="142">
        <f>IF(D366&lt;F351,F351-D366,0)</f>
        <v>0.17500000000000027</v>
      </c>
      <c r="G366" s="84">
        <f>IF(D366&gt;F351,D366-F351,0)</f>
        <v>0</v>
      </c>
      <c r="H366" s="102"/>
      <c r="I366" s="102"/>
      <c r="J366" s="102"/>
    </row>
    <row r="367" spans="1:10" x14ac:dyDescent="0.25">
      <c r="A367" s="8">
        <f t="shared" si="21"/>
        <v>35597</v>
      </c>
      <c r="B367" s="9"/>
      <c r="C367" s="8"/>
      <c r="D367" s="9">
        <f t="shared" si="20"/>
        <v>2.19</v>
      </c>
      <c r="E367" s="9"/>
      <c r="F367" s="142">
        <f>IF(D367&lt;F351,F351-D367,0)</f>
        <v>0.12000000000000011</v>
      </c>
      <c r="G367" s="84">
        <f>IF(D367&gt;F351,D367-F351,0)</f>
        <v>0</v>
      </c>
      <c r="H367" s="102"/>
      <c r="I367" s="102"/>
      <c r="J367" s="102"/>
    </row>
    <row r="368" spans="1:10" x14ac:dyDescent="0.25">
      <c r="A368" s="8">
        <f t="shared" si="21"/>
        <v>35598</v>
      </c>
      <c r="B368" s="9"/>
      <c r="C368" s="8"/>
      <c r="D368" s="9">
        <f t="shared" si="20"/>
        <v>2.1850000000000001</v>
      </c>
      <c r="E368" s="9"/>
      <c r="F368" s="142">
        <f>IF(D368&lt;F351,F351-D368,0)</f>
        <v>0.125</v>
      </c>
      <c r="G368" s="84">
        <f>IF(D368&gt;F351,D368-F351,0)</f>
        <v>0</v>
      </c>
      <c r="H368" s="102"/>
      <c r="I368" s="102"/>
      <c r="J368" s="102"/>
    </row>
    <row r="369" spans="1:10" x14ac:dyDescent="0.25">
      <c r="A369" s="8">
        <f t="shared" si="21"/>
        <v>35599</v>
      </c>
      <c r="B369" s="9"/>
      <c r="C369" s="8"/>
      <c r="D369" s="9">
        <f t="shared" si="20"/>
        <v>2.21</v>
      </c>
      <c r="E369" s="9"/>
      <c r="F369" s="142">
        <f>IF(D369&lt;F351,F351-D369,0)</f>
        <v>0.10000000000000009</v>
      </c>
      <c r="G369" s="84">
        <f>IF(D369&gt;F351,D369-F351,0)</f>
        <v>0</v>
      </c>
      <c r="H369" s="102"/>
      <c r="I369" s="102"/>
      <c r="J369" s="102"/>
    </row>
    <row r="370" spans="1:10" x14ac:dyDescent="0.25">
      <c r="A370" s="8">
        <f t="shared" si="21"/>
        <v>35600</v>
      </c>
      <c r="B370" s="9"/>
      <c r="C370" s="8"/>
      <c r="D370" s="9">
        <f t="shared" si="20"/>
        <v>2.2250000000000001</v>
      </c>
      <c r="E370" s="9"/>
      <c r="F370" s="142">
        <f>IF(D370&lt;F351,F351-D370,0)</f>
        <v>8.4999999999999964E-2</v>
      </c>
      <c r="G370" s="84">
        <f>IF(D370&gt;F351,D370-F351,0)</f>
        <v>0</v>
      </c>
      <c r="H370" s="102"/>
      <c r="I370" s="102"/>
      <c r="J370" s="102"/>
    </row>
    <row r="371" spans="1:10" x14ac:dyDescent="0.25">
      <c r="A371" s="8">
        <f t="shared" si="21"/>
        <v>35601</v>
      </c>
      <c r="B371" s="9"/>
      <c r="C371" s="8"/>
      <c r="D371" s="9">
        <f t="shared" si="20"/>
        <v>2.2450000000000001</v>
      </c>
      <c r="E371" s="9"/>
      <c r="F371" s="142">
        <f>IF(D371&lt;F351,F351-D371,0)</f>
        <v>6.4999999999999947E-2</v>
      </c>
      <c r="G371" s="84">
        <f>IF(D371&gt;F351,D371-F351,0)</f>
        <v>0</v>
      </c>
      <c r="H371" s="102"/>
      <c r="I371" s="102"/>
      <c r="J371" s="102"/>
    </row>
    <row r="372" spans="1:10" x14ac:dyDescent="0.25">
      <c r="A372" s="8">
        <f t="shared" si="21"/>
        <v>35602</v>
      </c>
      <c r="B372" s="9"/>
      <c r="C372" s="8"/>
      <c r="D372" s="9">
        <f t="shared" si="20"/>
        <v>2.2450000000000001</v>
      </c>
      <c r="E372" s="9"/>
      <c r="F372" s="142">
        <f>IF(D372&lt;F351,F351-D372,0)</f>
        <v>6.4999999999999947E-2</v>
      </c>
      <c r="G372" s="84">
        <f>IF(D372&gt;F351,D372-F351,0)</f>
        <v>0</v>
      </c>
      <c r="H372" s="102"/>
      <c r="I372" s="102"/>
      <c r="J372" s="102"/>
    </row>
    <row r="373" spans="1:10" x14ac:dyDescent="0.25">
      <c r="A373" s="8">
        <f t="shared" si="21"/>
        <v>35603</v>
      </c>
      <c r="B373" s="9"/>
      <c r="C373" s="8"/>
      <c r="D373" s="9">
        <f t="shared" si="20"/>
        <v>2.2450000000000001</v>
      </c>
      <c r="E373" s="9"/>
      <c r="F373" s="142">
        <f>IF(D373&lt;F351,F351-D373,0)</f>
        <v>6.4999999999999947E-2</v>
      </c>
      <c r="G373" s="84">
        <f>IF(D373&gt;F351,D373-F351,0)</f>
        <v>0</v>
      </c>
      <c r="H373" s="102"/>
      <c r="I373" s="102"/>
      <c r="J373" s="102"/>
    </row>
    <row r="374" spans="1:10" x14ac:dyDescent="0.25">
      <c r="A374" s="8">
        <f t="shared" si="21"/>
        <v>35604</v>
      </c>
      <c r="B374" s="9"/>
      <c r="C374" s="8"/>
      <c r="D374" s="9">
        <f t="shared" si="20"/>
        <v>2.2850000000000001</v>
      </c>
      <c r="E374" s="9"/>
      <c r="F374" s="142">
        <f>IF(D374&lt;F351,F351-D374,0)</f>
        <v>2.4999999999999911E-2</v>
      </c>
      <c r="G374" s="84">
        <f>IF(D374&gt;F351,D374-F351,0)</f>
        <v>0</v>
      </c>
      <c r="H374" s="102"/>
      <c r="I374" s="102"/>
      <c r="J374" s="102"/>
    </row>
    <row r="375" spans="1:10" x14ac:dyDescent="0.25">
      <c r="A375" s="8">
        <f t="shared" si="21"/>
        <v>35605</v>
      </c>
      <c r="B375" s="9"/>
      <c r="C375" s="8"/>
      <c r="D375" s="9">
        <f t="shared" si="20"/>
        <v>2.3149999999999999</v>
      </c>
      <c r="E375" s="9"/>
      <c r="F375" s="142">
        <f>IF(D375&lt;F351,F351-D375,0)</f>
        <v>0</v>
      </c>
      <c r="G375" s="84">
        <f>IF(D375&gt;F351,D375-F351,0)</f>
        <v>4.9999999999998934E-3</v>
      </c>
      <c r="H375" s="102"/>
      <c r="I375" s="102"/>
      <c r="J375" s="102"/>
    </row>
    <row r="376" spans="1:10" x14ac:dyDescent="0.25">
      <c r="A376" s="8">
        <f t="shared" si="21"/>
        <v>35606</v>
      </c>
      <c r="B376" s="9"/>
      <c r="C376" s="8"/>
      <c r="D376" s="9">
        <f t="shared" si="20"/>
        <v>2.3250000000000002</v>
      </c>
      <c r="E376" s="9"/>
      <c r="F376" s="142">
        <f>IF(D376&lt;F351,F351-D376,0)</f>
        <v>0</v>
      </c>
      <c r="G376" s="84">
        <f>IF(D376&gt;F351,D376-F351,0)</f>
        <v>1.5000000000000124E-2</v>
      </c>
      <c r="H376" s="102"/>
      <c r="I376" s="102"/>
      <c r="J376" s="102"/>
    </row>
    <row r="377" spans="1:10" x14ac:dyDescent="0.25">
      <c r="A377" s="8">
        <f t="shared" si="21"/>
        <v>35607</v>
      </c>
      <c r="B377" s="9"/>
      <c r="C377" s="8"/>
      <c r="D377" s="9">
        <f t="shared" si="20"/>
        <v>2.2250000000000001</v>
      </c>
      <c r="E377" s="9"/>
      <c r="F377" s="142">
        <f>IF(D377&lt;F351,F351-D377,0)</f>
        <v>8.4999999999999964E-2</v>
      </c>
      <c r="G377" s="84">
        <f>IF(D377&gt;F351,D377-F351,0)</f>
        <v>0</v>
      </c>
      <c r="H377" s="102"/>
      <c r="I377" s="102"/>
      <c r="J377" s="102"/>
    </row>
    <row r="378" spans="1:10" x14ac:dyDescent="0.25">
      <c r="A378" s="8">
        <f t="shared" si="21"/>
        <v>35608</v>
      </c>
      <c r="B378" s="9"/>
      <c r="C378" s="8"/>
      <c r="D378" s="9">
        <f t="shared" si="20"/>
        <v>2.1749999999999998</v>
      </c>
      <c r="E378" s="9"/>
      <c r="F378" s="142">
        <f>IF(D378&lt;F351,F351-D378,0)</f>
        <v>0.13500000000000023</v>
      </c>
      <c r="G378" s="84">
        <f>IF(D378&gt;F351,D378-F351,0)</f>
        <v>0</v>
      </c>
      <c r="H378" s="102"/>
      <c r="I378" s="102"/>
      <c r="J378" s="102"/>
    </row>
    <row r="379" spans="1:10" x14ac:dyDescent="0.25">
      <c r="A379" s="8">
        <f t="shared" si="21"/>
        <v>35609</v>
      </c>
      <c r="B379" s="9"/>
      <c r="C379" s="8"/>
      <c r="D379" s="9">
        <f t="shared" si="20"/>
        <v>2.1749999999999998</v>
      </c>
      <c r="E379" s="9"/>
      <c r="F379" s="142">
        <f>IF(D379&lt;F351,F351-D379,0)</f>
        <v>0.13500000000000023</v>
      </c>
      <c r="G379" s="84">
        <f>IF(D379&gt;F351,D379-F351,0)</f>
        <v>0</v>
      </c>
      <c r="H379" s="102"/>
      <c r="I379" s="102"/>
      <c r="J379" s="102"/>
    </row>
    <row r="380" spans="1:10" x14ac:dyDescent="0.25">
      <c r="A380" s="8">
        <f t="shared" si="21"/>
        <v>35610</v>
      </c>
      <c r="B380" s="9"/>
      <c r="C380" s="8"/>
      <c r="D380" s="9">
        <f t="shared" si="20"/>
        <v>2.1749999999999998</v>
      </c>
      <c r="E380" s="9"/>
      <c r="F380" s="142">
        <f>IF(D380&lt;F351,F351-D380,0)</f>
        <v>0.13500000000000023</v>
      </c>
      <c r="G380" s="84">
        <f>IF(D380&gt;F351,D380-F351,0)</f>
        <v>0</v>
      </c>
      <c r="H380" s="102"/>
      <c r="I380" s="102"/>
      <c r="J380" s="102"/>
    </row>
    <row r="381" spans="1:10" x14ac:dyDescent="0.25">
      <c r="A381" s="8">
        <f t="shared" si="21"/>
        <v>35611</v>
      </c>
      <c r="B381" s="9"/>
      <c r="C381" s="8"/>
      <c r="D381" s="9">
        <f t="shared" si="20"/>
        <v>2.15</v>
      </c>
      <c r="E381" s="9"/>
      <c r="F381" s="142">
        <f>IF(D381&lt;F351,F351-D381,0)</f>
        <v>0.16000000000000014</v>
      </c>
      <c r="G381" s="84">
        <f>IF(D381&gt;F351,D381-F351,0)</f>
        <v>0</v>
      </c>
      <c r="H381" s="102"/>
      <c r="I381" s="102"/>
      <c r="J381" s="102"/>
    </row>
    <row r="382" spans="1:10" ht="13.8" thickBot="1" x14ac:dyDescent="0.3">
      <c r="A382" s="8"/>
      <c r="B382" s="9"/>
      <c r="C382" s="8"/>
      <c r="D382" s="9"/>
      <c r="E382" s="9"/>
      <c r="F382" s="143">
        <f>IF(D382&lt;F351,F351-D382,0)</f>
        <v>2.31</v>
      </c>
      <c r="G382" s="144">
        <f>IF(D382&gt;F351,D382-F351,0)</f>
        <v>0</v>
      </c>
      <c r="H382" s="102"/>
    </row>
    <row r="383" spans="1:10" ht="13.8" thickTop="1" x14ac:dyDescent="0.25">
      <c r="A383" s="8"/>
      <c r="B383" s="9"/>
      <c r="C383" s="8"/>
      <c r="D383" s="9"/>
      <c r="E383" s="9"/>
      <c r="F383" s="145">
        <f>AVERAGE(F352:F382)</f>
        <v>0.18580645161290327</v>
      </c>
      <c r="G383" s="145">
        <f>AVERAGE(G352:G382)</f>
        <v>6.4516129032258119E-4</v>
      </c>
    </row>
    <row r="384" spans="1:10" x14ac:dyDescent="0.25">
      <c r="A384" s="8"/>
      <c r="B384" s="9"/>
      <c r="C384" s="8"/>
      <c r="D384" s="9"/>
      <c r="E384" s="9"/>
    </row>
    <row r="385" spans="1:12" ht="13.8" thickBot="1" x14ac:dyDescent="0.3">
      <c r="A385" s="8"/>
      <c r="B385" s="9"/>
      <c r="C385" s="8">
        <v>35612</v>
      </c>
      <c r="D385" s="9"/>
      <c r="E385" s="9"/>
      <c r="F385" s="145">
        <f>VLOOKUP($C385,index,2,FALSE)</f>
        <v>2.16</v>
      </c>
      <c r="H385" s="102"/>
      <c r="I385" s="102"/>
      <c r="J385" s="102"/>
      <c r="K385" s="101"/>
      <c r="L385" s="101"/>
    </row>
    <row r="386" spans="1:12" ht="13.8" thickTop="1" x14ac:dyDescent="0.25">
      <c r="A386" s="8">
        <f>C385</f>
        <v>35612</v>
      </c>
      <c r="B386" s="9"/>
      <c r="C386" s="8"/>
      <c r="D386" s="9">
        <f>VLOOKUP($A386,cash,D$4,FALSE)</f>
        <v>2.15</v>
      </c>
      <c r="E386" s="9"/>
      <c r="F386" s="141">
        <f>IF(D386&lt;F385,F385-D386,0)</f>
        <v>1.0000000000000231E-2</v>
      </c>
      <c r="G386" s="81">
        <f>IF(D386&gt;F385,D386-F385,0)</f>
        <v>0</v>
      </c>
      <c r="H386" s="102"/>
      <c r="I386" s="102"/>
      <c r="K386" s="101"/>
      <c r="L386" s="101"/>
    </row>
    <row r="387" spans="1:12" x14ac:dyDescent="0.25">
      <c r="A387" s="8">
        <f>A386+1</f>
        <v>35613</v>
      </c>
      <c r="B387" s="9"/>
      <c r="C387" s="8"/>
      <c r="D387" s="9">
        <f t="shared" ref="D387:D416" si="22">VLOOKUP($A387,cash,D$4,FALSE)</f>
        <v>2.1349999999999998</v>
      </c>
      <c r="E387" s="9"/>
      <c r="F387" s="142">
        <f>IF(D387&lt;F385,F385-D387,0)</f>
        <v>2.5000000000000355E-2</v>
      </c>
      <c r="G387" s="84">
        <f>IF(D387&gt;F385,D387-F385,0)</f>
        <v>0</v>
      </c>
      <c r="H387" s="102"/>
      <c r="I387" s="102"/>
      <c r="J387" s="102"/>
    </row>
    <row r="388" spans="1:12" x14ac:dyDescent="0.25">
      <c r="A388" s="8">
        <f t="shared" ref="A388:A416" si="23">A387+1</f>
        <v>35614</v>
      </c>
      <c r="B388" s="9"/>
      <c r="C388" s="8"/>
      <c r="D388" s="9">
        <f t="shared" si="22"/>
        <v>2.105</v>
      </c>
      <c r="E388" s="9"/>
      <c r="F388" s="142">
        <f>IF(D388&lt;F385,F385-D388,0)</f>
        <v>5.500000000000016E-2</v>
      </c>
      <c r="G388" s="84">
        <f>IF(D388&gt;F385,D388-F385,0)</f>
        <v>0</v>
      </c>
      <c r="H388" s="102"/>
      <c r="I388" s="102"/>
      <c r="J388" s="102"/>
    </row>
    <row r="389" spans="1:12" x14ac:dyDescent="0.25">
      <c r="A389" s="8">
        <f t="shared" si="23"/>
        <v>35615</v>
      </c>
      <c r="B389" s="9"/>
      <c r="C389" s="8"/>
      <c r="D389" s="9">
        <f t="shared" si="22"/>
        <v>2.105</v>
      </c>
      <c r="E389" s="9"/>
      <c r="F389" s="142">
        <f>IF(D389&lt;F385,F385-D389,0)</f>
        <v>5.500000000000016E-2</v>
      </c>
      <c r="G389" s="84">
        <f>IF(D389&gt;F385,D389-F385,0)</f>
        <v>0</v>
      </c>
      <c r="H389" s="102"/>
      <c r="I389" s="102"/>
      <c r="J389" s="102"/>
    </row>
    <row r="390" spans="1:12" x14ac:dyDescent="0.25">
      <c r="A390" s="8">
        <f t="shared" si="23"/>
        <v>35616</v>
      </c>
      <c r="B390" s="9"/>
      <c r="C390" s="8"/>
      <c r="D390" s="9">
        <f t="shared" si="22"/>
        <v>2.105</v>
      </c>
      <c r="E390" s="9"/>
      <c r="F390" s="142">
        <f>IF(D390&lt;F385,F385-D390,0)</f>
        <v>5.500000000000016E-2</v>
      </c>
      <c r="G390" s="84">
        <f>IF(D390&gt;F385,D390-F385,0)</f>
        <v>0</v>
      </c>
      <c r="H390" s="102"/>
      <c r="I390" s="102"/>
      <c r="J390" s="102"/>
    </row>
    <row r="391" spans="1:12" x14ac:dyDescent="0.25">
      <c r="A391" s="8">
        <f t="shared" si="23"/>
        <v>35617</v>
      </c>
      <c r="B391" s="9"/>
      <c r="C391" s="8"/>
      <c r="D391" s="9">
        <f t="shared" si="22"/>
        <v>2.105</v>
      </c>
      <c r="E391" s="9"/>
      <c r="F391" s="142">
        <f>IF(D391&lt;F385,F385-D391,0)</f>
        <v>5.500000000000016E-2</v>
      </c>
      <c r="G391" s="84">
        <f>IF(D391&gt;F385,D391-F385,0)</f>
        <v>0</v>
      </c>
      <c r="H391" s="102"/>
      <c r="I391" s="102"/>
      <c r="J391" s="102"/>
    </row>
    <row r="392" spans="1:12" x14ac:dyDescent="0.25">
      <c r="A392" s="8">
        <f t="shared" si="23"/>
        <v>35618</v>
      </c>
      <c r="B392" s="9"/>
      <c r="C392" s="8"/>
      <c r="D392" s="9">
        <f t="shared" si="22"/>
        <v>2.125</v>
      </c>
      <c r="E392" s="9"/>
      <c r="F392" s="142">
        <f>IF(D392&lt;F385,F385-D392,0)</f>
        <v>3.5000000000000142E-2</v>
      </c>
      <c r="G392" s="84">
        <f>IF(D392&gt;F385,D392-F385,0)</f>
        <v>0</v>
      </c>
      <c r="H392" s="102"/>
      <c r="I392" s="102"/>
      <c r="J392" s="102"/>
    </row>
    <row r="393" spans="1:12" x14ac:dyDescent="0.25">
      <c r="A393" s="8">
        <f t="shared" si="23"/>
        <v>35619</v>
      </c>
      <c r="B393" s="9"/>
      <c r="C393" s="8"/>
      <c r="D393" s="9">
        <f t="shared" si="22"/>
        <v>2.125</v>
      </c>
      <c r="E393" s="9"/>
      <c r="F393" s="142">
        <f>IF(D393&lt;F385,F385-D393,0)</f>
        <v>3.5000000000000142E-2</v>
      </c>
      <c r="G393" s="84">
        <f>IF(D393&gt;F385,D393-F385,0)</f>
        <v>0</v>
      </c>
      <c r="H393" s="102"/>
      <c r="I393" s="102"/>
      <c r="J393" s="102"/>
    </row>
    <row r="394" spans="1:12" x14ac:dyDescent="0.25">
      <c r="A394" s="8">
        <f t="shared" si="23"/>
        <v>35620</v>
      </c>
      <c r="B394" s="9"/>
      <c r="C394" s="8"/>
      <c r="D394" s="9">
        <f t="shared" si="22"/>
        <v>2.15</v>
      </c>
      <c r="E394" s="9"/>
      <c r="F394" s="142">
        <f>IF(D394&lt;F385,F385-D394,0)</f>
        <v>1.0000000000000231E-2</v>
      </c>
      <c r="G394" s="84">
        <f>IF(D394&gt;F385,D394-F385,0)</f>
        <v>0</v>
      </c>
      <c r="H394" s="102"/>
      <c r="I394" s="102"/>
      <c r="J394" s="102"/>
    </row>
    <row r="395" spans="1:12" x14ac:dyDescent="0.25">
      <c r="A395" s="8">
        <f t="shared" si="23"/>
        <v>35621</v>
      </c>
      <c r="B395" s="9"/>
      <c r="C395" s="8"/>
      <c r="D395" s="9">
        <f t="shared" si="22"/>
        <v>2.15</v>
      </c>
      <c r="E395" s="9"/>
      <c r="F395" s="142">
        <f>IF(D395&lt;F385,F385-D395,0)</f>
        <v>1.0000000000000231E-2</v>
      </c>
      <c r="G395" s="84">
        <f>IF(D395&gt;F385,D395-F385,0)</f>
        <v>0</v>
      </c>
      <c r="H395" s="102"/>
      <c r="I395" s="102"/>
      <c r="J395" s="102"/>
    </row>
    <row r="396" spans="1:12" x14ac:dyDescent="0.25">
      <c r="A396" s="8">
        <f t="shared" si="23"/>
        <v>35622</v>
      </c>
      <c r="B396" s="9"/>
      <c r="C396" s="8"/>
      <c r="D396" s="9">
        <f t="shared" si="22"/>
        <v>2.16</v>
      </c>
      <c r="E396" s="9"/>
      <c r="F396" s="142">
        <f>IF(D396&lt;F385,F385-D396,0)</f>
        <v>0</v>
      </c>
      <c r="G396" s="84">
        <f>IF(D396&gt;F385,D396-F385,0)</f>
        <v>0</v>
      </c>
      <c r="H396" s="102"/>
      <c r="I396" s="102"/>
      <c r="J396" s="102"/>
    </row>
    <row r="397" spans="1:12" x14ac:dyDescent="0.25">
      <c r="A397" s="8">
        <f t="shared" si="23"/>
        <v>35623</v>
      </c>
      <c r="B397" s="9"/>
      <c r="C397" s="8"/>
      <c r="D397" s="9">
        <f t="shared" si="22"/>
        <v>2.16</v>
      </c>
      <c r="E397" s="9"/>
      <c r="F397" s="142">
        <f>IF(D397&lt;F385,F385-D397,0)</f>
        <v>0</v>
      </c>
      <c r="G397" s="84">
        <f>IF(D397&gt;F385,D397-F385,0)</f>
        <v>0</v>
      </c>
      <c r="H397" s="102"/>
      <c r="I397" s="102"/>
      <c r="J397" s="102"/>
    </row>
    <row r="398" spans="1:12" x14ac:dyDescent="0.25">
      <c r="A398" s="8">
        <f t="shared" si="23"/>
        <v>35624</v>
      </c>
      <c r="B398" s="9"/>
      <c r="C398" s="8"/>
      <c r="D398" s="9">
        <f t="shared" si="22"/>
        <v>2.16</v>
      </c>
      <c r="E398" s="9"/>
      <c r="F398" s="142">
        <f>IF(D398&lt;F385,F385-D398,0)</f>
        <v>0</v>
      </c>
      <c r="G398" s="84">
        <f>IF(D398&gt;F385,D398-F385,0)</f>
        <v>0</v>
      </c>
      <c r="H398" s="102"/>
      <c r="I398" s="102"/>
      <c r="J398" s="102"/>
    </row>
    <row r="399" spans="1:12" x14ac:dyDescent="0.25">
      <c r="A399" s="8">
        <f t="shared" si="23"/>
        <v>35625</v>
      </c>
      <c r="B399" s="9"/>
      <c r="C399" s="8"/>
      <c r="D399" s="9">
        <f t="shared" si="22"/>
        <v>2.17</v>
      </c>
      <c r="E399" s="9"/>
      <c r="F399" s="142">
        <f>IF(D399&lt;F385,F385-D399,0)</f>
        <v>0</v>
      </c>
      <c r="G399" s="84">
        <f>IF(D399&gt;F385,D399-F385,0)</f>
        <v>9.9999999999997868E-3</v>
      </c>
      <c r="H399" s="102"/>
      <c r="I399" s="102"/>
      <c r="J399" s="102"/>
    </row>
    <row r="400" spans="1:12" x14ac:dyDescent="0.25">
      <c r="A400" s="8">
        <f t="shared" si="23"/>
        <v>35626</v>
      </c>
      <c r="B400" s="9"/>
      <c r="C400" s="8"/>
      <c r="D400" s="9">
        <f t="shared" si="22"/>
        <v>2.2050000000000001</v>
      </c>
      <c r="E400" s="9"/>
      <c r="F400" s="142">
        <f>IF(D400&lt;F385,F385-D400,0)</f>
        <v>0</v>
      </c>
      <c r="G400" s="84">
        <f>IF(D400&gt;F385,D400-F385,0)</f>
        <v>4.4999999999999929E-2</v>
      </c>
      <c r="H400" s="102"/>
      <c r="I400" s="102"/>
      <c r="J400" s="102"/>
    </row>
    <row r="401" spans="1:10" x14ac:dyDescent="0.25">
      <c r="A401" s="8">
        <f t="shared" si="23"/>
        <v>35627</v>
      </c>
      <c r="B401" s="9"/>
      <c r="C401" s="8"/>
      <c r="D401" s="9">
        <f t="shared" si="22"/>
        <v>2.23</v>
      </c>
      <c r="E401" s="9"/>
      <c r="F401" s="142">
        <f>IF(D401&lt;F385,F385-D401,0)</f>
        <v>0</v>
      </c>
      <c r="G401" s="84">
        <f>IF(D401&gt;F385,D401-F385,0)</f>
        <v>6.999999999999984E-2</v>
      </c>
      <c r="H401" s="102"/>
      <c r="I401" s="102"/>
      <c r="J401" s="102"/>
    </row>
    <row r="402" spans="1:10" x14ac:dyDescent="0.25">
      <c r="A402" s="8">
        <f t="shared" si="23"/>
        <v>35628</v>
      </c>
      <c r="B402" s="9"/>
      <c r="C402" s="8"/>
      <c r="D402" s="9">
        <f t="shared" si="22"/>
        <v>2.2650000000000001</v>
      </c>
      <c r="E402" s="9"/>
      <c r="F402" s="142">
        <f>IF(D402&lt;F385,F385-D402,0)</f>
        <v>0</v>
      </c>
      <c r="G402" s="84">
        <f>IF(D402&gt;F385,D402-F385,0)</f>
        <v>0.10499999999999998</v>
      </c>
      <c r="H402" s="102"/>
      <c r="I402" s="102"/>
      <c r="J402" s="102"/>
    </row>
    <row r="403" spans="1:10" x14ac:dyDescent="0.25">
      <c r="A403" s="8">
        <f t="shared" si="23"/>
        <v>35629</v>
      </c>
      <c r="B403" s="9"/>
      <c r="C403" s="8"/>
      <c r="D403" s="9">
        <f t="shared" si="22"/>
        <v>2.2450000000000001</v>
      </c>
      <c r="E403" s="9"/>
      <c r="F403" s="142">
        <f>IF(D403&lt;F385,F385-D403,0)</f>
        <v>0</v>
      </c>
      <c r="G403" s="84">
        <f>IF(D403&gt;F385,D403-F385,0)</f>
        <v>8.4999999999999964E-2</v>
      </c>
      <c r="H403" s="102"/>
      <c r="I403" s="102"/>
      <c r="J403" s="102"/>
    </row>
    <row r="404" spans="1:10" x14ac:dyDescent="0.25">
      <c r="A404" s="8">
        <f t="shared" si="23"/>
        <v>35630</v>
      </c>
      <c r="B404" s="9"/>
      <c r="C404" s="8"/>
      <c r="D404" s="9">
        <f t="shared" si="22"/>
        <v>2.2450000000000001</v>
      </c>
      <c r="E404" s="9"/>
      <c r="F404" s="142">
        <f>IF(D404&lt;F385,F385-D404,0)</f>
        <v>0</v>
      </c>
      <c r="G404" s="84">
        <f>IF(D404&gt;F385,D404-F385,0)</f>
        <v>8.4999999999999964E-2</v>
      </c>
      <c r="H404" s="102"/>
      <c r="I404" s="102"/>
      <c r="J404" s="102"/>
    </row>
    <row r="405" spans="1:10" x14ac:dyDescent="0.25">
      <c r="A405" s="8">
        <f t="shared" si="23"/>
        <v>35631</v>
      </c>
      <c r="B405" s="9"/>
      <c r="C405" s="8"/>
      <c r="D405" s="9">
        <f t="shared" si="22"/>
        <v>2.2450000000000001</v>
      </c>
      <c r="E405" s="9"/>
      <c r="F405" s="142">
        <f>IF(D405&lt;F385,F385-D405,0)</f>
        <v>0</v>
      </c>
      <c r="G405" s="84">
        <f>IF(D405&gt;F385,D405-F385,0)</f>
        <v>8.4999999999999964E-2</v>
      </c>
      <c r="H405" s="102"/>
      <c r="I405" s="102"/>
      <c r="J405" s="102"/>
    </row>
    <row r="406" spans="1:10" x14ac:dyDescent="0.25">
      <c r="A406" s="8">
        <f t="shared" si="23"/>
        <v>35632</v>
      </c>
      <c r="B406" s="9"/>
      <c r="C406" s="8"/>
      <c r="D406" s="9">
        <f t="shared" si="22"/>
        <v>2.165</v>
      </c>
      <c r="E406" s="9"/>
      <c r="F406" s="142">
        <f>IF(D406&lt;F385,F385-D406,0)</f>
        <v>0</v>
      </c>
      <c r="G406" s="84">
        <f>IF(D406&gt;F385,D406-F385,0)</f>
        <v>4.9999999999998934E-3</v>
      </c>
      <c r="H406" s="102"/>
      <c r="I406" s="102"/>
      <c r="J406" s="102"/>
    </row>
    <row r="407" spans="1:10" x14ac:dyDescent="0.25">
      <c r="A407" s="8">
        <f t="shared" si="23"/>
        <v>35633</v>
      </c>
      <c r="B407" s="9"/>
      <c r="C407" s="8"/>
      <c r="D407" s="9">
        <f t="shared" si="22"/>
        <v>2.17</v>
      </c>
      <c r="E407" s="9"/>
      <c r="F407" s="142">
        <f>IF(D407&lt;F385,F385-D407,0)</f>
        <v>0</v>
      </c>
      <c r="G407" s="84">
        <f>IF(D407&gt;F385,D407-F385,0)</f>
        <v>9.9999999999997868E-3</v>
      </c>
      <c r="H407" s="102"/>
      <c r="I407" s="102"/>
      <c r="J407" s="102"/>
    </row>
    <row r="408" spans="1:10" x14ac:dyDescent="0.25">
      <c r="A408" s="8">
        <f t="shared" si="23"/>
        <v>35634</v>
      </c>
      <c r="B408" s="9"/>
      <c r="C408" s="8"/>
      <c r="D408" s="9">
        <f t="shared" si="22"/>
        <v>2.2050000000000001</v>
      </c>
      <c r="E408" s="9"/>
      <c r="F408" s="142">
        <f>IF(D408&lt;F385,F385-D408,0)</f>
        <v>0</v>
      </c>
      <c r="G408" s="84">
        <f>IF(D408&gt;F385,D408-F385,0)</f>
        <v>4.4999999999999929E-2</v>
      </c>
      <c r="H408" s="102"/>
      <c r="I408" s="102"/>
      <c r="J408" s="102"/>
    </row>
    <row r="409" spans="1:10" x14ac:dyDescent="0.25">
      <c r="A409" s="8">
        <f t="shared" si="23"/>
        <v>35635</v>
      </c>
      <c r="B409" s="9"/>
      <c r="C409" s="8"/>
      <c r="D409" s="9">
        <f t="shared" si="22"/>
        <v>2.2349999999999999</v>
      </c>
      <c r="E409" s="9"/>
      <c r="F409" s="142">
        <f>IF(D409&lt;F385,F385-D409,0)</f>
        <v>0</v>
      </c>
      <c r="G409" s="84">
        <f>IF(D409&gt;F385,D409-F385,0)</f>
        <v>7.4999999999999734E-2</v>
      </c>
      <c r="H409" s="102"/>
      <c r="I409" s="102"/>
      <c r="J409" s="102"/>
    </row>
    <row r="410" spans="1:10" x14ac:dyDescent="0.25">
      <c r="A410" s="8">
        <f t="shared" si="23"/>
        <v>35636</v>
      </c>
      <c r="B410" s="9"/>
      <c r="C410" s="8"/>
      <c r="D410" s="9">
        <f t="shared" si="22"/>
        <v>2.2200000000000002</v>
      </c>
      <c r="E410" s="9"/>
      <c r="F410" s="142">
        <f>IF(D410&lt;F385,F385-D410,0)</f>
        <v>0</v>
      </c>
      <c r="G410" s="84">
        <f>IF(D410&gt;F385,D410-F385,0)</f>
        <v>6.0000000000000053E-2</v>
      </c>
      <c r="H410" s="102"/>
      <c r="I410" s="102"/>
      <c r="J410" s="102"/>
    </row>
    <row r="411" spans="1:10" x14ac:dyDescent="0.25">
      <c r="A411" s="8">
        <f t="shared" si="23"/>
        <v>35637</v>
      </c>
      <c r="B411" s="9"/>
      <c r="C411" s="8"/>
      <c r="D411" s="9">
        <f t="shared" si="22"/>
        <v>2.2200000000000002</v>
      </c>
      <c r="E411" s="9"/>
      <c r="F411" s="142">
        <f>IF(D411&lt;F385,F385-D411,0)</f>
        <v>0</v>
      </c>
      <c r="G411" s="84">
        <f>IF(D411&gt;F385,D411-F385,0)</f>
        <v>6.0000000000000053E-2</v>
      </c>
      <c r="H411" s="102"/>
      <c r="I411" s="102"/>
      <c r="J411" s="102"/>
    </row>
    <row r="412" spans="1:10" x14ac:dyDescent="0.25">
      <c r="A412" s="8">
        <f t="shared" si="23"/>
        <v>35638</v>
      </c>
      <c r="B412" s="9"/>
      <c r="C412" s="8"/>
      <c r="D412" s="9">
        <f t="shared" si="22"/>
        <v>2.2200000000000002</v>
      </c>
      <c r="E412" s="9"/>
      <c r="F412" s="142">
        <f>IF(D412&lt;F385,F385-D412,0)</f>
        <v>0</v>
      </c>
      <c r="G412" s="84">
        <f>IF(D412&gt;F385,D412-F385,0)</f>
        <v>6.0000000000000053E-2</v>
      </c>
      <c r="H412" s="102"/>
      <c r="I412" s="102"/>
      <c r="J412" s="102"/>
    </row>
    <row r="413" spans="1:10" x14ac:dyDescent="0.25">
      <c r="A413" s="8">
        <f t="shared" si="23"/>
        <v>35639</v>
      </c>
      <c r="B413" s="9"/>
      <c r="C413" s="8"/>
      <c r="D413" s="9">
        <f t="shared" si="22"/>
        <v>2.19</v>
      </c>
      <c r="E413" s="9"/>
      <c r="F413" s="142">
        <f>IF(D413&lt;F385,F385-D413,0)</f>
        <v>0</v>
      </c>
      <c r="G413" s="84">
        <f>IF(D413&gt;F385,D413-F385,0)</f>
        <v>2.9999999999999805E-2</v>
      </c>
      <c r="H413" s="102"/>
      <c r="I413" s="102"/>
      <c r="J413" s="102"/>
    </row>
    <row r="414" spans="1:10" x14ac:dyDescent="0.25">
      <c r="A414" s="8">
        <f t="shared" si="23"/>
        <v>35640</v>
      </c>
      <c r="B414" s="9"/>
      <c r="C414" s="8"/>
      <c r="D414" s="9">
        <f t="shared" si="22"/>
        <v>2.2149999999999999</v>
      </c>
      <c r="E414" s="9"/>
      <c r="F414" s="142">
        <f>IF(D414&lt;F385,F385-D414,0)</f>
        <v>0</v>
      </c>
      <c r="G414" s="84">
        <f>IF(D414&gt;F385,D414-F385,0)</f>
        <v>5.4999999999999716E-2</v>
      </c>
      <c r="H414" s="102"/>
      <c r="I414" s="102"/>
      <c r="J414" s="102"/>
    </row>
    <row r="415" spans="1:10" x14ac:dyDescent="0.25">
      <c r="A415" s="8">
        <f t="shared" si="23"/>
        <v>35641</v>
      </c>
      <c r="B415" s="9"/>
      <c r="C415" s="8"/>
      <c r="D415" s="9">
        <f t="shared" si="22"/>
        <v>2.2200000000000002</v>
      </c>
      <c r="E415" s="9"/>
      <c r="F415" s="142">
        <f>IF(D415&lt;F385,F385-D415,0)</f>
        <v>0</v>
      </c>
      <c r="G415" s="84">
        <f>IF(D415&gt;F385,D415-F385,0)</f>
        <v>6.0000000000000053E-2</v>
      </c>
      <c r="H415" s="102"/>
      <c r="I415" s="102"/>
      <c r="J415" s="102"/>
    </row>
    <row r="416" spans="1:10" ht="13.8" thickBot="1" x14ac:dyDescent="0.3">
      <c r="A416" s="8">
        <f t="shared" si="23"/>
        <v>35642</v>
      </c>
      <c r="B416" s="9"/>
      <c r="C416" s="8"/>
      <c r="D416" s="9">
        <f t="shared" si="22"/>
        <v>2.2149999999999999</v>
      </c>
      <c r="E416" s="9"/>
      <c r="F416" s="143">
        <f>IF(D416&lt;F385,F385-D416,0)</f>
        <v>0</v>
      </c>
      <c r="G416" s="144">
        <f>IF(D416&gt;F385,D416-F385,0)</f>
        <v>5.4999999999999716E-2</v>
      </c>
      <c r="H416" s="102"/>
      <c r="I416" s="102"/>
      <c r="J416" s="102"/>
    </row>
    <row r="417" spans="1:12" ht="13.8" thickTop="1" x14ac:dyDescent="0.25">
      <c r="A417" s="8"/>
      <c r="B417" s="9"/>
      <c r="C417" s="8"/>
      <c r="D417" s="9"/>
      <c r="E417" s="9"/>
      <c r="F417" s="145">
        <f>AVERAGE(F386:F416)</f>
        <v>1.1129032258064579E-2</v>
      </c>
      <c r="G417" s="145">
        <f>AVERAGE(G386:G416)</f>
        <v>3.2258064516128976E-2</v>
      </c>
    </row>
    <row r="418" spans="1:12" x14ac:dyDescent="0.25">
      <c r="A418" s="8"/>
      <c r="B418" s="9"/>
      <c r="C418" s="8"/>
      <c r="D418" s="9"/>
      <c r="E418" s="9"/>
    </row>
    <row r="419" spans="1:12" x14ac:dyDescent="0.25">
      <c r="A419" s="8"/>
      <c r="B419" s="9"/>
      <c r="C419" s="8"/>
      <c r="D419" s="9"/>
      <c r="E419" s="9"/>
    </row>
    <row r="420" spans="1:12" x14ac:dyDescent="0.25">
      <c r="A420" s="8"/>
      <c r="B420" s="9"/>
      <c r="C420" s="8">
        <v>35643</v>
      </c>
      <c r="G420" s="102"/>
      <c r="H420" s="102"/>
      <c r="I420" s="102"/>
      <c r="J420" s="102"/>
      <c r="K420" s="101"/>
      <c r="L420" s="101"/>
    </row>
    <row r="421" spans="1:12" ht="13.8" thickBot="1" x14ac:dyDescent="0.3">
      <c r="A421" s="8">
        <f>C420</f>
        <v>35643</v>
      </c>
      <c r="B421" s="9"/>
      <c r="C421" s="8"/>
      <c r="D421" s="9">
        <f>VLOOKUP($A421,cash,D$4,FALSE)</f>
        <v>2.2200000000000002</v>
      </c>
      <c r="E421" s="9"/>
      <c r="F421" s="145" t="e">
        <f>VLOOKUP($C421,index,2,FALSE)</f>
        <v>#N/A</v>
      </c>
      <c r="H421" s="102"/>
      <c r="I421" s="102"/>
      <c r="K421" s="101"/>
      <c r="L421" s="101"/>
    </row>
    <row r="422" spans="1:12" ht="13.8" thickTop="1" x14ac:dyDescent="0.25">
      <c r="A422" s="8">
        <f>A421+1</f>
        <v>35644</v>
      </c>
      <c r="B422" s="9"/>
      <c r="C422" s="8"/>
      <c r="D422" s="9">
        <f t="shared" ref="D422:D451" si="24">VLOOKUP($A422,cash,D$4,FALSE)</f>
        <v>2.2200000000000002</v>
      </c>
      <c r="E422" s="9"/>
      <c r="F422" s="141" t="e">
        <f>IF(D422&lt;F421,F421-D422,0)</f>
        <v>#N/A</v>
      </c>
      <c r="G422" s="81" t="e">
        <f>IF(D422&gt;F421,D422-F421,0)</f>
        <v>#N/A</v>
      </c>
      <c r="H422" s="102"/>
      <c r="I422" s="102"/>
      <c r="J422" s="102"/>
    </row>
    <row r="423" spans="1:12" x14ac:dyDescent="0.25">
      <c r="A423" s="8">
        <f t="shared" ref="A423:A451" si="25">A422+1</f>
        <v>35645</v>
      </c>
      <c r="B423" s="9"/>
      <c r="C423" s="8"/>
      <c r="D423" s="9">
        <f t="shared" si="24"/>
        <v>2.2200000000000002</v>
      </c>
      <c r="E423" s="9"/>
      <c r="F423" s="142" t="e">
        <f>IF(D423&lt;F421,F421-D423,0)</f>
        <v>#N/A</v>
      </c>
      <c r="G423" s="84" t="e">
        <f>IF(D423&gt;F421,D423-F421,0)</f>
        <v>#N/A</v>
      </c>
      <c r="H423" s="102"/>
      <c r="I423" s="102"/>
      <c r="J423" s="102"/>
    </row>
    <row r="424" spans="1:12" x14ac:dyDescent="0.25">
      <c r="A424" s="8">
        <f t="shared" si="25"/>
        <v>35646</v>
      </c>
      <c r="B424" s="9"/>
      <c r="C424" s="8"/>
      <c r="D424" s="9">
        <f t="shared" si="24"/>
        <v>2.2549999999999999</v>
      </c>
      <c r="E424" s="9"/>
      <c r="F424" s="142" t="e">
        <f>IF(D424&lt;F421,F421-D424,0)</f>
        <v>#N/A</v>
      </c>
      <c r="G424" s="84" t="e">
        <f>IF(D424&gt;F421,D424-F421,0)</f>
        <v>#N/A</v>
      </c>
      <c r="H424" s="102"/>
      <c r="I424" s="102"/>
      <c r="J424" s="102"/>
    </row>
    <row r="425" spans="1:12" x14ac:dyDescent="0.25">
      <c r="A425" s="8">
        <f t="shared" si="25"/>
        <v>35647</v>
      </c>
      <c r="B425" s="9"/>
      <c r="C425" s="8"/>
      <c r="D425" s="9">
        <f t="shared" si="24"/>
        <v>2.335</v>
      </c>
      <c r="E425" s="9"/>
      <c r="F425" s="142" t="e">
        <f>IF(D425&lt;F421,F421-D425,0)</f>
        <v>#N/A</v>
      </c>
      <c r="G425" s="84" t="e">
        <f>IF(D425&gt;F421,D425-F421,0)</f>
        <v>#N/A</v>
      </c>
      <c r="H425" s="102"/>
      <c r="I425" s="102"/>
      <c r="J425" s="102"/>
    </row>
    <row r="426" spans="1:12" x14ac:dyDescent="0.25">
      <c r="A426" s="8">
        <f t="shared" si="25"/>
        <v>35648</v>
      </c>
      <c r="B426" s="9"/>
      <c r="C426" s="8"/>
      <c r="D426" s="9">
        <f t="shared" si="24"/>
        <v>2.375</v>
      </c>
      <c r="E426" s="9"/>
      <c r="F426" s="142" t="e">
        <f>IF(D426&lt;F421,F421-D426,0)</f>
        <v>#N/A</v>
      </c>
      <c r="G426" s="84" t="e">
        <f>IF(D426&gt;F421,D426-F421,0)</f>
        <v>#N/A</v>
      </c>
      <c r="H426" s="102"/>
      <c r="I426" s="102"/>
      <c r="J426" s="102"/>
    </row>
    <row r="427" spans="1:12" x14ac:dyDescent="0.25">
      <c r="A427" s="8">
        <f t="shared" si="25"/>
        <v>35649</v>
      </c>
      <c r="B427" s="9"/>
      <c r="C427" s="8"/>
      <c r="D427" s="9">
        <f t="shared" si="24"/>
        <v>2.4750000000000001</v>
      </c>
      <c r="E427" s="9"/>
      <c r="F427" s="142" t="e">
        <f>IF(D427&lt;F421,F421-D427,0)</f>
        <v>#N/A</v>
      </c>
      <c r="G427" s="84" t="e">
        <f>IF(D427&gt;F421,D427-F421,0)</f>
        <v>#N/A</v>
      </c>
      <c r="H427" s="102"/>
      <c r="I427" s="102"/>
      <c r="J427" s="102"/>
    </row>
    <row r="428" spans="1:12" x14ac:dyDescent="0.25">
      <c r="A428" s="8">
        <f t="shared" si="25"/>
        <v>35650</v>
      </c>
      <c r="B428" s="9"/>
      <c r="C428" s="8"/>
      <c r="D428" s="9">
        <f t="shared" si="24"/>
        <v>2.3650000000000002</v>
      </c>
      <c r="E428" s="9"/>
      <c r="F428" s="142" t="e">
        <f>IF(D428&lt;F421,F421-D428,0)</f>
        <v>#N/A</v>
      </c>
      <c r="G428" s="84" t="e">
        <f>IF(D428&gt;F421,D428-F421,0)</f>
        <v>#N/A</v>
      </c>
      <c r="H428" s="102"/>
      <c r="I428" s="102"/>
      <c r="J428" s="102"/>
    </row>
    <row r="429" spans="1:12" x14ac:dyDescent="0.25">
      <c r="A429" s="8">
        <f t="shared" si="25"/>
        <v>35651</v>
      </c>
      <c r="B429" s="9"/>
      <c r="C429" s="8"/>
      <c r="D429" s="9">
        <f t="shared" si="24"/>
        <v>2.3650000000000002</v>
      </c>
      <c r="E429" s="9"/>
      <c r="F429" s="142" t="e">
        <f>IF(D429&lt;F421,F421-D429,0)</f>
        <v>#N/A</v>
      </c>
      <c r="G429" s="84" t="e">
        <f>IF(D429&gt;F421,D429-F421,0)</f>
        <v>#N/A</v>
      </c>
      <c r="H429" s="102"/>
      <c r="I429" s="102"/>
      <c r="J429" s="102"/>
    </row>
    <row r="430" spans="1:12" x14ac:dyDescent="0.25">
      <c r="A430" s="8">
        <f t="shared" si="25"/>
        <v>35652</v>
      </c>
      <c r="B430" s="9"/>
      <c r="C430" s="8"/>
      <c r="D430" s="9">
        <f t="shared" si="24"/>
        <v>2.3650000000000002</v>
      </c>
      <c r="E430" s="9"/>
      <c r="F430" s="142" t="e">
        <f>IF(D430&lt;F421,F421-D430,0)</f>
        <v>#N/A</v>
      </c>
      <c r="G430" s="84" t="e">
        <f>IF(D430&gt;F421,D430-F421,0)</f>
        <v>#N/A</v>
      </c>
      <c r="H430" s="102"/>
      <c r="I430" s="102"/>
      <c r="J430" s="102"/>
    </row>
    <row r="431" spans="1:12" x14ac:dyDescent="0.25">
      <c r="A431" s="8">
        <f t="shared" si="25"/>
        <v>35653</v>
      </c>
      <c r="B431" s="9"/>
      <c r="C431" s="8"/>
      <c r="D431" s="9">
        <f t="shared" si="24"/>
        <v>2.5350000000000001</v>
      </c>
      <c r="E431" s="9"/>
      <c r="F431" s="142" t="e">
        <f>IF(D431&lt;F421,F421-D431,0)</f>
        <v>#N/A</v>
      </c>
      <c r="G431" s="84" t="e">
        <f>IF(D431&gt;F421,D431-F421,0)</f>
        <v>#N/A</v>
      </c>
      <c r="H431" s="102"/>
      <c r="I431" s="102"/>
      <c r="J431" s="102"/>
    </row>
    <row r="432" spans="1:12" x14ac:dyDescent="0.25">
      <c r="A432" s="8">
        <f t="shared" si="25"/>
        <v>35654</v>
      </c>
      <c r="B432" s="9"/>
      <c r="C432" s="8"/>
      <c r="D432" s="9">
        <f t="shared" si="24"/>
        <v>2.57</v>
      </c>
      <c r="E432" s="9"/>
      <c r="F432" s="142" t="e">
        <f>IF(D432&lt;F421,F421-D432,0)</f>
        <v>#N/A</v>
      </c>
      <c r="G432" s="84" t="e">
        <f>IF(D432&gt;F421,D432-F421,0)</f>
        <v>#N/A</v>
      </c>
      <c r="H432" s="102"/>
      <c r="I432" s="102"/>
      <c r="J432" s="102"/>
    </row>
    <row r="433" spans="1:10" x14ac:dyDescent="0.25">
      <c r="A433" s="8">
        <f t="shared" si="25"/>
        <v>35655</v>
      </c>
      <c r="B433" s="9"/>
      <c r="C433" s="8"/>
      <c r="D433" s="9">
        <f t="shared" si="24"/>
        <v>2.4300000000000002</v>
      </c>
      <c r="E433" s="9"/>
      <c r="F433" s="142" t="e">
        <f>IF(D433&lt;F421,F421-D433,0)</f>
        <v>#N/A</v>
      </c>
      <c r="G433" s="84" t="e">
        <f>IF(D433&gt;F421,D433-F421,0)</f>
        <v>#N/A</v>
      </c>
      <c r="H433" s="102"/>
      <c r="I433" s="102"/>
      <c r="J433" s="102"/>
    </row>
    <row r="434" spans="1:10" x14ac:dyDescent="0.25">
      <c r="A434" s="8">
        <f t="shared" si="25"/>
        <v>35656</v>
      </c>
      <c r="B434" s="9"/>
      <c r="C434" s="8"/>
      <c r="D434" s="9">
        <f t="shared" si="24"/>
        <v>2.5550000000000002</v>
      </c>
      <c r="E434" s="9"/>
      <c r="F434" s="142" t="e">
        <f>IF(D434&lt;F421,F421-D434,0)</f>
        <v>#N/A</v>
      </c>
      <c r="G434" s="84" t="e">
        <f>IF(D434&gt;F421,D434-F421,0)</f>
        <v>#N/A</v>
      </c>
      <c r="H434" s="102"/>
      <c r="I434" s="102"/>
      <c r="J434" s="102"/>
    </row>
    <row r="435" spans="1:10" x14ac:dyDescent="0.25">
      <c r="A435" s="8">
        <f t="shared" si="25"/>
        <v>35657</v>
      </c>
      <c r="B435" s="9"/>
      <c r="C435" s="8"/>
      <c r="D435" s="9">
        <f t="shared" si="24"/>
        <v>2.5150000000000001</v>
      </c>
      <c r="E435" s="9"/>
      <c r="F435" s="142" t="e">
        <f>IF(D435&lt;F421,F421-D435,0)</f>
        <v>#N/A</v>
      </c>
      <c r="G435" s="84" t="e">
        <f>IF(D435&gt;F421,D435-F421,0)</f>
        <v>#N/A</v>
      </c>
      <c r="H435" s="102"/>
      <c r="I435" s="102"/>
      <c r="J435" s="102"/>
    </row>
    <row r="436" spans="1:10" x14ac:dyDescent="0.25">
      <c r="A436" s="8">
        <f t="shared" si="25"/>
        <v>35658</v>
      </c>
      <c r="B436" s="9"/>
      <c r="C436" s="8"/>
      <c r="D436" s="9">
        <f t="shared" si="24"/>
        <v>2.5150000000000001</v>
      </c>
      <c r="E436" s="9"/>
      <c r="F436" s="142" t="e">
        <f>IF(D436&lt;F421,F421-D436,0)</f>
        <v>#N/A</v>
      </c>
      <c r="G436" s="84" t="e">
        <f>IF(D436&gt;F421,D436-F421,0)</f>
        <v>#N/A</v>
      </c>
      <c r="H436" s="102"/>
      <c r="I436" s="102"/>
      <c r="J436" s="102"/>
    </row>
    <row r="437" spans="1:10" x14ac:dyDescent="0.25">
      <c r="A437" s="8">
        <f t="shared" si="25"/>
        <v>35659</v>
      </c>
      <c r="B437" s="9"/>
      <c r="C437" s="8"/>
      <c r="D437" s="9">
        <f t="shared" si="24"/>
        <v>2.5150000000000001</v>
      </c>
      <c r="E437" s="9"/>
      <c r="F437" s="142" t="e">
        <f>IF(D437&lt;F421,F421-D437,0)</f>
        <v>#N/A</v>
      </c>
      <c r="G437" s="84" t="e">
        <f>IF(D437&gt;F421,D437-F421,0)</f>
        <v>#N/A</v>
      </c>
      <c r="H437" s="102"/>
      <c r="I437" s="102"/>
      <c r="J437" s="102"/>
    </row>
    <row r="438" spans="1:10" x14ac:dyDescent="0.25">
      <c r="A438" s="8">
        <f t="shared" si="25"/>
        <v>35660</v>
      </c>
      <c r="B438" s="9"/>
      <c r="C438" s="8"/>
      <c r="D438" s="9">
        <f t="shared" si="24"/>
        <v>2.5499999999999998</v>
      </c>
      <c r="E438" s="9"/>
      <c r="F438" s="142" t="e">
        <f>IF(D438&lt;F421,F421-D438,0)</f>
        <v>#N/A</v>
      </c>
      <c r="G438" s="84" t="e">
        <f>IF(D438&gt;F421,D438-F421,0)</f>
        <v>#N/A</v>
      </c>
      <c r="H438" s="102"/>
      <c r="I438" s="102"/>
      <c r="J438" s="102"/>
    </row>
    <row r="439" spans="1:10" x14ac:dyDescent="0.25">
      <c r="A439" s="8">
        <f t="shared" si="25"/>
        <v>35661</v>
      </c>
      <c r="B439" s="9"/>
      <c r="C439" s="8"/>
      <c r="D439" s="9">
        <f t="shared" si="24"/>
        <v>2.6150000000000002</v>
      </c>
      <c r="E439" s="9"/>
      <c r="F439" s="142" t="e">
        <f>IF(D439&lt;F421,F421-D439,0)</f>
        <v>#N/A</v>
      </c>
      <c r="G439" s="84" t="e">
        <f>IF(D439&gt;F421,D439-F421,0)</f>
        <v>#N/A</v>
      </c>
      <c r="H439" s="102"/>
      <c r="I439" s="102"/>
      <c r="J439" s="102"/>
    </row>
    <row r="440" spans="1:10" x14ac:dyDescent="0.25">
      <c r="A440" s="8">
        <f t="shared" si="25"/>
        <v>35662</v>
      </c>
      <c r="B440" s="9"/>
      <c r="C440" s="8"/>
      <c r="D440" s="9">
        <f t="shared" si="24"/>
        <v>2.625</v>
      </c>
      <c r="E440" s="9"/>
      <c r="F440" s="142" t="e">
        <f>IF(D440&lt;F421,F421-D440,0)</f>
        <v>#N/A</v>
      </c>
      <c r="G440" s="84" t="e">
        <f>IF(D440&gt;F421,D440-F421,0)</f>
        <v>#N/A</v>
      </c>
      <c r="H440" s="102"/>
      <c r="I440" s="102"/>
      <c r="J440" s="102"/>
    </row>
    <row r="441" spans="1:10" x14ac:dyDescent="0.25">
      <c r="A441" s="8">
        <f t="shared" si="25"/>
        <v>35663</v>
      </c>
      <c r="B441" s="9"/>
      <c r="C441" s="8"/>
      <c r="D441" s="9">
        <f t="shared" si="24"/>
        <v>2.44</v>
      </c>
      <c r="E441" s="9"/>
      <c r="F441" s="142" t="e">
        <f>IF(D441&lt;F421,F421-D441,0)</f>
        <v>#N/A</v>
      </c>
      <c r="G441" s="84" t="e">
        <f>IF(D441&gt;F421,D441-F421,0)</f>
        <v>#N/A</v>
      </c>
      <c r="H441" s="102"/>
      <c r="I441" s="102"/>
      <c r="J441" s="102"/>
    </row>
    <row r="442" spans="1:10" x14ac:dyDescent="0.25">
      <c r="A442" s="8">
        <f t="shared" si="25"/>
        <v>35664</v>
      </c>
      <c r="B442" s="9"/>
      <c r="C442" s="8"/>
      <c r="D442" s="9">
        <f t="shared" si="24"/>
        <v>2.44</v>
      </c>
      <c r="E442" s="9"/>
      <c r="F442" s="142" t="e">
        <f>IF(D442&lt;F421,F421-D442,0)</f>
        <v>#N/A</v>
      </c>
      <c r="G442" s="84" t="e">
        <f>IF(D442&gt;F421,D442-F421,0)</f>
        <v>#N/A</v>
      </c>
      <c r="H442" s="102"/>
      <c r="I442" s="102"/>
      <c r="J442" s="102"/>
    </row>
    <row r="443" spans="1:10" x14ac:dyDescent="0.25">
      <c r="A443" s="8">
        <f t="shared" si="25"/>
        <v>35665</v>
      </c>
      <c r="B443" s="9"/>
      <c r="C443" s="8"/>
      <c r="D443" s="9">
        <f t="shared" si="24"/>
        <v>2.44</v>
      </c>
      <c r="E443" s="9"/>
      <c r="F443" s="142" t="e">
        <f>IF(D443&lt;F421,F421-D443,0)</f>
        <v>#N/A</v>
      </c>
      <c r="G443" s="84" t="e">
        <f>IF(D443&gt;F421,D443-F421,0)</f>
        <v>#N/A</v>
      </c>
      <c r="H443" s="102"/>
      <c r="I443" s="102"/>
      <c r="J443" s="102"/>
    </row>
    <row r="444" spans="1:10" x14ac:dyDescent="0.25">
      <c r="A444" s="8">
        <f t="shared" si="25"/>
        <v>35666</v>
      </c>
      <c r="B444" s="9"/>
      <c r="C444" s="8"/>
      <c r="D444" s="9">
        <f t="shared" si="24"/>
        <v>2.44</v>
      </c>
      <c r="E444" s="9"/>
      <c r="F444" s="142" t="e">
        <f>IF(D444&lt;F421,F421-D444,0)</f>
        <v>#N/A</v>
      </c>
      <c r="G444" s="84" t="e">
        <f>IF(D444&gt;F421,D444-F421,0)</f>
        <v>#N/A</v>
      </c>
      <c r="H444" s="102"/>
      <c r="I444" s="102"/>
      <c r="J444" s="102"/>
    </row>
    <row r="445" spans="1:10" x14ac:dyDescent="0.25">
      <c r="A445" s="8">
        <f t="shared" si="25"/>
        <v>35667</v>
      </c>
      <c r="B445" s="9"/>
      <c r="C445" s="8"/>
      <c r="D445" s="9">
        <f t="shared" si="24"/>
        <v>2.52</v>
      </c>
      <c r="E445" s="9"/>
      <c r="F445" s="142" t="e">
        <f>IF(D445&lt;F421,F421-D445,0)</f>
        <v>#N/A</v>
      </c>
      <c r="G445" s="84" t="e">
        <f>IF(D445&gt;F421,D445-F421,0)</f>
        <v>#N/A</v>
      </c>
      <c r="H445" s="102"/>
      <c r="I445" s="102"/>
      <c r="J445" s="102"/>
    </row>
    <row r="446" spans="1:10" x14ac:dyDescent="0.25">
      <c r="A446" s="8">
        <f t="shared" si="25"/>
        <v>35668</v>
      </c>
      <c r="B446" s="9"/>
      <c r="C446" s="8"/>
      <c r="D446" s="9">
        <f t="shared" si="24"/>
        <v>2.58</v>
      </c>
      <c r="E446" s="9"/>
      <c r="F446" s="142" t="e">
        <f>IF(D446&lt;F421,F421-D446,0)</f>
        <v>#N/A</v>
      </c>
      <c r="G446" s="84" t="e">
        <f>IF(D446&gt;F421,D446-F421,0)</f>
        <v>#N/A</v>
      </c>
      <c r="H446" s="102"/>
      <c r="I446" s="102"/>
      <c r="J446" s="102"/>
    </row>
    <row r="447" spans="1:10" x14ac:dyDescent="0.25">
      <c r="A447" s="8">
        <f t="shared" si="25"/>
        <v>35669</v>
      </c>
      <c r="B447" s="9"/>
      <c r="C447" s="8"/>
      <c r="D447" s="9">
        <f t="shared" si="24"/>
        <v>2.5049999999999999</v>
      </c>
      <c r="E447" s="9"/>
      <c r="F447" s="142" t="e">
        <f>IF(D447&lt;F421,F421-D447,0)</f>
        <v>#N/A</v>
      </c>
      <c r="G447" s="84" t="e">
        <f>IF(D447&gt;F421,D447-F421,0)</f>
        <v>#N/A</v>
      </c>
      <c r="H447" s="102"/>
      <c r="I447" s="102"/>
      <c r="J447" s="102"/>
    </row>
    <row r="448" spans="1:10" x14ac:dyDescent="0.25">
      <c r="A448" s="8">
        <f t="shared" si="25"/>
        <v>35670</v>
      </c>
      <c r="B448" s="9"/>
      <c r="C448" s="8"/>
      <c r="D448" s="9">
        <f t="shared" si="24"/>
        <v>2.5649999999999999</v>
      </c>
      <c r="E448" s="9"/>
      <c r="F448" s="142" t="e">
        <f>IF(D448&lt;F421,F421-D448,0)</f>
        <v>#N/A</v>
      </c>
      <c r="G448" s="84" t="e">
        <f>IF(D448&gt;F421,D448-F421,0)</f>
        <v>#N/A</v>
      </c>
      <c r="H448" s="102"/>
      <c r="I448" s="102"/>
      <c r="J448" s="102"/>
    </row>
    <row r="449" spans="1:12" x14ac:dyDescent="0.25">
      <c r="A449" s="8">
        <f t="shared" si="25"/>
        <v>35671</v>
      </c>
      <c r="B449" s="9"/>
      <c r="C449" s="8"/>
      <c r="D449" s="9">
        <f t="shared" si="24"/>
        <v>2.7</v>
      </c>
      <c r="E449" s="9"/>
      <c r="F449" s="142" t="e">
        <f>IF(D449&lt;F421,F421-D449,0)</f>
        <v>#N/A</v>
      </c>
      <c r="G449" s="84" t="e">
        <f>IF(D449&gt;F421,D449-F421,0)</f>
        <v>#N/A</v>
      </c>
      <c r="H449" s="102"/>
      <c r="I449" s="102"/>
      <c r="J449" s="102"/>
    </row>
    <row r="450" spans="1:12" x14ac:dyDescent="0.25">
      <c r="A450" s="8">
        <f t="shared" si="25"/>
        <v>35672</v>
      </c>
      <c r="B450" s="9"/>
      <c r="C450" s="8"/>
      <c r="D450" s="9">
        <f t="shared" si="24"/>
        <v>2.7</v>
      </c>
      <c r="E450" s="9"/>
      <c r="F450" s="142" t="e">
        <f>IF(D450&lt;F421,F421-D450,0)</f>
        <v>#N/A</v>
      </c>
      <c r="G450" s="84" t="e">
        <f>IF(D450&gt;F421,D450-F421,0)</f>
        <v>#N/A</v>
      </c>
      <c r="H450" s="102"/>
      <c r="I450" s="102"/>
      <c r="J450" s="102"/>
    </row>
    <row r="451" spans="1:12" x14ac:dyDescent="0.25">
      <c r="A451" s="8">
        <f t="shared" si="25"/>
        <v>35673</v>
      </c>
      <c r="B451" s="9"/>
      <c r="C451" s="8"/>
      <c r="D451" s="9">
        <f t="shared" si="24"/>
        <v>2.7</v>
      </c>
      <c r="E451" s="9"/>
      <c r="F451" s="142" t="e">
        <f>IF(D451&lt;F421,F421-D451,0)</f>
        <v>#N/A</v>
      </c>
      <c r="G451" s="84" t="e">
        <f>IF(D451&gt;F421,D451-F421,0)</f>
        <v>#N/A</v>
      </c>
      <c r="H451" s="102"/>
      <c r="I451" s="102"/>
      <c r="J451" s="102"/>
    </row>
    <row r="452" spans="1:12" ht="13.8" thickBot="1" x14ac:dyDescent="0.3">
      <c r="A452" s="8"/>
      <c r="B452" s="9"/>
      <c r="C452" s="8"/>
      <c r="D452" s="9"/>
      <c r="E452" s="9"/>
      <c r="F452" s="143" t="e">
        <f>IF(D452&lt;F421,F421-D452,0)</f>
        <v>#N/A</v>
      </c>
      <c r="G452" s="144" t="e">
        <f>IF(D452&gt;F421,D452-F421,0)</f>
        <v>#N/A</v>
      </c>
    </row>
    <row r="453" spans="1:12" ht="13.8" thickTop="1" x14ac:dyDescent="0.25">
      <c r="A453" s="8"/>
      <c r="B453" s="9"/>
      <c r="C453" s="8"/>
      <c r="D453" s="9"/>
      <c r="E453" s="9"/>
      <c r="F453" s="145" t="e">
        <f>AVERAGE(F422:F452)</f>
        <v>#N/A</v>
      </c>
      <c r="G453" s="145" t="e">
        <f>AVERAGE(G422:G452)</f>
        <v>#N/A</v>
      </c>
    </row>
    <row r="454" spans="1:12" x14ac:dyDescent="0.25">
      <c r="A454" s="8"/>
      <c r="B454" s="9"/>
      <c r="C454" s="8"/>
      <c r="D454" s="9"/>
      <c r="E454" s="9"/>
    </row>
    <row r="455" spans="1:12" x14ac:dyDescent="0.25">
      <c r="A455" s="8"/>
      <c r="B455" s="9"/>
      <c r="C455" s="8">
        <v>35674</v>
      </c>
      <c r="G455" s="102"/>
      <c r="H455" s="102"/>
      <c r="I455" s="102"/>
      <c r="J455" s="102"/>
      <c r="K455" s="101"/>
      <c r="L455" s="101"/>
    </row>
    <row r="456" spans="1:12" x14ac:dyDescent="0.25">
      <c r="A456" s="8">
        <f>C455</f>
        <v>35674</v>
      </c>
      <c r="B456" s="9"/>
      <c r="C456" s="8"/>
      <c r="D456" s="9">
        <f t="shared" ref="D456:D485" si="26">VLOOKUP($A456,cash,D$4,FALSE)</f>
        <v>2.7</v>
      </c>
      <c r="E456" s="9"/>
      <c r="G456" s="102"/>
      <c r="H456" s="102"/>
      <c r="I456" s="102"/>
      <c r="K456" s="101"/>
      <c r="L456" s="101"/>
    </row>
    <row r="457" spans="1:12" x14ac:dyDescent="0.25">
      <c r="A457" s="8">
        <f>A456+1</f>
        <v>35675</v>
      </c>
      <c r="B457" s="9"/>
      <c r="C457" s="8"/>
      <c r="D457" s="9">
        <f t="shared" si="26"/>
        <v>2.78</v>
      </c>
      <c r="E457" s="9"/>
      <c r="G457" s="102"/>
      <c r="H457" s="102"/>
      <c r="I457" s="102"/>
      <c r="J457" s="102"/>
    </row>
    <row r="458" spans="1:12" x14ac:dyDescent="0.25">
      <c r="A458" s="8">
        <f t="shared" ref="A458:A485" si="27">A457+1</f>
        <v>35676</v>
      </c>
      <c r="B458" s="9"/>
      <c r="C458" s="8"/>
      <c r="D458" s="9">
        <f t="shared" si="26"/>
        <v>2.8450000000000002</v>
      </c>
      <c r="E458" s="9"/>
      <c r="G458" s="102"/>
      <c r="H458" s="102"/>
      <c r="I458" s="102"/>
      <c r="J458" s="102"/>
    </row>
    <row r="459" spans="1:12" x14ac:dyDescent="0.25">
      <c r="A459" s="8">
        <f t="shared" si="27"/>
        <v>35677</v>
      </c>
      <c r="B459" s="9"/>
      <c r="C459" s="8"/>
      <c r="D459" s="9">
        <f t="shared" si="26"/>
        <v>2.8</v>
      </c>
      <c r="E459" s="9"/>
      <c r="G459" s="102"/>
      <c r="H459" s="102"/>
      <c r="I459" s="102"/>
      <c r="J459" s="102"/>
    </row>
    <row r="460" spans="1:12" x14ac:dyDescent="0.25">
      <c r="A460" s="8">
        <f t="shared" si="27"/>
        <v>35678</v>
      </c>
      <c r="B460" s="9"/>
      <c r="C460" s="8"/>
      <c r="D460" s="9">
        <f t="shared" si="26"/>
        <v>2.6349999999999998</v>
      </c>
      <c r="E460" s="9"/>
      <c r="G460" s="102"/>
      <c r="H460" s="102"/>
      <c r="I460" s="102"/>
      <c r="J460" s="102"/>
    </row>
    <row r="461" spans="1:12" x14ac:dyDescent="0.25">
      <c r="A461" s="8">
        <f t="shared" si="27"/>
        <v>35679</v>
      </c>
      <c r="B461" s="9"/>
      <c r="C461" s="8"/>
      <c r="D461" s="9">
        <f t="shared" si="26"/>
        <v>2.6349999999999998</v>
      </c>
      <c r="E461" s="9"/>
      <c r="G461" s="102"/>
      <c r="H461" s="102"/>
      <c r="I461" s="102"/>
      <c r="J461" s="102"/>
    </row>
    <row r="462" spans="1:12" x14ac:dyDescent="0.25">
      <c r="A462" s="8">
        <f t="shared" si="27"/>
        <v>35680</v>
      </c>
      <c r="B462" s="9"/>
      <c r="C462" s="8"/>
      <c r="D462" s="9">
        <f t="shared" si="26"/>
        <v>2.6349999999999998</v>
      </c>
      <c r="E462" s="9"/>
      <c r="G462" s="102"/>
      <c r="H462" s="102"/>
      <c r="I462" s="102"/>
      <c r="J462" s="102"/>
    </row>
    <row r="463" spans="1:12" x14ac:dyDescent="0.25">
      <c r="A463" s="8">
        <f t="shared" si="27"/>
        <v>35681</v>
      </c>
      <c r="B463" s="9"/>
      <c r="C463" s="8"/>
      <c r="D463" s="9">
        <f t="shared" si="26"/>
        <v>2.59</v>
      </c>
      <c r="E463" s="9"/>
      <c r="G463" s="102"/>
      <c r="H463" s="102"/>
      <c r="I463" s="102"/>
      <c r="J463" s="102"/>
    </row>
    <row r="464" spans="1:12" x14ac:dyDescent="0.25">
      <c r="A464" s="8">
        <f t="shared" si="27"/>
        <v>35682</v>
      </c>
      <c r="B464" s="9"/>
      <c r="C464" s="8"/>
      <c r="D464" s="9">
        <f t="shared" si="26"/>
        <v>2.6549999999999998</v>
      </c>
      <c r="E464" s="9"/>
      <c r="G464" s="102"/>
      <c r="H464" s="102"/>
      <c r="I464" s="102"/>
      <c r="J464" s="102"/>
    </row>
    <row r="465" spans="1:10" x14ac:dyDescent="0.25">
      <c r="A465" s="8">
        <f t="shared" si="27"/>
        <v>35683</v>
      </c>
      <c r="B465" s="9"/>
      <c r="C465" s="8"/>
      <c r="D465" s="9">
        <f t="shared" si="26"/>
        <v>2.7250000000000001</v>
      </c>
      <c r="E465" s="9"/>
      <c r="G465" s="102"/>
      <c r="H465" s="102"/>
      <c r="I465" s="102"/>
      <c r="J465" s="102"/>
    </row>
    <row r="466" spans="1:10" x14ac:dyDescent="0.25">
      <c r="A466" s="8">
        <f t="shared" si="27"/>
        <v>35684</v>
      </c>
      <c r="B466" s="9"/>
      <c r="C466" s="8"/>
      <c r="D466" s="9">
        <f t="shared" si="26"/>
        <v>2.7250000000000001</v>
      </c>
      <c r="E466" s="9"/>
      <c r="G466" s="102"/>
      <c r="H466" s="102"/>
      <c r="I466" s="102"/>
      <c r="J466" s="102"/>
    </row>
    <row r="467" spans="1:10" x14ac:dyDescent="0.25">
      <c r="A467" s="8">
        <f t="shared" si="27"/>
        <v>35685</v>
      </c>
      <c r="B467" s="9"/>
      <c r="C467" s="8"/>
      <c r="D467" s="9">
        <f t="shared" si="26"/>
        <v>2.87</v>
      </c>
      <c r="E467" s="9"/>
      <c r="G467" s="102"/>
      <c r="H467" s="102"/>
      <c r="I467" s="102"/>
      <c r="J467" s="102"/>
    </row>
    <row r="468" spans="1:10" x14ac:dyDescent="0.25">
      <c r="A468" s="8">
        <f t="shared" si="27"/>
        <v>35686</v>
      </c>
      <c r="B468" s="9"/>
      <c r="C468" s="8"/>
      <c r="D468" s="9">
        <f t="shared" si="26"/>
        <v>2.87</v>
      </c>
      <c r="E468" s="9"/>
      <c r="G468" s="102"/>
      <c r="H468" s="102"/>
      <c r="I468" s="102"/>
      <c r="J468" s="102"/>
    </row>
    <row r="469" spans="1:10" x14ac:dyDescent="0.25">
      <c r="A469" s="8">
        <f t="shared" si="27"/>
        <v>35687</v>
      </c>
      <c r="B469" s="9"/>
      <c r="C469" s="8"/>
      <c r="D469" s="9">
        <f t="shared" si="26"/>
        <v>2.87</v>
      </c>
      <c r="E469" s="9"/>
      <c r="G469" s="102"/>
      <c r="H469" s="102"/>
      <c r="I469" s="102"/>
      <c r="J469" s="102"/>
    </row>
    <row r="470" spans="1:10" x14ac:dyDescent="0.25">
      <c r="A470" s="8">
        <f t="shared" si="27"/>
        <v>35688</v>
      </c>
      <c r="B470" s="9"/>
      <c r="C470" s="8"/>
      <c r="D470" s="9">
        <f t="shared" si="26"/>
        <v>2.87</v>
      </c>
      <c r="E470" s="9"/>
      <c r="G470" s="102"/>
      <c r="H470" s="102"/>
      <c r="I470" s="102"/>
      <c r="J470" s="102"/>
    </row>
    <row r="471" spans="1:10" x14ac:dyDescent="0.25">
      <c r="A471" s="8">
        <f t="shared" si="27"/>
        <v>35689</v>
      </c>
      <c r="B471" s="9"/>
      <c r="C471" s="8"/>
      <c r="D471" s="9">
        <f t="shared" si="26"/>
        <v>2.8650000000000002</v>
      </c>
      <c r="E471" s="9"/>
      <c r="G471" s="102"/>
      <c r="H471" s="102"/>
      <c r="I471" s="102"/>
      <c r="J471" s="102"/>
    </row>
    <row r="472" spans="1:10" x14ac:dyDescent="0.25">
      <c r="A472" s="8">
        <f t="shared" si="27"/>
        <v>35690</v>
      </c>
      <c r="B472" s="9"/>
      <c r="C472" s="8"/>
      <c r="D472" s="9">
        <f t="shared" si="26"/>
        <v>2.7450000000000001</v>
      </c>
      <c r="E472" s="9"/>
      <c r="G472" s="102"/>
      <c r="H472" s="102"/>
      <c r="I472" s="102"/>
      <c r="J472" s="102"/>
    </row>
    <row r="473" spans="1:10" x14ac:dyDescent="0.25">
      <c r="A473" s="8">
        <f t="shared" si="27"/>
        <v>35691</v>
      </c>
      <c r="B473" s="9"/>
      <c r="C473" s="8"/>
      <c r="D473" s="9">
        <f t="shared" si="26"/>
        <v>2.7450000000000001</v>
      </c>
      <c r="E473" s="9"/>
      <c r="G473" s="102"/>
      <c r="H473" s="102"/>
      <c r="I473" s="102"/>
      <c r="J473" s="102"/>
    </row>
    <row r="474" spans="1:10" x14ac:dyDescent="0.25">
      <c r="A474" s="8">
        <f t="shared" si="27"/>
        <v>35692</v>
      </c>
      <c r="B474" s="9"/>
      <c r="C474" s="8"/>
      <c r="D474" s="9">
        <f t="shared" si="26"/>
        <v>2.93</v>
      </c>
      <c r="E474" s="9"/>
      <c r="G474" s="102"/>
      <c r="H474" s="102"/>
      <c r="I474" s="102"/>
      <c r="J474" s="102"/>
    </row>
    <row r="475" spans="1:10" x14ac:dyDescent="0.25">
      <c r="A475" s="8">
        <f t="shared" si="27"/>
        <v>35693</v>
      </c>
      <c r="B475" s="9"/>
      <c r="C475" s="8"/>
      <c r="D475" s="9">
        <f t="shared" si="26"/>
        <v>2.93</v>
      </c>
      <c r="E475" s="9"/>
      <c r="G475" s="102"/>
      <c r="H475" s="102"/>
      <c r="I475" s="102"/>
      <c r="J475" s="102"/>
    </row>
    <row r="476" spans="1:10" x14ac:dyDescent="0.25">
      <c r="A476" s="8">
        <f t="shared" si="27"/>
        <v>35694</v>
      </c>
      <c r="B476" s="9"/>
      <c r="C476" s="8"/>
      <c r="D476" s="9">
        <f t="shared" si="26"/>
        <v>2.93</v>
      </c>
      <c r="E476" s="9"/>
      <c r="G476" s="102"/>
      <c r="H476" s="102"/>
      <c r="I476" s="102"/>
      <c r="J476" s="102"/>
    </row>
    <row r="477" spans="1:10" x14ac:dyDescent="0.25">
      <c r="A477" s="8">
        <f t="shared" si="27"/>
        <v>35695</v>
      </c>
      <c r="B477" s="9"/>
      <c r="C477" s="8"/>
      <c r="D477" s="9">
        <f t="shared" si="26"/>
        <v>2.93</v>
      </c>
      <c r="E477" s="9"/>
      <c r="G477" s="102"/>
      <c r="H477" s="102"/>
      <c r="I477" s="102"/>
      <c r="J477" s="102"/>
    </row>
    <row r="478" spans="1:10" x14ac:dyDescent="0.25">
      <c r="A478" s="8">
        <f t="shared" si="27"/>
        <v>35696</v>
      </c>
      <c r="B478" s="9"/>
      <c r="C478" s="8"/>
      <c r="D478" s="9">
        <f t="shared" si="26"/>
        <v>2.93</v>
      </c>
      <c r="E478" s="9"/>
      <c r="G478" s="102"/>
      <c r="H478" s="102"/>
      <c r="I478" s="102"/>
      <c r="J478" s="102"/>
    </row>
    <row r="479" spans="1:10" x14ac:dyDescent="0.25">
      <c r="A479" s="8">
        <f t="shared" si="27"/>
        <v>35697</v>
      </c>
      <c r="B479" s="9"/>
      <c r="C479" s="8"/>
      <c r="D479" s="9">
        <f t="shared" si="26"/>
        <v>3.0150000000000001</v>
      </c>
      <c r="E479" s="9"/>
      <c r="G479" s="102"/>
      <c r="H479" s="102"/>
      <c r="I479" s="102"/>
      <c r="J479" s="102"/>
    </row>
    <row r="480" spans="1:10" x14ac:dyDescent="0.25">
      <c r="A480" s="8">
        <f t="shared" si="27"/>
        <v>35698</v>
      </c>
      <c r="B480" s="9"/>
      <c r="C480" s="8"/>
      <c r="D480" s="9">
        <f t="shared" si="26"/>
        <v>3.0150000000000001</v>
      </c>
      <c r="E480" s="9"/>
      <c r="G480" s="102"/>
      <c r="H480" s="102"/>
      <c r="I480" s="102"/>
      <c r="J480" s="102"/>
    </row>
    <row r="481" spans="1:12" x14ac:dyDescent="0.25">
      <c r="A481" s="8">
        <f t="shared" si="27"/>
        <v>35699</v>
      </c>
      <c r="B481" s="9"/>
      <c r="C481" s="8"/>
      <c r="D481" s="9">
        <f t="shared" si="26"/>
        <v>3.2650000000000001</v>
      </c>
      <c r="E481" s="9"/>
      <c r="G481" s="102"/>
      <c r="H481" s="102"/>
      <c r="I481" s="102"/>
      <c r="J481" s="102"/>
    </row>
    <row r="482" spans="1:12" x14ac:dyDescent="0.25">
      <c r="A482" s="8">
        <f t="shared" si="27"/>
        <v>35700</v>
      </c>
      <c r="B482" s="9"/>
      <c r="C482" s="8"/>
      <c r="D482" s="9">
        <f t="shared" si="26"/>
        <v>3.2650000000000001</v>
      </c>
      <c r="E482" s="9"/>
      <c r="G482" s="102"/>
      <c r="H482" s="102"/>
      <c r="I482" s="102"/>
      <c r="J482" s="102"/>
    </row>
    <row r="483" spans="1:12" x14ac:dyDescent="0.25">
      <c r="A483" s="8">
        <f t="shared" si="27"/>
        <v>35701</v>
      </c>
      <c r="B483" s="9"/>
      <c r="C483" s="8"/>
      <c r="D483" s="9">
        <f t="shared" si="26"/>
        <v>3.2650000000000001</v>
      </c>
      <c r="E483" s="9"/>
      <c r="G483" s="102"/>
      <c r="H483" s="102"/>
      <c r="I483" s="102"/>
      <c r="J483" s="102"/>
    </row>
    <row r="484" spans="1:12" x14ac:dyDescent="0.25">
      <c r="A484" s="8">
        <f t="shared" si="27"/>
        <v>35702</v>
      </c>
      <c r="B484" s="9"/>
      <c r="C484" s="8"/>
      <c r="D484" s="9">
        <f t="shared" si="26"/>
        <v>3.2650000000000001</v>
      </c>
      <c r="E484" s="9"/>
      <c r="G484" s="102"/>
      <c r="H484" s="102"/>
      <c r="I484" s="102"/>
      <c r="J484" s="102"/>
    </row>
    <row r="485" spans="1:12" x14ac:dyDescent="0.25">
      <c r="A485" s="8">
        <f t="shared" si="27"/>
        <v>35703</v>
      </c>
      <c r="B485" s="9"/>
      <c r="C485" s="8"/>
      <c r="D485" s="9">
        <f t="shared" si="26"/>
        <v>2.9449999999999998</v>
      </c>
      <c r="E485" s="9"/>
      <c r="G485" s="102"/>
      <c r="H485" s="102"/>
      <c r="I485" s="102"/>
      <c r="J485" s="102"/>
    </row>
    <row r="486" spans="1:12" x14ac:dyDescent="0.25">
      <c r="A486" s="10"/>
      <c r="B486" s="9"/>
      <c r="C486" s="10"/>
      <c r="D486" s="9"/>
      <c r="E486" s="9"/>
      <c r="G486" s="102"/>
      <c r="H486" s="102"/>
    </row>
    <row r="487" spans="1:12" x14ac:dyDescent="0.25">
      <c r="A487" s="10"/>
      <c r="B487" s="9"/>
      <c r="C487" s="10"/>
      <c r="D487" s="9"/>
      <c r="E487" s="9"/>
    </row>
    <row r="488" spans="1:12" x14ac:dyDescent="0.25">
      <c r="A488" s="10"/>
      <c r="B488" s="9"/>
      <c r="C488" s="10"/>
      <c r="D488" s="9"/>
      <c r="E488" s="9"/>
    </row>
    <row r="489" spans="1:12" ht="13.8" thickBot="1" x14ac:dyDescent="0.3">
      <c r="A489" s="10"/>
      <c r="B489" s="9"/>
      <c r="C489" s="10">
        <v>35704</v>
      </c>
      <c r="F489" s="145">
        <f>VLOOKUP($C489,index,2,FALSE)</f>
        <v>3.16</v>
      </c>
      <c r="H489" s="102"/>
      <c r="I489" s="102"/>
      <c r="J489" s="102"/>
      <c r="K489" s="101"/>
      <c r="L489" s="101"/>
    </row>
    <row r="490" spans="1:12" ht="13.8" thickTop="1" x14ac:dyDescent="0.25">
      <c r="A490" s="8">
        <f>C489</f>
        <v>35704</v>
      </c>
      <c r="B490" s="9"/>
      <c r="C490" s="8"/>
      <c r="D490" s="9">
        <f>VLOOKUP($A490,cash,D$4,FALSE)</f>
        <v>3.1</v>
      </c>
      <c r="E490" s="9"/>
      <c r="F490" s="141">
        <f>IF(D490&lt;F489,F489-D490,0)</f>
        <v>6.0000000000000053E-2</v>
      </c>
      <c r="G490" s="81">
        <f>IF(D490&gt;F489,D490-F489,0)</f>
        <v>0</v>
      </c>
      <c r="H490" s="102"/>
      <c r="I490" s="102"/>
      <c r="K490" s="101"/>
      <c r="L490" s="101"/>
    </row>
    <row r="491" spans="1:12" x14ac:dyDescent="0.25">
      <c r="A491" s="8">
        <f>A490+1</f>
        <v>35705</v>
      </c>
      <c r="B491" s="9"/>
      <c r="C491" s="10"/>
      <c r="D491" s="9">
        <f t="shared" ref="D491:D520" si="28">VLOOKUP($A491,cash,D$4,FALSE)</f>
        <v>2.9750000000000001</v>
      </c>
      <c r="E491" s="9"/>
      <c r="F491" s="142">
        <f>IF(D491&lt;F489,F489-D491,0)</f>
        <v>0.18500000000000005</v>
      </c>
      <c r="G491" s="84">
        <f>IF(D491&gt;F489,D491-F489,0)</f>
        <v>0</v>
      </c>
      <c r="H491" s="102"/>
      <c r="I491" s="102"/>
      <c r="J491" s="102"/>
    </row>
    <row r="492" spans="1:12" x14ac:dyDescent="0.25">
      <c r="A492" s="8">
        <f t="shared" ref="A492:A520" si="29">A491+1</f>
        <v>35706</v>
      </c>
      <c r="B492" s="9"/>
      <c r="C492" s="10"/>
      <c r="D492" s="9">
        <f t="shared" si="28"/>
        <v>2.895</v>
      </c>
      <c r="E492" s="9"/>
      <c r="F492" s="142">
        <f>IF(D492&lt;F489,F489-D492,0)</f>
        <v>0.26500000000000012</v>
      </c>
      <c r="G492" s="84">
        <f>IF(D492&gt;F489,D492-F489,0)</f>
        <v>0</v>
      </c>
      <c r="H492" s="102"/>
      <c r="I492" s="102"/>
      <c r="J492" s="102"/>
    </row>
    <row r="493" spans="1:12" x14ac:dyDescent="0.25">
      <c r="A493" s="8">
        <f t="shared" si="29"/>
        <v>35707</v>
      </c>
      <c r="B493" s="9"/>
      <c r="C493" s="10"/>
      <c r="D493" s="9">
        <f t="shared" si="28"/>
        <v>2.895</v>
      </c>
      <c r="E493" s="9"/>
      <c r="F493" s="142">
        <f>IF(D493&lt;F489,F489-D493,0)</f>
        <v>0.26500000000000012</v>
      </c>
      <c r="G493" s="84">
        <f>IF(D493&gt;F489,D493-F489,0)</f>
        <v>0</v>
      </c>
      <c r="H493" s="102"/>
      <c r="I493" s="102"/>
      <c r="J493" s="102"/>
    </row>
    <row r="494" spans="1:12" x14ac:dyDescent="0.25">
      <c r="A494" s="8">
        <f t="shared" si="29"/>
        <v>35708</v>
      </c>
      <c r="B494" s="9"/>
      <c r="C494" s="10"/>
      <c r="D494" s="9">
        <f t="shared" si="28"/>
        <v>2.895</v>
      </c>
      <c r="E494" s="9"/>
      <c r="F494" s="142">
        <f>IF(D494&lt;F489,F489-D494,0)</f>
        <v>0.26500000000000012</v>
      </c>
      <c r="G494" s="84">
        <f>IF(D494&gt;F489,D494-F489,0)</f>
        <v>0</v>
      </c>
      <c r="H494" s="102"/>
      <c r="I494" s="102"/>
      <c r="J494" s="102"/>
    </row>
    <row r="495" spans="1:12" x14ac:dyDescent="0.25">
      <c r="A495" s="8">
        <f t="shared" si="29"/>
        <v>35709</v>
      </c>
      <c r="B495" s="9"/>
      <c r="C495" s="10"/>
      <c r="D495" s="9">
        <f t="shared" si="28"/>
        <v>2.9849999999999999</v>
      </c>
      <c r="E495" s="9"/>
      <c r="F495" s="142">
        <f>IF(D495&lt;F489,F489-D495,0)</f>
        <v>0.17500000000000027</v>
      </c>
      <c r="G495" s="84">
        <f>IF(D495&gt;F489,D495-F489,0)</f>
        <v>0</v>
      </c>
      <c r="H495" s="102"/>
      <c r="I495" s="102"/>
      <c r="J495" s="102"/>
    </row>
    <row r="496" spans="1:12" x14ac:dyDescent="0.25">
      <c r="A496" s="8">
        <f t="shared" si="29"/>
        <v>35710</v>
      </c>
      <c r="B496" s="9"/>
      <c r="C496" s="10"/>
      <c r="D496" s="9">
        <f t="shared" si="28"/>
        <v>2.83</v>
      </c>
      <c r="E496" s="9"/>
      <c r="F496" s="142">
        <f>IF(D496&lt;F489,F489-D496,0)</f>
        <v>0.33000000000000007</v>
      </c>
      <c r="G496" s="84">
        <f>IF(D496&gt;F489,D496-F489,0)</f>
        <v>0</v>
      </c>
      <c r="H496" s="102"/>
      <c r="I496" s="102"/>
      <c r="J496" s="102"/>
    </row>
    <row r="497" spans="1:10" x14ac:dyDescent="0.25">
      <c r="A497" s="8">
        <f t="shared" si="29"/>
        <v>35711</v>
      </c>
      <c r="B497" s="9"/>
      <c r="C497" s="10"/>
      <c r="D497" s="9">
        <f t="shared" si="28"/>
        <v>2.7850000000000001</v>
      </c>
      <c r="E497" s="9"/>
      <c r="F497" s="142">
        <f>IF(D497&lt;F489,F489-D497,0)</f>
        <v>0.375</v>
      </c>
      <c r="G497" s="84">
        <f>IF(D497&gt;F489,D497-F489,0)</f>
        <v>0</v>
      </c>
      <c r="H497" s="102"/>
      <c r="I497" s="102"/>
      <c r="J497" s="102"/>
    </row>
    <row r="498" spans="1:10" x14ac:dyDescent="0.25">
      <c r="A498" s="8">
        <f t="shared" si="29"/>
        <v>35712</v>
      </c>
      <c r="B498" s="9"/>
      <c r="C498" s="10"/>
      <c r="D498" s="9">
        <f t="shared" si="28"/>
        <v>2.7850000000000001</v>
      </c>
      <c r="E498" s="9"/>
      <c r="F498" s="142">
        <f>IF(D498&lt;F489,F489-D498,0)</f>
        <v>0.375</v>
      </c>
      <c r="G498" s="84">
        <f>IF(D498&gt;F489,D498-F489,0)</f>
        <v>0</v>
      </c>
      <c r="H498" s="102"/>
      <c r="I498" s="102"/>
      <c r="J498" s="102"/>
    </row>
    <row r="499" spans="1:10" x14ac:dyDescent="0.25">
      <c r="A499" s="8">
        <f t="shared" si="29"/>
        <v>35713</v>
      </c>
      <c r="B499" s="9"/>
      <c r="C499" s="10"/>
      <c r="D499" s="9">
        <f t="shared" si="28"/>
        <v>2.7549999999999999</v>
      </c>
      <c r="E499" s="9"/>
      <c r="F499" s="142">
        <f>IF(D499&lt;F489,F489-D499,0)</f>
        <v>0.40500000000000025</v>
      </c>
      <c r="G499" s="84">
        <f>IF(D499&gt;F489,D499-F489,0)</f>
        <v>0</v>
      </c>
      <c r="H499" s="102"/>
      <c r="I499" s="102"/>
      <c r="J499" s="102"/>
    </row>
    <row r="500" spans="1:10" x14ac:dyDescent="0.25">
      <c r="A500" s="8">
        <f t="shared" si="29"/>
        <v>35714</v>
      </c>
      <c r="B500" s="9"/>
      <c r="C500" s="10"/>
      <c r="D500" s="9">
        <f t="shared" si="28"/>
        <v>2.7549999999999999</v>
      </c>
      <c r="E500" s="9"/>
      <c r="F500" s="142">
        <f>IF(D500&lt;F489,F489-D500,0)</f>
        <v>0.40500000000000025</v>
      </c>
      <c r="G500" s="84">
        <f>IF(D500&gt;F489,D500-F489,0)</f>
        <v>0</v>
      </c>
      <c r="H500" s="102"/>
      <c r="I500" s="102"/>
      <c r="J500" s="102"/>
    </row>
    <row r="501" spans="1:10" x14ac:dyDescent="0.25">
      <c r="A501" s="8">
        <f t="shared" si="29"/>
        <v>35715</v>
      </c>
      <c r="B501" s="9"/>
      <c r="C501" s="10"/>
      <c r="D501" s="9">
        <f t="shared" si="28"/>
        <v>2.7549999999999999</v>
      </c>
      <c r="E501" s="9"/>
      <c r="F501" s="142">
        <f>IF(D501&lt;F489,F489-D501,0)</f>
        <v>0.40500000000000025</v>
      </c>
      <c r="G501" s="84">
        <f>IF(D501&gt;F489,D501-F489,0)</f>
        <v>0</v>
      </c>
      <c r="H501" s="102"/>
      <c r="I501" s="102"/>
      <c r="J501" s="102"/>
    </row>
    <row r="502" spans="1:10" x14ac:dyDescent="0.25">
      <c r="A502" s="8">
        <f t="shared" si="29"/>
        <v>35716</v>
      </c>
      <c r="B502" s="9"/>
      <c r="C502" s="10"/>
      <c r="D502" s="9">
        <f t="shared" si="28"/>
        <v>2.87</v>
      </c>
      <c r="E502" s="9"/>
      <c r="F502" s="142">
        <f>IF(D502&lt;F489,F489-D502,0)</f>
        <v>0.29000000000000004</v>
      </c>
      <c r="G502" s="84">
        <f>IF(D502&gt;F489,D502-F489,0)</f>
        <v>0</v>
      </c>
      <c r="H502" s="102"/>
      <c r="I502" s="102"/>
      <c r="J502" s="102"/>
    </row>
    <row r="503" spans="1:10" x14ac:dyDescent="0.25">
      <c r="A503" s="8">
        <f t="shared" si="29"/>
        <v>35717</v>
      </c>
      <c r="B503" s="9"/>
      <c r="C503" s="10"/>
      <c r="D503" s="9">
        <f t="shared" si="28"/>
        <v>2.82</v>
      </c>
      <c r="E503" s="9"/>
      <c r="F503" s="142">
        <f>IF(D503&lt;F489,F489-D503,0)</f>
        <v>0.3400000000000003</v>
      </c>
      <c r="G503" s="84">
        <f>IF(D503&gt;F489,D503-F489,0)</f>
        <v>0</v>
      </c>
      <c r="H503" s="102"/>
      <c r="I503" s="102"/>
      <c r="J503" s="102"/>
    </row>
    <row r="504" spans="1:10" x14ac:dyDescent="0.25">
      <c r="A504" s="8">
        <f t="shared" si="29"/>
        <v>35718</v>
      </c>
      <c r="B504" s="9"/>
      <c r="C504" s="10"/>
      <c r="D504" s="9">
        <f t="shared" si="28"/>
        <v>2.835</v>
      </c>
      <c r="E504" s="9"/>
      <c r="F504" s="142">
        <f>IF(D504&lt;F489,F489-D504,0)</f>
        <v>0.32500000000000018</v>
      </c>
      <c r="G504" s="84">
        <f>IF(D504&gt;F489,D504-F489,0)</f>
        <v>0</v>
      </c>
      <c r="H504" s="102"/>
      <c r="I504" s="102"/>
      <c r="J504" s="102"/>
    </row>
    <row r="505" spans="1:10" x14ac:dyDescent="0.25">
      <c r="A505" s="8">
        <f t="shared" si="29"/>
        <v>35719</v>
      </c>
      <c r="B505" s="9"/>
      <c r="C505" s="10"/>
      <c r="D505" s="9">
        <f t="shared" si="28"/>
        <v>2.92</v>
      </c>
      <c r="E505" s="9"/>
      <c r="F505" s="142">
        <f>IF(D505&lt;F489,F489-D505,0)</f>
        <v>0.24000000000000021</v>
      </c>
      <c r="G505" s="84">
        <f>IF(D505&gt;F489,D505-F489,0)</f>
        <v>0</v>
      </c>
      <c r="H505" s="102"/>
      <c r="I505" s="102"/>
      <c r="J505" s="102"/>
    </row>
    <row r="506" spans="1:10" x14ac:dyDescent="0.25">
      <c r="A506" s="8">
        <f t="shared" si="29"/>
        <v>35720</v>
      </c>
      <c r="B506" s="9"/>
      <c r="C506" s="10"/>
      <c r="D506" s="9">
        <f t="shared" si="28"/>
        <v>2.98</v>
      </c>
      <c r="E506" s="9"/>
      <c r="F506" s="142">
        <f>IF(D506&lt;F489,F489-D506,0)</f>
        <v>0.18000000000000016</v>
      </c>
      <c r="G506" s="84">
        <f>IF(D506&gt;F489,D506-F489,0)</f>
        <v>0</v>
      </c>
      <c r="H506" s="102"/>
      <c r="I506" s="102"/>
      <c r="J506" s="102"/>
    </row>
    <row r="507" spans="1:10" x14ac:dyDescent="0.25">
      <c r="A507" s="8">
        <f t="shared" si="29"/>
        <v>35721</v>
      </c>
      <c r="B507" s="9"/>
      <c r="C507" s="10"/>
      <c r="D507" s="9">
        <f t="shared" si="28"/>
        <v>2.98</v>
      </c>
      <c r="E507" s="9"/>
      <c r="F507" s="142">
        <f>IF(D507&lt;F489,F489-D507,0)</f>
        <v>0.18000000000000016</v>
      </c>
      <c r="G507" s="84">
        <f>IF(D507&gt;F489,D507-F489,0)</f>
        <v>0</v>
      </c>
      <c r="H507" s="102"/>
      <c r="I507" s="102"/>
      <c r="J507" s="102"/>
    </row>
    <row r="508" spans="1:10" x14ac:dyDescent="0.25">
      <c r="A508" s="8">
        <f t="shared" si="29"/>
        <v>35722</v>
      </c>
      <c r="B508" s="9"/>
      <c r="C508" s="10"/>
      <c r="D508" s="9">
        <f t="shared" si="28"/>
        <v>2.98</v>
      </c>
      <c r="E508" s="9"/>
      <c r="F508" s="142">
        <f>IF(D508&lt;F489,F489-D508,0)</f>
        <v>0.18000000000000016</v>
      </c>
      <c r="G508" s="84">
        <f>IF(D508&gt;F489,D508-F489,0)</f>
        <v>0</v>
      </c>
      <c r="H508" s="102"/>
      <c r="I508" s="102"/>
      <c r="J508" s="102"/>
    </row>
    <row r="509" spans="1:10" x14ac:dyDescent="0.25">
      <c r="A509" s="8">
        <f t="shared" si="29"/>
        <v>35723</v>
      </c>
      <c r="B509" s="9"/>
      <c r="C509" s="10"/>
      <c r="D509" s="9">
        <f t="shared" si="28"/>
        <v>3.0249999999999999</v>
      </c>
      <c r="E509" s="9"/>
      <c r="F509" s="142">
        <f>IF(D509&lt;F489,F489-D509,0)</f>
        <v>0.13500000000000023</v>
      </c>
      <c r="G509" s="84">
        <f>IF(D509&gt;F489,D509-F489,0)</f>
        <v>0</v>
      </c>
      <c r="H509" s="102"/>
      <c r="I509" s="102"/>
      <c r="J509" s="102"/>
    </row>
    <row r="510" spans="1:10" x14ac:dyDescent="0.25">
      <c r="A510" s="8">
        <f t="shared" si="29"/>
        <v>35724</v>
      </c>
      <c r="B510" s="9"/>
      <c r="C510" s="8"/>
      <c r="D510" s="9">
        <f t="shared" si="28"/>
        <v>3.14</v>
      </c>
      <c r="E510" s="9"/>
      <c r="F510" s="142">
        <f>IF(D510&lt;F489,F489-D510,0)</f>
        <v>2.0000000000000018E-2</v>
      </c>
      <c r="G510" s="84">
        <f>IF(D510&gt;F489,D510-F489,0)</f>
        <v>0</v>
      </c>
      <c r="H510" s="102"/>
      <c r="I510" s="102"/>
      <c r="J510" s="102"/>
    </row>
    <row r="511" spans="1:10" x14ac:dyDescent="0.25">
      <c r="A511" s="8">
        <f t="shared" si="29"/>
        <v>35725</v>
      </c>
      <c r="B511" s="9"/>
      <c r="C511" s="8"/>
      <c r="D511" s="9">
        <f t="shared" si="28"/>
        <v>3.2250000000000001</v>
      </c>
      <c r="E511" s="9"/>
      <c r="F511" s="142">
        <f>IF(D511&lt;F489,F489-D511,0)</f>
        <v>0</v>
      </c>
      <c r="G511" s="84">
        <f>IF(D511&gt;F489,D511-F489,0)</f>
        <v>6.4999999999999947E-2</v>
      </c>
      <c r="H511" s="102"/>
      <c r="I511" s="102"/>
      <c r="J511" s="102"/>
    </row>
    <row r="512" spans="1:10" x14ac:dyDescent="0.25">
      <c r="A512" s="8">
        <f t="shared" si="29"/>
        <v>35726</v>
      </c>
      <c r="B512" s="9"/>
      <c r="C512" s="8"/>
      <c r="D512" s="9">
        <f t="shared" si="28"/>
        <v>3.3450000000000002</v>
      </c>
      <c r="E512" s="9"/>
      <c r="F512" s="142">
        <f>IF(D512&lt;F489,F489-D512,0)</f>
        <v>0</v>
      </c>
      <c r="G512" s="84">
        <f>IF(D512&gt;F489,D512-F489,0)</f>
        <v>0.18500000000000005</v>
      </c>
      <c r="H512" s="102"/>
      <c r="I512" s="102"/>
      <c r="J512" s="102"/>
    </row>
    <row r="513" spans="1:12" x14ac:dyDescent="0.25">
      <c r="A513" s="8">
        <f t="shared" si="29"/>
        <v>35727</v>
      </c>
      <c r="B513" s="9"/>
      <c r="C513" s="8"/>
      <c r="D513" s="9">
        <f t="shared" si="28"/>
        <v>3.2</v>
      </c>
      <c r="E513" s="9"/>
      <c r="F513" s="142">
        <f>IF(D513&lt;F489,F489-D513,0)</f>
        <v>0</v>
      </c>
      <c r="G513" s="84">
        <f>IF(D513&gt;F489,D513-F489,0)</f>
        <v>4.0000000000000036E-2</v>
      </c>
      <c r="H513" s="102"/>
      <c r="I513" s="102"/>
      <c r="J513" s="102"/>
    </row>
    <row r="514" spans="1:12" x14ac:dyDescent="0.25">
      <c r="A514" s="8">
        <f t="shared" si="29"/>
        <v>35728</v>
      </c>
      <c r="B514" s="9"/>
      <c r="C514" s="8"/>
      <c r="D514" s="9">
        <f t="shared" si="28"/>
        <v>3.2</v>
      </c>
      <c r="E514" s="9"/>
      <c r="F514" s="142">
        <f>IF(D514&lt;F489,F489-D514,0)</f>
        <v>0</v>
      </c>
      <c r="G514" s="84">
        <f>IF(D514&gt;F489,D514-F489,0)</f>
        <v>4.0000000000000036E-2</v>
      </c>
      <c r="H514" s="102"/>
      <c r="I514" s="102"/>
      <c r="J514" s="102"/>
    </row>
    <row r="515" spans="1:12" x14ac:dyDescent="0.25">
      <c r="A515" s="8">
        <f t="shared" si="29"/>
        <v>35729</v>
      </c>
      <c r="B515" s="9"/>
      <c r="C515" s="8"/>
      <c r="D515" s="9">
        <f t="shared" si="28"/>
        <v>3.2</v>
      </c>
      <c r="E515" s="9"/>
      <c r="F515" s="142">
        <f>IF(D515&lt;F489,F489-D515,0)</f>
        <v>0</v>
      </c>
      <c r="G515" s="84">
        <f>IF(D515&gt;F489,D515-F489,0)</f>
        <v>4.0000000000000036E-2</v>
      </c>
      <c r="H515" s="102"/>
      <c r="I515" s="102"/>
      <c r="J515" s="102"/>
    </row>
    <row r="516" spans="1:12" x14ac:dyDescent="0.25">
      <c r="A516" s="8">
        <f t="shared" si="29"/>
        <v>35730</v>
      </c>
      <c r="B516" s="9"/>
      <c r="C516" s="8"/>
      <c r="D516" s="9">
        <f t="shared" si="28"/>
        <v>3.4350000000000001</v>
      </c>
      <c r="E516" s="9"/>
      <c r="F516" s="142">
        <f>IF(D516&lt;F489,F489-D516,0)</f>
        <v>0</v>
      </c>
      <c r="G516" s="84">
        <f>IF(D516&gt;F489,D516-F489,0)</f>
        <v>0.27499999999999991</v>
      </c>
      <c r="H516" s="102"/>
      <c r="I516" s="102"/>
      <c r="J516" s="102"/>
    </row>
    <row r="517" spans="1:12" x14ac:dyDescent="0.25">
      <c r="A517" s="8">
        <f t="shared" si="29"/>
        <v>35731</v>
      </c>
      <c r="B517" s="9"/>
      <c r="C517" s="8"/>
      <c r="D517" s="9">
        <f t="shared" si="28"/>
        <v>3.625</v>
      </c>
      <c r="E517" s="9"/>
      <c r="F517" s="142">
        <f>IF(D517&lt;F489,F489-D517,0)</f>
        <v>0</v>
      </c>
      <c r="G517" s="84">
        <f>IF(D517&gt;F489,D517-F489,0)</f>
        <v>0.46499999999999986</v>
      </c>
      <c r="H517" s="102"/>
      <c r="I517" s="102"/>
      <c r="J517" s="102"/>
    </row>
    <row r="518" spans="1:12" x14ac:dyDescent="0.25">
      <c r="A518" s="8">
        <f t="shared" si="29"/>
        <v>35732</v>
      </c>
      <c r="B518" s="9"/>
      <c r="C518" s="8"/>
      <c r="D518" s="9">
        <f t="shared" si="28"/>
        <v>3.4</v>
      </c>
      <c r="E518" s="9"/>
      <c r="F518" s="142">
        <f>IF(D518&lt;F489,F489-D518,0)</f>
        <v>0</v>
      </c>
      <c r="G518" s="84">
        <f>IF(D518&gt;F489,D518-F489,0)</f>
        <v>0.23999999999999977</v>
      </c>
      <c r="H518" s="102"/>
      <c r="I518" s="102"/>
      <c r="J518" s="102"/>
    </row>
    <row r="519" spans="1:12" x14ac:dyDescent="0.25">
      <c r="A519" s="8">
        <f t="shared" si="29"/>
        <v>35733</v>
      </c>
      <c r="B519" s="9"/>
      <c r="C519" s="8"/>
      <c r="D519" s="9">
        <f t="shared" si="28"/>
        <v>3.2349999999999999</v>
      </c>
      <c r="E519" s="9"/>
      <c r="F519" s="142">
        <f>IF(D519&lt;F489,F489-D519,0)</f>
        <v>0</v>
      </c>
      <c r="G519" s="84">
        <f>IF(D519&gt;F489,D519-F489,0)</f>
        <v>7.4999999999999734E-2</v>
      </c>
      <c r="H519" s="102"/>
      <c r="I519" s="102"/>
      <c r="J519" s="102"/>
    </row>
    <row r="520" spans="1:12" ht="13.8" thickBot="1" x14ac:dyDescent="0.3">
      <c r="A520" s="8">
        <f t="shared" si="29"/>
        <v>35734</v>
      </c>
      <c r="B520" s="9"/>
      <c r="C520" s="8"/>
      <c r="D520" s="9">
        <f t="shared" si="28"/>
        <v>3.2250000000000001</v>
      </c>
      <c r="E520" s="9"/>
      <c r="F520" s="143">
        <f>IF(D520&lt;F489,F489-D520,0)</f>
        <v>0</v>
      </c>
      <c r="G520" s="144">
        <f>IF(D520&gt;F489,D520-F489,0)</f>
        <v>6.4999999999999947E-2</v>
      </c>
      <c r="H520" s="102"/>
      <c r="I520" s="102"/>
      <c r="J520" s="102"/>
    </row>
    <row r="521" spans="1:12" ht="13.8" thickTop="1" x14ac:dyDescent="0.25">
      <c r="A521" s="8"/>
      <c r="B521" s="9"/>
      <c r="C521" s="8"/>
      <c r="D521" s="9"/>
      <c r="E521" s="9"/>
      <c r="F521" s="145">
        <f>AVERAGE(F490:F520)</f>
        <v>0.17419354838709683</v>
      </c>
      <c r="G521" s="145">
        <f>AVERAGE(G490:G520)</f>
        <v>4.8064516129032238E-2</v>
      </c>
    </row>
    <row r="522" spans="1:12" x14ac:dyDescent="0.25">
      <c r="A522" s="8"/>
      <c r="B522" s="9"/>
      <c r="C522" s="8"/>
      <c r="D522" s="9"/>
      <c r="E522" s="9"/>
    </row>
    <row r="523" spans="1:12" x14ac:dyDescent="0.25">
      <c r="A523" s="8"/>
      <c r="B523" s="9"/>
      <c r="C523" s="8"/>
      <c r="D523" s="9"/>
      <c r="E523" s="9"/>
    </row>
    <row r="524" spans="1:12" x14ac:dyDescent="0.25">
      <c r="A524" s="8"/>
      <c r="B524" s="9"/>
      <c r="C524" s="8">
        <v>35735</v>
      </c>
      <c r="G524" s="102"/>
      <c r="H524" s="102"/>
      <c r="I524" s="102"/>
      <c r="J524" s="102"/>
      <c r="K524" s="101"/>
      <c r="L524" s="101"/>
    </row>
    <row r="525" spans="1:12" x14ac:dyDescent="0.25">
      <c r="A525" s="8">
        <f>C524</f>
        <v>35735</v>
      </c>
      <c r="B525" s="9"/>
      <c r="C525" s="8"/>
      <c r="D525" s="9">
        <f t="shared" ref="D525:D554" si="30">VLOOKUP($A525,cash,D$4,FALSE)</f>
        <v>3.2250000000000001</v>
      </c>
      <c r="E525" s="9"/>
      <c r="G525" s="102"/>
      <c r="H525" s="102"/>
      <c r="I525" s="102"/>
      <c r="K525" s="101"/>
      <c r="L525" s="101"/>
    </row>
    <row r="526" spans="1:12" x14ac:dyDescent="0.25">
      <c r="A526" s="8">
        <f>A525+1</f>
        <v>35736</v>
      </c>
      <c r="B526" s="9"/>
      <c r="C526" s="8"/>
      <c r="D526" s="9">
        <f t="shared" si="30"/>
        <v>3.2250000000000001</v>
      </c>
      <c r="E526" s="9"/>
      <c r="G526" s="102"/>
      <c r="H526" s="102"/>
      <c r="I526" s="102"/>
      <c r="K526" s="101"/>
      <c r="L526" s="101"/>
    </row>
    <row r="527" spans="1:12" x14ac:dyDescent="0.25">
      <c r="A527" s="8">
        <f t="shared" ref="A527:A554" si="31">A526+1</f>
        <v>35737</v>
      </c>
      <c r="B527" s="9"/>
      <c r="C527" s="8"/>
      <c r="D527" s="9">
        <f t="shared" si="30"/>
        <v>3.24</v>
      </c>
      <c r="E527" s="9"/>
      <c r="G527" s="102"/>
      <c r="H527" s="102"/>
      <c r="I527" s="102"/>
      <c r="K527" s="101"/>
      <c r="L527" s="101"/>
    </row>
    <row r="528" spans="1:12" x14ac:dyDescent="0.25">
      <c r="A528" s="8">
        <f t="shared" si="31"/>
        <v>35738</v>
      </c>
      <c r="B528" s="9"/>
      <c r="C528" s="8"/>
      <c r="D528" s="9">
        <f t="shared" si="30"/>
        <v>3.1349999999999998</v>
      </c>
      <c r="E528" s="9"/>
      <c r="G528" s="102"/>
      <c r="H528" s="102"/>
      <c r="I528" s="102"/>
      <c r="K528" s="101"/>
      <c r="L528" s="101"/>
    </row>
    <row r="529" spans="1:12" x14ac:dyDescent="0.25">
      <c r="A529" s="8">
        <f t="shared" si="31"/>
        <v>35739</v>
      </c>
      <c r="B529" s="9"/>
      <c r="C529" s="8"/>
      <c r="D529" s="9">
        <f t="shared" si="30"/>
        <v>3.1850000000000001</v>
      </c>
      <c r="E529" s="9"/>
      <c r="G529" s="102"/>
      <c r="H529" s="102"/>
      <c r="I529" s="102"/>
      <c r="K529" s="101"/>
      <c r="L529" s="101"/>
    </row>
    <row r="530" spans="1:12" x14ac:dyDescent="0.25">
      <c r="A530" s="8">
        <f t="shared" si="31"/>
        <v>35740</v>
      </c>
      <c r="B530" s="9"/>
      <c r="C530" s="8"/>
      <c r="D530" s="9">
        <f t="shared" si="30"/>
        <v>3.23</v>
      </c>
      <c r="E530" s="9"/>
      <c r="G530" s="102"/>
      <c r="H530" s="102"/>
      <c r="I530" s="102"/>
      <c r="K530" s="101"/>
      <c r="L530" s="101"/>
    </row>
    <row r="531" spans="1:12" x14ac:dyDescent="0.25">
      <c r="A531" s="8">
        <f t="shared" si="31"/>
        <v>35741</v>
      </c>
      <c r="B531" s="9"/>
      <c r="C531" s="8"/>
      <c r="D531" s="9">
        <f t="shared" si="30"/>
        <v>3.0750000000000002</v>
      </c>
      <c r="E531" s="9"/>
      <c r="G531" s="102"/>
      <c r="H531" s="102"/>
      <c r="I531" s="102"/>
      <c r="K531" s="101"/>
      <c r="L531" s="101"/>
    </row>
    <row r="532" spans="1:12" x14ac:dyDescent="0.25">
      <c r="A532" s="8">
        <f t="shared" si="31"/>
        <v>35742</v>
      </c>
      <c r="B532" s="9"/>
      <c r="C532" s="8"/>
      <c r="D532" s="9">
        <f t="shared" si="30"/>
        <v>3.0750000000000002</v>
      </c>
      <c r="E532" s="9"/>
      <c r="G532" s="102"/>
      <c r="H532" s="102"/>
      <c r="I532" s="102"/>
      <c r="K532" s="101"/>
      <c r="L532" s="101"/>
    </row>
    <row r="533" spans="1:12" x14ac:dyDescent="0.25">
      <c r="A533" s="8">
        <f t="shared" si="31"/>
        <v>35743</v>
      </c>
      <c r="B533" s="9"/>
      <c r="C533" s="8"/>
      <c r="D533" s="9">
        <f t="shared" si="30"/>
        <v>3.0750000000000002</v>
      </c>
      <c r="E533" s="9"/>
      <c r="G533" s="102"/>
      <c r="H533" s="102"/>
      <c r="I533" s="102"/>
      <c r="K533" s="101"/>
      <c r="L533" s="101"/>
    </row>
    <row r="534" spans="1:12" x14ac:dyDescent="0.25">
      <c r="A534" s="8">
        <f t="shared" si="31"/>
        <v>35744</v>
      </c>
      <c r="B534" s="9"/>
      <c r="C534" s="8"/>
      <c r="D534" s="9">
        <f t="shared" si="30"/>
        <v>3.1850000000000001</v>
      </c>
      <c r="E534" s="9"/>
      <c r="G534" s="102"/>
      <c r="H534" s="102"/>
      <c r="I534" s="102"/>
      <c r="K534" s="101"/>
      <c r="L534" s="101"/>
    </row>
    <row r="535" spans="1:12" x14ac:dyDescent="0.25">
      <c r="A535" s="8">
        <f t="shared" si="31"/>
        <v>35745</v>
      </c>
      <c r="B535" s="9"/>
      <c r="C535" s="8"/>
      <c r="D535" s="9">
        <f t="shared" si="30"/>
        <v>3.2549999999999999</v>
      </c>
      <c r="E535" s="9"/>
      <c r="G535" s="102"/>
      <c r="H535" s="102"/>
      <c r="I535" s="102"/>
      <c r="K535" s="101"/>
      <c r="L535" s="101"/>
    </row>
    <row r="536" spans="1:12" x14ac:dyDescent="0.25">
      <c r="A536" s="8">
        <f t="shared" si="31"/>
        <v>35746</v>
      </c>
      <c r="B536" s="9"/>
      <c r="C536" s="8"/>
      <c r="D536" s="9">
        <f t="shared" si="30"/>
        <v>3.2749999999999999</v>
      </c>
      <c r="E536" s="9"/>
      <c r="G536" s="102"/>
      <c r="H536" s="102"/>
      <c r="I536" s="102"/>
      <c r="K536" s="101"/>
      <c r="L536" s="101"/>
    </row>
    <row r="537" spans="1:12" x14ac:dyDescent="0.25">
      <c r="A537" s="8">
        <f t="shared" si="31"/>
        <v>35747</v>
      </c>
      <c r="B537" s="9"/>
      <c r="C537" s="8"/>
      <c r="D537" s="9">
        <f t="shared" si="30"/>
        <v>3.26</v>
      </c>
      <c r="E537" s="9"/>
      <c r="G537" s="102"/>
      <c r="H537" s="102"/>
      <c r="I537" s="102"/>
      <c r="K537" s="101"/>
      <c r="L537" s="101"/>
    </row>
    <row r="538" spans="1:12" x14ac:dyDescent="0.25">
      <c r="A538" s="8">
        <f t="shared" si="31"/>
        <v>35748</v>
      </c>
      <c r="B538" s="9"/>
      <c r="C538" s="8"/>
      <c r="D538" s="9">
        <f t="shared" si="30"/>
        <v>3.2250000000000001</v>
      </c>
      <c r="E538" s="9"/>
      <c r="G538" s="102"/>
      <c r="H538" s="102"/>
      <c r="I538" s="102"/>
      <c r="K538" s="101"/>
      <c r="L538" s="101"/>
    </row>
    <row r="539" spans="1:12" x14ac:dyDescent="0.25">
      <c r="A539" s="8">
        <f t="shared" si="31"/>
        <v>35749</v>
      </c>
      <c r="B539" s="9"/>
      <c r="C539" s="8"/>
      <c r="D539" s="9">
        <f t="shared" si="30"/>
        <v>3.2250000000000001</v>
      </c>
      <c r="E539" s="9"/>
      <c r="G539" s="102"/>
      <c r="H539" s="102"/>
      <c r="I539" s="102"/>
      <c r="K539" s="101"/>
      <c r="L539" s="101"/>
    </row>
    <row r="540" spans="1:12" x14ac:dyDescent="0.25">
      <c r="A540" s="8">
        <f t="shared" si="31"/>
        <v>35750</v>
      </c>
      <c r="B540" s="9"/>
      <c r="C540" s="8"/>
      <c r="D540" s="9">
        <f t="shared" si="30"/>
        <v>3.2250000000000001</v>
      </c>
      <c r="E540" s="9"/>
      <c r="G540" s="102"/>
      <c r="H540" s="102"/>
      <c r="I540" s="102"/>
      <c r="K540" s="101"/>
      <c r="L540" s="101"/>
    </row>
    <row r="541" spans="1:12" x14ac:dyDescent="0.25">
      <c r="A541" s="8">
        <f t="shared" si="31"/>
        <v>35751</v>
      </c>
      <c r="B541" s="9"/>
      <c r="C541" s="8"/>
      <c r="D541" s="9">
        <f t="shared" si="30"/>
        <v>3.0950000000000002</v>
      </c>
      <c r="E541" s="9"/>
      <c r="G541" s="102"/>
      <c r="H541" s="102"/>
      <c r="I541" s="102"/>
      <c r="J541" s="102"/>
    </row>
    <row r="542" spans="1:12" x14ac:dyDescent="0.25">
      <c r="A542" s="8">
        <f t="shared" si="31"/>
        <v>35752</v>
      </c>
      <c r="B542" s="9"/>
      <c r="C542" s="8"/>
      <c r="D542" s="9">
        <f t="shared" si="30"/>
        <v>2.9950000000000001</v>
      </c>
      <c r="E542" s="9"/>
      <c r="G542" s="102"/>
      <c r="H542" s="102"/>
      <c r="I542" s="102"/>
      <c r="J542" s="102"/>
    </row>
    <row r="543" spans="1:12" x14ac:dyDescent="0.25">
      <c r="A543" s="8">
        <f t="shared" si="31"/>
        <v>35753</v>
      </c>
      <c r="B543" s="9"/>
      <c r="C543" s="8"/>
      <c r="D543" s="9">
        <f t="shared" si="30"/>
        <v>2.98</v>
      </c>
      <c r="E543" s="9"/>
      <c r="G543" s="102"/>
      <c r="H543" s="102"/>
      <c r="I543" s="102"/>
      <c r="J543" s="102"/>
    </row>
    <row r="544" spans="1:12" x14ac:dyDescent="0.25">
      <c r="A544" s="8">
        <f t="shared" si="31"/>
        <v>35754</v>
      </c>
      <c r="B544" s="9"/>
      <c r="C544" s="8"/>
      <c r="D544" s="9">
        <f t="shared" si="30"/>
        <v>2.76</v>
      </c>
      <c r="E544" s="9"/>
      <c r="G544" s="102"/>
      <c r="H544" s="102"/>
      <c r="I544" s="102"/>
      <c r="J544" s="102"/>
    </row>
    <row r="545" spans="1:12" x14ac:dyDescent="0.25">
      <c r="A545" s="8">
        <f t="shared" si="31"/>
        <v>35755</v>
      </c>
      <c r="B545" s="9"/>
      <c r="C545" s="8"/>
      <c r="D545" s="9">
        <f t="shared" si="30"/>
        <v>2.57</v>
      </c>
      <c r="E545" s="9"/>
      <c r="G545" s="102"/>
      <c r="H545" s="102"/>
      <c r="I545" s="102"/>
      <c r="J545" s="102"/>
    </row>
    <row r="546" spans="1:12" x14ac:dyDescent="0.25">
      <c r="A546" s="8">
        <f t="shared" si="31"/>
        <v>35756</v>
      </c>
      <c r="B546" s="9"/>
      <c r="C546" s="8"/>
      <c r="D546" s="9">
        <f t="shared" si="30"/>
        <v>2.57</v>
      </c>
      <c r="E546" s="9"/>
      <c r="G546" s="102"/>
      <c r="H546" s="102"/>
      <c r="I546" s="102"/>
      <c r="J546" s="102"/>
    </row>
    <row r="547" spans="1:12" x14ac:dyDescent="0.25">
      <c r="A547" s="8">
        <f t="shared" si="31"/>
        <v>35757</v>
      </c>
      <c r="B547" s="9"/>
      <c r="C547" s="8"/>
      <c r="D547" s="9">
        <f t="shared" si="30"/>
        <v>2.57</v>
      </c>
      <c r="E547" s="9"/>
      <c r="G547" s="102"/>
      <c r="H547" s="102"/>
      <c r="I547" s="102"/>
      <c r="J547" s="102"/>
    </row>
    <row r="548" spans="1:12" x14ac:dyDescent="0.25">
      <c r="A548" s="8">
        <f t="shared" si="31"/>
        <v>35758</v>
      </c>
      <c r="B548" s="9"/>
      <c r="C548" s="8"/>
      <c r="D548" s="9">
        <f t="shared" si="30"/>
        <v>2.5950000000000002</v>
      </c>
      <c r="E548" s="9"/>
      <c r="G548" s="102"/>
      <c r="H548" s="102"/>
      <c r="I548" s="102"/>
      <c r="J548" s="102"/>
    </row>
    <row r="549" spans="1:12" x14ac:dyDescent="0.25">
      <c r="A549" s="8">
        <f t="shared" si="31"/>
        <v>35759</v>
      </c>
      <c r="B549" s="9"/>
      <c r="C549" s="8"/>
      <c r="D549" s="9">
        <f t="shared" si="30"/>
        <v>2.4700000000000002</v>
      </c>
      <c r="E549" s="9"/>
      <c r="G549" s="102"/>
      <c r="H549" s="102"/>
      <c r="I549" s="102"/>
      <c r="J549" s="102"/>
    </row>
    <row r="550" spans="1:12" x14ac:dyDescent="0.25">
      <c r="A550" s="8">
        <f t="shared" si="31"/>
        <v>35760</v>
      </c>
      <c r="B550" s="9"/>
      <c r="C550" s="8"/>
      <c r="D550" s="9">
        <f t="shared" si="30"/>
        <v>2.4300000000000002</v>
      </c>
      <c r="E550" s="9"/>
      <c r="G550" s="102"/>
      <c r="H550" s="102"/>
      <c r="I550" s="102"/>
      <c r="J550" s="102"/>
    </row>
    <row r="551" spans="1:12" x14ac:dyDescent="0.25">
      <c r="A551" s="8">
        <f t="shared" si="31"/>
        <v>35761</v>
      </c>
      <c r="B551" s="9"/>
      <c r="C551" s="8"/>
      <c r="D551" s="9">
        <f t="shared" si="30"/>
        <v>2.4300000000000002</v>
      </c>
      <c r="E551" s="9"/>
      <c r="G551" s="102"/>
      <c r="H551" s="102"/>
      <c r="I551" s="102"/>
      <c r="J551" s="102"/>
    </row>
    <row r="552" spans="1:12" x14ac:dyDescent="0.25">
      <c r="A552" s="8">
        <f t="shared" si="31"/>
        <v>35762</v>
      </c>
      <c r="B552" s="9"/>
      <c r="C552" s="8"/>
      <c r="D552" s="9">
        <f t="shared" si="30"/>
        <v>2.4300000000000002</v>
      </c>
      <c r="E552" s="9"/>
      <c r="G552" s="102"/>
      <c r="H552" s="102"/>
      <c r="I552" s="102"/>
      <c r="J552" s="102"/>
    </row>
    <row r="553" spans="1:12" x14ac:dyDescent="0.25">
      <c r="A553" s="8">
        <f t="shared" si="31"/>
        <v>35763</v>
      </c>
      <c r="B553" s="9"/>
      <c r="C553" s="8"/>
      <c r="D553" s="9">
        <f t="shared" si="30"/>
        <v>2.4300000000000002</v>
      </c>
      <c r="E553" s="9"/>
      <c r="G553" s="102"/>
      <c r="H553" s="102"/>
      <c r="I553" s="102"/>
      <c r="J553" s="102"/>
    </row>
    <row r="554" spans="1:12" x14ac:dyDescent="0.25">
      <c r="A554" s="8">
        <f t="shared" si="31"/>
        <v>35764</v>
      </c>
      <c r="B554" s="9"/>
      <c r="C554" s="8"/>
      <c r="D554" s="9">
        <f t="shared" si="30"/>
        <v>2.4300000000000002</v>
      </c>
      <c r="E554" s="9"/>
      <c r="G554" s="102"/>
      <c r="H554" s="102"/>
      <c r="I554" s="102"/>
      <c r="J554" s="102"/>
    </row>
    <row r="555" spans="1:12" x14ac:dyDescent="0.25">
      <c r="A555" s="8"/>
      <c r="B555" s="9"/>
      <c r="C555" s="8"/>
      <c r="D555" s="9"/>
      <c r="E555" s="9"/>
      <c r="G555" s="102"/>
      <c r="H555" s="102"/>
      <c r="I555" s="102"/>
      <c r="J555" s="102"/>
    </row>
    <row r="556" spans="1:12" x14ac:dyDescent="0.25">
      <c r="A556" s="8"/>
      <c r="B556" s="9"/>
      <c r="C556" s="8"/>
      <c r="D556" s="9"/>
      <c r="E556" s="9"/>
      <c r="G556" s="102"/>
      <c r="H556" s="102"/>
      <c r="I556" s="102"/>
      <c r="J556" s="102"/>
    </row>
    <row r="557" spans="1:12" x14ac:dyDescent="0.25">
      <c r="A557" s="8"/>
      <c r="B557" s="9"/>
      <c r="C557" s="8"/>
      <c r="D557" s="9"/>
      <c r="E557" s="9"/>
      <c r="G557" s="102"/>
      <c r="H557" s="102"/>
      <c r="I557" s="102"/>
      <c r="J557" s="102"/>
    </row>
    <row r="558" spans="1:12" ht="13.8" thickBot="1" x14ac:dyDescent="0.3">
      <c r="A558" s="8"/>
      <c r="B558" s="9"/>
      <c r="C558" s="8">
        <v>35765</v>
      </c>
      <c r="F558" s="145">
        <f>VLOOKUP($C558,index,2,FALSE)</f>
        <v>2.5499999999999998</v>
      </c>
      <c r="H558" s="102"/>
      <c r="I558" s="102"/>
      <c r="J558" s="102"/>
      <c r="K558" s="101"/>
      <c r="L558" s="101"/>
    </row>
    <row r="559" spans="1:12" ht="13.8" thickTop="1" x14ac:dyDescent="0.25">
      <c r="A559" s="8">
        <f>C558</f>
        <v>35765</v>
      </c>
      <c r="B559" s="9"/>
      <c r="C559" s="8"/>
      <c r="D559" s="9">
        <f>VLOOKUP($A559,cash,D$4,FALSE)</f>
        <v>2.33</v>
      </c>
      <c r="E559" s="9"/>
      <c r="F559" s="141">
        <f>IF(D559&lt;F558,F558-D559,0)</f>
        <v>0.21999999999999975</v>
      </c>
      <c r="G559" s="81">
        <f>IF(D559&gt;F558,D559-F558,0)</f>
        <v>0</v>
      </c>
      <c r="H559" s="102"/>
      <c r="I559" s="102"/>
      <c r="K559" s="101"/>
      <c r="L559" s="101"/>
    </row>
    <row r="560" spans="1:12" x14ac:dyDescent="0.25">
      <c r="A560" s="8">
        <f>A559+1</f>
        <v>35766</v>
      </c>
      <c r="B560" s="9"/>
      <c r="C560" s="8"/>
      <c r="D560" s="9">
        <f t="shared" ref="D560:D589" si="32">VLOOKUP($A560,cash,D$4,FALSE)</f>
        <v>2.65</v>
      </c>
      <c r="E560" s="9"/>
      <c r="F560" s="142">
        <f>IF(D560&lt;F558,F558-D560,0)</f>
        <v>0</v>
      </c>
      <c r="G560" s="84">
        <f>IF(D560&gt;F558,D560-F558,0)</f>
        <v>0.10000000000000009</v>
      </c>
      <c r="H560" s="102"/>
      <c r="I560" s="102"/>
      <c r="J560" s="102"/>
    </row>
    <row r="561" spans="1:10" x14ac:dyDescent="0.25">
      <c r="A561" s="8">
        <f t="shared" ref="A561:A589" si="33">A560+1</f>
        <v>35767</v>
      </c>
      <c r="B561" s="9"/>
      <c r="C561" s="8"/>
      <c r="D561" s="9">
        <f t="shared" si="32"/>
        <v>2.5299999999999998</v>
      </c>
      <c r="E561" s="9"/>
      <c r="F561" s="142">
        <f>IF(D561&lt;F558,F558-D561,0)</f>
        <v>2.0000000000000018E-2</v>
      </c>
      <c r="G561" s="84">
        <f>IF(D561&gt;F558,D561-F558,0)</f>
        <v>0</v>
      </c>
      <c r="H561" s="102"/>
      <c r="I561" s="102"/>
      <c r="J561" s="102"/>
    </row>
    <row r="562" spans="1:10" x14ac:dyDescent="0.25">
      <c r="A562" s="8">
        <f t="shared" si="33"/>
        <v>35768</v>
      </c>
      <c r="B562" s="9"/>
      <c r="C562" s="8"/>
      <c r="D562" s="9">
        <f t="shared" si="32"/>
        <v>2.5299999999999998</v>
      </c>
      <c r="E562" s="9"/>
      <c r="F562" s="142">
        <f>IF(D562&lt;F558,F558-D562,0)</f>
        <v>2.0000000000000018E-2</v>
      </c>
      <c r="G562" s="84">
        <f>IF(D562&gt;F558,D562-F558,0)</f>
        <v>0</v>
      </c>
      <c r="H562" s="102"/>
      <c r="I562" s="102"/>
      <c r="J562" s="102"/>
    </row>
    <row r="563" spans="1:10" x14ac:dyDescent="0.25">
      <c r="A563" s="8">
        <f t="shared" si="33"/>
        <v>35769</v>
      </c>
      <c r="B563" s="9"/>
      <c r="C563" s="8"/>
      <c r="D563" s="9">
        <f t="shared" si="32"/>
        <v>2.4350000000000001</v>
      </c>
      <c r="E563" s="9"/>
      <c r="F563" s="142">
        <f>IF(D563&lt;F558,F558-D563,0)</f>
        <v>0.11499999999999977</v>
      </c>
      <c r="G563" s="84">
        <f>IF(D563&gt;F558,D563-F558,0)</f>
        <v>0</v>
      </c>
      <c r="H563" s="102"/>
      <c r="I563" s="102"/>
      <c r="J563" s="102"/>
    </row>
    <row r="564" spans="1:10" x14ac:dyDescent="0.25">
      <c r="A564" s="8">
        <f t="shared" si="33"/>
        <v>35770</v>
      </c>
      <c r="B564" s="9"/>
      <c r="C564" s="8"/>
      <c r="D564" s="9">
        <f t="shared" si="32"/>
        <v>2.4350000000000001</v>
      </c>
      <c r="E564" s="9"/>
      <c r="F564" s="142">
        <f>IF(D564&lt;F558,F558-D564,0)</f>
        <v>0.11499999999999977</v>
      </c>
      <c r="G564" s="84">
        <f>IF(D564&gt;F558,D564-F558,0)</f>
        <v>0</v>
      </c>
      <c r="H564" s="102"/>
      <c r="I564" s="102"/>
      <c r="J564" s="102"/>
    </row>
    <row r="565" spans="1:10" x14ac:dyDescent="0.25">
      <c r="A565" s="8">
        <f t="shared" si="33"/>
        <v>35771</v>
      </c>
      <c r="B565" s="9"/>
      <c r="C565" s="8"/>
      <c r="D565" s="9">
        <f t="shared" si="32"/>
        <v>2.4350000000000001</v>
      </c>
      <c r="E565" s="9"/>
      <c r="F565" s="142">
        <f>IF(D565&lt;F558,F558-D565,0)</f>
        <v>0.11499999999999977</v>
      </c>
      <c r="G565" s="84">
        <f>IF(D565&gt;F558,D565-F558,0)</f>
        <v>0</v>
      </c>
      <c r="H565" s="102"/>
      <c r="I565" s="102"/>
      <c r="J565" s="102"/>
    </row>
    <row r="566" spans="1:10" x14ac:dyDescent="0.25">
      <c r="A566" s="8">
        <f t="shared" si="33"/>
        <v>35772</v>
      </c>
      <c r="B566" s="9"/>
      <c r="C566" s="8"/>
      <c r="D566" s="9">
        <f t="shared" si="32"/>
        <v>2.4350000000000001</v>
      </c>
      <c r="E566" s="9"/>
      <c r="F566" s="142">
        <f>IF(D566&lt;F558,F558-D566,0)</f>
        <v>0.11499999999999977</v>
      </c>
      <c r="G566" s="84">
        <f>IF(D566&gt;F558,D566-F558,0)</f>
        <v>0</v>
      </c>
      <c r="H566" s="102"/>
      <c r="I566" s="102"/>
      <c r="J566" s="102"/>
    </row>
    <row r="567" spans="1:10" x14ac:dyDescent="0.25">
      <c r="A567" s="8">
        <f t="shared" si="33"/>
        <v>35773</v>
      </c>
      <c r="B567" s="9"/>
      <c r="C567" s="8"/>
      <c r="D567" s="9">
        <f t="shared" si="32"/>
        <v>2.3050000000000002</v>
      </c>
      <c r="E567" s="9"/>
      <c r="F567" s="142">
        <f>IF(D567&lt;F558,F558-D567,0)</f>
        <v>0.24499999999999966</v>
      </c>
      <c r="G567" s="84">
        <f>IF(D567&gt;F558,D567-F558,0)</f>
        <v>0</v>
      </c>
      <c r="H567" s="102"/>
      <c r="I567" s="102"/>
      <c r="J567" s="102"/>
    </row>
    <row r="568" spans="1:10" x14ac:dyDescent="0.25">
      <c r="A568" s="8">
        <f t="shared" si="33"/>
        <v>35774</v>
      </c>
      <c r="B568" s="9"/>
      <c r="C568" s="8"/>
      <c r="D568" s="9">
        <f t="shared" si="32"/>
        <v>2.46</v>
      </c>
      <c r="E568" s="9"/>
      <c r="F568" s="142">
        <f>IF(D568&lt;F558,F558-D568,0)</f>
        <v>8.9999999999999858E-2</v>
      </c>
      <c r="G568" s="84">
        <f>IF(D568&gt;F558,D568-F558,0)</f>
        <v>0</v>
      </c>
      <c r="H568" s="102"/>
      <c r="I568" s="102"/>
      <c r="J568" s="102"/>
    </row>
    <row r="569" spans="1:10" x14ac:dyDescent="0.25">
      <c r="A569" s="8">
        <f t="shared" si="33"/>
        <v>35775</v>
      </c>
      <c r="B569" s="9"/>
      <c r="C569" s="8"/>
      <c r="D569" s="9">
        <f t="shared" si="32"/>
        <v>2.46</v>
      </c>
      <c r="E569" s="9"/>
      <c r="F569" s="142">
        <f>IF(D569&lt;F558,F558-D569,0)</f>
        <v>8.9999999999999858E-2</v>
      </c>
      <c r="G569" s="84">
        <f>IF(D569&gt;F558,D569-F558,0)</f>
        <v>0</v>
      </c>
      <c r="H569" s="102"/>
      <c r="I569" s="102"/>
      <c r="J569" s="102"/>
    </row>
    <row r="570" spans="1:10" x14ac:dyDescent="0.25">
      <c r="A570" s="8">
        <f t="shared" si="33"/>
        <v>35776</v>
      </c>
      <c r="B570" s="9"/>
      <c r="C570" s="8"/>
      <c r="D570" s="9">
        <f t="shared" si="32"/>
        <v>2.29</v>
      </c>
      <c r="E570" s="9"/>
      <c r="F570" s="142">
        <f>IF(D570&lt;F558,F558-D570,0)</f>
        <v>0.25999999999999979</v>
      </c>
      <c r="G570" s="84">
        <f>IF(D570&gt;F558,D570-F558,0)</f>
        <v>0</v>
      </c>
      <c r="H570" s="102"/>
      <c r="I570" s="102"/>
      <c r="J570" s="102"/>
    </row>
    <row r="571" spans="1:10" x14ac:dyDescent="0.25">
      <c r="A571" s="8">
        <f t="shared" si="33"/>
        <v>35777</v>
      </c>
      <c r="B571" s="9"/>
      <c r="C571" s="8"/>
      <c r="D571" s="9">
        <f t="shared" si="32"/>
        <v>2.29</v>
      </c>
      <c r="E571" s="9"/>
      <c r="F571" s="142">
        <f>IF(D571&lt;F558,F558-D571,0)</f>
        <v>0.25999999999999979</v>
      </c>
      <c r="G571" s="84">
        <f>IF(D571&gt;F558,D571-F558,0)</f>
        <v>0</v>
      </c>
      <c r="H571" s="102"/>
      <c r="I571" s="102"/>
      <c r="J571" s="102"/>
    </row>
    <row r="572" spans="1:10" x14ac:dyDescent="0.25">
      <c r="A572" s="8">
        <f t="shared" si="33"/>
        <v>35778</v>
      </c>
      <c r="B572" s="9"/>
      <c r="C572" s="8"/>
      <c r="D572" s="9">
        <f t="shared" si="32"/>
        <v>2.29</v>
      </c>
      <c r="E572" s="9"/>
      <c r="F572" s="142">
        <f>IF(D572&lt;F558,F558-D572,0)</f>
        <v>0.25999999999999979</v>
      </c>
      <c r="G572" s="84">
        <f>IF(D572&gt;F558,D572-F558,0)</f>
        <v>0</v>
      </c>
      <c r="H572" s="102"/>
      <c r="I572" s="102"/>
      <c r="J572" s="102"/>
    </row>
    <row r="573" spans="1:10" x14ac:dyDescent="0.25">
      <c r="A573" s="8">
        <f t="shared" si="33"/>
        <v>35779</v>
      </c>
      <c r="B573" s="9"/>
      <c r="C573" s="8"/>
      <c r="D573" s="9">
        <f t="shared" si="32"/>
        <v>2.29</v>
      </c>
      <c r="E573" s="9"/>
      <c r="F573" s="142">
        <f>IF(D573&lt;F558,F558-D573,0)</f>
        <v>0.25999999999999979</v>
      </c>
      <c r="G573" s="84">
        <f>IF(D573&gt;F558,D573-F558,0)</f>
        <v>0</v>
      </c>
      <c r="H573" s="102"/>
      <c r="I573" s="102"/>
      <c r="J573" s="102"/>
    </row>
    <row r="574" spans="1:10" x14ac:dyDescent="0.25">
      <c r="A574" s="8">
        <f t="shared" si="33"/>
        <v>35780</v>
      </c>
      <c r="B574" s="9"/>
      <c r="C574" s="8"/>
      <c r="D574" s="9">
        <f t="shared" si="32"/>
        <v>2.2400000000000002</v>
      </c>
      <c r="E574" s="9"/>
      <c r="F574" s="142">
        <f>IF(D574&lt;F558,F558-D574,0)</f>
        <v>0.30999999999999961</v>
      </c>
      <c r="G574" s="84">
        <f>IF(D574&gt;F558,D574-F558,0)</f>
        <v>0</v>
      </c>
      <c r="H574" s="102"/>
      <c r="I574" s="102"/>
      <c r="J574" s="102"/>
    </row>
    <row r="575" spans="1:10" x14ac:dyDescent="0.25">
      <c r="A575" s="8">
        <f t="shared" si="33"/>
        <v>35781</v>
      </c>
      <c r="B575" s="9"/>
      <c r="C575" s="8"/>
      <c r="D575" s="9">
        <f t="shared" si="32"/>
        <v>2.36</v>
      </c>
      <c r="E575" s="9"/>
      <c r="F575" s="142">
        <f>IF(D575&lt;F558,F558-D575,0)</f>
        <v>0.18999999999999995</v>
      </c>
      <c r="G575" s="84">
        <f>IF(D575&gt;F558,D575-F558,0)</f>
        <v>0</v>
      </c>
      <c r="H575" s="102"/>
      <c r="I575" s="102"/>
      <c r="J575" s="102"/>
    </row>
    <row r="576" spans="1:10" x14ac:dyDescent="0.25">
      <c r="A576" s="8">
        <f t="shared" si="33"/>
        <v>35782</v>
      </c>
      <c r="B576" s="9"/>
      <c r="C576" s="8"/>
      <c r="D576" s="9">
        <f t="shared" si="32"/>
        <v>2.36</v>
      </c>
      <c r="E576" s="9"/>
      <c r="F576" s="142">
        <f>IF(D576&lt;F558,F558-D576,0)</f>
        <v>0.18999999999999995</v>
      </c>
      <c r="G576" s="84">
        <f>IF(D576&gt;F558,D576-F558,0)</f>
        <v>0</v>
      </c>
      <c r="H576" s="102"/>
      <c r="I576" s="102"/>
      <c r="J576" s="102"/>
    </row>
    <row r="577" spans="1:10" x14ac:dyDescent="0.25">
      <c r="A577" s="8">
        <f t="shared" si="33"/>
        <v>35783</v>
      </c>
      <c r="B577" s="9"/>
      <c r="C577" s="8"/>
      <c r="D577" s="9">
        <f t="shared" si="32"/>
        <v>2.375</v>
      </c>
      <c r="E577" s="9"/>
      <c r="F577" s="142">
        <f>IF(D577&lt;F558,F558-D577,0)</f>
        <v>0.17499999999999982</v>
      </c>
      <c r="G577" s="84">
        <f>IF(D577&gt;F558,D577-F558,0)</f>
        <v>0</v>
      </c>
      <c r="H577" s="102"/>
      <c r="I577" s="102"/>
      <c r="J577" s="102"/>
    </row>
    <row r="578" spans="1:10" x14ac:dyDescent="0.25">
      <c r="A578" s="8">
        <f t="shared" si="33"/>
        <v>35784</v>
      </c>
      <c r="B578" s="9"/>
      <c r="C578" s="8"/>
      <c r="D578" s="9">
        <f t="shared" si="32"/>
        <v>2.375</v>
      </c>
      <c r="E578" s="9"/>
      <c r="F578" s="142">
        <f>IF(D578&lt;F558,F558-D578,0)</f>
        <v>0.17499999999999982</v>
      </c>
      <c r="G578" s="84">
        <f>IF(D578&gt;F558,D578-F558,0)</f>
        <v>0</v>
      </c>
      <c r="H578" s="102"/>
      <c r="I578" s="102"/>
      <c r="J578" s="102"/>
    </row>
    <row r="579" spans="1:10" x14ac:dyDescent="0.25">
      <c r="A579" s="8">
        <f t="shared" si="33"/>
        <v>35785</v>
      </c>
      <c r="B579" s="9"/>
      <c r="C579" s="8"/>
      <c r="D579" s="9">
        <f t="shared" si="32"/>
        <v>2.375</v>
      </c>
      <c r="E579" s="9"/>
      <c r="F579" s="142">
        <f>IF(D579&lt;F558,F558-D579,0)</f>
        <v>0.17499999999999982</v>
      </c>
      <c r="G579" s="84">
        <f>IF(D579&gt;F558,D579-F558,0)</f>
        <v>0</v>
      </c>
      <c r="H579" s="102"/>
      <c r="I579" s="102"/>
      <c r="J579" s="102"/>
    </row>
    <row r="580" spans="1:10" x14ac:dyDescent="0.25">
      <c r="A580" s="8">
        <f t="shared" si="33"/>
        <v>35786</v>
      </c>
      <c r="B580" s="9"/>
      <c r="C580" s="8"/>
      <c r="D580" s="9">
        <f t="shared" si="32"/>
        <v>2.35</v>
      </c>
      <c r="E580" s="9"/>
      <c r="F580" s="142">
        <f>IF(D580&lt;F558,F558-D580,0)</f>
        <v>0.19999999999999973</v>
      </c>
      <c r="G580" s="84">
        <f>IF(D580&gt;F558,D580-F558,0)</f>
        <v>0</v>
      </c>
      <c r="H580" s="102"/>
      <c r="I580" s="102"/>
      <c r="J580" s="102"/>
    </row>
    <row r="581" spans="1:10" x14ac:dyDescent="0.25">
      <c r="A581" s="8">
        <f t="shared" si="33"/>
        <v>35787</v>
      </c>
      <c r="B581" s="9"/>
      <c r="C581" s="8"/>
      <c r="D581" s="9">
        <f t="shared" si="32"/>
        <v>2.35</v>
      </c>
      <c r="E581" s="9"/>
      <c r="F581" s="142">
        <f>IF(D581&lt;F558,F558-D581,0)</f>
        <v>0.19999999999999973</v>
      </c>
      <c r="G581" s="84">
        <f>IF(D581&gt;F558,D581-F558,0)</f>
        <v>0</v>
      </c>
      <c r="H581" s="102"/>
      <c r="I581" s="102"/>
      <c r="J581" s="102"/>
    </row>
    <row r="582" spans="1:10" x14ac:dyDescent="0.25">
      <c r="A582" s="8">
        <f t="shared" si="33"/>
        <v>35788</v>
      </c>
      <c r="B582" s="9"/>
      <c r="C582" s="8"/>
      <c r="D582" s="9">
        <f t="shared" si="32"/>
        <v>2.08</v>
      </c>
      <c r="E582" s="9"/>
      <c r="F582" s="142">
        <f>IF(D582&lt;F558,F558-D582,0)</f>
        <v>0.46999999999999975</v>
      </c>
      <c r="G582" s="84">
        <f>IF(D582&gt;F558,D582-F558,0)</f>
        <v>0</v>
      </c>
      <c r="H582" s="102"/>
      <c r="I582" s="102"/>
      <c r="J582" s="102"/>
    </row>
    <row r="583" spans="1:10" x14ac:dyDescent="0.25">
      <c r="A583" s="8">
        <f t="shared" si="33"/>
        <v>35789</v>
      </c>
      <c r="B583" s="9"/>
      <c r="C583" s="8"/>
      <c r="D583" s="9">
        <f t="shared" si="32"/>
        <v>2.08</v>
      </c>
      <c r="E583" s="9"/>
      <c r="F583" s="142">
        <f>IF(D583&lt;F558,F558-D583,0)</f>
        <v>0.46999999999999975</v>
      </c>
      <c r="G583" s="84">
        <f>IF(D583&gt;F558,D583-F558,0)</f>
        <v>0</v>
      </c>
      <c r="H583" s="102"/>
      <c r="I583" s="102"/>
      <c r="J583" s="102"/>
    </row>
    <row r="584" spans="1:10" x14ac:dyDescent="0.25">
      <c r="A584" s="8">
        <f t="shared" si="33"/>
        <v>35790</v>
      </c>
      <c r="B584" s="9"/>
      <c r="C584" s="8"/>
      <c r="D584" s="9">
        <f t="shared" si="32"/>
        <v>2.08</v>
      </c>
      <c r="E584" s="9"/>
      <c r="F584" s="142">
        <f>IF(D584&lt;F558,F558-D584,0)</f>
        <v>0.46999999999999975</v>
      </c>
      <c r="G584" s="84">
        <f>IF(D584&gt;F558,D584-F558,0)</f>
        <v>0</v>
      </c>
      <c r="H584" s="102"/>
      <c r="I584" s="102"/>
      <c r="J584" s="102"/>
    </row>
    <row r="585" spans="1:10" x14ac:dyDescent="0.25">
      <c r="A585" s="8">
        <f t="shared" si="33"/>
        <v>35791</v>
      </c>
      <c r="B585" s="9"/>
      <c r="C585" s="8"/>
      <c r="D585" s="9">
        <f t="shared" si="32"/>
        <v>2.08</v>
      </c>
      <c r="E585" s="9"/>
      <c r="F585" s="142">
        <f>IF(D585&lt;F558,F558-D585,0)</f>
        <v>0.46999999999999975</v>
      </c>
      <c r="G585" s="84">
        <f>IF(D585&gt;F558,D585-F558,0)</f>
        <v>0</v>
      </c>
      <c r="H585" s="102"/>
      <c r="I585" s="102"/>
      <c r="J585" s="102"/>
    </row>
    <row r="586" spans="1:10" x14ac:dyDescent="0.25">
      <c r="A586" s="8">
        <f t="shared" si="33"/>
        <v>35792</v>
      </c>
      <c r="B586" s="9"/>
      <c r="C586" s="8"/>
      <c r="D586" s="9">
        <f t="shared" si="32"/>
        <v>2.08</v>
      </c>
      <c r="E586" s="9"/>
      <c r="F586" s="142">
        <f>IF(D586&lt;F558,F558-D586,0)</f>
        <v>0.46999999999999975</v>
      </c>
      <c r="G586" s="84">
        <f>IF(D586&gt;F558,D586-F558,0)</f>
        <v>0</v>
      </c>
      <c r="H586" s="102"/>
      <c r="I586" s="102"/>
      <c r="J586" s="102"/>
    </row>
    <row r="587" spans="1:10" x14ac:dyDescent="0.25">
      <c r="A587" s="8">
        <f t="shared" si="33"/>
        <v>35793</v>
      </c>
      <c r="B587" s="9"/>
      <c r="C587" s="8"/>
      <c r="D587" s="9">
        <f t="shared" si="32"/>
        <v>2.08</v>
      </c>
      <c r="E587" s="9"/>
      <c r="F587" s="142">
        <f>IF(D587&lt;F558,F558-D587,0)</f>
        <v>0.46999999999999975</v>
      </c>
      <c r="G587" s="84">
        <f>IF(D587&gt;F558,D587-F558,0)</f>
        <v>0</v>
      </c>
      <c r="H587" s="102"/>
      <c r="I587" s="102"/>
      <c r="J587" s="102"/>
    </row>
    <row r="588" spans="1:10" x14ac:dyDescent="0.25">
      <c r="A588" s="8">
        <f t="shared" si="33"/>
        <v>35794</v>
      </c>
      <c r="B588" s="9"/>
      <c r="C588" s="8"/>
      <c r="D588" s="9">
        <f t="shared" si="32"/>
        <v>2.29</v>
      </c>
      <c r="E588" s="9"/>
      <c r="F588" s="142">
        <f>IF(D588&lt;F558,F558-D588,0)</f>
        <v>0.25999999999999979</v>
      </c>
      <c r="G588" s="84">
        <f>IF(D588&gt;F558,D588-F558,0)</f>
        <v>0</v>
      </c>
      <c r="H588" s="102"/>
      <c r="I588" s="102"/>
      <c r="J588" s="102"/>
    </row>
    <row r="589" spans="1:10" ht="13.8" thickBot="1" x14ac:dyDescent="0.3">
      <c r="A589" s="8">
        <f t="shared" si="33"/>
        <v>35795</v>
      </c>
      <c r="B589" s="9"/>
      <c r="C589" s="8"/>
      <c r="D589" s="9">
        <f t="shared" si="32"/>
        <v>2.27</v>
      </c>
      <c r="E589" s="9"/>
      <c r="F589" s="143">
        <f>IF(D589&lt;F558,F558-D589,0)</f>
        <v>0.2799999999999998</v>
      </c>
      <c r="G589" s="144">
        <f>IF(D589&gt;F558,D589-F558,0)</f>
        <v>0</v>
      </c>
      <c r="H589" s="102"/>
      <c r="I589" s="102"/>
      <c r="J589" s="102"/>
    </row>
    <row r="590" spans="1:10" ht="13.8" thickTop="1" x14ac:dyDescent="0.25">
      <c r="A590" s="10"/>
      <c r="B590" s="9"/>
      <c r="C590" s="10"/>
      <c r="D590" s="9"/>
      <c r="E590" s="9"/>
      <c r="F590" s="145">
        <f>AVERAGE(F559:F589)</f>
        <v>0.23096774193548369</v>
      </c>
      <c r="G590" s="145">
        <f>AVERAGE(G559:G589)</f>
        <v>3.2258064516129063E-3</v>
      </c>
      <c r="H590" s="102"/>
      <c r="I590" s="102"/>
      <c r="J590" s="102"/>
    </row>
    <row r="591" spans="1:10" x14ac:dyDescent="0.25">
      <c r="A591" s="10"/>
      <c r="B591" s="9"/>
      <c r="C591" s="10"/>
      <c r="D591" s="9"/>
      <c r="E591" s="9"/>
    </row>
    <row r="592" spans="1:10" x14ac:dyDescent="0.25">
      <c r="A592" s="10"/>
      <c r="B592" s="9"/>
      <c r="C592" s="10"/>
      <c r="D592" s="9"/>
      <c r="E592" s="9"/>
    </row>
    <row r="593" spans="1:12" ht="13.8" thickBot="1" x14ac:dyDescent="0.3">
      <c r="A593" s="10"/>
      <c r="B593" s="9"/>
      <c r="C593" s="10">
        <v>35796</v>
      </c>
      <c r="F593" s="145">
        <f>VLOOKUP($C593,index,2,FALSE)</f>
        <v>2.27</v>
      </c>
      <c r="H593" s="102"/>
      <c r="I593" s="102"/>
      <c r="J593" s="102"/>
      <c r="K593" s="101"/>
      <c r="L593" s="101"/>
    </row>
    <row r="594" spans="1:12" ht="13.8" thickTop="1" x14ac:dyDescent="0.25">
      <c r="A594" s="8">
        <f>C593</f>
        <v>35796</v>
      </c>
      <c r="B594" s="9"/>
      <c r="C594" s="8"/>
      <c r="D594" s="9">
        <f>VLOOKUP($A594,cash,D$4,FALSE)</f>
        <v>2.27</v>
      </c>
      <c r="E594" s="9"/>
      <c r="F594" s="141">
        <f>IF(D594&lt;F593,F593-D594,0)</f>
        <v>0</v>
      </c>
      <c r="G594" s="81">
        <f>IF(D594&gt;F593,D594-F593,0)</f>
        <v>0</v>
      </c>
      <c r="H594" s="102"/>
      <c r="I594" s="102"/>
      <c r="J594" s="102"/>
      <c r="K594" s="101"/>
      <c r="L594" s="101"/>
    </row>
    <row r="595" spans="1:12" x14ac:dyDescent="0.25">
      <c r="A595" s="8">
        <f>A594+1</f>
        <v>35797</v>
      </c>
      <c r="B595" s="9"/>
      <c r="C595" s="8"/>
      <c r="D595" s="9">
        <f t="shared" ref="D595:D624" si="34">VLOOKUP($A595,cash,D$4,FALSE)</f>
        <v>2.1800000000000002</v>
      </c>
      <c r="E595" s="9"/>
      <c r="F595" s="142">
        <f>IF(D595&lt;F593,F593-D595,0)</f>
        <v>8.9999999999999858E-2</v>
      </c>
      <c r="G595" s="84">
        <f>IF(D595&gt;F593,D595-F593,0)</f>
        <v>0</v>
      </c>
      <c r="H595" s="102"/>
      <c r="I595" s="102"/>
      <c r="J595" s="102"/>
    </row>
    <row r="596" spans="1:12" x14ac:dyDescent="0.25">
      <c r="A596" s="8">
        <f t="shared" ref="A596:A624" si="35">A595+1</f>
        <v>35798</v>
      </c>
      <c r="B596" s="9"/>
      <c r="C596" s="8"/>
      <c r="D596" s="9">
        <f t="shared" si="34"/>
        <v>2.1800000000000002</v>
      </c>
      <c r="E596" s="9"/>
      <c r="F596" s="142">
        <f>IF(D596&lt;F593,F593-D596,0)</f>
        <v>8.9999999999999858E-2</v>
      </c>
      <c r="G596" s="84">
        <f>IF(D596&gt;F593,D596-F593,0)</f>
        <v>0</v>
      </c>
      <c r="H596" s="102"/>
      <c r="I596" s="102"/>
      <c r="J596" s="102"/>
    </row>
    <row r="597" spans="1:12" x14ac:dyDescent="0.25">
      <c r="A597" s="8">
        <f t="shared" si="35"/>
        <v>35799</v>
      </c>
      <c r="B597" s="9"/>
      <c r="C597" s="8"/>
      <c r="D597" s="9">
        <f t="shared" si="34"/>
        <v>2.1800000000000002</v>
      </c>
      <c r="E597" s="9"/>
      <c r="F597" s="142">
        <f>IF(D597&lt;F593,F593-D597,0)</f>
        <v>8.9999999999999858E-2</v>
      </c>
      <c r="G597" s="84">
        <f>IF(D597&gt;F593,D597-F593,0)</f>
        <v>0</v>
      </c>
      <c r="H597" s="102"/>
      <c r="I597" s="102"/>
      <c r="J597" s="102"/>
    </row>
    <row r="598" spans="1:12" x14ac:dyDescent="0.25">
      <c r="A598" s="8">
        <f t="shared" si="35"/>
        <v>35800</v>
      </c>
      <c r="B598" s="9"/>
      <c r="C598" s="8"/>
      <c r="D598" s="9">
        <f t="shared" si="34"/>
        <v>2.04</v>
      </c>
      <c r="E598" s="9"/>
      <c r="F598" s="142">
        <f>IF(D598&lt;F593,F593-D598,0)</f>
        <v>0.22999999999999998</v>
      </c>
      <c r="G598" s="84">
        <f>IF(D598&gt;F593,D598-F593,0)</f>
        <v>0</v>
      </c>
      <c r="H598" s="102"/>
      <c r="I598" s="102"/>
      <c r="J598" s="102"/>
    </row>
    <row r="599" spans="1:12" x14ac:dyDescent="0.25">
      <c r="A599" s="8">
        <f t="shared" si="35"/>
        <v>35801</v>
      </c>
      <c r="B599" s="9"/>
      <c r="C599" s="8"/>
      <c r="D599" s="9">
        <f t="shared" si="34"/>
        <v>2.145</v>
      </c>
      <c r="E599" s="9"/>
      <c r="F599" s="142">
        <f>IF(D599&lt;F593,F593-D599,0)</f>
        <v>0.125</v>
      </c>
      <c r="G599" s="84">
        <f>IF(D599&gt;F593,D599-F593,0)</f>
        <v>0</v>
      </c>
      <c r="H599" s="102"/>
      <c r="I599" s="102"/>
      <c r="J599" s="102"/>
    </row>
    <row r="600" spans="1:12" x14ac:dyDescent="0.25">
      <c r="A600" s="8">
        <f t="shared" si="35"/>
        <v>35802</v>
      </c>
      <c r="B600" s="9"/>
      <c r="C600" s="8"/>
      <c r="D600" s="9">
        <f t="shared" si="34"/>
        <v>2.1349999999999998</v>
      </c>
      <c r="E600" s="9"/>
      <c r="F600" s="142">
        <f>IF(D600&lt;F593,F593-D600,0)</f>
        <v>0.13500000000000023</v>
      </c>
      <c r="G600" s="84">
        <f>IF(D600&gt;F593,D600-F593,0)</f>
        <v>0</v>
      </c>
      <c r="H600" s="102"/>
      <c r="I600" s="102"/>
      <c r="J600" s="102"/>
    </row>
    <row r="601" spans="1:12" x14ac:dyDescent="0.25">
      <c r="A601" s="8">
        <f t="shared" si="35"/>
        <v>35803</v>
      </c>
      <c r="B601" s="9"/>
      <c r="C601" s="8"/>
      <c r="D601" s="9">
        <f t="shared" si="34"/>
        <v>2.1150000000000002</v>
      </c>
      <c r="E601" s="9"/>
      <c r="F601" s="142">
        <f>IF(D601&lt;F593,F593-D601,0)</f>
        <v>0.1549999999999998</v>
      </c>
      <c r="G601" s="84">
        <f>IF(D601&gt;F593,D601-F593,0)</f>
        <v>0</v>
      </c>
      <c r="H601" s="102"/>
      <c r="I601" s="102"/>
      <c r="J601" s="102"/>
    </row>
    <row r="602" spans="1:12" x14ac:dyDescent="0.25">
      <c r="A602" s="8">
        <f t="shared" si="35"/>
        <v>35804</v>
      </c>
      <c r="B602" s="9"/>
      <c r="C602" s="8"/>
      <c r="D602" s="9">
        <f t="shared" si="34"/>
        <v>2.08</v>
      </c>
      <c r="E602" s="9"/>
      <c r="F602" s="142">
        <f>IF(D602&lt;F593,F593-D602,0)</f>
        <v>0.18999999999999995</v>
      </c>
      <c r="G602" s="84">
        <f>IF(D602&gt;F593,D602-F593,0)</f>
        <v>0</v>
      </c>
      <c r="H602" s="102"/>
      <c r="I602" s="102"/>
      <c r="J602" s="102"/>
    </row>
    <row r="603" spans="1:12" x14ac:dyDescent="0.25">
      <c r="A603" s="8">
        <f t="shared" si="35"/>
        <v>35805</v>
      </c>
      <c r="B603" s="9"/>
      <c r="C603" s="8"/>
      <c r="D603" s="9">
        <f t="shared" si="34"/>
        <v>2.08</v>
      </c>
      <c r="E603" s="9"/>
      <c r="F603" s="142">
        <f>IF(D603&lt;F593,F593-D603,0)</f>
        <v>0.18999999999999995</v>
      </c>
      <c r="G603" s="84">
        <f>IF(D603&gt;F593,D603-F593,0)</f>
        <v>0</v>
      </c>
      <c r="H603" s="102"/>
      <c r="I603" s="102"/>
      <c r="J603" s="102"/>
    </row>
    <row r="604" spans="1:12" x14ac:dyDescent="0.25">
      <c r="A604" s="8">
        <f t="shared" si="35"/>
        <v>35806</v>
      </c>
      <c r="B604" s="9"/>
      <c r="C604" s="8"/>
      <c r="D604" s="9">
        <f t="shared" si="34"/>
        <v>2.08</v>
      </c>
      <c r="E604" s="9"/>
      <c r="F604" s="142">
        <f>IF(D604&lt;F593,F593-D604,0)</f>
        <v>0.18999999999999995</v>
      </c>
      <c r="G604" s="84">
        <f>IF(D604&gt;F593,D604-F593,0)</f>
        <v>0</v>
      </c>
      <c r="H604" s="102"/>
      <c r="I604" s="102"/>
      <c r="J604" s="102"/>
    </row>
    <row r="605" spans="1:12" x14ac:dyDescent="0.25">
      <c r="A605" s="8">
        <f t="shared" si="35"/>
        <v>35807</v>
      </c>
      <c r="B605" s="9"/>
      <c r="C605" s="8"/>
      <c r="D605" s="9">
        <f t="shared" si="34"/>
        <v>1.9950000000000001</v>
      </c>
      <c r="E605" s="9"/>
      <c r="F605" s="142">
        <f>IF(D605&lt;F593,F593-D605,0)</f>
        <v>0.27499999999999991</v>
      </c>
      <c r="G605" s="84">
        <f>IF(D605&gt;F593,D605-F593,0)</f>
        <v>0</v>
      </c>
      <c r="H605" s="102"/>
      <c r="I605" s="102"/>
      <c r="J605" s="102"/>
    </row>
    <row r="606" spans="1:12" x14ac:dyDescent="0.25">
      <c r="A606" s="8">
        <f t="shared" si="35"/>
        <v>35808</v>
      </c>
      <c r="B606" s="9"/>
      <c r="C606" s="8"/>
      <c r="D606" s="9">
        <f t="shared" si="34"/>
        <v>2.02</v>
      </c>
      <c r="E606" s="9"/>
      <c r="F606" s="142">
        <f>IF(D606&lt;F593,F593-D606,0)</f>
        <v>0.25</v>
      </c>
      <c r="G606" s="84">
        <f>IF(D606&gt;F593,D606-F593,0)</f>
        <v>0</v>
      </c>
      <c r="H606" s="102"/>
      <c r="I606" s="102"/>
      <c r="J606" s="102"/>
    </row>
    <row r="607" spans="1:12" x14ac:dyDescent="0.25">
      <c r="A607" s="8">
        <f t="shared" si="35"/>
        <v>35809</v>
      </c>
      <c r="B607" s="9"/>
      <c r="C607" s="8"/>
      <c r="D607" s="9">
        <f t="shared" si="34"/>
        <v>2.04</v>
      </c>
      <c r="E607" s="9"/>
      <c r="F607" s="142">
        <f>IF(D607&lt;F593,F593-D607,0)</f>
        <v>0.22999999999999998</v>
      </c>
      <c r="G607" s="84">
        <f>IF(D607&gt;F593,D607-F593,0)</f>
        <v>0</v>
      </c>
      <c r="H607" s="102"/>
      <c r="I607" s="102"/>
      <c r="J607" s="102"/>
    </row>
    <row r="608" spans="1:12" x14ac:dyDescent="0.25">
      <c r="A608" s="8">
        <f t="shared" si="35"/>
        <v>35810</v>
      </c>
      <c r="B608" s="9"/>
      <c r="C608" s="8"/>
      <c r="D608" s="9">
        <f t="shared" si="34"/>
        <v>2.0750000000000002</v>
      </c>
      <c r="E608" s="9"/>
      <c r="F608" s="142">
        <f>IF(D608&lt;F593,F593-D608,0)</f>
        <v>0.19499999999999984</v>
      </c>
      <c r="G608" s="84">
        <f>IF(D608&gt;F593,D608-F593,0)</f>
        <v>0</v>
      </c>
      <c r="H608" s="102"/>
      <c r="I608" s="102"/>
      <c r="J608" s="102"/>
    </row>
    <row r="609" spans="1:10" x14ac:dyDescent="0.25">
      <c r="A609" s="8">
        <f t="shared" si="35"/>
        <v>35811</v>
      </c>
      <c r="B609" s="9"/>
      <c r="C609" s="8"/>
      <c r="D609" s="9">
        <f t="shared" si="34"/>
        <v>2.11</v>
      </c>
      <c r="E609" s="9"/>
      <c r="F609" s="142">
        <f>IF(D609&lt;F593,F593-D609,0)</f>
        <v>0.16000000000000014</v>
      </c>
      <c r="G609" s="84">
        <f>IF(D609&gt;F593,D609-F593,0)</f>
        <v>0</v>
      </c>
      <c r="H609" s="102"/>
      <c r="I609" s="102"/>
      <c r="J609" s="102"/>
    </row>
    <row r="610" spans="1:10" x14ac:dyDescent="0.25">
      <c r="A610" s="8">
        <f t="shared" si="35"/>
        <v>35812</v>
      </c>
      <c r="B610" s="9"/>
      <c r="C610" s="8"/>
      <c r="D610" s="9">
        <f t="shared" si="34"/>
        <v>2.11</v>
      </c>
      <c r="E610" s="9"/>
      <c r="F610" s="142">
        <f>IF(D610&lt;F593,F593-D610,0)</f>
        <v>0.16000000000000014</v>
      </c>
      <c r="G610" s="84">
        <f>IF(D610&gt;F593,D610-F593,0)</f>
        <v>0</v>
      </c>
      <c r="H610" s="102"/>
      <c r="I610" s="102"/>
      <c r="J610" s="102"/>
    </row>
    <row r="611" spans="1:10" x14ac:dyDescent="0.25">
      <c r="A611" s="8">
        <f t="shared" si="35"/>
        <v>35813</v>
      </c>
      <c r="B611" s="9"/>
      <c r="C611" s="8"/>
      <c r="D611" s="9">
        <f t="shared" si="34"/>
        <v>2.11</v>
      </c>
      <c r="E611" s="9"/>
      <c r="F611" s="142">
        <f>IF(D611&lt;F593,F593-D611,0)</f>
        <v>0.16000000000000014</v>
      </c>
      <c r="G611" s="84">
        <f>IF(D611&gt;F593,D611-F593,0)</f>
        <v>0</v>
      </c>
      <c r="H611" s="102"/>
      <c r="I611" s="102"/>
      <c r="J611" s="102"/>
    </row>
    <row r="612" spans="1:10" x14ac:dyDescent="0.25">
      <c r="A612" s="8">
        <f t="shared" si="35"/>
        <v>35814</v>
      </c>
      <c r="B612" s="9"/>
      <c r="C612" s="8"/>
      <c r="D612" s="9">
        <f t="shared" si="34"/>
        <v>2.1349999999999998</v>
      </c>
      <c r="E612" s="9"/>
      <c r="F612" s="142">
        <f>IF(D612&lt;F593,F593-D612,0)</f>
        <v>0.13500000000000023</v>
      </c>
      <c r="G612" s="84">
        <f>IF(D612&gt;F593,D612-F593,0)</f>
        <v>0</v>
      </c>
      <c r="H612" s="102"/>
      <c r="I612" s="102"/>
      <c r="J612" s="102"/>
    </row>
    <row r="613" spans="1:10" x14ac:dyDescent="0.25">
      <c r="A613" s="8">
        <f t="shared" si="35"/>
        <v>35815</v>
      </c>
      <c r="B613" s="9"/>
      <c r="C613" s="8"/>
      <c r="D613" s="9">
        <f t="shared" si="34"/>
        <v>2.1150000000000002</v>
      </c>
      <c r="E613" s="9"/>
      <c r="F613" s="142">
        <f>IF(D613&lt;F593,F593-D613,0)</f>
        <v>0.1549999999999998</v>
      </c>
      <c r="G613" s="84">
        <f>IF(D613&gt;F593,D613-F593,0)</f>
        <v>0</v>
      </c>
      <c r="H613" s="102"/>
      <c r="I613" s="102"/>
      <c r="J613" s="102"/>
    </row>
    <row r="614" spans="1:10" x14ac:dyDescent="0.25">
      <c r="A614" s="8">
        <f t="shared" si="35"/>
        <v>35816</v>
      </c>
      <c r="B614" s="9"/>
      <c r="C614" s="8"/>
      <c r="D614" s="9">
        <f t="shared" si="34"/>
        <v>2.0750000000000002</v>
      </c>
      <c r="E614" s="9"/>
      <c r="F614" s="142">
        <f>IF(D614&lt;F593,F593-D614,0)</f>
        <v>0.19499999999999984</v>
      </c>
      <c r="G614" s="84">
        <f>IF(D614&gt;F593,D614-F593,0)</f>
        <v>0</v>
      </c>
      <c r="H614" s="102"/>
      <c r="I614" s="102"/>
      <c r="J614" s="102"/>
    </row>
    <row r="615" spans="1:10" x14ac:dyDescent="0.25">
      <c r="A615" s="8">
        <f t="shared" si="35"/>
        <v>35817</v>
      </c>
      <c r="B615" s="9"/>
      <c r="C615" s="8"/>
      <c r="D615" s="9">
        <f t="shared" si="34"/>
        <v>2.09</v>
      </c>
      <c r="E615" s="9"/>
      <c r="F615" s="142">
        <f>IF(D615&lt;F593,F593-D615,0)</f>
        <v>0.18000000000000016</v>
      </c>
      <c r="G615" s="84">
        <f>IF(D615&gt;F593,D615-F593,0)</f>
        <v>0</v>
      </c>
      <c r="H615" s="102"/>
      <c r="I615" s="102"/>
      <c r="J615" s="102"/>
    </row>
    <row r="616" spans="1:10" x14ac:dyDescent="0.25">
      <c r="A616" s="8">
        <f t="shared" si="35"/>
        <v>35818</v>
      </c>
      <c r="B616" s="9"/>
      <c r="C616" s="8"/>
      <c r="D616" s="9">
        <f t="shared" si="34"/>
        <v>2.125</v>
      </c>
      <c r="E616" s="9"/>
      <c r="F616" s="142">
        <f>IF(D616&lt;F593,F593-D616,0)</f>
        <v>0.14500000000000002</v>
      </c>
      <c r="G616" s="84">
        <f>IF(D616&gt;F593,D616-F593,0)</f>
        <v>0</v>
      </c>
      <c r="H616" s="102"/>
      <c r="I616" s="102"/>
      <c r="J616" s="102"/>
    </row>
    <row r="617" spans="1:10" x14ac:dyDescent="0.25">
      <c r="A617" s="8">
        <f t="shared" si="35"/>
        <v>35819</v>
      </c>
      <c r="B617" s="9"/>
      <c r="C617" s="8"/>
      <c r="D617" s="9">
        <f t="shared" si="34"/>
        <v>2.125</v>
      </c>
      <c r="E617" s="9"/>
      <c r="F617" s="142">
        <f>IF(D617&lt;F593,F593-D617,0)</f>
        <v>0.14500000000000002</v>
      </c>
      <c r="G617" s="84">
        <f>IF(D617&gt;F593,D617-F593,0)</f>
        <v>0</v>
      </c>
      <c r="H617" s="102"/>
      <c r="I617" s="102"/>
      <c r="J617" s="102"/>
    </row>
    <row r="618" spans="1:10" x14ac:dyDescent="0.25">
      <c r="A618" s="8">
        <f t="shared" si="35"/>
        <v>35820</v>
      </c>
      <c r="B618" s="9"/>
      <c r="C618" s="8"/>
      <c r="D618" s="9">
        <f t="shared" si="34"/>
        <v>2.125</v>
      </c>
      <c r="E618" s="9"/>
      <c r="F618" s="142">
        <f>IF(D618&lt;F593,F593-D618,0)</f>
        <v>0.14500000000000002</v>
      </c>
      <c r="G618" s="84">
        <f>IF(D618&gt;F593,D618-F593,0)</f>
        <v>0</v>
      </c>
      <c r="H618" s="102"/>
      <c r="I618" s="102"/>
      <c r="J618" s="102"/>
    </row>
    <row r="619" spans="1:10" x14ac:dyDescent="0.25">
      <c r="A619" s="8">
        <f t="shared" si="35"/>
        <v>35821</v>
      </c>
      <c r="B619" s="9"/>
      <c r="C619" s="8"/>
      <c r="D619" s="9">
        <f t="shared" si="34"/>
        <v>2.08</v>
      </c>
      <c r="E619" s="9"/>
      <c r="F619" s="142">
        <f>IF(D619&lt;F593,F593-D619,0)</f>
        <v>0.18999999999999995</v>
      </c>
      <c r="G619" s="84">
        <f>IF(D619&gt;F593,D619-F593,0)</f>
        <v>0</v>
      </c>
      <c r="H619" s="102"/>
      <c r="I619" s="102"/>
      <c r="J619" s="102"/>
    </row>
    <row r="620" spans="1:10" x14ac:dyDescent="0.25">
      <c r="A620" s="8">
        <f t="shared" si="35"/>
        <v>35822</v>
      </c>
      <c r="B620" s="9"/>
      <c r="C620" s="8"/>
      <c r="D620" s="9">
        <f t="shared" si="34"/>
        <v>2.06</v>
      </c>
      <c r="E620" s="9"/>
      <c r="F620" s="142">
        <f>IF(D620&lt;F593,F593-D620,0)</f>
        <v>0.20999999999999996</v>
      </c>
      <c r="G620" s="84">
        <f>IF(D620&gt;F593,D620-F593,0)</f>
        <v>0</v>
      </c>
      <c r="H620" s="102"/>
      <c r="I620" s="102"/>
      <c r="J620" s="102"/>
    </row>
    <row r="621" spans="1:10" x14ac:dyDescent="0.25">
      <c r="A621" s="8">
        <f t="shared" si="35"/>
        <v>35823</v>
      </c>
      <c r="B621" s="9"/>
      <c r="C621" s="8"/>
      <c r="D621" s="9">
        <f t="shared" si="34"/>
        <v>2.0950000000000002</v>
      </c>
      <c r="E621" s="9"/>
      <c r="F621" s="142">
        <f>IF(D621&lt;F593,F593-D621,0)</f>
        <v>0.17499999999999982</v>
      </c>
      <c r="G621" s="84">
        <f>IF(D621&gt;F593,D621-F593,0)</f>
        <v>0</v>
      </c>
      <c r="H621" s="102"/>
      <c r="I621" s="102"/>
      <c r="J621" s="102"/>
    </row>
    <row r="622" spans="1:10" x14ac:dyDescent="0.25">
      <c r="A622" s="8">
        <f t="shared" si="35"/>
        <v>35824</v>
      </c>
      <c r="B622" s="9"/>
      <c r="C622" s="8"/>
      <c r="D622" s="9">
        <f t="shared" si="34"/>
        <v>2.11</v>
      </c>
      <c r="E622" s="9"/>
      <c r="F622" s="142">
        <f>IF(D622&lt;F593,F593-D622,0)</f>
        <v>0.16000000000000014</v>
      </c>
      <c r="G622" s="84">
        <f>IF(D622&gt;F593,D622-F593,0)</f>
        <v>0</v>
      </c>
      <c r="H622" s="102"/>
      <c r="I622" s="102"/>
      <c r="J622" s="102"/>
    </row>
    <row r="623" spans="1:10" x14ac:dyDescent="0.25">
      <c r="A623" s="8">
        <f t="shared" si="35"/>
        <v>35825</v>
      </c>
      <c r="B623" s="9"/>
      <c r="C623" s="8"/>
      <c r="D623" s="9">
        <f t="shared" si="34"/>
        <v>2.105</v>
      </c>
      <c r="E623" s="9"/>
      <c r="F623" s="142">
        <f>IF(D623&lt;F593,F593-D623,0)</f>
        <v>0.16500000000000004</v>
      </c>
      <c r="G623" s="84">
        <f>IF(D623&gt;F593,D623-F593,0)</f>
        <v>0</v>
      </c>
      <c r="H623" s="102"/>
      <c r="I623" s="102"/>
      <c r="J623" s="102"/>
    </row>
    <row r="624" spans="1:10" ht="13.8" thickBot="1" x14ac:dyDescent="0.3">
      <c r="A624" s="8">
        <f t="shared" si="35"/>
        <v>35826</v>
      </c>
      <c r="B624" s="9"/>
      <c r="C624" s="8"/>
      <c r="D624" s="9">
        <f t="shared" si="34"/>
        <v>2.105</v>
      </c>
      <c r="E624" s="9"/>
      <c r="F624" s="143">
        <f>IF(D624&lt;F593,F593-D624,0)</f>
        <v>0.16500000000000004</v>
      </c>
      <c r="G624" s="144">
        <f>IF(D624&gt;F593,D624-F593,0)</f>
        <v>0</v>
      </c>
      <c r="H624" s="102"/>
      <c r="I624" s="102"/>
      <c r="J624" s="102"/>
    </row>
    <row r="625" spans="1:12" ht="13.8" thickTop="1" x14ac:dyDescent="0.25">
      <c r="A625" s="8"/>
      <c r="B625" s="9"/>
      <c r="C625" s="8"/>
      <c r="D625" s="9"/>
      <c r="E625" s="9"/>
      <c r="F625" s="145">
        <f>AVERAGE(F594:F624)</f>
        <v>0.16387096774193549</v>
      </c>
      <c r="G625" s="145">
        <f>AVERAGE(G594:G624)</f>
        <v>0</v>
      </c>
      <c r="H625" s="102"/>
      <c r="I625" s="102"/>
      <c r="J625" s="102"/>
    </row>
    <row r="626" spans="1:12" x14ac:dyDescent="0.25">
      <c r="A626" s="8"/>
      <c r="B626" s="9"/>
      <c r="C626" s="8"/>
      <c r="D626" s="9"/>
      <c r="E626" s="9"/>
    </row>
    <row r="627" spans="1:12" x14ac:dyDescent="0.25">
      <c r="A627" s="8"/>
      <c r="B627" s="9"/>
      <c r="C627" s="8"/>
      <c r="D627" s="9"/>
      <c r="E627" s="9"/>
    </row>
    <row r="628" spans="1:12" x14ac:dyDescent="0.25">
      <c r="A628" s="8"/>
      <c r="B628" s="9"/>
      <c r="C628" s="8">
        <v>35827</v>
      </c>
      <c r="G628" s="102"/>
      <c r="H628" s="102"/>
      <c r="I628" s="102"/>
      <c r="J628" s="102"/>
      <c r="K628" s="101"/>
      <c r="L628" s="101"/>
    </row>
    <row r="629" spans="1:12" x14ac:dyDescent="0.25">
      <c r="A629" s="8">
        <f>C628</f>
        <v>35827</v>
      </c>
      <c r="B629" s="9"/>
      <c r="C629" s="8"/>
      <c r="D629" s="9">
        <f t="shared" ref="D629:D656" si="36">VLOOKUP($A629,cash,D$4,FALSE)</f>
        <v>2.105</v>
      </c>
      <c r="E629" s="9"/>
      <c r="G629" s="102"/>
      <c r="H629" s="102"/>
      <c r="I629" s="102"/>
      <c r="J629" s="102"/>
      <c r="K629" s="101"/>
      <c r="L629" s="101"/>
    </row>
    <row r="630" spans="1:12" x14ac:dyDescent="0.25">
      <c r="A630" s="8">
        <f>A629+1</f>
        <v>35828</v>
      </c>
      <c r="B630" s="9"/>
      <c r="C630" s="8"/>
      <c r="D630" s="9">
        <f t="shared" si="36"/>
        <v>2.2200000000000002</v>
      </c>
      <c r="E630" s="9"/>
      <c r="G630" s="102"/>
      <c r="H630" s="102"/>
      <c r="I630" s="102"/>
      <c r="J630" s="102"/>
    </row>
    <row r="631" spans="1:12" x14ac:dyDescent="0.25">
      <c r="A631" s="8">
        <f t="shared" ref="A631:A656" si="37">A630+1</f>
        <v>35829</v>
      </c>
      <c r="B631" s="9"/>
      <c r="C631" s="8"/>
      <c r="D631" s="9">
        <f t="shared" si="36"/>
        <v>2.2599999999999998</v>
      </c>
      <c r="E631" s="9"/>
      <c r="G631" s="102"/>
      <c r="H631" s="102"/>
      <c r="I631" s="102"/>
      <c r="J631" s="102"/>
    </row>
    <row r="632" spans="1:12" x14ac:dyDescent="0.25">
      <c r="A632" s="8">
        <f t="shared" si="37"/>
        <v>35830</v>
      </c>
      <c r="B632" s="9"/>
      <c r="C632" s="8"/>
      <c r="D632" s="9">
        <f t="shared" si="36"/>
        <v>2.2149999999999999</v>
      </c>
      <c r="E632" s="9"/>
      <c r="G632" s="102"/>
      <c r="H632" s="102"/>
      <c r="I632" s="102"/>
      <c r="J632" s="102"/>
    </row>
    <row r="633" spans="1:12" x14ac:dyDescent="0.25">
      <c r="A633" s="8">
        <f t="shared" si="37"/>
        <v>35831</v>
      </c>
      <c r="B633" s="9"/>
      <c r="C633" s="8"/>
      <c r="D633" s="9">
        <f t="shared" si="36"/>
        <v>2.3050000000000002</v>
      </c>
      <c r="E633" s="9"/>
      <c r="G633" s="102"/>
      <c r="H633" s="102"/>
      <c r="I633" s="102"/>
      <c r="J633" s="102"/>
    </row>
    <row r="634" spans="1:12" x14ac:dyDescent="0.25">
      <c r="A634" s="8">
        <f t="shared" si="37"/>
        <v>35832</v>
      </c>
      <c r="B634" s="9"/>
      <c r="C634" s="8"/>
      <c r="D634" s="9">
        <f t="shared" si="36"/>
        <v>2.35</v>
      </c>
      <c r="E634" s="9"/>
      <c r="G634" s="102"/>
      <c r="H634" s="102"/>
      <c r="I634" s="102"/>
      <c r="J634" s="102"/>
    </row>
    <row r="635" spans="1:12" x14ac:dyDescent="0.25">
      <c r="A635" s="8">
        <f t="shared" si="37"/>
        <v>35833</v>
      </c>
      <c r="B635" s="9"/>
      <c r="C635" s="8"/>
      <c r="D635" s="9">
        <f t="shared" si="36"/>
        <v>2.35</v>
      </c>
      <c r="E635" s="9"/>
      <c r="G635" s="102"/>
      <c r="H635" s="102"/>
      <c r="I635" s="102"/>
      <c r="J635" s="102"/>
    </row>
    <row r="636" spans="1:12" x14ac:dyDescent="0.25">
      <c r="A636" s="8">
        <f t="shared" si="37"/>
        <v>35834</v>
      </c>
      <c r="B636" s="9"/>
      <c r="C636" s="8"/>
      <c r="D636" s="9">
        <f t="shared" si="36"/>
        <v>2.35</v>
      </c>
      <c r="E636" s="9"/>
      <c r="G636" s="102"/>
      <c r="H636" s="102"/>
      <c r="I636" s="102"/>
      <c r="J636" s="102"/>
    </row>
    <row r="637" spans="1:12" x14ac:dyDescent="0.25">
      <c r="A637" s="8">
        <f t="shared" si="37"/>
        <v>35835</v>
      </c>
      <c r="B637" s="9"/>
      <c r="C637" s="8"/>
      <c r="D637" s="9">
        <f t="shared" si="36"/>
        <v>2.25</v>
      </c>
      <c r="E637" s="9"/>
      <c r="G637" s="102"/>
      <c r="H637" s="102"/>
      <c r="I637" s="102"/>
      <c r="J637" s="102"/>
    </row>
    <row r="638" spans="1:12" x14ac:dyDescent="0.25">
      <c r="A638" s="8">
        <f t="shared" si="37"/>
        <v>35836</v>
      </c>
      <c r="B638" s="9"/>
      <c r="C638" s="8"/>
      <c r="D638" s="9">
        <f t="shared" si="36"/>
        <v>2.1850000000000001</v>
      </c>
      <c r="E638" s="9"/>
      <c r="G638" s="102"/>
      <c r="H638" s="102"/>
      <c r="I638" s="102"/>
      <c r="J638" s="102"/>
    </row>
    <row r="639" spans="1:12" x14ac:dyDescent="0.25">
      <c r="A639" s="8">
        <f t="shared" si="37"/>
        <v>35837</v>
      </c>
      <c r="B639" s="9"/>
      <c r="C639" s="8"/>
      <c r="D639" s="9">
        <f t="shared" si="36"/>
        <v>2.2149999999999999</v>
      </c>
      <c r="E639" s="9"/>
      <c r="G639" s="102"/>
      <c r="H639" s="102"/>
      <c r="I639" s="102"/>
      <c r="J639" s="102"/>
    </row>
    <row r="640" spans="1:12" x14ac:dyDescent="0.25">
      <c r="A640" s="8">
        <f t="shared" si="37"/>
        <v>35838</v>
      </c>
      <c r="B640" s="9"/>
      <c r="C640" s="8"/>
      <c r="D640" s="9">
        <f t="shared" si="36"/>
        <v>2.1949999999999998</v>
      </c>
      <c r="E640" s="9"/>
      <c r="G640" s="102"/>
      <c r="H640" s="102"/>
      <c r="I640" s="102"/>
      <c r="J640" s="102"/>
    </row>
    <row r="641" spans="1:10" x14ac:dyDescent="0.25">
      <c r="A641" s="8">
        <f t="shared" si="37"/>
        <v>35839</v>
      </c>
      <c r="B641" s="9"/>
      <c r="C641" s="8"/>
      <c r="D641" s="9">
        <f t="shared" si="36"/>
        <v>2.2200000000000002</v>
      </c>
      <c r="E641" s="9"/>
      <c r="G641" s="102"/>
      <c r="H641" s="102"/>
      <c r="I641" s="102"/>
      <c r="J641" s="102"/>
    </row>
    <row r="642" spans="1:10" x14ac:dyDescent="0.25">
      <c r="A642" s="8">
        <f t="shared" si="37"/>
        <v>35840</v>
      </c>
      <c r="B642" s="9"/>
      <c r="C642" s="8"/>
      <c r="D642" s="9">
        <f t="shared" si="36"/>
        <v>2.2200000000000002</v>
      </c>
      <c r="E642" s="9"/>
      <c r="G642" s="102"/>
      <c r="H642" s="102"/>
      <c r="I642" s="102"/>
      <c r="J642" s="102"/>
    </row>
    <row r="643" spans="1:10" x14ac:dyDescent="0.25">
      <c r="A643" s="8">
        <f t="shared" si="37"/>
        <v>35841</v>
      </c>
      <c r="B643" s="9"/>
      <c r="C643" s="8"/>
      <c r="D643" s="9">
        <f t="shared" si="36"/>
        <v>2.2200000000000002</v>
      </c>
      <c r="E643" s="9"/>
      <c r="G643" s="102"/>
      <c r="H643" s="102"/>
      <c r="I643" s="102"/>
      <c r="J643" s="102"/>
    </row>
    <row r="644" spans="1:10" x14ac:dyDescent="0.25">
      <c r="A644" s="8">
        <f t="shared" si="37"/>
        <v>35842</v>
      </c>
      <c r="B644" s="9"/>
      <c r="C644" s="8"/>
      <c r="D644" s="9">
        <f t="shared" si="36"/>
        <v>2.2200000000000002</v>
      </c>
      <c r="E644" s="9"/>
      <c r="G644" s="102"/>
      <c r="H644" s="102"/>
      <c r="I644" s="102"/>
      <c r="J644" s="102"/>
    </row>
    <row r="645" spans="1:10" x14ac:dyDescent="0.25">
      <c r="A645" s="8">
        <f t="shared" si="37"/>
        <v>35843</v>
      </c>
      <c r="B645" s="9"/>
      <c r="C645" s="8"/>
      <c r="D645" s="9">
        <f t="shared" si="36"/>
        <v>2.1749999999999998</v>
      </c>
      <c r="E645" s="9"/>
      <c r="G645" s="102"/>
      <c r="H645" s="102"/>
      <c r="I645" s="102"/>
      <c r="J645" s="102"/>
    </row>
    <row r="646" spans="1:10" x14ac:dyDescent="0.25">
      <c r="A646" s="8">
        <f t="shared" si="37"/>
        <v>35844</v>
      </c>
      <c r="B646" s="9"/>
      <c r="C646" s="8"/>
      <c r="D646" s="9">
        <f t="shared" si="36"/>
        <v>2.1800000000000002</v>
      </c>
      <c r="E646" s="9"/>
      <c r="G646" s="102"/>
      <c r="H646" s="102"/>
      <c r="I646" s="102"/>
      <c r="J646" s="102"/>
    </row>
    <row r="647" spans="1:10" x14ac:dyDescent="0.25">
      <c r="A647" s="8">
        <f t="shared" si="37"/>
        <v>35845</v>
      </c>
      <c r="B647" s="9"/>
      <c r="C647" s="8"/>
      <c r="D647" s="9">
        <f t="shared" si="36"/>
        <v>2.2200000000000002</v>
      </c>
      <c r="E647" s="9"/>
      <c r="G647" s="102"/>
      <c r="H647" s="102"/>
      <c r="I647" s="102"/>
      <c r="J647" s="102"/>
    </row>
    <row r="648" spans="1:10" x14ac:dyDescent="0.25">
      <c r="A648" s="8">
        <f t="shared" si="37"/>
        <v>35846</v>
      </c>
      <c r="B648" s="9"/>
      <c r="C648" s="8"/>
      <c r="D648" s="9">
        <f t="shared" si="36"/>
        <v>2.19</v>
      </c>
      <c r="E648" s="9"/>
      <c r="G648" s="102"/>
      <c r="H648" s="102"/>
      <c r="I648" s="102"/>
      <c r="J648" s="102"/>
    </row>
    <row r="649" spans="1:10" x14ac:dyDescent="0.25">
      <c r="A649" s="8">
        <f t="shared" si="37"/>
        <v>35847</v>
      </c>
      <c r="B649" s="9"/>
      <c r="C649" s="8"/>
      <c r="D649" s="9">
        <f t="shared" si="36"/>
        <v>2.19</v>
      </c>
      <c r="E649" s="9"/>
      <c r="G649" s="102"/>
      <c r="H649" s="102"/>
      <c r="I649" s="102"/>
      <c r="J649" s="102"/>
    </row>
    <row r="650" spans="1:10" x14ac:dyDescent="0.25">
      <c r="A650" s="8">
        <f t="shared" si="37"/>
        <v>35848</v>
      </c>
      <c r="B650" s="9"/>
      <c r="C650" s="8"/>
      <c r="D650" s="9">
        <f t="shared" si="36"/>
        <v>2.19</v>
      </c>
      <c r="E650" s="9"/>
      <c r="G650" s="102"/>
      <c r="H650" s="102"/>
      <c r="I650" s="102"/>
      <c r="J650" s="102"/>
    </row>
    <row r="651" spans="1:10" x14ac:dyDescent="0.25">
      <c r="A651" s="8">
        <f t="shared" si="37"/>
        <v>35849</v>
      </c>
      <c r="B651" s="9"/>
      <c r="C651" s="8"/>
      <c r="D651" s="9">
        <f t="shared" si="36"/>
        <v>2.19</v>
      </c>
      <c r="E651" s="9"/>
      <c r="G651" s="102"/>
      <c r="H651" s="102"/>
      <c r="I651" s="102"/>
      <c r="J651" s="102"/>
    </row>
    <row r="652" spans="1:10" x14ac:dyDescent="0.25">
      <c r="A652" s="8">
        <f t="shared" si="37"/>
        <v>35850</v>
      </c>
      <c r="B652" s="9"/>
      <c r="C652" s="8"/>
      <c r="D652" s="9">
        <f t="shared" si="36"/>
        <v>2.1850000000000001</v>
      </c>
      <c r="E652" s="9"/>
      <c r="G652" s="102"/>
      <c r="H652" s="102"/>
      <c r="I652" s="102"/>
      <c r="J652" s="102"/>
    </row>
    <row r="653" spans="1:10" x14ac:dyDescent="0.25">
      <c r="A653" s="8">
        <f t="shared" si="37"/>
        <v>35851</v>
      </c>
      <c r="B653" s="9"/>
      <c r="C653" s="8"/>
      <c r="D653" s="9">
        <f t="shared" si="36"/>
        <v>2.2050000000000001</v>
      </c>
      <c r="E653" s="9"/>
      <c r="G653" s="102"/>
      <c r="H653" s="102"/>
      <c r="I653" s="102"/>
      <c r="J653" s="102"/>
    </row>
    <row r="654" spans="1:10" x14ac:dyDescent="0.25">
      <c r="A654" s="8">
        <f t="shared" si="37"/>
        <v>35852</v>
      </c>
      <c r="B654" s="9"/>
      <c r="C654" s="8"/>
      <c r="D654" s="9">
        <f t="shared" si="36"/>
        <v>2.2200000000000002</v>
      </c>
      <c r="E654" s="9"/>
      <c r="G654" s="102"/>
      <c r="H654" s="102"/>
      <c r="I654" s="102"/>
      <c r="J654" s="102"/>
    </row>
    <row r="655" spans="1:10" x14ac:dyDescent="0.25">
      <c r="A655" s="8">
        <f t="shared" si="37"/>
        <v>35853</v>
      </c>
      <c r="B655" s="9"/>
      <c r="C655" s="8"/>
      <c r="D655" s="9">
        <f t="shared" si="36"/>
        <v>2.19</v>
      </c>
      <c r="E655" s="9"/>
      <c r="G655" s="102"/>
      <c r="H655" s="102"/>
      <c r="I655" s="102"/>
      <c r="J655" s="102"/>
    </row>
    <row r="656" spans="1:10" x14ac:dyDescent="0.25">
      <c r="A656" s="8">
        <f t="shared" si="37"/>
        <v>35854</v>
      </c>
      <c r="B656" s="9"/>
      <c r="C656" s="8"/>
      <c r="D656" s="9">
        <f t="shared" si="36"/>
        <v>2.19</v>
      </c>
      <c r="E656" s="9"/>
      <c r="G656" s="102"/>
      <c r="H656" s="102"/>
      <c r="I656" s="102"/>
      <c r="J656" s="102"/>
    </row>
    <row r="657" spans="1:12" x14ac:dyDescent="0.25">
      <c r="A657" s="8"/>
      <c r="B657" s="9"/>
      <c r="C657" s="8"/>
      <c r="D657" s="9"/>
      <c r="E657" s="9"/>
      <c r="G657" s="102"/>
      <c r="H657" s="102"/>
      <c r="I657" s="102"/>
      <c r="J657" s="102"/>
    </row>
    <row r="658" spans="1:12" x14ac:dyDescent="0.25">
      <c r="A658" s="8"/>
      <c r="B658" s="9"/>
      <c r="C658" s="8"/>
      <c r="D658" s="9"/>
      <c r="E658" s="9"/>
    </row>
    <row r="659" spans="1:12" x14ac:dyDescent="0.25">
      <c r="A659" s="8"/>
      <c r="B659" s="9"/>
      <c r="C659" s="8"/>
      <c r="D659" s="9"/>
      <c r="E659" s="9"/>
    </row>
    <row r="660" spans="1:12" ht="13.8" thickBot="1" x14ac:dyDescent="0.3">
      <c r="A660" s="8"/>
      <c r="B660" s="9"/>
      <c r="C660" s="8">
        <v>35855</v>
      </c>
      <c r="F660" s="145">
        <f>VLOOKUP($C660,index,2,FALSE)</f>
        <v>2.2599999999999998</v>
      </c>
      <c r="H660" s="102"/>
      <c r="I660" s="102"/>
      <c r="J660" s="102"/>
      <c r="K660" s="101"/>
      <c r="L660" s="101"/>
    </row>
    <row r="661" spans="1:12" ht="13.8" thickTop="1" x14ac:dyDescent="0.25">
      <c r="A661" s="8">
        <f>C660</f>
        <v>35855</v>
      </c>
      <c r="B661" s="9"/>
      <c r="C661" s="8"/>
      <c r="D661" s="9">
        <f>VLOOKUP($A661,cash,D$4,FALSE)</f>
        <v>2.19</v>
      </c>
      <c r="E661" s="9"/>
      <c r="F661" s="141">
        <f>IF(D661&lt;F660,F660-D661,0)</f>
        <v>6.999999999999984E-2</v>
      </c>
      <c r="G661" s="81">
        <f>IF(D661&gt;F660,D661-F660,0)</f>
        <v>0</v>
      </c>
      <c r="H661" s="102"/>
      <c r="I661" s="102"/>
      <c r="J661" s="102"/>
      <c r="K661" s="101"/>
      <c r="L661" s="101"/>
    </row>
    <row r="662" spans="1:12" x14ac:dyDescent="0.25">
      <c r="A662" s="8">
        <f>A661+1</f>
        <v>35856</v>
      </c>
      <c r="B662" s="9"/>
      <c r="C662" s="8"/>
      <c r="D662" s="9">
        <f t="shared" ref="D662:D691" si="38">VLOOKUP($A662,cash,D$4,FALSE)</f>
        <v>2.2749999999999999</v>
      </c>
      <c r="E662" s="9"/>
      <c r="F662" s="142">
        <f>IF(D662&lt;F660,F660-D662,0)</f>
        <v>0</v>
      </c>
      <c r="G662" s="84">
        <f>IF(D662&gt;F660,D662-F660,0)</f>
        <v>1.5000000000000124E-2</v>
      </c>
      <c r="H662" s="102"/>
      <c r="I662" s="102"/>
      <c r="J662" s="102"/>
    </row>
    <row r="663" spans="1:12" x14ac:dyDescent="0.25">
      <c r="A663" s="8">
        <f t="shared" ref="A663:A691" si="39">A662+1</f>
        <v>35857</v>
      </c>
      <c r="B663" s="9"/>
      <c r="C663" s="8"/>
      <c r="D663" s="9">
        <f t="shared" si="38"/>
        <v>2.2349999999999999</v>
      </c>
      <c r="E663" s="9"/>
      <c r="F663" s="142">
        <f>IF(D663&lt;F660,F660-D663,0)</f>
        <v>2.4999999999999911E-2</v>
      </c>
      <c r="G663" s="84">
        <f>IF(D663&gt;F660,D663-F660,0)</f>
        <v>0</v>
      </c>
      <c r="H663" s="102"/>
      <c r="I663" s="102"/>
      <c r="J663" s="102"/>
    </row>
    <row r="664" spans="1:12" x14ac:dyDescent="0.25">
      <c r="A664" s="8">
        <f t="shared" si="39"/>
        <v>35858</v>
      </c>
      <c r="B664" s="9"/>
      <c r="C664" s="8"/>
      <c r="D664" s="9">
        <f t="shared" si="38"/>
        <v>2.19</v>
      </c>
      <c r="E664" s="9"/>
      <c r="F664" s="142">
        <f>IF(D664&lt;F660,F660-D664,0)</f>
        <v>6.999999999999984E-2</v>
      </c>
      <c r="G664" s="84">
        <f>IF(D664&gt;F660,D664-F660,0)</f>
        <v>0</v>
      </c>
      <c r="H664" s="102"/>
      <c r="I664" s="102"/>
      <c r="J664" s="102"/>
    </row>
    <row r="665" spans="1:12" x14ac:dyDescent="0.25">
      <c r="A665" s="8">
        <f t="shared" si="39"/>
        <v>35859</v>
      </c>
      <c r="B665" s="9"/>
      <c r="C665" s="8"/>
      <c r="D665" s="9">
        <f t="shared" si="38"/>
        <v>2.1150000000000002</v>
      </c>
      <c r="E665" s="9"/>
      <c r="F665" s="142">
        <f>IF(D665&lt;F660,F660-D665,0)</f>
        <v>0.14499999999999957</v>
      </c>
      <c r="G665" s="84">
        <f>IF(D665&gt;F660,D665-F660,0)</f>
        <v>0</v>
      </c>
      <c r="H665" s="102"/>
      <c r="I665" s="102"/>
      <c r="J665" s="102"/>
    </row>
    <row r="666" spans="1:12" x14ac:dyDescent="0.25">
      <c r="A666" s="8">
        <f t="shared" si="39"/>
        <v>35860</v>
      </c>
      <c r="B666" s="9"/>
      <c r="C666" s="8"/>
      <c r="D666" s="9">
        <f t="shared" si="38"/>
        <v>2.09</v>
      </c>
      <c r="E666" s="9"/>
      <c r="F666" s="142">
        <f>IF(D666&lt;F660,F660-D666,0)</f>
        <v>0.16999999999999993</v>
      </c>
      <c r="G666" s="84">
        <f>IF(D666&gt;F660,D666-F660,0)</f>
        <v>0</v>
      </c>
      <c r="H666" s="102"/>
      <c r="I666" s="102"/>
      <c r="J666" s="102"/>
    </row>
    <row r="667" spans="1:12" x14ac:dyDescent="0.25">
      <c r="A667" s="8">
        <f t="shared" si="39"/>
        <v>35861</v>
      </c>
      <c r="B667" s="9"/>
      <c r="C667" s="8"/>
      <c r="D667" s="9">
        <f t="shared" si="38"/>
        <v>2.09</v>
      </c>
      <c r="E667" s="9"/>
      <c r="F667" s="142">
        <f>IF(D667&lt;F660,F660-D667,0)</f>
        <v>0.16999999999999993</v>
      </c>
      <c r="G667" s="84">
        <f>IF(D667&gt;F660,D667-F660,0)</f>
        <v>0</v>
      </c>
      <c r="H667" s="102"/>
      <c r="I667" s="102"/>
      <c r="J667" s="102"/>
    </row>
    <row r="668" spans="1:12" x14ac:dyDescent="0.25">
      <c r="A668" s="8">
        <f t="shared" si="39"/>
        <v>35862</v>
      </c>
      <c r="B668" s="9"/>
      <c r="C668" s="8"/>
      <c r="D668" s="9">
        <f t="shared" si="38"/>
        <v>2.09</v>
      </c>
      <c r="E668" s="9"/>
      <c r="F668" s="142">
        <f>IF(D668&lt;F660,F660-D668,0)</f>
        <v>0.16999999999999993</v>
      </c>
      <c r="G668" s="84">
        <f>IF(D668&gt;F660,D668-F660,0)</f>
        <v>0</v>
      </c>
      <c r="H668" s="102"/>
      <c r="I668" s="102"/>
      <c r="J668" s="102"/>
    </row>
    <row r="669" spans="1:12" x14ac:dyDescent="0.25">
      <c r="A669" s="8">
        <f t="shared" si="39"/>
        <v>35863</v>
      </c>
      <c r="B669" s="9"/>
      <c r="C669" s="8"/>
      <c r="D669" s="9">
        <f t="shared" si="38"/>
        <v>2.165</v>
      </c>
      <c r="E669" s="9"/>
      <c r="F669" s="142">
        <f>IF(D669&lt;F660,F660-D669,0)</f>
        <v>9.4999999999999751E-2</v>
      </c>
      <c r="G669" s="84">
        <f>IF(D669&gt;F660,D669-F660,0)</f>
        <v>0</v>
      </c>
      <c r="H669" s="102"/>
      <c r="I669" s="102"/>
      <c r="J669" s="102"/>
    </row>
    <row r="670" spans="1:12" x14ac:dyDescent="0.25">
      <c r="A670" s="8">
        <f t="shared" si="39"/>
        <v>35864</v>
      </c>
      <c r="B670" s="9"/>
      <c r="C670" s="8"/>
      <c r="D670" s="9">
        <f t="shared" si="38"/>
        <v>2.23</v>
      </c>
      <c r="E670" s="9"/>
      <c r="F670" s="142">
        <f>IF(D670&lt;F660,F660-D670,0)</f>
        <v>2.9999999999999805E-2</v>
      </c>
      <c r="G670" s="84">
        <f>IF(D670&gt;F660,D670-F660,0)</f>
        <v>0</v>
      </c>
      <c r="H670" s="102"/>
      <c r="I670" s="102"/>
      <c r="J670" s="102"/>
    </row>
    <row r="671" spans="1:12" x14ac:dyDescent="0.25">
      <c r="A671" s="8">
        <f t="shared" si="39"/>
        <v>35865</v>
      </c>
      <c r="B671" s="9"/>
      <c r="C671" s="8"/>
      <c r="D671" s="9">
        <f t="shared" si="38"/>
        <v>2.25</v>
      </c>
      <c r="E671" s="9"/>
      <c r="F671" s="142">
        <f>IF(D671&lt;F660,F660-D671,0)</f>
        <v>9.9999999999997868E-3</v>
      </c>
      <c r="G671" s="84">
        <f>IF(D671&gt;F660,D671-F660,0)</f>
        <v>0</v>
      </c>
      <c r="H671" s="102"/>
      <c r="I671" s="102"/>
      <c r="J671" s="102"/>
    </row>
    <row r="672" spans="1:12" x14ac:dyDescent="0.25">
      <c r="A672" s="8">
        <f t="shared" si="39"/>
        <v>35866</v>
      </c>
      <c r="B672" s="9"/>
      <c r="C672" s="8"/>
      <c r="D672" s="9">
        <f t="shared" si="38"/>
        <v>2.2450000000000001</v>
      </c>
      <c r="E672" s="9"/>
      <c r="F672" s="142">
        <f>IF(D672&lt;F660,F660-D672,0)</f>
        <v>1.499999999999968E-2</v>
      </c>
      <c r="G672" s="84">
        <f>IF(D672&gt;F660,D672-F660,0)</f>
        <v>0</v>
      </c>
      <c r="H672" s="102"/>
      <c r="I672" s="102"/>
      <c r="J672" s="102"/>
    </row>
    <row r="673" spans="1:10" x14ac:dyDescent="0.25">
      <c r="A673" s="8">
        <f t="shared" si="39"/>
        <v>35867</v>
      </c>
      <c r="B673" s="9"/>
      <c r="C673" s="8"/>
      <c r="D673" s="9">
        <f t="shared" si="38"/>
        <v>2.2050000000000001</v>
      </c>
      <c r="E673" s="9"/>
      <c r="F673" s="142">
        <f>IF(D673&lt;F660,F660-D673,0)</f>
        <v>5.4999999999999716E-2</v>
      </c>
      <c r="G673" s="84">
        <f>IF(D673&gt;F660,D673-F660,0)</f>
        <v>0</v>
      </c>
      <c r="H673" s="102"/>
      <c r="I673" s="102"/>
      <c r="J673" s="102"/>
    </row>
    <row r="674" spans="1:10" x14ac:dyDescent="0.25">
      <c r="A674" s="8">
        <f t="shared" si="39"/>
        <v>35868</v>
      </c>
      <c r="B674" s="9"/>
      <c r="C674" s="8"/>
      <c r="D674" s="9">
        <f t="shared" si="38"/>
        <v>2.2050000000000001</v>
      </c>
      <c r="E674" s="9"/>
      <c r="F674" s="142">
        <f>IF(D674&lt;F660,F660-D674,0)</f>
        <v>5.4999999999999716E-2</v>
      </c>
      <c r="G674" s="84">
        <f>IF(D674&gt;F660,D674-F660,0)</f>
        <v>0</v>
      </c>
      <c r="H674" s="102"/>
      <c r="I674" s="102"/>
      <c r="J674" s="102"/>
    </row>
    <row r="675" spans="1:10" x14ac:dyDescent="0.25">
      <c r="A675" s="8">
        <f t="shared" si="39"/>
        <v>35869</v>
      </c>
      <c r="B675" s="9"/>
      <c r="C675" s="8"/>
      <c r="D675" s="9">
        <f t="shared" si="38"/>
        <v>2.2050000000000001</v>
      </c>
      <c r="E675" s="9"/>
      <c r="F675" s="142">
        <f>IF(D675&lt;F660,F660-D675,0)</f>
        <v>5.4999999999999716E-2</v>
      </c>
      <c r="G675" s="84">
        <f>IF(D675&gt;F660,D675-F660,0)</f>
        <v>0</v>
      </c>
      <c r="H675" s="102"/>
      <c r="I675" s="102"/>
      <c r="J675" s="102"/>
    </row>
    <row r="676" spans="1:10" x14ac:dyDescent="0.25">
      <c r="A676" s="8">
        <f t="shared" si="39"/>
        <v>35870</v>
      </c>
      <c r="B676" s="9"/>
      <c r="C676" s="8"/>
      <c r="D676" s="9">
        <f t="shared" si="38"/>
        <v>2.2000000000000002</v>
      </c>
      <c r="E676" s="9"/>
      <c r="F676" s="142">
        <f>IF(D676&lt;F660,F660-D676,0)</f>
        <v>5.9999999999999609E-2</v>
      </c>
      <c r="G676" s="84">
        <f>IF(D676&gt;F660,D676-F660,0)</f>
        <v>0</v>
      </c>
      <c r="H676" s="102"/>
      <c r="I676" s="102"/>
      <c r="J676" s="102"/>
    </row>
    <row r="677" spans="1:10" x14ac:dyDescent="0.25">
      <c r="A677" s="8">
        <f t="shared" si="39"/>
        <v>35871</v>
      </c>
      <c r="B677" s="9"/>
      <c r="C677" s="8"/>
      <c r="D677" s="9">
        <f t="shared" si="38"/>
        <v>2.2050000000000001</v>
      </c>
      <c r="E677" s="9"/>
      <c r="F677" s="142">
        <f>IF(D677&lt;F660,F660-D677,0)</f>
        <v>5.4999999999999716E-2</v>
      </c>
      <c r="G677" s="84">
        <f>IF(D677&gt;F660,D677-F660,0)</f>
        <v>0</v>
      </c>
      <c r="H677" s="102"/>
      <c r="I677" s="102"/>
      <c r="J677" s="102"/>
    </row>
    <row r="678" spans="1:10" x14ac:dyDescent="0.25">
      <c r="A678" s="8">
        <f t="shared" si="39"/>
        <v>35872</v>
      </c>
      <c r="B678" s="9"/>
      <c r="C678" s="8"/>
      <c r="D678" s="9">
        <f t="shared" si="38"/>
        <v>2.2050000000000001</v>
      </c>
      <c r="E678" s="9"/>
      <c r="F678" s="142">
        <f>IF(D678&lt;F660,F660-D678,0)</f>
        <v>5.4999999999999716E-2</v>
      </c>
      <c r="G678" s="84">
        <f>IF(D678&gt;F660,D678-F660,0)</f>
        <v>0</v>
      </c>
      <c r="H678" s="102"/>
      <c r="I678" s="102"/>
      <c r="J678" s="102"/>
    </row>
    <row r="679" spans="1:10" x14ac:dyDescent="0.25">
      <c r="A679" s="8">
        <f t="shared" si="39"/>
        <v>35873</v>
      </c>
      <c r="B679" s="9"/>
      <c r="C679" s="8"/>
      <c r="D679" s="9">
        <f t="shared" si="38"/>
        <v>2.2349999999999999</v>
      </c>
      <c r="E679" s="9"/>
      <c r="F679" s="142">
        <f>IF(D679&lt;F660,F660-D679,0)</f>
        <v>2.4999999999999911E-2</v>
      </c>
      <c r="G679" s="84">
        <f>IF(D679&gt;F660,D679-F660,0)</f>
        <v>0</v>
      </c>
      <c r="H679" s="102"/>
      <c r="I679" s="102"/>
      <c r="J679" s="102"/>
    </row>
    <row r="680" spans="1:10" x14ac:dyDescent="0.25">
      <c r="A680" s="8">
        <f t="shared" si="39"/>
        <v>35874</v>
      </c>
      <c r="B680" s="9"/>
      <c r="C680" s="8"/>
      <c r="D680" s="9">
        <f t="shared" si="38"/>
        <v>2.2850000000000001</v>
      </c>
      <c r="E680" s="9"/>
      <c r="F680" s="142">
        <f>IF(D680&lt;F660,F660-D680,0)</f>
        <v>0</v>
      </c>
      <c r="G680" s="84">
        <f>IF(D680&gt;F660,D680-F660,0)</f>
        <v>2.5000000000000355E-2</v>
      </c>
      <c r="H680" s="102"/>
      <c r="I680" s="102"/>
      <c r="J680" s="102"/>
    </row>
    <row r="681" spans="1:10" x14ac:dyDescent="0.25">
      <c r="A681" s="8">
        <f t="shared" si="39"/>
        <v>35875</v>
      </c>
      <c r="B681" s="9"/>
      <c r="C681" s="8"/>
      <c r="D681" s="9">
        <f t="shared" si="38"/>
        <v>2.2850000000000001</v>
      </c>
      <c r="E681" s="9"/>
      <c r="F681" s="142">
        <f>IF(D681&lt;F660,F660-D681,0)</f>
        <v>0</v>
      </c>
      <c r="G681" s="84">
        <f>IF(D681&gt;F660,D681-F660,0)</f>
        <v>2.5000000000000355E-2</v>
      </c>
      <c r="H681" s="102"/>
      <c r="I681" s="102"/>
      <c r="J681" s="102"/>
    </row>
    <row r="682" spans="1:10" x14ac:dyDescent="0.25">
      <c r="A682" s="8">
        <f t="shared" si="39"/>
        <v>35876</v>
      </c>
      <c r="B682" s="9"/>
      <c r="C682" s="8"/>
      <c r="D682" s="9">
        <f t="shared" si="38"/>
        <v>2.2850000000000001</v>
      </c>
      <c r="E682" s="9"/>
      <c r="F682" s="142">
        <f>IF(D682&lt;F660,F660-D682,0)</f>
        <v>0</v>
      </c>
      <c r="G682" s="84">
        <f>IF(D682&gt;F660,D682-F660,0)</f>
        <v>2.5000000000000355E-2</v>
      </c>
      <c r="H682" s="102"/>
      <c r="I682" s="102"/>
      <c r="J682" s="102"/>
    </row>
    <row r="683" spans="1:10" x14ac:dyDescent="0.25">
      <c r="A683" s="8">
        <f t="shared" si="39"/>
        <v>35877</v>
      </c>
      <c r="B683" s="9"/>
      <c r="C683" s="8"/>
      <c r="D683" s="9">
        <f t="shared" si="38"/>
        <v>2.3250000000000002</v>
      </c>
      <c r="E683" s="9"/>
      <c r="F683" s="142">
        <f>IF(D683&lt;F660,F660-D683,0)</f>
        <v>0</v>
      </c>
      <c r="G683" s="84">
        <f>IF(D683&gt;F660,D683-F660,0)</f>
        <v>6.5000000000000391E-2</v>
      </c>
      <c r="H683" s="102"/>
      <c r="I683" s="102"/>
      <c r="J683" s="102"/>
    </row>
    <row r="684" spans="1:10" x14ac:dyDescent="0.25">
      <c r="A684" s="8">
        <f t="shared" si="39"/>
        <v>35878</v>
      </c>
      <c r="B684" s="9"/>
      <c r="C684" s="8"/>
      <c r="D684" s="9">
        <f t="shared" si="38"/>
        <v>2.2799999999999998</v>
      </c>
      <c r="E684" s="9"/>
      <c r="F684" s="142">
        <f>IF(D684&lt;F660,F660-D684,0)</f>
        <v>0</v>
      </c>
      <c r="G684" s="84">
        <f>IF(D684&gt;F660,D684-F660,0)</f>
        <v>2.0000000000000018E-2</v>
      </c>
      <c r="H684" s="102"/>
      <c r="I684" s="102"/>
      <c r="J684" s="102"/>
    </row>
    <row r="685" spans="1:10" x14ac:dyDescent="0.25">
      <c r="A685" s="8">
        <f t="shared" si="39"/>
        <v>35879</v>
      </c>
      <c r="B685" s="9"/>
      <c r="C685" s="8"/>
      <c r="D685" s="9">
        <f t="shared" si="38"/>
        <v>2.3250000000000002</v>
      </c>
      <c r="E685" s="9"/>
      <c r="F685" s="142">
        <f>IF(D685&lt;F660,F660-D685,0)</f>
        <v>0</v>
      </c>
      <c r="G685" s="84">
        <f>IF(D685&gt;F660,D685-F660,0)</f>
        <v>6.5000000000000391E-2</v>
      </c>
      <c r="H685" s="102"/>
      <c r="I685" s="102"/>
      <c r="J685" s="102"/>
    </row>
    <row r="686" spans="1:10" x14ac:dyDescent="0.25">
      <c r="A686" s="8">
        <f t="shared" si="39"/>
        <v>35880</v>
      </c>
      <c r="B686" s="9"/>
      <c r="C686" s="8"/>
      <c r="D686" s="9">
        <f t="shared" si="38"/>
        <v>2.2850000000000001</v>
      </c>
      <c r="E686" s="9"/>
      <c r="F686" s="142">
        <f>IF(D686&lt;F660,F660-D686,0)</f>
        <v>0</v>
      </c>
      <c r="G686" s="84">
        <f>IF(D686&gt;F660,D686-F660,0)</f>
        <v>2.5000000000000355E-2</v>
      </c>
      <c r="H686" s="102"/>
      <c r="I686" s="102"/>
      <c r="J686" s="102"/>
    </row>
    <row r="687" spans="1:10" x14ac:dyDescent="0.25">
      <c r="A687" s="8">
        <f t="shared" si="39"/>
        <v>35881</v>
      </c>
      <c r="B687" s="9"/>
      <c r="C687" s="8"/>
      <c r="D687" s="9">
        <f t="shared" si="38"/>
        <v>2.25</v>
      </c>
      <c r="E687" s="9"/>
      <c r="F687" s="142">
        <f>IF(D687&lt;F660,F660-D687,0)</f>
        <v>9.9999999999997868E-3</v>
      </c>
      <c r="G687" s="84">
        <f>IF(D687&gt;F660,D687-F660,0)</f>
        <v>0</v>
      </c>
      <c r="H687" s="102"/>
      <c r="I687" s="102"/>
      <c r="J687" s="102"/>
    </row>
    <row r="688" spans="1:10" x14ac:dyDescent="0.25">
      <c r="A688" s="8">
        <f t="shared" si="39"/>
        <v>35882</v>
      </c>
      <c r="B688" s="9"/>
      <c r="C688" s="8"/>
      <c r="D688" s="9">
        <f t="shared" si="38"/>
        <v>2.25</v>
      </c>
      <c r="E688" s="9"/>
      <c r="F688" s="142">
        <f>IF(D688&lt;F660,F660-D688,0)</f>
        <v>9.9999999999997868E-3</v>
      </c>
      <c r="G688" s="84">
        <f>IF(D688&gt;F660,D688-F660,0)</f>
        <v>0</v>
      </c>
      <c r="H688" s="102"/>
      <c r="I688" s="102"/>
      <c r="J688" s="102"/>
    </row>
    <row r="689" spans="1:12" x14ac:dyDescent="0.25">
      <c r="A689" s="8">
        <f t="shared" si="39"/>
        <v>35883</v>
      </c>
      <c r="B689" s="9"/>
      <c r="C689" s="8"/>
      <c r="D689" s="9">
        <f t="shared" si="38"/>
        <v>2.25</v>
      </c>
      <c r="E689" s="9"/>
      <c r="F689" s="142">
        <f>IF(D689&lt;F660,F660-D689,0)</f>
        <v>9.9999999999997868E-3</v>
      </c>
      <c r="G689" s="84">
        <f>IF(D689&gt;F660,D689-F660,0)</f>
        <v>0</v>
      </c>
      <c r="H689" s="102"/>
      <c r="I689" s="102"/>
      <c r="J689" s="102"/>
    </row>
    <row r="690" spans="1:12" x14ac:dyDescent="0.25">
      <c r="A690" s="8">
        <f t="shared" si="39"/>
        <v>35884</v>
      </c>
      <c r="B690" s="9"/>
      <c r="C690" s="10"/>
      <c r="D690" s="9">
        <f t="shared" si="38"/>
        <v>2.2599999999999998</v>
      </c>
      <c r="E690" s="9"/>
      <c r="F690" s="142">
        <f>IF(D690&lt;F660,F660-D690,0)</f>
        <v>0</v>
      </c>
      <c r="G690" s="84">
        <f>IF(D690&gt;F660,D690-F660,0)</f>
        <v>0</v>
      </c>
      <c r="H690" s="102"/>
      <c r="I690" s="102"/>
      <c r="J690" s="102"/>
    </row>
    <row r="691" spans="1:12" ht="13.8" thickBot="1" x14ac:dyDescent="0.3">
      <c r="A691" s="8">
        <f t="shared" si="39"/>
        <v>35885</v>
      </c>
      <c r="B691" s="9"/>
      <c r="C691" s="10"/>
      <c r="D691" s="9">
        <f t="shared" si="38"/>
        <v>2.31</v>
      </c>
      <c r="E691" s="9"/>
      <c r="F691" s="143">
        <f>IF(D691&lt;F660,F660-D691,0)</f>
        <v>0</v>
      </c>
      <c r="G691" s="144">
        <f>IF(D691&gt;F660,D691-F660,0)</f>
        <v>5.0000000000000266E-2</v>
      </c>
      <c r="H691" s="102"/>
      <c r="I691" s="102"/>
      <c r="J691" s="102"/>
    </row>
    <row r="692" spans="1:12" ht="13.8" thickTop="1" x14ac:dyDescent="0.25">
      <c r="A692" s="8"/>
      <c r="B692" s="9"/>
      <c r="C692" s="8"/>
      <c r="D692" s="9"/>
      <c r="E692" s="9"/>
      <c r="F692" s="145">
        <f>AVERAGE(F661:F691)</f>
        <v>4.3870967741935336E-2</v>
      </c>
      <c r="G692" s="145">
        <f>AVERAGE(G661:G691)</f>
        <v>1.0161290322580729E-2</v>
      </c>
    </row>
    <row r="693" spans="1:12" x14ac:dyDescent="0.25">
      <c r="A693" s="8"/>
      <c r="B693" s="9"/>
      <c r="C693" s="8"/>
      <c r="D693" s="9"/>
      <c r="E693" s="9"/>
    </row>
    <row r="694" spans="1:12" x14ac:dyDescent="0.25">
      <c r="A694" s="8"/>
      <c r="B694" s="9"/>
      <c r="C694" s="8"/>
      <c r="D694" s="9"/>
      <c r="E694" s="9"/>
    </row>
    <row r="695" spans="1:12" x14ac:dyDescent="0.25">
      <c r="A695" s="8"/>
      <c r="B695" s="9"/>
      <c r="C695" s="8">
        <v>35886</v>
      </c>
      <c r="G695" s="102"/>
      <c r="H695" s="102"/>
      <c r="I695" s="102"/>
      <c r="J695" s="102"/>
      <c r="K695" s="101"/>
      <c r="L695" s="101"/>
    </row>
    <row r="696" spans="1:12" x14ac:dyDescent="0.25">
      <c r="A696" s="8">
        <f>C695</f>
        <v>35886</v>
      </c>
      <c r="B696" s="9"/>
      <c r="C696" s="8"/>
      <c r="D696" s="9">
        <f>VLOOKUP($A696,cash,D$4,FALSE)</f>
        <v>2.46</v>
      </c>
      <c r="E696" s="9"/>
      <c r="G696" s="102"/>
      <c r="H696" s="102"/>
      <c r="I696" s="102"/>
      <c r="J696" s="102"/>
      <c r="K696" s="101"/>
      <c r="L696" s="101"/>
    </row>
    <row r="697" spans="1:12" x14ac:dyDescent="0.25">
      <c r="A697" s="8">
        <f>A696+1</f>
        <v>35887</v>
      </c>
      <c r="B697" s="9"/>
      <c r="C697" s="8"/>
      <c r="D697" s="9">
        <f t="shared" ref="D697:D725" si="40">VLOOKUP($A697,cash,D$4,FALSE)</f>
        <v>2.4</v>
      </c>
      <c r="E697" s="9"/>
      <c r="G697" s="102"/>
      <c r="H697" s="102"/>
      <c r="I697" s="102"/>
      <c r="J697" s="102"/>
    </row>
    <row r="698" spans="1:12" x14ac:dyDescent="0.25">
      <c r="A698" s="8">
        <f t="shared" ref="A698:A725" si="41">A697+1</f>
        <v>35888</v>
      </c>
      <c r="B698" s="9"/>
      <c r="C698" s="8"/>
      <c r="D698" s="9">
        <f t="shared" si="40"/>
        <v>2.5049999999999999</v>
      </c>
      <c r="E698" s="9"/>
      <c r="G698" s="102"/>
      <c r="H698" s="102"/>
      <c r="I698" s="102"/>
      <c r="J698" s="102"/>
    </row>
    <row r="699" spans="1:12" x14ac:dyDescent="0.25">
      <c r="A699" s="8">
        <f t="shared" si="41"/>
        <v>35889</v>
      </c>
      <c r="B699" s="9"/>
      <c r="C699" s="8"/>
      <c r="D699" s="9">
        <f t="shared" si="40"/>
        <v>2.5049999999999999</v>
      </c>
      <c r="E699" s="9"/>
      <c r="G699" s="102"/>
      <c r="H699" s="102"/>
      <c r="I699" s="102"/>
      <c r="J699" s="102"/>
    </row>
    <row r="700" spans="1:12" x14ac:dyDescent="0.25">
      <c r="A700" s="8">
        <f t="shared" si="41"/>
        <v>35890</v>
      </c>
      <c r="B700" s="9"/>
      <c r="C700" s="8"/>
      <c r="D700" s="9">
        <f t="shared" si="40"/>
        <v>2.5049999999999999</v>
      </c>
      <c r="E700" s="9"/>
      <c r="G700" s="102"/>
      <c r="H700" s="102"/>
      <c r="I700" s="102"/>
      <c r="J700" s="102"/>
    </row>
    <row r="701" spans="1:12" x14ac:dyDescent="0.25">
      <c r="A701" s="8">
        <f t="shared" si="41"/>
        <v>35891</v>
      </c>
      <c r="B701" s="9"/>
      <c r="C701" s="8"/>
      <c r="D701" s="9">
        <f t="shared" si="40"/>
        <v>2.5049999999999999</v>
      </c>
      <c r="E701" s="9"/>
      <c r="G701" s="102"/>
      <c r="H701" s="102"/>
      <c r="I701" s="102"/>
      <c r="J701" s="102"/>
    </row>
    <row r="702" spans="1:12" x14ac:dyDescent="0.25">
      <c r="A702" s="8">
        <f t="shared" si="41"/>
        <v>35892</v>
      </c>
      <c r="B702" s="9"/>
      <c r="C702" s="8"/>
      <c r="D702" s="9">
        <f t="shared" si="40"/>
        <v>2.5</v>
      </c>
      <c r="E702" s="9"/>
      <c r="G702" s="102"/>
      <c r="H702" s="102"/>
      <c r="I702" s="102"/>
      <c r="J702" s="102"/>
    </row>
    <row r="703" spans="1:12" x14ac:dyDescent="0.25">
      <c r="A703" s="8">
        <f t="shared" si="41"/>
        <v>35893</v>
      </c>
      <c r="B703" s="9"/>
      <c r="C703" s="8"/>
      <c r="D703" s="9">
        <f t="shared" si="40"/>
        <v>2.65</v>
      </c>
      <c r="E703" s="9"/>
      <c r="G703" s="102"/>
      <c r="H703" s="102"/>
      <c r="I703" s="102"/>
      <c r="J703" s="102"/>
    </row>
    <row r="704" spans="1:12" x14ac:dyDescent="0.25">
      <c r="A704" s="8">
        <f t="shared" si="41"/>
        <v>35894</v>
      </c>
      <c r="B704" s="9"/>
      <c r="C704" s="8"/>
      <c r="D704" s="9">
        <f t="shared" si="40"/>
        <v>2.59</v>
      </c>
      <c r="E704" s="9"/>
      <c r="G704" s="102"/>
      <c r="H704" s="102"/>
      <c r="I704" s="102"/>
      <c r="J704" s="102"/>
    </row>
    <row r="705" spans="1:10" x14ac:dyDescent="0.25">
      <c r="A705" s="8">
        <f t="shared" si="41"/>
        <v>35895</v>
      </c>
      <c r="B705" s="9"/>
      <c r="C705" s="8"/>
      <c r="D705" s="9">
        <f t="shared" si="40"/>
        <v>2.59</v>
      </c>
      <c r="E705" s="9"/>
      <c r="G705" s="102"/>
      <c r="H705" s="102"/>
      <c r="I705" s="102"/>
      <c r="J705" s="102"/>
    </row>
    <row r="706" spans="1:10" x14ac:dyDescent="0.25">
      <c r="A706" s="8">
        <f t="shared" si="41"/>
        <v>35896</v>
      </c>
      <c r="B706" s="9"/>
      <c r="C706" s="8"/>
      <c r="D706" s="9">
        <f t="shared" si="40"/>
        <v>2.59</v>
      </c>
      <c r="E706" s="9"/>
      <c r="G706" s="102"/>
      <c r="H706" s="102"/>
      <c r="I706" s="102"/>
      <c r="J706" s="102"/>
    </row>
    <row r="707" spans="1:10" x14ac:dyDescent="0.25">
      <c r="A707" s="8">
        <f t="shared" si="41"/>
        <v>35897</v>
      </c>
      <c r="B707" s="9"/>
      <c r="C707" s="8"/>
      <c r="D707" s="9">
        <f t="shared" si="40"/>
        <v>2.59</v>
      </c>
      <c r="E707" s="9"/>
      <c r="G707" s="102"/>
      <c r="H707" s="102"/>
      <c r="I707" s="102"/>
      <c r="J707" s="102"/>
    </row>
    <row r="708" spans="1:10" x14ac:dyDescent="0.25">
      <c r="A708" s="8">
        <f t="shared" si="41"/>
        <v>35898</v>
      </c>
      <c r="B708" s="9"/>
      <c r="C708" s="8"/>
      <c r="D708" s="9">
        <f t="shared" si="40"/>
        <v>2.5499999999999998</v>
      </c>
      <c r="E708" s="9"/>
      <c r="G708" s="102"/>
      <c r="H708" s="102"/>
      <c r="I708" s="102"/>
      <c r="J708" s="102"/>
    </row>
    <row r="709" spans="1:10" x14ac:dyDescent="0.25">
      <c r="A709" s="8">
        <f t="shared" si="41"/>
        <v>35899</v>
      </c>
      <c r="B709" s="9"/>
      <c r="C709" s="8"/>
      <c r="D709" s="9">
        <f t="shared" si="40"/>
        <v>2.415</v>
      </c>
      <c r="E709" s="9"/>
      <c r="G709" s="102"/>
      <c r="H709" s="102"/>
      <c r="I709" s="102"/>
      <c r="J709" s="102"/>
    </row>
    <row r="710" spans="1:10" x14ac:dyDescent="0.25">
      <c r="A710" s="8">
        <f t="shared" si="41"/>
        <v>35900</v>
      </c>
      <c r="B710" s="9"/>
      <c r="C710" s="8"/>
      <c r="D710" s="9">
        <f t="shared" si="40"/>
        <v>2.48</v>
      </c>
      <c r="E710" s="9"/>
      <c r="G710" s="102"/>
      <c r="H710" s="102"/>
      <c r="I710" s="102"/>
      <c r="J710" s="102"/>
    </row>
    <row r="711" spans="1:10" x14ac:dyDescent="0.25">
      <c r="A711" s="8">
        <f t="shared" si="41"/>
        <v>35901</v>
      </c>
      <c r="B711" s="9"/>
      <c r="C711" s="8"/>
      <c r="D711" s="9">
        <f t="shared" si="40"/>
        <v>2.4750000000000001</v>
      </c>
      <c r="E711" s="9"/>
      <c r="G711" s="102"/>
      <c r="H711" s="102"/>
      <c r="I711" s="102"/>
      <c r="J711" s="102"/>
    </row>
    <row r="712" spans="1:10" x14ac:dyDescent="0.25">
      <c r="A712" s="8">
        <f t="shared" si="41"/>
        <v>35902</v>
      </c>
      <c r="B712" s="9"/>
      <c r="C712" s="8"/>
      <c r="D712" s="9">
        <f t="shared" si="40"/>
        <v>2.39</v>
      </c>
      <c r="E712" s="9"/>
      <c r="G712" s="102"/>
      <c r="H712" s="102"/>
      <c r="I712" s="102"/>
      <c r="J712" s="102"/>
    </row>
    <row r="713" spans="1:10" x14ac:dyDescent="0.25">
      <c r="A713" s="8">
        <f t="shared" si="41"/>
        <v>35903</v>
      </c>
      <c r="B713" s="9"/>
      <c r="C713" s="8"/>
      <c r="D713" s="9">
        <f t="shared" si="40"/>
        <v>2.39</v>
      </c>
      <c r="E713" s="9"/>
      <c r="G713" s="102"/>
      <c r="H713" s="102"/>
      <c r="I713" s="102"/>
      <c r="J713" s="102"/>
    </row>
    <row r="714" spans="1:10" x14ac:dyDescent="0.25">
      <c r="A714" s="8">
        <f t="shared" si="41"/>
        <v>35904</v>
      </c>
      <c r="B714" s="9"/>
      <c r="C714" s="8"/>
      <c r="D714" s="9">
        <f t="shared" si="40"/>
        <v>2.39</v>
      </c>
      <c r="E714" s="9"/>
      <c r="G714" s="102"/>
      <c r="H714" s="102"/>
      <c r="I714" s="102"/>
      <c r="J714" s="102"/>
    </row>
    <row r="715" spans="1:10" x14ac:dyDescent="0.25">
      <c r="A715" s="8">
        <f t="shared" si="41"/>
        <v>35905</v>
      </c>
      <c r="B715" s="9"/>
      <c r="C715" s="8"/>
      <c r="D715" s="9">
        <f t="shared" si="40"/>
        <v>2.4</v>
      </c>
      <c r="E715" s="9"/>
      <c r="G715" s="102"/>
      <c r="H715" s="102"/>
      <c r="I715" s="102"/>
      <c r="J715" s="102"/>
    </row>
    <row r="716" spans="1:10" x14ac:dyDescent="0.25">
      <c r="A716" s="8">
        <f t="shared" si="41"/>
        <v>35906</v>
      </c>
      <c r="B716" s="9"/>
      <c r="C716" s="8"/>
      <c r="D716" s="9">
        <f t="shared" si="40"/>
        <v>2.4550000000000001</v>
      </c>
      <c r="E716" s="9"/>
      <c r="G716" s="102"/>
      <c r="H716" s="102"/>
      <c r="I716" s="102"/>
      <c r="J716" s="102"/>
    </row>
    <row r="717" spans="1:10" x14ac:dyDescent="0.25">
      <c r="A717" s="8">
        <f t="shared" si="41"/>
        <v>35907</v>
      </c>
      <c r="B717" s="9"/>
      <c r="C717" s="8"/>
      <c r="D717" s="9">
        <f t="shared" si="40"/>
        <v>2.5099999999999998</v>
      </c>
      <c r="E717" s="9"/>
      <c r="G717" s="102"/>
      <c r="H717" s="102"/>
      <c r="I717" s="102"/>
      <c r="J717" s="102"/>
    </row>
    <row r="718" spans="1:10" x14ac:dyDescent="0.25">
      <c r="A718" s="8">
        <f t="shared" si="41"/>
        <v>35908</v>
      </c>
      <c r="B718" s="9"/>
      <c r="C718" s="8"/>
      <c r="D718" s="9">
        <f t="shared" si="40"/>
        <v>2.335</v>
      </c>
      <c r="E718" s="9"/>
      <c r="G718" s="102"/>
      <c r="H718" s="102"/>
      <c r="I718" s="102"/>
      <c r="J718" s="102"/>
    </row>
    <row r="719" spans="1:10" x14ac:dyDescent="0.25">
      <c r="A719" s="8">
        <f t="shared" si="41"/>
        <v>35909</v>
      </c>
      <c r="B719" s="9"/>
      <c r="C719" s="8"/>
      <c r="D719" s="9">
        <f t="shared" si="40"/>
        <v>2.3050000000000002</v>
      </c>
      <c r="E719" s="9"/>
      <c r="G719" s="102"/>
      <c r="H719" s="102"/>
      <c r="I719" s="102"/>
      <c r="J719" s="102"/>
    </row>
    <row r="720" spans="1:10" x14ac:dyDescent="0.25">
      <c r="A720" s="8">
        <f t="shared" si="41"/>
        <v>35910</v>
      </c>
      <c r="B720" s="9"/>
      <c r="C720" s="8"/>
      <c r="D720" s="9">
        <f t="shared" si="40"/>
        <v>2.3050000000000002</v>
      </c>
      <c r="E720" s="9"/>
      <c r="G720" s="102"/>
      <c r="H720" s="102"/>
      <c r="I720" s="102"/>
      <c r="J720" s="102"/>
    </row>
    <row r="721" spans="1:12" x14ac:dyDescent="0.25">
      <c r="A721" s="8">
        <f t="shared" si="41"/>
        <v>35911</v>
      </c>
      <c r="B721" s="9"/>
      <c r="C721" s="8"/>
      <c r="D721" s="9">
        <f t="shared" si="40"/>
        <v>2.3050000000000002</v>
      </c>
      <c r="E721" s="9"/>
      <c r="G721" s="102"/>
      <c r="H721" s="102"/>
      <c r="I721" s="102"/>
      <c r="J721" s="102"/>
    </row>
    <row r="722" spans="1:12" x14ac:dyDescent="0.25">
      <c r="A722" s="8">
        <f t="shared" si="41"/>
        <v>35912</v>
      </c>
      <c r="B722" s="9"/>
      <c r="C722" s="8"/>
      <c r="D722" s="9">
        <f t="shared" si="40"/>
        <v>2.2799999999999998</v>
      </c>
      <c r="E722" s="9"/>
      <c r="G722" s="102"/>
      <c r="H722" s="102"/>
      <c r="I722" s="102"/>
      <c r="J722" s="102"/>
    </row>
    <row r="723" spans="1:12" x14ac:dyDescent="0.25">
      <c r="A723" s="8">
        <f t="shared" si="41"/>
        <v>35913</v>
      </c>
      <c r="B723" s="9"/>
      <c r="C723" s="8"/>
      <c r="D723" s="9">
        <f t="shared" si="40"/>
        <v>2.2650000000000001</v>
      </c>
      <c r="E723" s="9"/>
      <c r="G723" s="102"/>
      <c r="H723" s="102"/>
      <c r="I723" s="102"/>
      <c r="J723" s="102"/>
    </row>
    <row r="724" spans="1:12" x14ac:dyDescent="0.25">
      <c r="A724" s="8">
        <f t="shared" si="41"/>
        <v>35914</v>
      </c>
      <c r="B724" s="9"/>
      <c r="C724" s="8"/>
      <c r="D724" s="9">
        <f t="shared" si="40"/>
        <v>2.29</v>
      </c>
      <c r="E724" s="9"/>
      <c r="G724" s="102"/>
      <c r="H724" s="102"/>
      <c r="I724" s="102"/>
      <c r="J724" s="102"/>
    </row>
    <row r="725" spans="1:12" x14ac:dyDescent="0.25">
      <c r="A725" s="8">
        <f t="shared" si="41"/>
        <v>35915</v>
      </c>
      <c r="B725" s="2"/>
      <c r="C725" s="8"/>
      <c r="D725" s="9">
        <f t="shared" si="40"/>
        <v>2.1749999999999998</v>
      </c>
      <c r="E725" s="9"/>
      <c r="G725" s="102"/>
      <c r="H725" s="102"/>
      <c r="I725" s="102"/>
      <c r="J725" s="102"/>
    </row>
    <row r="726" spans="1:12" x14ac:dyDescent="0.25">
      <c r="A726" s="8"/>
      <c r="B726" s="2"/>
      <c r="C726" s="8"/>
      <c r="D726" s="9"/>
      <c r="E726" s="9"/>
      <c r="G726" s="102"/>
      <c r="H726" s="102"/>
    </row>
    <row r="727" spans="1:12" x14ac:dyDescent="0.25">
      <c r="A727" s="8"/>
      <c r="B727" s="2"/>
      <c r="C727" s="8"/>
      <c r="D727" s="9"/>
      <c r="E727" s="9"/>
    </row>
    <row r="728" spans="1:12" x14ac:dyDescent="0.25">
      <c r="A728" s="8"/>
      <c r="B728" s="2"/>
      <c r="C728" s="8"/>
      <c r="D728" s="9"/>
      <c r="E728" s="9"/>
    </row>
    <row r="729" spans="1:12" ht="13.8" thickBot="1" x14ac:dyDescent="0.3">
      <c r="A729" s="8"/>
      <c r="B729" s="2"/>
      <c r="C729" s="8">
        <v>35916</v>
      </c>
      <c r="F729" s="145">
        <f>VLOOKUP($C729,index,2,FALSE)</f>
        <v>2.27</v>
      </c>
      <c r="H729" s="102"/>
      <c r="I729" s="102"/>
      <c r="J729" s="102"/>
      <c r="K729" s="101"/>
      <c r="L729" s="101"/>
    </row>
    <row r="730" spans="1:12" ht="13.8" thickTop="1" x14ac:dyDescent="0.25">
      <c r="A730" s="8">
        <f>C729</f>
        <v>35916</v>
      </c>
      <c r="B730" s="2"/>
      <c r="C730" s="8"/>
      <c r="D730" s="9">
        <f>VLOOKUP($A730,cash,D$4,FALSE)</f>
        <v>2.1150000000000002</v>
      </c>
      <c r="E730" s="9"/>
      <c r="F730" s="141">
        <f>IF(D730&lt;F729,F729-D730,0)</f>
        <v>0.1549999999999998</v>
      </c>
      <c r="G730" s="81">
        <f>IF(D730&gt;F729,D730-F729,0)</f>
        <v>0</v>
      </c>
      <c r="H730" s="102"/>
      <c r="I730" s="102"/>
      <c r="J730" s="102"/>
      <c r="K730" s="101"/>
      <c r="L730" s="101"/>
    </row>
    <row r="731" spans="1:12" x14ac:dyDescent="0.25">
      <c r="A731" s="8">
        <f>A730+1</f>
        <v>35917</v>
      </c>
      <c r="B731" s="2"/>
      <c r="C731" s="8"/>
      <c r="D731" s="9">
        <f t="shared" ref="D731:D760" si="42">VLOOKUP($A731,cash,D$4,FALSE)</f>
        <v>2.1150000000000002</v>
      </c>
      <c r="E731" s="9"/>
      <c r="F731" s="142">
        <f>IF(D731&lt;F729,F729-D731,0)</f>
        <v>0.1549999999999998</v>
      </c>
      <c r="G731" s="84">
        <f>IF(D731&gt;F729,D731-F729,0)</f>
        <v>0</v>
      </c>
      <c r="H731" s="102"/>
      <c r="I731" s="102"/>
      <c r="J731" s="102"/>
    </row>
    <row r="732" spans="1:12" x14ac:dyDescent="0.25">
      <c r="A732" s="8">
        <f t="shared" ref="A732:A760" si="43">A731+1</f>
        <v>35918</v>
      </c>
      <c r="B732" s="2"/>
      <c r="C732" s="8"/>
      <c r="D732" s="9">
        <f t="shared" si="42"/>
        <v>2.1150000000000002</v>
      </c>
      <c r="E732" s="9"/>
      <c r="F732" s="142">
        <f>IF(D732&lt;F729,F729-D732,0)</f>
        <v>0.1549999999999998</v>
      </c>
      <c r="G732" s="84">
        <f>IF(D732&gt;F729,D732-F729,0)</f>
        <v>0</v>
      </c>
      <c r="H732" s="102"/>
      <c r="I732" s="102"/>
      <c r="J732" s="102"/>
    </row>
    <row r="733" spans="1:12" x14ac:dyDescent="0.25">
      <c r="A733" s="8">
        <f t="shared" si="43"/>
        <v>35919</v>
      </c>
      <c r="B733" s="2"/>
      <c r="C733" s="8"/>
      <c r="D733" s="9">
        <f t="shared" si="42"/>
        <v>2.0550000000000002</v>
      </c>
      <c r="E733" s="9"/>
      <c r="F733" s="142">
        <f>IF(D733&lt;F729,F729-D733,0)</f>
        <v>0.21499999999999986</v>
      </c>
      <c r="G733" s="84">
        <f>IF(D733&gt;F729,D733-F729,0)</f>
        <v>0</v>
      </c>
      <c r="H733" s="102"/>
      <c r="I733" s="102"/>
      <c r="J733" s="102"/>
    </row>
    <row r="734" spans="1:12" x14ac:dyDescent="0.25">
      <c r="A734" s="8">
        <f t="shared" si="43"/>
        <v>35920</v>
      </c>
      <c r="B734" s="2"/>
      <c r="C734" s="8"/>
      <c r="D734" s="9">
        <f t="shared" si="42"/>
        <v>2.1749999999999998</v>
      </c>
      <c r="E734" s="9"/>
      <c r="F734" s="142">
        <f>IF(D734&lt;F729,F729-D734,0)</f>
        <v>9.5000000000000195E-2</v>
      </c>
      <c r="G734" s="84">
        <f>IF(D734&gt;F729,D734-F729,0)</f>
        <v>0</v>
      </c>
      <c r="H734" s="102"/>
      <c r="I734" s="102"/>
      <c r="J734" s="102"/>
    </row>
    <row r="735" spans="1:12" x14ac:dyDescent="0.25">
      <c r="A735" s="8">
        <f t="shared" si="43"/>
        <v>35921</v>
      </c>
      <c r="B735" s="2"/>
      <c r="C735" s="8"/>
      <c r="D735" s="9">
        <f t="shared" si="42"/>
        <v>2.1150000000000002</v>
      </c>
      <c r="E735" s="9"/>
      <c r="F735" s="142">
        <f>IF(D735&lt;F729,F729-D735,0)</f>
        <v>0.1549999999999998</v>
      </c>
      <c r="G735" s="84">
        <f>IF(D735&gt;F729,D735-F729,0)</f>
        <v>0</v>
      </c>
      <c r="H735" s="102"/>
      <c r="I735" s="102"/>
      <c r="J735" s="102"/>
    </row>
    <row r="736" spans="1:12" x14ac:dyDescent="0.25">
      <c r="A736" s="8">
        <f t="shared" si="43"/>
        <v>35922</v>
      </c>
      <c r="B736" s="2"/>
      <c r="C736" s="8"/>
      <c r="D736" s="9">
        <f t="shared" si="42"/>
        <v>2.15</v>
      </c>
      <c r="E736" s="9"/>
      <c r="F736" s="142">
        <f>IF(D736&lt;F729,F729-D736,0)</f>
        <v>0.12000000000000011</v>
      </c>
      <c r="G736" s="84">
        <f>IF(D736&gt;F729,D736-F729,0)</f>
        <v>0</v>
      </c>
      <c r="H736" s="102"/>
      <c r="I736" s="102"/>
      <c r="J736" s="102"/>
    </row>
    <row r="737" spans="1:10" x14ac:dyDescent="0.25">
      <c r="A737" s="8">
        <f t="shared" si="43"/>
        <v>35923</v>
      </c>
      <c r="B737" s="2"/>
      <c r="C737" s="8"/>
      <c r="D737" s="9">
        <f t="shared" si="42"/>
        <v>2.11</v>
      </c>
      <c r="E737" s="9"/>
      <c r="F737" s="142">
        <f>IF(D737&lt;F729,F729-D737,0)</f>
        <v>0.16000000000000014</v>
      </c>
      <c r="G737" s="84">
        <f>IF(D737&gt;F729,D737-F729,0)</f>
        <v>0</v>
      </c>
      <c r="H737" s="102"/>
      <c r="I737" s="102"/>
      <c r="J737" s="102"/>
    </row>
    <row r="738" spans="1:10" x14ac:dyDescent="0.25">
      <c r="A738" s="8">
        <f t="shared" si="43"/>
        <v>35924</v>
      </c>
      <c r="B738" s="2"/>
      <c r="C738" s="8"/>
      <c r="D738" s="9">
        <f t="shared" si="42"/>
        <v>2.11</v>
      </c>
      <c r="E738" s="9"/>
      <c r="F738" s="142">
        <f>IF(D738&lt;F729,F729-D738,0)</f>
        <v>0.16000000000000014</v>
      </c>
      <c r="G738" s="84">
        <f>IF(D738&gt;F729,D738-F729,0)</f>
        <v>0</v>
      </c>
      <c r="H738" s="102"/>
      <c r="I738" s="102"/>
      <c r="J738" s="102"/>
    </row>
    <row r="739" spans="1:10" x14ac:dyDescent="0.25">
      <c r="A739" s="8">
        <f t="shared" si="43"/>
        <v>35925</v>
      </c>
      <c r="B739" s="2"/>
      <c r="C739" s="8"/>
      <c r="D739" s="9">
        <f t="shared" si="42"/>
        <v>2.11</v>
      </c>
      <c r="E739" s="9"/>
      <c r="F739" s="142">
        <f>IF(D739&lt;F729,F729-D739,0)</f>
        <v>0.16000000000000014</v>
      </c>
      <c r="G739" s="84">
        <f>IF(D739&gt;F729,D739-F729,0)</f>
        <v>0</v>
      </c>
      <c r="H739" s="102"/>
      <c r="I739" s="102"/>
      <c r="J739" s="102"/>
    </row>
    <row r="740" spans="1:10" x14ac:dyDescent="0.25">
      <c r="A740" s="8">
        <f t="shared" si="43"/>
        <v>35926</v>
      </c>
      <c r="B740" s="2"/>
      <c r="C740" s="8"/>
      <c r="D740" s="9">
        <f t="shared" si="42"/>
        <v>2.1749999999999998</v>
      </c>
      <c r="E740" s="9"/>
      <c r="F740" s="142">
        <f>IF(D740&lt;F729,F729-D740,0)</f>
        <v>9.5000000000000195E-2</v>
      </c>
      <c r="G740" s="84">
        <f>IF(D740&gt;F729,D740-F729,0)</f>
        <v>0</v>
      </c>
      <c r="H740" s="102"/>
      <c r="I740" s="102"/>
      <c r="J740" s="102"/>
    </row>
    <row r="741" spans="1:10" x14ac:dyDescent="0.25">
      <c r="A741" s="8">
        <f t="shared" si="43"/>
        <v>35927</v>
      </c>
      <c r="B741" s="2"/>
      <c r="C741" s="8"/>
      <c r="D741" s="9">
        <f t="shared" si="42"/>
        <v>2.23</v>
      </c>
      <c r="E741" s="9"/>
      <c r="F741" s="142">
        <f>IF(D741&lt;F729,F729-D741,0)</f>
        <v>4.0000000000000036E-2</v>
      </c>
      <c r="G741" s="84">
        <f>IF(D741&gt;F729,D741-F729,0)</f>
        <v>0</v>
      </c>
      <c r="H741" s="102"/>
      <c r="I741" s="102"/>
      <c r="J741" s="102"/>
    </row>
    <row r="742" spans="1:10" x14ac:dyDescent="0.25">
      <c r="A742" s="8">
        <f t="shared" si="43"/>
        <v>35928</v>
      </c>
      <c r="B742" s="2"/>
      <c r="C742" s="8"/>
      <c r="D742" s="9">
        <f t="shared" si="42"/>
        <v>2.2349999999999999</v>
      </c>
      <c r="E742" s="9"/>
      <c r="F742" s="142">
        <f>IF(D742&lt;F729,F729-D742,0)</f>
        <v>3.5000000000000142E-2</v>
      </c>
      <c r="G742" s="84">
        <f>IF(D742&gt;F729,D742-F729,0)</f>
        <v>0</v>
      </c>
      <c r="H742" s="102"/>
      <c r="I742" s="102"/>
      <c r="J742" s="102"/>
    </row>
    <row r="743" spans="1:10" x14ac:dyDescent="0.25">
      <c r="A743" s="8">
        <f t="shared" si="43"/>
        <v>35929</v>
      </c>
      <c r="B743" s="2"/>
      <c r="C743" s="8"/>
      <c r="D743" s="9">
        <f t="shared" si="42"/>
        <v>2.17</v>
      </c>
      <c r="E743" s="9"/>
      <c r="F743" s="142">
        <f>IF(D743&lt;F729,F729-D743,0)</f>
        <v>0.10000000000000009</v>
      </c>
      <c r="G743" s="84">
        <f>IF(D743&gt;F729,D743-F729,0)</f>
        <v>0</v>
      </c>
      <c r="H743" s="102"/>
      <c r="I743" s="102"/>
      <c r="J743" s="102"/>
    </row>
    <row r="744" spans="1:10" x14ac:dyDescent="0.25">
      <c r="A744" s="8">
        <f t="shared" si="43"/>
        <v>35930</v>
      </c>
      <c r="B744" s="2"/>
      <c r="C744" s="8"/>
      <c r="D744" s="9">
        <f t="shared" si="42"/>
        <v>2.17</v>
      </c>
      <c r="E744" s="9"/>
      <c r="F744" s="142">
        <f>IF(D744&lt;F729,F729-D744,0)</f>
        <v>0.10000000000000009</v>
      </c>
      <c r="G744" s="84">
        <f>IF(D744&gt;F729,D744-F729,0)</f>
        <v>0</v>
      </c>
      <c r="H744" s="102"/>
      <c r="I744" s="102"/>
      <c r="J744" s="102"/>
    </row>
    <row r="745" spans="1:10" x14ac:dyDescent="0.25">
      <c r="A745" s="8">
        <f t="shared" si="43"/>
        <v>35931</v>
      </c>
      <c r="B745" s="2"/>
      <c r="C745" s="8"/>
      <c r="D745" s="9">
        <f t="shared" si="42"/>
        <v>2.17</v>
      </c>
      <c r="E745" s="9"/>
      <c r="F745" s="142">
        <f>IF(D745&lt;F729,F729-D745,0)</f>
        <v>0.10000000000000009</v>
      </c>
      <c r="G745" s="84">
        <f>IF(D745&gt;F729,D745-F729,0)</f>
        <v>0</v>
      </c>
      <c r="H745" s="102"/>
      <c r="I745" s="102"/>
      <c r="J745" s="102"/>
    </row>
    <row r="746" spans="1:10" x14ac:dyDescent="0.25">
      <c r="A746" s="8">
        <f t="shared" si="43"/>
        <v>35932</v>
      </c>
      <c r="B746" s="2"/>
      <c r="C746" s="8"/>
      <c r="D746" s="9">
        <f t="shared" si="42"/>
        <v>2.17</v>
      </c>
      <c r="E746" s="9"/>
      <c r="F746" s="142">
        <f>IF(D746&lt;F729,F729-D746,0)</f>
        <v>0.10000000000000009</v>
      </c>
      <c r="G746" s="84">
        <f>IF(D746&gt;F729,D746-F729,0)</f>
        <v>0</v>
      </c>
      <c r="H746" s="102"/>
      <c r="I746" s="102"/>
      <c r="J746" s="102"/>
    </row>
    <row r="747" spans="1:10" x14ac:dyDescent="0.25">
      <c r="A747" s="8">
        <f t="shared" si="43"/>
        <v>35933</v>
      </c>
      <c r="B747" s="2"/>
      <c r="C747" s="8"/>
      <c r="D747" s="9">
        <f t="shared" si="42"/>
        <v>2.19</v>
      </c>
      <c r="E747" s="9"/>
      <c r="F747" s="142">
        <f>IF(D747&lt;F729,F729-D747,0)</f>
        <v>8.0000000000000071E-2</v>
      </c>
      <c r="G747" s="84">
        <f>IF(D747&gt;F729,D747-F729,0)</f>
        <v>0</v>
      </c>
      <c r="H747" s="102"/>
      <c r="I747" s="102"/>
      <c r="J747" s="102"/>
    </row>
    <row r="748" spans="1:10" x14ac:dyDescent="0.25">
      <c r="A748" s="8">
        <f t="shared" si="43"/>
        <v>35934</v>
      </c>
      <c r="B748" s="2"/>
      <c r="C748" s="8"/>
      <c r="D748" s="9">
        <f t="shared" si="42"/>
        <v>2.16</v>
      </c>
      <c r="E748" s="9"/>
      <c r="F748" s="142">
        <f>IF(D748&lt;F729,F729-D748,0)</f>
        <v>0.10999999999999988</v>
      </c>
      <c r="G748" s="84">
        <f>IF(D748&gt;F729,D748-F729,0)</f>
        <v>0</v>
      </c>
      <c r="H748" s="102"/>
      <c r="I748" s="102"/>
      <c r="J748" s="102"/>
    </row>
    <row r="749" spans="1:10" x14ac:dyDescent="0.25">
      <c r="A749" s="8">
        <f t="shared" si="43"/>
        <v>35935</v>
      </c>
      <c r="B749" s="2"/>
      <c r="C749" s="8"/>
      <c r="D749" s="9">
        <f t="shared" si="42"/>
        <v>2.1749999999999998</v>
      </c>
      <c r="E749" s="9"/>
      <c r="F749" s="142">
        <f>IF(D749&lt;F729,F729-D749,0)</f>
        <v>9.5000000000000195E-2</v>
      </c>
      <c r="G749" s="84">
        <f>IF(D749&gt;F729,D749-F729,0)</f>
        <v>0</v>
      </c>
      <c r="H749" s="102"/>
      <c r="I749" s="102"/>
      <c r="J749" s="102"/>
    </row>
    <row r="750" spans="1:10" x14ac:dyDescent="0.25">
      <c r="A750" s="8">
        <f t="shared" si="43"/>
        <v>35936</v>
      </c>
      <c r="B750" s="2"/>
      <c r="C750" s="8"/>
      <c r="D750" s="9">
        <f t="shared" si="42"/>
        <v>2.105</v>
      </c>
      <c r="E750" s="9"/>
      <c r="F750" s="142">
        <f>IF(D750&lt;F729,F729-D750,0)</f>
        <v>0.16500000000000004</v>
      </c>
      <c r="G750" s="84">
        <f>IF(D750&gt;F729,D750-F729,0)</f>
        <v>0</v>
      </c>
      <c r="H750" s="102"/>
      <c r="I750" s="102"/>
      <c r="J750" s="102"/>
    </row>
    <row r="751" spans="1:10" x14ac:dyDescent="0.25">
      <c r="A751" s="8">
        <f t="shared" si="43"/>
        <v>35937</v>
      </c>
      <c r="B751" s="2"/>
      <c r="C751" s="8"/>
      <c r="D751" s="9">
        <f t="shared" si="42"/>
        <v>2.0099999999999998</v>
      </c>
      <c r="E751" s="9"/>
      <c r="F751" s="142">
        <f>IF(D751&lt;F729,F729-D751,0)</f>
        <v>0.26000000000000023</v>
      </c>
      <c r="G751" s="84">
        <f>IF(D751&gt;F729,D751-F729,0)</f>
        <v>0</v>
      </c>
      <c r="H751" s="102"/>
      <c r="I751" s="102"/>
      <c r="J751" s="102"/>
    </row>
    <row r="752" spans="1:10" x14ac:dyDescent="0.25">
      <c r="A752" s="8">
        <f t="shared" si="43"/>
        <v>35938</v>
      </c>
      <c r="B752" s="2"/>
      <c r="C752" s="8"/>
      <c r="D752" s="9">
        <f t="shared" si="42"/>
        <v>2.0099999999999998</v>
      </c>
      <c r="E752" s="9"/>
      <c r="F752" s="142">
        <f>IF(D752&lt;F729,F729-D752,0)</f>
        <v>0.26000000000000023</v>
      </c>
      <c r="G752" s="84">
        <f>IF(D752&gt;F729,D752-F729,0)</f>
        <v>0</v>
      </c>
      <c r="H752" s="102"/>
      <c r="I752" s="102"/>
      <c r="J752" s="102"/>
    </row>
    <row r="753" spans="1:12" x14ac:dyDescent="0.25">
      <c r="A753" s="8">
        <f t="shared" si="43"/>
        <v>35939</v>
      </c>
      <c r="B753" s="2"/>
      <c r="C753" s="8"/>
      <c r="D753" s="9">
        <f t="shared" si="42"/>
        <v>2.0099999999999998</v>
      </c>
      <c r="E753" s="9"/>
      <c r="F753" s="142">
        <f>IF(D753&lt;F729,F729-D753,0)</f>
        <v>0.26000000000000023</v>
      </c>
      <c r="G753" s="84">
        <f>IF(D753&gt;F729,D753-F729,0)</f>
        <v>0</v>
      </c>
      <c r="H753" s="102"/>
      <c r="I753" s="102"/>
      <c r="J753" s="102"/>
    </row>
    <row r="754" spans="1:12" x14ac:dyDescent="0.25">
      <c r="A754" s="8">
        <f t="shared" si="43"/>
        <v>35940</v>
      </c>
      <c r="B754" s="2"/>
      <c r="C754" s="8"/>
      <c r="D754" s="9">
        <f t="shared" si="42"/>
        <v>2.0099999999999998</v>
      </c>
      <c r="E754" s="9"/>
      <c r="F754" s="142">
        <f>IF(D754&lt;F729,F729-D754,0)</f>
        <v>0.26000000000000023</v>
      </c>
      <c r="G754" s="84">
        <f>IF(D754&gt;F729,D754-F729,0)</f>
        <v>0</v>
      </c>
      <c r="H754" s="102"/>
      <c r="I754" s="102"/>
      <c r="J754" s="102"/>
    </row>
    <row r="755" spans="1:12" x14ac:dyDescent="0.25">
      <c r="A755" s="8">
        <f t="shared" si="43"/>
        <v>35941</v>
      </c>
      <c r="B755" s="2"/>
      <c r="C755" s="8"/>
      <c r="D755" s="9">
        <f t="shared" si="42"/>
        <v>2.09</v>
      </c>
      <c r="E755" s="9"/>
      <c r="F755" s="142">
        <f>IF(D755&lt;F729,F729-D755,0)</f>
        <v>0.18000000000000016</v>
      </c>
      <c r="G755" s="84">
        <f>IF(D755&gt;F729,D755-F729,0)</f>
        <v>0</v>
      </c>
      <c r="H755" s="102"/>
      <c r="I755" s="102"/>
      <c r="J755" s="102"/>
    </row>
    <row r="756" spans="1:12" x14ac:dyDescent="0.25">
      <c r="A756" s="8">
        <f t="shared" si="43"/>
        <v>35942</v>
      </c>
      <c r="B756" s="2"/>
      <c r="C756" s="8"/>
      <c r="D756" s="9">
        <f t="shared" si="42"/>
        <v>2.08</v>
      </c>
      <c r="E756" s="9"/>
      <c r="F756" s="142">
        <f>IF(D756&lt;F729,F729-D756,0)</f>
        <v>0.18999999999999995</v>
      </c>
      <c r="G756" s="84">
        <f>IF(D756&gt;F729,D756-F729,0)</f>
        <v>0</v>
      </c>
      <c r="H756" s="102"/>
      <c r="I756" s="102"/>
      <c r="J756" s="102"/>
    </row>
    <row r="757" spans="1:12" x14ac:dyDescent="0.25">
      <c r="A757" s="8">
        <f t="shared" si="43"/>
        <v>35943</v>
      </c>
      <c r="B757" s="2"/>
      <c r="C757" s="8"/>
      <c r="D757" s="9">
        <f t="shared" si="42"/>
        <v>2.085</v>
      </c>
      <c r="E757" s="9"/>
      <c r="F757" s="142">
        <f>IF(D757&lt;F729,F729-D757,0)</f>
        <v>0.18500000000000005</v>
      </c>
      <c r="G757" s="84">
        <f>IF(D757&gt;F729,D757-F729,0)</f>
        <v>0</v>
      </c>
      <c r="H757" s="102"/>
      <c r="I757" s="102"/>
      <c r="J757" s="102"/>
    </row>
    <row r="758" spans="1:12" x14ac:dyDescent="0.25">
      <c r="A758" s="8">
        <f t="shared" si="43"/>
        <v>35944</v>
      </c>
      <c r="B758" s="2"/>
      <c r="C758" s="8"/>
      <c r="D758" s="9">
        <f t="shared" si="42"/>
        <v>2.1150000000000002</v>
      </c>
      <c r="E758" s="9"/>
      <c r="F758" s="142">
        <f>IF(D758&lt;F729,F729-D758,0)</f>
        <v>0.1549999999999998</v>
      </c>
      <c r="G758" s="84">
        <f>IF(D758&gt;F729,D758-F729,0)</f>
        <v>0</v>
      </c>
      <c r="H758" s="102"/>
      <c r="I758" s="102"/>
      <c r="J758" s="102"/>
    </row>
    <row r="759" spans="1:12" x14ac:dyDescent="0.25">
      <c r="A759" s="8">
        <f t="shared" si="43"/>
        <v>35945</v>
      </c>
      <c r="B759" s="2"/>
      <c r="C759" s="8"/>
      <c r="D759" s="9">
        <f t="shared" si="42"/>
        <v>2.1150000000000002</v>
      </c>
      <c r="E759" s="9"/>
      <c r="F759" s="142">
        <f>IF(D759&lt;F729,F729-D759,0)</f>
        <v>0.1549999999999998</v>
      </c>
      <c r="G759" s="84">
        <f>IF(D759&gt;F729,D759-F729,0)</f>
        <v>0</v>
      </c>
      <c r="H759" s="102"/>
      <c r="I759" s="102"/>
      <c r="J759" s="102"/>
    </row>
    <row r="760" spans="1:12" ht="13.8" thickBot="1" x14ac:dyDescent="0.3">
      <c r="A760" s="8">
        <f t="shared" si="43"/>
        <v>35946</v>
      </c>
      <c r="B760" s="2"/>
      <c r="C760" s="8"/>
      <c r="D760" s="9">
        <f t="shared" si="42"/>
        <v>2.1150000000000002</v>
      </c>
      <c r="E760" s="9"/>
      <c r="F760" s="143">
        <f>IF(D760&lt;F729,F729-D760,0)</f>
        <v>0.1549999999999998</v>
      </c>
      <c r="G760" s="144">
        <f>IF(D760&gt;F729,D760-F729,0)</f>
        <v>0</v>
      </c>
      <c r="H760" s="102"/>
      <c r="I760" s="102"/>
      <c r="J760" s="102"/>
    </row>
    <row r="761" spans="1:12" ht="13.8" thickTop="1" x14ac:dyDescent="0.25">
      <c r="A761" s="8"/>
      <c r="B761" s="2"/>
      <c r="C761" s="8"/>
      <c r="D761" s="9"/>
      <c r="E761" s="9"/>
      <c r="F761" s="145">
        <f>AVERAGE(F730:F760)</f>
        <v>0.14870967741935481</v>
      </c>
      <c r="G761" s="145">
        <f>AVERAGE(G730:G760)</f>
        <v>0</v>
      </c>
    </row>
    <row r="762" spans="1:12" x14ac:dyDescent="0.25">
      <c r="A762" s="8"/>
      <c r="B762" s="2"/>
      <c r="C762" s="8"/>
      <c r="D762" s="9"/>
      <c r="E762" s="9"/>
    </row>
    <row r="763" spans="1:12" x14ac:dyDescent="0.25">
      <c r="A763" s="8"/>
      <c r="B763" s="2"/>
      <c r="C763" s="8"/>
      <c r="D763" s="9"/>
      <c r="E763" s="9"/>
    </row>
    <row r="764" spans="1:12" x14ac:dyDescent="0.25">
      <c r="A764" s="8"/>
      <c r="B764" s="2"/>
      <c r="C764" s="8">
        <v>35947</v>
      </c>
      <c r="G764" s="102"/>
      <c r="H764" s="102"/>
      <c r="I764" s="102"/>
      <c r="J764" s="102"/>
      <c r="K764" s="101"/>
      <c r="L764" s="101"/>
    </row>
    <row r="765" spans="1:12" x14ac:dyDescent="0.25">
      <c r="A765" s="8">
        <f>C764</f>
        <v>35947</v>
      </c>
      <c r="B765" s="2"/>
      <c r="C765" s="8"/>
      <c r="D765" s="9">
        <f>VLOOKUP($A765,cash,D$4,FALSE)</f>
        <v>2.165</v>
      </c>
      <c r="E765" s="9"/>
      <c r="G765" s="102"/>
      <c r="H765" s="102"/>
      <c r="I765" s="102"/>
      <c r="J765" s="102"/>
      <c r="K765" s="101"/>
      <c r="L765" s="101"/>
    </row>
    <row r="766" spans="1:12" x14ac:dyDescent="0.25">
      <c r="A766" s="8">
        <f>A765+1</f>
        <v>35948</v>
      </c>
      <c r="B766" s="2"/>
      <c r="C766" s="8"/>
      <c r="D766" s="9">
        <f t="shared" ref="D766:D794" si="44">VLOOKUP($A766,cash,D$4,FALSE)</f>
        <v>2.19</v>
      </c>
      <c r="E766" s="9"/>
      <c r="G766" s="102"/>
      <c r="H766" s="102"/>
      <c r="I766" s="102"/>
      <c r="J766" s="102"/>
    </row>
    <row r="767" spans="1:12" x14ac:dyDescent="0.25">
      <c r="A767" s="8">
        <f t="shared" ref="A767:A794" si="45">A766+1</f>
        <v>35949</v>
      </c>
      <c r="B767" s="2"/>
      <c r="C767" s="8"/>
      <c r="D767" s="9">
        <f t="shared" si="44"/>
        <v>2.12</v>
      </c>
      <c r="E767" s="9"/>
      <c r="G767" s="102"/>
      <c r="H767" s="102"/>
      <c r="I767" s="102"/>
      <c r="J767" s="102"/>
    </row>
    <row r="768" spans="1:12" x14ac:dyDescent="0.25">
      <c r="A768" s="8">
        <f t="shared" si="45"/>
        <v>35950</v>
      </c>
      <c r="B768" s="2"/>
      <c r="C768" s="8"/>
      <c r="D768" s="9">
        <f t="shared" si="44"/>
        <v>2.0350000000000001</v>
      </c>
      <c r="E768" s="9"/>
      <c r="G768" s="102"/>
      <c r="H768" s="102"/>
      <c r="I768" s="102"/>
      <c r="J768" s="102"/>
    </row>
    <row r="769" spans="1:10" x14ac:dyDescent="0.25">
      <c r="A769" s="8">
        <f t="shared" si="45"/>
        <v>35951</v>
      </c>
      <c r="B769" s="2"/>
      <c r="C769" s="8"/>
      <c r="D769" s="9">
        <f t="shared" si="44"/>
        <v>2.0099999999999998</v>
      </c>
      <c r="E769" s="9"/>
      <c r="G769" s="102"/>
      <c r="H769" s="102"/>
      <c r="I769" s="102"/>
      <c r="J769" s="102"/>
    </row>
    <row r="770" spans="1:10" x14ac:dyDescent="0.25">
      <c r="A770" s="8">
        <f t="shared" si="45"/>
        <v>35952</v>
      </c>
      <c r="B770" s="2"/>
      <c r="C770" s="8"/>
      <c r="D770" s="9">
        <f t="shared" si="44"/>
        <v>2.0099999999999998</v>
      </c>
      <c r="E770" s="9"/>
      <c r="G770" s="102"/>
      <c r="H770" s="102"/>
      <c r="I770" s="102"/>
      <c r="J770" s="102"/>
    </row>
    <row r="771" spans="1:10" x14ac:dyDescent="0.25">
      <c r="A771" s="8">
        <f t="shared" si="45"/>
        <v>35953</v>
      </c>
      <c r="B771" s="2"/>
      <c r="C771" s="8"/>
      <c r="D771" s="9">
        <f t="shared" si="44"/>
        <v>2.0099999999999998</v>
      </c>
      <c r="E771" s="9"/>
      <c r="G771" s="102"/>
      <c r="H771" s="102"/>
      <c r="I771" s="102"/>
      <c r="J771" s="102"/>
    </row>
    <row r="772" spans="1:10" x14ac:dyDescent="0.25">
      <c r="A772" s="8">
        <f t="shared" si="45"/>
        <v>35954</v>
      </c>
      <c r="B772" s="2"/>
      <c r="C772" s="8"/>
      <c r="D772" s="9">
        <f t="shared" si="44"/>
        <v>2</v>
      </c>
      <c r="E772" s="9"/>
      <c r="G772" s="102"/>
      <c r="H772" s="102"/>
      <c r="I772" s="102"/>
      <c r="J772" s="102"/>
    </row>
    <row r="773" spans="1:10" x14ac:dyDescent="0.25">
      <c r="A773" s="8">
        <f t="shared" si="45"/>
        <v>35955</v>
      </c>
      <c r="B773" s="2"/>
      <c r="C773" s="8"/>
      <c r="D773" s="9">
        <f t="shared" si="44"/>
        <v>2.0049999999999999</v>
      </c>
      <c r="E773" s="9"/>
      <c r="G773" s="102"/>
      <c r="H773" s="102"/>
      <c r="I773" s="102"/>
      <c r="J773" s="102"/>
    </row>
    <row r="774" spans="1:10" x14ac:dyDescent="0.25">
      <c r="A774" s="8">
        <f t="shared" si="45"/>
        <v>35956</v>
      </c>
      <c r="B774" s="2"/>
      <c r="C774" s="8"/>
      <c r="D774" s="9">
        <f t="shared" si="44"/>
        <v>1.97</v>
      </c>
      <c r="E774" s="9"/>
      <c r="G774" s="102"/>
      <c r="H774" s="102"/>
      <c r="I774" s="102"/>
      <c r="J774" s="102"/>
    </row>
    <row r="775" spans="1:10" x14ac:dyDescent="0.25">
      <c r="A775" s="8">
        <f t="shared" si="45"/>
        <v>35957</v>
      </c>
      <c r="B775" s="2"/>
      <c r="C775" s="8"/>
      <c r="D775" s="9">
        <f t="shared" si="44"/>
        <v>1.99</v>
      </c>
      <c r="E775" s="9"/>
      <c r="G775" s="102"/>
      <c r="H775" s="102"/>
      <c r="I775" s="102"/>
      <c r="J775" s="102"/>
    </row>
    <row r="776" spans="1:10" x14ac:dyDescent="0.25">
      <c r="A776" s="8">
        <f t="shared" si="45"/>
        <v>35958</v>
      </c>
      <c r="B776" s="2"/>
      <c r="C776" s="8"/>
      <c r="D776" s="9">
        <f t="shared" si="44"/>
        <v>2.0049999999999999</v>
      </c>
      <c r="E776" s="9"/>
      <c r="G776" s="102"/>
      <c r="H776" s="102"/>
      <c r="I776" s="102"/>
      <c r="J776" s="102"/>
    </row>
    <row r="777" spans="1:10" x14ac:dyDescent="0.25">
      <c r="A777" s="8">
        <f t="shared" si="45"/>
        <v>35959</v>
      </c>
      <c r="B777" s="2"/>
      <c r="C777" s="8"/>
      <c r="D777" s="9">
        <f t="shared" si="44"/>
        <v>2.0049999999999999</v>
      </c>
      <c r="E777" s="9"/>
      <c r="G777" s="102"/>
      <c r="H777" s="102"/>
      <c r="I777" s="102"/>
      <c r="J777" s="102"/>
    </row>
    <row r="778" spans="1:10" x14ac:dyDescent="0.25">
      <c r="A778" s="8">
        <f t="shared" si="45"/>
        <v>35960</v>
      </c>
      <c r="B778" s="2"/>
      <c r="C778" s="8"/>
      <c r="D778" s="9">
        <f t="shared" si="44"/>
        <v>2.0049999999999999</v>
      </c>
      <c r="E778" s="9"/>
      <c r="G778" s="102"/>
      <c r="H778" s="102"/>
      <c r="I778" s="102"/>
      <c r="J778" s="102"/>
    </row>
    <row r="779" spans="1:10" x14ac:dyDescent="0.25">
      <c r="A779" s="8">
        <f t="shared" si="45"/>
        <v>35961</v>
      </c>
      <c r="B779" s="2"/>
      <c r="C779" s="8"/>
      <c r="D779" s="9">
        <f t="shared" si="44"/>
        <v>2.085</v>
      </c>
      <c r="E779" s="9"/>
      <c r="G779" s="102"/>
      <c r="H779" s="102"/>
      <c r="I779" s="102"/>
      <c r="J779" s="102"/>
    </row>
    <row r="780" spans="1:10" x14ac:dyDescent="0.25">
      <c r="A780" s="8">
        <f t="shared" si="45"/>
        <v>35962</v>
      </c>
      <c r="B780" s="2"/>
      <c r="C780" s="8"/>
      <c r="D780" s="9">
        <f t="shared" si="44"/>
        <v>2.09</v>
      </c>
      <c r="E780" s="9"/>
      <c r="G780" s="102"/>
      <c r="H780" s="102"/>
      <c r="I780" s="102"/>
      <c r="J780" s="102"/>
    </row>
    <row r="781" spans="1:10" x14ac:dyDescent="0.25">
      <c r="A781" s="8">
        <f t="shared" si="45"/>
        <v>35963</v>
      </c>
      <c r="B781" s="2"/>
      <c r="C781" s="8"/>
      <c r="D781" s="9">
        <f t="shared" si="44"/>
        <v>2.0249999999999999</v>
      </c>
      <c r="E781" s="9"/>
      <c r="G781" s="102"/>
      <c r="H781" s="102"/>
      <c r="I781" s="102"/>
      <c r="J781" s="102"/>
    </row>
    <row r="782" spans="1:10" x14ac:dyDescent="0.25">
      <c r="A782" s="8">
        <f t="shared" si="45"/>
        <v>35964</v>
      </c>
      <c r="B782" s="2"/>
      <c r="C782" s="8"/>
      <c r="D782" s="9">
        <f t="shared" si="44"/>
        <v>2.15</v>
      </c>
      <c r="E782" s="9"/>
      <c r="G782" s="102"/>
      <c r="H782" s="102"/>
      <c r="I782" s="102"/>
      <c r="J782" s="102"/>
    </row>
    <row r="783" spans="1:10" x14ac:dyDescent="0.25">
      <c r="A783" s="8">
        <f t="shared" si="45"/>
        <v>35965</v>
      </c>
      <c r="B783" s="2"/>
      <c r="C783" s="8"/>
      <c r="D783" s="9">
        <f t="shared" si="44"/>
        <v>2.1949999999999998</v>
      </c>
      <c r="E783" s="9"/>
      <c r="G783" s="102"/>
      <c r="H783" s="102"/>
      <c r="I783" s="102"/>
      <c r="J783" s="102"/>
    </row>
    <row r="784" spans="1:10" x14ac:dyDescent="0.25">
      <c r="A784" s="8">
        <f t="shared" si="45"/>
        <v>35966</v>
      </c>
      <c r="B784" s="2"/>
      <c r="C784" s="8"/>
      <c r="D784" s="9">
        <f t="shared" si="44"/>
        <v>2.1949999999999998</v>
      </c>
      <c r="E784" s="9"/>
      <c r="G784" s="102"/>
      <c r="H784" s="102"/>
      <c r="I784" s="102"/>
      <c r="J784" s="102"/>
    </row>
    <row r="785" spans="1:12" x14ac:dyDescent="0.25">
      <c r="A785" s="8">
        <f t="shared" si="45"/>
        <v>35967</v>
      </c>
      <c r="B785" s="2"/>
      <c r="C785" s="8"/>
      <c r="D785" s="9">
        <f t="shared" si="44"/>
        <v>2.1949999999999998</v>
      </c>
      <c r="E785" s="9"/>
      <c r="G785" s="102"/>
      <c r="H785" s="102"/>
      <c r="I785" s="102"/>
      <c r="J785" s="102"/>
    </row>
    <row r="786" spans="1:12" x14ac:dyDescent="0.25">
      <c r="A786" s="8">
        <f t="shared" si="45"/>
        <v>35968</v>
      </c>
      <c r="B786" s="2"/>
      <c r="C786" s="8"/>
      <c r="D786" s="9">
        <f t="shared" si="44"/>
        <v>2.3450000000000002</v>
      </c>
      <c r="E786" s="9"/>
      <c r="G786" s="102"/>
      <c r="H786" s="102"/>
      <c r="I786" s="102"/>
      <c r="J786" s="102"/>
    </row>
    <row r="787" spans="1:12" x14ac:dyDescent="0.25">
      <c r="A787" s="8">
        <f t="shared" si="45"/>
        <v>35969</v>
      </c>
      <c r="B787" s="2"/>
      <c r="C787" s="8"/>
      <c r="D787" s="9">
        <f t="shared" si="44"/>
        <v>2.37</v>
      </c>
      <c r="E787" s="9"/>
      <c r="G787" s="102"/>
      <c r="H787" s="102"/>
      <c r="I787" s="102"/>
      <c r="J787" s="102"/>
    </row>
    <row r="788" spans="1:12" x14ac:dyDescent="0.25">
      <c r="A788" s="8">
        <f t="shared" si="45"/>
        <v>35970</v>
      </c>
      <c r="B788" s="2"/>
      <c r="C788" s="8"/>
      <c r="D788" s="9">
        <f t="shared" si="44"/>
        <v>2.4049999999999998</v>
      </c>
      <c r="E788" s="9"/>
      <c r="G788" s="102"/>
      <c r="H788" s="102"/>
      <c r="I788" s="102"/>
      <c r="J788" s="102"/>
    </row>
    <row r="789" spans="1:12" x14ac:dyDescent="0.25">
      <c r="A789" s="8">
        <f t="shared" si="45"/>
        <v>35971</v>
      </c>
      <c r="B789" s="2"/>
      <c r="C789" s="8"/>
      <c r="D789" s="9">
        <f t="shared" si="44"/>
        <v>2.38</v>
      </c>
      <c r="E789" s="9"/>
      <c r="G789" s="102"/>
      <c r="H789" s="102"/>
      <c r="I789" s="102"/>
      <c r="J789" s="102"/>
    </row>
    <row r="790" spans="1:12" x14ac:dyDescent="0.25">
      <c r="A790" s="8">
        <f t="shared" si="45"/>
        <v>35972</v>
      </c>
      <c r="B790" s="2"/>
      <c r="C790" s="8"/>
      <c r="D790" s="9">
        <f t="shared" si="44"/>
        <v>2.4049999999999998</v>
      </c>
      <c r="E790" s="9"/>
      <c r="G790" s="102"/>
      <c r="H790" s="102"/>
      <c r="I790" s="102"/>
      <c r="J790" s="102"/>
    </row>
    <row r="791" spans="1:12" x14ac:dyDescent="0.25">
      <c r="A791" s="8">
        <f t="shared" si="45"/>
        <v>35973</v>
      </c>
      <c r="B791" s="2"/>
      <c r="C791" s="8"/>
      <c r="D791" s="9">
        <f t="shared" si="44"/>
        <v>2.4049999999999998</v>
      </c>
      <c r="E791" s="9"/>
      <c r="G791" s="102"/>
      <c r="H791" s="102"/>
      <c r="I791" s="102"/>
      <c r="J791" s="102"/>
    </row>
    <row r="792" spans="1:12" x14ac:dyDescent="0.25">
      <c r="A792" s="8">
        <f t="shared" si="45"/>
        <v>35974</v>
      </c>
      <c r="B792" s="2"/>
      <c r="C792" s="8"/>
      <c r="D792" s="9">
        <f t="shared" si="44"/>
        <v>2.4049999999999998</v>
      </c>
      <c r="E792" s="9"/>
      <c r="G792" s="102"/>
      <c r="H792" s="102"/>
      <c r="I792" s="102"/>
      <c r="J792" s="102"/>
    </row>
    <row r="793" spans="1:12" x14ac:dyDescent="0.25">
      <c r="A793" s="8">
        <f t="shared" si="45"/>
        <v>35975</v>
      </c>
      <c r="B793" s="2"/>
      <c r="C793" s="8"/>
      <c r="D793" s="9">
        <f t="shared" si="44"/>
        <v>2.38</v>
      </c>
      <c r="E793" s="9"/>
      <c r="G793" s="102"/>
      <c r="H793" s="102"/>
      <c r="I793" s="102"/>
      <c r="J793" s="102"/>
    </row>
    <row r="794" spans="1:12" x14ac:dyDescent="0.25">
      <c r="A794" s="8">
        <f t="shared" si="45"/>
        <v>35976</v>
      </c>
      <c r="B794" s="2"/>
      <c r="C794" s="8"/>
      <c r="D794" s="9">
        <f t="shared" si="44"/>
        <v>2.3650000000000002</v>
      </c>
      <c r="E794" s="9"/>
      <c r="G794" s="102"/>
      <c r="H794" s="102"/>
      <c r="I794" s="102"/>
      <c r="J794" s="102"/>
    </row>
    <row r="795" spans="1:12" x14ac:dyDescent="0.25">
      <c r="A795" s="8"/>
      <c r="B795" s="2"/>
      <c r="C795" s="8"/>
      <c r="D795" s="9"/>
      <c r="E795" s="9"/>
      <c r="G795" s="102"/>
      <c r="H795" s="102"/>
    </row>
    <row r="796" spans="1:12" x14ac:dyDescent="0.25">
      <c r="A796" s="8"/>
      <c r="B796" s="2"/>
      <c r="C796" s="8"/>
      <c r="D796" s="9"/>
      <c r="E796" s="9"/>
    </row>
    <row r="797" spans="1:12" x14ac:dyDescent="0.25">
      <c r="A797" s="8"/>
      <c r="B797" s="2"/>
      <c r="C797" s="8"/>
      <c r="D797" s="9"/>
      <c r="E797" s="9"/>
    </row>
    <row r="798" spans="1:12" ht="13.8" thickBot="1" x14ac:dyDescent="0.3">
      <c r="A798" s="8"/>
      <c r="B798" s="2"/>
      <c r="C798" s="8">
        <v>35977</v>
      </c>
      <c r="F798" s="145">
        <f>VLOOKUP($C798,index,2,FALSE)</f>
        <v>2.37</v>
      </c>
      <c r="H798" s="102"/>
      <c r="I798" s="102"/>
      <c r="J798" s="102"/>
      <c r="K798" s="101"/>
      <c r="L798" s="101"/>
    </row>
    <row r="799" spans="1:12" ht="13.8" thickTop="1" x14ac:dyDescent="0.25">
      <c r="A799" s="8">
        <f>C798</f>
        <v>35977</v>
      </c>
      <c r="B799" s="2"/>
      <c r="C799" s="8"/>
      <c r="D799" s="9">
        <f>VLOOKUP($A799,cash,D$4,FALSE)</f>
        <v>2.4649999999999999</v>
      </c>
      <c r="E799" s="9"/>
      <c r="F799" s="141">
        <f>IF(D799&lt;F798,F798-D799,0)</f>
        <v>0</v>
      </c>
      <c r="G799" s="81">
        <f>IF(D799&gt;F798,D799-F798,0)</f>
        <v>9.4999999999999751E-2</v>
      </c>
      <c r="H799" s="102"/>
      <c r="I799" s="102"/>
      <c r="J799" s="102"/>
      <c r="K799" s="101"/>
      <c r="L799" s="101"/>
    </row>
    <row r="800" spans="1:12" x14ac:dyDescent="0.25">
      <c r="A800" s="8">
        <f>A799+1</f>
        <v>35978</v>
      </c>
      <c r="B800" s="2"/>
      <c r="C800" s="8"/>
      <c r="D800" s="9">
        <f t="shared" ref="D800:D829" si="46">VLOOKUP($A800,cash,D$4,FALSE)</f>
        <v>2.36</v>
      </c>
      <c r="E800" s="9"/>
      <c r="F800" s="142">
        <f>IF(D800&lt;F798,F798-D800,0)</f>
        <v>1.0000000000000231E-2</v>
      </c>
      <c r="G800" s="84">
        <f>IF(D800&gt;F798,D800-F798,0)</f>
        <v>0</v>
      </c>
      <c r="H800" s="102"/>
      <c r="I800" s="102"/>
      <c r="J800" s="102"/>
    </row>
    <row r="801" spans="1:10" x14ac:dyDescent="0.25">
      <c r="A801" s="8">
        <f t="shared" ref="A801:A829" si="47">A800+1</f>
        <v>35979</v>
      </c>
      <c r="B801" s="2"/>
      <c r="C801" s="8"/>
      <c r="D801" s="9">
        <f t="shared" si="46"/>
        <v>2.36</v>
      </c>
      <c r="E801" s="9"/>
      <c r="F801" s="142">
        <f>IF(D801&lt;F798,F798-D801,0)</f>
        <v>1.0000000000000231E-2</v>
      </c>
      <c r="G801" s="84">
        <f>IF(D801&gt;F798,D801-F798,0)</f>
        <v>0</v>
      </c>
      <c r="H801" s="102"/>
      <c r="I801" s="102"/>
      <c r="J801" s="102"/>
    </row>
    <row r="802" spans="1:10" x14ac:dyDescent="0.25">
      <c r="A802" s="8">
        <f t="shared" si="47"/>
        <v>35980</v>
      </c>
      <c r="B802" s="2"/>
      <c r="C802" s="8"/>
      <c r="D802" s="9">
        <f t="shared" si="46"/>
        <v>2.36</v>
      </c>
      <c r="E802" s="9"/>
      <c r="F802" s="142">
        <f>IF(D802&lt;F798,F798-D802,0)</f>
        <v>1.0000000000000231E-2</v>
      </c>
      <c r="G802" s="84">
        <f>IF(D802&gt;F798,D802-F798,0)</f>
        <v>0</v>
      </c>
      <c r="H802" s="102"/>
      <c r="I802" s="102"/>
      <c r="J802" s="102"/>
    </row>
    <row r="803" spans="1:10" x14ac:dyDescent="0.25">
      <c r="A803" s="8">
        <f t="shared" si="47"/>
        <v>35981</v>
      </c>
      <c r="B803" s="2"/>
      <c r="C803" s="8"/>
      <c r="D803" s="9">
        <f t="shared" si="46"/>
        <v>2.36</v>
      </c>
      <c r="E803" s="9"/>
      <c r="F803" s="142">
        <f>IF(D803&lt;F798,F798-D803,0)</f>
        <v>1.0000000000000231E-2</v>
      </c>
      <c r="G803" s="84">
        <f>IF(D803&gt;F798,D803-F798,0)</f>
        <v>0</v>
      </c>
      <c r="H803" s="102"/>
      <c r="I803" s="102"/>
      <c r="J803" s="102"/>
    </row>
    <row r="804" spans="1:10" x14ac:dyDescent="0.25">
      <c r="A804" s="8">
        <f t="shared" si="47"/>
        <v>35982</v>
      </c>
      <c r="B804" s="2"/>
      <c r="C804" s="8"/>
      <c r="D804" s="9">
        <f t="shared" si="46"/>
        <v>2.37</v>
      </c>
      <c r="E804" s="9"/>
      <c r="F804" s="142">
        <f>IF(D804&lt;F798,F798-D804,0)</f>
        <v>0</v>
      </c>
      <c r="G804" s="84">
        <f>IF(D804&gt;F798,D804-F798,0)</f>
        <v>0</v>
      </c>
      <c r="H804" s="102"/>
      <c r="I804" s="102"/>
      <c r="J804" s="102"/>
    </row>
    <row r="805" spans="1:10" x14ac:dyDescent="0.25">
      <c r="A805" s="8">
        <f t="shared" si="47"/>
        <v>35983</v>
      </c>
      <c r="B805" s="2"/>
      <c r="C805" s="8"/>
      <c r="D805" s="9">
        <f t="shared" si="46"/>
        <v>2.34</v>
      </c>
      <c r="E805" s="9"/>
      <c r="F805" s="142">
        <f>IF(D805&lt;F798,F798-D805,0)</f>
        <v>3.0000000000000249E-2</v>
      </c>
      <c r="G805" s="84">
        <f>IF(D805&gt;F798,D805-F798,0)</f>
        <v>0</v>
      </c>
      <c r="H805" s="102"/>
      <c r="I805" s="102"/>
      <c r="J805" s="102"/>
    </row>
    <row r="806" spans="1:10" x14ac:dyDescent="0.25">
      <c r="A806" s="8">
        <f t="shared" si="47"/>
        <v>35984</v>
      </c>
      <c r="B806" s="2"/>
      <c r="C806" s="8"/>
      <c r="D806" s="9">
        <f t="shared" si="46"/>
        <v>2.38</v>
      </c>
      <c r="E806" s="9"/>
      <c r="F806" s="142">
        <f>IF(D806&lt;F798,F798-D806,0)</f>
        <v>0</v>
      </c>
      <c r="G806" s="84">
        <f>IF(D806&gt;F798,D806-F798,0)</f>
        <v>9.9999999999997868E-3</v>
      </c>
      <c r="H806" s="102"/>
      <c r="I806" s="102"/>
      <c r="J806" s="102"/>
    </row>
    <row r="807" spans="1:10" x14ac:dyDescent="0.25">
      <c r="A807" s="8">
        <f t="shared" si="47"/>
        <v>35985</v>
      </c>
      <c r="B807" s="2"/>
      <c r="C807" s="8"/>
      <c r="D807" s="9">
        <f t="shared" si="46"/>
        <v>2.37</v>
      </c>
      <c r="E807" s="9"/>
      <c r="F807" s="142">
        <f>IF(D807&lt;F798,F798-D807,0)</f>
        <v>0</v>
      </c>
      <c r="G807" s="84">
        <f>IF(D807&gt;F798,D807-F798,0)</f>
        <v>0</v>
      </c>
      <c r="H807" s="102"/>
      <c r="I807" s="102"/>
      <c r="J807" s="102"/>
    </row>
    <row r="808" spans="1:10" x14ac:dyDescent="0.25">
      <c r="A808" s="8">
        <f t="shared" si="47"/>
        <v>35986</v>
      </c>
      <c r="B808" s="2"/>
      <c r="C808" s="8"/>
      <c r="D808" s="9">
        <f t="shared" si="46"/>
        <v>2.3149999999999999</v>
      </c>
      <c r="E808" s="9"/>
      <c r="F808" s="142">
        <f>IF(D808&lt;F798,F798-D808,0)</f>
        <v>5.500000000000016E-2</v>
      </c>
      <c r="G808" s="84">
        <f>IF(D808&gt;F798,D808-F798,0)</f>
        <v>0</v>
      </c>
      <c r="H808" s="102"/>
      <c r="I808" s="102"/>
      <c r="J808" s="102"/>
    </row>
    <row r="809" spans="1:10" x14ac:dyDescent="0.25">
      <c r="A809" s="8">
        <f t="shared" si="47"/>
        <v>35987</v>
      </c>
      <c r="B809" s="2"/>
      <c r="C809" s="8"/>
      <c r="D809" s="9">
        <f t="shared" si="46"/>
        <v>2.3149999999999999</v>
      </c>
      <c r="E809" s="9"/>
      <c r="F809" s="142">
        <f>IF(D809&lt;F798,F798-D809,0)</f>
        <v>5.500000000000016E-2</v>
      </c>
      <c r="G809" s="84">
        <f>IF(D809&gt;F798,D809-F798,0)</f>
        <v>0</v>
      </c>
      <c r="H809" s="102"/>
      <c r="I809" s="102"/>
      <c r="J809" s="102"/>
    </row>
    <row r="810" spans="1:10" x14ac:dyDescent="0.25">
      <c r="A810" s="8">
        <f t="shared" si="47"/>
        <v>35988</v>
      </c>
      <c r="B810" s="2"/>
      <c r="C810" s="8"/>
      <c r="D810" s="9">
        <f t="shared" si="46"/>
        <v>2.3149999999999999</v>
      </c>
      <c r="E810" s="9"/>
      <c r="F810" s="142">
        <f>IF(D810&lt;F798,F798-D810,0)</f>
        <v>5.500000000000016E-2</v>
      </c>
      <c r="G810" s="84">
        <f>IF(D810&gt;F798,D810-F798,0)</f>
        <v>0</v>
      </c>
      <c r="H810" s="102"/>
      <c r="I810" s="102"/>
      <c r="J810" s="102"/>
    </row>
    <row r="811" spans="1:10" x14ac:dyDescent="0.25">
      <c r="A811" s="8">
        <f t="shared" si="47"/>
        <v>35989</v>
      </c>
      <c r="B811" s="2"/>
      <c r="C811" s="8"/>
      <c r="D811" s="9">
        <f t="shared" si="46"/>
        <v>2.2749999999999999</v>
      </c>
      <c r="E811" s="9"/>
      <c r="F811" s="142">
        <f>IF(D811&lt;F798,F798-D811,0)</f>
        <v>9.5000000000000195E-2</v>
      </c>
      <c r="G811" s="84">
        <f>IF(D811&gt;F798,D811-F798,0)</f>
        <v>0</v>
      </c>
      <c r="H811" s="102"/>
      <c r="I811" s="102"/>
      <c r="J811" s="102"/>
    </row>
    <row r="812" spans="1:10" x14ac:dyDescent="0.25">
      <c r="A812" s="8">
        <f t="shared" si="47"/>
        <v>35990</v>
      </c>
      <c r="B812" s="2"/>
      <c r="C812" s="8"/>
      <c r="D812" s="9">
        <f t="shared" si="46"/>
        <v>2.2349999999999999</v>
      </c>
      <c r="E812" s="9"/>
      <c r="F812" s="142">
        <f>IF(D812&lt;F798,F798-D812,0)</f>
        <v>0.13500000000000023</v>
      </c>
      <c r="G812" s="84">
        <f>IF(D812&gt;F798,D812-F798,0)</f>
        <v>0</v>
      </c>
      <c r="H812" s="102"/>
      <c r="I812" s="102"/>
      <c r="J812" s="102"/>
    </row>
    <row r="813" spans="1:10" x14ac:dyDescent="0.25">
      <c r="A813" s="8">
        <f t="shared" si="47"/>
        <v>35991</v>
      </c>
      <c r="B813" s="2"/>
      <c r="C813" s="8"/>
      <c r="D813" s="9">
        <f t="shared" si="46"/>
        <v>2.2149999999999999</v>
      </c>
      <c r="E813" s="9"/>
      <c r="F813" s="142">
        <f>IF(D813&lt;F798,F798-D813,0)</f>
        <v>0.15500000000000025</v>
      </c>
      <c r="G813" s="84">
        <f>IF(D813&gt;F798,D813-F798,0)</f>
        <v>0</v>
      </c>
      <c r="H813" s="102"/>
      <c r="I813" s="102"/>
      <c r="J813" s="102"/>
    </row>
    <row r="814" spans="1:10" x14ac:dyDescent="0.25">
      <c r="A814" s="8">
        <f t="shared" si="47"/>
        <v>35992</v>
      </c>
      <c r="B814" s="2"/>
      <c r="C814" s="8"/>
      <c r="D814" s="9">
        <f t="shared" si="46"/>
        <v>2.145</v>
      </c>
      <c r="E814" s="9"/>
      <c r="F814" s="142">
        <f>IF(D814&lt;F798,F798-D814,0)</f>
        <v>0.22500000000000009</v>
      </c>
      <c r="G814" s="84">
        <f>IF(D814&gt;F798,D814-F798,0)</f>
        <v>0</v>
      </c>
      <c r="H814" s="102"/>
      <c r="I814" s="102"/>
      <c r="J814" s="102"/>
    </row>
    <row r="815" spans="1:10" x14ac:dyDescent="0.25">
      <c r="A815" s="8">
        <f t="shared" si="47"/>
        <v>35993</v>
      </c>
      <c r="B815" s="2"/>
      <c r="C815" s="8"/>
      <c r="D815" s="9">
        <f t="shared" si="46"/>
        <v>2.1549999999999998</v>
      </c>
      <c r="E815" s="9"/>
      <c r="F815" s="142">
        <f>IF(D815&lt;F798,F798-D815,0)</f>
        <v>0.2150000000000003</v>
      </c>
      <c r="G815" s="84">
        <f>IF(D815&gt;F798,D815-F798,0)</f>
        <v>0</v>
      </c>
      <c r="H815" s="102"/>
      <c r="I815" s="102"/>
      <c r="J815" s="102"/>
    </row>
    <row r="816" spans="1:10" x14ac:dyDescent="0.25">
      <c r="A816" s="8">
        <f t="shared" si="47"/>
        <v>35994</v>
      </c>
      <c r="B816" s="2"/>
      <c r="C816" s="8"/>
      <c r="D816" s="9">
        <f t="shared" si="46"/>
        <v>2.1549999999999998</v>
      </c>
      <c r="E816" s="9"/>
      <c r="F816" s="142">
        <f>IF(D816&lt;F798,F798-D816,0)</f>
        <v>0.2150000000000003</v>
      </c>
      <c r="G816" s="84">
        <f>IF(D816&gt;F798,D816-F798,0)</f>
        <v>0</v>
      </c>
      <c r="H816" s="102"/>
      <c r="I816" s="102"/>
      <c r="J816" s="102"/>
    </row>
    <row r="817" spans="1:10" x14ac:dyDescent="0.25">
      <c r="A817" s="8">
        <f t="shared" si="47"/>
        <v>35995</v>
      </c>
      <c r="B817" s="2"/>
      <c r="C817" s="8"/>
      <c r="D817" s="9">
        <f t="shared" si="46"/>
        <v>2.1549999999999998</v>
      </c>
      <c r="E817" s="9"/>
      <c r="F817" s="142">
        <f>IF(D817&lt;F798,F798-D817,0)</f>
        <v>0.2150000000000003</v>
      </c>
      <c r="G817" s="84">
        <f>IF(D817&gt;F798,D817-F798,0)</f>
        <v>0</v>
      </c>
      <c r="H817" s="102"/>
      <c r="I817" s="102"/>
      <c r="J817" s="102"/>
    </row>
    <row r="818" spans="1:10" x14ac:dyDescent="0.25">
      <c r="A818" s="8">
        <f t="shared" si="47"/>
        <v>35996</v>
      </c>
      <c r="B818" s="2"/>
      <c r="C818" s="8"/>
      <c r="D818" s="9">
        <f t="shared" si="46"/>
        <v>2.1800000000000002</v>
      </c>
      <c r="E818" s="9"/>
      <c r="F818" s="142">
        <f>IF(D818&lt;F798,F798-D818,0)</f>
        <v>0.18999999999999995</v>
      </c>
      <c r="G818" s="84">
        <f>IF(D818&gt;F798,D818-F798,0)</f>
        <v>0</v>
      </c>
      <c r="H818" s="102"/>
      <c r="I818" s="102"/>
      <c r="J818" s="102"/>
    </row>
    <row r="819" spans="1:10" x14ac:dyDescent="0.25">
      <c r="A819" s="8">
        <f t="shared" si="47"/>
        <v>35997</v>
      </c>
      <c r="B819" s="2"/>
      <c r="C819" s="8"/>
      <c r="D819" s="9">
        <f t="shared" si="46"/>
        <v>2.0699999999999998</v>
      </c>
      <c r="E819" s="9"/>
      <c r="F819" s="142">
        <f>IF(D819&lt;F798,F798-D819,0)</f>
        <v>0.30000000000000027</v>
      </c>
      <c r="G819" s="84">
        <f>IF(D819&gt;F798,D819-F798,0)</f>
        <v>0</v>
      </c>
      <c r="H819" s="102"/>
      <c r="I819" s="102"/>
      <c r="J819" s="102"/>
    </row>
    <row r="820" spans="1:10" x14ac:dyDescent="0.25">
      <c r="A820" s="8">
        <f t="shared" si="47"/>
        <v>35998</v>
      </c>
      <c r="B820" s="2"/>
      <c r="C820" s="8"/>
      <c r="D820" s="9">
        <f t="shared" si="46"/>
        <v>2.0049999999999999</v>
      </c>
      <c r="E820" s="9"/>
      <c r="F820" s="142">
        <f>IF(D820&lt;F798,F798-D820,0)</f>
        <v>0.36500000000000021</v>
      </c>
      <c r="G820" s="84">
        <f>IF(D820&gt;F798,D820-F798,0)</f>
        <v>0</v>
      </c>
      <c r="H820" s="102"/>
      <c r="I820" s="102"/>
      <c r="J820" s="102"/>
    </row>
    <row r="821" spans="1:10" x14ac:dyDescent="0.25">
      <c r="A821" s="8">
        <f t="shared" si="47"/>
        <v>35999</v>
      </c>
      <c r="B821" s="9"/>
      <c r="C821" s="8"/>
      <c r="D821" s="9">
        <f t="shared" si="46"/>
        <v>1.9850000000000001</v>
      </c>
      <c r="E821" s="9"/>
      <c r="F821" s="142">
        <f>IF(D821&lt;F798,F798-D821,0)</f>
        <v>0.38500000000000001</v>
      </c>
      <c r="G821" s="84">
        <f>IF(D821&gt;F798,D821-F798,0)</f>
        <v>0</v>
      </c>
      <c r="H821" s="102"/>
      <c r="I821" s="102"/>
      <c r="J821" s="102"/>
    </row>
    <row r="822" spans="1:10" x14ac:dyDescent="0.25">
      <c r="A822" s="8">
        <f t="shared" si="47"/>
        <v>36000</v>
      </c>
      <c r="B822" s="9"/>
      <c r="C822" s="8"/>
      <c r="D822" s="9">
        <f t="shared" si="46"/>
        <v>1.9650000000000001</v>
      </c>
      <c r="E822" s="9"/>
      <c r="F822" s="142">
        <f>IF(D822&lt;F798,F798-D822,0)</f>
        <v>0.40500000000000003</v>
      </c>
      <c r="G822" s="84">
        <f>IF(D822&gt;F798,D822-F798,0)</f>
        <v>0</v>
      </c>
      <c r="H822" s="102"/>
      <c r="I822" s="102"/>
      <c r="J822" s="102"/>
    </row>
    <row r="823" spans="1:10" x14ac:dyDescent="0.25">
      <c r="A823" s="8">
        <f t="shared" si="47"/>
        <v>36001</v>
      </c>
      <c r="B823" s="9"/>
      <c r="C823" s="8"/>
      <c r="D823" s="9">
        <f t="shared" si="46"/>
        <v>1.9650000000000001</v>
      </c>
      <c r="E823" s="9"/>
      <c r="F823" s="142">
        <f>IF(D823&lt;F798,F798-D823,0)</f>
        <v>0.40500000000000003</v>
      </c>
      <c r="G823" s="84">
        <f>IF(D823&gt;F798,D823-F798,0)</f>
        <v>0</v>
      </c>
      <c r="H823" s="102"/>
      <c r="I823" s="102"/>
      <c r="J823" s="102"/>
    </row>
    <row r="824" spans="1:10" x14ac:dyDescent="0.25">
      <c r="A824" s="8">
        <f t="shared" si="47"/>
        <v>36002</v>
      </c>
      <c r="B824" s="9"/>
      <c r="C824" s="8"/>
      <c r="D824" s="9">
        <f t="shared" si="46"/>
        <v>1.9650000000000001</v>
      </c>
      <c r="E824" s="9"/>
      <c r="F824" s="142">
        <f>IF(D824&lt;F798,F798-D824,0)</f>
        <v>0.40500000000000003</v>
      </c>
      <c r="G824" s="84">
        <f>IF(D824&gt;F798,D824-F798,0)</f>
        <v>0</v>
      </c>
      <c r="H824" s="102"/>
      <c r="I824" s="102"/>
      <c r="J824" s="102"/>
    </row>
    <row r="825" spans="1:10" x14ac:dyDescent="0.25">
      <c r="A825" s="8">
        <f t="shared" si="47"/>
        <v>36003</v>
      </c>
      <c r="B825" s="9"/>
      <c r="C825" s="8"/>
      <c r="D825" s="9">
        <f t="shared" si="46"/>
        <v>2.0049999999999999</v>
      </c>
      <c r="E825" s="9"/>
      <c r="F825" s="142">
        <f>IF(D825&lt;F798,F798-D825,0)</f>
        <v>0.36500000000000021</v>
      </c>
      <c r="G825" s="84">
        <f>IF(D825&gt;F798,D825-F798,0)</f>
        <v>0</v>
      </c>
      <c r="H825" s="102"/>
      <c r="I825" s="102"/>
      <c r="J825" s="102"/>
    </row>
    <row r="826" spans="1:10" x14ac:dyDescent="0.25">
      <c r="A826" s="8">
        <f t="shared" si="47"/>
        <v>36004</v>
      </c>
      <c r="B826" s="9"/>
      <c r="C826" s="8"/>
      <c r="D826" s="9">
        <f t="shared" si="46"/>
        <v>1.9550000000000001</v>
      </c>
      <c r="E826" s="9"/>
      <c r="F826" s="142">
        <f>IF(D826&lt;F798,F798-D826,0)</f>
        <v>0.41500000000000004</v>
      </c>
      <c r="G826" s="84">
        <f>IF(D826&gt;F798,D826-F798,0)</f>
        <v>0</v>
      </c>
      <c r="H826" s="102"/>
      <c r="I826" s="102"/>
      <c r="J826" s="102"/>
    </row>
    <row r="827" spans="1:10" x14ac:dyDescent="0.25">
      <c r="A827" s="8">
        <f t="shared" si="47"/>
        <v>36005</v>
      </c>
      <c r="B827" s="9"/>
      <c r="C827" s="8"/>
      <c r="D827" s="9">
        <f t="shared" si="46"/>
        <v>1.99</v>
      </c>
      <c r="E827" s="9"/>
      <c r="F827" s="142">
        <f>IF(D827&lt;F798,F798-D827,0)</f>
        <v>0.38000000000000012</v>
      </c>
      <c r="G827" s="84">
        <f>IF(D827&gt;F798,D827-F798,0)</f>
        <v>0</v>
      </c>
      <c r="H827" s="102"/>
      <c r="I827" s="102"/>
      <c r="J827" s="102"/>
    </row>
    <row r="828" spans="1:10" x14ac:dyDescent="0.25">
      <c r="A828" s="8">
        <f t="shared" si="47"/>
        <v>36006</v>
      </c>
      <c r="B828" s="9"/>
      <c r="C828" s="8"/>
      <c r="D828" s="9">
        <f t="shared" si="46"/>
        <v>1.9850000000000001</v>
      </c>
      <c r="E828" s="9"/>
      <c r="F828" s="142">
        <f>IF(D828&lt;F798,F798-D828,0)</f>
        <v>0.38500000000000001</v>
      </c>
      <c r="G828" s="84">
        <f>IF(D828&gt;F798,D828-F798,0)</f>
        <v>0</v>
      </c>
      <c r="H828" s="102"/>
      <c r="I828" s="102"/>
      <c r="J828" s="102"/>
    </row>
    <row r="829" spans="1:10" ht="13.8" thickBot="1" x14ac:dyDescent="0.3">
      <c r="A829" s="8">
        <f t="shared" si="47"/>
        <v>36007</v>
      </c>
      <c r="B829" s="9"/>
      <c r="C829" s="8"/>
      <c r="D829" s="9">
        <f t="shared" si="46"/>
        <v>1.845</v>
      </c>
      <c r="E829" s="9"/>
      <c r="F829" s="143">
        <f>IF(D829&lt;F798,F798-D829,0)</f>
        <v>0.52500000000000013</v>
      </c>
      <c r="G829" s="144">
        <f>IF(D829&gt;F798,D829-F798,0)</f>
        <v>0</v>
      </c>
      <c r="H829" s="102"/>
      <c r="I829" s="102"/>
      <c r="J829" s="102"/>
    </row>
    <row r="830" spans="1:10" ht="13.8" thickTop="1" x14ac:dyDescent="0.25">
      <c r="A830" s="8"/>
      <c r="B830" s="9"/>
      <c r="C830" s="8"/>
      <c r="D830" s="9"/>
      <c r="E830" s="9"/>
      <c r="F830" s="145">
        <f>AVERAGE(F799:F829)</f>
        <v>0.19403225806451629</v>
      </c>
      <c r="G830" s="145">
        <f>AVERAGE(G799:G829)</f>
        <v>3.3870967741935335E-3</v>
      </c>
    </row>
    <row r="831" spans="1:10" x14ac:dyDescent="0.25">
      <c r="A831" s="8"/>
      <c r="B831" s="9"/>
      <c r="C831" s="8"/>
      <c r="D831" s="9"/>
      <c r="E831" s="9"/>
    </row>
    <row r="832" spans="1:10" x14ac:dyDescent="0.25">
      <c r="A832" s="8"/>
      <c r="B832" s="9"/>
      <c r="C832" s="8"/>
      <c r="D832" s="9"/>
      <c r="E832" s="9"/>
    </row>
    <row r="833" spans="1:12" ht="13.8" thickBot="1" x14ac:dyDescent="0.3">
      <c r="A833" s="8"/>
      <c r="B833" s="9"/>
      <c r="C833" s="8">
        <v>36008</v>
      </c>
      <c r="F833" s="145">
        <f>VLOOKUP($C833,index,2,FALSE)</f>
        <v>1.93</v>
      </c>
      <c r="H833" s="102"/>
      <c r="I833" s="102"/>
      <c r="J833" s="102"/>
      <c r="K833" s="101"/>
      <c r="L833" s="101"/>
    </row>
    <row r="834" spans="1:12" ht="13.8" thickTop="1" x14ac:dyDescent="0.25">
      <c r="A834" s="8">
        <f>C833</f>
        <v>36008</v>
      </c>
      <c r="B834" s="9"/>
      <c r="C834" s="8"/>
      <c r="D834" s="9">
        <f>VLOOKUP($A834,cash,D$4,FALSE)</f>
        <v>1.845</v>
      </c>
      <c r="E834" s="9"/>
      <c r="F834" s="141">
        <f>IF(D834&lt;F833,F833-D834,0)</f>
        <v>8.4999999999999964E-2</v>
      </c>
      <c r="G834" s="81">
        <f>IF(D834&gt;F833,D834-F833,0)</f>
        <v>0</v>
      </c>
      <c r="H834" s="102"/>
      <c r="I834" s="102"/>
      <c r="J834" s="102"/>
      <c r="K834" s="101"/>
      <c r="L834" s="101"/>
    </row>
    <row r="835" spans="1:12" x14ac:dyDescent="0.25">
      <c r="A835" s="8">
        <f>A834+1</f>
        <v>36009</v>
      </c>
      <c r="B835" s="9"/>
      <c r="C835" s="8"/>
      <c r="D835" s="9">
        <f t="shared" ref="D835:D864" si="48">VLOOKUP($A835,cash,D$4,FALSE)</f>
        <v>1.845</v>
      </c>
      <c r="E835" s="9"/>
      <c r="F835" s="142">
        <f>IF(D835&lt;F833,F833-D835,0)</f>
        <v>8.4999999999999964E-2</v>
      </c>
      <c r="G835" s="84">
        <f>IF(D835&gt;F833,D835-F833,0)</f>
        <v>0</v>
      </c>
      <c r="H835" s="102"/>
      <c r="I835" s="102"/>
      <c r="J835" s="102"/>
    </row>
    <row r="836" spans="1:12" x14ac:dyDescent="0.25">
      <c r="A836" s="8">
        <f t="shared" ref="A836:A864" si="49">A835+1</f>
        <v>36010</v>
      </c>
      <c r="B836" s="9"/>
      <c r="C836" s="8"/>
      <c r="D836" s="9">
        <f t="shared" si="48"/>
        <v>1.825</v>
      </c>
      <c r="E836" s="9"/>
      <c r="F836" s="142">
        <f>IF(D836&lt;F833,F833-D836,0)</f>
        <v>0.10499999999999998</v>
      </c>
      <c r="G836" s="84">
        <f>IF(D836&gt;F833,D836-F833,0)</f>
        <v>0</v>
      </c>
      <c r="H836" s="102"/>
      <c r="I836" s="102"/>
      <c r="J836" s="102"/>
    </row>
    <row r="837" spans="1:12" x14ac:dyDescent="0.25">
      <c r="A837" s="8">
        <f t="shared" si="49"/>
        <v>36011</v>
      </c>
      <c r="B837" s="9"/>
      <c r="C837" s="8"/>
      <c r="D837" s="9">
        <f t="shared" si="48"/>
        <v>1.9</v>
      </c>
      <c r="E837" s="9"/>
      <c r="F837" s="142">
        <f>IF(D837&lt;F833,F833-D837,0)</f>
        <v>3.0000000000000027E-2</v>
      </c>
      <c r="G837" s="84">
        <f>IF(D837&gt;F833,D837-F833,0)</f>
        <v>0</v>
      </c>
      <c r="H837" s="102"/>
      <c r="I837" s="102"/>
      <c r="J837" s="102"/>
    </row>
    <row r="838" spans="1:12" x14ac:dyDescent="0.25">
      <c r="A838" s="8">
        <f t="shared" si="49"/>
        <v>36012</v>
      </c>
      <c r="B838" s="9"/>
      <c r="C838" s="8"/>
      <c r="D838" s="9">
        <f t="shared" si="48"/>
        <v>1.91</v>
      </c>
      <c r="E838" s="9"/>
      <c r="F838" s="142">
        <f>IF(D838&lt;F833,F833-D838,0)</f>
        <v>2.0000000000000018E-2</v>
      </c>
      <c r="G838" s="84">
        <f>IF(D838&gt;F833,D838-F833,0)</f>
        <v>0</v>
      </c>
      <c r="H838" s="102"/>
      <c r="I838" s="102"/>
      <c r="J838" s="102"/>
    </row>
    <row r="839" spans="1:12" x14ac:dyDescent="0.25">
      <c r="A839" s="8">
        <f t="shared" si="49"/>
        <v>36013</v>
      </c>
      <c r="B839" s="9"/>
      <c r="C839" s="8"/>
      <c r="D839" s="9">
        <f t="shared" si="48"/>
        <v>1.845</v>
      </c>
      <c r="E839" s="9"/>
      <c r="F839" s="142">
        <f>IF(D839&lt;F833,F833-D839,0)</f>
        <v>8.4999999999999964E-2</v>
      </c>
      <c r="G839" s="84">
        <f>IF(D839&gt;F833,D839-F833,0)</f>
        <v>0</v>
      </c>
      <c r="H839" s="102"/>
      <c r="I839" s="102"/>
      <c r="J839" s="102"/>
    </row>
    <row r="840" spans="1:12" x14ac:dyDescent="0.25">
      <c r="A840" s="8">
        <f t="shared" si="49"/>
        <v>36014</v>
      </c>
      <c r="B840" s="9"/>
      <c r="C840" s="8"/>
      <c r="D840" s="9">
        <f t="shared" si="48"/>
        <v>1.8149999999999999</v>
      </c>
      <c r="E840" s="9"/>
      <c r="F840" s="142">
        <f>IF(D840&lt;F833,F833-D840,0)</f>
        <v>0.11499999999999999</v>
      </c>
      <c r="G840" s="84">
        <f>IF(D840&gt;F833,D840-F833,0)</f>
        <v>0</v>
      </c>
      <c r="H840" s="102"/>
      <c r="I840" s="102"/>
      <c r="J840" s="102"/>
    </row>
    <row r="841" spans="1:12" x14ac:dyDescent="0.25">
      <c r="A841" s="8">
        <f t="shared" si="49"/>
        <v>36015</v>
      </c>
      <c r="B841" s="9"/>
      <c r="C841" s="8"/>
      <c r="D841" s="9">
        <f t="shared" si="48"/>
        <v>1.8149999999999999</v>
      </c>
      <c r="E841" s="9"/>
      <c r="F841" s="142">
        <f>IF(D841&lt;F833,F833-D841,0)</f>
        <v>0.11499999999999999</v>
      </c>
      <c r="G841" s="84">
        <f>IF(D841&gt;F833,D841-F833,0)</f>
        <v>0</v>
      </c>
      <c r="H841" s="102"/>
      <c r="I841" s="102"/>
      <c r="J841" s="102"/>
    </row>
    <row r="842" spans="1:12" x14ac:dyDescent="0.25">
      <c r="A842" s="8">
        <f t="shared" si="49"/>
        <v>36016</v>
      </c>
      <c r="B842" s="9"/>
      <c r="C842" s="8"/>
      <c r="D842" s="9">
        <f t="shared" si="48"/>
        <v>1.8149999999999999</v>
      </c>
      <c r="E842" s="9"/>
      <c r="F842" s="142">
        <f>IF(D842&lt;F833,F833-D842,0)</f>
        <v>0.11499999999999999</v>
      </c>
      <c r="G842" s="84">
        <f>IF(D842&gt;F833,D842-F833,0)</f>
        <v>0</v>
      </c>
      <c r="H842" s="102"/>
      <c r="I842" s="102"/>
      <c r="J842" s="102"/>
    </row>
    <row r="843" spans="1:12" x14ac:dyDescent="0.25">
      <c r="A843" s="8">
        <f t="shared" si="49"/>
        <v>36017</v>
      </c>
      <c r="B843" s="9"/>
      <c r="C843" s="8"/>
      <c r="D843" s="9">
        <f t="shared" si="48"/>
        <v>1.855</v>
      </c>
      <c r="E843" s="9"/>
      <c r="F843" s="142">
        <f>IF(D843&lt;F833,F833-D843,0)</f>
        <v>7.4999999999999956E-2</v>
      </c>
      <c r="G843" s="84">
        <f>IF(D843&gt;F833,D843-F833,0)</f>
        <v>0</v>
      </c>
      <c r="H843" s="102"/>
      <c r="I843" s="102"/>
      <c r="J843" s="102"/>
    </row>
    <row r="844" spans="1:12" x14ac:dyDescent="0.25">
      <c r="A844" s="8">
        <f t="shared" si="49"/>
        <v>36018</v>
      </c>
      <c r="B844" s="9"/>
      <c r="C844" s="8"/>
      <c r="D844" s="9">
        <f t="shared" si="48"/>
        <v>1.87</v>
      </c>
      <c r="E844" s="9"/>
      <c r="F844" s="142">
        <f>IF(D844&lt;F833,F833-D844,0)</f>
        <v>5.9999999999999831E-2</v>
      </c>
      <c r="G844" s="84">
        <f>IF(D844&gt;F833,D844-F833,0)</f>
        <v>0</v>
      </c>
      <c r="H844" s="102"/>
      <c r="I844" s="102"/>
      <c r="J844" s="102"/>
    </row>
    <row r="845" spans="1:12" x14ac:dyDescent="0.25">
      <c r="A845" s="8">
        <f t="shared" si="49"/>
        <v>36019</v>
      </c>
      <c r="B845" s="9"/>
      <c r="C845" s="8"/>
      <c r="D845" s="9">
        <f t="shared" si="48"/>
        <v>1.835</v>
      </c>
      <c r="E845" s="9"/>
      <c r="F845" s="142">
        <f>IF(D845&lt;F833,F833-D845,0)</f>
        <v>9.4999999999999973E-2</v>
      </c>
      <c r="G845" s="84">
        <f>IF(D845&gt;F833,D845-F833,0)</f>
        <v>0</v>
      </c>
      <c r="H845" s="102"/>
      <c r="I845" s="102"/>
      <c r="J845" s="102"/>
    </row>
    <row r="846" spans="1:12" x14ac:dyDescent="0.25">
      <c r="A846" s="8">
        <f t="shared" si="49"/>
        <v>36020</v>
      </c>
      <c r="B846" s="9"/>
      <c r="C846" s="8"/>
      <c r="D846" s="9">
        <f t="shared" si="48"/>
        <v>1.825</v>
      </c>
      <c r="E846" s="9"/>
      <c r="F846" s="142">
        <f>IF(D846&lt;F833,F833-D846,0)</f>
        <v>0.10499999999999998</v>
      </c>
      <c r="G846" s="84">
        <f>IF(D846&gt;F833,D846-F833,0)</f>
        <v>0</v>
      </c>
      <c r="H846" s="102"/>
      <c r="I846" s="102"/>
      <c r="J846" s="102"/>
    </row>
    <row r="847" spans="1:12" x14ac:dyDescent="0.25">
      <c r="A847" s="8">
        <f t="shared" si="49"/>
        <v>36021</v>
      </c>
      <c r="B847" s="9"/>
      <c r="C847" s="8"/>
      <c r="D847" s="9">
        <f t="shared" si="48"/>
        <v>1.825</v>
      </c>
      <c r="E847" s="9"/>
      <c r="F847" s="142">
        <f>IF(D847&lt;F833,F833-D847,0)</f>
        <v>0.10499999999999998</v>
      </c>
      <c r="G847" s="84">
        <f>IF(D847&gt;F833,D847-F833,0)</f>
        <v>0</v>
      </c>
      <c r="H847" s="102"/>
      <c r="I847" s="102"/>
      <c r="J847" s="102"/>
    </row>
    <row r="848" spans="1:12" x14ac:dyDescent="0.25">
      <c r="A848" s="8">
        <f t="shared" si="49"/>
        <v>36022</v>
      </c>
      <c r="B848" s="9"/>
      <c r="C848" s="8"/>
      <c r="D848" s="9">
        <f t="shared" si="48"/>
        <v>1.825</v>
      </c>
      <c r="E848" s="9"/>
      <c r="F848" s="142">
        <f>IF(D848&lt;F833,F833-D848,0)</f>
        <v>0.10499999999999998</v>
      </c>
      <c r="G848" s="84">
        <f>IF(D848&gt;F833,D848-F833,0)</f>
        <v>0</v>
      </c>
      <c r="H848" s="102"/>
      <c r="I848" s="102"/>
      <c r="J848" s="102"/>
    </row>
    <row r="849" spans="1:10" x14ac:dyDescent="0.25">
      <c r="A849" s="8">
        <f t="shared" si="49"/>
        <v>36023</v>
      </c>
      <c r="B849" s="9"/>
      <c r="C849" s="8"/>
      <c r="D849" s="9">
        <f t="shared" si="48"/>
        <v>1.825</v>
      </c>
      <c r="E849" s="9"/>
      <c r="F849" s="142">
        <f>IF(D849&lt;F833,F833-D849,0)</f>
        <v>0.10499999999999998</v>
      </c>
      <c r="G849" s="84">
        <f>IF(D849&gt;F833,D849-F833,0)</f>
        <v>0</v>
      </c>
      <c r="H849" s="102"/>
      <c r="I849" s="102"/>
      <c r="J849" s="102"/>
    </row>
    <row r="850" spans="1:10" x14ac:dyDescent="0.25">
      <c r="A850" s="8">
        <f t="shared" si="49"/>
        <v>36024</v>
      </c>
      <c r="B850" s="9"/>
      <c r="C850" s="8"/>
      <c r="D850" s="9">
        <f t="shared" si="48"/>
        <v>1.895</v>
      </c>
      <c r="E850" s="9"/>
      <c r="F850" s="142">
        <f>IF(D850&lt;F833,F833-D850,0)</f>
        <v>3.499999999999992E-2</v>
      </c>
      <c r="G850" s="84">
        <f>IF(D850&gt;F833,D850-F833,0)</f>
        <v>0</v>
      </c>
      <c r="H850" s="102"/>
      <c r="I850" s="102"/>
      <c r="J850" s="102"/>
    </row>
    <row r="851" spans="1:10" x14ac:dyDescent="0.25">
      <c r="A851" s="8">
        <f t="shared" si="49"/>
        <v>36025</v>
      </c>
      <c r="B851" s="9"/>
      <c r="C851" s="8"/>
      <c r="D851" s="9">
        <f t="shared" si="48"/>
        <v>1.94</v>
      </c>
      <c r="E851" s="9"/>
      <c r="F851" s="142">
        <f>IF(D851&lt;F833,F833-D851,0)</f>
        <v>0</v>
      </c>
      <c r="G851" s="84">
        <f>IF(D851&gt;F833,D851-F833,0)</f>
        <v>1.0000000000000009E-2</v>
      </c>
      <c r="H851" s="102"/>
      <c r="I851" s="102"/>
      <c r="J851" s="102"/>
    </row>
    <row r="852" spans="1:10" x14ac:dyDescent="0.25">
      <c r="A852" s="8">
        <f t="shared" si="49"/>
        <v>36026</v>
      </c>
      <c r="B852" s="9"/>
      <c r="C852" s="8"/>
      <c r="D852" s="9">
        <f t="shared" si="48"/>
        <v>1.96</v>
      </c>
      <c r="E852" s="9"/>
      <c r="F852" s="142">
        <f>IF(D852&lt;F833,F833-D852,0)</f>
        <v>0</v>
      </c>
      <c r="G852" s="84">
        <f>IF(D852&gt;F833,D852-F833,0)</f>
        <v>3.0000000000000027E-2</v>
      </c>
      <c r="H852" s="102"/>
      <c r="I852" s="102"/>
      <c r="J852" s="102"/>
    </row>
    <row r="853" spans="1:10" x14ac:dyDescent="0.25">
      <c r="A853" s="8">
        <f t="shared" si="49"/>
        <v>36027</v>
      </c>
      <c r="B853" s="9"/>
      <c r="C853" s="8"/>
      <c r="D853" s="9">
        <f t="shared" si="48"/>
        <v>1.895</v>
      </c>
      <c r="E853" s="9"/>
      <c r="F853" s="142">
        <f>IF(D853&lt;F833,F833-D853,0)</f>
        <v>3.499999999999992E-2</v>
      </c>
      <c r="G853" s="84">
        <f>IF(D853&gt;F833,D853-F833,0)</f>
        <v>0</v>
      </c>
      <c r="H853" s="102"/>
      <c r="I853" s="102"/>
      <c r="J853" s="102"/>
    </row>
    <row r="854" spans="1:10" x14ac:dyDescent="0.25">
      <c r="A854" s="8">
        <f t="shared" si="49"/>
        <v>36028</v>
      </c>
      <c r="B854" s="9"/>
      <c r="C854" s="8"/>
      <c r="D854" s="9">
        <f t="shared" si="48"/>
        <v>1.925</v>
      </c>
      <c r="E854" s="9"/>
      <c r="F854" s="142">
        <f>IF(D854&lt;F833,F833-D854,0)</f>
        <v>4.9999999999998934E-3</v>
      </c>
      <c r="G854" s="84">
        <f>IF(D854&gt;F833,D854-F833,0)</f>
        <v>0</v>
      </c>
      <c r="H854" s="102"/>
      <c r="I854" s="102"/>
      <c r="J854" s="102"/>
    </row>
    <row r="855" spans="1:10" x14ac:dyDescent="0.25">
      <c r="A855" s="8">
        <f t="shared" si="49"/>
        <v>36029</v>
      </c>
      <c r="B855" s="9"/>
      <c r="C855" s="8"/>
      <c r="D855" s="9">
        <f t="shared" si="48"/>
        <v>1.925</v>
      </c>
      <c r="E855" s="9"/>
      <c r="F855" s="142">
        <f>IF(D855&lt;F833,F833-D855,0)</f>
        <v>4.9999999999998934E-3</v>
      </c>
      <c r="G855" s="84">
        <f>IF(D855&gt;F833,D855-F833,0)</f>
        <v>0</v>
      </c>
      <c r="H855" s="102"/>
      <c r="I855" s="102"/>
      <c r="J855" s="102"/>
    </row>
    <row r="856" spans="1:10" x14ac:dyDescent="0.25">
      <c r="A856" s="8">
        <f t="shared" si="49"/>
        <v>36030</v>
      </c>
      <c r="B856" s="9"/>
      <c r="C856" s="8"/>
      <c r="D856" s="9">
        <f t="shared" si="48"/>
        <v>1.925</v>
      </c>
      <c r="E856" s="9"/>
      <c r="F856" s="142">
        <f>IF(D856&lt;F833,F833-D856,0)</f>
        <v>4.9999999999998934E-3</v>
      </c>
      <c r="G856" s="84">
        <f>IF(D856&gt;F833,D856-F833,0)</f>
        <v>0</v>
      </c>
      <c r="H856" s="102"/>
      <c r="I856" s="102"/>
      <c r="J856" s="102"/>
    </row>
    <row r="857" spans="1:10" x14ac:dyDescent="0.25">
      <c r="A857" s="8">
        <f t="shared" si="49"/>
        <v>36031</v>
      </c>
      <c r="B857" s="9"/>
      <c r="C857" s="8"/>
      <c r="D857" s="9">
        <f t="shared" si="48"/>
        <v>1.895</v>
      </c>
      <c r="E857" s="9"/>
      <c r="F857" s="142">
        <f>IF(D857&lt;F833,F833-D857,0)</f>
        <v>3.499999999999992E-2</v>
      </c>
      <c r="G857" s="84">
        <f>IF(D857&gt;F833,D857-F833,0)</f>
        <v>0</v>
      </c>
      <c r="H857" s="102"/>
      <c r="I857" s="102"/>
      <c r="J857" s="102"/>
    </row>
    <row r="858" spans="1:10" x14ac:dyDescent="0.25">
      <c r="A858" s="8">
        <f t="shared" si="49"/>
        <v>36032</v>
      </c>
      <c r="B858" s="9"/>
      <c r="C858" s="8"/>
      <c r="D858" s="9">
        <f t="shared" si="48"/>
        <v>1.88</v>
      </c>
      <c r="E858" s="9"/>
      <c r="F858" s="142">
        <f>IF(D858&lt;F833,F833-D858,0)</f>
        <v>5.0000000000000044E-2</v>
      </c>
      <c r="G858" s="84">
        <f>IF(D858&gt;F833,D858-F833,0)</f>
        <v>0</v>
      </c>
      <c r="H858" s="102"/>
      <c r="I858" s="102"/>
      <c r="J858" s="102"/>
    </row>
    <row r="859" spans="1:10" x14ac:dyDescent="0.25">
      <c r="A859" s="8">
        <f t="shared" si="49"/>
        <v>36033</v>
      </c>
      <c r="B859" s="9"/>
      <c r="C859" s="8"/>
      <c r="D859" s="9">
        <f t="shared" si="48"/>
        <v>1.83</v>
      </c>
      <c r="E859" s="9"/>
      <c r="F859" s="142">
        <f>IF(D859&lt;F833,F833-D859,0)</f>
        <v>9.9999999999999867E-2</v>
      </c>
      <c r="G859" s="84">
        <f>IF(D859&gt;F833,D859-F833,0)</f>
        <v>0</v>
      </c>
      <c r="H859" s="102"/>
      <c r="I859" s="102"/>
      <c r="J859" s="102"/>
    </row>
    <row r="860" spans="1:10" x14ac:dyDescent="0.25">
      <c r="A860" s="8">
        <f t="shared" si="49"/>
        <v>36034</v>
      </c>
      <c r="B860" s="9"/>
      <c r="C860" s="8"/>
      <c r="D860" s="9">
        <f t="shared" si="48"/>
        <v>1.75</v>
      </c>
      <c r="E860" s="9"/>
      <c r="F860" s="142">
        <f>IF(D860&lt;F833,F833-D860,0)</f>
        <v>0.17999999999999994</v>
      </c>
      <c r="G860" s="84">
        <f>IF(D860&gt;F833,D860-F833,0)</f>
        <v>0</v>
      </c>
      <c r="H860" s="102"/>
      <c r="I860" s="102"/>
      <c r="J860" s="102"/>
    </row>
    <row r="861" spans="1:10" x14ac:dyDescent="0.25">
      <c r="A861" s="8">
        <f t="shared" si="49"/>
        <v>36035</v>
      </c>
      <c r="B861" s="9"/>
      <c r="C861" s="8"/>
      <c r="D861" s="9">
        <f t="shared" si="48"/>
        <v>1.64</v>
      </c>
      <c r="E861" s="9"/>
      <c r="F861" s="142">
        <f>IF(D861&lt;F833,F833-D861,0)</f>
        <v>0.29000000000000004</v>
      </c>
      <c r="G861" s="84">
        <f>IF(D861&gt;F833,D861-F833,0)</f>
        <v>0</v>
      </c>
      <c r="H861" s="102"/>
      <c r="I861" s="102"/>
      <c r="J861" s="102"/>
    </row>
    <row r="862" spans="1:10" x14ac:dyDescent="0.25">
      <c r="A862" s="8">
        <f t="shared" si="49"/>
        <v>36036</v>
      </c>
      <c r="B862" s="9"/>
      <c r="C862" s="8"/>
      <c r="D862" s="9">
        <f t="shared" si="48"/>
        <v>1.64</v>
      </c>
      <c r="E862" s="9"/>
      <c r="F862" s="142">
        <f>IF(D862&lt;F833,F833-D862,0)</f>
        <v>0.29000000000000004</v>
      </c>
      <c r="G862" s="84">
        <f>IF(D862&gt;F833,D862-F833,0)</f>
        <v>0</v>
      </c>
      <c r="H862" s="102"/>
      <c r="I862" s="102"/>
      <c r="J862" s="102"/>
    </row>
    <row r="863" spans="1:10" x14ac:dyDescent="0.25">
      <c r="A863" s="8">
        <f t="shared" si="49"/>
        <v>36037</v>
      </c>
      <c r="B863" s="9"/>
      <c r="C863" s="8"/>
      <c r="D863" s="9">
        <f t="shared" si="48"/>
        <v>1.64</v>
      </c>
      <c r="E863" s="9"/>
      <c r="F863" s="142">
        <f>IF(D863&lt;F833,F833-D863,0)</f>
        <v>0.29000000000000004</v>
      </c>
      <c r="G863" s="84">
        <f>IF(D863&gt;F833,D863-F833,0)</f>
        <v>0</v>
      </c>
      <c r="H863" s="102"/>
      <c r="I863" s="102"/>
      <c r="J863" s="102"/>
    </row>
    <row r="864" spans="1:10" ht="13.8" thickBot="1" x14ac:dyDescent="0.3">
      <c r="A864" s="8">
        <f t="shared" si="49"/>
        <v>36038</v>
      </c>
      <c r="B864" s="9"/>
      <c r="C864" s="8"/>
      <c r="D864" s="9">
        <f t="shared" si="48"/>
        <v>1.57</v>
      </c>
      <c r="E864" s="9"/>
      <c r="F864" s="143">
        <f>IF(D864&lt;F833,F833-D864,0)</f>
        <v>0.35999999999999988</v>
      </c>
      <c r="G864" s="144">
        <f>IF(D864&gt;F833,D864-F833,0)</f>
        <v>0</v>
      </c>
      <c r="H864" s="102"/>
      <c r="I864" s="102"/>
      <c r="J864" s="102"/>
    </row>
    <row r="865" spans="1:12" ht="13.8" thickTop="1" x14ac:dyDescent="0.25">
      <c r="A865" s="8"/>
      <c r="B865" s="9"/>
      <c r="C865" s="8"/>
      <c r="D865" s="9"/>
      <c r="E865" s="9"/>
      <c r="F865" s="145">
        <f>AVERAGE(F834:F864)</f>
        <v>9.9516129032258024E-2</v>
      </c>
      <c r="G865" s="145">
        <f>AVERAGE(G834:G864)</f>
        <v>1.2903225806451624E-3</v>
      </c>
    </row>
    <row r="866" spans="1:12" x14ac:dyDescent="0.25">
      <c r="A866" s="8"/>
      <c r="B866" s="9"/>
      <c r="C866" s="8"/>
      <c r="D866" s="9"/>
      <c r="E866" s="9"/>
    </row>
    <row r="867" spans="1:12" x14ac:dyDescent="0.25">
      <c r="A867" s="8"/>
      <c r="B867" s="9"/>
      <c r="C867" s="8"/>
      <c r="D867" s="9"/>
      <c r="E867" s="9"/>
    </row>
    <row r="868" spans="1:12" x14ac:dyDescent="0.25">
      <c r="A868" s="8"/>
      <c r="B868" s="9"/>
      <c r="C868" s="8">
        <v>36039</v>
      </c>
      <c r="G868" s="102"/>
      <c r="H868" s="102"/>
      <c r="I868" s="102"/>
      <c r="J868" s="102"/>
      <c r="K868" s="101"/>
      <c r="L868" s="101"/>
    </row>
    <row r="869" spans="1:12" x14ac:dyDescent="0.25">
      <c r="A869" s="8">
        <f>C868</f>
        <v>36039</v>
      </c>
      <c r="B869" s="9"/>
      <c r="C869" s="8"/>
      <c r="D869" s="9">
        <f>VLOOKUP($A869,cash,D$4,FALSE)</f>
        <v>1.84</v>
      </c>
      <c r="E869" s="9"/>
      <c r="G869" s="102"/>
      <c r="H869" s="102"/>
      <c r="I869" s="102"/>
      <c r="J869" s="102"/>
      <c r="K869" s="101"/>
      <c r="L869" s="101"/>
    </row>
    <row r="870" spans="1:12" x14ac:dyDescent="0.25">
      <c r="A870" s="8">
        <f>A869+1</f>
        <v>36040</v>
      </c>
      <c r="B870" s="9"/>
      <c r="C870" s="8"/>
      <c r="D870" s="9">
        <f t="shared" ref="D870:D898" si="50">VLOOKUP($A870,cash,D$4,FALSE)</f>
        <v>1.72</v>
      </c>
      <c r="E870" s="9"/>
      <c r="G870" s="102"/>
      <c r="H870" s="102"/>
      <c r="I870" s="102"/>
      <c r="J870" s="102"/>
    </row>
    <row r="871" spans="1:12" x14ac:dyDescent="0.25">
      <c r="A871" s="8">
        <f t="shared" ref="A871:A898" si="51">A870+1</f>
        <v>36041</v>
      </c>
      <c r="B871" s="9"/>
      <c r="C871" s="8"/>
      <c r="D871" s="9">
        <f t="shared" si="50"/>
        <v>1.6850000000000001</v>
      </c>
      <c r="E871" s="9"/>
      <c r="G871" s="102"/>
      <c r="H871" s="102"/>
      <c r="I871" s="102"/>
      <c r="J871" s="102"/>
    </row>
    <row r="872" spans="1:12" x14ac:dyDescent="0.25">
      <c r="A872" s="8">
        <f t="shared" si="51"/>
        <v>36042</v>
      </c>
      <c r="B872" s="9"/>
      <c r="C872" s="8"/>
      <c r="D872" s="9">
        <f t="shared" si="50"/>
        <v>1.69</v>
      </c>
      <c r="E872" s="9"/>
      <c r="G872" s="102"/>
      <c r="H872" s="102"/>
      <c r="I872" s="102"/>
      <c r="J872" s="102"/>
    </row>
    <row r="873" spans="1:12" x14ac:dyDescent="0.25">
      <c r="A873" s="8">
        <f t="shared" si="51"/>
        <v>36043</v>
      </c>
      <c r="B873" s="9"/>
      <c r="C873" s="8"/>
      <c r="D873" s="9">
        <f t="shared" si="50"/>
        <v>1.69</v>
      </c>
      <c r="E873" s="9"/>
      <c r="G873" s="102"/>
      <c r="H873" s="102"/>
      <c r="I873" s="102"/>
      <c r="J873" s="102"/>
    </row>
    <row r="874" spans="1:12" x14ac:dyDescent="0.25">
      <c r="A874" s="8">
        <f t="shared" si="51"/>
        <v>36044</v>
      </c>
      <c r="B874" s="9"/>
      <c r="C874" s="8"/>
      <c r="D874" s="9">
        <f t="shared" si="50"/>
        <v>1.69</v>
      </c>
      <c r="E874" s="9"/>
      <c r="G874" s="102"/>
      <c r="H874" s="102"/>
      <c r="I874" s="102"/>
      <c r="J874" s="102"/>
    </row>
    <row r="875" spans="1:12" x14ac:dyDescent="0.25">
      <c r="A875" s="8">
        <f t="shared" si="51"/>
        <v>36045</v>
      </c>
      <c r="B875" s="9"/>
      <c r="C875" s="8"/>
      <c r="D875" s="9">
        <f t="shared" si="50"/>
        <v>1.69</v>
      </c>
      <c r="E875" s="9"/>
      <c r="G875" s="102"/>
      <c r="H875" s="102"/>
      <c r="I875" s="102"/>
      <c r="J875" s="102"/>
    </row>
    <row r="876" spans="1:12" x14ac:dyDescent="0.25">
      <c r="A876" s="8">
        <f t="shared" si="51"/>
        <v>36046</v>
      </c>
      <c r="B876" s="9"/>
      <c r="C876" s="8"/>
      <c r="D876" s="9">
        <f t="shared" si="50"/>
        <v>1.7949999999999999</v>
      </c>
      <c r="E876" s="9"/>
      <c r="G876" s="102"/>
      <c r="H876" s="102"/>
      <c r="I876" s="102"/>
      <c r="J876" s="102"/>
    </row>
    <row r="877" spans="1:12" x14ac:dyDescent="0.25">
      <c r="A877" s="8">
        <f t="shared" si="51"/>
        <v>36047</v>
      </c>
      <c r="B877" s="9"/>
      <c r="C877" s="8"/>
      <c r="D877" s="9">
        <f t="shared" si="50"/>
        <v>1.7749999999999999</v>
      </c>
      <c r="E877" s="9"/>
      <c r="G877" s="102"/>
      <c r="H877" s="102"/>
      <c r="I877" s="102"/>
      <c r="J877" s="102"/>
    </row>
    <row r="878" spans="1:12" x14ac:dyDescent="0.25">
      <c r="A878" s="8">
        <f t="shared" si="51"/>
        <v>36048</v>
      </c>
      <c r="B878" s="9"/>
      <c r="C878" s="8"/>
      <c r="D878" s="9">
        <f t="shared" si="50"/>
        <v>1.87</v>
      </c>
      <c r="E878" s="9"/>
      <c r="G878" s="102"/>
      <c r="H878" s="102"/>
      <c r="I878" s="102"/>
      <c r="J878" s="102"/>
    </row>
    <row r="879" spans="1:12" x14ac:dyDescent="0.25">
      <c r="A879" s="8">
        <f t="shared" si="51"/>
        <v>36049</v>
      </c>
      <c r="B879" s="9"/>
      <c r="C879" s="8"/>
      <c r="D879" s="9">
        <f t="shared" si="50"/>
        <v>1.845</v>
      </c>
      <c r="E879" s="9"/>
      <c r="G879" s="102"/>
      <c r="H879" s="102"/>
      <c r="I879" s="102"/>
      <c r="J879" s="102"/>
    </row>
    <row r="880" spans="1:12" x14ac:dyDescent="0.25">
      <c r="A880" s="8">
        <f t="shared" si="51"/>
        <v>36050</v>
      </c>
      <c r="B880" s="9"/>
      <c r="C880" s="8"/>
      <c r="D880" s="9">
        <f t="shared" si="50"/>
        <v>1.845</v>
      </c>
      <c r="E880" s="9"/>
      <c r="G880" s="102"/>
      <c r="H880" s="102"/>
      <c r="I880" s="102"/>
      <c r="J880" s="102"/>
    </row>
    <row r="881" spans="1:10" x14ac:dyDescent="0.25">
      <c r="A881" s="8">
        <f t="shared" si="51"/>
        <v>36051</v>
      </c>
      <c r="B881" s="9"/>
      <c r="C881" s="8"/>
      <c r="D881" s="9">
        <f t="shared" si="50"/>
        <v>1.845</v>
      </c>
      <c r="E881" s="9"/>
      <c r="G881" s="102"/>
      <c r="H881" s="102"/>
      <c r="I881" s="102"/>
      <c r="J881" s="102"/>
    </row>
    <row r="882" spans="1:10" x14ac:dyDescent="0.25">
      <c r="A882" s="8">
        <f t="shared" si="51"/>
        <v>36052</v>
      </c>
      <c r="B882" s="9"/>
      <c r="C882" s="8"/>
      <c r="D882" s="9">
        <f t="shared" si="50"/>
        <v>1.83</v>
      </c>
      <c r="E882" s="9"/>
      <c r="G882" s="102"/>
      <c r="H882" s="102"/>
      <c r="I882" s="102"/>
      <c r="J882" s="102"/>
    </row>
    <row r="883" spans="1:10" x14ac:dyDescent="0.25">
      <c r="A883" s="8">
        <f t="shared" si="51"/>
        <v>36053</v>
      </c>
      <c r="B883" s="9"/>
      <c r="C883" s="8"/>
      <c r="D883" s="9">
        <f t="shared" si="50"/>
        <v>1.9350000000000001</v>
      </c>
      <c r="E883" s="9"/>
      <c r="G883" s="102"/>
      <c r="H883" s="102"/>
      <c r="I883" s="102"/>
      <c r="J883" s="102"/>
    </row>
    <row r="884" spans="1:10" x14ac:dyDescent="0.25">
      <c r="A884" s="8">
        <f t="shared" si="51"/>
        <v>36054</v>
      </c>
      <c r="B884" s="9"/>
      <c r="C884" s="8"/>
      <c r="D884" s="9">
        <f t="shared" si="50"/>
        <v>2.12</v>
      </c>
      <c r="E884" s="9"/>
      <c r="G884" s="102"/>
      <c r="H884" s="102"/>
      <c r="I884" s="102"/>
      <c r="J884" s="102"/>
    </row>
    <row r="885" spans="1:10" x14ac:dyDescent="0.25">
      <c r="A885" s="8">
        <f t="shared" si="51"/>
        <v>36055</v>
      </c>
      <c r="B885" s="9"/>
      <c r="C885" s="8"/>
      <c r="D885" s="9">
        <f t="shared" si="50"/>
        <v>2.1150000000000002</v>
      </c>
      <c r="E885" s="9"/>
      <c r="G885" s="102"/>
      <c r="H885" s="102"/>
      <c r="I885" s="102"/>
      <c r="J885" s="102"/>
    </row>
    <row r="886" spans="1:10" x14ac:dyDescent="0.25">
      <c r="A886" s="8">
        <f t="shared" si="51"/>
        <v>36056</v>
      </c>
      <c r="B886" s="9"/>
      <c r="C886" s="8"/>
      <c r="D886" s="9">
        <f t="shared" si="50"/>
        <v>2.2450000000000001</v>
      </c>
      <c r="E886" s="9"/>
      <c r="G886" s="102"/>
      <c r="H886" s="102"/>
      <c r="I886" s="102"/>
      <c r="J886" s="102"/>
    </row>
    <row r="887" spans="1:10" x14ac:dyDescent="0.25">
      <c r="A887" s="8">
        <f t="shared" si="51"/>
        <v>36057</v>
      </c>
      <c r="B887" s="9"/>
      <c r="C887" s="8"/>
      <c r="D887" s="9">
        <f t="shared" si="50"/>
        <v>2.2450000000000001</v>
      </c>
      <c r="E887" s="9"/>
      <c r="G887" s="102"/>
      <c r="H887" s="102"/>
      <c r="I887" s="102"/>
      <c r="J887" s="102"/>
    </row>
    <row r="888" spans="1:10" x14ac:dyDescent="0.25">
      <c r="A888" s="8">
        <f t="shared" si="51"/>
        <v>36058</v>
      </c>
      <c r="B888" s="9"/>
      <c r="C888" s="8"/>
      <c r="D888" s="9">
        <f t="shared" si="50"/>
        <v>2.2450000000000001</v>
      </c>
      <c r="E888" s="9"/>
      <c r="G888" s="102"/>
      <c r="H888" s="102"/>
      <c r="I888" s="102"/>
      <c r="J888" s="102"/>
    </row>
    <row r="889" spans="1:10" x14ac:dyDescent="0.25">
      <c r="A889" s="8">
        <f t="shared" si="51"/>
        <v>36059</v>
      </c>
      <c r="B889" s="9"/>
      <c r="C889" s="8"/>
      <c r="D889" s="9">
        <f t="shared" si="50"/>
        <v>2.17</v>
      </c>
      <c r="E889" s="9"/>
      <c r="G889" s="102"/>
      <c r="H889" s="102"/>
      <c r="I889" s="102"/>
      <c r="J889" s="102"/>
    </row>
    <row r="890" spans="1:10" x14ac:dyDescent="0.25">
      <c r="A890" s="8">
        <f t="shared" si="51"/>
        <v>36060</v>
      </c>
      <c r="B890" s="9"/>
      <c r="C890" s="8"/>
      <c r="D890" s="9">
        <f t="shared" si="50"/>
        <v>2.2850000000000001</v>
      </c>
      <c r="E890" s="9"/>
      <c r="G890" s="102"/>
      <c r="H890" s="102"/>
      <c r="I890" s="102"/>
      <c r="J890" s="102"/>
    </row>
    <row r="891" spans="1:10" x14ac:dyDescent="0.25">
      <c r="A891" s="8">
        <f t="shared" si="51"/>
        <v>36061</v>
      </c>
      <c r="B891" s="9"/>
      <c r="C891" s="8"/>
      <c r="D891" s="9">
        <f t="shared" si="50"/>
        <v>2.1850000000000001</v>
      </c>
      <c r="E891" s="9"/>
      <c r="G891" s="102"/>
      <c r="H891" s="102"/>
      <c r="I891" s="102"/>
      <c r="J891" s="102"/>
    </row>
    <row r="892" spans="1:10" x14ac:dyDescent="0.25">
      <c r="A892" s="8">
        <f t="shared" si="51"/>
        <v>36062</v>
      </c>
      <c r="B892" s="9"/>
      <c r="C892" s="8"/>
      <c r="D892" s="9">
        <f t="shared" si="50"/>
        <v>2.165</v>
      </c>
      <c r="E892" s="9"/>
      <c r="G892" s="102"/>
      <c r="H892" s="102"/>
      <c r="I892" s="102"/>
      <c r="J892" s="102"/>
    </row>
    <row r="893" spans="1:10" x14ac:dyDescent="0.25">
      <c r="A893" s="8">
        <f t="shared" si="51"/>
        <v>36063</v>
      </c>
      <c r="B893" s="9"/>
      <c r="C893" s="8"/>
      <c r="D893" s="9">
        <f t="shared" si="50"/>
        <v>2.3849999999999998</v>
      </c>
      <c r="E893" s="9"/>
      <c r="G893" s="102"/>
      <c r="H893" s="102"/>
      <c r="I893" s="102"/>
      <c r="J893" s="102"/>
    </row>
    <row r="894" spans="1:10" x14ac:dyDescent="0.25">
      <c r="A894" s="8">
        <f t="shared" si="51"/>
        <v>36064</v>
      </c>
      <c r="B894" s="9"/>
      <c r="C894" s="8"/>
      <c r="D894" s="9">
        <f t="shared" si="50"/>
        <v>2.3849999999999998</v>
      </c>
      <c r="E894" s="9"/>
      <c r="G894" s="102"/>
      <c r="H894" s="102"/>
      <c r="I894" s="102"/>
      <c r="J894" s="102"/>
    </row>
    <row r="895" spans="1:10" x14ac:dyDescent="0.25">
      <c r="A895" s="8">
        <f t="shared" si="51"/>
        <v>36065</v>
      </c>
      <c r="B895" s="9"/>
      <c r="C895" s="8"/>
      <c r="D895" s="9">
        <f t="shared" si="50"/>
        <v>2.3849999999999998</v>
      </c>
      <c r="E895" s="9"/>
      <c r="G895" s="102"/>
      <c r="H895" s="102"/>
      <c r="I895" s="102"/>
      <c r="J895" s="102"/>
    </row>
    <row r="896" spans="1:10" x14ac:dyDescent="0.25">
      <c r="A896" s="8">
        <f t="shared" si="51"/>
        <v>36066</v>
      </c>
      <c r="B896" s="9"/>
      <c r="C896" s="8"/>
      <c r="D896" s="9">
        <f t="shared" si="50"/>
        <v>2.2349999999999999</v>
      </c>
      <c r="E896" s="9"/>
      <c r="G896" s="102"/>
      <c r="H896" s="102"/>
      <c r="I896" s="102"/>
      <c r="J896" s="102"/>
    </row>
    <row r="897" spans="1:12" x14ac:dyDescent="0.25">
      <c r="A897" s="8">
        <f t="shared" si="51"/>
        <v>36067</v>
      </c>
      <c r="B897" s="9"/>
      <c r="C897" s="8"/>
      <c r="D897" s="9">
        <f t="shared" si="50"/>
        <v>2.17</v>
      </c>
      <c r="E897" s="9"/>
      <c r="G897" s="102"/>
      <c r="H897" s="102"/>
      <c r="I897" s="102"/>
      <c r="J897" s="102"/>
    </row>
    <row r="898" spans="1:12" x14ac:dyDescent="0.25">
      <c r="A898" s="8">
        <f t="shared" si="51"/>
        <v>36068</v>
      </c>
      <c r="B898" s="9"/>
      <c r="C898" s="8"/>
      <c r="D898" s="9">
        <f t="shared" si="50"/>
        <v>2.1749999999999998</v>
      </c>
      <c r="E898" s="9"/>
      <c r="G898" s="102"/>
      <c r="H898" s="102"/>
      <c r="I898" s="102"/>
      <c r="J898" s="102"/>
    </row>
    <row r="899" spans="1:12" x14ac:dyDescent="0.25">
      <c r="A899" s="8"/>
      <c r="B899" s="9"/>
      <c r="C899" s="8"/>
      <c r="D899" s="9"/>
      <c r="E899" s="9"/>
      <c r="G899" s="102"/>
      <c r="H899" s="102"/>
    </row>
    <row r="900" spans="1:12" x14ac:dyDescent="0.25">
      <c r="A900" s="8"/>
      <c r="B900" s="9"/>
      <c r="C900" s="8"/>
      <c r="D900" s="9"/>
      <c r="E900" s="9"/>
    </row>
    <row r="901" spans="1:12" x14ac:dyDescent="0.25">
      <c r="A901" s="8"/>
      <c r="B901" s="9"/>
      <c r="C901" s="8"/>
      <c r="D901" s="9"/>
      <c r="E901" s="9"/>
    </row>
    <row r="902" spans="1:12" ht="13.8" thickBot="1" x14ac:dyDescent="0.3">
      <c r="A902" s="8"/>
      <c r="B902" s="9"/>
      <c r="C902" s="8">
        <v>36069</v>
      </c>
      <c r="F902" s="145">
        <f>VLOOKUP($C902,index,2,FALSE)</f>
        <v>2.0699999999999998</v>
      </c>
      <c r="H902" s="102"/>
      <c r="I902" s="102"/>
      <c r="J902" s="102"/>
      <c r="K902" s="101"/>
      <c r="L902" s="101"/>
    </row>
    <row r="903" spans="1:12" ht="13.8" thickTop="1" x14ac:dyDescent="0.25">
      <c r="A903" s="8">
        <f>C902</f>
        <v>36069</v>
      </c>
      <c r="B903" s="9"/>
      <c r="C903" s="8"/>
      <c r="D903" s="9">
        <f>VLOOKUP($A903,cash,D$4,FALSE)</f>
        <v>2.3250000000000002</v>
      </c>
      <c r="E903" s="9"/>
      <c r="F903" s="141">
        <f>IF(D903&lt;F902,F902-D903,0)</f>
        <v>0</v>
      </c>
      <c r="G903" s="81">
        <f>IF(D903&gt;F902,D903-F902,0)</f>
        <v>0.25500000000000034</v>
      </c>
      <c r="H903" s="102"/>
      <c r="I903" s="102"/>
      <c r="J903" s="102"/>
      <c r="K903" s="101"/>
      <c r="L903" s="101"/>
    </row>
    <row r="904" spans="1:12" x14ac:dyDescent="0.25">
      <c r="A904" s="8">
        <f>A903+1</f>
        <v>36070</v>
      </c>
      <c r="B904" s="9"/>
      <c r="C904" s="8"/>
      <c r="D904" s="9">
        <f t="shared" ref="D904:D933" si="52">VLOOKUP($A904,cash,D$4,FALSE)</f>
        <v>2.125</v>
      </c>
      <c r="E904" s="9"/>
      <c r="F904" s="142">
        <f>IF(D904&lt;F902,F902-D904,0)</f>
        <v>0</v>
      </c>
      <c r="G904" s="84">
        <f>IF(D904&gt;F902,D904-F902,0)</f>
        <v>5.500000000000016E-2</v>
      </c>
      <c r="H904" s="102"/>
      <c r="I904" s="102"/>
      <c r="J904" s="102"/>
    </row>
    <row r="905" spans="1:12" x14ac:dyDescent="0.25">
      <c r="A905" s="8">
        <f t="shared" ref="A905:A933" si="53">A904+1</f>
        <v>36071</v>
      </c>
      <c r="B905" s="9"/>
      <c r="C905" s="8"/>
      <c r="D905" s="9">
        <f t="shared" si="52"/>
        <v>2.125</v>
      </c>
      <c r="E905" s="9"/>
      <c r="F905" s="142">
        <f>IF(D905&lt;F902,F902-D905,0)</f>
        <v>0</v>
      </c>
      <c r="G905" s="84">
        <f>IF(D905&gt;F902,D905-F902,0)</f>
        <v>5.500000000000016E-2</v>
      </c>
      <c r="H905" s="102"/>
      <c r="I905" s="102"/>
      <c r="J905" s="102"/>
    </row>
    <row r="906" spans="1:12" x14ac:dyDescent="0.25">
      <c r="A906" s="8">
        <f t="shared" si="53"/>
        <v>36072</v>
      </c>
      <c r="B906" s="9"/>
      <c r="C906" s="8"/>
      <c r="D906" s="9">
        <f t="shared" si="52"/>
        <v>2.125</v>
      </c>
      <c r="E906" s="9"/>
      <c r="F906" s="142">
        <f>IF(D906&lt;F902,F902-D906,0)</f>
        <v>0</v>
      </c>
      <c r="G906" s="84">
        <f>IF(D906&gt;F902,D906-F902,0)</f>
        <v>5.500000000000016E-2</v>
      </c>
      <c r="H906" s="102"/>
      <c r="I906" s="102"/>
      <c r="J906" s="102"/>
    </row>
    <row r="907" spans="1:12" x14ac:dyDescent="0.25">
      <c r="A907" s="8">
        <f t="shared" si="53"/>
        <v>36073</v>
      </c>
      <c r="B907" s="9"/>
      <c r="C907" s="8"/>
      <c r="D907" s="9">
        <f t="shared" si="52"/>
        <v>2.0699999999999998</v>
      </c>
      <c r="E907" s="9"/>
      <c r="F907" s="142">
        <f>IF(D907&lt;F902,F902-D907,0)</f>
        <v>0</v>
      </c>
      <c r="G907" s="84">
        <f>IF(D907&gt;F902,D907-F902,0)</f>
        <v>0</v>
      </c>
      <c r="H907" s="102"/>
      <c r="I907" s="102"/>
      <c r="J907" s="102"/>
    </row>
    <row r="908" spans="1:12" x14ac:dyDescent="0.25">
      <c r="A908" s="8">
        <f t="shared" si="53"/>
        <v>36074</v>
      </c>
      <c r="B908" s="9"/>
      <c r="C908" s="8"/>
      <c r="D908" s="9">
        <f t="shared" si="52"/>
        <v>1.9950000000000001</v>
      </c>
      <c r="E908" s="9"/>
      <c r="F908" s="142">
        <f>IF(D908&lt;F902,F902-D908,0)</f>
        <v>7.4999999999999734E-2</v>
      </c>
      <c r="G908" s="84">
        <f>IF(D908&gt;F902,D908-F902,0)</f>
        <v>0</v>
      </c>
      <c r="H908" s="102"/>
      <c r="I908" s="102"/>
      <c r="J908" s="102"/>
    </row>
    <row r="909" spans="1:12" x14ac:dyDescent="0.25">
      <c r="A909" s="8">
        <f t="shared" si="53"/>
        <v>36075</v>
      </c>
      <c r="B909" s="9"/>
      <c r="C909" s="8"/>
      <c r="D909" s="9">
        <f t="shared" si="52"/>
        <v>2.0449999999999999</v>
      </c>
      <c r="E909" s="9"/>
      <c r="F909" s="142">
        <f>IF(D909&lt;F902,F902-D909,0)</f>
        <v>2.4999999999999911E-2</v>
      </c>
      <c r="G909" s="84">
        <f>IF(D909&gt;F902,D909-F902,0)</f>
        <v>0</v>
      </c>
      <c r="H909" s="102"/>
      <c r="I909" s="102"/>
      <c r="J909" s="102"/>
    </row>
    <row r="910" spans="1:12" x14ac:dyDescent="0.25">
      <c r="A910" s="8">
        <f t="shared" si="53"/>
        <v>36076</v>
      </c>
      <c r="B910" s="9"/>
      <c r="C910" s="8"/>
      <c r="D910" s="9">
        <f t="shared" si="52"/>
        <v>2.0249999999999999</v>
      </c>
      <c r="E910" s="9"/>
      <c r="F910" s="142">
        <f>IF(D910&lt;F902,F902-D910,0)</f>
        <v>4.4999999999999929E-2</v>
      </c>
      <c r="G910" s="84">
        <f>IF(D910&gt;F902,D910-F902,0)</f>
        <v>0</v>
      </c>
      <c r="H910" s="102"/>
      <c r="I910" s="102"/>
      <c r="J910" s="102"/>
    </row>
    <row r="911" spans="1:12" x14ac:dyDescent="0.25">
      <c r="A911" s="8">
        <f t="shared" si="53"/>
        <v>36077</v>
      </c>
      <c r="B911" s="9"/>
      <c r="C911" s="8"/>
      <c r="D911" s="9">
        <f t="shared" si="52"/>
        <v>1.7949999999999999</v>
      </c>
      <c r="E911" s="9"/>
      <c r="F911" s="142">
        <f>IF(D911&lt;F902,F902-D911,0)</f>
        <v>0.27499999999999991</v>
      </c>
      <c r="G911" s="84">
        <f>IF(D911&gt;F902,D911-F902,0)</f>
        <v>0</v>
      </c>
      <c r="H911" s="102"/>
      <c r="I911" s="102"/>
      <c r="J911" s="102"/>
    </row>
    <row r="912" spans="1:12" x14ac:dyDescent="0.25">
      <c r="A912" s="8">
        <f t="shared" si="53"/>
        <v>36078</v>
      </c>
      <c r="B912" s="9"/>
      <c r="C912" s="8"/>
      <c r="D912" s="9">
        <f t="shared" si="52"/>
        <v>1.7949999999999999</v>
      </c>
      <c r="E912" s="9"/>
      <c r="F912" s="142">
        <f>IF(D912&lt;F902,F902-D912,0)</f>
        <v>0.27499999999999991</v>
      </c>
      <c r="G912" s="84">
        <f>IF(D912&gt;F902,D912-F902,0)</f>
        <v>0</v>
      </c>
      <c r="H912" s="102"/>
      <c r="I912" s="102"/>
      <c r="J912" s="102"/>
    </row>
    <row r="913" spans="1:10" x14ac:dyDescent="0.25">
      <c r="A913" s="8">
        <f t="shared" si="53"/>
        <v>36079</v>
      </c>
      <c r="B913" s="9"/>
      <c r="C913" s="8"/>
      <c r="D913" s="9">
        <f t="shared" si="52"/>
        <v>1.7949999999999999</v>
      </c>
      <c r="E913" s="9"/>
      <c r="F913" s="142">
        <f>IF(D913&lt;F902,F902-D913,0)</f>
        <v>0.27499999999999991</v>
      </c>
      <c r="G913" s="84">
        <f>IF(D913&gt;F902,D913-F902,0)</f>
        <v>0</v>
      </c>
      <c r="H913" s="102"/>
      <c r="I913" s="102"/>
      <c r="J913" s="102"/>
    </row>
    <row r="914" spans="1:10" x14ac:dyDescent="0.25">
      <c r="A914" s="8">
        <f t="shared" si="53"/>
        <v>36080</v>
      </c>
      <c r="B914" s="9"/>
      <c r="C914" s="8"/>
      <c r="D914" s="9">
        <f t="shared" si="52"/>
        <v>1.7350000000000001</v>
      </c>
      <c r="E914" s="9"/>
      <c r="F914" s="142">
        <f>IF(D914&lt;F902,F902-D914,0)</f>
        <v>0.33499999999999974</v>
      </c>
      <c r="G914" s="84">
        <f>IF(D914&gt;F902,D914-F902,0)</f>
        <v>0</v>
      </c>
      <c r="H914" s="102"/>
      <c r="I914" s="102"/>
      <c r="J914" s="102"/>
    </row>
    <row r="915" spans="1:10" x14ac:dyDescent="0.25">
      <c r="A915" s="8">
        <f t="shared" si="53"/>
        <v>36081</v>
      </c>
      <c r="B915" s="9"/>
      <c r="C915" s="8"/>
      <c r="D915" s="9">
        <f t="shared" si="52"/>
        <v>1.675</v>
      </c>
      <c r="E915" s="9"/>
      <c r="F915" s="142">
        <f>IF(D915&lt;F902,F902-D915,0)</f>
        <v>0.3949999999999998</v>
      </c>
      <c r="G915" s="84">
        <f>IF(D915&gt;F902,D915-F902,0)</f>
        <v>0</v>
      </c>
      <c r="H915" s="102"/>
      <c r="I915" s="102"/>
      <c r="J915" s="102"/>
    </row>
    <row r="916" spans="1:10" x14ac:dyDescent="0.25">
      <c r="A916" s="8">
        <f t="shared" si="53"/>
        <v>36082</v>
      </c>
      <c r="B916" s="9"/>
      <c r="C916" s="8"/>
      <c r="D916" s="9">
        <f t="shared" si="52"/>
        <v>1.7949999999999999</v>
      </c>
      <c r="E916" s="9"/>
      <c r="F916" s="142">
        <f>IF(D916&lt;F902,F902-D916,0)</f>
        <v>0.27499999999999991</v>
      </c>
      <c r="G916" s="84">
        <f>IF(D916&gt;F902,D916-F902,0)</f>
        <v>0</v>
      </c>
      <c r="H916" s="102"/>
      <c r="I916" s="102"/>
      <c r="J916" s="102"/>
    </row>
    <row r="917" spans="1:10" x14ac:dyDescent="0.25">
      <c r="A917" s="8">
        <f t="shared" si="53"/>
        <v>36083</v>
      </c>
      <c r="B917" s="9"/>
      <c r="C917" s="8"/>
      <c r="D917" s="9">
        <f t="shared" si="52"/>
        <v>1.75</v>
      </c>
      <c r="E917" s="9"/>
      <c r="F917" s="142">
        <f>IF(D917&lt;F902,F902-D917,0)</f>
        <v>0.31999999999999984</v>
      </c>
      <c r="G917" s="84">
        <f>IF(D917&gt;F902,D917-F902,0)</f>
        <v>0</v>
      </c>
      <c r="H917" s="102"/>
      <c r="I917" s="102"/>
      <c r="J917" s="102"/>
    </row>
    <row r="918" spans="1:10" x14ac:dyDescent="0.25">
      <c r="A918" s="8">
        <f t="shared" si="53"/>
        <v>36084</v>
      </c>
      <c r="B918" s="9"/>
      <c r="C918" s="8"/>
      <c r="D918" s="9">
        <f t="shared" si="52"/>
        <v>1.63</v>
      </c>
      <c r="E918" s="9"/>
      <c r="F918" s="142">
        <f>IF(D918&lt;F902,F902-D918,0)</f>
        <v>0.43999999999999995</v>
      </c>
      <c r="G918" s="84">
        <f>IF(D918&gt;F902,D918-F902,0)</f>
        <v>0</v>
      </c>
      <c r="H918" s="102"/>
      <c r="I918" s="102"/>
      <c r="J918" s="102"/>
    </row>
    <row r="919" spans="1:10" x14ac:dyDescent="0.25">
      <c r="A919" s="8">
        <f t="shared" si="53"/>
        <v>36085</v>
      </c>
      <c r="B919" s="9"/>
      <c r="C919" s="8"/>
      <c r="D919" s="9">
        <f t="shared" si="52"/>
        <v>1.63</v>
      </c>
      <c r="E919" s="9"/>
      <c r="F919" s="142">
        <f>IF(D919&lt;F902,F902-D919,0)</f>
        <v>0.43999999999999995</v>
      </c>
      <c r="G919" s="84">
        <f>IF(D919&gt;F902,D919-F902,0)</f>
        <v>0</v>
      </c>
      <c r="H919" s="102"/>
      <c r="I919" s="102"/>
      <c r="J919" s="102"/>
    </row>
    <row r="920" spans="1:10" x14ac:dyDescent="0.25">
      <c r="A920" s="8">
        <f t="shared" si="53"/>
        <v>36086</v>
      </c>
      <c r="B920" s="9"/>
      <c r="C920" s="8"/>
      <c r="D920" s="9">
        <f t="shared" si="52"/>
        <v>1.63</v>
      </c>
      <c r="E920" s="9"/>
      <c r="F920" s="142">
        <f>IF(D920&lt;F902,F902-D920,0)</f>
        <v>0.43999999999999995</v>
      </c>
      <c r="G920" s="84">
        <f>IF(D920&gt;F902,D920-F902,0)</f>
        <v>0</v>
      </c>
      <c r="H920" s="102"/>
      <c r="I920" s="102"/>
      <c r="J920" s="102"/>
    </row>
    <row r="921" spans="1:10" x14ac:dyDescent="0.25">
      <c r="A921" s="8">
        <f t="shared" si="53"/>
        <v>36087</v>
      </c>
      <c r="B921" s="9"/>
      <c r="C921" s="8"/>
      <c r="D921" s="9">
        <f t="shared" si="52"/>
        <v>1.7450000000000001</v>
      </c>
      <c r="E921" s="9"/>
      <c r="F921" s="142">
        <f>IF(D921&lt;F902,F902-D921,0)</f>
        <v>0.32499999999999973</v>
      </c>
      <c r="G921" s="84">
        <f>IF(D921&gt;F902,D921-F902,0)</f>
        <v>0</v>
      </c>
      <c r="H921" s="102"/>
      <c r="I921" s="102"/>
      <c r="J921" s="102"/>
    </row>
    <row r="922" spans="1:10" x14ac:dyDescent="0.25">
      <c r="A922" s="8">
        <f t="shared" si="53"/>
        <v>36088</v>
      </c>
      <c r="B922" s="9"/>
      <c r="C922" s="8"/>
      <c r="D922" s="9">
        <f t="shared" si="52"/>
        <v>1.95</v>
      </c>
      <c r="E922" s="9"/>
      <c r="F922" s="142">
        <f>IF(D922&lt;F902,F902-D922,0)</f>
        <v>0.11999999999999988</v>
      </c>
      <c r="G922" s="84">
        <f>IF(D922&gt;F902,D922-F902,0)</f>
        <v>0</v>
      </c>
      <c r="H922" s="102"/>
      <c r="I922" s="102"/>
      <c r="J922" s="102"/>
    </row>
    <row r="923" spans="1:10" x14ac:dyDescent="0.25">
      <c r="A923" s="8">
        <f t="shared" si="53"/>
        <v>36089</v>
      </c>
      <c r="B923" s="9"/>
      <c r="C923" s="8"/>
      <c r="D923" s="9">
        <f t="shared" si="52"/>
        <v>2.0299999999999998</v>
      </c>
      <c r="E923" s="9"/>
      <c r="F923" s="142">
        <f>IF(D923&lt;F902,F902-D923,0)</f>
        <v>4.0000000000000036E-2</v>
      </c>
      <c r="G923" s="84">
        <f>IF(D923&gt;F902,D923-F902,0)</f>
        <v>0</v>
      </c>
      <c r="H923" s="102"/>
      <c r="I923" s="102"/>
      <c r="J923" s="102"/>
    </row>
    <row r="924" spans="1:10" x14ac:dyDescent="0.25">
      <c r="A924" s="8">
        <f t="shared" si="53"/>
        <v>36090</v>
      </c>
      <c r="B924" s="9"/>
      <c r="C924" s="8"/>
      <c r="D924" s="9">
        <f t="shared" si="52"/>
        <v>1.95</v>
      </c>
      <c r="E924" s="9"/>
      <c r="F924" s="142">
        <f>IF(D924&lt;F902,F902-D924,0)</f>
        <v>0.11999999999999988</v>
      </c>
      <c r="G924" s="84">
        <f>IF(D924&gt;F902,D924-F902,0)</f>
        <v>0</v>
      </c>
      <c r="H924" s="102"/>
      <c r="I924" s="102"/>
      <c r="J924" s="102"/>
    </row>
    <row r="925" spans="1:10" x14ac:dyDescent="0.25">
      <c r="A925" s="8">
        <f t="shared" si="53"/>
        <v>36091</v>
      </c>
      <c r="B925" s="9"/>
      <c r="C925" s="8"/>
      <c r="D925" s="9">
        <f t="shared" si="52"/>
        <v>1.845</v>
      </c>
      <c r="E925" s="9"/>
      <c r="F925" s="142">
        <f>IF(D925&lt;F902,F902-D925,0)</f>
        <v>0.22499999999999987</v>
      </c>
      <c r="G925" s="84">
        <f>IF(D925&gt;F902,D925-F902,0)</f>
        <v>0</v>
      </c>
      <c r="H925" s="102"/>
      <c r="I925" s="102"/>
      <c r="J925" s="102"/>
    </row>
    <row r="926" spans="1:10" x14ac:dyDescent="0.25">
      <c r="A926" s="8">
        <f t="shared" si="53"/>
        <v>36092</v>
      </c>
      <c r="B926" s="9"/>
      <c r="C926" s="8"/>
      <c r="D926" s="9">
        <f t="shared" si="52"/>
        <v>1.845</v>
      </c>
      <c r="E926" s="9"/>
      <c r="F926" s="142">
        <f>IF(D926&lt;F902,F902-D926,0)</f>
        <v>0.22499999999999987</v>
      </c>
      <c r="G926" s="84">
        <f>IF(D926&gt;F902,D926-F902,0)</f>
        <v>0</v>
      </c>
      <c r="H926" s="102"/>
      <c r="I926" s="102"/>
      <c r="J926" s="102"/>
    </row>
    <row r="927" spans="1:10" x14ac:dyDescent="0.25">
      <c r="A927" s="8">
        <f t="shared" si="53"/>
        <v>36093</v>
      </c>
      <c r="B927" s="9"/>
      <c r="C927" s="8"/>
      <c r="D927" s="9">
        <f t="shared" si="52"/>
        <v>1.845</v>
      </c>
      <c r="E927" s="9"/>
      <c r="F927" s="142">
        <f>IF(D927&lt;F902,F902-D927,0)</f>
        <v>0.22499999999999987</v>
      </c>
      <c r="G927" s="84">
        <f>IF(D927&gt;F902,D927-F902,0)</f>
        <v>0</v>
      </c>
      <c r="H927" s="102"/>
      <c r="I927" s="102"/>
      <c r="J927" s="102"/>
    </row>
    <row r="928" spans="1:10" x14ac:dyDescent="0.25">
      <c r="A928" s="8">
        <f t="shared" si="53"/>
        <v>36094</v>
      </c>
      <c r="B928" s="9"/>
      <c r="C928" s="8"/>
      <c r="D928" s="9">
        <f t="shared" si="52"/>
        <v>1.9</v>
      </c>
      <c r="E928" s="9"/>
      <c r="F928" s="142">
        <f>IF(D928&lt;F902,F902-D928,0)</f>
        <v>0.16999999999999993</v>
      </c>
      <c r="G928" s="84">
        <f>IF(D928&gt;F902,D928-F902,0)</f>
        <v>0</v>
      </c>
      <c r="H928" s="102"/>
      <c r="I928" s="102"/>
      <c r="J928" s="102"/>
    </row>
    <row r="929" spans="1:12" x14ac:dyDescent="0.25">
      <c r="A929" s="8">
        <f t="shared" si="53"/>
        <v>36095</v>
      </c>
      <c r="B929" s="9"/>
      <c r="C929" s="8"/>
      <c r="D929" s="9">
        <f t="shared" si="52"/>
        <v>1.84</v>
      </c>
      <c r="E929" s="9"/>
      <c r="F929" s="142">
        <f>IF(D929&lt;F902,F902-D929,0)</f>
        <v>0.22999999999999976</v>
      </c>
      <c r="G929" s="84">
        <f>IF(D929&gt;F902,D929-F902,0)</f>
        <v>0</v>
      </c>
      <c r="H929" s="102"/>
      <c r="I929" s="102"/>
      <c r="J929" s="102"/>
    </row>
    <row r="930" spans="1:12" x14ac:dyDescent="0.25">
      <c r="A930" s="8">
        <f t="shared" si="53"/>
        <v>36096</v>
      </c>
      <c r="B930" s="9"/>
      <c r="C930" s="8"/>
      <c r="D930" s="9">
        <f t="shared" si="52"/>
        <v>1.69</v>
      </c>
      <c r="E930" s="9"/>
      <c r="F930" s="142">
        <f>IF(D930&lt;F902,F902-D930,0)</f>
        <v>0.37999999999999989</v>
      </c>
      <c r="G930" s="84">
        <f>IF(D930&gt;F902,D930-F902,0)</f>
        <v>0</v>
      </c>
      <c r="H930" s="102"/>
      <c r="I930" s="102"/>
      <c r="J930" s="102"/>
    </row>
    <row r="931" spans="1:12" x14ac:dyDescent="0.25">
      <c r="A931" s="8">
        <f t="shared" si="53"/>
        <v>36097</v>
      </c>
      <c r="B931" s="9"/>
      <c r="C931" s="8"/>
      <c r="D931" s="9">
        <f t="shared" si="52"/>
        <v>1.72</v>
      </c>
      <c r="E931" s="9"/>
      <c r="F931" s="142">
        <f>IF(D931&lt;F902,F902-D931,0)</f>
        <v>0.34999999999999987</v>
      </c>
      <c r="G931" s="84">
        <f>IF(D931&gt;F902,D931-F902,0)</f>
        <v>0</v>
      </c>
      <c r="H931" s="102"/>
      <c r="I931" s="102"/>
      <c r="J931" s="102"/>
    </row>
    <row r="932" spans="1:12" x14ac:dyDescent="0.25">
      <c r="A932" s="8">
        <f t="shared" si="53"/>
        <v>36098</v>
      </c>
      <c r="B932" s="9"/>
      <c r="C932" s="8"/>
      <c r="D932" s="9">
        <f t="shared" si="52"/>
        <v>1.78</v>
      </c>
      <c r="E932" s="9"/>
      <c r="F932" s="142">
        <f>IF(D932&lt;F902,F902-D932,0)</f>
        <v>0.28999999999999981</v>
      </c>
      <c r="G932" s="84">
        <f>IF(D932&gt;F902,D932-F902,0)</f>
        <v>0</v>
      </c>
      <c r="H932" s="102"/>
      <c r="I932" s="102"/>
      <c r="J932" s="102"/>
    </row>
    <row r="933" spans="1:12" ht="13.8" thickBot="1" x14ac:dyDescent="0.3">
      <c r="A933" s="8">
        <f t="shared" si="53"/>
        <v>36099</v>
      </c>
      <c r="B933" s="9"/>
      <c r="C933" s="8"/>
      <c r="D933" s="9">
        <f t="shared" si="52"/>
        <v>1.78</v>
      </c>
      <c r="E933" s="9"/>
      <c r="F933" s="143">
        <f>IF(D933&lt;F902,F902-D933,0)</f>
        <v>0.28999999999999981</v>
      </c>
      <c r="G933" s="144">
        <f>IF(D933&gt;F902,D933-F902,0)</f>
        <v>0</v>
      </c>
      <c r="H933" s="102"/>
      <c r="I933" s="102"/>
      <c r="J933" s="102"/>
    </row>
    <row r="934" spans="1:12" ht="13.8" thickTop="1" x14ac:dyDescent="0.25">
      <c r="A934" s="8"/>
      <c r="B934" s="9"/>
      <c r="C934" s="8"/>
      <c r="D934" s="9"/>
      <c r="E934" s="9"/>
      <c r="F934" s="145">
        <f>AVERAGE(F903:F933)</f>
        <v>0.21306451612903213</v>
      </c>
      <c r="G934" s="145">
        <f>AVERAGE(G903:G933)</f>
        <v>1.3548387096774219E-2</v>
      </c>
    </row>
    <row r="935" spans="1:12" x14ac:dyDescent="0.25">
      <c r="A935" s="8"/>
      <c r="B935" s="9"/>
      <c r="C935" s="8"/>
      <c r="D935" s="9"/>
      <c r="E935" s="9"/>
    </row>
    <row r="936" spans="1:12" x14ac:dyDescent="0.25">
      <c r="A936" s="8"/>
      <c r="B936" s="9"/>
      <c r="C936" s="8"/>
      <c r="D936" s="9"/>
      <c r="E936" s="9"/>
    </row>
    <row r="937" spans="1:12" x14ac:dyDescent="0.25">
      <c r="A937" s="8"/>
      <c r="B937" s="9"/>
      <c r="C937" s="8">
        <v>36100</v>
      </c>
      <c r="G937" s="102"/>
      <c r="H937" s="102"/>
      <c r="I937" s="102"/>
      <c r="J937" s="102"/>
      <c r="K937" s="101"/>
      <c r="L937" s="101"/>
    </row>
    <row r="938" spans="1:12" x14ac:dyDescent="0.25">
      <c r="A938" s="8">
        <f>C937</f>
        <v>36100</v>
      </c>
      <c r="B938" s="9"/>
      <c r="C938" s="8"/>
      <c r="D938" s="9">
        <f>VLOOKUP($A938,cash,D$4,FALSE)</f>
        <v>1.78</v>
      </c>
      <c r="E938" s="9"/>
      <c r="G938" s="102"/>
      <c r="H938" s="102"/>
      <c r="I938" s="102"/>
      <c r="J938" s="102"/>
      <c r="K938" s="101"/>
      <c r="L938" s="101"/>
    </row>
    <row r="939" spans="1:12" x14ac:dyDescent="0.25">
      <c r="A939" s="8">
        <f>A938+1</f>
        <v>36101</v>
      </c>
      <c r="B939" s="9"/>
      <c r="C939" s="8"/>
      <c r="D939" s="9">
        <f t="shared" ref="D939:D967" si="54">VLOOKUP($A939,cash,D$4,FALSE)</f>
        <v>1.8</v>
      </c>
      <c r="E939" s="9"/>
      <c r="G939" s="102"/>
      <c r="H939" s="102"/>
      <c r="I939" s="102"/>
      <c r="J939" s="102"/>
    </row>
    <row r="940" spans="1:12" x14ac:dyDescent="0.25">
      <c r="A940" s="8">
        <f t="shared" ref="A940:A967" si="55">A939+1</f>
        <v>36102</v>
      </c>
      <c r="B940" s="9"/>
      <c r="C940" s="8"/>
      <c r="D940" s="9">
        <f t="shared" si="54"/>
        <v>2.08</v>
      </c>
      <c r="E940" s="9"/>
      <c r="G940" s="102"/>
      <c r="H940" s="102"/>
      <c r="I940" s="102"/>
      <c r="J940" s="102"/>
    </row>
    <row r="941" spans="1:12" x14ac:dyDescent="0.25">
      <c r="A941" s="8">
        <f t="shared" si="55"/>
        <v>36103</v>
      </c>
      <c r="B941" s="9"/>
      <c r="C941" s="8"/>
      <c r="D941" s="9">
        <f t="shared" si="54"/>
        <v>2.11</v>
      </c>
      <c r="E941" s="9"/>
      <c r="G941" s="102"/>
      <c r="H941" s="102"/>
      <c r="I941" s="102"/>
      <c r="J941" s="102"/>
    </row>
    <row r="942" spans="1:12" x14ac:dyDescent="0.25">
      <c r="A942" s="8">
        <f t="shared" si="55"/>
        <v>36104</v>
      </c>
      <c r="B942" s="9"/>
      <c r="C942" s="8"/>
      <c r="D942" s="9">
        <f t="shared" si="54"/>
        <v>2.25</v>
      </c>
      <c r="E942" s="9"/>
      <c r="G942" s="102"/>
      <c r="H942" s="102"/>
      <c r="I942" s="102"/>
      <c r="J942" s="102"/>
    </row>
    <row r="943" spans="1:12" x14ac:dyDescent="0.25">
      <c r="A943" s="8">
        <f t="shared" si="55"/>
        <v>36105</v>
      </c>
      <c r="B943" s="9"/>
      <c r="C943" s="8"/>
      <c r="D943" s="9">
        <f t="shared" si="54"/>
        <v>2.25</v>
      </c>
      <c r="E943" s="9"/>
      <c r="G943" s="102"/>
      <c r="H943" s="102"/>
      <c r="I943" s="102"/>
      <c r="J943" s="102"/>
    </row>
    <row r="944" spans="1:12" x14ac:dyDescent="0.25">
      <c r="A944" s="8">
        <f t="shared" si="55"/>
        <v>36106</v>
      </c>
      <c r="B944" s="9"/>
      <c r="C944" s="8"/>
      <c r="D944" s="9">
        <f t="shared" si="54"/>
        <v>2.25</v>
      </c>
      <c r="E944" s="9"/>
      <c r="G944" s="102"/>
      <c r="H944" s="102"/>
      <c r="I944" s="102"/>
      <c r="J944" s="102"/>
    </row>
    <row r="945" spans="1:10" x14ac:dyDescent="0.25">
      <c r="A945" s="8">
        <f t="shared" si="55"/>
        <v>36107</v>
      </c>
      <c r="B945" s="9"/>
      <c r="C945" s="8"/>
      <c r="D945" s="9">
        <f t="shared" si="54"/>
        <v>2.25</v>
      </c>
      <c r="E945" s="9"/>
      <c r="G945" s="102"/>
      <c r="H945" s="102"/>
      <c r="I945" s="102"/>
      <c r="J945" s="102"/>
    </row>
    <row r="946" spans="1:10" x14ac:dyDescent="0.25">
      <c r="A946" s="8">
        <f t="shared" si="55"/>
        <v>36108</v>
      </c>
      <c r="B946" s="9"/>
      <c r="C946" s="8"/>
      <c r="D946" s="9">
        <f t="shared" si="54"/>
        <v>2.27</v>
      </c>
      <c r="E946" s="9"/>
      <c r="G946" s="102"/>
      <c r="H946" s="102"/>
      <c r="I946" s="102"/>
      <c r="J946" s="102"/>
    </row>
    <row r="947" spans="1:10" x14ac:dyDescent="0.25">
      <c r="A947" s="8">
        <f t="shared" si="55"/>
        <v>36109</v>
      </c>
      <c r="B947" s="9"/>
      <c r="C947" s="8"/>
      <c r="D947" s="9">
        <f t="shared" si="54"/>
        <v>2.2749999999999999</v>
      </c>
      <c r="E947" s="9"/>
      <c r="G947" s="102"/>
      <c r="H947" s="102"/>
      <c r="I947" s="102"/>
      <c r="J947" s="102"/>
    </row>
    <row r="948" spans="1:10" x14ac:dyDescent="0.25">
      <c r="A948" s="8">
        <f t="shared" si="55"/>
        <v>36110</v>
      </c>
      <c r="B948" s="9"/>
      <c r="C948" s="8"/>
      <c r="D948" s="9">
        <f t="shared" si="54"/>
        <v>2.335</v>
      </c>
      <c r="E948" s="9"/>
      <c r="G948" s="102"/>
      <c r="H948" s="102"/>
      <c r="I948" s="102"/>
      <c r="J948" s="102"/>
    </row>
    <row r="949" spans="1:10" x14ac:dyDescent="0.25">
      <c r="A949" s="8">
        <f t="shared" si="55"/>
        <v>36111</v>
      </c>
      <c r="B949" s="9"/>
      <c r="C949" s="8"/>
      <c r="D949" s="9">
        <f t="shared" si="54"/>
        <v>2.23</v>
      </c>
      <c r="E949" s="9"/>
      <c r="G949" s="102"/>
      <c r="H949" s="102"/>
      <c r="I949" s="102"/>
      <c r="J949" s="102"/>
    </row>
    <row r="950" spans="1:10" x14ac:dyDescent="0.25">
      <c r="A950" s="8">
        <f t="shared" si="55"/>
        <v>36112</v>
      </c>
      <c r="B950" s="9"/>
      <c r="C950" s="8"/>
      <c r="D950" s="9">
        <f t="shared" si="54"/>
        <v>2.23</v>
      </c>
      <c r="E950" s="9"/>
      <c r="G950" s="102"/>
      <c r="H950" s="102"/>
      <c r="I950" s="102"/>
      <c r="J950" s="102"/>
    </row>
    <row r="951" spans="1:10" x14ac:dyDescent="0.25">
      <c r="A951" s="8">
        <f t="shared" si="55"/>
        <v>36113</v>
      </c>
      <c r="B951" s="9"/>
      <c r="C951" s="8"/>
      <c r="D951" s="9">
        <f t="shared" si="54"/>
        <v>2.23</v>
      </c>
      <c r="E951" s="9"/>
      <c r="G951" s="102"/>
      <c r="H951" s="102"/>
      <c r="I951" s="102"/>
      <c r="J951" s="102"/>
    </row>
    <row r="952" spans="1:10" x14ac:dyDescent="0.25">
      <c r="A952" s="8">
        <f t="shared" si="55"/>
        <v>36114</v>
      </c>
      <c r="B952" s="9"/>
      <c r="C952" s="8"/>
      <c r="D952" s="9">
        <f t="shared" si="54"/>
        <v>2.23</v>
      </c>
      <c r="E952" s="9"/>
      <c r="G952" s="102"/>
      <c r="H952" s="102"/>
      <c r="I952" s="102"/>
      <c r="J952" s="102"/>
    </row>
    <row r="953" spans="1:10" x14ac:dyDescent="0.25">
      <c r="A953" s="8">
        <f t="shared" si="55"/>
        <v>36115</v>
      </c>
      <c r="B953" s="9"/>
      <c r="C953" s="8"/>
      <c r="D953" s="9">
        <f t="shared" si="54"/>
        <v>2.1949999999999998</v>
      </c>
      <c r="E953" s="9"/>
      <c r="G953" s="102"/>
      <c r="H953" s="102"/>
      <c r="I953" s="102"/>
      <c r="J953" s="102"/>
    </row>
    <row r="954" spans="1:10" x14ac:dyDescent="0.25">
      <c r="A954" s="8">
        <f t="shared" si="55"/>
        <v>36116</v>
      </c>
      <c r="B954" s="9"/>
      <c r="C954" s="8"/>
      <c r="D954" s="9">
        <f t="shared" si="54"/>
        <v>2.125</v>
      </c>
      <c r="E954" s="9"/>
      <c r="G954" s="102"/>
      <c r="H954" s="102"/>
      <c r="I954" s="102"/>
      <c r="J954" s="102"/>
    </row>
    <row r="955" spans="1:10" x14ac:dyDescent="0.25">
      <c r="A955" s="8">
        <f t="shared" si="55"/>
        <v>36117</v>
      </c>
      <c r="B955" s="9"/>
      <c r="C955" s="8"/>
      <c r="D955" s="9">
        <f t="shared" si="54"/>
        <v>2.1</v>
      </c>
      <c r="E955" s="9"/>
      <c r="G955" s="102"/>
      <c r="H955" s="102"/>
      <c r="I955" s="102"/>
      <c r="J955" s="102"/>
    </row>
    <row r="956" spans="1:10" x14ac:dyDescent="0.25">
      <c r="A956" s="8">
        <f t="shared" si="55"/>
        <v>36118</v>
      </c>
      <c r="B956" s="9"/>
      <c r="C956" s="8"/>
      <c r="D956" s="9">
        <f t="shared" si="54"/>
        <v>2.1150000000000002</v>
      </c>
      <c r="E956" s="9"/>
      <c r="G956" s="102"/>
      <c r="H956" s="102"/>
      <c r="I956" s="102"/>
      <c r="J956" s="102"/>
    </row>
    <row r="957" spans="1:10" x14ac:dyDescent="0.25">
      <c r="A957" s="8">
        <f t="shared" si="55"/>
        <v>36119</v>
      </c>
      <c r="B957" s="9"/>
      <c r="C957" s="8"/>
      <c r="D957" s="9">
        <f t="shared" si="54"/>
        <v>2.0950000000000002</v>
      </c>
      <c r="E957" s="9"/>
      <c r="G957" s="102"/>
      <c r="H957" s="102"/>
      <c r="I957" s="102"/>
      <c r="J957" s="102"/>
    </row>
    <row r="958" spans="1:10" x14ac:dyDescent="0.25">
      <c r="A958" s="8">
        <f t="shared" si="55"/>
        <v>36120</v>
      </c>
      <c r="B958" s="9"/>
      <c r="C958" s="8"/>
      <c r="D958" s="9">
        <f t="shared" si="54"/>
        <v>2.0950000000000002</v>
      </c>
      <c r="E958" s="9"/>
      <c r="G958" s="102"/>
      <c r="H958" s="102"/>
      <c r="I958" s="102"/>
      <c r="J958" s="102"/>
    </row>
    <row r="959" spans="1:10" x14ac:dyDescent="0.25">
      <c r="A959" s="8">
        <f t="shared" si="55"/>
        <v>36121</v>
      </c>
      <c r="B959" s="9"/>
      <c r="C959" s="8"/>
      <c r="D959" s="9">
        <f t="shared" si="54"/>
        <v>2.0950000000000002</v>
      </c>
      <c r="E959" s="9"/>
      <c r="G959" s="102"/>
      <c r="H959" s="102"/>
      <c r="I959" s="102"/>
      <c r="J959" s="102"/>
    </row>
    <row r="960" spans="1:10" x14ac:dyDescent="0.25">
      <c r="A960" s="8">
        <f t="shared" si="55"/>
        <v>36122</v>
      </c>
      <c r="B960" s="9"/>
      <c r="C960" s="8"/>
      <c r="D960" s="9">
        <f t="shared" si="54"/>
        <v>2.0350000000000001</v>
      </c>
      <c r="E960" s="9"/>
      <c r="G960" s="102"/>
      <c r="H960" s="102"/>
      <c r="I960" s="102"/>
      <c r="J960" s="102"/>
    </row>
    <row r="961" spans="1:12" x14ac:dyDescent="0.25">
      <c r="A961" s="8">
        <f t="shared" si="55"/>
        <v>36123</v>
      </c>
      <c r="B961" s="9"/>
      <c r="C961" s="8"/>
      <c r="D961" s="9">
        <f t="shared" si="54"/>
        <v>2.0150000000000001</v>
      </c>
      <c r="E961" s="9"/>
      <c r="G961" s="102"/>
      <c r="H961" s="102"/>
      <c r="I961" s="102"/>
      <c r="J961" s="102"/>
    </row>
    <row r="962" spans="1:12" x14ac:dyDescent="0.25">
      <c r="A962" s="8">
        <f t="shared" si="55"/>
        <v>36124</v>
      </c>
      <c r="B962" s="9"/>
      <c r="C962" s="8"/>
      <c r="D962" s="9">
        <f t="shared" si="54"/>
        <v>1.87</v>
      </c>
      <c r="E962" s="9"/>
      <c r="G962" s="102"/>
      <c r="H962" s="102"/>
      <c r="I962" s="102"/>
      <c r="J962" s="102"/>
    </row>
    <row r="963" spans="1:12" x14ac:dyDescent="0.25">
      <c r="A963" s="8">
        <f t="shared" si="55"/>
        <v>36125</v>
      </c>
      <c r="B963" s="9"/>
      <c r="C963" s="8"/>
      <c r="D963" s="9">
        <f t="shared" si="54"/>
        <v>1.87</v>
      </c>
      <c r="E963" s="9"/>
      <c r="G963" s="102"/>
      <c r="H963" s="102"/>
      <c r="I963" s="102"/>
      <c r="J963" s="102"/>
    </row>
    <row r="964" spans="1:12" x14ac:dyDescent="0.25">
      <c r="A964" s="8">
        <f t="shared" si="55"/>
        <v>36126</v>
      </c>
      <c r="B964" s="9"/>
      <c r="C964" s="8"/>
      <c r="D964" s="9">
        <f t="shared" si="54"/>
        <v>1.87</v>
      </c>
      <c r="E964" s="9"/>
      <c r="G964" s="102"/>
      <c r="H964" s="102"/>
      <c r="I964" s="102"/>
      <c r="J964" s="102"/>
    </row>
    <row r="965" spans="1:12" x14ac:dyDescent="0.25">
      <c r="A965" s="8">
        <f t="shared" si="55"/>
        <v>36127</v>
      </c>
      <c r="B965" s="9"/>
      <c r="C965" s="8"/>
      <c r="D965" s="9">
        <f t="shared" si="54"/>
        <v>1.87</v>
      </c>
      <c r="E965" s="9"/>
      <c r="G965" s="102"/>
      <c r="H965" s="102"/>
      <c r="I965" s="102"/>
      <c r="J965" s="102"/>
    </row>
    <row r="966" spans="1:12" x14ac:dyDescent="0.25">
      <c r="A966" s="8">
        <f t="shared" si="55"/>
        <v>36128</v>
      </c>
      <c r="B966" s="9"/>
      <c r="C966" s="8"/>
      <c r="D966" s="9">
        <f t="shared" si="54"/>
        <v>1.87</v>
      </c>
      <c r="E966" s="9"/>
      <c r="G966" s="102"/>
      <c r="H966" s="102"/>
      <c r="I966" s="102"/>
      <c r="J966" s="102"/>
    </row>
    <row r="967" spans="1:12" x14ac:dyDescent="0.25">
      <c r="A967" s="8">
        <f t="shared" si="55"/>
        <v>36129</v>
      </c>
      <c r="B967" s="9"/>
      <c r="C967" s="8"/>
      <c r="D967" s="9">
        <f t="shared" si="54"/>
        <v>1.645</v>
      </c>
      <c r="E967" s="9"/>
      <c r="G967" s="102"/>
      <c r="H967" s="102"/>
      <c r="I967" s="102"/>
      <c r="J967" s="102"/>
    </row>
    <row r="968" spans="1:12" x14ac:dyDescent="0.25">
      <c r="A968" s="8"/>
      <c r="B968" s="9"/>
      <c r="C968" s="8"/>
      <c r="D968" s="9"/>
      <c r="E968" s="9"/>
      <c r="G968" s="102"/>
      <c r="H968" s="102"/>
      <c r="I968" s="102"/>
      <c r="J968" s="102"/>
    </row>
    <row r="969" spans="1:12" x14ac:dyDescent="0.25">
      <c r="A969" s="8"/>
      <c r="B969" s="9"/>
      <c r="C969" s="8"/>
      <c r="D969" s="9"/>
      <c r="E969" s="9"/>
      <c r="G969" s="102"/>
      <c r="H969" s="102"/>
      <c r="I969" s="102"/>
      <c r="J969" s="102"/>
    </row>
    <row r="970" spans="1:12" x14ac:dyDescent="0.25">
      <c r="A970" s="8"/>
      <c r="B970" s="9"/>
      <c r="C970" s="8"/>
      <c r="D970" s="9"/>
      <c r="E970" s="9"/>
    </row>
    <row r="971" spans="1:12" ht="13.8" thickBot="1" x14ac:dyDescent="0.3">
      <c r="A971" s="8"/>
      <c r="B971" s="9"/>
      <c r="C971" s="8">
        <v>36130</v>
      </c>
      <c r="F971" s="145">
        <f>VLOOKUP($C971,index,2,FALSE)</f>
        <v>2.12</v>
      </c>
      <c r="H971" s="102"/>
      <c r="I971" s="102"/>
      <c r="J971" s="102"/>
      <c r="K971" s="101"/>
      <c r="L971" s="101"/>
    </row>
    <row r="972" spans="1:12" ht="13.8" thickTop="1" x14ac:dyDescent="0.25">
      <c r="A972" s="8">
        <f>C971</f>
        <v>36130</v>
      </c>
      <c r="B972" s="9"/>
      <c r="C972" s="8"/>
      <c r="D972" s="9">
        <f>VLOOKUP($A972,cash,D$4,FALSE)</f>
        <v>1.395</v>
      </c>
      <c r="E972" s="9"/>
      <c r="F972" s="141">
        <f>IF(D972&lt;F971,F971-D972,0)</f>
        <v>0.72500000000000009</v>
      </c>
      <c r="G972" s="81">
        <f>IF(D972&gt;F971,D972-F971,0)</f>
        <v>0</v>
      </c>
      <c r="H972" s="102"/>
      <c r="I972" s="102"/>
      <c r="J972" s="102"/>
      <c r="K972" s="101"/>
      <c r="L972" s="101"/>
    </row>
    <row r="973" spans="1:12" x14ac:dyDescent="0.25">
      <c r="A973" s="8">
        <f>A972+1</f>
        <v>36131</v>
      </c>
      <c r="B973" s="9"/>
      <c r="C973" s="8"/>
      <c r="D973" s="9">
        <f t="shared" ref="D973:D1002" si="56">VLOOKUP($A973,cash,D$4,FALSE)</f>
        <v>1.375</v>
      </c>
      <c r="E973" s="9"/>
      <c r="F973" s="142">
        <f>IF(D973&lt;F971,F971-D973,0)</f>
        <v>0.74500000000000011</v>
      </c>
      <c r="G973" s="84">
        <f>IF(D973&gt;F971,D973-F971,0)</f>
        <v>0</v>
      </c>
      <c r="H973" s="102"/>
      <c r="I973" s="102"/>
      <c r="J973" s="102"/>
      <c r="K973" s="101"/>
      <c r="L973" s="101"/>
    </row>
    <row r="974" spans="1:12" x14ac:dyDescent="0.25">
      <c r="A974" s="8">
        <f t="shared" ref="A974:A1002" si="57">A973+1</f>
        <v>36132</v>
      </c>
      <c r="B974" s="9"/>
      <c r="C974" s="8"/>
      <c r="D974" s="9">
        <f t="shared" si="56"/>
        <v>1.1850000000000001</v>
      </c>
      <c r="E974" s="9"/>
      <c r="F974" s="142">
        <f>IF(D974&lt;F971,F971-D974,0)</f>
        <v>0.93500000000000005</v>
      </c>
      <c r="G974" s="84">
        <f>IF(D974&gt;F971,D974-F971,0)</f>
        <v>0</v>
      </c>
      <c r="H974" s="102"/>
      <c r="I974" s="102"/>
      <c r="J974" s="102"/>
      <c r="K974" s="101"/>
      <c r="L974" s="101"/>
    </row>
    <row r="975" spans="1:12" x14ac:dyDescent="0.25">
      <c r="A975" s="8">
        <f t="shared" si="57"/>
        <v>36133</v>
      </c>
      <c r="B975" s="9"/>
      <c r="C975" s="8"/>
      <c r="D975" s="9">
        <f t="shared" si="56"/>
        <v>1.01</v>
      </c>
      <c r="E975" s="9"/>
      <c r="F975" s="142">
        <f>IF(D975&lt;F971,F971-D975,0)</f>
        <v>1.1100000000000001</v>
      </c>
      <c r="G975" s="84">
        <f>IF(D975&gt;F971,D975-F971,0)</f>
        <v>0</v>
      </c>
      <c r="H975" s="102"/>
      <c r="I975" s="102"/>
      <c r="J975" s="102"/>
      <c r="K975" s="101"/>
      <c r="L975" s="101"/>
    </row>
    <row r="976" spans="1:12" x14ac:dyDescent="0.25">
      <c r="A976" s="8">
        <f t="shared" si="57"/>
        <v>36134</v>
      </c>
      <c r="B976" s="9"/>
      <c r="C976" s="8"/>
      <c r="D976" s="9">
        <f t="shared" si="56"/>
        <v>1.01</v>
      </c>
      <c r="E976" s="9"/>
      <c r="F976" s="142">
        <f>IF(D976&lt;F971,F971-D976,0)</f>
        <v>1.1100000000000001</v>
      </c>
      <c r="G976" s="84">
        <f>IF(D976&gt;F971,D976-F971,0)</f>
        <v>0</v>
      </c>
      <c r="H976" s="102"/>
      <c r="I976" s="102"/>
      <c r="J976" s="102"/>
      <c r="K976" s="101"/>
      <c r="L976" s="101"/>
    </row>
    <row r="977" spans="1:12" x14ac:dyDescent="0.25">
      <c r="A977" s="8">
        <f t="shared" si="57"/>
        <v>36135</v>
      </c>
      <c r="B977" s="9"/>
      <c r="C977" s="8"/>
      <c r="D977" s="9">
        <f t="shared" si="56"/>
        <v>1.01</v>
      </c>
      <c r="E977" s="9"/>
      <c r="F977" s="142">
        <f>IF(D977&lt;F971,F971-D977,0)</f>
        <v>1.1100000000000001</v>
      </c>
      <c r="G977" s="84">
        <f>IF(D977&gt;F971,D977-F971,0)</f>
        <v>0</v>
      </c>
      <c r="H977" s="102"/>
      <c r="I977" s="102"/>
      <c r="J977" s="102"/>
      <c r="K977" s="101"/>
      <c r="L977" s="101"/>
    </row>
    <row r="978" spans="1:12" x14ac:dyDescent="0.25">
      <c r="A978" s="8">
        <f t="shared" si="57"/>
        <v>36136</v>
      </c>
      <c r="B978" s="9"/>
      <c r="C978" s="8"/>
      <c r="D978" s="9">
        <f t="shared" si="56"/>
        <v>1.55</v>
      </c>
      <c r="E978" s="9"/>
      <c r="F978" s="142">
        <f>IF(D978&lt;F971,F971-D978,0)</f>
        <v>0.57000000000000006</v>
      </c>
      <c r="G978" s="84">
        <f>IF(D978&gt;F971,D978-F971,0)</f>
        <v>0</v>
      </c>
      <c r="H978" s="102"/>
      <c r="I978" s="102"/>
      <c r="J978" s="102"/>
      <c r="K978" s="101"/>
      <c r="L978" s="101"/>
    </row>
    <row r="979" spans="1:12" x14ac:dyDescent="0.25">
      <c r="A979" s="8">
        <f t="shared" si="57"/>
        <v>36137</v>
      </c>
      <c r="B979" s="9"/>
      <c r="C979" s="8"/>
      <c r="D979" s="9">
        <f t="shared" si="56"/>
        <v>1.7949999999999999</v>
      </c>
      <c r="E979" s="9"/>
      <c r="F979" s="142">
        <f>IF(D979&lt;F971,F971-D979,0)</f>
        <v>0.32500000000000018</v>
      </c>
      <c r="G979" s="84">
        <f>IF(D979&gt;F971,D979-F971,0)</f>
        <v>0</v>
      </c>
      <c r="H979" s="102"/>
      <c r="I979" s="102"/>
      <c r="J979" s="102"/>
      <c r="K979" s="101"/>
      <c r="L979" s="101"/>
    </row>
    <row r="980" spans="1:12" x14ac:dyDescent="0.25">
      <c r="A980" s="8">
        <f t="shared" si="57"/>
        <v>36138</v>
      </c>
      <c r="B980" s="9"/>
      <c r="C980" s="8"/>
      <c r="D980" s="9">
        <f t="shared" si="56"/>
        <v>1.64</v>
      </c>
      <c r="E980" s="9"/>
      <c r="F980" s="142">
        <f>IF(D980&lt;F971,F971-D980,0)</f>
        <v>0.4800000000000002</v>
      </c>
      <c r="G980" s="84">
        <f>IF(D980&gt;F971,D980-F971,0)</f>
        <v>0</v>
      </c>
      <c r="H980" s="102"/>
      <c r="I980" s="102"/>
      <c r="J980" s="102"/>
      <c r="K980" s="101"/>
      <c r="L980" s="101"/>
    </row>
    <row r="981" spans="1:12" x14ac:dyDescent="0.25">
      <c r="A981" s="8">
        <f t="shared" si="57"/>
        <v>36139</v>
      </c>
      <c r="B981" s="9"/>
      <c r="C981" s="8"/>
      <c r="D981" s="9">
        <f t="shared" si="56"/>
        <v>1.575</v>
      </c>
      <c r="E981" s="9"/>
      <c r="F981" s="142">
        <f>IF(D981&lt;F971,F971-D981,0)</f>
        <v>0.54500000000000015</v>
      </c>
      <c r="G981" s="84">
        <f>IF(D981&gt;F971,D981-F971,0)</f>
        <v>0</v>
      </c>
      <c r="H981" s="102"/>
      <c r="I981" s="102"/>
      <c r="J981" s="102"/>
      <c r="K981" s="101"/>
      <c r="L981" s="101"/>
    </row>
    <row r="982" spans="1:12" x14ac:dyDescent="0.25">
      <c r="A982" s="8">
        <f t="shared" si="57"/>
        <v>36140</v>
      </c>
      <c r="B982" s="9"/>
      <c r="C982" s="8"/>
      <c r="D982" s="9">
        <f t="shared" si="56"/>
        <v>1.53</v>
      </c>
      <c r="E982" s="9"/>
      <c r="F982" s="142">
        <f>IF(D982&lt;F971,F971-D982,0)</f>
        <v>0.59000000000000008</v>
      </c>
      <c r="G982" s="84">
        <f>IF(D982&gt;F971,D982-F971,0)</f>
        <v>0</v>
      </c>
      <c r="H982" s="102"/>
      <c r="I982" s="102"/>
      <c r="J982" s="102"/>
      <c r="K982" s="101"/>
      <c r="L982" s="101"/>
    </row>
    <row r="983" spans="1:12" x14ac:dyDescent="0.25">
      <c r="A983" s="8">
        <f t="shared" si="57"/>
        <v>36141</v>
      </c>
      <c r="B983" s="9"/>
      <c r="C983" s="8"/>
      <c r="D983" s="9">
        <f t="shared" si="56"/>
        <v>1.53</v>
      </c>
      <c r="E983" s="9"/>
      <c r="F983" s="142">
        <f>IF(D983&lt;F971,F971-D983,0)</f>
        <v>0.59000000000000008</v>
      </c>
      <c r="G983" s="84">
        <f>IF(D983&gt;F971,D983-F971,0)</f>
        <v>0</v>
      </c>
      <c r="H983" s="102"/>
      <c r="I983" s="102"/>
      <c r="J983" s="102"/>
      <c r="K983" s="101"/>
      <c r="L983" s="101"/>
    </row>
    <row r="984" spans="1:12" x14ac:dyDescent="0.25">
      <c r="A984" s="8">
        <f t="shared" si="57"/>
        <v>36142</v>
      </c>
      <c r="B984" s="9"/>
      <c r="C984" s="8"/>
      <c r="D984" s="9">
        <f t="shared" si="56"/>
        <v>1.53</v>
      </c>
      <c r="E984" s="9"/>
      <c r="F984" s="142">
        <f>IF(D984&lt;F971,F971-D984,0)</f>
        <v>0.59000000000000008</v>
      </c>
      <c r="G984" s="84">
        <f>IF(D984&gt;F971,D984-F971,0)</f>
        <v>0</v>
      </c>
      <c r="H984" s="102"/>
      <c r="I984" s="102"/>
      <c r="J984" s="102"/>
      <c r="K984" s="101"/>
      <c r="L984" s="101"/>
    </row>
    <row r="985" spans="1:12" x14ac:dyDescent="0.25">
      <c r="A985" s="8">
        <f t="shared" si="57"/>
        <v>36143</v>
      </c>
      <c r="B985" s="9"/>
      <c r="C985" s="8"/>
      <c r="D985" s="9">
        <f t="shared" si="56"/>
        <v>1.81</v>
      </c>
      <c r="E985" s="9"/>
      <c r="F985" s="142">
        <f>IF(D985&lt;F971,F971-D985,0)</f>
        <v>0.31000000000000005</v>
      </c>
      <c r="G985" s="84">
        <f>IF(D985&gt;F971,D985-F971,0)</f>
        <v>0</v>
      </c>
      <c r="H985" s="102"/>
      <c r="I985" s="102"/>
      <c r="J985" s="102"/>
      <c r="K985" s="101"/>
      <c r="L985" s="101"/>
    </row>
    <row r="986" spans="1:12" x14ac:dyDescent="0.25">
      <c r="A986" s="8">
        <f t="shared" si="57"/>
        <v>36144</v>
      </c>
      <c r="B986" s="9"/>
      <c r="C986" s="8"/>
      <c r="D986" s="9">
        <f t="shared" si="56"/>
        <v>1.855</v>
      </c>
      <c r="E986" s="9"/>
      <c r="F986" s="142">
        <f>IF(D986&lt;F971,F971-D986,0)</f>
        <v>0.26500000000000012</v>
      </c>
      <c r="G986" s="84">
        <f>IF(D986&gt;F971,D986-F971,0)</f>
        <v>0</v>
      </c>
      <c r="H986" s="102"/>
      <c r="I986" s="102"/>
      <c r="J986" s="102"/>
      <c r="K986" s="101"/>
      <c r="L986" s="101"/>
    </row>
    <row r="987" spans="1:12" x14ac:dyDescent="0.25">
      <c r="A987" s="8">
        <f t="shared" si="57"/>
        <v>36145</v>
      </c>
      <c r="B987" s="9"/>
      <c r="C987" s="8"/>
      <c r="D987" s="9">
        <f t="shared" si="56"/>
        <v>1.9650000000000001</v>
      </c>
      <c r="E987" s="9"/>
      <c r="F987" s="142">
        <f>IF(D987&lt;F971,F971-D987,0)</f>
        <v>0.15500000000000003</v>
      </c>
      <c r="G987" s="84">
        <f>IF(D987&gt;F971,D987-F971,0)</f>
        <v>0</v>
      </c>
      <c r="H987" s="102"/>
      <c r="I987" s="102"/>
      <c r="J987" s="102"/>
      <c r="K987" s="101"/>
      <c r="L987" s="101"/>
    </row>
    <row r="988" spans="1:12" x14ac:dyDescent="0.25">
      <c r="A988" s="8">
        <f t="shared" si="57"/>
        <v>36146</v>
      </c>
      <c r="B988" s="9"/>
      <c r="C988" s="8"/>
      <c r="D988" s="9">
        <f t="shared" si="56"/>
        <v>1.99</v>
      </c>
      <c r="E988" s="9"/>
      <c r="F988" s="142">
        <f>IF(D988&lt;F971,F971-D988,0)</f>
        <v>0.13000000000000012</v>
      </c>
      <c r="G988" s="84">
        <f>IF(D988&gt;F971,D988-F971,0)</f>
        <v>0</v>
      </c>
      <c r="H988" s="102"/>
      <c r="I988" s="102"/>
      <c r="J988" s="102"/>
    </row>
    <row r="989" spans="1:12" x14ac:dyDescent="0.25">
      <c r="A989" s="8">
        <f t="shared" si="57"/>
        <v>36147</v>
      </c>
      <c r="B989" s="9"/>
      <c r="C989" s="8"/>
      <c r="D989" s="9">
        <f t="shared" si="56"/>
        <v>2.0099999999999998</v>
      </c>
      <c r="E989" s="9"/>
      <c r="F989" s="142">
        <f>IF(D989&lt;F971,F971-D989,0)</f>
        <v>0.11000000000000032</v>
      </c>
      <c r="G989" s="84">
        <f>IF(D989&gt;F971,D989-F971,0)</f>
        <v>0</v>
      </c>
      <c r="H989" s="102"/>
      <c r="I989" s="102"/>
      <c r="J989" s="102"/>
    </row>
    <row r="990" spans="1:12" x14ac:dyDescent="0.25">
      <c r="A990" s="8">
        <f t="shared" si="57"/>
        <v>36148</v>
      </c>
      <c r="B990" s="9"/>
      <c r="C990" s="8"/>
      <c r="D990" s="9">
        <f t="shared" si="56"/>
        <v>2.0099999999999998</v>
      </c>
      <c r="E990" s="9"/>
      <c r="F990" s="142">
        <f>IF(D990&lt;F971,F971-D990,0)</f>
        <v>0.11000000000000032</v>
      </c>
      <c r="G990" s="84">
        <f>IF(D990&gt;F971,D990-F971,0)</f>
        <v>0</v>
      </c>
      <c r="H990" s="102"/>
      <c r="I990" s="102"/>
      <c r="J990" s="102"/>
    </row>
    <row r="991" spans="1:12" x14ac:dyDescent="0.25">
      <c r="A991" s="8">
        <f t="shared" si="57"/>
        <v>36149</v>
      </c>
      <c r="B991" s="9"/>
      <c r="C991" s="8"/>
      <c r="D991" s="9">
        <f t="shared" si="56"/>
        <v>2.0099999999999998</v>
      </c>
      <c r="E991" s="9"/>
      <c r="F991" s="142">
        <f>IF(D991&lt;F971,F971-D991,0)</f>
        <v>0.11000000000000032</v>
      </c>
      <c r="G991" s="84">
        <f>IF(D991&gt;F971,D991-F971,0)</f>
        <v>0</v>
      </c>
      <c r="H991" s="102"/>
      <c r="I991" s="102"/>
      <c r="J991" s="102"/>
    </row>
    <row r="992" spans="1:12" x14ac:dyDescent="0.25">
      <c r="A992" s="8">
        <f t="shared" si="57"/>
        <v>36150</v>
      </c>
      <c r="B992" s="9"/>
      <c r="C992" s="8"/>
      <c r="D992" s="9">
        <f t="shared" si="56"/>
        <v>2.0449999999999999</v>
      </c>
      <c r="E992" s="9"/>
      <c r="F992" s="142">
        <f>IF(D992&lt;F971,F971-D992,0)</f>
        <v>7.5000000000000178E-2</v>
      </c>
      <c r="G992" s="84">
        <f>IF(D992&gt;F971,D992-F971,0)</f>
        <v>0</v>
      </c>
      <c r="H992" s="102"/>
      <c r="I992" s="102"/>
      <c r="J992" s="102"/>
    </row>
    <row r="993" spans="1:12" x14ac:dyDescent="0.25">
      <c r="A993" s="8">
        <f t="shared" si="57"/>
        <v>36151</v>
      </c>
      <c r="B993" s="9"/>
      <c r="C993" s="8"/>
      <c r="D993" s="9">
        <f t="shared" si="56"/>
        <v>1.9450000000000001</v>
      </c>
      <c r="E993" s="9"/>
      <c r="F993" s="142">
        <f>IF(D993&lt;F971,F971-D993,0)</f>
        <v>0.17500000000000004</v>
      </c>
      <c r="G993" s="84">
        <f>IF(D993&gt;F971,D993-F971,0)</f>
        <v>0</v>
      </c>
      <c r="H993" s="102"/>
      <c r="I993" s="102"/>
      <c r="J993" s="102"/>
    </row>
    <row r="994" spans="1:12" x14ac:dyDescent="0.25">
      <c r="A994" s="8">
        <f t="shared" si="57"/>
        <v>36152</v>
      </c>
      <c r="B994" s="9"/>
      <c r="C994" s="8"/>
      <c r="D994" s="9">
        <f t="shared" si="56"/>
        <v>1.865</v>
      </c>
      <c r="E994" s="9"/>
      <c r="F994" s="142">
        <f>IF(D994&lt;F971,F971-D994,0)</f>
        <v>0.25500000000000012</v>
      </c>
      <c r="G994" s="84">
        <f>IF(D994&gt;F971,D994-F971,0)</f>
        <v>0</v>
      </c>
      <c r="H994" s="102"/>
      <c r="I994" s="102"/>
      <c r="J994" s="102"/>
    </row>
    <row r="995" spans="1:12" x14ac:dyDescent="0.25">
      <c r="A995" s="8">
        <f t="shared" si="57"/>
        <v>36153</v>
      </c>
      <c r="B995" s="9"/>
      <c r="C995" s="8"/>
      <c r="D995" s="9">
        <f t="shared" si="56"/>
        <v>1.865</v>
      </c>
      <c r="E995" s="9"/>
      <c r="F995" s="142">
        <f>IF(D995&lt;F971,F971-D995,0)</f>
        <v>0.25500000000000012</v>
      </c>
      <c r="G995" s="84">
        <f>IF(D995&gt;F971,D995-F971,0)</f>
        <v>0</v>
      </c>
      <c r="H995" s="102"/>
      <c r="I995" s="102"/>
      <c r="J995" s="102"/>
    </row>
    <row r="996" spans="1:12" x14ac:dyDescent="0.25">
      <c r="A996" s="8">
        <f t="shared" si="57"/>
        <v>36154</v>
      </c>
      <c r="B996" s="9"/>
      <c r="C996" s="8"/>
      <c r="D996" s="9">
        <f t="shared" si="56"/>
        <v>1.865</v>
      </c>
      <c r="E996" s="9"/>
      <c r="F996" s="142">
        <f>IF(D996&lt;F971,F971-D996,0)</f>
        <v>0.25500000000000012</v>
      </c>
      <c r="G996" s="84">
        <f>IF(D996&gt;F971,D996-F971,0)</f>
        <v>0</v>
      </c>
      <c r="H996" s="102"/>
      <c r="I996" s="102"/>
      <c r="J996" s="102"/>
    </row>
    <row r="997" spans="1:12" x14ac:dyDescent="0.25">
      <c r="A997" s="8">
        <f t="shared" si="57"/>
        <v>36155</v>
      </c>
      <c r="B997" s="9"/>
      <c r="C997" s="8"/>
      <c r="D997" s="9">
        <f t="shared" si="56"/>
        <v>1.865</v>
      </c>
      <c r="E997" s="9"/>
      <c r="F997" s="142">
        <f>IF(D997&lt;F971,F971-D997,0)</f>
        <v>0.25500000000000012</v>
      </c>
      <c r="G997" s="84">
        <f>IF(D997&gt;F971,D997-F971,0)</f>
        <v>0</v>
      </c>
      <c r="H997" s="102"/>
      <c r="I997" s="102"/>
      <c r="J997" s="102"/>
    </row>
    <row r="998" spans="1:12" x14ac:dyDescent="0.25">
      <c r="A998" s="8">
        <f t="shared" si="57"/>
        <v>36156</v>
      </c>
      <c r="B998" s="9"/>
      <c r="C998" s="8"/>
      <c r="D998" s="9">
        <f t="shared" si="56"/>
        <v>1.865</v>
      </c>
      <c r="E998" s="9"/>
      <c r="F998" s="142">
        <f>IF(D998&lt;F971,F971-D998,0)</f>
        <v>0.25500000000000012</v>
      </c>
      <c r="G998" s="84">
        <f>IF(D998&gt;F971,D998-F971,0)</f>
        <v>0</v>
      </c>
      <c r="H998" s="102"/>
      <c r="I998" s="102"/>
      <c r="J998" s="102"/>
    </row>
    <row r="999" spans="1:12" x14ac:dyDescent="0.25">
      <c r="A999" s="8">
        <f t="shared" si="57"/>
        <v>36157</v>
      </c>
      <c r="B999" s="9"/>
      <c r="C999" s="8"/>
      <c r="D999" s="9">
        <f t="shared" si="56"/>
        <v>1.7849999999999999</v>
      </c>
      <c r="E999" s="9"/>
      <c r="F999" s="142">
        <f>IF(D999&lt;F971,F971-D999,0)</f>
        <v>0.33500000000000019</v>
      </c>
      <c r="G999" s="84">
        <f>IF(D999&gt;F971,D999-F971,0)</f>
        <v>0</v>
      </c>
      <c r="H999" s="102"/>
      <c r="I999" s="102"/>
      <c r="J999" s="102"/>
    </row>
    <row r="1000" spans="1:12" x14ac:dyDescent="0.25">
      <c r="A1000" s="8">
        <f t="shared" si="57"/>
        <v>36158</v>
      </c>
      <c r="B1000" s="9"/>
      <c r="C1000" s="8"/>
      <c r="D1000" s="9">
        <f t="shared" si="56"/>
        <v>1.81</v>
      </c>
      <c r="E1000" s="9"/>
      <c r="F1000" s="142">
        <f>IF(D1000&lt;F971,F971-D1000,0)</f>
        <v>0.31000000000000005</v>
      </c>
      <c r="G1000" s="84">
        <f>IF(D1000&gt;F971,D1000-F971,0)</f>
        <v>0</v>
      </c>
      <c r="H1000" s="102"/>
      <c r="I1000" s="102"/>
      <c r="J1000" s="102"/>
    </row>
    <row r="1001" spans="1:12" x14ac:dyDescent="0.25">
      <c r="A1001" s="8">
        <f t="shared" si="57"/>
        <v>36159</v>
      </c>
      <c r="B1001" s="9"/>
      <c r="C1001" s="8"/>
      <c r="D1001" s="9">
        <f t="shared" si="56"/>
        <v>1.835</v>
      </c>
      <c r="E1001" s="9"/>
      <c r="F1001" s="142">
        <f>IF(D1001&lt;F971,F971-D1001,0)</f>
        <v>0.28500000000000014</v>
      </c>
      <c r="G1001" s="84">
        <f>IF(D1001&gt;F971,D1001-F971,0)</f>
        <v>0</v>
      </c>
      <c r="H1001" s="102"/>
      <c r="I1001" s="102"/>
      <c r="J1001" s="102"/>
    </row>
    <row r="1002" spans="1:12" ht="13.8" thickBot="1" x14ac:dyDescent="0.3">
      <c r="A1002" s="8">
        <f t="shared" si="57"/>
        <v>36160</v>
      </c>
      <c r="B1002" s="9"/>
      <c r="C1002" s="8"/>
      <c r="D1002" s="9">
        <f t="shared" si="56"/>
        <v>1.875</v>
      </c>
      <c r="E1002" s="9"/>
      <c r="F1002" s="143">
        <f>IF(D1002&lt;F971,F971-D1002,0)</f>
        <v>0.24500000000000011</v>
      </c>
      <c r="G1002" s="144">
        <f>IF(D1002&gt;F971,D1002-F971,0)</f>
        <v>0</v>
      </c>
      <c r="H1002" s="102"/>
      <c r="I1002" s="102"/>
      <c r="J1002" s="102"/>
    </row>
    <row r="1003" spans="1:12" ht="13.8" thickTop="1" x14ac:dyDescent="0.25">
      <c r="A1003" s="8"/>
      <c r="B1003" s="9"/>
      <c r="C1003" s="8"/>
      <c r="D1003" s="9"/>
      <c r="E1003" s="9"/>
      <c r="F1003" s="145">
        <f>AVERAGE(F972:F1002)</f>
        <v>0.42951612903225833</v>
      </c>
      <c r="G1003" s="145">
        <f>AVERAGE(G972:G1002)</f>
        <v>0</v>
      </c>
    </row>
    <row r="1004" spans="1:12" x14ac:dyDescent="0.25">
      <c r="A1004" s="8"/>
      <c r="B1004" s="9"/>
      <c r="C1004" s="8"/>
      <c r="D1004" s="9"/>
      <c r="E1004" s="9"/>
    </row>
    <row r="1005" spans="1:12" x14ac:dyDescent="0.25">
      <c r="A1005" s="8"/>
      <c r="B1005" s="9"/>
      <c r="C1005" s="8"/>
      <c r="D1005" s="9"/>
      <c r="E1005" s="9"/>
    </row>
    <row r="1006" spans="1:12" ht="13.8" thickBot="1" x14ac:dyDescent="0.3">
      <c r="A1006" s="8"/>
      <c r="B1006" s="9"/>
      <c r="C1006" s="8">
        <v>36161</v>
      </c>
      <c r="F1006" s="145">
        <f>VLOOKUP($C1006,index,2,FALSE)</f>
        <v>1.8</v>
      </c>
      <c r="H1006" s="102"/>
      <c r="I1006" s="102"/>
      <c r="J1006" s="102"/>
      <c r="K1006" s="101"/>
      <c r="L1006" s="101"/>
    </row>
    <row r="1007" spans="1:12" ht="13.8" thickTop="1" x14ac:dyDescent="0.25">
      <c r="A1007" s="8">
        <f>C1006</f>
        <v>36161</v>
      </c>
      <c r="B1007" s="9"/>
      <c r="C1007" s="8"/>
      <c r="D1007" s="9">
        <f>VLOOKUP($A1007,cash,D$4,FALSE)</f>
        <v>1.875</v>
      </c>
      <c r="E1007" s="9"/>
      <c r="F1007" s="141">
        <f>IF(D1007&lt;F1006,F1006-D1007,0)</f>
        <v>0</v>
      </c>
      <c r="G1007" s="81">
        <f>IF(D1007&gt;F1006,D1007-F1006,0)</f>
        <v>7.4999999999999956E-2</v>
      </c>
      <c r="H1007" s="102"/>
      <c r="I1007" s="102"/>
      <c r="J1007" s="102"/>
      <c r="K1007" s="101"/>
      <c r="L1007" s="101"/>
    </row>
    <row r="1008" spans="1:12" x14ac:dyDescent="0.25">
      <c r="A1008" s="8">
        <f>A1007+1</f>
        <v>36162</v>
      </c>
      <c r="B1008" s="9"/>
      <c r="C1008" s="8"/>
      <c r="D1008" s="9">
        <f t="shared" ref="D1008:D1037" si="58">VLOOKUP($A1008,cash,D$4,FALSE)</f>
        <v>1.875</v>
      </c>
      <c r="E1008" s="9"/>
      <c r="F1008" s="142">
        <f>IF(D1008&lt;F1006,F1006-D1008,0)</f>
        <v>0</v>
      </c>
      <c r="G1008" s="84">
        <f>IF(D1008&gt;F1006,D1008-F1006,0)</f>
        <v>7.4999999999999956E-2</v>
      </c>
      <c r="H1008" s="102"/>
      <c r="I1008" s="102"/>
      <c r="J1008" s="102"/>
      <c r="K1008" s="101"/>
      <c r="L1008" s="101"/>
    </row>
    <row r="1009" spans="1:12" x14ac:dyDescent="0.25">
      <c r="A1009" s="8">
        <f t="shared" ref="A1009:A1037" si="59">A1008+1</f>
        <v>36163</v>
      </c>
      <c r="B1009" s="9"/>
      <c r="C1009" s="8"/>
      <c r="D1009" s="9">
        <f t="shared" si="58"/>
        <v>1.875</v>
      </c>
      <c r="E1009" s="9"/>
      <c r="F1009" s="142">
        <f>IF(D1009&lt;F1006,F1006-D1009,0)</f>
        <v>0</v>
      </c>
      <c r="G1009" s="84">
        <f>IF(D1009&gt;F1006,D1009-F1006,0)</f>
        <v>7.4999999999999956E-2</v>
      </c>
      <c r="H1009" s="102"/>
      <c r="I1009" s="102"/>
      <c r="J1009" s="102"/>
      <c r="K1009" s="101"/>
      <c r="L1009" s="101"/>
    </row>
    <row r="1010" spans="1:12" x14ac:dyDescent="0.25">
      <c r="A1010" s="8">
        <f t="shared" si="59"/>
        <v>36164</v>
      </c>
      <c r="B1010" s="9"/>
      <c r="C1010" s="8"/>
      <c r="D1010" s="9">
        <f t="shared" si="58"/>
        <v>2.1</v>
      </c>
      <c r="E1010" s="9"/>
      <c r="F1010" s="142">
        <f>IF(D1010&lt;F1006,F1006-D1010,0)</f>
        <v>0</v>
      </c>
      <c r="G1010" s="84">
        <f>IF(D1010&gt;F1006,D1010-F1006,0)</f>
        <v>0.30000000000000004</v>
      </c>
      <c r="H1010" s="102"/>
      <c r="I1010" s="102"/>
      <c r="J1010" s="102"/>
      <c r="K1010" s="101"/>
      <c r="L1010" s="101"/>
    </row>
    <row r="1011" spans="1:12" x14ac:dyDescent="0.25">
      <c r="A1011" s="8">
        <f t="shared" si="59"/>
        <v>36165</v>
      </c>
      <c r="B1011" s="9"/>
      <c r="C1011" s="8"/>
      <c r="D1011" s="9">
        <f t="shared" si="58"/>
        <v>2.04</v>
      </c>
      <c r="E1011" s="9"/>
      <c r="F1011" s="142">
        <f>IF(D1011&lt;F1006,F1006-D1011,0)</f>
        <v>0</v>
      </c>
      <c r="G1011" s="84">
        <f>IF(D1011&gt;F1006,D1011-F1006,0)</f>
        <v>0.24</v>
      </c>
      <c r="H1011" s="102"/>
      <c r="I1011" s="102"/>
      <c r="J1011" s="102"/>
      <c r="K1011" s="101"/>
      <c r="L1011" s="101"/>
    </row>
    <row r="1012" spans="1:12" x14ac:dyDescent="0.25">
      <c r="A1012" s="8">
        <f t="shared" si="59"/>
        <v>36166</v>
      </c>
      <c r="B1012" s="9"/>
      <c r="C1012" s="8"/>
      <c r="D1012" s="9">
        <f t="shared" si="58"/>
        <v>2.0350000000000001</v>
      </c>
      <c r="E1012" s="9"/>
      <c r="F1012" s="142">
        <f>IF(D1012&lt;F1006,F1006-D1012,0)</f>
        <v>0</v>
      </c>
      <c r="G1012" s="84">
        <f>IF(D1012&gt;F1006,D1012-F1006,0)</f>
        <v>0.2350000000000001</v>
      </c>
      <c r="H1012" s="102"/>
      <c r="I1012" s="102"/>
      <c r="J1012" s="102"/>
      <c r="K1012" s="101"/>
      <c r="L1012" s="101"/>
    </row>
    <row r="1013" spans="1:12" x14ac:dyDescent="0.25">
      <c r="A1013" s="8">
        <f t="shared" si="59"/>
        <v>36167</v>
      </c>
      <c r="B1013" s="9"/>
      <c r="C1013" s="8"/>
      <c r="D1013" s="9">
        <f t="shared" si="58"/>
        <v>1.895</v>
      </c>
      <c r="E1013" s="9"/>
      <c r="F1013" s="142">
        <f>IF(D1013&lt;F1006,F1006-D1013,0)</f>
        <v>0</v>
      </c>
      <c r="G1013" s="84">
        <f>IF(D1013&gt;F1006,D1013-F1006,0)</f>
        <v>9.4999999999999973E-2</v>
      </c>
      <c r="H1013" s="102"/>
      <c r="I1013" s="102"/>
      <c r="J1013" s="102"/>
      <c r="K1013" s="101"/>
      <c r="L1013" s="101"/>
    </row>
    <row r="1014" spans="1:12" x14ac:dyDescent="0.25">
      <c r="A1014" s="8">
        <f t="shared" si="59"/>
        <v>36168</v>
      </c>
      <c r="B1014" s="9"/>
      <c r="C1014" s="8"/>
      <c r="D1014" s="9">
        <f t="shared" si="58"/>
        <v>1.875</v>
      </c>
      <c r="E1014" s="9"/>
      <c r="F1014" s="142">
        <f>IF(D1014&lt;F1006,F1006-D1014,0)</f>
        <v>0</v>
      </c>
      <c r="G1014" s="84">
        <f>IF(D1014&gt;F1006,D1014-F1006,0)</f>
        <v>7.4999999999999956E-2</v>
      </c>
      <c r="H1014" s="102"/>
      <c r="I1014" s="102"/>
      <c r="J1014" s="102"/>
      <c r="K1014" s="101"/>
      <c r="L1014" s="101"/>
    </row>
    <row r="1015" spans="1:12" x14ac:dyDescent="0.25">
      <c r="A1015" s="8">
        <f t="shared" si="59"/>
        <v>36169</v>
      </c>
      <c r="B1015" s="9"/>
      <c r="C1015" s="8"/>
      <c r="D1015" s="9">
        <f t="shared" si="58"/>
        <v>1.875</v>
      </c>
      <c r="E1015" s="9"/>
      <c r="F1015" s="142">
        <f>IF(D1015&lt;F1006,F1006-D1015,0)</f>
        <v>0</v>
      </c>
      <c r="G1015" s="84">
        <f>IF(D1015&gt;F1006,D1015-F1006,0)</f>
        <v>7.4999999999999956E-2</v>
      </c>
      <c r="H1015" s="102"/>
      <c r="I1015" s="102"/>
      <c r="J1015" s="102"/>
      <c r="K1015" s="101"/>
      <c r="L1015" s="101"/>
    </row>
    <row r="1016" spans="1:12" x14ac:dyDescent="0.25">
      <c r="A1016" s="8">
        <f t="shared" si="59"/>
        <v>36170</v>
      </c>
      <c r="B1016" s="9"/>
      <c r="C1016" s="8"/>
      <c r="D1016" s="9">
        <f t="shared" si="58"/>
        <v>1.875</v>
      </c>
      <c r="E1016" s="9"/>
      <c r="F1016" s="142">
        <f>IF(D1016&lt;F1006,F1006-D1016,0)</f>
        <v>0</v>
      </c>
      <c r="G1016" s="84">
        <f>IF(D1016&gt;F1006,D1016-F1006,0)</f>
        <v>7.4999999999999956E-2</v>
      </c>
      <c r="H1016" s="102"/>
      <c r="I1016" s="102"/>
      <c r="J1016" s="102"/>
      <c r="K1016" s="101"/>
      <c r="L1016" s="101"/>
    </row>
    <row r="1017" spans="1:12" x14ac:dyDescent="0.25">
      <c r="A1017" s="8">
        <f t="shared" si="59"/>
        <v>36171</v>
      </c>
      <c r="B1017" s="9"/>
      <c r="C1017" s="8"/>
      <c r="D1017" s="9">
        <f t="shared" si="58"/>
        <v>1.82</v>
      </c>
      <c r="E1017" s="9"/>
      <c r="F1017" s="142">
        <f>IF(D1017&lt;F1006,F1006-D1017,0)</f>
        <v>0</v>
      </c>
      <c r="G1017" s="84">
        <f>IF(D1017&gt;F1006,D1017-F1006,0)</f>
        <v>2.0000000000000018E-2</v>
      </c>
      <c r="H1017" s="102"/>
      <c r="I1017" s="102"/>
      <c r="J1017" s="102"/>
      <c r="K1017" s="101"/>
      <c r="L1017" s="101"/>
    </row>
    <row r="1018" spans="1:12" x14ac:dyDescent="0.25">
      <c r="A1018" s="8">
        <f t="shared" si="59"/>
        <v>36172</v>
      </c>
      <c r="B1018" s="9"/>
      <c r="C1018" s="8"/>
      <c r="D1018" s="9">
        <f t="shared" si="58"/>
        <v>1.82</v>
      </c>
      <c r="E1018" s="9"/>
      <c r="F1018" s="142">
        <f>IF(D1018&lt;F1006,F1006-D1018,0)</f>
        <v>0</v>
      </c>
      <c r="G1018" s="84">
        <f>IF(D1018&gt;F1006,D1018-F1006,0)</f>
        <v>2.0000000000000018E-2</v>
      </c>
      <c r="H1018" s="102"/>
      <c r="I1018" s="102"/>
      <c r="J1018" s="102"/>
      <c r="K1018" s="101"/>
      <c r="L1018" s="101"/>
    </row>
    <row r="1019" spans="1:12" x14ac:dyDescent="0.25">
      <c r="A1019" s="8">
        <f t="shared" si="59"/>
        <v>36173</v>
      </c>
      <c r="B1019" s="9"/>
      <c r="C1019" s="8"/>
      <c r="D1019" s="9">
        <f t="shared" si="58"/>
        <v>1.865</v>
      </c>
      <c r="E1019" s="9"/>
      <c r="F1019" s="142">
        <f>IF(D1019&lt;F1006,F1006-D1019,0)</f>
        <v>0</v>
      </c>
      <c r="G1019" s="84">
        <f>IF(D1019&gt;F1006,D1019-F1006,0)</f>
        <v>6.4999999999999947E-2</v>
      </c>
      <c r="H1019" s="102"/>
      <c r="I1019" s="102"/>
      <c r="J1019" s="102"/>
      <c r="K1019" s="101"/>
      <c r="L1019" s="101"/>
    </row>
    <row r="1020" spans="1:12" x14ac:dyDescent="0.25">
      <c r="A1020" s="8">
        <f t="shared" si="59"/>
        <v>36174</v>
      </c>
      <c r="B1020" s="9"/>
      <c r="C1020" s="8"/>
      <c r="D1020" s="9">
        <f t="shared" si="58"/>
        <v>1.78</v>
      </c>
      <c r="E1020" s="9"/>
      <c r="F1020" s="142">
        <f>IF(D1020&lt;F1006,F1006-D1020,0)</f>
        <v>2.0000000000000018E-2</v>
      </c>
      <c r="G1020" s="84">
        <f>IF(D1020&gt;F1006,D1020-F1006,0)</f>
        <v>0</v>
      </c>
      <c r="H1020" s="102"/>
      <c r="I1020" s="102"/>
      <c r="J1020" s="102"/>
      <c r="K1020" s="101"/>
      <c r="L1020" s="101"/>
    </row>
    <row r="1021" spans="1:12" x14ac:dyDescent="0.25">
      <c r="A1021" s="8">
        <f t="shared" si="59"/>
        <v>36175</v>
      </c>
      <c r="B1021" s="9"/>
      <c r="C1021" s="8"/>
      <c r="D1021" s="9">
        <f t="shared" si="58"/>
        <v>1.7949999999999999</v>
      </c>
      <c r="E1021" s="9"/>
      <c r="F1021" s="142">
        <f>IF(D1021&lt;F1006,F1006-D1021,0)</f>
        <v>5.0000000000001155E-3</v>
      </c>
      <c r="G1021" s="84">
        <f>IF(D1021&gt;F1006,D1021-F1006,0)</f>
        <v>0</v>
      </c>
      <c r="H1021" s="102"/>
      <c r="I1021" s="102"/>
      <c r="J1021" s="102"/>
      <c r="K1021" s="101"/>
      <c r="L1021" s="101"/>
    </row>
    <row r="1022" spans="1:12" x14ac:dyDescent="0.25">
      <c r="A1022" s="8">
        <f t="shared" si="59"/>
        <v>36176</v>
      </c>
      <c r="B1022" s="9"/>
      <c r="C1022" s="8"/>
      <c r="D1022" s="9">
        <f t="shared" si="58"/>
        <v>1.7949999999999999</v>
      </c>
      <c r="E1022" s="9"/>
      <c r="F1022" s="142">
        <f>IF(D1022&lt;F1006,F1006-D1022,0)</f>
        <v>5.0000000000001155E-3</v>
      </c>
      <c r="G1022" s="84">
        <f>IF(D1022&gt;F1006,D1022-F1006,0)</f>
        <v>0</v>
      </c>
      <c r="H1022" s="102"/>
      <c r="I1022" s="102"/>
      <c r="J1022" s="102"/>
      <c r="K1022" s="101"/>
      <c r="L1022" s="101"/>
    </row>
    <row r="1023" spans="1:12" x14ac:dyDescent="0.25">
      <c r="A1023" s="8">
        <f t="shared" si="59"/>
        <v>36177</v>
      </c>
      <c r="B1023" s="9"/>
      <c r="C1023" s="8"/>
      <c r="D1023" s="9">
        <f t="shared" si="58"/>
        <v>1.7949999999999999</v>
      </c>
      <c r="E1023" s="9"/>
      <c r="F1023" s="142">
        <f>IF(D1023&lt;F1006,F1006-D1023,0)</f>
        <v>5.0000000000001155E-3</v>
      </c>
      <c r="G1023" s="84">
        <f>IF(D1023&gt;F1006,D1023-F1006,0)</f>
        <v>0</v>
      </c>
      <c r="H1023" s="102"/>
      <c r="I1023" s="102"/>
      <c r="J1023" s="102"/>
    </row>
    <row r="1024" spans="1:12" x14ac:dyDescent="0.25">
      <c r="A1024" s="8">
        <f t="shared" si="59"/>
        <v>36178</v>
      </c>
      <c r="B1024" s="9"/>
      <c r="C1024" s="8"/>
      <c r="D1024" s="9">
        <f t="shared" si="58"/>
        <v>1.7949999999999999</v>
      </c>
      <c r="E1024" s="9"/>
      <c r="F1024" s="142">
        <f>IF(D1024&lt;F1006,F1006-D1024,0)</f>
        <v>5.0000000000001155E-3</v>
      </c>
      <c r="G1024" s="84">
        <f>IF(D1024&gt;F1006,D1024-F1006,0)</f>
        <v>0</v>
      </c>
      <c r="H1024" s="102"/>
      <c r="I1024" s="102"/>
      <c r="J1024" s="102"/>
    </row>
    <row r="1025" spans="1:10" x14ac:dyDescent="0.25">
      <c r="A1025" s="8">
        <f t="shared" si="59"/>
        <v>36179</v>
      </c>
      <c r="B1025" s="9"/>
      <c r="C1025" s="8"/>
      <c r="D1025" s="9">
        <f t="shared" si="58"/>
        <v>1.77</v>
      </c>
      <c r="E1025" s="9"/>
      <c r="F1025" s="142">
        <f>IF(D1025&lt;F1006,F1006-D1025,0)</f>
        <v>3.0000000000000027E-2</v>
      </c>
      <c r="G1025" s="84">
        <f>IF(D1025&gt;F1006,D1025-F1006,0)</f>
        <v>0</v>
      </c>
      <c r="H1025" s="102"/>
      <c r="I1025" s="102"/>
      <c r="J1025" s="102"/>
    </row>
    <row r="1026" spans="1:10" x14ac:dyDescent="0.25">
      <c r="A1026" s="8">
        <f t="shared" si="59"/>
        <v>36180</v>
      </c>
      <c r="B1026" s="9"/>
      <c r="C1026" s="8"/>
      <c r="D1026" s="9">
        <f t="shared" si="58"/>
        <v>1.8</v>
      </c>
      <c r="E1026" s="9"/>
      <c r="F1026" s="142">
        <f>IF(D1026&lt;F1006,F1006-D1026,0)</f>
        <v>0</v>
      </c>
      <c r="G1026" s="84">
        <f>IF(D1026&gt;F1006,D1026-F1006,0)</f>
        <v>0</v>
      </c>
      <c r="H1026" s="102"/>
      <c r="I1026" s="102"/>
      <c r="J1026" s="102"/>
    </row>
    <row r="1027" spans="1:10" x14ac:dyDescent="0.25">
      <c r="A1027" s="8">
        <f t="shared" si="59"/>
        <v>36181</v>
      </c>
      <c r="B1027" s="9"/>
      <c r="C1027" s="8"/>
      <c r="D1027" s="9">
        <f t="shared" si="58"/>
        <v>1.845</v>
      </c>
      <c r="E1027" s="9"/>
      <c r="F1027" s="142">
        <f>IF(D1027&lt;F1006,F1006-D1027,0)</f>
        <v>0</v>
      </c>
      <c r="G1027" s="84">
        <f>IF(D1027&gt;F1006,D1027-F1006,0)</f>
        <v>4.4999999999999929E-2</v>
      </c>
      <c r="H1027" s="102"/>
      <c r="I1027" s="102"/>
      <c r="J1027" s="102"/>
    </row>
    <row r="1028" spans="1:10" x14ac:dyDescent="0.25">
      <c r="A1028" s="8">
        <f t="shared" si="59"/>
        <v>36182</v>
      </c>
      <c r="B1028" s="9"/>
      <c r="C1028" s="8"/>
      <c r="D1028" s="9">
        <f t="shared" si="58"/>
        <v>1.81</v>
      </c>
      <c r="E1028" s="9"/>
      <c r="F1028" s="142">
        <f>IF(D1028&lt;F1006,F1006-D1028,0)</f>
        <v>0</v>
      </c>
      <c r="G1028" s="84">
        <f>IF(D1028&gt;F1006,D1028-F1006,0)</f>
        <v>1.0000000000000009E-2</v>
      </c>
      <c r="H1028" s="102"/>
      <c r="I1028" s="102"/>
      <c r="J1028" s="102"/>
    </row>
    <row r="1029" spans="1:10" x14ac:dyDescent="0.25">
      <c r="A1029" s="8">
        <f t="shared" si="59"/>
        <v>36183</v>
      </c>
      <c r="B1029" s="9"/>
      <c r="C1029" s="8"/>
      <c r="D1029" s="9">
        <f t="shared" si="58"/>
        <v>1.81</v>
      </c>
      <c r="E1029" s="9"/>
      <c r="F1029" s="142">
        <f>IF(D1029&lt;F1006,F1006-D1029,0)</f>
        <v>0</v>
      </c>
      <c r="G1029" s="84">
        <f>IF(D1029&gt;F1006,D1029-F1006,0)</f>
        <v>1.0000000000000009E-2</v>
      </c>
      <c r="H1029" s="102"/>
      <c r="I1029" s="102"/>
      <c r="J1029" s="102"/>
    </row>
    <row r="1030" spans="1:10" x14ac:dyDescent="0.25">
      <c r="A1030" s="8">
        <f t="shared" si="59"/>
        <v>36184</v>
      </c>
      <c r="B1030" s="9"/>
      <c r="C1030" s="8"/>
      <c r="D1030" s="9">
        <f t="shared" si="58"/>
        <v>1.81</v>
      </c>
      <c r="E1030" s="9"/>
      <c r="F1030" s="142">
        <f>IF(D1030&lt;F1006,F1006-D1030,0)</f>
        <v>0</v>
      </c>
      <c r="G1030" s="84">
        <f>IF(D1030&gt;F1006,D1030-F1006,0)</f>
        <v>1.0000000000000009E-2</v>
      </c>
      <c r="H1030" s="102"/>
      <c r="I1030" s="102"/>
      <c r="J1030" s="102"/>
    </row>
    <row r="1031" spans="1:10" x14ac:dyDescent="0.25">
      <c r="A1031" s="8">
        <f t="shared" si="59"/>
        <v>36185</v>
      </c>
      <c r="B1031" s="9"/>
      <c r="C1031" s="8"/>
      <c r="D1031" s="9">
        <f t="shared" si="58"/>
        <v>1.75</v>
      </c>
      <c r="E1031" s="9"/>
      <c r="F1031" s="142">
        <f>IF(D1031&lt;F1006,F1006-D1031,0)</f>
        <v>5.0000000000000044E-2</v>
      </c>
      <c r="G1031" s="84">
        <f>IF(D1031&gt;F1006,D1031-F1006,0)</f>
        <v>0</v>
      </c>
      <c r="H1031" s="102"/>
      <c r="I1031" s="102"/>
      <c r="J1031" s="102"/>
    </row>
    <row r="1032" spans="1:10" x14ac:dyDescent="0.25">
      <c r="A1032" s="8">
        <f t="shared" si="59"/>
        <v>36186</v>
      </c>
      <c r="B1032" s="9"/>
      <c r="C1032" s="8"/>
      <c r="D1032" s="9">
        <f t="shared" si="58"/>
        <v>1.72</v>
      </c>
      <c r="E1032" s="9"/>
      <c r="F1032" s="142">
        <f>IF(D1032&lt;F1006,F1006-D1032,0)</f>
        <v>8.0000000000000071E-2</v>
      </c>
      <c r="G1032" s="84">
        <f>IF(D1032&gt;F1006,D1032-F1006,0)</f>
        <v>0</v>
      </c>
      <c r="H1032" s="102"/>
      <c r="I1032" s="102"/>
      <c r="J1032" s="102"/>
    </row>
    <row r="1033" spans="1:10" x14ac:dyDescent="0.25">
      <c r="A1033" s="8">
        <f t="shared" si="59"/>
        <v>36187</v>
      </c>
      <c r="B1033" s="9"/>
      <c r="C1033" s="8"/>
      <c r="D1033" s="9">
        <f t="shared" si="58"/>
        <v>1.75</v>
      </c>
      <c r="E1033" s="9"/>
      <c r="F1033" s="142">
        <f>IF(D1033&lt;F1006,F1006-D1033,0)</f>
        <v>5.0000000000000044E-2</v>
      </c>
      <c r="G1033" s="84">
        <f>IF(D1033&gt;F1006,D1033-F1006,0)</f>
        <v>0</v>
      </c>
      <c r="H1033" s="102"/>
      <c r="I1033" s="102"/>
      <c r="J1033" s="102"/>
    </row>
    <row r="1034" spans="1:10" x14ac:dyDescent="0.25">
      <c r="A1034" s="8">
        <f t="shared" si="59"/>
        <v>36188</v>
      </c>
      <c r="B1034" s="9"/>
      <c r="C1034" s="8"/>
      <c r="D1034" s="9">
        <f t="shared" si="58"/>
        <v>1.8049999999999999</v>
      </c>
      <c r="E1034" s="9"/>
      <c r="F1034" s="142">
        <f>IF(D1034&lt;F1006,F1006-D1034,0)</f>
        <v>0</v>
      </c>
      <c r="G1034" s="84">
        <f>IF(D1034&gt;F1006,D1034-F1006,0)</f>
        <v>4.9999999999998934E-3</v>
      </c>
      <c r="H1034" s="102"/>
      <c r="I1034" s="102"/>
      <c r="J1034" s="102"/>
    </row>
    <row r="1035" spans="1:10" x14ac:dyDescent="0.25">
      <c r="A1035" s="8">
        <f t="shared" si="59"/>
        <v>36189</v>
      </c>
      <c r="B1035" s="9"/>
      <c r="C1035" s="8"/>
      <c r="D1035" s="9">
        <f t="shared" si="58"/>
        <v>1.8149999999999999</v>
      </c>
      <c r="E1035" s="9"/>
      <c r="F1035" s="142">
        <f>IF(D1035&lt;F1006,F1006-D1035,0)</f>
        <v>0</v>
      </c>
      <c r="G1035" s="84">
        <f>IF(D1035&gt;F1006,D1035-F1006,0)</f>
        <v>1.4999999999999902E-2</v>
      </c>
      <c r="H1035" s="102"/>
      <c r="I1035" s="102"/>
      <c r="J1035" s="102"/>
    </row>
    <row r="1036" spans="1:10" x14ac:dyDescent="0.25">
      <c r="A1036" s="8">
        <f t="shared" si="59"/>
        <v>36190</v>
      </c>
      <c r="B1036" s="9"/>
      <c r="C1036" s="8"/>
      <c r="D1036" s="9">
        <f t="shared" si="58"/>
        <v>1.8149999999999999</v>
      </c>
      <c r="E1036" s="9"/>
      <c r="F1036" s="142">
        <f>IF(D1036&lt;F1006,F1006-D1036,0)</f>
        <v>0</v>
      </c>
      <c r="G1036" s="84">
        <f>IF(D1036&gt;F1006,D1036-F1006,0)</f>
        <v>1.4999999999999902E-2</v>
      </c>
      <c r="H1036" s="102"/>
      <c r="I1036" s="102"/>
      <c r="J1036" s="102"/>
    </row>
    <row r="1037" spans="1:10" ht="13.8" thickBot="1" x14ac:dyDescent="0.3">
      <c r="A1037" s="8">
        <f t="shared" si="59"/>
        <v>36191</v>
      </c>
      <c r="B1037" s="9"/>
      <c r="C1037" s="8"/>
      <c r="D1037" s="9">
        <f t="shared" si="58"/>
        <v>1.8149999999999999</v>
      </c>
      <c r="E1037" s="9"/>
      <c r="F1037" s="143">
        <f>IF(D1037&lt;F1006,F1006-D1037,0)</f>
        <v>0</v>
      </c>
      <c r="G1037" s="144">
        <f>IF(D1037&gt;F1006,D1037-F1006,0)</f>
        <v>1.4999999999999902E-2</v>
      </c>
      <c r="H1037" s="102"/>
      <c r="I1037" s="102"/>
      <c r="J1037" s="102"/>
    </row>
    <row r="1038" spans="1:10" ht="13.8" thickTop="1" x14ac:dyDescent="0.25">
      <c r="A1038" s="8"/>
      <c r="B1038" s="9"/>
      <c r="C1038" s="8"/>
      <c r="D1038" s="9"/>
      <c r="E1038" s="9"/>
      <c r="F1038" s="145">
        <f>AVERAGE(F1007:F1037)</f>
        <v>8.0645161290322804E-3</v>
      </c>
      <c r="G1038" s="145">
        <f>AVERAGE(G1007:G1037)</f>
        <v>4.9999999999999982E-2</v>
      </c>
      <c r="H1038" s="102"/>
      <c r="I1038" s="102"/>
      <c r="J1038" s="102"/>
    </row>
    <row r="1039" spans="1:10" x14ac:dyDescent="0.25">
      <c r="A1039" s="8"/>
      <c r="B1039" s="9"/>
      <c r="C1039" s="8"/>
      <c r="D1039" s="9"/>
      <c r="E1039" s="9"/>
      <c r="G1039" s="102"/>
      <c r="H1039" s="102"/>
      <c r="I1039" s="102"/>
      <c r="J1039" s="102"/>
    </row>
    <row r="1040" spans="1:10" x14ac:dyDescent="0.25">
      <c r="A1040" s="8"/>
      <c r="B1040" s="9"/>
      <c r="C1040" s="8"/>
      <c r="D1040" s="9"/>
      <c r="E1040" s="9"/>
    </row>
    <row r="1041" spans="1:12" x14ac:dyDescent="0.25">
      <c r="A1041" s="8"/>
      <c r="B1041" s="9"/>
      <c r="C1041" s="8">
        <v>36192</v>
      </c>
      <c r="G1041" s="102"/>
      <c r="H1041" s="102"/>
      <c r="I1041" s="102"/>
      <c r="J1041" s="102"/>
      <c r="K1041" s="101"/>
      <c r="L1041" s="101"/>
    </row>
    <row r="1042" spans="1:12" x14ac:dyDescent="0.25">
      <c r="A1042" s="8">
        <f>C1041</f>
        <v>36192</v>
      </c>
      <c r="B1042" s="9"/>
      <c r="C1042" s="8"/>
      <c r="D1042" s="9">
        <f>VLOOKUP($A1042,cash,D$4,FALSE)</f>
        <v>1.7450000000000001</v>
      </c>
      <c r="E1042" s="9"/>
      <c r="G1042" s="102"/>
      <c r="H1042" s="102"/>
      <c r="I1042" s="102"/>
      <c r="J1042" s="102"/>
      <c r="K1042" s="101"/>
      <c r="L1042" s="101"/>
    </row>
    <row r="1043" spans="1:12" x14ac:dyDescent="0.25">
      <c r="A1043" s="8">
        <f>A1042+1</f>
        <v>36193</v>
      </c>
      <c r="B1043" s="9"/>
      <c r="C1043" s="8"/>
      <c r="D1043" s="9">
        <f t="shared" ref="D1043:D1069" si="60">VLOOKUP($A1043,cash,D$4,FALSE)</f>
        <v>1.77</v>
      </c>
      <c r="E1043" s="9"/>
      <c r="G1043" s="102"/>
      <c r="H1043" s="102"/>
      <c r="I1043" s="102"/>
      <c r="J1043" s="102"/>
    </row>
    <row r="1044" spans="1:12" x14ac:dyDescent="0.25">
      <c r="A1044" s="8">
        <f t="shared" ref="A1044:A1069" si="61">A1043+1</f>
        <v>36194</v>
      </c>
      <c r="B1044" s="9"/>
      <c r="C1044" s="8"/>
      <c r="D1044" s="9">
        <f t="shared" si="60"/>
        <v>1.8</v>
      </c>
      <c r="E1044" s="9"/>
      <c r="G1044" s="102"/>
      <c r="H1044" s="102"/>
      <c r="I1044" s="102"/>
      <c r="J1044" s="102"/>
    </row>
    <row r="1045" spans="1:12" x14ac:dyDescent="0.25">
      <c r="A1045" s="8">
        <f t="shared" si="61"/>
        <v>36195</v>
      </c>
      <c r="B1045" s="9"/>
      <c r="C1045" s="8"/>
      <c r="D1045" s="9">
        <f t="shared" si="60"/>
        <v>1.7849999999999999</v>
      </c>
      <c r="E1045" s="9"/>
      <c r="G1045" s="102"/>
      <c r="H1045" s="102"/>
      <c r="I1045" s="102"/>
      <c r="J1045" s="102"/>
    </row>
    <row r="1046" spans="1:12" x14ac:dyDescent="0.25">
      <c r="A1046" s="8">
        <f t="shared" si="61"/>
        <v>36196</v>
      </c>
      <c r="B1046" s="9"/>
      <c r="C1046" s="8"/>
      <c r="D1046" s="9">
        <f t="shared" si="60"/>
        <v>1.8049999999999999</v>
      </c>
      <c r="E1046" s="9"/>
      <c r="G1046" s="102"/>
      <c r="H1046" s="102"/>
      <c r="I1046" s="102"/>
      <c r="J1046" s="102"/>
    </row>
    <row r="1047" spans="1:12" x14ac:dyDescent="0.25">
      <c r="A1047" s="8">
        <f t="shared" si="61"/>
        <v>36197</v>
      </c>
      <c r="B1047" s="9"/>
      <c r="C1047" s="8"/>
      <c r="D1047" s="9">
        <f t="shared" si="60"/>
        <v>1.8049999999999999</v>
      </c>
      <c r="E1047" s="9"/>
      <c r="G1047" s="102"/>
      <c r="H1047" s="102"/>
      <c r="I1047" s="102"/>
      <c r="J1047" s="102"/>
    </row>
    <row r="1048" spans="1:12" x14ac:dyDescent="0.25">
      <c r="A1048" s="8">
        <f t="shared" si="61"/>
        <v>36198</v>
      </c>
      <c r="B1048" s="9"/>
      <c r="C1048" s="8"/>
      <c r="D1048" s="9">
        <f t="shared" si="60"/>
        <v>1.8049999999999999</v>
      </c>
      <c r="E1048" s="9"/>
      <c r="G1048" s="102"/>
      <c r="H1048" s="102"/>
      <c r="I1048" s="102"/>
      <c r="J1048" s="102"/>
    </row>
    <row r="1049" spans="1:12" x14ac:dyDescent="0.25">
      <c r="A1049" s="8">
        <f t="shared" si="61"/>
        <v>36199</v>
      </c>
      <c r="B1049" s="9"/>
      <c r="C1049" s="8"/>
      <c r="D1049" s="9">
        <f t="shared" si="60"/>
        <v>1.8049999999999999</v>
      </c>
      <c r="E1049" s="9"/>
      <c r="G1049" s="102"/>
      <c r="H1049" s="102"/>
      <c r="I1049" s="102"/>
      <c r="J1049" s="102"/>
    </row>
    <row r="1050" spans="1:12" x14ac:dyDescent="0.25">
      <c r="A1050" s="8">
        <f t="shared" si="61"/>
        <v>36200</v>
      </c>
      <c r="B1050" s="9"/>
      <c r="C1050" s="8"/>
      <c r="D1050" s="9">
        <f t="shared" si="60"/>
        <v>1.825</v>
      </c>
      <c r="E1050" s="9"/>
      <c r="G1050" s="102"/>
      <c r="H1050" s="102"/>
      <c r="I1050" s="102"/>
      <c r="J1050" s="102"/>
    </row>
    <row r="1051" spans="1:12" x14ac:dyDescent="0.25">
      <c r="A1051" s="8">
        <f t="shared" si="61"/>
        <v>36201</v>
      </c>
      <c r="B1051" s="9"/>
      <c r="C1051" s="8"/>
      <c r="D1051" s="9">
        <f t="shared" si="60"/>
        <v>1.81</v>
      </c>
      <c r="E1051" s="9"/>
      <c r="G1051" s="102"/>
      <c r="H1051" s="102"/>
      <c r="I1051" s="102"/>
      <c r="J1051" s="102"/>
    </row>
    <row r="1052" spans="1:12" x14ac:dyDescent="0.25">
      <c r="A1052" s="8">
        <f t="shared" si="61"/>
        <v>36202</v>
      </c>
      <c r="B1052" s="9"/>
      <c r="C1052" s="8"/>
      <c r="D1052" s="9">
        <f t="shared" si="60"/>
        <v>1.78</v>
      </c>
      <c r="E1052" s="9"/>
      <c r="G1052" s="102"/>
      <c r="H1052" s="102"/>
      <c r="I1052" s="102"/>
      <c r="J1052" s="102"/>
    </row>
    <row r="1053" spans="1:12" x14ac:dyDescent="0.25">
      <c r="A1053" s="8">
        <f t="shared" si="61"/>
        <v>36203</v>
      </c>
      <c r="B1053" s="9"/>
      <c r="C1053" s="8"/>
      <c r="D1053" s="9">
        <f t="shared" si="60"/>
        <v>1.8149999999999999</v>
      </c>
      <c r="E1053" s="9"/>
      <c r="G1053" s="102"/>
      <c r="H1053" s="102"/>
      <c r="I1053" s="102"/>
      <c r="J1053" s="102"/>
    </row>
    <row r="1054" spans="1:12" x14ac:dyDescent="0.25">
      <c r="A1054" s="8">
        <f t="shared" si="61"/>
        <v>36204</v>
      </c>
      <c r="B1054" s="9"/>
      <c r="C1054" s="8"/>
      <c r="D1054" s="9">
        <f t="shared" si="60"/>
        <v>1.8149999999999999</v>
      </c>
      <c r="E1054" s="9"/>
      <c r="G1054" s="102"/>
      <c r="H1054" s="102"/>
      <c r="I1054" s="102"/>
      <c r="J1054" s="102"/>
    </row>
    <row r="1055" spans="1:12" x14ac:dyDescent="0.25">
      <c r="A1055" s="8">
        <f t="shared" si="61"/>
        <v>36205</v>
      </c>
      <c r="B1055" s="9"/>
      <c r="C1055" s="8"/>
      <c r="D1055" s="9">
        <f t="shared" si="60"/>
        <v>1.8149999999999999</v>
      </c>
      <c r="E1055" s="9"/>
      <c r="G1055" s="102"/>
      <c r="H1055" s="102"/>
      <c r="I1055" s="102"/>
      <c r="J1055" s="102"/>
    </row>
    <row r="1056" spans="1:12" x14ac:dyDescent="0.25">
      <c r="A1056" s="8">
        <f t="shared" si="61"/>
        <v>36206</v>
      </c>
      <c r="B1056" s="9"/>
      <c r="C1056" s="8"/>
      <c r="D1056" s="9">
        <f t="shared" si="60"/>
        <v>1.8149999999999999</v>
      </c>
      <c r="E1056" s="9"/>
      <c r="G1056" s="102"/>
      <c r="H1056" s="102"/>
      <c r="I1056" s="102"/>
      <c r="J1056" s="102"/>
    </row>
    <row r="1057" spans="1:10" x14ac:dyDescent="0.25">
      <c r="A1057" s="8">
        <f t="shared" si="61"/>
        <v>36207</v>
      </c>
      <c r="B1057" s="9"/>
      <c r="C1057" s="8"/>
      <c r="D1057" s="9">
        <f t="shared" si="60"/>
        <v>1.7949999999999999</v>
      </c>
      <c r="E1057" s="9"/>
      <c r="G1057" s="102"/>
      <c r="H1057" s="102"/>
      <c r="I1057" s="102"/>
      <c r="J1057" s="102"/>
    </row>
    <row r="1058" spans="1:10" x14ac:dyDescent="0.25">
      <c r="A1058" s="8">
        <f t="shared" si="61"/>
        <v>36208</v>
      </c>
      <c r="B1058" s="9"/>
      <c r="C1058" s="8"/>
      <c r="D1058" s="9">
        <f t="shared" si="60"/>
        <v>1.79</v>
      </c>
      <c r="E1058" s="9"/>
      <c r="G1058" s="102"/>
      <c r="H1058" s="102"/>
      <c r="I1058" s="102"/>
      <c r="J1058" s="102"/>
    </row>
    <row r="1059" spans="1:10" x14ac:dyDescent="0.25">
      <c r="A1059" s="8">
        <f t="shared" si="61"/>
        <v>36209</v>
      </c>
      <c r="B1059" s="9"/>
      <c r="C1059" s="8"/>
      <c r="D1059" s="9">
        <f t="shared" si="60"/>
        <v>1.8049999999999999</v>
      </c>
      <c r="E1059" s="9"/>
      <c r="G1059" s="102"/>
      <c r="H1059" s="102"/>
      <c r="I1059" s="102"/>
      <c r="J1059" s="102"/>
    </row>
    <row r="1060" spans="1:10" x14ac:dyDescent="0.25">
      <c r="A1060" s="8">
        <f t="shared" si="61"/>
        <v>36210</v>
      </c>
      <c r="B1060" s="9"/>
      <c r="C1060" s="8"/>
      <c r="D1060" s="9">
        <f t="shared" si="60"/>
        <v>1.7849999999999999</v>
      </c>
      <c r="E1060" s="9"/>
      <c r="G1060" s="102"/>
      <c r="H1060" s="102"/>
      <c r="I1060" s="102"/>
      <c r="J1060" s="102"/>
    </row>
    <row r="1061" spans="1:10" x14ac:dyDescent="0.25">
      <c r="A1061" s="8">
        <f t="shared" si="61"/>
        <v>36211</v>
      </c>
      <c r="B1061" s="9"/>
      <c r="C1061" s="8"/>
      <c r="D1061" s="9">
        <f t="shared" si="60"/>
        <v>1.7849999999999999</v>
      </c>
      <c r="E1061" s="9"/>
      <c r="G1061" s="102"/>
      <c r="H1061" s="102"/>
      <c r="I1061" s="102"/>
      <c r="J1061" s="102"/>
    </row>
    <row r="1062" spans="1:10" x14ac:dyDescent="0.25">
      <c r="A1062" s="8">
        <f t="shared" si="61"/>
        <v>36212</v>
      </c>
      <c r="B1062" s="9"/>
      <c r="C1062" s="8"/>
      <c r="D1062" s="9">
        <f t="shared" si="60"/>
        <v>1.7849999999999999</v>
      </c>
      <c r="E1062" s="9"/>
      <c r="G1062" s="102"/>
      <c r="H1062" s="102"/>
      <c r="I1062" s="102"/>
      <c r="J1062" s="102"/>
    </row>
    <row r="1063" spans="1:10" x14ac:dyDescent="0.25">
      <c r="A1063" s="8">
        <f t="shared" si="61"/>
        <v>36213</v>
      </c>
      <c r="B1063" s="9"/>
      <c r="C1063" s="8"/>
      <c r="D1063" s="9">
        <f t="shared" si="60"/>
        <v>1.78</v>
      </c>
      <c r="E1063" s="9"/>
      <c r="G1063" s="102"/>
      <c r="H1063" s="102"/>
      <c r="I1063" s="102"/>
      <c r="J1063" s="102"/>
    </row>
    <row r="1064" spans="1:10" x14ac:dyDescent="0.25">
      <c r="A1064" s="8">
        <f t="shared" si="61"/>
        <v>36214</v>
      </c>
      <c r="B1064" s="9"/>
      <c r="C1064" s="8"/>
      <c r="D1064" s="9">
        <f t="shared" si="60"/>
        <v>1.7350000000000001</v>
      </c>
      <c r="E1064" s="9"/>
      <c r="G1064" s="102"/>
      <c r="H1064" s="102"/>
      <c r="I1064" s="102"/>
      <c r="J1064" s="102"/>
    </row>
    <row r="1065" spans="1:10" x14ac:dyDescent="0.25">
      <c r="A1065" s="8">
        <f t="shared" si="61"/>
        <v>36215</v>
      </c>
      <c r="B1065" s="9"/>
      <c r="C1065" s="8"/>
      <c r="D1065" s="9">
        <f t="shared" si="60"/>
        <v>1.73</v>
      </c>
      <c r="E1065" s="9"/>
      <c r="G1065" s="102"/>
      <c r="H1065" s="102"/>
      <c r="I1065" s="102"/>
      <c r="J1065" s="102"/>
    </row>
    <row r="1066" spans="1:10" x14ac:dyDescent="0.25">
      <c r="A1066" s="8">
        <f t="shared" si="61"/>
        <v>36216</v>
      </c>
      <c r="B1066" s="9"/>
      <c r="C1066" s="8"/>
      <c r="D1066" s="9">
        <f t="shared" si="60"/>
        <v>1.6950000000000001</v>
      </c>
      <c r="E1066" s="9"/>
      <c r="G1066" s="102"/>
      <c r="H1066" s="102"/>
      <c r="I1066" s="102"/>
      <c r="J1066" s="102"/>
    </row>
    <row r="1067" spans="1:10" x14ac:dyDescent="0.25">
      <c r="A1067" s="8">
        <f t="shared" si="61"/>
        <v>36217</v>
      </c>
      <c r="B1067" s="9"/>
      <c r="C1067" s="8"/>
      <c r="D1067" s="9">
        <f t="shared" si="60"/>
        <v>1.675</v>
      </c>
      <c r="E1067" s="9"/>
      <c r="G1067" s="102"/>
      <c r="H1067" s="102"/>
      <c r="I1067" s="102"/>
      <c r="J1067" s="102"/>
    </row>
    <row r="1068" spans="1:10" x14ac:dyDescent="0.25">
      <c r="A1068" s="8">
        <f t="shared" si="61"/>
        <v>36218</v>
      </c>
      <c r="B1068" s="9"/>
      <c r="C1068" s="8"/>
      <c r="D1068" s="9">
        <f t="shared" si="60"/>
        <v>1.675</v>
      </c>
      <c r="E1068" s="9"/>
      <c r="G1068" s="102"/>
      <c r="H1068" s="102"/>
      <c r="I1068" s="102"/>
      <c r="J1068" s="102"/>
    </row>
    <row r="1069" spans="1:10" x14ac:dyDescent="0.25">
      <c r="A1069" s="8">
        <f t="shared" si="61"/>
        <v>36219</v>
      </c>
      <c r="B1069" s="9"/>
      <c r="C1069" s="8"/>
      <c r="D1069" s="9">
        <f t="shared" si="60"/>
        <v>1.675</v>
      </c>
      <c r="E1069" s="9"/>
      <c r="G1069" s="102"/>
      <c r="H1069" s="102"/>
      <c r="I1069" s="102"/>
      <c r="J1069" s="102"/>
    </row>
    <row r="1070" spans="1:10" x14ac:dyDescent="0.25">
      <c r="A1070" s="8"/>
      <c r="B1070" s="9"/>
      <c r="C1070" s="8"/>
      <c r="D1070" s="9"/>
      <c r="E1070" s="9"/>
      <c r="G1070" s="102"/>
      <c r="H1070" s="102"/>
      <c r="I1070" s="102"/>
      <c r="J1070" s="102"/>
    </row>
    <row r="1071" spans="1:10" x14ac:dyDescent="0.25">
      <c r="A1071" s="8"/>
      <c r="B1071" s="9"/>
      <c r="C1071" s="8"/>
      <c r="D1071" s="9"/>
      <c r="E1071" s="9"/>
      <c r="G1071" s="102"/>
      <c r="H1071" s="102"/>
    </row>
    <row r="1072" spans="1:10" x14ac:dyDescent="0.25">
      <c r="A1072" s="8"/>
      <c r="B1072" s="9"/>
      <c r="C1072" s="8"/>
      <c r="D1072" s="9"/>
      <c r="E1072" s="9"/>
      <c r="G1072" s="102"/>
      <c r="H1072" s="102"/>
    </row>
    <row r="1073" spans="1:12" ht="13.8" thickBot="1" x14ac:dyDescent="0.3">
      <c r="A1073" s="8"/>
      <c r="B1073" s="9"/>
      <c r="C1073" s="8">
        <v>36220</v>
      </c>
      <c r="F1073" s="145">
        <f>VLOOKUP($C1073,index,2,FALSE)</f>
        <v>1.64</v>
      </c>
      <c r="H1073" s="102"/>
      <c r="I1073" s="102"/>
      <c r="J1073" s="102"/>
      <c r="K1073" s="101"/>
      <c r="L1073" s="101"/>
    </row>
    <row r="1074" spans="1:12" ht="13.8" thickTop="1" x14ac:dyDescent="0.25">
      <c r="A1074" s="8">
        <f>C1073</f>
        <v>36220</v>
      </c>
      <c r="B1074" s="9"/>
      <c r="C1074" s="8"/>
      <c r="D1074" s="9">
        <f>VLOOKUP($A1074,cash,D$4,FALSE)</f>
        <v>1.65</v>
      </c>
      <c r="E1074" s="9"/>
      <c r="F1074" s="141">
        <f>IF(D1074&lt;F1073,F1073-D1074,0)</f>
        <v>0</v>
      </c>
      <c r="G1074" s="81">
        <f>IF(D1074&gt;F1073,D1074-F1073,0)</f>
        <v>1.0000000000000009E-2</v>
      </c>
      <c r="H1074" s="102"/>
      <c r="I1074" s="102"/>
      <c r="J1074" s="102"/>
      <c r="K1074" s="101"/>
      <c r="L1074" s="101"/>
    </row>
    <row r="1075" spans="1:12" x14ac:dyDescent="0.25">
      <c r="A1075" s="8">
        <f>A1074+1</f>
        <v>36221</v>
      </c>
      <c r="B1075" s="9"/>
      <c r="C1075" s="8"/>
      <c r="D1075" s="9">
        <f t="shared" ref="D1075:D1104" si="62">VLOOKUP($A1075,cash,D$4,FALSE)</f>
        <v>1.675</v>
      </c>
      <c r="E1075" s="9"/>
      <c r="F1075" s="142">
        <f>IF(D1075&lt;F1073,F1073-D1075,0)</f>
        <v>0</v>
      </c>
      <c r="G1075" s="84">
        <f>IF(D1075&gt;F1073,D1075-F1073,0)</f>
        <v>3.5000000000000142E-2</v>
      </c>
      <c r="H1075" s="102"/>
      <c r="I1075" s="102"/>
      <c r="J1075" s="102"/>
    </row>
    <row r="1076" spans="1:12" x14ac:dyDescent="0.25">
      <c r="A1076" s="8">
        <f t="shared" ref="A1076:A1104" si="63">A1075+1</f>
        <v>36222</v>
      </c>
      <c r="B1076" s="9"/>
      <c r="C1076" s="8"/>
      <c r="D1076" s="9">
        <f t="shared" si="62"/>
        <v>1.67</v>
      </c>
      <c r="E1076" s="9"/>
      <c r="F1076" s="142">
        <f>IF(D1076&lt;F1073,F1073-D1076,0)</f>
        <v>0</v>
      </c>
      <c r="G1076" s="84">
        <f>IF(D1076&gt;F1073,D1076-F1073,0)</f>
        <v>3.0000000000000027E-2</v>
      </c>
      <c r="H1076" s="102"/>
      <c r="I1076" s="102"/>
      <c r="J1076" s="102"/>
    </row>
    <row r="1077" spans="1:12" x14ac:dyDescent="0.25">
      <c r="A1077" s="8">
        <f t="shared" si="63"/>
        <v>36223</v>
      </c>
      <c r="B1077" s="9"/>
      <c r="C1077" s="8"/>
      <c r="D1077" s="9">
        <f t="shared" si="62"/>
        <v>1.7150000000000001</v>
      </c>
      <c r="E1077" s="9"/>
      <c r="F1077" s="142">
        <f>IF(D1077&lt;F1073,F1073-D1077,0)</f>
        <v>0</v>
      </c>
      <c r="G1077" s="84">
        <f>IF(D1077&gt;F1073,D1077-F1073,0)</f>
        <v>7.5000000000000178E-2</v>
      </c>
      <c r="H1077" s="102"/>
      <c r="I1077" s="102"/>
      <c r="J1077" s="102"/>
    </row>
    <row r="1078" spans="1:12" x14ac:dyDescent="0.25">
      <c r="A1078" s="8">
        <f t="shared" si="63"/>
        <v>36224</v>
      </c>
      <c r="B1078" s="9"/>
      <c r="C1078" s="8"/>
      <c r="D1078" s="9">
        <f t="shared" si="62"/>
        <v>1.73</v>
      </c>
      <c r="E1078" s="9"/>
      <c r="F1078" s="142">
        <f>IF(D1078&lt;F1073,F1073-D1078,0)</f>
        <v>0</v>
      </c>
      <c r="G1078" s="84">
        <f>IF(D1078&gt;F1073,D1078-F1073,0)</f>
        <v>9.000000000000008E-2</v>
      </c>
      <c r="H1078" s="102"/>
      <c r="I1078" s="102"/>
      <c r="J1078" s="102"/>
    </row>
    <row r="1079" spans="1:12" x14ac:dyDescent="0.25">
      <c r="A1079" s="8">
        <f t="shared" si="63"/>
        <v>36225</v>
      </c>
      <c r="B1079" s="9"/>
      <c r="C1079" s="8"/>
      <c r="D1079" s="9">
        <f t="shared" si="62"/>
        <v>1.73</v>
      </c>
      <c r="E1079" s="9"/>
      <c r="F1079" s="142">
        <f>IF(D1079&lt;F1073,F1073-D1079,0)</f>
        <v>0</v>
      </c>
      <c r="G1079" s="84">
        <f>IF(D1079&gt;F1073,D1079-F1073,0)</f>
        <v>9.000000000000008E-2</v>
      </c>
      <c r="H1079" s="102"/>
      <c r="I1079" s="102"/>
      <c r="J1079" s="102"/>
    </row>
    <row r="1080" spans="1:12" x14ac:dyDescent="0.25">
      <c r="A1080" s="8">
        <f t="shared" si="63"/>
        <v>36226</v>
      </c>
      <c r="B1080" s="9"/>
      <c r="C1080" s="8"/>
      <c r="D1080" s="9">
        <f t="shared" si="62"/>
        <v>1.73</v>
      </c>
      <c r="E1080" s="9"/>
      <c r="F1080" s="142">
        <f>IF(D1080&lt;F1073,F1073-D1080,0)</f>
        <v>0</v>
      </c>
      <c r="G1080" s="84">
        <f>IF(D1080&gt;F1073,D1080-F1073,0)</f>
        <v>9.000000000000008E-2</v>
      </c>
      <c r="H1080" s="102"/>
      <c r="I1080" s="102"/>
      <c r="J1080" s="102"/>
    </row>
    <row r="1081" spans="1:12" x14ac:dyDescent="0.25">
      <c r="A1081" s="8">
        <f t="shared" si="63"/>
        <v>36227</v>
      </c>
      <c r="B1081" s="9"/>
      <c r="C1081" s="8"/>
      <c r="D1081" s="9">
        <f t="shared" si="62"/>
        <v>1.875</v>
      </c>
      <c r="E1081" s="9"/>
      <c r="F1081" s="142">
        <f>IF(D1081&lt;F1073,F1073-D1081,0)</f>
        <v>0</v>
      </c>
      <c r="G1081" s="84">
        <f>IF(D1081&gt;F1073,D1081-F1073,0)</f>
        <v>0.2350000000000001</v>
      </c>
      <c r="H1081" s="102"/>
      <c r="I1081" s="102"/>
      <c r="J1081" s="102"/>
    </row>
    <row r="1082" spans="1:12" x14ac:dyDescent="0.25">
      <c r="A1082" s="8">
        <f t="shared" si="63"/>
        <v>36228</v>
      </c>
      <c r="B1082" s="9"/>
      <c r="C1082" s="8"/>
      <c r="D1082" s="9">
        <f t="shared" si="62"/>
        <v>1.845</v>
      </c>
      <c r="E1082" s="9"/>
      <c r="F1082" s="142">
        <f>IF(D1082&lt;F1073,F1073-D1082,0)</f>
        <v>0</v>
      </c>
      <c r="G1082" s="84">
        <f>IF(D1082&gt;F1073,D1082-F1073,0)</f>
        <v>0.20500000000000007</v>
      </c>
      <c r="H1082" s="102"/>
      <c r="I1082" s="102"/>
      <c r="J1082" s="102"/>
    </row>
    <row r="1083" spans="1:12" x14ac:dyDescent="0.25">
      <c r="A1083" s="8">
        <f t="shared" si="63"/>
        <v>36229</v>
      </c>
      <c r="B1083" s="9"/>
      <c r="C1083" s="8"/>
      <c r="D1083" s="9">
        <f t="shared" si="62"/>
        <v>1.94</v>
      </c>
      <c r="E1083" s="9"/>
      <c r="F1083" s="142">
        <f>IF(D1083&lt;F1073,F1073-D1083,0)</f>
        <v>0</v>
      </c>
      <c r="G1083" s="84">
        <f>IF(D1083&gt;F1073,D1083-F1073,0)</f>
        <v>0.30000000000000004</v>
      </c>
      <c r="H1083" s="102"/>
      <c r="I1083" s="102"/>
      <c r="J1083" s="102"/>
    </row>
    <row r="1084" spans="1:12" x14ac:dyDescent="0.25">
      <c r="A1084" s="8">
        <f t="shared" si="63"/>
        <v>36230</v>
      </c>
      <c r="B1084" s="9"/>
      <c r="C1084" s="8"/>
      <c r="D1084" s="9">
        <f t="shared" si="62"/>
        <v>1.87</v>
      </c>
      <c r="E1084" s="9"/>
      <c r="F1084" s="142">
        <f>IF(D1084&lt;F1073,F1073-D1084,0)</f>
        <v>0</v>
      </c>
      <c r="G1084" s="84">
        <f>IF(D1084&gt;F1073,D1084-F1073,0)</f>
        <v>0.2300000000000002</v>
      </c>
      <c r="H1084" s="102"/>
      <c r="I1084" s="102"/>
      <c r="J1084" s="102"/>
    </row>
    <row r="1085" spans="1:12" x14ac:dyDescent="0.25">
      <c r="A1085" s="8">
        <f t="shared" si="63"/>
        <v>36231</v>
      </c>
      <c r="B1085" s="9"/>
      <c r="C1085" s="8"/>
      <c r="D1085" s="9">
        <f t="shared" si="62"/>
        <v>1.8149999999999999</v>
      </c>
      <c r="E1085" s="9"/>
      <c r="F1085" s="142">
        <f>IF(D1085&lt;F1073,F1073-D1085,0)</f>
        <v>0</v>
      </c>
      <c r="G1085" s="84">
        <f>IF(D1085&gt;F1073,D1085-F1073,0)</f>
        <v>0.17500000000000004</v>
      </c>
      <c r="H1085" s="102"/>
      <c r="I1085" s="102"/>
      <c r="J1085" s="102"/>
    </row>
    <row r="1086" spans="1:12" x14ac:dyDescent="0.25">
      <c r="A1086" s="8">
        <f t="shared" si="63"/>
        <v>36232</v>
      </c>
      <c r="B1086" s="9"/>
      <c r="C1086" s="8"/>
      <c r="D1086" s="9">
        <f t="shared" si="62"/>
        <v>1.8149999999999999</v>
      </c>
      <c r="E1086" s="9"/>
      <c r="F1086" s="142">
        <f>IF(D1086&lt;F1073,F1073-D1086,0)</f>
        <v>0</v>
      </c>
      <c r="G1086" s="84">
        <f>IF(D1086&gt;F1073,D1086-F1073,0)</f>
        <v>0.17500000000000004</v>
      </c>
      <c r="H1086" s="102"/>
      <c r="I1086" s="102"/>
      <c r="J1086" s="102"/>
    </row>
    <row r="1087" spans="1:12" x14ac:dyDescent="0.25">
      <c r="A1087" s="8">
        <f t="shared" si="63"/>
        <v>36233</v>
      </c>
      <c r="B1087" s="9"/>
      <c r="C1087" s="8"/>
      <c r="D1087" s="9">
        <f t="shared" si="62"/>
        <v>1.8149999999999999</v>
      </c>
      <c r="E1087" s="9"/>
      <c r="F1087" s="142">
        <f>IF(D1087&lt;F1073,F1073-D1087,0)</f>
        <v>0</v>
      </c>
      <c r="G1087" s="84">
        <f>IF(D1087&gt;F1073,D1087-F1073,0)</f>
        <v>0.17500000000000004</v>
      </c>
      <c r="H1087" s="102"/>
      <c r="I1087" s="102"/>
      <c r="J1087" s="102"/>
    </row>
    <row r="1088" spans="1:12" x14ac:dyDescent="0.25">
      <c r="A1088" s="8">
        <f t="shared" si="63"/>
        <v>36234</v>
      </c>
      <c r="B1088" s="9"/>
      <c r="C1088" s="8"/>
      <c r="D1088" s="9">
        <f t="shared" si="62"/>
        <v>1.75</v>
      </c>
      <c r="E1088" s="9"/>
      <c r="F1088" s="142">
        <f>IF(D1088&lt;F1073,F1073-D1088,0)</f>
        <v>0</v>
      </c>
      <c r="G1088" s="84">
        <f>IF(D1088&gt;F1073,D1088-F1073,0)</f>
        <v>0.1100000000000001</v>
      </c>
      <c r="H1088" s="102"/>
      <c r="I1088" s="102"/>
      <c r="J1088" s="102"/>
    </row>
    <row r="1089" spans="1:10" x14ac:dyDescent="0.25">
      <c r="A1089" s="8">
        <f t="shared" si="63"/>
        <v>36235</v>
      </c>
      <c r="B1089" s="9"/>
      <c r="C1089" s="8"/>
      <c r="D1089" s="9">
        <f t="shared" si="62"/>
        <v>1.7450000000000001</v>
      </c>
      <c r="E1089" s="9"/>
      <c r="F1089" s="142">
        <f>IF(D1089&lt;F1073,F1073-D1089,0)</f>
        <v>0</v>
      </c>
      <c r="G1089" s="84">
        <f>IF(D1089&gt;F1073,D1089-F1073,0)</f>
        <v>0.1050000000000002</v>
      </c>
      <c r="H1089" s="102"/>
      <c r="I1089" s="102"/>
      <c r="J1089" s="102"/>
    </row>
    <row r="1090" spans="1:10" x14ac:dyDescent="0.25">
      <c r="A1090" s="8">
        <f t="shared" si="63"/>
        <v>36236</v>
      </c>
      <c r="B1090" s="9"/>
      <c r="C1090" s="8"/>
      <c r="D1090" s="9">
        <f t="shared" si="62"/>
        <v>1.75</v>
      </c>
      <c r="E1090" s="9"/>
      <c r="F1090" s="142">
        <f>IF(D1090&lt;F1073,F1073-D1090,0)</f>
        <v>0</v>
      </c>
      <c r="G1090" s="84">
        <f>IF(D1090&gt;F1073,D1090-F1073,0)</f>
        <v>0.1100000000000001</v>
      </c>
      <c r="H1090" s="102"/>
      <c r="I1090" s="102"/>
      <c r="J1090" s="102"/>
    </row>
    <row r="1091" spans="1:10" x14ac:dyDescent="0.25">
      <c r="A1091" s="8">
        <f t="shared" si="63"/>
        <v>36237</v>
      </c>
      <c r="B1091" s="9"/>
      <c r="C1091" s="8"/>
      <c r="D1091" s="9">
        <f t="shared" si="62"/>
        <v>1.7549999999999999</v>
      </c>
      <c r="E1091" s="9"/>
      <c r="F1091" s="142">
        <f>IF(D1091&lt;F1073,F1073-D1091,0)</f>
        <v>0</v>
      </c>
      <c r="G1091" s="84">
        <f>IF(D1091&gt;F1073,D1091-F1073,0)</f>
        <v>0.11499999999999999</v>
      </c>
      <c r="H1091" s="102"/>
      <c r="I1091" s="102"/>
      <c r="J1091" s="102"/>
    </row>
    <row r="1092" spans="1:10" x14ac:dyDescent="0.25">
      <c r="A1092" s="8">
        <f t="shared" si="63"/>
        <v>36238</v>
      </c>
      <c r="B1092" s="9"/>
      <c r="C1092" s="8"/>
      <c r="D1092" s="9">
        <f t="shared" si="62"/>
        <v>1.7250000000000001</v>
      </c>
      <c r="E1092" s="9"/>
      <c r="F1092" s="142">
        <f>IF(D1092&lt;F1073,F1073-D1092,0)</f>
        <v>0</v>
      </c>
      <c r="G1092" s="84">
        <f>IF(D1092&gt;F1073,D1092-F1073,0)</f>
        <v>8.5000000000000187E-2</v>
      </c>
      <c r="H1092" s="102"/>
      <c r="I1092" s="102"/>
      <c r="J1092" s="102"/>
    </row>
    <row r="1093" spans="1:10" x14ac:dyDescent="0.25">
      <c r="A1093" s="8">
        <f t="shared" si="63"/>
        <v>36239</v>
      </c>
      <c r="B1093" s="9"/>
      <c r="C1093" s="8"/>
      <c r="D1093" s="9">
        <f t="shared" si="62"/>
        <v>1.7250000000000001</v>
      </c>
      <c r="E1093" s="9"/>
      <c r="F1093" s="142">
        <f>IF(D1093&lt;F1073,F1073-D1093,0)</f>
        <v>0</v>
      </c>
      <c r="G1093" s="84">
        <f>IF(D1093&gt;F1073,D1093-F1073,0)</f>
        <v>8.5000000000000187E-2</v>
      </c>
      <c r="H1093" s="102"/>
      <c r="I1093" s="102"/>
      <c r="J1093" s="102"/>
    </row>
    <row r="1094" spans="1:10" x14ac:dyDescent="0.25">
      <c r="A1094" s="8">
        <f t="shared" si="63"/>
        <v>36240</v>
      </c>
      <c r="B1094" s="9"/>
      <c r="C1094" s="8"/>
      <c r="D1094" s="9">
        <f t="shared" si="62"/>
        <v>1.7250000000000001</v>
      </c>
      <c r="E1094" s="9"/>
      <c r="F1094" s="142">
        <f>IF(D1094&lt;F1073,F1073-D1094,0)</f>
        <v>0</v>
      </c>
      <c r="G1094" s="84">
        <f>IF(D1094&gt;F1073,D1094-F1073,0)</f>
        <v>8.5000000000000187E-2</v>
      </c>
      <c r="H1094" s="102"/>
      <c r="I1094" s="102"/>
      <c r="J1094" s="102"/>
    </row>
    <row r="1095" spans="1:10" x14ac:dyDescent="0.25">
      <c r="A1095" s="8">
        <f t="shared" si="63"/>
        <v>36241</v>
      </c>
      <c r="B1095" s="9"/>
      <c r="C1095" s="8"/>
      <c r="D1095" s="9">
        <f t="shared" si="62"/>
        <v>1.75</v>
      </c>
      <c r="E1095" s="9"/>
      <c r="F1095" s="142">
        <f>IF(D1095&lt;F1073,F1073-D1095,0)</f>
        <v>0</v>
      </c>
      <c r="G1095" s="84">
        <f>IF(D1095&gt;F1073,D1095-F1073,0)</f>
        <v>0.1100000000000001</v>
      </c>
      <c r="H1095" s="102"/>
      <c r="I1095" s="102"/>
      <c r="J1095" s="102"/>
    </row>
    <row r="1096" spans="1:10" x14ac:dyDescent="0.25">
      <c r="A1096" s="8">
        <f t="shared" si="63"/>
        <v>36242</v>
      </c>
      <c r="B1096" s="9"/>
      <c r="C1096" s="8"/>
      <c r="D1096" s="9">
        <f t="shared" si="62"/>
        <v>1.8049999999999999</v>
      </c>
      <c r="E1096" s="9"/>
      <c r="F1096" s="142">
        <f>IF(D1096&lt;F1073,F1073-D1096,0)</f>
        <v>0</v>
      </c>
      <c r="G1096" s="84">
        <f>IF(D1096&gt;F1073,D1096-F1073,0)</f>
        <v>0.16500000000000004</v>
      </c>
      <c r="H1096" s="102"/>
      <c r="I1096" s="102"/>
      <c r="J1096" s="102"/>
    </row>
    <row r="1097" spans="1:10" x14ac:dyDescent="0.25">
      <c r="A1097" s="8">
        <f t="shared" si="63"/>
        <v>36243</v>
      </c>
      <c r="B1097" s="9"/>
      <c r="C1097" s="8"/>
      <c r="D1097" s="9">
        <f t="shared" si="62"/>
        <v>1.78</v>
      </c>
      <c r="E1097" s="9"/>
      <c r="F1097" s="142">
        <f>IF(D1097&lt;F1073,F1073-D1097,0)</f>
        <v>0</v>
      </c>
      <c r="G1097" s="84">
        <f>IF(D1097&gt;F1073,D1097-F1073,0)</f>
        <v>0.14000000000000012</v>
      </c>
      <c r="H1097" s="102"/>
      <c r="I1097" s="102"/>
      <c r="J1097" s="102"/>
    </row>
    <row r="1098" spans="1:10" x14ac:dyDescent="0.25">
      <c r="A1098" s="8">
        <f t="shared" si="63"/>
        <v>36244</v>
      </c>
      <c r="B1098" s="9"/>
      <c r="C1098" s="8"/>
      <c r="D1098" s="9">
        <f t="shared" si="62"/>
        <v>1.8049999999999999</v>
      </c>
      <c r="E1098" s="9"/>
      <c r="F1098" s="142">
        <f>IF(D1098&lt;F1073,F1073-D1098,0)</f>
        <v>0</v>
      </c>
      <c r="G1098" s="84">
        <f>IF(D1098&gt;F1073,D1098-F1073,0)</f>
        <v>0.16500000000000004</v>
      </c>
      <c r="H1098" s="102"/>
      <c r="I1098" s="102"/>
      <c r="J1098" s="102"/>
    </row>
    <row r="1099" spans="1:10" x14ac:dyDescent="0.25">
      <c r="A1099" s="8">
        <f t="shared" si="63"/>
        <v>36245</v>
      </c>
      <c r="B1099" s="9"/>
      <c r="C1099" s="8"/>
      <c r="D1099" s="9">
        <f t="shared" si="62"/>
        <v>1.835</v>
      </c>
      <c r="E1099" s="9"/>
      <c r="F1099" s="142">
        <f>IF(D1099&lt;F1073,F1073-D1099,0)</f>
        <v>0</v>
      </c>
      <c r="G1099" s="84">
        <f>IF(D1099&gt;F1073,D1099-F1073,0)</f>
        <v>0.19500000000000006</v>
      </c>
      <c r="H1099" s="102"/>
      <c r="I1099" s="102"/>
      <c r="J1099" s="102"/>
    </row>
    <row r="1100" spans="1:10" x14ac:dyDescent="0.25">
      <c r="A1100" s="8">
        <f t="shared" si="63"/>
        <v>36246</v>
      </c>
      <c r="B1100" s="9"/>
      <c r="C1100" s="8"/>
      <c r="D1100" s="9">
        <f t="shared" si="62"/>
        <v>1.835</v>
      </c>
      <c r="E1100" s="9"/>
      <c r="F1100" s="142">
        <f>IF(D1100&lt;F1073,F1073-D1100,0)</f>
        <v>0</v>
      </c>
      <c r="G1100" s="84">
        <f>IF(D1100&gt;F1073,D1100-F1073,0)</f>
        <v>0.19500000000000006</v>
      </c>
      <c r="H1100" s="102"/>
      <c r="I1100" s="102"/>
      <c r="J1100" s="102"/>
    </row>
    <row r="1101" spans="1:10" x14ac:dyDescent="0.25">
      <c r="A1101" s="8">
        <f t="shared" si="63"/>
        <v>36247</v>
      </c>
      <c r="B1101" s="9"/>
      <c r="C1101" s="8"/>
      <c r="D1101" s="9">
        <f t="shared" si="62"/>
        <v>1.835</v>
      </c>
      <c r="E1101" s="9"/>
      <c r="F1101" s="142">
        <f>IF(D1101&lt;F1073,F1073-D1101,0)</f>
        <v>0</v>
      </c>
      <c r="G1101" s="84">
        <f>IF(D1101&gt;F1073,D1101-F1073,0)</f>
        <v>0.19500000000000006</v>
      </c>
      <c r="H1101" s="102"/>
      <c r="I1101" s="102"/>
      <c r="J1101" s="102"/>
    </row>
    <row r="1102" spans="1:10" x14ac:dyDescent="0.25">
      <c r="A1102" s="8">
        <f t="shared" si="63"/>
        <v>36248</v>
      </c>
      <c r="B1102" s="9"/>
      <c r="C1102" s="8"/>
      <c r="D1102" s="9">
        <f t="shared" si="62"/>
        <v>1.8049999999999999</v>
      </c>
      <c r="E1102" s="9"/>
      <c r="F1102" s="142">
        <f>IF(D1102&lt;F1073,F1073-D1102,0)</f>
        <v>0</v>
      </c>
      <c r="G1102" s="84">
        <f>IF(D1102&gt;F1073,D1102-F1073,0)</f>
        <v>0.16500000000000004</v>
      </c>
      <c r="H1102" s="102"/>
      <c r="I1102" s="102"/>
      <c r="J1102" s="102"/>
    </row>
    <row r="1103" spans="1:10" x14ac:dyDescent="0.25">
      <c r="A1103" s="8">
        <f t="shared" si="63"/>
        <v>36249</v>
      </c>
      <c r="B1103" s="9"/>
      <c r="C1103" s="8"/>
      <c r="D1103" s="9">
        <f t="shared" si="62"/>
        <v>1.885</v>
      </c>
      <c r="E1103" s="9"/>
      <c r="F1103" s="142">
        <f>IF(D1103&lt;F1073,F1073-D1103,0)</f>
        <v>0</v>
      </c>
      <c r="G1103" s="84">
        <f>IF(D1103&gt;F1073,D1103-F1073,0)</f>
        <v>0.24500000000000011</v>
      </c>
      <c r="H1103" s="102"/>
      <c r="I1103" s="102"/>
      <c r="J1103" s="102"/>
    </row>
    <row r="1104" spans="1:10" ht="13.8" thickBot="1" x14ac:dyDescent="0.3">
      <c r="A1104" s="8">
        <f t="shared" si="63"/>
        <v>36250</v>
      </c>
      <c r="B1104" s="9"/>
      <c r="C1104" s="8"/>
      <c r="D1104" s="9">
        <f t="shared" si="62"/>
        <v>1.9950000000000001</v>
      </c>
      <c r="E1104" s="9"/>
      <c r="F1104" s="143">
        <f>IF(D1104&lt;F1073,F1073-D1104,0)</f>
        <v>0</v>
      </c>
      <c r="G1104" s="144">
        <f>IF(D1104&gt;F1073,D1104-F1073,0)</f>
        <v>0.3550000000000002</v>
      </c>
      <c r="H1104" s="102"/>
      <c r="I1104" s="102"/>
      <c r="J1104" s="102"/>
    </row>
    <row r="1105" spans="1:12" ht="13.8" thickTop="1" x14ac:dyDescent="0.25">
      <c r="A1105" s="8"/>
      <c r="B1105" s="9"/>
      <c r="C1105" s="8"/>
      <c r="D1105" s="9"/>
      <c r="E1105" s="9"/>
      <c r="F1105" s="145">
        <f>AVERAGE(F1074:F1104)</f>
        <v>0</v>
      </c>
      <c r="G1105" s="145">
        <f>AVERAGE(G1074:G1104)</f>
        <v>0.14645161290322592</v>
      </c>
    </row>
    <row r="1106" spans="1:12" x14ac:dyDescent="0.25">
      <c r="A1106" s="8"/>
      <c r="B1106" s="9"/>
      <c r="C1106" s="8"/>
      <c r="D1106" s="9"/>
      <c r="E1106" s="9"/>
    </row>
    <row r="1107" spans="1:12" x14ac:dyDescent="0.25">
      <c r="A1107" s="8"/>
      <c r="B1107" s="9"/>
      <c r="C1107" s="8"/>
      <c r="D1107" s="9"/>
      <c r="E1107" s="9"/>
    </row>
    <row r="1108" spans="1:12" x14ac:dyDescent="0.25">
      <c r="A1108" s="8"/>
      <c r="B1108" s="9"/>
      <c r="C1108" s="8">
        <v>36251</v>
      </c>
      <c r="G1108" s="102"/>
      <c r="H1108" s="102"/>
      <c r="I1108" s="102"/>
      <c r="J1108" s="102"/>
      <c r="K1108" s="101"/>
      <c r="L1108" s="101"/>
    </row>
    <row r="1109" spans="1:12" x14ac:dyDescent="0.25">
      <c r="A1109" s="8">
        <f>C1108</f>
        <v>36251</v>
      </c>
      <c r="B1109" s="9"/>
      <c r="C1109" s="8"/>
      <c r="D1109" s="9">
        <f>VLOOKUP($A1109,cash,D$4,FALSE)</f>
        <v>1.94</v>
      </c>
      <c r="E1109" s="9"/>
      <c r="G1109" s="102"/>
      <c r="H1109" s="102"/>
      <c r="I1109" s="102"/>
      <c r="J1109" s="102"/>
      <c r="K1109" s="101"/>
      <c r="L1109" s="101"/>
    </row>
    <row r="1110" spans="1:12" x14ac:dyDescent="0.25">
      <c r="A1110" s="8">
        <f>A1109+1</f>
        <v>36252</v>
      </c>
      <c r="B1110" s="9"/>
      <c r="C1110" s="8"/>
      <c r="D1110" s="9">
        <f t="shared" ref="D1110:D1138" si="64">VLOOKUP($A1110,cash,D$4,FALSE)</f>
        <v>1.94</v>
      </c>
      <c r="E1110" s="9"/>
      <c r="G1110" s="102"/>
      <c r="H1110" s="102"/>
      <c r="I1110" s="102"/>
      <c r="J1110" s="102"/>
    </row>
    <row r="1111" spans="1:12" x14ac:dyDescent="0.25">
      <c r="A1111" s="8">
        <f t="shared" ref="A1111:A1138" si="65">A1110+1</f>
        <v>36253</v>
      </c>
      <c r="B1111" s="9"/>
      <c r="C1111" s="8"/>
      <c r="D1111" s="9">
        <f t="shared" si="64"/>
        <v>1.94</v>
      </c>
      <c r="E1111" s="9"/>
      <c r="G1111" s="102"/>
      <c r="H1111" s="102"/>
      <c r="I1111" s="102"/>
      <c r="J1111" s="102"/>
    </row>
    <row r="1112" spans="1:12" x14ac:dyDescent="0.25">
      <c r="A1112" s="8">
        <f t="shared" si="65"/>
        <v>36254</v>
      </c>
      <c r="B1112" s="9"/>
      <c r="C1112" s="8"/>
      <c r="D1112" s="9">
        <f t="shared" si="64"/>
        <v>1.94</v>
      </c>
      <c r="E1112" s="9"/>
      <c r="G1112" s="102"/>
      <c r="H1112" s="102"/>
      <c r="I1112" s="102"/>
      <c r="J1112" s="102"/>
    </row>
    <row r="1113" spans="1:12" x14ac:dyDescent="0.25">
      <c r="A1113" s="8">
        <f t="shared" si="65"/>
        <v>36255</v>
      </c>
      <c r="B1113" s="9"/>
      <c r="C1113" s="8"/>
      <c r="D1113" s="9">
        <f t="shared" si="64"/>
        <v>2.0350000000000001</v>
      </c>
      <c r="E1113" s="9"/>
      <c r="G1113" s="102"/>
      <c r="H1113" s="102"/>
      <c r="I1113" s="102"/>
      <c r="J1113" s="102"/>
    </row>
    <row r="1114" spans="1:12" x14ac:dyDescent="0.25">
      <c r="A1114" s="8">
        <f t="shared" si="65"/>
        <v>36256</v>
      </c>
      <c r="B1114" s="9"/>
      <c r="C1114" s="8"/>
      <c r="D1114" s="9">
        <f t="shared" si="64"/>
        <v>1.98</v>
      </c>
      <c r="E1114" s="9"/>
      <c r="G1114" s="102"/>
      <c r="H1114" s="102"/>
      <c r="I1114" s="102"/>
      <c r="J1114" s="102"/>
    </row>
    <row r="1115" spans="1:12" x14ac:dyDescent="0.25">
      <c r="A1115" s="8">
        <f t="shared" si="65"/>
        <v>36257</v>
      </c>
      <c r="B1115" s="9"/>
      <c r="C1115" s="8"/>
      <c r="D1115" s="9">
        <f t="shared" si="64"/>
        <v>2.0350000000000001</v>
      </c>
      <c r="E1115" s="9"/>
      <c r="G1115" s="102"/>
      <c r="H1115" s="102"/>
      <c r="I1115" s="102"/>
      <c r="J1115" s="102"/>
    </row>
    <row r="1116" spans="1:12" x14ac:dyDescent="0.25">
      <c r="A1116" s="8">
        <f t="shared" si="65"/>
        <v>36258</v>
      </c>
      <c r="B1116" s="9"/>
      <c r="C1116" s="8"/>
      <c r="D1116" s="9">
        <f t="shared" si="64"/>
        <v>2.0699999999999998</v>
      </c>
      <c r="E1116" s="9"/>
      <c r="G1116" s="102"/>
      <c r="H1116" s="102"/>
      <c r="I1116" s="102"/>
      <c r="J1116" s="102"/>
    </row>
    <row r="1117" spans="1:12" x14ac:dyDescent="0.25">
      <c r="A1117" s="8">
        <f t="shared" si="65"/>
        <v>36259</v>
      </c>
      <c r="B1117" s="9"/>
      <c r="C1117" s="8"/>
      <c r="D1117" s="9">
        <f t="shared" si="64"/>
        <v>2.105</v>
      </c>
      <c r="E1117" s="9"/>
      <c r="G1117" s="102"/>
      <c r="H1117" s="102"/>
      <c r="I1117" s="102"/>
      <c r="J1117" s="102"/>
    </row>
    <row r="1118" spans="1:12" x14ac:dyDescent="0.25">
      <c r="A1118" s="8">
        <f t="shared" si="65"/>
        <v>36260</v>
      </c>
      <c r="B1118" s="9"/>
      <c r="C1118" s="8"/>
      <c r="D1118" s="9">
        <f t="shared" si="64"/>
        <v>2.105</v>
      </c>
      <c r="E1118" s="9"/>
      <c r="G1118" s="102"/>
      <c r="H1118" s="102"/>
      <c r="I1118" s="102"/>
      <c r="J1118" s="102"/>
    </row>
    <row r="1119" spans="1:12" x14ac:dyDescent="0.25">
      <c r="A1119" s="8">
        <f t="shared" si="65"/>
        <v>36261</v>
      </c>
      <c r="B1119" s="9"/>
      <c r="C1119" s="8"/>
      <c r="D1119" s="9">
        <f t="shared" si="64"/>
        <v>2.105</v>
      </c>
      <c r="E1119" s="9"/>
      <c r="G1119" s="102"/>
      <c r="H1119" s="102"/>
      <c r="I1119" s="102"/>
      <c r="J1119" s="102"/>
    </row>
    <row r="1120" spans="1:12" x14ac:dyDescent="0.25">
      <c r="A1120" s="8">
        <f t="shared" si="65"/>
        <v>36262</v>
      </c>
      <c r="B1120" s="9"/>
      <c r="C1120" s="8"/>
      <c r="D1120" s="9">
        <f t="shared" si="64"/>
        <v>2.06</v>
      </c>
      <c r="E1120" s="9"/>
      <c r="G1120" s="102"/>
      <c r="H1120" s="102"/>
      <c r="I1120" s="102"/>
      <c r="J1120" s="102"/>
    </row>
    <row r="1121" spans="1:10" x14ac:dyDescent="0.25">
      <c r="A1121" s="8">
        <f t="shared" si="65"/>
        <v>36263</v>
      </c>
      <c r="B1121" s="9"/>
      <c r="C1121" s="8"/>
      <c r="D1121" s="9">
        <f t="shared" si="64"/>
        <v>2.14</v>
      </c>
      <c r="E1121" s="9"/>
      <c r="G1121" s="102"/>
      <c r="H1121" s="102"/>
      <c r="I1121" s="102"/>
      <c r="J1121" s="102"/>
    </row>
    <row r="1122" spans="1:10" x14ac:dyDescent="0.25">
      <c r="A1122" s="8">
        <f t="shared" si="65"/>
        <v>36264</v>
      </c>
      <c r="B1122" s="9"/>
      <c r="C1122" s="8"/>
      <c r="D1122" s="9">
        <f t="shared" si="64"/>
        <v>2.12</v>
      </c>
      <c r="E1122" s="9"/>
      <c r="G1122" s="102"/>
      <c r="H1122" s="102"/>
      <c r="I1122" s="102"/>
      <c r="J1122" s="102"/>
    </row>
    <row r="1123" spans="1:10" x14ac:dyDescent="0.25">
      <c r="A1123" s="8">
        <f t="shared" si="65"/>
        <v>36265</v>
      </c>
      <c r="B1123" s="9"/>
      <c r="C1123" s="8"/>
      <c r="D1123" s="9">
        <f t="shared" si="64"/>
        <v>2.14</v>
      </c>
      <c r="E1123" s="9"/>
      <c r="G1123" s="102"/>
      <c r="H1123" s="102"/>
      <c r="I1123" s="102"/>
      <c r="J1123" s="102"/>
    </row>
    <row r="1124" spans="1:10" x14ac:dyDescent="0.25">
      <c r="A1124" s="8">
        <f t="shared" si="65"/>
        <v>36266</v>
      </c>
      <c r="B1124" s="9"/>
      <c r="C1124" s="8"/>
      <c r="D1124" s="9">
        <f t="shared" si="64"/>
        <v>2.15</v>
      </c>
      <c r="E1124" s="9"/>
      <c r="G1124" s="102"/>
      <c r="H1124" s="102"/>
      <c r="I1124" s="102"/>
      <c r="J1124" s="102"/>
    </row>
    <row r="1125" spans="1:10" x14ac:dyDescent="0.25">
      <c r="A1125" s="8">
        <f t="shared" si="65"/>
        <v>36267</v>
      </c>
      <c r="B1125" s="9"/>
      <c r="C1125" s="8"/>
      <c r="D1125" s="9">
        <f t="shared" si="64"/>
        <v>2.15</v>
      </c>
      <c r="E1125" s="9"/>
      <c r="G1125" s="102"/>
      <c r="H1125" s="102"/>
      <c r="I1125" s="102"/>
      <c r="J1125" s="102"/>
    </row>
    <row r="1126" spans="1:10" x14ac:dyDescent="0.25">
      <c r="A1126" s="8">
        <f t="shared" si="65"/>
        <v>36268</v>
      </c>
      <c r="B1126" s="9"/>
      <c r="C1126" s="8"/>
      <c r="D1126" s="9">
        <f t="shared" si="64"/>
        <v>2.15</v>
      </c>
      <c r="E1126" s="9"/>
      <c r="G1126" s="102"/>
      <c r="H1126" s="102"/>
      <c r="I1126" s="102"/>
      <c r="J1126" s="102"/>
    </row>
    <row r="1127" spans="1:10" x14ac:dyDescent="0.25">
      <c r="A1127" s="8">
        <f t="shared" si="65"/>
        <v>36269</v>
      </c>
      <c r="B1127" s="9"/>
      <c r="C1127" s="8"/>
      <c r="D1127" s="9">
        <f t="shared" si="64"/>
        <v>2.1150000000000002</v>
      </c>
      <c r="E1127" s="9"/>
      <c r="G1127" s="102"/>
      <c r="H1127" s="102"/>
      <c r="I1127" s="102"/>
      <c r="J1127" s="102"/>
    </row>
    <row r="1128" spans="1:10" x14ac:dyDescent="0.25">
      <c r="A1128" s="8">
        <f t="shared" si="65"/>
        <v>36270</v>
      </c>
      <c r="B1128" s="9"/>
      <c r="C1128" s="8"/>
      <c r="D1128" s="9">
        <f t="shared" si="64"/>
        <v>2.1800000000000002</v>
      </c>
      <c r="E1128" s="9"/>
      <c r="G1128" s="102"/>
      <c r="H1128" s="102"/>
      <c r="I1128" s="102"/>
      <c r="J1128" s="102"/>
    </row>
    <row r="1129" spans="1:10" x14ac:dyDescent="0.25">
      <c r="A1129" s="8">
        <f t="shared" si="65"/>
        <v>36271</v>
      </c>
      <c r="B1129" s="9"/>
      <c r="C1129" s="8"/>
      <c r="D1129" s="9">
        <f t="shared" si="64"/>
        <v>2.1749999999999998</v>
      </c>
      <c r="E1129" s="9"/>
      <c r="G1129" s="102"/>
      <c r="H1129" s="102"/>
      <c r="I1129" s="102"/>
      <c r="J1129" s="102"/>
    </row>
    <row r="1130" spans="1:10" x14ac:dyDescent="0.25">
      <c r="A1130" s="8">
        <f t="shared" si="65"/>
        <v>36272</v>
      </c>
      <c r="B1130" s="9"/>
      <c r="C1130" s="8"/>
      <c r="D1130" s="9">
        <f t="shared" si="64"/>
        <v>2.25</v>
      </c>
      <c r="E1130" s="9"/>
      <c r="G1130" s="102"/>
      <c r="H1130" s="102"/>
      <c r="I1130" s="102"/>
      <c r="J1130" s="102"/>
    </row>
    <row r="1131" spans="1:10" x14ac:dyDescent="0.25">
      <c r="A1131" s="8">
        <f t="shared" si="65"/>
        <v>36273</v>
      </c>
      <c r="B1131" s="9"/>
      <c r="C1131" s="8"/>
      <c r="D1131" s="9">
        <f t="shared" si="64"/>
        <v>2.2349999999999999</v>
      </c>
      <c r="E1131" s="9"/>
      <c r="G1131" s="102"/>
      <c r="H1131" s="102"/>
      <c r="I1131" s="102"/>
      <c r="J1131" s="102"/>
    </row>
    <row r="1132" spans="1:10" x14ac:dyDescent="0.25">
      <c r="A1132" s="8">
        <f t="shared" si="65"/>
        <v>36274</v>
      </c>
      <c r="B1132" s="9"/>
      <c r="C1132" s="8"/>
      <c r="D1132" s="9">
        <f t="shared" si="64"/>
        <v>2.2349999999999999</v>
      </c>
      <c r="E1132" s="9"/>
      <c r="G1132" s="102"/>
      <c r="H1132" s="102"/>
      <c r="I1132" s="102"/>
      <c r="J1132" s="102"/>
    </row>
    <row r="1133" spans="1:10" x14ac:dyDescent="0.25">
      <c r="A1133" s="8">
        <f t="shared" si="65"/>
        <v>36275</v>
      </c>
      <c r="B1133" s="9"/>
      <c r="C1133" s="8"/>
      <c r="D1133" s="9">
        <f t="shared" si="64"/>
        <v>2.2349999999999999</v>
      </c>
      <c r="E1133" s="9"/>
      <c r="G1133" s="102"/>
      <c r="H1133" s="102"/>
      <c r="I1133" s="102"/>
      <c r="J1133" s="102"/>
    </row>
    <row r="1134" spans="1:10" x14ac:dyDescent="0.25">
      <c r="A1134" s="8">
        <f t="shared" si="65"/>
        <v>36276</v>
      </c>
      <c r="B1134" s="9"/>
      <c r="C1134" s="8"/>
      <c r="D1134" s="9">
        <f t="shared" si="64"/>
        <v>2.23</v>
      </c>
      <c r="E1134" s="9"/>
      <c r="G1134" s="102"/>
      <c r="H1134" s="102"/>
      <c r="I1134" s="102"/>
      <c r="J1134" s="102"/>
    </row>
    <row r="1135" spans="1:10" x14ac:dyDescent="0.25">
      <c r="A1135" s="8">
        <f t="shared" si="65"/>
        <v>36277</v>
      </c>
      <c r="B1135" s="9"/>
      <c r="C1135" s="8"/>
      <c r="D1135" s="9">
        <f t="shared" si="64"/>
        <v>2.33</v>
      </c>
      <c r="E1135" s="9"/>
      <c r="G1135" s="102"/>
      <c r="H1135" s="102"/>
      <c r="I1135" s="102"/>
      <c r="J1135" s="102"/>
    </row>
    <row r="1136" spans="1:10" x14ac:dyDescent="0.25">
      <c r="A1136" s="8">
        <f t="shared" si="65"/>
        <v>36278</v>
      </c>
      <c r="B1136" s="9"/>
      <c r="C1136" s="8"/>
      <c r="D1136" s="9">
        <f t="shared" si="64"/>
        <v>2.31</v>
      </c>
      <c r="E1136" s="9"/>
      <c r="G1136" s="102"/>
      <c r="H1136" s="102"/>
      <c r="I1136" s="102"/>
      <c r="J1136" s="102"/>
    </row>
    <row r="1137" spans="1:12" x14ac:dyDescent="0.25">
      <c r="A1137" s="8">
        <f t="shared" si="65"/>
        <v>36279</v>
      </c>
      <c r="B1137" s="9"/>
      <c r="C1137" s="8"/>
      <c r="D1137" s="9">
        <f t="shared" si="64"/>
        <v>2.34</v>
      </c>
      <c r="E1137" s="9"/>
      <c r="G1137" s="102"/>
      <c r="H1137" s="102"/>
      <c r="I1137" s="102"/>
      <c r="J1137" s="102"/>
    </row>
    <row r="1138" spans="1:12" x14ac:dyDescent="0.25">
      <c r="A1138" s="8">
        <f t="shared" si="65"/>
        <v>36280</v>
      </c>
      <c r="B1138" s="9"/>
      <c r="C1138" s="8"/>
      <c r="D1138" s="9">
        <f t="shared" si="64"/>
        <v>2.27</v>
      </c>
      <c r="E1138" s="9"/>
      <c r="G1138" s="102"/>
      <c r="H1138" s="102"/>
      <c r="I1138" s="102"/>
      <c r="J1138" s="102"/>
    </row>
    <row r="1139" spans="1:12" x14ac:dyDescent="0.25">
      <c r="A1139" s="8"/>
      <c r="B1139" s="9"/>
      <c r="C1139" s="8"/>
      <c r="D1139" s="9"/>
      <c r="E1139" s="9"/>
      <c r="G1139" s="102"/>
      <c r="H1139" s="102"/>
    </row>
    <row r="1140" spans="1:12" x14ac:dyDescent="0.25">
      <c r="A1140" s="8"/>
      <c r="B1140" s="9"/>
      <c r="C1140" s="8"/>
      <c r="D1140" s="9"/>
      <c r="E1140" s="9"/>
    </row>
    <row r="1141" spans="1:12" x14ac:dyDescent="0.25">
      <c r="A1141" s="8"/>
      <c r="B1141" s="9"/>
      <c r="C1141" s="8"/>
      <c r="D1141" s="9"/>
      <c r="E1141" s="9"/>
    </row>
    <row r="1142" spans="1:12" ht="13.8" thickBot="1" x14ac:dyDescent="0.3">
      <c r="A1142" s="8"/>
      <c r="B1142" s="9"/>
      <c r="C1142" s="8">
        <v>36281</v>
      </c>
      <c r="F1142" s="145">
        <f>VLOOKUP($C1142,index,2,FALSE)</f>
        <v>2.35</v>
      </c>
      <c r="H1142" s="102"/>
      <c r="I1142" s="102"/>
      <c r="J1142" s="102"/>
      <c r="K1142" s="101"/>
      <c r="L1142" s="101"/>
    </row>
    <row r="1143" spans="1:12" ht="13.8" thickTop="1" x14ac:dyDescent="0.25">
      <c r="A1143" s="8">
        <f>C1142</f>
        <v>36281</v>
      </c>
      <c r="B1143" s="9"/>
      <c r="C1143" s="8"/>
      <c r="D1143" s="9">
        <f>VLOOKUP($A1143,cash,D$4,FALSE)</f>
        <v>2.27</v>
      </c>
      <c r="E1143" s="9"/>
      <c r="F1143" s="141">
        <f>IF(D1143&lt;F1142,F1142-D1143,0)</f>
        <v>8.0000000000000071E-2</v>
      </c>
      <c r="G1143" s="81">
        <f>IF(D1143&gt;F1142,D1143-F1142,0)</f>
        <v>0</v>
      </c>
      <c r="H1143" s="102"/>
      <c r="I1143" s="102"/>
      <c r="J1143" s="102"/>
      <c r="K1143" s="101"/>
      <c r="L1143" s="101"/>
    </row>
    <row r="1144" spans="1:12" x14ac:dyDescent="0.25">
      <c r="A1144" s="8">
        <f>A1143+1</f>
        <v>36282</v>
      </c>
      <c r="B1144" s="9"/>
      <c r="C1144" s="8"/>
      <c r="D1144" s="9">
        <f t="shared" ref="D1144:D1173" si="66">VLOOKUP($A1144,cash,D$4,FALSE)</f>
        <v>2.27</v>
      </c>
      <c r="E1144" s="9"/>
      <c r="F1144" s="142">
        <f>IF(D1144&lt;F1142,F1142-D1144,0)</f>
        <v>8.0000000000000071E-2</v>
      </c>
      <c r="G1144" s="84">
        <f>IF(D1144&gt;F1142,D1144-F1142,0)</f>
        <v>0</v>
      </c>
      <c r="H1144" s="102"/>
      <c r="I1144" s="102"/>
      <c r="J1144" s="102"/>
      <c r="K1144" s="101"/>
      <c r="L1144" s="101"/>
    </row>
    <row r="1145" spans="1:12" x14ac:dyDescent="0.25">
      <c r="A1145" s="8">
        <f t="shared" ref="A1145:A1173" si="67">A1144+1</f>
        <v>36283</v>
      </c>
      <c r="B1145" s="9"/>
      <c r="C1145" s="8"/>
      <c r="D1145" s="9">
        <f t="shared" si="66"/>
        <v>2.2200000000000002</v>
      </c>
      <c r="E1145" s="9"/>
      <c r="F1145" s="142">
        <f>IF(D1145&lt;F1142,F1142-D1145,0)</f>
        <v>0.12999999999999989</v>
      </c>
      <c r="G1145" s="84">
        <f>IF(D1145&gt;F1142,D1145-F1142,0)</f>
        <v>0</v>
      </c>
      <c r="H1145" s="102"/>
      <c r="I1145" s="102"/>
      <c r="J1145" s="102"/>
      <c r="K1145" s="101"/>
      <c r="L1145" s="101"/>
    </row>
    <row r="1146" spans="1:12" x14ac:dyDescent="0.25">
      <c r="A1146" s="8">
        <f t="shared" si="67"/>
        <v>36284</v>
      </c>
      <c r="B1146" s="9"/>
      <c r="C1146" s="8"/>
      <c r="D1146" s="9">
        <f t="shared" si="66"/>
        <v>2.3149999999999999</v>
      </c>
      <c r="E1146" s="9"/>
      <c r="F1146" s="142">
        <f>IF(D1146&lt;F1142,F1142-D1146,0)</f>
        <v>3.5000000000000142E-2</v>
      </c>
      <c r="G1146" s="84">
        <f>IF(D1146&gt;F1142,D1146-F1142,0)</f>
        <v>0</v>
      </c>
      <c r="H1146" s="102"/>
      <c r="I1146" s="102"/>
      <c r="J1146" s="102"/>
      <c r="K1146" s="101"/>
      <c r="L1146" s="101"/>
    </row>
    <row r="1147" spans="1:12" x14ac:dyDescent="0.25">
      <c r="A1147" s="8">
        <f t="shared" si="67"/>
        <v>36285</v>
      </c>
      <c r="B1147" s="9"/>
      <c r="C1147" s="8"/>
      <c r="D1147" s="9">
        <f t="shared" si="66"/>
        <v>2.3650000000000002</v>
      </c>
      <c r="E1147" s="9"/>
      <c r="F1147" s="142">
        <f>IF(D1147&lt;F1142,F1142-D1147,0)</f>
        <v>0</v>
      </c>
      <c r="G1147" s="84">
        <f>IF(D1147&gt;F1142,D1147-F1142,0)</f>
        <v>1.5000000000000124E-2</v>
      </c>
      <c r="H1147" s="102"/>
      <c r="I1147" s="102"/>
      <c r="J1147" s="102"/>
      <c r="K1147" s="101"/>
      <c r="L1147" s="101"/>
    </row>
    <row r="1148" spans="1:12" x14ac:dyDescent="0.25">
      <c r="A1148" s="8">
        <f t="shared" si="67"/>
        <v>36286</v>
      </c>
      <c r="B1148" s="9"/>
      <c r="C1148" s="8"/>
      <c r="D1148" s="9">
        <f t="shared" si="66"/>
        <v>2.335</v>
      </c>
      <c r="E1148" s="9"/>
      <c r="F1148" s="142">
        <f>IF(D1148&lt;F1142,F1142-D1148,0)</f>
        <v>1.5000000000000124E-2</v>
      </c>
      <c r="G1148" s="84">
        <f>IF(D1148&gt;F1142,D1148-F1142,0)</f>
        <v>0</v>
      </c>
      <c r="H1148" s="102"/>
      <c r="I1148" s="102"/>
      <c r="J1148" s="102"/>
      <c r="K1148" s="101"/>
      <c r="L1148" s="101"/>
    </row>
    <row r="1149" spans="1:12" x14ac:dyDescent="0.25">
      <c r="A1149" s="8">
        <f t="shared" si="67"/>
        <v>36287</v>
      </c>
      <c r="B1149" s="9"/>
      <c r="C1149" s="8"/>
      <c r="D1149" s="9">
        <f t="shared" si="66"/>
        <v>2.2549999999999999</v>
      </c>
      <c r="E1149" s="9"/>
      <c r="F1149" s="142">
        <f>IF(D1149&lt;F1142,F1142-D1149,0)</f>
        <v>9.5000000000000195E-2</v>
      </c>
      <c r="G1149" s="84">
        <f>IF(D1149&gt;F1142,D1149-F1142,0)</f>
        <v>0</v>
      </c>
      <c r="H1149" s="102"/>
      <c r="I1149" s="102"/>
      <c r="J1149" s="102"/>
      <c r="K1149" s="101"/>
      <c r="L1149" s="101"/>
    </row>
    <row r="1150" spans="1:12" x14ac:dyDescent="0.25">
      <c r="A1150" s="8">
        <f t="shared" si="67"/>
        <v>36288</v>
      </c>
      <c r="B1150" s="9"/>
      <c r="C1150" s="8"/>
      <c r="D1150" s="9">
        <f t="shared" si="66"/>
        <v>2.2549999999999999</v>
      </c>
      <c r="E1150" s="9"/>
      <c r="F1150" s="142">
        <f>IF(D1150&lt;F1142,F1142-D1150,0)</f>
        <v>9.5000000000000195E-2</v>
      </c>
      <c r="G1150" s="84">
        <f>IF(D1150&gt;F1142,D1150-F1142,0)</f>
        <v>0</v>
      </c>
      <c r="H1150" s="102"/>
      <c r="I1150" s="102"/>
      <c r="J1150" s="102"/>
      <c r="K1150" s="101"/>
      <c r="L1150" s="101"/>
    </row>
    <row r="1151" spans="1:12" x14ac:dyDescent="0.25">
      <c r="A1151" s="8">
        <f t="shared" si="67"/>
        <v>36289</v>
      </c>
      <c r="B1151" s="9"/>
      <c r="C1151" s="8"/>
      <c r="D1151" s="9">
        <f t="shared" si="66"/>
        <v>2.2549999999999999</v>
      </c>
      <c r="E1151" s="9"/>
      <c r="F1151" s="142">
        <f>IF(D1151&lt;F1142,F1142-D1151,0)</f>
        <v>9.5000000000000195E-2</v>
      </c>
      <c r="G1151" s="84">
        <f>IF(D1151&gt;F1142,D1151-F1142,0)</f>
        <v>0</v>
      </c>
      <c r="H1151" s="102"/>
      <c r="I1151" s="102"/>
      <c r="J1151" s="102"/>
      <c r="K1151" s="101"/>
      <c r="L1151" s="101"/>
    </row>
    <row r="1152" spans="1:12" x14ac:dyDescent="0.25">
      <c r="A1152" s="8">
        <f t="shared" si="67"/>
        <v>36290</v>
      </c>
      <c r="B1152" s="9"/>
      <c r="C1152" s="8"/>
      <c r="D1152" s="9">
        <f t="shared" si="66"/>
        <v>2.2599999999999998</v>
      </c>
      <c r="E1152" s="9"/>
      <c r="F1152" s="142">
        <f>IF(D1152&lt;F1142,F1142-D1152,0)</f>
        <v>9.0000000000000302E-2</v>
      </c>
      <c r="G1152" s="84">
        <f>IF(D1152&gt;F1142,D1152-F1142,0)</f>
        <v>0</v>
      </c>
      <c r="H1152" s="102"/>
      <c r="I1152" s="102"/>
      <c r="J1152" s="102"/>
      <c r="K1152" s="101"/>
      <c r="L1152" s="101"/>
    </row>
    <row r="1153" spans="1:12" x14ac:dyDescent="0.25">
      <c r="A1153" s="8">
        <f t="shared" si="67"/>
        <v>36291</v>
      </c>
      <c r="B1153" s="9"/>
      <c r="C1153" s="8"/>
      <c r="D1153" s="9">
        <f t="shared" si="66"/>
        <v>2.29</v>
      </c>
      <c r="E1153" s="9"/>
      <c r="F1153" s="142">
        <f>IF(D1153&lt;F1142,F1142-D1153,0)</f>
        <v>6.0000000000000053E-2</v>
      </c>
      <c r="G1153" s="84">
        <f>IF(D1153&gt;F1142,D1153-F1142,0)</f>
        <v>0</v>
      </c>
      <c r="H1153" s="102"/>
      <c r="I1153" s="102"/>
      <c r="J1153" s="102"/>
      <c r="K1153" s="101"/>
      <c r="L1153" s="101"/>
    </row>
    <row r="1154" spans="1:12" x14ac:dyDescent="0.25">
      <c r="A1154" s="8">
        <f t="shared" si="67"/>
        <v>36292</v>
      </c>
      <c r="B1154" s="9"/>
      <c r="C1154" s="8"/>
      <c r="D1154" s="9">
        <f t="shared" si="66"/>
        <v>2.19</v>
      </c>
      <c r="E1154" s="9"/>
      <c r="F1154" s="142">
        <f>IF(D1154&lt;F1142,F1142-D1154,0)</f>
        <v>0.16000000000000014</v>
      </c>
      <c r="G1154" s="84">
        <f>IF(D1154&gt;F1142,D1154-F1142,0)</f>
        <v>0</v>
      </c>
      <c r="H1154" s="102"/>
      <c r="I1154" s="102"/>
      <c r="J1154" s="102"/>
      <c r="K1154" s="101"/>
      <c r="L1154" s="101"/>
    </row>
    <row r="1155" spans="1:12" x14ac:dyDescent="0.25">
      <c r="A1155" s="8">
        <f t="shared" si="67"/>
        <v>36293</v>
      </c>
      <c r="B1155" s="9"/>
      <c r="C1155" s="8"/>
      <c r="D1155" s="9">
        <f t="shared" si="66"/>
        <v>2.21</v>
      </c>
      <c r="E1155" s="9"/>
      <c r="F1155" s="142">
        <f>IF(D1155&lt;F1142,F1142-D1155,0)</f>
        <v>0.14000000000000012</v>
      </c>
      <c r="G1155" s="84">
        <f>IF(D1155&gt;F1142,D1155-F1142,0)</f>
        <v>0</v>
      </c>
      <c r="H1155" s="102"/>
      <c r="I1155" s="102"/>
      <c r="J1155" s="102"/>
      <c r="K1155" s="101"/>
      <c r="L1155" s="101"/>
    </row>
    <row r="1156" spans="1:12" x14ac:dyDescent="0.25">
      <c r="A1156" s="8">
        <f t="shared" si="67"/>
        <v>36294</v>
      </c>
      <c r="B1156" s="9"/>
      <c r="C1156" s="8"/>
      <c r="D1156" s="9">
        <f t="shared" si="66"/>
        <v>2.2749999999999999</v>
      </c>
      <c r="E1156" s="9"/>
      <c r="F1156" s="142">
        <f>IF(D1156&lt;F1142,F1142-D1156,0)</f>
        <v>7.5000000000000178E-2</v>
      </c>
      <c r="G1156" s="84">
        <f>IF(D1156&gt;F1142,D1156-F1142,0)</f>
        <v>0</v>
      </c>
      <c r="H1156" s="102"/>
      <c r="I1156" s="102"/>
      <c r="J1156" s="102"/>
      <c r="K1156" s="101"/>
      <c r="L1156" s="101"/>
    </row>
    <row r="1157" spans="1:12" x14ac:dyDescent="0.25">
      <c r="A1157" s="8">
        <f t="shared" si="67"/>
        <v>36295</v>
      </c>
      <c r="B1157" s="9"/>
      <c r="C1157" s="8"/>
      <c r="D1157" s="9">
        <f t="shared" si="66"/>
        <v>2.2749999999999999</v>
      </c>
      <c r="E1157" s="9"/>
      <c r="F1157" s="142">
        <f>IF(D1157&lt;F1142,F1142-D1157,0)</f>
        <v>7.5000000000000178E-2</v>
      </c>
      <c r="G1157" s="84">
        <f>IF(D1157&gt;F1142,D1157-F1142,0)</f>
        <v>0</v>
      </c>
      <c r="H1157" s="102"/>
      <c r="I1157" s="102"/>
      <c r="J1157" s="102"/>
      <c r="K1157" s="101"/>
      <c r="L1157" s="101"/>
    </row>
    <row r="1158" spans="1:12" x14ac:dyDescent="0.25">
      <c r="A1158" s="8">
        <f t="shared" si="67"/>
        <v>36296</v>
      </c>
      <c r="B1158" s="9"/>
      <c r="C1158" s="8"/>
      <c r="D1158" s="9">
        <f t="shared" si="66"/>
        <v>2.2749999999999999</v>
      </c>
      <c r="E1158" s="9"/>
      <c r="F1158" s="142">
        <f>IF(D1158&lt;F1142,F1142-D1158,0)</f>
        <v>7.5000000000000178E-2</v>
      </c>
      <c r="G1158" s="84">
        <f>IF(D1158&gt;F1142,D1158-F1142,0)</f>
        <v>0</v>
      </c>
      <c r="H1158" s="102"/>
      <c r="I1158" s="102"/>
      <c r="J1158" s="102"/>
      <c r="K1158" s="101"/>
      <c r="L1158" s="101"/>
    </row>
    <row r="1159" spans="1:12" x14ac:dyDescent="0.25">
      <c r="A1159" s="8">
        <f t="shared" si="67"/>
        <v>36297</v>
      </c>
      <c r="B1159" s="9"/>
      <c r="C1159" s="8"/>
      <c r="D1159" s="9">
        <f t="shared" si="66"/>
        <v>2.3050000000000002</v>
      </c>
      <c r="E1159" s="9"/>
      <c r="F1159" s="142">
        <f>IF(D1159&lt;F1142,F1142-D1159,0)</f>
        <v>4.4999999999999929E-2</v>
      </c>
      <c r="G1159" s="84">
        <f>IF(D1159&gt;F1142,D1159-F1142,0)</f>
        <v>0</v>
      </c>
      <c r="H1159" s="102"/>
      <c r="I1159" s="102"/>
      <c r="J1159" s="102"/>
    </row>
    <row r="1160" spans="1:12" x14ac:dyDescent="0.25">
      <c r="A1160" s="8">
        <f t="shared" si="67"/>
        <v>36298</v>
      </c>
      <c r="B1160" s="9"/>
      <c r="C1160" s="8"/>
      <c r="D1160" s="9">
        <f t="shared" si="66"/>
        <v>2.2949999999999999</v>
      </c>
      <c r="E1160" s="9"/>
      <c r="F1160" s="142">
        <f>IF(D1160&lt;F1142,F1142-D1160,0)</f>
        <v>5.500000000000016E-2</v>
      </c>
      <c r="G1160" s="84">
        <f>IF(D1160&gt;F1142,D1160-F1142,0)</f>
        <v>0</v>
      </c>
      <c r="H1160" s="102"/>
      <c r="I1160" s="102"/>
      <c r="J1160" s="102"/>
    </row>
    <row r="1161" spans="1:12" x14ac:dyDescent="0.25">
      <c r="A1161" s="8">
        <f t="shared" si="67"/>
        <v>36299</v>
      </c>
      <c r="B1161" s="9"/>
      <c r="C1161" s="8"/>
      <c r="D1161" s="9">
        <f t="shared" si="66"/>
        <v>2.2599999999999998</v>
      </c>
      <c r="E1161" s="9"/>
      <c r="F1161" s="142">
        <f>IF(D1161&lt;F1142,F1142-D1161,0)</f>
        <v>9.0000000000000302E-2</v>
      </c>
      <c r="G1161" s="84">
        <f>IF(D1161&gt;F1142,D1161-F1142,0)</f>
        <v>0</v>
      </c>
      <c r="H1161" s="102"/>
      <c r="I1161" s="102"/>
      <c r="J1161" s="102"/>
    </row>
    <row r="1162" spans="1:12" x14ac:dyDescent="0.25">
      <c r="A1162" s="8">
        <f t="shared" si="67"/>
        <v>36300</v>
      </c>
      <c r="B1162" s="9"/>
      <c r="C1162" s="8"/>
      <c r="D1162" s="9">
        <f t="shared" si="66"/>
        <v>2.2599999999999998</v>
      </c>
      <c r="E1162" s="9"/>
      <c r="F1162" s="142">
        <f>IF(D1162&lt;F1142,F1142-D1162,0)</f>
        <v>9.0000000000000302E-2</v>
      </c>
      <c r="G1162" s="84">
        <f>IF(D1162&gt;F1142,D1162-F1142,0)</f>
        <v>0</v>
      </c>
      <c r="H1162" s="102"/>
      <c r="I1162" s="102"/>
      <c r="J1162" s="102"/>
    </row>
    <row r="1163" spans="1:12" x14ac:dyDescent="0.25">
      <c r="A1163" s="8">
        <f t="shared" si="67"/>
        <v>36301</v>
      </c>
      <c r="B1163" s="9"/>
      <c r="C1163" s="8"/>
      <c r="D1163" s="9">
        <f t="shared" si="66"/>
        <v>2.2200000000000002</v>
      </c>
      <c r="E1163" s="9"/>
      <c r="F1163" s="142">
        <f>IF(D1163&lt;F1142,F1142-D1163,0)</f>
        <v>0.12999999999999989</v>
      </c>
      <c r="G1163" s="84">
        <f>IF(D1163&gt;F1142,D1163-F1142,0)</f>
        <v>0</v>
      </c>
      <c r="H1163" s="102"/>
      <c r="I1163" s="102"/>
      <c r="J1163" s="102"/>
    </row>
    <row r="1164" spans="1:12" x14ac:dyDescent="0.25">
      <c r="A1164" s="8">
        <f t="shared" si="67"/>
        <v>36302</v>
      </c>
      <c r="B1164" s="9"/>
      <c r="C1164" s="8"/>
      <c r="D1164" s="9">
        <f t="shared" si="66"/>
        <v>2.2200000000000002</v>
      </c>
      <c r="E1164" s="9"/>
      <c r="F1164" s="142">
        <f>IF(D1164&lt;F1142,F1142-D1164,0)</f>
        <v>0.12999999999999989</v>
      </c>
      <c r="G1164" s="84">
        <f>IF(D1164&gt;F1142,D1164-F1142,0)</f>
        <v>0</v>
      </c>
      <c r="H1164" s="102"/>
      <c r="I1164" s="102"/>
      <c r="J1164" s="102"/>
    </row>
    <row r="1165" spans="1:12" x14ac:dyDescent="0.25">
      <c r="A1165" s="8">
        <f t="shared" si="67"/>
        <v>36303</v>
      </c>
      <c r="B1165" s="9"/>
      <c r="C1165" s="8"/>
      <c r="D1165" s="9">
        <f t="shared" si="66"/>
        <v>2.2200000000000002</v>
      </c>
      <c r="E1165" s="9"/>
      <c r="F1165" s="142">
        <f>IF(D1165&lt;F1142,F1142-D1165,0)</f>
        <v>0.12999999999999989</v>
      </c>
      <c r="G1165" s="84">
        <f>IF(D1165&gt;F1142,D1165-F1142,0)</f>
        <v>0</v>
      </c>
      <c r="H1165" s="102"/>
      <c r="I1165" s="102"/>
      <c r="J1165" s="102"/>
    </row>
    <row r="1166" spans="1:12" x14ac:dyDescent="0.25">
      <c r="A1166" s="8">
        <f t="shared" si="67"/>
        <v>36304</v>
      </c>
      <c r="B1166" s="9"/>
      <c r="C1166" s="8"/>
      <c r="D1166" s="9">
        <f t="shared" si="66"/>
        <v>2.1949999999999998</v>
      </c>
      <c r="E1166" s="9"/>
      <c r="F1166" s="142">
        <f>IF(D1166&lt;F1142,F1142-D1166,0)</f>
        <v>0.15500000000000025</v>
      </c>
      <c r="G1166" s="84">
        <f>IF(D1166&gt;F1142,D1166-F1142,0)</f>
        <v>0</v>
      </c>
      <c r="H1166" s="102"/>
      <c r="I1166" s="102"/>
      <c r="J1166" s="102"/>
    </row>
    <row r="1167" spans="1:12" x14ac:dyDescent="0.25">
      <c r="A1167" s="8">
        <f t="shared" si="67"/>
        <v>36305</v>
      </c>
      <c r="B1167" s="9"/>
      <c r="C1167" s="8"/>
      <c r="D1167" s="9">
        <f t="shared" si="66"/>
        <v>2.1749999999999998</v>
      </c>
      <c r="E1167" s="9"/>
      <c r="F1167" s="142">
        <f>IF(D1167&lt;F1142,F1142-D1167,0)</f>
        <v>0.17500000000000027</v>
      </c>
      <c r="G1167" s="84">
        <f>IF(D1167&gt;F1142,D1167-F1142,0)</f>
        <v>0</v>
      </c>
      <c r="H1167" s="102"/>
      <c r="I1167" s="102"/>
      <c r="J1167" s="102"/>
    </row>
    <row r="1168" spans="1:12" x14ac:dyDescent="0.25">
      <c r="A1168" s="8">
        <f t="shared" si="67"/>
        <v>36306</v>
      </c>
      <c r="B1168" s="9"/>
      <c r="C1168" s="8"/>
      <c r="D1168" s="9">
        <f t="shared" si="66"/>
        <v>2.2149999999999999</v>
      </c>
      <c r="E1168" s="9"/>
      <c r="F1168" s="142">
        <f>IF(D1168&lt;F1142,F1142-D1168,0)</f>
        <v>0.13500000000000023</v>
      </c>
      <c r="G1168" s="84">
        <f>IF(D1168&gt;F1142,D1168-F1142,0)</f>
        <v>0</v>
      </c>
      <c r="H1168" s="102"/>
      <c r="I1168" s="102"/>
      <c r="J1168" s="102"/>
    </row>
    <row r="1169" spans="1:12" x14ac:dyDescent="0.25">
      <c r="A1169" s="8">
        <f t="shared" si="67"/>
        <v>36307</v>
      </c>
      <c r="B1169" s="9"/>
      <c r="C1169" s="8"/>
      <c r="D1169" s="9">
        <f t="shared" si="66"/>
        <v>2.2599999999999998</v>
      </c>
      <c r="E1169" s="9"/>
      <c r="F1169" s="142">
        <f>IF(D1169&lt;F1142,F1142-D1169,0)</f>
        <v>9.0000000000000302E-2</v>
      </c>
      <c r="G1169" s="84">
        <f>IF(D1169&gt;F1142,D1169-F1142,0)</f>
        <v>0</v>
      </c>
      <c r="H1169" s="102"/>
      <c r="I1169" s="102"/>
      <c r="J1169" s="102"/>
    </row>
    <row r="1170" spans="1:12" x14ac:dyDescent="0.25">
      <c r="A1170" s="8">
        <f t="shared" si="67"/>
        <v>36308</v>
      </c>
      <c r="B1170" s="9"/>
      <c r="C1170" s="8"/>
      <c r="D1170" s="9">
        <f t="shared" si="66"/>
        <v>2.23</v>
      </c>
      <c r="E1170" s="9"/>
      <c r="F1170" s="142">
        <f>IF(D1170&lt;F1142,F1142-D1170,0)</f>
        <v>0.12000000000000011</v>
      </c>
      <c r="G1170" s="84">
        <f>IF(D1170&gt;F1142,D1170-F1142,0)</f>
        <v>0</v>
      </c>
      <c r="H1170" s="102"/>
      <c r="I1170" s="102"/>
      <c r="J1170" s="102"/>
    </row>
    <row r="1171" spans="1:12" x14ac:dyDescent="0.25">
      <c r="A1171" s="8">
        <f t="shared" si="67"/>
        <v>36309</v>
      </c>
      <c r="B1171" s="9"/>
      <c r="C1171" s="8"/>
      <c r="D1171" s="9">
        <f t="shared" si="66"/>
        <v>2.23</v>
      </c>
      <c r="E1171" s="9"/>
      <c r="F1171" s="142">
        <f>IF(D1171&lt;F1142,F1142-D1171,0)</f>
        <v>0.12000000000000011</v>
      </c>
      <c r="G1171" s="84">
        <f>IF(D1171&gt;F1142,D1171-F1142,0)</f>
        <v>0</v>
      </c>
      <c r="H1171" s="102"/>
      <c r="I1171" s="102"/>
      <c r="J1171" s="102"/>
    </row>
    <row r="1172" spans="1:12" x14ac:dyDescent="0.25">
      <c r="A1172" s="8">
        <f t="shared" si="67"/>
        <v>36310</v>
      </c>
      <c r="B1172" s="9"/>
      <c r="C1172" s="8"/>
      <c r="D1172" s="9">
        <f t="shared" si="66"/>
        <v>2.23</v>
      </c>
      <c r="E1172" s="9"/>
      <c r="F1172" s="142">
        <f>IF(D1172&lt;F1142,F1142-D1172,0)</f>
        <v>0.12000000000000011</v>
      </c>
      <c r="G1172" s="84">
        <f>IF(D1172&gt;F1142,D1172-F1142,0)</f>
        <v>0</v>
      </c>
      <c r="H1172" s="102"/>
      <c r="I1172" s="102"/>
      <c r="J1172" s="102"/>
    </row>
    <row r="1173" spans="1:12" ht="13.8" thickBot="1" x14ac:dyDescent="0.3">
      <c r="A1173" s="8">
        <f t="shared" si="67"/>
        <v>36311</v>
      </c>
      <c r="B1173" s="9"/>
      <c r="C1173" s="8"/>
      <c r="D1173" s="9">
        <f t="shared" si="66"/>
        <v>2.2749999999999999</v>
      </c>
      <c r="E1173" s="9"/>
      <c r="F1173" s="143">
        <f>IF(D1173&lt;F1142,F1142-D1173,0)</f>
        <v>7.5000000000000178E-2</v>
      </c>
      <c r="G1173" s="144">
        <f>IF(D1173&gt;F1142,D1173-F1142,0)</f>
        <v>0</v>
      </c>
      <c r="H1173" s="102"/>
      <c r="I1173" s="102"/>
      <c r="J1173" s="102"/>
    </row>
    <row r="1174" spans="1:12" ht="13.8" thickTop="1" x14ac:dyDescent="0.25">
      <c r="A1174" s="8"/>
      <c r="B1174" s="9"/>
      <c r="C1174" s="8"/>
      <c r="D1174" s="9"/>
      <c r="E1174" s="9"/>
      <c r="F1174" s="145">
        <f>AVERAGE(F1143:F1173)</f>
        <v>9.5483870967742066E-2</v>
      </c>
      <c r="G1174" s="145">
        <f>AVERAGE(G1143:G1173)</f>
        <v>4.8387096774193949E-4</v>
      </c>
    </row>
    <row r="1175" spans="1:12" x14ac:dyDescent="0.25">
      <c r="A1175" s="8"/>
      <c r="B1175" s="9"/>
      <c r="C1175" s="8"/>
      <c r="D1175" s="9"/>
      <c r="E1175" s="9"/>
    </row>
    <row r="1176" spans="1:12" x14ac:dyDescent="0.25">
      <c r="A1176" s="8"/>
      <c r="B1176" s="9"/>
      <c r="C1176" s="8"/>
      <c r="D1176" s="9"/>
      <c r="E1176" s="9"/>
    </row>
    <row r="1177" spans="1:12" x14ac:dyDescent="0.25">
      <c r="A1177" s="8"/>
      <c r="B1177" s="9"/>
      <c r="C1177" s="8">
        <v>36312</v>
      </c>
      <c r="G1177" s="102"/>
      <c r="H1177" s="102"/>
      <c r="I1177" s="102"/>
      <c r="J1177" s="102"/>
      <c r="K1177" s="101"/>
      <c r="L1177" s="101"/>
    </row>
    <row r="1178" spans="1:12" x14ac:dyDescent="0.25">
      <c r="A1178" s="8">
        <f>C1177</f>
        <v>36312</v>
      </c>
      <c r="B1178" s="9"/>
      <c r="C1178" s="8"/>
      <c r="D1178" s="9">
        <f>VLOOKUP($A1178,cash,D$4,FALSE)</f>
        <v>2.3450000000000002</v>
      </c>
      <c r="E1178" s="9"/>
      <c r="G1178" s="102"/>
      <c r="H1178" s="102"/>
      <c r="I1178" s="102"/>
      <c r="J1178" s="102"/>
      <c r="K1178" s="101"/>
      <c r="L1178" s="101"/>
    </row>
    <row r="1179" spans="1:12" x14ac:dyDescent="0.25">
      <c r="A1179" s="8">
        <f>A1178+1</f>
        <v>36313</v>
      </c>
      <c r="B1179" s="9"/>
      <c r="C1179" s="8"/>
      <c r="D1179" s="9">
        <f t="shared" ref="D1179:D1207" si="68">VLOOKUP($A1179,cash,D$4,FALSE)</f>
        <v>2.35</v>
      </c>
      <c r="E1179" s="9"/>
      <c r="G1179" s="102"/>
      <c r="H1179" s="102"/>
      <c r="I1179" s="102"/>
      <c r="J1179" s="102"/>
    </row>
    <row r="1180" spans="1:12" x14ac:dyDescent="0.25">
      <c r="A1180" s="8">
        <f t="shared" ref="A1180:A1207" si="69">A1179+1</f>
        <v>36314</v>
      </c>
      <c r="B1180" s="9"/>
      <c r="C1180" s="8"/>
      <c r="D1180" s="9">
        <f t="shared" si="68"/>
        <v>2.36</v>
      </c>
      <c r="E1180" s="9"/>
      <c r="G1180" s="102"/>
      <c r="H1180" s="102"/>
      <c r="I1180" s="102"/>
      <c r="J1180" s="102"/>
    </row>
    <row r="1181" spans="1:12" x14ac:dyDescent="0.25">
      <c r="A1181" s="8">
        <f t="shared" si="69"/>
        <v>36315</v>
      </c>
      <c r="B1181" s="9"/>
      <c r="C1181" s="8"/>
      <c r="D1181" s="9">
        <f t="shared" si="68"/>
        <v>2.3199999999999998</v>
      </c>
      <c r="E1181" s="9"/>
      <c r="G1181" s="102"/>
      <c r="H1181" s="102"/>
      <c r="I1181" s="102"/>
      <c r="J1181" s="102"/>
    </row>
    <row r="1182" spans="1:12" x14ac:dyDescent="0.25">
      <c r="A1182" s="8">
        <f t="shared" si="69"/>
        <v>36316</v>
      </c>
      <c r="B1182" s="9"/>
      <c r="C1182" s="8"/>
      <c r="D1182" s="9">
        <f t="shared" si="68"/>
        <v>2.3199999999999998</v>
      </c>
      <c r="E1182" s="9"/>
      <c r="G1182" s="102"/>
      <c r="H1182" s="102"/>
      <c r="I1182" s="102"/>
      <c r="J1182" s="102"/>
    </row>
    <row r="1183" spans="1:12" x14ac:dyDescent="0.25">
      <c r="A1183" s="8">
        <f t="shared" si="69"/>
        <v>36317</v>
      </c>
      <c r="B1183" s="9"/>
      <c r="C1183" s="8"/>
      <c r="D1183" s="9">
        <f t="shared" si="68"/>
        <v>2.3199999999999998</v>
      </c>
      <c r="E1183" s="9"/>
      <c r="G1183" s="102"/>
      <c r="H1183" s="102"/>
      <c r="I1183" s="102"/>
      <c r="J1183" s="102"/>
    </row>
    <row r="1184" spans="1:12" x14ac:dyDescent="0.25">
      <c r="A1184" s="8">
        <f t="shared" si="69"/>
        <v>36318</v>
      </c>
      <c r="B1184" s="9"/>
      <c r="C1184" s="8"/>
      <c r="D1184" s="9">
        <f t="shared" si="68"/>
        <v>2.415</v>
      </c>
      <c r="E1184" s="9"/>
      <c r="G1184" s="102"/>
      <c r="H1184" s="102"/>
      <c r="I1184" s="102"/>
      <c r="J1184" s="102"/>
    </row>
    <row r="1185" spans="1:10" x14ac:dyDescent="0.25">
      <c r="A1185" s="8">
        <f t="shared" si="69"/>
        <v>36319</v>
      </c>
      <c r="B1185" s="9"/>
      <c r="C1185" s="8"/>
      <c r="D1185" s="9">
        <f t="shared" si="68"/>
        <v>2.38</v>
      </c>
      <c r="E1185" s="9"/>
      <c r="G1185" s="102"/>
      <c r="H1185" s="102"/>
      <c r="I1185" s="102"/>
      <c r="J1185" s="102"/>
    </row>
    <row r="1186" spans="1:10" x14ac:dyDescent="0.25">
      <c r="A1186" s="8">
        <f t="shared" si="69"/>
        <v>36320</v>
      </c>
      <c r="B1186" s="9"/>
      <c r="C1186" s="8"/>
      <c r="D1186" s="9">
        <f t="shared" si="68"/>
        <v>2.375</v>
      </c>
      <c r="E1186" s="9"/>
      <c r="G1186" s="102"/>
      <c r="H1186" s="102"/>
      <c r="I1186" s="102"/>
      <c r="J1186" s="102"/>
    </row>
    <row r="1187" spans="1:10" x14ac:dyDescent="0.25">
      <c r="A1187" s="8">
        <f t="shared" si="69"/>
        <v>36321</v>
      </c>
      <c r="B1187" s="9"/>
      <c r="C1187" s="8"/>
      <c r="D1187" s="9">
        <f t="shared" si="68"/>
        <v>2.37</v>
      </c>
      <c r="E1187" s="9"/>
      <c r="G1187" s="102"/>
      <c r="H1187" s="102"/>
      <c r="I1187" s="102"/>
      <c r="J1187" s="102"/>
    </row>
    <row r="1188" spans="1:10" x14ac:dyDescent="0.25">
      <c r="A1188" s="8">
        <f t="shared" si="69"/>
        <v>36322</v>
      </c>
      <c r="B1188" s="9"/>
      <c r="C1188" s="8"/>
      <c r="D1188" s="9">
        <f t="shared" si="68"/>
        <v>2.3050000000000002</v>
      </c>
      <c r="E1188" s="9"/>
      <c r="G1188" s="102"/>
      <c r="H1188" s="102"/>
      <c r="I1188" s="102"/>
      <c r="J1188" s="102"/>
    </row>
    <row r="1189" spans="1:10" x14ac:dyDescent="0.25">
      <c r="A1189" s="8">
        <f t="shared" si="69"/>
        <v>36323</v>
      </c>
      <c r="B1189" s="9"/>
      <c r="C1189" s="8"/>
      <c r="D1189" s="9">
        <f t="shared" si="68"/>
        <v>2.3050000000000002</v>
      </c>
      <c r="E1189" s="9"/>
      <c r="G1189" s="102"/>
      <c r="H1189" s="102"/>
      <c r="I1189" s="102"/>
      <c r="J1189" s="102"/>
    </row>
    <row r="1190" spans="1:10" x14ac:dyDescent="0.25">
      <c r="A1190" s="8">
        <f t="shared" si="69"/>
        <v>36324</v>
      </c>
      <c r="B1190" s="9"/>
      <c r="C1190" s="8"/>
      <c r="D1190" s="9">
        <f t="shared" si="68"/>
        <v>2.3050000000000002</v>
      </c>
      <c r="E1190" s="9"/>
      <c r="G1190" s="102"/>
      <c r="H1190" s="102"/>
      <c r="I1190" s="102"/>
      <c r="J1190" s="102"/>
    </row>
    <row r="1191" spans="1:10" x14ac:dyDescent="0.25">
      <c r="A1191" s="8">
        <f t="shared" si="69"/>
        <v>36325</v>
      </c>
      <c r="B1191" s="9"/>
      <c r="C1191" s="8"/>
      <c r="D1191" s="9">
        <f t="shared" si="68"/>
        <v>2.2999999999999998</v>
      </c>
      <c r="E1191" s="9"/>
      <c r="G1191" s="102"/>
      <c r="H1191" s="102"/>
      <c r="I1191" s="102"/>
      <c r="J1191" s="102"/>
    </row>
    <row r="1192" spans="1:10" x14ac:dyDescent="0.25">
      <c r="A1192" s="8">
        <f t="shared" si="69"/>
        <v>36326</v>
      </c>
      <c r="B1192" s="9"/>
      <c r="C1192" s="8"/>
      <c r="D1192" s="9">
        <f t="shared" si="68"/>
        <v>2.2799999999999998</v>
      </c>
      <c r="E1192" s="9"/>
      <c r="G1192" s="102"/>
      <c r="H1192" s="102"/>
      <c r="I1192" s="102"/>
      <c r="J1192" s="102"/>
    </row>
    <row r="1193" spans="1:10" x14ac:dyDescent="0.25">
      <c r="A1193" s="8">
        <f t="shared" si="69"/>
        <v>36327</v>
      </c>
      <c r="B1193" s="9"/>
      <c r="C1193" s="8"/>
      <c r="D1193" s="9">
        <f t="shared" si="68"/>
        <v>2.2749999999999999</v>
      </c>
      <c r="E1193" s="9"/>
      <c r="G1193" s="102"/>
      <c r="H1193" s="102"/>
      <c r="I1193" s="102"/>
      <c r="J1193" s="102"/>
    </row>
    <row r="1194" spans="1:10" x14ac:dyDescent="0.25">
      <c r="A1194" s="8">
        <f t="shared" si="69"/>
        <v>36328</v>
      </c>
      <c r="B1194" s="9"/>
      <c r="C1194" s="8"/>
      <c r="D1194" s="9">
        <f t="shared" si="68"/>
        <v>2.2400000000000002</v>
      </c>
      <c r="E1194" s="9"/>
      <c r="G1194" s="102"/>
      <c r="H1194" s="102"/>
      <c r="I1194" s="102"/>
      <c r="J1194" s="102"/>
    </row>
    <row r="1195" spans="1:10" x14ac:dyDescent="0.25">
      <c r="A1195" s="8">
        <f t="shared" si="69"/>
        <v>36329</v>
      </c>
      <c r="B1195" s="9"/>
      <c r="C1195" s="8"/>
      <c r="D1195" s="9">
        <f t="shared" si="68"/>
        <v>2.2349999999999999</v>
      </c>
      <c r="E1195" s="9"/>
      <c r="G1195" s="102"/>
      <c r="H1195" s="102"/>
      <c r="I1195" s="102"/>
      <c r="J1195" s="102"/>
    </row>
    <row r="1196" spans="1:10" x14ac:dyDescent="0.25">
      <c r="A1196" s="8">
        <f t="shared" si="69"/>
        <v>36330</v>
      </c>
      <c r="B1196" s="9"/>
      <c r="C1196" s="8"/>
      <c r="D1196" s="9">
        <f t="shared" si="68"/>
        <v>2.2349999999999999</v>
      </c>
      <c r="E1196" s="9"/>
      <c r="G1196" s="102"/>
      <c r="H1196" s="102"/>
      <c r="I1196" s="102"/>
      <c r="J1196" s="102"/>
    </row>
    <row r="1197" spans="1:10" x14ac:dyDescent="0.25">
      <c r="A1197" s="8">
        <f t="shared" si="69"/>
        <v>36331</v>
      </c>
      <c r="B1197" s="9"/>
      <c r="C1197" s="8"/>
      <c r="D1197" s="9">
        <f t="shared" si="68"/>
        <v>2.2349999999999999</v>
      </c>
      <c r="E1197" s="9"/>
      <c r="G1197" s="102"/>
      <c r="H1197" s="102"/>
      <c r="I1197" s="102"/>
      <c r="J1197" s="102"/>
    </row>
    <row r="1198" spans="1:10" x14ac:dyDescent="0.25">
      <c r="A1198" s="8">
        <f t="shared" si="69"/>
        <v>36332</v>
      </c>
      <c r="B1198" s="9"/>
      <c r="C1198" s="8"/>
      <c r="D1198" s="9">
        <f t="shared" si="68"/>
        <v>2.2149999999999999</v>
      </c>
      <c r="E1198" s="9"/>
      <c r="G1198" s="102"/>
      <c r="H1198" s="102"/>
      <c r="I1198" s="102"/>
      <c r="J1198" s="102"/>
    </row>
    <row r="1199" spans="1:10" x14ac:dyDescent="0.25">
      <c r="A1199" s="8">
        <f t="shared" si="69"/>
        <v>36333</v>
      </c>
      <c r="B1199" s="9"/>
      <c r="C1199" s="8"/>
      <c r="D1199" s="9">
        <f t="shared" si="68"/>
        <v>2.2200000000000002</v>
      </c>
      <c r="E1199" s="9"/>
      <c r="G1199" s="102"/>
      <c r="H1199" s="102"/>
      <c r="I1199" s="102"/>
      <c r="J1199" s="102"/>
    </row>
    <row r="1200" spans="1:10" x14ac:dyDescent="0.25">
      <c r="A1200" s="8">
        <f t="shared" si="69"/>
        <v>36334</v>
      </c>
      <c r="B1200" s="9"/>
      <c r="C1200" s="8"/>
      <c r="D1200" s="9">
        <f t="shared" si="68"/>
        <v>2.2450000000000001</v>
      </c>
      <c r="E1200" s="9"/>
      <c r="G1200" s="102"/>
      <c r="H1200" s="102"/>
      <c r="I1200" s="102"/>
      <c r="J1200" s="102"/>
    </row>
    <row r="1201" spans="1:12" x14ac:dyDescent="0.25">
      <c r="A1201" s="8">
        <f t="shared" si="69"/>
        <v>36335</v>
      </c>
      <c r="B1201" s="9"/>
      <c r="C1201" s="8"/>
      <c r="D1201" s="9">
        <f t="shared" si="68"/>
        <v>2.2549999999999999</v>
      </c>
      <c r="E1201" s="9"/>
      <c r="G1201" s="102"/>
      <c r="H1201" s="102"/>
      <c r="I1201" s="102"/>
      <c r="J1201" s="102"/>
    </row>
    <row r="1202" spans="1:12" x14ac:dyDescent="0.25">
      <c r="A1202" s="8">
        <f t="shared" si="69"/>
        <v>36336</v>
      </c>
      <c r="B1202" s="9"/>
      <c r="C1202" s="8"/>
      <c r="D1202" s="9">
        <f t="shared" si="68"/>
        <v>2.27</v>
      </c>
      <c r="E1202" s="9"/>
      <c r="G1202" s="102"/>
      <c r="H1202" s="102"/>
      <c r="I1202" s="102"/>
      <c r="J1202" s="102"/>
    </row>
    <row r="1203" spans="1:12" x14ac:dyDescent="0.25">
      <c r="A1203" s="8">
        <f t="shared" si="69"/>
        <v>36337</v>
      </c>
      <c r="B1203" s="9"/>
      <c r="C1203" s="8"/>
      <c r="D1203" s="9">
        <f t="shared" si="68"/>
        <v>2.27</v>
      </c>
      <c r="E1203" s="9"/>
      <c r="G1203" s="102"/>
      <c r="H1203" s="102"/>
      <c r="I1203" s="102"/>
      <c r="J1203" s="102"/>
    </row>
    <row r="1204" spans="1:12" x14ac:dyDescent="0.25">
      <c r="A1204" s="8">
        <f t="shared" si="69"/>
        <v>36338</v>
      </c>
      <c r="B1204" s="9"/>
      <c r="C1204" s="8"/>
      <c r="D1204" s="9">
        <f t="shared" si="68"/>
        <v>2.27</v>
      </c>
      <c r="E1204" s="9"/>
      <c r="G1204" s="102"/>
      <c r="H1204" s="102"/>
      <c r="I1204" s="102"/>
      <c r="J1204" s="102"/>
    </row>
    <row r="1205" spans="1:12" x14ac:dyDescent="0.25">
      <c r="A1205" s="8">
        <f t="shared" si="69"/>
        <v>36339</v>
      </c>
      <c r="B1205" s="9"/>
      <c r="C1205" s="8"/>
      <c r="D1205" s="9">
        <f t="shared" si="68"/>
        <v>2.25</v>
      </c>
      <c r="E1205" s="9"/>
      <c r="G1205" s="102"/>
      <c r="H1205" s="102"/>
      <c r="I1205" s="102"/>
      <c r="J1205" s="102"/>
    </row>
    <row r="1206" spans="1:12" x14ac:dyDescent="0.25">
      <c r="A1206" s="8">
        <f t="shared" si="69"/>
        <v>36340</v>
      </c>
      <c r="B1206" s="9"/>
      <c r="C1206" s="8"/>
      <c r="D1206" s="9">
        <f t="shared" si="68"/>
        <v>2.3149999999999999</v>
      </c>
      <c r="E1206" s="9"/>
      <c r="G1206" s="102"/>
      <c r="H1206" s="102"/>
      <c r="I1206" s="102"/>
      <c r="J1206" s="102"/>
    </row>
    <row r="1207" spans="1:12" x14ac:dyDescent="0.25">
      <c r="A1207" s="8">
        <f t="shared" si="69"/>
        <v>36341</v>
      </c>
      <c r="B1207" s="9"/>
      <c r="C1207" s="8"/>
      <c r="D1207" s="9">
        <f t="shared" si="68"/>
        <v>2.3149999999999999</v>
      </c>
      <c r="E1207" s="9"/>
      <c r="G1207" s="102"/>
      <c r="H1207" s="102"/>
      <c r="I1207" s="102"/>
      <c r="J1207" s="102"/>
    </row>
    <row r="1208" spans="1:12" x14ac:dyDescent="0.25">
      <c r="A1208" s="8"/>
      <c r="B1208" s="9"/>
      <c r="C1208" s="8"/>
      <c r="D1208" s="9"/>
      <c r="E1208" s="9"/>
      <c r="G1208" s="102"/>
      <c r="H1208" s="102"/>
    </row>
    <row r="1209" spans="1:12" x14ac:dyDescent="0.25">
      <c r="A1209" s="8"/>
      <c r="B1209" s="9"/>
      <c r="C1209" s="8"/>
      <c r="D1209" s="9"/>
      <c r="E1209" s="9"/>
    </row>
    <row r="1210" spans="1:12" x14ac:dyDescent="0.25">
      <c r="A1210" s="8"/>
      <c r="B1210" s="9"/>
      <c r="C1210" s="8"/>
      <c r="D1210" s="9"/>
      <c r="E1210" s="9"/>
    </row>
    <row r="1211" spans="1:12" ht="13.8" thickBot="1" x14ac:dyDescent="0.3">
      <c r="A1211" s="8"/>
      <c r="B1211" s="9"/>
      <c r="C1211" s="8">
        <v>36342</v>
      </c>
      <c r="F1211" s="145">
        <f>VLOOKUP($C1211,index,2,FALSE)</f>
        <v>2.2799999999999998</v>
      </c>
      <c r="H1211" s="102"/>
      <c r="I1211" s="102"/>
      <c r="J1211" s="102"/>
      <c r="K1211" s="101"/>
      <c r="L1211" s="101"/>
    </row>
    <row r="1212" spans="1:12" ht="13.8" thickTop="1" x14ac:dyDescent="0.25">
      <c r="A1212" s="8">
        <f>C1211</f>
        <v>36342</v>
      </c>
      <c r="B1212" s="9"/>
      <c r="C1212" s="8"/>
      <c r="D1212" s="9">
        <f>VLOOKUP($A1212,cash,D$4,FALSE)</f>
        <v>2.2850000000000001</v>
      </c>
      <c r="E1212" s="9"/>
      <c r="F1212" s="141">
        <f>IF(D1212&lt;F1211,F1211-D1212,0)</f>
        <v>0</v>
      </c>
      <c r="G1212" s="81">
        <f>IF(D1212&gt;F1211,D1212-F1211,0)</f>
        <v>5.0000000000003375E-3</v>
      </c>
      <c r="H1212" s="102"/>
      <c r="I1212" s="102"/>
      <c r="J1212" s="102"/>
      <c r="K1212" s="101"/>
      <c r="L1212" s="101"/>
    </row>
    <row r="1213" spans="1:12" x14ac:dyDescent="0.25">
      <c r="A1213" s="8">
        <f>A1212+1</f>
        <v>36343</v>
      </c>
      <c r="B1213" s="9"/>
      <c r="C1213" s="8"/>
      <c r="D1213" s="9">
        <f t="shared" ref="D1213:D1242" si="70">VLOOKUP($A1213,cash,D$4,FALSE)</f>
        <v>2.2650000000000001</v>
      </c>
      <c r="E1213" s="9"/>
      <c r="F1213" s="142">
        <f>IF(D1213&lt;F1211,F1211-D1213,0)</f>
        <v>1.499999999999968E-2</v>
      </c>
      <c r="G1213" s="84">
        <f>IF(D1213&gt;F1211,D1213-F1211,0)</f>
        <v>0</v>
      </c>
      <c r="H1213" s="102"/>
      <c r="I1213" s="102"/>
      <c r="J1213" s="102"/>
      <c r="K1213" s="101"/>
      <c r="L1213" s="101"/>
    </row>
    <row r="1214" spans="1:12" x14ac:dyDescent="0.25">
      <c r="A1214" s="8">
        <f t="shared" ref="A1214:A1242" si="71">A1213+1</f>
        <v>36344</v>
      </c>
      <c r="B1214" s="9"/>
      <c r="C1214" s="8"/>
      <c r="D1214" s="9">
        <f t="shared" si="70"/>
        <v>2.2650000000000001</v>
      </c>
      <c r="E1214" s="9"/>
      <c r="F1214" s="142">
        <f>IF(D1214&lt;F1211,F1211-D1214,0)</f>
        <v>1.499999999999968E-2</v>
      </c>
      <c r="G1214" s="84">
        <f>IF(D1214&gt;F1211,D1214-F1211,0)</f>
        <v>0</v>
      </c>
      <c r="H1214" s="102"/>
      <c r="I1214" s="102"/>
      <c r="J1214" s="102"/>
      <c r="K1214" s="101"/>
      <c r="L1214" s="101"/>
    </row>
    <row r="1215" spans="1:12" x14ac:dyDescent="0.25">
      <c r="A1215" s="8">
        <f t="shared" si="71"/>
        <v>36345</v>
      </c>
      <c r="B1215" s="9"/>
      <c r="C1215" s="8"/>
      <c r="D1215" s="9">
        <f t="shared" si="70"/>
        <v>2.2650000000000001</v>
      </c>
      <c r="E1215" s="9"/>
      <c r="F1215" s="142">
        <f>IF(D1215&lt;F1211,F1211-D1215,0)</f>
        <v>1.499999999999968E-2</v>
      </c>
      <c r="G1215" s="84">
        <f>IF(D1215&gt;F1211,D1215-F1211,0)</f>
        <v>0</v>
      </c>
      <c r="H1215" s="102"/>
      <c r="I1215" s="102"/>
      <c r="J1215" s="102"/>
      <c r="K1215" s="101"/>
      <c r="L1215" s="101"/>
    </row>
    <row r="1216" spans="1:12" x14ac:dyDescent="0.25">
      <c r="A1216" s="8">
        <f t="shared" si="71"/>
        <v>36346</v>
      </c>
      <c r="B1216" s="9"/>
      <c r="C1216" s="8"/>
      <c r="D1216" s="9">
        <f t="shared" si="70"/>
        <v>2.2650000000000001</v>
      </c>
      <c r="E1216" s="9"/>
      <c r="F1216" s="142">
        <f>IF(D1216&lt;F1211,F1211-D1216,0)</f>
        <v>1.499999999999968E-2</v>
      </c>
      <c r="G1216" s="84">
        <f>IF(D1216&gt;F1211,D1216-F1211,0)</f>
        <v>0</v>
      </c>
      <c r="H1216" s="102"/>
      <c r="I1216" s="102"/>
      <c r="J1216" s="102"/>
      <c r="K1216" s="101"/>
      <c r="L1216" s="101"/>
    </row>
    <row r="1217" spans="1:12" x14ac:dyDescent="0.25">
      <c r="A1217" s="8">
        <f t="shared" si="71"/>
        <v>36347</v>
      </c>
      <c r="B1217" s="9"/>
      <c r="C1217" s="8"/>
      <c r="D1217" s="9">
        <f t="shared" si="70"/>
        <v>2.2799999999999998</v>
      </c>
      <c r="E1217" s="9"/>
      <c r="F1217" s="142">
        <f>IF(D1217&lt;F1211,F1211-D1217,0)</f>
        <v>0</v>
      </c>
      <c r="G1217" s="84">
        <f>IF(D1217&gt;F1211,D1217-F1211,0)</f>
        <v>0</v>
      </c>
      <c r="H1217" s="102"/>
      <c r="I1217" s="102"/>
      <c r="J1217" s="102"/>
      <c r="K1217" s="101"/>
      <c r="L1217" s="101"/>
    </row>
    <row r="1218" spans="1:12" x14ac:dyDescent="0.25">
      <c r="A1218" s="8">
        <f t="shared" si="71"/>
        <v>36348</v>
      </c>
      <c r="B1218" s="9"/>
      <c r="C1218" s="8"/>
      <c r="D1218" s="9">
        <f t="shared" si="70"/>
        <v>2.1949999999999998</v>
      </c>
      <c r="E1218" s="9"/>
      <c r="F1218" s="142">
        <f>IF(D1218&lt;F1211,F1211-D1218,0)</f>
        <v>8.4999999999999964E-2</v>
      </c>
      <c r="G1218" s="84">
        <f>IF(D1218&gt;F1211,D1218-F1211,0)</f>
        <v>0</v>
      </c>
      <c r="H1218" s="102"/>
      <c r="I1218" s="102"/>
      <c r="J1218" s="102"/>
      <c r="K1218" s="101"/>
      <c r="L1218" s="101"/>
    </row>
    <row r="1219" spans="1:12" x14ac:dyDescent="0.25">
      <c r="A1219" s="8">
        <f t="shared" si="71"/>
        <v>36349</v>
      </c>
      <c r="B1219" s="9"/>
      <c r="C1219" s="8"/>
      <c r="D1219" s="9">
        <f t="shared" si="70"/>
        <v>2.19</v>
      </c>
      <c r="E1219" s="9"/>
      <c r="F1219" s="142">
        <f>IF(D1219&lt;F1211,F1211-D1219,0)</f>
        <v>8.9999999999999858E-2</v>
      </c>
      <c r="G1219" s="84">
        <f>IF(D1219&gt;F1211,D1219-F1211,0)</f>
        <v>0</v>
      </c>
      <c r="H1219" s="102"/>
      <c r="I1219" s="102"/>
      <c r="J1219" s="102"/>
      <c r="K1219" s="101"/>
      <c r="L1219" s="101"/>
    </row>
    <row r="1220" spans="1:12" x14ac:dyDescent="0.25">
      <c r="A1220" s="8">
        <f t="shared" si="71"/>
        <v>36350</v>
      </c>
      <c r="B1220" s="9"/>
      <c r="C1220" s="8"/>
      <c r="D1220" s="9">
        <f t="shared" si="70"/>
        <v>2.15</v>
      </c>
      <c r="E1220" s="9"/>
      <c r="F1220" s="142">
        <f>IF(D1220&lt;F1211,F1211-D1220,0)</f>
        <v>0.12999999999999989</v>
      </c>
      <c r="G1220" s="84">
        <f>IF(D1220&gt;F1211,D1220-F1211,0)</f>
        <v>0</v>
      </c>
      <c r="H1220" s="102"/>
      <c r="I1220" s="102"/>
      <c r="J1220" s="102"/>
      <c r="K1220" s="101"/>
      <c r="L1220" s="101"/>
    </row>
    <row r="1221" spans="1:12" x14ac:dyDescent="0.25">
      <c r="A1221" s="8">
        <f t="shared" si="71"/>
        <v>36351</v>
      </c>
      <c r="B1221" s="9"/>
      <c r="C1221" s="8"/>
      <c r="D1221" s="9">
        <f t="shared" si="70"/>
        <v>2.15</v>
      </c>
      <c r="E1221" s="9"/>
      <c r="F1221" s="142">
        <f>IF(D1221&lt;F1211,F1211-D1221,0)</f>
        <v>0.12999999999999989</v>
      </c>
      <c r="G1221" s="84">
        <f>IF(D1221&gt;F1211,D1221-F1211,0)</f>
        <v>0</v>
      </c>
      <c r="H1221" s="102"/>
      <c r="I1221" s="102"/>
      <c r="J1221" s="102"/>
      <c r="K1221" s="101"/>
      <c r="L1221" s="101"/>
    </row>
    <row r="1222" spans="1:12" x14ac:dyDescent="0.25">
      <c r="A1222" s="8">
        <f t="shared" si="71"/>
        <v>36352</v>
      </c>
      <c r="B1222" s="9"/>
      <c r="C1222" s="8"/>
      <c r="D1222" s="9">
        <f t="shared" si="70"/>
        <v>2.15</v>
      </c>
      <c r="E1222" s="9"/>
      <c r="F1222" s="142">
        <f>IF(D1222&lt;F1211,F1211-D1222,0)</f>
        <v>0.12999999999999989</v>
      </c>
      <c r="G1222" s="84">
        <f>IF(D1222&gt;F1211,D1222-F1211,0)</f>
        <v>0</v>
      </c>
      <c r="H1222" s="102"/>
      <c r="I1222" s="102"/>
      <c r="J1222" s="102"/>
      <c r="K1222" s="101"/>
      <c r="L1222" s="101"/>
    </row>
    <row r="1223" spans="1:12" x14ac:dyDescent="0.25">
      <c r="A1223" s="8">
        <f t="shared" si="71"/>
        <v>36353</v>
      </c>
      <c r="B1223" s="9"/>
      <c r="C1223" s="8"/>
      <c r="D1223" s="9">
        <f t="shared" si="70"/>
        <v>2.1150000000000002</v>
      </c>
      <c r="E1223" s="9"/>
      <c r="F1223" s="142">
        <f>IF(D1223&lt;F1211,F1211-D1223,0)</f>
        <v>0.16499999999999959</v>
      </c>
      <c r="G1223" s="84">
        <f>IF(D1223&gt;F1211,D1223-F1211,0)</f>
        <v>0</v>
      </c>
      <c r="H1223" s="102"/>
      <c r="I1223" s="102"/>
      <c r="J1223" s="102"/>
      <c r="K1223" s="101"/>
      <c r="L1223" s="101"/>
    </row>
    <row r="1224" spans="1:12" x14ac:dyDescent="0.25">
      <c r="A1224" s="8">
        <f t="shared" si="71"/>
        <v>36354</v>
      </c>
      <c r="B1224" s="9"/>
      <c r="C1224" s="8"/>
      <c r="D1224" s="9">
        <f t="shared" si="70"/>
        <v>2.1349999999999998</v>
      </c>
      <c r="E1224" s="9"/>
      <c r="F1224" s="142">
        <f>IF(D1224&lt;F1211,F1211-D1224,0)</f>
        <v>0.14500000000000002</v>
      </c>
      <c r="G1224" s="84">
        <f>IF(D1224&gt;F1211,D1224-F1211,0)</f>
        <v>0</v>
      </c>
      <c r="H1224" s="102"/>
      <c r="I1224" s="102"/>
      <c r="J1224" s="102"/>
      <c r="K1224" s="101"/>
      <c r="L1224" s="101"/>
    </row>
    <row r="1225" spans="1:12" x14ac:dyDescent="0.25">
      <c r="A1225" s="8">
        <f t="shared" si="71"/>
        <v>36355</v>
      </c>
      <c r="B1225" s="9"/>
      <c r="C1225" s="8"/>
      <c r="D1225" s="9">
        <f t="shared" si="70"/>
        <v>2.15</v>
      </c>
      <c r="E1225" s="9"/>
      <c r="F1225" s="142">
        <f>IF(D1225&lt;F1211,F1211-D1225,0)</f>
        <v>0.12999999999999989</v>
      </c>
      <c r="G1225" s="84">
        <f>IF(D1225&gt;F1211,D1225-F1211,0)</f>
        <v>0</v>
      </c>
      <c r="H1225" s="102"/>
      <c r="I1225" s="102"/>
      <c r="J1225" s="102"/>
      <c r="K1225" s="101"/>
      <c r="L1225" s="101"/>
    </row>
    <row r="1226" spans="1:12" x14ac:dyDescent="0.25">
      <c r="A1226" s="8">
        <f t="shared" si="71"/>
        <v>36356</v>
      </c>
      <c r="B1226" s="9"/>
      <c r="C1226" s="8"/>
      <c r="D1226" s="9">
        <f t="shared" si="70"/>
        <v>2.13</v>
      </c>
      <c r="E1226" s="9"/>
      <c r="F1226" s="142">
        <f>IF(D1226&lt;F1211,F1211-D1226,0)</f>
        <v>0.14999999999999991</v>
      </c>
      <c r="G1226" s="84">
        <f>IF(D1226&gt;F1211,D1226-F1211,0)</f>
        <v>0</v>
      </c>
      <c r="H1226" s="102"/>
      <c r="I1226" s="102"/>
      <c r="J1226" s="102"/>
      <c r="K1226" s="101"/>
      <c r="L1226" s="101"/>
    </row>
    <row r="1227" spans="1:12" x14ac:dyDescent="0.25">
      <c r="A1227" s="8">
        <f t="shared" si="71"/>
        <v>36357</v>
      </c>
      <c r="B1227" s="9"/>
      <c r="C1227" s="8"/>
      <c r="D1227" s="9">
        <f t="shared" si="70"/>
        <v>2.1749999999999998</v>
      </c>
      <c r="E1227" s="9"/>
      <c r="F1227" s="142">
        <f>IF(D1227&lt;F1211,F1211-D1227,0)</f>
        <v>0.10499999999999998</v>
      </c>
      <c r="G1227" s="84">
        <f>IF(D1227&gt;F1211,D1227-F1211,0)</f>
        <v>0</v>
      </c>
      <c r="H1227" s="102"/>
      <c r="I1227" s="102"/>
      <c r="J1227" s="102"/>
      <c r="K1227" s="101"/>
      <c r="L1227" s="101"/>
    </row>
    <row r="1228" spans="1:12" x14ac:dyDescent="0.25">
      <c r="A1228" s="8">
        <f t="shared" si="71"/>
        <v>36358</v>
      </c>
      <c r="B1228" s="9"/>
      <c r="C1228" s="8"/>
      <c r="D1228" s="9">
        <f t="shared" si="70"/>
        <v>2.1749999999999998</v>
      </c>
      <c r="E1228" s="9"/>
      <c r="F1228" s="142">
        <f>IF(D1228&lt;F1211,F1211-D1228,0)</f>
        <v>0.10499999999999998</v>
      </c>
      <c r="G1228" s="84">
        <f>IF(D1228&gt;F1211,D1228-F1211,0)</f>
        <v>0</v>
      </c>
      <c r="H1228" s="102"/>
      <c r="I1228" s="102"/>
      <c r="J1228" s="102"/>
    </row>
    <row r="1229" spans="1:12" x14ac:dyDescent="0.25">
      <c r="A1229" s="8">
        <f t="shared" si="71"/>
        <v>36359</v>
      </c>
      <c r="B1229" s="9"/>
      <c r="C1229" s="8"/>
      <c r="D1229" s="9">
        <f t="shared" si="70"/>
        <v>2.1749999999999998</v>
      </c>
      <c r="E1229" s="9"/>
      <c r="F1229" s="142">
        <f>IF(D1229&lt;F1211,F1211-D1229,0)</f>
        <v>0.10499999999999998</v>
      </c>
      <c r="G1229" s="84">
        <f>IF(D1229&gt;F1211,D1229-F1211,0)</f>
        <v>0</v>
      </c>
      <c r="H1229" s="102"/>
      <c r="I1229" s="102"/>
      <c r="J1229" s="102"/>
    </row>
    <row r="1230" spans="1:12" x14ac:dyDescent="0.25">
      <c r="A1230" s="8">
        <f t="shared" si="71"/>
        <v>36360</v>
      </c>
      <c r="B1230" s="9"/>
      <c r="C1230" s="8"/>
      <c r="D1230" s="9">
        <f t="shared" si="70"/>
        <v>2.1850000000000001</v>
      </c>
      <c r="E1230" s="9"/>
      <c r="F1230" s="142">
        <f>IF(D1230&lt;F1211,F1211-D1230,0)</f>
        <v>9.4999999999999751E-2</v>
      </c>
      <c r="G1230" s="84">
        <f>IF(D1230&gt;F1211,D1230-F1211,0)</f>
        <v>0</v>
      </c>
      <c r="H1230" s="102"/>
      <c r="I1230" s="102"/>
      <c r="J1230" s="102"/>
    </row>
    <row r="1231" spans="1:12" x14ac:dyDescent="0.25">
      <c r="A1231" s="8">
        <f t="shared" si="71"/>
        <v>36361</v>
      </c>
      <c r="B1231" s="9"/>
      <c r="C1231" s="8"/>
      <c r="D1231" s="9">
        <f t="shared" si="70"/>
        <v>2.23</v>
      </c>
      <c r="E1231" s="9"/>
      <c r="F1231" s="142">
        <f>IF(D1231&lt;F1211,F1211-D1231,0)</f>
        <v>4.9999999999999822E-2</v>
      </c>
      <c r="G1231" s="84">
        <f>IF(D1231&gt;F1211,D1231-F1211,0)</f>
        <v>0</v>
      </c>
      <c r="H1231" s="102"/>
      <c r="I1231" s="102"/>
      <c r="J1231" s="102"/>
    </row>
    <row r="1232" spans="1:12" x14ac:dyDescent="0.25">
      <c r="A1232" s="8">
        <f t="shared" si="71"/>
        <v>36362</v>
      </c>
      <c r="B1232" s="9"/>
      <c r="C1232" s="8"/>
      <c r="D1232" s="9">
        <f t="shared" si="70"/>
        <v>2.2450000000000001</v>
      </c>
      <c r="E1232" s="9"/>
      <c r="F1232" s="142">
        <f>IF(D1232&lt;F1211,F1211-D1232,0)</f>
        <v>3.4999999999999698E-2</v>
      </c>
      <c r="G1232" s="84">
        <f>IF(D1232&gt;F1211,D1232-F1211,0)</f>
        <v>0</v>
      </c>
      <c r="H1232" s="102"/>
      <c r="I1232" s="102"/>
      <c r="J1232" s="102"/>
    </row>
    <row r="1233" spans="1:12" x14ac:dyDescent="0.25">
      <c r="A1233" s="8">
        <f t="shared" si="71"/>
        <v>36363</v>
      </c>
      <c r="B1233" s="9"/>
      <c r="C1233" s="8"/>
      <c r="D1233" s="9">
        <f t="shared" si="70"/>
        <v>2.3149999999999999</v>
      </c>
      <c r="E1233" s="9"/>
      <c r="F1233" s="142">
        <f>IF(D1233&lt;F1211,F1211-D1233,0)</f>
        <v>0</v>
      </c>
      <c r="G1233" s="84">
        <f>IF(D1233&gt;F1211,D1233-F1211,0)</f>
        <v>3.5000000000000142E-2</v>
      </c>
      <c r="H1233" s="102"/>
      <c r="I1233" s="102"/>
      <c r="J1233" s="102"/>
    </row>
    <row r="1234" spans="1:12" x14ac:dyDescent="0.25">
      <c r="A1234" s="8">
        <f t="shared" si="71"/>
        <v>36364</v>
      </c>
      <c r="B1234" s="9"/>
      <c r="C1234" s="8"/>
      <c r="D1234" s="9">
        <f t="shared" si="70"/>
        <v>2.4300000000000002</v>
      </c>
      <c r="E1234" s="9"/>
      <c r="F1234" s="142">
        <f>IF(D1234&lt;F1211,F1211-D1234,0)</f>
        <v>0</v>
      </c>
      <c r="G1234" s="84">
        <f>IF(D1234&gt;F1211,D1234-F1211,0)</f>
        <v>0.15000000000000036</v>
      </c>
      <c r="H1234" s="102"/>
      <c r="I1234" s="102"/>
      <c r="J1234" s="102"/>
    </row>
    <row r="1235" spans="1:12" x14ac:dyDescent="0.25">
      <c r="A1235" s="8">
        <f t="shared" si="71"/>
        <v>36365</v>
      </c>
      <c r="B1235" s="9"/>
      <c r="C1235" s="8"/>
      <c r="D1235" s="9">
        <f t="shared" si="70"/>
        <v>2.4300000000000002</v>
      </c>
      <c r="E1235" s="9"/>
      <c r="F1235" s="142">
        <f>IF(D1235&lt;F1211,F1211-D1235,0)</f>
        <v>0</v>
      </c>
      <c r="G1235" s="84">
        <f>IF(D1235&gt;F1211,D1235-F1211,0)</f>
        <v>0.15000000000000036</v>
      </c>
      <c r="H1235" s="102"/>
      <c r="I1235" s="102"/>
      <c r="J1235" s="102"/>
    </row>
    <row r="1236" spans="1:12" x14ac:dyDescent="0.25">
      <c r="A1236" s="8">
        <f t="shared" si="71"/>
        <v>36366</v>
      </c>
      <c r="B1236" s="9"/>
      <c r="C1236" s="8"/>
      <c r="D1236" s="9">
        <f t="shared" si="70"/>
        <v>2.4300000000000002</v>
      </c>
      <c r="E1236" s="9"/>
      <c r="F1236" s="142">
        <f>IF(D1236&lt;F1211,F1211-D1236,0)</f>
        <v>0</v>
      </c>
      <c r="G1236" s="84">
        <f>IF(D1236&gt;F1211,D1236-F1211,0)</f>
        <v>0.15000000000000036</v>
      </c>
      <c r="H1236" s="102"/>
      <c r="I1236" s="102"/>
      <c r="J1236" s="102"/>
    </row>
    <row r="1237" spans="1:12" x14ac:dyDescent="0.25">
      <c r="A1237" s="8">
        <f t="shared" si="71"/>
        <v>36367</v>
      </c>
      <c r="B1237" s="9"/>
      <c r="C1237" s="8"/>
      <c r="D1237" s="9">
        <f t="shared" si="70"/>
        <v>2.54</v>
      </c>
      <c r="E1237" s="9"/>
      <c r="F1237" s="142">
        <f>IF(D1237&lt;F1211,F1211-D1237,0)</f>
        <v>0</v>
      </c>
      <c r="G1237" s="84">
        <f>IF(D1237&gt;F1211,D1237-F1211,0)</f>
        <v>0.26000000000000023</v>
      </c>
      <c r="H1237" s="102"/>
      <c r="I1237" s="102"/>
      <c r="J1237" s="102"/>
    </row>
    <row r="1238" spans="1:12" x14ac:dyDescent="0.25">
      <c r="A1238" s="8">
        <f t="shared" si="71"/>
        <v>36368</v>
      </c>
      <c r="B1238" s="15"/>
      <c r="C1238" s="8"/>
      <c r="D1238" s="9">
        <f t="shared" si="70"/>
        <v>2.5449999999999999</v>
      </c>
      <c r="E1238" s="9"/>
      <c r="F1238" s="142">
        <f>IF(D1238&lt;F1211,F1211-D1238,0)</f>
        <v>0</v>
      </c>
      <c r="G1238" s="84">
        <f>IF(D1238&gt;F1211,D1238-F1211,0)</f>
        <v>0.26500000000000012</v>
      </c>
      <c r="H1238" s="102"/>
      <c r="I1238" s="102"/>
      <c r="J1238" s="102"/>
    </row>
    <row r="1239" spans="1:12" x14ac:dyDescent="0.25">
      <c r="A1239" s="8">
        <f t="shared" si="71"/>
        <v>36369</v>
      </c>
      <c r="B1239" s="15"/>
      <c r="C1239" s="8"/>
      <c r="D1239" s="9">
        <f t="shared" si="70"/>
        <v>2.5750000000000002</v>
      </c>
      <c r="E1239" s="9"/>
      <c r="F1239" s="142">
        <f>IF(D1239&lt;F1211,F1211-D1239,0)</f>
        <v>0</v>
      </c>
      <c r="G1239" s="84">
        <f>IF(D1239&gt;F1211,D1239-F1211,0)</f>
        <v>0.29500000000000037</v>
      </c>
      <c r="H1239" s="102"/>
      <c r="I1239" s="102"/>
      <c r="J1239" s="102"/>
    </row>
    <row r="1240" spans="1:12" x14ac:dyDescent="0.25">
      <c r="A1240" s="8">
        <f t="shared" si="71"/>
        <v>36370</v>
      </c>
      <c r="B1240" s="15"/>
      <c r="C1240" s="8"/>
      <c r="D1240" s="9">
        <f t="shared" si="70"/>
        <v>2.665</v>
      </c>
      <c r="E1240" s="9"/>
      <c r="F1240" s="142">
        <f>IF(D1240&lt;F1211,F1211-D1240,0)</f>
        <v>0</v>
      </c>
      <c r="G1240" s="84">
        <f>IF(D1240&gt;F1211,D1240-F1211,0)</f>
        <v>0.38500000000000023</v>
      </c>
      <c r="H1240" s="102"/>
      <c r="I1240" s="102"/>
      <c r="J1240" s="102"/>
    </row>
    <row r="1241" spans="1:12" x14ac:dyDescent="0.25">
      <c r="A1241" s="8">
        <f t="shared" si="71"/>
        <v>36371</v>
      </c>
      <c r="B1241" s="15"/>
      <c r="C1241" s="8"/>
      <c r="D1241" s="9">
        <f t="shared" si="70"/>
        <v>2.5499999999999998</v>
      </c>
      <c r="E1241" s="9"/>
      <c r="F1241" s="142">
        <f>IF(D1241&lt;F1211,F1211-D1241,0)</f>
        <v>0</v>
      </c>
      <c r="G1241" s="84">
        <f>IF(D1241&gt;F1211,D1241-F1211,0)</f>
        <v>0.27</v>
      </c>
      <c r="H1241" s="102"/>
      <c r="I1241" s="102"/>
      <c r="J1241" s="102"/>
    </row>
    <row r="1242" spans="1:12" ht="13.8" thickBot="1" x14ac:dyDescent="0.3">
      <c r="A1242" s="8">
        <f t="shared" si="71"/>
        <v>36372</v>
      </c>
      <c r="B1242" s="15"/>
      <c r="C1242" s="8"/>
      <c r="D1242" s="9">
        <f t="shared" si="70"/>
        <v>2.5499999999999998</v>
      </c>
      <c r="E1242" s="9"/>
      <c r="F1242" s="143">
        <f>IF(D1242&lt;F1211,F1211-D1242,0)</f>
        <v>0</v>
      </c>
      <c r="G1242" s="144">
        <f>IF(D1242&gt;F1211,D1242-F1211,0)</f>
        <v>0.27</v>
      </c>
      <c r="H1242" s="102"/>
      <c r="I1242" s="102"/>
      <c r="J1242" s="102"/>
    </row>
    <row r="1243" spans="1:12" ht="13.8" thickTop="1" x14ac:dyDescent="0.25">
      <c r="A1243" s="8"/>
      <c r="B1243" s="9"/>
      <c r="C1243" s="8"/>
      <c r="D1243" s="9"/>
      <c r="E1243" s="9"/>
      <c r="F1243" s="145">
        <f>AVERAGE(F1212:F1242)</f>
        <v>5.516129032258054E-2</v>
      </c>
      <c r="G1243" s="145">
        <f>AVERAGE(G1212:G1242)</f>
        <v>7.2096774193548471E-2</v>
      </c>
    </row>
    <row r="1244" spans="1:12" x14ac:dyDescent="0.25">
      <c r="A1244" s="8"/>
      <c r="B1244" s="9"/>
      <c r="C1244" s="8"/>
      <c r="D1244" s="9"/>
      <c r="E1244" s="9"/>
    </row>
    <row r="1245" spans="1:12" x14ac:dyDescent="0.25">
      <c r="A1245" s="8"/>
      <c r="B1245" s="9"/>
      <c r="C1245" s="8"/>
      <c r="D1245" s="9"/>
      <c r="E1245" s="9"/>
    </row>
    <row r="1246" spans="1:12" ht="13.8" thickBot="1" x14ac:dyDescent="0.3">
      <c r="A1246" s="8"/>
      <c r="B1246" s="9"/>
      <c r="C1246" s="8">
        <v>36373</v>
      </c>
      <c r="F1246" s="145">
        <f>VLOOKUP($C1246,index,2,FALSE)</f>
        <v>2.62</v>
      </c>
      <c r="H1246" s="102"/>
      <c r="I1246" s="102"/>
      <c r="J1246" s="102"/>
      <c r="K1246" s="101"/>
      <c r="L1246" s="101"/>
    </row>
    <row r="1247" spans="1:12" ht="13.8" thickTop="1" x14ac:dyDescent="0.25">
      <c r="A1247" s="8">
        <f>C1246</f>
        <v>36373</v>
      </c>
      <c r="B1247" s="9"/>
      <c r="C1247" s="8"/>
      <c r="D1247" s="9">
        <f>VLOOKUP($A1247,cash,D$4,FALSE)</f>
        <v>2.5499999999999998</v>
      </c>
      <c r="E1247" s="9"/>
      <c r="F1247" s="141">
        <f>IF(D1247&lt;F1246,F1246-D1247,0)</f>
        <v>7.0000000000000284E-2</v>
      </c>
      <c r="G1247" s="81">
        <f>IF(D1247&gt;F1246,D1247-F1246,0)</f>
        <v>0</v>
      </c>
      <c r="H1247" s="102"/>
      <c r="I1247" s="102"/>
      <c r="J1247" s="102"/>
      <c r="K1247" s="101"/>
      <c r="L1247" s="101"/>
    </row>
    <row r="1248" spans="1:12" x14ac:dyDescent="0.25">
      <c r="A1248" s="8">
        <f>A1247+1</f>
        <v>36374</v>
      </c>
      <c r="B1248" s="9"/>
      <c r="C1248" s="8"/>
      <c r="D1248" s="9">
        <f t="shared" ref="D1248:D1277" si="72">VLOOKUP($A1248,cash,D$4,FALSE)</f>
        <v>2.5150000000000001</v>
      </c>
      <c r="E1248" s="9"/>
      <c r="F1248" s="142">
        <f>IF(D1248&lt;F1246,F1246-D1248,0)</f>
        <v>0.10499999999999998</v>
      </c>
      <c r="G1248" s="84">
        <f>IF(D1248&gt;F1246,D1248-F1246,0)</f>
        <v>0</v>
      </c>
      <c r="H1248" s="102"/>
      <c r="I1248" s="102"/>
      <c r="J1248" s="102"/>
    </row>
    <row r="1249" spans="1:10" x14ac:dyDescent="0.25">
      <c r="A1249" s="8">
        <f t="shared" ref="A1249:A1275" si="73">A1248+1</f>
        <v>36375</v>
      </c>
      <c r="B1249" s="9"/>
      <c r="C1249" s="8"/>
      <c r="D1249" s="9">
        <f t="shared" si="72"/>
        <v>2.6</v>
      </c>
      <c r="E1249" s="9"/>
      <c r="F1249" s="142">
        <f>IF(D1249&lt;F1246,F1246-D1249,0)</f>
        <v>2.0000000000000018E-2</v>
      </c>
      <c r="G1249" s="84">
        <f>IF(D1249&gt;F1246,D1249-F1246,0)</f>
        <v>0</v>
      </c>
      <c r="H1249" s="102"/>
      <c r="I1249" s="102"/>
      <c r="J1249" s="102"/>
    </row>
    <row r="1250" spans="1:10" x14ac:dyDescent="0.25">
      <c r="A1250" s="8">
        <f t="shared" si="73"/>
        <v>36376</v>
      </c>
      <c r="B1250" s="9"/>
      <c r="C1250" s="8"/>
      <c r="D1250" s="9">
        <f t="shared" si="72"/>
        <v>2.6349999999999998</v>
      </c>
      <c r="E1250" s="9"/>
      <c r="F1250" s="142">
        <f>IF(D1250&lt;F1246,F1246-D1250,0)</f>
        <v>0</v>
      </c>
      <c r="G1250" s="84">
        <f>IF(D1250&gt;F1246,D1250-F1246,0)</f>
        <v>1.499999999999968E-2</v>
      </c>
      <c r="H1250" s="102"/>
      <c r="I1250" s="102"/>
      <c r="J1250" s="102"/>
    </row>
    <row r="1251" spans="1:10" x14ac:dyDescent="0.25">
      <c r="A1251" s="8">
        <f t="shared" si="73"/>
        <v>36377</v>
      </c>
      <c r="B1251" s="9"/>
      <c r="C1251" s="8"/>
      <c r="D1251" s="9">
        <f t="shared" si="72"/>
        <v>2.6549999999999998</v>
      </c>
      <c r="E1251" s="9"/>
      <c r="F1251" s="142">
        <f>IF(D1251&lt;F1246,F1246-D1251,0)</f>
        <v>0</v>
      </c>
      <c r="G1251" s="84">
        <f>IF(D1251&gt;F1246,D1251-F1246,0)</f>
        <v>3.4999999999999698E-2</v>
      </c>
      <c r="H1251" s="102"/>
      <c r="I1251" s="102"/>
      <c r="J1251" s="102"/>
    </row>
    <row r="1252" spans="1:10" x14ac:dyDescent="0.25">
      <c r="A1252" s="8">
        <f t="shared" si="73"/>
        <v>36378</v>
      </c>
      <c r="B1252" s="9"/>
      <c r="C1252" s="8"/>
      <c r="D1252" s="9">
        <f t="shared" si="72"/>
        <v>2.6850000000000001</v>
      </c>
      <c r="E1252" s="9"/>
      <c r="F1252" s="142">
        <f>IF(D1252&lt;F1246,F1246-D1252,0)</f>
        <v>0</v>
      </c>
      <c r="G1252" s="84">
        <f>IF(D1252&gt;F1246,D1252-F1246,0)</f>
        <v>6.4999999999999947E-2</v>
      </c>
      <c r="H1252" s="102"/>
      <c r="I1252" s="102"/>
      <c r="J1252" s="102"/>
    </row>
    <row r="1253" spans="1:10" x14ac:dyDescent="0.25">
      <c r="A1253" s="8">
        <f t="shared" si="73"/>
        <v>36379</v>
      </c>
      <c r="B1253" s="9"/>
      <c r="C1253" s="8"/>
      <c r="D1253" s="9">
        <f t="shared" si="72"/>
        <v>2.6850000000000001</v>
      </c>
      <c r="E1253" s="9"/>
      <c r="F1253" s="142">
        <f>IF(D1253&lt;F1246,F1246-D1253,0)</f>
        <v>0</v>
      </c>
      <c r="G1253" s="84">
        <f>IF(D1253&gt;F1246,D1253-F1246,0)</f>
        <v>6.4999999999999947E-2</v>
      </c>
      <c r="H1253" s="102"/>
      <c r="I1253" s="102"/>
      <c r="J1253" s="102"/>
    </row>
    <row r="1254" spans="1:10" x14ac:dyDescent="0.25">
      <c r="A1254" s="8">
        <f t="shared" si="73"/>
        <v>36380</v>
      </c>
      <c r="B1254" s="9"/>
      <c r="C1254" s="8"/>
      <c r="D1254" s="9">
        <f t="shared" si="72"/>
        <v>2.6850000000000001</v>
      </c>
      <c r="E1254" s="9"/>
      <c r="F1254" s="142">
        <f>IF(D1254&lt;F1246,F1246-D1254,0)</f>
        <v>0</v>
      </c>
      <c r="G1254" s="84">
        <f>IF(D1254&gt;F1246,D1254-F1246,0)</f>
        <v>6.4999999999999947E-2</v>
      </c>
      <c r="H1254" s="102"/>
      <c r="I1254" s="102"/>
      <c r="J1254" s="102"/>
    </row>
    <row r="1255" spans="1:10" x14ac:dyDescent="0.25">
      <c r="A1255" s="8">
        <f t="shared" si="73"/>
        <v>36381</v>
      </c>
      <c r="B1255" s="9"/>
      <c r="C1255" s="8"/>
      <c r="D1255" s="9">
        <f t="shared" si="72"/>
        <v>2.72</v>
      </c>
      <c r="E1255" s="9"/>
      <c r="F1255" s="142">
        <f>IF(D1255&lt;F1246,F1246-D1255,0)</f>
        <v>0</v>
      </c>
      <c r="G1255" s="84">
        <f>IF(D1255&gt;F1246,D1255-F1246,0)</f>
        <v>0.10000000000000009</v>
      </c>
      <c r="H1255" s="102"/>
      <c r="I1255" s="102"/>
      <c r="J1255" s="102"/>
    </row>
    <row r="1256" spans="1:10" x14ac:dyDescent="0.25">
      <c r="A1256" s="8">
        <f t="shared" si="73"/>
        <v>36382</v>
      </c>
      <c r="B1256" s="9"/>
      <c r="C1256" s="8"/>
      <c r="D1256" s="9">
        <f t="shared" si="72"/>
        <v>2.77</v>
      </c>
      <c r="E1256" s="9"/>
      <c r="F1256" s="142">
        <f>IF(D1256&lt;F1246,F1246-D1256,0)</f>
        <v>0</v>
      </c>
      <c r="G1256" s="84">
        <f>IF(D1256&gt;F1246,D1256-F1246,0)</f>
        <v>0.14999999999999991</v>
      </c>
      <c r="H1256" s="102"/>
      <c r="I1256" s="102"/>
      <c r="J1256" s="102"/>
    </row>
    <row r="1257" spans="1:10" x14ac:dyDescent="0.25">
      <c r="A1257" s="8">
        <f t="shared" si="73"/>
        <v>36383</v>
      </c>
      <c r="B1257" s="9"/>
      <c r="C1257" s="8"/>
      <c r="D1257" s="9">
        <f t="shared" si="72"/>
        <v>2.7850000000000001</v>
      </c>
      <c r="E1257" s="9"/>
      <c r="F1257" s="142">
        <f>IF(D1257&lt;F1246,F1246-D1257,0)</f>
        <v>0</v>
      </c>
      <c r="G1257" s="84">
        <f>IF(D1257&gt;F1246,D1257-F1246,0)</f>
        <v>0.16500000000000004</v>
      </c>
      <c r="H1257" s="102"/>
      <c r="I1257" s="102"/>
      <c r="J1257" s="102"/>
    </row>
    <row r="1258" spans="1:10" x14ac:dyDescent="0.25">
      <c r="A1258" s="8">
        <f t="shared" si="73"/>
        <v>36384</v>
      </c>
      <c r="B1258" s="9"/>
      <c r="C1258" s="8"/>
      <c r="D1258" s="9">
        <f t="shared" si="72"/>
        <v>2.75</v>
      </c>
      <c r="E1258" s="9"/>
      <c r="F1258" s="142">
        <f>IF(D1258&lt;F1246,F1246-D1258,0)</f>
        <v>0</v>
      </c>
      <c r="G1258" s="84">
        <f>IF(D1258&gt;F1246,D1258-F1246,0)</f>
        <v>0.12999999999999989</v>
      </c>
      <c r="H1258" s="102"/>
      <c r="I1258" s="102"/>
      <c r="J1258" s="102"/>
    </row>
    <row r="1259" spans="1:10" x14ac:dyDescent="0.25">
      <c r="A1259" s="8">
        <f t="shared" si="73"/>
        <v>36385</v>
      </c>
      <c r="B1259" s="9"/>
      <c r="C1259" s="8"/>
      <c r="D1259" s="9">
        <f t="shared" si="72"/>
        <v>2.71</v>
      </c>
      <c r="E1259" s="9"/>
      <c r="F1259" s="142">
        <f>IF(D1259&lt;F1246,F1246-D1259,0)</f>
        <v>0</v>
      </c>
      <c r="G1259" s="84">
        <f>IF(D1259&gt;F1246,D1259-F1246,0)</f>
        <v>8.9999999999999858E-2</v>
      </c>
      <c r="H1259" s="102"/>
      <c r="I1259" s="102"/>
      <c r="J1259" s="102"/>
    </row>
    <row r="1260" spans="1:10" x14ac:dyDescent="0.25">
      <c r="A1260" s="8">
        <f t="shared" si="73"/>
        <v>36386</v>
      </c>
      <c r="B1260" s="9"/>
      <c r="C1260" s="8"/>
      <c r="D1260" s="9">
        <f t="shared" si="72"/>
        <v>2.71</v>
      </c>
      <c r="E1260" s="9"/>
      <c r="F1260" s="142">
        <f>IF(D1260&lt;F1246,F1246-D1260,0)</f>
        <v>0</v>
      </c>
      <c r="G1260" s="84">
        <f>IF(D1260&gt;F1246,D1260-F1246,0)</f>
        <v>8.9999999999999858E-2</v>
      </c>
      <c r="H1260" s="102"/>
      <c r="I1260" s="102"/>
      <c r="J1260" s="102"/>
    </row>
    <row r="1261" spans="1:10" x14ac:dyDescent="0.25">
      <c r="A1261" s="8">
        <f t="shared" si="73"/>
        <v>36387</v>
      </c>
      <c r="B1261" s="9"/>
      <c r="C1261" s="8"/>
      <c r="D1261" s="9">
        <f t="shared" si="72"/>
        <v>2.71</v>
      </c>
      <c r="E1261" s="9"/>
      <c r="F1261" s="142">
        <f>IF(D1261&lt;F1246,F1246-D1261,0)</f>
        <v>0</v>
      </c>
      <c r="G1261" s="84">
        <f>IF(D1261&gt;F1246,D1261-F1246,0)</f>
        <v>8.9999999999999858E-2</v>
      </c>
      <c r="H1261" s="102"/>
      <c r="I1261" s="102"/>
      <c r="J1261" s="102"/>
    </row>
    <row r="1262" spans="1:10" x14ac:dyDescent="0.25">
      <c r="A1262" s="8">
        <f t="shared" si="73"/>
        <v>36388</v>
      </c>
      <c r="B1262" s="9"/>
      <c r="C1262" s="8"/>
      <c r="D1262" s="9">
        <f t="shared" si="72"/>
        <v>2.73</v>
      </c>
      <c r="E1262" s="9"/>
      <c r="F1262" s="142">
        <f>IF(D1262&lt;F1246,F1246-D1262,0)</f>
        <v>0</v>
      </c>
      <c r="G1262" s="84">
        <f>IF(D1262&gt;F1246,D1262-F1246,0)</f>
        <v>0.10999999999999988</v>
      </c>
      <c r="H1262" s="102"/>
      <c r="I1262" s="102"/>
      <c r="J1262" s="102"/>
    </row>
    <row r="1263" spans="1:10" x14ac:dyDescent="0.25">
      <c r="A1263" s="8">
        <f t="shared" si="73"/>
        <v>36389</v>
      </c>
      <c r="B1263" s="9"/>
      <c r="C1263" s="8"/>
      <c r="D1263" s="9">
        <f t="shared" si="72"/>
        <v>2.7</v>
      </c>
      <c r="E1263" s="9"/>
      <c r="F1263" s="142">
        <f>IF(D1263&lt;F1246,F1246-D1263,0)</f>
        <v>0</v>
      </c>
      <c r="G1263" s="84">
        <f>IF(D1263&gt;F1246,D1263-F1246,0)</f>
        <v>8.0000000000000071E-2</v>
      </c>
      <c r="H1263" s="102"/>
      <c r="I1263" s="102"/>
      <c r="J1263" s="102"/>
    </row>
    <row r="1264" spans="1:10" x14ac:dyDescent="0.25">
      <c r="A1264" s="8">
        <f t="shared" si="73"/>
        <v>36390</v>
      </c>
      <c r="B1264" s="9"/>
      <c r="C1264" s="8"/>
      <c r="D1264" s="9">
        <f t="shared" si="72"/>
        <v>2.7450000000000001</v>
      </c>
      <c r="E1264" s="9"/>
      <c r="F1264" s="142">
        <f>IF(D1264&lt;F1246,F1246-D1264,0)</f>
        <v>0</v>
      </c>
      <c r="G1264" s="84">
        <f>IF(D1264&gt;F1246,D1264-F1246,0)</f>
        <v>0.125</v>
      </c>
      <c r="H1264" s="102"/>
      <c r="I1264" s="102"/>
      <c r="J1264" s="102"/>
    </row>
    <row r="1265" spans="1:10" x14ac:dyDescent="0.25">
      <c r="A1265" s="8">
        <f t="shared" si="73"/>
        <v>36391</v>
      </c>
      <c r="B1265" s="9"/>
      <c r="C1265" s="8"/>
      <c r="D1265" s="9">
        <f t="shared" si="72"/>
        <v>2.87</v>
      </c>
      <c r="E1265" s="9"/>
      <c r="F1265" s="142">
        <f>IF(D1265&lt;F1246,F1246-D1265,0)</f>
        <v>0</v>
      </c>
      <c r="G1265" s="84">
        <f>IF(D1265&gt;F1246,D1265-F1246,0)</f>
        <v>0.25</v>
      </c>
      <c r="H1265" s="102"/>
      <c r="I1265" s="102"/>
      <c r="J1265" s="102"/>
    </row>
    <row r="1266" spans="1:10" x14ac:dyDescent="0.25">
      <c r="A1266" s="8">
        <f t="shared" si="73"/>
        <v>36392</v>
      </c>
      <c r="B1266" s="9"/>
      <c r="C1266" s="8"/>
      <c r="D1266" s="9">
        <f t="shared" si="72"/>
        <v>2.96</v>
      </c>
      <c r="E1266" s="9"/>
      <c r="F1266" s="142">
        <f>IF(D1266&lt;F1246,F1246-D1266,0)</f>
        <v>0</v>
      </c>
      <c r="G1266" s="84">
        <f>IF(D1266&gt;F1246,D1266-F1246,0)</f>
        <v>0.33999999999999986</v>
      </c>
      <c r="H1266" s="102"/>
      <c r="I1266" s="102"/>
      <c r="J1266" s="102"/>
    </row>
    <row r="1267" spans="1:10" x14ac:dyDescent="0.25">
      <c r="A1267" s="8">
        <f t="shared" si="73"/>
        <v>36393</v>
      </c>
      <c r="B1267" s="9"/>
      <c r="C1267" s="8"/>
      <c r="D1267" s="9">
        <f t="shared" si="72"/>
        <v>2.96</v>
      </c>
      <c r="E1267" s="9"/>
      <c r="F1267" s="142">
        <f>IF(D1267&lt;F1246,F1246-D1267,0)</f>
        <v>0</v>
      </c>
      <c r="G1267" s="84">
        <f>IF(D1267&gt;F1246,D1267-F1246,0)</f>
        <v>0.33999999999999986</v>
      </c>
      <c r="H1267" s="102"/>
      <c r="I1267" s="102"/>
      <c r="J1267" s="102"/>
    </row>
    <row r="1268" spans="1:10" x14ac:dyDescent="0.25">
      <c r="A1268" s="8">
        <f t="shared" si="73"/>
        <v>36394</v>
      </c>
      <c r="B1268" s="9"/>
      <c r="C1268" s="8"/>
      <c r="D1268" s="9">
        <f t="shared" si="72"/>
        <v>2.96</v>
      </c>
      <c r="E1268" s="9"/>
      <c r="F1268" s="142">
        <f>IF(D1268&lt;F1246,F1246-D1268,0)</f>
        <v>0</v>
      </c>
      <c r="G1268" s="84">
        <f>IF(D1268&gt;F1246,D1268-F1246,0)</f>
        <v>0.33999999999999986</v>
      </c>
      <c r="H1268" s="102"/>
      <c r="I1268" s="102"/>
      <c r="J1268" s="102"/>
    </row>
    <row r="1269" spans="1:10" x14ac:dyDescent="0.25">
      <c r="A1269" s="8">
        <f t="shared" si="73"/>
        <v>36395</v>
      </c>
      <c r="B1269" s="9"/>
      <c r="C1269" s="8"/>
      <c r="D1269" s="9">
        <f t="shared" si="72"/>
        <v>2.95</v>
      </c>
      <c r="E1269" s="9"/>
      <c r="F1269" s="142">
        <f>IF(D1269&lt;F1246,F1246-D1269,0)</f>
        <v>0</v>
      </c>
      <c r="G1269" s="84">
        <f>IF(D1269&gt;F1246,D1269-F1246,0)</f>
        <v>0.33000000000000007</v>
      </c>
      <c r="H1269" s="102"/>
      <c r="I1269" s="102"/>
      <c r="J1269" s="102"/>
    </row>
    <row r="1270" spans="1:10" x14ac:dyDescent="0.25">
      <c r="A1270" s="8">
        <f t="shared" si="73"/>
        <v>36396</v>
      </c>
      <c r="B1270" s="9"/>
      <c r="C1270" s="8"/>
      <c r="D1270" s="9">
        <f t="shared" si="72"/>
        <v>3.02</v>
      </c>
      <c r="E1270" s="9"/>
      <c r="F1270" s="142">
        <f>IF(D1270&lt;F1246,F1246-D1270,0)</f>
        <v>0</v>
      </c>
      <c r="G1270" s="84">
        <f>IF(D1270&gt;F1246,D1270-F1246,0)</f>
        <v>0.39999999999999991</v>
      </c>
      <c r="H1270" s="102"/>
      <c r="I1270" s="102"/>
      <c r="J1270" s="102"/>
    </row>
    <row r="1271" spans="1:10" x14ac:dyDescent="0.25">
      <c r="A1271" s="8">
        <f t="shared" si="73"/>
        <v>36397</v>
      </c>
      <c r="B1271" s="9"/>
      <c r="C1271" s="8"/>
      <c r="D1271" s="9">
        <f t="shared" si="72"/>
        <v>3.08</v>
      </c>
      <c r="E1271" s="9"/>
      <c r="F1271" s="142">
        <f>IF(D1271&lt;F1246,F1246-D1271,0)</f>
        <v>0</v>
      </c>
      <c r="G1271" s="84">
        <f>IF(D1271&gt;F1246,D1271-F1246,0)</f>
        <v>0.45999999999999996</v>
      </c>
      <c r="H1271" s="102"/>
      <c r="I1271" s="102"/>
      <c r="J1271" s="102"/>
    </row>
    <row r="1272" spans="1:10" x14ac:dyDescent="0.25">
      <c r="A1272" s="8">
        <f t="shared" si="73"/>
        <v>36398</v>
      </c>
      <c r="B1272" s="9"/>
      <c r="C1272" s="8"/>
      <c r="D1272" s="9">
        <f t="shared" si="72"/>
        <v>2.9849999999999999</v>
      </c>
      <c r="E1272" s="9"/>
      <c r="F1272" s="142">
        <f>IF(D1272&lt;F1246,F1246-D1272,0)</f>
        <v>0</v>
      </c>
      <c r="G1272" s="84">
        <f>IF(D1272&gt;F1246,D1272-F1246,0)</f>
        <v>0.36499999999999977</v>
      </c>
      <c r="H1272" s="102"/>
      <c r="I1272" s="102"/>
      <c r="J1272" s="102"/>
    </row>
    <row r="1273" spans="1:10" x14ac:dyDescent="0.25">
      <c r="A1273" s="8">
        <f t="shared" si="73"/>
        <v>36399</v>
      </c>
      <c r="B1273" s="9"/>
      <c r="C1273" s="8"/>
      <c r="D1273" s="9">
        <f t="shared" si="72"/>
        <v>2.87</v>
      </c>
      <c r="E1273" s="9"/>
      <c r="F1273" s="142">
        <f>IF(D1273&lt;F1246,F1246-D1273,0)</f>
        <v>0</v>
      </c>
      <c r="G1273" s="84">
        <f>IF(D1273&gt;F1246,D1273-F1246,0)</f>
        <v>0.25</v>
      </c>
      <c r="H1273" s="102"/>
      <c r="I1273" s="102"/>
      <c r="J1273" s="102"/>
    </row>
    <row r="1274" spans="1:10" x14ac:dyDescent="0.25">
      <c r="A1274" s="8">
        <f t="shared" si="73"/>
        <v>36400</v>
      </c>
      <c r="B1274" s="9"/>
      <c r="C1274" s="8"/>
      <c r="D1274" s="9">
        <f t="shared" si="72"/>
        <v>2.87</v>
      </c>
      <c r="E1274" s="9"/>
      <c r="F1274" s="142">
        <f>IF(D1274&lt;F1246,F1246-D1274,0)</f>
        <v>0</v>
      </c>
      <c r="G1274" s="84">
        <f>IF(D1274&gt;F1246,D1274-F1246,0)</f>
        <v>0.25</v>
      </c>
      <c r="H1274" s="102"/>
      <c r="I1274" s="102"/>
      <c r="J1274" s="102"/>
    </row>
    <row r="1275" spans="1:10" x14ac:dyDescent="0.25">
      <c r="A1275" s="8">
        <f t="shared" si="73"/>
        <v>36401</v>
      </c>
      <c r="B1275" s="9"/>
      <c r="C1275" s="8"/>
      <c r="D1275" s="9">
        <f t="shared" si="72"/>
        <v>2.87</v>
      </c>
      <c r="E1275" s="9"/>
      <c r="F1275" s="142">
        <f>IF(D1275&lt;F1246,F1246-D1275,0)</f>
        <v>0</v>
      </c>
      <c r="G1275" s="84">
        <f>IF(D1275&gt;F1246,D1275-F1246,0)</f>
        <v>0.25</v>
      </c>
      <c r="H1275" s="102"/>
      <c r="I1275" s="102"/>
      <c r="J1275" s="102"/>
    </row>
    <row r="1276" spans="1:10" x14ac:dyDescent="0.25">
      <c r="A1276" s="8">
        <f>A1275+1</f>
        <v>36402</v>
      </c>
      <c r="B1276" s="9"/>
      <c r="C1276" s="8"/>
      <c r="D1276" s="9">
        <f t="shared" si="72"/>
        <v>2.8450000000000002</v>
      </c>
      <c r="E1276" s="9"/>
      <c r="F1276" s="142">
        <f>IF(D1276&lt;F1246,F1246-D1276,0)</f>
        <v>0</v>
      </c>
      <c r="G1276" s="84">
        <f>IF(D1276&gt;F1246,D1276-F1246,0)</f>
        <v>0.22500000000000009</v>
      </c>
      <c r="H1276" s="102"/>
      <c r="I1276" s="102"/>
      <c r="J1276" s="102"/>
    </row>
    <row r="1277" spans="1:10" ht="13.8" thickBot="1" x14ac:dyDescent="0.3">
      <c r="A1277" s="8">
        <f>A1276+1</f>
        <v>36403</v>
      </c>
      <c r="B1277" s="9"/>
      <c r="C1277" s="8"/>
      <c r="D1277" s="9">
        <f t="shared" si="72"/>
        <v>2.875</v>
      </c>
      <c r="E1277" s="9"/>
      <c r="F1277" s="143">
        <f>IF(D1277&lt;F1246,F1246-D1277,0)</f>
        <v>0</v>
      </c>
      <c r="G1277" s="144">
        <f>IF(D1277&gt;F1246,D1277-F1246,0)</f>
        <v>0.25499999999999989</v>
      </c>
      <c r="H1277" s="102"/>
      <c r="I1277" s="102"/>
      <c r="J1277" s="102"/>
    </row>
    <row r="1278" spans="1:10" ht="13.8" thickTop="1" x14ac:dyDescent="0.25">
      <c r="A1278" s="8"/>
      <c r="B1278" s="9"/>
      <c r="C1278" s="8"/>
      <c r="D1278" s="9"/>
      <c r="E1278" s="9"/>
      <c r="F1278" s="145">
        <f>AVERAGE(F1247:F1277)</f>
        <v>6.2903225806451701E-3</v>
      </c>
      <c r="G1278" s="145">
        <f>AVERAGE(G1247:G1277)</f>
        <v>0.17516129032258054</v>
      </c>
    </row>
    <row r="1279" spans="1:10" x14ac:dyDescent="0.25">
      <c r="A1279" s="8"/>
      <c r="B1279" s="9"/>
      <c r="C1279" s="8"/>
      <c r="D1279" s="9"/>
      <c r="E1279" s="9"/>
    </row>
    <row r="1280" spans="1:10" x14ac:dyDescent="0.25">
      <c r="A1280" s="8"/>
      <c r="B1280" s="9"/>
      <c r="C1280" s="8"/>
      <c r="D1280" s="9"/>
      <c r="E1280" s="9"/>
    </row>
    <row r="1281" spans="1:12" x14ac:dyDescent="0.25">
      <c r="A1281" s="8"/>
      <c r="B1281" s="9"/>
      <c r="C1281" s="8">
        <v>36404</v>
      </c>
      <c r="G1281" s="102"/>
      <c r="H1281" s="102"/>
      <c r="I1281" s="102"/>
      <c r="J1281" s="102"/>
      <c r="K1281" s="101"/>
      <c r="L1281" s="101"/>
    </row>
    <row r="1282" spans="1:12" x14ac:dyDescent="0.25">
      <c r="A1282" s="8">
        <f>C1281</f>
        <v>36404</v>
      </c>
      <c r="B1282" s="9"/>
      <c r="C1282" s="8"/>
      <c r="D1282" s="9">
        <f>VLOOKUP($A1282,cash,D$4,FALSE)</f>
        <v>2.7149999999999999</v>
      </c>
      <c r="E1282" s="9"/>
      <c r="G1282" s="102"/>
      <c r="H1282" s="102"/>
      <c r="I1282" s="102"/>
      <c r="J1282" s="102"/>
      <c r="K1282" s="101"/>
      <c r="L1282" s="101"/>
    </row>
    <row r="1283" spans="1:12" x14ac:dyDescent="0.25">
      <c r="A1283" s="8">
        <f>A1282+1</f>
        <v>36405</v>
      </c>
      <c r="B1283" s="9"/>
      <c r="C1283" s="8"/>
      <c r="D1283" s="9">
        <f t="shared" ref="D1283:D1311" si="74">VLOOKUP($A1283,cash,D$4,FALSE)</f>
        <v>2.56</v>
      </c>
      <c r="E1283" s="9"/>
      <c r="G1283" s="102"/>
      <c r="H1283" s="102"/>
      <c r="I1283" s="102"/>
      <c r="J1283" s="102"/>
    </row>
    <row r="1284" spans="1:12" x14ac:dyDescent="0.25">
      <c r="A1284" s="8">
        <f t="shared" ref="A1284:A1311" si="75">A1283+1</f>
        <v>36406</v>
      </c>
      <c r="B1284" s="9"/>
      <c r="C1284" s="8"/>
      <c r="D1284" s="9">
        <f t="shared" si="74"/>
        <v>2.4649999999999999</v>
      </c>
      <c r="E1284" s="9"/>
      <c r="G1284" s="102"/>
      <c r="H1284" s="102"/>
      <c r="I1284" s="102"/>
      <c r="J1284" s="102"/>
    </row>
    <row r="1285" spans="1:12" x14ac:dyDescent="0.25">
      <c r="A1285" s="8">
        <f t="shared" si="75"/>
        <v>36407</v>
      </c>
      <c r="B1285" s="9"/>
      <c r="C1285" s="8"/>
      <c r="D1285" s="9">
        <f t="shared" si="74"/>
        <v>2.4649999999999999</v>
      </c>
      <c r="E1285" s="9"/>
      <c r="G1285" s="102"/>
      <c r="H1285" s="102"/>
      <c r="I1285" s="102"/>
      <c r="J1285" s="102"/>
    </row>
    <row r="1286" spans="1:12" x14ac:dyDescent="0.25">
      <c r="A1286" s="8">
        <f t="shared" si="75"/>
        <v>36408</v>
      </c>
      <c r="B1286" s="9"/>
      <c r="C1286" s="8"/>
      <c r="D1286" s="9">
        <f t="shared" si="74"/>
        <v>2.4649999999999999</v>
      </c>
      <c r="E1286" s="9"/>
      <c r="G1286" s="102"/>
      <c r="H1286" s="102"/>
      <c r="I1286" s="102"/>
      <c r="J1286" s="102"/>
    </row>
    <row r="1287" spans="1:12" x14ac:dyDescent="0.25">
      <c r="A1287" s="8">
        <f t="shared" si="75"/>
        <v>36409</v>
      </c>
      <c r="B1287" s="9"/>
      <c r="C1287" s="8"/>
      <c r="D1287" s="9">
        <f t="shared" si="74"/>
        <v>2.4649999999999999</v>
      </c>
      <c r="E1287" s="9"/>
      <c r="G1287" s="102"/>
      <c r="H1287" s="102"/>
      <c r="I1287" s="102"/>
      <c r="J1287" s="102"/>
    </row>
    <row r="1288" spans="1:12" x14ac:dyDescent="0.25">
      <c r="A1288" s="8">
        <f t="shared" si="75"/>
        <v>36410</v>
      </c>
      <c r="B1288" s="9"/>
      <c r="C1288" s="8"/>
      <c r="D1288" s="9">
        <f t="shared" si="74"/>
        <v>2.5649999999999999</v>
      </c>
      <c r="E1288" s="9"/>
      <c r="G1288" s="102"/>
      <c r="H1288" s="102"/>
      <c r="I1288" s="102"/>
      <c r="J1288" s="102"/>
    </row>
    <row r="1289" spans="1:12" x14ac:dyDescent="0.25">
      <c r="A1289" s="8">
        <f t="shared" si="75"/>
        <v>36411</v>
      </c>
      <c r="B1289" s="9"/>
      <c r="C1289" s="8"/>
      <c r="D1289" s="9">
        <f t="shared" si="74"/>
        <v>2.665</v>
      </c>
      <c r="E1289" s="9"/>
      <c r="G1289" s="102"/>
      <c r="H1289" s="102"/>
      <c r="I1289" s="102"/>
      <c r="J1289" s="102"/>
    </row>
    <row r="1290" spans="1:12" x14ac:dyDescent="0.25">
      <c r="A1290" s="8">
        <f t="shared" si="75"/>
        <v>36412</v>
      </c>
      <c r="B1290" s="9"/>
      <c r="C1290" s="8"/>
      <c r="D1290" s="9">
        <f t="shared" si="74"/>
        <v>2.75</v>
      </c>
      <c r="E1290" s="9"/>
      <c r="G1290" s="102"/>
      <c r="H1290" s="102"/>
      <c r="I1290" s="102"/>
      <c r="J1290" s="102"/>
    </row>
    <row r="1291" spans="1:12" x14ac:dyDescent="0.25">
      <c r="A1291" s="8">
        <f t="shared" si="75"/>
        <v>36413</v>
      </c>
      <c r="B1291" s="9"/>
      <c r="C1291" s="8"/>
      <c r="D1291" s="9">
        <f t="shared" si="74"/>
        <v>2.84</v>
      </c>
      <c r="E1291" s="9"/>
      <c r="G1291" s="102"/>
      <c r="H1291" s="102"/>
      <c r="I1291" s="102"/>
      <c r="J1291" s="102"/>
    </row>
    <row r="1292" spans="1:12" x14ac:dyDescent="0.25">
      <c r="A1292" s="8">
        <f t="shared" si="75"/>
        <v>36414</v>
      </c>
      <c r="B1292" s="9"/>
      <c r="C1292" s="8"/>
      <c r="D1292" s="9">
        <f t="shared" si="74"/>
        <v>2.84</v>
      </c>
      <c r="E1292" s="9"/>
      <c r="G1292" s="102"/>
      <c r="H1292" s="102"/>
      <c r="I1292" s="102"/>
      <c r="J1292" s="102"/>
    </row>
    <row r="1293" spans="1:12" x14ac:dyDescent="0.25">
      <c r="A1293" s="8">
        <f t="shared" si="75"/>
        <v>36415</v>
      </c>
      <c r="B1293" s="9"/>
      <c r="C1293" s="8"/>
      <c r="D1293" s="9">
        <f t="shared" si="74"/>
        <v>2.84</v>
      </c>
      <c r="E1293" s="9"/>
      <c r="G1293" s="102"/>
      <c r="H1293" s="102"/>
      <c r="I1293" s="102"/>
      <c r="J1293" s="102"/>
    </row>
    <row r="1294" spans="1:12" x14ac:dyDescent="0.25">
      <c r="A1294" s="8">
        <f t="shared" si="75"/>
        <v>36416</v>
      </c>
      <c r="B1294" s="9"/>
      <c r="C1294" s="8"/>
      <c r="D1294" s="9">
        <f t="shared" si="74"/>
        <v>2.8050000000000002</v>
      </c>
      <c r="E1294" s="9"/>
      <c r="G1294" s="102"/>
      <c r="H1294" s="102"/>
      <c r="I1294" s="102"/>
      <c r="J1294" s="102"/>
    </row>
    <row r="1295" spans="1:12" x14ac:dyDescent="0.25">
      <c r="A1295" s="8">
        <f t="shared" si="75"/>
        <v>36417</v>
      </c>
      <c r="B1295" s="9"/>
      <c r="C1295" s="8"/>
      <c r="D1295" s="9">
        <f t="shared" si="74"/>
        <v>2.645</v>
      </c>
      <c r="E1295" s="9"/>
      <c r="G1295" s="102"/>
      <c r="H1295" s="102"/>
      <c r="I1295" s="102"/>
      <c r="J1295" s="102"/>
    </row>
    <row r="1296" spans="1:12" x14ac:dyDescent="0.25">
      <c r="A1296" s="8">
        <f t="shared" si="75"/>
        <v>36418</v>
      </c>
      <c r="B1296" s="9"/>
      <c r="C1296" s="8"/>
      <c r="D1296" s="9">
        <f t="shared" si="74"/>
        <v>2.5299999999999998</v>
      </c>
      <c r="E1296" s="9"/>
      <c r="G1296" s="102"/>
      <c r="H1296" s="102"/>
      <c r="I1296" s="102"/>
      <c r="J1296" s="102"/>
    </row>
    <row r="1297" spans="1:10" x14ac:dyDescent="0.25">
      <c r="A1297" s="8">
        <f t="shared" si="75"/>
        <v>36419</v>
      </c>
      <c r="B1297" s="9"/>
      <c r="C1297" s="8"/>
      <c r="D1297" s="9">
        <f t="shared" si="74"/>
        <v>2.4849999999999999</v>
      </c>
      <c r="E1297" s="9"/>
      <c r="G1297" s="102"/>
      <c r="H1297" s="102"/>
      <c r="I1297" s="102"/>
      <c r="J1297" s="102"/>
    </row>
    <row r="1298" spans="1:10" x14ac:dyDescent="0.25">
      <c r="A1298" s="8">
        <f t="shared" si="75"/>
        <v>36420</v>
      </c>
      <c r="B1298" s="9"/>
      <c r="C1298" s="8"/>
      <c r="D1298" s="9">
        <f t="shared" si="74"/>
        <v>2.46</v>
      </c>
      <c r="E1298" s="9"/>
      <c r="G1298" s="102"/>
      <c r="H1298" s="102"/>
      <c r="I1298" s="102"/>
      <c r="J1298" s="102"/>
    </row>
    <row r="1299" spans="1:10" x14ac:dyDescent="0.25">
      <c r="A1299" s="8">
        <f t="shared" si="75"/>
        <v>36421</v>
      </c>
      <c r="B1299" s="9"/>
      <c r="C1299" s="8"/>
      <c r="D1299" s="9">
        <f t="shared" si="74"/>
        <v>2.46</v>
      </c>
      <c r="E1299" s="9"/>
      <c r="G1299" s="102"/>
      <c r="H1299" s="102"/>
      <c r="I1299" s="102"/>
      <c r="J1299" s="102"/>
    </row>
    <row r="1300" spans="1:10" x14ac:dyDescent="0.25">
      <c r="A1300" s="8">
        <f t="shared" si="75"/>
        <v>36422</v>
      </c>
      <c r="B1300" s="9"/>
      <c r="C1300" s="8"/>
      <c r="D1300" s="9">
        <f t="shared" si="74"/>
        <v>2.46</v>
      </c>
      <c r="E1300" s="9"/>
      <c r="G1300" s="102"/>
      <c r="H1300" s="102"/>
      <c r="I1300" s="102"/>
      <c r="J1300" s="102"/>
    </row>
    <row r="1301" spans="1:10" x14ac:dyDescent="0.25">
      <c r="A1301" s="8">
        <f t="shared" si="75"/>
        <v>36423</v>
      </c>
      <c r="B1301" s="9"/>
      <c r="C1301" s="8"/>
      <c r="D1301" s="9">
        <f t="shared" si="74"/>
        <v>2.4950000000000001</v>
      </c>
      <c r="E1301" s="9"/>
      <c r="G1301" s="102"/>
      <c r="H1301" s="102"/>
      <c r="I1301" s="102"/>
      <c r="J1301" s="102"/>
    </row>
    <row r="1302" spans="1:10" x14ac:dyDescent="0.25">
      <c r="A1302" s="8">
        <f t="shared" si="75"/>
        <v>36424</v>
      </c>
      <c r="B1302" s="9"/>
      <c r="C1302" s="8"/>
      <c r="D1302" s="9">
        <f t="shared" si="74"/>
        <v>2.3050000000000002</v>
      </c>
      <c r="E1302" s="9"/>
      <c r="G1302" s="102"/>
      <c r="H1302" s="102"/>
      <c r="I1302" s="102"/>
      <c r="J1302" s="102"/>
    </row>
    <row r="1303" spans="1:10" x14ac:dyDescent="0.25">
      <c r="A1303" s="8">
        <f t="shared" si="75"/>
        <v>36425</v>
      </c>
      <c r="B1303" s="9"/>
      <c r="C1303" s="8"/>
      <c r="D1303" s="9">
        <f t="shared" si="74"/>
        <v>2.2949999999999999</v>
      </c>
      <c r="E1303" s="9"/>
      <c r="G1303" s="102"/>
      <c r="H1303" s="102"/>
      <c r="I1303" s="102"/>
      <c r="J1303" s="102"/>
    </row>
    <row r="1304" spans="1:10" x14ac:dyDescent="0.25">
      <c r="A1304" s="8">
        <f t="shared" si="75"/>
        <v>36426</v>
      </c>
      <c r="B1304" s="9"/>
      <c r="C1304" s="8"/>
      <c r="D1304" s="9">
        <f t="shared" si="74"/>
        <v>2.44</v>
      </c>
      <c r="E1304" s="9"/>
      <c r="G1304" s="102"/>
      <c r="H1304" s="102"/>
      <c r="I1304" s="102"/>
      <c r="J1304" s="102"/>
    </row>
    <row r="1305" spans="1:10" x14ac:dyDescent="0.25">
      <c r="A1305" s="8">
        <f t="shared" si="75"/>
        <v>36427</v>
      </c>
      <c r="B1305" s="9"/>
      <c r="C1305" s="8"/>
      <c r="D1305" s="9">
        <f t="shared" si="74"/>
        <v>2.57</v>
      </c>
      <c r="E1305" s="9"/>
      <c r="G1305" s="102"/>
      <c r="H1305" s="102"/>
      <c r="I1305" s="102"/>
      <c r="J1305" s="102"/>
    </row>
    <row r="1306" spans="1:10" x14ac:dyDescent="0.25">
      <c r="A1306" s="8">
        <f t="shared" si="75"/>
        <v>36428</v>
      </c>
      <c r="B1306" s="9"/>
      <c r="C1306" s="8"/>
      <c r="D1306" s="9">
        <f t="shared" si="74"/>
        <v>2.57</v>
      </c>
      <c r="E1306" s="9"/>
      <c r="G1306" s="102"/>
      <c r="H1306" s="102"/>
      <c r="I1306" s="102"/>
      <c r="J1306" s="102"/>
    </row>
    <row r="1307" spans="1:10" x14ac:dyDescent="0.25">
      <c r="A1307" s="8">
        <f t="shared" si="75"/>
        <v>36429</v>
      </c>
      <c r="B1307" s="9"/>
      <c r="C1307" s="8"/>
      <c r="D1307" s="9">
        <f t="shared" si="74"/>
        <v>2.57</v>
      </c>
      <c r="E1307" s="9"/>
      <c r="G1307" s="102"/>
      <c r="H1307" s="102"/>
      <c r="I1307" s="102"/>
      <c r="J1307" s="102"/>
    </row>
    <row r="1308" spans="1:10" x14ac:dyDescent="0.25">
      <c r="A1308" s="8">
        <f t="shared" si="75"/>
        <v>36430</v>
      </c>
      <c r="B1308" s="9"/>
      <c r="C1308" s="8"/>
      <c r="D1308" s="9">
        <f t="shared" si="74"/>
        <v>2.5</v>
      </c>
      <c r="E1308" s="9"/>
      <c r="G1308" s="102"/>
      <c r="H1308" s="102"/>
      <c r="I1308" s="102"/>
      <c r="J1308" s="102"/>
    </row>
    <row r="1309" spans="1:10" x14ac:dyDescent="0.25">
      <c r="A1309" s="8">
        <f t="shared" si="75"/>
        <v>36431</v>
      </c>
      <c r="B1309" s="9"/>
      <c r="C1309" s="8"/>
      <c r="D1309" s="9">
        <f t="shared" si="74"/>
        <v>2.5249999999999999</v>
      </c>
      <c r="E1309" s="9"/>
      <c r="G1309" s="102"/>
      <c r="H1309" s="102"/>
      <c r="I1309" s="102"/>
      <c r="J1309" s="102"/>
    </row>
    <row r="1310" spans="1:10" x14ac:dyDescent="0.25">
      <c r="A1310" s="8">
        <f t="shared" si="75"/>
        <v>36432</v>
      </c>
      <c r="B1310" s="9"/>
      <c r="C1310" s="8"/>
      <c r="D1310" s="9">
        <f t="shared" si="74"/>
        <v>2.5550000000000002</v>
      </c>
      <c r="E1310" s="9"/>
      <c r="G1310" s="102"/>
      <c r="H1310" s="102"/>
      <c r="I1310" s="102"/>
      <c r="J1310" s="102"/>
    </row>
    <row r="1311" spans="1:10" x14ac:dyDescent="0.25">
      <c r="A1311" s="8">
        <f t="shared" si="75"/>
        <v>36433</v>
      </c>
      <c r="B1311" s="9"/>
      <c r="C1311" s="8"/>
      <c r="D1311" s="9">
        <f t="shared" si="74"/>
        <v>2.35</v>
      </c>
      <c r="E1311" s="9"/>
      <c r="G1311" s="102"/>
      <c r="H1311" s="102"/>
      <c r="I1311" s="102"/>
      <c r="J1311" s="102"/>
    </row>
    <row r="1312" spans="1:10" x14ac:dyDescent="0.25">
      <c r="A1312" s="8"/>
      <c r="B1312" s="9"/>
      <c r="C1312" s="8"/>
      <c r="D1312" s="9"/>
      <c r="E1312" s="9"/>
      <c r="G1312" s="102"/>
      <c r="H1312" s="102"/>
    </row>
    <row r="1313" spans="1:12" x14ac:dyDescent="0.25">
      <c r="A1313" s="8"/>
      <c r="B1313" s="9"/>
      <c r="C1313" s="8"/>
      <c r="D1313" s="9"/>
      <c r="E1313" s="9"/>
    </row>
    <row r="1314" spans="1:12" x14ac:dyDescent="0.25">
      <c r="A1314" s="8"/>
      <c r="B1314" s="9"/>
      <c r="C1314" s="8"/>
      <c r="D1314" s="9"/>
      <c r="E1314" s="9"/>
    </row>
    <row r="1315" spans="1:12" ht="13.8" thickBot="1" x14ac:dyDescent="0.3">
      <c r="A1315" s="8"/>
      <c r="B1315" s="9"/>
      <c r="C1315" s="8">
        <v>36434</v>
      </c>
      <c r="F1315" s="145">
        <f>VLOOKUP($C1315,index,2,FALSE)</f>
        <v>2.5499999999999998</v>
      </c>
      <c r="H1315" s="102"/>
      <c r="I1315" s="102"/>
      <c r="J1315" s="102"/>
      <c r="K1315" s="101"/>
      <c r="L1315" s="101"/>
    </row>
    <row r="1316" spans="1:12" ht="13.8" thickTop="1" x14ac:dyDescent="0.25">
      <c r="A1316" s="8">
        <f>C1315</f>
        <v>36434</v>
      </c>
      <c r="B1316" s="9"/>
      <c r="C1316" s="8"/>
      <c r="D1316" s="9">
        <f>VLOOKUP($A1316,cash,D$4,FALSE)</f>
        <v>2.35</v>
      </c>
      <c r="E1316" s="9"/>
      <c r="F1316" s="141">
        <f>IF(D1316&lt;F1315,F1315-D1316,0)</f>
        <v>0.19999999999999973</v>
      </c>
      <c r="G1316" s="81">
        <f>IF(D1316&gt;F1315,D1316-F1315,0)</f>
        <v>0</v>
      </c>
      <c r="H1316" s="102"/>
      <c r="I1316" s="102"/>
      <c r="J1316" s="102"/>
      <c r="K1316" s="101"/>
      <c r="L1316" s="101"/>
    </row>
    <row r="1317" spans="1:12" x14ac:dyDescent="0.25">
      <c r="A1317" s="8">
        <f>A1316+1</f>
        <v>36435</v>
      </c>
      <c r="B1317" s="9"/>
      <c r="C1317" s="8"/>
      <c r="D1317" s="9">
        <f t="shared" ref="D1317:D1346" si="76">VLOOKUP($A1317,cash,D$4,FALSE)</f>
        <v>2.35</v>
      </c>
      <c r="E1317" s="9"/>
      <c r="F1317" s="142">
        <f>IF(D1317&lt;F1315,F1315-D1317,0)</f>
        <v>0.19999999999999973</v>
      </c>
      <c r="G1317" s="84">
        <f>IF(D1317&gt;F1315,D1317-F1315,0)</f>
        <v>0</v>
      </c>
      <c r="H1317" s="102"/>
      <c r="I1317" s="102"/>
      <c r="J1317" s="102"/>
    </row>
    <row r="1318" spans="1:12" x14ac:dyDescent="0.25">
      <c r="A1318" s="8">
        <f t="shared" ref="A1318:A1346" si="77">A1317+1</f>
        <v>36436</v>
      </c>
      <c r="B1318" s="9"/>
      <c r="C1318" s="8"/>
      <c r="D1318" s="9">
        <f t="shared" si="76"/>
        <v>2.35</v>
      </c>
      <c r="E1318" s="9"/>
      <c r="F1318" s="142">
        <f>IF(D1318&lt;F1315,F1315-D1318,0)</f>
        <v>0.19999999999999973</v>
      </c>
      <c r="G1318" s="84">
        <f>IF(D1318&gt;F1315,D1318-F1315,0)</f>
        <v>0</v>
      </c>
      <c r="H1318" s="102"/>
      <c r="I1318" s="102"/>
      <c r="J1318" s="102"/>
    </row>
    <row r="1319" spans="1:12" x14ac:dyDescent="0.25">
      <c r="A1319" s="8">
        <f t="shared" si="77"/>
        <v>36437</v>
      </c>
      <c r="B1319" s="9"/>
      <c r="C1319" s="8"/>
      <c r="D1319" s="9">
        <f t="shared" si="76"/>
        <v>2.4849999999999999</v>
      </c>
      <c r="E1319" s="9"/>
      <c r="F1319" s="142">
        <f>IF(D1319&lt;F1315,F1315-D1319,0)</f>
        <v>6.4999999999999947E-2</v>
      </c>
      <c r="G1319" s="84">
        <f>IF(D1319&gt;F1315,D1319-F1315,0)</f>
        <v>0</v>
      </c>
      <c r="H1319" s="102"/>
      <c r="I1319" s="102"/>
      <c r="J1319" s="102"/>
    </row>
    <row r="1320" spans="1:12" x14ac:dyDescent="0.25">
      <c r="A1320" s="8">
        <f t="shared" si="77"/>
        <v>36438</v>
      </c>
      <c r="B1320" s="9"/>
      <c r="C1320" s="8"/>
      <c r="D1320" s="9">
        <f t="shared" si="76"/>
        <v>2.4500000000000002</v>
      </c>
      <c r="E1320" s="9"/>
      <c r="F1320" s="142">
        <f>IF(D1320&lt;F1315,F1315-D1320,0)</f>
        <v>9.9999999999999645E-2</v>
      </c>
      <c r="G1320" s="84">
        <f>IF(D1320&gt;F1315,D1320-F1315,0)</f>
        <v>0</v>
      </c>
      <c r="H1320" s="102"/>
      <c r="I1320" s="102"/>
      <c r="J1320" s="102"/>
    </row>
    <row r="1321" spans="1:12" x14ac:dyDescent="0.25">
      <c r="A1321" s="8">
        <f t="shared" si="77"/>
        <v>36439</v>
      </c>
      <c r="B1321" s="9"/>
      <c r="C1321" s="8"/>
      <c r="D1321" s="9">
        <f t="shared" si="76"/>
        <v>2.4649999999999999</v>
      </c>
      <c r="E1321" s="9"/>
      <c r="F1321" s="142">
        <f>IF(D1321&lt;F1315,F1315-D1321,0)</f>
        <v>8.4999999999999964E-2</v>
      </c>
      <c r="G1321" s="84">
        <f>IF(D1321&gt;F1315,D1321-F1315,0)</f>
        <v>0</v>
      </c>
      <c r="H1321" s="102"/>
      <c r="I1321" s="102"/>
      <c r="J1321" s="102"/>
    </row>
    <row r="1322" spans="1:12" x14ac:dyDescent="0.25">
      <c r="A1322" s="8">
        <f t="shared" si="77"/>
        <v>36440</v>
      </c>
      <c r="B1322" s="9"/>
      <c r="C1322" s="8"/>
      <c r="D1322" s="9">
        <f t="shared" si="76"/>
        <v>2.4900000000000002</v>
      </c>
      <c r="E1322" s="9"/>
      <c r="F1322" s="142">
        <f>IF(D1322&lt;F1315,F1315-D1322,0)</f>
        <v>5.9999999999999609E-2</v>
      </c>
      <c r="G1322" s="84">
        <f>IF(D1322&gt;F1315,D1322-F1315,0)</f>
        <v>0</v>
      </c>
      <c r="H1322" s="102"/>
      <c r="I1322" s="102"/>
      <c r="J1322" s="102"/>
    </row>
    <row r="1323" spans="1:12" x14ac:dyDescent="0.25">
      <c r="A1323" s="8">
        <f t="shared" si="77"/>
        <v>36441</v>
      </c>
      <c r="B1323" s="9"/>
      <c r="C1323" s="8"/>
      <c r="D1323" s="9">
        <f t="shared" si="76"/>
        <v>2.355</v>
      </c>
      <c r="E1323" s="9"/>
      <c r="F1323" s="142">
        <f>IF(D1323&lt;F1315,F1315-D1323,0)</f>
        <v>0.19499999999999984</v>
      </c>
      <c r="G1323" s="84">
        <f>IF(D1323&gt;F1315,D1323-F1315,0)</f>
        <v>0</v>
      </c>
      <c r="H1323" s="102"/>
      <c r="I1323" s="102"/>
      <c r="J1323" s="102"/>
    </row>
    <row r="1324" spans="1:12" x14ac:dyDescent="0.25">
      <c r="A1324" s="8">
        <f t="shared" si="77"/>
        <v>36442</v>
      </c>
      <c r="B1324" s="9"/>
      <c r="C1324" s="8"/>
      <c r="D1324" s="9">
        <f t="shared" si="76"/>
        <v>2.355</v>
      </c>
      <c r="E1324" s="9"/>
      <c r="F1324" s="142">
        <f>IF(D1324&lt;F1315,F1315-D1324,0)</f>
        <v>0.19499999999999984</v>
      </c>
      <c r="G1324" s="84">
        <f>IF(D1324&gt;F1315,D1324-F1315,0)</f>
        <v>0</v>
      </c>
      <c r="H1324" s="102"/>
      <c r="I1324" s="102"/>
      <c r="J1324" s="102"/>
    </row>
    <row r="1325" spans="1:12" x14ac:dyDescent="0.25">
      <c r="A1325" s="8">
        <f t="shared" si="77"/>
        <v>36443</v>
      </c>
      <c r="B1325" s="9"/>
      <c r="C1325" s="8"/>
      <c r="D1325" s="9">
        <f t="shared" si="76"/>
        <v>2.355</v>
      </c>
      <c r="E1325" s="9"/>
      <c r="F1325" s="142">
        <f>IF(D1325&lt;F1315,F1315-D1325,0)</f>
        <v>0.19499999999999984</v>
      </c>
      <c r="G1325" s="84">
        <f>IF(D1325&gt;F1315,D1325-F1315,0)</f>
        <v>0</v>
      </c>
      <c r="H1325" s="102"/>
      <c r="I1325" s="102"/>
      <c r="J1325" s="102"/>
    </row>
    <row r="1326" spans="1:12" x14ac:dyDescent="0.25">
      <c r="A1326" s="8">
        <f t="shared" si="77"/>
        <v>36444</v>
      </c>
      <c r="B1326" s="9"/>
      <c r="C1326" s="8"/>
      <c r="D1326" s="9">
        <f t="shared" si="76"/>
        <v>2.52</v>
      </c>
      <c r="E1326" s="9"/>
      <c r="F1326" s="142">
        <f>IF(D1326&lt;F1315,F1315-D1326,0)</f>
        <v>2.9999999999999805E-2</v>
      </c>
      <c r="G1326" s="84">
        <f>IF(D1326&gt;F1315,D1326-F1315,0)</f>
        <v>0</v>
      </c>
      <c r="H1326" s="102"/>
      <c r="I1326" s="102"/>
      <c r="J1326" s="102"/>
    </row>
    <row r="1327" spans="1:12" x14ac:dyDescent="0.25">
      <c r="A1327" s="8">
        <f t="shared" si="77"/>
        <v>36445</v>
      </c>
      <c r="B1327" s="9"/>
      <c r="C1327" s="8"/>
      <c r="D1327" s="9">
        <f t="shared" si="76"/>
        <v>2.6549999999999998</v>
      </c>
      <c r="E1327" s="9"/>
      <c r="F1327" s="142">
        <f>IF(D1327&lt;F1315,F1315-D1327,0)</f>
        <v>0</v>
      </c>
      <c r="G1327" s="84">
        <f>IF(D1327&gt;F1315,D1327-F1315,0)</f>
        <v>0.10499999999999998</v>
      </c>
      <c r="H1327" s="102"/>
      <c r="I1327" s="102"/>
      <c r="J1327" s="102"/>
    </row>
    <row r="1328" spans="1:12" x14ac:dyDescent="0.25">
      <c r="A1328" s="8">
        <f t="shared" si="77"/>
        <v>36446</v>
      </c>
      <c r="B1328" s="9"/>
      <c r="C1328" s="8"/>
      <c r="D1328" s="9">
        <f t="shared" si="76"/>
        <v>2.81</v>
      </c>
      <c r="E1328" s="9"/>
      <c r="F1328" s="142">
        <f>IF(D1328&lt;F1315,F1315-D1328,0)</f>
        <v>0</v>
      </c>
      <c r="G1328" s="84">
        <f>IF(D1328&gt;F1315,D1328-F1315,0)</f>
        <v>0.26000000000000023</v>
      </c>
      <c r="H1328" s="102"/>
      <c r="I1328" s="102"/>
      <c r="J1328" s="102"/>
    </row>
    <row r="1329" spans="1:10" x14ac:dyDescent="0.25">
      <c r="A1329" s="8">
        <f t="shared" si="77"/>
        <v>36447</v>
      </c>
      <c r="B1329" s="9"/>
      <c r="C1329" s="8"/>
      <c r="D1329" s="9">
        <f t="shared" si="76"/>
        <v>2.7050000000000001</v>
      </c>
      <c r="E1329" s="9"/>
      <c r="F1329" s="142">
        <f>IF(D1329&lt;F1315,F1315-D1329,0)</f>
        <v>0</v>
      </c>
      <c r="G1329" s="84">
        <f>IF(D1329&gt;F1315,D1329-F1315,0)</f>
        <v>0.15500000000000025</v>
      </c>
      <c r="H1329" s="102"/>
      <c r="I1329" s="102"/>
      <c r="J1329" s="102"/>
    </row>
    <row r="1330" spans="1:10" x14ac:dyDescent="0.25">
      <c r="A1330" s="8">
        <f t="shared" si="77"/>
        <v>36448</v>
      </c>
      <c r="B1330" s="9"/>
      <c r="C1330" s="8"/>
      <c r="D1330" s="9">
        <f t="shared" si="76"/>
        <v>2.67</v>
      </c>
      <c r="E1330" s="9"/>
      <c r="F1330" s="142">
        <f>IF(D1330&lt;F1315,F1315-D1330,0)</f>
        <v>0</v>
      </c>
      <c r="G1330" s="84">
        <f>IF(D1330&gt;F1315,D1330-F1315,0)</f>
        <v>0.12000000000000011</v>
      </c>
      <c r="H1330" s="102"/>
      <c r="I1330" s="102"/>
      <c r="J1330" s="102"/>
    </row>
    <row r="1331" spans="1:10" x14ac:dyDescent="0.25">
      <c r="A1331" s="8">
        <f t="shared" si="77"/>
        <v>36449</v>
      </c>
      <c r="B1331" s="9"/>
      <c r="C1331" s="8"/>
      <c r="D1331" s="9">
        <f t="shared" si="76"/>
        <v>2.67</v>
      </c>
      <c r="E1331" s="9"/>
      <c r="F1331" s="142">
        <f>IF(D1331&lt;F1315,F1315-D1331,0)</f>
        <v>0</v>
      </c>
      <c r="G1331" s="84">
        <f>IF(D1331&gt;F1315,D1331-F1315,0)</f>
        <v>0.12000000000000011</v>
      </c>
      <c r="H1331" s="102"/>
      <c r="I1331" s="102"/>
      <c r="J1331" s="102"/>
    </row>
    <row r="1332" spans="1:10" x14ac:dyDescent="0.25">
      <c r="A1332" s="8">
        <f t="shared" si="77"/>
        <v>36450</v>
      </c>
      <c r="B1332" s="9"/>
      <c r="C1332" s="8"/>
      <c r="D1332" s="9">
        <f t="shared" si="76"/>
        <v>2.67</v>
      </c>
      <c r="E1332" s="9"/>
      <c r="F1332" s="142">
        <f>IF(D1332&lt;F1315,F1315-D1332,0)</f>
        <v>0</v>
      </c>
      <c r="G1332" s="84">
        <f>IF(D1332&gt;F1315,D1332-F1315,0)</f>
        <v>0.12000000000000011</v>
      </c>
      <c r="H1332" s="102"/>
      <c r="I1332" s="102"/>
      <c r="J1332" s="102"/>
    </row>
    <row r="1333" spans="1:10" x14ac:dyDescent="0.25">
      <c r="A1333" s="8">
        <f t="shared" si="77"/>
        <v>36451</v>
      </c>
      <c r="B1333" s="9"/>
      <c r="C1333" s="8"/>
      <c r="D1333" s="9">
        <f t="shared" si="76"/>
        <v>2.8149999999999999</v>
      </c>
      <c r="E1333" s="9"/>
      <c r="F1333" s="142">
        <f>IF(D1333&lt;F1315,F1315-D1333,0)</f>
        <v>0</v>
      </c>
      <c r="G1333" s="84">
        <f>IF(D1333&gt;F1315,D1333-F1315,0)</f>
        <v>0.26500000000000012</v>
      </c>
      <c r="H1333" s="102"/>
      <c r="I1333" s="102"/>
      <c r="J1333" s="102"/>
    </row>
    <row r="1334" spans="1:10" x14ac:dyDescent="0.25">
      <c r="A1334" s="8">
        <f t="shared" si="77"/>
        <v>36452</v>
      </c>
      <c r="B1334" s="9"/>
      <c r="C1334" s="8"/>
      <c r="D1334" s="9">
        <f t="shared" si="76"/>
        <v>2.89</v>
      </c>
      <c r="E1334" s="9"/>
      <c r="F1334" s="142">
        <f>IF(D1334&lt;F1315,F1315-D1334,0)</f>
        <v>0</v>
      </c>
      <c r="G1334" s="84">
        <f>IF(D1334&gt;F1315,D1334-F1315,0)</f>
        <v>0.3400000000000003</v>
      </c>
      <c r="H1334" s="102"/>
      <c r="I1334" s="102"/>
      <c r="J1334" s="102"/>
    </row>
    <row r="1335" spans="1:10" x14ac:dyDescent="0.25">
      <c r="A1335" s="8">
        <f t="shared" si="77"/>
        <v>36453</v>
      </c>
      <c r="B1335" s="9"/>
      <c r="C1335" s="8"/>
      <c r="D1335" s="9">
        <f t="shared" si="76"/>
        <v>2.9</v>
      </c>
      <c r="E1335" s="9"/>
      <c r="F1335" s="142">
        <f>IF(D1335&lt;F1315,F1315-D1335,0)</f>
        <v>0</v>
      </c>
      <c r="G1335" s="84">
        <f>IF(D1335&gt;F1315,D1335-F1315,0)</f>
        <v>0.35000000000000009</v>
      </c>
      <c r="H1335" s="102"/>
      <c r="I1335" s="102"/>
      <c r="J1335" s="102"/>
    </row>
    <row r="1336" spans="1:10" x14ac:dyDescent="0.25">
      <c r="A1336" s="8">
        <f t="shared" si="77"/>
        <v>36454</v>
      </c>
      <c r="B1336" s="9"/>
      <c r="C1336" s="8"/>
      <c r="D1336" s="9">
        <f t="shared" si="76"/>
        <v>2.9950000000000001</v>
      </c>
      <c r="E1336" s="9"/>
      <c r="F1336" s="142">
        <f>IF(D1336&lt;F1315,F1315-D1336,0)</f>
        <v>0</v>
      </c>
      <c r="G1336" s="84">
        <f>IF(D1336&gt;F1315,D1336-F1315,0)</f>
        <v>0.44500000000000028</v>
      </c>
      <c r="H1336" s="102"/>
      <c r="I1336" s="102"/>
      <c r="J1336" s="102"/>
    </row>
    <row r="1337" spans="1:10" x14ac:dyDescent="0.25">
      <c r="A1337" s="8">
        <f t="shared" si="77"/>
        <v>36455</v>
      </c>
      <c r="B1337" s="9"/>
      <c r="C1337" s="8"/>
      <c r="D1337" s="9">
        <f t="shared" si="76"/>
        <v>3.0049999999999999</v>
      </c>
      <c r="E1337" s="9"/>
      <c r="F1337" s="142">
        <f>IF(D1337&lt;F1315,F1315-D1337,0)</f>
        <v>0</v>
      </c>
      <c r="G1337" s="84">
        <f>IF(D1337&gt;F1315,D1337-F1315,0)</f>
        <v>0.45500000000000007</v>
      </c>
      <c r="H1337" s="102"/>
      <c r="I1337" s="102"/>
      <c r="J1337" s="102"/>
    </row>
    <row r="1338" spans="1:10" x14ac:dyDescent="0.25">
      <c r="A1338" s="8">
        <f t="shared" si="77"/>
        <v>36456</v>
      </c>
      <c r="B1338" s="9"/>
      <c r="C1338" s="8"/>
      <c r="D1338" s="9">
        <f t="shared" si="76"/>
        <v>3.0049999999999999</v>
      </c>
      <c r="E1338" s="9"/>
      <c r="F1338" s="142">
        <f>IF(D1338&lt;F1315,F1315-D1338,0)</f>
        <v>0</v>
      </c>
      <c r="G1338" s="84">
        <f>IF(D1338&gt;F1315,D1338-F1315,0)</f>
        <v>0.45500000000000007</v>
      </c>
      <c r="H1338" s="102"/>
      <c r="I1338" s="102"/>
      <c r="J1338" s="102"/>
    </row>
    <row r="1339" spans="1:10" x14ac:dyDescent="0.25">
      <c r="A1339" s="8">
        <f t="shared" si="77"/>
        <v>36457</v>
      </c>
      <c r="B1339" s="9"/>
      <c r="C1339" s="8"/>
      <c r="D1339" s="9">
        <f t="shared" si="76"/>
        <v>3.0049999999999999</v>
      </c>
      <c r="E1339" s="9"/>
      <c r="F1339" s="142">
        <f>IF(D1339&lt;F1315,F1315-D1339,0)</f>
        <v>0</v>
      </c>
      <c r="G1339" s="84">
        <f>IF(D1339&gt;F1315,D1339-F1315,0)</f>
        <v>0.45500000000000007</v>
      </c>
      <c r="H1339" s="102"/>
      <c r="I1339" s="102"/>
      <c r="J1339" s="102"/>
    </row>
    <row r="1340" spans="1:10" x14ac:dyDescent="0.25">
      <c r="A1340" s="8">
        <f t="shared" si="77"/>
        <v>36458</v>
      </c>
      <c r="B1340" s="9"/>
      <c r="C1340" s="8"/>
      <c r="D1340" s="9">
        <f t="shared" si="76"/>
        <v>2.9750000000000001</v>
      </c>
      <c r="E1340" s="9"/>
      <c r="F1340" s="142">
        <f>IF(D1340&lt;F1315,F1315-D1340,0)</f>
        <v>0</v>
      </c>
      <c r="G1340" s="84">
        <f>IF(D1340&gt;F1315,D1340-F1315,0)</f>
        <v>0.42500000000000027</v>
      </c>
      <c r="H1340" s="102"/>
      <c r="I1340" s="102"/>
      <c r="J1340" s="102"/>
    </row>
    <row r="1341" spans="1:10" x14ac:dyDescent="0.25">
      <c r="A1341" s="8">
        <f t="shared" si="77"/>
        <v>36459</v>
      </c>
      <c r="B1341" s="9"/>
      <c r="C1341" s="8"/>
      <c r="D1341" s="9">
        <f t="shared" si="76"/>
        <v>2.9649999999999999</v>
      </c>
      <c r="E1341" s="9"/>
      <c r="F1341" s="142">
        <f>IF(D1341&lt;F1315,F1315-D1341,0)</f>
        <v>0</v>
      </c>
      <c r="G1341" s="84">
        <f>IF(D1341&gt;F1315,D1341-F1315,0)</f>
        <v>0.41500000000000004</v>
      </c>
      <c r="H1341" s="102"/>
      <c r="I1341" s="102"/>
      <c r="J1341" s="102"/>
    </row>
    <row r="1342" spans="1:10" x14ac:dyDescent="0.25">
      <c r="A1342" s="8">
        <f t="shared" si="77"/>
        <v>36460</v>
      </c>
      <c r="B1342" s="9"/>
      <c r="C1342" s="8"/>
      <c r="D1342" s="9">
        <f t="shared" si="76"/>
        <v>3.02</v>
      </c>
      <c r="E1342" s="9"/>
      <c r="F1342" s="142">
        <f>IF(D1342&lt;F1315,F1315-D1342,0)</f>
        <v>0</v>
      </c>
      <c r="G1342" s="84">
        <f>IF(D1342&gt;F1315,D1342-F1315,0)</f>
        <v>0.4700000000000002</v>
      </c>
      <c r="H1342" s="102"/>
      <c r="I1342" s="102"/>
      <c r="J1342" s="102"/>
    </row>
    <row r="1343" spans="1:10" x14ac:dyDescent="0.25">
      <c r="A1343" s="8">
        <f t="shared" si="77"/>
        <v>36461</v>
      </c>
      <c r="B1343" s="9"/>
      <c r="C1343" s="8"/>
      <c r="D1343" s="9">
        <f t="shared" si="76"/>
        <v>2.9950000000000001</v>
      </c>
      <c r="E1343" s="9"/>
      <c r="F1343" s="142">
        <f>IF(D1343&lt;F1315,F1315-D1343,0)</f>
        <v>0</v>
      </c>
      <c r="G1343" s="84">
        <f>IF(D1343&gt;F1315,D1343-F1315,0)</f>
        <v>0.44500000000000028</v>
      </c>
      <c r="H1343" s="102"/>
      <c r="I1343" s="102"/>
      <c r="J1343" s="102"/>
    </row>
    <row r="1344" spans="1:10" x14ac:dyDescent="0.25">
      <c r="A1344" s="8">
        <f t="shared" si="77"/>
        <v>36462</v>
      </c>
      <c r="B1344" s="9"/>
      <c r="C1344" s="8"/>
      <c r="D1344" s="9">
        <f t="shared" si="76"/>
        <v>2.7949999999999999</v>
      </c>
      <c r="E1344" s="9"/>
      <c r="F1344" s="142">
        <f>IF(D1344&lt;F1315,F1315-D1344,0)</f>
        <v>0</v>
      </c>
      <c r="G1344" s="84">
        <f>IF(D1344&gt;F1315,D1344-F1315,0)</f>
        <v>0.24500000000000011</v>
      </c>
      <c r="H1344" s="102"/>
      <c r="I1344" s="102"/>
      <c r="J1344" s="102"/>
    </row>
    <row r="1345" spans="1:12" x14ac:dyDescent="0.25">
      <c r="A1345" s="8">
        <f t="shared" si="77"/>
        <v>36463</v>
      </c>
      <c r="B1345" s="9"/>
      <c r="C1345" s="8"/>
      <c r="D1345" s="9">
        <f t="shared" si="76"/>
        <v>2.7949999999999999</v>
      </c>
      <c r="E1345" s="9"/>
      <c r="F1345" s="142">
        <f>IF(D1345&lt;F1315,F1315-D1345,0)</f>
        <v>0</v>
      </c>
      <c r="G1345" s="84">
        <f>IF(D1345&gt;F1315,D1345-F1315,0)</f>
        <v>0.24500000000000011</v>
      </c>
      <c r="H1345" s="102"/>
      <c r="I1345" s="102"/>
      <c r="J1345" s="102"/>
    </row>
    <row r="1346" spans="1:12" ht="13.8" thickBot="1" x14ac:dyDescent="0.3">
      <c r="A1346" s="8">
        <f t="shared" si="77"/>
        <v>36464</v>
      </c>
      <c r="B1346" s="9"/>
      <c r="C1346" s="8"/>
      <c r="D1346" s="9">
        <f t="shared" si="76"/>
        <v>2.7949999999999999</v>
      </c>
      <c r="E1346" s="9"/>
      <c r="F1346" s="143">
        <f>IF(D1346&lt;F1315,F1315-D1346,0)</f>
        <v>0</v>
      </c>
      <c r="G1346" s="144">
        <f>IF(D1346&gt;F1315,D1346-F1315,0)</f>
        <v>0.24500000000000011</v>
      </c>
      <c r="H1346" s="102"/>
      <c r="I1346" s="102"/>
      <c r="J1346" s="102"/>
    </row>
    <row r="1347" spans="1:12" ht="13.8" thickTop="1" x14ac:dyDescent="0.25">
      <c r="A1347" s="8"/>
      <c r="B1347" s="9"/>
      <c r="C1347" s="8"/>
      <c r="D1347" s="9"/>
      <c r="E1347" s="9"/>
      <c r="F1347" s="145">
        <f>AVERAGE(F1316:F1346)</f>
        <v>4.9193548387096699E-2</v>
      </c>
      <c r="G1347" s="145">
        <f>AVERAGE(G1316:G1346)</f>
        <v>0.1979032258064517</v>
      </c>
    </row>
    <row r="1348" spans="1:12" x14ac:dyDescent="0.25">
      <c r="A1348" s="8"/>
      <c r="B1348" s="9"/>
      <c r="C1348" s="8"/>
      <c r="D1348" s="9"/>
      <c r="E1348" s="9"/>
    </row>
    <row r="1349" spans="1:12" x14ac:dyDescent="0.25">
      <c r="A1349" s="8"/>
      <c r="B1349" s="9"/>
      <c r="C1349" s="8"/>
      <c r="D1349" s="9"/>
      <c r="E1349" s="9"/>
    </row>
    <row r="1350" spans="1:12" x14ac:dyDescent="0.25">
      <c r="A1350" s="8"/>
      <c r="B1350" s="9"/>
      <c r="C1350" s="8">
        <v>36465</v>
      </c>
      <c r="G1350" s="102"/>
      <c r="H1350" s="102"/>
      <c r="I1350" s="102"/>
      <c r="J1350" s="102"/>
      <c r="K1350" s="101"/>
      <c r="L1350" s="101"/>
    </row>
    <row r="1351" spans="1:12" x14ac:dyDescent="0.25">
      <c r="A1351" s="8">
        <f>C1350</f>
        <v>36465</v>
      </c>
      <c r="B1351" s="9"/>
      <c r="C1351" s="8"/>
      <c r="D1351" s="9">
        <f>VLOOKUP($A1351,cash,D$4,FALSE)</f>
        <v>2.73</v>
      </c>
      <c r="E1351" s="9"/>
      <c r="G1351" s="102"/>
      <c r="H1351" s="102"/>
      <c r="I1351" s="102"/>
      <c r="J1351" s="102"/>
      <c r="K1351" s="101"/>
      <c r="L1351" s="101"/>
    </row>
    <row r="1352" spans="1:12" x14ac:dyDescent="0.25">
      <c r="A1352" s="8">
        <f>A1351+1</f>
        <v>36466</v>
      </c>
      <c r="B1352" s="9"/>
      <c r="C1352" s="8"/>
      <c r="D1352" s="9">
        <f t="shared" ref="D1352:D1380" si="78">VLOOKUP($A1352,cash,D$4,FALSE)</f>
        <v>2.8149999999999999</v>
      </c>
      <c r="E1352" s="9"/>
      <c r="G1352" s="102"/>
      <c r="H1352" s="102"/>
      <c r="I1352" s="102"/>
      <c r="J1352" s="102"/>
    </row>
    <row r="1353" spans="1:12" x14ac:dyDescent="0.25">
      <c r="A1353" s="8">
        <f t="shared" ref="A1353:A1380" si="79">A1352+1</f>
        <v>36467</v>
      </c>
      <c r="B1353" s="9"/>
      <c r="C1353" s="8"/>
      <c r="D1353" s="9">
        <f t="shared" si="78"/>
        <v>2.835</v>
      </c>
      <c r="E1353" s="9"/>
      <c r="G1353" s="102"/>
      <c r="H1353" s="102"/>
      <c r="I1353" s="102"/>
      <c r="J1353" s="102"/>
    </row>
    <row r="1354" spans="1:12" x14ac:dyDescent="0.25">
      <c r="A1354" s="8">
        <f t="shared" si="79"/>
        <v>36468</v>
      </c>
      <c r="B1354" s="9"/>
      <c r="C1354" s="8"/>
      <c r="D1354" s="9">
        <f t="shared" si="78"/>
        <v>2.74</v>
      </c>
      <c r="E1354" s="9"/>
      <c r="G1354" s="102"/>
      <c r="H1354" s="102"/>
      <c r="I1354" s="102"/>
      <c r="J1354" s="102"/>
    </row>
    <row r="1355" spans="1:12" x14ac:dyDescent="0.25">
      <c r="A1355" s="8">
        <f t="shared" si="79"/>
        <v>36469</v>
      </c>
      <c r="B1355" s="9"/>
      <c r="C1355" s="8"/>
      <c r="D1355" s="9">
        <f t="shared" si="78"/>
        <v>2.625</v>
      </c>
      <c r="E1355" s="9"/>
      <c r="G1355" s="102"/>
      <c r="H1355" s="102"/>
      <c r="I1355" s="102"/>
      <c r="J1355" s="102"/>
    </row>
    <row r="1356" spans="1:12" x14ac:dyDescent="0.25">
      <c r="A1356" s="8">
        <f t="shared" si="79"/>
        <v>36470</v>
      </c>
      <c r="B1356" s="9"/>
      <c r="C1356" s="8"/>
      <c r="D1356" s="9">
        <f t="shared" si="78"/>
        <v>2.625</v>
      </c>
      <c r="E1356" s="9"/>
      <c r="G1356" s="102"/>
      <c r="H1356" s="102"/>
      <c r="I1356" s="102"/>
      <c r="J1356" s="102"/>
    </row>
    <row r="1357" spans="1:12" x14ac:dyDescent="0.25">
      <c r="A1357" s="8">
        <f t="shared" si="79"/>
        <v>36471</v>
      </c>
      <c r="B1357" s="9"/>
      <c r="C1357" s="8"/>
      <c r="D1357" s="9">
        <f t="shared" si="78"/>
        <v>2.625</v>
      </c>
      <c r="E1357" s="9"/>
      <c r="G1357" s="102"/>
      <c r="H1357" s="102"/>
      <c r="I1357" s="102"/>
      <c r="J1357" s="102"/>
    </row>
    <row r="1358" spans="1:12" x14ac:dyDescent="0.25">
      <c r="A1358" s="8">
        <f t="shared" si="79"/>
        <v>36472</v>
      </c>
      <c r="B1358" s="9"/>
      <c r="C1358" s="8"/>
      <c r="D1358" s="9">
        <f t="shared" si="78"/>
        <v>2.59</v>
      </c>
      <c r="E1358" s="9"/>
      <c r="G1358" s="102"/>
      <c r="H1358" s="102"/>
      <c r="I1358" s="102"/>
      <c r="J1358" s="102"/>
    </row>
    <row r="1359" spans="1:12" x14ac:dyDescent="0.25">
      <c r="A1359" s="8">
        <f t="shared" si="79"/>
        <v>36473</v>
      </c>
      <c r="B1359" s="9"/>
      <c r="C1359" s="8"/>
      <c r="D1359" s="9">
        <f t="shared" si="78"/>
        <v>2.44</v>
      </c>
      <c r="E1359" s="9"/>
      <c r="G1359" s="102"/>
      <c r="H1359" s="102"/>
      <c r="I1359" s="102"/>
      <c r="J1359" s="102"/>
    </row>
    <row r="1360" spans="1:12" x14ac:dyDescent="0.25">
      <c r="A1360" s="8">
        <f t="shared" si="79"/>
        <v>36474</v>
      </c>
      <c r="B1360" s="9"/>
      <c r="C1360" s="8"/>
      <c r="D1360" s="9">
        <f t="shared" si="78"/>
        <v>2.395</v>
      </c>
      <c r="E1360" s="9"/>
      <c r="G1360" s="102"/>
      <c r="H1360" s="102"/>
      <c r="I1360" s="102"/>
      <c r="J1360" s="102"/>
    </row>
    <row r="1361" spans="1:10" x14ac:dyDescent="0.25">
      <c r="A1361" s="8">
        <f t="shared" si="79"/>
        <v>36475</v>
      </c>
      <c r="B1361" s="9"/>
      <c r="C1361" s="8"/>
      <c r="D1361" s="9">
        <f t="shared" si="78"/>
        <v>2.395</v>
      </c>
      <c r="E1361" s="9"/>
      <c r="G1361" s="102"/>
      <c r="H1361" s="102"/>
      <c r="I1361" s="102"/>
      <c r="J1361" s="102"/>
    </row>
    <row r="1362" spans="1:10" x14ac:dyDescent="0.25">
      <c r="A1362" s="8">
        <f t="shared" si="79"/>
        <v>36476</v>
      </c>
      <c r="B1362" s="9"/>
      <c r="C1362" s="8"/>
      <c r="D1362" s="9">
        <f t="shared" si="78"/>
        <v>2.1349999999999998</v>
      </c>
      <c r="E1362" s="9"/>
      <c r="G1362" s="102"/>
      <c r="H1362" s="102"/>
      <c r="I1362" s="102"/>
      <c r="J1362" s="102"/>
    </row>
    <row r="1363" spans="1:10" x14ac:dyDescent="0.25">
      <c r="A1363" s="8">
        <f t="shared" si="79"/>
        <v>36477</v>
      </c>
      <c r="B1363" s="9"/>
      <c r="C1363" s="8"/>
      <c r="D1363" s="9">
        <f t="shared" si="78"/>
        <v>2.1349999999999998</v>
      </c>
      <c r="E1363" s="9"/>
      <c r="G1363" s="102"/>
      <c r="H1363" s="102"/>
      <c r="I1363" s="102"/>
      <c r="J1363" s="102"/>
    </row>
    <row r="1364" spans="1:10" x14ac:dyDescent="0.25">
      <c r="A1364" s="8">
        <f t="shared" si="79"/>
        <v>36478</v>
      </c>
      <c r="B1364" s="9"/>
      <c r="C1364" s="8"/>
      <c r="D1364" s="9">
        <f t="shared" si="78"/>
        <v>2.1349999999999998</v>
      </c>
      <c r="E1364" s="9"/>
      <c r="G1364" s="102"/>
      <c r="H1364" s="102"/>
      <c r="I1364" s="102"/>
      <c r="J1364" s="102"/>
    </row>
    <row r="1365" spans="1:10" x14ac:dyDescent="0.25">
      <c r="A1365" s="8">
        <f t="shared" si="79"/>
        <v>36479</v>
      </c>
      <c r="B1365" s="9"/>
      <c r="C1365" s="8"/>
      <c r="D1365" s="9">
        <f t="shared" si="78"/>
        <v>2.31</v>
      </c>
      <c r="E1365" s="9"/>
      <c r="G1365" s="102"/>
      <c r="H1365" s="102"/>
      <c r="I1365" s="102"/>
      <c r="J1365" s="102"/>
    </row>
    <row r="1366" spans="1:10" x14ac:dyDescent="0.25">
      <c r="A1366" s="8">
        <f t="shared" si="79"/>
        <v>36480</v>
      </c>
      <c r="B1366" s="9"/>
      <c r="C1366" s="8"/>
      <c r="D1366" s="9">
        <f t="shared" si="78"/>
        <v>2.23</v>
      </c>
      <c r="E1366" s="9"/>
      <c r="G1366" s="102"/>
      <c r="H1366" s="102"/>
      <c r="I1366" s="102"/>
      <c r="J1366" s="102"/>
    </row>
    <row r="1367" spans="1:10" x14ac:dyDescent="0.25">
      <c r="A1367" s="8">
        <f t="shared" si="79"/>
        <v>36481</v>
      </c>
      <c r="B1367" s="9"/>
      <c r="C1367" s="8"/>
      <c r="D1367" s="9">
        <f t="shared" si="78"/>
        <v>2.2400000000000002</v>
      </c>
      <c r="E1367" s="9"/>
      <c r="G1367" s="102"/>
      <c r="H1367" s="102"/>
      <c r="I1367" s="102"/>
      <c r="J1367" s="102"/>
    </row>
    <row r="1368" spans="1:10" x14ac:dyDescent="0.25">
      <c r="A1368" s="8">
        <f t="shared" si="79"/>
        <v>36482</v>
      </c>
      <c r="B1368" s="9"/>
      <c r="C1368" s="8"/>
      <c r="D1368" s="9">
        <f t="shared" si="78"/>
        <v>2.2200000000000002</v>
      </c>
      <c r="E1368" s="9"/>
      <c r="G1368" s="102"/>
      <c r="H1368" s="102"/>
      <c r="I1368" s="102"/>
      <c r="J1368" s="102"/>
    </row>
    <row r="1369" spans="1:10" x14ac:dyDescent="0.25">
      <c r="A1369" s="8">
        <f t="shared" si="79"/>
        <v>36483</v>
      </c>
      <c r="B1369" s="9"/>
      <c r="C1369" s="8"/>
      <c r="D1369" s="9">
        <f t="shared" si="78"/>
        <v>2.15</v>
      </c>
      <c r="E1369" s="9"/>
      <c r="G1369" s="102"/>
      <c r="H1369" s="102"/>
      <c r="I1369" s="102"/>
      <c r="J1369" s="102"/>
    </row>
    <row r="1370" spans="1:10" x14ac:dyDescent="0.25">
      <c r="A1370" s="8">
        <f t="shared" si="79"/>
        <v>36484</v>
      </c>
      <c r="B1370" s="9"/>
      <c r="C1370" s="8"/>
      <c r="D1370" s="9">
        <f t="shared" si="78"/>
        <v>2.15</v>
      </c>
      <c r="E1370" s="9"/>
      <c r="G1370" s="102"/>
      <c r="H1370" s="102"/>
      <c r="I1370" s="102"/>
      <c r="J1370" s="102"/>
    </row>
    <row r="1371" spans="1:10" x14ac:dyDescent="0.25">
      <c r="A1371" s="8">
        <f t="shared" si="79"/>
        <v>36485</v>
      </c>
      <c r="B1371" s="9"/>
      <c r="C1371" s="8"/>
      <c r="D1371" s="9">
        <f t="shared" si="78"/>
        <v>2.15</v>
      </c>
      <c r="E1371" s="9"/>
      <c r="G1371" s="102"/>
      <c r="H1371" s="102"/>
      <c r="I1371" s="102"/>
      <c r="J1371" s="102"/>
    </row>
    <row r="1372" spans="1:10" x14ac:dyDescent="0.25">
      <c r="A1372" s="8">
        <f t="shared" si="79"/>
        <v>36486</v>
      </c>
      <c r="B1372" s="9"/>
      <c r="C1372" s="8"/>
      <c r="D1372" s="9">
        <f t="shared" si="78"/>
        <v>2.0350000000000001</v>
      </c>
      <c r="E1372" s="9"/>
      <c r="G1372" s="102"/>
      <c r="H1372" s="102"/>
      <c r="I1372" s="102"/>
      <c r="J1372" s="102"/>
    </row>
    <row r="1373" spans="1:10" x14ac:dyDescent="0.25">
      <c r="A1373" s="8">
        <f t="shared" si="79"/>
        <v>36487</v>
      </c>
      <c r="B1373" s="9"/>
      <c r="C1373" s="8"/>
      <c r="D1373" s="9">
        <f t="shared" si="78"/>
        <v>1.99</v>
      </c>
      <c r="E1373" s="9"/>
      <c r="G1373" s="102"/>
      <c r="H1373" s="102"/>
      <c r="I1373" s="102"/>
      <c r="J1373" s="102"/>
    </row>
    <row r="1374" spans="1:10" x14ac:dyDescent="0.25">
      <c r="A1374" s="8">
        <f t="shared" si="79"/>
        <v>36488</v>
      </c>
      <c r="B1374" s="9"/>
      <c r="C1374" s="8"/>
      <c r="D1374" s="9">
        <f t="shared" si="78"/>
        <v>1.9350000000000001</v>
      </c>
      <c r="E1374" s="9"/>
      <c r="G1374" s="102"/>
      <c r="H1374" s="102"/>
      <c r="I1374" s="102"/>
      <c r="J1374" s="102"/>
    </row>
    <row r="1375" spans="1:10" x14ac:dyDescent="0.25">
      <c r="A1375" s="8">
        <f t="shared" si="79"/>
        <v>36489</v>
      </c>
      <c r="B1375" s="9"/>
      <c r="C1375" s="8"/>
      <c r="D1375" s="9">
        <f t="shared" si="78"/>
        <v>1.9350000000000001</v>
      </c>
      <c r="E1375" s="9"/>
      <c r="G1375" s="102"/>
      <c r="H1375" s="102"/>
      <c r="I1375" s="102"/>
      <c r="J1375" s="102"/>
    </row>
    <row r="1376" spans="1:10" x14ac:dyDescent="0.25">
      <c r="A1376" s="8">
        <f t="shared" si="79"/>
        <v>36490</v>
      </c>
      <c r="B1376" s="9"/>
      <c r="C1376" s="8"/>
      <c r="D1376" s="9">
        <f t="shared" si="78"/>
        <v>1.9350000000000001</v>
      </c>
      <c r="E1376" s="9"/>
      <c r="G1376" s="102"/>
      <c r="H1376" s="102"/>
      <c r="I1376" s="102"/>
      <c r="J1376" s="102"/>
    </row>
    <row r="1377" spans="1:12" x14ac:dyDescent="0.25">
      <c r="A1377" s="8">
        <f t="shared" si="79"/>
        <v>36491</v>
      </c>
      <c r="B1377" s="9"/>
      <c r="C1377" s="8"/>
      <c r="D1377" s="9">
        <f t="shared" si="78"/>
        <v>1.9350000000000001</v>
      </c>
      <c r="E1377" s="9"/>
      <c r="G1377" s="102"/>
      <c r="H1377" s="102"/>
      <c r="I1377" s="102"/>
      <c r="J1377" s="102"/>
    </row>
    <row r="1378" spans="1:12" x14ac:dyDescent="0.25">
      <c r="A1378" s="8">
        <f t="shared" si="79"/>
        <v>36492</v>
      </c>
      <c r="B1378" s="9"/>
      <c r="C1378" s="8"/>
      <c r="D1378" s="9">
        <f t="shared" si="78"/>
        <v>1.9350000000000001</v>
      </c>
      <c r="E1378" s="9"/>
      <c r="G1378" s="102"/>
      <c r="H1378" s="102"/>
      <c r="I1378" s="102"/>
      <c r="J1378" s="102"/>
    </row>
    <row r="1379" spans="1:12" x14ac:dyDescent="0.25">
      <c r="A1379" s="8">
        <f t="shared" si="79"/>
        <v>36493</v>
      </c>
      <c r="B1379" s="9"/>
      <c r="C1379" s="8"/>
      <c r="D1379" s="9">
        <f t="shared" si="78"/>
        <v>2.2050000000000001</v>
      </c>
      <c r="E1379" s="9"/>
      <c r="G1379" s="102"/>
      <c r="H1379" s="102"/>
      <c r="I1379" s="102"/>
      <c r="J1379" s="102"/>
    </row>
    <row r="1380" spans="1:12" x14ac:dyDescent="0.25">
      <c r="A1380" s="8">
        <f t="shared" si="79"/>
        <v>36494</v>
      </c>
      <c r="B1380" s="9"/>
      <c r="C1380" s="8"/>
      <c r="D1380" s="9">
        <f t="shared" si="78"/>
        <v>2.2149999999999999</v>
      </c>
      <c r="E1380" s="9"/>
      <c r="G1380" s="102"/>
      <c r="H1380" s="102"/>
      <c r="I1380" s="102"/>
      <c r="J1380" s="102"/>
    </row>
    <row r="1381" spans="1:12" x14ac:dyDescent="0.25">
      <c r="A1381" s="8"/>
      <c r="B1381" s="9"/>
      <c r="C1381" s="8"/>
      <c r="D1381" s="9"/>
      <c r="E1381" s="9"/>
      <c r="G1381" s="102"/>
      <c r="H1381" s="102"/>
    </row>
    <row r="1382" spans="1:12" x14ac:dyDescent="0.25">
      <c r="A1382" s="8"/>
      <c r="B1382" s="9"/>
      <c r="C1382" s="8"/>
      <c r="D1382" s="9"/>
      <c r="E1382" s="9"/>
    </row>
    <row r="1383" spans="1:12" x14ac:dyDescent="0.25">
      <c r="A1383" s="8"/>
      <c r="B1383" s="9"/>
      <c r="C1383" s="8"/>
      <c r="D1383" s="9"/>
      <c r="E1383" s="9"/>
    </row>
    <row r="1384" spans="1:12" ht="13.8" thickBot="1" x14ac:dyDescent="0.3">
      <c r="A1384" s="8"/>
      <c r="B1384" s="9"/>
      <c r="C1384" s="8">
        <v>36495</v>
      </c>
      <c r="F1384" s="145">
        <f>VLOOKUP($C1384,index,2,FALSE)</f>
        <v>2.14</v>
      </c>
      <c r="H1384" s="102"/>
      <c r="I1384" s="102"/>
      <c r="J1384" s="102"/>
      <c r="K1384" s="101"/>
      <c r="L1384" s="101"/>
    </row>
    <row r="1385" spans="1:12" ht="13.8" thickTop="1" x14ac:dyDescent="0.25">
      <c r="A1385" s="8">
        <f>C1384</f>
        <v>36495</v>
      </c>
      <c r="B1385" s="9"/>
      <c r="C1385" s="8"/>
      <c r="D1385" s="9">
        <f>VLOOKUP($A1385,cash,D$4,FALSE)</f>
        <v>2.17</v>
      </c>
      <c r="E1385" s="9"/>
      <c r="F1385" s="141">
        <f>IF(D1385&lt;F1384,F1384-D1385,0)</f>
        <v>0</v>
      </c>
      <c r="G1385" s="81">
        <f>IF(D1385&gt;F1384,D1385-F1384,0)</f>
        <v>2.9999999999999805E-2</v>
      </c>
      <c r="H1385" s="102"/>
      <c r="I1385" s="102"/>
      <c r="J1385" s="102"/>
      <c r="K1385" s="101"/>
      <c r="L1385" s="101"/>
    </row>
    <row r="1386" spans="1:12" x14ac:dyDescent="0.25">
      <c r="A1386" s="8">
        <f>A1385+1</f>
        <v>36496</v>
      </c>
      <c r="B1386" s="9"/>
      <c r="C1386" s="8"/>
      <c r="D1386" s="9">
        <f t="shared" ref="D1386:D1415" si="80">VLOOKUP($A1386,cash,D$4,FALSE)</f>
        <v>2.1749999999999998</v>
      </c>
      <c r="E1386" s="9"/>
      <c r="F1386" s="142">
        <f>IF(D1386&lt;F1384,F1384-D1386,0)</f>
        <v>0</v>
      </c>
      <c r="G1386" s="84">
        <f>IF(D1386&gt;F1384,D1386-F1384,0)</f>
        <v>3.4999999999999698E-2</v>
      </c>
      <c r="H1386" s="102"/>
      <c r="I1386" s="102"/>
      <c r="J1386" s="102"/>
    </row>
    <row r="1387" spans="1:12" x14ac:dyDescent="0.25">
      <c r="A1387" s="8">
        <f t="shared" ref="A1387:A1415" si="81">A1386+1</f>
        <v>36497</v>
      </c>
      <c r="B1387" s="9"/>
      <c r="C1387" s="8"/>
      <c r="D1387" s="9">
        <f t="shared" si="80"/>
        <v>2.17</v>
      </c>
      <c r="E1387" s="9"/>
      <c r="F1387" s="142">
        <f>IF(D1387&lt;F1384,F1384-D1387,0)</f>
        <v>0</v>
      </c>
      <c r="G1387" s="84">
        <f>IF(D1387&gt;F1384,D1387-F1384,0)</f>
        <v>2.9999999999999805E-2</v>
      </c>
      <c r="H1387" s="102"/>
      <c r="I1387" s="102"/>
      <c r="J1387" s="102"/>
    </row>
    <row r="1388" spans="1:12" x14ac:dyDescent="0.25">
      <c r="A1388" s="8">
        <f t="shared" si="81"/>
        <v>36498</v>
      </c>
      <c r="B1388" s="9"/>
      <c r="C1388" s="8"/>
      <c r="D1388" s="9">
        <f t="shared" si="80"/>
        <v>2.17</v>
      </c>
      <c r="E1388" s="9"/>
      <c r="F1388" s="142">
        <f>IF(D1388&lt;F1384,F1384-D1388,0)</f>
        <v>0</v>
      </c>
      <c r="G1388" s="84">
        <f>IF(D1388&gt;F1384,D1388-F1384,0)</f>
        <v>2.9999999999999805E-2</v>
      </c>
      <c r="H1388" s="102"/>
      <c r="I1388" s="102"/>
      <c r="J1388" s="102"/>
    </row>
    <row r="1389" spans="1:12" x14ac:dyDescent="0.25">
      <c r="A1389" s="8">
        <f t="shared" si="81"/>
        <v>36499</v>
      </c>
      <c r="B1389" s="9"/>
      <c r="C1389" s="8"/>
      <c r="D1389" s="9">
        <f t="shared" si="80"/>
        <v>2.17</v>
      </c>
      <c r="E1389" s="9"/>
      <c r="F1389" s="142">
        <f>IF(D1389&lt;F1384,F1384-D1389,0)</f>
        <v>0</v>
      </c>
      <c r="G1389" s="84">
        <f>IF(D1389&gt;F1384,D1389-F1384,0)</f>
        <v>2.9999999999999805E-2</v>
      </c>
      <c r="H1389" s="102"/>
      <c r="I1389" s="102"/>
      <c r="J1389" s="102"/>
    </row>
    <row r="1390" spans="1:12" x14ac:dyDescent="0.25">
      <c r="A1390" s="8">
        <f t="shared" si="81"/>
        <v>36500</v>
      </c>
      <c r="B1390" s="9"/>
      <c r="C1390" s="8"/>
      <c r="D1390" s="9">
        <f t="shared" si="80"/>
        <v>2.1800000000000002</v>
      </c>
      <c r="E1390" s="9"/>
      <c r="F1390" s="142">
        <f>IF(D1390&lt;F1384,F1384-D1390,0)</f>
        <v>0</v>
      </c>
      <c r="G1390" s="84">
        <f>IF(D1390&gt;F1384,D1390-F1384,0)</f>
        <v>4.0000000000000036E-2</v>
      </c>
      <c r="H1390" s="102"/>
      <c r="I1390" s="102"/>
      <c r="J1390" s="102"/>
    </row>
    <row r="1391" spans="1:12" x14ac:dyDescent="0.25">
      <c r="A1391" s="8">
        <f t="shared" si="81"/>
        <v>36501</v>
      </c>
      <c r="B1391" s="9"/>
      <c r="C1391" s="8"/>
      <c r="D1391" s="9">
        <f t="shared" si="80"/>
        <v>2.165</v>
      </c>
      <c r="E1391" s="9"/>
      <c r="F1391" s="142">
        <f>IF(D1391&lt;F1384,F1384-D1391,0)</f>
        <v>0</v>
      </c>
      <c r="G1391" s="84">
        <f>IF(D1391&gt;F1384,D1391-F1384,0)</f>
        <v>2.4999999999999911E-2</v>
      </c>
      <c r="H1391" s="102"/>
      <c r="I1391" s="102"/>
      <c r="J1391" s="102"/>
    </row>
    <row r="1392" spans="1:12" x14ac:dyDescent="0.25">
      <c r="A1392" s="8">
        <f t="shared" si="81"/>
        <v>36502</v>
      </c>
      <c r="B1392" s="9"/>
      <c r="C1392" s="8"/>
      <c r="D1392" s="9">
        <f t="shared" si="80"/>
        <v>2.23</v>
      </c>
      <c r="E1392" s="9"/>
      <c r="F1392" s="142">
        <f>IF(D1392&lt;F1384,F1384-D1392,0)</f>
        <v>0</v>
      </c>
      <c r="G1392" s="84">
        <f>IF(D1392&gt;F1384,D1392-F1384,0)</f>
        <v>8.9999999999999858E-2</v>
      </c>
      <c r="H1392" s="102"/>
      <c r="I1392" s="102"/>
      <c r="J1392" s="102"/>
    </row>
    <row r="1393" spans="1:10" x14ac:dyDescent="0.25">
      <c r="A1393" s="8">
        <f t="shared" si="81"/>
        <v>36503</v>
      </c>
      <c r="B1393" s="9"/>
      <c r="C1393" s="8"/>
      <c r="D1393" s="9">
        <f t="shared" si="80"/>
        <v>2.2050000000000001</v>
      </c>
      <c r="E1393" s="9"/>
      <c r="F1393" s="142">
        <f>IF(D1393&lt;F1384,F1384-D1393,0)</f>
        <v>0</v>
      </c>
      <c r="G1393" s="84">
        <f>IF(D1393&gt;F1384,D1393-F1384,0)</f>
        <v>6.4999999999999947E-2</v>
      </c>
      <c r="H1393" s="102"/>
      <c r="I1393" s="102"/>
      <c r="J1393" s="102"/>
    </row>
    <row r="1394" spans="1:10" x14ac:dyDescent="0.25">
      <c r="A1394" s="8">
        <f t="shared" si="81"/>
        <v>36504</v>
      </c>
      <c r="B1394" s="9"/>
      <c r="C1394" s="8"/>
      <c r="D1394" s="9">
        <f t="shared" si="80"/>
        <v>2.2549999999999999</v>
      </c>
      <c r="E1394" s="9"/>
      <c r="F1394" s="142">
        <f>IF(D1394&lt;F1384,F1384-D1394,0)</f>
        <v>0</v>
      </c>
      <c r="G1394" s="84">
        <f>IF(D1394&gt;F1384,D1394-F1384,0)</f>
        <v>0.11499999999999977</v>
      </c>
      <c r="H1394" s="102"/>
      <c r="I1394" s="102"/>
      <c r="J1394" s="102"/>
    </row>
    <row r="1395" spans="1:10" x14ac:dyDescent="0.25">
      <c r="A1395" s="8">
        <f t="shared" si="81"/>
        <v>36505</v>
      </c>
      <c r="B1395" s="9"/>
      <c r="C1395" s="8"/>
      <c r="D1395" s="9">
        <f t="shared" si="80"/>
        <v>2.2549999999999999</v>
      </c>
      <c r="E1395" s="9"/>
      <c r="F1395" s="142">
        <f>IF(D1395&lt;F1384,F1384-D1395,0)</f>
        <v>0</v>
      </c>
      <c r="G1395" s="84">
        <f>IF(D1395&gt;F1384,D1395-F1384,0)</f>
        <v>0.11499999999999977</v>
      </c>
      <c r="H1395" s="102"/>
      <c r="I1395" s="102"/>
      <c r="J1395" s="102"/>
    </row>
    <row r="1396" spans="1:10" x14ac:dyDescent="0.25">
      <c r="A1396" s="8">
        <f t="shared" si="81"/>
        <v>36506</v>
      </c>
      <c r="B1396" s="9"/>
      <c r="C1396" s="8"/>
      <c r="D1396" s="9">
        <f t="shared" si="80"/>
        <v>2.2549999999999999</v>
      </c>
      <c r="E1396" s="9"/>
      <c r="F1396" s="142">
        <f>IF(D1396&lt;F1384,F1384-D1396,0)</f>
        <v>0</v>
      </c>
      <c r="G1396" s="84">
        <f>IF(D1396&gt;F1384,D1396-F1384,0)</f>
        <v>0.11499999999999977</v>
      </c>
      <c r="H1396" s="102"/>
      <c r="I1396" s="102"/>
      <c r="J1396" s="102"/>
    </row>
    <row r="1397" spans="1:10" x14ac:dyDescent="0.25">
      <c r="A1397" s="8">
        <f t="shared" si="81"/>
        <v>36507</v>
      </c>
      <c r="B1397" s="9"/>
      <c r="C1397" s="8"/>
      <c r="D1397" s="9">
        <f t="shared" si="80"/>
        <v>2.35</v>
      </c>
      <c r="E1397" s="9"/>
      <c r="F1397" s="142">
        <f>IF(D1397&lt;F1384,F1384-D1397,0)</f>
        <v>0</v>
      </c>
      <c r="G1397" s="84">
        <f>IF(D1397&gt;F1384,D1397-F1384,0)</f>
        <v>0.20999999999999996</v>
      </c>
      <c r="H1397" s="102"/>
      <c r="I1397" s="102"/>
      <c r="J1397" s="102"/>
    </row>
    <row r="1398" spans="1:10" x14ac:dyDescent="0.25">
      <c r="A1398" s="8">
        <f t="shared" si="81"/>
        <v>36508</v>
      </c>
      <c r="B1398" s="9"/>
      <c r="C1398" s="8"/>
      <c r="D1398" s="9">
        <f t="shared" si="80"/>
        <v>2.4849999999999999</v>
      </c>
      <c r="E1398" s="9"/>
      <c r="F1398" s="142">
        <f>IF(D1398&lt;F1384,F1384-D1398,0)</f>
        <v>0</v>
      </c>
      <c r="G1398" s="84">
        <f>IF(D1398&gt;F1384,D1398-F1384,0)</f>
        <v>0.34499999999999975</v>
      </c>
      <c r="H1398" s="102"/>
      <c r="I1398" s="102"/>
      <c r="J1398" s="102"/>
    </row>
    <row r="1399" spans="1:10" x14ac:dyDescent="0.25">
      <c r="A1399" s="8">
        <f t="shared" si="81"/>
        <v>36509</v>
      </c>
      <c r="B1399" s="9"/>
      <c r="C1399" s="8"/>
      <c r="D1399" s="9">
        <f t="shared" si="80"/>
        <v>2.5649999999999999</v>
      </c>
      <c r="E1399" s="9"/>
      <c r="F1399" s="142">
        <f>IF(D1399&lt;F1384,F1384-D1399,0)</f>
        <v>0</v>
      </c>
      <c r="G1399" s="84">
        <f>IF(D1399&gt;F1384,D1399-F1384,0)</f>
        <v>0.42499999999999982</v>
      </c>
      <c r="H1399" s="102"/>
      <c r="I1399" s="102"/>
      <c r="J1399" s="102"/>
    </row>
    <row r="1400" spans="1:10" x14ac:dyDescent="0.25">
      <c r="A1400" s="8">
        <f t="shared" si="81"/>
        <v>36510</v>
      </c>
      <c r="B1400" s="9"/>
      <c r="C1400" s="8"/>
      <c r="D1400" s="9">
        <f t="shared" si="80"/>
        <v>2.5299999999999998</v>
      </c>
      <c r="E1400" s="9"/>
      <c r="F1400" s="142">
        <f>IF(D1400&lt;F1384,F1384-D1400,0)</f>
        <v>0</v>
      </c>
      <c r="G1400" s="84">
        <f>IF(D1400&gt;F1384,D1400-F1384,0)</f>
        <v>0.38999999999999968</v>
      </c>
      <c r="H1400" s="102"/>
      <c r="I1400" s="102"/>
      <c r="J1400" s="102"/>
    </row>
    <row r="1401" spans="1:10" x14ac:dyDescent="0.25">
      <c r="A1401" s="8">
        <f t="shared" si="81"/>
        <v>36511</v>
      </c>
      <c r="B1401" s="9"/>
      <c r="C1401" s="8"/>
      <c r="D1401" s="9">
        <f t="shared" si="80"/>
        <v>2.5649999999999999</v>
      </c>
      <c r="E1401" s="9"/>
      <c r="F1401" s="142">
        <f>IF(D1401&lt;F1384,F1384-D1401,0)</f>
        <v>0</v>
      </c>
      <c r="G1401" s="84">
        <f>IF(D1401&gt;F1384,D1401-F1384,0)</f>
        <v>0.42499999999999982</v>
      </c>
      <c r="H1401" s="102"/>
      <c r="I1401" s="102"/>
      <c r="J1401" s="102"/>
    </row>
    <row r="1402" spans="1:10" x14ac:dyDescent="0.25">
      <c r="A1402" s="8">
        <f t="shared" si="81"/>
        <v>36512</v>
      </c>
      <c r="B1402" s="9"/>
      <c r="C1402" s="8"/>
      <c r="D1402" s="9">
        <f t="shared" si="80"/>
        <v>2.5649999999999999</v>
      </c>
      <c r="E1402" s="9"/>
      <c r="F1402" s="142">
        <f>IF(D1402&lt;F1384,F1384-D1402,0)</f>
        <v>0</v>
      </c>
      <c r="G1402" s="84">
        <f>IF(D1402&gt;F1384,D1402-F1384,0)</f>
        <v>0.42499999999999982</v>
      </c>
      <c r="H1402" s="102"/>
      <c r="I1402" s="102"/>
      <c r="J1402" s="102"/>
    </row>
    <row r="1403" spans="1:10" x14ac:dyDescent="0.25">
      <c r="A1403" s="8">
        <f t="shared" si="81"/>
        <v>36513</v>
      </c>
      <c r="B1403" s="9"/>
      <c r="C1403" s="8"/>
      <c r="D1403" s="9">
        <f t="shared" si="80"/>
        <v>2.5649999999999999</v>
      </c>
      <c r="E1403" s="9"/>
      <c r="F1403" s="142">
        <f>IF(D1403&lt;F1384,F1384-D1403,0)</f>
        <v>0</v>
      </c>
      <c r="G1403" s="84">
        <f>IF(D1403&gt;F1384,D1403-F1384,0)</f>
        <v>0.42499999999999982</v>
      </c>
      <c r="H1403" s="102"/>
      <c r="I1403" s="102"/>
      <c r="J1403" s="102"/>
    </row>
    <row r="1404" spans="1:10" x14ac:dyDescent="0.25">
      <c r="A1404" s="8">
        <f t="shared" si="81"/>
        <v>36514</v>
      </c>
      <c r="B1404" s="9"/>
      <c r="C1404" s="8"/>
      <c r="D1404" s="9">
        <f t="shared" si="80"/>
        <v>2.67</v>
      </c>
      <c r="E1404" s="9"/>
      <c r="F1404" s="142">
        <f>IF(D1404&lt;F1384,F1384-D1404,0)</f>
        <v>0</v>
      </c>
      <c r="G1404" s="84">
        <f>IF(D1404&gt;F1384,D1404-F1384,0)</f>
        <v>0.5299999999999998</v>
      </c>
      <c r="H1404" s="102"/>
      <c r="I1404" s="102"/>
      <c r="J1404" s="102"/>
    </row>
    <row r="1405" spans="1:10" x14ac:dyDescent="0.25">
      <c r="A1405" s="8">
        <f t="shared" si="81"/>
        <v>36515</v>
      </c>
      <c r="B1405" s="9"/>
      <c r="C1405" s="8"/>
      <c r="D1405" s="9">
        <f t="shared" si="80"/>
        <v>2.5950000000000002</v>
      </c>
      <c r="E1405" s="9"/>
      <c r="F1405" s="142">
        <f>IF(D1405&lt;F1384,F1384-D1405,0)</f>
        <v>0</v>
      </c>
      <c r="G1405" s="84">
        <f>IF(D1405&gt;F1384,D1405-F1384,0)</f>
        <v>0.45500000000000007</v>
      </c>
      <c r="H1405" s="102"/>
      <c r="I1405" s="102"/>
      <c r="J1405" s="102"/>
    </row>
    <row r="1406" spans="1:10" x14ac:dyDescent="0.25">
      <c r="A1406" s="8">
        <f t="shared" si="81"/>
        <v>36516</v>
      </c>
      <c r="B1406" s="9"/>
      <c r="C1406" s="8"/>
      <c r="D1406" s="9">
        <f t="shared" si="80"/>
        <v>2.4500000000000002</v>
      </c>
      <c r="E1406" s="9"/>
      <c r="F1406" s="142">
        <f>IF(D1406&lt;F1384,F1384-D1406,0)</f>
        <v>0</v>
      </c>
      <c r="G1406" s="84">
        <f>IF(D1406&gt;F1384,D1406-F1384,0)</f>
        <v>0.31000000000000005</v>
      </c>
      <c r="H1406" s="102"/>
      <c r="I1406" s="102"/>
      <c r="J1406" s="102"/>
    </row>
    <row r="1407" spans="1:10" x14ac:dyDescent="0.25">
      <c r="A1407" s="8">
        <f t="shared" si="81"/>
        <v>36517</v>
      </c>
      <c r="B1407" s="9"/>
      <c r="C1407" s="8"/>
      <c r="D1407" s="9">
        <f t="shared" si="80"/>
        <v>2.4249999999999998</v>
      </c>
      <c r="E1407" s="9"/>
      <c r="F1407" s="142">
        <f>IF(D1407&lt;F1384,F1384-D1407,0)</f>
        <v>0</v>
      </c>
      <c r="G1407" s="84">
        <f>IF(D1407&gt;F1384,D1407-F1384,0)</f>
        <v>0.2849999999999997</v>
      </c>
      <c r="H1407" s="102"/>
      <c r="I1407" s="102"/>
      <c r="J1407" s="102"/>
    </row>
    <row r="1408" spans="1:10" x14ac:dyDescent="0.25">
      <c r="A1408" s="8">
        <f t="shared" si="81"/>
        <v>36518</v>
      </c>
      <c r="B1408" s="9"/>
      <c r="C1408" s="8"/>
      <c r="D1408" s="9">
        <f t="shared" si="80"/>
        <v>2.4249999999999998</v>
      </c>
      <c r="E1408" s="9"/>
      <c r="F1408" s="142">
        <f>IF(D1408&lt;F1384,F1384-D1408,0)</f>
        <v>0</v>
      </c>
      <c r="G1408" s="84">
        <f>IF(D1408&gt;F1384,D1408-F1384,0)</f>
        <v>0.2849999999999997</v>
      </c>
      <c r="H1408" s="102"/>
      <c r="I1408" s="102"/>
      <c r="J1408" s="102"/>
    </row>
    <row r="1409" spans="1:12" x14ac:dyDescent="0.25">
      <c r="A1409" s="8">
        <f t="shared" si="81"/>
        <v>36519</v>
      </c>
      <c r="B1409" s="9"/>
      <c r="C1409" s="8"/>
      <c r="D1409" s="9">
        <f t="shared" si="80"/>
        <v>2.4249999999999998</v>
      </c>
      <c r="E1409" s="9"/>
      <c r="F1409" s="142">
        <f>IF(D1409&lt;F1384,F1384-D1409,0)</f>
        <v>0</v>
      </c>
      <c r="G1409" s="84">
        <f>IF(D1409&gt;F1384,D1409-F1384,0)</f>
        <v>0.2849999999999997</v>
      </c>
      <c r="H1409" s="102"/>
      <c r="I1409" s="102"/>
      <c r="J1409" s="102"/>
    </row>
    <row r="1410" spans="1:12" x14ac:dyDescent="0.25">
      <c r="A1410" s="8">
        <f t="shared" si="81"/>
        <v>36520</v>
      </c>
      <c r="B1410" s="9"/>
      <c r="C1410" s="8"/>
      <c r="D1410" s="9">
        <f t="shared" si="80"/>
        <v>2.4249999999999998</v>
      </c>
      <c r="E1410" s="9"/>
      <c r="F1410" s="142">
        <f>IF(D1410&lt;F1384,F1384-D1410,0)</f>
        <v>0</v>
      </c>
      <c r="G1410" s="84">
        <f>IF(D1410&gt;F1384,D1410-F1384,0)</f>
        <v>0.2849999999999997</v>
      </c>
      <c r="H1410" s="102"/>
      <c r="I1410" s="102"/>
      <c r="J1410" s="102"/>
    </row>
    <row r="1411" spans="1:12" x14ac:dyDescent="0.25">
      <c r="A1411" s="8">
        <f t="shared" si="81"/>
        <v>36521</v>
      </c>
      <c r="B1411" s="9"/>
      <c r="C1411" s="8"/>
      <c r="D1411" s="9">
        <f t="shared" si="80"/>
        <v>2.36</v>
      </c>
      <c r="E1411" s="9"/>
      <c r="F1411" s="142">
        <f>IF(D1411&lt;F1384,F1384-D1411,0)</f>
        <v>0</v>
      </c>
      <c r="G1411" s="84">
        <f>IF(D1411&gt;F1384,D1411-F1384,0)</f>
        <v>0.21999999999999975</v>
      </c>
      <c r="H1411" s="102"/>
      <c r="I1411" s="102"/>
      <c r="J1411" s="102"/>
    </row>
    <row r="1412" spans="1:12" x14ac:dyDescent="0.25">
      <c r="A1412" s="8">
        <f t="shared" si="81"/>
        <v>36522</v>
      </c>
      <c r="B1412" s="9"/>
      <c r="C1412" s="8"/>
      <c r="D1412" s="9">
        <f t="shared" si="80"/>
        <v>2.3199999999999998</v>
      </c>
      <c r="E1412" s="9"/>
      <c r="F1412" s="142">
        <f>IF(D1412&lt;F1384,F1384-D1412,0)</f>
        <v>0</v>
      </c>
      <c r="G1412" s="84">
        <f>IF(D1412&gt;F1384,D1412-F1384,0)</f>
        <v>0.17999999999999972</v>
      </c>
      <c r="H1412" s="102"/>
      <c r="I1412" s="102"/>
      <c r="J1412" s="102"/>
    </row>
    <row r="1413" spans="1:12" x14ac:dyDescent="0.25">
      <c r="A1413" s="8">
        <f t="shared" si="81"/>
        <v>36523</v>
      </c>
      <c r="B1413" s="9"/>
      <c r="C1413" s="8"/>
      <c r="D1413" s="9">
        <f t="shared" si="80"/>
        <v>2.34</v>
      </c>
      <c r="E1413" s="9"/>
      <c r="F1413" s="142">
        <f>IF(D1413&lt;F1384,F1384-D1413,0)</f>
        <v>0</v>
      </c>
      <c r="G1413" s="84">
        <f>IF(D1413&gt;F1384,D1413-F1384,0)</f>
        <v>0.19999999999999973</v>
      </c>
      <c r="H1413" s="102"/>
      <c r="I1413" s="102"/>
      <c r="J1413" s="102"/>
    </row>
    <row r="1414" spans="1:12" x14ac:dyDescent="0.25">
      <c r="A1414" s="8">
        <f t="shared" si="81"/>
        <v>36524</v>
      </c>
      <c r="B1414" s="9"/>
      <c r="C1414" s="8"/>
      <c r="D1414" s="9">
        <f t="shared" si="80"/>
        <v>2.34</v>
      </c>
      <c r="E1414" s="9"/>
      <c r="F1414" s="142">
        <f>IF(D1414&lt;F1384,F1384-D1414,0)</f>
        <v>0</v>
      </c>
      <c r="G1414" s="84">
        <f>IF(D1414&gt;F1384,D1414-F1384,0)</f>
        <v>0.19999999999999973</v>
      </c>
      <c r="H1414" s="102"/>
      <c r="I1414" s="102"/>
      <c r="J1414" s="102"/>
    </row>
    <row r="1415" spans="1:12" ht="13.8" thickBot="1" x14ac:dyDescent="0.3">
      <c r="A1415" s="8">
        <f t="shared" si="81"/>
        <v>36525</v>
      </c>
      <c r="B1415" s="9"/>
      <c r="C1415" s="8"/>
      <c r="D1415" s="9">
        <f t="shared" si="80"/>
        <v>2.29</v>
      </c>
      <c r="E1415" s="9"/>
      <c r="F1415" s="143">
        <f>IF(D1415&lt;F1384,F1384-D1415,0)</f>
        <v>0</v>
      </c>
      <c r="G1415" s="144">
        <f>IF(D1415&gt;F1384,D1415-F1384,0)</f>
        <v>0.14999999999999991</v>
      </c>
      <c r="H1415" s="102"/>
      <c r="I1415" s="102"/>
      <c r="J1415" s="102"/>
    </row>
    <row r="1416" spans="1:12" ht="13.8" thickTop="1" x14ac:dyDescent="0.25">
      <c r="A1416" s="8"/>
      <c r="B1416" s="9"/>
      <c r="C1416" s="8"/>
      <c r="D1416" s="9"/>
      <c r="E1416" s="9"/>
      <c r="F1416" s="145">
        <f>AVERAGE(F1385:F1415)</f>
        <v>0</v>
      </c>
      <c r="G1416" s="145">
        <f>AVERAGE(G1385:G1415)</f>
        <v>0.21774193548387086</v>
      </c>
    </row>
    <row r="1417" spans="1:12" x14ac:dyDescent="0.25">
      <c r="A1417" s="8"/>
      <c r="B1417" s="9"/>
      <c r="C1417" s="8"/>
      <c r="D1417" s="9"/>
      <c r="E1417" s="9"/>
    </row>
    <row r="1418" spans="1:12" x14ac:dyDescent="0.25">
      <c r="A1418" s="8"/>
      <c r="B1418" s="9"/>
      <c r="C1418" s="8"/>
      <c r="D1418" s="9"/>
      <c r="E1418" s="9"/>
    </row>
    <row r="1419" spans="1:12" ht="13.8" thickBot="1" x14ac:dyDescent="0.3">
      <c r="A1419" s="8"/>
      <c r="B1419" s="9"/>
      <c r="C1419" s="8">
        <v>36526</v>
      </c>
      <c r="F1419" s="145">
        <f>VLOOKUP($C1419,index,2,FALSE)</f>
        <v>2.36</v>
      </c>
      <c r="H1419" s="102"/>
      <c r="I1419" s="102"/>
      <c r="J1419" s="102"/>
      <c r="K1419" s="101"/>
      <c r="L1419" s="101"/>
    </row>
    <row r="1420" spans="1:12" ht="13.8" thickTop="1" x14ac:dyDescent="0.25">
      <c r="A1420" s="8">
        <f>C1419</f>
        <v>36526</v>
      </c>
      <c r="B1420" s="9"/>
      <c r="C1420" s="8"/>
      <c r="D1420" s="9">
        <f>VLOOKUP($A1420,cash,D$4,FALSE)</f>
        <v>2.29</v>
      </c>
      <c r="E1420" s="9"/>
      <c r="F1420" s="141">
        <f>IF(D1420&lt;F1419,F1419-D1420,0)</f>
        <v>6.999999999999984E-2</v>
      </c>
      <c r="G1420" s="81">
        <f>IF(D1420&gt;F1419,D1420-F1419,0)</f>
        <v>0</v>
      </c>
      <c r="H1420" s="102"/>
      <c r="I1420" s="102"/>
      <c r="J1420" s="102"/>
      <c r="K1420" s="101"/>
      <c r="L1420" s="101"/>
    </row>
    <row r="1421" spans="1:12" x14ac:dyDescent="0.25">
      <c r="A1421" s="8">
        <f>A1420+1</f>
        <v>36527</v>
      </c>
      <c r="B1421" s="9"/>
      <c r="C1421" s="8"/>
      <c r="D1421" s="9">
        <f t="shared" ref="D1421:D1450" si="82">VLOOKUP($A1421,cash,D$4,FALSE)</f>
        <v>2.29</v>
      </c>
      <c r="E1421" s="9"/>
      <c r="F1421" s="142">
        <f>IF(D1421&lt;F1419,F1419-D1421,0)</f>
        <v>6.999999999999984E-2</v>
      </c>
      <c r="G1421" s="84">
        <f>IF(D1421&gt;F1419,D1421-F1419,0)</f>
        <v>0</v>
      </c>
      <c r="H1421" s="102"/>
      <c r="I1421" s="102"/>
      <c r="J1421" s="102"/>
    </row>
    <row r="1422" spans="1:12" x14ac:dyDescent="0.25">
      <c r="A1422" s="8">
        <f t="shared" ref="A1422:A1450" si="83">A1421+1</f>
        <v>36528</v>
      </c>
      <c r="B1422" s="9"/>
      <c r="C1422" s="8"/>
      <c r="D1422" s="9">
        <f t="shared" si="82"/>
        <v>2.29</v>
      </c>
      <c r="E1422" s="9"/>
      <c r="F1422" s="142">
        <f>IF(D1422&lt;F1419,F1419-D1422,0)</f>
        <v>6.999999999999984E-2</v>
      </c>
      <c r="G1422" s="84">
        <f>IF(D1422&gt;F1419,D1422-F1419,0)</f>
        <v>0</v>
      </c>
      <c r="H1422" s="102"/>
      <c r="I1422" s="102"/>
      <c r="J1422" s="102"/>
    </row>
    <row r="1423" spans="1:12" x14ac:dyDescent="0.25">
      <c r="A1423" s="8">
        <f t="shared" si="83"/>
        <v>36529</v>
      </c>
      <c r="B1423" s="9"/>
      <c r="C1423" s="8"/>
      <c r="D1423" s="9">
        <f t="shared" si="82"/>
        <v>2.145</v>
      </c>
      <c r="E1423" s="9"/>
      <c r="F1423" s="142">
        <f>IF(D1423&lt;F1419,F1419-D1423,0)</f>
        <v>0.21499999999999986</v>
      </c>
      <c r="G1423" s="84">
        <f>IF(D1423&gt;F1419,D1423-F1419,0)</f>
        <v>0</v>
      </c>
      <c r="H1423" s="102"/>
      <c r="I1423" s="102"/>
      <c r="J1423" s="102"/>
    </row>
    <row r="1424" spans="1:12" x14ac:dyDescent="0.25">
      <c r="A1424" s="8">
        <f t="shared" si="83"/>
        <v>36530</v>
      </c>
      <c r="B1424" s="9"/>
      <c r="C1424" s="8"/>
      <c r="D1424" s="9">
        <f t="shared" si="82"/>
        <v>2.165</v>
      </c>
      <c r="E1424" s="9"/>
      <c r="F1424" s="142">
        <f>IF(D1424&lt;F1419,F1419-D1424,0)</f>
        <v>0.19499999999999984</v>
      </c>
      <c r="G1424" s="84">
        <f>IF(D1424&gt;F1419,D1424-F1419,0)</f>
        <v>0</v>
      </c>
      <c r="H1424" s="102"/>
      <c r="I1424" s="102"/>
      <c r="J1424" s="102"/>
    </row>
    <row r="1425" spans="1:10" x14ac:dyDescent="0.25">
      <c r="A1425" s="8">
        <f t="shared" si="83"/>
        <v>36531</v>
      </c>
      <c r="B1425" s="9"/>
      <c r="C1425" s="8"/>
      <c r="D1425" s="9">
        <f t="shared" si="82"/>
        <v>2.1800000000000002</v>
      </c>
      <c r="E1425" s="9"/>
      <c r="F1425" s="142">
        <f>IF(D1425&lt;F1419,F1419-D1425,0)</f>
        <v>0.17999999999999972</v>
      </c>
      <c r="G1425" s="84">
        <f>IF(D1425&gt;F1419,D1425-F1419,0)</f>
        <v>0</v>
      </c>
      <c r="H1425" s="102"/>
      <c r="I1425" s="102"/>
      <c r="J1425" s="102"/>
    </row>
    <row r="1426" spans="1:10" x14ac:dyDescent="0.25">
      <c r="A1426" s="8">
        <f t="shared" si="83"/>
        <v>36532</v>
      </c>
      <c r="B1426" s="9"/>
      <c r="C1426" s="8"/>
      <c r="D1426" s="9">
        <f t="shared" si="82"/>
        <v>2.1949999999999998</v>
      </c>
      <c r="E1426" s="9"/>
      <c r="F1426" s="142">
        <f>IF(D1426&lt;F1419,F1419-D1426,0)</f>
        <v>0.16500000000000004</v>
      </c>
      <c r="G1426" s="84">
        <f>IF(D1426&gt;F1419,D1426-F1419,0)</f>
        <v>0</v>
      </c>
      <c r="H1426" s="102"/>
      <c r="I1426" s="102"/>
      <c r="J1426" s="102"/>
    </row>
    <row r="1427" spans="1:10" x14ac:dyDescent="0.25">
      <c r="A1427" s="8">
        <f t="shared" si="83"/>
        <v>36533</v>
      </c>
      <c r="B1427" s="9"/>
      <c r="C1427" s="8"/>
      <c r="D1427" s="9">
        <f t="shared" si="82"/>
        <v>2.1949999999999998</v>
      </c>
      <c r="E1427" s="9"/>
      <c r="F1427" s="142">
        <f>IF(D1427&lt;F1419,F1419-D1427,0)</f>
        <v>0.16500000000000004</v>
      </c>
      <c r="G1427" s="84">
        <f>IF(D1427&gt;F1419,D1427-F1419,0)</f>
        <v>0</v>
      </c>
      <c r="H1427" s="102"/>
      <c r="I1427" s="102"/>
      <c r="J1427" s="102"/>
    </row>
    <row r="1428" spans="1:10" x14ac:dyDescent="0.25">
      <c r="A1428" s="8">
        <f t="shared" si="83"/>
        <v>36534</v>
      </c>
      <c r="B1428" s="9"/>
      <c r="C1428" s="8"/>
      <c r="D1428" s="9">
        <f t="shared" si="82"/>
        <v>2.1949999999999998</v>
      </c>
      <c r="E1428" s="9"/>
      <c r="F1428" s="142">
        <f>IF(D1428&lt;F1419,F1419-D1428,0)</f>
        <v>0.16500000000000004</v>
      </c>
      <c r="G1428" s="84">
        <f>IF(D1428&gt;F1419,D1428-F1419,0)</f>
        <v>0</v>
      </c>
      <c r="H1428" s="102"/>
      <c r="I1428" s="102"/>
      <c r="J1428" s="102"/>
    </row>
    <row r="1429" spans="1:10" x14ac:dyDescent="0.25">
      <c r="A1429" s="8">
        <f t="shared" si="83"/>
        <v>36535</v>
      </c>
      <c r="B1429" s="9"/>
      <c r="C1429" s="8"/>
      <c r="D1429" s="9">
        <f t="shared" si="82"/>
        <v>2.1949999999999998</v>
      </c>
      <c r="E1429" s="9"/>
      <c r="F1429" s="142">
        <f>IF(D1429&lt;F1419,F1419-D1429,0)</f>
        <v>0.16500000000000004</v>
      </c>
      <c r="G1429" s="84">
        <f>IF(D1429&gt;F1419,D1429-F1419,0)</f>
        <v>0</v>
      </c>
      <c r="H1429" s="102"/>
      <c r="I1429" s="102"/>
      <c r="J1429" s="102"/>
    </row>
    <row r="1430" spans="1:10" x14ac:dyDescent="0.25">
      <c r="A1430" s="8">
        <f t="shared" si="83"/>
        <v>36536</v>
      </c>
      <c r="B1430" s="9"/>
      <c r="C1430" s="8"/>
      <c r="D1430" s="9">
        <f t="shared" si="82"/>
        <v>2.23</v>
      </c>
      <c r="E1430" s="9"/>
      <c r="F1430" s="142">
        <f>IF(D1430&lt;F1419,F1419-D1430,0)</f>
        <v>0.12999999999999989</v>
      </c>
      <c r="G1430" s="84">
        <f>IF(D1430&gt;F1419,D1430-F1419,0)</f>
        <v>0</v>
      </c>
      <c r="H1430" s="102"/>
      <c r="I1430" s="102"/>
      <c r="J1430" s="102"/>
    </row>
    <row r="1431" spans="1:10" x14ac:dyDescent="0.25">
      <c r="A1431" s="8">
        <f t="shared" si="83"/>
        <v>36537</v>
      </c>
      <c r="B1431" s="9"/>
      <c r="C1431" s="8"/>
      <c r="D1431" s="9">
        <f t="shared" si="82"/>
        <v>2.25</v>
      </c>
      <c r="E1431" s="9"/>
      <c r="F1431" s="142">
        <f>IF(D1431&lt;F1419,F1419-D1431,0)</f>
        <v>0.10999999999999988</v>
      </c>
      <c r="G1431" s="84">
        <f>IF(D1431&gt;F1419,D1431-F1419,0)</f>
        <v>0</v>
      </c>
      <c r="H1431" s="102"/>
      <c r="I1431" s="102"/>
      <c r="J1431" s="102"/>
    </row>
    <row r="1432" spans="1:10" x14ac:dyDescent="0.25">
      <c r="A1432" s="8">
        <f t="shared" si="83"/>
        <v>36538</v>
      </c>
      <c r="B1432" s="9"/>
      <c r="C1432" s="8"/>
      <c r="D1432" s="9">
        <f t="shared" si="82"/>
        <v>2.2799999999999998</v>
      </c>
      <c r="E1432" s="9"/>
      <c r="F1432" s="142">
        <f>IF(D1432&lt;F1419,F1419-D1432,0)</f>
        <v>8.0000000000000071E-2</v>
      </c>
      <c r="G1432" s="84">
        <f>IF(D1432&gt;F1419,D1432-F1419,0)</f>
        <v>0</v>
      </c>
      <c r="H1432" s="102"/>
      <c r="I1432" s="102"/>
      <c r="J1432" s="102"/>
    </row>
    <row r="1433" spans="1:10" x14ac:dyDescent="0.25">
      <c r="A1433" s="8">
        <f t="shared" si="83"/>
        <v>36539</v>
      </c>
      <c r="B1433" s="9"/>
      <c r="C1433" s="8"/>
      <c r="D1433" s="9">
        <f t="shared" si="82"/>
        <v>2.27</v>
      </c>
      <c r="E1433" s="9"/>
      <c r="F1433" s="142">
        <f>IF(D1433&lt;F1419,F1419-D1433,0)</f>
        <v>8.9999999999999858E-2</v>
      </c>
      <c r="G1433" s="84">
        <f>IF(D1433&gt;F1419,D1433-F1419,0)</f>
        <v>0</v>
      </c>
      <c r="H1433" s="102"/>
      <c r="I1433" s="102"/>
      <c r="J1433" s="102"/>
    </row>
    <row r="1434" spans="1:10" x14ac:dyDescent="0.25">
      <c r="A1434" s="8">
        <f t="shared" si="83"/>
        <v>36540</v>
      </c>
      <c r="B1434" s="9"/>
      <c r="C1434" s="8"/>
      <c r="D1434" s="9">
        <f t="shared" si="82"/>
        <v>2.27</v>
      </c>
      <c r="E1434" s="9"/>
      <c r="F1434" s="142">
        <f>IF(D1434&lt;F1419,F1419-D1434,0)</f>
        <v>8.9999999999999858E-2</v>
      </c>
      <c r="G1434" s="84">
        <f>IF(D1434&gt;F1419,D1434-F1419,0)</f>
        <v>0</v>
      </c>
      <c r="H1434" s="102"/>
      <c r="I1434" s="102"/>
      <c r="J1434" s="102"/>
    </row>
    <row r="1435" spans="1:10" x14ac:dyDescent="0.25">
      <c r="A1435" s="8">
        <f t="shared" si="83"/>
        <v>36541</v>
      </c>
      <c r="B1435" s="9"/>
      <c r="C1435" s="8"/>
      <c r="D1435" s="9">
        <f t="shared" si="82"/>
        <v>2.27</v>
      </c>
      <c r="E1435" s="9"/>
      <c r="F1435" s="142">
        <f>IF(D1435&lt;F1419,F1419-D1435,0)</f>
        <v>8.9999999999999858E-2</v>
      </c>
      <c r="G1435" s="84">
        <f>IF(D1435&gt;F1419,D1435-F1419,0)</f>
        <v>0</v>
      </c>
      <c r="H1435" s="102"/>
      <c r="I1435" s="102"/>
      <c r="J1435" s="102"/>
    </row>
    <row r="1436" spans="1:10" x14ac:dyDescent="0.25">
      <c r="A1436" s="8">
        <f t="shared" si="83"/>
        <v>36542</v>
      </c>
      <c r="B1436" s="9"/>
      <c r="C1436" s="8"/>
      <c r="D1436" s="9">
        <f t="shared" si="82"/>
        <v>2.27</v>
      </c>
      <c r="E1436" s="9"/>
      <c r="F1436" s="142">
        <f>IF(D1436&lt;F1419,F1419-D1436,0)</f>
        <v>8.9999999999999858E-2</v>
      </c>
      <c r="G1436" s="84">
        <f>IF(D1436&gt;F1419,D1436-F1419,0)</f>
        <v>0</v>
      </c>
      <c r="H1436" s="102"/>
      <c r="I1436" s="102"/>
      <c r="J1436" s="102"/>
    </row>
    <row r="1437" spans="1:10" x14ac:dyDescent="0.25">
      <c r="A1437" s="8">
        <f t="shared" si="83"/>
        <v>36543</v>
      </c>
      <c r="B1437" s="9"/>
      <c r="C1437" s="8"/>
      <c r="D1437" s="9">
        <f t="shared" si="82"/>
        <v>2.3450000000000002</v>
      </c>
      <c r="E1437" s="9"/>
      <c r="F1437" s="142">
        <f>IF(D1437&lt;F1419,F1419-D1437,0)</f>
        <v>1.499999999999968E-2</v>
      </c>
      <c r="G1437" s="84">
        <f>IF(D1437&gt;F1419,D1437-F1419,0)</f>
        <v>0</v>
      </c>
      <c r="H1437" s="102"/>
      <c r="I1437" s="102"/>
      <c r="J1437" s="102"/>
    </row>
    <row r="1438" spans="1:10" x14ac:dyDescent="0.25">
      <c r="A1438" s="8">
        <f t="shared" si="83"/>
        <v>36544</v>
      </c>
      <c r="B1438" s="9"/>
      <c r="C1438" s="8"/>
      <c r="D1438" s="9">
        <f t="shared" si="82"/>
        <v>2.4049999999999998</v>
      </c>
      <c r="E1438" s="9"/>
      <c r="F1438" s="142">
        <f>IF(D1438&lt;F1419,F1419-D1438,0)</f>
        <v>0</v>
      </c>
      <c r="G1438" s="84">
        <f>IF(D1438&gt;F1419,D1438-F1419,0)</f>
        <v>4.4999999999999929E-2</v>
      </c>
      <c r="H1438" s="102"/>
      <c r="I1438" s="102"/>
      <c r="J1438" s="102"/>
    </row>
    <row r="1439" spans="1:10" x14ac:dyDescent="0.25">
      <c r="A1439" s="8">
        <f t="shared" si="83"/>
        <v>36545</v>
      </c>
      <c r="B1439" s="9"/>
      <c r="C1439" s="8"/>
      <c r="D1439" s="9">
        <f t="shared" si="82"/>
        <v>2.5249999999999999</v>
      </c>
      <c r="E1439" s="9"/>
      <c r="F1439" s="142">
        <f>IF(D1439&lt;F1419,F1419-D1439,0)</f>
        <v>0</v>
      </c>
      <c r="G1439" s="84">
        <f>IF(D1439&gt;F1419,D1439-F1419,0)</f>
        <v>0.16500000000000004</v>
      </c>
      <c r="H1439" s="102"/>
      <c r="I1439" s="102"/>
      <c r="J1439" s="102"/>
    </row>
    <row r="1440" spans="1:10" x14ac:dyDescent="0.25">
      <c r="A1440" s="8">
        <f t="shared" si="83"/>
        <v>36546</v>
      </c>
      <c r="B1440" s="9"/>
      <c r="C1440" s="8"/>
      <c r="D1440" s="9">
        <f t="shared" si="82"/>
        <v>2.5550000000000002</v>
      </c>
      <c r="E1440" s="9"/>
      <c r="F1440" s="142">
        <f>IF(D1440&lt;F1419,F1419-D1440,0)</f>
        <v>0</v>
      </c>
      <c r="G1440" s="84">
        <f>IF(D1440&gt;F1419,D1440-F1419,0)</f>
        <v>0.19500000000000028</v>
      </c>
      <c r="H1440" s="102"/>
      <c r="I1440" s="102"/>
      <c r="J1440" s="102"/>
    </row>
    <row r="1441" spans="1:12" x14ac:dyDescent="0.25">
      <c r="A1441" s="8">
        <f t="shared" si="83"/>
        <v>36547</v>
      </c>
      <c r="B1441" s="9"/>
      <c r="C1441" s="8"/>
      <c r="D1441" s="9">
        <f t="shared" si="82"/>
        <v>2.5550000000000002</v>
      </c>
      <c r="E1441" s="9"/>
      <c r="F1441" s="142">
        <f>IF(D1441&lt;F1419,F1419-D1441,0)</f>
        <v>0</v>
      </c>
      <c r="G1441" s="84">
        <f>IF(D1441&gt;F1419,D1441-F1419,0)</f>
        <v>0.19500000000000028</v>
      </c>
      <c r="H1441" s="102"/>
      <c r="I1441" s="102"/>
      <c r="J1441" s="102"/>
    </row>
    <row r="1442" spans="1:12" x14ac:dyDescent="0.25">
      <c r="A1442" s="8">
        <f t="shared" si="83"/>
        <v>36548</v>
      </c>
      <c r="B1442" s="9"/>
      <c r="C1442" s="8"/>
      <c r="D1442" s="9">
        <f t="shared" si="82"/>
        <v>2.5550000000000002</v>
      </c>
      <c r="E1442" s="9"/>
      <c r="F1442" s="142">
        <f>IF(D1442&lt;F1419,F1419-D1442,0)</f>
        <v>0</v>
      </c>
      <c r="G1442" s="84">
        <f>IF(D1442&gt;F1419,D1442-F1419,0)</f>
        <v>0.19500000000000028</v>
      </c>
      <c r="H1442" s="102"/>
      <c r="I1442" s="102"/>
      <c r="J1442" s="102"/>
    </row>
    <row r="1443" spans="1:12" x14ac:dyDescent="0.25">
      <c r="A1443" s="8">
        <f t="shared" si="83"/>
        <v>36549</v>
      </c>
      <c r="B1443" s="9"/>
      <c r="C1443" s="8"/>
      <c r="D1443" s="9">
        <f t="shared" si="82"/>
        <v>2.5350000000000001</v>
      </c>
      <c r="E1443" s="9"/>
      <c r="F1443" s="142">
        <f>IF(D1443&lt;F1419,F1419-D1443,0)</f>
        <v>0</v>
      </c>
      <c r="G1443" s="84">
        <f>IF(D1443&gt;F1419,D1443-F1419,0)</f>
        <v>0.17500000000000027</v>
      </c>
      <c r="H1443" s="102"/>
      <c r="I1443" s="102"/>
      <c r="J1443" s="102"/>
    </row>
    <row r="1444" spans="1:12" x14ac:dyDescent="0.25">
      <c r="A1444" s="8">
        <f t="shared" si="83"/>
        <v>36550</v>
      </c>
      <c r="B1444" s="9"/>
      <c r="C1444" s="8"/>
      <c r="D1444" s="9">
        <f t="shared" si="82"/>
        <v>2.65</v>
      </c>
      <c r="E1444" s="9"/>
      <c r="F1444" s="142">
        <f>IF(D1444&lt;F1419,F1419-D1444,0)</f>
        <v>0</v>
      </c>
      <c r="G1444" s="84">
        <f>IF(D1444&gt;F1419,D1444-F1419,0)</f>
        <v>0.29000000000000004</v>
      </c>
      <c r="H1444" s="102"/>
      <c r="I1444" s="102"/>
      <c r="J1444" s="102"/>
    </row>
    <row r="1445" spans="1:12" x14ac:dyDescent="0.25">
      <c r="A1445" s="8">
        <f t="shared" si="83"/>
        <v>36551</v>
      </c>
      <c r="B1445" s="9"/>
      <c r="C1445" s="8"/>
      <c r="D1445" s="9">
        <f t="shared" si="82"/>
        <v>2.73</v>
      </c>
      <c r="E1445" s="9"/>
      <c r="F1445" s="142">
        <f>IF(D1445&lt;F1419,F1419-D1445,0)</f>
        <v>0</v>
      </c>
      <c r="G1445" s="84">
        <f>IF(D1445&gt;F1419,D1445-F1419,0)</f>
        <v>0.37000000000000011</v>
      </c>
      <c r="H1445" s="102"/>
      <c r="I1445" s="102"/>
      <c r="J1445" s="102"/>
    </row>
    <row r="1446" spans="1:12" x14ac:dyDescent="0.25">
      <c r="A1446" s="8">
        <f t="shared" si="83"/>
        <v>36552</v>
      </c>
      <c r="B1446" s="1"/>
      <c r="C1446" s="8"/>
      <c r="D1446" s="9">
        <f t="shared" si="82"/>
        <v>2.7450000000000001</v>
      </c>
      <c r="E1446" s="9"/>
      <c r="F1446" s="142">
        <f>IF(D1446&lt;F1419,F1419-D1446,0)</f>
        <v>0</v>
      </c>
      <c r="G1446" s="84">
        <f>IF(D1446&gt;F1419,D1446-F1419,0)</f>
        <v>0.38500000000000023</v>
      </c>
      <c r="H1446" s="102"/>
      <c r="I1446" s="102"/>
      <c r="J1446" s="102"/>
    </row>
    <row r="1447" spans="1:12" x14ac:dyDescent="0.25">
      <c r="A1447" s="8">
        <f t="shared" si="83"/>
        <v>36553</v>
      </c>
      <c r="B1447" s="1"/>
      <c r="C1447" s="8"/>
      <c r="D1447" s="9">
        <f t="shared" si="82"/>
        <v>2.835</v>
      </c>
      <c r="E1447" s="9"/>
      <c r="F1447" s="142">
        <f>IF(D1447&lt;F1419,F1419-D1447,0)</f>
        <v>0</v>
      </c>
      <c r="G1447" s="84">
        <f>IF(D1447&gt;F1419,D1447-F1419,0)</f>
        <v>0.47500000000000009</v>
      </c>
      <c r="H1447" s="102"/>
      <c r="I1447" s="102"/>
      <c r="J1447" s="102"/>
    </row>
    <row r="1448" spans="1:12" x14ac:dyDescent="0.25">
      <c r="A1448" s="8">
        <f t="shared" si="83"/>
        <v>36554</v>
      </c>
      <c r="B1448" s="1"/>
      <c r="C1448" s="8"/>
      <c r="D1448" s="9">
        <f t="shared" si="82"/>
        <v>2.835</v>
      </c>
      <c r="E1448" s="9"/>
      <c r="F1448" s="142">
        <f>IF(D1448&lt;F1419,F1419-D1448,0)</f>
        <v>0</v>
      </c>
      <c r="G1448" s="84">
        <f>IF(D1448&gt;F1419,D1448-F1419,0)</f>
        <v>0.47500000000000009</v>
      </c>
      <c r="H1448" s="102"/>
      <c r="I1448" s="102"/>
      <c r="J1448" s="102"/>
    </row>
    <row r="1449" spans="1:12" x14ac:dyDescent="0.25">
      <c r="A1449" s="8">
        <f t="shared" si="83"/>
        <v>36555</v>
      </c>
      <c r="B1449" s="1"/>
      <c r="C1449" s="8"/>
      <c r="D1449" s="9">
        <f t="shared" si="82"/>
        <v>2.835</v>
      </c>
      <c r="E1449" s="9"/>
      <c r="F1449" s="142">
        <f>IF(D1449&lt;F1419,F1419-D1449,0)</f>
        <v>0</v>
      </c>
      <c r="G1449" s="84">
        <f>IF(D1449&gt;F1419,D1449-F1419,0)</f>
        <v>0.47500000000000009</v>
      </c>
      <c r="H1449" s="102"/>
      <c r="I1449" s="102"/>
      <c r="J1449" s="102"/>
    </row>
    <row r="1450" spans="1:12" ht="13.8" thickBot="1" x14ac:dyDescent="0.3">
      <c r="A1450" s="8">
        <f t="shared" si="83"/>
        <v>36556</v>
      </c>
      <c r="B1450" s="1"/>
      <c r="C1450" s="8"/>
      <c r="D1450" s="9">
        <f t="shared" si="82"/>
        <v>2.7</v>
      </c>
      <c r="E1450" s="9"/>
      <c r="F1450" s="143">
        <f>IF(D1450&lt;F1419,F1419-D1450,0)</f>
        <v>0</v>
      </c>
      <c r="G1450" s="144">
        <f>IF(D1450&gt;F1419,D1450-F1419,0)</f>
        <v>0.3400000000000003</v>
      </c>
      <c r="H1450" s="102"/>
      <c r="I1450" s="102"/>
      <c r="J1450" s="102"/>
    </row>
    <row r="1451" spans="1:12" ht="13.8" thickTop="1" x14ac:dyDescent="0.25">
      <c r="A1451" s="8"/>
      <c r="B1451" s="1"/>
      <c r="C1451" s="8"/>
      <c r="D1451" s="9"/>
      <c r="E1451" s="9"/>
      <c r="F1451" s="145">
        <f>AVERAGE(F1420:F1450)</f>
        <v>6.9516129032257998E-2</v>
      </c>
      <c r="G1451" s="145">
        <f>AVERAGE(G1420:G1450)</f>
        <v>0.12193548387096781</v>
      </c>
      <c r="H1451" s="102"/>
      <c r="I1451" s="102"/>
      <c r="J1451" s="102"/>
    </row>
    <row r="1452" spans="1:12" x14ac:dyDescent="0.25">
      <c r="A1452" s="8"/>
      <c r="B1452" s="1"/>
      <c r="C1452" s="8"/>
      <c r="D1452" s="9"/>
      <c r="E1452" s="9"/>
    </row>
    <row r="1453" spans="1:12" x14ac:dyDescent="0.25">
      <c r="A1453" s="8"/>
      <c r="B1453" s="1"/>
      <c r="C1453" s="8"/>
      <c r="D1453" s="9"/>
      <c r="E1453" s="9"/>
    </row>
    <row r="1454" spans="1:12" x14ac:dyDescent="0.25">
      <c r="A1454" s="8"/>
      <c r="B1454" s="1"/>
      <c r="C1454" s="8">
        <v>36557</v>
      </c>
      <c r="G1454" s="102"/>
      <c r="H1454" s="102"/>
      <c r="I1454" s="102"/>
      <c r="J1454" s="102"/>
      <c r="K1454" s="101"/>
      <c r="L1454" s="101"/>
    </row>
    <row r="1455" spans="1:12" x14ac:dyDescent="0.25">
      <c r="A1455" s="8">
        <f>C1454</f>
        <v>36557</v>
      </c>
      <c r="B1455" s="1"/>
      <c r="C1455" s="8"/>
      <c r="D1455" s="9">
        <f>VLOOKUP($A1455,cash,D$4,FALSE)</f>
        <v>2.8149999999999999</v>
      </c>
      <c r="E1455" s="9"/>
      <c r="G1455" s="102"/>
      <c r="H1455" s="102"/>
      <c r="I1455" s="102"/>
      <c r="J1455" s="102"/>
      <c r="K1455" s="101"/>
      <c r="L1455" s="101"/>
    </row>
    <row r="1456" spans="1:12" x14ac:dyDescent="0.25">
      <c r="A1456" s="8">
        <f>A1455+1</f>
        <v>36558</v>
      </c>
      <c r="B1456" s="1"/>
      <c r="C1456" s="8"/>
      <c r="D1456" s="9">
        <f t="shared" ref="D1456:D1483" si="84">VLOOKUP($A1456,cash,D$4,FALSE)</f>
        <v>2.915</v>
      </c>
      <c r="E1456" s="9"/>
      <c r="G1456" s="102"/>
      <c r="H1456" s="102"/>
      <c r="I1456" s="102"/>
      <c r="J1456" s="102"/>
    </row>
    <row r="1457" spans="1:10" x14ac:dyDescent="0.25">
      <c r="A1457" s="8">
        <f t="shared" ref="A1457:A1483" si="85">A1456+1</f>
        <v>36559</v>
      </c>
      <c r="B1457" s="1"/>
      <c r="C1457" s="8"/>
      <c r="D1457" s="9">
        <f t="shared" si="84"/>
        <v>2.855</v>
      </c>
      <c r="E1457" s="9"/>
      <c r="G1457" s="102"/>
      <c r="H1457" s="102"/>
      <c r="I1457" s="102"/>
      <c r="J1457" s="102"/>
    </row>
    <row r="1458" spans="1:10" x14ac:dyDescent="0.25">
      <c r="A1458" s="8">
        <f t="shared" si="85"/>
        <v>36560</v>
      </c>
      <c r="B1458" s="1"/>
      <c r="C1458" s="8"/>
      <c r="D1458" s="9">
        <f t="shared" si="84"/>
        <v>2.78</v>
      </c>
      <c r="E1458" s="9"/>
      <c r="G1458" s="102"/>
      <c r="H1458" s="102"/>
      <c r="I1458" s="102"/>
      <c r="J1458" s="102"/>
    </row>
    <row r="1459" spans="1:10" x14ac:dyDescent="0.25">
      <c r="A1459" s="8">
        <f t="shared" si="85"/>
        <v>36561</v>
      </c>
      <c r="B1459" s="1"/>
      <c r="C1459" s="8"/>
      <c r="D1459" s="9">
        <f t="shared" si="84"/>
        <v>2.78</v>
      </c>
      <c r="E1459" s="9"/>
      <c r="G1459" s="102"/>
      <c r="H1459" s="102"/>
      <c r="I1459" s="102"/>
      <c r="J1459" s="102"/>
    </row>
    <row r="1460" spans="1:10" x14ac:dyDescent="0.25">
      <c r="A1460" s="8">
        <f t="shared" si="85"/>
        <v>36562</v>
      </c>
      <c r="B1460" s="1"/>
      <c r="C1460" s="8"/>
      <c r="D1460" s="9">
        <f t="shared" si="84"/>
        <v>2.78</v>
      </c>
      <c r="E1460" s="9"/>
      <c r="G1460" s="102"/>
      <c r="H1460" s="102"/>
      <c r="I1460" s="102"/>
      <c r="J1460" s="102"/>
    </row>
    <row r="1461" spans="1:10" x14ac:dyDescent="0.25">
      <c r="A1461" s="8">
        <f t="shared" si="85"/>
        <v>36563</v>
      </c>
      <c r="B1461" s="1"/>
      <c r="C1461" s="8"/>
      <c r="D1461" s="9">
        <f t="shared" si="84"/>
        <v>2.81</v>
      </c>
      <c r="E1461" s="9"/>
      <c r="G1461" s="102"/>
      <c r="H1461" s="102"/>
      <c r="I1461" s="102"/>
      <c r="J1461" s="102"/>
    </row>
    <row r="1462" spans="1:10" x14ac:dyDescent="0.25">
      <c r="A1462" s="8">
        <f t="shared" si="85"/>
        <v>36564</v>
      </c>
      <c r="B1462" s="1"/>
      <c r="C1462" s="8"/>
      <c r="D1462" s="9">
        <f t="shared" si="84"/>
        <v>2.6</v>
      </c>
      <c r="E1462" s="9"/>
      <c r="G1462" s="102"/>
      <c r="H1462" s="102"/>
      <c r="I1462" s="102"/>
      <c r="J1462" s="102"/>
    </row>
    <row r="1463" spans="1:10" x14ac:dyDescent="0.25">
      <c r="A1463" s="8">
        <f t="shared" si="85"/>
        <v>36565</v>
      </c>
      <c r="B1463" s="1"/>
      <c r="C1463" s="8"/>
      <c r="D1463" s="9">
        <f t="shared" si="84"/>
        <v>2.6150000000000002</v>
      </c>
      <c r="E1463" s="9"/>
      <c r="G1463" s="102"/>
      <c r="H1463" s="102"/>
      <c r="I1463" s="102"/>
      <c r="J1463" s="102"/>
    </row>
    <row r="1464" spans="1:10" x14ac:dyDescent="0.25">
      <c r="A1464" s="8">
        <f t="shared" si="85"/>
        <v>36566</v>
      </c>
      <c r="B1464" s="1"/>
      <c r="C1464" s="8"/>
      <c r="D1464" s="9">
        <f t="shared" si="84"/>
        <v>2.64</v>
      </c>
      <c r="E1464" s="9"/>
      <c r="G1464" s="102"/>
      <c r="H1464" s="102"/>
      <c r="I1464" s="102"/>
      <c r="J1464" s="102"/>
    </row>
    <row r="1465" spans="1:10" x14ac:dyDescent="0.25">
      <c r="A1465" s="8">
        <f t="shared" si="85"/>
        <v>36567</v>
      </c>
      <c r="B1465" s="1"/>
      <c r="C1465" s="8"/>
      <c r="D1465" s="9">
        <f t="shared" si="84"/>
        <v>2.65</v>
      </c>
      <c r="E1465" s="9"/>
      <c r="G1465" s="102"/>
      <c r="H1465" s="102"/>
      <c r="I1465" s="102"/>
      <c r="J1465" s="102"/>
    </row>
    <row r="1466" spans="1:10" x14ac:dyDescent="0.25">
      <c r="A1466" s="8">
        <f t="shared" si="85"/>
        <v>36568</v>
      </c>
      <c r="B1466" s="1"/>
      <c r="C1466" s="8"/>
      <c r="D1466" s="9">
        <f t="shared" si="84"/>
        <v>2.65</v>
      </c>
      <c r="E1466" s="9"/>
      <c r="G1466" s="102"/>
      <c r="H1466" s="102"/>
      <c r="I1466" s="102"/>
      <c r="J1466" s="102"/>
    </row>
    <row r="1467" spans="1:10" x14ac:dyDescent="0.25">
      <c r="A1467" s="8">
        <f t="shared" si="85"/>
        <v>36569</v>
      </c>
      <c r="B1467" s="1"/>
      <c r="C1467" s="8"/>
      <c r="D1467" s="9">
        <f t="shared" si="84"/>
        <v>2.65</v>
      </c>
      <c r="E1467" s="9"/>
      <c r="G1467" s="102"/>
      <c r="H1467" s="102"/>
      <c r="I1467" s="102"/>
      <c r="J1467" s="102"/>
    </row>
    <row r="1468" spans="1:10" x14ac:dyDescent="0.25">
      <c r="A1468" s="8">
        <f t="shared" si="85"/>
        <v>36570</v>
      </c>
      <c r="B1468" s="1"/>
      <c r="C1468" s="8"/>
      <c r="D1468" s="9">
        <f t="shared" si="84"/>
        <v>2.61</v>
      </c>
      <c r="E1468" s="9"/>
      <c r="G1468" s="102"/>
      <c r="H1468" s="102"/>
      <c r="I1468" s="102"/>
      <c r="J1468" s="102"/>
    </row>
    <row r="1469" spans="1:10" x14ac:dyDescent="0.25">
      <c r="A1469" s="8">
        <f t="shared" si="85"/>
        <v>36571</v>
      </c>
      <c r="B1469" s="1"/>
      <c r="C1469" s="8"/>
      <c r="D1469" s="9">
        <f t="shared" si="84"/>
        <v>2.61</v>
      </c>
      <c r="E1469" s="9"/>
      <c r="G1469" s="102"/>
      <c r="H1469" s="102"/>
      <c r="I1469" s="102"/>
      <c r="J1469" s="102"/>
    </row>
    <row r="1470" spans="1:10" x14ac:dyDescent="0.25">
      <c r="A1470" s="8">
        <f t="shared" si="85"/>
        <v>36572</v>
      </c>
      <c r="B1470" s="1"/>
      <c r="C1470" s="8"/>
      <c r="D1470" s="9">
        <f t="shared" si="84"/>
        <v>2.645</v>
      </c>
      <c r="E1470" s="9"/>
      <c r="G1470" s="102"/>
      <c r="H1470" s="102"/>
      <c r="I1470" s="102"/>
      <c r="J1470" s="102"/>
    </row>
    <row r="1471" spans="1:10" x14ac:dyDescent="0.25">
      <c r="A1471" s="8">
        <f t="shared" si="85"/>
        <v>36573</v>
      </c>
      <c r="B1471" s="1"/>
      <c r="C1471" s="8"/>
      <c r="D1471" s="9">
        <f t="shared" si="84"/>
        <v>2.6549999999999998</v>
      </c>
      <c r="E1471" s="9"/>
      <c r="G1471" s="102"/>
      <c r="H1471" s="102"/>
      <c r="I1471" s="102"/>
      <c r="J1471" s="102"/>
    </row>
    <row r="1472" spans="1:10" x14ac:dyDescent="0.25">
      <c r="A1472" s="8">
        <f t="shared" si="85"/>
        <v>36574</v>
      </c>
      <c r="B1472" s="1"/>
      <c r="C1472" s="8"/>
      <c r="D1472" s="9">
        <f t="shared" si="84"/>
        <v>2.645</v>
      </c>
      <c r="E1472" s="9"/>
      <c r="G1472" s="102"/>
      <c r="H1472" s="102"/>
      <c r="I1472" s="102"/>
      <c r="J1472" s="102"/>
    </row>
    <row r="1473" spans="1:12" x14ac:dyDescent="0.25">
      <c r="A1473" s="8">
        <f t="shared" si="85"/>
        <v>36575</v>
      </c>
      <c r="B1473" s="1"/>
      <c r="C1473" s="8"/>
      <c r="D1473" s="9">
        <f t="shared" si="84"/>
        <v>2.645</v>
      </c>
      <c r="E1473" s="9"/>
      <c r="G1473" s="102"/>
      <c r="H1473" s="102"/>
      <c r="I1473" s="102"/>
      <c r="J1473" s="102"/>
    </row>
    <row r="1474" spans="1:12" x14ac:dyDescent="0.25">
      <c r="A1474" s="8">
        <f t="shared" si="85"/>
        <v>36576</v>
      </c>
      <c r="B1474" s="1"/>
      <c r="C1474" s="8"/>
      <c r="D1474" s="9">
        <f t="shared" si="84"/>
        <v>2.645</v>
      </c>
      <c r="E1474" s="9"/>
      <c r="G1474" s="102"/>
      <c r="H1474" s="102"/>
      <c r="I1474" s="102"/>
      <c r="J1474" s="102"/>
    </row>
    <row r="1475" spans="1:12" x14ac:dyDescent="0.25">
      <c r="A1475" s="8">
        <f t="shared" si="85"/>
        <v>36577</v>
      </c>
      <c r="B1475" s="1"/>
      <c r="C1475" s="8"/>
      <c r="D1475" s="9">
        <f t="shared" si="84"/>
        <v>2.645</v>
      </c>
      <c r="E1475" s="9"/>
      <c r="G1475" s="102"/>
      <c r="H1475" s="102"/>
      <c r="I1475" s="102"/>
      <c r="J1475" s="102"/>
    </row>
    <row r="1476" spans="1:12" x14ac:dyDescent="0.25">
      <c r="A1476" s="8">
        <f t="shared" si="85"/>
        <v>36578</v>
      </c>
      <c r="B1476" s="1"/>
      <c r="C1476" s="8"/>
      <c r="D1476" s="9">
        <f t="shared" si="84"/>
        <v>2.5449999999999999</v>
      </c>
      <c r="E1476" s="9"/>
      <c r="G1476" s="102"/>
      <c r="H1476" s="102"/>
      <c r="I1476" s="102"/>
      <c r="J1476" s="102"/>
    </row>
    <row r="1477" spans="1:12" x14ac:dyDescent="0.25">
      <c r="A1477" s="8">
        <f t="shared" si="85"/>
        <v>36579</v>
      </c>
      <c r="B1477" s="1"/>
      <c r="C1477" s="8"/>
      <c r="D1477" s="9">
        <f t="shared" si="84"/>
        <v>2.5</v>
      </c>
      <c r="E1477" s="9"/>
      <c r="G1477" s="102"/>
      <c r="H1477" s="102"/>
      <c r="I1477" s="102"/>
      <c r="J1477" s="102"/>
    </row>
    <row r="1478" spans="1:12" x14ac:dyDescent="0.25">
      <c r="A1478" s="8">
        <f t="shared" si="85"/>
        <v>36580</v>
      </c>
      <c r="B1478" s="1"/>
      <c r="C1478" s="8"/>
      <c r="D1478" s="9">
        <f t="shared" si="84"/>
        <v>2.5150000000000001</v>
      </c>
      <c r="E1478" s="9"/>
      <c r="G1478" s="102"/>
      <c r="H1478" s="102"/>
      <c r="I1478" s="102"/>
      <c r="J1478" s="102"/>
    </row>
    <row r="1479" spans="1:12" x14ac:dyDescent="0.25">
      <c r="A1479" s="8">
        <f t="shared" si="85"/>
        <v>36581</v>
      </c>
      <c r="B1479" s="1"/>
      <c r="C1479" s="8"/>
      <c r="D1479" s="9">
        <f t="shared" si="84"/>
        <v>2.5150000000000001</v>
      </c>
      <c r="E1479" s="9"/>
      <c r="G1479" s="102"/>
      <c r="H1479" s="102"/>
      <c r="I1479" s="102"/>
      <c r="J1479" s="102"/>
    </row>
    <row r="1480" spans="1:12" x14ac:dyDescent="0.25">
      <c r="A1480" s="8">
        <f t="shared" si="85"/>
        <v>36582</v>
      </c>
      <c r="B1480" s="1"/>
      <c r="C1480" s="8"/>
      <c r="D1480" s="9">
        <f t="shared" si="84"/>
        <v>2.5150000000000001</v>
      </c>
      <c r="E1480" s="9"/>
      <c r="G1480" s="102"/>
      <c r="H1480" s="102"/>
      <c r="I1480" s="102"/>
      <c r="J1480" s="102"/>
    </row>
    <row r="1481" spans="1:12" x14ac:dyDescent="0.25">
      <c r="A1481" s="8">
        <f t="shared" si="85"/>
        <v>36583</v>
      </c>
      <c r="B1481" s="1"/>
      <c r="C1481" s="8"/>
      <c r="D1481" s="9">
        <f t="shared" si="84"/>
        <v>2.5150000000000001</v>
      </c>
      <c r="E1481" s="9"/>
      <c r="G1481" s="102"/>
      <c r="H1481" s="102"/>
      <c r="I1481" s="102"/>
      <c r="J1481" s="102"/>
    </row>
    <row r="1482" spans="1:12" x14ac:dyDescent="0.25">
      <c r="A1482" s="8">
        <f t="shared" si="85"/>
        <v>36584</v>
      </c>
      <c r="B1482" s="1"/>
      <c r="C1482" s="8"/>
      <c r="D1482" s="9">
        <f t="shared" si="84"/>
        <v>2.605</v>
      </c>
      <c r="E1482" s="9"/>
      <c r="G1482" s="102"/>
      <c r="H1482" s="102"/>
      <c r="I1482" s="102"/>
      <c r="J1482" s="102"/>
    </row>
    <row r="1483" spans="1:12" x14ac:dyDescent="0.25">
      <c r="A1483" s="8">
        <f t="shared" si="85"/>
        <v>36585</v>
      </c>
      <c r="B1483" s="1"/>
      <c r="C1483" s="8"/>
      <c r="D1483" s="9">
        <f t="shared" si="84"/>
        <v>2.66</v>
      </c>
      <c r="E1483" s="9"/>
      <c r="G1483" s="102"/>
      <c r="H1483" s="102"/>
      <c r="I1483" s="102"/>
      <c r="J1483" s="102"/>
    </row>
    <row r="1484" spans="1:12" x14ac:dyDescent="0.25">
      <c r="A1484" s="8"/>
      <c r="B1484" s="1"/>
      <c r="C1484" s="8"/>
      <c r="D1484" s="9"/>
      <c r="E1484" s="9"/>
      <c r="G1484" s="102"/>
      <c r="H1484" s="102"/>
    </row>
    <row r="1485" spans="1:12" x14ac:dyDescent="0.25">
      <c r="A1485" s="8"/>
      <c r="B1485" s="1"/>
      <c r="C1485" s="8"/>
      <c r="D1485" s="9"/>
      <c r="E1485" s="9"/>
      <c r="G1485" s="102"/>
      <c r="H1485" s="102"/>
    </row>
    <row r="1486" spans="1:12" x14ac:dyDescent="0.25">
      <c r="A1486" s="8"/>
      <c r="B1486" s="1"/>
      <c r="C1486" s="8"/>
      <c r="D1486" s="9"/>
      <c r="E1486" s="9"/>
    </row>
    <row r="1487" spans="1:12" ht="13.8" thickBot="1" x14ac:dyDescent="0.3">
      <c r="A1487" s="8"/>
      <c r="B1487" s="1"/>
      <c r="C1487" s="8">
        <v>36586</v>
      </c>
      <c r="F1487" s="145">
        <f>VLOOKUP($C1487,index,2,FALSE)</f>
        <v>2.61</v>
      </c>
      <c r="H1487" s="102"/>
      <c r="I1487" s="102"/>
      <c r="J1487" s="102"/>
      <c r="K1487" s="101"/>
      <c r="L1487" s="101"/>
    </row>
    <row r="1488" spans="1:12" ht="13.8" thickTop="1" x14ac:dyDescent="0.25">
      <c r="A1488" s="8">
        <f>C1487</f>
        <v>36586</v>
      </c>
      <c r="B1488" s="1"/>
      <c r="C1488" s="8"/>
      <c r="D1488" s="9">
        <f>VLOOKUP($A1488,cash,D$4,FALSE)</f>
        <v>2.71</v>
      </c>
      <c r="E1488" s="9"/>
      <c r="F1488" s="141">
        <f>IF(D1488&lt;F1487,F1487-D1488,0)</f>
        <v>0</v>
      </c>
      <c r="G1488" s="81">
        <f>IF(D1488&gt;F1487,D1488-F1487,0)</f>
        <v>0.10000000000000009</v>
      </c>
      <c r="H1488" s="102"/>
      <c r="I1488" s="102"/>
      <c r="J1488" s="102"/>
      <c r="K1488" s="101"/>
      <c r="L1488" s="101"/>
    </row>
    <row r="1489" spans="1:10" x14ac:dyDescent="0.25">
      <c r="A1489" s="8">
        <f>A1488+1</f>
        <v>36587</v>
      </c>
      <c r="B1489" s="1"/>
      <c r="C1489" s="8"/>
      <c r="D1489" s="9">
        <f t="shared" ref="D1489:D1518" si="86">VLOOKUP($A1489,cash,D$4,FALSE)</f>
        <v>2.8</v>
      </c>
      <c r="E1489" s="9"/>
      <c r="F1489" s="142">
        <f>IF(D1489&lt;F1487,F1487-D1489,0)</f>
        <v>0</v>
      </c>
      <c r="G1489" s="84">
        <f>IF(D1489&gt;F1487,D1489-F1487,0)</f>
        <v>0.18999999999999995</v>
      </c>
      <c r="H1489" s="102"/>
      <c r="I1489" s="102"/>
      <c r="J1489" s="102"/>
    </row>
    <row r="1490" spans="1:10" x14ac:dyDescent="0.25">
      <c r="A1490" s="8">
        <f t="shared" ref="A1490:A1518" si="87">A1489+1</f>
        <v>36588</v>
      </c>
      <c r="B1490" s="1"/>
      <c r="C1490" s="8"/>
      <c r="D1490" s="9">
        <f t="shared" si="86"/>
        <v>2.7250000000000001</v>
      </c>
      <c r="E1490" s="9"/>
      <c r="F1490" s="142">
        <f>IF(D1490&lt;F1487,F1487-D1490,0)</f>
        <v>0</v>
      </c>
      <c r="G1490" s="84">
        <f>IF(D1490&gt;F1487,D1490-F1487,0)</f>
        <v>0.11500000000000021</v>
      </c>
      <c r="H1490" s="102"/>
      <c r="I1490" s="102"/>
      <c r="J1490" s="102"/>
    </row>
    <row r="1491" spans="1:10" x14ac:dyDescent="0.25">
      <c r="A1491" s="8">
        <f t="shared" si="87"/>
        <v>36589</v>
      </c>
      <c r="B1491" s="1"/>
      <c r="C1491" s="8"/>
      <c r="D1491" s="9">
        <f t="shared" si="86"/>
        <v>2.7250000000000001</v>
      </c>
      <c r="E1491" s="9"/>
      <c r="F1491" s="142">
        <f>IF(D1491&lt;F1487,F1487-D1491,0)</f>
        <v>0</v>
      </c>
      <c r="G1491" s="84">
        <f>IF(D1491&gt;F1487,D1491-F1487,0)</f>
        <v>0.11500000000000021</v>
      </c>
      <c r="H1491" s="102"/>
      <c r="I1491" s="102"/>
      <c r="J1491" s="102"/>
    </row>
    <row r="1492" spans="1:10" x14ac:dyDescent="0.25">
      <c r="A1492" s="8">
        <f t="shared" si="87"/>
        <v>36590</v>
      </c>
      <c r="B1492" s="1"/>
      <c r="C1492" s="8"/>
      <c r="D1492" s="9">
        <f t="shared" si="86"/>
        <v>2.7250000000000001</v>
      </c>
      <c r="E1492" s="9"/>
      <c r="F1492" s="142">
        <f>IF(D1492&lt;F1487,F1487-D1492,0)</f>
        <v>0</v>
      </c>
      <c r="G1492" s="84">
        <f>IF(D1492&gt;F1487,D1492-F1487,0)</f>
        <v>0.11500000000000021</v>
      </c>
      <c r="H1492" s="102"/>
      <c r="I1492" s="102"/>
      <c r="J1492" s="102"/>
    </row>
    <row r="1493" spans="1:10" x14ac:dyDescent="0.25">
      <c r="A1493" s="8">
        <f t="shared" si="87"/>
        <v>36591</v>
      </c>
      <c r="B1493" s="1"/>
      <c r="C1493" s="8"/>
      <c r="D1493" s="9">
        <f t="shared" si="86"/>
        <v>2.76</v>
      </c>
      <c r="E1493" s="9"/>
      <c r="F1493" s="142">
        <f>IF(D1493&lt;F1487,F1487-D1493,0)</f>
        <v>0</v>
      </c>
      <c r="G1493" s="84">
        <f>IF(D1493&gt;F1487,D1493-F1487,0)</f>
        <v>0.14999999999999991</v>
      </c>
      <c r="H1493" s="102"/>
      <c r="I1493" s="102"/>
      <c r="J1493" s="102"/>
    </row>
    <row r="1494" spans="1:10" x14ac:dyDescent="0.25">
      <c r="A1494" s="8">
        <f t="shared" si="87"/>
        <v>36592</v>
      </c>
      <c r="B1494" s="1"/>
      <c r="C1494" s="8"/>
      <c r="D1494" s="9">
        <f t="shared" si="86"/>
        <v>2.78</v>
      </c>
      <c r="E1494" s="9"/>
      <c r="F1494" s="142">
        <f>IF(D1494&lt;F1487,F1487-D1494,0)</f>
        <v>0</v>
      </c>
      <c r="G1494" s="84">
        <f>IF(D1494&gt;F1487,D1494-F1487,0)</f>
        <v>0.16999999999999993</v>
      </c>
      <c r="H1494" s="102"/>
      <c r="I1494" s="102"/>
      <c r="J1494" s="102"/>
    </row>
    <row r="1495" spans="1:10" x14ac:dyDescent="0.25">
      <c r="A1495" s="8">
        <f t="shared" si="87"/>
        <v>36593</v>
      </c>
      <c r="B1495" s="1"/>
      <c r="C1495" s="8"/>
      <c r="D1495" s="9">
        <f t="shared" si="86"/>
        <v>2.7549999999999999</v>
      </c>
      <c r="E1495" s="9"/>
      <c r="F1495" s="142">
        <f>IF(D1495&lt;F1487,F1487-D1495,0)</f>
        <v>0</v>
      </c>
      <c r="G1495" s="84">
        <f>IF(D1495&gt;F1487,D1495-F1487,0)</f>
        <v>0.14500000000000002</v>
      </c>
      <c r="H1495" s="102"/>
      <c r="I1495" s="102"/>
      <c r="J1495" s="102"/>
    </row>
    <row r="1496" spans="1:10" x14ac:dyDescent="0.25">
      <c r="A1496" s="8">
        <f t="shared" si="87"/>
        <v>36594</v>
      </c>
      <c r="B1496" s="1"/>
      <c r="C1496" s="8"/>
      <c r="D1496" s="9">
        <f t="shared" si="86"/>
        <v>2.6850000000000001</v>
      </c>
      <c r="E1496" s="9"/>
      <c r="F1496" s="142">
        <f>IF(D1496&lt;F1487,F1487-D1496,0)</f>
        <v>0</v>
      </c>
      <c r="G1496" s="84">
        <f>IF(D1496&gt;F1487,D1496-F1487,0)</f>
        <v>7.5000000000000178E-2</v>
      </c>
      <c r="H1496" s="102"/>
      <c r="I1496" s="102"/>
      <c r="J1496" s="102"/>
    </row>
    <row r="1497" spans="1:10" x14ac:dyDescent="0.25">
      <c r="A1497" s="8">
        <f t="shared" si="87"/>
        <v>36595</v>
      </c>
      <c r="B1497" s="1"/>
      <c r="C1497" s="8"/>
      <c r="D1497" s="9">
        <f t="shared" si="86"/>
        <v>2.76</v>
      </c>
      <c r="E1497" s="9"/>
      <c r="F1497" s="142">
        <f>IF(D1497&lt;F1487,F1487-D1497,0)</f>
        <v>0</v>
      </c>
      <c r="G1497" s="84">
        <f>IF(D1497&gt;F1487,D1497-F1487,0)</f>
        <v>0.14999999999999991</v>
      </c>
      <c r="H1497" s="102"/>
      <c r="I1497" s="102"/>
      <c r="J1497" s="102"/>
    </row>
    <row r="1498" spans="1:10" x14ac:dyDescent="0.25">
      <c r="A1498" s="8">
        <f t="shared" si="87"/>
        <v>36596</v>
      </c>
      <c r="B1498" s="1"/>
      <c r="C1498" s="8"/>
      <c r="D1498" s="9">
        <f t="shared" si="86"/>
        <v>2.76</v>
      </c>
      <c r="E1498" s="9"/>
      <c r="F1498" s="142">
        <f>IF(D1498&lt;F1487,F1487-D1498,0)</f>
        <v>0</v>
      </c>
      <c r="G1498" s="84">
        <f>IF(D1498&gt;F1487,D1498-F1487,0)</f>
        <v>0.14999999999999991</v>
      </c>
      <c r="H1498" s="102"/>
      <c r="I1498" s="102"/>
      <c r="J1498" s="102"/>
    </row>
    <row r="1499" spans="1:10" x14ac:dyDescent="0.25">
      <c r="A1499" s="8">
        <f t="shared" si="87"/>
        <v>36597</v>
      </c>
      <c r="B1499" s="1"/>
      <c r="C1499" s="8"/>
      <c r="D1499" s="9">
        <f t="shared" si="86"/>
        <v>2.76</v>
      </c>
      <c r="E1499" s="9"/>
      <c r="F1499" s="142">
        <f>IF(D1499&lt;F1487,F1487-D1499,0)</f>
        <v>0</v>
      </c>
      <c r="G1499" s="84">
        <f>IF(D1499&gt;F1487,D1499-F1487,0)</f>
        <v>0.14999999999999991</v>
      </c>
      <c r="H1499" s="102"/>
      <c r="I1499" s="102"/>
      <c r="J1499" s="102"/>
    </row>
    <row r="1500" spans="1:10" x14ac:dyDescent="0.25">
      <c r="A1500" s="8">
        <f t="shared" si="87"/>
        <v>36598</v>
      </c>
      <c r="B1500" s="1"/>
      <c r="C1500" s="8"/>
      <c r="D1500" s="9">
        <f t="shared" si="86"/>
        <v>2.8</v>
      </c>
      <c r="E1500" s="9"/>
      <c r="F1500" s="142">
        <f>IF(D1500&lt;F1487,F1487-D1500,0)</f>
        <v>0</v>
      </c>
      <c r="G1500" s="84">
        <f>IF(D1500&gt;F1487,D1500-F1487,0)</f>
        <v>0.18999999999999995</v>
      </c>
      <c r="H1500" s="102"/>
      <c r="I1500" s="102"/>
      <c r="J1500" s="102"/>
    </row>
    <row r="1501" spans="1:10" x14ac:dyDescent="0.25">
      <c r="A1501" s="8">
        <f t="shared" si="87"/>
        <v>36599</v>
      </c>
      <c r="B1501" s="1"/>
      <c r="C1501" s="8"/>
      <c r="D1501" s="9">
        <f t="shared" si="86"/>
        <v>2.83</v>
      </c>
      <c r="E1501" s="9"/>
      <c r="F1501" s="142">
        <f>IF(D1501&lt;F1487,F1487-D1501,0)</f>
        <v>0</v>
      </c>
      <c r="G1501" s="84">
        <f>IF(D1501&gt;F1487,D1501-F1487,0)</f>
        <v>0.2200000000000002</v>
      </c>
      <c r="H1501" s="102"/>
      <c r="I1501" s="102"/>
      <c r="J1501" s="102"/>
    </row>
    <row r="1502" spans="1:10" x14ac:dyDescent="0.25">
      <c r="A1502" s="8">
        <f t="shared" si="87"/>
        <v>36600</v>
      </c>
      <c r="B1502" s="1"/>
      <c r="C1502" s="8"/>
      <c r="D1502" s="9">
        <f t="shared" si="86"/>
        <v>2.76</v>
      </c>
      <c r="E1502" s="9"/>
      <c r="F1502" s="142">
        <f>IF(D1502&lt;F1487,F1487-D1502,0)</f>
        <v>0</v>
      </c>
      <c r="G1502" s="84">
        <f>IF(D1502&gt;F1487,D1502-F1487,0)</f>
        <v>0.14999999999999991</v>
      </c>
      <c r="H1502" s="102"/>
      <c r="I1502" s="102"/>
      <c r="J1502" s="102"/>
    </row>
    <row r="1503" spans="1:10" x14ac:dyDescent="0.25">
      <c r="A1503" s="8">
        <f t="shared" si="87"/>
        <v>36601</v>
      </c>
      <c r="B1503" s="1"/>
      <c r="C1503" s="8"/>
      <c r="D1503" s="9">
        <f t="shared" si="86"/>
        <v>2.835</v>
      </c>
      <c r="E1503" s="9"/>
      <c r="F1503" s="142">
        <f>IF(D1503&lt;F1487,F1487-D1503,0)</f>
        <v>0</v>
      </c>
      <c r="G1503" s="84">
        <f>IF(D1503&gt;F1487,D1503-F1487,0)</f>
        <v>0.22500000000000009</v>
      </c>
      <c r="H1503" s="102"/>
      <c r="I1503" s="102"/>
      <c r="J1503" s="102"/>
    </row>
    <row r="1504" spans="1:10" x14ac:dyDescent="0.25">
      <c r="A1504" s="8">
        <f t="shared" si="87"/>
        <v>36602</v>
      </c>
      <c r="B1504" s="1"/>
      <c r="C1504" s="8"/>
      <c r="D1504" s="9">
        <f t="shared" si="86"/>
        <v>2.8149999999999999</v>
      </c>
      <c r="E1504" s="9"/>
      <c r="F1504" s="142">
        <f>IF(D1504&lt;F1487,F1487-D1504,0)</f>
        <v>0</v>
      </c>
      <c r="G1504" s="84">
        <f>IF(D1504&gt;F1487,D1504-F1487,0)</f>
        <v>0.20500000000000007</v>
      </c>
      <c r="H1504" s="102"/>
      <c r="I1504" s="102"/>
      <c r="J1504" s="102"/>
    </row>
    <row r="1505" spans="1:10" x14ac:dyDescent="0.25">
      <c r="A1505" s="8">
        <f t="shared" si="87"/>
        <v>36603</v>
      </c>
      <c r="B1505" s="1"/>
      <c r="C1505" s="8"/>
      <c r="D1505" s="9">
        <f t="shared" si="86"/>
        <v>2.8149999999999999</v>
      </c>
      <c r="E1505" s="9"/>
      <c r="F1505" s="142">
        <f>IF(D1505&lt;F1487,F1487-D1505,0)</f>
        <v>0</v>
      </c>
      <c r="G1505" s="84">
        <f>IF(D1505&gt;F1487,D1505-F1487,0)</f>
        <v>0.20500000000000007</v>
      </c>
      <c r="H1505" s="102"/>
      <c r="I1505" s="102"/>
      <c r="J1505" s="102"/>
    </row>
    <row r="1506" spans="1:10" x14ac:dyDescent="0.25">
      <c r="A1506" s="8">
        <f t="shared" si="87"/>
        <v>36604</v>
      </c>
      <c r="B1506" s="1"/>
      <c r="C1506" s="8"/>
      <c r="D1506" s="9">
        <f t="shared" si="86"/>
        <v>2.8149999999999999</v>
      </c>
      <c r="E1506" s="9"/>
      <c r="F1506" s="142">
        <f>IF(D1506&lt;F1487,F1487-D1506,0)</f>
        <v>0</v>
      </c>
      <c r="G1506" s="84">
        <f>IF(D1506&gt;F1487,D1506-F1487,0)</f>
        <v>0.20500000000000007</v>
      </c>
      <c r="H1506" s="102"/>
      <c r="I1506" s="102"/>
      <c r="J1506" s="102"/>
    </row>
    <row r="1507" spans="1:10" x14ac:dyDescent="0.25">
      <c r="A1507" s="8">
        <f t="shared" si="87"/>
        <v>36605</v>
      </c>
      <c r="B1507" s="1"/>
      <c r="C1507" s="8"/>
      <c r="D1507" s="9">
        <f t="shared" si="86"/>
        <v>2.7349999999999999</v>
      </c>
      <c r="E1507" s="9"/>
      <c r="F1507" s="142">
        <f>IF(D1507&lt;F1487,F1487-D1507,0)</f>
        <v>0</v>
      </c>
      <c r="G1507" s="84">
        <f>IF(D1507&gt;F1487,D1507-F1487,0)</f>
        <v>0.125</v>
      </c>
      <c r="H1507" s="102"/>
      <c r="I1507" s="102"/>
      <c r="J1507" s="102"/>
    </row>
    <row r="1508" spans="1:10" x14ac:dyDescent="0.25">
      <c r="A1508" s="8">
        <f t="shared" si="87"/>
        <v>36606</v>
      </c>
      <c r="B1508" s="1"/>
      <c r="C1508" s="8"/>
      <c r="D1508" s="9">
        <f t="shared" si="86"/>
        <v>2.7450000000000001</v>
      </c>
      <c r="E1508" s="9"/>
      <c r="F1508" s="142">
        <f>IF(D1508&lt;F1487,F1487-D1508,0)</f>
        <v>0</v>
      </c>
      <c r="G1508" s="84">
        <f>IF(D1508&gt;F1487,D1508-F1487,0)</f>
        <v>0.13500000000000023</v>
      </c>
      <c r="H1508" s="102"/>
      <c r="I1508" s="102"/>
      <c r="J1508" s="102"/>
    </row>
    <row r="1509" spans="1:10" x14ac:dyDescent="0.25">
      <c r="A1509" s="8">
        <f t="shared" si="87"/>
        <v>36607</v>
      </c>
      <c r="B1509" s="1"/>
      <c r="C1509" s="8"/>
      <c r="D1509" s="9">
        <f t="shared" si="86"/>
        <v>2.7850000000000001</v>
      </c>
      <c r="E1509" s="9"/>
      <c r="F1509" s="142">
        <f>IF(D1509&lt;F1487,F1487-D1509,0)</f>
        <v>0</v>
      </c>
      <c r="G1509" s="84">
        <f>IF(D1509&gt;F1487,D1509-F1487,0)</f>
        <v>0.17500000000000027</v>
      </c>
      <c r="H1509" s="102"/>
      <c r="I1509" s="102"/>
      <c r="J1509" s="102"/>
    </row>
    <row r="1510" spans="1:10" x14ac:dyDescent="0.25">
      <c r="A1510" s="8">
        <f t="shared" si="87"/>
        <v>36608</v>
      </c>
      <c r="B1510" s="1"/>
      <c r="C1510" s="8"/>
      <c r="D1510" s="9">
        <f t="shared" si="86"/>
        <v>2.75</v>
      </c>
      <c r="E1510" s="9"/>
      <c r="F1510" s="142">
        <f>IF(D1510&lt;F1487,F1487-D1510,0)</f>
        <v>0</v>
      </c>
      <c r="G1510" s="84">
        <f>IF(D1510&gt;F1487,D1510-F1487,0)</f>
        <v>0.14000000000000012</v>
      </c>
      <c r="H1510" s="102"/>
      <c r="I1510" s="102"/>
      <c r="J1510" s="102"/>
    </row>
    <row r="1511" spans="1:10" x14ac:dyDescent="0.25">
      <c r="A1511" s="8">
        <f t="shared" si="87"/>
        <v>36609</v>
      </c>
      <c r="B1511" s="1"/>
      <c r="C1511" s="8"/>
      <c r="D1511" s="9">
        <f t="shared" si="86"/>
        <v>2.8149999999999999</v>
      </c>
      <c r="E1511" s="9"/>
      <c r="F1511" s="142">
        <f>IF(D1511&lt;F1487,F1487-D1511,0)</f>
        <v>0</v>
      </c>
      <c r="G1511" s="84">
        <f>IF(D1511&gt;F1487,D1511-F1487,0)</f>
        <v>0.20500000000000007</v>
      </c>
      <c r="H1511" s="102"/>
      <c r="I1511" s="102"/>
      <c r="J1511" s="102"/>
    </row>
    <row r="1512" spans="1:10" x14ac:dyDescent="0.25">
      <c r="A1512" s="8">
        <f t="shared" si="87"/>
        <v>36610</v>
      </c>
      <c r="B1512" s="1"/>
      <c r="C1512" s="8"/>
      <c r="D1512" s="9">
        <f t="shared" si="86"/>
        <v>2.8149999999999999</v>
      </c>
      <c r="E1512" s="9"/>
      <c r="F1512" s="142">
        <f>IF(D1512&lt;F1487,F1487-D1512,0)</f>
        <v>0</v>
      </c>
      <c r="G1512" s="84">
        <f>IF(D1512&gt;F1487,D1512-F1487,0)</f>
        <v>0.20500000000000007</v>
      </c>
      <c r="H1512" s="102"/>
      <c r="I1512" s="102"/>
      <c r="J1512" s="102"/>
    </row>
    <row r="1513" spans="1:10" x14ac:dyDescent="0.25">
      <c r="A1513" s="8">
        <f t="shared" si="87"/>
        <v>36611</v>
      </c>
      <c r="B1513" s="1"/>
      <c r="C1513" s="8"/>
      <c r="D1513" s="9">
        <f t="shared" si="86"/>
        <v>2.8149999999999999</v>
      </c>
      <c r="E1513" s="9"/>
      <c r="F1513" s="142">
        <f>IF(D1513&lt;F1487,F1487-D1513,0)</f>
        <v>0</v>
      </c>
      <c r="G1513" s="84">
        <f>IF(D1513&gt;F1487,D1513-F1487,0)</f>
        <v>0.20500000000000007</v>
      </c>
      <c r="H1513" s="102"/>
      <c r="I1513" s="102"/>
      <c r="J1513" s="102"/>
    </row>
    <row r="1514" spans="1:10" x14ac:dyDescent="0.25">
      <c r="A1514" s="8">
        <f t="shared" si="87"/>
        <v>36612</v>
      </c>
      <c r="B1514" s="45"/>
      <c r="C1514" s="8"/>
      <c r="D1514" s="9">
        <f t="shared" si="86"/>
        <v>2.8149999999999999</v>
      </c>
      <c r="E1514" s="9"/>
      <c r="F1514" s="142">
        <f>IF(D1514&lt;F1487,F1487-D1514,0)</f>
        <v>0</v>
      </c>
      <c r="G1514" s="84">
        <f>IF(D1514&gt;F1487,D1514-F1487,0)</f>
        <v>0.20500000000000007</v>
      </c>
      <c r="H1514" s="102"/>
      <c r="I1514" s="102"/>
      <c r="J1514" s="102"/>
    </row>
    <row r="1515" spans="1:10" x14ac:dyDescent="0.25">
      <c r="A1515" s="8">
        <f t="shared" si="87"/>
        <v>36613</v>
      </c>
      <c r="B1515" s="45"/>
      <c r="C1515" s="8"/>
      <c r="D1515" s="9">
        <f t="shared" si="86"/>
        <v>2.9249999999999998</v>
      </c>
      <c r="E1515" s="9"/>
      <c r="F1515" s="142">
        <f>IF(D1515&lt;F1487,F1487-D1515,0)</f>
        <v>0</v>
      </c>
      <c r="G1515" s="84">
        <f>IF(D1515&gt;F1487,D1515-F1487,0)</f>
        <v>0.31499999999999995</v>
      </c>
      <c r="H1515" s="102"/>
      <c r="I1515" s="102"/>
      <c r="J1515" s="102"/>
    </row>
    <row r="1516" spans="1:10" x14ac:dyDescent="0.25">
      <c r="A1516" s="8">
        <f t="shared" si="87"/>
        <v>36614</v>
      </c>
      <c r="B1516" s="45"/>
      <c r="C1516" s="8"/>
      <c r="D1516" s="9">
        <f t="shared" si="86"/>
        <v>2.92</v>
      </c>
      <c r="E1516" s="9"/>
      <c r="F1516" s="142">
        <f>IF(D1516&lt;F1487,F1487-D1516,0)</f>
        <v>0</v>
      </c>
      <c r="G1516" s="84">
        <f>IF(D1516&gt;F1487,D1516-F1487,0)</f>
        <v>0.31000000000000005</v>
      </c>
      <c r="H1516" s="102"/>
      <c r="I1516" s="102"/>
      <c r="J1516" s="102"/>
    </row>
    <row r="1517" spans="1:10" x14ac:dyDescent="0.25">
      <c r="A1517" s="8">
        <f t="shared" si="87"/>
        <v>36615</v>
      </c>
      <c r="B1517" s="45"/>
      <c r="C1517" s="8"/>
      <c r="D1517" s="9">
        <f t="shared" si="86"/>
        <v>2.83</v>
      </c>
      <c r="E1517" s="9"/>
      <c r="F1517" s="142">
        <f>IF(D1517&lt;F1487,F1487-D1517,0)</f>
        <v>0</v>
      </c>
      <c r="G1517" s="84">
        <f>IF(D1517&gt;F1487,D1517-F1487,0)</f>
        <v>0.2200000000000002</v>
      </c>
      <c r="H1517" s="102"/>
      <c r="I1517" s="102"/>
      <c r="J1517" s="102"/>
    </row>
    <row r="1518" spans="1:10" ht="13.8" thickBot="1" x14ac:dyDescent="0.3">
      <c r="A1518" s="8">
        <f t="shared" si="87"/>
        <v>36616</v>
      </c>
      <c r="B1518" s="45"/>
      <c r="C1518" s="8"/>
      <c r="D1518" s="9">
        <f t="shared" si="86"/>
        <v>2.875</v>
      </c>
      <c r="E1518" s="9"/>
      <c r="F1518" s="143">
        <f>IF(D1518&lt;F1487,F1487-D1518,0)</f>
        <v>0</v>
      </c>
      <c r="G1518" s="144">
        <f>IF(D1518&gt;F1487,D1518-F1487,0)</f>
        <v>0.26500000000000012</v>
      </c>
      <c r="H1518" s="102"/>
      <c r="I1518" s="102"/>
      <c r="J1518" s="102"/>
    </row>
    <row r="1519" spans="1:10" ht="13.8" thickTop="1" x14ac:dyDescent="0.25">
      <c r="A1519" s="8"/>
      <c r="B1519" s="45"/>
      <c r="C1519" s="8"/>
      <c r="D1519" s="9"/>
      <c r="E1519" s="9"/>
      <c r="F1519" s="145">
        <f>AVERAGE(F1488:F1518)</f>
        <v>0</v>
      </c>
      <c r="G1519" s="145">
        <f>AVERAGE(G1488:G1518)</f>
        <v>0.17838709677419365</v>
      </c>
    </row>
    <row r="1520" spans="1:10" x14ac:dyDescent="0.25">
      <c r="A1520" s="8"/>
      <c r="B1520" s="45"/>
      <c r="C1520" s="8"/>
      <c r="D1520" s="9"/>
      <c r="E1520" s="9"/>
    </row>
    <row r="1521" spans="1:12" x14ac:dyDescent="0.25">
      <c r="A1521" s="8"/>
      <c r="B1521" s="45"/>
      <c r="C1521" s="8"/>
      <c r="D1521" s="9"/>
      <c r="E1521" s="9"/>
    </row>
    <row r="1522" spans="1:12" x14ac:dyDescent="0.25">
      <c r="A1522" s="8"/>
      <c r="B1522" s="45"/>
      <c r="C1522" s="8">
        <v>36617</v>
      </c>
      <c r="G1522" s="102"/>
      <c r="H1522" s="102"/>
      <c r="I1522" s="102"/>
      <c r="J1522" s="102"/>
      <c r="K1522" s="101"/>
      <c r="L1522" s="101"/>
    </row>
    <row r="1523" spans="1:12" x14ac:dyDescent="0.25">
      <c r="A1523" s="8">
        <f>C1522</f>
        <v>36617</v>
      </c>
      <c r="B1523" s="45"/>
      <c r="C1523" s="8"/>
      <c r="D1523" s="9">
        <f>VLOOKUP($A1523,cash,D$4,FALSE)</f>
        <v>2.875</v>
      </c>
      <c r="E1523" s="9"/>
      <c r="G1523" s="102"/>
      <c r="H1523" s="102"/>
      <c r="I1523" s="102"/>
      <c r="J1523" s="102"/>
      <c r="K1523" s="101"/>
      <c r="L1523" s="101"/>
    </row>
    <row r="1524" spans="1:12" x14ac:dyDescent="0.25">
      <c r="A1524" s="8">
        <f>A1523+1</f>
        <v>36618</v>
      </c>
      <c r="B1524" s="45"/>
      <c r="C1524" s="8"/>
      <c r="D1524" s="9">
        <f t="shared" ref="D1524:D1552" si="88">VLOOKUP($A1524,cash,D$4,FALSE)</f>
        <v>2.875</v>
      </c>
      <c r="E1524" s="9"/>
      <c r="G1524" s="102"/>
      <c r="H1524" s="102"/>
      <c r="I1524" s="102"/>
      <c r="J1524" s="102"/>
    </row>
    <row r="1525" spans="1:12" x14ac:dyDescent="0.25">
      <c r="A1525" s="8">
        <f t="shared" ref="A1525:A1552" si="89">A1524+1</f>
        <v>36619</v>
      </c>
      <c r="B1525" s="45"/>
      <c r="C1525" s="8"/>
      <c r="D1525" s="9">
        <f t="shared" si="88"/>
        <v>2.915</v>
      </c>
      <c r="E1525" s="9"/>
      <c r="G1525" s="102"/>
      <c r="H1525" s="102"/>
      <c r="I1525" s="102"/>
      <c r="J1525" s="102"/>
    </row>
    <row r="1526" spans="1:12" x14ac:dyDescent="0.25">
      <c r="A1526" s="8">
        <f t="shared" si="89"/>
        <v>36620</v>
      </c>
      <c r="B1526" s="45"/>
      <c r="C1526" s="8"/>
      <c r="D1526" s="9">
        <f t="shared" si="88"/>
        <v>2.87</v>
      </c>
      <c r="E1526" s="9"/>
      <c r="G1526" s="102"/>
      <c r="H1526" s="102"/>
      <c r="I1526" s="102"/>
      <c r="J1526" s="102"/>
    </row>
    <row r="1527" spans="1:12" x14ac:dyDescent="0.25">
      <c r="A1527" s="8">
        <f t="shared" si="89"/>
        <v>36621</v>
      </c>
      <c r="B1527" s="45"/>
      <c r="C1527" s="8"/>
      <c r="D1527" s="9">
        <f t="shared" si="88"/>
        <v>2.86</v>
      </c>
      <c r="E1527" s="9"/>
      <c r="G1527" s="102"/>
      <c r="H1527" s="102"/>
      <c r="I1527" s="102"/>
      <c r="J1527" s="102"/>
    </row>
    <row r="1528" spans="1:12" x14ac:dyDescent="0.25">
      <c r="A1528" s="8">
        <f t="shared" si="89"/>
        <v>36622</v>
      </c>
      <c r="B1528" s="45"/>
      <c r="C1528" s="8"/>
      <c r="D1528" s="9">
        <f t="shared" si="88"/>
        <v>2.91</v>
      </c>
      <c r="E1528" s="9"/>
      <c r="G1528" s="102"/>
      <c r="H1528" s="102"/>
      <c r="I1528" s="102"/>
      <c r="J1528" s="102"/>
    </row>
    <row r="1529" spans="1:12" x14ac:dyDescent="0.25">
      <c r="A1529" s="8">
        <f t="shared" si="89"/>
        <v>36623</v>
      </c>
      <c r="B1529" s="45"/>
      <c r="C1529" s="8"/>
      <c r="D1529" s="9">
        <f t="shared" si="88"/>
        <v>2.97</v>
      </c>
      <c r="E1529" s="9"/>
      <c r="G1529" s="102"/>
      <c r="H1529" s="102"/>
      <c r="I1529" s="102"/>
      <c r="J1529" s="102"/>
    </row>
    <row r="1530" spans="1:12" x14ac:dyDescent="0.25">
      <c r="A1530" s="8">
        <f t="shared" si="89"/>
        <v>36624</v>
      </c>
      <c r="B1530" s="45"/>
      <c r="C1530" s="8"/>
      <c r="D1530" s="9">
        <f t="shared" si="88"/>
        <v>2.97</v>
      </c>
      <c r="E1530" s="9"/>
      <c r="G1530" s="102"/>
      <c r="H1530" s="102"/>
      <c r="I1530" s="102"/>
      <c r="J1530" s="102"/>
    </row>
    <row r="1531" spans="1:12" x14ac:dyDescent="0.25">
      <c r="A1531" s="8">
        <f t="shared" si="89"/>
        <v>36625</v>
      </c>
      <c r="B1531" s="45"/>
      <c r="C1531" s="8"/>
      <c r="D1531" s="9">
        <f t="shared" si="88"/>
        <v>2.97</v>
      </c>
      <c r="E1531" s="9"/>
      <c r="G1531" s="102"/>
      <c r="H1531" s="102"/>
      <c r="I1531" s="102"/>
      <c r="J1531" s="102"/>
    </row>
    <row r="1532" spans="1:12" x14ac:dyDescent="0.25">
      <c r="A1532" s="8">
        <f t="shared" si="89"/>
        <v>36626</v>
      </c>
      <c r="B1532" s="45"/>
      <c r="C1532" s="8"/>
      <c r="D1532" s="9">
        <f t="shared" si="88"/>
        <v>2.9950000000000001</v>
      </c>
      <c r="E1532" s="9"/>
      <c r="G1532" s="102"/>
      <c r="H1532" s="102"/>
      <c r="I1532" s="102"/>
      <c r="J1532" s="102"/>
    </row>
    <row r="1533" spans="1:12" x14ac:dyDescent="0.25">
      <c r="A1533" s="8">
        <f t="shared" si="89"/>
        <v>36627</v>
      </c>
      <c r="B1533" s="45"/>
      <c r="C1533" s="8"/>
      <c r="D1533" s="9">
        <f t="shared" si="88"/>
        <v>2.9750000000000001</v>
      </c>
      <c r="E1533" s="9"/>
      <c r="G1533" s="102"/>
      <c r="H1533" s="102"/>
      <c r="I1533" s="102"/>
      <c r="J1533" s="102"/>
    </row>
    <row r="1534" spans="1:12" x14ac:dyDescent="0.25">
      <c r="A1534" s="8">
        <f t="shared" si="89"/>
        <v>36628</v>
      </c>
      <c r="B1534" s="45"/>
      <c r="C1534" s="8"/>
      <c r="D1534" s="9">
        <f t="shared" si="88"/>
        <v>2.9750000000000001</v>
      </c>
      <c r="E1534" s="9"/>
      <c r="G1534" s="102"/>
      <c r="H1534" s="102"/>
      <c r="I1534" s="102"/>
      <c r="J1534" s="102"/>
    </row>
    <row r="1535" spans="1:12" x14ac:dyDescent="0.25">
      <c r="A1535" s="8">
        <f t="shared" si="89"/>
        <v>36629</v>
      </c>
      <c r="B1535" s="45"/>
      <c r="C1535" s="8"/>
      <c r="D1535" s="9">
        <f t="shared" si="88"/>
        <v>3.05</v>
      </c>
      <c r="E1535" s="9"/>
      <c r="G1535" s="102"/>
      <c r="H1535" s="102"/>
      <c r="I1535" s="102"/>
      <c r="J1535" s="102"/>
    </row>
    <row r="1536" spans="1:12" x14ac:dyDescent="0.25">
      <c r="A1536" s="8">
        <f t="shared" si="89"/>
        <v>36630</v>
      </c>
      <c r="B1536" s="45"/>
      <c r="C1536" s="8"/>
      <c r="D1536" s="9">
        <f t="shared" si="88"/>
        <v>3.06</v>
      </c>
      <c r="E1536" s="9"/>
      <c r="G1536" s="102"/>
      <c r="H1536" s="102"/>
      <c r="I1536" s="102"/>
      <c r="J1536" s="102"/>
    </row>
    <row r="1537" spans="1:10" x14ac:dyDescent="0.25">
      <c r="A1537" s="8">
        <f t="shared" si="89"/>
        <v>36631</v>
      </c>
      <c r="B1537" s="45"/>
      <c r="C1537" s="8"/>
      <c r="D1537" s="9">
        <f t="shared" si="88"/>
        <v>3.06</v>
      </c>
      <c r="E1537" s="9"/>
      <c r="G1537" s="102"/>
      <c r="H1537" s="102"/>
      <c r="I1537" s="102"/>
      <c r="J1537" s="102"/>
    </row>
    <row r="1538" spans="1:10" x14ac:dyDescent="0.25">
      <c r="A1538" s="8">
        <f t="shared" si="89"/>
        <v>36632</v>
      </c>
      <c r="B1538" s="45"/>
      <c r="C1538" s="8"/>
      <c r="D1538" s="9">
        <f t="shared" si="88"/>
        <v>3.06</v>
      </c>
      <c r="E1538" s="9"/>
      <c r="G1538" s="102"/>
      <c r="H1538" s="102"/>
      <c r="I1538" s="102"/>
      <c r="J1538" s="102"/>
    </row>
    <row r="1539" spans="1:10" x14ac:dyDescent="0.25">
      <c r="A1539" s="8">
        <f t="shared" si="89"/>
        <v>36633</v>
      </c>
      <c r="B1539" s="45"/>
      <c r="C1539" s="8"/>
      <c r="D1539" s="9">
        <f t="shared" si="88"/>
        <v>3.125</v>
      </c>
      <c r="E1539" s="9"/>
      <c r="G1539" s="102"/>
      <c r="H1539" s="102"/>
      <c r="I1539" s="102"/>
      <c r="J1539" s="102"/>
    </row>
    <row r="1540" spans="1:10" x14ac:dyDescent="0.25">
      <c r="A1540" s="8">
        <f t="shared" si="89"/>
        <v>36634</v>
      </c>
      <c r="B1540" s="45"/>
      <c r="C1540" s="8"/>
      <c r="D1540" s="9">
        <f t="shared" si="88"/>
        <v>3.145</v>
      </c>
      <c r="E1540" s="9"/>
      <c r="G1540" s="102"/>
      <c r="H1540" s="102"/>
      <c r="I1540" s="102"/>
      <c r="J1540" s="102"/>
    </row>
    <row r="1541" spans="1:10" x14ac:dyDescent="0.25">
      <c r="A1541" s="8">
        <f t="shared" si="89"/>
        <v>36635</v>
      </c>
      <c r="B1541" s="45"/>
      <c r="C1541" s="8"/>
      <c r="D1541" s="9">
        <f t="shared" si="88"/>
        <v>3.13</v>
      </c>
      <c r="E1541" s="9"/>
      <c r="G1541" s="102"/>
      <c r="H1541" s="102"/>
      <c r="I1541" s="102"/>
      <c r="J1541" s="102"/>
    </row>
    <row r="1542" spans="1:10" x14ac:dyDescent="0.25">
      <c r="A1542" s="8">
        <f t="shared" si="89"/>
        <v>36636</v>
      </c>
      <c r="B1542" s="45"/>
      <c r="C1542" s="8"/>
      <c r="D1542" s="9">
        <f t="shared" si="88"/>
        <v>3.0750000000000002</v>
      </c>
      <c r="E1542" s="9"/>
      <c r="G1542" s="102"/>
      <c r="H1542" s="102"/>
      <c r="I1542" s="102"/>
      <c r="J1542" s="102"/>
    </row>
    <row r="1543" spans="1:10" x14ac:dyDescent="0.25">
      <c r="A1543" s="8">
        <f t="shared" si="89"/>
        <v>36637</v>
      </c>
      <c r="B1543" s="45"/>
      <c r="C1543" s="8"/>
      <c r="D1543" s="9">
        <f t="shared" si="88"/>
        <v>3.0750000000000002</v>
      </c>
      <c r="E1543" s="9"/>
      <c r="G1543" s="102"/>
      <c r="H1543" s="102"/>
      <c r="I1543" s="102"/>
      <c r="J1543" s="102"/>
    </row>
    <row r="1544" spans="1:10" x14ac:dyDescent="0.25">
      <c r="A1544" s="8">
        <f t="shared" si="89"/>
        <v>36638</v>
      </c>
      <c r="B1544" s="45"/>
      <c r="C1544" s="8"/>
      <c r="D1544" s="9">
        <f t="shared" si="88"/>
        <v>3.0750000000000002</v>
      </c>
      <c r="E1544" s="9"/>
      <c r="G1544" s="102"/>
      <c r="H1544" s="102"/>
      <c r="I1544" s="102"/>
      <c r="J1544" s="102"/>
    </row>
    <row r="1545" spans="1:10" x14ac:dyDescent="0.25">
      <c r="A1545" s="8">
        <f t="shared" si="89"/>
        <v>36639</v>
      </c>
      <c r="B1545" s="45"/>
      <c r="C1545" s="8"/>
      <c r="D1545" s="9">
        <f t="shared" si="88"/>
        <v>3.0750000000000002</v>
      </c>
      <c r="E1545" s="9"/>
      <c r="G1545" s="102"/>
      <c r="H1545" s="102"/>
      <c r="I1545" s="102"/>
      <c r="J1545" s="102"/>
    </row>
    <row r="1546" spans="1:10" x14ac:dyDescent="0.25">
      <c r="A1546" s="8">
        <f t="shared" si="89"/>
        <v>36640</v>
      </c>
      <c r="B1546" s="45"/>
      <c r="C1546" s="8"/>
      <c r="D1546" s="9">
        <f t="shared" si="88"/>
        <v>3.125</v>
      </c>
      <c r="E1546" s="9"/>
      <c r="G1546" s="102"/>
      <c r="H1546" s="102"/>
      <c r="I1546" s="102"/>
      <c r="J1546" s="102"/>
    </row>
    <row r="1547" spans="1:10" x14ac:dyDescent="0.25">
      <c r="A1547" s="8">
        <f t="shared" si="89"/>
        <v>36641</v>
      </c>
      <c r="B1547" s="1"/>
      <c r="C1547" s="8"/>
      <c r="D1547" s="9">
        <f t="shared" si="88"/>
        <v>3.1549999999999998</v>
      </c>
      <c r="E1547" s="9"/>
      <c r="G1547" s="102"/>
      <c r="H1547" s="102"/>
      <c r="I1547" s="102"/>
      <c r="J1547" s="102"/>
    </row>
    <row r="1548" spans="1:10" x14ac:dyDescent="0.25">
      <c r="A1548" s="8">
        <f t="shared" si="89"/>
        <v>36642</v>
      </c>
      <c r="B1548" s="1"/>
      <c r="C1548" s="8"/>
      <c r="D1548" s="9">
        <f t="shared" si="88"/>
        <v>3.12</v>
      </c>
      <c r="E1548" s="9"/>
      <c r="G1548" s="102"/>
      <c r="H1548" s="102"/>
      <c r="I1548" s="102"/>
      <c r="J1548" s="102"/>
    </row>
    <row r="1549" spans="1:10" x14ac:dyDescent="0.25">
      <c r="A1549" s="8">
        <f t="shared" si="89"/>
        <v>36643</v>
      </c>
      <c r="B1549" s="1"/>
      <c r="C1549" s="8"/>
      <c r="D1549" s="9">
        <f t="shared" si="88"/>
        <v>3.0550000000000002</v>
      </c>
      <c r="E1549" s="9"/>
      <c r="G1549" s="102"/>
      <c r="H1549" s="102"/>
      <c r="I1549" s="102"/>
      <c r="J1549" s="102"/>
    </row>
    <row r="1550" spans="1:10" x14ac:dyDescent="0.25">
      <c r="A1550" s="8">
        <f t="shared" si="89"/>
        <v>36644</v>
      </c>
      <c r="B1550" s="1"/>
      <c r="C1550" s="8"/>
      <c r="D1550" s="9">
        <f t="shared" si="88"/>
        <v>3.12</v>
      </c>
      <c r="E1550" s="9"/>
      <c r="G1550" s="102"/>
      <c r="H1550" s="102"/>
      <c r="I1550" s="102"/>
      <c r="J1550" s="102"/>
    </row>
    <row r="1551" spans="1:10" x14ac:dyDescent="0.25">
      <c r="A1551" s="8">
        <f t="shared" si="89"/>
        <v>36645</v>
      </c>
      <c r="B1551" s="1"/>
      <c r="C1551" s="8"/>
      <c r="D1551" s="9">
        <f t="shared" si="88"/>
        <v>3.12</v>
      </c>
      <c r="E1551" s="9"/>
      <c r="G1551" s="102"/>
      <c r="H1551" s="102"/>
      <c r="I1551" s="102"/>
      <c r="J1551" s="102"/>
    </row>
    <row r="1552" spans="1:10" x14ac:dyDescent="0.25">
      <c r="A1552" s="8">
        <f t="shared" si="89"/>
        <v>36646</v>
      </c>
      <c r="B1552" s="1"/>
      <c r="C1552" s="8"/>
      <c r="D1552" s="9">
        <f t="shared" si="88"/>
        <v>3.12</v>
      </c>
      <c r="E1552" s="9"/>
      <c r="G1552" s="102"/>
      <c r="H1552" s="102"/>
      <c r="I1552" s="102"/>
      <c r="J1552" s="102"/>
    </row>
    <row r="1553" spans="1:12" x14ac:dyDescent="0.25">
      <c r="A1553" s="8"/>
      <c r="B1553" s="1"/>
      <c r="C1553" s="8"/>
      <c r="D1553" s="9"/>
      <c r="E1553" s="9"/>
      <c r="G1553" s="102"/>
      <c r="H1553" s="102"/>
      <c r="I1553" s="102"/>
      <c r="J1553" s="102"/>
    </row>
    <row r="1554" spans="1:12" x14ac:dyDescent="0.25">
      <c r="A1554" s="8"/>
      <c r="B1554" s="1"/>
      <c r="C1554" s="8"/>
      <c r="D1554" s="9"/>
      <c r="E1554" s="9"/>
    </row>
    <row r="1555" spans="1:12" x14ac:dyDescent="0.25">
      <c r="A1555" s="8"/>
      <c r="B1555" s="1"/>
      <c r="C1555" s="8"/>
      <c r="D1555" s="9"/>
      <c r="E1555" s="9"/>
    </row>
    <row r="1556" spans="1:12" ht="13.8" thickBot="1" x14ac:dyDescent="0.3">
      <c r="A1556" s="8"/>
      <c r="B1556" s="1"/>
      <c r="C1556" s="8">
        <v>36647</v>
      </c>
      <c r="F1556" s="145">
        <f>VLOOKUP($C1556,index,2,FALSE)</f>
        <v>3.08</v>
      </c>
      <c r="H1556" s="102"/>
      <c r="I1556" s="102"/>
      <c r="J1556" s="102"/>
      <c r="K1556" s="101"/>
      <c r="L1556" s="101"/>
    </row>
    <row r="1557" spans="1:12" ht="13.8" thickTop="1" x14ac:dyDescent="0.25">
      <c r="A1557" s="8">
        <f>C1556</f>
        <v>36647</v>
      </c>
      <c r="B1557" s="1"/>
      <c r="C1557" s="8"/>
      <c r="D1557" s="9">
        <f>VLOOKUP($A1557,cash,D$4,FALSE)</f>
        <v>3.16</v>
      </c>
      <c r="E1557" s="9"/>
      <c r="F1557" s="141">
        <f>IF(D1557&lt;F1556,F1556-D1557,0)</f>
        <v>0</v>
      </c>
      <c r="G1557" s="81">
        <f>IF(D1557&gt;F1556,D1557-F1556,0)</f>
        <v>8.0000000000000071E-2</v>
      </c>
      <c r="H1557" s="102"/>
      <c r="I1557" s="102"/>
      <c r="J1557" s="102"/>
      <c r="K1557" s="101"/>
      <c r="L1557" s="101"/>
    </row>
    <row r="1558" spans="1:12" x14ac:dyDescent="0.25">
      <c r="A1558" s="8">
        <f>A1557+1</f>
        <v>36648</v>
      </c>
      <c r="B1558" s="1"/>
      <c r="C1558" s="8"/>
      <c r="D1558" s="9">
        <f t="shared" ref="D1558:D1587" si="90">VLOOKUP($A1558,cash,D$4,FALSE)</f>
        <v>3.2050000000000001</v>
      </c>
      <c r="E1558" s="9"/>
      <c r="F1558" s="142">
        <f>IF(D1558&lt;F1556,F1556-D1558,0)</f>
        <v>0</v>
      </c>
      <c r="G1558" s="84">
        <f>IF(D1558&gt;F1556,D1558-F1556,0)</f>
        <v>0.125</v>
      </c>
      <c r="H1558" s="102"/>
      <c r="I1558" s="102"/>
      <c r="J1558" s="102"/>
    </row>
    <row r="1559" spans="1:12" x14ac:dyDescent="0.25">
      <c r="A1559" s="8">
        <f t="shared" ref="A1559:A1587" si="91">A1558+1</f>
        <v>36649</v>
      </c>
      <c r="B1559" s="1"/>
      <c r="C1559" s="8"/>
      <c r="D1559" s="9">
        <f t="shared" si="90"/>
        <v>3.18</v>
      </c>
      <c r="E1559" s="9"/>
      <c r="F1559" s="142">
        <f>IF(D1559&lt;F1556,F1556-D1559,0)</f>
        <v>0</v>
      </c>
      <c r="G1559" s="84">
        <f>IF(D1559&gt;F1556,D1559-F1556,0)</f>
        <v>0.10000000000000009</v>
      </c>
      <c r="H1559" s="102"/>
      <c r="I1559" s="102"/>
      <c r="J1559" s="102"/>
    </row>
    <row r="1560" spans="1:12" x14ac:dyDescent="0.25">
      <c r="A1560" s="8">
        <f t="shared" si="91"/>
        <v>36650</v>
      </c>
      <c r="B1560" s="1"/>
      <c r="C1560" s="8"/>
      <c r="D1560" s="9">
        <f t="shared" si="90"/>
        <v>3.085</v>
      </c>
      <c r="E1560" s="9"/>
      <c r="F1560" s="142">
        <f>IF(D1560&lt;F1556,F1556-D1560,0)</f>
        <v>0</v>
      </c>
      <c r="G1560" s="84">
        <f>IF(D1560&gt;F1556,D1560-F1556,0)</f>
        <v>4.9999999999998934E-3</v>
      </c>
      <c r="H1560" s="102"/>
      <c r="I1560" s="102"/>
      <c r="J1560" s="102"/>
    </row>
    <row r="1561" spans="1:12" x14ac:dyDescent="0.25">
      <c r="A1561" s="8">
        <f t="shared" si="91"/>
        <v>36651</v>
      </c>
      <c r="B1561" s="1"/>
      <c r="C1561" s="8"/>
      <c r="D1561" s="9">
        <f t="shared" si="90"/>
        <v>3.11</v>
      </c>
      <c r="E1561" s="9"/>
      <c r="F1561" s="142">
        <f>IF(D1561&lt;F1556,F1556-D1561,0)</f>
        <v>0</v>
      </c>
      <c r="G1561" s="84">
        <f>IF(D1561&gt;F1556,D1561-F1556,0)</f>
        <v>2.9999999999999805E-2</v>
      </c>
      <c r="H1561" s="102"/>
      <c r="I1561" s="102"/>
      <c r="J1561" s="102"/>
    </row>
    <row r="1562" spans="1:12" x14ac:dyDescent="0.25">
      <c r="A1562" s="8">
        <f t="shared" si="91"/>
        <v>36652</v>
      </c>
      <c r="B1562" s="1"/>
      <c r="C1562" s="8"/>
      <c r="D1562" s="9">
        <f t="shared" si="90"/>
        <v>3.11</v>
      </c>
      <c r="E1562" s="9"/>
      <c r="F1562" s="142">
        <f>IF(D1562&lt;F1556,F1556-D1562,0)</f>
        <v>0</v>
      </c>
      <c r="G1562" s="84">
        <f>IF(D1562&gt;F1556,D1562-F1556,0)</f>
        <v>2.9999999999999805E-2</v>
      </c>
      <c r="H1562" s="102"/>
      <c r="I1562" s="102"/>
      <c r="J1562" s="102"/>
    </row>
    <row r="1563" spans="1:12" x14ac:dyDescent="0.25">
      <c r="A1563" s="8">
        <f t="shared" si="91"/>
        <v>36653</v>
      </c>
      <c r="B1563" s="1"/>
      <c r="C1563" s="8"/>
      <c r="D1563" s="9">
        <f t="shared" si="90"/>
        <v>3.11</v>
      </c>
      <c r="E1563" s="9"/>
      <c r="F1563" s="142">
        <f>IF(D1563&lt;F1556,F1556-D1563,0)</f>
        <v>0</v>
      </c>
      <c r="G1563" s="84">
        <f>IF(D1563&gt;F1556,D1563-F1556,0)</f>
        <v>2.9999999999999805E-2</v>
      </c>
      <c r="H1563" s="102"/>
      <c r="I1563" s="102"/>
      <c r="J1563" s="102"/>
    </row>
    <row r="1564" spans="1:12" x14ac:dyDescent="0.25">
      <c r="A1564" s="8">
        <f t="shared" si="91"/>
        <v>36654</v>
      </c>
      <c r="B1564" s="1"/>
      <c r="C1564" s="8"/>
      <c r="D1564" s="9">
        <f t="shared" si="90"/>
        <v>3.12</v>
      </c>
      <c r="E1564" s="9"/>
      <c r="F1564" s="142">
        <f>IF(D1564&lt;F1556,F1556-D1564,0)</f>
        <v>0</v>
      </c>
      <c r="G1564" s="84">
        <f>IF(D1564&gt;F1556,D1564-F1556,0)</f>
        <v>4.0000000000000036E-2</v>
      </c>
      <c r="H1564" s="102"/>
      <c r="I1564" s="102"/>
      <c r="J1564" s="102"/>
    </row>
    <row r="1565" spans="1:12" x14ac:dyDescent="0.25">
      <c r="A1565" s="8">
        <f t="shared" si="91"/>
        <v>36655</v>
      </c>
      <c r="B1565" s="1"/>
      <c r="C1565" s="8"/>
      <c r="D1565" s="9">
        <f t="shared" si="90"/>
        <v>3.25</v>
      </c>
      <c r="E1565" s="9"/>
      <c r="F1565" s="142">
        <f>IF(D1565&lt;F1556,F1556-D1565,0)</f>
        <v>0</v>
      </c>
      <c r="G1565" s="84">
        <f>IF(D1565&gt;F1556,D1565-F1556,0)</f>
        <v>0.16999999999999993</v>
      </c>
      <c r="H1565" s="102"/>
      <c r="I1565" s="102"/>
      <c r="J1565" s="102"/>
    </row>
    <row r="1566" spans="1:12" x14ac:dyDescent="0.25">
      <c r="A1566" s="8">
        <f t="shared" si="91"/>
        <v>36656</v>
      </c>
      <c r="B1566" s="1"/>
      <c r="C1566" s="8"/>
      <c r="D1566" s="9">
        <f t="shared" si="90"/>
        <v>3.1949999999999998</v>
      </c>
      <c r="E1566" s="9"/>
      <c r="F1566" s="142">
        <f>IF(D1566&lt;F1556,F1556-D1566,0)</f>
        <v>0</v>
      </c>
      <c r="G1566" s="84">
        <f>IF(D1566&gt;F1556,D1566-F1556,0)</f>
        <v>0.11499999999999977</v>
      </c>
      <c r="H1566" s="102"/>
      <c r="I1566" s="102"/>
      <c r="J1566" s="102"/>
    </row>
    <row r="1567" spans="1:12" x14ac:dyDescent="0.25">
      <c r="A1567" s="8">
        <f t="shared" si="91"/>
        <v>36657</v>
      </c>
      <c r="B1567" s="1"/>
      <c r="C1567" s="8"/>
      <c r="D1567" s="9">
        <f t="shared" si="90"/>
        <v>3.3650000000000002</v>
      </c>
      <c r="E1567" s="9"/>
      <c r="F1567" s="142">
        <f>IF(D1567&lt;F1556,F1556-D1567,0)</f>
        <v>0</v>
      </c>
      <c r="G1567" s="84">
        <f>IF(D1567&gt;F1556,D1567-F1556,0)</f>
        <v>0.28500000000000014</v>
      </c>
      <c r="H1567" s="102"/>
      <c r="I1567" s="102"/>
      <c r="J1567" s="102"/>
    </row>
    <row r="1568" spans="1:12" x14ac:dyDescent="0.25">
      <c r="A1568" s="8">
        <f t="shared" si="91"/>
        <v>36658</v>
      </c>
      <c r="B1568" s="1"/>
      <c r="C1568" s="8"/>
      <c r="D1568" s="9">
        <f t="shared" si="90"/>
        <v>3.35</v>
      </c>
      <c r="E1568" s="9"/>
      <c r="F1568" s="142">
        <f>IF(D1568&lt;F1556,F1556-D1568,0)</f>
        <v>0</v>
      </c>
      <c r="G1568" s="84">
        <f>IF(D1568&gt;F1556,D1568-F1556,0)</f>
        <v>0.27</v>
      </c>
      <c r="H1568" s="102"/>
      <c r="I1568" s="102"/>
      <c r="J1568" s="102"/>
    </row>
    <row r="1569" spans="1:10" x14ac:dyDescent="0.25">
      <c r="A1569" s="8">
        <f t="shared" si="91"/>
        <v>36659</v>
      </c>
      <c r="B1569" s="1"/>
      <c r="C1569" s="8"/>
      <c r="D1569" s="9">
        <f t="shared" si="90"/>
        <v>3.35</v>
      </c>
      <c r="E1569" s="9"/>
      <c r="F1569" s="142">
        <f>IF(D1569&lt;F1556,F1556-D1569,0)</f>
        <v>0</v>
      </c>
      <c r="G1569" s="84">
        <f>IF(D1569&gt;F1556,D1569-F1556,0)</f>
        <v>0.27</v>
      </c>
      <c r="H1569" s="102"/>
      <c r="I1569" s="102"/>
      <c r="J1569" s="102"/>
    </row>
    <row r="1570" spans="1:10" x14ac:dyDescent="0.25">
      <c r="A1570" s="8">
        <f t="shared" si="91"/>
        <v>36660</v>
      </c>
      <c r="B1570" s="1"/>
      <c r="C1570" s="8"/>
      <c r="D1570" s="9">
        <f t="shared" si="90"/>
        <v>3.35</v>
      </c>
      <c r="E1570" s="9"/>
      <c r="F1570" s="142">
        <f>IF(D1570&lt;F1556,F1556-D1570,0)</f>
        <v>0</v>
      </c>
      <c r="G1570" s="84">
        <f>IF(D1570&gt;F1556,D1570-F1556,0)</f>
        <v>0.27</v>
      </c>
      <c r="H1570" s="102"/>
      <c r="I1570" s="102"/>
      <c r="J1570" s="102"/>
    </row>
    <row r="1571" spans="1:10" x14ac:dyDescent="0.25">
      <c r="A1571" s="8">
        <f t="shared" si="91"/>
        <v>36661</v>
      </c>
      <c r="B1571" s="1"/>
      <c r="C1571" s="8"/>
      <c r="D1571" s="9">
        <f t="shared" si="90"/>
        <v>3.3650000000000002</v>
      </c>
      <c r="E1571" s="9"/>
      <c r="F1571" s="142">
        <f>IF(D1571&lt;F1556,F1556-D1571,0)</f>
        <v>0</v>
      </c>
      <c r="G1571" s="84">
        <f>IF(D1571&gt;F1556,D1571-F1556,0)</f>
        <v>0.28500000000000014</v>
      </c>
      <c r="H1571" s="102"/>
      <c r="I1571" s="102"/>
      <c r="J1571" s="102"/>
    </row>
    <row r="1572" spans="1:10" x14ac:dyDescent="0.25">
      <c r="A1572" s="8">
        <f t="shared" si="91"/>
        <v>36662</v>
      </c>
      <c r="B1572" s="1"/>
      <c r="C1572" s="8"/>
      <c r="D1572" s="9">
        <f t="shared" si="90"/>
        <v>3.4550000000000001</v>
      </c>
      <c r="E1572" s="9"/>
      <c r="F1572" s="142">
        <f>IF(D1572&lt;F1556,F1556-D1572,0)</f>
        <v>0</v>
      </c>
      <c r="G1572" s="84">
        <f>IF(D1572&gt;F1556,D1572-F1556,0)</f>
        <v>0.375</v>
      </c>
      <c r="H1572" s="102"/>
      <c r="I1572" s="102"/>
      <c r="J1572" s="102"/>
    </row>
    <row r="1573" spans="1:10" x14ac:dyDescent="0.25">
      <c r="A1573" s="8">
        <f t="shared" si="91"/>
        <v>36663</v>
      </c>
      <c r="B1573" s="1"/>
      <c r="C1573" s="8"/>
      <c r="D1573" s="9">
        <f t="shared" si="90"/>
        <v>3.4950000000000001</v>
      </c>
      <c r="E1573" s="9"/>
      <c r="F1573" s="142">
        <f>IF(D1573&lt;F1556,F1556-D1573,0)</f>
        <v>0</v>
      </c>
      <c r="G1573" s="84">
        <f>IF(D1573&gt;F1556,D1573-F1556,0)</f>
        <v>0.41500000000000004</v>
      </c>
      <c r="H1573" s="102"/>
      <c r="I1573" s="102"/>
      <c r="J1573" s="102"/>
    </row>
    <row r="1574" spans="1:10" x14ac:dyDescent="0.25">
      <c r="A1574" s="8">
        <f t="shared" si="91"/>
        <v>36664</v>
      </c>
      <c r="B1574" s="1"/>
      <c r="C1574" s="8"/>
      <c r="D1574" s="9">
        <f t="shared" si="90"/>
        <v>3.7349999999999999</v>
      </c>
      <c r="E1574" s="9"/>
      <c r="F1574" s="142">
        <f>IF(D1574&lt;F1556,F1556-D1574,0)</f>
        <v>0</v>
      </c>
      <c r="G1574" s="84">
        <f>IF(D1574&gt;F1556,D1574-F1556,0)</f>
        <v>0.6549999999999998</v>
      </c>
      <c r="H1574" s="102"/>
      <c r="I1574" s="102"/>
      <c r="J1574" s="102"/>
    </row>
    <row r="1575" spans="1:10" x14ac:dyDescent="0.25">
      <c r="A1575" s="8">
        <f t="shared" si="91"/>
        <v>36665</v>
      </c>
      <c r="B1575" s="1"/>
      <c r="C1575" s="8"/>
      <c r="D1575" s="9">
        <f t="shared" si="90"/>
        <v>3.7650000000000001</v>
      </c>
      <c r="E1575" s="9"/>
      <c r="F1575" s="142">
        <f>IF(D1575&lt;F1556,F1556-D1575,0)</f>
        <v>0</v>
      </c>
      <c r="G1575" s="84">
        <f>IF(D1575&gt;F1556,D1575-F1556,0)</f>
        <v>0.68500000000000005</v>
      </c>
      <c r="H1575" s="102"/>
      <c r="I1575" s="102"/>
      <c r="J1575" s="102"/>
    </row>
    <row r="1576" spans="1:10" x14ac:dyDescent="0.25">
      <c r="A1576" s="8">
        <f t="shared" si="91"/>
        <v>36666</v>
      </c>
      <c r="B1576" s="1"/>
      <c r="C1576" s="8"/>
      <c r="D1576" s="9">
        <f t="shared" si="90"/>
        <v>3.7650000000000001</v>
      </c>
      <c r="E1576" s="9"/>
      <c r="F1576" s="142">
        <f>IF(D1576&lt;F1556,F1556-D1576,0)</f>
        <v>0</v>
      </c>
      <c r="G1576" s="84">
        <f>IF(D1576&gt;F1556,D1576-F1556,0)</f>
        <v>0.68500000000000005</v>
      </c>
      <c r="H1576" s="102"/>
      <c r="I1576" s="102"/>
      <c r="J1576" s="102"/>
    </row>
    <row r="1577" spans="1:10" x14ac:dyDescent="0.25">
      <c r="A1577" s="8">
        <f t="shared" si="91"/>
        <v>36667</v>
      </c>
      <c r="B1577" s="1"/>
      <c r="C1577" s="8"/>
      <c r="D1577" s="9">
        <f t="shared" si="90"/>
        <v>3.7650000000000001</v>
      </c>
      <c r="E1577" s="9"/>
      <c r="F1577" s="142">
        <f>IF(D1577&lt;F1556,F1556-D1577,0)</f>
        <v>0</v>
      </c>
      <c r="G1577" s="84">
        <f>IF(D1577&gt;F1556,D1577-F1556,0)</f>
        <v>0.68500000000000005</v>
      </c>
      <c r="H1577" s="102"/>
      <c r="I1577" s="102"/>
      <c r="J1577" s="102"/>
    </row>
    <row r="1578" spans="1:10" x14ac:dyDescent="0.25">
      <c r="A1578" s="8">
        <f t="shared" si="91"/>
        <v>36668</v>
      </c>
      <c r="B1578" s="1"/>
      <c r="C1578" s="8"/>
      <c r="D1578" s="9">
        <f t="shared" si="90"/>
        <v>3.9750000000000001</v>
      </c>
      <c r="E1578" s="9"/>
      <c r="F1578" s="142">
        <f>IF(D1578&lt;F1556,F1556-D1578,0)</f>
        <v>0</v>
      </c>
      <c r="G1578" s="84">
        <f>IF(D1578&gt;F1556,D1578-F1556,0)</f>
        <v>0.89500000000000002</v>
      </c>
      <c r="H1578" s="102"/>
      <c r="I1578" s="102"/>
      <c r="J1578" s="102"/>
    </row>
    <row r="1579" spans="1:10" x14ac:dyDescent="0.25">
      <c r="A1579" s="8">
        <f t="shared" si="91"/>
        <v>36669</v>
      </c>
      <c r="B1579" s="1"/>
      <c r="C1579" s="8"/>
      <c r="D1579" s="9">
        <f t="shared" si="90"/>
        <v>3.8450000000000002</v>
      </c>
      <c r="E1579" s="9"/>
      <c r="F1579" s="142">
        <f>IF(D1579&lt;F1556,F1556-D1579,0)</f>
        <v>0</v>
      </c>
      <c r="G1579" s="84">
        <f>IF(D1579&gt;F1556,D1579-F1556,0)</f>
        <v>0.76500000000000012</v>
      </c>
      <c r="H1579" s="102"/>
      <c r="I1579" s="102"/>
      <c r="J1579" s="102"/>
    </row>
    <row r="1580" spans="1:10" x14ac:dyDescent="0.25">
      <c r="A1580" s="8">
        <f t="shared" si="91"/>
        <v>36670</v>
      </c>
      <c r="B1580" s="1"/>
      <c r="C1580" s="8"/>
      <c r="D1580" s="9">
        <f t="shared" si="90"/>
        <v>3.9350000000000001</v>
      </c>
      <c r="E1580" s="9"/>
      <c r="F1580" s="142">
        <f>IF(D1580&lt;F1556,F1556-D1580,0)</f>
        <v>0</v>
      </c>
      <c r="G1580" s="84">
        <f>IF(D1580&gt;F1556,D1580-F1556,0)</f>
        <v>0.85499999999999998</v>
      </c>
      <c r="H1580" s="102"/>
      <c r="I1580" s="102"/>
      <c r="J1580" s="102"/>
    </row>
    <row r="1581" spans="1:10" x14ac:dyDescent="0.25">
      <c r="A1581" s="8">
        <f t="shared" si="91"/>
        <v>36671</v>
      </c>
      <c r="B1581" s="1"/>
      <c r="C1581" s="8"/>
      <c r="D1581" s="9">
        <f t="shared" si="90"/>
        <v>4.1749999999999998</v>
      </c>
      <c r="E1581" s="9"/>
      <c r="F1581" s="142">
        <f>IF(D1581&lt;F1556,F1556-D1581,0)</f>
        <v>0</v>
      </c>
      <c r="G1581" s="84">
        <f>IF(D1581&gt;F1556,D1581-F1556,0)</f>
        <v>1.0949999999999998</v>
      </c>
      <c r="H1581" s="102"/>
      <c r="I1581" s="102"/>
      <c r="J1581" s="102"/>
    </row>
    <row r="1582" spans="1:10" x14ac:dyDescent="0.25">
      <c r="A1582" s="8">
        <f t="shared" si="91"/>
        <v>36672</v>
      </c>
      <c r="B1582" s="1"/>
      <c r="C1582" s="8"/>
      <c r="D1582" s="9">
        <f t="shared" si="90"/>
        <v>4.2850000000000001</v>
      </c>
      <c r="E1582" s="9"/>
      <c r="F1582" s="142">
        <f>IF(D1582&lt;F1556,F1556-D1582,0)</f>
        <v>0</v>
      </c>
      <c r="G1582" s="84">
        <f>IF(D1582&gt;F1556,D1582-F1556,0)</f>
        <v>1.2050000000000001</v>
      </c>
      <c r="H1582" s="102"/>
      <c r="I1582" s="102"/>
      <c r="J1582" s="102"/>
    </row>
    <row r="1583" spans="1:10" x14ac:dyDescent="0.25">
      <c r="A1583" s="8">
        <f t="shared" si="91"/>
        <v>36673</v>
      </c>
      <c r="B1583" s="1"/>
      <c r="C1583" s="8"/>
      <c r="D1583" s="9">
        <f t="shared" si="90"/>
        <v>4.2850000000000001</v>
      </c>
      <c r="E1583" s="9"/>
      <c r="F1583" s="142">
        <f>IF(D1583&lt;F1556,F1556-D1583,0)</f>
        <v>0</v>
      </c>
      <c r="G1583" s="84">
        <f>IF(D1583&gt;F1556,D1583-F1556,0)</f>
        <v>1.2050000000000001</v>
      </c>
      <c r="H1583" s="102"/>
      <c r="I1583" s="102"/>
      <c r="J1583" s="102"/>
    </row>
    <row r="1584" spans="1:10" x14ac:dyDescent="0.25">
      <c r="A1584" s="8">
        <f t="shared" si="91"/>
        <v>36674</v>
      </c>
      <c r="B1584" s="1"/>
      <c r="C1584" s="8"/>
      <c r="D1584" s="9">
        <f t="shared" si="90"/>
        <v>4.2850000000000001</v>
      </c>
      <c r="E1584" s="9"/>
      <c r="F1584" s="142">
        <f>IF(D1584&lt;F1556,F1556-D1584,0)</f>
        <v>0</v>
      </c>
      <c r="G1584" s="84">
        <f>IF(D1584&gt;F1556,D1584-F1556,0)</f>
        <v>1.2050000000000001</v>
      </c>
      <c r="H1584" s="102"/>
      <c r="I1584" s="102"/>
      <c r="J1584" s="102"/>
    </row>
    <row r="1585" spans="1:12" x14ac:dyDescent="0.25">
      <c r="A1585" s="8">
        <f t="shared" si="91"/>
        <v>36675</v>
      </c>
      <c r="B1585" s="1"/>
      <c r="C1585" s="8"/>
      <c r="D1585" s="9">
        <f t="shared" si="90"/>
        <v>4.2850000000000001</v>
      </c>
      <c r="E1585" s="9"/>
      <c r="F1585" s="142">
        <f>IF(D1585&lt;F1556,F1556-D1585,0)</f>
        <v>0</v>
      </c>
      <c r="G1585" s="84">
        <f>IF(D1585&gt;F1556,D1585-F1556,0)</f>
        <v>1.2050000000000001</v>
      </c>
      <c r="H1585" s="102"/>
      <c r="I1585" s="102"/>
      <c r="J1585" s="102"/>
    </row>
    <row r="1586" spans="1:12" x14ac:dyDescent="0.25">
      <c r="A1586" s="8">
        <f t="shared" si="91"/>
        <v>36676</v>
      </c>
      <c r="B1586" s="1"/>
      <c r="C1586" s="8"/>
      <c r="D1586" s="9">
        <f t="shared" si="90"/>
        <v>4.3449999999999998</v>
      </c>
      <c r="E1586" s="9"/>
      <c r="F1586" s="142">
        <f>IF(D1586&lt;F1556,F1556-D1586,0)</f>
        <v>0</v>
      </c>
      <c r="G1586" s="84">
        <f>IF(D1586&gt;F1556,D1586-F1556,0)</f>
        <v>1.2649999999999997</v>
      </c>
      <c r="H1586" s="102"/>
      <c r="I1586" s="102"/>
      <c r="J1586" s="102"/>
    </row>
    <row r="1587" spans="1:12" ht="13.8" thickBot="1" x14ac:dyDescent="0.3">
      <c r="A1587" s="8">
        <f t="shared" si="91"/>
        <v>36677</v>
      </c>
      <c r="B1587" s="1"/>
      <c r="C1587" s="8"/>
      <c r="D1587" s="9">
        <f t="shared" si="90"/>
        <v>4.5</v>
      </c>
      <c r="E1587" s="9"/>
      <c r="F1587" s="143">
        <f>IF(D1587&lt;F1556,F1556-D1587,0)</f>
        <v>0</v>
      </c>
      <c r="G1587" s="144">
        <f>IF(D1587&gt;F1556,D1587-F1556,0)</f>
        <v>1.42</v>
      </c>
      <c r="H1587" s="102"/>
      <c r="I1587" s="102"/>
      <c r="J1587" s="102"/>
    </row>
    <row r="1588" spans="1:12" ht="13.8" thickTop="1" x14ac:dyDescent="0.25">
      <c r="A1588" s="8"/>
      <c r="B1588" s="1"/>
      <c r="C1588" s="8"/>
      <c r="D1588" s="9"/>
      <c r="E1588" s="9"/>
      <c r="F1588" s="145">
        <f>AVERAGE(F1557:F1587)</f>
        <v>0</v>
      </c>
      <c r="G1588" s="145">
        <f>AVERAGE(G1557:G1587)</f>
        <v>0.53935483870967738</v>
      </c>
    </row>
    <row r="1589" spans="1:12" x14ac:dyDescent="0.25">
      <c r="A1589" s="8"/>
      <c r="B1589" s="1"/>
      <c r="C1589" s="8"/>
      <c r="D1589" s="9"/>
      <c r="E1589" s="9"/>
    </row>
    <row r="1590" spans="1:12" x14ac:dyDescent="0.25">
      <c r="A1590" s="8"/>
      <c r="B1590" s="1"/>
      <c r="C1590" s="8"/>
      <c r="D1590" s="9"/>
      <c r="E1590" s="9"/>
    </row>
    <row r="1591" spans="1:12" x14ac:dyDescent="0.25">
      <c r="A1591" s="8"/>
      <c r="B1591" s="1"/>
      <c r="C1591" s="8">
        <v>36678</v>
      </c>
      <c r="G1591" s="102"/>
      <c r="H1591" s="102"/>
      <c r="I1591" s="102"/>
      <c r="J1591" s="102"/>
      <c r="K1591" s="101"/>
      <c r="L1591" s="101"/>
    </row>
    <row r="1592" spans="1:12" x14ac:dyDescent="0.25">
      <c r="A1592" s="8">
        <f>C1591</f>
        <v>36678</v>
      </c>
      <c r="B1592" s="1"/>
      <c r="C1592" s="8"/>
      <c r="D1592" s="9">
        <f>VLOOKUP($A1592,cash,D$4,FALSE)</f>
        <v>4.4000000000000004</v>
      </c>
      <c r="E1592" s="9"/>
      <c r="G1592" s="102"/>
      <c r="H1592" s="102"/>
      <c r="I1592" s="102"/>
      <c r="J1592" s="102"/>
      <c r="K1592" s="101"/>
      <c r="L1592" s="101"/>
    </row>
    <row r="1593" spans="1:12" x14ac:dyDescent="0.25">
      <c r="A1593" s="8">
        <f>A1592+1</f>
        <v>36679</v>
      </c>
      <c r="B1593" s="1"/>
      <c r="C1593" s="8"/>
      <c r="D1593" s="9">
        <f t="shared" ref="D1593:D1621" si="92">VLOOKUP($A1593,cash,D$4,FALSE)</f>
        <v>4.2</v>
      </c>
      <c r="E1593" s="9"/>
      <c r="G1593" s="102"/>
      <c r="H1593" s="102"/>
      <c r="I1593" s="102"/>
      <c r="J1593" s="102"/>
      <c r="K1593" s="101"/>
      <c r="L1593" s="101"/>
    </row>
    <row r="1594" spans="1:12" x14ac:dyDescent="0.25">
      <c r="A1594" s="8">
        <f t="shared" ref="A1594:A1621" si="93">A1593+1</f>
        <v>36680</v>
      </c>
      <c r="B1594" s="1"/>
      <c r="C1594" s="8"/>
      <c r="D1594" s="9">
        <f t="shared" si="92"/>
        <v>4.2</v>
      </c>
      <c r="E1594" s="9"/>
      <c r="G1594" s="102"/>
      <c r="H1594" s="102"/>
      <c r="I1594" s="102"/>
      <c r="J1594" s="102"/>
      <c r="K1594" s="101"/>
      <c r="L1594" s="101"/>
    </row>
    <row r="1595" spans="1:12" x14ac:dyDescent="0.25">
      <c r="A1595" s="8">
        <f t="shared" si="93"/>
        <v>36681</v>
      </c>
      <c r="B1595" s="1"/>
      <c r="C1595" s="8"/>
      <c r="D1595" s="9">
        <f t="shared" si="92"/>
        <v>4.2</v>
      </c>
      <c r="E1595" s="9"/>
      <c r="G1595" s="102"/>
      <c r="H1595" s="102"/>
      <c r="I1595" s="102"/>
      <c r="J1595" s="102"/>
      <c r="K1595" s="101"/>
      <c r="L1595" s="101"/>
    </row>
    <row r="1596" spans="1:12" x14ac:dyDescent="0.25">
      <c r="A1596" s="8">
        <f t="shared" si="93"/>
        <v>36682</v>
      </c>
      <c r="B1596" s="1"/>
      <c r="C1596" s="8"/>
      <c r="D1596" s="9">
        <f t="shared" si="92"/>
        <v>4.17</v>
      </c>
      <c r="E1596" s="9"/>
      <c r="G1596" s="102"/>
      <c r="H1596" s="102"/>
      <c r="I1596" s="102"/>
      <c r="J1596" s="102"/>
      <c r="K1596" s="101"/>
      <c r="L1596" s="101"/>
    </row>
    <row r="1597" spans="1:12" x14ac:dyDescent="0.25">
      <c r="A1597" s="8">
        <f t="shared" si="93"/>
        <v>36683</v>
      </c>
      <c r="B1597" s="1"/>
      <c r="C1597" s="8"/>
      <c r="D1597" s="9">
        <f t="shared" si="92"/>
        <v>4.49</v>
      </c>
      <c r="E1597" s="9"/>
      <c r="G1597" s="102"/>
      <c r="H1597" s="102"/>
      <c r="I1597" s="102"/>
      <c r="J1597" s="102"/>
      <c r="K1597" s="101"/>
      <c r="L1597" s="101"/>
    </row>
    <row r="1598" spans="1:12" x14ac:dyDescent="0.25">
      <c r="A1598" s="8">
        <f t="shared" si="93"/>
        <v>36684</v>
      </c>
      <c r="B1598" s="1"/>
      <c r="C1598" s="8"/>
      <c r="D1598" s="9">
        <f t="shared" si="92"/>
        <v>4.2249999999999996</v>
      </c>
      <c r="E1598" s="9"/>
      <c r="G1598" s="102"/>
      <c r="H1598" s="102"/>
      <c r="I1598" s="102"/>
      <c r="J1598" s="102"/>
      <c r="K1598" s="101"/>
      <c r="L1598" s="101"/>
    </row>
    <row r="1599" spans="1:12" x14ac:dyDescent="0.25">
      <c r="A1599" s="8">
        <f t="shared" si="93"/>
        <v>36685</v>
      </c>
      <c r="B1599" s="1"/>
      <c r="C1599" s="8"/>
      <c r="D1599" s="9">
        <f t="shared" si="92"/>
        <v>3.9550000000000001</v>
      </c>
      <c r="E1599" s="9"/>
      <c r="G1599" s="102"/>
      <c r="H1599" s="102"/>
      <c r="I1599" s="102"/>
      <c r="J1599" s="102"/>
      <c r="K1599" s="101"/>
      <c r="L1599" s="101"/>
    </row>
    <row r="1600" spans="1:12" x14ac:dyDescent="0.25">
      <c r="A1600" s="8">
        <f t="shared" si="93"/>
        <v>36686</v>
      </c>
      <c r="B1600" s="1"/>
      <c r="C1600" s="8"/>
      <c r="D1600" s="9">
        <f t="shared" si="92"/>
        <v>4.1449999999999996</v>
      </c>
      <c r="E1600" s="9"/>
      <c r="G1600" s="102"/>
      <c r="H1600" s="102"/>
      <c r="I1600" s="102"/>
      <c r="J1600" s="102"/>
      <c r="K1600" s="101"/>
      <c r="L1600" s="101"/>
    </row>
    <row r="1601" spans="1:12" x14ac:dyDescent="0.25">
      <c r="A1601" s="8">
        <f t="shared" si="93"/>
        <v>36687</v>
      </c>
      <c r="B1601" s="1"/>
      <c r="C1601" s="8"/>
      <c r="D1601" s="9">
        <f t="shared" si="92"/>
        <v>4.1449999999999996</v>
      </c>
      <c r="E1601" s="9"/>
      <c r="G1601" s="102"/>
      <c r="H1601" s="102"/>
      <c r="I1601" s="102"/>
      <c r="J1601" s="102"/>
      <c r="K1601" s="101"/>
      <c r="L1601" s="101"/>
    </row>
    <row r="1602" spans="1:12" x14ac:dyDescent="0.25">
      <c r="A1602" s="8">
        <f t="shared" si="93"/>
        <v>36688</v>
      </c>
      <c r="B1602" s="1"/>
      <c r="C1602" s="8"/>
      <c r="D1602" s="9">
        <f t="shared" si="92"/>
        <v>4.1449999999999996</v>
      </c>
      <c r="E1602" s="9"/>
      <c r="G1602" s="102"/>
      <c r="H1602" s="102"/>
      <c r="I1602" s="102"/>
      <c r="J1602" s="102"/>
      <c r="K1602" s="101"/>
      <c r="L1602" s="101"/>
    </row>
    <row r="1603" spans="1:12" x14ac:dyDescent="0.25">
      <c r="A1603" s="8">
        <f t="shared" si="93"/>
        <v>36689</v>
      </c>
      <c r="B1603" s="1"/>
      <c r="C1603" s="8"/>
      <c r="D1603" s="9">
        <f t="shared" si="92"/>
        <v>4.1950000000000003</v>
      </c>
      <c r="E1603" s="9"/>
      <c r="G1603" s="102"/>
      <c r="H1603" s="102"/>
      <c r="I1603" s="102"/>
      <c r="J1603" s="102"/>
      <c r="K1603" s="101"/>
      <c r="L1603" s="101"/>
    </row>
    <row r="1604" spans="1:12" x14ac:dyDescent="0.25">
      <c r="A1604" s="8">
        <f t="shared" si="93"/>
        <v>36690</v>
      </c>
      <c r="B1604" s="1"/>
      <c r="C1604" s="8"/>
      <c r="D1604" s="9">
        <f t="shared" si="92"/>
        <v>4.28</v>
      </c>
      <c r="E1604" s="9"/>
      <c r="G1604" s="102"/>
      <c r="H1604" s="102"/>
      <c r="I1604" s="102"/>
      <c r="J1604" s="102"/>
      <c r="K1604" s="101"/>
      <c r="L1604" s="101"/>
    </row>
    <row r="1605" spans="1:12" x14ac:dyDescent="0.25">
      <c r="A1605" s="8">
        <f t="shared" si="93"/>
        <v>36691</v>
      </c>
      <c r="B1605" s="1"/>
      <c r="C1605" s="8"/>
      <c r="D1605" s="9">
        <f t="shared" si="92"/>
        <v>4.17</v>
      </c>
      <c r="E1605" s="9"/>
      <c r="G1605" s="102"/>
      <c r="H1605" s="102"/>
      <c r="I1605" s="102"/>
      <c r="J1605" s="102"/>
      <c r="K1605" s="101"/>
      <c r="L1605" s="101"/>
    </row>
    <row r="1606" spans="1:12" x14ac:dyDescent="0.25">
      <c r="A1606" s="8">
        <f t="shared" si="93"/>
        <v>36692</v>
      </c>
      <c r="B1606" s="1"/>
      <c r="C1606" s="8"/>
      <c r="D1606" s="9">
        <f t="shared" si="92"/>
        <v>4.375</v>
      </c>
      <c r="E1606" s="9"/>
      <c r="G1606" s="102"/>
      <c r="H1606" s="102"/>
      <c r="I1606" s="102"/>
      <c r="J1606" s="102"/>
      <c r="K1606" s="101"/>
      <c r="L1606" s="101"/>
    </row>
    <row r="1607" spans="1:12" x14ac:dyDescent="0.25">
      <c r="A1607" s="8">
        <f t="shared" si="93"/>
        <v>36693</v>
      </c>
      <c r="B1607" s="1"/>
      <c r="C1607" s="8"/>
      <c r="D1607" s="9">
        <f t="shared" si="92"/>
        <v>4.45</v>
      </c>
      <c r="E1607" s="9"/>
      <c r="G1607" s="102"/>
      <c r="H1607" s="102"/>
      <c r="I1607" s="102"/>
      <c r="J1607" s="102"/>
      <c r="K1607" s="101"/>
      <c r="L1607" s="101"/>
    </row>
    <row r="1608" spans="1:12" x14ac:dyDescent="0.25">
      <c r="A1608" s="8">
        <f t="shared" si="93"/>
        <v>36694</v>
      </c>
      <c r="B1608" s="1"/>
      <c r="C1608" s="8"/>
      <c r="D1608" s="9">
        <f t="shared" si="92"/>
        <v>4.45</v>
      </c>
      <c r="E1608" s="9"/>
      <c r="G1608" s="102"/>
      <c r="H1608" s="102"/>
      <c r="I1608" s="102"/>
      <c r="J1608" s="102"/>
    </row>
    <row r="1609" spans="1:12" x14ac:dyDescent="0.25">
      <c r="A1609" s="8">
        <f t="shared" si="93"/>
        <v>36695</v>
      </c>
      <c r="B1609" s="1"/>
      <c r="C1609" s="8"/>
      <c r="D1609" s="9">
        <f t="shared" si="92"/>
        <v>4.45</v>
      </c>
      <c r="E1609" s="9"/>
      <c r="G1609" s="102"/>
      <c r="H1609" s="102"/>
      <c r="I1609" s="102"/>
      <c r="J1609" s="102"/>
    </row>
    <row r="1610" spans="1:12" x14ac:dyDescent="0.25">
      <c r="A1610" s="8">
        <f t="shared" si="93"/>
        <v>36696</v>
      </c>
      <c r="B1610" s="1"/>
      <c r="C1610" s="8"/>
      <c r="D1610" s="9">
        <f t="shared" si="92"/>
        <v>4.3899999999999997</v>
      </c>
      <c r="E1610" s="9"/>
      <c r="G1610" s="102"/>
      <c r="H1610" s="102"/>
      <c r="I1610" s="102"/>
      <c r="J1610" s="102"/>
    </row>
    <row r="1611" spans="1:12" x14ac:dyDescent="0.25">
      <c r="A1611" s="8">
        <f t="shared" si="93"/>
        <v>36697</v>
      </c>
      <c r="B1611" s="1"/>
      <c r="C1611" s="8"/>
      <c r="D1611" s="9">
        <f t="shared" si="92"/>
        <v>4.04</v>
      </c>
      <c r="E1611" s="9"/>
      <c r="G1611" s="102"/>
      <c r="H1611" s="102"/>
      <c r="I1611" s="102"/>
      <c r="J1611" s="102"/>
    </row>
    <row r="1612" spans="1:12" x14ac:dyDescent="0.25">
      <c r="A1612" s="8">
        <f t="shared" si="93"/>
        <v>36698</v>
      </c>
      <c r="B1612" s="1"/>
      <c r="C1612" s="8"/>
      <c r="D1612" s="9">
        <f t="shared" si="92"/>
        <v>4.13</v>
      </c>
      <c r="E1612" s="9"/>
      <c r="G1612" s="102"/>
      <c r="H1612" s="102"/>
      <c r="I1612" s="102"/>
      <c r="J1612" s="102"/>
    </row>
    <row r="1613" spans="1:12" x14ac:dyDescent="0.25">
      <c r="A1613" s="8">
        <f t="shared" si="93"/>
        <v>36699</v>
      </c>
      <c r="B1613" s="1"/>
      <c r="C1613" s="8"/>
      <c r="D1613" s="9">
        <f t="shared" si="92"/>
        <v>4.4249999999999998</v>
      </c>
      <c r="E1613" s="9"/>
      <c r="G1613" s="102"/>
      <c r="H1613" s="102"/>
      <c r="I1613" s="102"/>
      <c r="J1613" s="102"/>
    </row>
    <row r="1614" spans="1:12" x14ac:dyDescent="0.25">
      <c r="A1614" s="8">
        <f t="shared" si="93"/>
        <v>36700</v>
      </c>
      <c r="B1614" s="1"/>
      <c r="C1614" s="8"/>
      <c r="D1614" s="9">
        <f t="shared" si="92"/>
        <v>4.415</v>
      </c>
      <c r="E1614" s="9"/>
      <c r="G1614" s="102"/>
      <c r="H1614" s="102"/>
      <c r="I1614" s="102"/>
      <c r="J1614" s="102"/>
    </row>
    <row r="1615" spans="1:12" x14ac:dyDescent="0.25">
      <c r="A1615" s="8">
        <f t="shared" si="93"/>
        <v>36701</v>
      </c>
      <c r="B1615" s="1"/>
      <c r="C1615" s="8"/>
      <c r="D1615" s="9">
        <f t="shared" si="92"/>
        <v>4.415</v>
      </c>
      <c r="E1615" s="9"/>
      <c r="G1615" s="102"/>
      <c r="H1615" s="102"/>
      <c r="I1615" s="102"/>
      <c r="J1615" s="102"/>
    </row>
    <row r="1616" spans="1:12" x14ac:dyDescent="0.25">
      <c r="A1616" s="8">
        <f t="shared" si="93"/>
        <v>36702</v>
      </c>
      <c r="B1616" s="1"/>
      <c r="C1616" s="8"/>
      <c r="D1616" s="9">
        <f t="shared" si="92"/>
        <v>4.415</v>
      </c>
      <c r="E1616" s="9"/>
      <c r="G1616" s="102"/>
      <c r="H1616" s="102"/>
      <c r="I1616" s="102"/>
      <c r="J1616" s="102"/>
    </row>
    <row r="1617" spans="1:12" x14ac:dyDescent="0.25">
      <c r="A1617" s="8">
        <f t="shared" si="93"/>
        <v>36703</v>
      </c>
      <c r="B1617" s="1"/>
      <c r="C1617" s="8"/>
      <c r="D1617" s="9">
        <f t="shared" si="92"/>
        <v>4.3650000000000002</v>
      </c>
      <c r="E1617" s="9"/>
      <c r="G1617" s="102"/>
      <c r="H1617" s="102"/>
      <c r="I1617" s="102"/>
      <c r="J1617" s="102"/>
    </row>
    <row r="1618" spans="1:12" x14ac:dyDescent="0.25">
      <c r="A1618" s="8">
        <f t="shared" si="93"/>
        <v>36704</v>
      </c>
      <c r="B1618" s="1"/>
      <c r="C1618" s="8"/>
      <c r="D1618" s="9">
        <f t="shared" si="92"/>
        <v>4.5549999999999997</v>
      </c>
      <c r="E1618" s="9"/>
      <c r="G1618" s="102"/>
      <c r="H1618" s="102"/>
      <c r="I1618" s="102"/>
      <c r="J1618" s="102"/>
    </row>
    <row r="1619" spans="1:12" x14ac:dyDescent="0.25">
      <c r="A1619" s="8">
        <f t="shared" si="93"/>
        <v>36705</v>
      </c>
      <c r="B1619" s="1"/>
      <c r="C1619" s="8"/>
      <c r="D1619" s="9">
        <f t="shared" si="92"/>
        <v>4.4749999999999996</v>
      </c>
      <c r="E1619" s="9"/>
      <c r="G1619" s="102"/>
      <c r="H1619" s="102"/>
      <c r="I1619" s="102"/>
      <c r="J1619" s="102"/>
    </row>
    <row r="1620" spans="1:12" x14ac:dyDescent="0.25">
      <c r="A1620" s="8">
        <f t="shared" si="93"/>
        <v>36706</v>
      </c>
      <c r="B1620" s="1"/>
      <c r="C1620" s="8"/>
      <c r="D1620" s="9">
        <f t="shared" si="92"/>
        <v>4.24</v>
      </c>
      <c r="E1620" s="9"/>
      <c r="G1620" s="102"/>
      <c r="H1620" s="102"/>
      <c r="I1620" s="102"/>
      <c r="J1620" s="102"/>
    </row>
    <row r="1621" spans="1:12" x14ac:dyDescent="0.25">
      <c r="A1621" s="8">
        <f t="shared" si="93"/>
        <v>36707</v>
      </c>
      <c r="B1621" s="1"/>
      <c r="C1621" s="8"/>
      <c r="D1621" s="9">
        <f t="shared" si="92"/>
        <v>4.335</v>
      </c>
      <c r="E1621" s="9"/>
      <c r="G1621" s="102"/>
      <c r="H1621" s="102"/>
      <c r="I1621" s="102"/>
      <c r="J1621" s="102"/>
    </row>
    <row r="1622" spans="1:12" x14ac:dyDescent="0.25">
      <c r="A1622" s="8"/>
      <c r="B1622" s="1"/>
      <c r="C1622" s="8"/>
      <c r="D1622" s="9"/>
      <c r="E1622" s="9"/>
      <c r="G1622" s="102"/>
      <c r="H1622" s="102"/>
    </row>
    <row r="1623" spans="1:12" x14ac:dyDescent="0.25">
      <c r="A1623" s="8"/>
      <c r="B1623" s="1"/>
      <c r="C1623" s="8"/>
      <c r="D1623" s="9"/>
      <c r="E1623" s="9"/>
    </row>
    <row r="1624" spans="1:12" x14ac:dyDescent="0.25">
      <c r="A1624" s="8"/>
      <c r="B1624" s="1"/>
      <c r="C1624" s="8"/>
      <c r="D1624" s="9"/>
      <c r="E1624" s="9"/>
    </row>
    <row r="1625" spans="1:12" ht="13.8" thickBot="1" x14ac:dyDescent="0.3">
      <c r="A1625" s="8"/>
      <c r="B1625" s="1"/>
      <c r="C1625" s="8">
        <v>36708</v>
      </c>
      <c r="F1625" s="145">
        <f>VLOOKUP($C1625,index,2,FALSE)</f>
        <v>4.3600000000000003</v>
      </c>
      <c r="H1625" s="102"/>
      <c r="I1625" s="102"/>
      <c r="J1625" s="102"/>
      <c r="K1625" s="101"/>
      <c r="L1625" s="101"/>
    </row>
    <row r="1626" spans="1:12" ht="13.8" thickTop="1" x14ac:dyDescent="0.25">
      <c r="A1626" s="8">
        <f>C1625</f>
        <v>36708</v>
      </c>
      <c r="B1626" s="1"/>
      <c r="C1626" s="8"/>
      <c r="D1626" s="9">
        <f>VLOOKUP($A1626,cash,D$4,FALSE)</f>
        <v>4.335</v>
      </c>
      <c r="E1626" s="9"/>
      <c r="F1626" s="141">
        <f>IF(D1626&lt;F1625,F1625-D1626,0)</f>
        <v>2.5000000000000355E-2</v>
      </c>
      <c r="G1626" s="81">
        <f>IF(D1626&gt;F1625,D1626-F1625,0)</f>
        <v>0</v>
      </c>
      <c r="H1626" s="102"/>
      <c r="I1626" s="102"/>
      <c r="J1626" s="102"/>
      <c r="K1626" s="101"/>
      <c r="L1626" s="101"/>
    </row>
    <row r="1627" spans="1:12" x14ac:dyDescent="0.25">
      <c r="A1627" s="8">
        <f>A1626+1</f>
        <v>36709</v>
      </c>
      <c r="B1627" s="1"/>
      <c r="C1627" s="8"/>
      <c r="D1627" s="9">
        <f t="shared" ref="D1627:D1656" si="94">VLOOKUP($A1627,cash,D$4,FALSE)</f>
        <v>4.335</v>
      </c>
      <c r="E1627" s="9"/>
      <c r="F1627" s="142">
        <f>IF(D1627&lt;F1625,F1625-D1627,0)</f>
        <v>2.5000000000000355E-2</v>
      </c>
      <c r="G1627" s="84">
        <f>IF(D1627&gt;F1625,D1627-F1625,0)</f>
        <v>0</v>
      </c>
      <c r="H1627" s="102"/>
      <c r="I1627" s="102"/>
      <c r="J1627" s="102"/>
    </row>
    <row r="1628" spans="1:12" x14ac:dyDescent="0.25">
      <c r="A1628" s="8">
        <f t="shared" ref="A1628:A1656" si="95">A1627+1</f>
        <v>36710</v>
      </c>
      <c r="B1628" s="1"/>
      <c r="C1628" s="8"/>
      <c r="D1628" s="9">
        <f t="shared" si="94"/>
        <v>4.335</v>
      </c>
      <c r="E1628" s="9"/>
      <c r="F1628" s="142">
        <f>IF(D1628&lt;F1625,F1625-D1628,0)</f>
        <v>2.5000000000000355E-2</v>
      </c>
      <c r="G1628" s="84">
        <f>IF(D1628&gt;F1625,D1628-F1625,0)</f>
        <v>0</v>
      </c>
      <c r="H1628" s="102"/>
      <c r="I1628" s="102"/>
      <c r="J1628" s="102"/>
    </row>
    <row r="1629" spans="1:12" x14ac:dyDescent="0.25">
      <c r="A1629" s="8">
        <f t="shared" si="95"/>
        <v>36711</v>
      </c>
      <c r="B1629" s="1"/>
      <c r="C1629" s="8"/>
      <c r="D1629" s="9">
        <f t="shared" si="94"/>
        <v>4.335</v>
      </c>
      <c r="E1629" s="9"/>
      <c r="F1629" s="142">
        <f>IF(D1629&lt;F1625,F1625-D1629,0)</f>
        <v>2.5000000000000355E-2</v>
      </c>
      <c r="G1629" s="84">
        <f>IF(D1629&gt;F1625,D1629-F1625,0)</f>
        <v>0</v>
      </c>
      <c r="H1629" s="102"/>
      <c r="I1629" s="102"/>
      <c r="J1629" s="102"/>
    </row>
    <row r="1630" spans="1:12" x14ac:dyDescent="0.25">
      <c r="A1630" s="8">
        <f t="shared" si="95"/>
        <v>36712</v>
      </c>
      <c r="B1630" s="1"/>
      <c r="C1630" s="8"/>
      <c r="D1630" s="9">
        <f t="shared" si="94"/>
        <v>4.24</v>
      </c>
      <c r="E1630" s="9"/>
      <c r="F1630" s="142">
        <f>IF(D1630&lt;F1625,F1625-D1630,0)</f>
        <v>0.12000000000000011</v>
      </c>
      <c r="G1630" s="84">
        <f>IF(D1630&gt;F1625,D1630-F1625,0)</f>
        <v>0</v>
      </c>
      <c r="H1630" s="102"/>
      <c r="I1630" s="102"/>
      <c r="J1630" s="102"/>
    </row>
    <row r="1631" spans="1:12" x14ac:dyDescent="0.25">
      <c r="A1631" s="8">
        <f t="shared" si="95"/>
        <v>36713</v>
      </c>
      <c r="B1631" s="1"/>
      <c r="C1631" s="8"/>
      <c r="D1631" s="9">
        <f t="shared" si="94"/>
        <v>4.03</v>
      </c>
      <c r="E1631" s="9"/>
      <c r="F1631" s="142">
        <f>IF(D1631&lt;F1625,F1625-D1631,0)</f>
        <v>0.33000000000000007</v>
      </c>
      <c r="G1631" s="84">
        <f>IF(D1631&gt;F1625,D1631-F1625,0)</f>
        <v>0</v>
      </c>
      <c r="H1631" s="102"/>
      <c r="I1631" s="102"/>
      <c r="J1631" s="102"/>
    </row>
    <row r="1632" spans="1:12" x14ac:dyDescent="0.25">
      <c r="A1632" s="8">
        <f t="shared" si="95"/>
        <v>36714</v>
      </c>
      <c r="B1632" s="1"/>
      <c r="C1632" s="8"/>
      <c r="D1632" s="9">
        <f t="shared" si="94"/>
        <v>3.9950000000000001</v>
      </c>
      <c r="E1632" s="9"/>
      <c r="F1632" s="142">
        <f>IF(D1632&lt;F1625,F1625-D1632,0)</f>
        <v>0.36500000000000021</v>
      </c>
      <c r="G1632" s="84">
        <f>IF(D1632&gt;F1625,D1632-F1625,0)</f>
        <v>0</v>
      </c>
      <c r="H1632" s="102"/>
      <c r="I1632" s="102"/>
      <c r="J1632" s="102"/>
    </row>
    <row r="1633" spans="1:10" x14ac:dyDescent="0.25">
      <c r="A1633" s="8">
        <f t="shared" si="95"/>
        <v>36715</v>
      </c>
      <c r="B1633" s="1"/>
      <c r="C1633" s="8"/>
      <c r="D1633" s="9">
        <f t="shared" si="94"/>
        <v>3.9950000000000001</v>
      </c>
      <c r="E1633" s="9"/>
      <c r="F1633" s="142">
        <f>IF(D1633&lt;F1625,F1625-D1633,0)</f>
        <v>0.36500000000000021</v>
      </c>
      <c r="G1633" s="84">
        <f>IF(D1633&gt;F1625,D1633-F1625,0)</f>
        <v>0</v>
      </c>
      <c r="H1633" s="102"/>
      <c r="I1633" s="102"/>
      <c r="J1633" s="102"/>
    </row>
    <row r="1634" spans="1:10" x14ac:dyDescent="0.25">
      <c r="A1634" s="8">
        <f t="shared" si="95"/>
        <v>36716</v>
      </c>
      <c r="B1634" s="1"/>
      <c r="C1634" s="8"/>
      <c r="D1634" s="9">
        <f t="shared" si="94"/>
        <v>3.9950000000000001</v>
      </c>
      <c r="E1634" s="9"/>
      <c r="F1634" s="142">
        <f>IF(D1634&lt;F1625,F1625-D1634,0)</f>
        <v>0.36500000000000021</v>
      </c>
      <c r="G1634" s="84">
        <f>IF(D1634&gt;F1625,D1634-F1625,0)</f>
        <v>0</v>
      </c>
      <c r="H1634" s="102"/>
      <c r="I1634" s="102"/>
      <c r="J1634" s="102"/>
    </row>
    <row r="1635" spans="1:10" x14ac:dyDescent="0.25">
      <c r="A1635" s="8">
        <f t="shared" si="95"/>
        <v>36717</v>
      </c>
      <c r="B1635" s="1"/>
      <c r="C1635" s="8"/>
      <c r="D1635" s="9">
        <f t="shared" si="94"/>
        <v>4.18</v>
      </c>
      <c r="E1635" s="9"/>
      <c r="F1635" s="142">
        <f>IF(D1635&lt;F1625,F1625-D1635,0)</f>
        <v>0.1800000000000006</v>
      </c>
      <c r="G1635" s="84">
        <f>IF(D1635&gt;F1625,D1635-F1625,0)</f>
        <v>0</v>
      </c>
      <c r="H1635" s="102"/>
      <c r="I1635" s="102"/>
      <c r="J1635" s="102"/>
    </row>
    <row r="1636" spans="1:10" x14ac:dyDescent="0.25">
      <c r="A1636" s="8">
        <f t="shared" si="95"/>
        <v>36718</v>
      </c>
      <c r="B1636" s="1"/>
      <c r="C1636" s="8"/>
      <c r="D1636" s="9">
        <f t="shared" si="94"/>
        <v>4.165</v>
      </c>
      <c r="E1636" s="9"/>
      <c r="F1636" s="142">
        <f>IF(D1636&lt;F1625,F1625-D1636,0)</f>
        <v>0.19500000000000028</v>
      </c>
      <c r="G1636" s="84">
        <f>IF(D1636&gt;F1625,D1636-F1625,0)</f>
        <v>0</v>
      </c>
      <c r="H1636" s="102"/>
      <c r="I1636" s="102"/>
      <c r="J1636" s="102"/>
    </row>
    <row r="1637" spans="1:10" x14ac:dyDescent="0.25">
      <c r="A1637" s="8">
        <f t="shared" si="95"/>
        <v>36719</v>
      </c>
      <c r="B1637" s="1"/>
      <c r="C1637" s="8"/>
      <c r="D1637" s="9">
        <f t="shared" si="94"/>
        <v>4.2850000000000001</v>
      </c>
      <c r="E1637" s="9"/>
      <c r="F1637" s="142">
        <f>IF(D1637&lt;F1625,F1625-D1637,0)</f>
        <v>7.5000000000000178E-2</v>
      </c>
      <c r="G1637" s="84">
        <f>IF(D1637&gt;F1625,D1637-F1625,0)</f>
        <v>0</v>
      </c>
      <c r="H1637" s="102"/>
      <c r="I1637" s="102"/>
      <c r="J1637" s="102"/>
    </row>
    <row r="1638" spans="1:10" x14ac:dyDescent="0.25">
      <c r="A1638" s="8">
        <f t="shared" si="95"/>
        <v>36720</v>
      </c>
      <c r="B1638" s="1"/>
      <c r="C1638" s="8"/>
      <c r="D1638" s="9">
        <f t="shared" si="94"/>
        <v>4.07</v>
      </c>
      <c r="E1638" s="9"/>
      <c r="F1638" s="142">
        <f>IF(D1638&lt;F1625,F1625-D1638,0)</f>
        <v>0.29000000000000004</v>
      </c>
      <c r="G1638" s="84">
        <f>IF(D1638&gt;F1625,D1638-F1625,0)</f>
        <v>0</v>
      </c>
      <c r="H1638" s="102"/>
      <c r="I1638" s="102"/>
      <c r="J1638" s="102"/>
    </row>
    <row r="1639" spans="1:10" x14ac:dyDescent="0.25">
      <c r="A1639" s="8">
        <f t="shared" si="95"/>
        <v>36721</v>
      </c>
      <c r="B1639" s="1"/>
      <c r="C1639" s="8"/>
      <c r="D1639" s="9">
        <f t="shared" si="94"/>
        <v>4.18</v>
      </c>
      <c r="E1639" s="9"/>
      <c r="F1639" s="142">
        <f>IF(D1639&lt;F1625,F1625-D1639,0)</f>
        <v>0.1800000000000006</v>
      </c>
      <c r="G1639" s="84">
        <f>IF(D1639&gt;F1625,D1639-F1625,0)</f>
        <v>0</v>
      </c>
      <c r="H1639" s="102"/>
      <c r="I1639" s="102"/>
      <c r="J1639" s="102"/>
    </row>
    <row r="1640" spans="1:10" x14ac:dyDescent="0.25">
      <c r="A1640" s="8">
        <f t="shared" si="95"/>
        <v>36722</v>
      </c>
      <c r="B1640" s="1"/>
      <c r="C1640" s="8"/>
      <c r="D1640" s="9">
        <f t="shared" si="94"/>
        <v>4.18</v>
      </c>
      <c r="E1640" s="9"/>
      <c r="F1640" s="142">
        <f>IF(D1640&lt;F1625,F1625-D1640,0)</f>
        <v>0.1800000000000006</v>
      </c>
      <c r="G1640" s="84">
        <f>IF(D1640&gt;F1625,D1640-F1625,0)</f>
        <v>0</v>
      </c>
      <c r="H1640" s="102"/>
      <c r="I1640" s="102"/>
      <c r="J1640" s="102"/>
    </row>
    <row r="1641" spans="1:10" x14ac:dyDescent="0.25">
      <c r="A1641" s="8">
        <f t="shared" si="95"/>
        <v>36723</v>
      </c>
      <c r="B1641" s="1"/>
      <c r="C1641" s="8"/>
      <c r="D1641" s="9">
        <f t="shared" si="94"/>
        <v>4.18</v>
      </c>
      <c r="E1641" s="9"/>
      <c r="F1641" s="142">
        <f>IF(D1641&lt;F1625,F1625-D1641,0)</f>
        <v>0.1800000000000006</v>
      </c>
      <c r="G1641" s="84">
        <f>IF(D1641&gt;F1625,D1641-F1625,0)</f>
        <v>0</v>
      </c>
      <c r="H1641" s="102"/>
      <c r="I1641" s="102"/>
      <c r="J1641" s="102"/>
    </row>
    <row r="1642" spans="1:10" x14ac:dyDescent="0.25">
      <c r="A1642" s="8">
        <f t="shared" si="95"/>
        <v>36724</v>
      </c>
      <c r="B1642" s="1"/>
      <c r="C1642" s="8"/>
      <c r="D1642" s="9">
        <f t="shared" si="94"/>
        <v>4.1349999999999998</v>
      </c>
      <c r="E1642" s="9"/>
      <c r="F1642" s="142">
        <f>IF(D1642&lt;F1625,F1625-D1642,0)</f>
        <v>0.22500000000000053</v>
      </c>
      <c r="G1642" s="84">
        <f>IF(D1642&gt;F1625,D1642-F1625,0)</f>
        <v>0</v>
      </c>
      <c r="H1642" s="102"/>
      <c r="I1642" s="102"/>
      <c r="J1642" s="102"/>
    </row>
    <row r="1643" spans="1:10" x14ac:dyDescent="0.25">
      <c r="A1643" s="8">
        <f t="shared" si="95"/>
        <v>36725</v>
      </c>
      <c r="B1643" s="1"/>
      <c r="C1643" s="8"/>
      <c r="D1643" s="9">
        <f t="shared" si="94"/>
        <v>3.99</v>
      </c>
      <c r="E1643" s="9"/>
      <c r="F1643" s="142">
        <f>IF(D1643&lt;F1625,F1625-D1643,0)</f>
        <v>0.37000000000000011</v>
      </c>
      <c r="G1643" s="84">
        <f>IF(D1643&gt;F1625,D1643-F1625,0)</f>
        <v>0</v>
      </c>
      <c r="H1643" s="102"/>
      <c r="I1643" s="102"/>
      <c r="J1643" s="102"/>
    </row>
    <row r="1644" spans="1:10" x14ac:dyDescent="0.25">
      <c r="A1644" s="8">
        <f t="shared" si="95"/>
        <v>36726</v>
      </c>
      <c r="B1644" s="1"/>
      <c r="C1644" s="8"/>
      <c r="D1644" s="9">
        <f t="shared" si="94"/>
        <v>4.0650000000000004</v>
      </c>
      <c r="E1644" s="9"/>
      <c r="F1644" s="142">
        <f>IF(D1644&lt;F1625,F1625-D1644,0)</f>
        <v>0.29499999999999993</v>
      </c>
      <c r="G1644" s="84">
        <f>IF(D1644&gt;F1625,D1644-F1625,0)</f>
        <v>0</v>
      </c>
      <c r="H1644" s="102"/>
      <c r="I1644" s="102"/>
      <c r="J1644" s="102"/>
    </row>
    <row r="1645" spans="1:10" x14ac:dyDescent="0.25">
      <c r="A1645" s="8">
        <f t="shared" si="95"/>
        <v>36727</v>
      </c>
      <c r="B1645" s="1"/>
      <c r="C1645" s="8"/>
      <c r="D1645" s="9">
        <f t="shared" si="94"/>
        <v>3.8650000000000002</v>
      </c>
      <c r="E1645" s="9"/>
      <c r="F1645" s="142">
        <f>IF(D1645&lt;F1625,F1625-D1645,0)</f>
        <v>0.49500000000000011</v>
      </c>
      <c r="G1645" s="84">
        <f>IF(D1645&gt;F1625,D1645-F1625,0)</f>
        <v>0</v>
      </c>
      <c r="H1645" s="102"/>
      <c r="I1645" s="102"/>
      <c r="J1645" s="102"/>
    </row>
    <row r="1646" spans="1:10" x14ac:dyDescent="0.25">
      <c r="A1646" s="8">
        <f t="shared" si="95"/>
        <v>36728</v>
      </c>
      <c r="B1646" s="1"/>
      <c r="C1646" s="8"/>
      <c r="D1646" s="9">
        <f t="shared" si="94"/>
        <v>3.88</v>
      </c>
      <c r="E1646" s="9"/>
      <c r="F1646" s="142">
        <f>IF(D1646&lt;F1625,F1625-D1646,0)</f>
        <v>0.48000000000000043</v>
      </c>
      <c r="G1646" s="84">
        <f>IF(D1646&gt;F1625,D1646-F1625,0)</f>
        <v>0</v>
      </c>
      <c r="H1646" s="102"/>
      <c r="I1646" s="102"/>
      <c r="J1646" s="102"/>
    </row>
    <row r="1647" spans="1:10" x14ac:dyDescent="0.25">
      <c r="A1647" s="8">
        <f t="shared" si="95"/>
        <v>36729</v>
      </c>
      <c r="B1647" s="1"/>
      <c r="C1647" s="8"/>
      <c r="D1647" s="9">
        <f t="shared" si="94"/>
        <v>3.88</v>
      </c>
      <c r="E1647" s="9"/>
      <c r="F1647" s="142">
        <f>IF(D1647&lt;F1625,F1625-D1647,0)</f>
        <v>0.48000000000000043</v>
      </c>
      <c r="G1647" s="84">
        <f>IF(D1647&gt;F1625,D1647-F1625,0)</f>
        <v>0</v>
      </c>
      <c r="H1647" s="102"/>
      <c r="I1647" s="102"/>
      <c r="J1647" s="102"/>
    </row>
    <row r="1648" spans="1:10" x14ac:dyDescent="0.25">
      <c r="A1648" s="8">
        <f t="shared" si="95"/>
        <v>36730</v>
      </c>
      <c r="B1648" s="1"/>
      <c r="C1648" s="8"/>
      <c r="D1648" s="9">
        <f t="shared" si="94"/>
        <v>3.88</v>
      </c>
      <c r="E1648" s="9"/>
      <c r="F1648" s="142">
        <f>IF(D1648&lt;F1625,F1625-D1648,0)</f>
        <v>0.48000000000000043</v>
      </c>
      <c r="G1648" s="84">
        <f>IF(D1648&gt;F1625,D1648-F1625,0)</f>
        <v>0</v>
      </c>
      <c r="H1648" s="102"/>
      <c r="I1648" s="102"/>
      <c r="J1648" s="102"/>
    </row>
    <row r="1649" spans="1:12" x14ac:dyDescent="0.25">
      <c r="A1649" s="8">
        <f t="shared" si="95"/>
        <v>36731</v>
      </c>
      <c r="B1649" s="1"/>
      <c r="C1649" s="8"/>
      <c r="D1649" s="9">
        <f t="shared" si="94"/>
        <v>3.74</v>
      </c>
      <c r="E1649" s="9"/>
      <c r="F1649" s="142">
        <f>IF(D1649&lt;F1625,F1625-D1649,0)</f>
        <v>0.62000000000000011</v>
      </c>
      <c r="G1649" s="84">
        <f>IF(D1649&gt;F1625,D1649-F1625,0)</f>
        <v>0</v>
      </c>
      <c r="H1649" s="102"/>
      <c r="I1649" s="102"/>
      <c r="J1649" s="102"/>
    </row>
    <row r="1650" spans="1:12" x14ac:dyDescent="0.25">
      <c r="A1650" s="8">
        <f t="shared" si="95"/>
        <v>36732</v>
      </c>
      <c r="B1650" s="1"/>
      <c r="C1650" s="8"/>
      <c r="D1650" s="9">
        <f t="shared" si="94"/>
        <v>3.6349999999999998</v>
      </c>
      <c r="E1650" s="9"/>
      <c r="F1650" s="142">
        <f>IF(D1650&lt;F1625,F1625-D1650,0)</f>
        <v>0.72500000000000053</v>
      </c>
      <c r="G1650" s="84">
        <f>IF(D1650&gt;F1625,D1650-F1625,0)</f>
        <v>0</v>
      </c>
      <c r="H1650" s="102"/>
      <c r="I1650" s="102"/>
      <c r="J1650" s="102"/>
    </row>
    <row r="1651" spans="1:12" x14ac:dyDescent="0.25">
      <c r="A1651" s="8">
        <f t="shared" si="95"/>
        <v>36733</v>
      </c>
      <c r="B1651" s="1"/>
      <c r="C1651" s="8"/>
      <c r="D1651" s="9">
        <f t="shared" si="94"/>
        <v>3.58</v>
      </c>
      <c r="E1651" s="9"/>
      <c r="F1651" s="142">
        <f>IF(D1651&lt;F1625,F1625-D1651,0)</f>
        <v>0.78000000000000025</v>
      </c>
      <c r="G1651" s="84">
        <f>IF(D1651&gt;F1625,D1651-F1625,0)</f>
        <v>0</v>
      </c>
      <c r="H1651" s="102"/>
      <c r="I1651" s="102"/>
      <c r="J1651" s="102"/>
    </row>
    <row r="1652" spans="1:12" x14ac:dyDescent="0.25">
      <c r="A1652" s="8">
        <f t="shared" si="95"/>
        <v>36734</v>
      </c>
      <c r="B1652" s="1"/>
      <c r="C1652" s="8"/>
      <c r="D1652" s="9">
        <f t="shared" si="94"/>
        <v>3.7549999999999999</v>
      </c>
      <c r="E1652" s="9"/>
      <c r="F1652" s="142">
        <f>IF(D1652&lt;F1625,F1625-D1652,0)</f>
        <v>0.60500000000000043</v>
      </c>
      <c r="G1652" s="84">
        <f>IF(D1652&gt;F1625,D1652-F1625,0)</f>
        <v>0</v>
      </c>
      <c r="H1652" s="102"/>
      <c r="I1652" s="102"/>
      <c r="J1652" s="102"/>
    </row>
    <row r="1653" spans="1:12" x14ac:dyDescent="0.25">
      <c r="A1653" s="8">
        <f t="shared" si="95"/>
        <v>36735</v>
      </c>
      <c r="B1653" s="1"/>
      <c r="C1653" s="8"/>
      <c r="D1653" s="9">
        <f t="shared" si="94"/>
        <v>3.8849999999999998</v>
      </c>
      <c r="E1653" s="9"/>
      <c r="F1653" s="142">
        <f>IF(D1653&lt;F1625,F1625-D1653,0)</f>
        <v>0.47500000000000053</v>
      </c>
      <c r="G1653" s="84">
        <f>IF(D1653&gt;F1625,D1653-F1625,0)</f>
        <v>0</v>
      </c>
      <c r="H1653" s="102"/>
      <c r="I1653" s="102"/>
      <c r="J1653" s="102"/>
    </row>
    <row r="1654" spans="1:12" x14ac:dyDescent="0.25">
      <c r="A1654" s="8">
        <f t="shared" si="95"/>
        <v>36736</v>
      </c>
      <c r="B1654" s="1"/>
      <c r="C1654" s="8"/>
      <c r="D1654" s="9">
        <f t="shared" si="94"/>
        <v>3.8849999999999998</v>
      </c>
      <c r="E1654" s="9"/>
      <c r="F1654" s="142">
        <f>IF(D1654&lt;F1625,F1625-D1654,0)</f>
        <v>0.47500000000000053</v>
      </c>
      <c r="G1654" s="84">
        <f>IF(D1654&gt;F1625,D1654-F1625,0)</f>
        <v>0</v>
      </c>
      <c r="H1654" s="102"/>
      <c r="I1654" s="102"/>
      <c r="J1654" s="102"/>
    </row>
    <row r="1655" spans="1:12" x14ac:dyDescent="0.25">
      <c r="A1655" s="8">
        <f t="shared" si="95"/>
        <v>36737</v>
      </c>
      <c r="B1655" s="1"/>
      <c r="C1655" s="8"/>
      <c r="D1655" s="9">
        <f t="shared" si="94"/>
        <v>3.8849999999999998</v>
      </c>
      <c r="E1655" s="9"/>
      <c r="F1655" s="142">
        <f>IF(D1655&lt;F1625,F1625-D1655,0)</f>
        <v>0.47500000000000053</v>
      </c>
      <c r="G1655" s="84">
        <f>IF(D1655&gt;F1625,D1655-F1625,0)</f>
        <v>0</v>
      </c>
      <c r="H1655" s="102"/>
      <c r="I1655" s="102"/>
      <c r="J1655" s="102"/>
    </row>
    <row r="1656" spans="1:12" ht="13.8" thickBot="1" x14ac:dyDescent="0.3">
      <c r="A1656" s="8">
        <f t="shared" si="95"/>
        <v>36738</v>
      </c>
      <c r="B1656" s="1"/>
      <c r="C1656" s="8"/>
      <c r="D1656" s="9">
        <f t="shared" si="94"/>
        <v>3.76</v>
      </c>
      <c r="E1656" s="9"/>
      <c r="F1656" s="143">
        <f>IF(D1656&lt;F1625,F1625-D1656,0)</f>
        <v>0.60000000000000053</v>
      </c>
      <c r="G1656" s="144">
        <f>IF(D1656&gt;F1625,D1656-F1625,0)</f>
        <v>0</v>
      </c>
      <c r="H1656" s="102"/>
      <c r="I1656" s="102"/>
      <c r="J1656" s="102"/>
    </row>
    <row r="1657" spans="1:12" ht="13.8" thickTop="1" x14ac:dyDescent="0.25">
      <c r="A1657" s="8"/>
      <c r="B1657" s="1"/>
      <c r="C1657" s="8"/>
      <c r="D1657" s="9"/>
      <c r="E1657" s="9"/>
      <c r="F1657" s="145">
        <f>AVERAGE(F1626:F1656)</f>
        <v>0.33887096774193592</v>
      </c>
      <c r="G1657" s="145">
        <f>AVERAGE(G1626:G1656)</f>
        <v>0</v>
      </c>
      <c r="H1657" s="102"/>
      <c r="I1657" s="102"/>
      <c r="J1657" s="102"/>
    </row>
    <row r="1658" spans="1:12" x14ac:dyDescent="0.25">
      <c r="A1658" s="8"/>
      <c r="B1658" s="1"/>
      <c r="C1658" s="8"/>
      <c r="D1658" s="9"/>
      <c r="E1658" s="9"/>
    </row>
    <row r="1659" spans="1:12" x14ac:dyDescent="0.25">
      <c r="A1659" s="8"/>
      <c r="B1659" s="1"/>
      <c r="C1659" s="8"/>
      <c r="D1659" s="9"/>
      <c r="E1659" s="9"/>
    </row>
    <row r="1660" spans="1:12" ht="13.8" thickBot="1" x14ac:dyDescent="0.3">
      <c r="A1660" s="8"/>
      <c r="B1660" s="1"/>
      <c r="C1660" s="8">
        <v>36739</v>
      </c>
      <c r="F1660" s="145">
        <f>VLOOKUP($C1660,index,2,FALSE)</f>
        <v>3.83</v>
      </c>
      <c r="H1660" s="102"/>
      <c r="I1660" s="102"/>
      <c r="J1660" s="102"/>
      <c r="K1660" s="101"/>
      <c r="L1660" s="101"/>
    </row>
    <row r="1661" spans="1:12" ht="13.8" thickTop="1" x14ac:dyDescent="0.25">
      <c r="A1661" s="8">
        <f>C1660</f>
        <v>36739</v>
      </c>
      <c r="B1661" s="1"/>
      <c r="C1661" s="8"/>
      <c r="D1661" s="9">
        <f>VLOOKUP($A1661,cash,D$4,FALSE)</f>
        <v>3.74</v>
      </c>
      <c r="E1661" s="9"/>
      <c r="F1661" s="141">
        <f>IF(D1661&lt;F1660,F1660-D1661,0)</f>
        <v>8.9999999999999858E-2</v>
      </c>
      <c r="G1661" s="81">
        <f>IF(D1661&gt;F1660,D1661-F1660,0)</f>
        <v>0</v>
      </c>
      <c r="H1661" s="102"/>
      <c r="I1661" s="102"/>
      <c r="J1661" s="102"/>
      <c r="K1661" s="101"/>
      <c r="L1661" s="101"/>
    </row>
    <row r="1662" spans="1:12" x14ac:dyDescent="0.25">
      <c r="A1662" s="8">
        <f>A1661+1</f>
        <v>36740</v>
      </c>
      <c r="B1662" s="1"/>
      <c r="C1662" s="8"/>
      <c r="D1662" s="9">
        <f t="shared" ref="D1662:D1691" si="96">VLOOKUP($A1662,cash,D$4,FALSE)</f>
        <v>4.04</v>
      </c>
      <c r="E1662" s="9"/>
      <c r="F1662" s="142">
        <f>IF(D1662&lt;F1660,F1660-D1662,0)</f>
        <v>0</v>
      </c>
      <c r="G1662" s="84">
        <f>IF(D1662&gt;F1660,D1662-F1660,0)</f>
        <v>0.20999999999999996</v>
      </c>
      <c r="H1662" s="102"/>
      <c r="I1662" s="102"/>
      <c r="J1662" s="102"/>
    </row>
    <row r="1663" spans="1:12" x14ac:dyDescent="0.25">
      <c r="A1663" s="8">
        <f t="shared" ref="A1663:A1691" si="97">A1662+1</f>
        <v>36741</v>
      </c>
      <c r="B1663" s="1"/>
      <c r="C1663" s="8"/>
      <c r="D1663" s="9">
        <f t="shared" si="96"/>
        <v>4.22</v>
      </c>
      <c r="E1663" s="9"/>
      <c r="F1663" s="142">
        <f>IF(D1663&lt;F1660,F1660-D1663,0)</f>
        <v>0</v>
      </c>
      <c r="G1663" s="84">
        <f>IF(D1663&gt;F1660,D1663-F1660,0)</f>
        <v>0.38999999999999968</v>
      </c>
      <c r="H1663" s="102"/>
      <c r="I1663" s="102"/>
      <c r="J1663" s="102"/>
    </row>
    <row r="1664" spans="1:12" x14ac:dyDescent="0.25">
      <c r="A1664" s="8">
        <f t="shared" si="97"/>
        <v>36742</v>
      </c>
      <c r="B1664" s="1"/>
      <c r="C1664" s="8"/>
      <c r="D1664" s="9">
        <f t="shared" si="96"/>
        <v>4.25</v>
      </c>
      <c r="E1664" s="9"/>
      <c r="F1664" s="142">
        <f>IF(D1664&lt;F1660,F1660-D1664,0)</f>
        <v>0</v>
      </c>
      <c r="G1664" s="84">
        <f>IF(D1664&gt;F1660,D1664-F1660,0)</f>
        <v>0.41999999999999993</v>
      </c>
      <c r="H1664" s="102"/>
      <c r="I1664" s="102"/>
      <c r="J1664" s="102"/>
    </row>
    <row r="1665" spans="1:10" x14ac:dyDescent="0.25">
      <c r="A1665" s="8">
        <f t="shared" si="97"/>
        <v>36743</v>
      </c>
      <c r="B1665" s="1"/>
      <c r="C1665" s="8"/>
      <c r="D1665" s="9">
        <f t="shared" si="96"/>
        <v>4.25</v>
      </c>
      <c r="E1665" s="9"/>
      <c r="F1665" s="142">
        <f>IF(D1665&lt;F1660,F1660-D1665,0)</f>
        <v>0</v>
      </c>
      <c r="G1665" s="84">
        <f>IF(D1665&gt;F1660,D1665-F1660,0)</f>
        <v>0.41999999999999993</v>
      </c>
      <c r="H1665" s="102"/>
      <c r="I1665" s="102"/>
      <c r="J1665" s="102"/>
    </row>
    <row r="1666" spans="1:10" x14ac:dyDescent="0.25">
      <c r="A1666" s="8">
        <f t="shared" si="97"/>
        <v>36744</v>
      </c>
      <c r="B1666" s="1"/>
      <c r="C1666" s="8"/>
      <c r="D1666" s="9">
        <f t="shared" si="96"/>
        <v>4.25</v>
      </c>
      <c r="E1666" s="9"/>
      <c r="F1666" s="142">
        <f>IF(D1666&lt;F1660,F1660-D1666,0)</f>
        <v>0</v>
      </c>
      <c r="G1666" s="84">
        <f>IF(D1666&gt;F1660,D1666-F1660,0)</f>
        <v>0.41999999999999993</v>
      </c>
      <c r="H1666" s="102"/>
      <c r="I1666" s="102"/>
      <c r="J1666" s="102"/>
    </row>
    <row r="1667" spans="1:10" x14ac:dyDescent="0.25">
      <c r="A1667" s="8">
        <f t="shared" si="97"/>
        <v>36745</v>
      </c>
      <c r="B1667" s="1"/>
      <c r="C1667" s="8"/>
      <c r="D1667" s="9">
        <f t="shared" si="96"/>
        <v>4.3849999999999998</v>
      </c>
      <c r="E1667" s="9"/>
      <c r="F1667" s="142">
        <f>IF(D1667&lt;F1660,F1660-D1667,0)</f>
        <v>0</v>
      </c>
      <c r="G1667" s="84">
        <f>IF(D1667&gt;F1660,D1667-F1660,0)</f>
        <v>0.55499999999999972</v>
      </c>
      <c r="H1667" s="102"/>
      <c r="I1667" s="102"/>
      <c r="J1667" s="102"/>
    </row>
    <row r="1668" spans="1:10" x14ac:dyDescent="0.25">
      <c r="A1668" s="8">
        <f t="shared" si="97"/>
        <v>36746</v>
      </c>
      <c r="B1668" s="1"/>
      <c r="C1668" s="8"/>
      <c r="D1668" s="9">
        <f t="shared" si="96"/>
        <v>4.45</v>
      </c>
      <c r="E1668" s="9"/>
      <c r="F1668" s="142">
        <f>IF(D1668&lt;F1660,F1660-D1668,0)</f>
        <v>0</v>
      </c>
      <c r="G1668" s="84">
        <f>IF(D1668&gt;F1660,D1668-F1660,0)</f>
        <v>0.62000000000000011</v>
      </c>
      <c r="H1668" s="102"/>
      <c r="I1668" s="102"/>
      <c r="J1668" s="102"/>
    </row>
    <row r="1669" spans="1:10" x14ac:dyDescent="0.25">
      <c r="A1669" s="8">
        <f t="shared" si="97"/>
        <v>36747</v>
      </c>
      <c r="B1669" s="1"/>
      <c r="C1669" s="8"/>
      <c r="D1669" s="9">
        <f t="shared" si="96"/>
        <v>4.4749999999999996</v>
      </c>
      <c r="E1669" s="9"/>
      <c r="F1669" s="142">
        <f>IF(D1669&lt;F1660,F1660-D1669,0)</f>
        <v>0</v>
      </c>
      <c r="G1669" s="84">
        <f>IF(D1669&gt;F1660,D1669-F1660,0)</f>
        <v>0.64499999999999957</v>
      </c>
      <c r="H1669" s="102"/>
      <c r="I1669" s="102"/>
      <c r="J1669" s="102"/>
    </row>
    <row r="1670" spans="1:10" x14ac:dyDescent="0.25">
      <c r="A1670" s="8">
        <f t="shared" si="97"/>
        <v>36748</v>
      </c>
      <c r="B1670" s="1"/>
      <c r="C1670" s="8"/>
      <c r="D1670" s="9">
        <f t="shared" si="96"/>
        <v>4.43</v>
      </c>
      <c r="E1670" s="9"/>
      <c r="F1670" s="142">
        <f>IF(D1670&lt;F1660,F1660-D1670,0)</f>
        <v>0</v>
      </c>
      <c r="G1670" s="84">
        <f>IF(D1670&gt;F1660,D1670-F1660,0)</f>
        <v>0.59999999999999964</v>
      </c>
      <c r="H1670" s="102"/>
      <c r="I1670" s="102"/>
      <c r="J1670" s="102"/>
    </row>
    <row r="1671" spans="1:10" x14ac:dyDescent="0.25">
      <c r="A1671" s="8">
        <f t="shared" si="97"/>
        <v>36749</v>
      </c>
      <c r="B1671" s="1"/>
      <c r="C1671" s="8"/>
      <c r="D1671" s="9">
        <f t="shared" si="96"/>
        <v>4.4450000000000003</v>
      </c>
      <c r="E1671" s="9"/>
      <c r="F1671" s="142">
        <f>IF(D1671&lt;F1660,F1660-D1671,0)</f>
        <v>0</v>
      </c>
      <c r="G1671" s="84">
        <f>IF(D1671&gt;F1660,D1671-F1660,0)</f>
        <v>0.61500000000000021</v>
      </c>
      <c r="H1671" s="102"/>
      <c r="I1671" s="102"/>
      <c r="J1671" s="102"/>
    </row>
    <row r="1672" spans="1:10" x14ac:dyDescent="0.25">
      <c r="A1672" s="8">
        <f t="shared" si="97"/>
        <v>36750</v>
      </c>
      <c r="B1672" s="1"/>
      <c r="C1672" s="8"/>
      <c r="D1672" s="9">
        <f t="shared" si="96"/>
        <v>4.4450000000000003</v>
      </c>
      <c r="E1672" s="9"/>
      <c r="F1672" s="142">
        <f>IF(D1672&lt;F1660,F1660-D1672,0)</f>
        <v>0</v>
      </c>
      <c r="G1672" s="84">
        <f>IF(D1672&gt;F1660,D1672-F1660,0)</f>
        <v>0.61500000000000021</v>
      </c>
      <c r="H1672" s="102"/>
      <c r="I1672" s="102"/>
      <c r="J1672" s="102"/>
    </row>
    <row r="1673" spans="1:10" x14ac:dyDescent="0.25">
      <c r="A1673" s="8">
        <f t="shared" si="97"/>
        <v>36751</v>
      </c>
      <c r="B1673" s="1"/>
      <c r="C1673" s="8"/>
      <c r="D1673" s="9">
        <f t="shared" si="96"/>
        <v>4.4450000000000003</v>
      </c>
      <c r="E1673" s="9"/>
      <c r="F1673" s="142">
        <f>IF(D1673&lt;F1660,F1660-D1673,0)</f>
        <v>0</v>
      </c>
      <c r="G1673" s="84">
        <f>IF(D1673&gt;F1660,D1673-F1660,0)</f>
        <v>0.61500000000000021</v>
      </c>
      <c r="H1673" s="102"/>
      <c r="I1673" s="102"/>
      <c r="J1673" s="102"/>
    </row>
    <row r="1674" spans="1:10" x14ac:dyDescent="0.25">
      <c r="A1674" s="8">
        <f t="shared" si="97"/>
        <v>36752</v>
      </c>
      <c r="B1674" s="1"/>
      <c r="C1674" s="8"/>
      <c r="D1674" s="9">
        <f t="shared" si="96"/>
        <v>4.43</v>
      </c>
      <c r="E1674" s="9"/>
      <c r="F1674" s="142">
        <f>IF(D1674&lt;F1660,F1660-D1674,0)</f>
        <v>0</v>
      </c>
      <c r="G1674" s="84">
        <f>IF(D1674&gt;F1660,D1674-F1660,0)</f>
        <v>0.59999999999999964</v>
      </c>
      <c r="H1674" s="102"/>
      <c r="I1674" s="102"/>
      <c r="J1674" s="102"/>
    </row>
    <row r="1675" spans="1:10" x14ac:dyDescent="0.25">
      <c r="A1675" s="8">
        <f t="shared" si="97"/>
        <v>36753</v>
      </c>
      <c r="B1675" s="1"/>
      <c r="C1675" s="8"/>
      <c r="D1675" s="9">
        <f t="shared" si="96"/>
        <v>4.24</v>
      </c>
      <c r="E1675" s="9"/>
      <c r="F1675" s="142">
        <f>IF(D1675&lt;F1660,F1660-D1675,0)</f>
        <v>0</v>
      </c>
      <c r="G1675" s="84">
        <f>IF(D1675&gt;F1660,D1675-F1660,0)</f>
        <v>0.41000000000000014</v>
      </c>
      <c r="H1675" s="102"/>
      <c r="I1675" s="102"/>
      <c r="J1675" s="102"/>
    </row>
    <row r="1676" spans="1:10" x14ac:dyDescent="0.25">
      <c r="A1676" s="8">
        <f t="shared" si="97"/>
        <v>36754</v>
      </c>
      <c r="B1676" s="1"/>
      <c r="C1676" s="8"/>
      <c r="D1676" s="9">
        <f t="shared" si="96"/>
        <v>4.2350000000000003</v>
      </c>
      <c r="E1676" s="9"/>
      <c r="F1676" s="142">
        <f>IF(D1676&lt;F1660,F1660-D1676,0)</f>
        <v>0</v>
      </c>
      <c r="G1676" s="84">
        <f>IF(D1676&gt;F1660,D1676-F1660,0)</f>
        <v>0.40500000000000025</v>
      </c>
      <c r="H1676" s="102"/>
      <c r="I1676" s="102"/>
      <c r="J1676" s="102"/>
    </row>
    <row r="1677" spans="1:10" x14ac:dyDescent="0.25">
      <c r="A1677" s="8">
        <f t="shared" si="97"/>
        <v>36755</v>
      </c>
      <c r="B1677" s="1"/>
      <c r="C1677" s="8"/>
      <c r="D1677" s="9">
        <f t="shared" si="96"/>
        <v>4.3650000000000002</v>
      </c>
      <c r="E1677" s="9"/>
      <c r="F1677" s="142">
        <f>IF(D1677&lt;F1660,F1660-D1677,0)</f>
        <v>0</v>
      </c>
      <c r="G1677" s="84">
        <f>IF(D1677&gt;F1660,D1677-F1660,0)</f>
        <v>0.53500000000000014</v>
      </c>
      <c r="H1677" s="102"/>
      <c r="I1677" s="102"/>
      <c r="J1677" s="102"/>
    </row>
    <row r="1678" spans="1:10" x14ac:dyDescent="0.25">
      <c r="A1678" s="8">
        <f t="shared" si="97"/>
        <v>36756</v>
      </c>
      <c r="B1678" s="1"/>
      <c r="C1678" s="8"/>
      <c r="D1678" s="9">
        <f t="shared" si="96"/>
        <v>4.3849999999999998</v>
      </c>
      <c r="E1678" s="9"/>
      <c r="F1678" s="142">
        <f>IF(D1678&lt;F1660,F1660-D1678,0)</f>
        <v>0</v>
      </c>
      <c r="G1678" s="84">
        <f>IF(D1678&gt;F1660,D1678-F1660,0)</f>
        <v>0.55499999999999972</v>
      </c>
      <c r="H1678" s="102"/>
      <c r="I1678" s="102"/>
      <c r="J1678" s="102"/>
    </row>
    <row r="1679" spans="1:10" x14ac:dyDescent="0.25">
      <c r="A1679" s="8">
        <f t="shared" si="97"/>
        <v>36757</v>
      </c>
      <c r="B1679" s="1"/>
      <c r="C1679" s="8"/>
      <c r="D1679" s="9">
        <f t="shared" si="96"/>
        <v>4.3849999999999998</v>
      </c>
      <c r="E1679" s="9"/>
      <c r="F1679" s="142">
        <f>IF(D1679&lt;F1660,F1660-D1679,0)</f>
        <v>0</v>
      </c>
      <c r="G1679" s="84">
        <f>IF(D1679&gt;F1660,D1679-F1660,0)</f>
        <v>0.55499999999999972</v>
      </c>
      <c r="H1679" s="102"/>
      <c r="I1679" s="102"/>
      <c r="J1679" s="102"/>
    </row>
    <row r="1680" spans="1:10" x14ac:dyDescent="0.25">
      <c r="A1680" s="8">
        <f t="shared" si="97"/>
        <v>36758</v>
      </c>
      <c r="B1680" s="1"/>
      <c r="C1680" s="8"/>
      <c r="D1680" s="9">
        <f t="shared" si="96"/>
        <v>4.3849999999999998</v>
      </c>
      <c r="E1680" s="9"/>
      <c r="F1680" s="142">
        <f>IF(D1680&lt;F1660,F1660-D1680,0)</f>
        <v>0</v>
      </c>
      <c r="G1680" s="84">
        <f>IF(D1680&gt;F1660,D1680-F1660,0)</f>
        <v>0.55499999999999972</v>
      </c>
      <c r="H1680" s="102"/>
      <c r="I1680" s="102"/>
      <c r="J1680" s="102"/>
    </row>
    <row r="1681" spans="1:12" x14ac:dyDescent="0.25">
      <c r="A1681" s="8">
        <f t="shared" si="97"/>
        <v>36759</v>
      </c>
      <c r="B1681" s="1"/>
      <c r="C1681" s="8"/>
      <c r="D1681" s="9">
        <f t="shared" si="96"/>
        <v>4.5750000000000002</v>
      </c>
      <c r="E1681" s="9"/>
      <c r="F1681" s="142">
        <f>IF(D1681&lt;F1660,F1660-D1681,0)</f>
        <v>0</v>
      </c>
      <c r="G1681" s="84">
        <f>IF(D1681&gt;F1660,D1681-F1660,0)</f>
        <v>0.74500000000000011</v>
      </c>
      <c r="H1681" s="102"/>
      <c r="I1681" s="102"/>
      <c r="J1681" s="102"/>
    </row>
    <row r="1682" spans="1:12" x14ac:dyDescent="0.25">
      <c r="A1682" s="8">
        <f t="shared" si="97"/>
        <v>36760</v>
      </c>
      <c r="B1682" s="1"/>
      <c r="C1682" s="8"/>
      <c r="D1682" s="9">
        <f t="shared" si="96"/>
        <v>4.7850000000000001</v>
      </c>
      <c r="E1682" s="9"/>
      <c r="F1682" s="142">
        <f>IF(D1682&lt;F1660,F1660-D1682,0)</f>
        <v>0</v>
      </c>
      <c r="G1682" s="84">
        <f>IF(D1682&gt;F1660,D1682-F1660,0)</f>
        <v>0.95500000000000007</v>
      </c>
      <c r="H1682" s="102"/>
      <c r="I1682" s="102"/>
      <c r="J1682" s="102"/>
    </row>
    <row r="1683" spans="1:12" x14ac:dyDescent="0.25">
      <c r="A1683" s="8">
        <f t="shared" si="97"/>
        <v>36761</v>
      </c>
      <c r="B1683" s="1"/>
      <c r="C1683" s="8"/>
      <c r="D1683" s="9">
        <f t="shared" si="96"/>
        <v>4.67</v>
      </c>
      <c r="E1683" s="9"/>
      <c r="F1683" s="142">
        <f>IF(D1683&lt;F1660,F1660-D1683,0)</f>
        <v>0</v>
      </c>
      <c r="G1683" s="84">
        <f>IF(D1683&gt;F1660,D1683-F1660,0)</f>
        <v>0.83999999999999986</v>
      </c>
      <c r="H1683" s="102"/>
      <c r="I1683" s="102"/>
      <c r="J1683" s="102"/>
    </row>
    <row r="1684" spans="1:12" x14ac:dyDescent="0.25">
      <c r="A1684" s="8">
        <f t="shared" si="97"/>
        <v>36762</v>
      </c>
      <c r="B1684" s="1"/>
      <c r="C1684" s="8"/>
      <c r="D1684" s="9">
        <f t="shared" si="96"/>
        <v>4.4649999999999999</v>
      </c>
      <c r="E1684" s="9"/>
      <c r="F1684" s="142">
        <f>IF(D1684&lt;F1660,F1660-D1684,0)</f>
        <v>0</v>
      </c>
      <c r="G1684" s="84">
        <f>IF(D1684&gt;F1660,D1684-F1660,0)</f>
        <v>0.63499999999999979</v>
      </c>
      <c r="H1684" s="102"/>
      <c r="I1684" s="102"/>
      <c r="J1684" s="102"/>
    </row>
    <row r="1685" spans="1:12" x14ac:dyDescent="0.25">
      <c r="A1685" s="8">
        <f t="shared" si="97"/>
        <v>36763</v>
      </c>
      <c r="B1685" s="1"/>
      <c r="C1685" s="8"/>
      <c r="D1685" s="9">
        <f t="shared" si="96"/>
        <v>4.53</v>
      </c>
      <c r="E1685" s="9"/>
      <c r="F1685" s="142">
        <f>IF(D1685&lt;F1660,F1660-D1685,0)</f>
        <v>0</v>
      </c>
      <c r="G1685" s="84">
        <f>IF(D1685&gt;F1660,D1685-F1660,0)</f>
        <v>0.70000000000000018</v>
      </c>
      <c r="H1685" s="102"/>
      <c r="I1685" s="102"/>
      <c r="J1685" s="102"/>
    </row>
    <row r="1686" spans="1:12" x14ac:dyDescent="0.25">
      <c r="A1686" s="8">
        <f t="shared" si="97"/>
        <v>36764</v>
      </c>
      <c r="B1686" s="1"/>
      <c r="C1686" s="8"/>
      <c r="D1686" s="9">
        <f t="shared" si="96"/>
        <v>4.53</v>
      </c>
      <c r="E1686" s="9"/>
      <c r="F1686" s="142">
        <f>IF(D1686&lt;F1660,F1660-D1686,0)</f>
        <v>0</v>
      </c>
      <c r="G1686" s="84">
        <f>IF(D1686&gt;F1660,D1686-F1660,0)</f>
        <v>0.70000000000000018</v>
      </c>
      <c r="H1686" s="102"/>
      <c r="I1686" s="102"/>
      <c r="J1686" s="102"/>
    </row>
    <row r="1687" spans="1:12" x14ac:dyDescent="0.25">
      <c r="A1687" s="8">
        <f t="shared" si="97"/>
        <v>36765</v>
      </c>
      <c r="B1687" s="1"/>
      <c r="C1687" s="8"/>
      <c r="D1687" s="9">
        <f t="shared" si="96"/>
        <v>4.53</v>
      </c>
      <c r="E1687" s="9"/>
      <c r="F1687" s="142">
        <f>IF(D1687&lt;F1660,F1660-D1687,0)</f>
        <v>0</v>
      </c>
      <c r="G1687" s="84">
        <f>IF(D1687&gt;F1660,D1687-F1660,0)</f>
        <v>0.70000000000000018</v>
      </c>
      <c r="H1687" s="102"/>
      <c r="I1687" s="102"/>
      <c r="J1687" s="102"/>
    </row>
    <row r="1688" spans="1:12" x14ac:dyDescent="0.25">
      <c r="A1688" s="8">
        <f t="shared" si="97"/>
        <v>36766</v>
      </c>
      <c r="B1688" s="1"/>
      <c r="C1688" s="8"/>
      <c r="D1688" s="9">
        <f t="shared" si="96"/>
        <v>4.6150000000000002</v>
      </c>
      <c r="E1688" s="9"/>
      <c r="F1688" s="142">
        <f>IF(D1688&lt;F1660,F1660-D1688,0)</f>
        <v>0</v>
      </c>
      <c r="G1688" s="84">
        <f>IF(D1688&gt;F1660,D1688-F1660,0)</f>
        <v>0.78500000000000014</v>
      </c>
      <c r="H1688" s="102"/>
      <c r="I1688" s="102"/>
      <c r="J1688" s="102"/>
    </row>
    <row r="1689" spans="1:12" x14ac:dyDescent="0.25">
      <c r="A1689" s="8">
        <f t="shared" si="97"/>
        <v>36767</v>
      </c>
      <c r="B1689" s="1"/>
      <c r="C1689" s="8"/>
      <c r="D1689" s="9">
        <f t="shared" si="96"/>
        <v>4.62</v>
      </c>
      <c r="E1689" s="9"/>
      <c r="F1689" s="142">
        <f>IF(D1689&lt;F1660,F1660-D1689,0)</f>
        <v>0</v>
      </c>
      <c r="G1689" s="84">
        <f>IF(D1689&gt;F1660,D1689-F1660,0)</f>
        <v>0.79</v>
      </c>
      <c r="H1689" s="102"/>
      <c r="I1689" s="102"/>
      <c r="J1689" s="102"/>
    </row>
    <row r="1690" spans="1:12" x14ac:dyDescent="0.25">
      <c r="A1690" s="8">
        <f t="shared" si="97"/>
        <v>36768</v>
      </c>
      <c r="B1690" s="1"/>
      <c r="C1690" s="8"/>
      <c r="D1690" s="9">
        <f t="shared" si="96"/>
        <v>4.5949999999999998</v>
      </c>
      <c r="E1690" s="9"/>
      <c r="F1690" s="142">
        <f>IF(D1690&lt;F1660,F1660-D1690,0)</f>
        <v>0</v>
      </c>
      <c r="G1690" s="84">
        <f>IF(D1690&gt;F1660,D1690-F1660,0)</f>
        <v>0.76499999999999968</v>
      </c>
      <c r="H1690" s="102"/>
      <c r="I1690" s="102"/>
      <c r="J1690" s="102"/>
    </row>
    <row r="1691" spans="1:12" ht="13.8" thickBot="1" x14ac:dyDescent="0.3">
      <c r="A1691" s="8">
        <f t="shared" si="97"/>
        <v>36769</v>
      </c>
      <c r="B1691" s="1"/>
      <c r="C1691" s="8"/>
      <c r="D1691" s="9">
        <f t="shared" si="96"/>
        <v>4.76</v>
      </c>
      <c r="E1691" s="9"/>
      <c r="F1691" s="143">
        <f>IF(D1691&lt;F1660,F1660-D1691,0)</f>
        <v>0</v>
      </c>
      <c r="G1691" s="144">
        <f>IF(D1691&gt;F1660,D1691-F1660,0)</f>
        <v>0.92999999999999972</v>
      </c>
      <c r="H1691" s="102"/>
      <c r="I1691" s="102"/>
      <c r="J1691" s="102"/>
    </row>
    <row r="1692" spans="1:12" ht="13.8" thickTop="1" x14ac:dyDescent="0.25">
      <c r="A1692" s="8"/>
      <c r="B1692" s="1"/>
      <c r="C1692" s="8"/>
      <c r="D1692" s="9"/>
      <c r="E1692" s="9"/>
      <c r="F1692" s="145">
        <f>AVERAGE(F1661:F1691)</f>
        <v>2.9032258064516083E-3</v>
      </c>
      <c r="G1692" s="145">
        <f>AVERAGE(G1661:G1691)</f>
        <v>0.58983870967741925</v>
      </c>
    </row>
    <row r="1693" spans="1:12" x14ac:dyDescent="0.25">
      <c r="A1693" s="8"/>
      <c r="B1693" s="1"/>
      <c r="C1693" s="8"/>
      <c r="D1693" s="9"/>
      <c r="E1693" s="9"/>
    </row>
    <row r="1694" spans="1:12" x14ac:dyDescent="0.25">
      <c r="A1694" s="8"/>
      <c r="B1694" s="1"/>
      <c r="C1694" s="8"/>
      <c r="D1694" s="9"/>
      <c r="E1694" s="9"/>
    </row>
    <row r="1695" spans="1:12" x14ac:dyDescent="0.25">
      <c r="A1695" s="8"/>
      <c r="B1695" s="1"/>
      <c r="C1695" s="8">
        <v>36770</v>
      </c>
      <c r="G1695" s="102"/>
      <c r="H1695" s="102"/>
      <c r="I1695" s="102"/>
      <c r="J1695" s="102"/>
      <c r="K1695" s="101"/>
      <c r="L1695" s="101"/>
    </row>
    <row r="1696" spans="1:12" x14ac:dyDescent="0.25">
      <c r="A1696" s="8">
        <f>C1695</f>
        <v>36770</v>
      </c>
      <c r="B1696" s="1"/>
      <c r="C1696" s="8"/>
      <c r="D1696" s="9">
        <f>VLOOKUP($A1696,cash,D$4,FALSE)</f>
        <v>4.7</v>
      </c>
      <c r="E1696" s="9"/>
      <c r="G1696" s="102"/>
      <c r="H1696" s="102"/>
      <c r="I1696" s="102"/>
      <c r="J1696" s="102"/>
      <c r="K1696" s="101"/>
      <c r="L1696" s="101"/>
    </row>
    <row r="1697" spans="1:10" x14ac:dyDescent="0.25">
      <c r="A1697" s="8">
        <f>A1696+1</f>
        <v>36771</v>
      </c>
      <c r="B1697" s="1"/>
      <c r="C1697" s="8"/>
      <c r="D1697" s="9">
        <f t="shared" ref="D1697:D1723" si="98">VLOOKUP($A1697,cash,D$4,FALSE)</f>
        <v>4.7</v>
      </c>
      <c r="E1697" s="9"/>
      <c r="G1697" s="102"/>
      <c r="H1697" s="102"/>
      <c r="I1697" s="102"/>
      <c r="J1697" s="102"/>
    </row>
    <row r="1698" spans="1:10" x14ac:dyDescent="0.25">
      <c r="A1698" s="8">
        <f t="shared" ref="A1698:A1723" si="99">A1697+1</f>
        <v>36772</v>
      </c>
      <c r="B1698" s="1"/>
      <c r="C1698" s="8"/>
      <c r="D1698" s="9">
        <f t="shared" si="98"/>
        <v>4.7</v>
      </c>
      <c r="E1698" s="9"/>
      <c r="G1698" s="102"/>
      <c r="H1698" s="102"/>
      <c r="I1698" s="102"/>
      <c r="J1698" s="102"/>
    </row>
    <row r="1699" spans="1:10" x14ac:dyDescent="0.25">
      <c r="A1699" s="8">
        <f t="shared" si="99"/>
        <v>36773</v>
      </c>
      <c r="B1699" s="1"/>
      <c r="C1699" s="8"/>
      <c r="D1699" s="9">
        <f t="shared" si="98"/>
        <v>4.7</v>
      </c>
      <c r="E1699" s="9"/>
      <c r="G1699" s="102"/>
      <c r="H1699" s="102"/>
      <c r="I1699" s="102"/>
      <c r="J1699" s="102"/>
    </row>
    <row r="1700" spans="1:10" x14ac:dyDescent="0.25">
      <c r="A1700" s="8">
        <f t="shared" si="99"/>
        <v>36774</v>
      </c>
      <c r="B1700" s="1"/>
      <c r="C1700" s="8"/>
      <c r="D1700" s="9">
        <f t="shared" si="98"/>
        <v>4.8049999999999997</v>
      </c>
      <c r="E1700" s="9"/>
      <c r="G1700" s="102"/>
      <c r="H1700" s="102"/>
      <c r="I1700" s="102"/>
      <c r="J1700" s="102"/>
    </row>
    <row r="1701" spans="1:10" x14ac:dyDescent="0.25">
      <c r="A1701" s="8">
        <f t="shared" si="99"/>
        <v>36775</v>
      </c>
      <c r="B1701" s="1"/>
      <c r="C1701" s="8"/>
      <c r="D1701" s="9">
        <f t="shared" si="98"/>
        <v>4.8949999999999996</v>
      </c>
      <c r="E1701" s="9"/>
      <c r="G1701" s="102"/>
      <c r="H1701" s="102"/>
      <c r="I1701" s="102"/>
      <c r="J1701" s="102"/>
    </row>
    <row r="1702" spans="1:10" x14ac:dyDescent="0.25">
      <c r="A1702" s="8">
        <f t="shared" si="99"/>
        <v>36776</v>
      </c>
      <c r="B1702" s="1"/>
      <c r="C1702" s="8"/>
      <c r="D1702" s="9">
        <f t="shared" si="98"/>
        <v>4.8550000000000004</v>
      </c>
      <c r="E1702" s="9"/>
      <c r="G1702" s="102"/>
      <c r="H1702" s="102"/>
      <c r="I1702" s="102"/>
      <c r="J1702" s="102"/>
    </row>
    <row r="1703" spans="1:10" x14ac:dyDescent="0.25">
      <c r="A1703" s="8">
        <f t="shared" si="99"/>
        <v>36777</v>
      </c>
      <c r="B1703" s="1"/>
      <c r="C1703" s="8"/>
      <c r="D1703" s="9">
        <f t="shared" si="98"/>
        <v>4.7450000000000001</v>
      </c>
      <c r="E1703" s="9"/>
      <c r="G1703" s="102"/>
      <c r="H1703" s="102"/>
      <c r="I1703" s="102"/>
      <c r="J1703" s="102"/>
    </row>
    <row r="1704" spans="1:10" x14ac:dyDescent="0.25">
      <c r="A1704" s="8">
        <f t="shared" si="99"/>
        <v>36778</v>
      </c>
      <c r="B1704" s="1"/>
      <c r="C1704" s="8"/>
      <c r="D1704" s="9">
        <f t="shared" si="98"/>
        <v>4.7450000000000001</v>
      </c>
      <c r="E1704" s="9"/>
      <c r="G1704" s="102"/>
      <c r="H1704" s="102"/>
      <c r="I1704" s="102"/>
      <c r="J1704" s="102"/>
    </row>
    <row r="1705" spans="1:10" x14ac:dyDescent="0.25">
      <c r="A1705" s="8">
        <f t="shared" si="99"/>
        <v>36779</v>
      </c>
      <c r="B1705" s="1"/>
      <c r="C1705" s="8"/>
      <c r="D1705" s="9">
        <f t="shared" si="98"/>
        <v>4.7450000000000001</v>
      </c>
      <c r="E1705" s="9"/>
      <c r="G1705" s="102"/>
      <c r="H1705" s="102"/>
      <c r="I1705" s="102"/>
      <c r="J1705" s="102"/>
    </row>
    <row r="1706" spans="1:10" x14ac:dyDescent="0.25">
      <c r="A1706" s="8">
        <f t="shared" si="99"/>
        <v>36780</v>
      </c>
      <c r="B1706" s="1"/>
      <c r="C1706" s="8"/>
      <c r="D1706" s="9">
        <f t="shared" si="98"/>
        <v>4.8550000000000004</v>
      </c>
      <c r="E1706" s="9"/>
      <c r="G1706" s="102"/>
      <c r="H1706" s="102"/>
      <c r="I1706" s="102"/>
      <c r="J1706" s="102"/>
    </row>
    <row r="1707" spans="1:10" x14ac:dyDescent="0.25">
      <c r="A1707" s="8">
        <f t="shared" si="99"/>
        <v>36781</v>
      </c>
      <c r="B1707" s="1"/>
      <c r="C1707" s="8"/>
      <c r="D1707" s="9">
        <f t="shared" si="98"/>
        <v>4.9749999999999996</v>
      </c>
      <c r="E1707" s="9"/>
      <c r="G1707" s="102"/>
      <c r="H1707" s="102"/>
      <c r="I1707" s="102"/>
      <c r="J1707" s="102"/>
    </row>
    <row r="1708" spans="1:10" x14ac:dyDescent="0.25">
      <c r="A1708" s="8">
        <f t="shared" si="99"/>
        <v>36782</v>
      </c>
      <c r="B1708" s="1"/>
      <c r="C1708" s="8"/>
      <c r="D1708" s="9">
        <f t="shared" si="98"/>
        <v>5.0650000000000004</v>
      </c>
      <c r="E1708" s="9"/>
      <c r="G1708" s="102"/>
      <c r="H1708" s="102"/>
      <c r="I1708" s="102"/>
      <c r="J1708" s="102"/>
    </row>
    <row r="1709" spans="1:10" x14ac:dyDescent="0.25">
      <c r="A1709" s="8">
        <f t="shared" si="99"/>
        <v>36783</v>
      </c>
      <c r="B1709" s="1"/>
      <c r="C1709" s="8"/>
      <c r="D1709" s="9">
        <f t="shared" si="98"/>
        <v>5.0999999999999996</v>
      </c>
      <c r="E1709" s="9"/>
      <c r="G1709" s="102"/>
      <c r="H1709" s="102"/>
      <c r="I1709" s="102"/>
      <c r="J1709" s="102"/>
    </row>
    <row r="1710" spans="1:10" x14ac:dyDescent="0.25">
      <c r="A1710" s="8">
        <f t="shared" si="99"/>
        <v>36784</v>
      </c>
      <c r="B1710" s="1"/>
      <c r="C1710" s="8"/>
      <c r="D1710" s="9">
        <f t="shared" si="98"/>
        <v>5.29</v>
      </c>
      <c r="E1710" s="9"/>
      <c r="G1710" s="102"/>
      <c r="H1710" s="102"/>
      <c r="I1710" s="102"/>
      <c r="J1710" s="102"/>
    </row>
    <row r="1711" spans="1:10" x14ac:dyDescent="0.25">
      <c r="A1711" s="8">
        <f t="shared" si="99"/>
        <v>36785</v>
      </c>
      <c r="B1711" s="1"/>
      <c r="C1711" s="8"/>
      <c r="D1711" s="9">
        <f t="shared" si="98"/>
        <v>5.29</v>
      </c>
      <c r="E1711" s="9"/>
      <c r="G1711" s="102"/>
      <c r="H1711" s="102"/>
      <c r="I1711" s="102"/>
      <c r="J1711" s="102"/>
    </row>
    <row r="1712" spans="1:10" x14ac:dyDescent="0.25">
      <c r="A1712" s="8">
        <f t="shared" si="99"/>
        <v>36786</v>
      </c>
      <c r="B1712" s="1"/>
      <c r="C1712" s="8"/>
      <c r="D1712" s="9">
        <f t="shared" si="98"/>
        <v>5.29</v>
      </c>
      <c r="E1712" s="9"/>
      <c r="G1712" s="102"/>
      <c r="H1712" s="102"/>
      <c r="I1712" s="102"/>
      <c r="J1712" s="102"/>
    </row>
    <row r="1713" spans="1:10" x14ac:dyDescent="0.25">
      <c r="A1713" s="8">
        <f t="shared" si="99"/>
        <v>36787</v>
      </c>
      <c r="B1713" s="1"/>
      <c r="C1713" s="8"/>
      <c r="D1713" s="9">
        <f t="shared" si="98"/>
        <v>5.0650000000000004</v>
      </c>
      <c r="E1713" s="9"/>
      <c r="G1713" s="102"/>
      <c r="H1713" s="102"/>
      <c r="I1713" s="102"/>
      <c r="J1713" s="102"/>
    </row>
    <row r="1714" spans="1:10" x14ac:dyDescent="0.25">
      <c r="A1714" s="8">
        <f t="shared" si="99"/>
        <v>36788</v>
      </c>
      <c r="B1714" s="1"/>
      <c r="C1714" s="8"/>
      <c r="D1714" s="9">
        <f t="shared" si="98"/>
        <v>5.22</v>
      </c>
      <c r="E1714" s="9"/>
      <c r="G1714" s="102"/>
      <c r="H1714" s="102"/>
      <c r="I1714" s="102"/>
      <c r="J1714" s="102"/>
    </row>
    <row r="1715" spans="1:10" x14ac:dyDescent="0.25">
      <c r="A1715" s="8">
        <f t="shared" si="99"/>
        <v>36789</v>
      </c>
      <c r="B1715" s="1"/>
      <c r="C1715" s="8"/>
      <c r="D1715" s="9">
        <f t="shared" si="98"/>
        <v>5.2450000000000001</v>
      </c>
      <c r="E1715" s="9"/>
      <c r="G1715" s="102"/>
      <c r="H1715" s="102"/>
      <c r="I1715" s="102"/>
      <c r="J1715" s="102"/>
    </row>
    <row r="1716" spans="1:10" x14ac:dyDescent="0.25">
      <c r="A1716" s="8">
        <f t="shared" si="99"/>
        <v>36790</v>
      </c>
      <c r="B1716" s="1"/>
      <c r="C1716" s="8"/>
      <c r="D1716" s="9">
        <f t="shared" si="98"/>
        <v>5.16</v>
      </c>
      <c r="E1716" s="9"/>
      <c r="G1716" s="102"/>
      <c r="H1716" s="102"/>
      <c r="I1716" s="102"/>
      <c r="J1716" s="102"/>
    </row>
    <row r="1717" spans="1:10" x14ac:dyDescent="0.25">
      <c r="A1717" s="8">
        <f t="shared" si="99"/>
        <v>36791</v>
      </c>
      <c r="B1717" s="1"/>
      <c r="C1717" s="8"/>
      <c r="D1717" s="9">
        <f t="shared" si="98"/>
        <v>5.165</v>
      </c>
      <c r="E1717" s="9"/>
      <c r="G1717" s="102"/>
      <c r="H1717" s="102"/>
      <c r="I1717" s="102"/>
      <c r="J1717" s="102"/>
    </row>
    <row r="1718" spans="1:10" x14ac:dyDescent="0.25">
      <c r="A1718" s="8">
        <f t="shared" si="99"/>
        <v>36792</v>
      </c>
      <c r="B1718" s="1"/>
      <c r="C1718" s="8"/>
      <c r="D1718" s="9">
        <f t="shared" si="98"/>
        <v>5.165</v>
      </c>
      <c r="E1718" s="9"/>
      <c r="G1718" s="102"/>
      <c r="H1718" s="102"/>
      <c r="I1718" s="102"/>
      <c r="J1718" s="102"/>
    </row>
    <row r="1719" spans="1:10" x14ac:dyDescent="0.25">
      <c r="A1719" s="8">
        <f t="shared" si="99"/>
        <v>36793</v>
      </c>
      <c r="B1719" s="1"/>
      <c r="C1719" s="8"/>
      <c r="D1719" s="9">
        <f t="shared" si="98"/>
        <v>5.165</v>
      </c>
      <c r="E1719" s="9"/>
      <c r="G1719" s="102"/>
      <c r="H1719" s="102"/>
      <c r="I1719" s="102"/>
      <c r="J1719" s="102"/>
    </row>
    <row r="1720" spans="1:10" x14ac:dyDescent="0.25">
      <c r="A1720" s="8">
        <f t="shared" si="99"/>
        <v>36794</v>
      </c>
      <c r="B1720" s="1"/>
      <c r="C1720" s="8"/>
      <c r="D1720" s="9">
        <f t="shared" si="98"/>
        <v>5.1050000000000004</v>
      </c>
      <c r="E1720" s="9"/>
      <c r="G1720" s="102"/>
      <c r="H1720" s="102"/>
      <c r="I1720" s="102"/>
      <c r="J1720" s="102"/>
    </row>
    <row r="1721" spans="1:10" x14ac:dyDescent="0.25">
      <c r="A1721" s="8">
        <f t="shared" si="99"/>
        <v>36795</v>
      </c>
      <c r="B1721" s="1"/>
      <c r="C1721" s="8"/>
      <c r="D1721" s="9">
        <f t="shared" si="98"/>
        <v>5.2750000000000004</v>
      </c>
      <c r="E1721" s="9"/>
      <c r="G1721" s="102"/>
      <c r="H1721" s="102"/>
      <c r="I1721" s="102"/>
      <c r="J1721" s="102"/>
    </row>
    <row r="1722" spans="1:10" x14ac:dyDescent="0.25">
      <c r="A1722" s="8">
        <f t="shared" si="99"/>
        <v>36796</v>
      </c>
      <c r="B1722" s="1"/>
      <c r="C1722" s="8"/>
      <c r="D1722" s="9">
        <f t="shared" si="98"/>
        <v>5.35</v>
      </c>
      <c r="E1722" s="9"/>
      <c r="G1722" s="102"/>
      <c r="H1722" s="102"/>
      <c r="I1722" s="102"/>
      <c r="J1722" s="102"/>
    </row>
    <row r="1723" spans="1:10" x14ac:dyDescent="0.25">
      <c r="A1723" s="8">
        <f t="shared" si="99"/>
        <v>36797</v>
      </c>
      <c r="B1723" s="1"/>
      <c r="C1723" s="8"/>
      <c r="D1723" s="9">
        <f t="shared" si="98"/>
        <v>5.2050000000000001</v>
      </c>
      <c r="E1723" s="9"/>
      <c r="G1723" s="102"/>
      <c r="H1723" s="102"/>
      <c r="I1723" s="102"/>
      <c r="J1723" s="102"/>
    </row>
    <row r="1724" spans="1:10" x14ac:dyDescent="0.25">
      <c r="G1724" s="102"/>
      <c r="H1724" s="102"/>
      <c r="I1724" s="102"/>
      <c r="J1724" s="102"/>
    </row>
    <row r="1725" spans="1:10" x14ac:dyDescent="0.25">
      <c r="G1725" s="102"/>
      <c r="H1725" s="102"/>
    </row>
    <row r="1726" spans="1:10" x14ac:dyDescent="0.25">
      <c r="G1726" s="102"/>
      <c r="H1726" s="102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O1722"/>
  <sheetViews>
    <sheetView topLeftCell="B1" workbookViewId="0">
      <selection activeCell="D25" sqref="D25"/>
    </sheetView>
  </sheetViews>
  <sheetFormatPr defaultRowHeight="13.2" x14ac:dyDescent="0.25"/>
  <sheetData>
    <row r="1" spans="1:15" x14ac:dyDescent="0.25">
      <c r="B1">
        <f>SQRT(252)</f>
        <v>15.874507866387544</v>
      </c>
      <c r="D1" s="3" t="str">
        <f>CONCATENATE(TERM1,PIPE_1)</f>
        <v>CASHEP PERM</v>
      </c>
      <c r="E1" s="3"/>
      <c r="F1" s="3"/>
      <c r="G1" s="3" t="str">
        <f>CONCATENATE(TERM2,PIPE_2)</f>
        <v>CASHSOCAL</v>
      </c>
    </row>
    <row r="2" spans="1:15" x14ac:dyDescent="0.25">
      <c r="D2" s="3"/>
      <c r="E2" s="3"/>
      <c r="F2" s="3"/>
      <c r="G2" s="3"/>
    </row>
    <row r="3" spans="1:15" x14ac:dyDescent="0.25">
      <c r="D3" s="9">
        <f>VLOOKUP(TERM1,PRICEPAGE,2,FALSE)</f>
        <v>4</v>
      </c>
      <c r="E3" s="9">
        <f>VLOOKUP(TERM2,PRICEPAGE,2,FALSE)</f>
        <v>4</v>
      </c>
      <c r="F3" s="3"/>
      <c r="G3" s="3"/>
    </row>
    <row r="4" spans="1:15" x14ac:dyDescent="0.25">
      <c r="D4" s="9">
        <f>VLOOKUP(D1,OFFSET,3,FALSE)</f>
        <v>6</v>
      </c>
      <c r="E4" s="9">
        <f>VLOOKUP(G1,OFFSET,3,FALSE)</f>
        <v>18</v>
      </c>
    </row>
    <row r="5" spans="1:15" x14ac:dyDescent="0.25">
      <c r="D5" s="9"/>
      <c r="E5" s="9"/>
    </row>
    <row r="6" spans="1:15" x14ac:dyDescent="0.25">
      <c r="A6" s="8">
        <v>35269</v>
      </c>
      <c r="B6" s="1"/>
      <c r="C6" s="8"/>
      <c r="D6" s="9">
        <f t="shared" ref="D6:E8" si="0">VLOOKUP($A6,IF(D$3=2,PRICELOOK2,IF(D$3=3,cash,PRICELOOK)),D$4,FALSE)</f>
        <v>0</v>
      </c>
      <c r="E6" s="9">
        <f t="shared" si="0"/>
        <v>0</v>
      </c>
    </row>
    <row r="7" spans="1:15" x14ac:dyDescent="0.25">
      <c r="A7" s="8">
        <v>35270</v>
      </c>
      <c r="B7" s="1"/>
      <c r="C7" s="8"/>
      <c r="D7" s="9">
        <f t="shared" si="0"/>
        <v>0</v>
      </c>
      <c r="E7" s="9">
        <f t="shared" si="0"/>
        <v>0</v>
      </c>
    </row>
    <row r="8" spans="1:15" x14ac:dyDescent="0.25">
      <c r="A8" s="8">
        <v>35271</v>
      </c>
      <c r="B8" s="9">
        <v>1</v>
      </c>
      <c r="C8" s="8"/>
      <c r="D8" s="9">
        <f t="shared" si="0"/>
        <v>0</v>
      </c>
      <c r="E8" s="9">
        <f t="shared" si="0"/>
        <v>0</v>
      </c>
    </row>
    <row r="9" spans="1:15" x14ac:dyDescent="0.25">
      <c r="A9" s="8"/>
      <c r="B9" s="9"/>
      <c r="C9" s="8">
        <v>35278</v>
      </c>
      <c r="G9" s="102">
        <f>STDEV(G11:G40)*$B$1</f>
        <v>0.6773268837055979</v>
      </c>
      <c r="H9" s="102">
        <f>STDEV(H11:H40)*$B$1</f>
        <v>0.31870553680809088</v>
      </c>
      <c r="I9" s="102">
        <f>CORREL(D10:D40,E10:E40)</f>
        <v>0.88391494548393945</v>
      </c>
      <c r="J9" s="102">
        <f>IF(ISNUMBER(I9),I9,1.1)</f>
        <v>0.88391494548393945</v>
      </c>
      <c r="K9" s="101">
        <f>MAX(D10:D40)</f>
        <v>2.09</v>
      </c>
      <c r="L9" s="101">
        <f>MAX(E10:E40)</f>
        <v>2.0649999999999999</v>
      </c>
    </row>
    <row r="10" spans="1:15" x14ac:dyDescent="0.25">
      <c r="A10" s="8">
        <f>C9</f>
        <v>35278</v>
      </c>
      <c r="B10" s="9"/>
      <c r="C10" s="8"/>
      <c r="D10" s="9">
        <f>VLOOKUP($A10,cash,D$4,FALSE)</f>
        <v>2.0299999999999998</v>
      </c>
      <c r="E10" s="9">
        <f>VLOOKUP($A10,cash,E$4,FALSE)</f>
        <v>2.0649999999999999</v>
      </c>
      <c r="G10" s="102"/>
      <c r="H10" s="102"/>
      <c r="I10" s="102"/>
      <c r="K10" s="101">
        <f>MIN(D10:D40)</f>
        <v>1.51</v>
      </c>
      <c r="L10" s="101">
        <f>MIN(E10:E40)</f>
        <v>1.7</v>
      </c>
    </row>
    <row r="11" spans="1:15" x14ac:dyDescent="0.25">
      <c r="A11" s="8">
        <f>A10+1</f>
        <v>35279</v>
      </c>
      <c r="B11" s="9"/>
      <c r="C11" s="8"/>
      <c r="D11" s="9">
        <f t="shared" ref="D11:E40" si="1">VLOOKUP($A11,cash,D$4,FALSE)</f>
        <v>2.0499999999999998</v>
      </c>
      <c r="E11" s="9">
        <f t="shared" si="1"/>
        <v>2.0499999999999998</v>
      </c>
      <c r="G11" s="102">
        <f>LN(D11/D10)</f>
        <v>9.8040000966208348E-3</v>
      </c>
      <c r="H11" s="102">
        <f>LN(E11/E10)</f>
        <v>-7.2904332626793442E-3</v>
      </c>
      <c r="I11" s="102"/>
      <c r="J11" s="102"/>
      <c r="O11" s="3"/>
    </row>
    <row r="12" spans="1:15" x14ac:dyDescent="0.25">
      <c r="A12" s="8">
        <f t="shared" ref="A12:A40" si="2">A11+1</f>
        <v>35280</v>
      </c>
      <c r="B12" s="9"/>
      <c r="C12" s="8"/>
      <c r="D12" s="9">
        <f t="shared" si="1"/>
        <v>2.0499999999999998</v>
      </c>
      <c r="E12" s="9">
        <f t="shared" si="1"/>
        <v>2.0499999999999998</v>
      </c>
      <c r="G12" s="102">
        <f t="shared" ref="G12:G40" si="3">LN(D12/D11)</f>
        <v>0</v>
      </c>
      <c r="H12" s="102">
        <f t="shared" ref="H12:H40" si="4">LN(E12/E11)</f>
        <v>0</v>
      </c>
      <c r="I12" s="102"/>
      <c r="J12" s="102"/>
      <c r="O12" s="3"/>
    </row>
    <row r="13" spans="1:15" x14ac:dyDescent="0.25">
      <c r="A13" s="8">
        <f t="shared" si="2"/>
        <v>35281</v>
      </c>
      <c r="B13" s="9"/>
      <c r="C13" s="8"/>
      <c r="D13" s="9">
        <f t="shared" si="1"/>
        <v>2.0499999999999998</v>
      </c>
      <c r="E13" s="9">
        <f t="shared" si="1"/>
        <v>2.0499999999999998</v>
      </c>
      <c r="G13" s="102">
        <f t="shared" si="3"/>
        <v>0</v>
      </c>
      <c r="H13" s="102">
        <f t="shared" si="4"/>
        <v>0</v>
      </c>
      <c r="I13" s="102"/>
      <c r="J13" s="102"/>
      <c r="O13" s="3"/>
    </row>
    <row r="14" spans="1:15" x14ac:dyDescent="0.25">
      <c r="A14" s="8">
        <f t="shared" si="2"/>
        <v>35282</v>
      </c>
      <c r="B14" s="9"/>
      <c r="C14" s="8"/>
      <c r="D14" s="9">
        <f t="shared" si="1"/>
        <v>1.98</v>
      </c>
      <c r="E14" s="9">
        <f t="shared" si="1"/>
        <v>2.0499999999999998</v>
      </c>
      <c r="G14" s="102">
        <f t="shared" si="3"/>
        <v>-3.4742948443872858E-2</v>
      </c>
      <c r="H14" s="102">
        <f t="shared" si="4"/>
        <v>0</v>
      </c>
      <c r="I14" s="102"/>
      <c r="J14" s="102"/>
      <c r="O14" s="3"/>
    </row>
    <row r="15" spans="1:15" x14ac:dyDescent="0.25">
      <c r="A15" s="8">
        <f t="shared" si="2"/>
        <v>35283</v>
      </c>
      <c r="B15" s="9"/>
      <c r="C15" s="8"/>
      <c r="D15" s="9">
        <f t="shared" si="1"/>
        <v>2.09</v>
      </c>
      <c r="E15" s="9">
        <f t="shared" si="1"/>
        <v>2.0150000000000001</v>
      </c>
      <c r="G15" s="102">
        <f t="shared" si="3"/>
        <v>5.4067221270275793E-2</v>
      </c>
      <c r="H15" s="102">
        <f t="shared" si="4"/>
        <v>-1.7220597751670407E-2</v>
      </c>
      <c r="I15" s="102"/>
      <c r="J15" s="102"/>
      <c r="O15" s="3"/>
    </row>
    <row r="16" spans="1:15" x14ac:dyDescent="0.25">
      <c r="A16" s="8">
        <f t="shared" si="2"/>
        <v>35284</v>
      </c>
      <c r="B16" s="9"/>
      <c r="C16" s="8"/>
      <c r="D16" s="9">
        <f t="shared" si="1"/>
        <v>1.95</v>
      </c>
      <c r="E16" s="9">
        <f t="shared" si="1"/>
        <v>2.0150000000000001</v>
      </c>
      <c r="G16" s="102">
        <f t="shared" si="3"/>
        <v>-6.9334693401064101E-2</v>
      </c>
      <c r="H16" s="102">
        <f t="shared" si="4"/>
        <v>0</v>
      </c>
      <c r="I16" s="102"/>
      <c r="J16" s="102"/>
      <c r="O16" s="3"/>
    </row>
    <row r="17" spans="1:15" x14ac:dyDescent="0.25">
      <c r="A17" s="8">
        <f t="shared" si="2"/>
        <v>35285</v>
      </c>
      <c r="B17" s="9"/>
      <c r="C17" s="8"/>
      <c r="D17" s="9">
        <f t="shared" si="1"/>
        <v>1.9</v>
      </c>
      <c r="E17" s="9">
        <f t="shared" si="1"/>
        <v>2.0049999999999999</v>
      </c>
      <c r="G17" s="102">
        <f t="shared" si="3"/>
        <v>-2.5975486403260677E-2</v>
      </c>
      <c r="H17" s="102">
        <f t="shared" si="4"/>
        <v>-4.9751346401139549E-3</v>
      </c>
      <c r="I17" s="102"/>
      <c r="J17" s="102"/>
      <c r="O17" s="3"/>
    </row>
    <row r="18" spans="1:15" x14ac:dyDescent="0.25">
      <c r="A18" s="8">
        <f t="shared" si="2"/>
        <v>35286</v>
      </c>
      <c r="B18" s="9"/>
      <c r="C18" s="8"/>
      <c r="D18" s="9">
        <f t="shared" si="1"/>
        <v>1.7949999999999999</v>
      </c>
      <c r="E18" s="9">
        <f t="shared" si="1"/>
        <v>1.9550000000000001</v>
      </c>
      <c r="G18" s="102">
        <f t="shared" si="3"/>
        <v>-5.6848864232152525E-2</v>
      </c>
      <c r="H18" s="102">
        <f t="shared" si="4"/>
        <v>-2.5253867321203303E-2</v>
      </c>
      <c r="I18" s="102"/>
      <c r="J18" s="102"/>
      <c r="O18" s="3"/>
    </row>
    <row r="19" spans="1:15" x14ac:dyDescent="0.25">
      <c r="A19" s="8">
        <f t="shared" si="2"/>
        <v>35287</v>
      </c>
      <c r="B19" s="9"/>
      <c r="C19" s="8"/>
      <c r="D19" s="9">
        <f t="shared" si="1"/>
        <v>1.7949999999999999</v>
      </c>
      <c r="E19" s="9">
        <f t="shared" si="1"/>
        <v>1.9550000000000001</v>
      </c>
      <c r="G19" s="102">
        <f t="shared" si="3"/>
        <v>0</v>
      </c>
      <c r="H19" s="102">
        <f t="shared" si="4"/>
        <v>0</v>
      </c>
      <c r="I19" s="102"/>
      <c r="J19" s="102"/>
      <c r="O19" s="3"/>
    </row>
    <row r="20" spans="1:15" x14ac:dyDescent="0.25">
      <c r="A20" s="8">
        <f t="shared" si="2"/>
        <v>35288</v>
      </c>
      <c r="B20" s="9"/>
      <c r="C20" s="8"/>
      <c r="D20" s="9">
        <f t="shared" si="1"/>
        <v>1.7949999999999999</v>
      </c>
      <c r="E20" s="9">
        <f t="shared" si="1"/>
        <v>1.9550000000000001</v>
      </c>
      <c r="G20" s="102">
        <f t="shared" si="3"/>
        <v>0</v>
      </c>
      <c r="H20" s="102">
        <f t="shared" si="4"/>
        <v>0</v>
      </c>
      <c r="I20" s="102"/>
      <c r="J20" s="102"/>
      <c r="O20" s="3"/>
    </row>
    <row r="21" spans="1:15" x14ac:dyDescent="0.25">
      <c r="A21" s="8">
        <f t="shared" si="2"/>
        <v>35289</v>
      </c>
      <c r="B21" s="9"/>
      <c r="C21" s="8"/>
      <c r="D21" s="9">
        <f t="shared" si="1"/>
        <v>1.94</v>
      </c>
      <c r="E21" s="9">
        <f t="shared" si="1"/>
        <v>2.0499999999999998</v>
      </c>
      <c r="G21" s="102">
        <f t="shared" si="3"/>
        <v>7.7682951134994668E-2</v>
      </c>
      <c r="H21" s="102">
        <f t="shared" si="4"/>
        <v>4.744959971298756E-2</v>
      </c>
      <c r="I21" s="102"/>
      <c r="J21" s="102"/>
      <c r="O21" s="3"/>
    </row>
    <row r="22" spans="1:15" x14ac:dyDescent="0.25">
      <c r="A22" s="8">
        <f t="shared" si="2"/>
        <v>35290</v>
      </c>
      <c r="B22" s="9"/>
      <c r="C22" s="8"/>
      <c r="D22" s="9">
        <f t="shared" si="1"/>
        <v>2.04</v>
      </c>
      <c r="E22" s="9">
        <f t="shared" si="1"/>
        <v>2.0499999999999998</v>
      </c>
      <c r="G22" s="102">
        <f t="shared" si="3"/>
        <v>5.0261834780888297E-2</v>
      </c>
      <c r="H22" s="102">
        <f t="shared" si="4"/>
        <v>0</v>
      </c>
      <c r="I22" s="102"/>
      <c r="J22" s="102"/>
      <c r="O22" s="3"/>
    </row>
    <row r="23" spans="1:15" x14ac:dyDescent="0.25">
      <c r="A23" s="8">
        <f t="shared" si="2"/>
        <v>35291</v>
      </c>
      <c r="B23" s="9"/>
      <c r="C23" s="8"/>
      <c r="D23" s="9">
        <f t="shared" si="1"/>
        <v>2.08</v>
      </c>
      <c r="E23" s="9">
        <f t="shared" si="1"/>
        <v>2</v>
      </c>
      <c r="G23" s="102">
        <f t="shared" si="3"/>
        <v>1.9418085857101516E-2</v>
      </c>
      <c r="H23" s="102">
        <f t="shared" si="4"/>
        <v>-2.4692612590371411E-2</v>
      </c>
      <c r="I23" s="102"/>
      <c r="J23" s="102"/>
      <c r="O23" s="3"/>
    </row>
    <row r="24" spans="1:15" x14ac:dyDescent="0.25">
      <c r="A24" s="8">
        <f t="shared" si="2"/>
        <v>35292</v>
      </c>
      <c r="B24" s="9"/>
      <c r="C24" s="8"/>
      <c r="D24" s="9">
        <f t="shared" si="1"/>
        <v>1.91</v>
      </c>
      <c r="E24" s="9">
        <f t="shared" si="1"/>
        <v>2</v>
      </c>
      <c r="G24" s="102">
        <f t="shared" si="3"/>
        <v>-8.5264651654688148E-2</v>
      </c>
      <c r="H24" s="102">
        <f t="shared" si="4"/>
        <v>0</v>
      </c>
      <c r="I24" s="102"/>
      <c r="J24" s="102"/>
      <c r="O24" s="3"/>
    </row>
    <row r="25" spans="1:15" x14ac:dyDescent="0.25">
      <c r="A25" s="8">
        <f t="shared" si="2"/>
        <v>35293</v>
      </c>
      <c r="B25" s="9"/>
      <c r="C25" s="8"/>
      <c r="D25" s="9">
        <f t="shared" si="1"/>
        <v>1.835</v>
      </c>
      <c r="E25" s="9">
        <f t="shared" si="1"/>
        <v>1.925</v>
      </c>
      <c r="G25" s="102">
        <f t="shared" si="3"/>
        <v>-4.0058760552004864E-2</v>
      </c>
      <c r="H25" s="102">
        <f t="shared" si="4"/>
        <v>-3.8221212820197741E-2</v>
      </c>
      <c r="I25" s="102"/>
      <c r="J25" s="102"/>
      <c r="O25" s="3"/>
    </row>
    <row r="26" spans="1:15" x14ac:dyDescent="0.25">
      <c r="A26" s="8">
        <f t="shared" si="2"/>
        <v>35294</v>
      </c>
      <c r="B26" s="9"/>
      <c r="C26" s="8"/>
      <c r="D26" s="9">
        <f t="shared" si="1"/>
        <v>1.835</v>
      </c>
      <c r="E26" s="9">
        <f t="shared" si="1"/>
        <v>1.925</v>
      </c>
      <c r="G26" s="102">
        <f t="shared" si="3"/>
        <v>0</v>
      </c>
      <c r="H26" s="102">
        <f t="shared" si="4"/>
        <v>0</v>
      </c>
      <c r="I26" s="102"/>
      <c r="J26" s="102"/>
    </row>
    <row r="27" spans="1:15" x14ac:dyDescent="0.25">
      <c r="A27" s="8">
        <f t="shared" si="2"/>
        <v>35295</v>
      </c>
      <c r="B27" s="9"/>
      <c r="C27" s="8"/>
      <c r="D27" s="9">
        <f t="shared" si="1"/>
        <v>1.835</v>
      </c>
      <c r="E27" s="9">
        <f t="shared" si="1"/>
        <v>1.925</v>
      </c>
      <c r="G27" s="102">
        <f t="shared" si="3"/>
        <v>0</v>
      </c>
      <c r="H27" s="102">
        <f t="shared" si="4"/>
        <v>0</v>
      </c>
      <c r="I27" s="102"/>
      <c r="J27" s="102"/>
    </row>
    <row r="28" spans="1:15" x14ac:dyDescent="0.25">
      <c r="A28" s="8">
        <f t="shared" si="2"/>
        <v>35296</v>
      </c>
      <c r="B28" s="9"/>
      <c r="C28" s="8"/>
      <c r="D28" s="9">
        <f t="shared" si="1"/>
        <v>1.87</v>
      </c>
      <c r="E28" s="9">
        <f t="shared" si="1"/>
        <v>1.895</v>
      </c>
      <c r="G28" s="102">
        <f t="shared" si="3"/>
        <v>1.8893949359961828E-2</v>
      </c>
      <c r="H28" s="102">
        <f t="shared" si="4"/>
        <v>-1.570712920535788E-2</v>
      </c>
      <c r="I28" s="102"/>
      <c r="J28" s="102"/>
    </row>
    <row r="29" spans="1:15" x14ac:dyDescent="0.25">
      <c r="A29" s="8">
        <f t="shared" si="2"/>
        <v>35297</v>
      </c>
      <c r="B29" s="9"/>
      <c r="C29" s="8"/>
      <c r="D29" s="9">
        <f t="shared" si="1"/>
        <v>1.875</v>
      </c>
      <c r="E29" s="9">
        <f t="shared" si="1"/>
        <v>1.895</v>
      </c>
      <c r="G29" s="102">
        <f t="shared" si="3"/>
        <v>2.6702285558788921E-3</v>
      </c>
      <c r="H29" s="102">
        <f t="shared" si="4"/>
        <v>0</v>
      </c>
      <c r="I29" s="102"/>
      <c r="J29" s="102"/>
    </row>
    <row r="30" spans="1:15" x14ac:dyDescent="0.25">
      <c r="A30" s="8">
        <f t="shared" si="2"/>
        <v>35298</v>
      </c>
      <c r="B30" s="9"/>
      <c r="C30" s="8"/>
      <c r="D30" s="9">
        <f t="shared" si="1"/>
        <v>1.85</v>
      </c>
      <c r="E30" s="9">
        <f t="shared" si="1"/>
        <v>1.79</v>
      </c>
      <c r="G30" s="102">
        <f t="shared" si="3"/>
        <v>-1.3423020332140661E-2</v>
      </c>
      <c r="H30" s="102">
        <f t="shared" si="4"/>
        <v>-5.7003218681726045E-2</v>
      </c>
      <c r="I30" s="102"/>
      <c r="J30" s="102"/>
    </row>
    <row r="31" spans="1:15" x14ac:dyDescent="0.25">
      <c r="A31" s="8">
        <f t="shared" si="2"/>
        <v>35299</v>
      </c>
      <c r="B31" s="9"/>
      <c r="C31" s="8"/>
      <c r="D31" s="9">
        <f t="shared" si="1"/>
        <v>1.7450000000000001</v>
      </c>
      <c r="E31" s="9">
        <f t="shared" si="1"/>
        <v>1.7</v>
      </c>
      <c r="G31" s="102">
        <f t="shared" si="3"/>
        <v>-5.843108343584294E-2</v>
      </c>
      <c r="H31" s="102">
        <f t="shared" si="4"/>
        <v>-5.1587368790493235E-2</v>
      </c>
      <c r="I31" s="102"/>
      <c r="J31" s="102"/>
    </row>
    <row r="32" spans="1:15" x14ac:dyDescent="0.25">
      <c r="A32" s="8">
        <f t="shared" si="2"/>
        <v>35300</v>
      </c>
      <c r="B32" s="9"/>
      <c r="C32" s="8"/>
      <c r="D32" s="9">
        <f t="shared" si="1"/>
        <v>1.6850000000000001</v>
      </c>
      <c r="E32" s="9">
        <f t="shared" si="1"/>
        <v>1.75</v>
      </c>
      <c r="G32" s="102">
        <f t="shared" si="3"/>
        <v>-3.498899185006548E-2</v>
      </c>
      <c r="H32" s="102">
        <f t="shared" si="4"/>
        <v>2.8987536873252406E-2</v>
      </c>
      <c r="I32" s="102"/>
      <c r="J32" s="102"/>
    </row>
    <row r="33" spans="1:14" x14ac:dyDescent="0.25">
      <c r="A33" s="8">
        <f t="shared" si="2"/>
        <v>35301</v>
      </c>
      <c r="B33" s="9"/>
      <c r="C33" s="8"/>
      <c r="D33" s="9">
        <f t="shared" si="1"/>
        <v>1.6850000000000001</v>
      </c>
      <c r="E33" s="9">
        <f t="shared" si="1"/>
        <v>1.75</v>
      </c>
      <c r="G33" s="102">
        <f t="shared" si="3"/>
        <v>0</v>
      </c>
      <c r="H33" s="102">
        <f t="shared" si="4"/>
        <v>0</v>
      </c>
      <c r="I33" s="102"/>
      <c r="J33" s="102"/>
    </row>
    <row r="34" spans="1:14" x14ac:dyDescent="0.25">
      <c r="A34" s="8">
        <f t="shared" si="2"/>
        <v>35302</v>
      </c>
      <c r="B34" s="9"/>
      <c r="C34" s="8"/>
      <c r="D34" s="9">
        <f t="shared" si="1"/>
        <v>1.6850000000000001</v>
      </c>
      <c r="E34" s="9">
        <f t="shared" si="1"/>
        <v>1.75</v>
      </c>
      <c r="G34" s="102">
        <f t="shared" si="3"/>
        <v>0</v>
      </c>
      <c r="H34" s="102">
        <f t="shared" si="4"/>
        <v>0</v>
      </c>
      <c r="I34" s="102"/>
      <c r="J34" s="102"/>
    </row>
    <row r="35" spans="1:14" x14ac:dyDescent="0.25">
      <c r="A35" s="8">
        <f t="shared" si="2"/>
        <v>35303</v>
      </c>
      <c r="B35" s="9"/>
      <c r="C35" s="8"/>
      <c r="D35" s="9">
        <f t="shared" si="1"/>
        <v>1.7250000000000001</v>
      </c>
      <c r="E35" s="9">
        <f t="shared" si="1"/>
        <v>1.76</v>
      </c>
      <c r="G35" s="102">
        <f t="shared" si="3"/>
        <v>2.3461486678997966E-2</v>
      </c>
      <c r="H35" s="102">
        <f t="shared" si="4"/>
        <v>5.6980211146377959E-3</v>
      </c>
      <c r="I35" s="102"/>
      <c r="J35" s="102"/>
    </row>
    <row r="36" spans="1:14" x14ac:dyDescent="0.25">
      <c r="A36" s="8">
        <f t="shared" si="2"/>
        <v>35304</v>
      </c>
      <c r="B36" s="9"/>
      <c r="C36" s="8"/>
      <c r="D36" s="9">
        <f t="shared" si="1"/>
        <v>1.645</v>
      </c>
      <c r="E36" s="9">
        <f t="shared" si="1"/>
        <v>1.7250000000000001</v>
      </c>
      <c r="G36" s="102">
        <f t="shared" si="3"/>
        <v>-4.7486666265987895E-2</v>
      </c>
      <c r="H36" s="102">
        <f t="shared" si="4"/>
        <v>-2.008675856673723E-2</v>
      </c>
      <c r="I36" s="102"/>
      <c r="J36" s="102"/>
    </row>
    <row r="37" spans="1:14" x14ac:dyDescent="0.25">
      <c r="A37" s="8">
        <f t="shared" si="2"/>
        <v>35305</v>
      </c>
      <c r="B37" s="9"/>
      <c r="C37" s="8"/>
      <c r="D37" s="9">
        <f t="shared" si="1"/>
        <v>1.71</v>
      </c>
      <c r="E37" s="9">
        <f t="shared" si="1"/>
        <v>1.7250000000000001</v>
      </c>
      <c r="G37" s="102">
        <f t="shared" si="3"/>
        <v>3.8752986297233241E-2</v>
      </c>
      <c r="H37" s="102">
        <f t="shared" si="4"/>
        <v>0</v>
      </c>
      <c r="I37" s="102"/>
      <c r="J37" s="102"/>
    </row>
    <row r="38" spans="1:14" x14ac:dyDescent="0.25">
      <c r="A38" s="8">
        <f t="shared" si="2"/>
        <v>35306</v>
      </c>
      <c r="B38" s="9"/>
      <c r="C38" s="8"/>
      <c r="D38" s="9">
        <f t="shared" si="1"/>
        <v>1.71</v>
      </c>
      <c r="E38" s="9">
        <f t="shared" si="1"/>
        <v>1.7250000000000001</v>
      </c>
      <c r="G38" s="102">
        <f t="shared" si="3"/>
        <v>0</v>
      </c>
      <c r="H38" s="102">
        <f t="shared" si="4"/>
        <v>0</v>
      </c>
      <c r="I38" s="102"/>
      <c r="J38" s="102"/>
    </row>
    <row r="39" spans="1:14" x14ac:dyDescent="0.25">
      <c r="A39" s="8">
        <f t="shared" si="2"/>
        <v>35307</v>
      </c>
      <c r="B39" s="9"/>
      <c r="C39" s="8"/>
      <c r="D39" s="9">
        <f t="shared" si="1"/>
        <v>1.51</v>
      </c>
      <c r="E39" s="9">
        <f t="shared" si="1"/>
        <v>1.7250000000000001</v>
      </c>
      <c r="G39" s="102">
        <f t="shared" si="3"/>
        <v>-0.12438371968773551</v>
      </c>
      <c r="H39" s="102">
        <f t="shared" si="4"/>
        <v>0</v>
      </c>
      <c r="I39" s="102"/>
      <c r="J39" s="102"/>
    </row>
    <row r="40" spans="1:14" x14ac:dyDescent="0.25">
      <c r="A40" s="8">
        <f t="shared" si="2"/>
        <v>35308</v>
      </c>
      <c r="B40" s="9"/>
      <c r="C40" s="8"/>
      <c r="D40" s="9">
        <f t="shared" si="1"/>
        <v>1.51</v>
      </c>
      <c r="E40" s="9">
        <f t="shared" si="1"/>
        <v>1.7250000000000001</v>
      </c>
      <c r="G40" s="102">
        <f t="shared" si="3"/>
        <v>0</v>
      </c>
      <c r="H40" s="102">
        <f t="shared" si="4"/>
        <v>0</v>
      </c>
      <c r="I40" s="102"/>
      <c r="J40" s="102"/>
    </row>
    <row r="41" spans="1:14" x14ac:dyDescent="0.25">
      <c r="A41" s="8"/>
      <c r="B41" s="9"/>
      <c r="C41" s="8"/>
      <c r="D41" s="9"/>
      <c r="E41" s="9"/>
      <c r="G41" s="100"/>
      <c r="H41" s="100"/>
      <c r="I41" s="100"/>
      <c r="J41" s="100"/>
      <c r="N41" s="3"/>
    </row>
    <row r="42" spans="1:14" x14ac:dyDescent="0.25">
      <c r="A42" s="8"/>
      <c r="B42" s="9"/>
      <c r="C42" s="8">
        <v>35309</v>
      </c>
      <c r="G42" s="102">
        <f>STDEV(G44:G72)*$B$1</f>
        <v>0.38047510052381361</v>
      </c>
      <c r="H42" s="102">
        <f>STDEV(H44:H72)*$B$1</f>
        <v>0.49557023218885293</v>
      </c>
      <c r="I42" s="102">
        <f>CORREL(D43:D72,E43:E72)</f>
        <v>0.7303151523207646</v>
      </c>
      <c r="J42" s="102">
        <f>IF(ISNUMBER(I42),I42,1.1)</f>
        <v>0.7303151523207646</v>
      </c>
      <c r="K42" s="101">
        <f>MAX(D43:D74)</f>
        <v>1.7250000000000001</v>
      </c>
      <c r="L42" s="101">
        <f>MAX(E43:E74)</f>
        <v>1.825</v>
      </c>
    </row>
    <row r="43" spans="1:14" x14ac:dyDescent="0.25">
      <c r="A43" s="8">
        <f>C42</f>
        <v>35309</v>
      </c>
      <c r="B43" s="9"/>
      <c r="C43" s="8"/>
      <c r="D43" s="9">
        <f t="shared" ref="D43:E72" si="5">VLOOKUP($A43,cash,D$4,FALSE)</f>
        <v>1.51</v>
      </c>
      <c r="E43" s="9">
        <f t="shared" si="5"/>
        <v>1.7250000000000001</v>
      </c>
      <c r="G43" s="102"/>
      <c r="H43" s="102"/>
      <c r="I43" s="102"/>
      <c r="K43" s="101">
        <f>MIN(D43:D74)</f>
        <v>1.5</v>
      </c>
      <c r="L43" s="101">
        <f>MIN(E43:E74)</f>
        <v>1.57</v>
      </c>
    </row>
    <row r="44" spans="1:14" x14ac:dyDescent="0.25">
      <c r="A44" s="8">
        <f>A43+1</f>
        <v>35310</v>
      </c>
      <c r="B44" s="9"/>
      <c r="C44" s="8"/>
      <c r="D44" s="9">
        <f t="shared" si="5"/>
        <v>1.51</v>
      </c>
      <c r="E44" s="9">
        <f t="shared" si="5"/>
        <v>1.7250000000000001</v>
      </c>
      <c r="G44" s="102">
        <f>LN(D44/D43)</f>
        <v>0</v>
      </c>
      <c r="H44" s="102">
        <f>LN(E44/E43)</f>
        <v>0</v>
      </c>
      <c r="I44" s="102"/>
      <c r="J44" s="102"/>
    </row>
    <row r="45" spans="1:14" x14ac:dyDescent="0.25">
      <c r="A45" s="8">
        <f t="shared" ref="A45:A72" si="6">A44+1</f>
        <v>35311</v>
      </c>
      <c r="B45" s="9"/>
      <c r="C45" s="8"/>
      <c r="D45" s="9">
        <f t="shared" si="5"/>
        <v>1.57</v>
      </c>
      <c r="E45" s="9">
        <f t="shared" si="5"/>
        <v>1.68</v>
      </c>
      <c r="G45" s="102">
        <f t="shared" ref="G45:G72" si="7">LN(D45/D44)</f>
        <v>3.8965968533383709E-2</v>
      </c>
      <c r="H45" s="102">
        <f t="shared" ref="H45:H72" si="8">LN(E45/E44)</f>
        <v>-2.6433257068155597E-2</v>
      </c>
      <c r="I45" s="102"/>
      <c r="J45" s="102"/>
    </row>
    <row r="46" spans="1:14" x14ac:dyDescent="0.25">
      <c r="A46" s="8">
        <f t="shared" si="6"/>
        <v>35312</v>
      </c>
      <c r="B46" s="9"/>
      <c r="C46" s="8"/>
      <c r="D46" s="9">
        <f t="shared" si="5"/>
        <v>1.5249999999999999</v>
      </c>
      <c r="E46" s="9">
        <f t="shared" si="5"/>
        <v>1.67</v>
      </c>
      <c r="G46" s="102">
        <f t="shared" si="7"/>
        <v>-2.9081209300841852E-2</v>
      </c>
      <c r="H46" s="102">
        <f t="shared" si="8"/>
        <v>-5.970166986503796E-3</v>
      </c>
      <c r="I46" s="102"/>
      <c r="J46" s="102"/>
    </row>
    <row r="47" spans="1:14" x14ac:dyDescent="0.25">
      <c r="A47" s="8">
        <f t="shared" si="6"/>
        <v>35313</v>
      </c>
      <c r="B47" s="9"/>
      <c r="C47" s="8"/>
      <c r="D47" s="9">
        <f t="shared" si="5"/>
        <v>1.56</v>
      </c>
      <c r="E47" s="9">
        <f t="shared" si="5"/>
        <v>1.57</v>
      </c>
      <c r="G47" s="102">
        <f t="shared" si="7"/>
        <v>2.2691411202070886E-2</v>
      </c>
      <c r="H47" s="102">
        <f t="shared" si="8"/>
        <v>-6.1748007068446964E-2</v>
      </c>
      <c r="I47" s="102"/>
      <c r="J47" s="102"/>
    </row>
    <row r="48" spans="1:14" x14ac:dyDescent="0.25">
      <c r="A48" s="8">
        <f t="shared" si="6"/>
        <v>35314</v>
      </c>
      <c r="B48" s="9"/>
      <c r="C48" s="8"/>
      <c r="D48" s="9">
        <f t="shared" si="5"/>
        <v>1.5</v>
      </c>
      <c r="E48" s="9">
        <f t="shared" si="5"/>
        <v>1.57</v>
      </c>
      <c r="G48" s="102">
        <f t="shared" si="7"/>
        <v>-3.9220713153281385E-2</v>
      </c>
      <c r="H48" s="102">
        <f t="shared" si="8"/>
        <v>0</v>
      </c>
      <c r="I48" s="102"/>
      <c r="J48" s="102"/>
    </row>
    <row r="49" spans="1:10" x14ac:dyDescent="0.25">
      <c r="A49" s="8">
        <f t="shared" si="6"/>
        <v>35315</v>
      </c>
      <c r="B49" s="9"/>
      <c r="C49" s="8"/>
      <c r="D49" s="9">
        <f t="shared" si="5"/>
        <v>1.5</v>
      </c>
      <c r="E49" s="9">
        <f t="shared" si="5"/>
        <v>1.57</v>
      </c>
      <c r="G49" s="102">
        <f t="shared" si="7"/>
        <v>0</v>
      </c>
      <c r="H49" s="102">
        <f t="shared" si="8"/>
        <v>0</v>
      </c>
      <c r="I49" s="102"/>
      <c r="J49" s="102"/>
    </row>
    <row r="50" spans="1:10" x14ac:dyDescent="0.25">
      <c r="A50" s="8">
        <f t="shared" si="6"/>
        <v>35316</v>
      </c>
      <c r="B50" s="9"/>
      <c r="C50" s="8"/>
      <c r="D50" s="9">
        <f t="shared" si="5"/>
        <v>1.5</v>
      </c>
      <c r="E50" s="9">
        <f t="shared" si="5"/>
        <v>1.57</v>
      </c>
      <c r="G50" s="102">
        <f t="shared" si="7"/>
        <v>0</v>
      </c>
      <c r="H50" s="102">
        <f t="shared" si="8"/>
        <v>0</v>
      </c>
      <c r="I50" s="102"/>
      <c r="J50" s="102"/>
    </row>
    <row r="51" spans="1:10" x14ac:dyDescent="0.25">
      <c r="A51" s="8">
        <f t="shared" si="6"/>
        <v>35317</v>
      </c>
      <c r="B51" s="9"/>
      <c r="C51" s="8"/>
      <c r="D51" s="9">
        <f t="shared" si="5"/>
        <v>1.575</v>
      </c>
      <c r="E51" s="9">
        <f t="shared" si="5"/>
        <v>1.7450000000000001</v>
      </c>
      <c r="G51" s="102">
        <f t="shared" si="7"/>
        <v>4.8790164169432049E-2</v>
      </c>
      <c r="H51" s="102">
        <f t="shared" si="8"/>
        <v>0.10567893629417388</v>
      </c>
      <c r="I51" s="102"/>
      <c r="J51" s="102"/>
    </row>
    <row r="52" spans="1:10" x14ac:dyDescent="0.25">
      <c r="A52" s="8">
        <f t="shared" si="6"/>
        <v>35318</v>
      </c>
      <c r="B52" s="9"/>
      <c r="C52" s="8"/>
      <c r="D52" s="9">
        <f t="shared" si="5"/>
        <v>1.595</v>
      </c>
      <c r="E52" s="9">
        <f t="shared" si="5"/>
        <v>1.7450000000000001</v>
      </c>
      <c r="G52" s="102">
        <f t="shared" si="7"/>
        <v>1.2618463959211464E-2</v>
      </c>
      <c r="H52" s="102">
        <f t="shared" si="8"/>
        <v>0</v>
      </c>
      <c r="I52" s="102"/>
      <c r="J52" s="102"/>
    </row>
    <row r="53" spans="1:10" x14ac:dyDescent="0.25">
      <c r="A53" s="8">
        <f t="shared" si="6"/>
        <v>35319</v>
      </c>
      <c r="B53" s="9"/>
      <c r="C53" s="8"/>
      <c r="D53" s="9">
        <f t="shared" si="5"/>
        <v>1.645</v>
      </c>
      <c r="E53" s="9">
        <f t="shared" si="5"/>
        <v>1.7450000000000001</v>
      </c>
      <c r="G53" s="102">
        <f t="shared" si="7"/>
        <v>3.0866647980527264E-2</v>
      </c>
      <c r="H53" s="102">
        <f t="shared" si="8"/>
        <v>0</v>
      </c>
      <c r="I53" s="102"/>
      <c r="J53" s="102"/>
    </row>
    <row r="54" spans="1:10" x14ac:dyDescent="0.25">
      <c r="A54" s="8">
        <f t="shared" si="6"/>
        <v>35320</v>
      </c>
      <c r="B54" s="9"/>
      <c r="C54" s="8"/>
      <c r="D54" s="9">
        <f t="shared" si="5"/>
        <v>1.645</v>
      </c>
      <c r="E54" s="9">
        <f t="shared" si="5"/>
        <v>1.73</v>
      </c>
      <c r="G54" s="102">
        <f t="shared" si="7"/>
        <v>0</v>
      </c>
      <c r="H54" s="102">
        <f t="shared" si="8"/>
        <v>-8.6331471447030021E-3</v>
      </c>
      <c r="I54" s="102"/>
      <c r="J54" s="102"/>
    </row>
    <row r="55" spans="1:10" x14ac:dyDescent="0.25">
      <c r="A55" s="8">
        <f t="shared" si="6"/>
        <v>35321</v>
      </c>
      <c r="B55" s="9"/>
      <c r="C55" s="8"/>
      <c r="D55" s="9">
        <f t="shared" si="5"/>
        <v>1.58</v>
      </c>
      <c r="E55" s="9">
        <f t="shared" si="5"/>
        <v>1.71</v>
      </c>
      <c r="G55" s="102">
        <f t="shared" si="7"/>
        <v>-4.0315537178459752E-2</v>
      </c>
      <c r="H55" s="102">
        <f t="shared" si="8"/>
        <v>-1.1628037995119099E-2</v>
      </c>
      <c r="I55" s="102"/>
      <c r="J55" s="102"/>
    </row>
    <row r="56" spans="1:10" x14ac:dyDescent="0.25">
      <c r="A56" s="8">
        <f t="shared" si="6"/>
        <v>35322</v>
      </c>
      <c r="B56" s="9"/>
      <c r="C56" s="8"/>
      <c r="D56" s="9">
        <f t="shared" si="5"/>
        <v>1.58</v>
      </c>
      <c r="E56" s="9">
        <f t="shared" si="5"/>
        <v>1.71</v>
      </c>
      <c r="G56" s="102">
        <f t="shared" si="7"/>
        <v>0</v>
      </c>
      <c r="H56" s="102">
        <f t="shared" si="8"/>
        <v>0</v>
      </c>
      <c r="I56" s="102"/>
      <c r="J56" s="102"/>
    </row>
    <row r="57" spans="1:10" x14ac:dyDescent="0.25">
      <c r="A57" s="8">
        <f t="shared" si="6"/>
        <v>35323</v>
      </c>
      <c r="B57" s="9"/>
      <c r="C57" s="8"/>
      <c r="D57" s="9">
        <f t="shared" si="5"/>
        <v>1.58</v>
      </c>
      <c r="E57" s="9">
        <f t="shared" si="5"/>
        <v>1.71</v>
      </c>
      <c r="G57" s="102">
        <f t="shared" si="7"/>
        <v>0</v>
      </c>
      <c r="H57" s="102">
        <f t="shared" si="8"/>
        <v>0</v>
      </c>
      <c r="I57" s="102"/>
      <c r="J57" s="102"/>
    </row>
    <row r="58" spans="1:10" x14ac:dyDescent="0.25">
      <c r="A58" s="8">
        <f t="shared" si="6"/>
        <v>35324</v>
      </c>
      <c r="B58" s="9"/>
      <c r="C58" s="8"/>
      <c r="D58" s="9">
        <f t="shared" si="5"/>
        <v>1.615</v>
      </c>
      <c r="E58" s="9">
        <f t="shared" si="5"/>
        <v>1.7150000000000001</v>
      </c>
      <c r="G58" s="102">
        <f t="shared" si="7"/>
        <v>2.1910109635744326E-2</v>
      </c>
      <c r="H58" s="102">
        <f t="shared" si="8"/>
        <v>2.9197101033348462E-3</v>
      </c>
      <c r="I58" s="102"/>
      <c r="J58" s="102"/>
    </row>
    <row r="59" spans="1:10" x14ac:dyDescent="0.25">
      <c r="A59" s="8">
        <f t="shared" si="6"/>
        <v>35325</v>
      </c>
      <c r="B59" s="9"/>
      <c r="C59" s="8"/>
      <c r="D59" s="9">
        <f t="shared" si="5"/>
        <v>1.66</v>
      </c>
      <c r="E59" s="9">
        <f t="shared" si="5"/>
        <v>1.7350000000000001</v>
      </c>
      <c r="G59" s="102">
        <f t="shared" si="7"/>
        <v>2.7482645693831884E-2</v>
      </c>
      <c r="H59" s="102">
        <f t="shared" si="8"/>
        <v>1.1594332780919227E-2</v>
      </c>
      <c r="I59" s="102"/>
      <c r="J59" s="102"/>
    </row>
    <row r="60" spans="1:10" x14ac:dyDescent="0.25">
      <c r="A60" s="8">
        <f t="shared" si="6"/>
        <v>35326</v>
      </c>
      <c r="B60" s="9"/>
      <c r="C60" s="8"/>
      <c r="D60" s="9">
        <f t="shared" si="5"/>
        <v>1.615</v>
      </c>
      <c r="E60" s="9">
        <f t="shared" si="5"/>
        <v>1.71</v>
      </c>
      <c r="G60" s="102">
        <f t="shared" si="7"/>
        <v>-2.7482645693832006E-2</v>
      </c>
      <c r="H60" s="102">
        <f t="shared" si="8"/>
        <v>-1.4514042884254071E-2</v>
      </c>
      <c r="I60" s="102"/>
      <c r="J60" s="102"/>
    </row>
    <row r="61" spans="1:10" x14ac:dyDescent="0.25">
      <c r="A61" s="8">
        <f t="shared" si="6"/>
        <v>35327</v>
      </c>
      <c r="B61" s="9"/>
      <c r="C61" s="8"/>
      <c r="D61" s="9">
        <f t="shared" si="5"/>
        <v>1.61</v>
      </c>
      <c r="E61" s="9">
        <f t="shared" si="5"/>
        <v>1.7450000000000001</v>
      </c>
      <c r="G61" s="102">
        <f t="shared" si="7"/>
        <v>-3.1007776782481593E-3</v>
      </c>
      <c r="H61" s="102">
        <f t="shared" si="8"/>
        <v>2.0261185139822144E-2</v>
      </c>
      <c r="I61" s="102"/>
      <c r="J61" s="102"/>
    </row>
    <row r="62" spans="1:10" x14ac:dyDescent="0.25">
      <c r="A62" s="8">
        <f t="shared" si="6"/>
        <v>35328</v>
      </c>
      <c r="B62" s="9"/>
      <c r="C62" s="8"/>
      <c r="D62" s="9">
        <f t="shared" si="5"/>
        <v>1.63</v>
      </c>
      <c r="E62" s="9">
        <f t="shared" si="5"/>
        <v>1.7649999999999999</v>
      </c>
      <c r="G62" s="102">
        <f t="shared" si="7"/>
        <v>1.2345835822299141E-2</v>
      </c>
      <c r="H62" s="102">
        <f t="shared" si="8"/>
        <v>1.1396134730869582E-2</v>
      </c>
      <c r="I62" s="102"/>
      <c r="J62" s="102"/>
    </row>
    <row r="63" spans="1:10" x14ac:dyDescent="0.25">
      <c r="A63" s="8">
        <f t="shared" si="6"/>
        <v>35329</v>
      </c>
      <c r="B63" s="9"/>
      <c r="C63" s="8"/>
      <c r="D63" s="9">
        <f t="shared" si="5"/>
        <v>1.63</v>
      </c>
      <c r="E63" s="9">
        <f t="shared" si="5"/>
        <v>1.7649999999999999</v>
      </c>
      <c r="G63" s="102">
        <f t="shared" si="7"/>
        <v>0</v>
      </c>
      <c r="H63" s="102">
        <f t="shared" si="8"/>
        <v>0</v>
      </c>
      <c r="I63" s="102"/>
      <c r="J63" s="102"/>
    </row>
    <row r="64" spans="1:10" x14ac:dyDescent="0.25">
      <c r="A64" s="8">
        <f t="shared" si="6"/>
        <v>35330</v>
      </c>
      <c r="B64" s="9"/>
      <c r="C64" s="8"/>
      <c r="D64" s="9">
        <f t="shared" si="5"/>
        <v>1.63</v>
      </c>
      <c r="E64" s="9">
        <f t="shared" si="5"/>
        <v>1.7649999999999999</v>
      </c>
      <c r="G64" s="102">
        <f t="shared" si="7"/>
        <v>0</v>
      </c>
      <c r="H64" s="102">
        <f t="shared" si="8"/>
        <v>0</v>
      </c>
      <c r="I64" s="102"/>
      <c r="J64" s="102"/>
    </row>
    <row r="65" spans="1:12" x14ac:dyDescent="0.25">
      <c r="A65" s="8">
        <f t="shared" si="6"/>
        <v>35331</v>
      </c>
      <c r="B65" s="9"/>
      <c r="C65" s="8"/>
      <c r="D65" s="9">
        <f t="shared" si="5"/>
        <v>1.645</v>
      </c>
      <c r="E65" s="9">
        <f t="shared" si="5"/>
        <v>1.7649999999999999</v>
      </c>
      <c r="G65" s="102">
        <f t="shared" si="7"/>
        <v>9.1603693986644155E-3</v>
      </c>
      <c r="H65" s="102">
        <f t="shared" si="8"/>
        <v>0</v>
      </c>
      <c r="I65" s="102"/>
      <c r="J65" s="102"/>
    </row>
    <row r="66" spans="1:12" x14ac:dyDescent="0.25">
      <c r="A66" s="8">
        <f t="shared" si="6"/>
        <v>35332</v>
      </c>
      <c r="B66" s="9"/>
      <c r="C66" s="8"/>
      <c r="D66" s="9">
        <f t="shared" si="5"/>
        <v>1.72</v>
      </c>
      <c r="E66" s="9">
        <f t="shared" si="5"/>
        <v>1.78</v>
      </c>
      <c r="G66" s="102">
        <f t="shared" si="7"/>
        <v>4.4583906608026386E-2</v>
      </c>
      <c r="H66" s="102">
        <f t="shared" si="8"/>
        <v>8.4626739187337284E-3</v>
      </c>
      <c r="I66" s="102"/>
      <c r="J66" s="102"/>
    </row>
    <row r="67" spans="1:12" x14ac:dyDescent="0.25">
      <c r="A67" s="8">
        <f t="shared" si="6"/>
        <v>35333</v>
      </c>
      <c r="B67" s="9"/>
      <c r="C67" s="8"/>
      <c r="D67" s="9">
        <f t="shared" si="5"/>
        <v>1.7</v>
      </c>
      <c r="E67" s="9">
        <f t="shared" si="5"/>
        <v>1.825</v>
      </c>
      <c r="G67" s="102">
        <f t="shared" si="7"/>
        <v>-1.1696039763191298E-2</v>
      </c>
      <c r="H67" s="102">
        <f t="shared" si="8"/>
        <v>2.4966622730460946E-2</v>
      </c>
      <c r="I67" s="102"/>
      <c r="J67" s="102"/>
    </row>
    <row r="68" spans="1:12" x14ac:dyDescent="0.25">
      <c r="A68" s="8">
        <f t="shared" si="6"/>
        <v>35334</v>
      </c>
      <c r="B68" s="9"/>
      <c r="C68" s="8"/>
      <c r="D68" s="9">
        <f t="shared" si="5"/>
        <v>1.67</v>
      </c>
      <c r="E68" s="9">
        <f t="shared" si="5"/>
        <v>1.71</v>
      </c>
      <c r="G68" s="102">
        <f t="shared" si="7"/>
        <v>-1.7804624633506707E-2</v>
      </c>
      <c r="H68" s="102">
        <f t="shared" si="8"/>
        <v>-6.5086616519886314E-2</v>
      </c>
      <c r="I68" s="102"/>
      <c r="J68" s="102"/>
    </row>
    <row r="69" spans="1:12" x14ac:dyDescent="0.25">
      <c r="A69" s="8">
        <f t="shared" si="6"/>
        <v>35335</v>
      </c>
      <c r="B69" s="9"/>
      <c r="C69" s="8"/>
      <c r="D69" s="9">
        <f t="shared" si="5"/>
        <v>1.645</v>
      </c>
      <c r="E69" s="9">
        <f t="shared" si="5"/>
        <v>1.825</v>
      </c>
      <c r="G69" s="102">
        <f t="shared" si="7"/>
        <v>-1.5083242211328476E-2</v>
      </c>
      <c r="H69" s="102">
        <f t="shared" si="8"/>
        <v>6.5086616519886273E-2</v>
      </c>
      <c r="I69" s="102"/>
      <c r="J69" s="102"/>
    </row>
    <row r="70" spans="1:12" x14ac:dyDescent="0.25">
      <c r="A70" s="8">
        <f t="shared" si="6"/>
        <v>35336</v>
      </c>
      <c r="B70" s="9"/>
      <c r="C70" s="8"/>
      <c r="D70" s="9">
        <f t="shared" si="5"/>
        <v>1.645</v>
      </c>
      <c r="E70" s="9">
        <f t="shared" si="5"/>
        <v>1.825</v>
      </c>
      <c r="G70" s="102">
        <f t="shared" si="7"/>
        <v>0</v>
      </c>
      <c r="H70" s="102">
        <f t="shared" si="8"/>
        <v>0</v>
      </c>
      <c r="I70" s="102"/>
      <c r="J70" s="102"/>
    </row>
    <row r="71" spans="1:12" x14ac:dyDescent="0.25">
      <c r="A71" s="8">
        <f t="shared" si="6"/>
        <v>35337</v>
      </c>
      <c r="B71" s="9"/>
      <c r="C71" s="8"/>
      <c r="D71" s="9">
        <f t="shared" si="5"/>
        <v>1.645</v>
      </c>
      <c r="E71" s="9">
        <f t="shared" si="5"/>
        <v>1.825</v>
      </c>
      <c r="G71" s="102">
        <f t="shared" si="7"/>
        <v>0</v>
      </c>
      <c r="H71" s="102">
        <f t="shared" si="8"/>
        <v>0</v>
      </c>
      <c r="I71" s="102"/>
      <c r="J71" s="102"/>
    </row>
    <row r="72" spans="1:12" x14ac:dyDescent="0.25">
      <c r="A72" s="8">
        <f t="shared" si="6"/>
        <v>35338</v>
      </c>
      <c r="B72" s="9"/>
      <c r="C72" s="8"/>
      <c r="D72" s="9">
        <f t="shared" si="5"/>
        <v>1.7250000000000001</v>
      </c>
      <c r="E72" s="9">
        <f t="shared" si="5"/>
        <v>1.76</v>
      </c>
      <c r="G72" s="102">
        <f t="shared" si="7"/>
        <v>4.7486666265987874E-2</v>
      </c>
      <c r="H72" s="102">
        <f t="shared" si="8"/>
        <v>-3.6266177984394375E-2</v>
      </c>
      <c r="I72" s="102"/>
      <c r="J72" s="102"/>
    </row>
    <row r="73" spans="1:12" x14ac:dyDescent="0.25">
      <c r="A73" s="8"/>
      <c r="B73" s="9"/>
      <c r="C73" s="8"/>
      <c r="D73" s="9"/>
      <c r="E73" s="9"/>
      <c r="G73" s="102"/>
      <c r="H73" s="102"/>
      <c r="I73" s="102"/>
      <c r="J73" s="102"/>
    </row>
    <row r="74" spans="1:12" x14ac:dyDescent="0.25">
      <c r="A74" s="8"/>
      <c r="B74" s="9"/>
      <c r="C74" s="8">
        <v>35339</v>
      </c>
      <c r="G74" s="102">
        <f>STDEV(G76:G105)*$B$1</f>
        <v>0.82289325317318029</v>
      </c>
      <c r="H74" s="102">
        <f>STDEV(H76:H105)*$B$1</f>
        <v>0.52433702694235085</v>
      </c>
      <c r="I74" s="102">
        <f>CORREL(D75:D105,E75:E105)</f>
        <v>0.93859045693278598</v>
      </c>
      <c r="J74" s="102">
        <f>IF(ISNUMBER(I74),I74,1.1)</f>
        <v>0.93859045693278598</v>
      </c>
      <c r="K74" s="101">
        <f>MAX(D75:D105)</f>
        <v>2.855</v>
      </c>
      <c r="L74" s="101">
        <f>MAX(E75:E105)</f>
        <v>2.875</v>
      </c>
    </row>
    <row r="75" spans="1:12" x14ac:dyDescent="0.25">
      <c r="A75" s="8">
        <f>C74</f>
        <v>35339</v>
      </c>
      <c r="B75" s="9"/>
      <c r="C75" s="8"/>
      <c r="D75" s="9">
        <f t="shared" ref="D75:E104" si="9">VLOOKUP($A75,cash,D$4,FALSE)</f>
        <v>1.79</v>
      </c>
      <c r="E75" s="9">
        <f t="shared" si="9"/>
        <v>1.91</v>
      </c>
      <c r="G75" s="102"/>
      <c r="H75" s="102"/>
      <c r="I75" s="102"/>
      <c r="K75" s="101">
        <f>MIN(D75:D105)</f>
        <v>1.79</v>
      </c>
      <c r="L75" s="101">
        <f>MIN(E75:E105)</f>
        <v>1.91</v>
      </c>
    </row>
    <row r="76" spans="1:12" x14ac:dyDescent="0.25">
      <c r="A76" s="8">
        <f>A75+1</f>
        <v>35340</v>
      </c>
      <c r="B76" s="9"/>
      <c r="C76" s="8"/>
      <c r="D76" s="9">
        <f t="shared" si="9"/>
        <v>1.8</v>
      </c>
      <c r="E76" s="9">
        <f t="shared" si="9"/>
        <v>1.925</v>
      </c>
      <c r="G76" s="102">
        <f>LN(D76/D75)</f>
        <v>5.5710450494554295E-3</v>
      </c>
      <c r="H76" s="102">
        <f>LN(E76/E75)</f>
        <v>7.8227256812090779E-3</v>
      </c>
      <c r="I76" s="102"/>
      <c r="J76" s="102"/>
    </row>
    <row r="77" spans="1:12" x14ac:dyDescent="0.25">
      <c r="A77" s="8">
        <f t="shared" ref="A77:A105" si="10">A76+1</f>
        <v>35341</v>
      </c>
      <c r="B77" s="9"/>
      <c r="C77" s="8"/>
      <c r="D77" s="9">
        <f t="shared" si="9"/>
        <v>1.8</v>
      </c>
      <c r="E77" s="9">
        <f t="shared" si="9"/>
        <v>1.91</v>
      </c>
      <c r="G77" s="102">
        <f t="shared" ref="G77:G105" si="11">LN(D77/D76)</f>
        <v>0</v>
      </c>
      <c r="H77" s="102">
        <f t="shared" ref="H77:H105" si="12">LN(E77/E76)</f>
        <v>-7.8227256812091559E-3</v>
      </c>
      <c r="I77" s="102"/>
      <c r="J77" s="102"/>
    </row>
    <row r="78" spans="1:12" x14ac:dyDescent="0.25">
      <c r="A78" s="8">
        <f t="shared" si="10"/>
        <v>35342</v>
      </c>
      <c r="B78" s="9"/>
      <c r="C78" s="8"/>
      <c r="D78" s="9">
        <f t="shared" si="9"/>
        <v>1.9</v>
      </c>
      <c r="E78" s="9">
        <f t="shared" si="9"/>
        <v>2.0350000000000001</v>
      </c>
      <c r="G78" s="102">
        <f t="shared" si="11"/>
        <v>5.4067221270275793E-2</v>
      </c>
      <c r="H78" s="102">
        <f t="shared" si="12"/>
        <v>6.3392576836019954E-2</v>
      </c>
      <c r="I78" s="102"/>
      <c r="J78" s="102"/>
    </row>
    <row r="79" spans="1:12" x14ac:dyDescent="0.25">
      <c r="A79" s="8">
        <f t="shared" si="10"/>
        <v>35343</v>
      </c>
      <c r="B79" s="9"/>
      <c r="C79" s="8"/>
      <c r="D79" s="9">
        <f t="shared" si="9"/>
        <v>1.9</v>
      </c>
      <c r="E79" s="9">
        <f t="shared" si="9"/>
        <v>2.0350000000000001</v>
      </c>
      <c r="G79" s="102">
        <f t="shared" si="11"/>
        <v>0</v>
      </c>
      <c r="H79" s="102">
        <f t="shared" si="12"/>
        <v>0</v>
      </c>
      <c r="I79" s="102"/>
      <c r="J79" s="102"/>
    </row>
    <row r="80" spans="1:12" x14ac:dyDescent="0.25">
      <c r="A80" s="8">
        <f t="shared" si="10"/>
        <v>35344</v>
      </c>
      <c r="B80" s="9"/>
      <c r="C80" s="8"/>
      <c r="D80" s="9">
        <f t="shared" si="9"/>
        <v>1.9</v>
      </c>
      <c r="E80" s="9">
        <f t="shared" si="9"/>
        <v>2.0350000000000001</v>
      </c>
      <c r="G80" s="102">
        <f t="shared" si="11"/>
        <v>0</v>
      </c>
      <c r="H80" s="102">
        <f t="shared" si="12"/>
        <v>0</v>
      </c>
      <c r="I80" s="102"/>
      <c r="J80" s="102"/>
    </row>
    <row r="81" spans="1:10" x14ac:dyDescent="0.25">
      <c r="A81" s="8">
        <f t="shared" si="10"/>
        <v>35345</v>
      </c>
      <c r="B81" s="9"/>
      <c r="C81" s="8"/>
      <c r="D81" s="9">
        <f t="shared" si="9"/>
        <v>1.9850000000000001</v>
      </c>
      <c r="E81" s="9">
        <f t="shared" si="9"/>
        <v>2.09</v>
      </c>
      <c r="G81" s="102">
        <f t="shared" si="11"/>
        <v>4.3765027966758983E-2</v>
      </c>
      <c r="H81" s="102">
        <f t="shared" si="12"/>
        <v>2.6668247082161273E-2</v>
      </c>
      <c r="I81" s="102"/>
      <c r="J81" s="102"/>
    </row>
    <row r="82" spans="1:10" x14ac:dyDescent="0.25">
      <c r="A82" s="8">
        <f t="shared" si="10"/>
        <v>35346</v>
      </c>
      <c r="B82" s="9"/>
      <c r="C82" s="8"/>
      <c r="D82" s="9">
        <f t="shared" si="9"/>
        <v>2.0499999999999998</v>
      </c>
      <c r="E82" s="9">
        <f t="shared" si="9"/>
        <v>2.16</v>
      </c>
      <c r="G82" s="102">
        <f t="shared" si="11"/>
        <v>3.2220879011162995E-2</v>
      </c>
      <c r="H82" s="102">
        <f t="shared" si="12"/>
        <v>3.2944155719354058E-2</v>
      </c>
      <c r="I82" s="102"/>
      <c r="J82" s="102"/>
    </row>
    <row r="83" spans="1:10" x14ac:dyDescent="0.25">
      <c r="A83" s="8">
        <f t="shared" si="10"/>
        <v>35347</v>
      </c>
      <c r="B83" s="9"/>
      <c r="C83" s="8"/>
      <c r="D83" s="9">
        <f t="shared" si="9"/>
        <v>2.1850000000000001</v>
      </c>
      <c r="E83" s="9">
        <f t="shared" si="9"/>
        <v>2.29</v>
      </c>
      <c r="G83" s="102">
        <f t="shared" si="11"/>
        <v>6.3776035397236724E-2</v>
      </c>
      <c r="H83" s="102">
        <f t="shared" si="12"/>
        <v>5.8443595870074583E-2</v>
      </c>
      <c r="I83" s="102"/>
      <c r="J83" s="102"/>
    </row>
    <row r="84" spans="1:10" x14ac:dyDescent="0.25">
      <c r="A84" s="8">
        <f t="shared" si="10"/>
        <v>35348</v>
      </c>
      <c r="B84" s="9"/>
      <c r="C84" s="8"/>
      <c r="D84" s="9">
        <f t="shared" si="9"/>
        <v>2.1850000000000001</v>
      </c>
      <c r="E84" s="9">
        <f t="shared" si="9"/>
        <v>2.27</v>
      </c>
      <c r="G84" s="102">
        <f t="shared" si="11"/>
        <v>0</v>
      </c>
      <c r="H84" s="102">
        <f t="shared" si="12"/>
        <v>-8.7719860728369941E-3</v>
      </c>
      <c r="I84" s="102"/>
      <c r="J84" s="102"/>
    </row>
    <row r="85" spans="1:10" x14ac:dyDescent="0.25">
      <c r="A85" s="8">
        <f t="shared" si="10"/>
        <v>35349</v>
      </c>
      <c r="B85" s="9"/>
      <c r="C85" s="8"/>
      <c r="D85" s="9">
        <f t="shared" si="9"/>
        <v>2.1</v>
      </c>
      <c r="E85" s="9">
        <f t="shared" si="9"/>
        <v>2.27</v>
      </c>
      <c r="G85" s="102">
        <f t="shared" si="11"/>
        <v>-3.9678483818176145E-2</v>
      </c>
      <c r="H85" s="102">
        <f t="shared" si="12"/>
        <v>0</v>
      </c>
      <c r="I85" s="102"/>
      <c r="J85" s="102"/>
    </row>
    <row r="86" spans="1:10" x14ac:dyDescent="0.25">
      <c r="A86" s="8">
        <f t="shared" si="10"/>
        <v>35350</v>
      </c>
      <c r="B86" s="9"/>
      <c r="C86" s="8"/>
      <c r="D86" s="9">
        <f t="shared" si="9"/>
        <v>2.1</v>
      </c>
      <c r="E86" s="9">
        <f t="shared" si="9"/>
        <v>2.27</v>
      </c>
      <c r="G86" s="102">
        <f t="shared" si="11"/>
        <v>0</v>
      </c>
      <c r="H86" s="102">
        <f t="shared" si="12"/>
        <v>0</v>
      </c>
      <c r="I86" s="102"/>
      <c r="J86" s="102"/>
    </row>
    <row r="87" spans="1:10" x14ac:dyDescent="0.25">
      <c r="A87" s="8">
        <f t="shared" si="10"/>
        <v>35351</v>
      </c>
      <c r="B87" s="9"/>
      <c r="C87" s="8"/>
      <c r="D87" s="9">
        <f t="shared" si="9"/>
        <v>2.1</v>
      </c>
      <c r="E87" s="9">
        <f t="shared" si="9"/>
        <v>2.27</v>
      </c>
      <c r="G87" s="102">
        <f t="shared" si="11"/>
        <v>0</v>
      </c>
      <c r="H87" s="102">
        <f t="shared" si="12"/>
        <v>0</v>
      </c>
      <c r="I87" s="102"/>
      <c r="J87" s="102"/>
    </row>
    <row r="88" spans="1:10" x14ac:dyDescent="0.25">
      <c r="A88" s="8">
        <f t="shared" si="10"/>
        <v>35352</v>
      </c>
      <c r="B88" s="9"/>
      <c r="C88" s="8"/>
      <c r="D88" s="9">
        <f t="shared" si="9"/>
        <v>2.0649999999999999</v>
      </c>
      <c r="E88" s="9">
        <f t="shared" si="9"/>
        <v>2.15</v>
      </c>
      <c r="G88" s="102">
        <f t="shared" si="11"/>
        <v>-1.6807118316381289E-2</v>
      </c>
      <c r="H88" s="102">
        <f t="shared" si="12"/>
        <v>-5.4311989353739959E-2</v>
      </c>
      <c r="I88" s="102"/>
      <c r="J88" s="102"/>
    </row>
    <row r="89" spans="1:10" x14ac:dyDescent="0.25">
      <c r="A89" s="8">
        <f t="shared" si="10"/>
        <v>35353</v>
      </c>
      <c r="B89" s="9"/>
      <c r="C89" s="8"/>
      <c r="D89" s="9">
        <f t="shared" si="9"/>
        <v>2.105</v>
      </c>
      <c r="E89" s="9">
        <f t="shared" si="9"/>
        <v>2.19</v>
      </c>
      <c r="G89" s="102">
        <f t="shared" si="11"/>
        <v>1.9185240721348643E-2</v>
      </c>
      <c r="H89" s="102">
        <f t="shared" si="12"/>
        <v>1.8433701688837966E-2</v>
      </c>
      <c r="I89" s="102"/>
      <c r="J89" s="102"/>
    </row>
    <row r="90" spans="1:10" x14ac:dyDescent="0.25">
      <c r="A90" s="8">
        <f t="shared" si="10"/>
        <v>35354</v>
      </c>
      <c r="B90" s="9"/>
      <c r="C90" s="8"/>
      <c r="D90" s="9">
        <f t="shared" si="9"/>
        <v>2.2599999999999998</v>
      </c>
      <c r="E90" s="9">
        <f t="shared" si="9"/>
        <v>2.2400000000000002</v>
      </c>
      <c r="G90" s="102">
        <f t="shared" si="11"/>
        <v>7.104934614984959E-2</v>
      </c>
      <c r="H90" s="102">
        <f t="shared" si="12"/>
        <v>2.2574322038539194E-2</v>
      </c>
      <c r="I90" s="102"/>
      <c r="J90" s="102"/>
    </row>
    <row r="91" spans="1:10" x14ac:dyDescent="0.25">
      <c r="A91" s="8">
        <f t="shared" si="10"/>
        <v>35355</v>
      </c>
      <c r="B91" s="9"/>
      <c r="C91" s="8"/>
      <c r="D91" s="9">
        <f t="shared" si="9"/>
        <v>2.13</v>
      </c>
      <c r="E91" s="9">
        <f t="shared" si="9"/>
        <v>2.335</v>
      </c>
      <c r="G91" s="102">
        <f t="shared" si="11"/>
        <v>-5.9242833562860739E-2</v>
      </c>
      <c r="H91" s="102">
        <f t="shared" si="12"/>
        <v>4.1536025253912055E-2</v>
      </c>
      <c r="I91" s="102"/>
      <c r="J91" s="102"/>
    </row>
    <row r="92" spans="1:10" x14ac:dyDescent="0.25">
      <c r="A92" s="8">
        <f t="shared" si="10"/>
        <v>35356</v>
      </c>
      <c r="B92" s="9"/>
      <c r="C92" s="8"/>
      <c r="D92" s="9">
        <f t="shared" si="9"/>
        <v>2.17</v>
      </c>
      <c r="E92" s="9">
        <f t="shared" si="9"/>
        <v>2.2200000000000002</v>
      </c>
      <c r="G92" s="102">
        <f t="shared" si="11"/>
        <v>1.8605187831034486E-2</v>
      </c>
      <c r="H92" s="102">
        <f t="shared" si="12"/>
        <v>-5.0504695236672482E-2</v>
      </c>
      <c r="I92" s="102"/>
      <c r="J92" s="102"/>
    </row>
    <row r="93" spans="1:10" x14ac:dyDescent="0.25">
      <c r="A93" s="8">
        <f t="shared" si="10"/>
        <v>35357</v>
      </c>
      <c r="B93" s="9"/>
      <c r="C93" s="8"/>
      <c r="D93" s="9">
        <f t="shared" si="9"/>
        <v>2.17</v>
      </c>
      <c r="E93" s="9">
        <f t="shared" si="9"/>
        <v>2.2200000000000002</v>
      </c>
      <c r="G93" s="102">
        <f t="shared" si="11"/>
        <v>0</v>
      </c>
      <c r="H93" s="102">
        <f t="shared" si="12"/>
        <v>0</v>
      </c>
      <c r="I93" s="102"/>
      <c r="J93" s="102"/>
    </row>
    <row r="94" spans="1:10" x14ac:dyDescent="0.25">
      <c r="A94" s="8">
        <f t="shared" si="10"/>
        <v>35358</v>
      </c>
      <c r="B94" s="9"/>
      <c r="C94" s="8"/>
      <c r="D94" s="9">
        <f t="shared" si="9"/>
        <v>2.17</v>
      </c>
      <c r="E94" s="9">
        <f t="shared" si="9"/>
        <v>2.2200000000000002</v>
      </c>
      <c r="G94" s="102">
        <f t="shared" si="11"/>
        <v>0</v>
      </c>
      <c r="H94" s="102">
        <f t="shared" si="12"/>
        <v>0</v>
      </c>
      <c r="I94" s="102"/>
      <c r="J94" s="102"/>
    </row>
    <row r="95" spans="1:10" x14ac:dyDescent="0.25">
      <c r="A95" s="8">
        <f t="shared" si="10"/>
        <v>35359</v>
      </c>
      <c r="B95" s="9"/>
      <c r="C95" s="8"/>
      <c r="D95" s="9">
        <f t="shared" si="9"/>
        <v>2.25</v>
      </c>
      <c r="E95" s="9">
        <f t="shared" si="9"/>
        <v>2.29</v>
      </c>
      <c r="G95" s="102">
        <f t="shared" si="11"/>
        <v>3.6203048663960638E-2</v>
      </c>
      <c r="H95" s="102">
        <f t="shared" si="12"/>
        <v>3.1044621681960108E-2</v>
      </c>
      <c r="I95" s="102"/>
      <c r="J95" s="102"/>
    </row>
    <row r="96" spans="1:10" x14ac:dyDescent="0.25">
      <c r="A96" s="8">
        <f t="shared" si="10"/>
        <v>35360</v>
      </c>
      <c r="B96" s="9"/>
      <c r="C96" s="8"/>
      <c r="D96" s="9">
        <f t="shared" si="9"/>
        <v>2.35</v>
      </c>
      <c r="E96" s="9">
        <f t="shared" si="9"/>
        <v>2.5249999999999999</v>
      </c>
      <c r="G96" s="102">
        <f t="shared" si="11"/>
        <v>4.3485111939738891E-2</v>
      </c>
      <c r="H96" s="102">
        <f t="shared" si="12"/>
        <v>9.7689245161174734E-2</v>
      </c>
      <c r="I96" s="102"/>
      <c r="J96" s="102"/>
    </row>
    <row r="97" spans="1:12" x14ac:dyDescent="0.25">
      <c r="A97" s="8">
        <f t="shared" si="10"/>
        <v>35361</v>
      </c>
      <c r="B97" s="9"/>
      <c r="C97" s="8"/>
      <c r="D97" s="9">
        <f t="shared" si="9"/>
        <v>2.42</v>
      </c>
      <c r="E97" s="9">
        <f t="shared" si="9"/>
        <v>2.5750000000000002</v>
      </c>
      <c r="G97" s="102">
        <f t="shared" si="11"/>
        <v>2.9352212012527371E-2</v>
      </c>
      <c r="H97" s="102">
        <f t="shared" si="12"/>
        <v>1.9608471388376337E-2</v>
      </c>
      <c r="I97" s="102"/>
      <c r="J97" s="102"/>
    </row>
    <row r="98" spans="1:12" x14ac:dyDescent="0.25">
      <c r="A98" s="8">
        <f t="shared" si="10"/>
        <v>35362</v>
      </c>
      <c r="B98" s="9"/>
      <c r="C98" s="8"/>
      <c r="D98" s="9">
        <f t="shared" si="9"/>
        <v>2.23</v>
      </c>
      <c r="E98" s="9">
        <f t="shared" si="9"/>
        <v>2.4849999999999999</v>
      </c>
      <c r="G98" s="102">
        <f t="shared" si="11"/>
        <v>-8.1765954696567597E-2</v>
      </c>
      <c r="H98" s="102">
        <f t="shared" si="12"/>
        <v>-3.5576874567107564E-2</v>
      </c>
      <c r="I98" s="102"/>
      <c r="J98" s="102"/>
    </row>
    <row r="99" spans="1:12" x14ac:dyDescent="0.25">
      <c r="A99" s="8">
        <f t="shared" si="10"/>
        <v>35363</v>
      </c>
      <c r="B99" s="9"/>
      <c r="C99" s="8"/>
      <c r="D99" s="9">
        <f t="shared" si="9"/>
        <v>2.36</v>
      </c>
      <c r="E99" s="9">
        <f t="shared" si="9"/>
        <v>2.5649999999999999</v>
      </c>
      <c r="G99" s="102">
        <f t="shared" si="11"/>
        <v>5.6660033565491263E-2</v>
      </c>
      <c r="H99" s="102">
        <f t="shared" si="12"/>
        <v>3.1685819074140795E-2</v>
      </c>
      <c r="I99" s="102"/>
      <c r="J99" s="102"/>
    </row>
    <row r="100" spans="1:12" x14ac:dyDescent="0.25">
      <c r="A100" s="8">
        <f t="shared" si="10"/>
        <v>35364</v>
      </c>
      <c r="B100" s="9"/>
      <c r="C100" s="8"/>
      <c r="D100" s="9">
        <f t="shared" si="9"/>
        <v>2.36</v>
      </c>
      <c r="E100" s="9">
        <f t="shared" si="9"/>
        <v>2.5649999999999999</v>
      </c>
      <c r="G100" s="102">
        <f t="shared" si="11"/>
        <v>0</v>
      </c>
      <c r="H100" s="102">
        <f t="shared" si="12"/>
        <v>0</v>
      </c>
      <c r="I100" s="102"/>
      <c r="J100" s="102"/>
    </row>
    <row r="101" spans="1:12" x14ac:dyDescent="0.25">
      <c r="A101" s="8">
        <f t="shared" si="10"/>
        <v>35365</v>
      </c>
      <c r="B101" s="9"/>
      <c r="C101" s="8"/>
      <c r="D101" s="9">
        <f t="shared" si="9"/>
        <v>2.36</v>
      </c>
      <c r="E101" s="9">
        <f t="shared" si="9"/>
        <v>2.5649999999999999</v>
      </c>
      <c r="G101" s="102">
        <f t="shared" si="11"/>
        <v>0</v>
      </c>
      <c r="H101" s="102">
        <f t="shared" si="12"/>
        <v>0</v>
      </c>
      <c r="I101" s="102"/>
      <c r="J101" s="102"/>
    </row>
    <row r="102" spans="1:12" x14ac:dyDescent="0.25">
      <c r="A102" s="8">
        <f t="shared" si="10"/>
        <v>35366</v>
      </c>
      <c r="B102" s="9"/>
      <c r="C102" s="8"/>
      <c r="D102" s="9">
        <f t="shared" si="9"/>
        <v>2.5499999999999998</v>
      </c>
      <c r="E102" s="9">
        <f t="shared" si="9"/>
        <v>2.6949999999999998</v>
      </c>
      <c r="G102" s="102">
        <f t="shared" si="11"/>
        <v>7.743174013281609E-2</v>
      </c>
      <c r="H102" s="102">
        <f t="shared" si="12"/>
        <v>4.9439725738227511E-2</v>
      </c>
      <c r="I102" s="102"/>
      <c r="J102" s="102"/>
    </row>
    <row r="103" spans="1:12" x14ac:dyDescent="0.25">
      <c r="A103" s="8">
        <f t="shared" si="10"/>
        <v>35367</v>
      </c>
      <c r="B103" s="9"/>
      <c r="C103" s="8"/>
      <c r="D103" s="9">
        <f t="shared" si="9"/>
        <v>2.7149999999999999</v>
      </c>
      <c r="E103" s="9">
        <f t="shared" si="9"/>
        <v>2.86</v>
      </c>
      <c r="G103" s="102">
        <f t="shared" si="11"/>
        <v>6.269859421556398E-2</v>
      </c>
      <c r="H103" s="102">
        <f t="shared" si="12"/>
        <v>5.9423420470800806E-2</v>
      </c>
      <c r="I103" s="102"/>
      <c r="J103" s="102"/>
    </row>
    <row r="104" spans="1:12" x14ac:dyDescent="0.25">
      <c r="A104" s="8">
        <f t="shared" si="10"/>
        <v>35368</v>
      </c>
      <c r="B104" s="9"/>
      <c r="C104" s="8"/>
      <c r="D104" s="9">
        <f t="shared" si="9"/>
        <v>2.855</v>
      </c>
      <c r="E104" s="9">
        <f t="shared" si="9"/>
        <v>2.82</v>
      </c>
      <c r="G104" s="102">
        <f t="shared" si="11"/>
        <v>5.0279889722074866E-2</v>
      </c>
      <c r="H104" s="102">
        <f t="shared" si="12"/>
        <v>-1.4084739881738972E-2</v>
      </c>
      <c r="I104" s="102"/>
      <c r="J104" s="102"/>
    </row>
    <row r="105" spans="1:12" x14ac:dyDescent="0.25">
      <c r="A105" s="8">
        <f t="shared" si="10"/>
        <v>35369</v>
      </c>
      <c r="B105" s="9"/>
      <c r="C105" s="8"/>
      <c r="D105" s="9">
        <f>VLOOKUP($A105,cash,D$4,FALSE)</f>
        <v>2.38</v>
      </c>
      <c r="E105" s="9">
        <f>VLOOKUP($A105,cash,E$4,FALSE)</f>
        <v>2.875</v>
      </c>
      <c r="G105" s="102">
        <f t="shared" si="11"/>
        <v>-0.18197135542459023</v>
      </c>
      <c r="H105" s="102">
        <f t="shared" si="12"/>
        <v>1.9315789299291706E-2</v>
      </c>
      <c r="I105" s="102"/>
      <c r="J105" s="102"/>
    </row>
    <row r="106" spans="1:12" x14ac:dyDescent="0.25">
      <c r="A106" s="8"/>
      <c r="B106" s="9"/>
      <c r="C106" s="8"/>
      <c r="D106" s="9"/>
      <c r="E106" s="9"/>
    </row>
    <row r="107" spans="1:12" x14ac:dyDescent="0.25">
      <c r="A107" s="8"/>
      <c r="B107" s="9"/>
      <c r="C107" s="8"/>
      <c r="D107" s="9"/>
      <c r="E107" s="9"/>
    </row>
    <row r="108" spans="1:12" x14ac:dyDescent="0.25">
      <c r="A108" s="8"/>
      <c r="B108" s="9"/>
      <c r="C108" s="8"/>
      <c r="D108" s="9"/>
      <c r="E108" s="9"/>
    </row>
    <row r="109" spans="1:12" x14ac:dyDescent="0.25">
      <c r="A109" s="8"/>
      <c r="B109" s="9"/>
      <c r="C109" s="8">
        <v>35370</v>
      </c>
      <c r="G109" s="102">
        <f>STDEV(G111:G139)*$B$1</f>
        <v>0.61235321921749064</v>
      </c>
      <c r="H109" s="102">
        <f>STDEV(H111:H139)*$B$1</f>
        <v>0.58046798850486792</v>
      </c>
      <c r="I109" s="102">
        <f>CORREL(D110:D139,E110:E139)</f>
        <v>0.98797487480543855</v>
      </c>
      <c r="J109" s="102">
        <f>IF(ISNUMBER(I109),I109,1.1)</f>
        <v>0.98797487480543855</v>
      </c>
      <c r="K109" s="101">
        <f>MAX(D110:D142)</f>
        <v>3.8</v>
      </c>
      <c r="L109" s="101">
        <f>MAX(E110:E142)</f>
        <v>3.85</v>
      </c>
    </row>
    <row r="110" spans="1:12" x14ac:dyDescent="0.25">
      <c r="A110" s="8">
        <f>C109</f>
        <v>35370</v>
      </c>
      <c r="B110" s="9"/>
      <c r="C110" s="8"/>
      <c r="D110" s="9">
        <f t="shared" ref="D110:E139" si="13">VLOOKUP($A110,cash,D$4,FALSE)</f>
        <v>2.6349999999999998</v>
      </c>
      <c r="E110" s="9">
        <f t="shared" si="13"/>
        <v>2.8450000000000002</v>
      </c>
      <c r="G110" s="102"/>
      <c r="H110" s="102"/>
      <c r="I110" s="102"/>
      <c r="K110" s="101">
        <f>MIN(D110:D142)</f>
        <v>2.4900000000000002</v>
      </c>
      <c r="L110" s="101">
        <f>MIN(E110:E142)</f>
        <v>2.63</v>
      </c>
    </row>
    <row r="111" spans="1:12" x14ac:dyDescent="0.25">
      <c r="A111" s="8">
        <f>A110+1</f>
        <v>35371</v>
      </c>
      <c r="B111" s="9"/>
      <c r="C111" s="8"/>
      <c r="D111" s="9">
        <f t="shared" si="13"/>
        <v>2.6349999999999998</v>
      </c>
      <c r="E111" s="9">
        <f t="shared" si="13"/>
        <v>2.8450000000000002</v>
      </c>
      <c r="G111" s="102">
        <f>LN(D111/D110)</f>
        <v>0</v>
      </c>
      <c r="H111" s="102">
        <f>LN(E111/E110)</f>
        <v>0</v>
      </c>
      <c r="I111" s="102"/>
      <c r="J111" s="102"/>
    </row>
    <row r="112" spans="1:12" x14ac:dyDescent="0.25">
      <c r="A112" s="8">
        <f t="shared" ref="A112:A139" si="14">A111+1</f>
        <v>35372</v>
      </c>
      <c r="B112" s="9"/>
      <c r="C112" s="8"/>
      <c r="D112" s="9">
        <f t="shared" si="13"/>
        <v>2.6349999999999998</v>
      </c>
      <c r="E112" s="9">
        <f t="shared" si="13"/>
        <v>2.8450000000000002</v>
      </c>
      <c r="G112" s="102">
        <f t="shared" ref="G112:G139" si="15">LN(D112/D111)</f>
        <v>0</v>
      </c>
      <c r="H112" s="102">
        <f t="shared" ref="H112:H139" si="16">LN(E112/E111)</f>
        <v>0</v>
      </c>
      <c r="I112" s="102"/>
      <c r="J112" s="102"/>
    </row>
    <row r="113" spans="1:10" x14ac:dyDescent="0.25">
      <c r="A113" s="8">
        <f t="shared" si="14"/>
        <v>35373</v>
      </c>
      <c r="B113" s="9"/>
      <c r="C113" s="8"/>
      <c r="D113" s="9">
        <f t="shared" si="13"/>
        <v>2.585</v>
      </c>
      <c r="E113" s="9">
        <f t="shared" si="13"/>
        <v>2.74</v>
      </c>
      <c r="G113" s="102">
        <f t="shared" si="15"/>
        <v>-1.9157674032933145E-2</v>
      </c>
      <c r="H113" s="102">
        <f t="shared" si="16"/>
        <v>-3.760514717831534E-2</v>
      </c>
      <c r="I113" s="102"/>
      <c r="J113" s="102"/>
    </row>
    <row r="114" spans="1:10" x14ac:dyDescent="0.25">
      <c r="A114" s="8">
        <f t="shared" si="14"/>
        <v>35374</v>
      </c>
      <c r="B114" s="9"/>
      <c r="C114" s="8"/>
      <c r="D114" s="9">
        <f t="shared" si="13"/>
        <v>2.4900000000000002</v>
      </c>
      <c r="E114" s="9">
        <f t="shared" si="13"/>
        <v>2.63</v>
      </c>
      <c r="G114" s="102">
        <f t="shared" si="15"/>
        <v>-3.7442797483776137E-2</v>
      </c>
      <c r="H114" s="102">
        <f t="shared" si="16"/>
        <v>-4.0974074210305793E-2</v>
      </c>
      <c r="I114" s="102"/>
      <c r="J114" s="102"/>
    </row>
    <row r="115" spans="1:10" x14ac:dyDescent="0.25">
      <c r="A115" s="8">
        <f t="shared" si="14"/>
        <v>35375</v>
      </c>
      <c r="B115" s="9"/>
      <c r="C115" s="8"/>
      <c r="D115" s="9">
        <f t="shared" si="13"/>
        <v>2.5449999999999999</v>
      </c>
      <c r="E115" s="9">
        <f t="shared" si="13"/>
        <v>2.7250000000000001</v>
      </c>
      <c r="G115" s="102">
        <f t="shared" si="15"/>
        <v>2.1847939525869654E-2</v>
      </c>
      <c r="H115" s="102">
        <f t="shared" si="16"/>
        <v>3.5484581925534248E-2</v>
      </c>
      <c r="I115" s="102"/>
      <c r="J115" s="102"/>
    </row>
    <row r="116" spans="1:10" x14ac:dyDescent="0.25">
      <c r="A116" s="8">
        <f t="shared" si="14"/>
        <v>35376</v>
      </c>
      <c r="B116" s="9"/>
      <c r="C116" s="8"/>
      <c r="D116" s="9">
        <f t="shared" si="13"/>
        <v>2.5299999999999998</v>
      </c>
      <c r="E116" s="9">
        <f t="shared" si="13"/>
        <v>2.7050000000000001</v>
      </c>
      <c r="G116" s="102">
        <f t="shared" si="15"/>
        <v>-5.9113472630572374E-3</v>
      </c>
      <c r="H116" s="102">
        <f t="shared" si="16"/>
        <v>-7.366515816762554E-3</v>
      </c>
      <c r="I116" s="102"/>
      <c r="J116" s="102"/>
    </row>
    <row r="117" spans="1:10" x14ac:dyDescent="0.25">
      <c r="A117" s="8">
        <f t="shared" si="14"/>
        <v>35377</v>
      </c>
      <c r="B117" s="9"/>
      <c r="C117" s="8"/>
      <c r="D117" s="9">
        <f t="shared" si="13"/>
        <v>2.5049999999999999</v>
      </c>
      <c r="E117" s="9">
        <f t="shared" si="13"/>
        <v>2.6549999999999998</v>
      </c>
      <c r="G117" s="102">
        <f t="shared" si="15"/>
        <v>-9.9305682026006887E-3</v>
      </c>
      <c r="H117" s="102">
        <f t="shared" si="16"/>
        <v>-1.8657257604542815E-2</v>
      </c>
      <c r="I117" s="102"/>
      <c r="J117" s="102"/>
    </row>
    <row r="118" spans="1:10" x14ac:dyDescent="0.25">
      <c r="A118" s="8">
        <f t="shared" si="14"/>
        <v>35378</v>
      </c>
      <c r="B118" s="9"/>
      <c r="C118" s="8"/>
      <c r="D118" s="9">
        <f t="shared" si="13"/>
        <v>2.5049999999999999</v>
      </c>
      <c r="E118" s="9">
        <f t="shared" si="13"/>
        <v>2.6549999999999998</v>
      </c>
      <c r="G118" s="102">
        <f t="shared" si="15"/>
        <v>0</v>
      </c>
      <c r="H118" s="102">
        <f t="shared" si="16"/>
        <v>0</v>
      </c>
      <c r="I118" s="102"/>
      <c r="J118" s="102"/>
    </row>
    <row r="119" spans="1:10" x14ac:dyDescent="0.25">
      <c r="A119" s="8">
        <f t="shared" si="14"/>
        <v>35379</v>
      </c>
      <c r="B119" s="9"/>
      <c r="C119" s="8"/>
      <c r="D119" s="9">
        <f t="shared" si="13"/>
        <v>2.5049999999999999</v>
      </c>
      <c r="E119" s="9">
        <f t="shared" si="13"/>
        <v>2.6549999999999998</v>
      </c>
      <c r="G119" s="102">
        <f t="shared" si="15"/>
        <v>0</v>
      </c>
      <c r="H119" s="102">
        <f t="shared" si="16"/>
        <v>0</v>
      </c>
      <c r="I119" s="102"/>
      <c r="J119" s="102"/>
    </row>
    <row r="120" spans="1:10" x14ac:dyDescent="0.25">
      <c r="A120" s="8">
        <f t="shared" si="14"/>
        <v>35380</v>
      </c>
      <c r="B120" s="9"/>
      <c r="C120" s="8"/>
      <c r="D120" s="9">
        <f t="shared" si="13"/>
        <v>2.5350000000000001</v>
      </c>
      <c r="E120" s="9">
        <f t="shared" si="13"/>
        <v>2.6549999999999998</v>
      </c>
      <c r="G120" s="102">
        <f t="shared" si="15"/>
        <v>1.1904902506318458E-2</v>
      </c>
      <c r="H120" s="102">
        <f t="shared" si="16"/>
        <v>0</v>
      </c>
      <c r="I120" s="102"/>
      <c r="J120" s="102"/>
    </row>
    <row r="121" spans="1:10" x14ac:dyDescent="0.25">
      <c r="A121" s="8">
        <f t="shared" si="14"/>
        <v>35381</v>
      </c>
      <c r="B121" s="9"/>
      <c r="C121" s="8"/>
      <c r="D121" s="9">
        <f t="shared" si="13"/>
        <v>2.56</v>
      </c>
      <c r="E121" s="9">
        <f t="shared" si="13"/>
        <v>2.63</v>
      </c>
      <c r="G121" s="102">
        <f t="shared" si="15"/>
        <v>9.8136214483246706E-3</v>
      </c>
      <c r="H121" s="102">
        <f t="shared" si="16"/>
        <v>-9.46080850422896E-3</v>
      </c>
      <c r="I121" s="102"/>
      <c r="J121" s="102"/>
    </row>
    <row r="122" spans="1:10" x14ac:dyDescent="0.25">
      <c r="A122" s="8">
        <f t="shared" si="14"/>
        <v>35382</v>
      </c>
      <c r="B122" s="9"/>
      <c r="C122" s="8"/>
      <c r="D122" s="9">
        <f t="shared" si="13"/>
        <v>2.5150000000000001</v>
      </c>
      <c r="E122" s="9">
        <f t="shared" si="13"/>
        <v>2.66</v>
      </c>
      <c r="G122" s="102">
        <f t="shared" si="15"/>
        <v>-1.7734454939768579E-2</v>
      </c>
      <c r="H122" s="102">
        <f t="shared" si="16"/>
        <v>1.134227660393451E-2</v>
      </c>
      <c r="I122" s="102"/>
      <c r="J122" s="102"/>
    </row>
    <row r="123" spans="1:10" x14ac:dyDescent="0.25">
      <c r="A123" s="8">
        <f t="shared" si="14"/>
        <v>35383</v>
      </c>
      <c r="B123" s="9"/>
      <c r="C123" s="8"/>
      <c r="D123" s="9">
        <f t="shared" si="13"/>
        <v>2.59</v>
      </c>
      <c r="E123" s="9">
        <f t="shared" si="13"/>
        <v>2.67</v>
      </c>
      <c r="G123" s="102">
        <f t="shared" si="15"/>
        <v>2.9385072159743682E-2</v>
      </c>
      <c r="H123" s="102">
        <f t="shared" si="16"/>
        <v>3.7523496185503718E-3</v>
      </c>
      <c r="I123" s="102"/>
      <c r="J123" s="102"/>
    </row>
    <row r="124" spans="1:10" x14ac:dyDescent="0.25">
      <c r="A124" s="8">
        <f t="shared" si="14"/>
        <v>35384</v>
      </c>
      <c r="B124" s="9"/>
      <c r="C124" s="8"/>
      <c r="D124" s="9">
        <f t="shared" si="13"/>
        <v>2.5099999999999998</v>
      </c>
      <c r="E124" s="9">
        <f t="shared" si="13"/>
        <v>2.6749999999999998</v>
      </c>
      <c r="G124" s="102">
        <f t="shared" si="15"/>
        <v>-3.1375122567753912E-2</v>
      </c>
      <c r="H124" s="102">
        <f t="shared" si="16"/>
        <v>1.8709079358116025E-3</v>
      </c>
      <c r="I124" s="102"/>
      <c r="J124" s="102"/>
    </row>
    <row r="125" spans="1:10" x14ac:dyDescent="0.25">
      <c r="A125" s="8">
        <f t="shared" si="14"/>
        <v>35385</v>
      </c>
      <c r="B125" s="9"/>
      <c r="C125" s="8"/>
      <c r="D125" s="9">
        <f t="shared" si="13"/>
        <v>2.5099999999999998</v>
      </c>
      <c r="E125" s="9">
        <f t="shared" si="13"/>
        <v>2.6749999999999998</v>
      </c>
      <c r="G125" s="102">
        <f t="shared" si="15"/>
        <v>0</v>
      </c>
      <c r="H125" s="102">
        <f t="shared" si="16"/>
        <v>0</v>
      </c>
      <c r="I125" s="102"/>
      <c r="J125" s="102"/>
    </row>
    <row r="126" spans="1:10" x14ac:dyDescent="0.25">
      <c r="A126" s="8">
        <f t="shared" si="14"/>
        <v>35386</v>
      </c>
      <c r="B126" s="9"/>
      <c r="C126" s="8"/>
      <c r="D126" s="9">
        <f t="shared" si="13"/>
        <v>2.5099999999999998</v>
      </c>
      <c r="E126" s="9">
        <f t="shared" si="13"/>
        <v>2.6749999999999998</v>
      </c>
      <c r="G126" s="102">
        <f t="shared" si="15"/>
        <v>0</v>
      </c>
      <c r="H126" s="102">
        <f t="shared" si="16"/>
        <v>0</v>
      </c>
      <c r="I126" s="102"/>
      <c r="J126" s="102"/>
    </row>
    <row r="127" spans="1:10" x14ac:dyDescent="0.25">
      <c r="A127" s="8">
        <f t="shared" si="14"/>
        <v>35387</v>
      </c>
      <c r="B127" s="9"/>
      <c r="C127" s="8"/>
      <c r="D127" s="9">
        <f t="shared" si="13"/>
        <v>2.59</v>
      </c>
      <c r="E127" s="9">
        <f t="shared" si="13"/>
        <v>2.77</v>
      </c>
      <c r="G127" s="102">
        <f t="shared" si="15"/>
        <v>3.1375122567753835E-2</v>
      </c>
      <c r="H127" s="102">
        <f t="shared" si="16"/>
        <v>3.4897939851277246E-2</v>
      </c>
      <c r="I127" s="102"/>
      <c r="J127" s="102"/>
    </row>
    <row r="128" spans="1:10" x14ac:dyDescent="0.25">
      <c r="A128" s="8">
        <f t="shared" si="14"/>
        <v>35388</v>
      </c>
      <c r="B128" s="9"/>
      <c r="C128" s="8"/>
      <c r="D128" s="9">
        <f t="shared" si="13"/>
        <v>2.72</v>
      </c>
      <c r="E128" s="9">
        <f t="shared" si="13"/>
        <v>3.03</v>
      </c>
      <c r="G128" s="102">
        <f t="shared" si="15"/>
        <v>4.8974004596459682E-2</v>
      </c>
      <c r="H128" s="102">
        <f t="shared" si="16"/>
        <v>8.971529932203065E-2</v>
      </c>
      <c r="I128" s="102"/>
      <c r="J128" s="102"/>
    </row>
    <row r="129" spans="1:12" x14ac:dyDescent="0.25">
      <c r="A129" s="8">
        <f t="shared" si="14"/>
        <v>35389</v>
      </c>
      <c r="B129" s="9"/>
      <c r="C129" s="8"/>
      <c r="D129" s="9">
        <f t="shared" si="13"/>
        <v>3.14</v>
      </c>
      <c r="E129" s="9">
        <f t="shared" si="13"/>
        <v>3.4</v>
      </c>
      <c r="G129" s="102">
        <f t="shared" si="15"/>
        <v>0.14359091961225595</v>
      </c>
      <c r="H129" s="102">
        <f t="shared" si="16"/>
        <v>0.11521281210083796</v>
      </c>
      <c r="I129" s="102"/>
      <c r="J129" s="102"/>
    </row>
    <row r="130" spans="1:12" x14ac:dyDescent="0.25">
      <c r="A130" s="8">
        <f t="shared" si="14"/>
        <v>35390</v>
      </c>
      <c r="B130" s="9"/>
      <c r="C130" s="8"/>
      <c r="D130" s="9">
        <f t="shared" si="13"/>
        <v>3.35</v>
      </c>
      <c r="E130" s="9">
        <f t="shared" si="13"/>
        <v>3.79</v>
      </c>
      <c r="G130" s="102">
        <f t="shared" si="15"/>
        <v>6.4737545916813161E-2</v>
      </c>
      <c r="H130" s="102">
        <f t="shared" si="16"/>
        <v>0.10859058747221931</v>
      </c>
      <c r="I130" s="102"/>
      <c r="J130" s="102"/>
    </row>
    <row r="131" spans="1:12" x14ac:dyDescent="0.25">
      <c r="A131" s="8">
        <f t="shared" si="14"/>
        <v>35391</v>
      </c>
      <c r="B131" s="9"/>
      <c r="C131" s="8"/>
      <c r="D131" s="9">
        <f t="shared" si="13"/>
        <v>3.4350000000000001</v>
      </c>
      <c r="E131" s="9">
        <f t="shared" si="13"/>
        <v>3.75</v>
      </c>
      <c r="G131" s="102">
        <f t="shared" si="15"/>
        <v>2.5056579837337688E-2</v>
      </c>
      <c r="H131" s="102">
        <f t="shared" si="16"/>
        <v>-1.0610179112015571E-2</v>
      </c>
      <c r="I131" s="102"/>
      <c r="J131" s="102"/>
    </row>
    <row r="132" spans="1:12" x14ac:dyDescent="0.25">
      <c r="A132" s="8">
        <f t="shared" si="14"/>
        <v>35392</v>
      </c>
      <c r="B132" s="9"/>
      <c r="C132" s="8"/>
      <c r="D132" s="9">
        <f t="shared" si="13"/>
        <v>3.44</v>
      </c>
      <c r="E132" s="9">
        <f t="shared" si="13"/>
        <v>3.75</v>
      </c>
      <c r="G132" s="102">
        <f t="shared" si="15"/>
        <v>1.4545457109943617E-3</v>
      </c>
      <c r="H132" s="102">
        <f t="shared" si="16"/>
        <v>0</v>
      </c>
      <c r="I132" s="102"/>
      <c r="J132" s="102"/>
    </row>
    <row r="133" spans="1:12" x14ac:dyDescent="0.25">
      <c r="A133" s="8">
        <f t="shared" si="14"/>
        <v>35393</v>
      </c>
      <c r="B133" s="9"/>
      <c r="C133" s="8"/>
      <c r="D133" s="9">
        <f t="shared" si="13"/>
        <v>3.44</v>
      </c>
      <c r="E133" s="9">
        <f t="shared" si="13"/>
        <v>3.75</v>
      </c>
      <c r="G133" s="102">
        <f t="shared" si="15"/>
        <v>0</v>
      </c>
      <c r="H133" s="102">
        <f t="shared" si="16"/>
        <v>0</v>
      </c>
      <c r="I133" s="102"/>
      <c r="J133" s="102"/>
    </row>
    <row r="134" spans="1:12" x14ac:dyDescent="0.25">
      <c r="A134" s="8">
        <f t="shared" si="14"/>
        <v>35394</v>
      </c>
      <c r="B134" s="9"/>
      <c r="C134" s="8"/>
      <c r="D134" s="9">
        <f t="shared" si="13"/>
        <v>3.68</v>
      </c>
      <c r="E134" s="9">
        <f t="shared" si="13"/>
        <v>3.85</v>
      </c>
      <c r="G134" s="102">
        <f t="shared" si="15"/>
        <v>6.7441280795532688E-2</v>
      </c>
      <c r="H134" s="102">
        <f t="shared" si="16"/>
        <v>2.6317308317373358E-2</v>
      </c>
      <c r="I134" s="102"/>
      <c r="J134" s="102"/>
    </row>
    <row r="135" spans="1:12" x14ac:dyDescent="0.25">
      <c r="A135" s="8">
        <f t="shared" si="14"/>
        <v>35395</v>
      </c>
      <c r="B135" s="9"/>
      <c r="C135" s="8"/>
      <c r="D135" s="9">
        <f t="shared" si="13"/>
        <v>3.8</v>
      </c>
      <c r="E135" s="9">
        <f t="shared" si="13"/>
        <v>3.8</v>
      </c>
      <c r="G135" s="102">
        <f t="shared" si="15"/>
        <v>3.2088314551500449E-2</v>
      </c>
      <c r="H135" s="102">
        <f t="shared" si="16"/>
        <v>-1.3072081567352888E-2</v>
      </c>
      <c r="I135" s="102"/>
      <c r="J135" s="102"/>
    </row>
    <row r="136" spans="1:12" x14ac:dyDescent="0.25">
      <c r="A136" s="8">
        <f t="shared" si="14"/>
        <v>35396</v>
      </c>
      <c r="B136" s="9"/>
      <c r="C136" s="8"/>
      <c r="D136" s="9">
        <f t="shared" si="13"/>
        <v>3.53</v>
      </c>
      <c r="E136" s="9">
        <f t="shared" si="13"/>
        <v>3.7949999999999999</v>
      </c>
      <c r="G136" s="102">
        <f t="shared" si="15"/>
        <v>-7.370319578713469E-2</v>
      </c>
      <c r="H136" s="102">
        <f t="shared" si="16"/>
        <v>-1.3166558847467851E-3</v>
      </c>
      <c r="I136" s="102"/>
      <c r="J136" s="102"/>
    </row>
    <row r="137" spans="1:12" x14ac:dyDescent="0.25">
      <c r="A137" s="8">
        <f t="shared" si="14"/>
        <v>35397</v>
      </c>
      <c r="B137" s="9"/>
      <c r="C137" s="8"/>
      <c r="D137" s="9">
        <f t="shared" si="13"/>
        <v>3.53</v>
      </c>
      <c r="E137" s="9">
        <f t="shared" si="13"/>
        <v>3.7949999999999999</v>
      </c>
      <c r="G137" s="102">
        <f t="shared" si="15"/>
        <v>0</v>
      </c>
      <c r="H137" s="102">
        <f t="shared" si="16"/>
        <v>0</v>
      </c>
      <c r="I137" s="102"/>
      <c r="J137" s="102"/>
    </row>
    <row r="138" spans="1:12" x14ac:dyDescent="0.25">
      <c r="A138" s="8">
        <f t="shared" si="14"/>
        <v>35398</v>
      </c>
      <c r="B138" s="9"/>
      <c r="C138" s="8"/>
      <c r="D138" s="9">
        <f t="shared" si="13"/>
        <v>3.53</v>
      </c>
      <c r="E138" s="9">
        <f t="shared" si="13"/>
        <v>3.7949999999999999</v>
      </c>
      <c r="G138" s="102">
        <f t="shared" si="15"/>
        <v>0</v>
      </c>
      <c r="H138" s="102">
        <f t="shared" si="16"/>
        <v>0</v>
      </c>
      <c r="I138" s="102"/>
      <c r="J138" s="102"/>
    </row>
    <row r="139" spans="1:12" x14ac:dyDescent="0.25">
      <c r="A139" s="8">
        <f t="shared" si="14"/>
        <v>35399</v>
      </c>
      <c r="B139" s="9"/>
      <c r="C139" s="8"/>
      <c r="D139" s="9">
        <f t="shared" si="13"/>
        <v>3.53</v>
      </c>
      <c r="E139" s="9">
        <f t="shared" si="13"/>
        <v>3.7949999999999999</v>
      </c>
      <c r="G139" s="102">
        <f t="shared" si="15"/>
        <v>0</v>
      </c>
      <c r="H139" s="102">
        <f t="shared" si="16"/>
        <v>0</v>
      </c>
      <c r="I139" s="102"/>
      <c r="J139" s="102"/>
    </row>
    <row r="140" spans="1:12" x14ac:dyDescent="0.25">
      <c r="A140" s="8"/>
      <c r="B140" s="9"/>
      <c r="C140" s="8"/>
      <c r="D140" s="9"/>
      <c r="E140" s="9"/>
      <c r="G140" s="102"/>
      <c r="H140" s="102"/>
      <c r="I140" s="102"/>
      <c r="J140" s="102"/>
    </row>
    <row r="141" spans="1:12" x14ac:dyDescent="0.25">
      <c r="A141" s="8"/>
      <c r="B141" s="9"/>
      <c r="C141" s="8"/>
      <c r="D141" s="9"/>
      <c r="E141" s="9"/>
    </row>
    <row r="142" spans="1:12" x14ac:dyDescent="0.25">
      <c r="A142" s="8"/>
      <c r="B142" s="9"/>
      <c r="C142" s="8"/>
      <c r="D142" s="9"/>
      <c r="E142" s="9"/>
    </row>
    <row r="143" spans="1:12" x14ac:dyDescent="0.25">
      <c r="A143" s="8"/>
      <c r="B143" s="9"/>
      <c r="C143" s="8">
        <v>35400</v>
      </c>
      <c r="G143" s="102">
        <f>STDEV(G145:G174)*$B$1</f>
        <v>2.0414416309040218</v>
      </c>
      <c r="H143" s="102">
        <f>STDEV(H145:H174)*$B$1</f>
        <v>1.1212339319382814</v>
      </c>
      <c r="I143" s="102">
        <f>CORREL(D144:D174,E144:E174)</f>
        <v>0.914166062285237</v>
      </c>
      <c r="J143" s="102">
        <f>IF(ISNUMBER(I143),I143,1.1)</f>
        <v>0.914166062285237</v>
      </c>
      <c r="K143" s="101">
        <f>MAX(D144:D176)</f>
        <v>5</v>
      </c>
      <c r="L143" s="101">
        <f>MAX(E144:E176)</f>
        <v>4.55</v>
      </c>
    </row>
    <row r="144" spans="1:12" x14ac:dyDescent="0.25">
      <c r="A144" s="8">
        <f>C143</f>
        <v>35400</v>
      </c>
      <c r="B144" s="9"/>
      <c r="C144" s="8"/>
      <c r="D144" s="9">
        <f>VLOOKUP($A144,cash,D$4,FALSE)</f>
        <v>3.53</v>
      </c>
      <c r="E144" s="9">
        <f>VLOOKUP($A144,cash,E$4,FALSE)</f>
        <v>3.7949999999999999</v>
      </c>
      <c r="G144" s="102"/>
      <c r="H144" s="102"/>
      <c r="I144" s="102"/>
      <c r="K144" s="101">
        <f>MIN(D144:D176)</f>
        <v>2.3650000000000002</v>
      </c>
      <c r="L144" s="101">
        <f>MIN(E144:E176)</f>
        <v>2.62</v>
      </c>
    </row>
    <row r="145" spans="1:10" x14ac:dyDescent="0.25">
      <c r="A145" s="8">
        <f>A144+1</f>
        <v>35401</v>
      </c>
      <c r="B145" s="9"/>
      <c r="C145" s="8"/>
      <c r="D145" s="9">
        <f t="shared" ref="D145:E174" si="17">VLOOKUP($A145,cash,D$4,FALSE)</f>
        <v>3.56</v>
      </c>
      <c r="E145" s="9">
        <f t="shared" si="17"/>
        <v>3.76</v>
      </c>
      <c r="G145" s="102">
        <f>LN(D145/D144)</f>
        <v>8.4626739187337284E-3</v>
      </c>
      <c r="H145" s="102">
        <f>LN(E145/E144)</f>
        <v>-9.2654534457901234E-3</v>
      </c>
      <c r="I145" s="102"/>
      <c r="J145" s="102"/>
    </row>
    <row r="146" spans="1:10" x14ac:dyDescent="0.25">
      <c r="A146" s="8">
        <f t="shared" ref="A146:A174" si="18">A145+1</f>
        <v>35402</v>
      </c>
      <c r="B146" s="9"/>
      <c r="C146" s="8"/>
      <c r="D146" s="9">
        <f t="shared" si="17"/>
        <v>3.4750000000000001</v>
      </c>
      <c r="E146" s="9">
        <f t="shared" si="17"/>
        <v>3.7149999999999999</v>
      </c>
      <c r="G146" s="102">
        <f t="shared" ref="G146:G174" si="19">LN(D146/D145)</f>
        <v>-2.4166065847183608E-2</v>
      </c>
      <c r="H146" s="102">
        <f t="shared" ref="H146:H174" si="20">LN(E146/E145)</f>
        <v>-1.20402792320806E-2</v>
      </c>
      <c r="I146" s="102"/>
      <c r="J146" s="102"/>
    </row>
    <row r="147" spans="1:10" x14ac:dyDescent="0.25">
      <c r="A147" s="8">
        <f t="shared" si="18"/>
        <v>35403</v>
      </c>
      <c r="B147" s="9"/>
      <c r="C147" s="8"/>
      <c r="D147" s="9">
        <f t="shared" si="17"/>
        <v>3.57</v>
      </c>
      <c r="E147" s="9">
        <f t="shared" si="17"/>
        <v>3.7149999999999999</v>
      </c>
      <c r="G147" s="102">
        <f t="shared" si="19"/>
        <v>2.6971116774792175E-2</v>
      </c>
      <c r="H147" s="102">
        <f t="shared" si="20"/>
        <v>0</v>
      </c>
      <c r="I147" s="102"/>
      <c r="J147" s="102"/>
    </row>
    <row r="148" spans="1:10" x14ac:dyDescent="0.25">
      <c r="A148" s="8">
        <f t="shared" si="18"/>
        <v>35404</v>
      </c>
      <c r="B148" s="9"/>
      <c r="C148" s="8"/>
      <c r="D148" s="9">
        <f t="shared" si="17"/>
        <v>3.54</v>
      </c>
      <c r="E148" s="9">
        <f t="shared" si="17"/>
        <v>3.7749999999999999</v>
      </c>
      <c r="G148" s="102">
        <f t="shared" si="19"/>
        <v>-8.4388686458645949E-3</v>
      </c>
      <c r="H148" s="102">
        <f t="shared" si="20"/>
        <v>1.6021704531265585E-2</v>
      </c>
      <c r="I148" s="102"/>
      <c r="J148" s="102"/>
    </row>
    <row r="149" spans="1:10" x14ac:dyDescent="0.25">
      <c r="A149" s="8">
        <f t="shared" si="18"/>
        <v>35405</v>
      </c>
      <c r="B149" s="9"/>
      <c r="C149" s="8"/>
      <c r="D149" s="9">
        <f t="shared" si="17"/>
        <v>3.5049999999999999</v>
      </c>
      <c r="E149" s="9">
        <f t="shared" si="17"/>
        <v>3.7749999999999999</v>
      </c>
      <c r="G149" s="102">
        <f t="shared" si="19"/>
        <v>-9.9362066591297191E-3</v>
      </c>
      <c r="H149" s="102">
        <f t="shared" si="20"/>
        <v>0</v>
      </c>
      <c r="I149" s="102"/>
      <c r="J149" s="102"/>
    </row>
    <row r="150" spans="1:10" x14ac:dyDescent="0.25">
      <c r="A150" s="8">
        <f t="shared" si="18"/>
        <v>35406</v>
      </c>
      <c r="B150" s="9"/>
      <c r="C150" s="8"/>
      <c r="D150" s="9">
        <f t="shared" si="17"/>
        <v>3.5049999999999999</v>
      </c>
      <c r="E150" s="9">
        <f t="shared" si="17"/>
        <v>3.7749999999999999</v>
      </c>
      <c r="G150" s="102">
        <f t="shared" si="19"/>
        <v>0</v>
      </c>
      <c r="H150" s="102">
        <f t="shared" si="20"/>
        <v>0</v>
      </c>
      <c r="I150" s="102"/>
      <c r="J150" s="102"/>
    </row>
    <row r="151" spans="1:10" x14ac:dyDescent="0.25">
      <c r="A151" s="8">
        <f t="shared" si="18"/>
        <v>35407</v>
      </c>
      <c r="B151" s="9"/>
      <c r="C151" s="8"/>
      <c r="D151" s="9">
        <f t="shared" si="17"/>
        <v>3.5049999999999999</v>
      </c>
      <c r="E151" s="9">
        <f t="shared" si="17"/>
        <v>3.7749999999999999</v>
      </c>
      <c r="G151" s="102">
        <f t="shared" si="19"/>
        <v>0</v>
      </c>
      <c r="H151" s="102">
        <f t="shared" si="20"/>
        <v>0</v>
      </c>
      <c r="I151" s="102"/>
      <c r="J151" s="102"/>
    </row>
    <row r="152" spans="1:10" x14ac:dyDescent="0.25">
      <c r="A152" s="8">
        <f t="shared" si="18"/>
        <v>35408</v>
      </c>
      <c r="B152" s="9"/>
      <c r="C152" s="8"/>
      <c r="D152" s="9">
        <f t="shared" si="17"/>
        <v>3.3</v>
      </c>
      <c r="E152" s="9">
        <f t="shared" si="17"/>
        <v>3.45</v>
      </c>
      <c r="G152" s="102">
        <f t="shared" si="19"/>
        <v>-6.0268052014118931E-2</v>
      </c>
      <c r="H152" s="102">
        <f t="shared" si="20"/>
        <v>-9.0026151657719516E-2</v>
      </c>
      <c r="I152" s="102"/>
      <c r="J152" s="102"/>
    </row>
    <row r="153" spans="1:10" x14ac:dyDescent="0.25">
      <c r="A153" s="8">
        <f t="shared" si="18"/>
        <v>35409</v>
      </c>
      <c r="B153" s="9"/>
      <c r="C153" s="8"/>
      <c r="D153" s="9">
        <f t="shared" si="17"/>
        <v>3.145</v>
      </c>
      <c r="E153" s="9">
        <f t="shared" si="17"/>
        <v>3.355</v>
      </c>
      <c r="G153" s="102">
        <f t="shared" si="19"/>
        <v>-4.8108578320030612E-2</v>
      </c>
      <c r="H153" s="102">
        <f t="shared" si="20"/>
        <v>-2.7922460619623377E-2</v>
      </c>
      <c r="I153" s="102"/>
      <c r="J153" s="102"/>
    </row>
    <row r="154" spans="1:10" x14ac:dyDescent="0.25">
      <c r="A154" s="8">
        <f t="shared" si="18"/>
        <v>35410</v>
      </c>
      <c r="B154" s="9"/>
      <c r="C154" s="8"/>
      <c r="D154" s="9">
        <f t="shared" si="17"/>
        <v>3.24</v>
      </c>
      <c r="E154" s="9">
        <f t="shared" si="17"/>
        <v>3.4649999999999999</v>
      </c>
      <c r="G154" s="102">
        <f t="shared" si="19"/>
        <v>2.9759439651834124E-2</v>
      </c>
      <c r="H154" s="102">
        <f t="shared" si="20"/>
        <v>3.2260862218221477E-2</v>
      </c>
      <c r="I154" s="102"/>
      <c r="J154" s="102"/>
    </row>
    <row r="155" spans="1:10" x14ac:dyDescent="0.25">
      <c r="A155" s="8">
        <f t="shared" si="18"/>
        <v>35411</v>
      </c>
      <c r="B155" s="9"/>
      <c r="C155" s="8"/>
      <c r="D155" s="9">
        <f t="shared" si="17"/>
        <v>3.17</v>
      </c>
      <c r="E155" s="9">
        <f t="shared" si="17"/>
        <v>3.4550000000000001</v>
      </c>
      <c r="G155" s="102">
        <f t="shared" si="19"/>
        <v>-2.1841741915048868E-2</v>
      </c>
      <c r="H155" s="102">
        <f t="shared" si="20"/>
        <v>-2.8901754222332744E-3</v>
      </c>
      <c r="I155" s="102"/>
      <c r="J155" s="102"/>
    </row>
    <row r="156" spans="1:10" x14ac:dyDescent="0.25">
      <c r="A156" s="8">
        <f t="shared" si="18"/>
        <v>35412</v>
      </c>
      <c r="B156" s="9"/>
      <c r="C156" s="8"/>
      <c r="D156" s="9">
        <f t="shared" si="17"/>
        <v>3.4049999999999998</v>
      </c>
      <c r="E156" s="9">
        <f t="shared" si="17"/>
        <v>3.59</v>
      </c>
      <c r="G156" s="102">
        <f t="shared" si="19"/>
        <v>7.1513351712286427E-2</v>
      </c>
      <c r="H156" s="102">
        <f t="shared" si="20"/>
        <v>3.8329745280554155E-2</v>
      </c>
      <c r="I156" s="102"/>
      <c r="J156" s="102"/>
    </row>
    <row r="157" spans="1:10" x14ac:dyDescent="0.25">
      <c r="A157" s="8">
        <f t="shared" si="18"/>
        <v>35413</v>
      </c>
      <c r="B157" s="9"/>
      <c r="C157" s="8"/>
      <c r="D157" s="9">
        <f t="shared" si="17"/>
        <v>3.4049999999999998</v>
      </c>
      <c r="E157" s="9">
        <f t="shared" si="17"/>
        <v>3.59</v>
      </c>
      <c r="G157" s="102">
        <f t="shared" si="19"/>
        <v>0</v>
      </c>
      <c r="H157" s="102">
        <f t="shared" si="20"/>
        <v>0</v>
      </c>
      <c r="I157" s="102"/>
      <c r="J157" s="102"/>
    </row>
    <row r="158" spans="1:10" x14ac:dyDescent="0.25">
      <c r="A158" s="8">
        <f t="shared" si="18"/>
        <v>35414</v>
      </c>
      <c r="B158" s="9"/>
      <c r="C158" s="8"/>
      <c r="D158" s="9">
        <f t="shared" si="17"/>
        <v>3.4049999999999998</v>
      </c>
      <c r="E158" s="9">
        <f t="shared" si="17"/>
        <v>3.59</v>
      </c>
      <c r="G158" s="102">
        <f t="shared" si="19"/>
        <v>0</v>
      </c>
      <c r="H158" s="102">
        <f t="shared" si="20"/>
        <v>0</v>
      </c>
      <c r="I158" s="102"/>
      <c r="J158" s="102"/>
    </row>
    <row r="159" spans="1:10" x14ac:dyDescent="0.25">
      <c r="A159" s="8">
        <f t="shared" si="18"/>
        <v>35415</v>
      </c>
      <c r="B159" s="9"/>
      <c r="C159" s="8"/>
      <c r="D159" s="9">
        <f t="shared" si="17"/>
        <v>4.0949999999999998</v>
      </c>
      <c r="E159" s="9">
        <f t="shared" si="17"/>
        <v>3.59</v>
      </c>
      <c r="G159" s="102">
        <f t="shared" si="19"/>
        <v>0.18452177770355707</v>
      </c>
      <c r="H159" s="102">
        <f t="shared" si="20"/>
        <v>0</v>
      </c>
      <c r="I159" s="102"/>
      <c r="J159" s="102"/>
    </row>
    <row r="160" spans="1:10" x14ac:dyDescent="0.25">
      <c r="A160" s="8">
        <f t="shared" si="18"/>
        <v>35416</v>
      </c>
      <c r="B160" s="9"/>
      <c r="C160" s="8"/>
      <c r="D160" s="9">
        <f t="shared" si="17"/>
        <v>4.87</v>
      </c>
      <c r="E160" s="9">
        <f t="shared" si="17"/>
        <v>4.55</v>
      </c>
      <c r="G160" s="102">
        <f t="shared" si="19"/>
        <v>0.17332721978946566</v>
      </c>
      <c r="H160" s="102">
        <f t="shared" si="20"/>
        <v>0.23697503046267152</v>
      </c>
      <c r="I160" s="102"/>
      <c r="J160" s="102"/>
    </row>
    <row r="161" spans="1:10" ht="12" customHeight="1" x14ac:dyDescent="0.25">
      <c r="A161" s="8">
        <f t="shared" si="18"/>
        <v>35417</v>
      </c>
      <c r="B161" s="9"/>
      <c r="C161" s="8"/>
      <c r="D161" s="9">
        <f t="shared" si="17"/>
        <v>4.7949999999999999</v>
      </c>
      <c r="E161" s="9">
        <f t="shared" si="17"/>
        <v>4.4749999999999996</v>
      </c>
      <c r="G161" s="102">
        <f t="shared" si="19"/>
        <v>-1.5520228759096914E-2</v>
      </c>
      <c r="H161" s="102">
        <f t="shared" si="20"/>
        <v>-1.6620881236040407E-2</v>
      </c>
      <c r="I161" s="102"/>
      <c r="J161" s="102"/>
    </row>
    <row r="162" spans="1:10" x14ac:dyDescent="0.25">
      <c r="A162" s="8">
        <f t="shared" si="18"/>
        <v>35418</v>
      </c>
      <c r="B162" s="9"/>
      <c r="C162" s="8"/>
      <c r="D162" s="9">
        <f t="shared" si="17"/>
        <v>4.7949999999999999</v>
      </c>
      <c r="E162" s="9">
        <f t="shared" si="17"/>
        <v>4.4749999999999996</v>
      </c>
      <c r="G162" s="102">
        <f t="shared" si="19"/>
        <v>0</v>
      </c>
      <c r="H162" s="102">
        <f t="shared" si="20"/>
        <v>0</v>
      </c>
      <c r="I162" s="102"/>
      <c r="J162" s="102"/>
    </row>
    <row r="163" spans="1:10" x14ac:dyDescent="0.25">
      <c r="A163" s="8">
        <f t="shared" si="18"/>
        <v>35419</v>
      </c>
      <c r="B163" s="9"/>
      <c r="C163" s="8"/>
      <c r="D163" s="9">
        <f t="shared" si="17"/>
        <v>4.21</v>
      </c>
      <c r="E163" s="9">
        <f t="shared" si="17"/>
        <v>4.2</v>
      </c>
      <c r="G163" s="102">
        <f t="shared" si="19"/>
        <v>-0.13011106064111144</v>
      </c>
      <c r="H163" s="102">
        <f t="shared" si="20"/>
        <v>-6.3421826437495943E-2</v>
      </c>
      <c r="I163" s="102"/>
      <c r="J163" s="102"/>
    </row>
    <row r="164" spans="1:10" x14ac:dyDescent="0.25">
      <c r="A164" s="8">
        <f t="shared" si="18"/>
        <v>35420</v>
      </c>
      <c r="B164" s="9"/>
      <c r="C164" s="8"/>
      <c r="D164" s="9">
        <f t="shared" si="17"/>
        <v>4.21</v>
      </c>
      <c r="E164" s="9">
        <f t="shared" si="17"/>
        <v>4.2</v>
      </c>
      <c r="G164" s="102">
        <f t="shared" si="19"/>
        <v>0</v>
      </c>
      <c r="H164" s="102">
        <f t="shared" si="20"/>
        <v>0</v>
      </c>
      <c r="I164" s="102"/>
      <c r="J164" s="102"/>
    </row>
    <row r="165" spans="1:10" x14ac:dyDescent="0.25">
      <c r="A165" s="8">
        <f t="shared" si="18"/>
        <v>35421</v>
      </c>
      <c r="B165" s="9"/>
      <c r="C165" s="8"/>
      <c r="D165" s="9">
        <f t="shared" si="17"/>
        <v>4.21</v>
      </c>
      <c r="E165" s="9">
        <f t="shared" si="17"/>
        <v>4.2</v>
      </c>
      <c r="G165" s="102">
        <f t="shared" si="19"/>
        <v>0</v>
      </c>
      <c r="H165" s="102">
        <f t="shared" si="20"/>
        <v>0</v>
      </c>
      <c r="I165" s="102"/>
      <c r="J165" s="102"/>
    </row>
    <row r="166" spans="1:10" x14ac:dyDescent="0.25">
      <c r="A166" s="8">
        <f t="shared" si="18"/>
        <v>35422</v>
      </c>
      <c r="B166" s="9"/>
      <c r="C166" s="8"/>
      <c r="D166" s="9">
        <f t="shared" si="17"/>
        <v>3.835</v>
      </c>
      <c r="E166" s="9">
        <f t="shared" si="17"/>
        <v>3.91</v>
      </c>
      <c r="G166" s="102">
        <f t="shared" si="19"/>
        <v>-9.3293212875070503E-2</v>
      </c>
      <c r="H166" s="102">
        <f t="shared" si="20"/>
        <v>-7.1547151292048194E-2</v>
      </c>
      <c r="I166" s="102"/>
      <c r="J166" s="102"/>
    </row>
    <row r="167" spans="1:10" x14ac:dyDescent="0.25">
      <c r="A167" s="8">
        <f t="shared" si="18"/>
        <v>35423</v>
      </c>
      <c r="B167" s="9"/>
      <c r="C167" s="8"/>
      <c r="D167" s="9">
        <f t="shared" si="17"/>
        <v>3.835</v>
      </c>
      <c r="E167" s="9">
        <f t="shared" si="17"/>
        <v>3.91</v>
      </c>
      <c r="G167" s="102">
        <f t="shared" si="19"/>
        <v>0</v>
      </c>
      <c r="H167" s="102">
        <f t="shared" si="20"/>
        <v>0</v>
      </c>
      <c r="I167" s="102"/>
      <c r="J167" s="102"/>
    </row>
    <row r="168" spans="1:10" x14ac:dyDescent="0.25">
      <c r="A168" s="8">
        <f t="shared" si="18"/>
        <v>35424</v>
      </c>
      <c r="B168" s="9"/>
      <c r="C168" s="8"/>
      <c r="D168" s="9">
        <f t="shared" si="17"/>
        <v>3.835</v>
      </c>
      <c r="E168" s="9">
        <f t="shared" si="17"/>
        <v>3.91</v>
      </c>
      <c r="G168" s="102">
        <f t="shared" si="19"/>
        <v>0</v>
      </c>
      <c r="H168" s="102">
        <f t="shared" si="20"/>
        <v>0</v>
      </c>
      <c r="I168" s="102"/>
      <c r="J168" s="102"/>
    </row>
    <row r="169" spans="1:10" x14ac:dyDescent="0.25">
      <c r="A169" s="8">
        <f t="shared" si="18"/>
        <v>35425</v>
      </c>
      <c r="B169" s="9"/>
      <c r="C169" s="8"/>
      <c r="D169" s="9">
        <f t="shared" si="17"/>
        <v>5</v>
      </c>
      <c r="E169" s="9">
        <f t="shared" si="17"/>
        <v>3.91</v>
      </c>
      <c r="G169" s="102">
        <f t="shared" si="19"/>
        <v>0.26526847761488087</v>
      </c>
      <c r="H169" s="102">
        <f t="shared" si="20"/>
        <v>0</v>
      </c>
      <c r="I169" s="102"/>
      <c r="J169" s="102"/>
    </row>
    <row r="170" spans="1:10" x14ac:dyDescent="0.25">
      <c r="A170" s="8">
        <f t="shared" si="18"/>
        <v>35426</v>
      </c>
      <c r="B170" s="9"/>
      <c r="C170" s="8"/>
      <c r="D170" s="9">
        <f t="shared" si="17"/>
        <v>2.9249999999999998</v>
      </c>
      <c r="E170" s="9">
        <f t="shared" si="17"/>
        <v>3.2</v>
      </c>
      <c r="G170" s="102">
        <f t="shared" si="19"/>
        <v>-0.53614343175028067</v>
      </c>
      <c r="H170" s="102">
        <f t="shared" si="20"/>
        <v>-0.20038656419159356</v>
      </c>
      <c r="I170" s="102"/>
      <c r="J170" s="102"/>
    </row>
    <row r="171" spans="1:10" x14ac:dyDescent="0.25">
      <c r="A171" s="8">
        <f t="shared" si="18"/>
        <v>35427</v>
      </c>
      <c r="B171" s="9"/>
      <c r="C171" s="8"/>
      <c r="D171" s="9">
        <f t="shared" si="17"/>
        <v>2.9249999999999998</v>
      </c>
      <c r="E171" s="9">
        <f t="shared" si="17"/>
        <v>3.2</v>
      </c>
      <c r="G171" s="102">
        <f t="shared" si="19"/>
        <v>0</v>
      </c>
      <c r="H171" s="102">
        <f t="shared" si="20"/>
        <v>0</v>
      </c>
      <c r="I171" s="102"/>
      <c r="J171" s="102"/>
    </row>
    <row r="172" spans="1:10" x14ac:dyDescent="0.25">
      <c r="A172" s="8">
        <f t="shared" si="18"/>
        <v>35428</v>
      </c>
      <c r="B172" s="9"/>
      <c r="C172" s="8"/>
      <c r="D172" s="9">
        <f t="shared" si="17"/>
        <v>2.9249999999999998</v>
      </c>
      <c r="E172" s="9">
        <f t="shared" si="17"/>
        <v>3.2</v>
      </c>
      <c r="G172" s="102">
        <f t="shared" si="19"/>
        <v>0</v>
      </c>
      <c r="H172" s="102">
        <f t="shared" si="20"/>
        <v>0</v>
      </c>
      <c r="I172" s="102"/>
      <c r="J172" s="102"/>
    </row>
    <row r="173" spans="1:10" x14ac:dyDescent="0.25">
      <c r="A173" s="8">
        <f t="shared" si="18"/>
        <v>35429</v>
      </c>
      <c r="B173" s="9"/>
      <c r="C173" s="8"/>
      <c r="D173" s="9">
        <f t="shared" si="17"/>
        <v>2.585</v>
      </c>
      <c r="E173" s="9">
        <f t="shared" si="17"/>
        <v>3.125</v>
      </c>
      <c r="G173" s="102">
        <f t="shared" si="19"/>
        <v>-0.12356897272342728</v>
      </c>
      <c r="H173" s="102">
        <f t="shared" si="20"/>
        <v>-2.3716526617316044E-2</v>
      </c>
      <c r="I173" s="102"/>
      <c r="J173" s="102"/>
    </row>
    <row r="174" spans="1:10" x14ac:dyDescent="0.25">
      <c r="A174" s="8">
        <f t="shared" si="18"/>
        <v>35430</v>
      </c>
      <c r="B174" s="9"/>
      <c r="C174" s="8"/>
      <c r="D174" s="9">
        <f t="shared" si="17"/>
        <v>2.3650000000000002</v>
      </c>
      <c r="E174" s="9">
        <f t="shared" si="17"/>
        <v>2.62</v>
      </c>
      <c r="G174" s="102">
        <f t="shared" si="19"/>
        <v>-8.8947486016496061E-2</v>
      </c>
      <c r="H174" s="102">
        <f t="shared" si="20"/>
        <v>-0.17625996541535929</v>
      </c>
      <c r="I174" s="102"/>
      <c r="J174" s="102"/>
    </row>
    <row r="175" spans="1:10" x14ac:dyDescent="0.25">
      <c r="A175" s="10"/>
      <c r="B175" s="9"/>
      <c r="C175" s="10"/>
      <c r="D175" s="9"/>
      <c r="E175" s="9"/>
    </row>
    <row r="176" spans="1:10" x14ac:dyDescent="0.25">
      <c r="A176" s="10"/>
      <c r="B176" s="9"/>
      <c r="C176" s="10"/>
      <c r="D176" s="9"/>
      <c r="E176" s="9"/>
    </row>
    <row r="177" spans="1:12" x14ac:dyDescent="0.25">
      <c r="A177" s="10"/>
      <c r="B177" s="9"/>
      <c r="C177" s="10"/>
      <c r="D177" s="9"/>
      <c r="E177" s="9"/>
    </row>
    <row r="178" spans="1:12" x14ac:dyDescent="0.25">
      <c r="A178" s="10"/>
      <c r="B178" s="9"/>
      <c r="C178" s="10">
        <v>35431</v>
      </c>
      <c r="G178" s="102">
        <f>STDEV(G180:G209)*$B$1</f>
        <v>1.9131922548348275</v>
      </c>
      <c r="H178" s="102">
        <f>STDEV(H180:H209)*$B$1</f>
        <v>1.5453323837502646</v>
      </c>
      <c r="I178" s="102">
        <f>CORREL(D179:D209,E179:E209)</f>
        <v>0.96369788635492404</v>
      </c>
      <c r="J178" s="102">
        <f>IF(ISNUMBER(I178),I178,1.1)</f>
        <v>0.96369788635492404</v>
      </c>
      <c r="K178" s="101">
        <f>MAX(D179:D213)</f>
        <v>4.76</v>
      </c>
      <c r="L178" s="101">
        <f>MAX(E179:E213)</f>
        <v>4.38</v>
      </c>
    </row>
    <row r="179" spans="1:12" x14ac:dyDescent="0.25">
      <c r="A179" s="8">
        <f>C178</f>
        <v>35431</v>
      </c>
      <c r="B179" s="9"/>
      <c r="C179" s="8"/>
      <c r="D179" s="9">
        <f>VLOOKUP($A179,cash,D$4,FALSE)</f>
        <v>2.3650000000000002</v>
      </c>
      <c r="E179" s="9">
        <f>VLOOKUP($A179,cash,E$4,FALSE)</f>
        <v>2.62</v>
      </c>
      <c r="G179" s="102"/>
      <c r="H179" s="102"/>
      <c r="I179" s="102"/>
      <c r="K179" s="101">
        <f>MIN(D179:D213)</f>
        <v>2.2200000000000002</v>
      </c>
      <c r="L179" s="101">
        <f>MIN(E179:E213)</f>
        <v>2.46</v>
      </c>
    </row>
    <row r="180" spans="1:12" x14ac:dyDescent="0.25">
      <c r="A180" s="8">
        <f>A179+1</f>
        <v>35432</v>
      </c>
      <c r="B180" s="9"/>
      <c r="C180" s="8"/>
      <c r="D180" s="9">
        <f t="shared" ref="D180:E209" si="21">VLOOKUP($A180,cash,D$4,FALSE)</f>
        <v>2.2200000000000002</v>
      </c>
      <c r="E180" s="9">
        <f t="shared" si="21"/>
        <v>2.46</v>
      </c>
      <c r="G180" s="102">
        <f>LN(D180/D179)</f>
        <v>-6.3270826059708241E-2</v>
      </c>
      <c r="H180" s="102">
        <f>LN(E180/E179)</f>
        <v>-6.3012967828734154E-2</v>
      </c>
      <c r="I180" s="102"/>
      <c r="K180" s="101"/>
      <c r="L180" s="101"/>
    </row>
    <row r="181" spans="1:12" x14ac:dyDescent="0.25">
      <c r="A181" s="8">
        <f t="shared" ref="A181:A209" si="22">A180+1</f>
        <v>35433</v>
      </c>
      <c r="B181" s="9"/>
      <c r="C181" s="8"/>
      <c r="D181" s="9">
        <f t="shared" si="21"/>
        <v>2.375</v>
      </c>
      <c r="E181" s="9">
        <f t="shared" si="21"/>
        <v>2.585</v>
      </c>
      <c r="G181" s="102">
        <f t="shared" ref="G181:G209" si="23">LN(D181/D180)</f>
        <v>6.7490241602416304E-2</v>
      </c>
      <c r="H181" s="102">
        <f t="shared" ref="H181:H209" si="24">LN(E181/E180)</f>
        <v>4.956415801612099E-2</v>
      </c>
      <c r="I181" s="102"/>
      <c r="K181" s="101"/>
      <c r="L181" s="101"/>
    </row>
    <row r="182" spans="1:12" x14ac:dyDescent="0.25">
      <c r="A182" s="8">
        <f t="shared" si="22"/>
        <v>35434</v>
      </c>
      <c r="B182" s="9"/>
      <c r="C182" s="8"/>
      <c r="D182" s="9">
        <f t="shared" si="21"/>
        <v>2.375</v>
      </c>
      <c r="E182" s="9">
        <f t="shared" si="21"/>
        <v>2.585</v>
      </c>
      <c r="G182" s="102">
        <f t="shared" si="23"/>
        <v>0</v>
      </c>
      <c r="H182" s="102">
        <f t="shared" si="24"/>
        <v>0</v>
      </c>
      <c r="I182" s="102"/>
      <c r="K182" s="101"/>
      <c r="L182" s="101"/>
    </row>
    <row r="183" spans="1:12" x14ac:dyDescent="0.25">
      <c r="A183" s="8">
        <f t="shared" si="22"/>
        <v>35435</v>
      </c>
      <c r="B183" s="9"/>
      <c r="C183" s="8"/>
      <c r="D183" s="9">
        <f t="shared" si="21"/>
        <v>2.375</v>
      </c>
      <c r="E183" s="9">
        <f t="shared" si="21"/>
        <v>2.585</v>
      </c>
      <c r="G183" s="102">
        <f t="shared" si="23"/>
        <v>0</v>
      </c>
      <c r="H183" s="102">
        <f t="shared" si="24"/>
        <v>0</v>
      </c>
      <c r="I183" s="102"/>
      <c r="K183" s="101"/>
      <c r="L183" s="101"/>
    </row>
    <row r="184" spans="1:12" x14ac:dyDescent="0.25">
      <c r="A184" s="8">
        <f t="shared" si="22"/>
        <v>35436</v>
      </c>
      <c r="B184" s="9"/>
      <c r="C184" s="8"/>
      <c r="D184" s="9">
        <f t="shared" si="21"/>
        <v>3.66</v>
      </c>
      <c r="E184" s="9">
        <f t="shared" si="21"/>
        <v>3.79</v>
      </c>
      <c r="G184" s="102">
        <f t="shared" si="23"/>
        <v>0.43246570992667038</v>
      </c>
      <c r="H184" s="102">
        <f t="shared" si="24"/>
        <v>0.3826405111339426</v>
      </c>
      <c r="I184" s="102"/>
      <c r="K184" s="101"/>
      <c r="L184" s="101"/>
    </row>
    <row r="185" spans="1:12" x14ac:dyDescent="0.25">
      <c r="A185" s="8">
        <f t="shared" si="22"/>
        <v>35437</v>
      </c>
      <c r="B185" s="9"/>
      <c r="C185" s="8"/>
      <c r="D185" s="9">
        <f t="shared" si="21"/>
        <v>4.0250000000000004</v>
      </c>
      <c r="E185" s="9">
        <f t="shared" si="21"/>
        <v>4</v>
      </c>
      <c r="G185" s="102">
        <f t="shared" si="23"/>
        <v>9.5061763457251758E-2</v>
      </c>
      <c r="H185" s="102">
        <f t="shared" si="24"/>
        <v>5.3928342025555645E-2</v>
      </c>
      <c r="I185" s="102"/>
      <c r="K185" s="101"/>
      <c r="L185" s="101"/>
    </row>
    <row r="186" spans="1:12" x14ac:dyDescent="0.25">
      <c r="A186" s="8">
        <f t="shared" si="22"/>
        <v>35438</v>
      </c>
      <c r="B186" s="9"/>
      <c r="C186" s="8"/>
      <c r="D186" s="9">
        <f t="shared" si="21"/>
        <v>3.855</v>
      </c>
      <c r="E186" s="9">
        <f t="shared" si="21"/>
        <v>3.8450000000000002</v>
      </c>
      <c r="G186" s="102">
        <f t="shared" si="23"/>
        <v>-4.315390385523394E-2</v>
      </c>
      <c r="H186" s="102">
        <f t="shared" si="24"/>
        <v>-3.9520758162283273E-2</v>
      </c>
      <c r="I186" s="102"/>
      <c r="K186" s="101"/>
      <c r="L186" s="101"/>
    </row>
    <row r="187" spans="1:12" x14ac:dyDescent="0.25">
      <c r="A187" s="8">
        <f t="shared" si="22"/>
        <v>35439</v>
      </c>
      <c r="B187" s="9"/>
      <c r="C187" s="8"/>
      <c r="D187" s="9">
        <f t="shared" si="21"/>
        <v>3.665</v>
      </c>
      <c r="E187" s="9">
        <f t="shared" si="21"/>
        <v>3.645</v>
      </c>
      <c r="G187" s="102">
        <f t="shared" si="23"/>
        <v>-5.0542671676677933E-2</v>
      </c>
      <c r="H187" s="102">
        <f t="shared" si="24"/>
        <v>-5.3417237496985834E-2</v>
      </c>
      <c r="I187" s="102"/>
      <c r="K187" s="101"/>
      <c r="L187" s="101"/>
    </row>
    <row r="188" spans="1:12" x14ac:dyDescent="0.25">
      <c r="A188" s="8">
        <f t="shared" si="22"/>
        <v>35440</v>
      </c>
      <c r="B188" s="9"/>
      <c r="C188" s="8"/>
      <c r="D188" s="9">
        <f t="shared" si="21"/>
        <v>4.0599999999999996</v>
      </c>
      <c r="E188" s="9">
        <f t="shared" si="21"/>
        <v>3.645</v>
      </c>
      <c r="G188" s="102">
        <f t="shared" si="23"/>
        <v>0.10235463827502626</v>
      </c>
      <c r="H188" s="102">
        <f t="shared" si="24"/>
        <v>0</v>
      </c>
      <c r="I188" s="102"/>
      <c r="K188" s="101"/>
      <c r="L188" s="101"/>
    </row>
    <row r="189" spans="1:12" x14ac:dyDescent="0.25">
      <c r="A189" s="8">
        <f t="shared" si="22"/>
        <v>35441</v>
      </c>
      <c r="B189" s="9"/>
      <c r="C189" s="8"/>
      <c r="D189" s="9">
        <f t="shared" si="21"/>
        <v>4.0599999999999996</v>
      </c>
      <c r="E189" s="9">
        <f t="shared" si="21"/>
        <v>3.645</v>
      </c>
      <c r="G189" s="102">
        <f t="shared" si="23"/>
        <v>0</v>
      </c>
      <c r="H189" s="102">
        <f t="shared" si="24"/>
        <v>0</v>
      </c>
      <c r="I189" s="102"/>
      <c r="K189" s="101"/>
      <c r="L189" s="101"/>
    </row>
    <row r="190" spans="1:12" x14ac:dyDescent="0.25">
      <c r="A190" s="8">
        <f t="shared" si="22"/>
        <v>35442</v>
      </c>
      <c r="B190" s="9"/>
      <c r="C190" s="8"/>
      <c r="D190" s="9">
        <f t="shared" si="21"/>
        <v>4.0599999999999996</v>
      </c>
      <c r="E190" s="9">
        <f t="shared" si="21"/>
        <v>3.645</v>
      </c>
      <c r="G190" s="102">
        <f t="shared" si="23"/>
        <v>0</v>
      </c>
      <c r="H190" s="102">
        <f t="shared" si="24"/>
        <v>0</v>
      </c>
      <c r="I190" s="102"/>
      <c r="K190" s="101"/>
      <c r="L190" s="101"/>
    </row>
    <row r="191" spans="1:12" x14ac:dyDescent="0.25">
      <c r="A191" s="8">
        <f t="shared" si="22"/>
        <v>35443</v>
      </c>
      <c r="B191" s="9"/>
      <c r="C191" s="8"/>
      <c r="D191" s="9">
        <f t="shared" si="21"/>
        <v>4.16</v>
      </c>
      <c r="E191" s="9">
        <f t="shared" si="21"/>
        <v>4.3</v>
      </c>
      <c r="G191" s="102">
        <f t="shared" si="23"/>
        <v>2.4332100659530721E-2</v>
      </c>
      <c r="H191" s="102">
        <f t="shared" si="24"/>
        <v>0.16525865723889518</v>
      </c>
      <c r="I191" s="102"/>
      <c r="K191" s="101"/>
      <c r="L191" s="101"/>
    </row>
    <row r="192" spans="1:12" x14ac:dyDescent="0.25">
      <c r="A192" s="8">
        <f t="shared" si="22"/>
        <v>35444</v>
      </c>
      <c r="B192" s="9"/>
      <c r="C192" s="8"/>
      <c r="D192" s="9">
        <f t="shared" si="21"/>
        <v>4.1900000000000004</v>
      </c>
      <c r="E192" s="9">
        <f t="shared" si="21"/>
        <v>4.3</v>
      </c>
      <c r="G192" s="102">
        <f t="shared" si="23"/>
        <v>7.1856596608745327E-3</v>
      </c>
      <c r="H192" s="102">
        <f t="shared" si="24"/>
        <v>0</v>
      </c>
      <c r="I192" s="102"/>
      <c r="K192" s="101"/>
      <c r="L192" s="101"/>
    </row>
    <row r="193" spans="1:12" x14ac:dyDescent="0.25">
      <c r="A193" s="8">
        <f t="shared" si="22"/>
        <v>35445</v>
      </c>
      <c r="B193" s="9"/>
      <c r="C193" s="8"/>
      <c r="D193" s="9">
        <f t="shared" si="21"/>
        <v>4.76</v>
      </c>
      <c r="E193" s="9">
        <f t="shared" si="21"/>
        <v>4.38</v>
      </c>
      <c r="G193" s="102">
        <f t="shared" si="23"/>
        <v>0.12754693430928213</v>
      </c>
      <c r="H193" s="102">
        <f t="shared" si="24"/>
        <v>1.8433701688837966E-2</v>
      </c>
      <c r="I193" s="102"/>
      <c r="K193" s="101"/>
      <c r="L193" s="101"/>
    </row>
    <row r="194" spans="1:12" x14ac:dyDescent="0.25">
      <c r="A194" s="8">
        <f t="shared" si="22"/>
        <v>35446</v>
      </c>
      <c r="B194" s="9"/>
      <c r="C194" s="8"/>
      <c r="D194" s="9">
        <f t="shared" si="21"/>
        <v>4.12</v>
      </c>
      <c r="E194" s="9">
        <f t="shared" si="21"/>
        <v>4.2</v>
      </c>
      <c r="G194" s="102">
        <f t="shared" si="23"/>
        <v>-0.14439450488189357</v>
      </c>
      <c r="H194" s="102">
        <f t="shared" si="24"/>
        <v>-4.1964199099032082E-2</v>
      </c>
      <c r="I194" s="102"/>
      <c r="K194" s="101"/>
      <c r="L194" s="101"/>
    </row>
    <row r="195" spans="1:12" x14ac:dyDescent="0.25">
      <c r="A195" s="8">
        <f t="shared" si="22"/>
        <v>35447</v>
      </c>
      <c r="B195" s="9"/>
      <c r="C195" s="8"/>
      <c r="D195" s="9">
        <f t="shared" si="21"/>
        <v>3.355</v>
      </c>
      <c r="E195" s="9">
        <f t="shared" si="21"/>
        <v>3.35</v>
      </c>
      <c r="G195" s="102">
        <f t="shared" si="23"/>
        <v>-0.20540139293778986</v>
      </c>
      <c r="H195" s="102">
        <f t="shared" si="24"/>
        <v>-0.22612417945234764</v>
      </c>
      <c r="I195" s="102"/>
      <c r="J195" s="102"/>
    </row>
    <row r="196" spans="1:12" x14ac:dyDescent="0.25">
      <c r="A196" s="8">
        <f t="shared" si="22"/>
        <v>35448</v>
      </c>
      <c r="B196" s="9"/>
      <c r="C196" s="8"/>
      <c r="D196" s="9">
        <f t="shared" si="21"/>
        <v>3.36</v>
      </c>
      <c r="E196" s="9">
        <f t="shared" si="21"/>
        <v>3.35</v>
      </c>
      <c r="G196" s="102">
        <f t="shared" si="23"/>
        <v>1.4892035514676113E-3</v>
      </c>
      <c r="H196" s="102">
        <f t="shared" si="24"/>
        <v>0</v>
      </c>
      <c r="I196" s="102"/>
      <c r="J196" s="102"/>
    </row>
    <row r="197" spans="1:12" x14ac:dyDescent="0.25">
      <c r="A197" s="8">
        <f t="shared" si="22"/>
        <v>35449</v>
      </c>
      <c r="B197" s="9"/>
      <c r="C197" s="8"/>
      <c r="D197" s="9">
        <f t="shared" si="21"/>
        <v>3.36</v>
      </c>
      <c r="E197" s="9">
        <f t="shared" si="21"/>
        <v>3.35</v>
      </c>
      <c r="G197" s="102">
        <f t="shared" si="23"/>
        <v>0</v>
      </c>
      <c r="H197" s="102">
        <f t="shared" si="24"/>
        <v>0</v>
      </c>
      <c r="I197" s="102"/>
      <c r="J197" s="102"/>
    </row>
    <row r="198" spans="1:12" x14ac:dyDescent="0.25">
      <c r="A198" s="8">
        <f t="shared" si="22"/>
        <v>35450</v>
      </c>
      <c r="B198" s="9"/>
      <c r="C198" s="8"/>
      <c r="D198" s="9">
        <f t="shared" si="21"/>
        <v>2.77</v>
      </c>
      <c r="E198" s="9">
        <f t="shared" si="21"/>
        <v>3.125</v>
      </c>
      <c r="G198" s="102">
        <f t="shared" si="23"/>
        <v>-0.19309365377586565</v>
      </c>
      <c r="H198" s="102">
        <f t="shared" si="24"/>
        <v>-6.9526062648610221E-2</v>
      </c>
      <c r="I198" s="102"/>
      <c r="J198" s="102"/>
    </row>
    <row r="199" spans="1:12" x14ac:dyDescent="0.25">
      <c r="A199" s="8">
        <f t="shared" si="22"/>
        <v>35451</v>
      </c>
      <c r="B199" s="9"/>
      <c r="C199" s="8"/>
      <c r="D199" s="9">
        <f t="shared" si="21"/>
        <v>2.79</v>
      </c>
      <c r="E199" s="9">
        <f t="shared" si="21"/>
        <v>2.7749999999999999</v>
      </c>
      <c r="G199" s="102">
        <f t="shared" si="23"/>
        <v>7.1942756340272309E-3</v>
      </c>
      <c r="H199" s="102">
        <f t="shared" si="24"/>
        <v>-0.11878353598996698</v>
      </c>
      <c r="I199" s="102"/>
      <c r="J199" s="102"/>
    </row>
    <row r="200" spans="1:12" x14ac:dyDescent="0.25">
      <c r="A200" s="8">
        <f t="shared" si="22"/>
        <v>35452</v>
      </c>
      <c r="B200" s="9"/>
      <c r="C200" s="8"/>
      <c r="D200" s="9">
        <f t="shared" si="21"/>
        <v>2.8250000000000002</v>
      </c>
      <c r="E200" s="9">
        <f t="shared" si="21"/>
        <v>2.8250000000000002</v>
      </c>
      <c r="G200" s="102">
        <f t="shared" si="23"/>
        <v>1.2466768765130067E-2</v>
      </c>
      <c r="H200" s="102">
        <f t="shared" si="24"/>
        <v>1.7857617400006472E-2</v>
      </c>
      <c r="I200" s="102"/>
      <c r="J200" s="102"/>
    </row>
    <row r="201" spans="1:12" x14ac:dyDescent="0.25">
      <c r="A201" s="8">
        <f t="shared" si="22"/>
        <v>35453</v>
      </c>
      <c r="B201" s="9"/>
      <c r="C201" s="8"/>
      <c r="D201" s="9">
        <f t="shared" si="21"/>
        <v>2.94</v>
      </c>
      <c r="E201" s="9">
        <f t="shared" si="21"/>
        <v>2.7949999999999999</v>
      </c>
      <c r="G201" s="102">
        <f t="shared" si="23"/>
        <v>3.9901216752185907E-2</v>
      </c>
      <c r="H201" s="102">
        <f t="shared" si="24"/>
        <v>-1.0676257991341868E-2</v>
      </c>
      <c r="I201" s="102"/>
      <c r="J201" s="102"/>
    </row>
    <row r="202" spans="1:12" x14ac:dyDescent="0.25">
      <c r="A202" s="8">
        <f t="shared" si="22"/>
        <v>35454</v>
      </c>
      <c r="B202" s="9"/>
      <c r="C202" s="8"/>
      <c r="D202" s="9">
        <f t="shared" si="21"/>
        <v>2.375</v>
      </c>
      <c r="E202" s="9">
        <f t="shared" si="21"/>
        <v>2.74</v>
      </c>
      <c r="G202" s="102">
        <f t="shared" si="23"/>
        <v>-0.21341214386398563</v>
      </c>
      <c r="H202" s="102">
        <f t="shared" si="24"/>
        <v>-1.9874186207083529E-2</v>
      </c>
      <c r="I202" s="102"/>
      <c r="J202" s="102"/>
    </row>
    <row r="203" spans="1:12" x14ac:dyDescent="0.25">
      <c r="A203" s="8">
        <f t="shared" si="22"/>
        <v>35455</v>
      </c>
      <c r="B203" s="9"/>
      <c r="C203" s="8"/>
      <c r="D203" s="9">
        <f t="shared" si="21"/>
        <v>2.375</v>
      </c>
      <c r="E203" s="9">
        <f t="shared" si="21"/>
        <v>2.74</v>
      </c>
      <c r="G203" s="102">
        <f t="shared" si="23"/>
        <v>0</v>
      </c>
      <c r="H203" s="102">
        <f t="shared" si="24"/>
        <v>0</v>
      </c>
      <c r="I203" s="102"/>
      <c r="J203" s="102"/>
    </row>
    <row r="204" spans="1:12" x14ac:dyDescent="0.25">
      <c r="A204" s="8">
        <f t="shared" si="22"/>
        <v>35456</v>
      </c>
      <c r="B204" s="9"/>
      <c r="C204" s="8"/>
      <c r="D204" s="9">
        <f t="shared" si="21"/>
        <v>2.375</v>
      </c>
      <c r="E204" s="9">
        <f t="shared" si="21"/>
        <v>2.74</v>
      </c>
      <c r="G204" s="102">
        <f t="shared" si="23"/>
        <v>0</v>
      </c>
      <c r="H204" s="102">
        <f t="shared" si="24"/>
        <v>0</v>
      </c>
      <c r="I204" s="102"/>
      <c r="J204" s="102"/>
    </row>
    <row r="205" spans="1:12" x14ac:dyDescent="0.25">
      <c r="A205" s="8">
        <f t="shared" si="22"/>
        <v>35457</v>
      </c>
      <c r="B205" s="9"/>
      <c r="C205" s="8"/>
      <c r="D205" s="9">
        <f t="shared" si="21"/>
        <v>2.81</v>
      </c>
      <c r="E205" s="9">
        <f t="shared" si="21"/>
        <v>2.9</v>
      </c>
      <c r="G205" s="102">
        <f t="shared" si="23"/>
        <v>0.16818704585904992</v>
      </c>
      <c r="H205" s="102">
        <f t="shared" si="24"/>
        <v>5.675281659244942E-2</v>
      </c>
      <c r="I205" s="102"/>
      <c r="J205" s="102"/>
    </row>
    <row r="206" spans="1:12" x14ac:dyDescent="0.25">
      <c r="A206" s="8">
        <f t="shared" si="22"/>
        <v>35458</v>
      </c>
      <c r="B206" s="9"/>
      <c r="C206" s="8"/>
      <c r="D206" s="9">
        <f t="shared" si="21"/>
        <v>2.9249999999999998</v>
      </c>
      <c r="E206" s="9">
        <f t="shared" si="21"/>
        <v>2.9</v>
      </c>
      <c r="G206" s="102">
        <f t="shared" si="23"/>
        <v>4.010999733816524E-2</v>
      </c>
      <c r="H206" s="102">
        <f t="shared" si="24"/>
        <v>0</v>
      </c>
      <c r="I206" s="102"/>
      <c r="J206" s="102"/>
    </row>
    <row r="207" spans="1:12" x14ac:dyDescent="0.25">
      <c r="A207" s="8">
        <f t="shared" si="22"/>
        <v>35459</v>
      </c>
      <c r="B207" s="9"/>
      <c r="C207" s="8"/>
      <c r="D207" s="9">
        <f t="shared" si="21"/>
        <v>2.7</v>
      </c>
      <c r="E207" s="9">
        <f t="shared" si="21"/>
        <v>2.9</v>
      </c>
      <c r="G207" s="102">
        <f t="shared" si="23"/>
        <v>-8.0042707673536245E-2</v>
      </c>
      <c r="H207" s="102">
        <f t="shared" si="24"/>
        <v>0</v>
      </c>
      <c r="I207" s="102"/>
      <c r="J207" s="102"/>
    </row>
    <row r="208" spans="1:12" x14ac:dyDescent="0.25">
      <c r="A208" s="8">
        <f t="shared" si="22"/>
        <v>35460</v>
      </c>
      <c r="B208" s="9"/>
      <c r="C208" s="8"/>
      <c r="D208" s="9">
        <f t="shared" si="21"/>
        <v>2.61</v>
      </c>
      <c r="E208" s="9">
        <f t="shared" si="21"/>
        <v>2.61</v>
      </c>
      <c r="G208" s="102">
        <f t="shared" si="23"/>
        <v>-3.3901551675681457E-2</v>
      </c>
      <c r="H208" s="102">
        <f t="shared" si="24"/>
        <v>-0.10536051565782628</v>
      </c>
      <c r="I208" s="102"/>
      <c r="J208" s="102"/>
    </row>
    <row r="209" spans="1:12" x14ac:dyDescent="0.25">
      <c r="A209" s="8">
        <f t="shared" si="22"/>
        <v>35461</v>
      </c>
      <c r="B209" s="9"/>
      <c r="C209" s="8"/>
      <c r="D209" s="9">
        <f t="shared" si="21"/>
        <v>2.61</v>
      </c>
      <c r="E209" s="9">
        <f t="shared" si="21"/>
        <v>2.62</v>
      </c>
      <c r="G209" s="102">
        <f t="shared" si="23"/>
        <v>0</v>
      </c>
      <c r="H209" s="102">
        <f t="shared" si="24"/>
        <v>3.8240964384034758E-3</v>
      </c>
      <c r="I209" s="102"/>
      <c r="J209" s="102"/>
    </row>
    <row r="210" spans="1:12" x14ac:dyDescent="0.25">
      <c r="A210" s="8"/>
      <c r="B210" s="9"/>
      <c r="C210" s="8"/>
      <c r="D210" s="9"/>
      <c r="E210" s="9"/>
      <c r="G210" s="102"/>
      <c r="H210" s="102"/>
      <c r="I210" s="102"/>
      <c r="J210" s="102"/>
    </row>
    <row r="211" spans="1:12" x14ac:dyDescent="0.25">
      <c r="A211" s="8"/>
      <c r="B211" s="9"/>
      <c r="C211" s="8"/>
      <c r="D211" s="9"/>
      <c r="E211" s="9"/>
      <c r="G211" s="102"/>
      <c r="H211" s="102"/>
      <c r="I211" s="102"/>
      <c r="J211" s="102"/>
    </row>
    <row r="212" spans="1:12" x14ac:dyDescent="0.25">
      <c r="A212" s="8"/>
      <c r="B212" s="9"/>
      <c r="C212" s="8"/>
      <c r="D212" s="9"/>
      <c r="E212" s="9"/>
    </row>
    <row r="213" spans="1:12" x14ac:dyDescent="0.25">
      <c r="A213" s="8"/>
      <c r="B213" s="9"/>
      <c r="C213" s="8">
        <v>35462</v>
      </c>
      <c r="G213" s="102">
        <f>STDEV(G215:G241)*$B$1</f>
        <v>0.83439182021049474</v>
      </c>
      <c r="H213" s="102">
        <f>STDEV(H215:H241)*$B$1</f>
        <v>0.89334417478632899</v>
      </c>
      <c r="I213" s="102">
        <f>CORREL(D214:D241,E214:E241)</f>
        <v>0.95075758659349208</v>
      </c>
      <c r="J213" s="102">
        <f>IF(ISNUMBER(I213),I213,1.1)</f>
        <v>0.95075758659349208</v>
      </c>
      <c r="K213" s="101">
        <f>MAX(D214:D246)</f>
        <v>2.61</v>
      </c>
      <c r="L213" s="101">
        <f>MAX(E214:E246)</f>
        <v>2.62</v>
      </c>
    </row>
    <row r="214" spans="1:12" x14ac:dyDescent="0.25">
      <c r="A214" s="8">
        <f>C213</f>
        <v>35462</v>
      </c>
      <c r="B214" s="9"/>
      <c r="C214" s="8"/>
      <c r="D214" s="9">
        <f t="shared" ref="D214:E241" si="25">VLOOKUP($A214,cash,D$4,FALSE)</f>
        <v>2.61</v>
      </c>
      <c r="E214" s="9">
        <f t="shared" si="25"/>
        <v>2.62</v>
      </c>
      <c r="G214" s="102"/>
      <c r="H214" s="102"/>
      <c r="I214" s="102"/>
      <c r="K214" s="101">
        <f>MIN(D214:D246)</f>
        <v>1.61</v>
      </c>
      <c r="L214" s="101">
        <f>MIN(E214:E246)</f>
        <v>1.595</v>
      </c>
    </row>
    <row r="215" spans="1:12" x14ac:dyDescent="0.25">
      <c r="A215" s="8">
        <f>A214+1</f>
        <v>35463</v>
      </c>
      <c r="B215" s="9"/>
      <c r="C215" s="8"/>
      <c r="D215" s="9">
        <f t="shared" si="25"/>
        <v>2.61</v>
      </c>
      <c r="E215" s="9">
        <f t="shared" si="25"/>
        <v>2.62</v>
      </c>
      <c r="G215" s="102">
        <f>LN(D215/D214)</f>
        <v>0</v>
      </c>
      <c r="H215" s="102">
        <f>LN(E215/E214)</f>
        <v>0</v>
      </c>
      <c r="I215" s="102"/>
      <c r="K215" s="101"/>
      <c r="L215" s="101"/>
    </row>
    <row r="216" spans="1:12" x14ac:dyDescent="0.25">
      <c r="A216" s="8">
        <f t="shared" ref="A216:A241" si="26">A215+1</f>
        <v>35464</v>
      </c>
      <c r="B216" s="9"/>
      <c r="C216" s="8"/>
      <c r="D216" s="9">
        <f t="shared" si="25"/>
        <v>2.29</v>
      </c>
      <c r="E216" s="9">
        <f t="shared" si="25"/>
        <v>2.48</v>
      </c>
      <c r="G216" s="102">
        <f t="shared" ref="G216:G241" si="27">LN(D216/D215)</f>
        <v>-0.13079840376845367</v>
      </c>
      <c r="H216" s="102">
        <f t="shared" ref="H216:H241" si="28">LN(E216/E215)</f>
        <v>-5.4915757596114771E-2</v>
      </c>
      <c r="I216" s="102"/>
      <c r="K216" s="101"/>
      <c r="L216" s="101"/>
    </row>
    <row r="217" spans="1:12" x14ac:dyDescent="0.25">
      <c r="A217" s="8">
        <f t="shared" si="26"/>
        <v>35465</v>
      </c>
      <c r="B217" s="9"/>
      <c r="C217" s="8"/>
      <c r="D217" s="9">
        <f t="shared" si="25"/>
        <v>2.335</v>
      </c>
      <c r="E217" s="9">
        <f t="shared" si="25"/>
        <v>2.42</v>
      </c>
      <c r="G217" s="102">
        <f t="shared" si="27"/>
        <v>1.9460073554712343E-2</v>
      </c>
      <c r="H217" s="102">
        <f t="shared" si="28"/>
        <v>-2.4491020008295755E-2</v>
      </c>
      <c r="I217" s="102"/>
      <c r="K217" s="101"/>
      <c r="L217" s="101"/>
    </row>
    <row r="218" spans="1:12" x14ac:dyDescent="0.25">
      <c r="A218" s="8">
        <f t="shared" si="26"/>
        <v>35466</v>
      </c>
      <c r="B218" s="9"/>
      <c r="C218" s="8"/>
      <c r="D218" s="9">
        <f t="shared" si="25"/>
        <v>2.375</v>
      </c>
      <c r="E218" s="9">
        <f t="shared" si="25"/>
        <v>2.5350000000000001</v>
      </c>
      <c r="G218" s="102">
        <f t="shared" si="27"/>
        <v>1.6985546365743807E-2</v>
      </c>
      <c r="H218" s="102">
        <f t="shared" si="28"/>
        <v>4.642609687455157E-2</v>
      </c>
      <c r="I218" s="102"/>
      <c r="K218" s="101"/>
      <c r="L218" s="101"/>
    </row>
    <row r="219" spans="1:12" x14ac:dyDescent="0.25">
      <c r="A219" s="8">
        <f t="shared" si="26"/>
        <v>35467</v>
      </c>
      <c r="B219" s="9"/>
      <c r="C219" s="8"/>
      <c r="D219" s="9">
        <f t="shared" si="25"/>
        <v>2.34</v>
      </c>
      <c r="E219" s="9">
        <f t="shared" si="25"/>
        <v>2.5350000000000001</v>
      </c>
      <c r="G219" s="102">
        <f t="shared" si="27"/>
        <v>-1.4846508116994585E-2</v>
      </c>
      <c r="H219" s="102">
        <f t="shared" si="28"/>
        <v>0</v>
      </c>
      <c r="I219" s="102"/>
      <c r="K219" s="101"/>
      <c r="L219" s="101"/>
    </row>
    <row r="220" spans="1:12" x14ac:dyDescent="0.25">
      <c r="A220" s="8">
        <f t="shared" si="26"/>
        <v>35468</v>
      </c>
      <c r="B220" s="9"/>
      <c r="C220" s="8"/>
      <c r="D220" s="9">
        <f t="shared" si="25"/>
        <v>2.2949999999999999</v>
      </c>
      <c r="E220" s="9">
        <f t="shared" si="25"/>
        <v>2.4700000000000002</v>
      </c>
      <c r="G220" s="102">
        <f t="shared" si="27"/>
        <v>-1.9418085857101513E-2</v>
      </c>
      <c r="H220" s="102">
        <f t="shared" si="28"/>
        <v>-2.5975486403260677E-2</v>
      </c>
      <c r="I220" s="102"/>
      <c r="K220" s="101"/>
      <c r="L220" s="101"/>
    </row>
    <row r="221" spans="1:12" x14ac:dyDescent="0.25">
      <c r="A221" s="8">
        <f t="shared" si="26"/>
        <v>35469</v>
      </c>
      <c r="B221" s="9"/>
      <c r="C221" s="8"/>
      <c r="D221" s="9">
        <f t="shared" si="25"/>
        <v>2.2949999999999999</v>
      </c>
      <c r="E221" s="9">
        <f t="shared" si="25"/>
        <v>2.4700000000000002</v>
      </c>
      <c r="G221" s="102">
        <f t="shared" si="27"/>
        <v>0</v>
      </c>
      <c r="H221" s="102">
        <f t="shared" si="28"/>
        <v>0</v>
      </c>
      <c r="I221" s="102"/>
      <c r="K221" s="101"/>
      <c r="L221" s="101"/>
    </row>
    <row r="222" spans="1:12" x14ac:dyDescent="0.25">
      <c r="A222" s="8">
        <f t="shared" si="26"/>
        <v>35470</v>
      </c>
      <c r="B222" s="9"/>
      <c r="C222" s="8"/>
      <c r="D222" s="9">
        <f t="shared" si="25"/>
        <v>2.2949999999999999</v>
      </c>
      <c r="E222" s="9">
        <f t="shared" si="25"/>
        <v>2.4700000000000002</v>
      </c>
      <c r="G222" s="102">
        <f t="shared" si="27"/>
        <v>0</v>
      </c>
      <c r="H222" s="102">
        <f t="shared" si="28"/>
        <v>0</v>
      </c>
      <c r="I222" s="102"/>
      <c r="K222" s="101"/>
      <c r="L222" s="101"/>
    </row>
    <row r="223" spans="1:12" x14ac:dyDescent="0.25">
      <c r="A223" s="8">
        <f t="shared" si="26"/>
        <v>35471</v>
      </c>
      <c r="B223" s="9"/>
      <c r="C223" s="8"/>
      <c r="D223" s="9">
        <f t="shared" si="25"/>
        <v>2.3050000000000002</v>
      </c>
      <c r="E223" s="9">
        <f t="shared" si="25"/>
        <v>2.4700000000000002</v>
      </c>
      <c r="G223" s="102">
        <f t="shared" si="27"/>
        <v>4.3478329361034225E-3</v>
      </c>
      <c r="H223" s="102">
        <f t="shared" si="28"/>
        <v>0</v>
      </c>
      <c r="I223" s="102"/>
      <c r="K223" s="101"/>
      <c r="L223" s="101"/>
    </row>
    <row r="224" spans="1:12" x14ac:dyDescent="0.25">
      <c r="A224" s="8">
        <f t="shared" si="26"/>
        <v>35472</v>
      </c>
      <c r="B224" s="9"/>
      <c r="C224" s="8"/>
      <c r="D224" s="9">
        <f t="shared" si="25"/>
        <v>2.27</v>
      </c>
      <c r="E224" s="9">
        <f t="shared" si="25"/>
        <v>2.4049999999999998</v>
      </c>
      <c r="G224" s="102">
        <f t="shared" si="27"/>
        <v>-1.5300844955300598E-2</v>
      </c>
      <c r="H224" s="102">
        <f t="shared" si="28"/>
        <v>-2.6668247082161523E-2</v>
      </c>
      <c r="I224" s="102"/>
      <c r="K224" s="101"/>
      <c r="L224" s="101"/>
    </row>
    <row r="225" spans="1:12" x14ac:dyDescent="0.25">
      <c r="A225" s="8">
        <f t="shared" si="26"/>
        <v>35473</v>
      </c>
      <c r="B225" s="9"/>
      <c r="C225" s="8"/>
      <c r="D225" s="9">
        <f t="shared" si="25"/>
        <v>2.2999999999999998</v>
      </c>
      <c r="E225" s="9">
        <f t="shared" si="25"/>
        <v>2.2999999999999998</v>
      </c>
      <c r="G225" s="102">
        <f t="shared" si="27"/>
        <v>1.3129291441792581E-2</v>
      </c>
      <c r="H225" s="102">
        <f t="shared" si="28"/>
        <v>-4.4640780622620439E-2</v>
      </c>
      <c r="I225" s="102"/>
      <c r="K225" s="101"/>
      <c r="L225" s="101"/>
    </row>
    <row r="226" spans="1:12" x14ac:dyDescent="0.25">
      <c r="A226" s="8">
        <f t="shared" si="26"/>
        <v>35474</v>
      </c>
      <c r="B226" s="9"/>
      <c r="C226" s="8"/>
      <c r="D226" s="9">
        <f t="shared" si="25"/>
        <v>2.29</v>
      </c>
      <c r="E226" s="9">
        <f t="shared" si="25"/>
        <v>2.06</v>
      </c>
      <c r="G226" s="102">
        <f t="shared" si="27"/>
        <v>-4.3573053689555897E-3</v>
      </c>
      <c r="H226" s="102">
        <f t="shared" si="28"/>
        <v>-0.11020314013361424</v>
      </c>
      <c r="I226" s="102"/>
      <c r="K226" s="101"/>
      <c r="L226" s="101"/>
    </row>
    <row r="227" spans="1:12" x14ac:dyDescent="0.25">
      <c r="A227" s="8">
        <f t="shared" si="26"/>
        <v>35475</v>
      </c>
      <c r="B227" s="9"/>
      <c r="C227" s="8"/>
      <c r="D227" s="9">
        <f t="shared" si="25"/>
        <v>2.0350000000000001</v>
      </c>
      <c r="E227" s="9">
        <f t="shared" si="25"/>
        <v>1.95</v>
      </c>
      <c r="G227" s="102">
        <f t="shared" si="27"/>
        <v>-0.11805599867158995</v>
      </c>
      <c r="H227" s="102">
        <f t="shared" si="28"/>
        <v>-5.4876610225834371E-2</v>
      </c>
      <c r="I227" s="102"/>
      <c r="K227" s="101"/>
      <c r="L227" s="101"/>
    </row>
    <row r="228" spans="1:12" x14ac:dyDescent="0.25">
      <c r="A228" s="8">
        <f t="shared" si="26"/>
        <v>35476</v>
      </c>
      <c r="B228" s="9"/>
      <c r="C228" s="8"/>
      <c r="D228" s="9">
        <f t="shared" si="25"/>
        <v>1.83</v>
      </c>
      <c r="E228" s="9">
        <f t="shared" si="25"/>
        <v>1.95</v>
      </c>
      <c r="G228" s="102">
        <f t="shared" si="27"/>
        <v>-0.10617985204122873</v>
      </c>
      <c r="H228" s="102">
        <f t="shared" si="28"/>
        <v>0</v>
      </c>
      <c r="I228" s="102"/>
      <c r="K228" s="101"/>
      <c r="L228" s="101"/>
    </row>
    <row r="229" spans="1:12" x14ac:dyDescent="0.25">
      <c r="A229" s="8">
        <f t="shared" si="26"/>
        <v>35477</v>
      </c>
      <c r="B229" s="9"/>
      <c r="C229" s="8"/>
      <c r="D229" s="9">
        <f t="shared" si="25"/>
        <v>1.83</v>
      </c>
      <c r="E229" s="9">
        <f t="shared" si="25"/>
        <v>1.95</v>
      </c>
      <c r="G229" s="102">
        <f t="shared" si="27"/>
        <v>0</v>
      </c>
      <c r="H229" s="102">
        <f t="shared" si="28"/>
        <v>0</v>
      </c>
      <c r="I229" s="102"/>
      <c r="K229" s="101"/>
      <c r="L229" s="101"/>
    </row>
    <row r="230" spans="1:12" x14ac:dyDescent="0.25">
      <c r="A230" s="8">
        <f t="shared" si="26"/>
        <v>35478</v>
      </c>
      <c r="B230" s="9"/>
      <c r="C230" s="8"/>
      <c r="D230" s="9">
        <f t="shared" si="25"/>
        <v>1.83</v>
      </c>
      <c r="E230" s="9">
        <f t="shared" si="25"/>
        <v>1.595</v>
      </c>
      <c r="G230" s="102">
        <f t="shared" si="27"/>
        <v>0</v>
      </c>
      <c r="H230" s="102">
        <f t="shared" si="28"/>
        <v>-0.20095563633884755</v>
      </c>
      <c r="I230" s="102"/>
      <c r="J230" s="102"/>
    </row>
    <row r="231" spans="1:12" x14ac:dyDescent="0.25">
      <c r="A231" s="8">
        <f t="shared" si="26"/>
        <v>35479</v>
      </c>
      <c r="B231" s="9"/>
      <c r="C231" s="8"/>
      <c r="D231" s="9">
        <f t="shared" si="25"/>
        <v>1.61</v>
      </c>
      <c r="E231" s="9">
        <f t="shared" si="25"/>
        <v>1.595</v>
      </c>
      <c r="G231" s="102">
        <f t="shared" si="27"/>
        <v>-0.12808178785695798</v>
      </c>
      <c r="H231" s="102">
        <f t="shared" si="28"/>
        <v>0</v>
      </c>
      <c r="I231" s="102"/>
      <c r="J231" s="102"/>
    </row>
    <row r="232" spans="1:12" x14ac:dyDescent="0.25">
      <c r="A232" s="8">
        <f t="shared" si="26"/>
        <v>35480</v>
      </c>
      <c r="B232" s="9"/>
      <c r="C232" s="8"/>
      <c r="D232" s="9">
        <f t="shared" si="25"/>
        <v>1.675</v>
      </c>
      <c r="E232" s="9">
        <f t="shared" si="25"/>
        <v>1.7250000000000001</v>
      </c>
      <c r="G232" s="102">
        <f t="shared" si="27"/>
        <v>3.9578986280658146E-2</v>
      </c>
      <c r="H232" s="102">
        <f t="shared" si="28"/>
        <v>7.8353314246515163E-2</v>
      </c>
      <c r="I232" s="102"/>
      <c r="J232" s="102"/>
    </row>
    <row r="233" spans="1:12" x14ac:dyDescent="0.25">
      <c r="A233" s="8">
        <f t="shared" si="26"/>
        <v>35481</v>
      </c>
      <c r="B233" s="9"/>
      <c r="C233" s="8"/>
      <c r="D233" s="9">
        <f t="shared" si="25"/>
        <v>1.655</v>
      </c>
      <c r="E233" s="9">
        <f t="shared" si="25"/>
        <v>1.75</v>
      </c>
      <c r="G233" s="102">
        <f t="shared" si="27"/>
        <v>-1.2012156448003545E-2</v>
      </c>
      <c r="H233" s="102">
        <f t="shared" si="28"/>
        <v>1.4388737452099452E-2</v>
      </c>
      <c r="I233" s="102"/>
      <c r="J233" s="102"/>
    </row>
    <row r="234" spans="1:12" x14ac:dyDescent="0.25">
      <c r="A234" s="8">
        <f t="shared" si="26"/>
        <v>35482</v>
      </c>
      <c r="B234" s="9"/>
      <c r="C234" s="8"/>
      <c r="D234" s="9">
        <f t="shared" si="25"/>
        <v>1.73</v>
      </c>
      <c r="E234" s="9">
        <f t="shared" si="25"/>
        <v>1.6950000000000001</v>
      </c>
      <c r="G234" s="102">
        <f t="shared" si="27"/>
        <v>4.4320399680661315E-2</v>
      </c>
      <c r="H234" s="102">
        <f t="shared" si="28"/>
        <v>-3.1933047103009031E-2</v>
      </c>
      <c r="I234" s="102"/>
      <c r="J234" s="102"/>
    </row>
    <row r="235" spans="1:12" x14ac:dyDescent="0.25">
      <c r="A235" s="8">
        <f t="shared" si="26"/>
        <v>35483</v>
      </c>
      <c r="B235" s="9"/>
      <c r="C235" s="8"/>
      <c r="D235" s="9">
        <f t="shared" si="25"/>
        <v>1.73</v>
      </c>
      <c r="E235" s="9">
        <f t="shared" si="25"/>
        <v>1.6950000000000001</v>
      </c>
      <c r="G235" s="102">
        <f t="shared" si="27"/>
        <v>0</v>
      </c>
      <c r="H235" s="102">
        <f t="shared" si="28"/>
        <v>0</v>
      </c>
      <c r="I235" s="102"/>
      <c r="J235" s="102"/>
    </row>
    <row r="236" spans="1:12" x14ac:dyDescent="0.25">
      <c r="A236" s="8">
        <f t="shared" si="26"/>
        <v>35484</v>
      </c>
      <c r="B236" s="9"/>
      <c r="C236" s="8"/>
      <c r="D236" s="9">
        <f t="shared" si="25"/>
        <v>1.73</v>
      </c>
      <c r="E236" s="9">
        <f t="shared" si="25"/>
        <v>1.6950000000000001</v>
      </c>
      <c r="G236" s="102">
        <f t="shared" si="27"/>
        <v>0</v>
      </c>
      <c r="H236" s="102">
        <f t="shared" si="28"/>
        <v>0</v>
      </c>
      <c r="I236" s="102"/>
      <c r="J236" s="102"/>
    </row>
    <row r="237" spans="1:12" x14ac:dyDescent="0.25">
      <c r="A237" s="8">
        <f t="shared" si="26"/>
        <v>35485</v>
      </c>
      <c r="B237" s="9"/>
      <c r="C237" s="8"/>
      <c r="D237" s="9">
        <f t="shared" si="25"/>
        <v>1.76</v>
      </c>
      <c r="E237" s="9">
        <f t="shared" si="25"/>
        <v>1.86</v>
      </c>
      <c r="G237" s="102">
        <f t="shared" si="27"/>
        <v>1.7192400540372771E-2</v>
      </c>
      <c r="H237" s="102">
        <f t="shared" si="28"/>
        <v>9.2893746892696236E-2</v>
      </c>
      <c r="I237" s="102"/>
      <c r="J237" s="102"/>
    </row>
    <row r="238" spans="1:12" x14ac:dyDescent="0.25">
      <c r="A238" s="8">
        <f t="shared" si="26"/>
        <v>35486</v>
      </c>
      <c r="B238" s="9"/>
      <c r="C238" s="8"/>
      <c r="D238" s="9">
        <f t="shared" si="25"/>
        <v>1.76</v>
      </c>
      <c r="E238" s="9">
        <f t="shared" si="25"/>
        <v>1.7250000000000001</v>
      </c>
      <c r="G238" s="102">
        <f t="shared" si="27"/>
        <v>0</v>
      </c>
      <c r="H238" s="102">
        <f t="shared" si="28"/>
        <v>-7.5349437241786846E-2</v>
      </c>
      <c r="I238" s="102"/>
      <c r="J238" s="102"/>
    </row>
    <row r="239" spans="1:12" x14ac:dyDescent="0.25">
      <c r="A239" s="8">
        <f t="shared" si="26"/>
        <v>35487</v>
      </c>
      <c r="B239" s="9"/>
      <c r="C239" s="8"/>
      <c r="D239" s="9">
        <f t="shared" si="25"/>
        <v>1.8149999999999999</v>
      </c>
      <c r="E239" s="9">
        <f t="shared" si="25"/>
        <v>1.7250000000000001</v>
      </c>
      <c r="G239" s="102">
        <f t="shared" si="27"/>
        <v>3.0771658666753687E-2</v>
      </c>
      <c r="H239" s="102">
        <f t="shared" si="28"/>
        <v>0</v>
      </c>
      <c r="I239" s="102"/>
      <c r="J239" s="102"/>
    </row>
    <row r="240" spans="1:12" x14ac:dyDescent="0.25">
      <c r="A240" s="8">
        <f t="shared" si="26"/>
        <v>35488</v>
      </c>
      <c r="B240" s="9"/>
      <c r="C240" s="8"/>
      <c r="D240" s="9">
        <f t="shared" si="25"/>
        <v>1.67</v>
      </c>
      <c r="E240" s="9">
        <f t="shared" si="25"/>
        <v>1.7250000000000001</v>
      </c>
      <c r="G240" s="102">
        <f t="shared" si="27"/>
        <v>-8.3261841288150396E-2</v>
      </c>
      <c r="H240" s="102">
        <f t="shared" si="28"/>
        <v>0</v>
      </c>
      <c r="I240" s="102"/>
      <c r="J240" s="102"/>
    </row>
    <row r="241" spans="1:12" x14ac:dyDescent="0.25">
      <c r="A241" s="8">
        <f t="shared" si="26"/>
        <v>35489</v>
      </c>
      <c r="B241" s="9"/>
      <c r="C241" s="8"/>
      <c r="D241" s="9">
        <f t="shared" si="25"/>
        <v>1.79</v>
      </c>
      <c r="E241" s="9">
        <f t="shared" si="25"/>
        <v>1.61</v>
      </c>
      <c r="G241" s="102">
        <f t="shared" si="27"/>
        <v>6.9391993424000001E-2</v>
      </c>
      <c r="H241" s="102">
        <f t="shared" si="28"/>
        <v>-6.8992871486951435E-2</v>
      </c>
      <c r="I241" s="102"/>
      <c r="J241" s="102"/>
    </row>
    <row r="242" spans="1:12" x14ac:dyDescent="0.25">
      <c r="A242" s="8"/>
      <c r="B242" s="9"/>
      <c r="C242" s="8"/>
      <c r="D242" s="9"/>
      <c r="E242" s="9"/>
      <c r="G242" s="102"/>
      <c r="H242" s="102"/>
      <c r="I242" s="102"/>
      <c r="J242" s="102"/>
    </row>
    <row r="243" spans="1:12" x14ac:dyDescent="0.25">
      <c r="A243" s="8"/>
      <c r="B243" s="9"/>
      <c r="C243" s="8"/>
      <c r="D243" s="9"/>
      <c r="E243" s="9"/>
      <c r="G243" s="102"/>
      <c r="H243" s="102"/>
      <c r="I243" s="102"/>
      <c r="J243" s="102"/>
    </row>
    <row r="244" spans="1:12" x14ac:dyDescent="0.25">
      <c r="A244" s="8"/>
      <c r="B244" s="9"/>
      <c r="C244" s="8"/>
      <c r="D244" s="9"/>
      <c r="E244" s="9"/>
      <c r="G244" s="102"/>
      <c r="H244" s="102"/>
      <c r="I244" s="102"/>
      <c r="J244" s="102"/>
    </row>
    <row r="245" spans="1:12" x14ac:dyDescent="0.25">
      <c r="A245" s="8"/>
      <c r="B245" s="9"/>
      <c r="C245" s="8">
        <v>35490</v>
      </c>
      <c r="G245" s="102">
        <f>STDEV(G247:G276)*$B$1</f>
        <v>0.57690000442801725</v>
      </c>
      <c r="H245" s="102">
        <f>STDEV(H247:H276)*$B$1</f>
        <v>0.61915707391712604</v>
      </c>
      <c r="I245" s="102">
        <f>CORREL(D246:D276,E246:E276)</f>
        <v>0.12383759630467714</v>
      </c>
      <c r="J245" s="102">
        <f>IF(ISNUMBER(I245),I245,1.1)</f>
        <v>0.12383759630467714</v>
      </c>
      <c r="K245" s="101">
        <f>MAX(D246:D295)</f>
        <v>1.88</v>
      </c>
      <c r="L245" s="101">
        <f>MAX(E246:E295)</f>
        <v>1.9850000000000001</v>
      </c>
    </row>
    <row r="246" spans="1:12" x14ac:dyDescent="0.25">
      <c r="A246" s="8">
        <f>C245</f>
        <v>35490</v>
      </c>
      <c r="B246" s="9"/>
      <c r="C246" s="8"/>
      <c r="D246" s="9">
        <f>VLOOKUP($A246,cash,D$4,FALSE)</f>
        <v>1.79</v>
      </c>
      <c r="E246" s="9">
        <f>VLOOKUP($A246,cash,E$4,FALSE)</f>
        <v>1.61</v>
      </c>
      <c r="G246" s="102"/>
      <c r="H246" s="102"/>
      <c r="I246" s="102"/>
      <c r="K246" s="101">
        <f>MIN(D246:D295)</f>
        <v>1.62</v>
      </c>
      <c r="L246" s="101">
        <f>MIN(E246:E295)</f>
        <v>1.61</v>
      </c>
    </row>
    <row r="247" spans="1:12" x14ac:dyDescent="0.25">
      <c r="A247" s="8">
        <f>A246+1</f>
        <v>35491</v>
      </c>
      <c r="B247" s="9"/>
      <c r="C247" s="8"/>
      <c r="D247" s="9">
        <f t="shared" ref="D247:E276" si="29">VLOOKUP($A247,cash,D$4,FALSE)</f>
        <v>1.79</v>
      </c>
      <c r="E247" s="9">
        <f t="shared" si="29"/>
        <v>1.61</v>
      </c>
      <c r="G247" s="102">
        <f>LN(D247/D246)</f>
        <v>0</v>
      </c>
      <c r="H247" s="102">
        <f>LN(E247/E246)</f>
        <v>0</v>
      </c>
      <c r="I247" s="102"/>
      <c r="K247" s="101"/>
      <c r="L247" s="101"/>
    </row>
    <row r="248" spans="1:12" x14ac:dyDescent="0.25">
      <c r="A248" s="8">
        <f t="shared" ref="A248:A276" si="30">A247+1</f>
        <v>35492</v>
      </c>
      <c r="B248" s="9"/>
      <c r="C248" s="8"/>
      <c r="D248" s="9">
        <f t="shared" si="29"/>
        <v>1.62</v>
      </c>
      <c r="E248" s="9">
        <f t="shared" si="29"/>
        <v>1.655</v>
      </c>
      <c r="G248" s="102">
        <f t="shared" ref="G248:G276" si="31">LN(D248/D247)</f>
        <v>-9.9789470608370873E-2</v>
      </c>
      <c r="H248" s="102">
        <f t="shared" ref="H248:H276" si="32">LN(E248/E247)</f>
        <v>2.7566829832654592E-2</v>
      </c>
      <c r="I248" s="102"/>
      <c r="K248" s="101"/>
      <c r="L248" s="101"/>
    </row>
    <row r="249" spans="1:12" x14ac:dyDescent="0.25">
      <c r="A249" s="8">
        <f t="shared" si="30"/>
        <v>35493</v>
      </c>
      <c r="B249" s="9"/>
      <c r="C249" s="8"/>
      <c r="D249" s="9">
        <f t="shared" si="29"/>
        <v>1.73</v>
      </c>
      <c r="E249" s="9">
        <f t="shared" si="29"/>
        <v>1.83</v>
      </c>
      <c r="G249" s="102">
        <f t="shared" si="31"/>
        <v>6.569525926539474E-2</v>
      </c>
      <c r="H249" s="102">
        <f t="shared" si="32"/>
        <v>0.10051495802430345</v>
      </c>
      <c r="I249" s="102"/>
      <c r="K249" s="101"/>
      <c r="L249" s="101"/>
    </row>
    <row r="250" spans="1:12" x14ac:dyDescent="0.25">
      <c r="A250" s="8">
        <f t="shared" si="30"/>
        <v>35494</v>
      </c>
      <c r="B250" s="9"/>
      <c r="C250" s="8"/>
      <c r="D250" s="9">
        <f t="shared" si="29"/>
        <v>1.83</v>
      </c>
      <c r="E250" s="9">
        <f t="shared" si="29"/>
        <v>1.95</v>
      </c>
      <c r="G250" s="102">
        <f t="shared" si="31"/>
        <v>5.6194558343642072E-2</v>
      </c>
      <c r="H250" s="102">
        <f t="shared" si="32"/>
        <v>6.3513405722325722E-2</v>
      </c>
      <c r="I250" s="102"/>
      <c r="K250" s="101"/>
      <c r="L250" s="101"/>
    </row>
    <row r="251" spans="1:12" x14ac:dyDescent="0.25">
      <c r="A251" s="8">
        <f t="shared" si="30"/>
        <v>35495</v>
      </c>
      <c r="B251" s="9"/>
      <c r="C251" s="8"/>
      <c r="D251" s="9">
        <f t="shared" si="29"/>
        <v>1.79</v>
      </c>
      <c r="E251" s="9">
        <f t="shared" si="29"/>
        <v>1.7150000000000001</v>
      </c>
      <c r="G251" s="102">
        <f t="shared" si="31"/>
        <v>-2.210034700066597E-2</v>
      </c>
      <c r="H251" s="102">
        <f t="shared" si="32"/>
        <v>-0.12841629195775209</v>
      </c>
      <c r="I251" s="102"/>
      <c r="K251" s="101"/>
      <c r="L251" s="101"/>
    </row>
    <row r="252" spans="1:12" x14ac:dyDescent="0.25">
      <c r="A252" s="8">
        <f t="shared" si="30"/>
        <v>35496</v>
      </c>
      <c r="B252" s="9"/>
      <c r="C252" s="8"/>
      <c r="D252" s="9">
        <f t="shared" si="29"/>
        <v>1.6850000000000001</v>
      </c>
      <c r="E252" s="9">
        <f t="shared" si="29"/>
        <v>1.79</v>
      </c>
      <c r="G252" s="102">
        <f t="shared" si="31"/>
        <v>-6.0450056048338544E-2</v>
      </c>
      <c r="H252" s="102">
        <f t="shared" si="32"/>
        <v>4.2802539234760316E-2</v>
      </c>
      <c r="I252" s="102"/>
      <c r="K252" s="101"/>
      <c r="L252" s="101"/>
    </row>
    <row r="253" spans="1:12" x14ac:dyDescent="0.25">
      <c r="A253" s="8">
        <f t="shared" si="30"/>
        <v>35497</v>
      </c>
      <c r="B253" s="9"/>
      <c r="C253" s="8"/>
      <c r="D253" s="9">
        <f t="shared" si="29"/>
        <v>1.6850000000000001</v>
      </c>
      <c r="E253" s="9">
        <f t="shared" si="29"/>
        <v>1.79</v>
      </c>
      <c r="G253" s="102">
        <f t="shared" si="31"/>
        <v>0</v>
      </c>
      <c r="H253" s="102">
        <f t="shared" si="32"/>
        <v>0</v>
      </c>
      <c r="I253" s="102"/>
      <c r="K253" s="101"/>
      <c r="L253" s="101"/>
    </row>
    <row r="254" spans="1:12" x14ac:dyDescent="0.25">
      <c r="A254" s="8">
        <f t="shared" si="30"/>
        <v>35498</v>
      </c>
      <c r="B254" s="9"/>
      <c r="C254" s="8"/>
      <c r="D254" s="9">
        <f t="shared" si="29"/>
        <v>1.6850000000000001</v>
      </c>
      <c r="E254" s="9">
        <f t="shared" si="29"/>
        <v>1.79</v>
      </c>
      <c r="G254" s="102">
        <f t="shared" si="31"/>
        <v>0</v>
      </c>
      <c r="H254" s="102">
        <f t="shared" si="32"/>
        <v>0</v>
      </c>
      <c r="I254" s="102"/>
      <c r="K254" s="101"/>
      <c r="L254" s="101"/>
    </row>
    <row r="255" spans="1:12" x14ac:dyDescent="0.25">
      <c r="A255" s="8">
        <f t="shared" si="30"/>
        <v>35499</v>
      </c>
      <c r="B255" s="9"/>
      <c r="C255" s="8"/>
      <c r="D255" s="9">
        <f t="shared" si="29"/>
        <v>1.77</v>
      </c>
      <c r="E255" s="9">
        <f t="shared" si="29"/>
        <v>1.845</v>
      </c>
      <c r="G255" s="102">
        <f t="shared" si="31"/>
        <v>4.9213982781412799E-2</v>
      </c>
      <c r="H255" s="102">
        <f t="shared" si="32"/>
        <v>3.026365763982693E-2</v>
      </c>
      <c r="I255" s="102"/>
      <c r="K255" s="101"/>
      <c r="L255" s="101"/>
    </row>
    <row r="256" spans="1:12" x14ac:dyDescent="0.25">
      <c r="A256" s="8">
        <f t="shared" si="30"/>
        <v>35500</v>
      </c>
      <c r="B256" s="9"/>
      <c r="C256" s="8"/>
      <c r="D256" s="9">
        <f t="shared" si="29"/>
        <v>1.74</v>
      </c>
      <c r="E256" s="9">
        <f t="shared" si="29"/>
        <v>1.81</v>
      </c>
      <c r="G256" s="102">
        <f t="shared" si="31"/>
        <v>-1.7094433359300183E-2</v>
      </c>
      <c r="H256" s="102">
        <f t="shared" si="32"/>
        <v>-1.9152432214756123E-2</v>
      </c>
      <c r="I256" s="102"/>
      <c r="K256" s="101"/>
      <c r="L256" s="101"/>
    </row>
    <row r="257" spans="1:12" x14ac:dyDescent="0.25">
      <c r="A257" s="8">
        <f t="shared" si="30"/>
        <v>35501</v>
      </c>
      <c r="B257" s="9"/>
      <c r="C257" s="8"/>
      <c r="D257" s="9">
        <f t="shared" si="29"/>
        <v>1.8</v>
      </c>
      <c r="E257" s="9">
        <f t="shared" si="29"/>
        <v>1.835</v>
      </c>
      <c r="G257" s="102">
        <f t="shared" si="31"/>
        <v>3.3901551675681416E-2</v>
      </c>
      <c r="H257" s="102">
        <f t="shared" si="32"/>
        <v>1.3717636228799126E-2</v>
      </c>
      <c r="I257" s="102"/>
      <c r="K257" s="101"/>
      <c r="L257" s="101"/>
    </row>
    <row r="258" spans="1:12" x14ac:dyDescent="0.25">
      <c r="A258" s="8">
        <f t="shared" si="30"/>
        <v>35502</v>
      </c>
      <c r="B258" s="9"/>
      <c r="C258" s="8"/>
      <c r="D258" s="9">
        <f t="shared" si="29"/>
        <v>1.77</v>
      </c>
      <c r="E258" s="9">
        <f t="shared" si="29"/>
        <v>1.855</v>
      </c>
      <c r="G258" s="102">
        <f t="shared" si="31"/>
        <v>-1.6807118316381289E-2</v>
      </c>
      <c r="H258" s="102">
        <f t="shared" si="32"/>
        <v>1.0840214552864807E-2</v>
      </c>
      <c r="I258" s="102"/>
      <c r="K258" s="101"/>
      <c r="L258" s="101"/>
    </row>
    <row r="259" spans="1:12" x14ac:dyDescent="0.25">
      <c r="A259" s="8">
        <f t="shared" si="30"/>
        <v>35503</v>
      </c>
      <c r="B259" s="9"/>
      <c r="C259" s="8"/>
      <c r="D259" s="9">
        <f t="shared" si="29"/>
        <v>1.825</v>
      </c>
      <c r="E259" s="9">
        <f t="shared" si="29"/>
        <v>1.84</v>
      </c>
      <c r="G259" s="102">
        <f t="shared" si="31"/>
        <v>3.0600440448717042E-2</v>
      </c>
      <c r="H259" s="102">
        <f t="shared" si="32"/>
        <v>-8.119124438504129E-3</v>
      </c>
      <c r="I259" s="102"/>
      <c r="K259" s="101"/>
      <c r="L259" s="101"/>
    </row>
    <row r="260" spans="1:12" x14ac:dyDescent="0.25">
      <c r="A260" s="8">
        <f t="shared" si="30"/>
        <v>35504</v>
      </c>
      <c r="B260" s="9"/>
      <c r="C260" s="8"/>
      <c r="D260" s="9">
        <f t="shared" si="29"/>
        <v>1.825</v>
      </c>
      <c r="E260" s="9">
        <f t="shared" si="29"/>
        <v>1.84</v>
      </c>
      <c r="G260" s="102">
        <f t="shared" si="31"/>
        <v>0</v>
      </c>
      <c r="H260" s="102">
        <f t="shared" si="32"/>
        <v>0</v>
      </c>
      <c r="I260" s="102"/>
      <c r="K260" s="101"/>
      <c r="L260" s="101"/>
    </row>
    <row r="261" spans="1:12" x14ac:dyDescent="0.25">
      <c r="A261" s="8">
        <f t="shared" si="30"/>
        <v>35505</v>
      </c>
      <c r="B261" s="9"/>
      <c r="C261" s="8"/>
      <c r="D261" s="9">
        <f t="shared" si="29"/>
        <v>1.825</v>
      </c>
      <c r="E261" s="9">
        <f t="shared" si="29"/>
        <v>1.84</v>
      </c>
      <c r="G261" s="102">
        <f t="shared" si="31"/>
        <v>0</v>
      </c>
      <c r="H261" s="102">
        <f t="shared" si="32"/>
        <v>0</v>
      </c>
      <c r="I261" s="102"/>
      <c r="J261" s="102"/>
    </row>
    <row r="262" spans="1:12" x14ac:dyDescent="0.25">
      <c r="A262" s="8">
        <f t="shared" si="30"/>
        <v>35506</v>
      </c>
      <c r="B262" s="9"/>
      <c r="C262" s="8"/>
      <c r="D262" s="9">
        <f t="shared" si="29"/>
        <v>1.81</v>
      </c>
      <c r="E262" s="9">
        <f t="shared" si="29"/>
        <v>1.89</v>
      </c>
      <c r="G262" s="102">
        <f t="shared" si="31"/>
        <v>-8.2531417567204141E-3</v>
      </c>
      <c r="H262" s="102">
        <f t="shared" si="32"/>
        <v>2.681125745065677E-2</v>
      </c>
      <c r="I262" s="102"/>
      <c r="J262" s="102"/>
    </row>
    <row r="263" spans="1:12" x14ac:dyDescent="0.25">
      <c r="A263" s="8">
        <f t="shared" si="30"/>
        <v>35507</v>
      </c>
      <c r="B263" s="9"/>
      <c r="C263" s="8"/>
      <c r="D263" s="9">
        <f t="shared" si="29"/>
        <v>1.72</v>
      </c>
      <c r="E263" s="9">
        <f t="shared" si="29"/>
        <v>1.875</v>
      </c>
      <c r="G263" s="102">
        <f t="shared" si="31"/>
        <v>-5.1002554452372804E-2</v>
      </c>
      <c r="H263" s="102">
        <f t="shared" si="32"/>
        <v>-7.9681696491768449E-3</v>
      </c>
      <c r="I263" s="102"/>
      <c r="J263" s="102"/>
    </row>
    <row r="264" spans="1:12" x14ac:dyDescent="0.25">
      <c r="A264" s="8">
        <f t="shared" si="30"/>
        <v>35508</v>
      </c>
      <c r="B264" s="9"/>
      <c r="C264" s="8"/>
      <c r="D264" s="9">
        <f t="shared" si="29"/>
        <v>1.66</v>
      </c>
      <c r="E264" s="9">
        <f t="shared" si="29"/>
        <v>1.825</v>
      </c>
      <c r="G264" s="102">
        <f t="shared" si="31"/>
        <v>-3.5506688456909873E-2</v>
      </c>
      <c r="H264" s="102">
        <f t="shared" si="32"/>
        <v>-2.7028672387919374E-2</v>
      </c>
      <c r="I264" s="102"/>
      <c r="J264" s="102"/>
    </row>
    <row r="265" spans="1:12" x14ac:dyDescent="0.25">
      <c r="A265" s="8">
        <f t="shared" si="30"/>
        <v>35509</v>
      </c>
      <c r="B265" s="9"/>
      <c r="C265" s="8"/>
      <c r="D265" s="9">
        <f t="shared" si="29"/>
        <v>1.67</v>
      </c>
      <c r="E265" s="9">
        <f t="shared" si="29"/>
        <v>1.8</v>
      </c>
      <c r="G265" s="102">
        <f t="shared" si="31"/>
        <v>6.0060240602119487E-3</v>
      </c>
      <c r="H265" s="102">
        <f t="shared" si="32"/>
        <v>-1.3793322132335761E-2</v>
      </c>
      <c r="I265" s="102"/>
      <c r="J265" s="102"/>
    </row>
    <row r="266" spans="1:12" x14ac:dyDescent="0.25">
      <c r="A266" s="8">
        <f t="shared" si="30"/>
        <v>35510</v>
      </c>
      <c r="B266" s="9"/>
      <c r="C266" s="8"/>
      <c r="D266" s="9">
        <f t="shared" si="29"/>
        <v>1.67</v>
      </c>
      <c r="E266" s="9">
        <f t="shared" si="29"/>
        <v>1.81</v>
      </c>
      <c r="G266" s="102">
        <f t="shared" si="31"/>
        <v>0</v>
      </c>
      <c r="H266" s="102">
        <f t="shared" si="32"/>
        <v>5.5401803756153509E-3</v>
      </c>
      <c r="I266" s="102"/>
      <c r="J266" s="102"/>
    </row>
    <row r="267" spans="1:12" x14ac:dyDescent="0.25">
      <c r="A267" s="8">
        <f t="shared" si="30"/>
        <v>35511</v>
      </c>
      <c r="B267" s="9"/>
      <c r="C267" s="8"/>
      <c r="D267" s="9">
        <f t="shared" si="29"/>
        <v>1.67</v>
      </c>
      <c r="E267" s="9">
        <f t="shared" si="29"/>
        <v>1.81</v>
      </c>
      <c r="G267" s="102">
        <f t="shared" si="31"/>
        <v>0</v>
      </c>
      <c r="H267" s="102">
        <f t="shared" si="32"/>
        <v>0</v>
      </c>
      <c r="I267" s="102"/>
      <c r="J267" s="102"/>
    </row>
    <row r="268" spans="1:12" x14ac:dyDescent="0.25">
      <c r="A268" s="8">
        <f t="shared" si="30"/>
        <v>35512</v>
      </c>
      <c r="B268" s="9"/>
      <c r="C268" s="8"/>
      <c r="D268" s="9">
        <f t="shared" si="29"/>
        <v>1.67</v>
      </c>
      <c r="E268" s="9">
        <f t="shared" si="29"/>
        <v>1.81</v>
      </c>
      <c r="G268" s="102">
        <f t="shared" si="31"/>
        <v>0</v>
      </c>
      <c r="H268" s="102">
        <f t="shared" si="32"/>
        <v>0</v>
      </c>
      <c r="I268" s="102"/>
      <c r="J268" s="102"/>
    </row>
    <row r="269" spans="1:12" x14ac:dyDescent="0.25">
      <c r="A269" s="8">
        <f t="shared" si="30"/>
        <v>35513</v>
      </c>
      <c r="B269" s="9"/>
      <c r="C269" s="8"/>
      <c r="D269" s="9">
        <f t="shared" si="29"/>
        <v>1.68</v>
      </c>
      <c r="E269" s="9">
        <f t="shared" si="29"/>
        <v>1.7849999999999999</v>
      </c>
      <c r="G269" s="102">
        <f t="shared" si="31"/>
        <v>5.9701669865037544E-3</v>
      </c>
      <c r="H269" s="102">
        <f t="shared" si="32"/>
        <v>-1.3908430046132E-2</v>
      </c>
      <c r="I269" s="102"/>
      <c r="J269" s="102"/>
    </row>
    <row r="270" spans="1:12" x14ac:dyDescent="0.25">
      <c r="A270" s="8">
        <f t="shared" si="30"/>
        <v>35514</v>
      </c>
      <c r="B270" s="9"/>
      <c r="C270" s="8"/>
      <c r="D270" s="9">
        <f t="shared" si="29"/>
        <v>1.72</v>
      </c>
      <c r="E270" s="9">
        <f t="shared" si="29"/>
        <v>1.835</v>
      </c>
      <c r="G270" s="102">
        <f t="shared" si="31"/>
        <v>2.3530497410194036E-2</v>
      </c>
      <c r="H270" s="102">
        <f t="shared" si="32"/>
        <v>2.7626066274931315E-2</v>
      </c>
      <c r="I270" s="102"/>
      <c r="J270" s="102"/>
    </row>
    <row r="271" spans="1:12" x14ac:dyDescent="0.25">
      <c r="A271" s="8">
        <f t="shared" si="30"/>
        <v>35515</v>
      </c>
      <c r="B271" s="9"/>
      <c r="C271" s="8"/>
      <c r="D271" s="9">
        <f t="shared" si="29"/>
        <v>1.65</v>
      </c>
      <c r="E271" s="9">
        <f t="shared" si="29"/>
        <v>1.855</v>
      </c>
      <c r="G271" s="102">
        <f t="shared" si="31"/>
        <v>-4.1549002912872508E-2</v>
      </c>
      <c r="H271" s="102">
        <f t="shared" si="32"/>
        <v>1.0840214552864807E-2</v>
      </c>
      <c r="I271" s="102"/>
      <c r="J271" s="102"/>
    </row>
    <row r="272" spans="1:12" x14ac:dyDescent="0.25">
      <c r="A272" s="8">
        <f t="shared" si="30"/>
        <v>35516</v>
      </c>
      <c r="B272" s="9"/>
      <c r="C272" s="8"/>
      <c r="D272" s="9">
        <f t="shared" si="29"/>
        <v>1.7549999999999999</v>
      </c>
      <c r="E272" s="9">
        <f t="shared" si="29"/>
        <v>1.865</v>
      </c>
      <c r="G272" s="102">
        <f t="shared" si="31"/>
        <v>6.1693569005339961E-2</v>
      </c>
      <c r="H272" s="102">
        <f t="shared" si="32"/>
        <v>5.3763570363804958E-3</v>
      </c>
      <c r="I272" s="102"/>
      <c r="J272" s="102"/>
    </row>
    <row r="273" spans="1:12" x14ac:dyDescent="0.25">
      <c r="A273" s="8">
        <f t="shared" si="30"/>
        <v>35517</v>
      </c>
      <c r="B273" s="9"/>
      <c r="C273" s="8"/>
      <c r="D273" s="9">
        <f t="shared" si="29"/>
        <v>1.6850000000000001</v>
      </c>
      <c r="E273" s="9">
        <f t="shared" si="29"/>
        <v>1.865</v>
      </c>
      <c r="G273" s="102">
        <f t="shared" si="31"/>
        <v>-4.0703293113503979E-2</v>
      </c>
      <c r="H273" s="102">
        <f t="shared" si="32"/>
        <v>0</v>
      </c>
      <c r="I273" s="102"/>
      <c r="J273" s="102"/>
    </row>
    <row r="274" spans="1:12" x14ac:dyDescent="0.25">
      <c r="A274" s="8">
        <f t="shared" si="30"/>
        <v>35518</v>
      </c>
      <c r="B274" s="9"/>
      <c r="C274" s="8"/>
      <c r="D274" s="9">
        <f t="shared" si="29"/>
        <v>1.6850000000000001</v>
      </c>
      <c r="E274" s="9">
        <f t="shared" si="29"/>
        <v>1.865</v>
      </c>
      <c r="G274" s="102">
        <f t="shared" si="31"/>
        <v>0</v>
      </c>
      <c r="H274" s="102">
        <f t="shared" si="32"/>
        <v>0</v>
      </c>
      <c r="I274" s="102"/>
      <c r="J274" s="102"/>
    </row>
    <row r="275" spans="1:12" x14ac:dyDescent="0.25">
      <c r="A275" s="8">
        <f t="shared" si="30"/>
        <v>35519</v>
      </c>
      <c r="B275" s="9">
        <v>1</v>
      </c>
      <c r="C275" s="8"/>
      <c r="D275" s="9">
        <f t="shared" si="29"/>
        <v>1.6850000000000001</v>
      </c>
      <c r="E275" s="9">
        <f t="shared" si="29"/>
        <v>1.865</v>
      </c>
      <c r="G275" s="102">
        <f t="shared" si="31"/>
        <v>0</v>
      </c>
      <c r="H275" s="102">
        <f t="shared" si="32"/>
        <v>0</v>
      </c>
      <c r="I275" s="102"/>
      <c r="J275" s="102"/>
    </row>
    <row r="276" spans="1:12" x14ac:dyDescent="0.25">
      <c r="A276" s="8">
        <f t="shared" si="30"/>
        <v>35520</v>
      </c>
      <c r="B276" s="9"/>
      <c r="C276" s="8"/>
      <c r="D276" s="9">
        <f t="shared" si="29"/>
        <v>1.69</v>
      </c>
      <c r="E276" s="9">
        <f t="shared" si="29"/>
        <v>1.72</v>
      </c>
      <c r="G276" s="102">
        <f t="shared" si="31"/>
        <v>2.9629651306570487E-3</v>
      </c>
      <c r="H276" s="102">
        <f t="shared" si="32"/>
        <v>-8.093676227041724E-2</v>
      </c>
      <c r="I276" s="102"/>
      <c r="J276" s="102"/>
    </row>
    <row r="277" spans="1:12" x14ac:dyDescent="0.25">
      <c r="A277" s="8"/>
      <c r="B277" s="9"/>
      <c r="C277" s="8"/>
      <c r="D277" s="9"/>
      <c r="E277" s="9"/>
      <c r="G277" s="102"/>
      <c r="H277" s="102"/>
      <c r="I277" s="102"/>
      <c r="J277" s="102"/>
    </row>
    <row r="278" spans="1:12" x14ac:dyDescent="0.25">
      <c r="A278" s="8"/>
      <c r="B278" s="9"/>
      <c r="C278" s="8">
        <v>35521</v>
      </c>
      <c r="G278" s="102">
        <f>STDEV(G280:G308)*$B$1</f>
        <v>0.43037598225160245</v>
      </c>
      <c r="H278" s="102">
        <f>STDEV(H280:H308)*$B$1</f>
        <v>0.39725291853864858</v>
      </c>
      <c r="I278" s="102">
        <f>CORREL(D279:D308,E279:E308)</f>
        <v>0.91178642291695855</v>
      </c>
      <c r="J278" s="102">
        <f>IF(ISNUMBER(I278),I278,1.1)</f>
        <v>0.91178642291695855</v>
      </c>
      <c r="K278" s="101">
        <f>MAX(D279:D309)</f>
        <v>2.0750000000000002</v>
      </c>
      <c r="L278" s="101">
        <f>MAX(E279:E309)</f>
        <v>2.145</v>
      </c>
    </row>
    <row r="279" spans="1:12" x14ac:dyDescent="0.25">
      <c r="A279" s="8">
        <f>C278</f>
        <v>35521</v>
      </c>
      <c r="B279" s="9"/>
      <c r="C279" s="8"/>
      <c r="D279" s="9">
        <f t="shared" ref="D279:E308" si="33">VLOOKUP($A279,cash,D$4,FALSE)</f>
        <v>1.76</v>
      </c>
      <c r="E279" s="9">
        <f t="shared" si="33"/>
        <v>1.865</v>
      </c>
      <c r="G279" s="102"/>
      <c r="H279" s="102"/>
      <c r="I279" s="102"/>
      <c r="K279" s="101">
        <f>MIN(D279:D309)</f>
        <v>1.7</v>
      </c>
      <c r="L279" s="101">
        <f>MIN(E279:E309)</f>
        <v>1.8049999999999999</v>
      </c>
    </row>
    <row r="280" spans="1:12" x14ac:dyDescent="0.25">
      <c r="A280" s="8">
        <f>A279+1</f>
        <v>35522</v>
      </c>
      <c r="B280" s="9"/>
      <c r="C280" s="8"/>
      <c r="D280" s="9">
        <f t="shared" si="33"/>
        <v>1.72</v>
      </c>
      <c r="E280" s="9">
        <f t="shared" si="33"/>
        <v>1.8149999999999999</v>
      </c>
      <c r="G280" s="102">
        <f>LN(D280/D279)</f>
        <v>-2.2989518224698718E-2</v>
      </c>
      <c r="H280" s="102">
        <f>LN(E280/E279)</f>
        <v>-2.7175585378964782E-2</v>
      </c>
      <c r="I280" s="102"/>
      <c r="K280" s="101"/>
      <c r="L280" s="101"/>
    </row>
    <row r="281" spans="1:12" x14ac:dyDescent="0.25">
      <c r="A281" s="8">
        <f t="shared" ref="A281:A308" si="34">A280+1</f>
        <v>35523</v>
      </c>
      <c r="B281" s="9"/>
      <c r="C281" s="8"/>
      <c r="D281" s="9">
        <f t="shared" si="33"/>
        <v>1.72</v>
      </c>
      <c r="E281" s="9">
        <f t="shared" si="33"/>
        <v>1.8049999999999999</v>
      </c>
      <c r="G281" s="102">
        <f t="shared" ref="G281:G308" si="35">LN(D281/D280)</f>
        <v>0</v>
      </c>
      <c r="H281" s="102">
        <f t="shared" ref="H281:H308" si="36">LN(E281/E280)</f>
        <v>-5.5248759319699156E-3</v>
      </c>
      <c r="I281" s="102"/>
      <c r="K281" s="101"/>
      <c r="L281" s="101"/>
    </row>
    <row r="282" spans="1:12" x14ac:dyDescent="0.25">
      <c r="A282" s="8">
        <f t="shared" si="34"/>
        <v>35524</v>
      </c>
      <c r="B282" s="9"/>
      <c r="C282" s="8"/>
      <c r="D282" s="9">
        <f t="shared" si="33"/>
        <v>1.7</v>
      </c>
      <c r="E282" s="9">
        <f t="shared" si="33"/>
        <v>1.81</v>
      </c>
      <c r="G282" s="102">
        <f t="shared" si="35"/>
        <v>-1.1696039763191298E-2</v>
      </c>
      <c r="H282" s="102">
        <f t="shared" si="36"/>
        <v>2.76625349289011E-3</v>
      </c>
      <c r="I282" s="102"/>
      <c r="K282" s="101"/>
      <c r="L282" s="101"/>
    </row>
    <row r="283" spans="1:12" x14ac:dyDescent="0.25">
      <c r="A283" s="8">
        <f t="shared" si="34"/>
        <v>35525</v>
      </c>
      <c r="B283" s="9"/>
      <c r="C283" s="8"/>
      <c r="D283" s="9">
        <f t="shared" si="33"/>
        <v>1.7</v>
      </c>
      <c r="E283" s="9">
        <f t="shared" si="33"/>
        <v>1.81</v>
      </c>
      <c r="G283" s="102">
        <f t="shared" si="35"/>
        <v>0</v>
      </c>
      <c r="H283" s="102">
        <f t="shared" si="36"/>
        <v>0</v>
      </c>
      <c r="I283" s="102"/>
      <c r="K283" s="101"/>
      <c r="L283" s="101"/>
    </row>
    <row r="284" spans="1:12" x14ac:dyDescent="0.25">
      <c r="A284" s="8">
        <f t="shared" si="34"/>
        <v>35526</v>
      </c>
      <c r="B284" s="9"/>
      <c r="C284" s="8"/>
      <c r="D284" s="9">
        <f t="shared" si="33"/>
        <v>1.7</v>
      </c>
      <c r="E284" s="9">
        <f t="shared" si="33"/>
        <v>1.81</v>
      </c>
      <c r="G284" s="102">
        <f t="shared" si="35"/>
        <v>0</v>
      </c>
      <c r="H284" s="102">
        <f t="shared" si="36"/>
        <v>0</v>
      </c>
      <c r="I284" s="102"/>
      <c r="K284" s="101"/>
      <c r="L284" s="101"/>
    </row>
    <row r="285" spans="1:12" x14ac:dyDescent="0.25">
      <c r="A285" s="8">
        <f t="shared" si="34"/>
        <v>35527</v>
      </c>
      <c r="B285" s="9"/>
      <c r="C285" s="8"/>
      <c r="D285" s="9">
        <f t="shared" si="33"/>
        <v>1.77</v>
      </c>
      <c r="E285" s="9">
        <f t="shared" si="33"/>
        <v>1.94</v>
      </c>
      <c r="G285" s="102">
        <f t="shared" si="35"/>
        <v>4.0351295523567449E-2</v>
      </c>
      <c r="H285" s="102">
        <f t="shared" si="36"/>
        <v>6.9361127797502323E-2</v>
      </c>
      <c r="I285" s="102"/>
      <c r="K285" s="101"/>
      <c r="L285" s="101"/>
    </row>
    <row r="286" spans="1:12" x14ac:dyDescent="0.25">
      <c r="A286" s="8">
        <f t="shared" si="34"/>
        <v>35528</v>
      </c>
      <c r="B286" s="9"/>
      <c r="C286" s="8"/>
      <c r="D286" s="9">
        <f t="shared" si="33"/>
        <v>1.81</v>
      </c>
      <c r="E286" s="9">
        <f t="shared" si="33"/>
        <v>1.92</v>
      </c>
      <c r="G286" s="102">
        <f t="shared" si="35"/>
        <v>2.2347298691996618E-2</v>
      </c>
      <c r="H286" s="102">
        <f t="shared" si="36"/>
        <v>-1.0362787035546547E-2</v>
      </c>
      <c r="I286" s="102"/>
      <c r="K286" s="101"/>
      <c r="L286" s="101"/>
    </row>
    <row r="287" spans="1:12" x14ac:dyDescent="0.25">
      <c r="A287" s="8">
        <f t="shared" si="34"/>
        <v>35529</v>
      </c>
      <c r="B287" s="9"/>
      <c r="C287" s="8"/>
      <c r="D287" s="9">
        <f t="shared" si="33"/>
        <v>1.78</v>
      </c>
      <c r="E287" s="9">
        <f t="shared" si="33"/>
        <v>1.89</v>
      </c>
      <c r="G287" s="102">
        <f t="shared" si="35"/>
        <v>-1.6713480973740667E-2</v>
      </c>
      <c r="H287" s="102">
        <f t="shared" si="36"/>
        <v>-1.5748356968139168E-2</v>
      </c>
      <c r="I287" s="102"/>
      <c r="K287" s="101"/>
      <c r="L287" s="101"/>
    </row>
    <row r="288" spans="1:12" x14ac:dyDescent="0.25">
      <c r="A288" s="8">
        <f t="shared" si="34"/>
        <v>35530</v>
      </c>
      <c r="B288" s="9"/>
      <c r="C288" s="8"/>
      <c r="D288" s="9">
        <f t="shared" si="33"/>
        <v>1.78</v>
      </c>
      <c r="E288" s="9">
        <f t="shared" si="33"/>
        <v>1.865</v>
      </c>
      <c r="G288" s="102">
        <f t="shared" si="35"/>
        <v>0</v>
      </c>
      <c r="H288" s="102">
        <f t="shared" si="36"/>
        <v>-1.3315775975772062E-2</v>
      </c>
      <c r="I288" s="102"/>
      <c r="K288" s="101"/>
      <c r="L288" s="101"/>
    </row>
    <row r="289" spans="1:12" x14ac:dyDescent="0.25">
      <c r="A289" s="8">
        <f t="shared" si="34"/>
        <v>35531</v>
      </c>
      <c r="B289" s="9"/>
      <c r="C289" s="8"/>
      <c r="D289" s="9">
        <f t="shared" si="33"/>
        <v>1.8149999999999999</v>
      </c>
      <c r="E289" s="9">
        <f t="shared" si="33"/>
        <v>1.915</v>
      </c>
      <c r="G289" s="102">
        <f t="shared" si="35"/>
        <v>1.9472103412820314E-2</v>
      </c>
      <c r="H289" s="102">
        <f t="shared" si="36"/>
        <v>2.6456569536830465E-2</v>
      </c>
      <c r="I289" s="102"/>
      <c r="K289" s="101"/>
      <c r="L289" s="101"/>
    </row>
    <row r="290" spans="1:12" x14ac:dyDescent="0.25">
      <c r="A290" s="8">
        <f t="shared" si="34"/>
        <v>35532</v>
      </c>
      <c r="B290" s="9"/>
      <c r="C290" s="8"/>
      <c r="D290" s="9">
        <f t="shared" si="33"/>
        <v>1.8149999999999999</v>
      </c>
      <c r="E290" s="9">
        <f t="shared" si="33"/>
        <v>1.915</v>
      </c>
      <c r="G290" s="102">
        <f t="shared" si="35"/>
        <v>0</v>
      </c>
      <c r="H290" s="102">
        <f t="shared" si="36"/>
        <v>0</v>
      </c>
      <c r="I290" s="102"/>
      <c r="K290" s="101"/>
      <c r="L290" s="101"/>
    </row>
    <row r="291" spans="1:12" x14ac:dyDescent="0.25">
      <c r="A291" s="8">
        <f t="shared" si="34"/>
        <v>35533</v>
      </c>
      <c r="B291" s="9"/>
      <c r="C291" s="8"/>
      <c r="D291" s="9">
        <f t="shared" si="33"/>
        <v>1.8149999999999999</v>
      </c>
      <c r="E291" s="9">
        <f t="shared" si="33"/>
        <v>1.915</v>
      </c>
      <c r="G291" s="102">
        <f t="shared" si="35"/>
        <v>0</v>
      </c>
      <c r="H291" s="102">
        <f t="shared" si="36"/>
        <v>0</v>
      </c>
      <c r="I291" s="102"/>
      <c r="K291" s="101"/>
      <c r="L291" s="101"/>
    </row>
    <row r="292" spans="1:12" x14ac:dyDescent="0.25">
      <c r="A292" s="8">
        <f t="shared" si="34"/>
        <v>35534</v>
      </c>
      <c r="B292" s="9"/>
      <c r="C292" s="8"/>
      <c r="D292" s="9">
        <f t="shared" si="33"/>
        <v>1.855</v>
      </c>
      <c r="E292" s="9">
        <f t="shared" si="33"/>
        <v>1.9550000000000001</v>
      </c>
      <c r="G292" s="102">
        <f t="shared" si="35"/>
        <v>2.1799228342584361E-2</v>
      </c>
      <c r="H292" s="102">
        <f t="shared" si="36"/>
        <v>2.0672570804719882E-2</v>
      </c>
      <c r="I292" s="102"/>
      <c r="K292" s="101"/>
      <c r="L292" s="101"/>
    </row>
    <row r="293" spans="1:12" x14ac:dyDescent="0.25">
      <c r="A293" s="8">
        <f t="shared" si="34"/>
        <v>35535</v>
      </c>
      <c r="B293" s="9"/>
      <c r="C293" s="8"/>
      <c r="D293" s="9">
        <f t="shared" si="33"/>
        <v>1.86</v>
      </c>
      <c r="E293" s="9">
        <f t="shared" si="33"/>
        <v>1.9850000000000001</v>
      </c>
      <c r="G293" s="102">
        <f t="shared" si="35"/>
        <v>2.6917916657115746E-3</v>
      </c>
      <c r="H293" s="102">
        <f t="shared" si="36"/>
        <v>1.5228720701824683E-2</v>
      </c>
      <c r="I293" s="102"/>
      <c r="K293" s="101"/>
      <c r="L293" s="101"/>
    </row>
    <row r="294" spans="1:12" x14ac:dyDescent="0.25">
      <c r="A294" s="8">
        <f t="shared" si="34"/>
        <v>35536</v>
      </c>
      <c r="B294" s="9"/>
      <c r="C294" s="8"/>
      <c r="D294" s="9">
        <f t="shared" si="33"/>
        <v>1.88</v>
      </c>
      <c r="E294" s="9">
        <f t="shared" si="33"/>
        <v>1.9850000000000001</v>
      </c>
      <c r="G294" s="102">
        <f t="shared" si="35"/>
        <v>1.069528911674795E-2</v>
      </c>
      <c r="H294" s="102">
        <f t="shared" si="36"/>
        <v>0</v>
      </c>
      <c r="I294" s="102"/>
      <c r="K294" s="101"/>
      <c r="L294" s="101"/>
    </row>
    <row r="295" spans="1:12" x14ac:dyDescent="0.25">
      <c r="A295" s="8">
        <f t="shared" si="34"/>
        <v>35537</v>
      </c>
      <c r="B295" s="9"/>
      <c r="C295" s="8"/>
      <c r="D295" s="9">
        <f t="shared" si="33"/>
        <v>1.88</v>
      </c>
      <c r="E295" s="9">
        <f t="shared" si="33"/>
        <v>1.9550000000000001</v>
      </c>
      <c r="G295" s="102">
        <f t="shared" si="35"/>
        <v>0</v>
      </c>
      <c r="H295" s="102">
        <f t="shared" si="36"/>
        <v>-1.5228720701824671E-2</v>
      </c>
      <c r="I295" s="102"/>
      <c r="J295" s="102"/>
    </row>
    <row r="296" spans="1:12" x14ac:dyDescent="0.25">
      <c r="A296" s="8">
        <f t="shared" si="34"/>
        <v>35538</v>
      </c>
      <c r="B296" s="9"/>
      <c r="C296" s="8"/>
      <c r="D296" s="9">
        <f t="shared" si="33"/>
        <v>1.88</v>
      </c>
      <c r="E296" s="9">
        <f t="shared" si="33"/>
        <v>2.0350000000000001</v>
      </c>
      <c r="G296" s="102">
        <f t="shared" si="35"/>
        <v>0</v>
      </c>
      <c r="H296" s="102">
        <f t="shared" si="36"/>
        <v>4.0105625457229253E-2</v>
      </c>
      <c r="I296" s="102"/>
      <c r="J296" s="102"/>
    </row>
    <row r="297" spans="1:12" x14ac:dyDescent="0.25">
      <c r="A297" s="8">
        <f t="shared" si="34"/>
        <v>35539</v>
      </c>
      <c r="B297" s="9"/>
      <c r="C297" s="8"/>
      <c r="D297" s="9">
        <f t="shared" si="33"/>
        <v>1.88</v>
      </c>
      <c r="E297" s="9">
        <f t="shared" si="33"/>
        <v>2.0350000000000001</v>
      </c>
      <c r="G297" s="102">
        <f t="shared" si="35"/>
        <v>0</v>
      </c>
      <c r="H297" s="102">
        <f t="shared" si="36"/>
        <v>0</v>
      </c>
      <c r="I297" s="102"/>
      <c r="J297" s="102"/>
    </row>
    <row r="298" spans="1:12" x14ac:dyDescent="0.25">
      <c r="A298" s="8">
        <f t="shared" si="34"/>
        <v>35540</v>
      </c>
      <c r="B298" s="9"/>
      <c r="C298" s="8"/>
      <c r="D298" s="9">
        <f t="shared" si="33"/>
        <v>1.88</v>
      </c>
      <c r="E298" s="9">
        <f t="shared" si="33"/>
        <v>2.0350000000000001</v>
      </c>
      <c r="G298" s="102">
        <f t="shared" si="35"/>
        <v>0</v>
      </c>
      <c r="H298" s="102">
        <f t="shared" si="36"/>
        <v>0</v>
      </c>
      <c r="I298" s="102"/>
      <c r="J298" s="102"/>
    </row>
    <row r="299" spans="1:12" x14ac:dyDescent="0.25">
      <c r="A299" s="8">
        <f t="shared" si="34"/>
        <v>35541</v>
      </c>
      <c r="B299" s="9"/>
      <c r="C299" s="8"/>
      <c r="D299" s="9">
        <f t="shared" si="33"/>
        <v>1.89</v>
      </c>
      <c r="E299" s="9">
        <f t="shared" si="33"/>
        <v>2.0550000000000002</v>
      </c>
      <c r="G299" s="102">
        <f t="shared" si="35"/>
        <v>5.3050522296930981E-3</v>
      </c>
      <c r="H299" s="102">
        <f t="shared" si="36"/>
        <v>9.7800290536396994E-3</v>
      </c>
      <c r="I299" s="102"/>
      <c r="J299" s="102"/>
    </row>
    <row r="300" spans="1:12" x14ac:dyDescent="0.25">
      <c r="A300" s="8">
        <f t="shared" si="34"/>
        <v>35542</v>
      </c>
      <c r="B300" s="9"/>
      <c r="C300" s="8"/>
      <c r="D300" s="9">
        <f t="shared" si="33"/>
        <v>1.9450000000000001</v>
      </c>
      <c r="E300" s="9">
        <f t="shared" si="33"/>
        <v>2.11</v>
      </c>
      <c r="G300" s="102">
        <f t="shared" si="35"/>
        <v>2.8685147998858792E-2</v>
      </c>
      <c r="H300" s="102">
        <f t="shared" si="36"/>
        <v>2.6412099539777058E-2</v>
      </c>
      <c r="I300" s="102"/>
      <c r="J300" s="102"/>
    </row>
    <row r="301" spans="1:12" x14ac:dyDescent="0.25">
      <c r="A301" s="8">
        <f t="shared" si="34"/>
        <v>35543</v>
      </c>
      <c r="B301" s="9"/>
      <c r="C301" s="8"/>
      <c r="D301" s="9">
        <f t="shared" si="33"/>
        <v>2.0750000000000002</v>
      </c>
      <c r="E301" s="9">
        <f t="shared" si="33"/>
        <v>2.145</v>
      </c>
      <c r="G301" s="102">
        <f t="shared" si="35"/>
        <v>6.4699176612251996E-2</v>
      </c>
      <c r="H301" s="102">
        <f t="shared" si="36"/>
        <v>1.645160489200528E-2</v>
      </c>
      <c r="I301" s="102"/>
      <c r="J301" s="102"/>
    </row>
    <row r="302" spans="1:12" x14ac:dyDescent="0.25">
      <c r="A302" s="8">
        <f t="shared" si="34"/>
        <v>35544</v>
      </c>
      <c r="B302" s="9"/>
      <c r="C302" s="8"/>
      <c r="D302" s="9">
        <f t="shared" si="33"/>
        <v>1.87</v>
      </c>
      <c r="E302" s="9">
        <f t="shared" si="33"/>
        <v>2.0249999999999999</v>
      </c>
      <c r="G302" s="102">
        <f t="shared" si="35"/>
        <v>-0.10402272281616642</v>
      </c>
      <c r="H302" s="102">
        <f t="shared" si="36"/>
        <v>-5.756985182147794E-2</v>
      </c>
      <c r="I302" s="102"/>
      <c r="J302" s="102"/>
    </row>
    <row r="303" spans="1:12" x14ac:dyDescent="0.25">
      <c r="A303" s="8">
        <f t="shared" si="34"/>
        <v>35545</v>
      </c>
      <c r="B303" s="9"/>
      <c r="C303" s="8"/>
      <c r="D303" s="9">
        <f t="shared" si="33"/>
        <v>1.89</v>
      </c>
      <c r="E303" s="9">
        <f t="shared" si="33"/>
        <v>1.9550000000000001</v>
      </c>
      <c r="G303" s="102">
        <f t="shared" si="35"/>
        <v>1.0638398205055577E-2</v>
      </c>
      <c r="H303" s="102">
        <f t="shared" si="36"/>
        <v>-3.5179507121173341E-2</v>
      </c>
      <c r="I303" s="102"/>
      <c r="J303" s="102"/>
    </row>
    <row r="304" spans="1:12" x14ac:dyDescent="0.25">
      <c r="A304" s="8">
        <f t="shared" si="34"/>
        <v>35546</v>
      </c>
      <c r="B304" s="9"/>
      <c r="C304" s="8"/>
      <c r="D304" s="9">
        <f t="shared" si="33"/>
        <v>1.89</v>
      </c>
      <c r="E304" s="9">
        <f t="shared" si="33"/>
        <v>1.9550000000000001</v>
      </c>
      <c r="G304" s="102">
        <f t="shared" si="35"/>
        <v>0</v>
      </c>
      <c r="H304" s="102">
        <f t="shared" si="36"/>
        <v>0</v>
      </c>
      <c r="I304" s="102"/>
      <c r="J304" s="102"/>
    </row>
    <row r="305" spans="1:12" x14ac:dyDescent="0.25">
      <c r="A305" s="8">
        <f t="shared" si="34"/>
        <v>35547</v>
      </c>
      <c r="B305" s="9"/>
      <c r="C305" s="8"/>
      <c r="D305" s="9">
        <f t="shared" si="33"/>
        <v>1.89</v>
      </c>
      <c r="E305" s="9">
        <f t="shared" si="33"/>
        <v>1.9550000000000001</v>
      </c>
      <c r="G305" s="102">
        <f t="shared" si="35"/>
        <v>0</v>
      </c>
      <c r="H305" s="102">
        <f t="shared" si="36"/>
        <v>0</v>
      </c>
      <c r="I305" s="102"/>
      <c r="J305" s="102"/>
    </row>
    <row r="306" spans="1:12" x14ac:dyDescent="0.25">
      <c r="A306" s="8">
        <f t="shared" si="34"/>
        <v>35548</v>
      </c>
      <c r="B306" s="9"/>
      <c r="C306" s="8"/>
      <c r="D306" s="9">
        <f t="shared" si="33"/>
        <v>1.85</v>
      </c>
      <c r="E306" s="9">
        <f t="shared" si="33"/>
        <v>2.0299999999999998</v>
      </c>
      <c r="G306" s="102">
        <f t="shared" si="35"/>
        <v>-2.1391189981317445E-2</v>
      </c>
      <c r="H306" s="102">
        <f t="shared" si="36"/>
        <v>3.7645599616366758E-2</v>
      </c>
      <c r="I306" s="102"/>
      <c r="J306" s="102"/>
    </row>
    <row r="307" spans="1:12" x14ac:dyDescent="0.25">
      <c r="A307" s="8">
        <f t="shared" si="34"/>
        <v>35549</v>
      </c>
      <c r="B307" s="9"/>
      <c r="C307" s="8"/>
      <c r="D307" s="9">
        <f t="shared" si="33"/>
        <v>1.87</v>
      </c>
      <c r="E307" s="9">
        <f t="shared" si="33"/>
        <v>2.085</v>
      </c>
      <c r="G307" s="102">
        <f t="shared" si="35"/>
        <v>1.0752791776261915E-2</v>
      </c>
      <c r="H307" s="102">
        <f t="shared" si="36"/>
        <v>2.6733062197068936E-2</v>
      </c>
      <c r="I307" s="102"/>
      <c r="J307" s="102"/>
    </row>
    <row r="308" spans="1:12" x14ac:dyDescent="0.25">
      <c r="A308" s="8">
        <f t="shared" si="34"/>
        <v>35550</v>
      </c>
      <c r="B308" s="9"/>
      <c r="C308" s="8"/>
      <c r="D308" s="9">
        <f t="shared" si="33"/>
        <v>1.895</v>
      </c>
      <c r="E308" s="9">
        <f t="shared" si="33"/>
        <v>2.0299999999999998</v>
      </c>
      <c r="G308" s="102">
        <f t="shared" si="35"/>
        <v>1.3280407667894466E-2</v>
      </c>
      <c r="H308" s="102">
        <f t="shared" si="36"/>
        <v>-2.6733062197068867E-2</v>
      </c>
      <c r="I308" s="102"/>
      <c r="J308" s="102"/>
    </row>
    <row r="309" spans="1:12" x14ac:dyDescent="0.25">
      <c r="A309" s="8"/>
      <c r="B309" s="9"/>
      <c r="C309" s="8"/>
      <c r="D309" s="9"/>
      <c r="E309" s="9"/>
      <c r="G309" s="102"/>
      <c r="H309" s="102"/>
    </row>
    <row r="310" spans="1:12" x14ac:dyDescent="0.25">
      <c r="A310" s="8"/>
      <c r="B310" s="9"/>
      <c r="C310" s="8"/>
      <c r="D310" s="9"/>
      <c r="E310" s="9"/>
    </row>
    <row r="311" spans="1:12" x14ac:dyDescent="0.25">
      <c r="A311" s="8"/>
      <c r="B311" s="9"/>
      <c r="C311" s="8"/>
      <c r="D311" s="9"/>
      <c r="E311" s="9"/>
    </row>
    <row r="312" spans="1:12" x14ac:dyDescent="0.25">
      <c r="A312" s="8"/>
      <c r="B312" s="9"/>
      <c r="C312" s="8">
        <v>35551</v>
      </c>
      <c r="G312" s="102">
        <f>STDEV(G314:G343)*$B$1</f>
        <v>0.72605457588944988</v>
      </c>
      <c r="H312" s="102">
        <f>STDEV(H314:H343)*$B$1</f>
        <v>0.48125933727696973</v>
      </c>
      <c r="I312" s="102">
        <f>CORREL(D313:D343,E313:E343)</f>
        <v>0.19805063426649491</v>
      </c>
      <c r="J312" s="102">
        <f>IF(ISNUMBER(I312),I312,1.1)</f>
        <v>0.19805063426649491</v>
      </c>
      <c r="K312" s="101">
        <f>MAX(D313:D343)</f>
        <v>2.16</v>
      </c>
      <c r="L312" s="101">
        <f>MAX(E313:E343)</f>
        <v>2.355</v>
      </c>
    </row>
    <row r="313" spans="1:12" x14ac:dyDescent="0.25">
      <c r="A313" s="8">
        <f>C312</f>
        <v>35551</v>
      </c>
      <c r="B313" s="9"/>
      <c r="C313" s="8"/>
      <c r="D313" s="9">
        <f>VLOOKUP($A313,cash,D$4,FALSE)</f>
        <v>1.9650000000000001</v>
      </c>
      <c r="E313" s="9">
        <f>VLOOKUP($A313,cash,E$4,FALSE)</f>
        <v>2.06</v>
      </c>
      <c r="G313" s="102"/>
      <c r="H313" s="102"/>
      <c r="I313" s="102"/>
      <c r="K313" s="101">
        <f>MIN(D313:D343)</f>
        <v>1.865</v>
      </c>
      <c r="L313" s="101">
        <f>MIN(E313:E343)</f>
        <v>2.04</v>
      </c>
    </row>
    <row r="314" spans="1:12" x14ac:dyDescent="0.25">
      <c r="A314" s="8">
        <f>A313+1</f>
        <v>35552</v>
      </c>
      <c r="B314" s="9"/>
      <c r="C314" s="8"/>
      <c r="D314" s="9">
        <f t="shared" ref="D314:E343" si="37">VLOOKUP($A314,cash,D$4,FALSE)</f>
        <v>1.94</v>
      </c>
      <c r="E314" s="9">
        <f t="shared" si="37"/>
        <v>2.0950000000000002</v>
      </c>
      <c r="G314" s="102">
        <f>LN(D314/D313)</f>
        <v>-1.2804272245987854E-2</v>
      </c>
      <c r="H314" s="102">
        <f>LN(E314/E313)</f>
        <v>1.6847570572611444E-2</v>
      </c>
      <c r="I314" s="102"/>
      <c r="J314" s="102"/>
    </row>
    <row r="315" spans="1:12" x14ac:dyDescent="0.25">
      <c r="A315" s="8">
        <f t="shared" ref="A315:A343" si="38">A314+1</f>
        <v>35553</v>
      </c>
      <c r="B315" s="9"/>
      <c r="C315" s="8"/>
      <c r="D315" s="9">
        <f t="shared" si="37"/>
        <v>1.94</v>
      </c>
      <c r="E315" s="9">
        <f t="shared" si="37"/>
        <v>2.0950000000000002</v>
      </c>
      <c r="G315" s="102">
        <f t="shared" ref="G315:G343" si="39">LN(D315/D314)</f>
        <v>0</v>
      </c>
      <c r="H315" s="102">
        <f t="shared" ref="H315:H343" si="40">LN(E315/E314)</f>
        <v>0</v>
      </c>
      <c r="I315" s="102"/>
      <c r="J315" s="102"/>
    </row>
    <row r="316" spans="1:12" x14ac:dyDescent="0.25">
      <c r="A316" s="8">
        <f t="shared" si="38"/>
        <v>35554</v>
      </c>
      <c r="B316" s="9"/>
      <c r="C316" s="8"/>
      <c r="D316" s="9">
        <f t="shared" si="37"/>
        <v>1.94</v>
      </c>
      <c r="E316" s="9">
        <f t="shared" si="37"/>
        <v>2.0950000000000002</v>
      </c>
      <c r="G316" s="102">
        <f t="shared" si="39"/>
        <v>0</v>
      </c>
      <c r="H316" s="102">
        <f t="shared" si="40"/>
        <v>0</v>
      </c>
      <c r="I316" s="102"/>
      <c r="J316" s="102"/>
    </row>
    <row r="317" spans="1:12" x14ac:dyDescent="0.25">
      <c r="A317" s="8">
        <f t="shared" si="38"/>
        <v>35555</v>
      </c>
      <c r="B317" s="9"/>
      <c r="C317" s="8"/>
      <c r="D317" s="9">
        <f t="shared" si="37"/>
        <v>1.9450000000000001</v>
      </c>
      <c r="E317" s="9">
        <f t="shared" si="37"/>
        <v>2.08</v>
      </c>
      <c r="G317" s="102">
        <f t="shared" si="39"/>
        <v>2.5740039951728426E-3</v>
      </c>
      <c r="H317" s="102">
        <f t="shared" si="40"/>
        <v>-7.1856596608744858E-3</v>
      </c>
      <c r="I317" s="102"/>
      <c r="J317" s="102"/>
    </row>
    <row r="318" spans="1:12" x14ac:dyDescent="0.25">
      <c r="A318" s="8">
        <f t="shared" si="38"/>
        <v>35556</v>
      </c>
      <c r="B318" s="9"/>
      <c r="C318" s="8"/>
      <c r="D318" s="9">
        <f t="shared" si="37"/>
        <v>1.9850000000000001</v>
      </c>
      <c r="E318" s="9">
        <f t="shared" si="37"/>
        <v>2.12</v>
      </c>
      <c r="G318" s="102">
        <f t="shared" si="39"/>
        <v>2.0356937068744103E-2</v>
      </c>
      <c r="H318" s="102">
        <f t="shared" si="40"/>
        <v>1.9048194970694411E-2</v>
      </c>
      <c r="I318" s="102"/>
      <c r="J318" s="102"/>
    </row>
    <row r="319" spans="1:12" x14ac:dyDescent="0.25">
      <c r="A319" s="8">
        <f t="shared" si="38"/>
        <v>35557</v>
      </c>
      <c r="B319" s="9"/>
      <c r="C319" s="8"/>
      <c r="D319" s="9">
        <f t="shared" si="37"/>
        <v>2.09</v>
      </c>
      <c r="E319" s="9">
        <f t="shared" si="37"/>
        <v>2.2450000000000001</v>
      </c>
      <c r="G319" s="102">
        <f t="shared" si="39"/>
        <v>5.1545151837565785E-2</v>
      </c>
      <c r="H319" s="102">
        <f t="shared" si="40"/>
        <v>5.7289432510296438E-2</v>
      </c>
      <c r="I319" s="102"/>
      <c r="J319" s="102"/>
    </row>
    <row r="320" spans="1:12" x14ac:dyDescent="0.25">
      <c r="A320" s="8">
        <f t="shared" si="38"/>
        <v>35558</v>
      </c>
      <c r="B320" s="9"/>
      <c r="C320" s="8"/>
      <c r="D320" s="9">
        <f t="shared" si="37"/>
        <v>2.16</v>
      </c>
      <c r="E320" s="9">
        <f t="shared" si="37"/>
        <v>2.2599999999999998</v>
      </c>
      <c r="G320" s="102">
        <f t="shared" si="39"/>
        <v>3.2944155719354058E-2</v>
      </c>
      <c r="H320" s="102">
        <f t="shared" si="40"/>
        <v>6.6592920899767758E-3</v>
      </c>
      <c r="I320" s="102"/>
      <c r="J320" s="102"/>
    </row>
    <row r="321" spans="1:10" x14ac:dyDescent="0.25">
      <c r="A321" s="8">
        <f t="shared" si="38"/>
        <v>35559</v>
      </c>
      <c r="B321" s="9"/>
      <c r="C321" s="8"/>
      <c r="D321" s="9">
        <f t="shared" si="37"/>
        <v>2.0950000000000002</v>
      </c>
      <c r="E321" s="9">
        <f t="shared" si="37"/>
        <v>2.09</v>
      </c>
      <c r="G321" s="102">
        <f t="shared" si="39"/>
        <v>-3.0554668321972546E-2</v>
      </c>
      <c r="H321" s="102">
        <f t="shared" si="40"/>
        <v>-7.820074730747488E-2</v>
      </c>
      <c r="I321" s="102"/>
      <c r="J321" s="102"/>
    </row>
    <row r="322" spans="1:10" x14ac:dyDescent="0.25">
      <c r="A322" s="8">
        <f t="shared" si="38"/>
        <v>35560</v>
      </c>
      <c r="B322" s="9"/>
      <c r="C322" s="8"/>
      <c r="D322" s="9">
        <f t="shared" si="37"/>
        <v>2.0950000000000002</v>
      </c>
      <c r="E322" s="9">
        <f t="shared" si="37"/>
        <v>2.09</v>
      </c>
      <c r="G322" s="102">
        <f t="shared" si="39"/>
        <v>0</v>
      </c>
      <c r="H322" s="102">
        <f t="shared" si="40"/>
        <v>0</v>
      </c>
      <c r="I322" s="102"/>
      <c r="J322" s="102"/>
    </row>
    <row r="323" spans="1:10" x14ac:dyDescent="0.25">
      <c r="A323" s="8">
        <f t="shared" si="38"/>
        <v>35561</v>
      </c>
      <c r="B323" s="9"/>
      <c r="C323" s="8"/>
      <c r="D323" s="9">
        <f t="shared" si="37"/>
        <v>2.0950000000000002</v>
      </c>
      <c r="E323" s="9">
        <f t="shared" si="37"/>
        <v>2.09</v>
      </c>
      <c r="G323" s="102">
        <f t="shared" si="39"/>
        <v>0</v>
      </c>
      <c r="H323" s="102">
        <f t="shared" si="40"/>
        <v>0</v>
      </c>
      <c r="I323" s="102"/>
      <c r="J323" s="102"/>
    </row>
    <row r="324" spans="1:10" x14ac:dyDescent="0.25">
      <c r="A324" s="8">
        <f t="shared" si="38"/>
        <v>35562</v>
      </c>
      <c r="B324" s="9"/>
      <c r="C324" s="8"/>
      <c r="D324" s="9">
        <f t="shared" si="37"/>
        <v>1.9650000000000001</v>
      </c>
      <c r="E324" s="9">
        <f t="shared" si="37"/>
        <v>2.1349999999999998</v>
      </c>
      <c r="G324" s="102">
        <f t="shared" si="39"/>
        <v>-6.4061308052876562E-2</v>
      </c>
      <c r="H324" s="102">
        <f t="shared" si="40"/>
        <v>2.1302580703868187E-2</v>
      </c>
      <c r="I324" s="102"/>
      <c r="J324" s="102"/>
    </row>
    <row r="325" spans="1:10" x14ac:dyDescent="0.25">
      <c r="A325" s="8">
        <f t="shared" si="38"/>
        <v>35563</v>
      </c>
      <c r="B325" s="9"/>
      <c r="C325" s="8"/>
      <c r="D325" s="9">
        <f t="shared" si="37"/>
        <v>1.92</v>
      </c>
      <c r="E325" s="9">
        <f t="shared" si="37"/>
        <v>2.11</v>
      </c>
      <c r="G325" s="102">
        <f t="shared" si="39"/>
        <v>-2.3167059281534418E-2</v>
      </c>
      <c r="H325" s="102">
        <f t="shared" si="40"/>
        <v>-1.1778699192612763E-2</v>
      </c>
      <c r="I325" s="102"/>
      <c r="J325" s="102"/>
    </row>
    <row r="326" spans="1:10" x14ac:dyDescent="0.25">
      <c r="A326" s="8">
        <f t="shared" si="38"/>
        <v>35564</v>
      </c>
      <c r="B326" s="9"/>
      <c r="C326" s="8"/>
      <c r="D326" s="9">
        <f t="shared" si="37"/>
        <v>1.99</v>
      </c>
      <c r="E326" s="9">
        <f t="shared" si="37"/>
        <v>2.1349999999999998</v>
      </c>
      <c r="G326" s="102">
        <f t="shared" si="39"/>
        <v>3.5809452696710778E-2</v>
      </c>
      <c r="H326" s="102">
        <f t="shared" si="40"/>
        <v>1.1778699192612705E-2</v>
      </c>
      <c r="I326" s="102"/>
      <c r="J326" s="102"/>
    </row>
    <row r="327" spans="1:10" x14ac:dyDescent="0.25">
      <c r="A327" s="8">
        <f t="shared" si="38"/>
        <v>35565</v>
      </c>
      <c r="B327" s="9"/>
      <c r="C327" s="8"/>
      <c r="D327" s="9">
        <f t="shared" si="37"/>
        <v>1.9</v>
      </c>
      <c r="E327" s="9">
        <f t="shared" si="37"/>
        <v>2.1800000000000002</v>
      </c>
      <c r="G327" s="102">
        <f t="shared" si="39"/>
        <v>-4.6280752564006343E-2</v>
      </c>
      <c r="H327" s="102">
        <f t="shared" si="40"/>
        <v>2.0858230120410007E-2</v>
      </c>
      <c r="I327" s="102"/>
      <c r="J327" s="102"/>
    </row>
    <row r="328" spans="1:10" x14ac:dyDescent="0.25">
      <c r="A328" s="8">
        <f t="shared" si="38"/>
        <v>35566</v>
      </c>
      <c r="B328" s="9"/>
      <c r="C328" s="8"/>
      <c r="D328" s="9">
        <f t="shared" si="37"/>
        <v>2.0649999999999999</v>
      </c>
      <c r="E328" s="9">
        <f t="shared" si="37"/>
        <v>2.105</v>
      </c>
      <c r="G328" s="102">
        <f t="shared" si="39"/>
        <v>8.3276340240601238E-2</v>
      </c>
      <c r="H328" s="102">
        <f t="shared" si="40"/>
        <v>-3.5009409666652974E-2</v>
      </c>
      <c r="I328" s="102"/>
      <c r="J328" s="102"/>
    </row>
    <row r="329" spans="1:10" x14ac:dyDescent="0.25">
      <c r="A329" s="8">
        <f t="shared" si="38"/>
        <v>35567</v>
      </c>
      <c r="B329" s="9"/>
      <c r="C329" s="8"/>
      <c r="D329" s="9">
        <f t="shared" si="37"/>
        <v>2.0649999999999999</v>
      </c>
      <c r="E329" s="9">
        <f t="shared" si="37"/>
        <v>2.105</v>
      </c>
      <c r="G329" s="102">
        <f t="shared" si="39"/>
        <v>0</v>
      </c>
      <c r="H329" s="102">
        <f t="shared" si="40"/>
        <v>0</v>
      </c>
      <c r="I329" s="102"/>
      <c r="J329" s="102"/>
    </row>
    <row r="330" spans="1:10" x14ac:dyDescent="0.25">
      <c r="A330" s="8">
        <f t="shared" si="38"/>
        <v>35568</v>
      </c>
      <c r="B330" s="9"/>
      <c r="C330" s="8"/>
      <c r="D330" s="9">
        <f t="shared" si="37"/>
        <v>2.0649999999999999</v>
      </c>
      <c r="E330" s="9">
        <f t="shared" si="37"/>
        <v>2.105</v>
      </c>
      <c r="G330" s="102">
        <f t="shared" si="39"/>
        <v>0</v>
      </c>
      <c r="H330" s="102">
        <f t="shared" si="40"/>
        <v>0</v>
      </c>
      <c r="I330" s="102"/>
      <c r="J330" s="102"/>
    </row>
    <row r="331" spans="1:10" x14ac:dyDescent="0.25">
      <c r="A331" s="8">
        <f t="shared" si="38"/>
        <v>35569</v>
      </c>
      <c r="B331" s="9"/>
      <c r="C331" s="8"/>
      <c r="D331" s="9">
        <f t="shared" si="37"/>
        <v>2.0249999999999999</v>
      </c>
      <c r="E331" s="9">
        <f t="shared" si="37"/>
        <v>2.165</v>
      </c>
      <c r="G331" s="102">
        <f t="shared" si="39"/>
        <v>-1.9560525854493596E-2</v>
      </c>
      <c r="H331" s="102">
        <f t="shared" si="40"/>
        <v>2.8104894320108521E-2</v>
      </c>
      <c r="I331" s="102"/>
      <c r="J331" s="102"/>
    </row>
    <row r="332" spans="1:10" x14ac:dyDescent="0.25">
      <c r="A332" s="8">
        <f t="shared" si="38"/>
        <v>35570</v>
      </c>
      <c r="B332" s="9"/>
      <c r="C332" s="8"/>
      <c r="D332" s="9">
        <f t="shared" si="37"/>
        <v>2.0049999999999999</v>
      </c>
      <c r="E332" s="9">
        <f t="shared" si="37"/>
        <v>2.17</v>
      </c>
      <c r="G332" s="102">
        <f t="shared" si="39"/>
        <v>-9.9256397999699306E-3</v>
      </c>
      <c r="H332" s="102">
        <f t="shared" si="40"/>
        <v>2.3068060979148704E-3</v>
      </c>
      <c r="I332" s="102"/>
      <c r="J332" s="102"/>
    </row>
    <row r="333" spans="1:10" x14ac:dyDescent="0.25">
      <c r="A333" s="8">
        <f t="shared" si="38"/>
        <v>35571</v>
      </c>
      <c r="B333" s="9"/>
      <c r="C333" s="8"/>
      <c r="D333" s="9">
        <f t="shared" si="37"/>
        <v>1.9750000000000001</v>
      </c>
      <c r="E333" s="9">
        <f t="shared" si="37"/>
        <v>2.13</v>
      </c>
      <c r="G333" s="102">
        <f t="shared" si="39"/>
        <v>-1.5075662405447273E-2</v>
      </c>
      <c r="H333" s="102">
        <f t="shared" si="40"/>
        <v>-1.8605187831034469E-2</v>
      </c>
      <c r="I333" s="102"/>
      <c r="J333" s="102"/>
    </row>
    <row r="334" spans="1:10" x14ac:dyDescent="0.25">
      <c r="A334" s="8">
        <f t="shared" si="38"/>
        <v>35572</v>
      </c>
      <c r="B334" s="9"/>
      <c r="C334" s="8"/>
      <c r="D334" s="9">
        <f t="shared" si="37"/>
        <v>2.04</v>
      </c>
      <c r="E334" s="9">
        <f t="shared" si="37"/>
        <v>2.04</v>
      </c>
      <c r="G334" s="102">
        <f t="shared" si="39"/>
        <v>3.2381409503039783E-2</v>
      </c>
      <c r="H334" s="102">
        <f t="shared" si="40"/>
        <v>-4.3172171865208664E-2</v>
      </c>
      <c r="I334" s="102"/>
      <c r="J334" s="102"/>
    </row>
    <row r="335" spans="1:10" x14ac:dyDescent="0.25">
      <c r="A335" s="8">
        <f t="shared" si="38"/>
        <v>35573</v>
      </c>
      <c r="B335" s="9"/>
      <c r="C335" s="8"/>
      <c r="D335" s="9">
        <f t="shared" si="37"/>
        <v>1.9650000000000001</v>
      </c>
      <c r="E335" s="9">
        <f t="shared" si="37"/>
        <v>2.06</v>
      </c>
      <c r="G335" s="102">
        <f t="shared" si="39"/>
        <v>-3.7457562534900443E-2</v>
      </c>
      <c r="H335" s="102">
        <f t="shared" si="40"/>
        <v>9.7561749453646558E-3</v>
      </c>
      <c r="I335" s="102"/>
      <c r="J335" s="102"/>
    </row>
    <row r="336" spans="1:10" x14ac:dyDescent="0.25">
      <c r="A336" s="8">
        <f t="shared" si="38"/>
        <v>35574</v>
      </c>
      <c r="B336" s="9"/>
      <c r="C336" s="8"/>
      <c r="D336" s="9">
        <f t="shared" si="37"/>
        <v>1.9650000000000001</v>
      </c>
      <c r="E336" s="9">
        <f t="shared" si="37"/>
        <v>2.06</v>
      </c>
      <c r="G336" s="102">
        <f t="shared" si="39"/>
        <v>0</v>
      </c>
      <c r="H336" s="102">
        <f t="shared" si="40"/>
        <v>0</v>
      </c>
      <c r="I336" s="102"/>
      <c r="J336" s="102"/>
    </row>
    <row r="337" spans="1:12" x14ac:dyDescent="0.25">
      <c r="A337" s="8">
        <f t="shared" si="38"/>
        <v>35575</v>
      </c>
      <c r="B337" s="9"/>
      <c r="C337" s="8"/>
      <c r="D337" s="9">
        <f t="shared" si="37"/>
        <v>1.9650000000000001</v>
      </c>
      <c r="E337" s="9">
        <f t="shared" si="37"/>
        <v>2.06</v>
      </c>
      <c r="G337" s="102">
        <f t="shared" si="39"/>
        <v>0</v>
      </c>
      <c r="H337" s="102">
        <f t="shared" si="40"/>
        <v>0</v>
      </c>
      <c r="I337" s="102"/>
      <c r="J337" s="102"/>
    </row>
    <row r="338" spans="1:12" x14ac:dyDescent="0.25">
      <c r="A338" s="8">
        <f t="shared" si="38"/>
        <v>35576</v>
      </c>
      <c r="B338" s="9"/>
      <c r="C338" s="8"/>
      <c r="D338" s="9">
        <f t="shared" si="37"/>
        <v>1.865</v>
      </c>
      <c r="E338" s="9">
        <f t="shared" si="37"/>
        <v>2.06</v>
      </c>
      <c r="G338" s="102">
        <f t="shared" si="39"/>
        <v>-5.2231192225445706E-2</v>
      </c>
      <c r="H338" s="102">
        <f t="shared" si="40"/>
        <v>0</v>
      </c>
      <c r="I338" s="102"/>
      <c r="J338" s="102"/>
    </row>
    <row r="339" spans="1:12" x14ac:dyDescent="0.25">
      <c r="A339" s="8">
        <f t="shared" si="38"/>
        <v>35577</v>
      </c>
      <c r="B339" s="9"/>
      <c r="C339" s="8"/>
      <c r="D339" s="9">
        <f t="shared" si="37"/>
        <v>2.08</v>
      </c>
      <c r="E339" s="9">
        <f t="shared" si="37"/>
        <v>2.2200000000000002</v>
      </c>
      <c r="G339" s="102">
        <f t="shared" si="39"/>
        <v>0.10910684061744781</v>
      </c>
      <c r="H339" s="102">
        <f t="shared" si="40"/>
        <v>7.480121308269834E-2</v>
      </c>
      <c r="I339" s="102"/>
      <c r="J339" s="102"/>
    </row>
    <row r="340" spans="1:12" x14ac:dyDescent="0.25">
      <c r="A340" s="8">
        <f t="shared" si="38"/>
        <v>35578</v>
      </c>
      <c r="B340" s="9"/>
      <c r="C340" s="8"/>
      <c r="D340" s="9">
        <f t="shared" si="37"/>
        <v>2.1</v>
      </c>
      <c r="E340" s="9">
        <f t="shared" si="37"/>
        <v>2.2549999999999999</v>
      </c>
      <c r="G340" s="102">
        <f t="shared" si="39"/>
        <v>9.5694510161506725E-3</v>
      </c>
      <c r="H340" s="102">
        <f t="shared" si="40"/>
        <v>1.5642777070453542E-2</v>
      </c>
      <c r="I340" s="102"/>
      <c r="J340" s="102"/>
    </row>
    <row r="341" spans="1:12" x14ac:dyDescent="0.25">
      <c r="A341" s="8">
        <f t="shared" si="38"/>
        <v>35579</v>
      </c>
      <c r="B341" s="9"/>
      <c r="C341" s="8"/>
      <c r="D341" s="9">
        <f t="shared" si="37"/>
        <v>1.865</v>
      </c>
      <c r="E341" s="9">
        <f t="shared" si="37"/>
        <v>2.355</v>
      </c>
      <c r="G341" s="102">
        <f t="shared" si="39"/>
        <v>-0.1186762916335985</v>
      </c>
      <c r="H341" s="102">
        <f t="shared" si="40"/>
        <v>4.3390754513739478E-2</v>
      </c>
      <c r="I341" s="102"/>
      <c r="J341" s="102"/>
    </row>
    <row r="342" spans="1:12" x14ac:dyDescent="0.25">
      <c r="A342" s="8">
        <f t="shared" si="38"/>
        <v>35580</v>
      </c>
      <c r="B342" s="9"/>
      <c r="C342" s="8"/>
      <c r="D342" s="9">
        <f t="shared" si="37"/>
        <v>2.0449999999999999</v>
      </c>
      <c r="E342" s="9">
        <f t="shared" si="37"/>
        <v>2.2200000000000002</v>
      </c>
      <c r="G342" s="102">
        <f t="shared" si="39"/>
        <v>9.2136736398986258E-2</v>
      </c>
      <c r="H342" s="102">
        <f t="shared" si="40"/>
        <v>-5.9033531584192861E-2</v>
      </c>
      <c r="I342" s="102"/>
      <c r="J342" s="102"/>
    </row>
    <row r="343" spans="1:12" x14ac:dyDescent="0.25">
      <c r="A343" s="8">
        <f t="shared" si="38"/>
        <v>35581</v>
      </c>
      <c r="B343" s="9"/>
      <c r="C343" s="8"/>
      <c r="D343" s="9">
        <f t="shared" si="37"/>
        <v>2.0449999999999999</v>
      </c>
      <c r="E343" s="9">
        <f t="shared" si="37"/>
        <v>2.2200000000000002</v>
      </c>
      <c r="G343" s="102">
        <f t="shared" si="39"/>
        <v>0</v>
      </c>
      <c r="H343" s="102">
        <f t="shared" si="40"/>
        <v>0</v>
      </c>
      <c r="I343" s="102"/>
      <c r="J343" s="102"/>
    </row>
    <row r="344" spans="1:12" x14ac:dyDescent="0.25">
      <c r="A344" s="8"/>
      <c r="B344" s="9"/>
      <c r="C344" s="8"/>
      <c r="D344" s="9"/>
      <c r="E344" s="9"/>
    </row>
    <row r="345" spans="1:12" x14ac:dyDescent="0.25">
      <c r="A345" s="8"/>
      <c r="B345" s="9"/>
      <c r="C345" s="8"/>
      <c r="D345" s="9"/>
      <c r="E345" s="9"/>
    </row>
    <row r="346" spans="1:12" x14ac:dyDescent="0.25">
      <c r="A346" s="8"/>
      <c r="B346" s="9"/>
      <c r="C346" s="8"/>
      <c r="D346" s="9"/>
      <c r="E346" s="9"/>
    </row>
    <row r="347" spans="1:12" x14ac:dyDescent="0.25">
      <c r="A347" s="8"/>
      <c r="B347" s="9"/>
      <c r="C347" s="8">
        <v>35582</v>
      </c>
      <c r="G347" s="102">
        <f>STDEV(G349:G377)*$B$1</f>
        <v>0.43005829121440298</v>
      </c>
      <c r="H347" s="102">
        <f>STDEV(H349:H377)*$B$1</f>
        <v>0.29367043601622883</v>
      </c>
      <c r="I347" s="102">
        <f>CORREL(D348:D377,E348:E377)</f>
        <v>0.6286529041779968</v>
      </c>
      <c r="J347" s="102">
        <f>IF(ISNUMBER(I347),I347,1.1)</f>
        <v>0.6286529041779968</v>
      </c>
      <c r="K347" s="101">
        <f>MAX(D348:D378)</f>
        <v>2.0950000000000002</v>
      </c>
      <c r="L347" s="101">
        <f>MAX(E348:E378)</f>
        <v>2.3199999999999998</v>
      </c>
    </row>
    <row r="348" spans="1:12" x14ac:dyDescent="0.25">
      <c r="A348" s="8">
        <f>C347</f>
        <v>35582</v>
      </c>
      <c r="B348" s="9"/>
      <c r="C348" s="8"/>
      <c r="D348" s="9">
        <f t="shared" ref="D348:E377" si="41">VLOOKUP($A348,cash,D$4,FALSE)</f>
        <v>2.0449999999999999</v>
      </c>
      <c r="E348" s="9">
        <f t="shared" si="41"/>
        <v>2.2200000000000002</v>
      </c>
      <c r="G348" s="102"/>
      <c r="H348" s="102"/>
      <c r="I348" s="102"/>
      <c r="K348" s="101">
        <f>MIN(D348:D378)</f>
        <v>1.88</v>
      </c>
      <c r="L348" s="101">
        <f>MIN(E348:E378)</f>
        <v>2.0649999999999999</v>
      </c>
    </row>
    <row r="349" spans="1:12" x14ac:dyDescent="0.25">
      <c r="A349" s="8">
        <f>A348+1</f>
        <v>35583</v>
      </c>
      <c r="B349" s="9"/>
      <c r="C349" s="8"/>
      <c r="D349" s="9">
        <f t="shared" si="41"/>
        <v>2.0299999999999998</v>
      </c>
      <c r="E349" s="9">
        <f t="shared" si="41"/>
        <v>2.1850000000000001</v>
      </c>
      <c r="G349" s="102">
        <f>LN(D349/D348)</f>
        <v>-7.3619964410691942E-3</v>
      </c>
      <c r="H349" s="102">
        <f>LN(E349/E348)</f>
        <v>-1.5891367336634665E-2</v>
      </c>
      <c r="I349" s="102"/>
      <c r="J349" s="102"/>
    </row>
    <row r="350" spans="1:12" x14ac:dyDescent="0.25">
      <c r="A350" s="8">
        <f t="shared" ref="A350:A377" si="42">A349+1</f>
        <v>35584</v>
      </c>
      <c r="B350" s="9"/>
      <c r="C350" s="8"/>
      <c r="D350" s="9">
        <f t="shared" si="41"/>
        <v>1.9550000000000001</v>
      </c>
      <c r="E350" s="9">
        <f t="shared" si="41"/>
        <v>2.1150000000000002</v>
      </c>
      <c r="G350" s="102">
        <f t="shared" ref="G350:G377" si="43">LN(D350/D349)</f>
        <v>-3.7645599616366765E-2</v>
      </c>
      <c r="H350" s="102">
        <f t="shared" ref="H350:H377" si="44">LN(E350/E349)</f>
        <v>-3.2561016049312073E-2</v>
      </c>
      <c r="I350" s="102"/>
      <c r="J350" s="102"/>
    </row>
    <row r="351" spans="1:12" x14ac:dyDescent="0.25">
      <c r="A351" s="8">
        <f t="shared" si="42"/>
        <v>35585</v>
      </c>
      <c r="B351" s="9"/>
      <c r="C351" s="8"/>
      <c r="D351" s="9">
        <f t="shared" si="41"/>
        <v>2</v>
      </c>
      <c r="E351" s="9">
        <f t="shared" si="41"/>
        <v>2.14</v>
      </c>
      <c r="G351" s="102">
        <f t="shared" si="43"/>
        <v>2.2756987122616278E-2</v>
      </c>
      <c r="H351" s="102">
        <f t="shared" si="44"/>
        <v>1.175101653551873E-2</v>
      </c>
      <c r="I351" s="102"/>
      <c r="J351" s="102"/>
    </row>
    <row r="352" spans="1:12" x14ac:dyDescent="0.25">
      <c r="A352" s="8">
        <f t="shared" si="42"/>
        <v>35586</v>
      </c>
      <c r="B352" s="9"/>
      <c r="C352" s="8"/>
      <c r="D352" s="9">
        <f t="shared" si="41"/>
        <v>1.9450000000000001</v>
      </c>
      <c r="E352" s="9">
        <f t="shared" si="41"/>
        <v>2.1150000000000002</v>
      </c>
      <c r="G352" s="102">
        <f t="shared" si="43"/>
        <v>-2.7885203489535663E-2</v>
      </c>
      <c r="H352" s="102">
        <f t="shared" si="44"/>
        <v>-1.175101653551874E-2</v>
      </c>
      <c r="I352" s="102"/>
      <c r="J352" s="102"/>
    </row>
    <row r="353" spans="1:10" x14ac:dyDescent="0.25">
      <c r="A353" s="8">
        <f t="shared" si="42"/>
        <v>35587</v>
      </c>
      <c r="B353" s="9"/>
      <c r="C353" s="8"/>
      <c r="D353" s="9">
        <f t="shared" si="41"/>
        <v>1.9750000000000001</v>
      </c>
      <c r="E353" s="9">
        <f t="shared" si="41"/>
        <v>2.1</v>
      </c>
      <c r="G353" s="102">
        <f t="shared" si="43"/>
        <v>1.5306421282675507E-2</v>
      </c>
      <c r="H353" s="102">
        <f t="shared" si="44"/>
        <v>-7.1174677688639896E-3</v>
      </c>
      <c r="I353" s="102"/>
      <c r="J353" s="102"/>
    </row>
    <row r="354" spans="1:10" x14ac:dyDescent="0.25">
      <c r="A354" s="8">
        <f t="shared" si="42"/>
        <v>35588</v>
      </c>
      <c r="B354" s="9"/>
      <c r="C354" s="8"/>
      <c r="D354" s="9">
        <f t="shared" si="41"/>
        <v>1.9750000000000001</v>
      </c>
      <c r="E354" s="9">
        <f t="shared" si="41"/>
        <v>2.1</v>
      </c>
      <c r="G354" s="102">
        <f t="shared" si="43"/>
        <v>0</v>
      </c>
      <c r="H354" s="102">
        <f t="shared" si="44"/>
        <v>0</v>
      </c>
      <c r="I354" s="102"/>
      <c r="J354" s="102"/>
    </row>
    <row r="355" spans="1:10" x14ac:dyDescent="0.25">
      <c r="A355" s="8">
        <f t="shared" si="42"/>
        <v>35589</v>
      </c>
      <c r="B355" s="9"/>
      <c r="C355" s="8"/>
      <c r="D355" s="9">
        <f t="shared" si="41"/>
        <v>1.9750000000000001</v>
      </c>
      <c r="E355" s="9">
        <f t="shared" si="41"/>
        <v>2.1</v>
      </c>
      <c r="G355" s="102">
        <f t="shared" si="43"/>
        <v>0</v>
      </c>
      <c r="H355" s="102">
        <f t="shared" si="44"/>
        <v>0</v>
      </c>
      <c r="I355" s="102"/>
      <c r="J355" s="102"/>
    </row>
    <row r="356" spans="1:10" x14ac:dyDescent="0.25">
      <c r="A356" s="8">
        <f t="shared" si="42"/>
        <v>35590</v>
      </c>
      <c r="B356" s="9"/>
      <c r="C356" s="8"/>
      <c r="D356" s="9">
        <f t="shared" si="41"/>
        <v>1.9850000000000001</v>
      </c>
      <c r="E356" s="9">
        <f t="shared" si="41"/>
        <v>2.145</v>
      </c>
      <c r="G356" s="102">
        <f t="shared" si="43"/>
        <v>5.0505157860685716E-3</v>
      </c>
      <c r="H356" s="102">
        <f t="shared" si="44"/>
        <v>2.1202207650602906E-2</v>
      </c>
      <c r="I356" s="102"/>
      <c r="J356" s="102"/>
    </row>
    <row r="357" spans="1:10" x14ac:dyDescent="0.25">
      <c r="A357" s="8">
        <f t="shared" si="42"/>
        <v>35591</v>
      </c>
      <c r="B357" s="9"/>
      <c r="C357" s="8"/>
      <c r="D357" s="9">
        <f t="shared" si="41"/>
        <v>1.9550000000000001</v>
      </c>
      <c r="E357" s="9">
        <f t="shared" si="41"/>
        <v>2.1349999999999998</v>
      </c>
      <c r="G357" s="102">
        <f t="shared" si="43"/>
        <v>-1.5228720701824671E-2</v>
      </c>
      <c r="H357" s="102">
        <f t="shared" si="44"/>
        <v>-4.6729056993924821E-3</v>
      </c>
      <c r="I357" s="102"/>
      <c r="J357" s="102"/>
    </row>
    <row r="358" spans="1:10" x14ac:dyDescent="0.25">
      <c r="A358" s="8">
        <f t="shared" si="42"/>
        <v>35592</v>
      </c>
      <c r="B358" s="9"/>
      <c r="C358" s="8"/>
      <c r="D358" s="9">
        <f t="shared" si="41"/>
        <v>1.9650000000000001</v>
      </c>
      <c r="E358" s="9">
        <f t="shared" si="41"/>
        <v>2.15</v>
      </c>
      <c r="G358" s="102">
        <f t="shared" si="43"/>
        <v>5.102051883895552E-3</v>
      </c>
      <c r="H358" s="102">
        <f t="shared" si="44"/>
        <v>7.0011954589835612E-3</v>
      </c>
      <c r="I358" s="102"/>
      <c r="J358" s="102"/>
    </row>
    <row r="359" spans="1:10" x14ac:dyDescent="0.25">
      <c r="A359" s="8">
        <f t="shared" si="42"/>
        <v>35593</v>
      </c>
      <c r="B359" s="9"/>
      <c r="C359" s="8"/>
      <c r="D359" s="9">
        <f t="shared" si="41"/>
        <v>1.94</v>
      </c>
      <c r="E359" s="9">
        <f t="shared" si="41"/>
        <v>2.14</v>
      </c>
      <c r="G359" s="102">
        <f t="shared" si="43"/>
        <v>-1.2804272245987854E-2</v>
      </c>
      <c r="H359" s="102">
        <f t="shared" si="44"/>
        <v>-4.6620131058111901E-3</v>
      </c>
      <c r="I359" s="102"/>
      <c r="J359" s="102"/>
    </row>
    <row r="360" spans="1:10" x14ac:dyDescent="0.25">
      <c r="A360" s="8">
        <f t="shared" si="42"/>
        <v>35594</v>
      </c>
      <c r="B360" s="9"/>
      <c r="C360" s="8"/>
      <c r="D360" s="9">
        <f t="shared" si="41"/>
        <v>1.94</v>
      </c>
      <c r="E360" s="9">
        <f t="shared" si="41"/>
        <v>2.0649999999999999</v>
      </c>
      <c r="G360" s="102">
        <f t="shared" si="43"/>
        <v>0</v>
      </c>
      <c r="H360" s="102">
        <f t="shared" si="44"/>
        <v>-3.5675602620764128E-2</v>
      </c>
      <c r="I360" s="102"/>
      <c r="J360" s="102"/>
    </row>
    <row r="361" spans="1:10" x14ac:dyDescent="0.25">
      <c r="A361" s="8">
        <f t="shared" si="42"/>
        <v>35595</v>
      </c>
      <c r="B361" s="9"/>
      <c r="C361" s="8"/>
      <c r="D361" s="9">
        <f t="shared" si="41"/>
        <v>1.88</v>
      </c>
      <c r="E361" s="9">
        <f t="shared" si="41"/>
        <v>2.0649999999999999</v>
      </c>
      <c r="G361" s="102">
        <f t="shared" si="43"/>
        <v>-3.1416196233378928E-2</v>
      </c>
      <c r="H361" s="102">
        <f t="shared" si="44"/>
        <v>0</v>
      </c>
      <c r="I361" s="102"/>
      <c r="J361" s="102"/>
    </row>
    <row r="362" spans="1:10" x14ac:dyDescent="0.25">
      <c r="A362" s="8">
        <f t="shared" si="42"/>
        <v>35596</v>
      </c>
      <c r="B362" s="9"/>
      <c r="C362" s="8"/>
      <c r="D362" s="9">
        <f t="shared" si="41"/>
        <v>1.88</v>
      </c>
      <c r="E362" s="9">
        <f t="shared" si="41"/>
        <v>2.0649999999999999</v>
      </c>
      <c r="G362" s="102">
        <f t="shared" si="43"/>
        <v>0</v>
      </c>
      <c r="H362" s="102">
        <f t="shared" si="44"/>
        <v>0</v>
      </c>
      <c r="I362" s="102"/>
      <c r="J362" s="102"/>
    </row>
    <row r="363" spans="1:10" x14ac:dyDescent="0.25">
      <c r="A363" s="8">
        <f t="shared" si="42"/>
        <v>35597</v>
      </c>
      <c r="B363" s="9"/>
      <c r="C363" s="8"/>
      <c r="D363" s="9">
        <f t="shared" si="41"/>
        <v>2.0150000000000001</v>
      </c>
      <c r="E363" s="9">
        <f t="shared" si="41"/>
        <v>2.16</v>
      </c>
      <c r="G363" s="102">
        <f t="shared" si="43"/>
        <v>6.9347418556788554E-2</v>
      </c>
      <c r="H363" s="102">
        <f t="shared" si="44"/>
        <v>4.4977995283077589E-2</v>
      </c>
      <c r="I363" s="102"/>
      <c r="J363" s="102"/>
    </row>
    <row r="364" spans="1:10" x14ac:dyDescent="0.25">
      <c r="A364" s="8">
        <f t="shared" si="42"/>
        <v>35598</v>
      </c>
      <c r="B364" s="9"/>
      <c r="C364" s="8"/>
      <c r="D364" s="9">
        <f t="shared" si="41"/>
        <v>2.04</v>
      </c>
      <c r="E364" s="9">
        <f t="shared" si="41"/>
        <v>2.19</v>
      </c>
      <c r="G364" s="102">
        <f t="shared" si="43"/>
        <v>1.2330612457478725E-2</v>
      </c>
      <c r="H364" s="102">
        <f t="shared" si="44"/>
        <v>1.3793322132335769E-2</v>
      </c>
      <c r="I364" s="102"/>
      <c r="J364" s="102"/>
    </row>
    <row r="365" spans="1:10" x14ac:dyDescent="0.25">
      <c r="A365" s="8">
        <f t="shared" si="42"/>
        <v>35599</v>
      </c>
      <c r="B365" s="9"/>
      <c r="C365" s="8"/>
      <c r="D365" s="9">
        <f t="shared" si="41"/>
        <v>2.0499999999999998</v>
      </c>
      <c r="E365" s="9">
        <f t="shared" si="41"/>
        <v>2.2200000000000002</v>
      </c>
      <c r="G365" s="102">
        <f t="shared" si="43"/>
        <v>4.8899852941917702E-3</v>
      </c>
      <c r="H365" s="102">
        <f t="shared" si="44"/>
        <v>1.3605652055778678E-2</v>
      </c>
      <c r="I365" s="102"/>
      <c r="J365" s="102"/>
    </row>
    <row r="366" spans="1:10" x14ac:dyDescent="0.25">
      <c r="A366" s="8">
        <f t="shared" si="42"/>
        <v>35600</v>
      </c>
      <c r="B366" s="9"/>
      <c r="C366" s="8"/>
      <c r="D366" s="9">
        <f t="shared" si="41"/>
        <v>2.085</v>
      </c>
      <c r="E366" s="9">
        <f t="shared" si="41"/>
        <v>2.25</v>
      </c>
      <c r="G366" s="102">
        <f t="shared" si="43"/>
        <v>1.6929062100447975E-2</v>
      </c>
      <c r="H366" s="102">
        <f t="shared" si="44"/>
        <v>1.342302033214055E-2</v>
      </c>
      <c r="I366" s="102"/>
      <c r="J366" s="102"/>
    </row>
    <row r="367" spans="1:10" x14ac:dyDescent="0.25">
      <c r="A367" s="8">
        <f t="shared" si="42"/>
        <v>35601</v>
      </c>
      <c r="B367" s="9"/>
      <c r="C367" s="8"/>
      <c r="D367" s="9">
        <f t="shared" si="41"/>
        <v>2.0499999999999998</v>
      </c>
      <c r="E367" s="9">
        <f t="shared" si="41"/>
        <v>2.2050000000000001</v>
      </c>
      <c r="G367" s="102">
        <f t="shared" si="43"/>
        <v>-1.6929062100448082E-2</v>
      </c>
      <c r="H367" s="102">
        <f t="shared" si="44"/>
        <v>-2.0202707317519466E-2</v>
      </c>
      <c r="I367" s="102"/>
      <c r="J367" s="102"/>
    </row>
    <row r="368" spans="1:10" x14ac:dyDescent="0.25">
      <c r="A368" s="8">
        <f t="shared" si="42"/>
        <v>35602</v>
      </c>
      <c r="B368" s="9"/>
      <c r="C368" s="8"/>
      <c r="D368" s="9">
        <f t="shared" si="41"/>
        <v>2.0499999999999998</v>
      </c>
      <c r="E368" s="9">
        <f t="shared" si="41"/>
        <v>2.2050000000000001</v>
      </c>
      <c r="G368" s="102">
        <f t="shared" si="43"/>
        <v>0</v>
      </c>
      <c r="H368" s="102">
        <f t="shared" si="44"/>
        <v>0</v>
      </c>
      <c r="I368" s="102"/>
      <c r="J368" s="102"/>
    </row>
    <row r="369" spans="1:12" x14ac:dyDescent="0.25">
      <c r="A369" s="8">
        <f t="shared" si="42"/>
        <v>35603</v>
      </c>
      <c r="B369" s="9"/>
      <c r="C369" s="8"/>
      <c r="D369" s="9">
        <f t="shared" si="41"/>
        <v>2.0499999999999998</v>
      </c>
      <c r="E369" s="9">
        <f t="shared" si="41"/>
        <v>2.2050000000000001</v>
      </c>
      <c r="G369" s="102">
        <f t="shared" si="43"/>
        <v>0</v>
      </c>
      <c r="H369" s="102">
        <f t="shared" si="44"/>
        <v>0</v>
      </c>
      <c r="I369" s="102"/>
      <c r="J369" s="102"/>
    </row>
    <row r="370" spans="1:12" x14ac:dyDescent="0.25">
      <c r="A370" s="8">
        <f t="shared" si="42"/>
        <v>35604</v>
      </c>
      <c r="B370" s="9"/>
      <c r="C370" s="8"/>
      <c r="D370" s="9">
        <f t="shared" si="41"/>
        <v>2.08</v>
      </c>
      <c r="E370" s="9">
        <f t="shared" si="41"/>
        <v>2.2400000000000002</v>
      </c>
      <c r="G370" s="102">
        <f t="shared" si="43"/>
        <v>1.4528100562909808E-2</v>
      </c>
      <c r="H370" s="102">
        <f t="shared" si="44"/>
        <v>1.5748356968139331E-2</v>
      </c>
      <c r="I370" s="102"/>
      <c r="J370" s="102"/>
    </row>
    <row r="371" spans="1:12" x14ac:dyDescent="0.25">
      <c r="A371" s="8">
        <f t="shared" si="42"/>
        <v>35605</v>
      </c>
      <c r="B371" s="9"/>
      <c r="C371" s="8"/>
      <c r="D371" s="9">
        <f t="shared" si="41"/>
        <v>2.09</v>
      </c>
      <c r="E371" s="9">
        <f t="shared" si="41"/>
        <v>2.3199999999999998</v>
      </c>
      <c r="G371" s="102">
        <f t="shared" si="43"/>
        <v>4.7961722634930135E-3</v>
      </c>
      <c r="H371" s="102">
        <f t="shared" si="44"/>
        <v>3.5091319811269978E-2</v>
      </c>
      <c r="I371" s="102"/>
      <c r="J371" s="102"/>
    </row>
    <row r="372" spans="1:12" x14ac:dyDescent="0.25">
      <c r="A372" s="8">
        <f t="shared" si="42"/>
        <v>35606</v>
      </c>
      <c r="B372" s="9"/>
      <c r="C372" s="8"/>
      <c r="D372" s="9">
        <f t="shared" si="41"/>
        <v>2.0950000000000002</v>
      </c>
      <c r="E372" s="9">
        <f t="shared" si="41"/>
        <v>2.25</v>
      </c>
      <c r="G372" s="102">
        <f t="shared" si="43"/>
        <v>2.3894873973814854E-3</v>
      </c>
      <c r="H372" s="102">
        <f t="shared" si="44"/>
        <v>-3.0636969461889801E-2</v>
      </c>
      <c r="I372" s="102"/>
      <c r="J372" s="102"/>
    </row>
    <row r="373" spans="1:12" x14ac:dyDescent="0.25">
      <c r="A373" s="8">
        <f t="shared" si="42"/>
        <v>35607</v>
      </c>
      <c r="B373" s="9"/>
      <c r="C373" s="8"/>
      <c r="D373" s="9">
        <f t="shared" si="41"/>
        <v>2.0099999999999998</v>
      </c>
      <c r="E373" s="9">
        <f t="shared" si="41"/>
        <v>2.21</v>
      </c>
      <c r="G373" s="102">
        <f t="shared" si="43"/>
        <v>-4.1418831303116854E-2</v>
      </c>
      <c r="H373" s="102">
        <f t="shared" si="44"/>
        <v>-1.7937700686667318E-2</v>
      </c>
      <c r="I373" s="102"/>
      <c r="J373" s="102"/>
    </row>
    <row r="374" spans="1:12" x14ac:dyDescent="0.25">
      <c r="A374" s="8">
        <f t="shared" si="42"/>
        <v>35608</v>
      </c>
      <c r="B374" s="9"/>
      <c r="C374" s="8"/>
      <c r="D374" s="9">
        <f t="shared" si="41"/>
        <v>1.88</v>
      </c>
      <c r="E374" s="9">
        <f t="shared" si="41"/>
        <v>2.21</v>
      </c>
      <c r="G374" s="102">
        <f t="shared" si="43"/>
        <v>-6.6862945229126475E-2</v>
      </c>
      <c r="H374" s="102">
        <f t="shared" si="44"/>
        <v>0</v>
      </c>
      <c r="I374" s="102"/>
      <c r="J374" s="102"/>
    </row>
    <row r="375" spans="1:12" x14ac:dyDescent="0.25">
      <c r="A375" s="8">
        <f t="shared" si="42"/>
        <v>35609</v>
      </c>
      <c r="B375" s="9"/>
      <c r="C375" s="8"/>
      <c r="D375" s="9">
        <f t="shared" si="41"/>
        <v>1.88</v>
      </c>
      <c r="E375" s="9">
        <f t="shared" si="41"/>
        <v>2.21</v>
      </c>
      <c r="G375" s="102">
        <f t="shared" si="43"/>
        <v>0</v>
      </c>
      <c r="H375" s="102">
        <f t="shared" si="44"/>
        <v>0</v>
      </c>
      <c r="I375" s="102"/>
      <c r="J375" s="102"/>
    </row>
    <row r="376" spans="1:12" x14ac:dyDescent="0.25">
      <c r="A376" s="8">
        <f t="shared" si="42"/>
        <v>35610</v>
      </c>
      <c r="B376" s="9"/>
      <c r="C376" s="8"/>
      <c r="D376" s="9">
        <f t="shared" si="41"/>
        <v>1.88</v>
      </c>
      <c r="E376" s="9">
        <f t="shared" si="41"/>
        <v>2.21</v>
      </c>
      <c r="G376" s="102">
        <f t="shared" si="43"/>
        <v>0</v>
      </c>
      <c r="H376" s="102">
        <f t="shared" si="44"/>
        <v>0</v>
      </c>
      <c r="I376" s="102"/>
      <c r="J376" s="102"/>
    </row>
    <row r="377" spans="1:12" x14ac:dyDescent="0.25">
      <c r="A377" s="8">
        <f t="shared" si="42"/>
        <v>35611</v>
      </c>
      <c r="B377" s="9"/>
      <c r="C377" s="8"/>
      <c r="D377" s="9">
        <f t="shared" si="41"/>
        <v>2.0049999999999999</v>
      </c>
      <c r="E377" s="9">
        <f t="shared" si="41"/>
        <v>2.165</v>
      </c>
      <c r="G377" s="102">
        <f t="shared" si="43"/>
        <v>6.4372283916674614E-2</v>
      </c>
      <c r="H377" s="102">
        <f t="shared" si="44"/>
        <v>-2.0572154075208206E-2</v>
      </c>
      <c r="I377" s="102"/>
      <c r="J377" s="102"/>
    </row>
    <row r="378" spans="1:12" x14ac:dyDescent="0.25">
      <c r="A378" s="8"/>
      <c r="B378" s="9"/>
      <c r="C378" s="8"/>
      <c r="D378" s="9"/>
      <c r="E378" s="9"/>
      <c r="G378" s="102"/>
      <c r="H378" s="102"/>
    </row>
    <row r="379" spans="1:12" x14ac:dyDescent="0.25">
      <c r="A379" s="8"/>
      <c r="B379" s="9"/>
      <c r="C379" s="8"/>
      <c r="D379" s="9"/>
      <c r="E379" s="9"/>
    </row>
    <row r="380" spans="1:12" x14ac:dyDescent="0.25">
      <c r="A380" s="8"/>
      <c r="B380" s="9"/>
      <c r="C380" s="8"/>
      <c r="D380" s="9"/>
      <c r="E380" s="9"/>
    </row>
    <row r="381" spans="1:12" x14ac:dyDescent="0.25">
      <c r="A381" s="8"/>
      <c r="B381" s="9"/>
      <c r="C381" s="8">
        <v>35612</v>
      </c>
      <c r="D381" s="9"/>
      <c r="E381" s="9"/>
      <c r="G381" s="102">
        <f>STDEV(G383:G412)*$B$1</f>
        <v>0.39438493753448034</v>
      </c>
      <c r="H381" s="102">
        <f>STDEV(H383:H412)*$B$1</f>
        <v>0.37843494774951664</v>
      </c>
      <c r="I381" s="102">
        <f>CORREL(D382:D412,E382:E412)</f>
        <v>0.93285278028431906</v>
      </c>
      <c r="J381" s="102">
        <f>IF(ISNUMBER(I381),I381,1.1)</f>
        <v>0.93285278028431906</v>
      </c>
      <c r="K381" s="101">
        <f>MAX(D382:D412)</f>
        <v>2.1949999999999998</v>
      </c>
      <c r="L381" s="101">
        <f>MAX(E382:E412)</f>
        <v>2.31</v>
      </c>
    </row>
    <row r="382" spans="1:12" x14ac:dyDescent="0.25">
      <c r="A382" s="8">
        <f>C381</f>
        <v>35612</v>
      </c>
      <c r="B382" s="9"/>
      <c r="C382" s="8"/>
      <c r="D382" s="9">
        <f>VLOOKUP($A382,cash,D$4,FALSE)</f>
        <v>2.0350000000000001</v>
      </c>
      <c r="E382" s="9">
        <f>VLOOKUP($A382,cash,E$4,FALSE)</f>
        <v>2.2000000000000002</v>
      </c>
      <c r="G382" s="102"/>
      <c r="H382" s="102"/>
      <c r="I382" s="102"/>
      <c r="K382" s="101">
        <f>MIN(D382:D412)</f>
        <v>1.885</v>
      </c>
      <c r="L382" s="101">
        <f>MIN(E382:E412)</f>
        <v>2.02</v>
      </c>
    </row>
    <row r="383" spans="1:12" x14ac:dyDescent="0.25">
      <c r="A383" s="8">
        <f>A382+1</f>
        <v>35613</v>
      </c>
      <c r="B383" s="9"/>
      <c r="C383" s="8"/>
      <c r="D383" s="9">
        <f t="shared" ref="D383:E412" si="45">VLOOKUP($A383,cash,D$4,FALSE)</f>
        <v>2.0049999999999999</v>
      </c>
      <c r="E383" s="9">
        <f t="shared" si="45"/>
        <v>2.145</v>
      </c>
      <c r="G383" s="102">
        <f>LN(D383/D382)</f>
        <v>-1.4851758136025926E-2</v>
      </c>
      <c r="H383" s="102">
        <f>LN(E383/E382)</f>
        <v>-2.5317807984289897E-2</v>
      </c>
      <c r="I383" s="102"/>
      <c r="J383" s="102"/>
    </row>
    <row r="384" spans="1:12" x14ac:dyDescent="0.25">
      <c r="A384" s="8">
        <f t="shared" ref="A384:A412" si="46">A383+1</f>
        <v>35614</v>
      </c>
      <c r="B384" s="9"/>
      <c r="C384" s="8"/>
      <c r="D384" s="9">
        <f t="shared" si="45"/>
        <v>1.885</v>
      </c>
      <c r="E384" s="9">
        <f t="shared" si="45"/>
        <v>2.02</v>
      </c>
      <c r="G384" s="102">
        <f t="shared" ref="G384:G412" si="47">LN(D384/D383)</f>
        <v>-6.1716239858558355E-2</v>
      </c>
      <c r="H384" s="102">
        <f t="shared" ref="H384:H412" si="48">LN(E384/E383)</f>
        <v>-6.0042040966866932E-2</v>
      </c>
      <c r="I384" s="102"/>
      <c r="J384" s="102"/>
    </row>
    <row r="385" spans="1:10" x14ac:dyDescent="0.25">
      <c r="A385" s="8">
        <f t="shared" si="46"/>
        <v>35615</v>
      </c>
      <c r="B385" s="9"/>
      <c r="C385" s="8"/>
      <c r="D385" s="9">
        <f t="shared" si="45"/>
        <v>1.885</v>
      </c>
      <c r="E385" s="9">
        <f t="shared" si="45"/>
        <v>2.02</v>
      </c>
      <c r="G385" s="102">
        <f t="shared" si="47"/>
        <v>0</v>
      </c>
      <c r="H385" s="102">
        <f t="shared" si="48"/>
        <v>0</v>
      </c>
      <c r="I385" s="102"/>
      <c r="J385" s="102"/>
    </row>
    <row r="386" spans="1:10" x14ac:dyDescent="0.25">
      <c r="A386" s="8">
        <f t="shared" si="46"/>
        <v>35616</v>
      </c>
      <c r="B386" s="9"/>
      <c r="C386" s="8"/>
      <c r="D386" s="9">
        <f t="shared" si="45"/>
        <v>1.885</v>
      </c>
      <c r="E386" s="9">
        <f t="shared" si="45"/>
        <v>2.02</v>
      </c>
      <c r="G386" s="102">
        <f t="shared" si="47"/>
        <v>0</v>
      </c>
      <c r="H386" s="102">
        <f t="shared" si="48"/>
        <v>0</v>
      </c>
      <c r="I386" s="102"/>
      <c r="J386" s="102"/>
    </row>
    <row r="387" spans="1:10" x14ac:dyDescent="0.25">
      <c r="A387" s="8">
        <f t="shared" si="46"/>
        <v>35617</v>
      </c>
      <c r="B387" s="9"/>
      <c r="C387" s="8"/>
      <c r="D387" s="9">
        <f t="shared" si="45"/>
        <v>1.885</v>
      </c>
      <c r="E387" s="9">
        <f t="shared" si="45"/>
        <v>2.02</v>
      </c>
      <c r="G387" s="102">
        <f t="shared" si="47"/>
        <v>0</v>
      </c>
      <c r="H387" s="102">
        <f t="shared" si="48"/>
        <v>0</v>
      </c>
      <c r="I387" s="102"/>
      <c r="J387" s="102"/>
    </row>
    <row r="388" spans="1:10" x14ac:dyDescent="0.25">
      <c r="A388" s="8">
        <f t="shared" si="46"/>
        <v>35618</v>
      </c>
      <c r="B388" s="9"/>
      <c r="C388" s="8"/>
      <c r="D388" s="9">
        <f t="shared" si="45"/>
        <v>2.0099999999999998</v>
      </c>
      <c r="E388" s="9">
        <f t="shared" si="45"/>
        <v>2.17</v>
      </c>
      <c r="G388" s="102">
        <f t="shared" si="47"/>
        <v>6.4206901171010272E-2</v>
      </c>
      <c r="H388" s="102">
        <f t="shared" si="48"/>
        <v>7.1629656139254858E-2</v>
      </c>
      <c r="I388" s="102"/>
      <c r="J388" s="102"/>
    </row>
    <row r="389" spans="1:10" x14ac:dyDescent="0.25">
      <c r="A389" s="8">
        <f t="shared" si="46"/>
        <v>35619</v>
      </c>
      <c r="B389" s="9"/>
      <c r="C389" s="8"/>
      <c r="D389" s="9">
        <f t="shared" si="45"/>
        <v>2.0150000000000001</v>
      </c>
      <c r="E389" s="9">
        <f t="shared" si="45"/>
        <v>2.1949999999999998</v>
      </c>
      <c r="G389" s="102">
        <f t="shared" si="47"/>
        <v>2.4844733276621869E-3</v>
      </c>
      <c r="H389" s="102">
        <f t="shared" si="48"/>
        <v>1.1454878974766386E-2</v>
      </c>
      <c r="I389" s="102"/>
      <c r="J389" s="102"/>
    </row>
    <row r="390" spans="1:10" x14ac:dyDescent="0.25">
      <c r="A390" s="8">
        <f t="shared" si="46"/>
        <v>35620</v>
      </c>
      <c r="B390" s="9"/>
      <c r="C390" s="8"/>
      <c r="D390" s="9">
        <f t="shared" si="45"/>
        <v>2.04</v>
      </c>
      <c r="E390" s="9">
        <f t="shared" si="45"/>
        <v>2.2250000000000001</v>
      </c>
      <c r="G390" s="102">
        <f t="shared" si="47"/>
        <v>1.2330612457478725E-2</v>
      </c>
      <c r="H390" s="102">
        <f t="shared" si="48"/>
        <v>1.3574869091069069E-2</v>
      </c>
      <c r="I390" s="102"/>
      <c r="J390" s="102"/>
    </row>
    <row r="391" spans="1:10" x14ac:dyDescent="0.25">
      <c r="A391" s="8">
        <f t="shared" si="46"/>
        <v>35621</v>
      </c>
      <c r="B391" s="9"/>
      <c r="C391" s="8"/>
      <c r="D391" s="9">
        <f t="shared" si="45"/>
        <v>2.04</v>
      </c>
      <c r="E391" s="9">
        <f t="shared" si="45"/>
        <v>2.2400000000000002</v>
      </c>
      <c r="G391" s="102">
        <f t="shared" si="47"/>
        <v>0</v>
      </c>
      <c r="H391" s="102">
        <f t="shared" si="48"/>
        <v>6.7189502487450094E-3</v>
      </c>
      <c r="I391" s="102"/>
      <c r="J391" s="102"/>
    </row>
    <row r="392" spans="1:10" x14ac:dyDescent="0.25">
      <c r="A392" s="8">
        <f t="shared" si="46"/>
        <v>35622</v>
      </c>
      <c r="B392" s="9"/>
      <c r="C392" s="8"/>
      <c r="D392" s="9">
        <f t="shared" si="45"/>
        <v>2.0150000000000001</v>
      </c>
      <c r="E392" s="9">
        <f t="shared" si="45"/>
        <v>2.2000000000000002</v>
      </c>
      <c r="G392" s="102">
        <f t="shared" si="47"/>
        <v>-1.2330612457478674E-2</v>
      </c>
      <c r="H392" s="102">
        <f t="shared" si="48"/>
        <v>-1.8018505502678365E-2</v>
      </c>
      <c r="I392" s="102"/>
      <c r="J392" s="102"/>
    </row>
    <row r="393" spans="1:10" x14ac:dyDescent="0.25">
      <c r="A393" s="8">
        <f t="shared" si="46"/>
        <v>35623</v>
      </c>
      <c r="B393" s="9"/>
      <c r="C393" s="8"/>
      <c r="D393" s="9">
        <f t="shared" si="45"/>
        <v>2.0150000000000001</v>
      </c>
      <c r="E393" s="9">
        <f t="shared" si="45"/>
        <v>2.2000000000000002</v>
      </c>
      <c r="G393" s="102">
        <f t="shared" si="47"/>
        <v>0</v>
      </c>
      <c r="H393" s="102">
        <f t="shared" si="48"/>
        <v>0</v>
      </c>
      <c r="I393" s="102"/>
      <c r="J393" s="102"/>
    </row>
    <row r="394" spans="1:10" x14ac:dyDescent="0.25">
      <c r="A394" s="8">
        <f t="shared" si="46"/>
        <v>35624</v>
      </c>
      <c r="B394" s="9"/>
      <c r="C394" s="8"/>
      <c r="D394" s="9">
        <f t="shared" si="45"/>
        <v>2.0150000000000001</v>
      </c>
      <c r="E394" s="9">
        <f t="shared" si="45"/>
        <v>2.2000000000000002</v>
      </c>
      <c r="G394" s="102">
        <f t="shared" si="47"/>
        <v>0</v>
      </c>
      <c r="H394" s="102">
        <f t="shared" si="48"/>
        <v>0</v>
      </c>
      <c r="I394" s="102"/>
      <c r="J394" s="102"/>
    </row>
    <row r="395" spans="1:10" x14ac:dyDescent="0.25">
      <c r="A395" s="8">
        <f t="shared" si="46"/>
        <v>35625</v>
      </c>
      <c r="B395" s="9"/>
      <c r="C395" s="8"/>
      <c r="D395" s="9">
        <f t="shared" si="45"/>
        <v>2.08</v>
      </c>
      <c r="E395" s="9">
        <f t="shared" si="45"/>
        <v>2.2749999999999999</v>
      </c>
      <c r="G395" s="102">
        <f t="shared" si="47"/>
        <v>3.174869831458027E-2</v>
      </c>
      <c r="H395" s="102">
        <f t="shared" si="48"/>
        <v>3.3522692038643435E-2</v>
      </c>
      <c r="I395" s="102"/>
      <c r="J395" s="102"/>
    </row>
    <row r="396" spans="1:10" x14ac:dyDescent="0.25">
      <c r="A396" s="8">
        <f t="shared" si="46"/>
        <v>35626</v>
      </c>
      <c r="B396" s="9"/>
      <c r="C396" s="8"/>
      <c r="D396" s="9">
        <f t="shared" si="45"/>
        <v>2.12</v>
      </c>
      <c r="E396" s="9">
        <f t="shared" si="45"/>
        <v>2.2650000000000001</v>
      </c>
      <c r="G396" s="102">
        <f t="shared" si="47"/>
        <v>1.9048194970694411E-2</v>
      </c>
      <c r="H396" s="102">
        <f t="shared" si="48"/>
        <v>-4.4052934679162685E-3</v>
      </c>
      <c r="I396" s="102"/>
      <c r="J396" s="102"/>
    </row>
    <row r="397" spans="1:10" x14ac:dyDescent="0.25">
      <c r="A397" s="8">
        <f t="shared" si="46"/>
        <v>35627</v>
      </c>
      <c r="B397" s="9"/>
      <c r="C397" s="8"/>
      <c r="D397" s="9">
        <f t="shared" si="45"/>
        <v>2.14</v>
      </c>
      <c r="E397" s="9">
        <f t="shared" si="45"/>
        <v>2.2799999999999998</v>
      </c>
      <c r="G397" s="102">
        <f t="shared" si="47"/>
        <v>9.3897403498391374E-3</v>
      </c>
      <c r="H397" s="102">
        <f t="shared" si="48"/>
        <v>6.6006840313518724E-3</v>
      </c>
      <c r="I397" s="102"/>
      <c r="J397" s="102"/>
    </row>
    <row r="398" spans="1:10" x14ac:dyDescent="0.25">
      <c r="A398" s="8">
        <f t="shared" si="46"/>
        <v>35628</v>
      </c>
      <c r="B398" s="9"/>
      <c r="C398" s="8"/>
      <c r="D398" s="9">
        <f t="shared" si="45"/>
        <v>2.1949999999999998</v>
      </c>
      <c r="E398" s="9">
        <f t="shared" si="45"/>
        <v>2.29</v>
      </c>
      <c r="G398" s="102">
        <f t="shared" si="47"/>
        <v>2.5376217493374535E-2</v>
      </c>
      <c r="H398" s="102">
        <f t="shared" si="48"/>
        <v>4.3763745997990027E-3</v>
      </c>
      <c r="I398" s="102"/>
      <c r="J398" s="102"/>
    </row>
    <row r="399" spans="1:10" x14ac:dyDescent="0.25">
      <c r="A399" s="8">
        <f t="shared" si="46"/>
        <v>35629</v>
      </c>
      <c r="B399" s="9"/>
      <c r="C399" s="8"/>
      <c r="D399" s="9">
        <f t="shared" si="45"/>
        <v>2.085</v>
      </c>
      <c r="E399" s="9">
        <f t="shared" si="45"/>
        <v>2.23</v>
      </c>
      <c r="G399" s="102">
        <f t="shared" si="47"/>
        <v>-5.1413191276369848E-2</v>
      </c>
      <c r="H399" s="102">
        <f t="shared" si="48"/>
        <v>-2.6550232094120954E-2</v>
      </c>
      <c r="I399" s="102"/>
      <c r="J399" s="102"/>
    </row>
    <row r="400" spans="1:10" x14ac:dyDescent="0.25">
      <c r="A400" s="8">
        <f t="shared" si="46"/>
        <v>35630</v>
      </c>
      <c r="B400" s="9"/>
      <c r="C400" s="8"/>
      <c r="D400" s="9">
        <f t="shared" si="45"/>
        <v>2.085</v>
      </c>
      <c r="E400" s="9">
        <f t="shared" si="45"/>
        <v>2.23</v>
      </c>
      <c r="G400" s="102">
        <f t="shared" si="47"/>
        <v>0</v>
      </c>
      <c r="H400" s="102">
        <f t="shared" si="48"/>
        <v>0</v>
      </c>
      <c r="I400" s="102"/>
      <c r="J400" s="102"/>
    </row>
    <row r="401" spans="1:12" x14ac:dyDescent="0.25">
      <c r="A401" s="8">
        <f t="shared" si="46"/>
        <v>35631</v>
      </c>
      <c r="B401" s="9"/>
      <c r="C401" s="8"/>
      <c r="D401" s="9">
        <f t="shared" si="45"/>
        <v>2.085</v>
      </c>
      <c r="E401" s="9">
        <f t="shared" si="45"/>
        <v>2.23</v>
      </c>
      <c r="G401" s="102">
        <f t="shared" si="47"/>
        <v>0</v>
      </c>
      <c r="H401" s="102">
        <f t="shared" si="48"/>
        <v>0</v>
      </c>
      <c r="I401" s="102"/>
      <c r="J401" s="102"/>
    </row>
    <row r="402" spans="1:12" x14ac:dyDescent="0.25">
      <c r="A402" s="8">
        <f t="shared" si="46"/>
        <v>35632</v>
      </c>
      <c r="B402" s="9"/>
      <c r="C402" s="8"/>
      <c r="D402" s="9">
        <f t="shared" si="45"/>
        <v>2.0499999999999998</v>
      </c>
      <c r="E402" s="9">
        <f t="shared" si="45"/>
        <v>2.17</v>
      </c>
      <c r="G402" s="102">
        <f t="shared" si="47"/>
        <v>-1.6929062100448082E-2</v>
      </c>
      <c r="H402" s="102">
        <f t="shared" si="48"/>
        <v>-2.7274417919659288E-2</v>
      </c>
      <c r="I402" s="102"/>
      <c r="J402" s="102"/>
    </row>
    <row r="403" spans="1:12" x14ac:dyDescent="0.25">
      <c r="A403" s="8">
        <f t="shared" si="46"/>
        <v>35633</v>
      </c>
      <c r="B403" s="9"/>
      <c r="C403" s="8"/>
      <c r="D403" s="9">
        <f t="shared" si="45"/>
        <v>2.0449999999999999</v>
      </c>
      <c r="E403" s="9">
        <f t="shared" si="45"/>
        <v>2.21</v>
      </c>
      <c r="G403" s="102">
        <f t="shared" si="47"/>
        <v>-2.4420036555517443E-3</v>
      </c>
      <c r="H403" s="102">
        <f t="shared" si="48"/>
        <v>1.8265347977293189E-2</v>
      </c>
      <c r="I403" s="102"/>
      <c r="J403" s="102"/>
    </row>
    <row r="404" spans="1:12" x14ac:dyDescent="0.25">
      <c r="A404" s="8">
        <f t="shared" si="46"/>
        <v>35634</v>
      </c>
      <c r="B404" s="9"/>
      <c r="C404" s="8"/>
      <c r="D404" s="9">
        <f t="shared" si="45"/>
        <v>2.105</v>
      </c>
      <c r="E404" s="9">
        <f t="shared" si="45"/>
        <v>2.2850000000000001</v>
      </c>
      <c r="G404" s="102">
        <f t="shared" si="47"/>
        <v>2.8917677639579802E-2</v>
      </c>
      <c r="H404" s="102">
        <f t="shared" si="48"/>
        <v>3.3373508816506671E-2</v>
      </c>
      <c r="I404" s="102"/>
      <c r="J404" s="102"/>
    </row>
    <row r="405" spans="1:12" x14ac:dyDescent="0.25">
      <c r="A405" s="8">
        <f t="shared" si="46"/>
        <v>35635</v>
      </c>
      <c r="B405" s="9"/>
      <c r="C405" s="8"/>
      <c r="D405" s="9">
        <f t="shared" si="45"/>
        <v>2.1949999999999998</v>
      </c>
      <c r="E405" s="9">
        <f t="shared" si="45"/>
        <v>2.31</v>
      </c>
      <c r="G405" s="102">
        <f t="shared" si="47"/>
        <v>4.1866579392789857E-2</v>
      </c>
      <c r="H405" s="102">
        <f t="shared" si="48"/>
        <v>1.0881500187534207E-2</v>
      </c>
      <c r="I405" s="102"/>
      <c r="J405" s="102"/>
    </row>
    <row r="406" spans="1:12" x14ac:dyDescent="0.25">
      <c r="A406" s="8">
        <f t="shared" si="46"/>
        <v>35636</v>
      </c>
      <c r="B406" s="9"/>
      <c r="C406" s="8"/>
      <c r="D406" s="9">
        <f t="shared" si="45"/>
        <v>2.125</v>
      </c>
      <c r="E406" s="9">
        <f t="shared" si="45"/>
        <v>2.2400000000000002</v>
      </c>
      <c r="G406" s="102">
        <f t="shared" si="47"/>
        <v>-3.241024415075449E-2</v>
      </c>
      <c r="H406" s="102">
        <f t="shared" si="48"/>
        <v>-3.077165866675366E-2</v>
      </c>
      <c r="I406" s="102"/>
      <c r="J406" s="102"/>
    </row>
    <row r="407" spans="1:12" x14ac:dyDescent="0.25">
      <c r="A407" s="8">
        <f t="shared" si="46"/>
        <v>35637</v>
      </c>
      <c r="B407" s="9"/>
      <c r="C407" s="8"/>
      <c r="D407" s="9">
        <f t="shared" si="45"/>
        <v>2.125</v>
      </c>
      <c r="E407" s="9">
        <f t="shared" si="45"/>
        <v>2.2400000000000002</v>
      </c>
      <c r="G407" s="102">
        <f t="shared" si="47"/>
        <v>0</v>
      </c>
      <c r="H407" s="102">
        <f t="shared" si="48"/>
        <v>0</v>
      </c>
      <c r="I407" s="102"/>
      <c r="J407" s="102"/>
    </row>
    <row r="408" spans="1:12" x14ac:dyDescent="0.25">
      <c r="A408" s="8">
        <f t="shared" si="46"/>
        <v>35638</v>
      </c>
      <c r="B408" s="9"/>
      <c r="C408" s="8"/>
      <c r="D408" s="9">
        <f t="shared" si="45"/>
        <v>2.125</v>
      </c>
      <c r="E408" s="9">
        <f t="shared" si="45"/>
        <v>2.2400000000000002</v>
      </c>
      <c r="G408" s="102">
        <f t="shared" si="47"/>
        <v>0</v>
      </c>
      <c r="H408" s="102">
        <f t="shared" si="48"/>
        <v>0</v>
      </c>
      <c r="I408" s="102"/>
      <c r="J408" s="102"/>
    </row>
    <row r="409" spans="1:12" x14ac:dyDescent="0.25">
      <c r="A409" s="8">
        <f t="shared" si="46"/>
        <v>35639</v>
      </c>
      <c r="B409" s="9"/>
      <c r="C409" s="8"/>
      <c r="D409" s="9">
        <f t="shared" si="45"/>
        <v>2.12</v>
      </c>
      <c r="E409" s="9">
        <f t="shared" si="45"/>
        <v>2.27</v>
      </c>
      <c r="G409" s="102">
        <f t="shared" si="47"/>
        <v>-2.3557136924590365E-3</v>
      </c>
      <c r="H409" s="102">
        <f t="shared" si="48"/>
        <v>1.3303965626362666E-2</v>
      </c>
      <c r="I409" s="102"/>
      <c r="J409" s="102"/>
    </row>
    <row r="410" spans="1:12" x14ac:dyDescent="0.25">
      <c r="A410" s="8">
        <f t="shared" si="46"/>
        <v>35640</v>
      </c>
      <c r="B410" s="9"/>
      <c r="C410" s="8"/>
      <c r="D410" s="9">
        <f t="shared" si="45"/>
        <v>2.14</v>
      </c>
      <c r="E410" s="9">
        <f t="shared" si="45"/>
        <v>2.2149999999999999</v>
      </c>
      <c r="G410" s="102">
        <f t="shared" si="47"/>
        <v>9.3897403498391374E-3</v>
      </c>
      <c r="H410" s="102">
        <f t="shared" si="48"/>
        <v>-2.4527427996212426E-2</v>
      </c>
      <c r="I410" s="102"/>
      <c r="J410" s="102"/>
    </row>
    <row r="411" spans="1:12" x14ac:dyDescent="0.25">
      <c r="A411" s="8">
        <f t="shared" si="46"/>
        <v>35641</v>
      </c>
      <c r="B411" s="9"/>
      <c r="C411" s="8"/>
      <c r="D411" s="9">
        <f t="shared" si="45"/>
        <v>2.15</v>
      </c>
      <c r="E411" s="9">
        <f t="shared" si="45"/>
        <v>2.2599999999999998</v>
      </c>
      <c r="G411" s="102">
        <f t="shared" si="47"/>
        <v>4.6620131058111502E-3</v>
      </c>
      <c r="H411" s="102">
        <f t="shared" si="48"/>
        <v>2.011240978709547E-2</v>
      </c>
      <c r="I411" s="102"/>
      <c r="J411" s="102"/>
    </row>
    <row r="412" spans="1:12" x14ac:dyDescent="0.25">
      <c r="A412" s="8">
        <f t="shared" si="46"/>
        <v>35642</v>
      </c>
      <c r="B412" s="9"/>
      <c r="C412" s="8"/>
      <c r="D412" s="9">
        <f t="shared" si="45"/>
        <v>2.0950000000000002</v>
      </c>
      <c r="E412" s="9">
        <f t="shared" si="45"/>
        <v>2.2400000000000002</v>
      </c>
      <c r="G412" s="102">
        <f t="shared" si="47"/>
        <v>-2.591428876547024E-2</v>
      </c>
      <c r="H412" s="102">
        <f t="shared" si="48"/>
        <v>-8.8889474172458155E-3</v>
      </c>
      <c r="I412" s="102"/>
      <c r="J412" s="102"/>
    </row>
    <row r="413" spans="1:12" x14ac:dyDescent="0.25">
      <c r="A413" s="8"/>
      <c r="B413" s="9"/>
      <c r="C413" s="8"/>
      <c r="D413" s="9"/>
      <c r="E413" s="9"/>
    </row>
    <row r="414" spans="1:12" x14ac:dyDescent="0.25">
      <c r="A414" s="8"/>
      <c r="B414" s="9"/>
      <c r="C414" s="8"/>
      <c r="D414" s="9"/>
      <c r="E414" s="9"/>
    </row>
    <row r="415" spans="1:12" x14ac:dyDescent="0.25">
      <c r="A415" s="8"/>
      <c r="B415" s="9"/>
      <c r="C415" s="8"/>
      <c r="D415" s="9"/>
      <c r="E415" s="9"/>
    </row>
    <row r="416" spans="1:12" x14ac:dyDescent="0.25">
      <c r="A416" s="8"/>
      <c r="B416" s="9"/>
      <c r="C416" s="8">
        <v>35643</v>
      </c>
      <c r="G416" s="102">
        <f>STDEV(G418:G447)*$B$1</f>
        <v>0.70718439911986086</v>
      </c>
      <c r="H416" s="102">
        <f>STDEV(H418:H447)*$B$1</f>
        <v>0.60677731978703409</v>
      </c>
      <c r="I416" s="102">
        <f>CORREL(D417:D447,E417:E447)</f>
        <v>0.95596205868599005</v>
      </c>
      <c r="J416" s="102">
        <f>IF(ISNUMBER(I416),I416,1.1)</f>
        <v>0.95596205868599005</v>
      </c>
      <c r="K416" s="101">
        <f>MAX(D417:D448)</f>
        <v>2.5299999999999998</v>
      </c>
      <c r="L416" s="101">
        <f>MAX(E417:E448)</f>
        <v>2.69</v>
      </c>
    </row>
    <row r="417" spans="1:12" x14ac:dyDescent="0.25">
      <c r="A417" s="8">
        <f>C416</f>
        <v>35643</v>
      </c>
      <c r="B417" s="9"/>
      <c r="C417" s="8"/>
      <c r="D417" s="9">
        <f>VLOOKUP($A417,cash,D$4,FALSE)</f>
        <v>2.0499999999999998</v>
      </c>
      <c r="E417" s="9">
        <f>VLOOKUP($A417,cash,E$4,FALSE)</f>
        <v>2.1749999999999998</v>
      </c>
      <c r="G417" s="102"/>
      <c r="H417" s="102"/>
      <c r="I417" s="102"/>
      <c r="K417" s="101">
        <f>MIN(D417:D448)</f>
        <v>2.0499999999999998</v>
      </c>
      <c r="L417" s="101">
        <f>MIN(E417:E448)</f>
        <v>2.1749999999999998</v>
      </c>
    </row>
    <row r="418" spans="1:12" x14ac:dyDescent="0.25">
      <c r="A418" s="8">
        <f>A417+1</f>
        <v>35644</v>
      </c>
      <c r="B418" s="9"/>
      <c r="C418" s="8"/>
      <c r="D418" s="9">
        <f t="shared" ref="D418:E447" si="49">VLOOKUP($A418,cash,D$4,FALSE)</f>
        <v>2.0499999999999998</v>
      </c>
      <c r="E418" s="9">
        <f t="shared" si="49"/>
        <v>2.1749999999999998</v>
      </c>
      <c r="G418" s="102">
        <f>LN(D418/D417)</f>
        <v>0</v>
      </c>
      <c r="H418" s="102">
        <f>LN(E418/E417)</f>
        <v>0</v>
      </c>
      <c r="I418" s="102"/>
      <c r="J418" s="102"/>
    </row>
    <row r="419" spans="1:12" x14ac:dyDescent="0.25">
      <c r="A419" s="8">
        <f t="shared" ref="A419:A447" si="50">A418+1</f>
        <v>35645</v>
      </c>
      <c r="B419" s="9"/>
      <c r="C419" s="8"/>
      <c r="D419" s="9">
        <f t="shared" si="49"/>
        <v>2.0499999999999998</v>
      </c>
      <c r="E419" s="9">
        <f t="shared" si="49"/>
        <v>2.1749999999999998</v>
      </c>
      <c r="G419" s="102">
        <f t="shared" ref="G419:G447" si="51">LN(D419/D418)</f>
        <v>0</v>
      </c>
      <c r="H419" s="102">
        <f t="shared" ref="H419:H447" si="52">LN(E419/E418)</f>
        <v>0</v>
      </c>
      <c r="I419" s="102"/>
      <c r="J419" s="102"/>
    </row>
    <row r="420" spans="1:12" x14ac:dyDescent="0.25">
      <c r="A420" s="8">
        <f t="shared" si="50"/>
        <v>35646</v>
      </c>
      <c r="B420" s="9"/>
      <c r="C420" s="8"/>
      <c r="D420" s="9">
        <f t="shared" si="49"/>
        <v>2.145</v>
      </c>
      <c r="E420" s="9">
        <f t="shared" si="49"/>
        <v>2.3199999999999998</v>
      </c>
      <c r="G420" s="102">
        <f t="shared" si="51"/>
        <v>4.5299759229663526E-2</v>
      </c>
      <c r="H420" s="102">
        <f t="shared" si="52"/>
        <v>6.4538521137571164E-2</v>
      </c>
      <c r="I420" s="102"/>
      <c r="J420" s="102"/>
    </row>
    <row r="421" spans="1:12" x14ac:dyDescent="0.25">
      <c r="A421" s="8">
        <f t="shared" si="50"/>
        <v>35647</v>
      </c>
      <c r="B421" s="9"/>
      <c r="C421" s="8"/>
      <c r="D421" s="9">
        <f t="shared" si="49"/>
        <v>2.2450000000000001</v>
      </c>
      <c r="E421" s="9">
        <f t="shared" si="49"/>
        <v>2.4249999999999998</v>
      </c>
      <c r="G421" s="102">
        <f t="shared" si="51"/>
        <v>4.5565968814237301E-2</v>
      </c>
      <c r="H421" s="102">
        <f t="shared" si="52"/>
        <v>4.4264338711228007E-2</v>
      </c>
      <c r="I421" s="102"/>
      <c r="J421" s="102"/>
    </row>
    <row r="422" spans="1:12" x14ac:dyDescent="0.25">
      <c r="A422" s="8">
        <f t="shared" si="50"/>
        <v>35648</v>
      </c>
      <c r="B422" s="9"/>
      <c r="C422" s="8"/>
      <c r="D422" s="9">
        <f t="shared" si="49"/>
        <v>2.35</v>
      </c>
      <c r="E422" s="9">
        <f t="shared" si="49"/>
        <v>2.4550000000000001</v>
      </c>
      <c r="G422" s="102">
        <f t="shared" si="51"/>
        <v>4.5709806961850036E-2</v>
      </c>
      <c r="H422" s="102">
        <f t="shared" si="52"/>
        <v>1.2295236857037558E-2</v>
      </c>
      <c r="I422" s="102"/>
      <c r="J422" s="102"/>
    </row>
    <row r="423" spans="1:12" x14ac:dyDescent="0.25">
      <c r="A423" s="8">
        <f t="shared" si="50"/>
        <v>35649</v>
      </c>
      <c r="B423" s="9"/>
      <c r="C423" s="8"/>
      <c r="D423" s="9">
        <f t="shared" si="49"/>
        <v>2.46</v>
      </c>
      <c r="E423" s="9">
        <f t="shared" si="49"/>
        <v>2.605</v>
      </c>
      <c r="G423" s="102">
        <f t="shared" si="51"/>
        <v>4.5746021788203799E-2</v>
      </c>
      <c r="H423" s="102">
        <f t="shared" si="52"/>
        <v>5.9305913958846206E-2</v>
      </c>
      <c r="I423" s="102"/>
      <c r="J423" s="102"/>
    </row>
    <row r="424" spans="1:12" x14ac:dyDescent="0.25">
      <c r="A424" s="8">
        <f t="shared" si="50"/>
        <v>35650</v>
      </c>
      <c r="B424" s="9"/>
      <c r="C424" s="8"/>
      <c r="D424" s="9">
        <f t="shared" si="49"/>
        <v>2.2149999999999999</v>
      </c>
      <c r="E424" s="9">
        <f t="shared" si="49"/>
        <v>2.415</v>
      </c>
      <c r="G424" s="102">
        <f t="shared" si="51"/>
        <v>-0.1049089464471725</v>
      </c>
      <c r="H424" s="102">
        <f t="shared" si="52"/>
        <v>-7.5733388100794261E-2</v>
      </c>
      <c r="I424" s="102"/>
      <c r="J424" s="102"/>
    </row>
    <row r="425" spans="1:12" x14ac:dyDescent="0.25">
      <c r="A425" s="8">
        <f t="shared" si="50"/>
        <v>35651</v>
      </c>
      <c r="B425" s="9"/>
      <c r="C425" s="8"/>
      <c r="D425" s="9">
        <f t="shared" si="49"/>
        <v>2.2149999999999999</v>
      </c>
      <c r="E425" s="9">
        <f t="shared" si="49"/>
        <v>2.415</v>
      </c>
      <c r="G425" s="102">
        <f t="shared" si="51"/>
        <v>0</v>
      </c>
      <c r="H425" s="102">
        <f t="shared" si="52"/>
        <v>0</v>
      </c>
      <c r="I425" s="102"/>
      <c r="J425" s="102"/>
    </row>
    <row r="426" spans="1:12" x14ac:dyDescent="0.25">
      <c r="A426" s="8">
        <f t="shared" si="50"/>
        <v>35652</v>
      </c>
      <c r="B426" s="9"/>
      <c r="C426" s="8"/>
      <c r="D426" s="9">
        <f t="shared" si="49"/>
        <v>2.2149999999999999</v>
      </c>
      <c r="E426" s="9">
        <f t="shared" si="49"/>
        <v>2.415</v>
      </c>
      <c r="G426" s="102">
        <f t="shared" si="51"/>
        <v>0</v>
      </c>
      <c r="H426" s="102">
        <f t="shared" si="52"/>
        <v>0</v>
      </c>
      <c r="I426" s="102"/>
      <c r="J426" s="102"/>
    </row>
    <row r="427" spans="1:12" x14ac:dyDescent="0.25">
      <c r="A427" s="8">
        <f t="shared" si="50"/>
        <v>35653</v>
      </c>
      <c r="B427" s="9"/>
      <c r="C427" s="8"/>
      <c r="D427" s="9">
        <f t="shared" si="49"/>
        <v>2.4500000000000002</v>
      </c>
      <c r="E427" s="9">
        <f t="shared" si="49"/>
        <v>2.5550000000000002</v>
      </c>
      <c r="G427" s="102">
        <f t="shared" si="51"/>
        <v>0.10083562105953683</v>
      </c>
      <c r="H427" s="102">
        <f t="shared" si="52"/>
        <v>5.6352936551131778E-2</v>
      </c>
      <c r="I427" s="102"/>
      <c r="J427" s="102"/>
    </row>
    <row r="428" spans="1:12" x14ac:dyDescent="0.25">
      <c r="A428" s="8">
        <f t="shared" si="50"/>
        <v>35654</v>
      </c>
      <c r="B428" s="9"/>
      <c r="C428" s="8"/>
      <c r="D428" s="9">
        <f t="shared" si="49"/>
        <v>2.48</v>
      </c>
      <c r="E428" s="9">
        <f t="shared" si="49"/>
        <v>2.5550000000000002</v>
      </c>
      <c r="G428" s="102">
        <f t="shared" si="51"/>
        <v>1.2170535620255114E-2</v>
      </c>
      <c r="H428" s="102">
        <f t="shared" si="52"/>
        <v>0</v>
      </c>
      <c r="I428" s="102"/>
      <c r="J428" s="102"/>
    </row>
    <row r="429" spans="1:12" x14ac:dyDescent="0.25">
      <c r="A429" s="8">
        <f t="shared" si="50"/>
        <v>35655</v>
      </c>
      <c r="B429" s="9"/>
      <c r="C429" s="8"/>
      <c r="D429" s="9">
        <f t="shared" si="49"/>
        <v>2.34</v>
      </c>
      <c r="E429" s="9">
        <f t="shared" si="49"/>
        <v>2.4249999999999998</v>
      </c>
      <c r="G429" s="102">
        <f t="shared" si="51"/>
        <v>-5.8107630807280812E-2</v>
      </c>
      <c r="H429" s="102">
        <f t="shared" si="52"/>
        <v>-5.2220699266221353E-2</v>
      </c>
      <c r="I429" s="102"/>
      <c r="J429" s="102"/>
    </row>
    <row r="430" spans="1:12" x14ac:dyDescent="0.25">
      <c r="A430" s="8">
        <f t="shared" si="50"/>
        <v>35656</v>
      </c>
      <c r="B430" s="9"/>
      <c r="C430" s="8"/>
      <c r="D430" s="9">
        <f t="shared" si="49"/>
        <v>2.44</v>
      </c>
      <c r="E430" s="9">
        <f t="shared" si="49"/>
        <v>2.5499999999999998</v>
      </c>
      <c r="G430" s="102">
        <f t="shared" si="51"/>
        <v>4.1847109935500504E-2</v>
      </c>
      <c r="H430" s="102">
        <f t="shared" si="52"/>
        <v>5.0261834780888297E-2</v>
      </c>
      <c r="I430" s="102"/>
      <c r="J430" s="102"/>
    </row>
    <row r="431" spans="1:12" x14ac:dyDescent="0.25">
      <c r="A431" s="8">
        <f t="shared" si="50"/>
        <v>35657</v>
      </c>
      <c r="B431" s="9"/>
      <c r="C431" s="8"/>
      <c r="D431" s="9">
        <f t="shared" si="49"/>
        <v>2.3650000000000002</v>
      </c>
      <c r="E431" s="9">
        <f t="shared" si="49"/>
        <v>2.4500000000000002</v>
      </c>
      <c r="G431" s="102">
        <f t="shared" si="51"/>
        <v>-3.1220017361214044E-2</v>
      </c>
      <c r="H431" s="102">
        <f t="shared" si="52"/>
        <v>-4.0005334613699019E-2</v>
      </c>
      <c r="I431" s="102"/>
      <c r="J431" s="102"/>
    </row>
    <row r="432" spans="1:12" x14ac:dyDescent="0.25">
      <c r="A432" s="8">
        <f t="shared" si="50"/>
        <v>35658</v>
      </c>
      <c r="B432" s="9"/>
      <c r="C432" s="8"/>
      <c r="D432" s="9">
        <f t="shared" si="49"/>
        <v>2.3650000000000002</v>
      </c>
      <c r="E432" s="9">
        <f t="shared" si="49"/>
        <v>2.4500000000000002</v>
      </c>
      <c r="G432" s="102">
        <f t="shared" si="51"/>
        <v>0</v>
      </c>
      <c r="H432" s="102">
        <f t="shared" si="52"/>
        <v>0</v>
      </c>
      <c r="I432" s="102"/>
      <c r="J432" s="102"/>
    </row>
    <row r="433" spans="1:10" x14ac:dyDescent="0.25">
      <c r="A433" s="8">
        <f t="shared" si="50"/>
        <v>35659</v>
      </c>
      <c r="B433" s="9"/>
      <c r="C433" s="8"/>
      <c r="D433" s="9">
        <f t="shared" si="49"/>
        <v>2.3650000000000002</v>
      </c>
      <c r="E433" s="9">
        <f t="shared" si="49"/>
        <v>2.4500000000000002</v>
      </c>
      <c r="G433" s="102">
        <f t="shared" si="51"/>
        <v>0</v>
      </c>
      <c r="H433" s="102">
        <f t="shared" si="52"/>
        <v>0</v>
      </c>
      <c r="I433" s="102"/>
      <c r="J433" s="102"/>
    </row>
    <row r="434" spans="1:10" x14ac:dyDescent="0.25">
      <c r="A434" s="8">
        <f t="shared" si="50"/>
        <v>35660</v>
      </c>
      <c r="B434" s="9"/>
      <c r="C434" s="8"/>
      <c r="D434" s="9">
        <f t="shared" si="49"/>
        <v>2.4300000000000002</v>
      </c>
      <c r="E434" s="9">
        <f t="shared" si="49"/>
        <v>2.5249999999999999</v>
      </c>
      <c r="G434" s="102">
        <f t="shared" si="51"/>
        <v>2.7113235408560671E-2</v>
      </c>
      <c r="H434" s="102">
        <f t="shared" si="52"/>
        <v>3.0153038170687457E-2</v>
      </c>
      <c r="I434" s="102"/>
      <c r="J434" s="102"/>
    </row>
    <row r="435" spans="1:10" x14ac:dyDescent="0.25">
      <c r="A435" s="8">
        <f t="shared" si="50"/>
        <v>35661</v>
      </c>
      <c r="B435" s="9"/>
      <c r="C435" s="8"/>
      <c r="D435" s="9">
        <f t="shared" si="49"/>
        <v>2.4700000000000002</v>
      </c>
      <c r="E435" s="9">
        <f t="shared" si="49"/>
        <v>2.5150000000000001</v>
      </c>
      <c r="G435" s="102">
        <f t="shared" si="51"/>
        <v>1.6326893287428666E-2</v>
      </c>
      <c r="H435" s="102">
        <f t="shared" si="52"/>
        <v>-3.9682591756205112E-3</v>
      </c>
      <c r="I435" s="102"/>
      <c r="J435" s="102"/>
    </row>
    <row r="436" spans="1:10" x14ac:dyDescent="0.25">
      <c r="A436" s="8">
        <f t="shared" si="50"/>
        <v>35662</v>
      </c>
      <c r="B436" s="9"/>
      <c r="C436" s="8"/>
      <c r="D436" s="9">
        <f t="shared" si="49"/>
        <v>2.4950000000000001</v>
      </c>
      <c r="E436" s="9">
        <f t="shared" si="49"/>
        <v>2.6349999999999998</v>
      </c>
      <c r="G436" s="102">
        <f t="shared" si="51"/>
        <v>1.007057856359609E-2</v>
      </c>
      <c r="H436" s="102">
        <f t="shared" si="52"/>
        <v>4.6610378441623065E-2</v>
      </c>
      <c r="I436" s="102"/>
      <c r="J436" s="102"/>
    </row>
    <row r="437" spans="1:10" x14ac:dyDescent="0.25">
      <c r="A437" s="8">
        <f t="shared" si="50"/>
        <v>35663</v>
      </c>
      <c r="B437" s="9"/>
      <c r="C437" s="8"/>
      <c r="D437" s="9">
        <f t="shared" si="49"/>
        <v>2.3050000000000002</v>
      </c>
      <c r="E437" s="9">
        <f t="shared" si="49"/>
        <v>2.4449999999999998</v>
      </c>
      <c r="G437" s="102">
        <f t="shared" si="51"/>
        <v>-7.9208052754870112E-2</v>
      </c>
      <c r="H437" s="102">
        <f t="shared" si="52"/>
        <v>-7.4838059066490339E-2</v>
      </c>
      <c r="I437" s="102"/>
      <c r="J437" s="102"/>
    </row>
    <row r="438" spans="1:10" x14ac:dyDescent="0.25">
      <c r="A438" s="8">
        <f t="shared" si="50"/>
        <v>35664</v>
      </c>
      <c r="B438" s="9"/>
      <c r="C438" s="8"/>
      <c r="D438" s="9">
        <f t="shared" si="49"/>
        <v>2.2000000000000002</v>
      </c>
      <c r="E438" s="9">
        <f t="shared" si="49"/>
        <v>2.395</v>
      </c>
      <c r="G438" s="102">
        <f t="shared" si="51"/>
        <v>-4.6623316084341636E-2</v>
      </c>
      <c r="H438" s="102">
        <f t="shared" si="52"/>
        <v>-2.0661892063956744E-2</v>
      </c>
      <c r="I438" s="102"/>
      <c r="J438" s="102"/>
    </row>
    <row r="439" spans="1:10" x14ac:dyDescent="0.25">
      <c r="A439" s="8">
        <f t="shared" si="50"/>
        <v>35665</v>
      </c>
      <c r="B439" s="9"/>
      <c r="C439" s="8"/>
      <c r="D439" s="9">
        <f t="shared" si="49"/>
        <v>2.2000000000000002</v>
      </c>
      <c r="E439" s="9">
        <f t="shared" si="49"/>
        <v>2.395</v>
      </c>
      <c r="G439" s="102">
        <f t="shared" si="51"/>
        <v>0</v>
      </c>
      <c r="H439" s="102">
        <f t="shared" si="52"/>
        <v>0</v>
      </c>
      <c r="I439" s="102"/>
      <c r="J439" s="102"/>
    </row>
    <row r="440" spans="1:10" x14ac:dyDescent="0.25">
      <c r="A440" s="8">
        <f t="shared" si="50"/>
        <v>35666</v>
      </c>
      <c r="B440" s="9"/>
      <c r="C440" s="8"/>
      <c r="D440" s="9">
        <f t="shared" si="49"/>
        <v>2.2000000000000002</v>
      </c>
      <c r="E440" s="9">
        <f t="shared" si="49"/>
        <v>2.395</v>
      </c>
      <c r="G440" s="102">
        <f t="shared" si="51"/>
        <v>0</v>
      </c>
      <c r="H440" s="102">
        <f t="shared" si="52"/>
        <v>0</v>
      </c>
      <c r="I440" s="102"/>
      <c r="J440" s="102"/>
    </row>
    <row r="441" spans="1:10" x14ac:dyDescent="0.25">
      <c r="A441" s="8">
        <f t="shared" si="50"/>
        <v>35667</v>
      </c>
      <c r="B441" s="9"/>
      <c r="C441" s="8"/>
      <c r="D441" s="9">
        <f t="shared" si="49"/>
        <v>2.415</v>
      </c>
      <c r="E441" s="9">
        <f t="shared" si="49"/>
        <v>2.57</v>
      </c>
      <c r="G441" s="102">
        <f t="shared" si="51"/>
        <v>9.3241926740265782E-2</v>
      </c>
      <c r="H441" s="102">
        <f t="shared" si="52"/>
        <v>7.0522668044249739E-2</v>
      </c>
      <c r="I441" s="102"/>
      <c r="J441" s="102"/>
    </row>
    <row r="442" spans="1:10" x14ac:dyDescent="0.25">
      <c r="A442" s="8">
        <f t="shared" si="50"/>
        <v>35668</v>
      </c>
      <c r="B442" s="9"/>
      <c r="C442" s="8"/>
      <c r="D442" s="9">
        <f t="shared" si="49"/>
        <v>2.5299999999999998</v>
      </c>
      <c r="E442" s="9">
        <f t="shared" si="49"/>
        <v>2.69</v>
      </c>
      <c r="G442" s="102">
        <f t="shared" si="51"/>
        <v>4.6520015634892699E-2</v>
      </c>
      <c r="H442" s="102">
        <f t="shared" si="52"/>
        <v>4.563529470661936E-2</v>
      </c>
      <c r="I442" s="102"/>
      <c r="J442" s="102"/>
    </row>
    <row r="443" spans="1:10" x14ac:dyDescent="0.25">
      <c r="A443" s="8">
        <f t="shared" si="50"/>
        <v>35669</v>
      </c>
      <c r="B443" s="9"/>
      <c r="C443" s="8"/>
      <c r="D443" s="9">
        <f t="shared" si="49"/>
        <v>2.415</v>
      </c>
      <c r="E443" s="9">
        <f t="shared" si="49"/>
        <v>2.59</v>
      </c>
      <c r="G443" s="102">
        <f t="shared" si="51"/>
        <v>-4.6520015634892817E-2</v>
      </c>
      <c r="H443" s="102">
        <f t="shared" si="52"/>
        <v>-3.7883317902301365E-2</v>
      </c>
      <c r="I443" s="102"/>
      <c r="J443" s="102"/>
    </row>
    <row r="444" spans="1:10" x14ac:dyDescent="0.25">
      <c r="A444" s="8">
        <f t="shared" si="50"/>
        <v>35670</v>
      </c>
      <c r="B444" s="9"/>
      <c r="C444" s="8"/>
      <c r="D444" s="9">
        <f t="shared" si="49"/>
        <v>2.4550000000000001</v>
      </c>
      <c r="E444" s="9">
        <f t="shared" si="49"/>
        <v>2.585</v>
      </c>
      <c r="G444" s="102">
        <f t="shared" si="51"/>
        <v>1.6427474141947996E-2</v>
      </c>
      <c r="H444" s="102">
        <f t="shared" si="52"/>
        <v>-1.9323677510539241E-3</v>
      </c>
      <c r="I444" s="102"/>
      <c r="J444" s="102"/>
    </row>
    <row r="445" spans="1:10" x14ac:dyDescent="0.25">
      <c r="A445" s="8">
        <f t="shared" si="50"/>
        <v>35671</v>
      </c>
      <c r="B445" s="9"/>
      <c r="C445" s="8"/>
      <c r="D445" s="9">
        <f t="shared" si="49"/>
        <v>2.4950000000000001</v>
      </c>
      <c r="E445" s="9">
        <f t="shared" si="49"/>
        <v>2.64</v>
      </c>
      <c r="G445" s="102">
        <f t="shared" si="51"/>
        <v>1.6161967956998122E-2</v>
      </c>
      <c r="H445" s="102">
        <f t="shared" si="52"/>
        <v>2.1053409197832482E-2</v>
      </c>
      <c r="I445" s="102"/>
      <c r="J445" s="102"/>
    </row>
    <row r="446" spans="1:10" x14ac:dyDescent="0.25">
      <c r="A446" s="8">
        <f t="shared" si="50"/>
        <v>35672</v>
      </c>
      <c r="B446" s="9"/>
      <c r="C446" s="8"/>
      <c r="D446" s="9">
        <f t="shared" si="49"/>
        <v>2.4950000000000001</v>
      </c>
      <c r="E446" s="9">
        <f t="shared" si="49"/>
        <v>2.64</v>
      </c>
      <c r="G446" s="102">
        <f t="shared" si="51"/>
        <v>0</v>
      </c>
      <c r="H446" s="102">
        <f t="shared" si="52"/>
        <v>0</v>
      </c>
      <c r="I446" s="102"/>
      <c r="J446" s="102"/>
    </row>
    <row r="447" spans="1:10" x14ac:dyDescent="0.25">
      <c r="A447" s="8">
        <f t="shared" si="50"/>
        <v>35673</v>
      </c>
      <c r="B447" s="9"/>
      <c r="C447" s="8"/>
      <c r="D447" s="9">
        <f t="shared" si="49"/>
        <v>2.4950000000000001</v>
      </c>
      <c r="E447" s="9">
        <f t="shared" si="49"/>
        <v>2.64</v>
      </c>
      <c r="G447" s="102">
        <f t="shared" si="51"/>
        <v>0</v>
      </c>
      <c r="H447" s="102">
        <f t="shared" si="52"/>
        <v>0</v>
      </c>
      <c r="I447" s="102"/>
      <c r="J447" s="102"/>
    </row>
    <row r="448" spans="1:10" x14ac:dyDescent="0.25">
      <c r="A448" s="8"/>
      <c r="B448" s="9"/>
      <c r="C448" s="8"/>
      <c r="D448" s="9"/>
      <c r="E448" s="9"/>
    </row>
    <row r="449" spans="1:12" x14ac:dyDescent="0.25">
      <c r="A449" s="8"/>
      <c r="B449" s="9"/>
      <c r="C449" s="8"/>
      <c r="D449" s="9"/>
      <c r="E449" s="9"/>
    </row>
    <row r="450" spans="1:12" x14ac:dyDescent="0.25">
      <c r="A450" s="8"/>
      <c r="B450" s="9"/>
      <c r="C450" s="8"/>
      <c r="D450" s="9"/>
      <c r="E450" s="9"/>
    </row>
    <row r="451" spans="1:12" x14ac:dyDescent="0.25">
      <c r="A451" s="8"/>
      <c r="B451" s="9"/>
      <c r="C451" s="8">
        <v>35674</v>
      </c>
      <c r="G451" s="102">
        <f>STDEV(G453:G481)*$B$1</f>
        <v>0.33111098127681532</v>
      </c>
      <c r="H451" s="102">
        <f>STDEV(H453:H481)*$B$1</f>
        <v>0.38131627327882239</v>
      </c>
      <c r="I451" s="102">
        <f>CORREL(D452:D481,E452:E481)</f>
        <v>0.87537546274027422</v>
      </c>
      <c r="J451" s="102">
        <f>IF(ISNUMBER(I451),I451,1.1)</f>
        <v>0.87537546274027422</v>
      </c>
      <c r="K451" s="101">
        <f>MAX(D452:D482)</f>
        <v>2.9249999999999998</v>
      </c>
      <c r="L451" s="101">
        <f>MAX(E452:E482)</f>
        <v>3.105</v>
      </c>
    </row>
    <row r="452" spans="1:12" x14ac:dyDescent="0.25">
      <c r="A452" s="8">
        <f>C451</f>
        <v>35674</v>
      </c>
      <c r="B452" s="9"/>
      <c r="C452" s="8"/>
      <c r="D452" s="9">
        <f t="shared" ref="D452:E481" si="53">VLOOKUP($A452,cash,D$4,FALSE)</f>
        <v>2.4950000000000001</v>
      </c>
      <c r="E452" s="9">
        <f t="shared" si="53"/>
        <v>2.64</v>
      </c>
      <c r="G452" s="102"/>
      <c r="H452" s="102"/>
      <c r="I452" s="102"/>
      <c r="K452" s="101">
        <f>MIN(D452:D482)</f>
        <v>2.4950000000000001</v>
      </c>
      <c r="L452" s="101">
        <f>MIN(E452:E482)</f>
        <v>2.64</v>
      </c>
    </row>
    <row r="453" spans="1:12" x14ac:dyDescent="0.25">
      <c r="A453" s="8">
        <f>A452+1</f>
        <v>35675</v>
      </c>
      <c r="B453" s="9"/>
      <c r="C453" s="8"/>
      <c r="D453" s="9">
        <f t="shared" si="53"/>
        <v>2.605</v>
      </c>
      <c r="E453" s="9">
        <f t="shared" si="53"/>
        <v>2.71</v>
      </c>
      <c r="G453" s="102">
        <f>LN(D453/D452)</f>
        <v>4.3143946001848295E-2</v>
      </c>
      <c r="H453" s="102">
        <f>LN(E453/E452)</f>
        <v>2.6169717733384605E-2</v>
      </c>
      <c r="I453" s="102"/>
      <c r="J453" s="102"/>
    </row>
    <row r="454" spans="1:12" x14ac:dyDescent="0.25">
      <c r="A454" s="8">
        <f t="shared" ref="A454:A481" si="54">A453+1</f>
        <v>35676</v>
      </c>
      <c r="B454" s="9"/>
      <c r="C454" s="8"/>
      <c r="D454" s="9">
        <f t="shared" si="53"/>
        <v>2.7</v>
      </c>
      <c r="E454" s="9">
        <f t="shared" si="53"/>
        <v>2.875</v>
      </c>
      <c r="G454" s="102">
        <f t="shared" ref="G454:G481" si="55">LN(D454/D453)</f>
        <v>3.5819097804953272E-2</v>
      </c>
      <c r="H454" s="102">
        <f t="shared" ref="H454:H481" si="56">LN(E454/E453)</f>
        <v>5.9104039357704183E-2</v>
      </c>
      <c r="I454" s="102"/>
      <c r="J454" s="102"/>
    </row>
    <row r="455" spans="1:12" x14ac:dyDescent="0.25">
      <c r="A455" s="8">
        <f t="shared" si="54"/>
        <v>35677</v>
      </c>
      <c r="B455" s="9"/>
      <c r="C455" s="8"/>
      <c r="D455" s="9">
        <f t="shared" si="53"/>
        <v>2.66</v>
      </c>
      <c r="E455" s="9">
        <f t="shared" si="53"/>
        <v>2.76</v>
      </c>
      <c r="G455" s="102">
        <f t="shared" si="55"/>
        <v>-1.4925650216675706E-2</v>
      </c>
      <c r="H455" s="102">
        <f t="shared" si="56"/>
        <v>-4.0821994520255166E-2</v>
      </c>
      <c r="I455" s="102"/>
      <c r="J455" s="102"/>
    </row>
    <row r="456" spans="1:12" x14ac:dyDescent="0.25">
      <c r="A456" s="8">
        <f t="shared" si="54"/>
        <v>35678</v>
      </c>
      <c r="B456" s="9"/>
      <c r="C456" s="8"/>
      <c r="D456" s="9">
        <f t="shared" si="53"/>
        <v>2.56</v>
      </c>
      <c r="E456" s="9">
        <f t="shared" si="53"/>
        <v>2.7650000000000001</v>
      </c>
      <c r="G456" s="102">
        <f t="shared" si="55"/>
        <v>-3.8318864302136657E-2</v>
      </c>
      <c r="H456" s="102">
        <f t="shared" si="56"/>
        <v>1.8099552452396077E-3</v>
      </c>
      <c r="I456" s="102"/>
      <c r="J456" s="102"/>
    </row>
    <row r="457" spans="1:12" x14ac:dyDescent="0.25">
      <c r="A457" s="8">
        <f t="shared" si="54"/>
        <v>35679</v>
      </c>
      <c r="B457" s="9"/>
      <c r="C457" s="8"/>
      <c r="D457" s="9">
        <f t="shared" si="53"/>
        <v>2.56</v>
      </c>
      <c r="E457" s="9">
        <f t="shared" si="53"/>
        <v>2.7650000000000001</v>
      </c>
      <c r="G457" s="102">
        <f t="shared" si="55"/>
        <v>0</v>
      </c>
      <c r="H457" s="102">
        <f t="shared" si="56"/>
        <v>0</v>
      </c>
      <c r="I457" s="102"/>
      <c r="J457" s="102"/>
    </row>
    <row r="458" spans="1:12" x14ac:dyDescent="0.25">
      <c r="A458" s="8">
        <f t="shared" si="54"/>
        <v>35680</v>
      </c>
      <c r="B458" s="9"/>
      <c r="C458" s="8"/>
      <c r="D458" s="9">
        <f t="shared" si="53"/>
        <v>2.56</v>
      </c>
      <c r="E458" s="9">
        <f t="shared" si="53"/>
        <v>2.7650000000000001</v>
      </c>
      <c r="G458" s="102">
        <f t="shared" si="55"/>
        <v>0</v>
      </c>
      <c r="H458" s="102">
        <f t="shared" si="56"/>
        <v>0</v>
      </c>
      <c r="I458" s="102"/>
      <c r="J458" s="102"/>
    </row>
    <row r="459" spans="1:12" x14ac:dyDescent="0.25">
      <c r="A459" s="8">
        <f t="shared" si="54"/>
        <v>35681</v>
      </c>
      <c r="B459" s="9"/>
      <c r="C459" s="8"/>
      <c r="D459" s="9">
        <f t="shared" si="53"/>
        <v>2.52</v>
      </c>
      <c r="E459" s="9">
        <f t="shared" si="53"/>
        <v>2.88</v>
      </c>
      <c r="G459" s="102">
        <f t="shared" si="55"/>
        <v>-1.5748356968139168E-2</v>
      </c>
      <c r="H459" s="102">
        <f t="shared" si="56"/>
        <v>4.0749659173556288E-2</v>
      </c>
      <c r="I459" s="102"/>
      <c r="J459" s="102"/>
    </row>
    <row r="460" spans="1:12" x14ac:dyDescent="0.25">
      <c r="A460" s="8">
        <f t="shared" si="54"/>
        <v>35682</v>
      </c>
      <c r="B460" s="9"/>
      <c r="C460" s="8"/>
      <c r="D460" s="9">
        <f t="shared" si="53"/>
        <v>2.66</v>
      </c>
      <c r="E460" s="9">
        <f t="shared" si="53"/>
        <v>2.915</v>
      </c>
      <c r="G460" s="102">
        <f t="shared" si="55"/>
        <v>5.4067221270275793E-2</v>
      </c>
      <c r="H460" s="102">
        <f t="shared" si="56"/>
        <v>1.2079525654601261E-2</v>
      </c>
      <c r="I460" s="102"/>
      <c r="J460" s="102"/>
    </row>
    <row r="461" spans="1:12" x14ac:dyDescent="0.25">
      <c r="A461" s="8">
        <f t="shared" si="54"/>
        <v>35683</v>
      </c>
      <c r="B461" s="9"/>
      <c r="C461" s="8"/>
      <c r="D461" s="9">
        <f t="shared" si="53"/>
        <v>2.75</v>
      </c>
      <c r="E461" s="9">
        <f t="shared" si="53"/>
        <v>2.895</v>
      </c>
      <c r="G461" s="102">
        <f t="shared" si="55"/>
        <v>3.3274788884872133E-2</v>
      </c>
      <c r="H461" s="102">
        <f t="shared" si="56"/>
        <v>-6.8847087774971437E-3</v>
      </c>
      <c r="I461" s="102"/>
      <c r="J461" s="102"/>
    </row>
    <row r="462" spans="1:12" x14ac:dyDescent="0.25">
      <c r="A462" s="8">
        <f t="shared" si="54"/>
        <v>35684</v>
      </c>
      <c r="B462" s="9"/>
      <c r="C462" s="8"/>
      <c r="D462" s="9">
        <f t="shared" si="53"/>
        <v>2.75</v>
      </c>
      <c r="E462" s="9">
        <f t="shared" si="53"/>
        <v>2.915</v>
      </c>
      <c r="G462" s="102">
        <f t="shared" si="55"/>
        <v>0</v>
      </c>
      <c r="H462" s="102">
        <f t="shared" si="56"/>
        <v>6.8847087774972331E-3</v>
      </c>
      <c r="I462" s="102"/>
      <c r="J462" s="102"/>
    </row>
    <row r="463" spans="1:12" x14ac:dyDescent="0.25">
      <c r="A463" s="8">
        <f t="shared" si="54"/>
        <v>35685</v>
      </c>
      <c r="B463" s="9"/>
      <c r="C463" s="8"/>
      <c r="D463" s="9">
        <f t="shared" si="53"/>
        <v>2.77</v>
      </c>
      <c r="E463" s="9">
        <f t="shared" si="53"/>
        <v>2.9350000000000001</v>
      </c>
      <c r="G463" s="102">
        <f t="shared" si="55"/>
        <v>7.2464085207672533E-3</v>
      </c>
      <c r="H463" s="102">
        <f t="shared" si="56"/>
        <v>6.8376334776039686E-3</v>
      </c>
      <c r="I463" s="102"/>
      <c r="J463" s="102"/>
    </row>
    <row r="464" spans="1:12" x14ac:dyDescent="0.25">
      <c r="A464" s="8">
        <f t="shared" si="54"/>
        <v>35686</v>
      </c>
      <c r="B464" s="9"/>
      <c r="C464" s="8"/>
      <c r="D464" s="9">
        <f t="shared" si="53"/>
        <v>2.77</v>
      </c>
      <c r="E464" s="9">
        <f t="shared" si="53"/>
        <v>2.9350000000000001</v>
      </c>
      <c r="G464" s="102">
        <f t="shared" si="55"/>
        <v>0</v>
      </c>
      <c r="H464" s="102">
        <f t="shared" si="56"/>
        <v>0</v>
      </c>
      <c r="I464" s="102"/>
      <c r="J464" s="102"/>
    </row>
    <row r="465" spans="1:10" x14ac:dyDescent="0.25">
      <c r="A465" s="8">
        <f t="shared" si="54"/>
        <v>35687</v>
      </c>
      <c r="B465" s="9"/>
      <c r="C465" s="8"/>
      <c r="D465" s="9">
        <f t="shared" si="53"/>
        <v>2.77</v>
      </c>
      <c r="E465" s="9">
        <f t="shared" si="53"/>
        <v>2.9350000000000001</v>
      </c>
      <c r="G465" s="102">
        <f t="shared" si="55"/>
        <v>0</v>
      </c>
      <c r="H465" s="102">
        <f t="shared" si="56"/>
        <v>0</v>
      </c>
      <c r="I465" s="102"/>
      <c r="J465" s="102"/>
    </row>
    <row r="466" spans="1:10" x14ac:dyDescent="0.25">
      <c r="A466" s="8">
        <f t="shared" si="54"/>
        <v>35688</v>
      </c>
      <c r="B466" s="9"/>
      <c r="C466" s="8"/>
      <c r="D466" s="9">
        <f t="shared" si="53"/>
        <v>2.77</v>
      </c>
      <c r="E466" s="9">
        <f t="shared" si="53"/>
        <v>2.9249999999999998</v>
      </c>
      <c r="G466" s="102">
        <f t="shared" si="55"/>
        <v>0</v>
      </c>
      <c r="H466" s="102">
        <f t="shared" si="56"/>
        <v>-3.4129725962400688E-3</v>
      </c>
      <c r="I466" s="102"/>
      <c r="J466" s="102"/>
    </row>
    <row r="467" spans="1:10" x14ac:dyDescent="0.25">
      <c r="A467" s="8">
        <f t="shared" si="54"/>
        <v>35689</v>
      </c>
      <c r="B467" s="9"/>
      <c r="C467" s="8"/>
      <c r="D467" s="9">
        <f t="shared" si="53"/>
        <v>2.7850000000000001</v>
      </c>
      <c r="E467" s="9">
        <f t="shared" si="53"/>
        <v>2.9049999999999998</v>
      </c>
      <c r="G467" s="102">
        <f t="shared" si="55"/>
        <v>5.4005531800002888E-3</v>
      </c>
      <c r="H467" s="102">
        <f t="shared" si="56"/>
        <v>-6.8610903799452404E-3</v>
      </c>
      <c r="I467" s="102"/>
      <c r="J467" s="102"/>
    </row>
    <row r="468" spans="1:10" x14ac:dyDescent="0.25">
      <c r="A468" s="8">
        <f t="shared" si="54"/>
        <v>35690</v>
      </c>
      <c r="B468" s="9"/>
      <c r="C468" s="8"/>
      <c r="D468" s="9">
        <f t="shared" si="53"/>
        <v>2.69</v>
      </c>
      <c r="E468" s="9">
        <f t="shared" si="53"/>
        <v>2.85</v>
      </c>
      <c r="G468" s="102">
        <f t="shared" si="55"/>
        <v>-3.4706679765499647E-2</v>
      </c>
      <c r="H468" s="102">
        <f t="shared" si="56"/>
        <v>-1.9114396023315328E-2</v>
      </c>
      <c r="I468" s="102"/>
      <c r="J468" s="102"/>
    </row>
    <row r="469" spans="1:10" x14ac:dyDescent="0.25">
      <c r="A469" s="8">
        <f t="shared" si="54"/>
        <v>35691</v>
      </c>
      <c r="B469" s="9"/>
      <c r="C469" s="8"/>
      <c r="D469" s="9">
        <f t="shared" si="53"/>
        <v>2.69</v>
      </c>
      <c r="E469" s="9">
        <f t="shared" si="53"/>
        <v>2.9249999999999998</v>
      </c>
      <c r="G469" s="102">
        <f t="shared" si="55"/>
        <v>0</v>
      </c>
      <c r="H469" s="102">
        <f t="shared" si="56"/>
        <v>2.5975486403260521E-2</v>
      </c>
      <c r="I469" s="102"/>
      <c r="J469" s="102"/>
    </row>
    <row r="470" spans="1:10" x14ac:dyDescent="0.25">
      <c r="A470" s="8">
        <f t="shared" si="54"/>
        <v>35692</v>
      </c>
      <c r="B470" s="9"/>
      <c r="C470" s="8"/>
      <c r="D470" s="9">
        <f t="shared" si="53"/>
        <v>2.71</v>
      </c>
      <c r="E470" s="9">
        <f t="shared" si="53"/>
        <v>2.7949999999999999</v>
      </c>
      <c r="G470" s="102">
        <f t="shared" si="55"/>
        <v>7.4074412778618176E-3</v>
      </c>
      <c r="H470" s="102">
        <f t="shared" si="56"/>
        <v>-4.5462374076757288E-2</v>
      </c>
      <c r="I470" s="102"/>
      <c r="J470" s="102"/>
    </row>
    <row r="471" spans="1:10" x14ac:dyDescent="0.25">
      <c r="A471" s="8">
        <f t="shared" si="54"/>
        <v>35693</v>
      </c>
      <c r="B471" s="9"/>
      <c r="C471" s="8"/>
      <c r="D471" s="9">
        <f t="shared" si="53"/>
        <v>2.71</v>
      </c>
      <c r="E471" s="9">
        <f t="shared" si="53"/>
        <v>2.7949999999999999</v>
      </c>
      <c r="G471" s="102">
        <f t="shared" si="55"/>
        <v>0</v>
      </c>
      <c r="H471" s="102">
        <f t="shared" si="56"/>
        <v>0</v>
      </c>
      <c r="I471" s="102"/>
      <c r="J471" s="102"/>
    </row>
    <row r="472" spans="1:10" x14ac:dyDescent="0.25">
      <c r="A472" s="8">
        <f t="shared" si="54"/>
        <v>35694</v>
      </c>
      <c r="B472" s="9"/>
      <c r="C472" s="8"/>
      <c r="D472" s="9">
        <f t="shared" si="53"/>
        <v>2.71</v>
      </c>
      <c r="E472" s="9">
        <f t="shared" si="53"/>
        <v>2.7949999999999999</v>
      </c>
      <c r="G472" s="102">
        <f t="shared" si="55"/>
        <v>0</v>
      </c>
      <c r="H472" s="102">
        <f t="shared" si="56"/>
        <v>0</v>
      </c>
      <c r="I472" s="102"/>
      <c r="J472" s="102"/>
    </row>
    <row r="473" spans="1:10" x14ac:dyDescent="0.25">
      <c r="A473" s="8">
        <f t="shared" si="54"/>
        <v>35695</v>
      </c>
      <c r="B473" s="9"/>
      <c r="C473" s="8"/>
      <c r="D473" s="9">
        <f t="shared" si="53"/>
        <v>2.71</v>
      </c>
      <c r="E473" s="9">
        <f t="shared" si="53"/>
        <v>2.95</v>
      </c>
      <c r="G473" s="102">
        <f t="shared" si="55"/>
        <v>0</v>
      </c>
      <c r="H473" s="102">
        <f t="shared" si="56"/>
        <v>5.3973063744666004E-2</v>
      </c>
      <c r="I473" s="102"/>
      <c r="J473" s="102"/>
    </row>
    <row r="474" spans="1:10" x14ac:dyDescent="0.25">
      <c r="A474" s="8">
        <f t="shared" si="54"/>
        <v>35696</v>
      </c>
      <c r="B474" s="9"/>
      <c r="C474" s="8"/>
      <c r="D474" s="9">
        <f t="shared" si="53"/>
        <v>2.7749999999999999</v>
      </c>
      <c r="E474" s="9">
        <f t="shared" si="53"/>
        <v>3.06</v>
      </c>
      <c r="G474" s="102">
        <f t="shared" si="55"/>
        <v>2.3702112306788307E-2</v>
      </c>
      <c r="H474" s="102">
        <f t="shared" si="56"/>
        <v>3.6609745612560807E-2</v>
      </c>
      <c r="I474" s="102"/>
      <c r="J474" s="102"/>
    </row>
    <row r="475" spans="1:10" x14ac:dyDescent="0.25">
      <c r="A475" s="8">
        <f t="shared" si="54"/>
        <v>35697</v>
      </c>
      <c r="B475" s="9"/>
      <c r="C475" s="8"/>
      <c r="D475" s="9">
        <f t="shared" si="53"/>
        <v>2.855</v>
      </c>
      <c r="E475" s="9">
        <f t="shared" si="53"/>
        <v>3.0150000000000001</v>
      </c>
      <c r="G475" s="102">
        <f t="shared" si="55"/>
        <v>2.8421095909575637E-2</v>
      </c>
      <c r="H475" s="102">
        <f t="shared" si="56"/>
        <v>-1.4815085785140587E-2</v>
      </c>
      <c r="I475" s="102"/>
      <c r="J475" s="102"/>
    </row>
    <row r="476" spans="1:10" x14ac:dyDescent="0.25">
      <c r="A476" s="8">
        <f t="shared" si="54"/>
        <v>35698</v>
      </c>
      <c r="B476" s="9"/>
      <c r="C476" s="8"/>
      <c r="D476" s="9">
        <f t="shared" si="53"/>
        <v>2.855</v>
      </c>
      <c r="E476" s="9">
        <f t="shared" si="53"/>
        <v>3.0249999999999999</v>
      </c>
      <c r="G476" s="102">
        <f t="shared" si="55"/>
        <v>0</v>
      </c>
      <c r="H476" s="102">
        <f t="shared" si="56"/>
        <v>3.3112613036560051E-3</v>
      </c>
      <c r="I476" s="102"/>
      <c r="J476" s="102"/>
    </row>
    <row r="477" spans="1:10" x14ac:dyDescent="0.25">
      <c r="A477" s="8">
        <f t="shared" si="54"/>
        <v>35699</v>
      </c>
      <c r="B477" s="9"/>
      <c r="C477" s="8"/>
      <c r="D477" s="9">
        <f t="shared" si="53"/>
        <v>2.9249999999999998</v>
      </c>
      <c r="E477" s="9">
        <f t="shared" si="53"/>
        <v>3.105</v>
      </c>
      <c r="G477" s="102">
        <f t="shared" si="55"/>
        <v>2.4222637575846209E-2</v>
      </c>
      <c r="H477" s="102">
        <f t="shared" si="56"/>
        <v>2.610262390263739E-2</v>
      </c>
      <c r="I477" s="102"/>
      <c r="J477" s="102"/>
    </row>
    <row r="478" spans="1:10" x14ac:dyDescent="0.25">
      <c r="A478" s="8">
        <f t="shared" si="54"/>
        <v>35700</v>
      </c>
      <c r="B478" s="9"/>
      <c r="C478" s="8"/>
      <c r="D478" s="9">
        <f t="shared" si="53"/>
        <v>2.9249999999999998</v>
      </c>
      <c r="E478" s="9">
        <f t="shared" si="53"/>
        <v>3.105</v>
      </c>
      <c r="G478" s="102">
        <f t="shared" si="55"/>
        <v>0</v>
      </c>
      <c r="H478" s="102">
        <f t="shared" si="56"/>
        <v>0</v>
      </c>
      <c r="I478" s="102"/>
      <c r="J478" s="102"/>
    </row>
    <row r="479" spans="1:10" x14ac:dyDescent="0.25">
      <c r="A479" s="8">
        <f t="shared" si="54"/>
        <v>35701</v>
      </c>
      <c r="B479" s="9"/>
      <c r="C479" s="8"/>
      <c r="D479" s="9">
        <f t="shared" si="53"/>
        <v>2.9249999999999998</v>
      </c>
      <c r="E479" s="9">
        <f t="shared" si="53"/>
        <v>3.105</v>
      </c>
      <c r="G479" s="102">
        <f t="shared" si="55"/>
        <v>0</v>
      </c>
      <c r="H479" s="102">
        <f t="shared" si="56"/>
        <v>0</v>
      </c>
      <c r="I479" s="102"/>
      <c r="J479" s="102"/>
    </row>
    <row r="480" spans="1:10" x14ac:dyDescent="0.25">
      <c r="A480" s="8">
        <f t="shared" si="54"/>
        <v>35702</v>
      </c>
      <c r="B480" s="9"/>
      <c r="C480" s="8"/>
      <c r="D480" s="9">
        <f t="shared" si="53"/>
        <v>2.9249999999999998</v>
      </c>
      <c r="E480" s="9">
        <f t="shared" si="53"/>
        <v>3.05</v>
      </c>
      <c r="G480" s="102">
        <f t="shared" si="55"/>
        <v>0</v>
      </c>
      <c r="H480" s="102">
        <f t="shared" si="56"/>
        <v>-1.7872124766121912E-2</v>
      </c>
      <c r="I480" s="102"/>
      <c r="J480" s="102"/>
    </row>
    <row r="481" spans="1:12" x14ac:dyDescent="0.25">
      <c r="A481" s="8">
        <f t="shared" si="54"/>
        <v>35703</v>
      </c>
      <c r="B481" s="9"/>
      <c r="C481" s="8"/>
      <c r="D481" s="9">
        <f t="shared" si="53"/>
        <v>2.8650000000000002</v>
      </c>
      <c r="E481" s="9">
        <f t="shared" si="53"/>
        <v>3</v>
      </c>
      <c r="G481" s="102">
        <f t="shared" si="55"/>
        <v>-2.0726130517116741E-2</v>
      </c>
      <c r="H481" s="102">
        <f t="shared" si="56"/>
        <v>-1.6529301951210471E-2</v>
      </c>
      <c r="I481" s="102"/>
      <c r="J481" s="102"/>
    </row>
    <row r="482" spans="1:12" x14ac:dyDescent="0.25">
      <c r="A482" s="10"/>
      <c r="B482" s="9"/>
      <c r="C482" s="10"/>
      <c r="D482" s="9"/>
      <c r="E482" s="9"/>
      <c r="G482" s="102"/>
      <c r="H482" s="102"/>
    </row>
    <row r="483" spans="1:12" x14ac:dyDescent="0.25">
      <c r="A483" s="10"/>
      <c r="B483" s="9"/>
      <c r="C483" s="10"/>
      <c r="D483" s="9"/>
      <c r="E483" s="9"/>
    </row>
    <row r="484" spans="1:12" x14ac:dyDescent="0.25">
      <c r="A484" s="10"/>
      <c r="B484" s="9"/>
      <c r="C484" s="10"/>
      <c r="D484" s="9"/>
      <c r="E484" s="9"/>
    </row>
    <row r="485" spans="1:12" x14ac:dyDescent="0.25">
      <c r="A485" s="10"/>
      <c r="B485" s="9"/>
      <c r="C485" s="10">
        <v>35704</v>
      </c>
      <c r="G485" s="102">
        <f>STDEV(G487:G516)*$B$1</f>
        <v>0.62719127085176363</v>
      </c>
      <c r="H485" s="102">
        <f>STDEV(H487:H516)*$B$1</f>
        <v>0.62697220350461724</v>
      </c>
      <c r="I485" s="102">
        <f>CORREL(D486:D516,E486:E516)</f>
        <v>0.97878492854963273</v>
      </c>
      <c r="J485" s="102">
        <f>IF(ISNUMBER(I485),I485,1.1)</f>
        <v>0.97878492854963273</v>
      </c>
      <c r="K485" s="101">
        <f>MAX(D486:D516)</f>
        <v>3.4049999999999998</v>
      </c>
      <c r="L485" s="101">
        <f>MAX(E486:E516)</f>
        <v>3.51</v>
      </c>
    </row>
    <row r="486" spans="1:12" x14ac:dyDescent="0.25">
      <c r="A486" s="8">
        <f>C485</f>
        <v>35704</v>
      </c>
      <c r="B486" s="9"/>
      <c r="C486" s="8"/>
      <c r="D486" s="9">
        <f>VLOOKUP($A486,cash,D$4,FALSE)</f>
        <v>3.0049999999999999</v>
      </c>
      <c r="E486" s="9">
        <f>VLOOKUP($A486,cash,E$4,FALSE)</f>
        <v>3.145</v>
      </c>
      <c r="G486" s="102"/>
      <c r="H486" s="102"/>
      <c r="I486" s="102"/>
      <c r="K486" s="101">
        <f>MIN(D486:D516)</f>
        <v>2.5649999999999999</v>
      </c>
      <c r="L486" s="101">
        <f>MIN(E486:E516)</f>
        <v>2.6949999999999998</v>
      </c>
    </row>
    <row r="487" spans="1:12" x14ac:dyDescent="0.25">
      <c r="A487" s="8">
        <f>A486+1</f>
        <v>35705</v>
      </c>
      <c r="B487" s="9"/>
      <c r="C487" s="10"/>
      <c r="D487" s="9">
        <f t="shared" ref="D487:E516" si="57">VLOOKUP($A487,cash,D$4,FALSE)</f>
        <v>2.9449999999999998</v>
      </c>
      <c r="E487" s="9">
        <f t="shared" si="57"/>
        <v>3.1</v>
      </c>
      <c r="G487" s="102">
        <f>LN(D487/D486)</f>
        <v>-2.0168750883620856E-2</v>
      </c>
      <c r="H487" s="102">
        <f>LN(E487/E486)</f>
        <v>-1.4411778661303316E-2</v>
      </c>
      <c r="I487" s="102"/>
      <c r="J487" s="102"/>
    </row>
    <row r="488" spans="1:12" x14ac:dyDescent="0.25">
      <c r="A488" s="8">
        <f t="shared" ref="A488:A516" si="58">A487+1</f>
        <v>35706</v>
      </c>
      <c r="B488" s="9"/>
      <c r="C488" s="10"/>
      <c r="D488" s="9">
        <f t="shared" si="57"/>
        <v>2.82</v>
      </c>
      <c r="E488" s="9">
        <f t="shared" si="57"/>
        <v>3.02</v>
      </c>
      <c r="G488" s="102">
        <f t="shared" ref="G488:G516" si="59">LN(D488/D487)</f>
        <v>-4.3371932153527762E-2</v>
      </c>
      <c r="H488" s="102">
        <f t="shared" ref="H488:H516" si="60">LN(E488/E487)</f>
        <v>-2.614528010432236E-2</v>
      </c>
      <c r="I488" s="102"/>
      <c r="J488" s="102"/>
    </row>
    <row r="489" spans="1:12" x14ac:dyDescent="0.25">
      <c r="A489" s="8">
        <f t="shared" si="58"/>
        <v>35707</v>
      </c>
      <c r="B489" s="9"/>
      <c r="C489" s="10"/>
      <c r="D489" s="9">
        <f t="shared" si="57"/>
        <v>2.82</v>
      </c>
      <c r="E489" s="9">
        <f t="shared" si="57"/>
        <v>3.02</v>
      </c>
      <c r="G489" s="102">
        <f t="shared" si="59"/>
        <v>0</v>
      </c>
      <c r="H489" s="102">
        <f t="shared" si="60"/>
        <v>0</v>
      </c>
      <c r="I489" s="102"/>
      <c r="J489" s="102"/>
    </row>
    <row r="490" spans="1:12" x14ac:dyDescent="0.25">
      <c r="A490" s="8">
        <f t="shared" si="58"/>
        <v>35708</v>
      </c>
      <c r="B490" s="9"/>
      <c r="C490" s="10"/>
      <c r="D490" s="9">
        <f t="shared" si="57"/>
        <v>2.82</v>
      </c>
      <c r="E490" s="9">
        <f t="shared" si="57"/>
        <v>3.02</v>
      </c>
      <c r="G490" s="102">
        <f t="shared" si="59"/>
        <v>0</v>
      </c>
      <c r="H490" s="102">
        <f t="shared" si="60"/>
        <v>0</v>
      </c>
      <c r="I490" s="102"/>
      <c r="J490" s="102"/>
    </row>
    <row r="491" spans="1:12" x14ac:dyDescent="0.25">
      <c r="A491" s="8">
        <f t="shared" si="58"/>
        <v>35709</v>
      </c>
      <c r="B491" s="9"/>
      <c r="C491" s="10"/>
      <c r="D491" s="9">
        <f t="shared" si="57"/>
        <v>2.89</v>
      </c>
      <c r="E491" s="9">
        <f t="shared" si="57"/>
        <v>3.0249999999999999</v>
      </c>
      <c r="G491" s="102">
        <f t="shared" si="59"/>
        <v>2.4519617174318661E-2</v>
      </c>
      <c r="H491" s="102">
        <f t="shared" si="60"/>
        <v>1.6542600960264681E-3</v>
      </c>
      <c r="I491" s="102"/>
      <c r="J491" s="102"/>
    </row>
    <row r="492" spans="1:12" x14ac:dyDescent="0.25">
      <c r="A492" s="8">
        <f t="shared" si="58"/>
        <v>35710</v>
      </c>
      <c r="B492" s="9"/>
      <c r="C492" s="10"/>
      <c r="D492" s="9">
        <f t="shared" si="57"/>
        <v>2.7850000000000001</v>
      </c>
      <c r="E492" s="9">
        <f t="shared" si="57"/>
        <v>2.96</v>
      </c>
      <c r="G492" s="102">
        <f t="shared" si="59"/>
        <v>-3.7008628745093447E-2</v>
      </c>
      <c r="H492" s="102">
        <f t="shared" si="60"/>
        <v>-2.1721823146835798E-2</v>
      </c>
      <c r="I492" s="102"/>
      <c r="J492" s="102"/>
    </row>
    <row r="493" spans="1:12" x14ac:dyDescent="0.25">
      <c r="A493" s="8">
        <f t="shared" si="58"/>
        <v>35711</v>
      </c>
      <c r="B493" s="9"/>
      <c r="C493" s="10"/>
      <c r="D493" s="9">
        <f t="shared" si="57"/>
        <v>2.7</v>
      </c>
      <c r="E493" s="9">
        <f t="shared" si="57"/>
        <v>2.87</v>
      </c>
      <c r="G493" s="102">
        <f t="shared" si="59"/>
        <v>-3.099610036896391E-2</v>
      </c>
      <c r="H493" s="102">
        <f t="shared" si="60"/>
        <v>-3.0877238564439229E-2</v>
      </c>
      <c r="I493" s="102"/>
      <c r="J493" s="102"/>
    </row>
    <row r="494" spans="1:12" x14ac:dyDescent="0.25">
      <c r="A494" s="8">
        <f t="shared" si="58"/>
        <v>35712</v>
      </c>
      <c r="B494" s="9"/>
      <c r="C494" s="10"/>
      <c r="D494" s="9">
        <f t="shared" si="57"/>
        <v>2.6549999999999998</v>
      </c>
      <c r="E494" s="9">
        <f t="shared" si="57"/>
        <v>2.8050000000000002</v>
      </c>
      <c r="G494" s="102">
        <f t="shared" si="59"/>
        <v>-1.68071183163814E-2</v>
      </c>
      <c r="H494" s="102">
        <f t="shared" si="60"/>
        <v>-2.2908490796870139E-2</v>
      </c>
      <c r="I494" s="102"/>
      <c r="J494" s="102"/>
    </row>
    <row r="495" spans="1:12" x14ac:dyDescent="0.25">
      <c r="A495" s="8">
        <f t="shared" si="58"/>
        <v>35713</v>
      </c>
      <c r="B495" s="9"/>
      <c r="C495" s="10"/>
      <c r="D495" s="9">
        <f t="shared" si="57"/>
        <v>2.5649999999999999</v>
      </c>
      <c r="E495" s="9">
        <f t="shared" si="57"/>
        <v>2.6949999999999998</v>
      </c>
      <c r="G495" s="102">
        <f t="shared" si="59"/>
        <v>-3.4486176071169203E-2</v>
      </c>
      <c r="H495" s="102">
        <f t="shared" si="60"/>
        <v>-4.0005334613699248E-2</v>
      </c>
      <c r="I495" s="102"/>
      <c r="J495" s="102"/>
    </row>
    <row r="496" spans="1:12" x14ac:dyDescent="0.25">
      <c r="A496" s="8">
        <f t="shared" si="58"/>
        <v>35714</v>
      </c>
      <c r="B496" s="9"/>
      <c r="C496" s="10"/>
      <c r="D496" s="9">
        <f t="shared" si="57"/>
        <v>2.5649999999999999</v>
      </c>
      <c r="E496" s="9">
        <f t="shared" si="57"/>
        <v>2.6949999999999998</v>
      </c>
      <c r="G496" s="102">
        <f t="shared" si="59"/>
        <v>0</v>
      </c>
      <c r="H496" s="102">
        <f t="shared" si="60"/>
        <v>0</v>
      </c>
      <c r="I496" s="102"/>
      <c r="J496" s="102"/>
    </row>
    <row r="497" spans="1:10" x14ac:dyDescent="0.25">
      <c r="A497" s="8">
        <f t="shared" si="58"/>
        <v>35715</v>
      </c>
      <c r="B497" s="9"/>
      <c r="C497" s="10"/>
      <c r="D497" s="9">
        <f t="shared" si="57"/>
        <v>2.5649999999999999</v>
      </c>
      <c r="E497" s="9">
        <f t="shared" si="57"/>
        <v>2.6949999999999998</v>
      </c>
      <c r="G497" s="102">
        <f t="shared" si="59"/>
        <v>0</v>
      </c>
      <c r="H497" s="102">
        <f t="shared" si="60"/>
        <v>0</v>
      </c>
      <c r="I497" s="102"/>
      <c r="J497" s="102"/>
    </row>
    <row r="498" spans="1:10" x14ac:dyDescent="0.25">
      <c r="A498" s="8">
        <f t="shared" si="58"/>
        <v>35716</v>
      </c>
      <c r="B498" s="9"/>
      <c r="C498" s="10"/>
      <c r="D498" s="9">
        <f t="shared" si="57"/>
        <v>2.72</v>
      </c>
      <c r="E498" s="9">
        <f t="shared" si="57"/>
        <v>2.89</v>
      </c>
      <c r="G498" s="102">
        <f t="shared" si="59"/>
        <v>5.8673401685173245E-2</v>
      </c>
      <c r="H498" s="102">
        <f t="shared" si="60"/>
        <v>6.9858297763380359E-2</v>
      </c>
      <c r="I498" s="102"/>
      <c r="J498" s="102"/>
    </row>
    <row r="499" spans="1:10" x14ac:dyDescent="0.25">
      <c r="A499" s="8">
        <f t="shared" si="58"/>
        <v>35717</v>
      </c>
      <c r="B499" s="9"/>
      <c r="C499" s="10"/>
      <c r="D499" s="9">
        <f t="shared" si="57"/>
        <v>2.64</v>
      </c>
      <c r="E499" s="9">
        <f t="shared" si="57"/>
        <v>2.84</v>
      </c>
      <c r="G499" s="102">
        <f t="shared" si="59"/>
        <v>-2.985296314968116E-2</v>
      </c>
      <c r="H499" s="102">
        <f t="shared" si="60"/>
        <v>-1.7452449951226166E-2</v>
      </c>
      <c r="I499" s="102"/>
      <c r="J499" s="102"/>
    </row>
    <row r="500" spans="1:10" x14ac:dyDescent="0.25">
      <c r="A500" s="8">
        <f t="shared" si="58"/>
        <v>35718</v>
      </c>
      <c r="B500" s="9"/>
      <c r="C500" s="10"/>
      <c r="D500" s="9">
        <f t="shared" si="57"/>
        <v>2.625</v>
      </c>
      <c r="E500" s="9">
        <f t="shared" si="57"/>
        <v>2.835</v>
      </c>
      <c r="G500" s="102">
        <f t="shared" si="59"/>
        <v>-5.6980211146377786E-3</v>
      </c>
      <c r="H500" s="102">
        <f t="shared" si="60"/>
        <v>-1.7621149933992209E-3</v>
      </c>
      <c r="I500" s="102"/>
      <c r="J500" s="102"/>
    </row>
    <row r="501" spans="1:10" x14ac:dyDescent="0.25">
      <c r="A501" s="8">
        <f t="shared" si="58"/>
        <v>35719</v>
      </c>
      <c r="B501" s="9"/>
      <c r="C501" s="10"/>
      <c r="D501" s="9">
        <f t="shared" si="57"/>
        <v>2.67</v>
      </c>
      <c r="E501" s="9">
        <f t="shared" si="57"/>
        <v>2.875</v>
      </c>
      <c r="G501" s="102">
        <f t="shared" si="59"/>
        <v>1.6997576368571077E-2</v>
      </c>
      <c r="H501" s="102">
        <f t="shared" si="60"/>
        <v>1.4010737069598369E-2</v>
      </c>
      <c r="I501" s="102"/>
      <c r="J501" s="102"/>
    </row>
    <row r="502" spans="1:10" x14ac:dyDescent="0.25">
      <c r="A502" s="8">
        <f t="shared" si="58"/>
        <v>35720</v>
      </c>
      <c r="B502" s="9"/>
      <c r="C502" s="10"/>
      <c r="D502" s="9">
        <f t="shared" si="57"/>
        <v>2.57</v>
      </c>
      <c r="E502" s="9">
        <f t="shared" si="57"/>
        <v>2.7749999999999999</v>
      </c>
      <c r="G502" s="102">
        <f t="shared" si="59"/>
        <v>-3.8172573505029714E-2</v>
      </c>
      <c r="H502" s="102">
        <f t="shared" si="60"/>
        <v>-3.5401927050915952E-2</v>
      </c>
      <c r="I502" s="102"/>
      <c r="J502" s="102"/>
    </row>
    <row r="503" spans="1:10" x14ac:dyDescent="0.25">
      <c r="A503" s="8">
        <f t="shared" si="58"/>
        <v>35721</v>
      </c>
      <c r="B503" s="9"/>
      <c r="C503" s="10"/>
      <c r="D503" s="9">
        <f t="shared" si="57"/>
        <v>2.57</v>
      </c>
      <c r="E503" s="9">
        <f t="shared" si="57"/>
        <v>2.7749999999999999</v>
      </c>
      <c r="G503" s="102">
        <f t="shared" si="59"/>
        <v>0</v>
      </c>
      <c r="H503" s="102">
        <f t="shared" si="60"/>
        <v>0</v>
      </c>
      <c r="I503" s="102"/>
      <c r="J503" s="102"/>
    </row>
    <row r="504" spans="1:10" x14ac:dyDescent="0.25">
      <c r="A504" s="8">
        <f t="shared" si="58"/>
        <v>35722</v>
      </c>
      <c r="B504" s="9"/>
      <c r="C504" s="10"/>
      <c r="D504" s="9">
        <f t="shared" si="57"/>
        <v>2.57</v>
      </c>
      <c r="E504" s="9">
        <f t="shared" si="57"/>
        <v>2.7749999999999999</v>
      </c>
      <c r="G504" s="102">
        <f t="shared" si="59"/>
        <v>0</v>
      </c>
      <c r="H504" s="102">
        <f t="shared" si="60"/>
        <v>0</v>
      </c>
      <c r="I504" s="102"/>
      <c r="J504" s="102"/>
    </row>
    <row r="505" spans="1:10" x14ac:dyDescent="0.25">
      <c r="A505" s="8">
        <f t="shared" si="58"/>
        <v>35723</v>
      </c>
      <c r="B505" s="9"/>
      <c r="C505" s="10"/>
      <c r="D505" s="9">
        <f t="shared" si="57"/>
        <v>2.6949999999999998</v>
      </c>
      <c r="E505" s="9">
        <f t="shared" si="57"/>
        <v>2.89</v>
      </c>
      <c r="G505" s="102">
        <f t="shared" si="59"/>
        <v>4.7492305453832095E-2</v>
      </c>
      <c r="H505" s="102">
        <f t="shared" si="60"/>
        <v>4.0605754925942983E-2</v>
      </c>
      <c r="I505" s="102"/>
      <c r="J505" s="102"/>
    </row>
    <row r="506" spans="1:10" x14ac:dyDescent="0.25">
      <c r="A506" s="8">
        <f t="shared" si="58"/>
        <v>35724</v>
      </c>
      <c r="B506" s="9"/>
      <c r="C506" s="8"/>
      <c r="D506" s="9">
        <f t="shared" si="57"/>
        <v>2.7949999999999999</v>
      </c>
      <c r="E506" s="9">
        <f t="shared" si="57"/>
        <v>2.9249999999999998</v>
      </c>
      <c r="G506" s="102">
        <f t="shared" si="59"/>
        <v>3.6433902246101983E-2</v>
      </c>
      <c r="H506" s="102">
        <f t="shared" si="60"/>
        <v>1.2037978559478878E-2</v>
      </c>
      <c r="I506" s="102"/>
      <c r="J506" s="102"/>
    </row>
    <row r="507" spans="1:10" x14ac:dyDescent="0.25">
      <c r="A507" s="8">
        <f t="shared" si="58"/>
        <v>35725</v>
      </c>
      <c r="B507" s="9"/>
      <c r="C507" s="8"/>
      <c r="D507" s="9">
        <f t="shared" si="57"/>
        <v>2.92</v>
      </c>
      <c r="E507" s="9">
        <f t="shared" si="57"/>
        <v>3.08</v>
      </c>
      <c r="G507" s="102">
        <f t="shared" si="59"/>
        <v>4.375150967312786E-2</v>
      </c>
      <c r="H507" s="102">
        <f t="shared" si="60"/>
        <v>5.1635116301663314E-2</v>
      </c>
      <c r="I507" s="102"/>
      <c r="J507" s="102"/>
    </row>
    <row r="508" spans="1:10" x14ac:dyDescent="0.25">
      <c r="A508" s="8">
        <f t="shared" si="58"/>
        <v>35726</v>
      </c>
      <c r="B508" s="9"/>
      <c r="C508" s="8"/>
      <c r="D508" s="9">
        <f t="shared" si="57"/>
        <v>3.08</v>
      </c>
      <c r="E508" s="9">
        <f t="shared" si="57"/>
        <v>3.2149999999999999</v>
      </c>
      <c r="G508" s="102">
        <f t="shared" si="59"/>
        <v>5.3345980705292714E-2</v>
      </c>
      <c r="H508" s="102">
        <f t="shared" si="60"/>
        <v>4.2897760704099556E-2</v>
      </c>
      <c r="I508" s="102"/>
      <c r="J508" s="102"/>
    </row>
    <row r="509" spans="1:10" x14ac:dyDescent="0.25">
      <c r="A509" s="8">
        <f t="shared" si="58"/>
        <v>35727</v>
      </c>
      <c r="B509" s="9"/>
      <c r="C509" s="8"/>
      <c r="D509" s="9">
        <f t="shared" si="57"/>
        <v>2.89</v>
      </c>
      <c r="E509" s="9">
        <f t="shared" si="57"/>
        <v>2.99</v>
      </c>
      <c r="G509" s="102">
        <f t="shared" si="59"/>
        <v>-6.3673094861142296E-2</v>
      </c>
      <c r="H509" s="102">
        <f t="shared" si="60"/>
        <v>-7.2553970286987512E-2</v>
      </c>
      <c r="I509" s="102"/>
      <c r="J509" s="102"/>
    </row>
    <row r="510" spans="1:10" x14ac:dyDescent="0.25">
      <c r="A510" s="8">
        <f t="shared" si="58"/>
        <v>35728</v>
      </c>
      <c r="B510" s="9"/>
      <c r="C510" s="8"/>
      <c r="D510" s="9">
        <f t="shared" si="57"/>
        <v>2.89</v>
      </c>
      <c r="E510" s="9">
        <f t="shared" si="57"/>
        <v>2.99</v>
      </c>
      <c r="G510" s="102">
        <f t="shared" si="59"/>
        <v>0</v>
      </c>
      <c r="H510" s="102">
        <f t="shared" si="60"/>
        <v>0</v>
      </c>
      <c r="I510" s="102"/>
      <c r="J510" s="102"/>
    </row>
    <row r="511" spans="1:10" x14ac:dyDescent="0.25">
      <c r="A511" s="8">
        <f t="shared" si="58"/>
        <v>35729</v>
      </c>
      <c r="B511" s="9"/>
      <c r="C511" s="8"/>
      <c r="D511" s="9">
        <f t="shared" si="57"/>
        <v>2.89</v>
      </c>
      <c r="E511" s="9">
        <f t="shared" si="57"/>
        <v>2.99</v>
      </c>
      <c r="G511" s="102">
        <f t="shared" si="59"/>
        <v>0</v>
      </c>
      <c r="H511" s="102">
        <f t="shared" si="60"/>
        <v>0</v>
      </c>
      <c r="I511" s="102"/>
      <c r="J511" s="102"/>
    </row>
    <row r="512" spans="1:10" x14ac:dyDescent="0.25">
      <c r="A512" s="8">
        <f t="shared" si="58"/>
        <v>35730</v>
      </c>
      <c r="B512" s="9"/>
      <c r="C512" s="8"/>
      <c r="D512" s="9">
        <f t="shared" si="57"/>
        <v>3.145</v>
      </c>
      <c r="E512" s="9">
        <f t="shared" si="57"/>
        <v>3.2749999999999999</v>
      </c>
      <c r="G512" s="102">
        <f t="shared" si="59"/>
        <v>8.4557388028062966E-2</v>
      </c>
      <c r="H512" s="102">
        <f t="shared" si="60"/>
        <v>9.1044481684620024E-2</v>
      </c>
      <c r="I512" s="102"/>
      <c r="J512" s="102"/>
    </row>
    <row r="513" spans="1:12" x14ac:dyDescent="0.25">
      <c r="A513" s="8">
        <f t="shared" si="58"/>
        <v>35731</v>
      </c>
      <c r="B513" s="9"/>
      <c r="C513" s="8"/>
      <c r="D513" s="9">
        <f t="shared" si="57"/>
        <v>3.4049999999999998</v>
      </c>
      <c r="E513" s="9">
        <f t="shared" si="57"/>
        <v>3.51</v>
      </c>
      <c r="G513" s="102">
        <f t="shared" si="59"/>
        <v>7.9431049449071797E-2</v>
      </c>
      <c r="H513" s="102">
        <f t="shared" si="60"/>
        <v>6.929816839055912E-2</v>
      </c>
      <c r="I513" s="102"/>
      <c r="J513" s="102"/>
    </row>
    <row r="514" spans="1:12" x14ac:dyDescent="0.25">
      <c r="A514" s="8">
        <f t="shared" si="58"/>
        <v>35732</v>
      </c>
      <c r="B514" s="9"/>
      <c r="C514" s="8"/>
      <c r="D514" s="9">
        <f t="shared" si="57"/>
        <v>3.23</v>
      </c>
      <c r="E514" s="9">
        <f t="shared" si="57"/>
        <v>3.415</v>
      </c>
      <c r="G514" s="102">
        <f t="shared" si="59"/>
        <v>-5.2762802366910472E-2</v>
      </c>
      <c r="H514" s="102">
        <f t="shared" si="60"/>
        <v>-2.7438544455020995E-2</v>
      </c>
      <c r="I514" s="102"/>
      <c r="J514" s="102"/>
    </row>
    <row r="515" spans="1:12" x14ac:dyDescent="0.25">
      <c r="A515" s="8">
        <f t="shared" si="58"/>
        <v>35733</v>
      </c>
      <c r="B515" s="9"/>
      <c r="C515" s="8"/>
      <c r="D515" s="9">
        <f t="shared" si="57"/>
        <v>3.05</v>
      </c>
      <c r="E515" s="9">
        <f t="shared" si="57"/>
        <v>3.1949999999999998</v>
      </c>
      <c r="G515" s="102">
        <f t="shared" si="59"/>
        <v>-5.7340546615245014E-2</v>
      </c>
      <c r="H515" s="102">
        <f t="shared" si="60"/>
        <v>-6.6590405193255264E-2</v>
      </c>
      <c r="I515" s="102"/>
      <c r="J515" s="102"/>
    </row>
    <row r="516" spans="1:12" x14ac:dyDescent="0.25">
      <c r="A516" s="8">
        <f t="shared" si="58"/>
        <v>35734</v>
      </c>
      <c r="B516" s="9"/>
      <c r="C516" s="8"/>
      <c r="D516" s="9">
        <f t="shared" si="57"/>
        <v>2.98</v>
      </c>
      <c r="E516" s="9">
        <f t="shared" si="57"/>
        <v>2.99</v>
      </c>
      <c r="G516" s="102">
        <f t="shared" si="59"/>
        <v>-2.3218290102007107E-2</v>
      </c>
      <c r="H516" s="102">
        <f t="shared" si="60"/>
        <v>-6.6313700426902988E-2</v>
      </c>
      <c r="I516" s="102"/>
      <c r="J516" s="102"/>
    </row>
    <row r="517" spans="1:12" x14ac:dyDescent="0.25">
      <c r="A517" s="8"/>
      <c r="B517" s="9"/>
      <c r="C517" s="8"/>
      <c r="D517" s="9"/>
      <c r="E517" s="9"/>
    </row>
    <row r="518" spans="1:12" x14ac:dyDescent="0.25">
      <c r="A518" s="8"/>
      <c r="B518" s="9"/>
      <c r="C518" s="8"/>
      <c r="D518" s="9"/>
      <c r="E518" s="9"/>
    </row>
    <row r="519" spans="1:12" x14ac:dyDescent="0.25">
      <c r="A519" s="8"/>
      <c r="B519" s="9"/>
      <c r="C519" s="8"/>
      <c r="D519" s="9"/>
      <c r="E519" s="9"/>
    </row>
    <row r="520" spans="1:12" x14ac:dyDescent="0.25">
      <c r="A520" s="8"/>
      <c r="B520" s="9"/>
      <c r="C520" s="8">
        <v>35735</v>
      </c>
      <c r="G520" s="102">
        <f>STDEV(G522:G550)*$B$1</f>
        <v>0.5842518459030609</v>
      </c>
      <c r="H520" s="102">
        <f>STDEV(H522:H550)*$B$1</f>
        <v>0.58812389025836742</v>
      </c>
      <c r="I520" s="102">
        <f>CORREL(D521:D550,E521:E550)</f>
        <v>0.993687559695693</v>
      </c>
      <c r="J520" s="102">
        <f>IF(ISNUMBER(I520),I520,1.1)</f>
        <v>0.993687559695693</v>
      </c>
      <c r="K520" s="101">
        <f>MAX(D521:D555)</f>
        <v>3.08</v>
      </c>
      <c r="L520" s="101">
        <f>MAX(E521:E555)</f>
        <v>3.25</v>
      </c>
    </row>
    <row r="521" spans="1:12" x14ac:dyDescent="0.25">
      <c r="A521" s="8">
        <f>C520</f>
        <v>35735</v>
      </c>
      <c r="B521" s="9"/>
      <c r="C521" s="8"/>
      <c r="D521" s="9">
        <f t="shared" ref="D521:E550" si="61">VLOOKUP($A521,cash,D$4,FALSE)</f>
        <v>2.98</v>
      </c>
      <c r="E521" s="9">
        <f t="shared" si="61"/>
        <v>2.99</v>
      </c>
      <c r="G521" s="102"/>
      <c r="H521" s="102"/>
      <c r="I521" s="102"/>
      <c r="K521" s="101">
        <f>MIN(D521:D555)</f>
        <v>2.02</v>
      </c>
      <c r="L521" s="101">
        <f>MIN(E521:E555)</f>
        <v>2.165</v>
      </c>
    </row>
    <row r="522" spans="1:12" x14ac:dyDescent="0.25">
      <c r="A522" s="8">
        <f>A521+1</f>
        <v>35736</v>
      </c>
      <c r="B522" s="9"/>
      <c r="C522" s="8"/>
      <c r="D522" s="9">
        <f t="shared" si="61"/>
        <v>2.98</v>
      </c>
      <c r="E522" s="9">
        <f t="shared" si="61"/>
        <v>2.99</v>
      </c>
      <c r="G522" s="102">
        <f>LN(D522/D521)</f>
        <v>0</v>
      </c>
      <c r="H522" s="102">
        <f>LN(E522/E521)</f>
        <v>0</v>
      </c>
      <c r="I522" s="102"/>
      <c r="K522" s="101"/>
      <c r="L522" s="101"/>
    </row>
    <row r="523" spans="1:12" x14ac:dyDescent="0.25">
      <c r="A523" s="8">
        <f t="shared" ref="A523:A550" si="62">A522+1</f>
        <v>35737</v>
      </c>
      <c r="B523" s="9"/>
      <c r="C523" s="8"/>
      <c r="D523" s="9">
        <f t="shared" si="61"/>
        <v>3.05</v>
      </c>
      <c r="E523" s="9">
        <f t="shared" si="61"/>
        <v>3.1549999999999998</v>
      </c>
      <c r="G523" s="102">
        <f t="shared" ref="G523:G550" si="63">LN(D523/D522)</f>
        <v>2.3218290102007086E-2</v>
      </c>
      <c r="H523" s="102">
        <f t="shared" ref="H523:H550" si="64">LN(E523/E522)</f>
        <v>5.3715108590581283E-2</v>
      </c>
      <c r="I523" s="102"/>
      <c r="K523" s="101"/>
      <c r="L523" s="101"/>
    </row>
    <row r="524" spans="1:12" x14ac:dyDescent="0.25">
      <c r="A524" s="8">
        <f t="shared" si="62"/>
        <v>35738</v>
      </c>
      <c r="B524" s="9"/>
      <c r="C524" s="8"/>
      <c r="D524" s="9">
        <f t="shared" si="61"/>
        <v>2.875</v>
      </c>
      <c r="E524" s="9">
        <f t="shared" si="61"/>
        <v>3.0150000000000001</v>
      </c>
      <c r="G524" s="102">
        <f t="shared" si="63"/>
        <v>-5.908891637000644E-2</v>
      </c>
      <c r="H524" s="102">
        <f t="shared" si="64"/>
        <v>-4.5388665814027555E-2</v>
      </c>
      <c r="I524" s="102"/>
      <c r="K524" s="101"/>
      <c r="L524" s="101"/>
    </row>
    <row r="525" spans="1:12" x14ac:dyDescent="0.25">
      <c r="A525" s="8">
        <f t="shared" si="62"/>
        <v>35739</v>
      </c>
      <c r="B525" s="9"/>
      <c r="C525" s="8"/>
      <c r="D525" s="9">
        <f t="shared" si="61"/>
        <v>2.9449999999999998</v>
      </c>
      <c r="E525" s="9">
        <f t="shared" si="61"/>
        <v>3.0750000000000002</v>
      </c>
      <c r="G525" s="102">
        <f t="shared" si="63"/>
        <v>2.4056142854236257E-2</v>
      </c>
      <c r="H525" s="102">
        <f t="shared" si="64"/>
        <v>1.9705071079332337E-2</v>
      </c>
      <c r="I525" s="102"/>
      <c r="K525" s="101"/>
      <c r="L525" s="101"/>
    </row>
    <row r="526" spans="1:12" x14ac:dyDescent="0.25">
      <c r="A526" s="8">
        <f t="shared" si="62"/>
        <v>35740</v>
      </c>
      <c r="B526" s="9"/>
      <c r="C526" s="8"/>
      <c r="D526" s="9">
        <f t="shared" si="61"/>
        <v>2.95</v>
      </c>
      <c r="E526" s="9">
        <f t="shared" si="61"/>
        <v>3.1</v>
      </c>
      <c r="G526" s="102">
        <f t="shared" si="63"/>
        <v>1.6963532481785555E-3</v>
      </c>
      <c r="H526" s="102">
        <f t="shared" si="64"/>
        <v>8.0972102326193028E-3</v>
      </c>
      <c r="I526" s="102"/>
      <c r="K526" s="101"/>
      <c r="L526" s="101"/>
    </row>
    <row r="527" spans="1:12" x14ac:dyDescent="0.25">
      <c r="A527" s="8">
        <f t="shared" si="62"/>
        <v>35741</v>
      </c>
      <c r="B527" s="9"/>
      <c r="C527" s="8"/>
      <c r="D527" s="9">
        <f t="shared" si="61"/>
        <v>2.81</v>
      </c>
      <c r="E527" s="9">
        <f t="shared" si="61"/>
        <v>2.9449999999999998</v>
      </c>
      <c r="G527" s="102">
        <f t="shared" si="63"/>
        <v>-4.8620687006074088E-2</v>
      </c>
      <c r="H527" s="102">
        <f t="shared" si="64"/>
        <v>-5.1293294387550578E-2</v>
      </c>
      <c r="I527" s="102"/>
      <c r="K527" s="101"/>
      <c r="L527" s="101"/>
    </row>
    <row r="528" spans="1:12" x14ac:dyDescent="0.25">
      <c r="A528" s="8">
        <f t="shared" si="62"/>
        <v>35742</v>
      </c>
      <c r="B528" s="9"/>
      <c r="C528" s="8"/>
      <c r="D528" s="9">
        <f t="shared" si="61"/>
        <v>2.81</v>
      </c>
      <c r="E528" s="9">
        <f t="shared" si="61"/>
        <v>2.9449999999999998</v>
      </c>
      <c r="G528" s="102">
        <f t="shared" si="63"/>
        <v>0</v>
      </c>
      <c r="H528" s="102">
        <f t="shared" si="64"/>
        <v>0</v>
      </c>
      <c r="I528" s="102"/>
      <c r="K528" s="101"/>
      <c r="L528" s="101"/>
    </row>
    <row r="529" spans="1:12" x14ac:dyDescent="0.25">
      <c r="A529" s="8">
        <f t="shared" si="62"/>
        <v>35743</v>
      </c>
      <c r="B529" s="9"/>
      <c r="C529" s="8"/>
      <c r="D529" s="9">
        <f t="shared" si="61"/>
        <v>2.81</v>
      </c>
      <c r="E529" s="9">
        <f t="shared" si="61"/>
        <v>2.9449999999999998</v>
      </c>
      <c r="G529" s="102">
        <f t="shared" si="63"/>
        <v>0</v>
      </c>
      <c r="H529" s="102">
        <f t="shared" si="64"/>
        <v>0</v>
      </c>
      <c r="I529" s="102"/>
      <c r="K529" s="101"/>
      <c r="L529" s="101"/>
    </row>
    <row r="530" spans="1:12" x14ac:dyDescent="0.25">
      <c r="A530" s="8">
        <f t="shared" si="62"/>
        <v>35744</v>
      </c>
      <c r="B530" s="9"/>
      <c r="C530" s="8"/>
      <c r="D530" s="9">
        <f t="shared" si="61"/>
        <v>2.9950000000000001</v>
      </c>
      <c r="E530" s="9">
        <f t="shared" si="61"/>
        <v>3.12</v>
      </c>
      <c r="G530" s="102">
        <f t="shared" si="63"/>
        <v>6.3759748221758339E-2</v>
      </c>
      <c r="H530" s="102">
        <f t="shared" si="64"/>
        <v>5.7724184717840965E-2</v>
      </c>
      <c r="I530" s="102"/>
      <c r="K530" s="101"/>
      <c r="L530" s="101"/>
    </row>
    <row r="531" spans="1:12" x14ac:dyDescent="0.25">
      <c r="A531" s="8">
        <f t="shared" si="62"/>
        <v>35745</v>
      </c>
      <c r="B531" s="9"/>
      <c r="C531" s="8"/>
      <c r="D531" s="9">
        <f t="shared" si="61"/>
        <v>3.07</v>
      </c>
      <c r="E531" s="9">
        <f t="shared" si="61"/>
        <v>3.1949999999999998</v>
      </c>
      <c r="G531" s="102">
        <f t="shared" si="63"/>
        <v>2.4733330031693018E-2</v>
      </c>
      <c r="H531" s="102">
        <f t="shared" si="64"/>
        <v>2.3754086008107057E-2</v>
      </c>
      <c r="I531" s="102"/>
      <c r="K531" s="101"/>
      <c r="L531" s="101"/>
    </row>
    <row r="532" spans="1:12" x14ac:dyDescent="0.25">
      <c r="A532" s="8">
        <f t="shared" si="62"/>
        <v>35746</v>
      </c>
      <c r="B532" s="9"/>
      <c r="C532" s="8"/>
      <c r="D532" s="9">
        <f t="shared" si="61"/>
        <v>3.07</v>
      </c>
      <c r="E532" s="9">
        <f t="shared" si="61"/>
        <v>3.22</v>
      </c>
      <c r="G532" s="102">
        <f t="shared" si="63"/>
        <v>0</v>
      </c>
      <c r="H532" s="102">
        <f t="shared" si="64"/>
        <v>7.7942717268189229E-3</v>
      </c>
      <c r="I532" s="102"/>
      <c r="K532" s="101"/>
      <c r="L532" s="101"/>
    </row>
    <row r="533" spans="1:12" x14ac:dyDescent="0.25">
      <c r="A533" s="8">
        <f t="shared" si="62"/>
        <v>35747</v>
      </c>
      <c r="B533" s="9"/>
      <c r="C533" s="8"/>
      <c r="D533" s="9">
        <f t="shared" si="61"/>
        <v>3.08</v>
      </c>
      <c r="E533" s="9">
        <f t="shared" si="61"/>
        <v>3.25</v>
      </c>
      <c r="G533" s="102">
        <f t="shared" si="63"/>
        <v>3.2520353863773159E-3</v>
      </c>
      <c r="H533" s="102">
        <f t="shared" si="64"/>
        <v>9.2736367853290327E-3</v>
      </c>
      <c r="I533" s="102"/>
      <c r="K533" s="101"/>
      <c r="L533" s="101"/>
    </row>
    <row r="534" spans="1:12" x14ac:dyDescent="0.25">
      <c r="A534" s="8">
        <f t="shared" si="62"/>
        <v>35748</v>
      </c>
      <c r="B534" s="9"/>
      <c r="C534" s="8"/>
      <c r="D534" s="9">
        <f t="shared" si="61"/>
        <v>3.0649999999999999</v>
      </c>
      <c r="E534" s="9">
        <f t="shared" si="61"/>
        <v>3.0950000000000002</v>
      </c>
      <c r="G534" s="102">
        <f t="shared" si="63"/>
        <v>-4.8820275973084212E-3</v>
      </c>
      <c r="H534" s="102">
        <f t="shared" si="64"/>
        <v>-4.8867090205086582E-2</v>
      </c>
      <c r="I534" s="102"/>
      <c r="K534" s="101"/>
      <c r="L534" s="101"/>
    </row>
    <row r="535" spans="1:12" x14ac:dyDescent="0.25">
      <c r="A535" s="8">
        <f t="shared" si="62"/>
        <v>35749</v>
      </c>
      <c r="B535" s="9"/>
      <c r="C535" s="8"/>
      <c r="D535" s="9">
        <f t="shared" si="61"/>
        <v>3.0649999999999999</v>
      </c>
      <c r="E535" s="9">
        <f t="shared" si="61"/>
        <v>3.0950000000000002</v>
      </c>
      <c r="G535" s="102">
        <f t="shared" si="63"/>
        <v>0</v>
      </c>
      <c r="H535" s="102">
        <f t="shared" si="64"/>
        <v>0</v>
      </c>
      <c r="I535" s="102"/>
      <c r="K535" s="101"/>
      <c r="L535" s="101"/>
    </row>
    <row r="536" spans="1:12" x14ac:dyDescent="0.25">
      <c r="A536" s="8">
        <f t="shared" si="62"/>
        <v>35750</v>
      </c>
      <c r="B536" s="9"/>
      <c r="C536" s="8"/>
      <c r="D536" s="9">
        <f t="shared" si="61"/>
        <v>3.0649999999999999</v>
      </c>
      <c r="E536" s="9">
        <f t="shared" si="61"/>
        <v>3.0950000000000002</v>
      </c>
      <c r="G536" s="102">
        <f t="shared" si="63"/>
        <v>0</v>
      </c>
      <c r="H536" s="102">
        <f t="shared" si="64"/>
        <v>0</v>
      </c>
      <c r="I536" s="102"/>
      <c r="K536" s="101"/>
      <c r="L536" s="101"/>
    </row>
    <row r="537" spans="1:12" x14ac:dyDescent="0.25">
      <c r="A537" s="8">
        <f t="shared" si="62"/>
        <v>35751</v>
      </c>
      <c r="B537" s="9"/>
      <c r="C537" s="8"/>
      <c r="D537" s="9">
        <f t="shared" si="61"/>
        <v>2.96</v>
      </c>
      <c r="E537" s="9">
        <f t="shared" si="61"/>
        <v>3.05</v>
      </c>
      <c r="G537" s="102">
        <f t="shared" si="63"/>
        <v>-3.4858301052205748E-2</v>
      </c>
      <c r="H537" s="102">
        <f t="shared" si="64"/>
        <v>-1.4646315517239302E-2</v>
      </c>
      <c r="I537" s="102"/>
      <c r="J537" s="102"/>
    </row>
    <row r="538" spans="1:12" x14ac:dyDescent="0.25">
      <c r="A538" s="8">
        <f t="shared" si="62"/>
        <v>35752</v>
      </c>
      <c r="B538" s="9"/>
      <c r="C538" s="8"/>
      <c r="D538" s="9">
        <f t="shared" si="61"/>
        <v>2.8149999999999999</v>
      </c>
      <c r="E538" s="9">
        <f t="shared" si="61"/>
        <v>2.915</v>
      </c>
      <c r="G538" s="102">
        <f t="shared" si="63"/>
        <v>-5.0227006744315329E-2</v>
      </c>
      <c r="H538" s="102">
        <f t="shared" si="64"/>
        <v>-4.527177081686444E-2</v>
      </c>
      <c r="I538" s="102"/>
      <c r="J538" s="102"/>
    </row>
    <row r="539" spans="1:12" x14ac:dyDescent="0.25">
      <c r="A539" s="8">
        <f t="shared" si="62"/>
        <v>35753</v>
      </c>
      <c r="B539" s="9"/>
      <c r="C539" s="8"/>
      <c r="D539" s="9">
        <f t="shared" si="61"/>
        <v>2.78</v>
      </c>
      <c r="E539" s="9">
        <f t="shared" si="61"/>
        <v>2.87</v>
      </c>
      <c r="G539" s="102">
        <f t="shared" si="63"/>
        <v>-1.2511333889108092E-2</v>
      </c>
      <c r="H539" s="102">
        <f t="shared" si="64"/>
        <v>-1.5557790030925896E-2</v>
      </c>
      <c r="I539" s="102"/>
      <c r="J539" s="102"/>
    </row>
    <row r="540" spans="1:12" x14ac:dyDescent="0.25">
      <c r="A540" s="8">
        <f t="shared" si="62"/>
        <v>35754</v>
      </c>
      <c r="B540" s="9"/>
      <c r="C540" s="8"/>
      <c r="D540" s="9">
        <f t="shared" si="61"/>
        <v>2.5550000000000002</v>
      </c>
      <c r="E540" s="9">
        <f t="shared" si="61"/>
        <v>2.6549999999999998</v>
      </c>
      <c r="G540" s="102">
        <f t="shared" si="63"/>
        <v>-8.4398704046877757E-2</v>
      </c>
      <c r="H540" s="102">
        <f t="shared" si="64"/>
        <v>-7.7867375077627643E-2</v>
      </c>
      <c r="I540" s="102"/>
      <c r="J540" s="102"/>
    </row>
    <row r="541" spans="1:12" x14ac:dyDescent="0.25">
      <c r="A541" s="8">
        <f t="shared" si="62"/>
        <v>35755</v>
      </c>
      <c r="B541" s="9"/>
      <c r="C541" s="8"/>
      <c r="D541" s="9">
        <f t="shared" si="61"/>
        <v>2.2949999999999999</v>
      </c>
      <c r="E541" s="9">
        <f t="shared" si="61"/>
        <v>2.3650000000000002</v>
      </c>
      <c r="G541" s="102">
        <f t="shared" si="63"/>
        <v>-0.10731938014315939</v>
      </c>
      <c r="H541" s="102">
        <f t="shared" si="64"/>
        <v>-0.11566663275000565</v>
      </c>
      <c r="I541" s="102"/>
      <c r="J541" s="102"/>
    </row>
    <row r="542" spans="1:12" x14ac:dyDescent="0.25">
      <c r="A542" s="8">
        <f t="shared" si="62"/>
        <v>35756</v>
      </c>
      <c r="B542" s="9"/>
      <c r="C542" s="8"/>
      <c r="D542" s="9">
        <f t="shared" si="61"/>
        <v>2.2949999999999999</v>
      </c>
      <c r="E542" s="9">
        <f t="shared" si="61"/>
        <v>2.3650000000000002</v>
      </c>
      <c r="G542" s="102">
        <f t="shared" si="63"/>
        <v>0</v>
      </c>
      <c r="H542" s="102">
        <f t="shared" si="64"/>
        <v>0</v>
      </c>
      <c r="I542" s="102"/>
      <c r="J542" s="102"/>
    </row>
    <row r="543" spans="1:12" x14ac:dyDescent="0.25">
      <c r="A543" s="8">
        <f t="shared" si="62"/>
        <v>35757</v>
      </c>
      <c r="B543" s="9"/>
      <c r="C543" s="8"/>
      <c r="D543" s="9">
        <f t="shared" si="61"/>
        <v>2.2949999999999999</v>
      </c>
      <c r="E543" s="9">
        <f t="shared" si="61"/>
        <v>2.3650000000000002</v>
      </c>
      <c r="G543" s="102">
        <f t="shared" si="63"/>
        <v>0</v>
      </c>
      <c r="H543" s="102">
        <f t="shared" si="64"/>
        <v>0</v>
      </c>
      <c r="I543" s="102"/>
      <c r="J543" s="102"/>
    </row>
    <row r="544" spans="1:12" x14ac:dyDescent="0.25">
      <c r="A544" s="8">
        <f t="shared" si="62"/>
        <v>35758</v>
      </c>
      <c r="B544" s="9"/>
      <c r="C544" s="8"/>
      <c r="D544" s="9">
        <f t="shared" si="61"/>
        <v>2.2349999999999999</v>
      </c>
      <c r="E544" s="9">
        <f t="shared" si="61"/>
        <v>2.33</v>
      </c>
      <c r="G544" s="102">
        <f t="shared" si="63"/>
        <v>-2.6491615446976341E-2</v>
      </c>
      <c r="H544" s="102">
        <f t="shared" si="64"/>
        <v>-1.4909754366287151E-2</v>
      </c>
      <c r="I544" s="102"/>
      <c r="J544" s="102"/>
    </row>
    <row r="545" spans="1:12" x14ac:dyDescent="0.25">
      <c r="A545" s="8">
        <f t="shared" si="62"/>
        <v>35759</v>
      </c>
      <c r="B545" s="9"/>
      <c r="C545" s="8"/>
      <c r="D545" s="9">
        <f t="shared" si="61"/>
        <v>2.0699999999999998</v>
      </c>
      <c r="E545" s="9">
        <f t="shared" si="61"/>
        <v>2.165</v>
      </c>
      <c r="G545" s="102">
        <f t="shared" si="63"/>
        <v>-7.6692620788254451E-2</v>
      </c>
      <c r="H545" s="102">
        <f t="shared" si="64"/>
        <v>-7.344790612315602E-2</v>
      </c>
      <c r="I545" s="102"/>
      <c r="J545" s="102"/>
    </row>
    <row r="546" spans="1:12" x14ac:dyDescent="0.25">
      <c r="A546" s="8">
        <f t="shared" si="62"/>
        <v>35760</v>
      </c>
      <c r="B546" s="9"/>
      <c r="C546" s="8"/>
      <c r="D546" s="9">
        <f t="shared" si="61"/>
        <v>2.1349999999999998</v>
      </c>
      <c r="E546" s="9">
        <f t="shared" si="61"/>
        <v>2.165</v>
      </c>
      <c r="G546" s="102">
        <f t="shared" si="63"/>
        <v>3.0918039403310092E-2</v>
      </c>
      <c r="H546" s="102">
        <f t="shared" si="64"/>
        <v>0</v>
      </c>
      <c r="I546" s="102"/>
      <c r="J546" s="102"/>
    </row>
    <row r="547" spans="1:12" x14ac:dyDescent="0.25">
      <c r="A547" s="8">
        <f t="shared" si="62"/>
        <v>35761</v>
      </c>
      <c r="B547" s="9"/>
      <c r="C547" s="8"/>
      <c r="D547" s="9">
        <f t="shared" si="61"/>
        <v>2.1349999999999998</v>
      </c>
      <c r="E547" s="9">
        <f t="shared" si="61"/>
        <v>2.165</v>
      </c>
      <c r="G547" s="102">
        <f t="shared" si="63"/>
        <v>0</v>
      </c>
      <c r="H547" s="102">
        <f t="shared" si="64"/>
        <v>0</v>
      </c>
      <c r="I547" s="102"/>
      <c r="J547" s="102"/>
    </row>
    <row r="548" spans="1:12" x14ac:dyDescent="0.25">
      <c r="A548" s="8">
        <f t="shared" si="62"/>
        <v>35762</v>
      </c>
      <c r="B548" s="9"/>
      <c r="C548" s="8"/>
      <c r="D548" s="9">
        <f t="shared" si="61"/>
        <v>2.1349999999999998</v>
      </c>
      <c r="E548" s="9">
        <f t="shared" si="61"/>
        <v>2.165</v>
      </c>
      <c r="G548" s="102">
        <f t="shared" si="63"/>
        <v>0</v>
      </c>
      <c r="H548" s="102">
        <f t="shared" si="64"/>
        <v>0</v>
      </c>
      <c r="I548" s="102"/>
      <c r="J548" s="102"/>
    </row>
    <row r="549" spans="1:12" x14ac:dyDescent="0.25">
      <c r="A549" s="8">
        <f t="shared" si="62"/>
        <v>35763</v>
      </c>
      <c r="B549" s="9"/>
      <c r="C549" s="8"/>
      <c r="D549" s="9">
        <f t="shared" si="61"/>
        <v>2.1349999999999998</v>
      </c>
      <c r="E549" s="9">
        <f t="shared" si="61"/>
        <v>2.165</v>
      </c>
      <c r="G549" s="102">
        <f t="shared" si="63"/>
        <v>0</v>
      </c>
      <c r="H549" s="102">
        <f t="shared" si="64"/>
        <v>0</v>
      </c>
      <c r="I549" s="102"/>
      <c r="J549" s="102"/>
    </row>
    <row r="550" spans="1:12" x14ac:dyDescent="0.25">
      <c r="A550" s="8">
        <f t="shared" si="62"/>
        <v>35764</v>
      </c>
      <c r="B550" s="9"/>
      <c r="C550" s="8"/>
      <c r="D550" s="9">
        <f t="shared" si="61"/>
        <v>2.1349999999999998</v>
      </c>
      <c r="E550" s="9">
        <f t="shared" si="61"/>
        <v>2.165</v>
      </c>
      <c r="G550" s="102">
        <f t="shared" si="63"/>
        <v>0</v>
      </c>
      <c r="H550" s="102">
        <f t="shared" si="64"/>
        <v>0</v>
      </c>
      <c r="I550" s="102"/>
      <c r="J550" s="102"/>
    </row>
    <row r="551" spans="1:12" x14ac:dyDescent="0.25">
      <c r="A551" s="8"/>
      <c r="B551" s="9"/>
      <c r="C551" s="8"/>
      <c r="D551" s="9"/>
      <c r="E551" s="9"/>
      <c r="G551" s="102"/>
      <c r="H551" s="102"/>
      <c r="I551" s="102"/>
      <c r="J551" s="102"/>
    </row>
    <row r="552" spans="1:12" x14ac:dyDescent="0.25">
      <c r="A552" s="8"/>
      <c r="B552" s="9"/>
      <c r="C552" s="8"/>
      <c r="D552" s="9"/>
      <c r="E552" s="9"/>
      <c r="G552" s="102"/>
      <c r="H552" s="102"/>
      <c r="I552" s="102"/>
      <c r="J552" s="102"/>
    </row>
    <row r="553" spans="1:12" x14ac:dyDescent="0.25">
      <c r="A553" s="8"/>
      <c r="B553" s="9"/>
      <c r="C553" s="8"/>
      <c r="D553" s="9"/>
      <c r="E553" s="9"/>
      <c r="G553" s="102"/>
      <c r="H553" s="102"/>
      <c r="I553" s="102"/>
      <c r="J553" s="102"/>
    </row>
    <row r="554" spans="1:12" x14ac:dyDescent="0.25">
      <c r="A554" s="8"/>
      <c r="B554" s="9"/>
      <c r="C554" s="8">
        <v>35765</v>
      </c>
      <c r="G554" s="102">
        <f>STDEV(G556:G585)*$B$1</f>
        <v>0.59473330813587355</v>
      </c>
      <c r="H554" s="102">
        <f>STDEV(H556:H585)*$B$1</f>
        <v>0.35670078058935767</v>
      </c>
      <c r="I554" s="102">
        <f>CORREL(D555:D585,E555:E585)</f>
        <v>0.53470358313630095</v>
      </c>
      <c r="J554" s="102">
        <f>IF(ISNUMBER(I554),I554,1.1)</f>
        <v>0.53470358313630095</v>
      </c>
      <c r="K554" s="101">
        <f>MAX(D555:D588)</f>
        <v>2.3050000000000002</v>
      </c>
      <c r="L554" s="101">
        <f>MAX(E555:E588)</f>
        <v>2.415</v>
      </c>
    </row>
    <row r="555" spans="1:12" x14ac:dyDescent="0.25">
      <c r="A555" s="8">
        <f>C554</f>
        <v>35765</v>
      </c>
      <c r="B555" s="9"/>
      <c r="C555" s="8"/>
      <c r="D555" s="9">
        <f>VLOOKUP($A555,cash,D$4,FALSE)</f>
        <v>2.02</v>
      </c>
      <c r="E555" s="9">
        <f>VLOOKUP($A555,cash,E$4,FALSE)</f>
        <v>2.21</v>
      </c>
      <c r="G555" s="102"/>
      <c r="H555" s="102"/>
      <c r="I555" s="102"/>
      <c r="K555" s="101">
        <f>MIN(D555:D588)</f>
        <v>2.02</v>
      </c>
      <c r="L555" s="101">
        <f>MIN(E555:E588)</f>
        <v>2.17</v>
      </c>
    </row>
    <row r="556" spans="1:12" x14ac:dyDescent="0.25">
      <c r="A556" s="8">
        <f>A555+1</f>
        <v>35766</v>
      </c>
      <c r="B556" s="9"/>
      <c r="C556" s="8"/>
      <c r="D556" s="9">
        <f t="shared" ref="D556:E585" si="65">VLOOKUP($A556,cash,D$4,FALSE)</f>
        <v>2.2000000000000002</v>
      </c>
      <c r="E556" s="9">
        <f t="shared" si="65"/>
        <v>2.25</v>
      </c>
      <c r="G556" s="102">
        <f>LN(D556/D555)</f>
        <v>8.535984895115685E-2</v>
      </c>
      <c r="H556" s="102">
        <f>LN(E556/E555)</f>
        <v>1.7937700686667252E-2</v>
      </c>
      <c r="I556" s="102"/>
      <c r="J556" s="102"/>
    </row>
    <row r="557" spans="1:12" x14ac:dyDescent="0.25">
      <c r="A557" s="8">
        <f t="shared" ref="A557:A585" si="66">A556+1</f>
        <v>35767</v>
      </c>
      <c r="B557" s="9"/>
      <c r="C557" s="8"/>
      <c r="D557" s="9">
        <f t="shared" si="65"/>
        <v>2.2400000000000002</v>
      </c>
      <c r="E557" s="9">
        <f t="shared" si="65"/>
        <v>2.2400000000000002</v>
      </c>
      <c r="G557" s="102">
        <f t="shared" ref="G557:G585" si="67">LN(D557/D556)</f>
        <v>1.8018505502678431E-2</v>
      </c>
      <c r="H557" s="102">
        <f t="shared" ref="H557:H585" si="68">LN(E557/E556)</f>
        <v>-4.4543503493801968E-3</v>
      </c>
      <c r="I557" s="102"/>
      <c r="J557" s="102"/>
    </row>
    <row r="558" spans="1:12" x14ac:dyDescent="0.25">
      <c r="A558" s="8">
        <f t="shared" si="66"/>
        <v>35768</v>
      </c>
      <c r="B558" s="9"/>
      <c r="C558" s="8"/>
      <c r="D558" s="9">
        <f t="shared" si="65"/>
        <v>2.2400000000000002</v>
      </c>
      <c r="E558" s="9">
        <f t="shared" si="65"/>
        <v>2.19</v>
      </c>
      <c r="G558" s="102">
        <f t="shared" si="67"/>
        <v>0</v>
      </c>
      <c r="H558" s="102">
        <f t="shared" si="68"/>
        <v>-2.2574322038539176E-2</v>
      </c>
      <c r="I558" s="102"/>
      <c r="J558" s="102"/>
    </row>
    <row r="559" spans="1:12" x14ac:dyDescent="0.25">
      <c r="A559" s="8">
        <f t="shared" si="66"/>
        <v>35769</v>
      </c>
      <c r="B559" s="9"/>
      <c r="C559" s="8"/>
      <c r="D559" s="9">
        <f t="shared" si="65"/>
        <v>2.105</v>
      </c>
      <c r="E559" s="9">
        <f t="shared" si="65"/>
        <v>2.2050000000000001</v>
      </c>
      <c r="G559" s="102">
        <f t="shared" si="67"/>
        <v>-6.216039873260381E-2</v>
      </c>
      <c r="H559" s="102">
        <f t="shared" si="68"/>
        <v>6.8259650703998906E-3</v>
      </c>
      <c r="I559" s="102"/>
      <c r="J559" s="102"/>
    </row>
    <row r="560" spans="1:12" x14ac:dyDescent="0.25">
      <c r="A560" s="8">
        <f t="shared" si="66"/>
        <v>35770</v>
      </c>
      <c r="B560" s="9"/>
      <c r="C560" s="8"/>
      <c r="D560" s="9">
        <f t="shared" si="65"/>
        <v>2.105</v>
      </c>
      <c r="E560" s="9">
        <f t="shared" si="65"/>
        <v>2.2050000000000001</v>
      </c>
      <c r="G560" s="102">
        <f t="shared" si="67"/>
        <v>0</v>
      </c>
      <c r="H560" s="102">
        <f t="shared" si="68"/>
        <v>0</v>
      </c>
      <c r="I560" s="102"/>
      <c r="J560" s="102"/>
    </row>
    <row r="561" spans="1:10" x14ac:dyDescent="0.25">
      <c r="A561" s="8">
        <f t="shared" si="66"/>
        <v>35771</v>
      </c>
      <c r="B561" s="9"/>
      <c r="C561" s="8"/>
      <c r="D561" s="9">
        <f t="shared" si="65"/>
        <v>2.105</v>
      </c>
      <c r="E561" s="9">
        <f t="shared" si="65"/>
        <v>2.2050000000000001</v>
      </c>
      <c r="G561" s="102">
        <f t="shared" si="67"/>
        <v>0</v>
      </c>
      <c r="H561" s="102">
        <f t="shared" si="68"/>
        <v>0</v>
      </c>
      <c r="I561" s="102"/>
      <c r="J561" s="102"/>
    </row>
    <row r="562" spans="1:10" x14ac:dyDescent="0.25">
      <c r="A562" s="8">
        <f t="shared" si="66"/>
        <v>35772</v>
      </c>
      <c r="B562" s="9"/>
      <c r="C562" s="8"/>
      <c r="D562" s="9">
        <f t="shared" si="65"/>
        <v>2.105</v>
      </c>
      <c r="E562" s="9">
        <f t="shared" si="65"/>
        <v>2.1949999999999998</v>
      </c>
      <c r="G562" s="102">
        <f t="shared" si="67"/>
        <v>0</v>
      </c>
      <c r="H562" s="102">
        <f t="shared" si="68"/>
        <v>-4.5454623716747224E-3</v>
      </c>
      <c r="I562" s="102"/>
      <c r="J562" s="102"/>
    </row>
    <row r="563" spans="1:10" x14ac:dyDescent="0.25">
      <c r="A563" s="8">
        <f t="shared" si="66"/>
        <v>35773</v>
      </c>
      <c r="B563" s="9"/>
      <c r="C563" s="8"/>
      <c r="D563" s="9">
        <f t="shared" si="65"/>
        <v>2.085</v>
      </c>
      <c r="E563" s="9">
        <f t="shared" si="65"/>
        <v>2.3050000000000002</v>
      </c>
      <c r="G563" s="102">
        <f t="shared" si="67"/>
        <v>-9.5466118835800008E-3</v>
      </c>
      <c r="H563" s="102">
        <f t="shared" si="68"/>
        <v>4.8898629921477331E-2</v>
      </c>
      <c r="I563" s="102"/>
      <c r="J563" s="102"/>
    </row>
    <row r="564" spans="1:10" x14ac:dyDescent="0.25">
      <c r="A564" s="8">
        <f t="shared" si="66"/>
        <v>35774</v>
      </c>
      <c r="B564" s="9"/>
      <c r="C564" s="8"/>
      <c r="D564" s="9">
        <f t="shared" si="65"/>
        <v>2.3050000000000002</v>
      </c>
      <c r="E564" s="9">
        <f t="shared" si="65"/>
        <v>2.39</v>
      </c>
      <c r="G564" s="102">
        <f t="shared" si="67"/>
        <v>0.10031182119784708</v>
      </c>
      <c r="H564" s="102">
        <f t="shared" si="68"/>
        <v>3.6212689494807472E-2</v>
      </c>
      <c r="I564" s="102"/>
      <c r="J564" s="102"/>
    </row>
    <row r="565" spans="1:10" x14ac:dyDescent="0.25">
      <c r="A565" s="8">
        <f t="shared" si="66"/>
        <v>35775</v>
      </c>
      <c r="B565" s="9"/>
      <c r="C565" s="8"/>
      <c r="D565" s="9">
        <f t="shared" si="65"/>
        <v>2.3050000000000002</v>
      </c>
      <c r="E565" s="9">
        <f t="shared" si="65"/>
        <v>2.2749999999999999</v>
      </c>
      <c r="G565" s="102">
        <f t="shared" si="67"/>
        <v>0</v>
      </c>
      <c r="H565" s="102">
        <f t="shared" si="68"/>
        <v>-4.9313313540505603E-2</v>
      </c>
      <c r="I565" s="102"/>
      <c r="J565" s="102"/>
    </row>
    <row r="566" spans="1:10" x14ac:dyDescent="0.25">
      <c r="A566" s="8">
        <f t="shared" si="66"/>
        <v>35776</v>
      </c>
      <c r="B566" s="9"/>
      <c r="C566" s="8"/>
      <c r="D566" s="9">
        <f t="shared" si="65"/>
        <v>2.165</v>
      </c>
      <c r="E566" s="9">
        <f t="shared" si="65"/>
        <v>2.2400000000000002</v>
      </c>
      <c r="G566" s="102">
        <f t="shared" si="67"/>
        <v>-6.2660314994158708E-2</v>
      </c>
      <c r="H566" s="102">
        <f t="shared" si="68"/>
        <v>-1.5504186535965086E-2</v>
      </c>
      <c r="I566" s="102"/>
      <c r="J566" s="102"/>
    </row>
    <row r="567" spans="1:10" x14ac:dyDescent="0.25">
      <c r="A567" s="8">
        <f t="shared" si="66"/>
        <v>35777</v>
      </c>
      <c r="B567" s="9"/>
      <c r="C567" s="8"/>
      <c r="D567" s="9">
        <f t="shared" si="65"/>
        <v>2.165</v>
      </c>
      <c r="E567" s="9">
        <f t="shared" si="65"/>
        <v>2.2400000000000002</v>
      </c>
      <c r="G567" s="102">
        <f t="shared" si="67"/>
        <v>0</v>
      </c>
      <c r="H567" s="102">
        <f t="shared" si="68"/>
        <v>0</v>
      </c>
      <c r="I567" s="102"/>
      <c r="J567" s="102"/>
    </row>
    <row r="568" spans="1:10" x14ac:dyDescent="0.25">
      <c r="A568" s="8">
        <f t="shared" si="66"/>
        <v>35778</v>
      </c>
      <c r="B568" s="9"/>
      <c r="C568" s="8"/>
      <c r="D568" s="9">
        <f t="shared" si="65"/>
        <v>2.165</v>
      </c>
      <c r="E568" s="9">
        <f t="shared" si="65"/>
        <v>2.2400000000000002</v>
      </c>
      <c r="G568" s="102">
        <f t="shared" si="67"/>
        <v>0</v>
      </c>
      <c r="H568" s="102">
        <f t="shared" si="68"/>
        <v>0</v>
      </c>
      <c r="I568" s="102"/>
      <c r="J568" s="102"/>
    </row>
    <row r="569" spans="1:10" x14ac:dyDescent="0.25">
      <c r="A569" s="8">
        <f t="shared" si="66"/>
        <v>35779</v>
      </c>
      <c r="B569" s="9"/>
      <c r="C569" s="8"/>
      <c r="D569" s="9">
        <f t="shared" si="65"/>
        <v>2.165</v>
      </c>
      <c r="E569" s="9">
        <f t="shared" si="65"/>
        <v>2.17</v>
      </c>
      <c r="G569" s="102">
        <f t="shared" si="67"/>
        <v>0</v>
      </c>
      <c r="H569" s="102">
        <f t="shared" si="68"/>
        <v>-3.1748698314580416E-2</v>
      </c>
      <c r="I569" s="102"/>
      <c r="J569" s="102"/>
    </row>
    <row r="570" spans="1:10" x14ac:dyDescent="0.25">
      <c r="A570" s="8">
        <f t="shared" si="66"/>
        <v>35780</v>
      </c>
      <c r="B570" s="9"/>
      <c r="C570" s="8"/>
      <c r="D570" s="9">
        <f t="shared" si="65"/>
        <v>2.11</v>
      </c>
      <c r="E570" s="9">
        <f t="shared" si="65"/>
        <v>2.2250000000000001</v>
      </c>
      <c r="G570" s="102">
        <f t="shared" si="67"/>
        <v>-2.5732413966478129E-2</v>
      </c>
      <c r="H570" s="102">
        <f t="shared" si="68"/>
        <v>2.5029748065835515E-2</v>
      </c>
      <c r="I570" s="102"/>
      <c r="J570" s="102"/>
    </row>
    <row r="571" spans="1:10" x14ac:dyDescent="0.25">
      <c r="A571" s="8">
        <f t="shared" si="66"/>
        <v>35781</v>
      </c>
      <c r="B571" s="9"/>
      <c r="C571" s="8"/>
      <c r="D571" s="9">
        <f t="shared" si="65"/>
        <v>2.145</v>
      </c>
      <c r="E571" s="9">
        <f t="shared" si="65"/>
        <v>2.29</v>
      </c>
      <c r="G571" s="102">
        <f t="shared" si="67"/>
        <v>1.645160489200528E-2</v>
      </c>
      <c r="H571" s="102">
        <f t="shared" si="68"/>
        <v>2.8794901947944641E-2</v>
      </c>
      <c r="I571" s="102"/>
      <c r="J571" s="102"/>
    </row>
    <row r="572" spans="1:10" x14ac:dyDescent="0.25">
      <c r="A572" s="8">
        <f t="shared" si="66"/>
        <v>35782</v>
      </c>
      <c r="B572" s="9"/>
      <c r="C572" s="8"/>
      <c r="D572" s="9">
        <f t="shared" si="65"/>
        <v>2.145</v>
      </c>
      <c r="E572" s="9">
        <f t="shared" si="65"/>
        <v>2.355</v>
      </c>
      <c r="G572" s="102">
        <f t="shared" si="67"/>
        <v>0</v>
      </c>
      <c r="H572" s="102">
        <f t="shared" si="68"/>
        <v>2.7988909902232802E-2</v>
      </c>
      <c r="I572" s="102"/>
      <c r="J572" s="102"/>
    </row>
    <row r="573" spans="1:10" x14ac:dyDescent="0.25">
      <c r="A573" s="8">
        <f t="shared" si="66"/>
        <v>35783</v>
      </c>
      <c r="B573" s="9"/>
      <c r="C573" s="8"/>
      <c r="D573" s="9">
        <f t="shared" si="65"/>
        <v>2.2749999999999999</v>
      </c>
      <c r="E573" s="9">
        <f t="shared" si="65"/>
        <v>2.415</v>
      </c>
      <c r="G573" s="102">
        <f t="shared" si="67"/>
        <v>5.8840500022933395E-2</v>
      </c>
      <c r="H573" s="102">
        <f t="shared" si="68"/>
        <v>2.5158559636154931E-2</v>
      </c>
      <c r="I573" s="102"/>
      <c r="J573" s="102"/>
    </row>
    <row r="574" spans="1:10" x14ac:dyDescent="0.25">
      <c r="A574" s="8">
        <f t="shared" si="66"/>
        <v>35784</v>
      </c>
      <c r="B574" s="9"/>
      <c r="C574" s="8"/>
      <c r="D574" s="9">
        <f t="shared" si="65"/>
        <v>2.2749999999999999</v>
      </c>
      <c r="E574" s="9">
        <f t="shared" si="65"/>
        <v>2.415</v>
      </c>
      <c r="G574" s="102">
        <f t="shared" si="67"/>
        <v>0</v>
      </c>
      <c r="H574" s="102">
        <f t="shared" si="68"/>
        <v>0</v>
      </c>
      <c r="I574" s="102"/>
      <c r="J574" s="102"/>
    </row>
    <row r="575" spans="1:10" x14ac:dyDescent="0.25">
      <c r="A575" s="8">
        <f t="shared" si="66"/>
        <v>35785</v>
      </c>
      <c r="B575" s="9"/>
      <c r="C575" s="8"/>
      <c r="D575" s="9">
        <f t="shared" si="65"/>
        <v>2.2749999999999999</v>
      </c>
      <c r="E575" s="9">
        <f t="shared" si="65"/>
        <v>2.415</v>
      </c>
      <c r="G575" s="102">
        <f t="shared" si="67"/>
        <v>0</v>
      </c>
      <c r="H575" s="102">
        <f t="shared" si="68"/>
        <v>0</v>
      </c>
      <c r="I575" s="102"/>
      <c r="J575" s="102"/>
    </row>
    <row r="576" spans="1:10" x14ac:dyDescent="0.25">
      <c r="A576" s="8">
        <f t="shared" si="66"/>
        <v>35786</v>
      </c>
      <c r="B576" s="9"/>
      <c r="C576" s="8"/>
      <c r="D576" s="9">
        <f t="shared" si="65"/>
        <v>2.2400000000000002</v>
      </c>
      <c r="E576" s="9">
        <f t="shared" si="65"/>
        <v>2.3849999999999998</v>
      </c>
      <c r="G576" s="102">
        <f t="shared" si="67"/>
        <v>-1.5504186535965086E-2</v>
      </c>
      <c r="H576" s="102">
        <f t="shared" si="68"/>
        <v>-1.2500162764231607E-2</v>
      </c>
      <c r="I576" s="102"/>
      <c r="J576" s="102"/>
    </row>
    <row r="577" spans="1:12" x14ac:dyDescent="0.25">
      <c r="A577" s="8">
        <f t="shared" si="66"/>
        <v>35787</v>
      </c>
      <c r="B577" s="9"/>
      <c r="C577" s="8"/>
      <c r="D577" s="9">
        <f t="shared" si="65"/>
        <v>2.2400000000000002</v>
      </c>
      <c r="E577" s="9">
        <f t="shared" si="65"/>
        <v>2.31</v>
      </c>
      <c r="G577" s="102">
        <f t="shared" si="67"/>
        <v>0</v>
      </c>
      <c r="H577" s="102">
        <f t="shared" si="68"/>
        <v>-3.1951599806602247E-2</v>
      </c>
      <c r="I577" s="102"/>
      <c r="J577" s="102"/>
    </row>
    <row r="578" spans="1:12" x14ac:dyDescent="0.25">
      <c r="A578" s="8">
        <f t="shared" si="66"/>
        <v>35788</v>
      </c>
      <c r="B578" s="9"/>
      <c r="C578" s="8"/>
      <c r="D578" s="9">
        <f t="shared" si="65"/>
        <v>2.0699999999999998</v>
      </c>
      <c r="E578" s="9">
        <f t="shared" si="65"/>
        <v>2.2400000000000002</v>
      </c>
      <c r="G578" s="102">
        <f t="shared" si="67"/>
        <v>-7.8927258589670965E-2</v>
      </c>
      <c r="H578" s="102">
        <f t="shared" si="68"/>
        <v>-3.077165866675366E-2</v>
      </c>
      <c r="I578" s="102"/>
      <c r="J578" s="102"/>
    </row>
    <row r="579" spans="1:12" x14ac:dyDescent="0.25">
      <c r="A579" s="8">
        <f t="shared" si="66"/>
        <v>35789</v>
      </c>
      <c r="B579" s="9"/>
      <c r="C579" s="8"/>
      <c r="D579" s="9">
        <f t="shared" si="65"/>
        <v>2.0699999999999998</v>
      </c>
      <c r="E579" s="9">
        <f t="shared" si="65"/>
        <v>2.2400000000000002</v>
      </c>
      <c r="G579" s="102">
        <f t="shared" si="67"/>
        <v>0</v>
      </c>
      <c r="H579" s="102">
        <f t="shared" si="68"/>
        <v>0</v>
      </c>
      <c r="I579" s="102"/>
      <c r="J579" s="102"/>
    </row>
    <row r="580" spans="1:12" x14ac:dyDescent="0.25">
      <c r="A580" s="8">
        <f t="shared" si="66"/>
        <v>35790</v>
      </c>
      <c r="B580" s="9"/>
      <c r="C580" s="8"/>
      <c r="D580" s="9">
        <f t="shared" si="65"/>
        <v>2.0699999999999998</v>
      </c>
      <c r="E580" s="9">
        <f t="shared" si="65"/>
        <v>2.2400000000000002</v>
      </c>
      <c r="G580" s="102">
        <f t="shared" si="67"/>
        <v>0</v>
      </c>
      <c r="H580" s="102">
        <f t="shared" si="68"/>
        <v>0</v>
      </c>
      <c r="I580" s="102"/>
      <c r="J580" s="102"/>
    </row>
    <row r="581" spans="1:12" x14ac:dyDescent="0.25">
      <c r="A581" s="8">
        <f t="shared" si="66"/>
        <v>35791</v>
      </c>
      <c r="B581" s="9"/>
      <c r="C581" s="8"/>
      <c r="D581" s="9">
        <f t="shared" si="65"/>
        <v>2.0699999999999998</v>
      </c>
      <c r="E581" s="9">
        <f t="shared" si="65"/>
        <v>2.2400000000000002</v>
      </c>
      <c r="G581" s="102">
        <f t="shared" si="67"/>
        <v>0</v>
      </c>
      <c r="H581" s="102">
        <f t="shared" si="68"/>
        <v>0</v>
      </c>
      <c r="I581" s="102"/>
      <c r="J581" s="102"/>
    </row>
    <row r="582" spans="1:12" x14ac:dyDescent="0.25">
      <c r="A582" s="8">
        <f t="shared" si="66"/>
        <v>35792</v>
      </c>
      <c r="B582" s="9"/>
      <c r="C582" s="8"/>
      <c r="D582" s="9">
        <f t="shared" si="65"/>
        <v>2.0699999999999998</v>
      </c>
      <c r="E582" s="9">
        <f t="shared" si="65"/>
        <v>2.2400000000000002</v>
      </c>
      <c r="G582" s="102">
        <f t="shared" si="67"/>
        <v>0</v>
      </c>
      <c r="H582" s="102">
        <f t="shared" si="68"/>
        <v>0</v>
      </c>
      <c r="I582" s="102"/>
      <c r="J582" s="102"/>
    </row>
    <row r="583" spans="1:12" x14ac:dyDescent="0.25">
      <c r="A583" s="8">
        <f t="shared" si="66"/>
        <v>35793</v>
      </c>
      <c r="B583" s="9"/>
      <c r="C583" s="8"/>
      <c r="D583" s="9">
        <f t="shared" si="65"/>
        <v>2.0699999999999998</v>
      </c>
      <c r="E583" s="9">
        <f t="shared" si="65"/>
        <v>2.3250000000000002</v>
      </c>
      <c r="G583" s="102">
        <f t="shared" si="67"/>
        <v>0</v>
      </c>
      <c r="H583" s="102">
        <f t="shared" si="68"/>
        <v>3.7244173172371178E-2</v>
      </c>
      <c r="I583" s="102"/>
      <c r="J583" s="102"/>
    </row>
    <row r="584" spans="1:12" x14ac:dyDescent="0.25">
      <c r="A584" s="8">
        <f t="shared" si="66"/>
        <v>35794</v>
      </c>
      <c r="B584" s="9"/>
      <c r="C584" s="8"/>
      <c r="D584" s="9">
        <f t="shared" si="65"/>
        <v>2.16</v>
      </c>
      <c r="E584" s="9">
        <f t="shared" si="65"/>
        <v>2.3149999999999999</v>
      </c>
      <c r="G584" s="102">
        <f t="shared" si="67"/>
        <v>4.2559614418796111E-2</v>
      </c>
      <c r="H584" s="102">
        <f t="shared" si="68"/>
        <v>-4.3103515011223229E-3</v>
      </c>
      <c r="I584" s="102"/>
      <c r="J584" s="102"/>
    </row>
    <row r="585" spans="1:12" x14ac:dyDescent="0.25">
      <c r="A585" s="8">
        <f t="shared" si="66"/>
        <v>35795</v>
      </c>
      <c r="B585" s="9"/>
      <c r="C585" s="8"/>
      <c r="D585" s="9">
        <f t="shared" si="65"/>
        <v>2.0550000000000002</v>
      </c>
      <c r="E585" s="9">
        <f t="shared" si="65"/>
        <v>2.31</v>
      </c>
      <c r="G585" s="102">
        <f t="shared" si="67"/>
        <v>-4.9832373747875643E-2</v>
      </c>
      <c r="H585" s="102">
        <f t="shared" si="68"/>
        <v>-2.1621630044951256E-3</v>
      </c>
      <c r="I585" s="102"/>
      <c r="J585" s="102"/>
    </row>
    <row r="586" spans="1:12" x14ac:dyDescent="0.25">
      <c r="A586" s="10"/>
      <c r="B586" s="9"/>
      <c r="C586" s="10"/>
      <c r="D586" s="9"/>
      <c r="E586" s="9"/>
      <c r="G586" s="102"/>
      <c r="H586" s="102"/>
      <c r="I586" s="102"/>
      <c r="J586" s="102"/>
    </row>
    <row r="587" spans="1:12" x14ac:dyDescent="0.25">
      <c r="A587" s="10"/>
      <c r="B587" s="9"/>
      <c r="C587" s="10"/>
      <c r="D587" s="9"/>
      <c r="E587" s="9"/>
    </row>
    <row r="588" spans="1:12" x14ac:dyDescent="0.25">
      <c r="A588" s="10"/>
      <c r="B588" s="9"/>
      <c r="C588" s="10"/>
      <c r="D588" s="9"/>
      <c r="E588" s="9"/>
    </row>
    <row r="589" spans="1:12" x14ac:dyDescent="0.25">
      <c r="A589" s="10"/>
      <c r="B589" s="9"/>
      <c r="C589" s="10">
        <v>35796</v>
      </c>
      <c r="G589" s="102">
        <f>STDEV(G591:G620)*$B$1</f>
        <v>0.33770180425419427</v>
      </c>
      <c r="H589" s="102">
        <f>STDEV(H591:H620)*$B$1</f>
        <v>0.38085109505518655</v>
      </c>
      <c r="I589" s="102"/>
      <c r="J589" s="102">
        <f>IF(ISNUMBER(J590),J590,1.1)</f>
        <v>0.76636674105238645</v>
      </c>
      <c r="K589" s="101">
        <f>MAX(D590:D623)</f>
        <v>2.0750000000000002</v>
      </c>
      <c r="L589" s="101">
        <f>MAX(E590:E623)</f>
        <v>2.3450000000000002</v>
      </c>
    </row>
    <row r="590" spans="1:12" x14ac:dyDescent="0.25">
      <c r="A590" s="8">
        <f>C589</f>
        <v>35796</v>
      </c>
      <c r="B590" s="9"/>
      <c r="C590" s="8"/>
      <c r="D590" s="9">
        <f>VLOOKUP($A590,cash,D$4,FALSE)</f>
        <v>2.0550000000000002</v>
      </c>
      <c r="E590" s="9">
        <f>VLOOKUP($A590,cash,E$4,FALSE)</f>
        <v>2.31</v>
      </c>
      <c r="G590" s="102"/>
      <c r="H590" s="102"/>
      <c r="I590" s="102"/>
      <c r="J590" s="102">
        <f>CORREL(D590:D620,E590:E620)</f>
        <v>0.76636674105238645</v>
      </c>
      <c r="K590" s="101">
        <f>MIN(D590:D623)</f>
        <v>1.8049999999999999</v>
      </c>
      <c r="L590" s="101">
        <f>MIN(E590:E623)</f>
        <v>2.0950000000000002</v>
      </c>
    </row>
    <row r="591" spans="1:12" x14ac:dyDescent="0.25">
      <c r="A591" s="8">
        <f>A590+1</f>
        <v>35797</v>
      </c>
      <c r="B591" s="9"/>
      <c r="C591" s="8"/>
      <c r="D591" s="9">
        <f t="shared" ref="D591:E620" si="69">VLOOKUP($A591,cash,D$4,FALSE)</f>
        <v>2.0150000000000001</v>
      </c>
      <c r="E591" s="9">
        <f t="shared" si="69"/>
        <v>2.2749999999999999</v>
      </c>
      <c r="G591" s="102">
        <f>LN(D591/D590)</f>
        <v>-1.9656652549551599E-2</v>
      </c>
      <c r="H591" s="102">
        <f>LN(E591/E590)</f>
        <v>-1.5267472130788533E-2</v>
      </c>
      <c r="I591" s="102"/>
      <c r="J591" s="102"/>
    </row>
    <row r="592" spans="1:12" x14ac:dyDescent="0.25">
      <c r="A592" s="8">
        <f t="shared" ref="A592:A620" si="70">A591+1</f>
        <v>35798</v>
      </c>
      <c r="B592" s="9"/>
      <c r="C592" s="8"/>
      <c r="D592" s="9">
        <f t="shared" si="69"/>
        <v>2.0150000000000001</v>
      </c>
      <c r="E592" s="9">
        <f t="shared" si="69"/>
        <v>2.2749999999999999</v>
      </c>
      <c r="G592" s="102">
        <f t="shared" ref="G592:G620" si="71">LN(D592/D591)</f>
        <v>0</v>
      </c>
      <c r="H592" s="102">
        <f t="shared" ref="H592:H620" si="72">LN(E592/E591)</f>
        <v>0</v>
      </c>
      <c r="I592" s="102"/>
      <c r="J592" s="102"/>
    </row>
    <row r="593" spans="1:10" x14ac:dyDescent="0.25">
      <c r="A593" s="8">
        <f t="shared" si="70"/>
        <v>35799</v>
      </c>
      <c r="B593" s="9"/>
      <c r="C593" s="8"/>
      <c r="D593" s="9">
        <f t="shared" si="69"/>
        <v>2.0150000000000001</v>
      </c>
      <c r="E593" s="9">
        <f t="shared" si="69"/>
        <v>2.2749999999999999</v>
      </c>
      <c r="G593" s="102">
        <f t="shared" si="71"/>
        <v>0</v>
      </c>
      <c r="H593" s="102">
        <f t="shared" si="72"/>
        <v>0</v>
      </c>
      <c r="I593" s="102"/>
      <c r="J593" s="102"/>
    </row>
    <row r="594" spans="1:10" x14ac:dyDescent="0.25">
      <c r="A594" s="8">
        <f t="shared" si="70"/>
        <v>35800</v>
      </c>
      <c r="B594" s="9"/>
      <c r="C594" s="8"/>
      <c r="D594" s="9">
        <f t="shared" si="69"/>
        <v>1.925</v>
      </c>
      <c r="E594" s="9">
        <f t="shared" si="69"/>
        <v>2.0950000000000002</v>
      </c>
      <c r="G594" s="102">
        <f t="shared" si="71"/>
        <v>-4.5693227658898848E-2</v>
      </c>
      <c r="H594" s="102">
        <f t="shared" si="72"/>
        <v>-8.2426499028812494E-2</v>
      </c>
      <c r="I594" s="102"/>
      <c r="J594" s="102"/>
    </row>
    <row r="595" spans="1:10" x14ac:dyDescent="0.25">
      <c r="A595" s="8">
        <f t="shared" si="70"/>
        <v>35801</v>
      </c>
      <c r="B595" s="9"/>
      <c r="C595" s="8"/>
      <c r="D595" s="9">
        <f t="shared" si="69"/>
        <v>2.06</v>
      </c>
      <c r="E595" s="9">
        <f t="shared" si="69"/>
        <v>2.29</v>
      </c>
      <c r="G595" s="102">
        <f t="shared" si="71"/>
        <v>6.7780015061742083E-2</v>
      </c>
      <c r="H595" s="102">
        <f t="shared" si="72"/>
        <v>8.8998264192047066E-2</v>
      </c>
      <c r="I595" s="102"/>
      <c r="J595" s="102"/>
    </row>
    <row r="596" spans="1:10" x14ac:dyDescent="0.25">
      <c r="A596" s="8">
        <f t="shared" si="70"/>
        <v>35802</v>
      </c>
      <c r="B596" s="9"/>
      <c r="C596" s="8"/>
      <c r="D596" s="9">
        <f t="shared" si="69"/>
        <v>2.0750000000000002</v>
      </c>
      <c r="E596" s="9">
        <f t="shared" si="69"/>
        <v>2.3450000000000002</v>
      </c>
      <c r="G596" s="102">
        <f t="shared" si="71"/>
        <v>7.2551708811720156E-3</v>
      </c>
      <c r="H596" s="102">
        <f t="shared" si="72"/>
        <v>2.3733584332094517E-2</v>
      </c>
      <c r="I596" s="102"/>
      <c r="J596" s="102"/>
    </row>
    <row r="597" spans="1:10" x14ac:dyDescent="0.25">
      <c r="A597" s="8">
        <f t="shared" si="70"/>
        <v>35803</v>
      </c>
      <c r="B597" s="9"/>
      <c r="C597" s="8"/>
      <c r="D597" s="9">
        <f t="shared" si="69"/>
        <v>2.0499999999999998</v>
      </c>
      <c r="E597" s="9">
        <f t="shared" si="69"/>
        <v>2.3199999999999998</v>
      </c>
      <c r="G597" s="102">
        <f t="shared" si="71"/>
        <v>-1.2121360532344963E-2</v>
      </c>
      <c r="H597" s="102">
        <f t="shared" si="72"/>
        <v>-1.071821622002426E-2</v>
      </c>
      <c r="I597" s="102"/>
      <c r="J597" s="102"/>
    </row>
    <row r="598" spans="1:10" x14ac:dyDescent="0.25">
      <c r="A598" s="8">
        <f t="shared" si="70"/>
        <v>35804</v>
      </c>
      <c r="B598" s="9"/>
      <c r="C598" s="8"/>
      <c r="D598" s="9">
        <f t="shared" si="69"/>
        <v>2.02</v>
      </c>
      <c r="E598" s="9">
        <f t="shared" si="69"/>
        <v>2.31</v>
      </c>
      <c r="G598" s="102">
        <f t="shared" si="71"/>
        <v>-1.4742281737203319E-2</v>
      </c>
      <c r="H598" s="102">
        <f t="shared" si="72"/>
        <v>-4.3196611445162842E-3</v>
      </c>
      <c r="I598" s="102"/>
      <c r="J598" s="102"/>
    </row>
    <row r="599" spans="1:10" x14ac:dyDescent="0.25">
      <c r="A599" s="8">
        <f t="shared" si="70"/>
        <v>35805</v>
      </c>
      <c r="B599" s="9"/>
      <c r="C599" s="8"/>
      <c r="D599" s="9">
        <f t="shared" si="69"/>
        <v>2.02</v>
      </c>
      <c r="E599" s="9">
        <f t="shared" si="69"/>
        <v>2.31</v>
      </c>
      <c r="G599" s="102">
        <f t="shared" si="71"/>
        <v>0</v>
      </c>
      <c r="H599" s="102">
        <f t="shared" si="72"/>
        <v>0</v>
      </c>
      <c r="I599" s="102"/>
      <c r="J599" s="102"/>
    </row>
    <row r="600" spans="1:10" x14ac:dyDescent="0.25">
      <c r="A600" s="8">
        <f t="shared" si="70"/>
        <v>35806</v>
      </c>
      <c r="B600" s="9"/>
      <c r="C600" s="8"/>
      <c r="D600" s="9">
        <f t="shared" si="69"/>
        <v>2.02</v>
      </c>
      <c r="E600" s="9">
        <f t="shared" si="69"/>
        <v>2.31</v>
      </c>
      <c r="G600" s="102">
        <f t="shared" si="71"/>
        <v>0</v>
      </c>
      <c r="H600" s="102">
        <f t="shared" si="72"/>
        <v>0</v>
      </c>
      <c r="I600" s="102"/>
      <c r="J600" s="102"/>
    </row>
    <row r="601" spans="1:10" x14ac:dyDescent="0.25">
      <c r="A601" s="8">
        <f t="shared" si="70"/>
        <v>35807</v>
      </c>
      <c r="B601" s="9"/>
      <c r="C601" s="8"/>
      <c r="D601" s="9">
        <f t="shared" si="69"/>
        <v>1.915</v>
      </c>
      <c r="E601" s="9">
        <f t="shared" si="69"/>
        <v>2.27</v>
      </c>
      <c r="G601" s="102">
        <f t="shared" si="71"/>
        <v>-5.3379888780504127E-2</v>
      </c>
      <c r="H601" s="102">
        <f t="shared" si="72"/>
        <v>-1.7467693040390832E-2</v>
      </c>
      <c r="I601" s="102"/>
      <c r="J601" s="102"/>
    </row>
    <row r="602" spans="1:10" x14ac:dyDescent="0.25">
      <c r="A602" s="8">
        <f t="shared" si="70"/>
        <v>35808</v>
      </c>
      <c r="B602" s="9"/>
      <c r="C602" s="8"/>
      <c r="D602" s="9">
        <f t="shared" si="69"/>
        <v>1.91</v>
      </c>
      <c r="E602" s="9">
        <f t="shared" si="69"/>
        <v>2.27</v>
      </c>
      <c r="G602" s="102">
        <f t="shared" si="71"/>
        <v>-2.6143805740708207E-3</v>
      </c>
      <c r="H602" s="102">
        <f t="shared" si="72"/>
        <v>0</v>
      </c>
      <c r="I602" s="102"/>
      <c r="J602" s="102"/>
    </row>
    <row r="603" spans="1:10" x14ac:dyDescent="0.25">
      <c r="A603" s="8">
        <f t="shared" si="70"/>
        <v>35809</v>
      </c>
      <c r="B603" s="9"/>
      <c r="C603" s="8"/>
      <c r="D603" s="9">
        <f t="shared" si="69"/>
        <v>1.93</v>
      </c>
      <c r="E603" s="9">
        <f t="shared" si="69"/>
        <v>2.2799999999999998</v>
      </c>
      <c r="G603" s="102">
        <f t="shared" si="71"/>
        <v>1.041676085825558E-2</v>
      </c>
      <c r="H603" s="102">
        <f t="shared" si="72"/>
        <v>4.3956114730379081E-3</v>
      </c>
      <c r="I603" s="102"/>
      <c r="J603" s="102"/>
    </row>
    <row r="604" spans="1:10" x14ac:dyDescent="0.25">
      <c r="A604" s="8">
        <f t="shared" si="70"/>
        <v>35810</v>
      </c>
      <c r="B604" s="9"/>
      <c r="C604" s="8"/>
      <c r="D604" s="9">
        <f t="shared" si="69"/>
        <v>1.9350000000000001</v>
      </c>
      <c r="E604" s="9">
        <f t="shared" si="69"/>
        <v>2.2799999999999998</v>
      </c>
      <c r="G604" s="102">
        <f t="shared" si="71"/>
        <v>2.5873235649509544E-3</v>
      </c>
      <c r="H604" s="102">
        <f t="shared" si="72"/>
        <v>0</v>
      </c>
      <c r="I604" s="102"/>
      <c r="J604" s="102"/>
    </row>
    <row r="605" spans="1:10" x14ac:dyDescent="0.25">
      <c r="A605" s="8">
        <f t="shared" si="70"/>
        <v>35811</v>
      </c>
      <c r="B605" s="9"/>
      <c r="C605" s="8"/>
      <c r="D605" s="9">
        <f t="shared" si="69"/>
        <v>1.895</v>
      </c>
      <c r="E605" s="9">
        <f t="shared" si="69"/>
        <v>2.2650000000000001</v>
      </c>
      <c r="G605" s="102">
        <f t="shared" si="71"/>
        <v>-2.0888487947355421E-2</v>
      </c>
      <c r="H605" s="102">
        <f t="shared" si="72"/>
        <v>-6.6006840313519123E-3</v>
      </c>
      <c r="I605" s="102"/>
      <c r="J605" s="102"/>
    </row>
    <row r="606" spans="1:10" x14ac:dyDescent="0.25">
      <c r="A606" s="8">
        <f t="shared" si="70"/>
        <v>35812</v>
      </c>
      <c r="B606" s="9"/>
      <c r="C606" s="8"/>
      <c r="D606" s="9">
        <f t="shared" si="69"/>
        <v>1.895</v>
      </c>
      <c r="E606" s="9">
        <f t="shared" si="69"/>
        <v>2.2650000000000001</v>
      </c>
      <c r="G606" s="102">
        <f t="shared" si="71"/>
        <v>0</v>
      </c>
      <c r="H606" s="102">
        <f t="shared" si="72"/>
        <v>0</v>
      </c>
      <c r="I606" s="102"/>
      <c r="J606" s="102"/>
    </row>
    <row r="607" spans="1:10" x14ac:dyDescent="0.25">
      <c r="A607" s="8">
        <f t="shared" si="70"/>
        <v>35813</v>
      </c>
      <c r="B607" s="9"/>
      <c r="C607" s="8"/>
      <c r="D607" s="9">
        <f t="shared" si="69"/>
        <v>1.895</v>
      </c>
      <c r="E607" s="9">
        <f t="shared" si="69"/>
        <v>2.2650000000000001</v>
      </c>
      <c r="G607" s="102">
        <f t="shared" si="71"/>
        <v>0</v>
      </c>
      <c r="H607" s="102">
        <f t="shared" si="72"/>
        <v>0</v>
      </c>
      <c r="I607" s="102"/>
      <c r="J607" s="102"/>
    </row>
    <row r="608" spans="1:10" x14ac:dyDescent="0.25">
      <c r="A608" s="8">
        <f t="shared" si="70"/>
        <v>35814</v>
      </c>
      <c r="B608" s="9"/>
      <c r="C608" s="8"/>
      <c r="D608" s="9">
        <f t="shared" si="69"/>
        <v>1.925</v>
      </c>
      <c r="E608" s="9">
        <f t="shared" si="69"/>
        <v>2.27</v>
      </c>
      <c r="G608" s="102">
        <f t="shared" si="71"/>
        <v>1.5707129205357877E-2</v>
      </c>
      <c r="H608" s="102">
        <f t="shared" si="72"/>
        <v>2.2050725583139755E-3</v>
      </c>
      <c r="I608" s="102"/>
      <c r="J608" s="102"/>
    </row>
    <row r="609" spans="1:12" x14ac:dyDescent="0.25">
      <c r="A609" s="8">
        <f t="shared" si="70"/>
        <v>35815</v>
      </c>
      <c r="B609" s="9"/>
      <c r="C609" s="8"/>
      <c r="D609" s="9">
        <f t="shared" si="69"/>
        <v>1.95</v>
      </c>
      <c r="E609" s="9">
        <f t="shared" si="69"/>
        <v>2.2749999999999999</v>
      </c>
      <c r="G609" s="102">
        <f t="shared" si="71"/>
        <v>1.2903404835907782E-2</v>
      </c>
      <c r="H609" s="102">
        <f t="shared" si="72"/>
        <v>2.2002209096023376E-3</v>
      </c>
      <c r="I609" s="102"/>
      <c r="J609" s="102"/>
    </row>
    <row r="610" spans="1:12" x14ac:dyDescent="0.25">
      <c r="A610" s="8">
        <f t="shared" si="70"/>
        <v>35816</v>
      </c>
      <c r="B610" s="9"/>
      <c r="C610" s="8"/>
      <c r="D610" s="9">
        <f t="shared" si="69"/>
        <v>1.9350000000000001</v>
      </c>
      <c r="E610" s="9">
        <f t="shared" si="69"/>
        <v>2.27</v>
      </c>
      <c r="G610" s="102">
        <f t="shared" si="71"/>
        <v>-7.7220460939102778E-3</v>
      </c>
      <c r="H610" s="102">
        <f t="shared" si="72"/>
        <v>-2.2002209096024235E-3</v>
      </c>
      <c r="I610" s="102"/>
      <c r="J610" s="102"/>
    </row>
    <row r="611" spans="1:12" x14ac:dyDescent="0.25">
      <c r="A611" s="8">
        <f t="shared" si="70"/>
        <v>35817</v>
      </c>
      <c r="B611" s="9"/>
      <c r="C611" s="8"/>
      <c r="D611" s="9">
        <f t="shared" si="69"/>
        <v>1.925</v>
      </c>
      <c r="E611" s="9">
        <f t="shared" si="69"/>
        <v>2.2349999999999999</v>
      </c>
      <c r="G611" s="102">
        <f t="shared" si="71"/>
        <v>-5.1813587419976288E-3</v>
      </c>
      <c r="H611" s="102">
        <f t="shared" si="72"/>
        <v>-1.5538603427779161E-2</v>
      </c>
      <c r="I611" s="102"/>
      <c r="J611" s="102"/>
    </row>
    <row r="612" spans="1:12" x14ac:dyDescent="0.25">
      <c r="A612" s="8">
        <f t="shared" si="70"/>
        <v>35818</v>
      </c>
      <c r="B612" s="9"/>
      <c r="C612" s="8"/>
      <c r="D612" s="9">
        <f t="shared" si="69"/>
        <v>1.905</v>
      </c>
      <c r="E612" s="9">
        <f t="shared" si="69"/>
        <v>2.2149999999999999</v>
      </c>
      <c r="G612" s="102">
        <f t="shared" si="71"/>
        <v>-1.0443959161083262E-2</v>
      </c>
      <c r="H612" s="102">
        <f t="shared" si="72"/>
        <v>-8.9888245684332183E-3</v>
      </c>
      <c r="I612" s="102"/>
      <c r="J612" s="102"/>
    </row>
    <row r="613" spans="1:12" x14ac:dyDescent="0.25">
      <c r="A613" s="8">
        <f t="shared" si="70"/>
        <v>35819</v>
      </c>
      <c r="B613" s="9"/>
      <c r="C613" s="8"/>
      <c r="D613" s="9">
        <f t="shared" si="69"/>
        <v>1.905</v>
      </c>
      <c r="E613" s="9">
        <f t="shared" si="69"/>
        <v>2.2149999999999999</v>
      </c>
      <c r="G613" s="102">
        <f t="shared" si="71"/>
        <v>0</v>
      </c>
      <c r="H613" s="102">
        <f t="shared" si="72"/>
        <v>0</v>
      </c>
      <c r="I613" s="102"/>
      <c r="J613" s="102"/>
    </row>
    <row r="614" spans="1:12" x14ac:dyDescent="0.25">
      <c r="A614" s="8">
        <f t="shared" si="70"/>
        <v>35820</v>
      </c>
      <c r="B614" s="9"/>
      <c r="C614" s="8"/>
      <c r="D614" s="9">
        <f t="shared" si="69"/>
        <v>1.905</v>
      </c>
      <c r="E614" s="9">
        <f t="shared" si="69"/>
        <v>2.2149999999999999</v>
      </c>
      <c r="G614" s="102">
        <f t="shared" si="71"/>
        <v>0</v>
      </c>
      <c r="H614" s="102">
        <f t="shared" si="72"/>
        <v>0</v>
      </c>
      <c r="I614" s="102"/>
      <c r="J614" s="102"/>
    </row>
    <row r="615" spans="1:12" x14ac:dyDescent="0.25">
      <c r="A615" s="8">
        <f t="shared" si="70"/>
        <v>35821</v>
      </c>
      <c r="B615" s="9"/>
      <c r="C615" s="8"/>
      <c r="D615" s="9">
        <f t="shared" si="69"/>
        <v>1.85</v>
      </c>
      <c r="E615" s="9">
        <f t="shared" si="69"/>
        <v>2.1949999999999998</v>
      </c>
      <c r="G615" s="102">
        <f t="shared" si="71"/>
        <v>-2.9296369488430823E-2</v>
      </c>
      <c r="H615" s="102">
        <f t="shared" si="72"/>
        <v>-9.0703569699642651E-3</v>
      </c>
      <c r="I615" s="102"/>
      <c r="J615" s="102"/>
    </row>
    <row r="616" spans="1:12" x14ac:dyDescent="0.25">
      <c r="A616" s="8">
        <f t="shared" si="70"/>
        <v>35822</v>
      </c>
      <c r="B616" s="9"/>
      <c r="C616" s="8"/>
      <c r="D616" s="9">
        <f t="shared" si="69"/>
        <v>1.8049999999999999</v>
      </c>
      <c r="E616" s="9">
        <f t="shared" si="69"/>
        <v>2.15</v>
      </c>
      <c r="G616" s="102">
        <f t="shared" si="71"/>
        <v>-2.4625047305389294E-2</v>
      </c>
      <c r="H616" s="102">
        <f t="shared" si="72"/>
        <v>-2.0714204387563221E-2</v>
      </c>
      <c r="I616" s="102"/>
      <c r="J616" s="102"/>
    </row>
    <row r="617" spans="1:12" x14ac:dyDescent="0.25">
      <c r="A617" s="8">
        <f t="shared" si="70"/>
        <v>35823</v>
      </c>
      <c r="B617" s="9"/>
      <c r="C617" s="8"/>
      <c r="D617" s="9">
        <f t="shared" si="69"/>
        <v>1.835</v>
      </c>
      <c r="E617" s="9">
        <f t="shared" si="69"/>
        <v>2.1349999999999998</v>
      </c>
      <c r="G617" s="102">
        <f t="shared" si="71"/>
        <v>1.6483889721689415E-2</v>
      </c>
      <c r="H617" s="102">
        <f t="shared" si="72"/>
        <v>-7.0011954589835881E-3</v>
      </c>
      <c r="I617" s="102"/>
      <c r="J617" s="102"/>
    </row>
    <row r="618" spans="1:12" x14ac:dyDescent="0.25">
      <c r="A618" s="8">
        <f t="shared" si="70"/>
        <v>35824</v>
      </c>
      <c r="B618" s="9"/>
      <c r="C618" s="8"/>
      <c r="D618" s="9">
        <f t="shared" si="69"/>
        <v>1.855</v>
      </c>
      <c r="E618" s="9">
        <f t="shared" si="69"/>
        <v>2.13</v>
      </c>
      <c r="G618" s="102">
        <f t="shared" si="71"/>
        <v>1.0840214552864807E-2</v>
      </c>
      <c r="H618" s="102">
        <f t="shared" si="72"/>
        <v>-2.3446669592541345E-3</v>
      </c>
      <c r="I618" s="102"/>
      <c r="J618" s="102"/>
    </row>
    <row r="619" spans="1:12" x14ac:dyDescent="0.25">
      <c r="A619" s="8">
        <f t="shared" si="70"/>
        <v>35825</v>
      </c>
      <c r="B619" s="9"/>
      <c r="C619" s="8"/>
      <c r="D619" s="9">
        <f t="shared" si="69"/>
        <v>1.87</v>
      </c>
      <c r="E619" s="9">
        <f t="shared" si="69"/>
        <v>2.12</v>
      </c>
      <c r="G619" s="102">
        <f t="shared" si="71"/>
        <v>8.053734807096825E-3</v>
      </c>
      <c r="H619" s="102">
        <f t="shared" si="72"/>
        <v>-4.7058910374125048E-3</v>
      </c>
      <c r="I619" s="102"/>
      <c r="J619" s="102"/>
    </row>
    <row r="620" spans="1:12" x14ac:dyDescent="0.25">
      <c r="A620" s="8">
        <f t="shared" si="70"/>
        <v>35826</v>
      </c>
      <c r="B620" s="9"/>
      <c r="C620" s="8"/>
      <c r="D620" s="9">
        <f t="shared" si="69"/>
        <v>1.87</v>
      </c>
      <c r="E620" s="9">
        <f t="shared" si="69"/>
        <v>2.12</v>
      </c>
      <c r="G620" s="102">
        <f t="shared" si="71"/>
        <v>0</v>
      </c>
      <c r="H620" s="102">
        <f t="shared" si="72"/>
        <v>0</v>
      </c>
      <c r="I620" s="102"/>
      <c r="J620" s="102"/>
    </row>
    <row r="621" spans="1:12" x14ac:dyDescent="0.25">
      <c r="A621" s="8"/>
      <c r="B621" s="9"/>
      <c r="C621" s="8"/>
      <c r="D621" s="9"/>
      <c r="E621" s="9"/>
      <c r="G621" s="102"/>
      <c r="H621" s="102"/>
      <c r="I621" s="102"/>
      <c r="J621" s="102"/>
    </row>
    <row r="622" spans="1:12" x14ac:dyDescent="0.25">
      <c r="A622" s="8"/>
      <c r="B622" s="9"/>
      <c r="C622" s="8"/>
      <c r="D622" s="9"/>
      <c r="E622" s="9"/>
    </row>
    <row r="623" spans="1:12" x14ac:dyDescent="0.25">
      <c r="A623" s="8"/>
      <c r="B623" s="9"/>
      <c r="C623" s="8"/>
      <c r="D623" s="9"/>
      <c r="E623" s="9"/>
    </row>
    <row r="624" spans="1:12" x14ac:dyDescent="0.25">
      <c r="A624" s="8"/>
      <c r="B624" s="9"/>
      <c r="C624" s="8">
        <v>35827</v>
      </c>
      <c r="G624" s="102">
        <f>STDEV(G626:G652)*$B$1</f>
        <v>0.37411527649062437</v>
      </c>
      <c r="H624" s="102">
        <f>STDEV(H626:H652)*$B$1</f>
        <v>0.26257329383257916</v>
      </c>
      <c r="I624" s="102"/>
      <c r="J624" s="102">
        <f>IF(ISNUMBER(J625),J625,1.1)</f>
        <v>0.60919467670811034</v>
      </c>
      <c r="K624" s="101">
        <f>MAX(D625:D655)</f>
        <v>2.145</v>
      </c>
      <c r="L624" s="101">
        <f>MAX(E625:E655)</f>
        <v>2.38</v>
      </c>
    </row>
    <row r="625" spans="1:12" x14ac:dyDescent="0.25">
      <c r="A625" s="8">
        <f>C624</f>
        <v>35827</v>
      </c>
      <c r="B625" s="9"/>
      <c r="C625" s="8"/>
      <c r="D625" s="9">
        <f t="shared" ref="D625:E652" si="73">VLOOKUP($A625,cash,D$4,FALSE)</f>
        <v>1.87</v>
      </c>
      <c r="E625" s="9">
        <f t="shared" si="73"/>
        <v>2.12</v>
      </c>
      <c r="G625" s="102"/>
      <c r="H625" s="102"/>
      <c r="I625" s="102"/>
      <c r="J625" s="102">
        <f>CORREL(D625:D652,E625:E652)</f>
        <v>0.60919467670811034</v>
      </c>
      <c r="K625" s="101">
        <f>MIN(D625:D655)</f>
        <v>1.87</v>
      </c>
      <c r="L625" s="101">
        <f>MIN(E625:E655)</f>
        <v>2.12</v>
      </c>
    </row>
    <row r="626" spans="1:12" x14ac:dyDescent="0.25">
      <c r="A626" s="8">
        <f>A625+1</f>
        <v>35828</v>
      </c>
      <c r="B626" s="9"/>
      <c r="C626" s="8"/>
      <c r="D626" s="9">
        <f t="shared" si="73"/>
        <v>1.97</v>
      </c>
      <c r="E626" s="9">
        <f t="shared" si="73"/>
        <v>2.1749999999999998</v>
      </c>
      <c r="G626" s="102">
        <f>LN(D626/D625)</f>
        <v>5.2095111883401872E-2</v>
      </c>
      <c r="H626" s="102">
        <f>LN(E626/E625)</f>
        <v>2.56125758567263E-2</v>
      </c>
      <c r="I626" s="102"/>
      <c r="J626" s="102"/>
    </row>
    <row r="627" spans="1:12" x14ac:dyDescent="0.25">
      <c r="A627" s="8">
        <f t="shared" ref="A627:A652" si="74">A626+1</f>
        <v>35829</v>
      </c>
      <c r="B627" s="9"/>
      <c r="C627" s="8"/>
      <c r="D627" s="9">
        <f t="shared" si="73"/>
        <v>2.0550000000000002</v>
      </c>
      <c r="E627" s="9">
        <f t="shared" si="73"/>
        <v>2.27</v>
      </c>
      <c r="G627" s="102">
        <f t="shared" ref="G627:G652" si="75">LN(D627/D626)</f>
        <v>4.2242305198300967E-2</v>
      </c>
      <c r="H627" s="102">
        <f t="shared" ref="H627:H652" si="76">LN(E627/E626)</f>
        <v>4.2751166952663906E-2</v>
      </c>
      <c r="I627" s="102"/>
      <c r="J627" s="102"/>
    </row>
    <row r="628" spans="1:12" x14ac:dyDescent="0.25">
      <c r="A628" s="8">
        <f t="shared" si="74"/>
        <v>35830</v>
      </c>
      <c r="B628" s="9"/>
      <c r="C628" s="8"/>
      <c r="D628" s="9">
        <f t="shared" si="73"/>
        <v>1.9850000000000001</v>
      </c>
      <c r="E628" s="9">
        <f t="shared" si="73"/>
        <v>2.1850000000000001</v>
      </c>
      <c r="G628" s="102">
        <f t="shared" si="75"/>
        <v>-3.4656933809044263E-2</v>
      </c>
      <c r="H628" s="102">
        <f t="shared" si="76"/>
        <v>-3.8164002945757787E-2</v>
      </c>
      <c r="I628" s="102"/>
      <c r="J628" s="102"/>
    </row>
    <row r="629" spans="1:12" x14ac:dyDescent="0.25">
      <c r="A629" s="8">
        <f t="shared" si="74"/>
        <v>35831</v>
      </c>
      <c r="B629" s="9"/>
      <c r="C629" s="8"/>
      <c r="D629" s="9">
        <f t="shared" si="73"/>
        <v>2.105</v>
      </c>
      <c r="E629" s="9">
        <f t="shared" si="73"/>
        <v>2.2650000000000001</v>
      </c>
      <c r="G629" s="102">
        <f t="shared" si="75"/>
        <v>5.8696552995190908E-2</v>
      </c>
      <c r="H629" s="102">
        <f t="shared" si="76"/>
        <v>3.5958930387443973E-2</v>
      </c>
      <c r="I629" s="102"/>
      <c r="J629" s="102"/>
    </row>
    <row r="630" spans="1:12" x14ac:dyDescent="0.25">
      <c r="A630" s="8">
        <f t="shared" si="74"/>
        <v>35832</v>
      </c>
      <c r="B630" s="9"/>
      <c r="C630" s="8"/>
      <c r="D630" s="9">
        <f t="shared" si="73"/>
        <v>2.145</v>
      </c>
      <c r="E630" s="9">
        <f t="shared" si="73"/>
        <v>2.2400000000000002</v>
      </c>
      <c r="G630" s="102">
        <f t="shared" si="75"/>
        <v>1.8824085245635617E-2</v>
      </c>
      <c r="H630" s="102">
        <f t="shared" si="76"/>
        <v>-1.1098893068048803E-2</v>
      </c>
      <c r="I630" s="102"/>
      <c r="J630" s="102"/>
    </row>
    <row r="631" spans="1:12" x14ac:dyDescent="0.25">
      <c r="A631" s="8">
        <f t="shared" si="74"/>
        <v>35833</v>
      </c>
      <c r="B631" s="9"/>
      <c r="C631" s="8"/>
      <c r="D631" s="9">
        <f t="shared" si="73"/>
        <v>2.145</v>
      </c>
      <c r="E631" s="9">
        <f t="shared" si="73"/>
        <v>2.2400000000000002</v>
      </c>
      <c r="G631" s="102">
        <f t="shared" si="75"/>
        <v>0</v>
      </c>
      <c r="H631" s="102">
        <f t="shared" si="76"/>
        <v>0</v>
      </c>
      <c r="I631" s="102"/>
      <c r="J631" s="102"/>
    </row>
    <row r="632" spans="1:12" x14ac:dyDescent="0.25">
      <c r="A632" s="8">
        <f t="shared" si="74"/>
        <v>35834</v>
      </c>
      <c r="B632" s="9"/>
      <c r="C632" s="8"/>
      <c r="D632" s="9">
        <f t="shared" si="73"/>
        <v>2.145</v>
      </c>
      <c r="E632" s="9">
        <f t="shared" si="73"/>
        <v>2.2400000000000002</v>
      </c>
      <c r="G632" s="102">
        <f t="shared" si="75"/>
        <v>0</v>
      </c>
      <c r="H632" s="102">
        <f t="shared" si="76"/>
        <v>0</v>
      </c>
      <c r="I632" s="102"/>
      <c r="J632" s="102"/>
    </row>
    <row r="633" spans="1:12" x14ac:dyDescent="0.25">
      <c r="A633" s="8">
        <f t="shared" si="74"/>
        <v>35835</v>
      </c>
      <c r="B633" s="9"/>
      <c r="C633" s="8"/>
      <c r="D633" s="9">
        <f t="shared" si="73"/>
        <v>2.0449999999999999</v>
      </c>
      <c r="E633" s="9">
        <f t="shared" si="73"/>
        <v>2.2149999999999999</v>
      </c>
      <c r="G633" s="102">
        <f t="shared" si="75"/>
        <v>-4.7741762885215318E-2</v>
      </c>
      <c r="H633" s="102">
        <f t="shared" si="76"/>
        <v>-1.1223462369849653E-2</v>
      </c>
      <c r="I633" s="102"/>
      <c r="J633" s="102"/>
    </row>
    <row r="634" spans="1:12" x14ac:dyDescent="0.25">
      <c r="A634" s="8">
        <f t="shared" si="74"/>
        <v>35836</v>
      </c>
      <c r="B634" s="9"/>
      <c r="C634" s="8"/>
      <c r="D634" s="9">
        <f t="shared" si="73"/>
        <v>2.0049999999999999</v>
      </c>
      <c r="E634" s="9">
        <f t="shared" si="73"/>
        <v>2.1949999999999998</v>
      </c>
      <c r="G634" s="102">
        <f t="shared" si="75"/>
        <v>-1.9753728736232538E-2</v>
      </c>
      <c r="H634" s="102">
        <f t="shared" si="76"/>
        <v>-9.0703569699642651E-3</v>
      </c>
      <c r="I634" s="102"/>
      <c r="J634" s="102"/>
    </row>
    <row r="635" spans="1:12" x14ac:dyDescent="0.25">
      <c r="A635" s="8">
        <f t="shared" si="74"/>
        <v>35837</v>
      </c>
      <c r="B635" s="9"/>
      <c r="C635" s="8"/>
      <c r="D635" s="9">
        <f t="shared" si="73"/>
        <v>2.0350000000000001</v>
      </c>
      <c r="E635" s="9">
        <f t="shared" si="73"/>
        <v>2.21</v>
      </c>
      <c r="G635" s="102">
        <f t="shared" si="75"/>
        <v>1.4851758136025978E-2</v>
      </c>
      <c r="H635" s="102">
        <f t="shared" si="76"/>
        <v>6.8104690025268793E-3</v>
      </c>
      <c r="I635" s="102"/>
      <c r="J635" s="102"/>
    </row>
    <row r="636" spans="1:12" x14ac:dyDescent="0.25">
      <c r="A636" s="8">
        <f t="shared" si="74"/>
        <v>35838</v>
      </c>
      <c r="B636" s="9"/>
      <c r="C636" s="8"/>
      <c r="D636" s="9">
        <f t="shared" si="73"/>
        <v>2.0249999999999999</v>
      </c>
      <c r="E636" s="9">
        <f t="shared" si="73"/>
        <v>2.2050000000000001</v>
      </c>
      <c r="G636" s="102">
        <f t="shared" si="75"/>
        <v>-4.9261183360560009E-3</v>
      </c>
      <c r="H636" s="102">
        <f t="shared" si="76"/>
        <v>-2.2650066308521248E-3</v>
      </c>
      <c r="I636" s="102"/>
      <c r="J636" s="102"/>
    </row>
    <row r="637" spans="1:12" x14ac:dyDescent="0.25">
      <c r="A637" s="8">
        <f t="shared" si="74"/>
        <v>35839</v>
      </c>
      <c r="B637" s="9"/>
      <c r="C637" s="8"/>
      <c r="D637" s="9">
        <f t="shared" si="73"/>
        <v>2.0350000000000001</v>
      </c>
      <c r="E637" s="9">
        <f t="shared" si="73"/>
        <v>2.2349999999999999</v>
      </c>
      <c r="G637" s="102">
        <f t="shared" si="75"/>
        <v>4.9261183360560026E-3</v>
      </c>
      <c r="H637" s="102">
        <f t="shared" si="76"/>
        <v>1.3513719166722855E-2</v>
      </c>
      <c r="I637" s="102"/>
      <c r="J637" s="102"/>
    </row>
    <row r="638" spans="1:12" x14ac:dyDescent="0.25">
      <c r="A638" s="8">
        <f t="shared" si="74"/>
        <v>35840</v>
      </c>
      <c r="B638" s="9"/>
      <c r="C638" s="8"/>
      <c r="D638" s="9">
        <f t="shared" si="73"/>
        <v>2.0350000000000001</v>
      </c>
      <c r="E638" s="9">
        <f t="shared" si="73"/>
        <v>2.2349999999999999</v>
      </c>
      <c r="G638" s="102">
        <f t="shared" si="75"/>
        <v>0</v>
      </c>
      <c r="H638" s="102">
        <f t="shared" si="76"/>
        <v>0</v>
      </c>
      <c r="I638" s="102"/>
      <c r="J638" s="102"/>
    </row>
    <row r="639" spans="1:12" x14ac:dyDescent="0.25">
      <c r="A639" s="8">
        <f t="shared" si="74"/>
        <v>35841</v>
      </c>
      <c r="B639" s="9"/>
      <c r="C639" s="8"/>
      <c r="D639" s="9">
        <f t="shared" si="73"/>
        <v>2.0350000000000001</v>
      </c>
      <c r="E639" s="9">
        <f t="shared" si="73"/>
        <v>2.2349999999999999</v>
      </c>
      <c r="G639" s="102">
        <f t="shared" si="75"/>
        <v>0</v>
      </c>
      <c r="H639" s="102">
        <f t="shared" si="76"/>
        <v>0</v>
      </c>
      <c r="I639" s="102"/>
      <c r="J639" s="102"/>
    </row>
    <row r="640" spans="1:12" x14ac:dyDescent="0.25">
      <c r="A640" s="8">
        <f t="shared" si="74"/>
        <v>35842</v>
      </c>
      <c r="B640" s="9"/>
      <c r="C640" s="8"/>
      <c r="D640" s="9">
        <f t="shared" si="73"/>
        <v>2.0350000000000001</v>
      </c>
      <c r="E640" s="9">
        <f t="shared" si="73"/>
        <v>2.2349999999999999</v>
      </c>
      <c r="G640" s="102">
        <f t="shared" si="75"/>
        <v>0</v>
      </c>
      <c r="H640" s="102">
        <f t="shared" si="76"/>
        <v>0</v>
      </c>
      <c r="I640" s="102"/>
      <c r="J640" s="102"/>
    </row>
    <row r="641" spans="1:12" x14ac:dyDescent="0.25">
      <c r="A641" s="8">
        <f t="shared" si="74"/>
        <v>35843</v>
      </c>
      <c r="B641" s="9"/>
      <c r="C641" s="8"/>
      <c r="D641" s="9">
        <f t="shared" si="73"/>
        <v>2.0150000000000001</v>
      </c>
      <c r="E641" s="9">
        <f t="shared" si="73"/>
        <v>2.21</v>
      </c>
      <c r="G641" s="102">
        <f t="shared" si="75"/>
        <v>-9.8766234959119757E-3</v>
      </c>
      <c r="H641" s="102">
        <f t="shared" si="76"/>
        <v>-1.1248712535870653E-2</v>
      </c>
      <c r="I641" s="102"/>
      <c r="J641" s="102"/>
    </row>
    <row r="642" spans="1:12" x14ac:dyDescent="0.25">
      <c r="A642" s="8">
        <f t="shared" si="74"/>
        <v>35844</v>
      </c>
      <c r="B642" s="9"/>
      <c r="C642" s="8"/>
      <c r="D642" s="9">
        <f t="shared" si="73"/>
        <v>2.06</v>
      </c>
      <c r="E642" s="9">
        <f t="shared" si="73"/>
        <v>2.23</v>
      </c>
      <c r="G642" s="102">
        <f t="shared" si="75"/>
        <v>2.2086787402843287E-2</v>
      </c>
      <c r="H642" s="102">
        <f t="shared" si="76"/>
        <v>9.0090699423659108E-3</v>
      </c>
      <c r="I642" s="102"/>
      <c r="J642" s="102"/>
    </row>
    <row r="643" spans="1:12" x14ac:dyDescent="0.25">
      <c r="A643" s="8">
        <f t="shared" si="74"/>
        <v>35845</v>
      </c>
      <c r="B643" s="9"/>
      <c r="C643" s="8"/>
      <c r="D643" s="9">
        <f t="shared" si="73"/>
        <v>2.1</v>
      </c>
      <c r="E643" s="9">
        <f t="shared" si="73"/>
        <v>2.2799999999999998</v>
      </c>
      <c r="G643" s="102">
        <f t="shared" si="75"/>
        <v>1.9231361927887592E-2</v>
      </c>
      <c r="H643" s="102">
        <f t="shared" si="76"/>
        <v>2.2173857494321859E-2</v>
      </c>
      <c r="I643" s="102"/>
      <c r="J643" s="102"/>
    </row>
    <row r="644" spans="1:12" x14ac:dyDescent="0.25">
      <c r="A644" s="8">
        <f t="shared" si="74"/>
        <v>35846</v>
      </c>
      <c r="B644" s="9"/>
      <c r="C644" s="8"/>
      <c r="D644" s="9">
        <f t="shared" si="73"/>
        <v>2.0350000000000001</v>
      </c>
      <c r="E644" s="9">
        <f t="shared" si="73"/>
        <v>2.25</v>
      </c>
      <c r="G644" s="102">
        <f t="shared" si="75"/>
        <v>-3.1441525834819004E-2</v>
      </c>
      <c r="H644" s="102">
        <f t="shared" si="76"/>
        <v>-1.3245226750020567E-2</v>
      </c>
      <c r="I644" s="102"/>
      <c r="J644" s="102"/>
    </row>
    <row r="645" spans="1:12" x14ac:dyDescent="0.25">
      <c r="A645" s="8">
        <f t="shared" si="74"/>
        <v>35847</v>
      </c>
      <c r="B645" s="9"/>
      <c r="C645" s="8"/>
      <c r="D645" s="9">
        <f t="shared" si="73"/>
        <v>2.0350000000000001</v>
      </c>
      <c r="E645" s="9">
        <f t="shared" si="73"/>
        <v>2.25</v>
      </c>
      <c r="G645" s="102">
        <f t="shared" si="75"/>
        <v>0</v>
      </c>
      <c r="H645" s="102">
        <f t="shared" si="76"/>
        <v>0</v>
      </c>
      <c r="I645" s="102"/>
      <c r="J645" s="102"/>
    </row>
    <row r="646" spans="1:12" x14ac:dyDescent="0.25">
      <c r="A646" s="8">
        <f t="shared" si="74"/>
        <v>35848</v>
      </c>
      <c r="B646" s="9"/>
      <c r="C646" s="8"/>
      <c r="D646" s="9">
        <f t="shared" si="73"/>
        <v>2.0350000000000001</v>
      </c>
      <c r="E646" s="9">
        <f t="shared" si="73"/>
        <v>2.25</v>
      </c>
      <c r="G646" s="102">
        <f t="shared" si="75"/>
        <v>0</v>
      </c>
      <c r="H646" s="102">
        <f t="shared" si="76"/>
        <v>0</v>
      </c>
      <c r="I646" s="102"/>
      <c r="J646" s="102"/>
    </row>
    <row r="647" spans="1:12" x14ac:dyDescent="0.25">
      <c r="A647" s="8">
        <f t="shared" si="74"/>
        <v>35849</v>
      </c>
      <c r="B647" s="9"/>
      <c r="C647" s="8"/>
      <c r="D647" s="9">
        <f t="shared" si="73"/>
        <v>2.0249999999999999</v>
      </c>
      <c r="E647" s="9">
        <f t="shared" si="73"/>
        <v>2.27</v>
      </c>
      <c r="G647" s="102">
        <f t="shared" si="75"/>
        <v>-4.9261183360560009E-3</v>
      </c>
      <c r="H647" s="102">
        <f t="shared" si="76"/>
        <v>8.8496152769826E-3</v>
      </c>
      <c r="I647" s="102"/>
      <c r="J647" s="102"/>
    </row>
    <row r="648" spans="1:12" x14ac:dyDescent="0.25">
      <c r="A648" s="8">
        <f t="shared" si="74"/>
        <v>35850</v>
      </c>
      <c r="B648" s="9"/>
      <c r="C648" s="8"/>
      <c r="D648" s="9">
        <f t="shared" si="73"/>
        <v>2.0299999999999998</v>
      </c>
      <c r="E648" s="9">
        <f t="shared" si="73"/>
        <v>2.2949999999999999</v>
      </c>
      <c r="G648" s="102">
        <f t="shared" si="75"/>
        <v>2.4660924951934683E-3</v>
      </c>
      <c r="H648" s="102">
        <f t="shared" si="76"/>
        <v>1.0953012019197145E-2</v>
      </c>
      <c r="I648" s="102"/>
      <c r="J648" s="102"/>
    </row>
    <row r="649" spans="1:12" x14ac:dyDescent="0.25">
      <c r="A649" s="8">
        <f t="shared" si="74"/>
        <v>35851</v>
      </c>
      <c r="B649" s="9"/>
      <c r="C649" s="8"/>
      <c r="D649" s="9">
        <f t="shared" si="73"/>
        <v>2.0550000000000002</v>
      </c>
      <c r="E649" s="9">
        <f t="shared" si="73"/>
        <v>2.3450000000000002</v>
      </c>
      <c r="G649" s="102">
        <f t="shared" si="75"/>
        <v>1.2240054894502224E-2</v>
      </c>
      <c r="H649" s="102">
        <f t="shared" si="76"/>
        <v>2.1552558385734281E-2</v>
      </c>
      <c r="I649" s="102"/>
      <c r="J649" s="102"/>
    </row>
    <row r="650" spans="1:12" x14ac:dyDescent="0.25">
      <c r="A650" s="8">
        <f t="shared" si="74"/>
        <v>35852</v>
      </c>
      <c r="B650" s="9"/>
      <c r="C650" s="8"/>
      <c r="D650" s="9">
        <f t="shared" si="73"/>
        <v>2.0950000000000002</v>
      </c>
      <c r="E650" s="9">
        <f t="shared" si="73"/>
        <v>2.38</v>
      </c>
      <c r="G650" s="102">
        <f t="shared" si="75"/>
        <v>1.92777054259031E-2</v>
      </c>
      <c r="H650" s="102">
        <f t="shared" si="76"/>
        <v>1.4815085785140463E-2</v>
      </c>
      <c r="I650" s="102"/>
      <c r="J650" s="102"/>
    </row>
    <row r="651" spans="1:12" x14ac:dyDescent="0.25">
      <c r="A651" s="8">
        <f t="shared" si="74"/>
        <v>35853</v>
      </c>
      <c r="B651" s="9"/>
      <c r="C651" s="8"/>
      <c r="D651" s="9">
        <f t="shared" si="73"/>
        <v>2.1</v>
      </c>
      <c r="E651" s="9">
        <f t="shared" si="73"/>
        <v>2.37</v>
      </c>
      <c r="G651" s="102">
        <f t="shared" si="75"/>
        <v>2.3837913552761975E-3</v>
      </c>
      <c r="H651" s="102">
        <f t="shared" si="76"/>
        <v>-4.2105325363433824E-3</v>
      </c>
      <c r="I651" s="102"/>
      <c r="J651" s="102"/>
    </row>
    <row r="652" spans="1:12" x14ac:dyDescent="0.25">
      <c r="A652" s="8">
        <f t="shared" si="74"/>
        <v>35854</v>
      </c>
      <c r="B652" s="9"/>
      <c r="C652" s="8"/>
      <c r="D652" s="9">
        <f t="shared" si="73"/>
        <v>2.1</v>
      </c>
      <c r="E652" s="9">
        <f t="shared" si="73"/>
        <v>2.37</v>
      </c>
      <c r="G652" s="102">
        <f t="shared" si="75"/>
        <v>0</v>
      </c>
      <c r="H652" s="102">
        <f t="shared" si="76"/>
        <v>0</v>
      </c>
      <c r="I652" s="102"/>
      <c r="J652" s="102"/>
    </row>
    <row r="653" spans="1:12" x14ac:dyDescent="0.25">
      <c r="A653" s="8"/>
      <c r="B653" s="9"/>
      <c r="C653" s="8"/>
      <c r="D653" s="9"/>
      <c r="E653" s="9"/>
      <c r="G653" s="102"/>
      <c r="H653" s="102"/>
      <c r="I653" s="102"/>
      <c r="J653" s="102"/>
    </row>
    <row r="654" spans="1:12" x14ac:dyDescent="0.25">
      <c r="A654" s="8"/>
      <c r="B654" s="9"/>
      <c r="C654" s="8"/>
      <c r="D654" s="9"/>
      <c r="E654" s="9"/>
    </row>
    <row r="655" spans="1:12" x14ac:dyDescent="0.25">
      <c r="A655" s="8"/>
      <c r="B655" s="9"/>
      <c r="C655" s="8"/>
      <c r="D655" s="9"/>
      <c r="E655" s="9"/>
    </row>
    <row r="656" spans="1:12" x14ac:dyDescent="0.25">
      <c r="A656" s="8"/>
      <c r="B656" s="9"/>
      <c r="C656" s="8">
        <v>35855</v>
      </c>
      <c r="G656" s="102">
        <f>STDEV(G658:G687)*$B$1</f>
        <v>0.26475613839894907</v>
      </c>
      <c r="H656" s="102">
        <f>STDEV(H658:H687)*$B$1</f>
        <v>0.15125440268182042</v>
      </c>
      <c r="I656" s="102"/>
      <c r="J656" s="102">
        <f>IF(ISNUMBER(J657),J657,1.1)</f>
        <v>0.66723001870600041</v>
      </c>
      <c r="K656" s="101">
        <f>MAX(D657:D687)</f>
        <v>2.2200000000000002</v>
      </c>
      <c r="L656" s="101">
        <f>MAX(E657:E687)</f>
        <v>2.4300000000000002</v>
      </c>
    </row>
    <row r="657" spans="1:12" x14ac:dyDescent="0.25">
      <c r="A657" s="8">
        <f>C656</f>
        <v>35855</v>
      </c>
      <c r="B657" s="9"/>
      <c r="C657" s="8"/>
      <c r="D657" s="9">
        <f>VLOOKUP($A657,cash,D$4,FALSE)</f>
        <v>2.1</v>
      </c>
      <c r="E657" s="9">
        <f>VLOOKUP($A657,cash,E$4,FALSE)</f>
        <v>2.37</v>
      </c>
      <c r="G657" s="102"/>
      <c r="H657" s="102"/>
      <c r="I657" s="102"/>
      <c r="J657" s="102">
        <f>CORREL(D657:D687,E657:E687)</f>
        <v>0.66723001870600041</v>
      </c>
      <c r="K657" s="101">
        <f>MIN(D657:D687)</f>
        <v>2.0499999999999998</v>
      </c>
      <c r="L657" s="101">
        <f>MIN(E657:E687)</f>
        <v>2.3149999999999999</v>
      </c>
    </row>
    <row r="658" spans="1:12" x14ac:dyDescent="0.25">
      <c r="A658" s="8">
        <f>A657+1</f>
        <v>35856</v>
      </c>
      <c r="B658" s="9"/>
      <c r="C658" s="8"/>
      <c r="D658" s="9">
        <f t="shared" ref="D658:E687" si="77">VLOOKUP($A658,cash,D$4,FALSE)</f>
        <v>2.165</v>
      </c>
      <c r="E658" s="9">
        <f t="shared" si="77"/>
        <v>2.4</v>
      </c>
      <c r="G658" s="102">
        <f>LN(D658/D657)</f>
        <v>3.0483016725075751E-2</v>
      </c>
      <c r="H658" s="102">
        <f>LN(E658/E657)</f>
        <v>1.2578782206859965E-2</v>
      </c>
      <c r="I658" s="102"/>
      <c r="J658" s="102"/>
    </row>
    <row r="659" spans="1:12" x14ac:dyDescent="0.25">
      <c r="A659" s="8">
        <f t="shared" ref="A659:A687" si="78">A658+1</f>
        <v>35857</v>
      </c>
      <c r="B659" s="9"/>
      <c r="C659" s="8"/>
      <c r="D659" s="9">
        <f t="shared" si="77"/>
        <v>2.105</v>
      </c>
      <c r="E659" s="9">
        <f t="shared" si="77"/>
        <v>2.38</v>
      </c>
      <c r="G659" s="102">
        <f t="shared" ref="G659:G687" si="79">LN(D659/D658)</f>
        <v>-2.8104894320108483E-2</v>
      </c>
      <c r="H659" s="102">
        <f t="shared" ref="H659:H687" si="80">LN(E659/E658)</f>
        <v>-8.3682496705165792E-3</v>
      </c>
      <c r="I659" s="102"/>
      <c r="J659" s="102"/>
    </row>
    <row r="660" spans="1:12" x14ac:dyDescent="0.25">
      <c r="A660" s="8">
        <f t="shared" si="78"/>
        <v>35858</v>
      </c>
      <c r="B660" s="9"/>
      <c r="C660" s="8"/>
      <c r="D660" s="9">
        <f t="shared" si="77"/>
        <v>2.0699999999999998</v>
      </c>
      <c r="E660" s="9">
        <f t="shared" si="77"/>
        <v>2.375</v>
      </c>
      <c r="G660" s="102">
        <f t="shared" si="79"/>
        <v>-1.6766859857067089E-2</v>
      </c>
      <c r="H660" s="102">
        <f t="shared" si="80"/>
        <v>-2.1030501967787877E-3</v>
      </c>
      <c r="I660" s="102"/>
      <c r="J660" s="102"/>
    </row>
    <row r="661" spans="1:12" x14ac:dyDescent="0.25">
      <c r="A661" s="8">
        <f t="shared" si="78"/>
        <v>35859</v>
      </c>
      <c r="B661" s="9"/>
      <c r="C661" s="8"/>
      <c r="D661" s="9">
        <f t="shared" si="77"/>
        <v>2.06</v>
      </c>
      <c r="E661" s="9">
        <f t="shared" si="77"/>
        <v>2.36</v>
      </c>
      <c r="G661" s="102">
        <f t="shared" si="79"/>
        <v>-4.8426244757879032E-3</v>
      </c>
      <c r="H661" s="102">
        <f t="shared" si="80"/>
        <v>-6.3358184490858952E-3</v>
      </c>
      <c r="I661" s="102"/>
      <c r="J661" s="102"/>
    </row>
    <row r="662" spans="1:12" x14ac:dyDescent="0.25">
      <c r="A662" s="8">
        <f t="shared" si="78"/>
        <v>35860</v>
      </c>
      <c r="B662" s="9"/>
      <c r="C662" s="8"/>
      <c r="D662" s="9">
        <f t="shared" si="77"/>
        <v>2.0649999999999999</v>
      </c>
      <c r="E662" s="9">
        <f t="shared" si="77"/>
        <v>2.355</v>
      </c>
      <c r="G662" s="102">
        <f t="shared" si="79"/>
        <v>2.4242436115062545E-3</v>
      </c>
      <c r="H662" s="102">
        <f t="shared" si="80"/>
        <v>-2.1208915691376244E-3</v>
      </c>
      <c r="I662" s="102"/>
      <c r="J662" s="102"/>
    </row>
    <row r="663" spans="1:12" x14ac:dyDescent="0.25">
      <c r="A663" s="8">
        <f t="shared" si="78"/>
        <v>35861</v>
      </c>
      <c r="B663" s="9"/>
      <c r="C663" s="8"/>
      <c r="D663" s="9">
        <f t="shared" si="77"/>
        <v>2.0649999999999999</v>
      </c>
      <c r="E663" s="9">
        <f t="shared" si="77"/>
        <v>2.355</v>
      </c>
      <c r="G663" s="102">
        <f t="shared" si="79"/>
        <v>0</v>
      </c>
      <c r="H663" s="102">
        <f t="shared" si="80"/>
        <v>0</v>
      </c>
      <c r="I663" s="102"/>
      <c r="J663" s="102"/>
    </row>
    <row r="664" spans="1:12" x14ac:dyDescent="0.25">
      <c r="A664" s="8">
        <f t="shared" si="78"/>
        <v>35862</v>
      </c>
      <c r="B664" s="9"/>
      <c r="C664" s="8"/>
      <c r="D664" s="9">
        <f t="shared" si="77"/>
        <v>2.0649999999999999</v>
      </c>
      <c r="E664" s="9">
        <f t="shared" si="77"/>
        <v>2.355</v>
      </c>
      <c r="G664" s="102">
        <f t="shared" si="79"/>
        <v>0</v>
      </c>
      <c r="H664" s="102">
        <f t="shared" si="80"/>
        <v>0</v>
      </c>
      <c r="I664" s="102"/>
      <c r="J664" s="102"/>
    </row>
    <row r="665" spans="1:12" x14ac:dyDescent="0.25">
      <c r="A665" s="8">
        <f t="shared" si="78"/>
        <v>35863</v>
      </c>
      <c r="B665" s="9"/>
      <c r="C665" s="8"/>
      <c r="D665" s="9">
        <f t="shared" si="77"/>
        <v>2.165</v>
      </c>
      <c r="E665" s="9">
        <f t="shared" si="77"/>
        <v>2.4300000000000002</v>
      </c>
      <c r="G665" s="102">
        <f t="shared" si="79"/>
        <v>4.7290135041457147E-2</v>
      </c>
      <c r="H665" s="102">
        <f t="shared" si="80"/>
        <v>3.1350529884076009E-2</v>
      </c>
      <c r="I665" s="102"/>
      <c r="J665" s="102"/>
    </row>
    <row r="666" spans="1:12" x14ac:dyDescent="0.25">
      <c r="A666" s="8">
        <f t="shared" si="78"/>
        <v>35864</v>
      </c>
      <c r="B666" s="9"/>
      <c r="C666" s="8"/>
      <c r="D666" s="9">
        <f t="shared" si="77"/>
        <v>2.21</v>
      </c>
      <c r="E666" s="9">
        <f t="shared" si="77"/>
        <v>2.4249999999999998</v>
      </c>
      <c r="G666" s="102">
        <f t="shared" si="79"/>
        <v>2.0572154075208317E-2</v>
      </c>
      <c r="H666" s="102">
        <f t="shared" si="80"/>
        <v>-2.059732963010727E-3</v>
      </c>
      <c r="I666" s="102"/>
      <c r="J666" s="102"/>
    </row>
    <row r="667" spans="1:12" x14ac:dyDescent="0.25">
      <c r="A667" s="8">
        <f t="shared" si="78"/>
        <v>35865</v>
      </c>
      <c r="B667" s="9"/>
      <c r="C667" s="8"/>
      <c r="D667" s="9">
        <f t="shared" si="77"/>
        <v>2.2200000000000002</v>
      </c>
      <c r="E667" s="9">
        <f t="shared" si="77"/>
        <v>2.4</v>
      </c>
      <c r="G667" s="102">
        <f t="shared" si="79"/>
        <v>4.5146803545268342E-3</v>
      </c>
      <c r="H667" s="102">
        <f t="shared" si="80"/>
        <v>-1.0362787035546547E-2</v>
      </c>
      <c r="I667" s="102"/>
      <c r="J667" s="102"/>
    </row>
    <row r="668" spans="1:12" x14ac:dyDescent="0.25">
      <c r="A668" s="8">
        <f t="shared" si="78"/>
        <v>35866</v>
      </c>
      <c r="B668" s="9"/>
      <c r="C668" s="8"/>
      <c r="D668" s="9">
        <f t="shared" si="77"/>
        <v>2.2050000000000001</v>
      </c>
      <c r="E668" s="9">
        <f t="shared" si="77"/>
        <v>2.4</v>
      </c>
      <c r="G668" s="102">
        <f t="shared" si="79"/>
        <v>-6.7796869853788038E-3</v>
      </c>
      <c r="H668" s="102">
        <f t="shared" si="80"/>
        <v>0</v>
      </c>
      <c r="I668" s="102"/>
      <c r="J668" s="102"/>
    </row>
    <row r="669" spans="1:12" x14ac:dyDescent="0.25">
      <c r="A669" s="8">
        <f t="shared" si="78"/>
        <v>35867</v>
      </c>
      <c r="B669" s="9"/>
      <c r="C669" s="8"/>
      <c r="D669" s="9">
        <f t="shared" si="77"/>
        <v>2.1349999999999998</v>
      </c>
      <c r="E669" s="9">
        <f t="shared" si="77"/>
        <v>2.36</v>
      </c>
      <c r="G669" s="102">
        <f t="shared" si="79"/>
        <v>-3.2260862218221553E-2</v>
      </c>
      <c r="H669" s="102">
        <f t="shared" si="80"/>
        <v>-1.6807118316381289E-2</v>
      </c>
      <c r="I669" s="102"/>
      <c r="J669" s="102"/>
    </row>
    <row r="670" spans="1:12" x14ac:dyDescent="0.25">
      <c r="A670" s="8">
        <f t="shared" si="78"/>
        <v>35868</v>
      </c>
      <c r="B670" s="9"/>
      <c r="C670" s="8"/>
      <c r="D670" s="9">
        <f t="shared" si="77"/>
        <v>2.1349999999999998</v>
      </c>
      <c r="E670" s="9">
        <f t="shared" si="77"/>
        <v>2.36</v>
      </c>
      <c r="G670" s="102">
        <f t="shared" si="79"/>
        <v>0</v>
      </c>
      <c r="H670" s="102">
        <f t="shared" si="80"/>
        <v>0</v>
      </c>
      <c r="I670" s="102"/>
      <c r="J670" s="102"/>
    </row>
    <row r="671" spans="1:12" x14ac:dyDescent="0.25">
      <c r="A671" s="8">
        <f t="shared" si="78"/>
        <v>35869</v>
      </c>
      <c r="B671" s="9"/>
      <c r="C671" s="8"/>
      <c r="D671" s="9">
        <f t="shared" si="77"/>
        <v>2.1349999999999998</v>
      </c>
      <c r="E671" s="9">
        <f t="shared" si="77"/>
        <v>2.36</v>
      </c>
      <c r="G671" s="102">
        <f t="shared" si="79"/>
        <v>0</v>
      </c>
      <c r="H671" s="102">
        <f t="shared" si="80"/>
        <v>0</v>
      </c>
      <c r="I671" s="102"/>
      <c r="J671" s="102"/>
    </row>
    <row r="672" spans="1:12" x14ac:dyDescent="0.25">
      <c r="A672" s="8">
        <f t="shared" si="78"/>
        <v>35870</v>
      </c>
      <c r="B672" s="9"/>
      <c r="C672" s="8"/>
      <c r="D672" s="9">
        <f t="shared" si="77"/>
        <v>2.0750000000000002</v>
      </c>
      <c r="E672" s="9">
        <f t="shared" si="77"/>
        <v>2.3250000000000002</v>
      </c>
      <c r="G672" s="102">
        <f t="shared" si="79"/>
        <v>-2.8505492997926058E-2</v>
      </c>
      <c r="H672" s="102">
        <f t="shared" si="80"/>
        <v>-1.4941579998198914E-2</v>
      </c>
      <c r="I672" s="102"/>
      <c r="J672" s="102"/>
    </row>
    <row r="673" spans="1:10" x14ac:dyDescent="0.25">
      <c r="A673" s="8">
        <f t="shared" si="78"/>
        <v>35871</v>
      </c>
      <c r="B673" s="9"/>
      <c r="C673" s="8"/>
      <c r="D673" s="9">
        <f t="shared" si="77"/>
        <v>2.0699999999999998</v>
      </c>
      <c r="E673" s="9">
        <f t="shared" si="77"/>
        <v>2.33</v>
      </c>
      <c r="G673" s="102">
        <f t="shared" si="79"/>
        <v>-2.4125464053841011E-3</v>
      </c>
      <c r="H673" s="102">
        <f t="shared" si="80"/>
        <v>2.148228538289605E-3</v>
      </c>
      <c r="I673" s="102"/>
      <c r="J673" s="102"/>
    </row>
    <row r="674" spans="1:10" x14ac:dyDescent="0.25">
      <c r="A674" s="8">
        <f t="shared" si="78"/>
        <v>35872</v>
      </c>
      <c r="B674" s="9"/>
      <c r="C674" s="8"/>
      <c r="D674" s="9">
        <f t="shared" si="77"/>
        <v>2.0499999999999998</v>
      </c>
      <c r="E674" s="9">
        <f t="shared" si="77"/>
        <v>2.3149999999999999</v>
      </c>
      <c r="G674" s="102">
        <f t="shared" si="79"/>
        <v>-9.7088141269609379E-3</v>
      </c>
      <c r="H674" s="102">
        <f t="shared" si="80"/>
        <v>-6.4585800394118195E-3</v>
      </c>
      <c r="I674" s="102"/>
      <c r="J674" s="102"/>
    </row>
    <row r="675" spans="1:10" x14ac:dyDescent="0.25">
      <c r="A675" s="8">
        <f t="shared" si="78"/>
        <v>35873</v>
      </c>
      <c r="B675" s="9"/>
      <c r="C675" s="8"/>
      <c r="D675" s="9">
        <f t="shared" si="77"/>
        <v>2.085</v>
      </c>
      <c r="E675" s="9">
        <f t="shared" si="77"/>
        <v>2.3250000000000002</v>
      </c>
      <c r="G675" s="102">
        <f t="shared" si="79"/>
        <v>1.6929062100447975E-2</v>
      </c>
      <c r="H675" s="102">
        <f t="shared" si="80"/>
        <v>4.3103515011222631E-3</v>
      </c>
      <c r="I675" s="102"/>
      <c r="J675" s="102"/>
    </row>
    <row r="676" spans="1:10" x14ac:dyDescent="0.25">
      <c r="A676" s="8">
        <f t="shared" si="78"/>
        <v>35874</v>
      </c>
      <c r="B676" s="9"/>
      <c r="C676" s="8"/>
      <c r="D676" s="9">
        <f t="shared" si="77"/>
        <v>2.085</v>
      </c>
      <c r="E676" s="9">
        <f t="shared" si="77"/>
        <v>2.3199999999999998</v>
      </c>
      <c r="G676" s="102">
        <f t="shared" si="79"/>
        <v>0</v>
      </c>
      <c r="H676" s="102">
        <f t="shared" si="80"/>
        <v>-2.1528533611012007E-3</v>
      </c>
      <c r="I676" s="102"/>
      <c r="J676" s="102"/>
    </row>
    <row r="677" spans="1:10" x14ac:dyDescent="0.25">
      <c r="A677" s="8">
        <f t="shared" si="78"/>
        <v>35875</v>
      </c>
      <c r="B677" s="9"/>
      <c r="C677" s="8"/>
      <c r="D677" s="9">
        <f t="shared" si="77"/>
        <v>2.085</v>
      </c>
      <c r="E677" s="9">
        <f t="shared" si="77"/>
        <v>2.3199999999999998</v>
      </c>
      <c r="G677" s="102">
        <f t="shared" si="79"/>
        <v>0</v>
      </c>
      <c r="H677" s="102">
        <f t="shared" si="80"/>
        <v>0</v>
      </c>
      <c r="I677" s="102"/>
      <c r="J677" s="102"/>
    </row>
    <row r="678" spans="1:10" x14ac:dyDescent="0.25">
      <c r="A678" s="8">
        <f t="shared" si="78"/>
        <v>35876</v>
      </c>
      <c r="B678" s="9"/>
      <c r="C678" s="8"/>
      <c r="D678" s="9">
        <f t="shared" si="77"/>
        <v>2.085</v>
      </c>
      <c r="E678" s="9">
        <f t="shared" si="77"/>
        <v>2.3199999999999998</v>
      </c>
      <c r="G678" s="102">
        <f t="shared" si="79"/>
        <v>0</v>
      </c>
      <c r="H678" s="102">
        <f t="shared" si="80"/>
        <v>0</v>
      </c>
      <c r="I678" s="102"/>
      <c r="J678" s="102"/>
    </row>
    <row r="679" spans="1:10" x14ac:dyDescent="0.25">
      <c r="A679" s="8">
        <f t="shared" si="78"/>
        <v>35877</v>
      </c>
      <c r="B679" s="9"/>
      <c r="C679" s="8"/>
      <c r="D679" s="9">
        <f t="shared" si="77"/>
        <v>2.085</v>
      </c>
      <c r="E679" s="9">
        <f t="shared" si="77"/>
        <v>2.34</v>
      </c>
      <c r="G679" s="102">
        <f t="shared" si="79"/>
        <v>0</v>
      </c>
      <c r="H679" s="102">
        <f t="shared" si="80"/>
        <v>8.583743691391435E-3</v>
      </c>
      <c r="I679" s="102"/>
      <c r="J679" s="102"/>
    </row>
    <row r="680" spans="1:10" x14ac:dyDescent="0.25">
      <c r="A680" s="8">
        <f t="shared" si="78"/>
        <v>35878</v>
      </c>
      <c r="B680" s="9"/>
      <c r="C680" s="8"/>
      <c r="D680" s="9">
        <f t="shared" si="77"/>
        <v>2.08</v>
      </c>
      <c r="E680" s="9">
        <f t="shared" si="77"/>
        <v>2.34</v>
      </c>
      <c r="G680" s="102">
        <f t="shared" si="79"/>
        <v>-2.4009615375381503E-3</v>
      </c>
      <c r="H680" s="102">
        <f t="shared" si="80"/>
        <v>0</v>
      </c>
      <c r="I680" s="102"/>
      <c r="J680" s="102"/>
    </row>
    <row r="681" spans="1:10" x14ac:dyDescent="0.25">
      <c r="A681" s="8">
        <f t="shared" si="78"/>
        <v>35879</v>
      </c>
      <c r="B681" s="9"/>
      <c r="C681" s="8"/>
      <c r="D681" s="9">
        <f t="shared" si="77"/>
        <v>2.13</v>
      </c>
      <c r="E681" s="9">
        <f t="shared" si="77"/>
        <v>2.36</v>
      </c>
      <c r="G681" s="102">
        <f t="shared" si="79"/>
        <v>2.3754086008107057E-2</v>
      </c>
      <c r="H681" s="102">
        <f t="shared" si="80"/>
        <v>8.5106896679086105E-3</v>
      </c>
      <c r="I681" s="102"/>
      <c r="J681" s="102"/>
    </row>
    <row r="682" spans="1:10" x14ac:dyDescent="0.25">
      <c r="A682" s="8">
        <f t="shared" si="78"/>
        <v>35880</v>
      </c>
      <c r="B682" s="9"/>
      <c r="C682" s="8"/>
      <c r="D682" s="9">
        <f t="shared" si="77"/>
        <v>2.0950000000000002</v>
      </c>
      <c r="E682" s="9">
        <f t="shared" si="77"/>
        <v>2.3650000000000002</v>
      </c>
      <c r="G682" s="102">
        <f t="shared" si="79"/>
        <v>-1.6568426347232594E-2</v>
      </c>
      <c r="H682" s="102">
        <f t="shared" si="80"/>
        <v>2.1164029063776937E-3</v>
      </c>
      <c r="I682" s="102"/>
      <c r="J682" s="102"/>
    </row>
    <row r="683" spans="1:10" x14ac:dyDescent="0.25">
      <c r="A683" s="8">
        <f t="shared" si="78"/>
        <v>35881</v>
      </c>
      <c r="B683" s="9"/>
      <c r="C683" s="8"/>
      <c r="D683" s="9">
        <f t="shared" si="77"/>
        <v>2.09</v>
      </c>
      <c r="E683" s="9">
        <f t="shared" si="77"/>
        <v>2.39</v>
      </c>
      <c r="G683" s="102">
        <f t="shared" si="79"/>
        <v>-2.3894873973815786E-3</v>
      </c>
      <c r="H683" s="102">
        <f t="shared" si="80"/>
        <v>1.0515343999522907E-2</v>
      </c>
      <c r="I683" s="102"/>
      <c r="J683" s="102"/>
    </row>
    <row r="684" spans="1:10" x14ac:dyDescent="0.25">
      <c r="A684" s="8">
        <f t="shared" si="78"/>
        <v>35882</v>
      </c>
      <c r="B684" s="9"/>
      <c r="C684" s="8"/>
      <c r="D684" s="9">
        <f t="shared" si="77"/>
        <v>2.09</v>
      </c>
      <c r="E684" s="9">
        <f t="shared" si="77"/>
        <v>2.39</v>
      </c>
      <c r="G684" s="102">
        <f t="shared" si="79"/>
        <v>0</v>
      </c>
      <c r="H684" s="102">
        <f t="shared" si="80"/>
        <v>0</v>
      </c>
      <c r="I684" s="102"/>
      <c r="J684" s="102"/>
    </row>
    <row r="685" spans="1:10" x14ac:dyDescent="0.25">
      <c r="A685" s="8">
        <f t="shared" si="78"/>
        <v>35883</v>
      </c>
      <c r="B685" s="9"/>
      <c r="C685" s="8"/>
      <c r="D685" s="9">
        <f t="shared" si="77"/>
        <v>2.09</v>
      </c>
      <c r="E685" s="9">
        <f t="shared" si="77"/>
        <v>2.39</v>
      </c>
      <c r="G685" s="102">
        <f t="shared" si="79"/>
        <v>0</v>
      </c>
      <c r="H685" s="102">
        <f t="shared" si="80"/>
        <v>0</v>
      </c>
      <c r="I685" s="102"/>
      <c r="J685" s="102"/>
    </row>
    <row r="686" spans="1:10" x14ac:dyDescent="0.25">
      <c r="A686" s="8">
        <f t="shared" si="78"/>
        <v>35884</v>
      </c>
      <c r="B686" s="9"/>
      <c r="C686" s="10"/>
      <c r="D686" s="9">
        <f t="shared" si="77"/>
        <v>2.1150000000000002</v>
      </c>
      <c r="E686" s="9">
        <f t="shared" si="77"/>
        <v>2.4300000000000002</v>
      </c>
      <c r="G686" s="102">
        <f t="shared" si="79"/>
        <v>1.1890746521521773E-2</v>
      </c>
      <c r="H686" s="102">
        <f t="shared" si="80"/>
        <v>1.6597891409037831E-2</v>
      </c>
      <c r="I686" s="102"/>
      <c r="J686" s="102"/>
    </row>
    <row r="687" spans="1:10" x14ac:dyDescent="0.25">
      <c r="A687" s="8">
        <f t="shared" si="78"/>
        <v>35885</v>
      </c>
      <c r="B687" s="9"/>
      <c r="C687" s="10"/>
      <c r="D687" s="9">
        <f t="shared" si="77"/>
        <v>2.1349999999999998</v>
      </c>
      <c r="E687" s="9">
        <f t="shared" si="77"/>
        <v>2.4</v>
      </c>
      <c r="G687" s="102">
        <f t="shared" si="79"/>
        <v>9.4118341823463784E-3</v>
      </c>
      <c r="H687" s="102">
        <f t="shared" si="80"/>
        <v>-1.2422519998557209E-2</v>
      </c>
      <c r="I687" s="102"/>
      <c r="J687" s="102"/>
    </row>
    <row r="688" spans="1:10" x14ac:dyDescent="0.25">
      <c r="A688" s="8"/>
      <c r="B688" s="9"/>
      <c r="C688" s="8"/>
      <c r="D688" s="9"/>
      <c r="E688" s="9"/>
    </row>
    <row r="689" spans="1:12" x14ac:dyDescent="0.25">
      <c r="A689" s="8"/>
      <c r="B689" s="9"/>
      <c r="C689" s="8"/>
      <c r="D689" s="9"/>
      <c r="E689" s="9"/>
    </row>
    <row r="690" spans="1:12" x14ac:dyDescent="0.25">
      <c r="A690" s="8"/>
      <c r="B690" s="9"/>
      <c r="C690" s="8"/>
      <c r="D690" s="9"/>
      <c r="E690" s="9"/>
    </row>
    <row r="691" spans="1:12" x14ac:dyDescent="0.25">
      <c r="A691" s="8"/>
      <c r="B691" s="9"/>
      <c r="C691" s="8">
        <v>35886</v>
      </c>
      <c r="G691" s="102">
        <f>STDEV(G693:G721)*$B$1</f>
        <v>0.42051924525346085</v>
      </c>
      <c r="H691" s="102">
        <f>STDEV(H693:H721)*$B$1</f>
        <v>0.44544469201340248</v>
      </c>
      <c r="I691" s="102"/>
      <c r="J691" s="102">
        <f>IF(ISNUMBER(J692),J692,1.1)</f>
        <v>0.94731235571333683</v>
      </c>
      <c r="K691" s="101">
        <f>MAX(D692:D721)</f>
        <v>2.4350000000000001</v>
      </c>
      <c r="L691" s="101">
        <f>MAX(E692:E721)</f>
        <v>2.6850000000000001</v>
      </c>
    </row>
    <row r="692" spans="1:12" x14ac:dyDescent="0.25">
      <c r="A692" s="8">
        <f>C691</f>
        <v>35886</v>
      </c>
      <c r="B692" s="9"/>
      <c r="C692" s="8"/>
      <c r="D692" s="9">
        <f>VLOOKUP($A692,cash,D$4,FALSE)</f>
        <v>2.2549999999999999</v>
      </c>
      <c r="E692" s="9">
        <f>VLOOKUP($A692,cash,E$4,FALSE)</f>
        <v>2.4649999999999999</v>
      </c>
      <c r="G692" s="102"/>
      <c r="H692" s="102"/>
      <c r="I692" s="102"/>
      <c r="J692" s="102">
        <f>CORREL(D692:D721,E692:E721)</f>
        <v>0.94731235571333683</v>
      </c>
      <c r="K692" s="101">
        <f>MIN(D692:D721)</f>
        <v>2.0099999999999998</v>
      </c>
      <c r="L692" s="101">
        <f>MIN(E692:E721)</f>
        <v>2.2250000000000001</v>
      </c>
    </row>
    <row r="693" spans="1:12" x14ac:dyDescent="0.25">
      <c r="A693" s="8">
        <f>A692+1</f>
        <v>35887</v>
      </c>
      <c r="B693" s="9"/>
      <c r="C693" s="8"/>
      <c r="D693" s="9">
        <f t="shared" ref="D693:E721" si="81">VLOOKUP($A693,cash,D$4,FALSE)</f>
        <v>2.19</v>
      </c>
      <c r="E693" s="9">
        <f t="shared" si="81"/>
        <v>2.4350000000000001</v>
      </c>
      <c r="G693" s="102">
        <f>LN(D693/D692)</f>
        <v>-2.9248429126232201E-2</v>
      </c>
      <c r="H693" s="102">
        <f>LN(E693/E692)</f>
        <v>-1.2245050960100288E-2</v>
      </c>
      <c r="I693" s="102"/>
      <c r="J693" s="102"/>
    </row>
    <row r="694" spans="1:12" x14ac:dyDescent="0.25">
      <c r="A694" s="8">
        <f t="shared" ref="A694:A721" si="82">A693+1</f>
        <v>35888</v>
      </c>
      <c r="B694" s="9"/>
      <c r="C694" s="8"/>
      <c r="D694" s="9">
        <f t="shared" si="81"/>
        <v>2.2749999999999999</v>
      </c>
      <c r="E694" s="9">
        <f t="shared" si="81"/>
        <v>2.4649999999999999</v>
      </c>
      <c r="G694" s="102">
        <f t="shared" ref="G694:G721" si="83">LN(D694/D693)</f>
        <v>3.8078508574504365E-2</v>
      </c>
      <c r="H694" s="102">
        <f t="shared" ref="H694:H721" si="84">LN(E694/E693)</f>
        <v>1.2245050960100168E-2</v>
      </c>
      <c r="I694" s="102"/>
      <c r="J694" s="102"/>
    </row>
    <row r="695" spans="1:12" x14ac:dyDescent="0.25">
      <c r="A695" s="8">
        <f t="shared" si="82"/>
        <v>35889</v>
      </c>
      <c r="B695" s="9"/>
      <c r="C695" s="8"/>
      <c r="D695" s="9">
        <f t="shared" si="81"/>
        <v>2.2749999999999999</v>
      </c>
      <c r="E695" s="9">
        <f t="shared" si="81"/>
        <v>2.4649999999999999</v>
      </c>
      <c r="G695" s="102">
        <f t="shared" si="83"/>
        <v>0</v>
      </c>
      <c r="H695" s="102">
        <f t="shared" si="84"/>
        <v>0</v>
      </c>
      <c r="I695" s="102"/>
      <c r="J695" s="102"/>
    </row>
    <row r="696" spans="1:12" x14ac:dyDescent="0.25">
      <c r="A696" s="8">
        <f t="shared" si="82"/>
        <v>35890</v>
      </c>
      <c r="B696" s="9"/>
      <c r="C696" s="8"/>
      <c r="D696" s="9">
        <f t="shared" si="81"/>
        <v>2.2749999999999999</v>
      </c>
      <c r="E696" s="9">
        <f t="shared" si="81"/>
        <v>2.4649999999999999</v>
      </c>
      <c r="G696" s="102">
        <f t="shared" si="83"/>
        <v>0</v>
      </c>
      <c r="H696" s="102">
        <f t="shared" si="84"/>
        <v>0</v>
      </c>
      <c r="I696" s="102"/>
      <c r="J696" s="102"/>
    </row>
    <row r="697" spans="1:12" x14ac:dyDescent="0.25">
      <c r="A697" s="8">
        <f t="shared" si="82"/>
        <v>35891</v>
      </c>
      <c r="B697" s="9"/>
      <c r="C697" s="8"/>
      <c r="D697" s="9">
        <f t="shared" si="81"/>
        <v>2.27</v>
      </c>
      <c r="E697" s="9">
        <f t="shared" si="81"/>
        <v>2.4750000000000001</v>
      </c>
      <c r="G697" s="102">
        <f t="shared" si="83"/>
        <v>-2.2002209096024235E-3</v>
      </c>
      <c r="H697" s="102">
        <f t="shared" si="84"/>
        <v>4.0485885260003324E-3</v>
      </c>
      <c r="I697" s="102"/>
      <c r="J697" s="102"/>
    </row>
    <row r="698" spans="1:12" x14ac:dyDescent="0.25">
      <c r="A698" s="8">
        <f t="shared" si="82"/>
        <v>35892</v>
      </c>
      <c r="B698" s="9"/>
      <c r="C698" s="8"/>
      <c r="D698" s="9">
        <f t="shared" si="81"/>
        <v>2.2749999999999999</v>
      </c>
      <c r="E698" s="9">
        <f t="shared" si="81"/>
        <v>2.4750000000000001</v>
      </c>
      <c r="G698" s="102">
        <f t="shared" si="83"/>
        <v>2.2002209096023376E-3</v>
      </c>
      <c r="H698" s="102">
        <f t="shared" si="84"/>
        <v>0</v>
      </c>
      <c r="I698" s="102"/>
      <c r="J698" s="102"/>
    </row>
    <row r="699" spans="1:12" x14ac:dyDescent="0.25">
      <c r="A699" s="8">
        <f t="shared" si="82"/>
        <v>35893</v>
      </c>
      <c r="B699" s="9"/>
      <c r="C699" s="8"/>
      <c r="D699" s="9">
        <f t="shared" si="81"/>
        <v>2.4350000000000001</v>
      </c>
      <c r="E699" s="9">
        <f t="shared" si="81"/>
        <v>2.6850000000000001</v>
      </c>
      <c r="G699" s="102">
        <f t="shared" si="83"/>
        <v>6.7966704131639355E-2</v>
      </c>
      <c r="H699" s="102">
        <f t="shared" si="84"/>
        <v>8.1440331940174276E-2</v>
      </c>
      <c r="I699" s="102"/>
      <c r="J699" s="102"/>
    </row>
    <row r="700" spans="1:12" x14ac:dyDescent="0.25">
      <c r="A700" s="8">
        <f t="shared" si="82"/>
        <v>35894</v>
      </c>
      <c r="B700" s="9"/>
      <c r="C700" s="8"/>
      <c r="D700" s="9">
        <f t="shared" si="81"/>
        <v>2.37</v>
      </c>
      <c r="E700" s="9">
        <f t="shared" si="81"/>
        <v>2.6549999999999998</v>
      </c>
      <c r="G700" s="102">
        <f t="shared" si="83"/>
        <v>-2.7056801387513305E-2</v>
      </c>
      <c r="H700" s="102">
        <f t="shared" si="84"/>
        <v>-1.1236073266925954E-2</v>
      </c>
      <c r="I700" s="102"/>
      <c r="J700" s="102"/>
    </row>
    <row r="701" spans="1:12" x14ac:dyDescent="0.25">
      <c r="A701" s="8">
        <f t="shared" si="82"/>
        <v>35895</v>
      </c>
      <c r="B701" s="9"/>
      <c r="C701" s="8"/>
      <c r="D701" s="9">
        <f t="shared" si="81"/>
        <v>2.37</v>
      </c>
      <c r="E701" s="9">
        <f t="shared" si="81"/>
        <v>2.6549999999999998</v>
      </c>
      <c r="G701" s="102">
        <f t="shared" si="83"/>
        <v>0</v>
      </c>
      <c r="H701" s="102">
        <f t="shared" si="84"/>
        <v>0</v>
      </c>
      <c r="I701" s="102"/>
      <c r="J701" s="102"/>
    </row>
    <row r="702" spans="1:12" x14ac:dyDescent="0.25">
      <c r="A702" s="8">
        <f t="shared" si="82"/>
        <v>35896</v>
      </c>
      <c r="B702" s="9"/>
      <c r="C702" s="8"/>
      <c r="D702" s="9">
        <f t="shared" si="81"/>
        <v>2.37</v>
      </c>
      <c r="E702" s="9">
        <f t="shared" si="81"/>
        <v>2.6549999999999998</v>
      </c>
      <c r="G702" s="102">
        <f t="shared" si="83"/>
        <v>0</v>
      </c>
      <c r="H702" s="102">
        <f t="shared" si="84"/>
        <v>0</v>
      </c>
      <c r="I702" s="102"/>
      <c r="J702" s="102"/>
    </row>
    <row r="703" spans="1:12" x14ac:dyDescent="0.25">
      <c r="A703" s="8">
        <f t="shared" si="82"/>
        <v>35897</v>
      </c>
      <c r="B703" s="9"/>
      <c r="C703" s="8"/>
      <c r="D703" s="9">
        <f t="shared" si="81"/>
        <v>2.37</v>
      </c>
      <c r="E703" s="9">
        <f t="shared" si="81"/>
        <v>2.6549999999999998</v>
      </c>
      <c r="G703" s="102">
        <f t="shared" si="83"/>
        <v>0</v>
      </c>
      <c r="H703" s="102">
        <f t="shared" si="84"/>
        <v>0</v>
      </c>
      <c r="I703" s="102"/>
      <c r="J703" s="102"/>
    </row>
    <row r="704" spans="1:12" x14ac:dyDescent="0.25">
      <c r="A704" s="8">
        <f t="shared" si="82"/>
        <v>35898</v>
      </c>
      <c r="B704" s="9"/>
      <c r="C704" s="8"/>
      <c r="D704" s="9">
        <f t="shared" si="81"/>
        <v>2.33</v>
      </c>
      <c r="E704" s="9">
        <f t="shared" si="81"/>
        <v>2.58</v>
      </c>
      <c r="G704" s="102">
        <f t="shared" si="83"/>
        <v>-1.7021687569430635E-2</v>
      </c>
      <c r="H704" s="102">
        <f t="shared" si="84"/>
        <v>-2.8655255760375947E-2</v>
      </c>
      <c r="I704" s="102"/>
      <c r="J704" s="102"/>
    </row>
    <row r="705" spans="1:10" x14ac:dyDescent="0.25">
      <c r="A705" s="8">
        <f t="shared" si="82"/>
        <v>35899</v>
      </c>
      <c r="B705" s="9"/>
      <c r="C705" s="8"/>
      <c r="D705" s="9">
        <f t="shared" si="81"/>
        <v>2.2599999999999998</v>
      </c>
      <c r="E705" s="9">
        <f t="shared" si="81"/>
        <v>2.5649999999999999</v>
      </c>
      <c r="G705" s="102">
        <f t="shared" si="83"/>
        <v>-3.0503454293414854E-2</v>
      </c>
      <c r="H705" s="102">
        <f t="shared" si="84"/>
        <v>-5.8309203107932096E-3</v>
      </c>
      <c r="I705" s="102"/>
      <c r="J705" s="102"/>
    </row>
    <row r="706" spans="1:10" x14ac:dyDescent="0.25">
      <c r="A706" s="8">
        <f t="shared" si="82"/>
        <v>35900</v>
      </c>
      <c r="B706" s="9"/>
      <c r="C706" s="8"/>
      <c r="D706" s="9">
        <f t="shared" si="81"/>
        <v>2.335</v>
      </c>
      <c r="E706" s="9">
        <f t="shared" si="81"/>
        <v>2.625</v>
      </c>
      <c r="G706" s="102">
        <f t="shared" si="83"/>
        <v>3.2647077836666122E-2</v>
      </c>
      <c r="H706" s="102">
        <f t="shared" si="84"/>
        <v>2.3122417420854212E-2</v>
      </c>
      <c r="I706" s="102"/>
      <c r="J706" s="102"/>
    </row>
    <row r="707" spans="1:10" x14ac:dyDescent="0.25">
      <c r="A707" s="8">
        <f t="shared" si="82"/>
        <v>35901</v>
      </c>
      <c r="B707" s="9"/>
      <c r="C707" s="8"/>
      <c r="D707" s="9">
        <f t="shared" si="81"/>
        <v>2.36</v>
      </c>
      <c r="E707" s="9">
        <f t="shared" si="81"/>
        <v>2.65</v>
      </c>
      <c r="G707" s="102">
        <f t="shared" si="83"/>
        <v>1.0649727916657928E-2</v>
      </c>
      <c r="H707" s="102">
        <f t="shared" si="84"/>
        <v>9.4787439545437387E-3</v>
      </c>
      <c r="I707" s="102"/>
      <c r="J707" s="102"/>
    </row>
    <row r="708" spans="1:10" x14ac:dyDescent="0.25">
      <c r="A708" s="8">
        <f t="shared" si="82"/>
        <v>35902</v>
      </c>
      <c r="B708" s="9"/>
      <c r="C708" s="8"/>
      <c r="D708" s="9">
        <f t="shared" si="81"/>
        <v>2.2799999999999998</v>
      </c>
      <c r="E708" s="9">
        <f t="shared" si="81"/>
        <v>2.57</v>
      </c>
      <c r="G708" s="102">
        <f t="shared" si="83"/>
        <v>-3.4486176071169321E-2</v>
      </c>
      <c r="H708" s="102">
        <f t="shared" si="84"/>
        <v>-3.0653741091002402E-2</v>
      </c>
      <c r="I708" s="102"/>
      <c r="J708" s="102"/>
    </row>
    <row r="709" spans="1:10" x14ac:dyDescent="0.25">
      <c r="A709" s="8">
        <f t="shared" si="82"/>
        <v>35903</v>
      </c>
      <c r="B709" s="9"/>
      <c r="C709" s="8"/>
      <c r="D709" s="9">
        <f t="shared" si="81"/>
        <v>2.2799999999999998</v>
      </c>
      <c r="E709" s="9">
        <f t="shared" si="81"/>
        <v>2.57</v>
      </c>
      <c r="G709" s="102">
        <f t="shared" si="83"/>
        <v>0</v>
      </c>
      <c r="H709" s="102">
        <f t="shared" si="84"/>
        <v>0</v>
      </c>
      <c r="I709" s="102"/>
      <c r="J709" s="102"/>
    </row>
    <row r="710" spans="1:10" x14ac:dyDescent="0.25">
      <c r="A710" s="8">
        <f t="shared" si="82"/>
        <v>35904</v>
      </c>
      <c r="B710" s="9"/>
      <c r="C710" s="8"/>
      <c r="D710" s="9">
        <f t="shared" si="81"/>
        <v>2.2799999999999998</v>
      </c>
      <c r="E710" s="9">
        <f t="shared" si="81"/>
        <v>2.57</v>
      </c>
      <c r="G710" s="102">
        <f t="shared" si="83"/>
        <v>0</v>
      </c>
      <c r="H710" s="102">
        <f t="shared" si="84"/>
        <v>0</v>
      </c>
      <c r="I710" s="102"/>
      <c r="J710" s="102"/>
    </row>
    <row r="711" spans="1:10" x14ac:dyDescent="0.25">
      <c r="A711" s="8">
        <f t="shared" si="82"/>
        <v>35905</v>
      </c>
      <c r="B711" s="9"/>
      <c r="C711" s="8"/>
      <c r="D711" s="9">
        <f t="shared" si="81"/>
        <v>2.2599999999999998</v>
      </c>
      <c r="E711" s="9">
        <f t="shared" si="81"/>
        <v>2.5350000000000001</v>
      </c>
      <c r="G711" s="102">
        <f t="shared" si="83"/>
        <v>-8.8106296821549197E-3</v>
      </c>
      <c r="H711" s="102">
        <f t="shared" si="84"/>
        <v>-1.3712261863981782E-2</v>
      </c>
      <c r="I711" s="102"/>
      <c r="J711" s="102"/>
    </row>
    <row r="712" spans="1:10" x14ac:dyDescent="0.25">
      <c r="A712" s="8">
        <f t="shared" si="82"/>
        <v>35906</v>
      </c>
      <c r="B712" s="9"/>
      <c r="C712" s="8"/>
      <c r="D712" s="9">
        <f t="shared" si="81"/>
        <v>2.2850000000000001</v>
      </c>
      <c r="E712" s="9">
        <f t="shared" si="81"/>
        <v>2.5950000000000002</v>
      </c>
      <c r="G712" s="102">
        <f t="shared" si="83"/>
        <v>1.1001211061973583E-2</v>
      </c>
      <c r="H712" s="102">
        <f t="shared" si="84"/>
        <v>2.3392879574705594E-2</v>
      </c>
      <c r="I712" s="102"/>
      <c r="J712" s="102"/>
    </row>
    <row r="713" spans="1:10" x14ac:dyDescent="0.25">
      <c r="A713" s="8">
        <f t="shared" si="82"/>
        <v>35907</v>
      </c>
      <c r="B713" s="9"/>
      <c r="C713" s="8"/>
      <c r="D713" s="9">
        <f t="shared" si="81"/>
        <v>2.355</v>
      </c>
      <c r="E713" s="9">
        <f t="shared" si="81"/>
        <v>2.6549999999999998</v>
      </c>
      <c r="G713" s="102">
        <f t="shared" si="83"/>
        <v>3.0174703122213032E-2</v>
      </c>
      <c r="H713" s="102">
        <f t="shared" si="84"/>
        <v>2.2858138076049968E-2</v>
      </c>
      <c r="I713" s="102"/>
      <c r="J713" s="102"/>
    </row>
    <row r="714" spans="1:10" x14ac:dyDescent="0.25">
      <c r="A714" s="8">
        <f t="shared" si="82"/>
        <v>35908</v>
      </c>
      <c r="B714" s="9"/>
      <c r="C714" s="8"/>
      <c r="D714" s="9">
        <f t="shared" si="81"/>
        <v>2.2149999999999999</v>
      </c>
      <c r="E714" s="9">
        <f t="shared" si="81"/>
        <v>2.5</v>
      </c>
      <c r="G714" s="102">
        <f t="shared" si="83"/>
        <v>-6.1288323971282213E-2</v>
      </c>
      <c r="H714" s="102">
        <f t="shared" si="84"/>
        <v>-6.0153922819747033E-2</v>
      </c>
      <c r="I714" s="102"/>
      <c r="J714" s="102"/>
    </row>
    <row r="715" spans="1:10" x14ac:dyDescent="0.25">
      <c r="A715" s="8">
        <f t="shared" si="82"/>
        <v>35909</v>
      </c>
      <c r="B715" s="9"/>
      <c r="C715" s="8"/>
      <c r="D715" s="9">
        <f t="shared" si="81"/>
        <v>2.1150000000000002</v>
      </c>
      <c r="E715" s="9">
        <f t="shared" si="81"/>
        <v>2.375</v>
      </c>
      <c r="G715" s="102">
        <f t="shared" si="83"/>
        <v>-4.6197590998857549E-2</v>
      </c>
      <c r="H715" s="102">
        <f t="shared" si="84"/>
        <v>-5.1293294387550578E-2</v>
      </c>
      <c r="I715" s="102"/>
      <c r="J715" s="102"/>
    </row>
    <row r="716" spans="1:10" x14ac:dyDescent="0.25">
      <c r="A716" s="8">
        <f t="shared" si="82"/>
        <v>35910</v>
      </c>
      <c r="B716" s="9"/>
      <c r="C716" s="8"/>
      <c r="D716" s="9">
        <f t="shared" si="81"/>
        <v>2.1150000000000002</v>
      </c>
      <c r="E716" s="9">
        <f t="shared" si="81"/>
        <v>2.375</v>
      </c>
      <c r="G716" s="102">
        <f t="shared" si="83"/>
        <v>0</v>
      </c>
      <c r="H716" s="102">
        <f t="shared" si="84"/>
        <v>0</v>
      </c>
      <c r="I716" s="102"/>
      <c r="J716" s="102"/>
    </row>
    <row r="717" spans="1:10" x14ac:dyDescent="0.25">
      <c r="A717" s="8">
        <f t="shared" si="82"/>
        <v>35911</v>
      </c>
      <c r="B717" s="9"/>
      <c r="C717" s="8"/>
      <c r="D717" s="9">
        <f t="shared" si="81"/>
        <v>2.1150000000000002</v>
      </c>
      <c r="E717" s="9">
        <f t="shared" si="81"/>
        <v>2.375</v>
      </c>
      <c r="G717" s="102">
        <f t="shared" si="83"/>
        <v>0</v>
      </c>
      <c r="H717" s="102">
        <f t="shared" si="84"/>
        <v>0</v>
      </c>
      <c r="I717" s="102"/>
      <c r="J717" s="102"/>
    </row>
    <row r="718" spans="1:10" x14ac:dyDescent="0.25">
      <c r="A718" s="8">
        <f t="shared" si="82"/>
        <v>35912</v>
      </c>
      <c r="B718" s="9"/>
      <c r="C718" s="8"/>
      <c r="D718" s="9">
        <f t="shared" si="81"/>
        <v>2.09</v>
      </c>
      <c r="E718" s="9">
        <f t="shared" si="81"/>
        <v>2.35</v>
      </c>
      <c r="G718" s="102">
        <f t="shared" si="83"/>
        <v>-1.1890746521521786E-2</v>
      </c>
      <c r="H718" s="102">
        <f t="shared" si="84"/>
        <v>-1.0582109330536859E-2</v>
      </c>
      <c r="I718" s="102"/>
      <c r="J718" s="102"/>
    </row>
    <row r="719" spans="1:10" x14ac:dyDescent="0.25">
      <c r="A719" s="8">
        <f t="shared" si="82"/>
        <v>35913</v>
      </c>
      <c r="B719" s="9"/>
      <c r="C719" s="8"/>
      <c r="D719" s="9">
        <f t="shared" si="81"/>
        <v>2.0699999999999998</v>
      </c>
      <c r="E719" s="9">
        <f t="shared" si="81"/>
        <v>2.36</v>
      </c>
      <c r="G719" s="102">
        <f t="shared" si="83"/>
        <v>-9.6154586994419804E-3</v>
      </c>
      <c r="H719" s="102">
        <f t="shared" si="84"/>
        <v>4.246290881451004E-3</v>
      </c>
      <c r="I719" s="102"/>
      <c r="J719" s="102"/>
    </row>
    <row r="720" spans="1:10" x14ac:dyDescent="0.25">
      <c r="A720" s="8">
        <f t="shared" si="82"/>
        <v>35914</v>
      </c>
      <c r="B720" s="9"/>
      <c r="C720" s="8"/>
      <c r="D720" s="9">
        <f t="shared" si="81"/>
        <v>2.09</v>
      </c>
      <c r="E720" s="9">
        <f t="shared" si="81"/>
        <v>2.39</v>
      </c>
      <c r="G720" s="102">
        <f t="shared" si="83"/>
        <v>9.6154586994419734E-3</v>
      </c>
      <c r="H720" s="102">
        <f t="shared" si="84"/>
        <v>1.2631746905900782E-2</v>
      </c>
      <c r="I720" s="102"/>
      <c r="J720" s="102"/>
    </row>
    <row r="721" spans="1:12" x14ac:dyDescent="0.25">
      <c r="A721" s="8">
        <f t="shared" si="82"/>
        <v>35915</v>
      </c>
      <c r="B721" s="2"/>
      <c r="C721" s="8"/>
      <c r="D721" s="9">
        <f t="shared" si="81"/>
        <v>2.0099999999999998</v>
      </c>
      <c r="E721" s="9">
        <f t="shared" si="81"/>
        <v>2.2250000000000001</v>
      </c>
      <c r="G721" s="102">
        <f t="shared" si="83"/>
        <v>-3.9029343905735342E-2</v>
      </c>
      <c r="H721" s="102">
        <f t="shared" si="84"/>
        <v>-7.1536450325215814E-2</v>
      </c>
      <c r="I721" s="102"/>
      <c r="J721" s="102"/>
    </row>
    <row r="722" spans="1:12" x14ac:dyDescent="0.25">
      <c r="A722" s="8"/>
      <c r="B722" s="2"/>
      <c r="C722" s="8"/>
      <c r="D722" s="9"/>
      <c r="E722" s="9"/>
      <c r="G722" s="102"/>
      <c r="H722" s="102"/>
    </row>
    <row r="723" spans="1:12" x14ac:dyDescent="0.25">
      <c r="A723" s="8"/>
      <c r="B723" s="2"/>
      <c r="C723" s="8"/>
      <c r="D723" s="9"/>
      <c r="E723" s="9"/>
    </row>
    <row r="724" spans="1:12" x14ac:dyDescent="0.25">
      <c r="A724" s="8"/>
      <c r="B724" s="2"/>
      <c r="C724" s="8"/>
      <c r="D724" s="9"/>
      <c r="E724" s="9"/>
    </row>
    <row r="725" spans="1:12" x14ac:dyDescent="0.25">
      <c r="A725" s="8"/>
      <c r="B725" s="2"/>
      <c r="C725" s="8">
        <v>35916</v>
      </c>
      <c r="G725" s="102">
        <f>STDEV(G727:G756)*$B$1</f>
        <v>0.4638993451954232</v>
      </c>
      <c r="H725" s="102">
        <f>STDEV(H727:H756)*$B$1</f>
        <v>0.49270910929113138</v>
      </c>
      <c r="I725" s="102"/>
      <c r="J725" s="102">
        <f>IF(ISNUMBER(J726),J726,1.1)</f>
        <v>0.8730103292675736</v>
      </c>
      <c r="K725" s="101">
        <f>MAX(D726:D758)</f>
        <v>2.0950000000000002</v>
      </c>
      <c r="L725" s="101">
        <f>MAX(E726:E758)</f>
        <v>2.38</v>
      </c>
    </row>
    <row r="726" spans="1:12" x14ac:dyDescent="0.25">
      <c r="A726" s="8">
        <f>C725</f>
        <v>35916</v>
      </c>
      <c r="B726" s="2"/>
      <c r="C726" s="8"/>
      <c r="D726" s="9">
        <f>VLOOKUP($A726,cash,D$4,FALSE)</f>
        <v>1.895</v>
      </c>
      <c r="E726" s="9">
        <f>VLOOKUP($A726,cash,E$4,FALSE)</f>
        <v>2.1349999999999998</v>
      </c>
      <c r="G726" s="102"/>
      <c r="H726" s="102"/>
      <c r="I726" s="102"/>
      <c r="J726" s="102">
        <f>CORREL(D726:D756,E726:E756)</f>
        <v>0.8730103292675736</v>
      </c>
      <c r="K726" s="101">
        <f>MIN(D726:D758)</f>
        <v>1.81</v>
      </c>
      <c r="L726" s="101">
        <f>MIN(E726:E758)</f>
        <v>2.0049999999999999</v>
      </c>
    </row>
    <row r="727" spans="1:12" x14ac:dyDescent="0.25">
      <c r="A727" s="8">
        <f>A726+1</f>
        <v>35917</v>
      </c>
      <c r="B727" s="2"/>
      <c r="C727" s="8"/>
      <c r="D727" s="9">
        <f t="shared" ref="D727:E756" si="85">VLOOKUP($A727,cash,D$4,FALSE)</f>
        <v>1.895</v>
      </c>
      <c r="E727" s="9">
        <f t="shared" si="85"/>
        <v>2.1349999999999998</v>
      </c>
      <c r="G727" s="102">
        <f>LN(D727/D726)</f>
        <v>0</v>
      </c>
      <c r="H727" s="102">
        <f>LN(E727/E726)</f>
        <v>0</v>
      </c>
      <c r="I727" s="102"/>
      <c r="J727" s="102"/>
    </row>
    <row r="728" spans="1:12" x14ac:dyDescent="0.25">
      <c r="A728" s="8">
        <f t="shared" ref="A728:A756" si="86">A727+1</f>
        <v>35918</v>
      </c>
      <c r="B728" s="2"/>
      <c r="C728" s="8"/>
      <c r="D728" s="9">
        <f t="shared" si="85"/>
        <v>1.895</v>
      </c>
      <c r="E728" s="9">
        <f t="shared" si="85"/>
        <v>2.1349999999999998</v>
      </c>
      <c r="G728" s="102">
        <f t="shared" ref="G728:G756" si="87">LN(D728/D727)</f>
        <v>0</v>
      </c>
      <c r="H728" s="102">
        <f t="shared" ref="H728:H756" si="88">LN(E728/E727)</f>
        <v>0</v>
      </c>
      <c r="I728" s="102"/>
      <c r="J728" s="102"/>
    </row>
    <row r="729" spans="1:12" x14ac:dyDescent="0.25">
      <c r="A729" s="8">
        <f t="shared" si="86"/>
        <v>35919</v>
      </c>
      <c r="B729" s="2"/>
      <c r="C729" s="8"/>
      <c r="D729" s="9">
        <f t="shared" si="85"/>
        <v>1.895</v>
      </c>
      <c r="E729" s="9">
        <f t="shared" si="85"/>
        <v>2.1</v>
      </c>
      <c r="G729" s="102">
        <f t="shared" si="87"/>
        <v>0</v>
      </c>
      <c r="H729" s="102">
        <f t="shared" si="88"/>
        <v>-1.6529301951210471E-2</v>
      </c>
      <c r="I729" s="102"/>
      <c r="J729" s="102"/>
    </row>
    <row r="730" spans="1:12" x14ac:dyDescent="0.25">
      <c r="A730" s="8">
        <f t="shared" si="86"/>
        <v>35920</v>
      </c>
      <c r="B730" s="2"/>
      <c r="C730" s="8"/>
      <c r="D730" s="9">
        <f t="shared" si="85"/>
        <v>2.02</v>
      </c>
      <c r="E730" s="9">
        <f t="shared" si="85"/>
        <v>2.19</v>
      </c>
      <c r="G730" s="102">
        <f t="shared" si="87"/>
        <v>6.3878672878723661E-2</v>
      </c>
      <c r="H730" s="102">
        <f t="shared" si="88"/>
        <v>4.1964199099031992E-2</v>
      </c>
      <c r="I730" s="102"/>
      <c r="J730" s="102"/>
    </row>
    <row r="731" spans="1:12" x14ac:dyDescent="0.25">
      <c r="A731" s="8">
        <f t="shared" si="86"/>
        <v>35921</v>
      </c>
      <c r="B731" s="2"/>
      <c r="C731" s="8"/>
      <c r="D731" s="9">
        <f t="shared" si="85"/>
        <v>1.93</v>
      </c>
      <c r="E731" s="9">
        <f t="shared" si="85"/>
        <v>2.14</v>
      </c>
      <c r="G731" s="102">
        <f t="shared" si="87"/>
        <v>-4.5577508496319252E-2</v>
      </c>
      <c r="H731" s="102">
        <f t="shared" si="88"/>
        <v>-2.309571479464928E-2</v>
      </c>
      <c r="I731" s="102"/>
      <c r="J731" s="102"/>
    </row>
    <row r="732" spans="1:12" x14ac:dyDescent="0.25">
      <c r="A732" s="8">
        <f t="shared" si="86"/>
        <v>35922</v>
      </c>
      <c r="B732" s="2"/>
      <c r="C732" s="8"/>
      <c r="D732" s="9">
        <f t="shared" si="85"/>
        <v>1.9950000000000001</v>
      </c>
      <c r="E732" s="9">
        <f t="shared" si="85"/>
        <v>2.1850000000000001</v>
      </c>
      <c r="G732" s="102">
        <f t="shared" si="87"/>
        <v>3.3124047425032714E-2</v>
      </c>
      <c r="H732" s="102">
        <f t="shared" si="88"/>
        <v>2.0809999513793278E-2</v>
      </c>
      <c r="I732" s="102"/>
      <c r="J732" s="102"/>
    </row>
    <row r="733" spans="1:12" x14ac:dyDescent="0.25">
      <c r="A733" s="8">
        <f t="shared" si="86"/>
        <v>35923</v>
      </c>
      <c r="B733" s="2"/>
      <c r="C733" s="8"/>
      <c r="D733" s="9">
        <f t="shared" si="85"/>
        <v>1.9550000000000001</v>
      </c>
      <c r="E733" s="9">
        <f t="shared" si="85"/>
        <v>2.09</v>
      </c>
      <c r="G733" s="102">
        <f t="shared" si="87"/>
        <v>-2.0253856904497686E-2</v>
      </c>
      <c r="H733" s="102">
        <f t="shared" si="88"/>
        <v>-4.4451762570833921E-2</v>
      </c>
      <c r="I733" s="102"/>
      <c r="J733" s="102"/>
    </row>
    <row r="734" spans="1:12" x14ac:dyDescent="0.25">
      <c r="A734" s="8">
        <f t="shared" si="86"/>
        <v>35924</v>
      </c>
      <c r="B734" s="2"/>
      <c r="C734" s="8"/>
      <c r="D734" s="9">
        <f t="shared" si="85"/>
        <v>1.9550000000000001</v>
      </c>
      <c r="E734" s="9">
        <f t="shared" si="85"/>
        <v>2.09</v>
      </c>
      <c r="G734" s="102">
        <f t="shared" si="87"/>
        <v>0</v>
      </c>
      <c r="H734" s="102">
        <f t="shared" si="88"/>
        <v>0</v>
      </c>
      <c r="I734" s="102"/>
      <c r="J734" s="102"/>
    </row>
    <row r="735" spans="1:12" x14ac:dyDescent="0.25">
      <c r="A735" s="8">
        <f t="shared" si="86"/>
        <v>35925</v>
      </c>
      <c r="B735" s="2"/>
      <c r="C735" s="8"/>
      <c r="D735" s="9">
        <f t="shared" si="85"/>
        <v>1.9550000000000001</v>
      </c>
      <c r="E735" s="9">
        <f t="shared" si="85"/>
        <v>2.09</v>
      </c>
      <c r="G735" s="102">
        <f t="shared" si="87"/>
        <v>0</v>
      </c>
      <c r="H735" s="102">
        <f t="shared" si="88"/>
        <v>0</v>
      </c>
      <c r="I735" s="102"/>
      <c r="J735" s="102"/>
    </row>
    <row r="736" spans="1:12" x14ac:dyDescent="0.25">
      <c r="A736" s="8">
        <f t="shared" si="86"/>
        <v>35926</v>
      </c>
      <c r="B736" s="2"/>
      <c r="C736" s="8"/>
      <c r="D736" s="9">
        <f t="shared" si="85"/>
        <v>2.0099999999999998</v>
      </c>
      <c r="E736" s="9">
        <f t="shared" si="85"/>
        <v>2.1749999999999998</v>
      </c>
      <c r="G736" s="102">
        <f t="shared" si="87"/>
        <v>2.774452863365522E-2</v>
      </c>
      <c r="H736" s="102">
        <f t="shared" si="88"/>
        <v>3.9864598563927822E-2</v>
      </c>
      <c r="I736" s="102"/>
      <c r="J736" s="102"/>
    </row>
    <row r="737" spans="1:10" x14ac:dyDescent="0.25">
      <c r="A737" s="8">
        <f t="shared" si="86"/>
        <v>35927</v>
      </c>
      <c r="B737" s="2"/>
      <c r="C737" s="8"/>
      <c r="D737" s="9">
        <f t="shared" si="85"/>
        <v>2.0649999999999999</v>
      </c>
      <c r="E737" s="9">
        <f t="shared" si="85"/>
        <v>2.3199999999999998</v>
      </c>
      <c r="G737" s="102">
        <f t="shared" si="87"/>
        <v>2.6995504342011735E-2</v>
      </c>
      <c r="H737" s="102">
        <f t="shared" si="88"/>
        <v>6.4538521137571164E-2</v>
      </c>
      <c r="I737" s="102"/>
      <c r="J737" s="102"/>
    </row>
    <row r="738" spans="1:10" x14ac:dyDescent="0.25">
      <c r="A738" s="8">
        <f t="shared" si="86"/>
        <v>35928</v>
      </c>
      <c r="B738" s="2"/>
      <c r="C738" s="8"/>
      <c r="D738" s="9">
        <f t="shared" si="85"/>
        <v>2.09</v>
      </c>
      <c r="E738" s="9">
        <f t="shared" si="85"/>
        <v>2.38</v>
      </c>
      <c r="G738" s="102">
        <f t="shared" si="87"/>
        <v>1.2033839563723463E-2</v>
      </c>
      <c r="H738" s="102">
        <f t="shared" si="88"/>
        <v>2.5533302005164845E-2</v>
      </c>
      <c r="I738" s="102"/>
      <c r="J738" s="102"/>
    </row>
    <row r="739" spans="1:10" x14ac:dyDescent="0.25">
      <c r="A739" s="8">
        <f t="shared" si="86"/>
        <v>35929</v>
      </c>
      <c r="B739" s="2"/>
      <c r="C739" s="8"/>
      <c r="D739" s="9">
        <f t="shared" si="85"/>
        <v>2.0049999999999999</v>
      </c>
      <c r="E739" s="9">
        <f t="shared" si="85"/>
        <v>2.2999999999999998</v>
      </c>
      <c r="G739" s="102">
        <f t="shared" si="87"/>
        <v>-4.1520005218187057E-2</v>
      </c>
      <c r="H739" s="102">
        <f t="shared" si="88"/>
        <v>-3.4191364748279308E-2</v>
      </c>
      <c r="I739" s="102"/>
      <c r="J739" s="102"/>
    </row>
    <row r="740" spans="1:10" x14ac:dyDescent="0.25">
      <c r="A740" s="8">
        <f t="shared" si="86"/>
        <v>35930</v>
      </c>
      <c r="B740" s="2"/>
      <c r="C740" s="8"/>
      <c r="D740" s="9">
        <f t="shared" si="85"/>
        <v>1.98</v>
      </c>
      <c r="E740" s="9">
        <f t="shared" si="85"/>
        <v>2.2749999999999999</v>
      </c>
      <c r="G740" s="102">
        <f t="shared" si="87"/>
        <v>-1.2547216052088641E-2</v>
      </c>
      <c r="H740" s="102">
        <f t="shared" si="88"/>
        <v>-1.0929070532190206E-2</v>
      </c>
      <c r="I740" s="102"/>
      <c r="J740" s="102"/>
    </row>
    <row r="741" spans="1:10" x14ac:dyDescent="0.25">
      <c r="A741" s="8">
        <f t="shared" si="86"/>
        <v>35931</v>
      </c>
      <c r="B741" s="2"/>
      <c r="C741" s="8"/>
      <c r="D741" s="9">
        <f t="shared" si="85"/>
        <v>1.98</v>
      </c>
      <c r="E741" s="9">
        <f t="shared" si="85"/>
        <v>2.2749999999999999</v>
      </c>
      <c r="G741" s="102">
        <f t="shared" si="87"/>
        <v>0</v>
      </c>
      <c r="H741" s="102">
        <f t="shared" si="88"/>
        <v>0</v>
      </c>
      <c r="I741" s="102"/>
      <c r="J741" s="102"/>
    </row>
    <row r="742" spans="1:10" x14ac:dyDescent="0.25">
      <c r="A742" s="8">
        <f t="shared" si="86"/>
        <v>35932</v>
      </c>
      <c r="B742" s="2"/>
      <c r="C742" s="8"/>
      <c r="D742" s="9">
        <f t="shared" si="85"/>
        <v>1.98</v>
      </c>
      <c r="E742" s="9">
        <f t="shared" si="85"/>
        <v>2.2749999999999999</v>
      </c>
      <c r="G742" s="102">
        <f t="shared" si="87"/>
        <v>0</v>
      </c>
      <c r="H742" s="102">
        <f t="shared" si="88"/>
        <v>0</v>
      </c>
      <c r="I742" s="102"/>
      <c r="J742" s="102"/>
    </row>
    <row r="743" spans="1:10" x14ac:dyDescent="0.25">
      <c r="A743" s="8">
        <f t="shared" si="86"/>
        <v>35933</v>
      </c>
      <c r="B743" s="2"/>
      <c r="C743" s="8"/>
      <c r="D743" s="9">
        <f t="shared" si="85"/>
        <v>2.0950000000000002</v>
      </c>
      <c r="E743" s="9">
        <f t="shared" si="85"/>
        <v>2.34</v>
      </c>
      <c r="G743" s="102">
        <f t="shared" si="87"/>
        <v>5.6456708667657278E-2</v>
      </c>
      <c r="H743" s="102">
        <f t="shared" si="88"/>
        <v>2.8170876966696224E-2</v>
      </c>
      <c r="I743" s="102"/>
      <c r="J743" s="102"/>
    </row>
    <row r="744" spans="1:10" x14ac:dyDescent="0.25">
      <c r="A744" s="8">
        <f t="shared" si="86"/>
        <v>35934</v>
      </c>
      <c r="B744" s="2"/>
      <c r="C744" s="8"/>
      <c r="D744" s="9">
        <f t="shared" si="85"/>
        <v>2.0699999999999998</v>
      </c>
      <c r="E744" s="9">
        <f t="shared" si="85"/>
        <v>2.335</v>
      </c>
      <c r="G744" s="102">
        <f t="shared" si="87"/>
        <v>-1.2004946096823486E-2</v>
      </c>
      <c r="H744" s="102">
        <f t="shared" si="88"/>
        <v>-2.1390382487494184E-3</v>
      </c>
      <c r="I744" s="102"/>
      <c r="J744" s="102"/>
    </row>
    <row r="745" spans="1:10" x14ac:dyDescent="0.25">
      <c r="A745" s="8">
        <f t="shared" si="86"/>
        <v>35935</v>
      </c>
      <c r="B745" s="2"/>
      <c r="C745" s="8"/>
      <c r="D745" s="9">
        <f t="shared" si="85"/>
        <v>2.02</v>
      </c>
      <c r="E745" s="9">
        <f t="shared" si="85"/>
        <v>2.27</v>
      </c>
      <c r="G745" s="102">
        <f t="shared" si="87"/>
        <v>-2.4451095864164194E-2</v>
      </c>
      <c r="H745" s="102">
        <f t="shared" si="88"/>
        <v>-2.8232059627549315E-2</v>
      </c>
      <c r="I745" s="102"/>
      <c r="J745" s="102"/>
    </row>
    <row r="746" spans="1:10" x14ac:dyDescent="0.25">
      <c r="A746" s="8">
        <f t="shared" si="86"/>
        <v>35936</v>
      </c>
      <c r="B746" s="2"/>
      <c r="C746" s="8"/>
      <c r="D746" s="9">
        <f t="shared" si="85"/>
        <v>1.94</v>
      </c>
      <c r="E746" s="9">
        <f t="shared" si="85"/>
        <v>2.165</v>
      </c>
      <c r="G746" s="102">
        <f t="shared" si="87"/>
        <v>-4.0409538337876666E-2</v>
      </c>
      <c r="H746" s="102">
        <f t="shared" si="88"/>
        <v>-4.7359470038858167E-2</v>
      </c>
      <c r="I746" s="102"/>
      <c r="J746" s="102"/>
    </row>
    <row r="747" spans="1:10" x14ac:dyDescent="0.25">
      <c r="A747" s="8">
        <f t="shared" si="86"/>
        <v>35937</v>
      </c>
      <c r="B747" s="2"/>
      <c r="C747" s="8"/>
      <c r="D747" s="9">
        <f t="shared" si="85"/>
        <v>1.81</v>
      </c>
      <c r="E747" s="9">
        <f t="shared" si="85"/>
        <v>2.0049999999999999</v>
      </c>
      <c r="G747" s="102">
        <f t="shared" si="87"/>
        <v>-6.9361127797502364E-2</v>
      </c>
      <c r="H747" s="102">
        <f t="shared" si="88"/>
        <v>-7.6776300695920729E-2</v>
      </c>
      <c r="I747" s="102"/>
      <c r="J747" s="102"/>
    </row>
    <row r="748" spans="1:10" x14ac:dyDescent="0.25">
      <c r="A748" s="8">
        <f t="shared" si="86"/>
        <v>35938</v>
      </c>
      <c r="B748" s="2"/>
      <c r="C748" s="8"/>
      <c r="D748" s="9">
        <f t="shared" si="85"/>
        <v>1.81</v>
      </c>
      <c r="E748" s="9">
        <f t="shared" si="85"/>
        <v>2.0049999999999999</v>
      </c>
      <c r="G748" s="102">
        <f t="shared" si="87"/>
        <v>0</v>
      </c>
      <c r="H748" s="102">
        <f t="shared" si="88"/>
        <v>0</v>
      </c>
      <c r="I748" s="102"/>
      <c r="J748" s="102"/>
    </row>
    <row r="749" spans="1:10" x14ac:dyDescent="0.25">
      <c r="A749" s="8">
        <f t="shared" si="86"/>
        <v>35939</v>
      </c>
      <c r="B749" s="2"/>
      <c r="C749" s="8"/>
      <c r="D749" s="9">
        <f t="shared" si="85"/>
        <v>1.81</v>
      </c>
      <c r="E749" s="9">
        <f t="shared" si="85"/>
        <v>2.0049999999999999</v>
      </c>
      <c r="G749" s="102">
        <f t="shared" si="87"/>
        <v>0</v>
      </c>
      <c r="H749" s="102">
        <f t="shared" si="88"/>
        <v>0</v>
      </c>
      <c r="I749" s="102"/>
      <c r="J749" s="102"/>
    </row>
    <row r="750" spans="1:10" x14ac:dyDescent="0.25">
      <c r="A750" s="8">
        <f t="shared" si="86"/>
        <v>35940</v>
      </c>
      <c r="B750" s="2"/>
      <c r="C750" s="8"/>
      <c r="D750" s="9">
        <f t="shared" si="85"/>
        <v>1.81</v>
      </c>
      <c r="E750" s="9">
        <f t="shared" si="85"/>
        <v>2.0049999999999999</v>
      </c>
      <c r="G750" s="102">
        <f t="shared" si="87"/>
        <v>0</v>
      </c>
      <c r="H750" s="102">
        <f t="shared" si="88"/>
        <v>0</v>
      </c>
      <c r="I750" s="102"/>
      <c r="J750" s="102"/>
    </row>
    <row r="751" spans="1:10" x14ac:dyDescent="0.25">
      <c r="A751" s="8">
        <f t="shared" si="86"/>
        <v>35941</v>
      </c>
      <c r="B751" s="2"/>
      <c r="C751" s="8"/>
      <c r="D751" s="9">
        <f t="shared" si="85"/>
        <v>1.9</v>
      </c>
      <c r="E751" s="9">
        <f t="shared" si="85"/>
        <v>2.125</v>
      </c>
      <c r="G751" s="102">
        <f t="shared" si="87"/>
        <v>4.8527040894660381E-2</v>
      </c>
      <c r="H751" s="102">
        <f t="shared" si="88"/>
        <v>5.8127741617847686E-2</v>
      </c>
      <c r="I751" s="102"/>
      <c r="J751" s="102"/>
    </row>
    <row r="752" spans="1:10" x14ac:dyDescent="0.25">
      <c r="A752" s="8">
        <f t="shared" si="86"/>
        <v>35942</v>
      </c>
      <c r="B752" s="2"/>
      <c r="C752" s="8"/>
      <c r="D752" s="9">
        <f t="shared" si="85"/>
        <v>1.865</v>
      </c>
      <c r="E752" s="9">
        <f t="shared" si="85"/>
        <v>2.0950000000000002</v>
      </c>
      <c r="G752" s="102">
        <f t="shared" si="87"/>
        <v>-1.8592833076615859E-2</v>
      </c>
      <c r="H752" s="102">
        <f t="shared" si="88"/>
        <v>-1.4218249002279025E-2</v>
      </c>
      <c r="I752" s="102"/>
      <c r="J752" s="102"/>
    </row>
    <row r="753" spans="1:12" x14ac:dyDescent="0.25">
      <c r="A753" s="8">
        <f t="shared" si="86"/>
        <v>35943</v>
      </c>
      <c r="B753" s="2"/>
      <c r="C753" s="8"/>
      <c r="D753" s="9">
        <f t="shared" si="85"/>
        <v>1.88</v>
      </c>
      <c r="E753" s="9">
        <f t="shared" si="85"/>
        <v>2.0950000000000002</v>
      </c>
      <c r="G753" s="102">
        <f t="shared" si="87"/>
        <v>8.010723746078979E-3</v>
      </c>
      <c r="H753" s="102">
        <f t="shared" si="88"/>
        <v>0</v>
      </c>
      <c r="I753" s="102"/>
      <c r="J753" s="102"/>
    </row>
    <row r="754" spans="1:12" x14ac:dyDescent="0.25">
      <c r="A754" s="8">
        <f t="shared" si="86"/>
        <v>35944</v>
      </c>
      <c r="B754" s="2"/>
      <c r="C754" s="8"/>
      <c r="D754" s="9">
        <f t="shared" si="85"/>
        <v>1.92</v>
      </c>
      <c r="E754" s="9">
        <f t="shared" si="85"/>
        <v>2.0099999999999998</v>
      </c>
      <c r="G754" s="102">
        <f t="shared" si="87"/>
        <v>2.1053409197832263E-2</v>
      </c>
      <c r="H754" s="102">
        <f t="shared" si="88"/>
        <v>-4.1418831303116854E-2</v>
      </c>
      <c r="I754" s="102"/>
      <c r="J754" s="102"/>
    </row>
    <row r="755" spans="1:12" x14ac:dyDescent="0.25">
      <c r="A755" s="8">
        <f t="shared" si="86"/>
        <v>35945</v>
      </c>
      <c r="B755" s="2"/>
      <c r="C755" s="8"/>
      <c r="D755" s="9">
        <f t="shared" si="85"/>
        <v>1.92</v>
      </c>
      <c r="E755" s="9">
        <f t="shared" si="85"/>
        <v>2.0099999999999998</v>
      </c>
      <c r="G755" s="102">
        <f t="shared" si="87"/>
        <v>0</v>
      </c>
      <c r="H755" s="102">
        <f t="shared" si="88"/>
        <v>0</v>
      </c>
      <c r="I755" s="102"/>
      <c r="J755" s="102"/>
    </row>
    <row r="756" spans="1:12" x14ac:dyDescent="0.25">
      <c r="A756" s="8">
        <f t="shared" si="86"/>
        <v>35946</v>
      </c>
      <c r="B756" s="2"/>
      <c r="C756" s="8"/>
      <c r="D756" s="9">
        <f t="shared" si="85"/>
        <v>1.92</v>
      </c>
      <c r="E756" s="9">
        <f t="shared" si="85"/>
        <v>2.0449999999999999</v>
      </c>
      <c r="G756" s="102">
        <f t="shared" si="87"/>
        <v>0</v>
      </c>
      <c r="H756" s="102">
        <f t="shared" si="88"/>
        <v>1.7263067423780771E-2</v>
      </c>
      <c r="I756" s="102"/>
      <c r="J756" s="102"/>
    </row>
    <row r="757" spans="1:12" x14ac:dyDescent="0.25">
      <c r="A757" s="8"/>
      <c r="B757" s="2"/>
      <c r="C757" s="8"/>
      <c r="D757" s="9"/>
      <c r="E757" s="9"/>
    </row>
    <row r="758" spans="1:12" x14ac:dyDescent="0.25">
      <c r="A758" s="8"/>
      <c r="B758" s="2"/>
      <c r="C758" s="8"/>
      <c r="D758" s="9"/>
      <c r="E758" s="9"/>
    </row>
    <row r="759" spans="1:12" x14ac:dyDescent="0.25">
      <c r="A759" s="8"/>
      <c r="B759" s="2"/>
      <c r="C759" s="8"/>
      <c r="D759" s="9"/>
      <c r="E759" s="9"/>
    </row>
    <row r="760" spans="1:12" x14ac:dyDescent="0.25">
      <c r="A760" s="8"/>
      <c r="B760" s="2"/>
      <c r="C760" s="8">
        <v>35947</v>
      </c>
      <c r="G760" s="102">
        <f>STDEV(G762:G790)*$B$1</f>
        <v>0.52208956470028822</v>
      </c>
      <c r="H760" s="102">
        <f>STDEV(H762:H790)*$B$1</f>
        <v>0.56351287317353216</v>
      </c>
      <c r="I760" s="102"/>
      <c r="J760" s="102">
        <f>IF(ISNUMBER(J761),J761,1.1)</f>
        <v>0.87380022881152664</v>
      </c>
      <c r="K760" s="101">
        <f>MAX(D761:D790)</f>
        <v>2.2400000000000002</v>
      </c>
      <c r="L760" s="101">
        <f>MAX(E761:E790)</f>
        <v>2.2799999999999998</v>
      </c>
    </row>
    <row r="761" spans="1:12" x14ac:dyDescent="0.25">
      <c r="A761" s="8">
        <f>C760</f>
        <v>35947</v>
      </c>
      <c r="B761" s="2"/>
      <c r="C761" s="8"/>
      <c r="D761" s="9">
        <f>VLOOKUP($A761,cash,D$4,FALSE)</f>
        <v>1.9650000000000001</v>
      </c>
      <c r="E761" s="9">
        <f>VLOOKUP($A761,cash,E$4,FALSE)</f>
        <v>2.0750000000000002</v>
      </c>
      <c r="G761" s="102"/>
      <c r="H761" s="102"/>
      <c r="I761" s="102"/>
      <c r="J761" s="102">
        <f>CORREL(D761:D790,E761:E790)</f>
        <v>0.87380022881152664</v>
      </c>
      <c r="K761" s="101">
        <f>MIN(D761:D790)</f>
        <v>1.645</v>
      </c>
      <c r="L761" s="101">
        <f>MIN(E761:E790)</f>
        <v>1.83</v>
      </c>
    </row>
    <row r="762" spans="1:12" x14ac:dyDescent="0.25">
      <c r="A762" s="8">
        <f>A761+1</f>
        <v>35948</v>
      </c>
      <c r="B762" s="2"/>
      <c r="C762" s="8"/>
      <c r="D762" s="9">
        <f t="shared" ref="D762:E790" si="89">VLOOKUP($A762,cash,D$4,FALSE)</f>
        <v>1.98</v>
      </c>
      <c r="E762" s="9">
        <f t="shared" si="89"/>
        <v>2.0750000000000002</v>
      </c>
      <c r="G762" s="102">
        <f>LN(D762/D761)</f>
        <v>7.6045993852192125E-3</v>
      </c>
      <c r="H762" s="102">
        <f>LN(E762/E761)</f>
        <v>0</v>
      </c>
      <c r="I762" s="102"/>
      <c r="J762" s="102"/>
    </row>
    <row r="763" spans="1:12" x14ac:dyDescent="0.25">
      <c r="A763" s="8">
        <f t="shared" ref="A763:A790" si="90">A762+1</f>
        <v>35949</v>
      </c>
      <c r="B763" s="2"/>
      <c r="C763" s="8"/>
      <c r="D763" s="9">
        <f t="shared" si="89"/>
        <v>1.845</v>
      </c>
      <c r="E763" s="9">
        <f t="shared" si="89"/>
        <v>2.04</v>
      </c>
      <c r="G763" s="102">
        <f t="shared" ref="G763:G790" si="91">LN(D763/D762)</f>
        <v>-7.0617567213953417E-2</v>
      </c>
      <c r="H763" s="102">
        <f t="shared" ref="H763:H790" si="92">LN(E763/E762)</f>
        <v>-1.7011345826536677E-2</v>
      </c>
      <c r="I763" s="102"/>
      <c r="J763" s="102"/>
    </row>
    <row r="764" spans="1:12" x14ac:dyDescent="0.25">
      <c r="A764" s="8">
        <f t="shared" si="90"/>
        <v>35950</v>
      </c>
      <c r="B764" s="2"/>
      <c r="C764" s="8"/>
      <c r="D764" s="9">
        <f t="shared" si="89"/>
        <v>1.72</v>
      </c>
      <c r="E764" s="9">
        <f t="shared" si="89"/>
        <v>1.9550000000000001</v>
      </c>
      <c r="G764" s="102">
        <f t="shared" si="91"/>
        <v>-7.0154986667128869E-2</v>
      </c>
      <c r="H764" s="102">
        <f t="shared" si="92"/>
        <v>-4.2559614418795889E-2</v>
      </c>
      <c r="I764" s="102"/>
      <c r="J764" s="102"/>
    </row>
    <row r="765" spans="1:12" x14ac:dyDescent="0.25">
      <c r="A765" s="8">
        <f t="shared" si="90"/>
        <v>35951</v>
      </c>
      <c r="B765" s="2"/>
      <c r="C765" s="8"/>
      <c r="D765" s="9">
        <f t="shared" si="89"/>
        <v>1.645</v>
      </c>
      <c r="E765" s="9">
        <f t="shared" si="89"/>
        <v>1.83</v>
      </c>
      <c r="G765" s="102">
        <f t="shared" si="91"/>
        <v>-4.4583906608026427E-2</v>
      </c>
      <c r="H765" s="102">
        <f t="shared" si="92"/>
        <v>-6.6074226583999515E-2</v>
      </c>
      <c r="I765" s="102"/>
      <c r="J765" s="102"/>
    </row>
    <row r="766" spans="1:12" x14ac:dyDescent="0.25">
      <c r="A766" s="8">
        <f t="shared" si="90"/>
        <v>35952</v>
      </c>
      <c r="B766" s="2"/>
      <c r="C766" s="8"/>
      <c r="D766" s="9">
        <f t="shared" si="89"/>
        <v>1.645</v>
      </c>
      <c r="E766" s="9">
        <f t="shared" si="89"/>
        <v>1.83</v>
      </c>
      <c r="G766" s="102">
        <f t="shared" si="91"/>
        <v>0</v>
      </c>
      <c r="H766" s="102">
        <f t="shared" si="92"/>
        <v>0</v>
      </c>
      <c r="I766" s="102"/>
      <c r="J766" s="102"/>
    </row>
    <row r="767" spans="1:12" x14ac:dyDescent="0.25">
      <c r="A767" s="8">
        <f t="shared" si="90"/>
        <v>35953</v>
      </c>
      <c r="B767" s="2"/>
      <c r="C767" s="8"/>
      <c r="D767" s="9">
        <f t="shared" si="89"/>
        <v>1.645</v>
      </c>
      <c r="E767" s="9">
        <f t="shared" si="89"/>
        <v>1.83</v>
      </c>
      <c r="G767" s="102">
        <f t="shared" si="91"/>
        <v>0</v>
      </c>
      <c r="H767" s="102">
        <f t="shared" si="92"/>
        <v>0</v>
      </c>
      <c r="I767" s="102"/>
      <c r="J767" s="102"/>
    </row>
    <row r="768" spans="1:12" x14ac:dyDescent="0.25">
      <c r="A768" s="8">
        <f t="shared" si="90"/>
        <v>35954</v>
      </c>
      <c r="B768" s="2"/>
      <c r="C768" s="8"/>
      <c r="D768" s="9">
        <f t="shared" si="89"/>
        <v>1.655</v>
      </c>
      <c r="E768" s="9">
        <f t="shared" si="89"/>
        <v>1.85</v>
      </c>
      <c r="G768" s="102">
        <f t="shared" si="91"/>
        <v>6.0606246116909545E-3</v>
      </c>
      <c r="H768" s="102">
        <f t="shared" si="92"/>
        <v>1.0869672236903891E-2</v>
      </c>
      <c r="I768" s="102"/>
      <c r="J768" s="102"/>
    </row>
    <row r="769" spans="1:10" x14ac:dyDescent="0.25">
      <c r="A769" s="8">
        <f t="shared" si="90"/>
        <v>35955</v>
      </c>
      <c r="B769" s="2"/>
      <c r="C769" s="8"/>
      <c r="D769" s="9">
        <f t="shared" si="89"/>
        <v>1.7050000000000001</v>
      </c>
      <c r="E769" s="9">
        <f t="shared" si="89"/>
        <v>1.88</v>
      </c>
      <c r="G769" s="102">
        <f t="shared" si="91"/>
        <v>2.9764101906453861E-2</v>
      </c>
      <c r="H769" s="102">
        <f t="shared" si="92"/>
        <v>1.6086137751624225E-2</v>
      </c>
      <c r="I769" s="102"/>
      <c r="J769" s="102"/>
    </row>
    <row r="770" spans="1:10" x14ac:dyDescent="0.25">
      <c r="A770" s="8">
        <f t="shared" si="90"/>
        <v>35956</v>
      </c>
      <c r="B770" s="2"/>
      <c r="C770" s="8"/>
      <c r="D770" s="9">
        <f t="shared" si="89"/>
        <v>1.7849999999999999</v>
      </c>
      <c r="E770" s="9">
        <f t="shared" si="89"/>
        <v>1.905</v>
      </c>
      <c r="G770" s="102">
        <f t="shared" si="91"/>
        <v>4.5853304496122245E-2</v>
      </c>
      <c r="H770" s="102">
        <f t="shared" si="92"/>
        <v>1.3210231736806482E-2</v>
      </c>
      <c r="I770" s="102"/>
      <c r="J770" s="102"/>
    </row>
    <row r="771" spans="1:10" x14ac:dyDescent="0.25">
      <c r="A771" s="8">
        <f t="shared" si="90"/>
        <v>35957</v>
      </c>
      <c r="B771" s="2"/>
      <c r="C771" s="8"/>
      <c r="D771" s="9">
        <f t="shared" si="89"/>
        <v>1.85</v>
      </c>
      <c r="E771" s="9">
        <f t="shared" si="89"/>
        <v>1.93</v>
      </c>
      <c r="G771" s="102">
        <f t="shared" si="91"/>
        <v>3.5767223858631139E-2</v>
      </c>
      <c r="H771" s="102">
        <f t="shared" si="92"/>
        <v>1.3037994338129801E-2</v>
      </c>
      <c r="I771" s="102"/>
      <c r="J771" s="102"/>
    </row>
    <row r="772" spans="1:10" x14ac:dyDescent="0.25">
      <c r="A772" s="8">
        <f t="shared" si="90"/>
        <v>35958</v>
      </c>
      <c r="B772" s="2"/>
      <c r="C772" s="8"/>
      <c r="D772" s="9">
        <f t="shared" si="89"/>
        <v>1.81</v>
      </c>
      <c r="E772" s="9">
        <f t="shared" si="89"/>
        <v>1.835</v>
      </c>
      <c r="G772" s="102">
        <f t="shared" si="91"/>
        <v>-2.1858793812499073E-2</v>
      </c>
      <c r="H772" s="102">
        <f t="shared" si="92"/>
        <v>-5.0475521410260543E-2</v>
      </c>
      <c r="I772" s="102"/>
      <c r="J772" s="102"/>
    </row>
    <row r="773" spans="1:10" x14ac:dyDescent="0.25">
      <c r="A773" s="8">
        <f t="shared" si="90"/>
        <v>35959</v>
      </c>
      <c r="B773" s="2"/>
      <c r="C773" s="8"/>
      <c r="D773" s="9">
        <f t="shared" si="89"/>
        <v>1.81</v>
      </c>
      <c r="E773" s="9">
        <f t="shared" si="89"/>
        <v>1.835</v>
      </c>
      <c r="G773" s="102">
        <f t="shared" si="91"/>
        <v>0</v>
      </c>
      <c r="H773" s="102">
        <f t="shared" si="92"/>
        <v>0</v>
      </c>
      <c r="I773" s="102"/>
      <c r="J773" s="102"/>
    </row>
    <row r="774" spans="1:10" x14ac:dyDescent="0.25">
      <c r="A774" s="8">
        <f t="shared" si="90"/>
        <v>35960</v>
      </c>
      <c r="B774" s="2"/>
      <c r="C774" s="8"/>
      <c r="D774" s="9">
        <f t="shared" si="89"/>
        <v>1.81</v>
      </c>
      <c r="E774" s="9">
        <f t="shared" si="89"/>
        <v>1.835</v>
      </c>
      <c r="G774" s="102">
        <f t="shared" si="91"/>
        <v>0</v>
      </c>
      <c r="H774" s="102">
        <f t="shared" si="92"/>
        <v>0</v>
      </c>
      <c r="I774" s="102"/>
      <c r="J774" s="102"/>
    </row>
    <row r="775" spans="1:10" x14ac:dyDescent="0.25">
      <c r="A775" s="8">
        <f t="shared" si="90"/>
        <v>35961</v>
      </c>
      <c r="B775" s="2"/>
      <c r="C775" s="8"/>
      <c r="D775" s="9">
        <f t="shared" si="89"/>
        <v>1.915</v>
      </c>
      <c r="E775" s="9">
        <f t="shared" si="89"/>
        <v>1.95</v>
      </c>
      <c r="G775" s="102">
        <f t="shared" si="91"/>
        <v>5.6390777354874952E-2</v>
      </c>
      <c r="H775" s="102">
        <f t="shared" si="92"/>
        <v>6.0784891069121771E-2</v>
      </c>
      <c r="I775" s="102"/>
      <c r="J775" s="102"/>
    </row>
    <row r="776" spans="1:10" x14ac:dyDescent="0.25">
      <c r="A776" s="8">
        <f t="shared" si="90"/>
        <v>35962</v>
      </c>
      <c r="B776" s="2"/>
      <c r="C776" s="8"/>
      <c r="D776" s="9">
        <f t="shared" si="89"/>
        <v>1.925</v>
      </c>
      <c r="E776" s="9">
        <f t="shared" si="89"/>
        <v>1.9950000000000001</v>
      </c>
      <c r="G776" s="102">
        <f t="shared" si="91"/>
        <v>5.2083451071382597E-3</v>
      </c>
      <c r="H776" s="102">
        <f t="shared" si="92"/>
        <v>2.2814677766171482E-2</v>
      </c>
      <c r="I776" s="102"/>
      <c r="J776" s="102"/>
    </row>
    <row r="777" spans="1:10" x14ac:dyDescent="0.25">
      <c r="A777" s="8">
        <f t="shared" si="90"/>
        <v>35963</v>
      </c>
      <c r="B777" s="2"/>
      <c r="C777" s="8"/>
      <c r="D777" s="9">
        <f t="shared" si="89"/>
        <v>1.87</v>
      </c>
      <c r="E777" s="9">
        <f t="shared" si="89"/>
        <v>2.02</v>
      </c>
      <c r="G777" s="102">
        <f t="shared" si="91"/>
        <v>-2.8987536873252298E-2</v>
      </c>
      <c r="H777" s="102">
        <f t="shared" si="92"/>
        <v>1.2453461071286557E-2</v>
      </c>
      <c r="I777" s="102"/>
      <c r="J777" s="102"/>
    </row>
    <row r="778" spans="1:10" x14ac:dyDescent="0.25">
      <c r="A778" s="8">
        <f t="shared" si="90"/>
        <v>35964</v>
      </c>
      <c r="B778" s="2"/>
      <c r="C778" s="8"/>
      <c r="D778" s="9">
        <f t="shared" si="89"/>
        <v>1.97</v>
      </c>
      <c r="E778" s="9">
        <f t="shared" si="89"/>
        <v>2.09</v>
      </c>
      <c r="G778" s="102">
        <f t="shared" si="91"/>
        <v>5.2095111883401872E-2</v>
      </c>
      <c r="H778" s="102">
        <f t="shared" si="92"/>
        <v>3.4066554563606272E-2</v>
      </c>
      <c r="I778" s="102"/>
      <c r="J778" s="102"/>
    </row>
    <row r="779" spans="1:10" x14ac:dyDescent="0.25">
      <c r="A779" s="8">
        <f t="shared" si="90"/>
        <v>35965</v>
      </c>
      <c r="B779" s="2"/>
      <c r="C779" s="8"/>
      <c r="D779" s="9">
        <f t="shared" si="89"/>
        <v>2.0150000000000001</v>
      </c>
      <c r="E779" s="9">
        <f t="shared" si="89"/>
        <v>2.085</v>
      </c>
      <c r="G779" s="102">
        <f t="shared" si="91"/>
        <v>2.2585652648749288E-2</v>
      </c>
      <c r="H779" s="102">
        <f t="shared" si="92"/>
        <v>-2.3952107259548219E-3</v>
      </c>
      <c r="I779" s="102"/>
      <c r="J779" s="102"/>
    </row>
    <row r="780" spans="1:10" x14ac:dyDescent="0.25">
      <c r="A780" s="8">
        <f t="shared" si="90"/>
        <v>35966</v>
      </c>
      <c r="B780" s="2"/>
      <c r="C780" s="8"/>
      <c r="D780" s="9">
        <f t="shared" si="89"/>
        <v>2.0150000000000001</v>
      </c>
      <c r="E780" s="9">
        <f t="shared" si="89"/>
        <v>2.085</v>
      </c>
      <c r="G780" s="102">
        <f t="shared" si="91"/>
        <v>0</v>
      </c>
      <c r="H780" s="102">
        <f t="shared" si="92"/>
        <v>0</v>
      </c>
      <c r="I780" s="102"/>
      <c r="J780" s="102"/>
    </row>
    <row r="781" spans="1:10" x14ac:dyDescent="0.25">
      <c r="A781" s="8">
        <f t="shared" si="90"/>
        <v>35967</v>
      </c>
      <c r="B781" s="2"/>
      <c r="C781" s="8"/>
      <c r="D781" s="9">
        <f t="shared" si="89"/>
        <v>2.0150000000000001</v>
      </c>
      <c r="E781" s="9">
        <f t="shared" si="89"/>
        <v>2.085</v>
      </c>
      <c r="G781" s="102">
        <f t="shared" si="91"/>
        <v>0</v>
      </c>
      <c r="H781" s="102">
        <f t="shared" si="92"/>
        <v>0</v>
      </c>
      <c r="I781" s="102"/>
      <c r="J781" s="102"/>
    </row>
    <row r="782" spans="1:10" x14ac:dyDescent="0.25">
      <c r="A782" s="8">
        <f t="shared" si="90"/>
        <v>35968</v>
      </c>
      <c r="B782" s="2"/>
      <c r="C782" s="8"/>
      <c r="D782" s="9">
        <f t="shared" si="89"/>
        <v>2.17</v>
      </c>
      <c r="E782" s="9">
        <f t="shared" si="89"/>
        <v>2.2799999999999998</v>
      </c>
      <c r="G782" s="102">
        <f t="shared" si="91"/>
        <v>7.4107972153721835E-2</v>
      </c>
      <c r="H782" s="102">
        <f t="shared" si="92"/>
        <v>8.9406587715584504E-2</v>
      </c>
      <c r="I782" s="102"/>
      <c r="J782" s="102"/>
    </row>
    <row r="783" spans="1:10" x14ac:dyDescent="0.25">
      <c r="A783" s="8">
        <f t="shared" si="90"/>
        <v>35969</v>
      </c>
      <c r="B783" s="2"/>
      <c r="C783" s="8"/>
      <c r="D783" s="9">
        <f t="shared" si="89"/>
        <v>2.1850000000000001</v>
      </c>
      <c r="E783" s="9">
        <f t="shared" si="89"/>
        <v>2.2650000000000001</v>
      </c>
      <c r="G783" s="102">
        <f t="shared" si="91"/>
        <v>6.8886609951853157E-3</v>
      </c>
      <c r="H783" s="102">
        <f t="shared" si="92"/>
        <v>-6.6006840313519123E-3</v>
      </c>
      <c r="I783" s="102"/>
      <c r="J783" s="102"/>
    </row>
    <row r="784" spans="1:10" x14ac:dyDescent="0.25">
      <c r="A784" s="8">
        <f t="shared" si="90"/>
        <v>35970</v>
      </c>
      <c r="B784" s="2"/>
      <c r="C784" s="8"/>
      <c r="D784" s="9">
        <f t="shared" si="89"/>
        <v>2.2400000000000002</v>
      </c>
      <c r="E784" s="9">
        <f t="shared" si="89"/>
        <v>2.2549999999999999</v>
      </c>
      <c r="G784" s="102">
        <f t="shared" si="91"/>
        <v>2.486003731939504E-2</v>
      </c>
      <c r="H784" s="102">
        <f t="shared" si="92"/>
        <v>-4.4247859803558066E-3</v>
      </c>
      <c r="I784" s="102"/>
      <c r="J784" s="102"/>
    </row>
    <row r="785" spans="1:12" x14ac:dyDescent="0.25">
      <c r="A785" s="8">
        <f t="shared" si="90"/>
        <v>35971</v>
      </c>
      <c r="B785" s="2"/>
      <c r="C785" s="8"/>
      <c r="D785" s="9">
        <f t="shared" si="89"/>
        <v>2.2250000000000001</v>
      </c>
      <c r="E785" s="9">
        <f t="shared" si="89"/>
        <v>2.19</v>
      </c>
      <c r="G785" s="102">
        <f t="shared" si="91"/>
        <v>-6.7189502487449808E-3</v>
      </c>
      <c r="H785" s="102">
        <f t="shared" si="92"/>
        <v>-2.9248429126232201E-2</v>
      </c>
      <c r="I785" s="102"/>
      <c r="J785" s="102"/>
    </row>
    <row r="786" spans="1:12" x14ac:dyDescent="0.25">
      <c r="A786" s="8">
        <f t="shared" si="90"/>
        <v>35972</v>
      </c>
      <c r="B786" s="2"/>
      <c r="C786" s="8"/>
      <c r="D786" s="9">
        <f t="shared" si="89"/>
        <v>2.1800000000000002</v>
      </c>
      <c r="E786" s="9">
        <f t="shared" si="89"/>
        <v>2.0299999999999998</v>
      </c>
      <c r="G786" s="102">
        <f t="shared" si="91"/>
        <v>-2.0432038817205855E-2</v>
      </c>
      <c r="H786" s="102">
        <f t="shared" si="92"/>
        <v>-7.5865750774713608E-2</v>
      </c>
      <c r="I786" s="102"/>
      <c r="J786" s="102"/>
    </row>
    <row r="787" spans="1:12" x14ac:dyDescent="0.25">
      <c r="A787" s="8">
        <f t="shared" si="90"/>
        <v>35973</v>
      </c>
      <c r="B787" s="2"/>
      <c r="C787" s="8"/>
      <c r="D787" s="9">
        <f t="shared" si="89"/>
        <v>2.1800000000000002</v>
      </c>
      <c r="E787" s="9">
        <f t="shared" si="89"/>
        <v>2.0299999999999998</v>
      </c>
      <c r="G787" s="102">
        <f t="shared" si="91"/>
        <v>0</v>
      </c>
      <c r="H787" s="102">
        <f t="shared" si="92"/>
        <v>0</v>
      </c>
      <c r="I787" s="102"/>
      <c r="J787" s="102"/>
    </row>
    <row r="788" spans="1:12" x14ac:dyDescent="0.25">
      <c r="A788" s="8">
        <f t="shared" si="90"/>
        <v>35974</v>
      </c>
      <c r="B788" s="2"/>
      <c r="C788" s="8"/>
      <c r="D788" s="9">
        <f t="shared" si="89"/>
        <v>2.1800000000000002</v>
      </c>
      <c r="E788" s="9">
        <f t="shared" si="89"/>
        <v>2.0299999999999998</v>
      </c>
      <c r="G788" s="102">
        <f t="shared" si="91"/>
        <v>0</v>
      </c>
      <c r="H788" s="102">
        <f t="shared" si="92"/>
        <v>0</v>
      </c>
      <c r="I788" s="102"/>
      <c r="J788" s="102"/>
    </row>
    <row r="789" spans="1:12" x14ac:dyDescent="0.25">
      <c r="A789" s="8">
        <f t="shared" si="90"/>
        <v>35975</v>
      </c>
      <c r="B789" s="2"/>
      <c r="C789" s="8"/>
      <c r="D789" s="9">
        <f t="shared" si="89"/>
        <v>2.1850000000000001</v>
      </c>
      <c r="E789" s="9">
        <f t="shared" si="89"/>
        <v>2.1850000000000001</v>
      </c>
      <c r="G789" s="102">
        <f t="shared" si="91"/>
        <v>2.2909517465557624E-3</v>
      </c>
      <c r="H789" s="102">
        <f t="shared" si="92"/>
        <v>7.3580035493857582E-2</v>
      </c>
      <c r="I789" s="102"/>
      <c r="J789" s="102"/>
    </row>
    <row r="790" spans="1:12" x14ac:dyDescent="0.25">
      <c r="A790" s="8">
        <f t="shared" si="90"/>
        <v>35976</v>
      </c>
      <c r="B790" s="2"/>
      <c r="C790" s="8"/>
      <c r="D790" s="9">
        <f t="shared" si="89"/>
        <v>2.21</v>
      </c>
      <c r="E790" s="9">
        <f t="shared" si="89"/>
        <v>2.2000000000000002</v>
      </c>
      <c r="G790" s="102">
        <f t="shared" si="91"/>
        <v>1.137668698210783E-2</v>
      </c>
      <c r="H790" s="102">
        <f t="shared" si="92"/>
        <v>6.8415318167167841E-3</v>
      </c>
      <c r="I790" s="102"/>
      <c r="J790" s="102"/>
    </row>
    <row r="791" spans="1:12" x14ac:dyDescent="0.25">
      <c r="A791" s="8"/>
      <c r="B791" s="2"/>
      <c r="C791" s="8"/>
      <c r="D791" s="9"/>
      <c r="E791" s="9"/>
      <c r="G791" s="102"/>
      <c r="H791" s="102"/>
    </row>
    <row r="792" spans="1:12" x14ac:dyDescent="0.25">
      <c r="A792" s="8"/>
      <c r="B792" s="2"/>
      <c r="C792" s="8"/>
      <c r="D792" s="9"/>
      <c r="E792" s="9"/>
    </row>
    <row r="793" spans="1:12" x14ac:dyDescent="0.25">
      <c r="A793" s="8"/>
      <c r="B793" s="2"/>
      <c r="C793" s="8"/>
      <c r="D793" s="9"/>
      <c r="E793" s="9"/>
    </row>
    <row r="794" spans="1:12" x14ac:dyDescent="0.25">
      <c r="A794" s="8"/>
      <c r="B794" s="2"/>
      <c r="C794" s="8">
        <v>35977</v>
      </c>
      <c r="G794" s="102">
        <f>STDEV(G796:G825)*$B$1</f>
        <v>0.45116618826592603</v>
      </c>
      <c r="H794" s="102">
        <f>STDEV(H796:H825)*$B$1</f>
        <v>0.73011534433679781</v>
      </c>
      <c r="I794" s="102"/>
      <c r="J794" s="102">
        <f>IF(ISNUMBER(J795),J795,1.1)</f>
        <v>0.23098390674033559</v>
      </c>
      <c r="K794" s="101">
        <f>MAX(D795:D825)</f>
        <v>2.335</v>
      </c>
      <c r="L794" s="101">
        <f>MAX(E795:E825)</f>
        <v>2.56</v>
      </c>
    </row>
    <row r="795" spans="1:12" x14ac:dyDescent="0.25">
      <c r="A795" s="8">
        <f>C794</f>
        <v>35977</v>
      </c>
      <c r="B795" s="2"/>
      <c r="C795" s="8"/>
      <c r="D795" s="9">
        <f>VLOOKUP($A795,cash,D$4,FALSE)</f>
        <v>2.335</v>
      </c>
      <c r="E795" s="9">
        <f>VLOOKUP($A795,cash,E$4,FALSE)</f>
        <v>2.335</v>
      </c>
      <c r="G795" s="102"/>
      <c r="H795" s="102"/>
      <c r="I795" s="102"/>
      <c r="J795" s="102">
        <f>CORREL(D795:D825,E795:E825)</f>
        <v>0.23098390674033559</v>
      </c>
      <c r="K795" s="101">
        <f>MIN(D795:D825)</f>
        <v>1.835</v>
      </c>
      <c r="L795" s="101">
        <f>MIN(E795:E825)</f>
        <v>2.11</v>
      </c>
    </row>
    <row r="796" spans="1:12" x14ac:dyDescent="0.25">
      <c r="A796" s="8">
        <f>A795+1</f>
        <v>35978</v>
      </c>
      <c r="B796" s="2"/>
      <c r="C796" s="8"/>
      <c r="D796" s="9">
        <f t="shared" ref="D796:E825" si="93">VLOOKUP($A796,cash,D$4,FALSE)</f>
        <v>2.1850000000000001</v>
      </c>
      <c r="E796" s="9">
        <f t="shared" si="93"/>
        <v>2.11</v>
      </c>
      <c r="G796" s="102">
        <f>LN(D796/D795)</f>
        <v>-6.6396062573307088E-2</v>
      </c>
      <c r="H796" s="102">
        <f>LN(E796/E795)</f>
        <v>-0.10132394363288558</v>
      </c>
      <c r="I796" s="102"/>
      <c r="J796" s="102"/>
    </row>
    <row r="797" spans="1:12" x14ac:dyDescent="0.25">
      <c r="A797" s="8">
        <f t="shared" ref="A797:A825" si="94">A796+1</f>
        <v>35979</v>
      </c>
      <c r="B797" s="2"/>
      <c r="C797" s="8"/>
      <c r="D797" s="9">
        <f t="shared" si="93"/>
        <v>2.1850000000000001</v>
      </c>
      <c r="E797" s="9">
        <f t="shared" si="93"/>
        <v>2.11</v>
      </c>
      <c r="G797" s="102">
        <f t="shared" ref="G797:G825" si="95">LN(D797/D796)</f>
        <v>0</v>
      </c>
      <c r="H797" s="102">
        <f t="shared" ref="H797:H825" si="96">LN(E797/E796)</f>
        <v>0</v>
      </c>
      <c r="I797" s="102"/>
      <c r="J797" s="102"/>
    </row>
    <row r="798" spans="1:12" x14ac:dyDescent="0.25">
      <c r="A798" s="8">
        <f t="shared" si="94"/>
        <v>35980</v>
      </c>
      <c r="B798" s="2"/>
      <c r="C798" s="8"/>
      <c r="D798" s="9">
        <f t="shared" si="93"/>
        <v>2.1850000000000001</v>
      </c>
      <c r="E798" s="9">
        <f t="shared" si="93"/>
        <v>2.11</v>
      </c>
      <c r="G798" s="102">
        <f t="shared" si="95"/>
        <v>0</v>
      </c>
      <c r="H798" s="102">
        <f t="shared" si="96"/>
        <v>0</v>
      </c>
      <c r="I798" s="102"/>
      <c r="J798" s="102"/>
    </row>
    <row r="799" spans="1:12" x14ac:dyDescent="0.25">
      <c r="A799" s="8">
        <f t="shared" si="94"/>
        <v>35981</v>
      </c>
      <c r="B799" s="2"/>
      <c r="C799" s="8"/>
      <c r="D799" s="9">
        <f t="shared" si="93"/>
        <v>2.1850000000000001</v>
      </c>
      <c r="E799" s="9">
        <f t="shared" si="93"/>
        <v>2.11</v>
      </c>
      <c r="G799" s="102">
        <f t="shared" si="95"/>
        <v>0</v>
      </c>
      <c r="H799" s="102">
        <f t="shared" si="96"/>
        <v>0</v>
      </c>
      <c r="I799" s="102"/>
      <c r="J799" s="102"/>
    </row>
    <row r="800" spans="1:12" x14ac:dyDescent="0.25">
      <c r="A800" s="8">
        <f t="shared" si="94"/>
        <v>35982</v>
      </c>
      <c r="B800" s="2"/>
      <c r="C800" s="8"/>
      <c r="D800" s="9">
        <f t="shared" si="93"/>
        <v>2.2200000000000002</v>
      </c>
      <c r="E800" s="9">
        <f t="shared" si="93"/>
        <v>2.2850000000000001</v>
      </c>
      <c r="G800" s="102">
        <f t="shared" si="95"/>
        <v>1.5891367336634661E-2</v>
      </c>
      <c r="H800" s="102">
        <f t="shared" si="96"/>
        <v>7.9678076858193017E-2</v>
      </c>
      <c r="I800" s="102"/>
      <c r="J800" s="102"/>
    </row>
    <row r="801" spans="1:10" x14ac:dyDescent="0.25">
      <c r="A801" s="8">
        <f t="shared" si="94"/>
        <v>35983</v>
      </c>
      <c r="B801" s="2"/>
      <c r="C801" s="8"/>
      <c r="D801" s="9">
        <f t="shared" si="93"/>
        <v>2.165</v>
      </c>
      <c r="E801" s="9">
        <f t="shared" si="93"/>
        <v>2.25</v>
      </c>
      <c r="G801" s="102">
        <f t="shared" si="95"/>
        <v>-2.5086834429734989E-2</v>
      </c>
      <c r="H801" s="102">
        <f t="shared" si="96"/>
        <v>-1.5435808129839362E-2</v>
      </c>
      <c r="I801" s="102"/>
      <c r="J801" s="102"/>
    </row>
    <row r="802" spans="1:10" x14ac:dyDescent="0.25">
      <c r="A802" s="8">
        <f t="shared" si="94"/>
        <v>35984</v>
      </c>
      <c r="B802" s="2"/>
      <c r="C802" s="8"/>
      <c r="D802" s="9">
        <f t="shared" si="93"/>
        <v>2.23</v>
      </c>
      <c r="E802" s="9">
        <f t="shared" si="93"/>
        <v>2.42</v>
      </c>
      <c r="G802" s="102">
        <f t="shared" si="95"/>
        <v>2.9581224017574133E-2</v>
      </c>
      <c r="H802" s="102">
        <f t="shared" si="96"/>
        <v>7.2837323952266303E-2</v>
      </c>
      <c r="I802" s="102"/>
      <c r="J802" s="102"/>
    </row>
    <row r="803" spans="1:10" x14ac:dyDescent="0.25">
      <c r="A803" s="8">
        <f t="shared" si="94"/>
        <v>35985</v>
      </c>
      <c r="B803" s="2"/>
      <c r="C803" s="8"/>
      <c r="D803" s="9">
        <f t="shared" si="93"/>
        <v>2.2349999999999999</v>
      </c>
      <c r="E803" s="9">
        <f t="shared" si="93"/>
        <v>2.4249999999999998</v>
      </c>
      <c r="G803" s="102">
        <f t="shared" si="95"/>
        <v>2.2396425935046599E-3</v>
      </c>
      <c r="H803" s="102">
        <f t="shared" si="96"/>
        <v>2.0639842208514275E-3</v>
      </c>
      <c r="I803" s="102"/>
      <c r="J803" s="102"/>
    </row>
    <row r="804" spans="1:10" x14ac:dyDescent="0.25">
      <c r="A804" s="8">
        <f t="shared" si="94"/>
        <v>35986</v>
      </c>
      <c r="B804" s="2"/>
      <c r="C804" s="8"/>
      <c r="D804" s="9">
        <f t="shared" si="93"/>
        <v>2.15</v>
      </c>
      <c r="E804" s="9">
        <f t="shared" si="93"/>
        <v>2.2400000000000002</v>
      </c>
      <c r="G804" s="102">
        <f t="shared" si="95"/>
        <v>-3.8773385925960746E-2</v>
      </c>
      <c r="H804" s="102">
        <f t="shared" si="96"/>
        <v>-7.935565852249786E-2</v>
      </c>
      <c r="I804" s="102"/>
      <c r="J804" s="102"/>
    </row>
    <row r="805" spans="1:10" x14ac:dyDescent="0.25">
      <c r="A805" s="8">
        <f t="shared" si="94"/>
        <v>35987</v>
      </c>
      <c r="B805" s="2"/>
      <c r="C805" s="8"/>
      <c r="D805" s="9">
        <f t="shared" si="93"/>
        <v>2.15</v>
      </c>
      <c r="E805" s="9">
        <f t="shared" si="93"/>
        <v>2.2400000000000002</v>
      </c>
      <c r="G805" s="102">
        <f t="shared" si="95"/>
        <v>0</v>
      </c>
      <c r="H805" s="102">
        <f t="shared" si="96"/>
        <v>0</v>
      </c>
      <c r="I805" s="102"/>
      <c r="J805" s="102"/>
    </row>
    <row r="806" spans="1:10" x14ac:dyDescent="0.25">
      <c r="A806" s="8">
        <f t="shared" si="94"/>
        <v>35988</v>
      </c>
      <c r="B806" s="2"/>
      <c r="C806" s="8"/>
      <c r="D806" s="9">
        <f t="shared" si="93"/>
        <v>2.15</v>
      </c>
      <c r="E806" s="9">
        <f t="shared" si="93"/>
        <v>2.2400000000000002</v>
      </c>
      <c r="G806" s="102">
        <f t="shared" si="95"/>
        <v>0</v>
      </c>
      <c r="H806" s="102">
        <f t="shared" si="96"/>
        <v>0</v>
      </c>
      <c r="I806" s="102"/>
      <c r="J806" s="102"/>
    </row>
    <row r="807" spans="1:10" x14ac:dyDescent="0.25">
      <c r="A807" s="8">
        <f t="shared" si="94"/>
        <v>35989</v>
      </c>
      <c r="B807" s="2"/>
      <c r="C807" s="8"/>
      <c r="D807" s="9">
        <f t="shared" si="93"/>
        <v>2.2050000000000001</v>
      </c>
      <c r="E807" s="9">
        <f t="shared" si="93"/>
        <v>2.5150000000000001</v>
      </c>
      <c r="G807" s="102">
        <f t="shared" si="95"/>
        <v>2.5259666759237975E-2</v>
      </c>
      <c r="H807" s="102">
        <f t="shared" si="96"/>
        <v>0.11579693768475391</v>
      </c>
      <c r="I807" s="102"/>
      <c r="J807" s="102"/>
    </row>
    <row r="808" spans="1:10" x14ac:dyDescent="0.25">
      <c r="A808" s="8">
        <f t="shared" si="94"/>
        <v>35990</v>
      </c>
      <c r="B808" s="2"/>
      <c r="C808" s="8"/>
      <c r="D808" s="9">
        <f t="shared" si="93"/>
        <v>2.2250000000000001</v>
      </c>
      <c r="E808" s="9">
        <f t="shared" si="93"/>
        <v>2.5049999999999999</v>
      </c>
      <c r="G808" s="102">
        <f t="shared" si="95"/>
        <v>9.0294067193941573E-3</v>
      </c>
      <c r="H808" s="102">
        <f t="shared" si="96"/>
        <v>-3.9840690148744591E-3</v>
      </c>
      <c r="I808" s="102"/>
      <c r="J808" s="102"/>
    </row>
    <row r="809" spans="1:10" x14ac:dyDescent="0.25">
      <c r="A809" s="8">
        <f t="shared" si="94"/>
        <v>35991</v>
      </c>
      <c r="B809" s="2"/>
      <c r="C809" s="8"/>
      <c r="D809" s="9">
        <f t="shared" si="93"/>
        <v>2.21</v>
      </c>
      <c r="E809" s="9">
        <f t="shared" si="93"/>
        <v>2.5150000000000001</v>
      </c>
      <c r="G809" s="102">
        <f t="shared" si="95"/>
        <v>-6.7644000885421487E-3</v>
      </c>
      <c r="H809" s="102">
        <f t="shared" si="96"/>
        <v>3.9840690148745129E-3</v>
      </c>
      <c r="I809" s="102"/>
      <c r="J809" s="102"/>
    </row>
    <row r="810" spans="1:10" x14ac:dyDescent="0.25">
      <c r="A810" s="8">
        <f t="shared" si="94"/>
        <v>35992</v>
      </c>
      <c r="B810" s="2"/>
      <c r="C810" s="8"/>
      <c r="D810" s="9">
        <f t="shared" si="93"/>
        <v>2.125</v>
      </c>
      <c r="E810" s="9">
        <f t="shared" si="93"/>
        <v>2.5150000000000001</v>
      </c>
      <c r="G810" s="102">
        <f t="shared" si="95"/>
        <v>-3.9220713153281267E-2</v>
      </c>
      <c r="H810" s="102">
        <f t="shared" si="96"/>
        <v>0</v>
      </c>
      <c r="I810" s="102"/>
      <c r="J810" s="102"/>
    </row>
    <row r="811" spans="1:10" x14ac:dyDescent="0.25">
      <c r="A811" s="8">
        <f t="shared" si="94"/>
        <v>35993</v>
      </c>
      <c r="B811" s="2"/>
      <c r="C811" s="8"/>
      <c r="D811" s="9">
        <f t="shared" si="93"/>
        <v>2.125</v>
      </c>
      <c r="E811" s="9">
        <f t="shared" si="93"/>
        <v>2.48</v>
      </c>
      <c r="G811" s="102">
        <f t="shared" si="95"/>
        <v>0</v>
      </c>
      <c r="H811" s="102">
        <f t="shared" si="96"/>
        <v>-1.401424337481179E-2</v>
      </c>
      <c r="I811" s="102"/>
      <c r="J811" s="102"/>
    </row>
    <row r="812" spans="1:10" x14ac:dyDescent="0.25">
      <c r="A812" s="8">
        <f t="shared" si="94"/>
        <v>35994</v>
      </c>
      <c r="B812" s="2"/>
      <c r="C812" s="8"/>
      <c r="D812" s="9">
        <f t="shared" si="93"/>
        <v>2.125</v>
      </c>
      <c r="E812" s="9">
        <f t="shared" si="93"/>
        <v>2.48</v>
      </c>
      <c r="G812" s="102">
        <f t="shared" si="95"/>
        <v>0</v>
      </c>
      <c r="H812" s="102">
        <f t="shared" si="96"/>
        <v>0</v>
      </c>
      <c r="I812" s="102"/>
      <c r="J812" s="102"/>
    </row>
    <row r="813" spans="1:10" x14ac:dyDescent="0.25">
      <c r="A813" s="8">
        <f t="shared" si="94"/>
        <v>35995</v>
      </c>
      <c r="B813" s="2"/>
      <c r="C813" s="8"/>
      <c r="D813" s="9">
        <f t="shared" si="93"/>
        <v>2.125</v>
      </c>
      <c r="E813" s="9">
        <f t="shared" si="93"/>
        <v>2.48</v>
      </c>
      <c r="G813" s="102">
        <f t="shared" si="95"/>
        <v>0</v>
      </c>
      <c r="H813" s="102">
        <f t="shared" si="96"/>
        <v>0</v>
      </c>
      <c r="I813" s="102"/>
      <c r="J813" s="102"/>
    </row>
    <row r="814" spans="1:10" x14ac:dyDescent="0.25">
      <c r="A814" s="8">
        <f t="shared" si="94"/>
        <v>35996</v>
      </c>
      <c r="B814" s="2"/>
      <c r="C814" s="8"/>
      <c r="D814" s="9">
        <f t="shared" si="93"/>
        <v>2.16</v>
      </c>
      <c r="E814" s="9">
        <f t="shared" si="93"/>
        <v>2.56</v>
      </c>
      <c r="G814" s="102">
        <f t="shared" si="95"/>
        <v>1.6336419319693599E-2</v>
      </c>
      <c r="H814" s="102">
        <f t="shared" si="96"/>
        <v>3.174869831458027E-2</v>
      </c>
      <c r="I814" s="102"/>
      <c r="J814" s="102"/>
    </row>
    <row r="815" spans="1:10" x14ac:dyDescent="0.25">
      <c r="A815" s="8">
        <f t="shared" si="94"/>
        <v>35997</v>
      </c>
      <c r="B815" s="2"/>
      <c r="C815" s="8"/>
      <c r="D815" s="9">
        <f t="shared" si="93"/>
        <v>2.0249999999999999</v>
      </c>
      <c r="E815" s="9">
        <f t="shared" si="93"/>
        <v>2.48</v>
      </c>
      <c r="G815" s="102">
        <f t="shared" si="95"/>
        <v>-6.4538521137571289E-2</v>
      </c>
      <c r="H815" s="102">
        <f t="shared" si="96"/>
        <v>-3.1748698314580298E-2</v>
      </c>
      <c r="I815" s="102"/>
      <c r="J815" s="102"/>
    </row>
    <row r="816" spans="1:10" x14ac:dyDescent="0.25">
      <c r="A816" s="8">
        <f t="shared" si="94"/>
        <v>35998</v>
      </c>
      <c r="B816" s="2"/>
      <c r="C816" s="8"/>
      <c r="D816" s="9">
        <f t="shared" si="93"/>
        <v>1.94</v>
      </c>
      <c r="E816" s="9">
        <f t="shared" si="93"/>
        <v>2.33</v>
      </c>
      <c r="G816" s="102">
        <f t="shared" si="95"/>
        <v>-4.2881727483265686E-2</v>
      </c>
      <c r="H816" s="102">
        <f t="shared" si="96"/>
        <v>-6.2390292599281555E-2</v>
      </c>
      <c r="I816" s="102"/>
      <c r="J816" s="102"/>
    </row>
    <row r="817" spans="1:12" x14ac:dyDescent="0.25">
      <c r="A817" s="8">
        <f t="shared" si="94"/>
        <v>35999</v>
      </c>
      <c r="B817" s="9"/>
      <c r="C817" s="8"/>
      <c r="D817" s="9">
        <f t="shared" si="93"/>
        <v>1.895</v>
      </c>
      <c r="E817" s="9">
        <f t="shared" si="93"/>
        <v>2.25</v>
      </c>
      <c r="G817" s="102">
        <f t="shared" si="95"/>
        <v>-2.3469134540847009E-2</v>
      </c>
      <c r="H817" s="102">
        <f t="shared" si="96"/>
        <v>-3.4938051361280462E-2</v>
      </c>
      <c r="I817" s="102"/>
      <c r="J817" s="102"/>
    </row>
    <row r="818" spans="1:12" x14ac:dyDescent="0.25">
      <c r="A818" s="8">
        <f t="shared" si="94"/>
        <v>36000</v>
      </c>
      <c r="B818" s="9"/>
      <c r="C818" s="8"/>
      <c r="D818" s="9">
        <f t="shared" si="93"/>
        <v>1.885</v>
      </c>
      <c r="E818" s="9">
        <f t="shared" si="93"/>
        <v>2.1549999999999998</v>
      </c>
      <c r="G818" s="102">
        <f t="shared" si="95"/>
        <v>-5.2910176344155482E-3</v>
      </c>
      <c r="H818" s="102">
        <f t="shared" si="96"/>
        <v>-4.3139492660617708E-2</v>
      </c>
      <c r="I818" s="102"/>
      <c r="J818" s="102"/>
    </row>
    <row r="819" spans="1:12" x14ac:dyDescent="0.25">
      <c r="A819" s="8">
        <f t="shared" si="94"/>
        <v>36001</v>
      </c>
      <c r="B819" s="9"/>
      <c r="C819" s="8"/>
      <c r="D819" s="9">
        <f t="shared" si="93"/>
        <v>1.885</v>
      </c>
      <c r="E819" s="9">
        <f t="shared" si="93"/>
        <v>2.1549999999999998</v>
      </c>
      <c r="G819" s="102">
        <f t="shared" si="95"/>
        <v>0</v>
      </c>
      <c r="H819" s="102">
        <f t="shared" si="96"/>
        <v>0</v>
      </c>
      <c r="I819" s="102"/>
      <c r="J819" s="102"/>
    </row>
    <row r="820" spans="1:12" x14ac:dyDescent="0.25">
      <c r="A820" s="8">
        <f t="shared" si="94"/>
        <v>36002</v>
      </c>
      <c r="B820" s="9"/>
      <c r="C820" s="8"/>
      <c r="D820" s="9">
        <f t="shared" si="93"/>
        <v>1.885</v>
      </c>
      <c r="E820" s="9">
        <f t="shared" si="93"/>
        <v>2.1549999999999998</v>
      </c>
      <c r="G820" s="102">
        <f t="shared" si="95"/>
        <v>0</v>
      </c>
      <c r="H820" s="102">
        <f t="shared" si="96"/>
        <v>0</v>
      </c>
      <c r="I820" s="102"/>
      <c r="J820" s="102"/>
    </row>
    <row r="821" spans="1:12" x14ac:dyDescent="0.25">
      <c r="A821" s="8">
        <f t="shared" si="94"/>
        <v>36003</v>
      </c>
      <c r="B821" s="9"/>
      <c r="C821" s="8"/>
      <c r="D821" s="9">
        <f t="shared" si="93"/>
        <v>1.9950000000000001</v>
      </c>
      <c r="E821" s="9">
        <f t="shared" si="93"/>
        <v>2.38</v>
      </c>
      <c r="G821" s="102">
        <f t="shared" si="95"/>
        <v>5.6716229441852645E-2</v>
      </c>
      <c r="H821" s="102">
        <f t="shared" si="96"/>
        <v>9.9309764127672326E-2</v>
      </c>
      <c r="I821" s="102"/>
      <c r="J821" s="102"/>
    </row>
    <row r="822" spans="1:12" x14ac:dyDescent="0.25">
      <c r="A822" s="8">
        <f t="shared" si="94"/>
        <v>36004</v>
      </c>
      <c r="B822" s="9"/>
      <c r="C822" s="8"/>
      <c r="D822" s="9">
        <f t="shared" si="93"/>
        <v>1.95</v>
      </c>
      <c r="E822" s="9">
        <f t="shared" si="93"/>
        <v>2.36</v>
      </c>
      <c r="G822" s="102">
        <f t="shared" si="95"/>
        <v>-2.2814677766171399E-2</v>
      </c>
      <c r="H822" s="102">
        <f t="shared" si="96"/>
        <v>-8.4388686458645949E-3</v>
      </c>
      <c r="I822" s="102"/>
      <c r="J822" s="102"/>
    </row>
    <row r="823" spans="1:12" x14ac:dyDescent="0.25">
      <c r="A823" s="8">
        <f t="shared" si="94"/>
        <v>36005</v>
      </c>
      <c r="B823" s="9"/>
      <c r="C823" s="8"/>
      <c r="D823" s="9">
        <f t="shared" si="93"/>
        <v>1.97</v>
      </c>
      <c r="E823" s="9">
        <f t="shared" si="93"/>
        <v>2.33</v>
      </c>
      <c r="G823" s="102">
        <f t="shared" si="95"/>
        <v>1.0204170174241668E-2</v>
      </c>
      <c r="H823" s="102">
        <f t="shared" si="96"/>
        <v>-1.279335145990947E-2</v>
      </c>
      <c r="I823" s="102"/>
      <c r="J823" s="102"/>
    </row>
    <row r="824" spans="1:12" x14ac:dyDescent="0.25">
      <c r="A824" s="8">
        <f t="shared" si="94"/>
        <v>36006</v>
      </c>
      <c r="B824" s="9"/>
      <c r="C824" s="8"/>
      <c r="D824" s="9">
        <f t="shared" si="93"/>
        <v>1.9650000000000001</v>
      </c>
      <c r="E824" s="9">
        <f t="shared" si="93"/>
        <v>2.33</v>
      </c>
      <c r="G824" s="102">
        <f t="shared" si="95"/>
        <v>-2.5412974286725325E-3</v>
      </c>
      <c r="H824" s="102">
        <f t="shared" si="96"/>
        <v>0</v>
      </c>
      <c r="I824" s="102"/>
      <c r="J824" s="102"/>
    </row>
    <row r="825" spans="1:12" x14ac:dyDescent="0.25">
      <c r="A825" s="8">
        <f t="shared" si="94"/>
        <v>36007</v>
      </c>
      <c r="B825" s="9"/>
      <c r="C825" s="8"/>
      <c r="D825" s="9">
        <f t="shared" si="93"/>
        <v>1.835</v>
      </c>
      <c r="E825" s="9">
        <f t="shared" si="93"/>
        <v>2.2999999999999998</v>
      </c>
      <c r="G825" s="102">
        <f t="shared" si="95"/>
        <v>-6.8447763814691004E-2</v>
      </c>
      <c r="H825" s="102">
        <f t="shared" si="96"/>
        <v>-1.2959144642505341E-2</v>
      </c>
      <c r="I825" s="102"/>
      <c r="J825" s="102"/>
    </row>
    <row r="826" spans="1:12" x14ac:dyDescent="0.25">
      <c r="A826" s="8"/>
      <c r="B826" s="9"/>
      <c r="C826" s="8"/>
      <c r="D826" s="9"/>
      <c r="E826" s="9"/>
    </row>
    <row r="827" spans="1:12" x14ac:dyDescent="0.25">
      <c r="A827" s="8"/>
      <c r="B827" s="9"/>
      <c r="C827" s="8"/>
      <c r="D827" s="9"/>
      <c r="E827" s="9"/>
    </row>
    <row r="828" spans="1:12" x14ac:dyDescent="0.25">
      <c r="A828" s="8"/>
      <c r="B828" s="9"/>
      <c r="C828" s="8"/>
      <c r="D828" s="9"/>
      <c r="E828" s="9"/>
    </row>
    <row r="829" spans="1:12" x14ac:dyDescent="0.25">
      <c r="A829" s="8"/>
      <c r="B829" s="9"/>
      <c r="C829" s="8">
        <v>36008</v>
      </c>
      <c r="G829" s="102">
        <f>STDEV(G831:G860)*$B$1</f>
        <v>0.4909246092440287</v>
      </c>
      <c r="H829" s="102">
        <f>STDEV(H831:H860)*$B$1</f>
        <v>0.37111675149003914</v>
      </c>
      <c r="I829" s="102"/>
      <c r="J829" s="102">
        <f>IF(ISNUMBER(J830),J830,1.1)</f>
        <v>0.75439997183904517</v>
      </c>
      <c r="K829" s="101">
        <f>MAX(D830:D861)</f>
        <v>1.895</v>
      </c>
      <c r="L829" s="101">
        <f>MAX(E830:E861)</f>
        <v>2.42</v>
      </c>
    </row>
    <row r="830" spans="1:12" x14ac:dyDescent="0.25">
      <c r="A830" s="8">
        <f>C829</f>
        <v>36008</v>
      </c>
      <c r="B830" s="9"/>
      <c r="C830" s="8"/>
      <c r="D830" s="9">
        <f>VLOOKUP($A830,cash,D$4,FALSE)</f>
        <v>1.835</v>
      </c>
      <c r="E830" s="9">
        <f>VLOOKUP($A830,cash,E$4,FALSE)</f>
        <v>2.2999999999999998</v>
      </c>
      <c r="G830" s="102"/>
      <c r="H830" s="102"/>
      <c r="I830" s="102"/>
      <c r="J830" s="102">
        <f>CORREL(D830:D860,E830:E860)</f>
        <v>0.75439997183904517</v>
      </c>
      <c r="K830" s="101">
        <f>MIN(D830:D861)</f>
        <v>1.5649999999999999</v>
      </c>
      <c r="L830" s="101">
        <f>MIN(E830:E861)</f>
        <v>2.0249999999999999</v>
      </c>
    </row>
    <row r="831" spans="1:12" x14ac:dyDescent="0.25">
      <c r="A831" s="8">
        <f>A830+1</f>
        <v>36009</v>
      </c>
      <c r="B831" s="9"/>
      <c r="C831" s="8"/>
      <c r="D831" s="9">
        <f t="shared" ref="D831:E860" si="97">VLOOKUP($A831,cash,D$4,FALSE)</f>
        <v>1.835</v>
      </c>
      <c r="E831" s="9">
        <f t="shared" si="97"/>
        <v>2.2999999999999998</v>
      </c>
      <c r="G831" s="102">
        <f>LN(D831/D830)</f>
        <v>0</v>
      </c>
      <c r="H831" s="102">
        <f>LN(E831/E830)</f>
        <v>0</v>
      </c>
      <c r="I831" s="102"/>
      <c r="J831" s="102"/>
    </row>
    <row r="832" spans="1:12" x14ac:dyDescent="0.25">
      <c r="A832" s="8">
        <f t="shared" ref="A832:A860" si="98">A831+1</f>
        <v>36010</v>
      </c>
      <c r="B832" s="9"/>
      <c r="C832" s="8"/>
      <c r="D832" s="9">
        <f t="shared" si="97"/>
        <v>1.825</v>
      </c>
      <c r="E832" s="9">
        <f t="shared" si="97"/>
        <v>2.35</v>
      </c>
      <c r="G832" s="102">
        <f t="shared" ref="G832:G860" si="99">LN(D832/D831)</f>
        <v>-5.4644944720787375E-3</v>
      </c>
      <c r="H832" s="102">
        <f t="shared" ref="H832:H860" si="100">LN(E832/E831)</f>
        <v>2.1506205220963682E-2</v>
      </c>
      <c r="I832" s="102"/>
      <c r="J832" s="102"/>
    </row>
    <row r="833" spans="1:10" x14ac:dyDescent="0.25">
      <c r="A833" s="8">
        <f t="shared" si="98"/>
        <v>36011</v>
      </c>
      <c r="B833" s="9"/>
      <c r="C833" s="8"/>
      <c r="D833" s="9">
        <f t="shared" si="97"/>
        <v>1.87</v>
      </c>
      <c r="E833" s="9">
        <f t="shared" si="97"/>
        <v>2.39</v>
      </c>
      <c r="G833" s="102">
        <f t="shared" si="99"/>
        <v>2.435844383204044E-2</v>
      </c>
      <c r="H833" s="102">
        <f t="shared" si="100"/>
        <v>1.6878037787351731E-2</v>
      </c>
      <c r="I833" s="102"/>
      <c r="J833" s="102"/>
    </row>
    <row r="834" spans="1:10" x14ac:dyDescent="0.25">
      <c r="A834" s="8">
        <f t="shared" si="98"/>
        <v>36012</v>
      </c>
      <c r="B834" s="9"/>
      <c r="C834" s="8"/>
      <c r="D834" s="9">
        <f t="shared" si="97"/>
        <v>1.885</v>
      </c>
      <c r="E834" s="9">
        <f t="shared" si="97"/>
        <v>2.42</v>
      </c>
      <c r="G834" s="102">
        <f t="shared" si="99"/>
        <v>7.989390033478861E-3</v>
      </c>
      <c r="H834" s="102">
        <f t="shared" si="100"/>
        <v>1.2474174225175598E-2</v>
      </c>
      <c r="I834" s="102"/>
      <c r="J834" s="102"/>
    </row>
    <row r="835" spans="1:10" x14ac:dyDescent="0.25">
      <c r="A835" s="8">
        <f t="shared" si="98"/>
        <v>36013</v>
      </c>
      <c r="B835" s="9"/>
      <c r="C835" s="8"/>
      <c r="D835" s="9">
        <f t="shared" si="97"/>
        <v>1.81</v>
      </c>
      <c r="E835" s="9">
        <f t="shared" si="97"/>
        <v>2.37</v>
      </c>
      <c r="G835" s="102">
        <f t="shared" si="99"/>
        <v>-4.0600975622239646E-2</v>
      </c>
      <c r="H835" s="102">
        <f t="shared" si="100"/>
        <v>-2.087758502155514E-2</v>
      </c>
      <c r="I835" s="102"/>
      <c r="J835" s="102"/>
    </row>
    <row r="836" spans="1:10" x14ac:dyDescent="0.25">
      <c r="A836" s="8">
        <f t="shared" si="98"/>
        <v>36014</v>
      </c>
      <c r="B836" s="9"/>
      <c r="C836" s="8"/>
      <c r="D836" s="9">
        <f t="shared" si="97"/>
        <v>1.7</v>
      </c>
      <c r="E836" s="9">
        <f t="shared" si="97"/>
        <v>2.2650000000000001</v>
      </c>
      <c r="G836" s="102">
        <f t="shared" si="99"/>
        <v>-6.2698594215564049E-2</v>
      </c>
      <c r="H836" s="102">
        <f t="shared" si="100"/>
        <v>-4.531519621204249E-2</v>
      </c>
      <c r="I836" s="102"/>
      <c r="J836" s="102"/>
    </row>
    <row r="837" spans="1:10" x14ac:dyDescent="0.25">
      <c r="A837" s="8">
        <f t="shared" si="98"/>
        <v>36015</v>
      </c>
      <c r="B837" s="9"/>
      <c r="C837" s="8"/>
      <c r="D837" s="9">
        <f t="shared" si="97"/>
        <v>1.7</v>
      </c>
      <c r="E837" s="9">
        <f t="shared" si="97"/>
        <v>2.2650000000000001</v>
      </c>
      <c r="G837" s="102">
        <f t="shared" si="99"/>
        <v>0</v>
      </c>
      <c r="H837" s="102">
        <f t="shared" si="100"/>
        <v>0</v>
      </c>
      <c r="I837" s="102"/>
      <c r="J837" s="102"/>
    </row>
    <row r="838" spans="1:10" x14ac:dyDescent="0.25">
      <c r="A838" s="8">
        <f t="shared" si="98"/>
        <v>36016</v>
      </c>
      <c r="B838" s="9"/>
      <c r="C838" s="8"/>
      <c r="D838" s="9">
        <f t="shared" si="97"/>
        <v>1.7</v>
      </c>
      <c r="E838" s="9">
        <f t="shared" si="97"/>
        <v>2.2650000000000001</v>
      </c>
      <c r="G838" s="102">
        <f t="shared" si="99"/>
        <v>0</v>
      </c>
      <c r="H838" s="102">
        <f t="shared" si="100"/>
        <v>0</v>
      </c>
      <c r="I838" s="102"/>
      <c r="J838" s="102"/>
    </row>
    <row r="839" spans="1:10" x14ac:dyDescent="0.25">
      <c r="A839" s="8">
        <f t="shared" si="98"/>
        <v>36017</v>
      </c>
      <c r="B839" s="9"/>
      <c r="C839" s="8"/>
      <c r="D839" s="9">
        <f t="shared" si="97"/>
        <v>1.82</v>
      </c>
      <c r="E839" s="9">
        <f t="shared" si="97"/>
        <v>2.3450000000000002</v>
      </c>
      <c r="G839" s="102">
        <f t="shared" si="99"/>
        <v>6.8208250026533565E-2</v>
      </c>
      <c r="H839" s="102">
        <f t="shared" si="100"/>
        <v>3.4710642963245303E-2</v>
      </c>
      <c r="I839" s="102"/>
      <c r="J839" s="102"/>
    </row>
    <row r="840" spans="1:10" x14ac:dyDescent="0.25">
      <c r="A840" s="8">
        <f t="shared" si="98"/>
        <v>36018</v>
      </c>
      <c r="B840" s="9"/>
      <c r="C840" s="8"/>
      <c r="D840" s="9">
        <f t="shared" si="97"/>
        <v>1.895</v>
      </c>
      <c r="E840" s="9">
        <f t="shared" si="97"/>
        <v>2.34</v>
      </c>
      <c r="G840" s="102">
        <f t="shared" si="99"/>
        <v>4.0382337445685763E-2</v>
      </c>
      <c r="H840" s="102">
        <f t="shared" si="100"/>
        <v>-2.1344725286327922E-3</v>
      </c>
      <c r="I840" s="102"/>
      <c r="J840" s="102"/>
    </row>
    <row r="841" spans="1:10" x14ac:dyDescent="0.25">
      <c r="A841" s="8">
        <f t="shared" si="98"/>
        <v>36019</v>
      </c>
      <c r="B841" s="9"/>
      <c r="C841" s="8"/>
      <c r="D841" s="9">
        <f t="shared" si="97"/>
        <v>1.81</v>
      </c>
      <c r="E841" s="9">
        <f t="shared" si="97"/>
        <v>2.27</v>
      </c>
      <c r="G841" s="102">
        <f t="shared" si="99"/>
        <v>-4.5891993256655259E-2</v>
      </c>
      <c r="H841" s="102">
        <f t="shared" si="100"/>
        <v>-3.0371097876298644E-2</v>
      </c>
      <c r="I841" s="102"/>
      <c r="J841" s="102"/>
    </row>
    <row r="842" spans="1:10" x14ac:dyDescent="0.25">
      <c r="A842" s="8">
        <f t="shared" si="98"/>
        <v>36020</v>
      </c>
      <c r="B842" s="9"/>
      <c r="C842" s="8"/>
      <c r="D842" s="9">
        <f t="shared" si="97"/>
        <v>1.7549999999999999</v>
      </c>
      <c r="E842" s="9">
        <f t="shared" si="97"/>
        <v>2.23</v>
      </c>
      <c r="G842" s="102">
        <f t="shared" si="99"/>
        <v>-3.0857988359905338E-2</v>
      </c>
      <c r="H842" s="102">
        <f t="shared" si="100"/>
        <v>-1.7778246021283944E-2</v>
      </c>
      <c r="I842" s="102"/>
      <c r="J842" s="102"/>
    </row>
    <row r="843" spans="1:10" x14ac:dyDescent="0.25">
      <c r="A843" s="8">
        <f t="shared" si="98"/>
        <v>36021</v>
      </c>
      <c r="B843" s="9"/>
      <c r="C843" s="8"/>
      <c r="D843" s="9">
        <f t="shared" si="97"/>
        <v>1.7350000000000001</v>
      </c>
      <c r="E843" s="9">
        <f t="shared" si="97"/>
        <v>2.2149999999999999</v>
      </c>
      <c r="G843" s="102">
        <f t="shared" si="99"/>
        <v>-1.1461443519006539E-2</v>
      </c>
      <c r="H843" s="102">
        <f t="shared" si="100"/>
        <v>-6.7491819749284495E-3</v>
      </c>
      <c r="I843" s="102"/>
      <c r="J843" s="102"/>
    </row>
    <row r="844" spans="1:10" x14ac:dyDescent="0.25">
      <c r="A844" s="8">
        <f t="shared" si="98"/>
        <v>36022</v>
      </c>
      <c r="B844" s="9"/>
      <c r="C844" s="8"/>
      <c r="D844" s="9">
        <f t="shared" si="97"/>
        <v>1.7350000000000001</v>
      </c>
      <c r="E844" s="9">
        <f t="shared" si="97"/>
        <v>2.2149999999999999</v>
      </c>
      <c r="G844" s="102">
        <f t="shared" si="99"/>
        <v>0</v>
      </c>
      <c r="H844" s="102">
        <f t="shared" si="100"/>
        <v>0</v>
      </c>
      <c r="I844" s="102"/>
      <c r="J844" s="102"/>
    </row>
    <row r="845" spans="1:10" x14ac:dyDescent="0.25">
      <c r="A845" s="8">
        <f t="shared" si="98"/>
        <v>36023</v>
      </c>
      <c r="B845" s="9"/>
      <c r="C845" s="8"/>
      <c r="D845" s="9">
        <f t="shared" si="97"/>
        <v>1.7350000000000001</v>
      </c>
      <c r="E845" s="9">
        <f t="shared" si="97"/>
        <v>2.2149999999999999</v>
      </c>
      <c r="G845" s="102">
        <f t="shared" si="99"/>
        <v>0</v>
      </c>
      <c r="H845" s="102">
        <f t="shared" si="100"/>
        <v>0</v>
      </c>
      <c r="I845" s="102"/>
      <c r="J845" s="102"/>
    </row>
    <row r="846" spans="1:10" x14ac:dyDescent="0.25">
      <c r="A846" s="8">
        <f t="shared" si="98"/>
        <v>36024</v>
      </c>
      <c r="B846" s="9"/>
      <c r="C846" s="8"/>
      <c r="D846" s="9">
        <f t="shared" si="97"/>
        <v>1.845</v>
      </c>
      <c r="E846" s="9">
        <f t="shared" si="97"/>
        <v>2.27</v>
      </c>
      <c r="G846" s="102">
        <f t="shared" si="99"/>
        <v>6.1471864093667998E-2</v>
      </c>
      <c r="H846" s="102">
        <f t="shared" si="100"/>
        <v>2.4527427996212419E-2</v>
      </c>
      <c r="I846" s="102"/>
      <c r="J846" s="102"/>
    </row>
    <row r="847" spans="1:10" x14ac:dyDescent="0.25">
      <c r="A847" s="8">
        <f t="shared" si="98"/>
        <v>36025</v>
      </c>
      <c r="B847" s="9"/>
      <c r="C847" s="8"/>
      <c r="D847" s="9">
        <f t="shared" si="97"/>
        <v>1.88</v>
      </c>
      <c r="E847" s="9">
        <f t="shared" si="97"/>
        <v>2.27</v>
      </c>
      <c r="G847" s="102">
        <f t="shared" si="99"/>
        <v>1.879249934936732E-2</v>
      </c>
      <c r="H847" s="102">
        <f t="shared" si="100"/>
        <v>0</v>
      </c>
      <c r="I847" s="102"/>
      <c r="J847" s="102"/>
    </row>
    <row r="848" spans="1:10" x14ac:dyDescent="0.25">
      <c r="A848" s="8">
        <f t="shared" si="98"/>
        <v>36026</v>
      </c>
      <c r="B848" s="9"/>
      <c r="C848" s="8"/>
      <c r="D848" s="9">
        <f t="shared" si="97"/>
        <v>1.865</v>
      </c>
      <c r="E848" s="9">
        <f t="shared" si="97"/>
        <v>2.25</v>
      </c>
      <c r="G848" s="102">
        <f t="shared" si="99"/>
        <v>-8.010723746078972E-3</v>
      </c>
      <c r="H848" s="102">
        <f t="shared" si="100"/>
        <v>-8.8496152769824993E-3</v>
      </c>
      <c r="I848" s="102"/>
      <c r="J848" s="102"/>
    </row>
    <row r="849" spans="1:12" x14ac:dyDescent="0.25">
      <c r="A849" s="8">
        <f t="shared" si="98"/>
        <v>36027</v>
      </c>
      <c r="B849" s="9"/>
      <c r="C849" s="8"/>
      <c r="D849" s="9">
        <f t="shared" si="97"/>
        <v>1.8049999999999999</v>
      </c>
      <c r="E849" s="9">
        <f t="shared" si="97"/>
        <v>2.19</v>
      </c>
      <c r="G849" s="102">
        <f t="shared" si="99"/>
        <v>-3.2700461310934646E-2</v>
      </c>
      <c r="H849" s="102">
        <f t="shared" si="100"/>
        <v>-2.7028672387919374E-2</v>
      </c>
      <c r="I849" s="102"/>
      <c r="J849" s="102"/>
    </row>
    <row r="850" spans="1:12" x14ac:dyDescent="0.25">
      <c r="A850" s="8">
        <f t="shared" si="98"/>
        <v>36028</v>
      </c>
      <c r="B850" s="9"/>
      <c r="C850" s="8"/>
      <c r="D850" s="9">
        <f t="shared" si="97"/>
        <v>1.7749999999999999</v>
      </c>
      <c r="E850" s="9">
        <f t="shared" si="97"/>
        <v>2.085</v>
      </c>
      <c r="G850" s="102">
        <f t="shared" si="99"/>
        <v>-1.6760168857465188E-2</v>
      </c>
      <c r="H850" s="102">
        <f t="shared" si="100"/>
        <v>-4.9132688577644648E-2</v>
      </c>
      <c r="I850" s="102"/>
      <c r="J850" s="102"/>
    </row>
    <row r="851" spans="1:12" x14ac:dyDescent="0.25">
      <c r="A851" s="8">
        <f t="shared" si="98"/>
        <v>36029</v>
      </c>
      <c r="B851" s="9"/>
      <c r="C851" s="8"/>
      <c r="D851" s="9">
        <f t="shared" si="97"/>
        <v>1.7749999999999999</v>
      </c>
      <c r="E851" s="9">
        <f t="shared" si="97"/>
        <v>2.085</v>
      </c>
      <c r="G851" s="102">
        <f t="shared" si="99"/>
        <v>0</v>
      </c>
      <c r="H851" s="102">
        <f t="shared" si="100"/>
        <v>0</v>
      </c>
      <c r="I851" s="102"/>
      <c r="J851" s="102"/>
    </row>
    <row r="852" spans="1:12" x14ac:dyDescent="0.25">
      <c r="A852" s="8">
        <f t="shared" si="98"/>
        <v>36030</v>
      </c>
      <c r="B852" s="9"/>
      <c r="C852" s="8"/>
      <c r="D852" s="9">
        <f t="shared" si="97"/>
        <v>1.7749999999999999</v>
      </c>
      <c r="E852" s="9">
        <f t="shared" si="97"/>
        <v>2.085</v>
      </c>
      <c r="G852" s="102">
        <f t="shared" si="99"/>
        <v>0</v>
      </c>
      <c r="H852" s="102">
        <f t="shared" si="100"/>
        <v>0</v>
      </c>
      <c r="I852" s="102"/>
      <c r="J852" s="102"/>
    </row>
    <row r="853" spans="1:12" x14ac:dyDescent="0.25">
      <c r="A853" s="8">
        <f t="shared" si="98"/>
        <v>36031</v>
      </c>
      <c r="B853" s="9"/>
      <c r="C853" s="8"/>
      <c r="D853" s="9">
        <f t="shared" si="97"/>
        <v>1.79</v>
      </c>
      <c r="E853" s="9">
        <f t="shared" si="97"/>
        <v>2.17</v>
      </c>
      <c r="G853" s="102">
        <f t="shared" si="99"/>
        <v>8.4151969252844981E-3</v>
      </c>
      <c r="H853" s="102">
        <f t="shared" si="100"/>
        <v>3.9958312301603384E-2</v>
      </c>
      <c r="I853" s="102"/>
      <c r="J853" s="102"/>
    </row>
    <row r="854" spans="1:12" x14ac:dyDescent="0.25">
      <c r="A854" s="8">
        <f t="shared" si="98"/>
        <v>36032</v>
      </c>
      <c r="B854" s="9"/>
      <c r="C854" s="8"/>
      <c r="D854" s="9">
        <f t="shared" si="97"/>
        <v>1.8049999999999999</v>
      </c>
      <c r="E854" s="9">
        <f t="shared" si="97"/>
        <v>2.2050000000000001</v>
      </c>
      <c r="G854" s="102">
        <f t="shared" si="99"/>
        <v>8.3449719321804679E-3</v>
      </c>
      <c r="H854" s="102">
        <f t="shared" si="100"/>
        <v>1.600034134644112E-2</v>
      </c>
      <c r="I854" s="102"/>
      <c r="J854" s="102"/>
    </row>
    <row r="855" spans="1:12" x14ac:dyDescent="0.25">
      <c r="A855" s="8">
        <f t="shared" si="98"/>
        <v>36033</v>
      </c>
      <c r="B855" s="9"/>
      <c r="C855" s="8"/>
      <c r="D855" s="9">
        <f t="shared" si="97"/>
        <v>1.7450000000000001</v>
      </c>
      <c r="E855" s="9">
        <f t="shared" si="97"/>
        <v>2.14</v>
      </c>
      <c r="G855" s="102">
        <f t="shared" si="99"/>
        <v>-3.3806036130453659E-2</v>
      </c>
      <c r="H855" s="102">
        <f t="shared" si="100"/>
        <v>-2.9921679865049157E-2</v>
      </c>
      <c r="I855" s="102"/>
      <c r="J855" s="102"/>
    </row>
    <row r="856" spans="1:12" x14ac:dyDescent="0.25">
      <c r="A856" s="8">
        <f t="shared" si="98"/>
        <v>36034</v>
      </c>
      <c r="B856" s="9"/>
      <c r="C856" s="8"/>
      <c r="D856" s="9">
        <f t="shared" si="97"/>
        <v>1.66</v>
      </c>
      <c r="E856" s="9">
        <f t="shared" si="97"/>
        <v>2.04</v>
      </c>
      <c r="G856" s="102">
        <f t="shared" si="99"/>
        <v>-4.9936953285938751E-2</v>
      </c>
      <c r="H856" s="102">
        <f t="shared" si="100"/>
        <v>-4.78560211776351E-2</v>
      </c>
      <c r="I856" s="102"/>
      <c r="J856" s="102"/>
    </row>
    <row r="857" spans="1:12" x14ac:dyDescent="0.25">
      <c r="A857" s="8">
        <f t="shared" si="98"/>
        <v>36035</v>
      </c>
      <c r="B857" s="9"/>
      <c r="C857" s="8"/>
      <c r="D857" s="9">
        <f t="shared" si="97"/>
        <v>1.5649999999999999</v>
      </c>
      <c r="E857" s="9">
        <f t="shared" si="97"/>
        <v>2.0249999999999999</v>
      </c>
      <c r="G857" s="102">
        <f t="shared" si="99"/>
        <v>-5.8931778376335259E-2</v>
      </c>
      <c r="H857" s="102">
        <f t="shared" si="100"/>
        <v>-7.3801072976226456E-3</v>
      </c>
      <c r="I857" s="102"/>
      <c r="J857" s="102"/>
    </row>
    <row r="858" spans="1:12" x14ac:dyDescent="0.25">
      <c r="A858" s="8">
        <f t="shared" si="98"/>
        <v>36036</v>
      </c>
      <c r="B858" s="9"/>
      <c r="C858" s="8"/>
      <c r="D858" s="9">
        <f t="shared" si="97"/>
        <v>1.5649999999999999</v>
      </c>
      <c r="E858" s="9">
        <f t="shared" si="97"/>
        <v>2.0249999999999999</v>
      </c>
      <c r="G858" s="102">
        <f t="shared" si="99"/>
        <v>0</v>
      </c>
      <c r="H858" s="102">
        <f t="shared" si="100"/>
        <v>0</v>
      </c>
      <c r="I858" s="102"/>
      <c r="J858" s="102"/>
    </row>
    <row r="859" spans="1:12" x14ac:dyDescent="0.25">
      <c r="A859" s="8">
        <f t="shared" si="98"/>
        <v>36037</v>
      </c>
      <c r="B859" s="9"/>
      <c r="C859" s="8"/>
      <c r="D859" s="9">
        <f t="shared" si="97"/>
        <v>1.5649999999999999</v>
      </c>
      <c r="E859" s="9">
        <f t="shared" si="97"/>
        <v>2.0249999999999999</v>
      </c>
      <c r="G859" s="102">
        <f t="shared" si="99"/>
        <v>0</v>
      </c>
      <c r="H859" s="102">
        <f t="shared" si="100"/>
        <v>0</v>
      </c>
      <c r="I859" s="102"/>
      <c r="J859" s="102"/>
    </row>
    <row r="860" spans="1:12" x14ac:dyDescent="0.25">
      <c r="A860" s="8">
        <f t="shared" si="98"/>
        <v>36038</v>
      </c>
      <c r="B860" s="9"/>
      <c r="C860" s="8"/>
      <c r="D860" s="9">
        <f t="shared" si="97"/>
        <v>1.57</v>
      </c>
      <c r="E860" s="9">
        <f t="shared" si="97"/>
        <v>2.1</v>
      </c>
      <c r="G860" s="102">
        <f t="shared" si="99"/>
        <v>3.189795368100302E-3</v>
      </c>
      <c r="H860" s="102">
        <f t="shared" si="100"/>
        <v>3.6367644170875006E-2</v>
      </c>
      <c r="I860" s="102"/>
      <c r="J860" s="102"/>
    </row>
    <row r="861" spans="1:12" x14ac:dyDescent="0.25">
      <c r="A861" s="8"/>
      <c r="B861" s="9"/>
      <c r="C861" s="8"/>
      <c r="D861" s="9"/>
      <c r="E861" s="9"/>
    </row>
    <row r="862" spans="1:12" x14ac:dyDescent="0.25">
      <c r="A862" s="8"/>
      <c r="B862" s="9"/>
      <c r="C862" s="8"/>
      <c r="D862" s="9"/>
      <c r="E862" s="9"/>
    </row>
    <row r="863" spans="1:12" x14ac:dyDescent="0.25">
      <c r="A863" s="8"/>
      <c r="B863" s="9"/>
      <c r="C863" s="8"/>
      <c r="D863" s="9"/>
      <c r="E863" s="9"/>
    </row>
    <row r="864" spans="1:12" x14ac:dyDescent="0.25">
      <c r="A864" s="8"/>
      <c r="B864" s="9"/>
      <c r="C864" s="8">
        <v>36039</v>
      </c>
      <c r="G864" s="102">
        <f>STDEV(G866:G894)*$B$1</f>
        <v>0.70683971659186751</v>
      </c>
      <c r="H864" s="102">
        <f>STDEV(H866:H894)*$B$1</f>
        <v>0.36471329974923483</v>
      </c>
      <c r="I864" s="102"/>
      <c r="J864" s="102">
        <f>IF(ISNUMBER(J865),J865,1.1)</f>
        <v>0.61244924086506225</v>
      </c>
      <c r="K864" s="101">
        <f>MAX(D865:D896)</f>
        <v>2.105</v>
      </c>
      <c r="L864" s="101">
        <f>MAX(E865:E896)</f>
        <v>2.27</v>
      </c>
    </row>
    <row r="865" spans="1:12" x14ac:dyDescent="0.25">
      <c r="A865" s="8">
        <f>C864</f>
        <v>36039</v>
      </c>
      <c r="B865" s="9"/>
      <c r="C865" s="8"/>
      <c r="D865" s="9">
        <f>VLOOKUP($A865,cash,D$4,FALSE)</f>
        <v>1.7949999999999999</v>
      </c>
      <c r="E865" s="9">
        <f>VLOOKUP($A865,cash,E$4,FALSE)</f>
        <v>2.27</v>
      </c>
      <c r="G865" s="102"/>
      <c r="H865" s="102"/>
      <c r="I865" s="102"/>
      <c r="J865" s="102">
        <f>CORREL(D865:D894,E865:E894)</f>
        <v>0.61244924086506225</v>
      </c>
      <c r="K865" s="101">
        <f>MIN(D865:D896)</f>
        <v>1.61</v>
      </c>
      <c r="L865" s="101">
        <f>MIN(E865:E896)</f>
        <v>2.0499999999999998</v>
      </c>
    </row>
    <row r="866" spans="1:12" x14ac:dyDescent="0.25">
      <c r="A866" s="8">
        <f>A865+1</f>
        <v>36040</v>
      </c>
      <c r="B866" s="9"/>
      <c r="C866" s="8"/>
      <c r="D866" s="9">
        <f t="shared" ref="D866:E894" si="101">VLOOKUP($A866,cash,D$4,FALSE)</f>
        <v>1.6850000000000001</v>
      </c>
      <c r="E866" s="9">
        <f t="shared" si="101"/>
        <v>2.21</v>
      </c>
      <c r="G866" s="102">
        <f>LN(D866/D865)</f>
        <v>-6.3239458135917109E-2</v>
      </c>
      <c r="H866" s="102">
        <f>LN(E866/E865)</f>
        <v>-2.6787315963649843E-2</v>
      </c>
      <c r="I866" s="102"/>
      <c r="J866" s="102"/>
    </row>
    <row r="867" spans="1:12" x14ac:dyDescent="0.25">
      <c r="A867" s="8">
        <f t="shared" ref="A867:A894" si="102">A866+1</f>
        <v>36041</v>
      </c>
      <c r="B867" s="9"/>
      <c r="C867" s="8"/>
      <c r="D867" s="9">
        <f t="shared" si="101"/>
        <v>1.61</v>
      </c>
      <c r="E867" s="9">
        <f t="shared" si="101"/>
        <v>2.1150000000000002</v>
      </c>
      <c r="G867" s="102">
        <f t="shared" ref="G867:G894" si="103">LN(D867/D866)</f>
        <v>-4.55313848079534E-2</v>
      </c>
      <c r="H867" s="102">
        <f t="shared" ref="H867:H894" si="104">LN(E867/E866)</f>
        <v>-4.3937703031419993E-2</v>
      </c>
      <c r="I867" s="102"/>
      <c r="J867" s="102"/>
    </row>
    <row r="868" spans="1:12" x14ac:dyDescent="0.25">
      <c r="A868" s="8">
        <f t="shared" si="102"/>
        <v>36042</v>
      </c>
      <c r="B868" s="9"/>
      <c r="C868" s="8"/>
      <c r="D868" s="9">
        <f t="shared" si="101"/>
        <v>1.615</v>
      </c>
      <c r="E868" s="9">
        <f t="shared" si="101"/>
        <v>2.09</v>
      </c>
      <c r="G868" s="102">
        <f t="shared" si="103"/>
        <v>3.1007776782481854E-3</v>
      </c>
      <c r="H868" s="102">
        <f t="shared" si="104"/>
        <v>-1.1890746521521786E-2</v>
      </c>
      <c r="I868" s="102"/>
      <c r="J868" s="102"/>
    </row>
    <row r="869" spans="1:12" x14ac:dyDescent="0.25">
      <c r="A869" s="8">
        <f t="shared" si="102"/>
        <v>36043</v>
      </c>
      <c r="B869" s="9"/>
      <c r="C869" s="8"/>
      <c r="D869" s="9">
        <f t="shared" si="101"/>
        <v>1.615</v>
      </c>
      <c r="E869" s="9">
        <f t="shared" si="101"/>
        <v>2.09</v>
      </c>
      <c r="G869" s="102">
        <f t="shared" si="103"/>
        <v>0</v>
      </c>
      <c r="H869" s="102">
        <f t="shared" si="104"/>
        <v>0</v>
      </c>
      <c r="I869" s="102"/>
      <c r="J869" s="102"/>
    </row>
    <row r="870" spans="1:12" x14ac:dyDescent="0.25">
      <c r="A870" s="8">
        <f t="shared" si="102"/>
        <v>36044</v>
      </c>
      <c r="B870" s="9"/>
      <c r="C870" s="8"/>
      <c r="D870" s="9">
        <f t="shared" si="101"/>
        <v>1.615</v>
      </c>
      <c r="E870" s="9">
        <f t="shared" si="101"/>
        <v>2.09</v>
      </c>
      <c r="G870" s="102">
        <f t="shared" si="103"/>
        <v>0</v>
      </c>
      <c r="H870" s="102">
        <f t="shared" si="104"/>
        <v>0</v>
      </c>
      <c r="I870" s="102"/>
      <c r="J870" s="102"/>
    </row>
    <row r="871" spans="1:12" x14ac:dyDescent="0.25">
      <c r="A871" s="8">
        <f t="shared" si="102"/>
        <v>36045</v>
      </c>
      <c r="B871" s="9"/>
      <c r="C871" s="8"/>
      <c r="D871" s="9">
        <f t="shared" si="101"/>
        <v>1.615</v>
      </c>
      <c r="E871" s="9">
        <f t="shared" si="101"/>
        <v>2.09</v>
      </c>
      <c r="G871" s="102">
        <f t="shared" si="103"/>
        <v>0</v>
      </c>
      <c r="H871" s="102">
        <f t="shared" si="104"/>
        <v>0</v>
      </c>
      <c r="I871" s="102"/>
      <c r="J871" s="102"/>
    </row>
    <row r="872" spans="1:12" x14ac:dyDescent="0.25">
      <c r="A872" s="8">
        <f t="shared" si="102"/>
        <v>36046</v>
      </c>
      <c r="B872" s="9"/>
      <c r="C872" s="8"/>
      <c r="D872" s="9">
        <f t="shared" si="101"/>
        <v>1.6950000000000001</v>
      </c>
      <c r="E872" s="9">
        <f t="shared" si="101"/>
        <v>2.145</v>
      </c>
      <c r="G872" s="102">
        <f t="shared" si="103"/>
        <v>4.8347784157793838E-2</v>
      </c>
      <c r="H872" s="102">
        <f t="shared" si="104"/>
        <v>2.5975486403260736E-2</v>
      </c>
      <c r="I872" s="102"/>
      <c r="J872" s="102"/>
    </row>
    <row r="873" spans="1:12" x14ac:dyDescent="0.25">
      <c r="A873" s="8">
        <f t="shared" si="102"/>
        <v>36047</v>
      </c>
      <c r="B873" s="9"/>
      <c r="C873" s="8"/>
      <c r="D873" s="9">
        <f t="shared" si="101"/>
        <v>1.655</v>
      </c>
      <c r="E873" s="9">
        <f t="shared" si="101"/>
        <v>2.09</v>
      </c>
      <c r="G873" s="102">
        <f t="shared" si="103"/>
        <v>-2.3881732003387359E-2</v>
      </c>
      <c r="H873" s="102">
        <f t="shared" si="104"/>
        <v>-2.5975486403260677E-2</v>
      </c>
      <c r="I873" s="102"/>
      <c r="J873" s="102"/>
    </row>
    <row r="874" spans="1:12" x14ac:dyDescent="0.25">
      <c r="A874" s="8">
        <f t="shared" si="102"/>
        <v>36048</v>
      </c>
      <c r="B874" s="9"/>
      <c r="C874" s="8"/>
      <c r="D874" s="9">
        <f t="shared" si="101"/>
        <v>1.75</v>
      </c>
      <c r="E874" s="9">
        <f t="shared" si="101"/>
        <v>2.14</v>
      </c>
      <c r="G874" s="102">
        <f t="shared" si="103"/>
        <v>5.5814779106396539E-2</v>
      </c>
      <c r="H874" s="102">
        <f t="shared" si="104"/>
        <v>2.3641763057040709E-2</v>
      </c>
      <c r="I874" s="102"/>
      <c r="J874" s="102"/>
    </row>
    <row r="875" spans="1:12" x14ac:dyDescent="0.25">
      <c r="A875" s="8">
        <f t="shared" si="102"/>
        <v>36049</v>
      </c>
      <c r="B875" s="9"/>
      <c r="C875" s="8"/>
      <c r="D875" s="9">
        <f t="shared" si="101"/>
        <v>1.675</v>
      </c>
      <c r="E875" s="9">
        <f t="shared" si="101"/>
        <v>2.0499999999999998</v>
      </c>
      <c r="G875" s="102">
        <f t="shared" si="103"/>
        <v>-4.3802622658392888E-2</v>
      </c>
      <c r="H875" s="102">
        <f t="shared" si="104"/>
        <v>-4.2966035883443485E-2</v>
      </c>
      <c r="I875" s="102"/>
      <c r="J875" s="102"/>
    </row>
    <row r="876" spans="1:12" x14ac:dyDescent="0.25">
      <c r="A876" s="8">
        <f t="shared" si="102"/>
        <v>36050</v>
      </c>
      <c r="B876" s="9"/>
      <c r="C876" s="8"/>
      <c r="D876" s="9">
        <f t="shared" si="101"/>
        <v>1.675</v>
      </c>
      <c r="E876" s="9">
        <f t="shared" si="101"/>
        <v>2.0499999999999998</v>
      </c>
      <c r="G876" s="102">
        <f t="shared" si="103"/>
        <v>0</v>
      </c>
      <c r="H876" s="102">
        <f t="shared" si="104"/>
        <v>0</v>
      </c>
      <c r="I876" s="102"/>
      <c r="J876" s="102"/>
    </row>
    <row r="877" spans="1:12" x14ac:dyDescent="0.25">
      <c r="A877" s="8">
        <f t="shared" si="102"/>
        <v>36051</v>
      </c>
      <c r="B877" s="9"/>
      <c r="C877" s="8"/>
      <c r="D877" s="9">
        <f t="shared" si="101"/>
        <v>1.675</v>
      </c>
      <c r="E877" s="9">
        <f t="shared" si="101"/>
        <v>2.0499999999999998</v>
      </c>
      <c r="G877" s="102">
        <f t="shared" si="103"/>
        <v>0</v>
      </c>
      <c r="H877" s="102">
        <f t="shared" si="104"/>
        <v>0</v>
      </c>
      <c r="I877" s="102"/>
      <c r="J877" s="102"/>
    </row>
    <row r="878" spans="1:12" x14ac:dyDescent="0.25">
      <c r="A878" s="8">
        <f t="shared" si="102"/>
        <v>36052</v>
      </c>
      <c r="B878" s="9"/>
      <c r="C878" s="8"/>
      <c r="D878" s="9">
        <f t="shared" si="101"/>
        <v>1.645</v>
      </c>
      <c r="E878" s="9">
        <f t="shared" si="101"/>
        <v>2.0649999999999999</v>
      </c>
      <c r="G878" s="102">
        <f t="shared" si="103"/>
        <v>-1.8072781059694506E-2</v>
      </c>
      <c r="H878" s="102">
        <f t="shared" si="104"/>
        <v>7.290433262679274E-3</v>
      </c>
      <c r="I878" s="102"/>
      <c r="J878" s="102"/>
    </row>
    <row r="879" spans="1:12" x14ac:dyDescent="0.25">
      <c r="A879" s="8">
        <f t="shared" si="102"/>
        <v>36053</v>
      </c>
      <c r="B879" s="9"/>
      <c r="C879" s="8"/>
      <c r="D879" s="9">
        <f t="shared" si="101"/>
        <v>1.7549999999999999</v>
      </c>
      <c r="E879" s="9">
        <f t="shared" si="101"/>
        <v>2.1</v>
      </c>
      <c r="G879" s="102">
        <f t="shared" si="103"/>
        <v>6.4728472700493769E-2</v>
      </c>
      <c r="H879" s="102">
        <f t="shared" si="104"/>
        <v>1.6807118316381407E-2</v>
      </c>
      <c r="I879" s="102"/>
      <c r="J879" s="102"/>
    </row>
    <row r="880" spans="1:12" x14ac:dyDescent="0.25">
      <c r="A880" s="8">
        <f t="shared" si="102"/>
        <v>36054</v>
      </c>
      <c r="B880" s="9"/>
      <c r="C880" s="8"/>
      <c r="D880" s="9">
        <f t="shared" si="101"/>
        <v>1.9350000000000001</v>
      </c>
      <c r="E880" s="9">
        <f t="shared" si="101"/>
        <v>2.19</v>
      </c>
      <c r="G880" s="102">
        <f t="shared" si="103"/>
        <v>9.7638469563916072E-2</v>
      </c>
      <c r="H880" s="102">
        <f t="shared" si="104"/>
        <v>4.1964199099031992E-2</v>
      </c>
      <c r="I880" s="102"/>
      <c r="J880" s="102"/>
    </row>
    <row r="881" spans="1:10" x14ac:dyDescent="0.25">
      <c r="A881" s="8">
        <f t="shared" si="102"/>
        <v>36055</v>
      </c>
      <c r="B881" s="9"/>
      <c r="C881" s="8"/>
      <c r="D881" s="9">
        <f t="shared" si="101"/>
        <v>1.925</v>
      </c>
      <c r="E881" s="9">
        <f t="shared" si="101"/>
        <v>2.14</v>
      </c>
      <c r="G881" s="102">
        <f t="shared" si="103"/>
        <v>-5.1813587419976288E-3</v>
      </c>
      <c r="H881" s="102">
        <f t="shared" si="104"/>
        <v>-2.309571479464928E-2</v>
      </c>
      <c r="I881" s="102"/>
      <c r="J881" s="102"/>
    </row>
    <row r="882" spans="1:10" x14ac:dyDescent="0.25">
      <c r="A882" s="8">
        <f t="shared" si="102"/>
        <v>36056</v>
      </c>
      <c r="B882" s="9"/>
      <c r="C882" s="8"/>
      <c r="D882" s="9">
        <f t="shared" si="101"/>
        <v>2.0449999999999999</v>
      </c>
      <c r="E882" s="9">
        <f t="shared" si="101"/>
        <v>2.1800000000000002</v>
      </c>
      <c r="G882" s="102">
        <f t="shared" si="103"/>
        <v>6.0471821755017544E-2</v>
      </c>
      <c r="H882" s="102">
        <f t="shared" si="104"/>
        <v>1.8519047767237531E-2</v>
      </c>
      <c r="I882" s="102"/>
      <c r="J882" s="102"/>
    </row>
    <row r="883" spans="1:10" x14ac:dyDescent="0.25">
      <c r="A883" s="8">
        <f t="shared" si="102"/>
        <v>36057</v>
      </c>
      <c r="B883" s="9"/>
      <c r="C883" s="8"/>
      <c r="D883" s="9">
        <f t="shared" si="101"/>
        <v>2.0449999999999999</v>
      </c>
      <c r="E883" s="9">
        <f t="shared" si="101"/>
        <v>2.1800000000000002</v>
      </c>
      <c r="G883" s="102">
        <f t="shared" si="103"/>
        <v>0</v>
      </c>
      <c r="H883" s="102">
        <f t="shared" si="104"/>
        <v>0</v>
      </c>
      <c r="I883" s="102"/>
      <c r="J883" s="102"/>
    </row>
    <row r="884" spans="1:10" x14ac:dyDescent="0.25">
      <c r="A884" s="8">
        <f t="shared" si="102"/>
        <v>36058</v>
      </c>
      <c r="B884" s="9"/>
      <c r="C884" s="8"/>
      <c r="D884" s="9">
        <f t="shared" si="101"/>
        <v>2.0449999999999999</v>
      </c>
      <c r="E884" s="9">
        <f t="shared" si="101"/>
        <v>2.1800000000000002</v>
      </c>
      <c r="G884" s="102">
        <f t="shared" si="103"/>
        <v>0</v>
      </c>
      <c r="H884" s="102">
        <f t="shared" si="104"/>
        <v>0</v>
      </c>
      <c r="I884" s="102"/>
      <c r="J884" s="102"/>
    </row>
    <row r="885" spans="1:10" x14ac:dyDescent="0.25">
      <c r="A885" s="8">
        <f t="shared" si="102"/>
        <v>36059</v>
      </c>
      <c r="B885" s="9"/>
      <c r="C885" s="8"/>
      <c r="D885" s="9">
        <f t="shared" si="101"/>
        <v>1.95</v>
      </c>
      <c r="E885" s="9">
        <f t="shared" si="101"/>
        <v>2.15</v>
      </c>
      <c r="G885" s="102">
        <f t="shared" si="103"/>
        <v>-4.7568416919109568E-2</v>
      </c>
      <c r="H885" s="102">
        <f t="shared" si="104"/>
        <v>-1.3857034661426354E-2</v>
      </c>
      <c r="I885" s="102"/>
      <c r="J885" s="102"/>
    </row>
    <row r="886" spans="1:10" x14ac:dyDescent="0.25">
      <c r="A886" s="8">
        <f t="shared" si="102"/>
        <v>36060</v>
      </c>
      <c r="B886" s="9"/>
      <c r="C886" s="8"/>
      <c r="D886" s="9">
        <f t="shared" si="101"/>
        <v>2.085</v>
      </c>
      <c r="E886" s="9">
        <f t="shared" si="101"/>
        <v>2.2400000000000002</v>
      </c>
      <c r="G886" s="102">
        <f t="shared" si="103"/>
        <v>6.693948267510931E-2</v>
      </c>
      <c r="H886" s="102">
        <f t="shared" si="104"/>
        <v>4.1008023727377253E-2</v>
      </c>
      <c r="I886" s="102"/>
      <c r="J886" s="102"/>
    </row>
    <row r="887" spans="1:10" x14ac:dyDescent="0.25">
      <c r="A887" s="8">
        <f t="shared" si="102"/>
        <v>36061</v>
      </c>
      <c r="B887" s="9"/>
      <c r="C887" s="8"/>
      <c r="D887" s="9">
        <f t="shared" si="101"/>
        <v>2.0150000000000001</v>
      </c>
      <c r="E887" s="9">
        <f t="shared" si="101"/>
        <v>2.1749999999999998</v>
      </c>
      <c r="G887" s="102">
        <f t="shared" si="103"/>
        <v>-3.4149659852118368E-2</v>
      </c>
      <c r="H887" s="102">
        <f t="shared" si="104"/>
        <v>-2.9447201326301249E-2</v>
      </c>
      <c r="I887" s="102"/>
      <c r="J887" s="102"/>
    </row>
    <row r="888" spans="1:10" x14ac:dyDescent="0.25">
      <c r="A888" s="8">
        <f t="shared" si="102"/>
        <v>36062</v>
      </c>
      <c r="B888" s="9"/>
      <c r="C888" s="8"/>
      <c r="D888" s="9">
        <f t="shared" si="101"/>
        <v>1.9650000000000001</v>
      </c>
      <c r="E888" s="9">
        <f t="shared" si="101"/>
        <v>2.1549999999999998</v>
      </c>
      <c r="G888" s="102">
        <f t="shared" si="103"/>
        <v>-2.5126950077421759E-2</v>
      </c>
      <c r="H888" s="102">
        <f t="shared" si="104"/>
        <v>-9.2379409849363617E-3</v>
      </c>
      <c r="I888" s="102"/>
      <c r="J888" s="102"/>
    </row>
    <row r="889" spans="1:10" x14ac:dyDescent="0.25">
      <c r="A889" s="8">
        <f t="shared" si="102"/>
        <v>36063</v>
      </c>
      <c r="B889" s="9"/>
      <c r="C889" s="8"/>
      <c r="D889" s="9">
        <f t="shared" si="101"/>
        <v>2.105</v>
      </c>
      <c r="E889" s="9">
        <f t="shared" si="101"/>
        <v>2.1800000000000002</v>
      </c>
      <c r="G889" s="102">
        <f t="shared" si="103"/>
        <v>6.8823221813120158E-2</v>
      </c>
      <c r="H889" s="102">
        <f t="shared" si="104"/>
        <v>1.1534153245286765E-2</v>
      </c>
      <c r="I889" s="102"/>
      <c r="J889" s="102"/>
    </row>
    <row r="890" spans="1:10" x14ac:dyDescent="0.25">
      <c r="A890" s="8">
        <f t="shared" si="102"/>
        <v>36064</v>
      </c>
      <c r="B890" s="9"/>
      <c r="C890" s="8"/>
      <c r="D890" s="9">
        <f t="shared" si="101"/>
        <v>2.105</v>
      </c>
      <c r="E890" s="9">
        <f t="shared" si="101"/>
        <v>2.1800000000000002</v>
      </c>
      <c r="G890" s="102">
        <f t="shared" si="103"/>
        <v>0</v>
      </c>
      <c r="H890" s="102">
        <f t="shared" si="104"/>
        <v>0</v>
      </c>
      <c r="I890" s="102"/>
      <c r="J890" s="102"/>
    </row>
    <row r="891" spans="1:10" x14ac:dyDescent="0.25">
      <c r="A891" s="8">
        <f t="shared" si="102"/>
        <v>36065</v>
      </c>
      <c r="B891" s="9"/>
      <c r="C891" s="8"/>
      <c r="D891" s="9">
        <f t="shared" si="101"/>
        <v>2.105</v>
      </c>
      <c r="E891" s="9">
        <f t="shared" si="101"/>
        <v>2.1800000000000002</v>
      </c>
      <c r="G891" s="102">
        <f t="shared" si="103"/>
        <v>0</v>
      </c>
      <c r="H891" s="102">
        <f t="shared" si="104"/>
        <v>0</v>
      </c>
      <c r="I891" s="102"/>
      <c r="J891" s="102"/>
    </row>
    <row r="892" spans="1:10" x14ac:dyDescent="0.25">
      <c r="A892" s="8">
        <f t="shared" si="102"/>
        <v>36066</v>
      </c>
      <c r="B892" s="9"/>
      <c r="C892" s="8"/>
      <c r="D892" s="9">
        <f t="shared" si="101"/>
        <v>1.98</v>
      </c>
      <c r="E892" s="9">
        <f t="shared" si="101"/>
        <v>2.11</v>
      </c>
      <c r="G892" s="102">
        <f t="shared" si="103"/>
        <v>-6.1218622427900847E-2</v>
      </c>
      <c r="H892" s="102">
        <f t="shared" si="104"/>
        <v>-3.2636929313022658E-2</v>
      </c>
      <c r="I892" s="102"/>
      <c r="J892" s="102"/>
    </row>
    <row r="893" spans="1:10" x14ac:dyDescent="0.25">
      <c r="A893" s="8">
        <f t="shared" si="102"/>
        <v>36067</v>
      </c>
      <c r="B893" s="9"/>
      <c r="C893" s="8"/>
      <c r="D893" s="9">
        <f t="shared" si="101"/>
        <v>1.875</v>
      </c>
      <c r="E893" s="9">
        <f t="shared" si="101"/>
        <v>2.06</v>
      </c>
      <c r="G893" s="102">
        <f t="shared" si="103"/>
        <v>-5.4488185284069679E-2</v>
      </c>
      <c r="H893" s="102">
        <f t="shared" si="104"/>
        <v>-2.3981964686485325E-2</v>
      </c>
      <c r="I893" s="102"/>
      <c r="J893" s="102"/>
    </row>
    <row r="894" spans="1:10" x14ac:dyDescent="0.25">
      <c r="A894" s="8">
        <f t="shared" si="102"/>
        <v>36068</v>
      </c>
      <c r="B894" s="9"/>
      <c r="C894" s="8"/>
      <c r="D894" s="9">
        <f t="shared" si="101"/>
        <v>2</v>
      </c>
      <c r="E894" s="9">
        <f t="shared" si="101"/>
        <v>2.12</v>
      </c>
      <c r="G894" s="102">
        <f t="shared" si="103"/>
        <v>6.4538521137571164E-2</v>
      </c>
      <c r="H894" s="102">
        <f t="shared" si="104"/>
        <v>2.871010588243136E-2</v>
      </c>
      <c r="I894" s="102"/>
      <c r="J894" s="102"/>
    </row>
    <row r="895" spans="1:10" x14ac:dyDescent="0.25">
      <c r="A895" s="8"/>
      <c r="B895" s="9"/>
      <c r="C895" s="8"/>
      <c r="D895" s="9"/>
      <c r="E895" s="9"/>
      <c r="G895" s="102"/>
      <c r="H895" s="102"/>
    </row>
    <row r="896" spans="1:10" x14ac:dyDescent="0.25">
      <c r="A896" s="8"/>
      <c r="B896" s="9"/>
      <c r="C896" s="8"/>
      <c r="D896" s="9"/>
      <c r="E896" s="9"/>
    </row>
    <row r="897" spans="1:12" x14ac:dyDescent="0.25">
      <c r="A897" s="8"/>
      <c r="B897" s="9"/>
      <c r="C897" s="8"/>
      <c r="D897" s="9"/>
      <c r="E897" s="9"/>
    </row>
    <row r="898" spans="1:12" x14ac:dyDescent="0.25">
      <c r="A898" s="8"/>
      <c r="B898" s="9"/>
      <c r="C898" s="8">
        <v>36069</v>
      </c>
      <c r="G898" s="102">
        <f>STDEV(G900:G929)*$B$1</f>
        <v>0.96136391371701724</v>
      </c>
      <c r="H898" s="102">
        <f>STDEV(H900:H929)*$B$1</f>
        <v>0.66242032536806861</v>
      </c>
      <c r="I898" s="102"/>
      <c r="J898" s="102">
        <f>IF(ISNUMBER(J899),J899,1.1)</f>
        <v>0.25337510804053553</v>
      </c>
      <c r="K898" s="101">
        <f>MAX(D899:D930)</f>
        <v>2.1850000000000001</v>
      </c>
      <c r="L898" s="101">
        <f>MAX(E899:E930)</f>
        <v>2.5099999999999998</v>
      </c>
    </row>
    <row r="899" spans="1:12" x14ac:dyDescent="0.25">
      <c r="A899" s="8">
        <f>C898</f>
        <v>36069</v>
      </c>
      <c r="B899" s="9"/>
      <c r="C899" s="8"/>
      <c r="D899" s="9">
        <f>VLOOKUP($A899,cash,D$4,FALSE)</f>
        <v>2.1850000000000001</v>
      </c>
      <c r="E899" s="9">
        <f>VLOOKUP($A899,cash,E$4,FALSE)</f>
        <v>2.2650000000000001</v>
      </c>
      <c r="G899" s="102"/>
      <c r="H899" s="102"/>
      <c r="I899" s="102"/>
      <c r="J899" s="102">
        <f>CORREL(D899:D929,E899:E929)</f>
        <v>0.25337510804053553</v>
      </c>
      <c r="K899" s="101">
        <f>MIN(D899:D930)</f>
        <v>1.58</v>
      </c>
      <c r="L899" s="101">
        <f>MIN(E899:E930)</f>
        <v>2</v>
      </c>
    </row>
    <row r="900" spans="1:12" x14ac:dyDescent="0.25">
      <c r="A900" s="8">
        <f>A899+1</f>
        <v>36070</v>
      </c>
      <c r="B900" s="9"/>
      <c r="C900" s="8"/>
      <c r="D900" s="9">
        <f t="shared" ref="D900:E929" si="105">VLOOKUP($A900,cash,D$4,FALSE)</f>
        <v>1.905</v>
      </c>
      <c r="E900" s="9">
        <f t="shared" si="105"/>
        <v>2.0550000000000002</v>
      </c>
      <c r="G900" s="102">
        <f>LN(D900/D899)</f>
        <v>-0.13713381996888921</v>
      </c>
      <c r="H900" s="102">
        <f>LN(E900/E899)</f>
        <v>-9.729891098679945E-2</v>
      </c>
      <c r="I900" s="102"/>
      <c r="J900" s="102"/>
    </row>
    <row r="901" spans="1:12" x14ac:dyDescent="0.25">
      <c r="A901" s="8">
        <f t="shared" ref="A901:A929" si="106">A900+1</f>
        <v>36071</v>
      </c>
      <c r="B901" s="9"/>
      <c r="C901" s="8"/>
      <c r="D901" s="9">
        <f t="shared" si="105"/>
        <v>1.905</v>
      </c>
      <c r="E901" s="9">
        <f t="shared" si="105"/>
        <v>2.0550000000000002</v>
      </c>
      <c r="G901" s="102">
        <f t="shared" ref="G901:G929" si="107">LN(D901/D900)</f>
        <v>0</v>
      </c>
      <c r="H901" s="102">
        <f t="shared" ref="H901:H929" si="108">LN(E901/E900)</f>
        <v>0</v>
      </c>
      <c r="I901" s="102"/>
      <c r="J901" s="102"/>
    </row>
    <row r="902" spans="1:12" x14ac:dyDescent="0.25">
      <c r="A902" s="8">
        <f t="shared" si="106"/>
        <v>36072</v>
      </c>
      <c r="B902" s="9"/>
      <c r="C902" s="8"/>
      <c r="D902" s="9">
        <f t="shared" si="105"/>
        <v>1.905</v>
      </c>
      <c r="E902" s="9">
        <f t="shared" si="105"/>
        <v>2.0550000000000002</v>
      </c>
      <c r="G902" s="102">
        <f t="shared" si="107"/>
        <v>0</v>
      </c>
      <c r="H902" s="102">
        <f t="shared" si="108"/>
        <v>0</v>
      </c>
      <c r="I902" s="102"/>
      <c r="J902" s="102"/>
    </row>
    <row r="903" spans="1:12" x14ac:dyDescent="0.25">
      <c r="A903" s="8">
        <f t="shared" si="106"/>
        <v>36073</v>
      </c>
      <c r="B903" s="9"/>
      <c r="C903" s="8"/>
      <c r="D903" s="9">
        <f t="shared" si="105"/>
        <v>1.885</v>
      </c>
      <c r="E903" s="9">
        <f t="shared" si="105"/>
        <v>2.0699999999999998</v>
      </c>
      <c r="G903" s="102">
        <f t="shared" si="107"/>
        <v>-1.0554187678690256E-2</v>
      </c>
      <c r="H903" s="102">
        <f t="shared" si="108"/>
        <v>7.2727593290796569E-3</v>
      </c>
      <c r="I903" s="102"/>
      <c r="J903" s="102"/>
    </row>
    <row r="904" spans="1:12" x14ac:dyDescent="0.25">
      <c r="A904" s="8">
        <f t="shared" si="106"/>
        <v>36074</v>
      </c>
      <c r="B904" s="9"/>
      <c r="C904" s="8"/>
      <c r="D904" s="9">
        <f t="shared" si="105"/>
        <v>1.7849999999999999</v>
      </c>
      <c r="E904" s="9">
        <f t="shared" si="105"/>
        <v>2.0449999999999999</v>
      </c>
      <c r="G904" s="102">
        <f t="shared" si="107"/>
        <v>-5.4509405668371765E-2</v>
      </c>
      <c r="H904" s="102">
        <f t="shared" si="108"/>
        <v>-1.2150817782512579E-2</v>
      </c>
      <c r="I904" s="102"/>
      <c r="J904" s="102"/>
    </row>
    <row r="905" spans="1:12" x14ac:dyDescent="0.25">
      <c r="A905" s="8">
        <f t="shared" si="106"/>
        <v>36075</v>
      </c>
      <c r="B905" s="9"/>
      <c r="C905" s="8"/>
      <c r="D905" s="9">
        <f t="shared" si="105"/>
        <v>1.855</v>
      </c>
      <c r="E905" s="9">
        <f t="shared" si="105"/>
        <v>2.085</v>
      </c>
      <c r="G905" s="102">
        <f t="shared" si="107"/>
        <v>3.8466280827796143E-2</v>
      </c>
      <c r="H905" s="102">
        <f t="shared" si="108"/>
        <v>1.937106575599979E-2</v>
      </c>
      <c r="I905" s="102"/>
      <c r="J905" s="102"/>
    </row>
    <row r="906" spans="1:12" x14ac:dyDescent="0.25">
      <c r="A906" s="8">
        <f t="shared" si="106"/>
        <v>36076</v>
      </c>
      <c r="B906" s="9"/>
      <c r="C906" s="8"/>
      <c r="D906" s="9">
        <f t="shared" si="105"/>
        <v>1.845</v>
      </c>
      <c r="E906" s="9">
        <f t="shared" si="105"/>
        <v>2.1</v>
      </c>
      <c r="G906" s="102">
        <f t="shared" si="107"/>
        <v>-5.405418566907935E-3</v>
      </c>
      <c r="H906" s="102">
        <f t="shared" si="108"/>
        <v>7.168489478612497E-3</v>
      </c>
      <c r="I906" s="102"/>
      <c r="J906" s="102"/>
    </row>
    <row r="907" spans="1:12" x14ac:dyDescent="0.25">
      <c r="A907" s="8">
        <f t="shared" si="106"/>
        <v>36077</v>
      </c>
      <c r="B907" s="9"/>
      <c r="C907" s="8"/>
      <c r="D907" s="9">
        <f t="shared" si="105"/>
        <v>1.645</v>
      </c>
      <c r="E907" s="9">
        <f t="shared" si="105"/>
        <v>2</v>
      </c>
      <c r="G907" s="102">
        <f t="shared" si="107"/>
        <v>-0.11473889327515521</v>
      </c>
      <c r="H907" s="102">
        <f t="shared" si="108"/>
        <v>-4.8790164169432056E-2</v>
      </c>
      <c r="I907" s="102"/>
      <c r="J907" s="102"/>
    </row>
    <row r="908" spans="1:12" x14ac:dyDescent="0.25">
      <c r="A908" s="8">
        <f t="shared" si="106"/>
        <v>36078</v>
      </c>
      <c r="B908" s="9"/>
      <c r="C908" s="8"/>
      <c r="D908" s="9">
        <f t="shared" si="105"/>
        <v>1.645</v>
      </c>
      <c r="E908" s="9">
        <f t="shared" si="105"/>
        <v>2</v>
      </c>
      <c r="G908" s="102">
        <f t="shared" si="107"/>
        <v>0</v>
      </c>
      <c r="H908" s="102">
        <f t="shared" si="108"/>
        <v>0</v>
      </c>
      <c r="I908" s="102"/>
      <c r="J908" s="102"/>
    </row>
    <row r="909" spans="1:12" x14ac:dyDescent="0.25">
      <c r="A909" s="8">
        <f t="shared" si="106"/>
        <v>36079</v>
      </c>
      <c r="B909" s="9"/>
      <c r="C909" s="8"/>
      <c r="D909" s="9">
        <f t="shared" si="105"/>
        <v>1.645</v>
      </c>
      <c r="E909" s="9">
        <f t="shared" si="105"/>
        <v>2</v>
      </c>
      <c r="G909" s="102">
        <f t="shared" si="107"/>
        <v>0</v>
      </c>
      <c r="H909" s="102">
        <f t="shared" si="108"/>
        <v>0</v>
      </c>
      <c r="I909" s="102"/>
      <c r="J909" s="102"/>
    </row>
    <row r="910" spans="1:12" x14ac:dyDescent="0.25">
      <c r="A910" s="8">
        <f t="shared" si="106"/>
        <v>36080</v>
      </c>
      <c r="B910" s="9"/>
      <c r="C910" s="8"/>
      <c r="D910" s="9">
        <f t="shared" si="105"/>
        <v>1.64</v>
      </c>
      <c r="E910" s="9">
        <f t="shared" si="105"/>
        <v>2.085</v>
      </c>
      <c r="G910" s="102">
        <f t="shared" si="107"/>
        <v>-3.044142381228244E-3</v>
      </c>
      <c r="H910" s="102">
        <f t="shared" si="108"/>
        <v>4.1621674690819448E-2</v>
      </c>
      <c r="I910" s="102"/>
      <c r="J910" s="102"/>
    </row>
    <row r="911" spans="1:12" x14ac:dyDescent="0.25">
      <c r="A911" s="8">
        <f t="shared" si="106"/>
        <v>36081</v>
      </c>
      <c r="B911" s="9"/>
      <c r="C911" s="8"/>
      <c r="D911" s="9">
        <f t="shared" si="105"/>
        <v>1.69</v>
      </c>
      <c r="E911" s="9">
        <f t="shared" si="105"/>
        <v>2.145</v>
      </c>
      <c r="G911" s="102">
        <f t="shared" si="107"/>
        <v>3.0032287098875076E-2</v>
      </c>
      <c r="H911" s="102">
        <f t="shared" si="108"/>
        <v>2.8370697129215566E-2</v>
      </c>
      <c r="I911" s="102"/>
      <c r="J911" s="102"/>
    </row>
    <row r="912" spans="1:12" x14ac:dyDescent="0.25">
      <c r="A912" s="8">
        <f t="shared" si="106"/>
        <v>36082</v>
      </c>
      <c r="B912" s="9"/>
      <c r="C912" s="8"/>
      <c r="D912" s="9">
        <f t="shared" si="105"/>
        <v>1.81</v>
      </c>
      <c r="E912" s="9">
        <f t="shared" si="105"/>
        <v>2.25</v>
      </c>
      <c r="G912" s="102">
        <f t="shared" si="107"/>
        <v>6.8598316342752402E-2</v>
      </c>
      <c r="H912" s="102">
        <f t="shared" si="108"/>
        <v>4.7790663836348481E-2</v>
      </c>
      <c r="I912" s="102"/>
      <c r="J912" s="102"/>
    </row>
    <row r="913" spans="1:10" x14ac:dyDescent="0.25">
      <c r="A913" s="8">
        <f t="shared" si="106"/>
        <v>36083</v>
      </c>
      <c r="B913" s="9"/>
      <c r="C913" s="8"/>
      <c r="D913" s="9">
        <f t="shared" si="105"/>
        <v>1.79</v>
      </c>
      <c r="E913" s="9">
        <f t="shared" si="105"/>
        <v>2.2549999999999999</v>
      </c>
      <c r="G913" s="102">
        <f t="shared" si="107"/>
        <v>-1.1111225425070722E-2</v>
      </c>
      <c r="H913" s="102">
        <f t="shared" si="108"/>
        <v>2.21975673831281E-3</v>
      </c>
      <c r="I913" s="102"/>
      <c r="J913" s="102"/>
    </row>
    <row r="914" spans="1:10" x14ac:dyDescent="0.25">
      <c r="A914" s="8">
        <f t="shared" si="106"/>
        <v>36084</v>
      </c>
      <c r="B914" s="9"/>
      <c r="C914" s="8"/>
      <c r="D914" s="9">
        <f t="shared" si="105"/>
        <v>1.58</v>
      </c>
      <c r="E914" s="9">
        <f t="shared" si="105"/>
        <v>2.1150000000000002</v>
      </c>
      <c r="G914" s="102">
        <f t="shared" si="107"/>
        <v>-0.12479077281378811</v>
      </c>
      <c r="H914" s="102">
        <f t="shared" si="108"/>
        <v>-6.4095160456400194E-2</v>
      </c>
      <c r="I914" s="102"/>
      <c r="J914" s="102"/>
    </row>
    <row r="915" spans="1:10" x14ac:dyDescent="0.25">
      <c r="A915" s="8">
        <f t="shared" si="106"/>
        <v>36085</v>
      </c>
      <c r="B915" s="9"/>
      <c r="C915" s="8"/>
      <c r="D915" s="9">
        <f t="shared" si="105"/>
        <v>1.58</v>
      </c>
      <c r="E915" s="9">
        <f t="shared" si="105"/>
        <v>2.1150000000000002</v>
      </c>
      <c r="G915" s="102">
        <f t="shared" si="107"/>
        <v>0</v>
      </c>
      <c r="H915" s="102">
        <f t="shared" si="108"/>
        <v>0</v>
      </c>
      <c r="I915" s="102"/>
      <c r="J915" s="102"/>
    </row>
    <row r="916" spans="1:10" x14ac:dyDescent="0.25">
      <c r="A916" s="8">
        <f t="shared" si="106"/>
        <v>36086</v>
      </c>
      <c r="B916" s="9"/>
      <c r="C916" s="8"/>
      <c r="D916" s="9">
        <f t="shared" si="105"/>
        <v>1.58</v>
      </c>
      <c r="E916" s="9">
        <f t="shared" si="105"/>
        <v>2.1150000000000002</v>
      </c>
      <c r="G916" s="102">
        <f t="shared" si="107"/>
        <v>0</v>
      </c>
      <c r="H916" s="102">
        <f t="shared" si="108"/>
        <v>0</v>
      </c>
      <c r="I916" s="102"/>
      <c r="J916" s="102"/>
    </row>
    <row r="917" spans="1:10" x14ac:dyDescent="0.25">
      <c r="A917" s="8">
        <f t="shared" si="106"/>
        <v>36087</v>
      </c>
      <c r="B917" s="9"/>
      <c r="C917" s="8"/>
      <c r="D917" s="9">
        <f t="shared" si="105"/>
        <v>1.7450000000000001</v>
      </c>
      <c r="E917" s="9">
        <f t="shared" si="105"/>
        <v>2.25</v>
      </c>
      <c r="G917" s="102">
        <f t="shared" si="107"/>
        <v>9.9329708615515155E-2</v>
      </c>
      <c r="H917" s="102">
        <f t="shared" si="108"/>
        <v>6.1875403718087453E-2</v>
      </c>
      <c r="I917" s="102"/>
      <c r="J917" s="102"/>
    </row>
    <row r="918" spans="1:10" x14ac:dyDescent="0.25">
      <c r="A918" s="8">
        <f t="shared" si="106"/>
        <v>36088</v>
      </c>
      <c r="B918" s="9"/>
      <c r="C918" s="8"/>
      <c r="D918" s="9">
        <f t="shared" si="105"/>
        <v>1.915</v>
      </c>
      <c r="E918" s="9">
        <f t="shared" si="105"/>
        <v>2.4300000000000002</v>
      </c>
      <c r="G918" s="102">
        <f t="shared" si="107"/>
        <v>9.296306697821885E-2</v>
      </c>
      <c r="H918" s="102">
        <f t="shared" si="108"/>
        <v>7.6961041136128394E-2</v>
      </c>
      <c r="I918" s="102"/>
      <c r="J918" s="102"/>
    </row>
    <row r="919" spans="1:10" x14ac:dyDescent="0.25">
      <c r="A919" s="8">
        <f t="shared" si="106"/>
        <v>36089</v>
      </c>
      <c r="B919" s="9"/>
      <c r="C919" s="8"/>
      <c r="D919" s="9">
        <f t="shared" si="105"/>
        <v>1.99</v>
      </c>
      <c r="E919" s="9">
        <f t="shared" si="105"/>
        <v>2.5099999999999998</v>
      </c>
      <c r="G919" s="102">
        <f t="shared" si="107"/>
        <v>3.8417016103791793E-2</v>
      </c>
      <c r="H919" s="102">
        <f t="shared" si="108"/>
        <v>3.2391495791235285E-2</v>
      </c>
      <c r="I919" s="102"/>
      <c r="J919" s="102"/>
    </row>
    <row r="920" spans="1:10" x14ac:dyDescent="0.25">
      <c r="A920" s="8">
        <f t="shared" si="106"/>
        <v>36090</v>
      </c>
      <c r="B920" s="9"/>
      <c r="C920" s="8"/>
      <c r="D920" s="9">
        <f t="shared" si="105"/>
        <v>1.89</v>
      </c>
      <c r="E920" s="9">
        <f t="shared" si="105"/>
        <v>2.4350000000000001</v>
      </c>
      <c r="G920" s="102">
        <f t="shared" si="107"/>
        <v>-5.1557809664850011E-2</v>
      </c>
      <c r="H920" s="102">
        <f t="shared" si="108"/>
        <v>-3.0335996609139264E-2</v>
      </c>
      <c r="I920" s="102"/>
      <c r="J920" s="102"/>
    </row>
    <row r="921" spans="1:10" x14ac:dyDescent="0.25">
      <c r="A921" s="8">
        <f t="shared" si="106"/>
        <v>36091</v>
      </c>
      <c r="B921" s="9"/>
      <c r="C921" s="8"/>
      <c r="D921" s="9">
        <f t="shared" si="105"/>
        <v>1.68</v>
      </c>
      <c r="E921" s="9">
        <f t="shared" si="105"/>
        <v>2.2650000000000001</v>
      </c>
      <c r="G921" s="102">
        <f t="shared" si="107"/>
        <v>-0.11778303565638339</v>
      </c>
      <c r="H921" s="102">
        <f t="shared" si="108"/>
        <v>-7.237199759955569E-2</v>
      </c>
      <c r="I921" s="102"/>
      <c r="J921" s="102"/>
    </row>
    <row r="922" spans="1:10" x14ac:dyDescent="0.25">
      <c r="A922" s="8">
        <f t="shared" si="106"/>
        <v>36092</v>
      </c>
      <c r="B922" s="9"/>
      <c r="C922" s="8"/>
      <c r="D922" s="9">
        <f t="shared" si="105"/>
        <v>1.68</v>
      </c>
      <c r="E922" s="9">
        <f t="shared" si="105"/>
        <v>2.2650000000000001</v>
      </c>
      <c r="G922" s="102">
        <f t="shared" si="107"/>
        <v>0</v>
      </c>
      <c r="H922" s="102">
        <f t="shared" si="108"/>
        <v>0</v>
      </c>
      <c r="I922" s="102"/>
      <c r="J922" s="102"/>
    </row>
    <row r="923" spans="1:10" x14ac:dyDescent="0.25">
      <c r="A923" s="8">
        <f t="shared" si="106"/>
        <v>36093</v>
      </c>
      <c r="B923" s="9"/>
      <c r="C923" s="8"/>
      <c r="D923" s="9">
        <f t="shared" si="105"/>
        <v>1.68</v>
      </c>
      <c r="E923" s="9">
        <f t="shared" si="105"/>
        <v>2.2650000000000001</v>
      </c>
      <c r="G923" s="102">
        <f t="shared" si="107"/>
        <v>0</v>
      </c>
      <c r="H923" s="102">
        <f t="shared" si="108"/>
        <v>0</v>
      </c>
      <c r="I923" s="102"/>
      <c r="J923" s="102"/>
    </row>
    <row r="924" spans="1:10" x14ac:dyDescent="0.25">
      <c r="A924" s="8">
        <f t="shared" si="106"/>
        <v>36094</v>
      </c>
      <c r="B924" s="9"/>
      <c r="C924" s="8"/>
      <c r="D924" s="9">
        <f t="shared" si="105"/>
        <v>1.8149999999999999</v>
      </c>
      <c r="E924" s="9">
        <f t="shared" si="105"/>
        <v>2.48</v>
      </c>
      <c r="G924" s="102">
        <f t="shared" si="107"/>
        <v>7.729167430164649E-2</v>
      </c>
      <c r="H924" s="102">
        <f t="shared" si="108"/>
        <v>9.06838012418935E-2</v>
      </c>
      <c r="I924" s="102"/>
      <c r="J924" s="102"/>
    </row>
    <row r="925" spans="1:10" x14ac:dyDescent="0.25">
      <c r="A925" s="8">
        <f t="shared" si="106"/>
        <v>36095</v>
      </c>
      <c r="B925" s="9"/>
      <c r="C925" s="8"/>
      <c r="D925" s="9">
        <f t="shared" si="105"/>
        <v>1.79</v>
      </c>
      <c r="E925" s="9">
        <f t="shared" si="105"/>
        <v>2.4550000000000001</v>
      </c>
      <c r="G925" s="102">
        <f t="shared" si="107"/>
        <v>-1.386984786415039E-2</v>
      </c>
      <c r="H925" s="102">
        <f t="shared" si="108"/>
        <v>-1.0131798930406839E-2</v>
      </c>
      <c r="I925" s="102"/>
      <c r="J925" s="102"/>
    </row>
    <row r="926" spans="1:10" x14ac:dyDescent="0.25">
      <c r="A926" s="8">
        <f t="shared" si="106"/>
        <v>36096</v>
      </c>
      <c r="B926" s="9"/>
      <c r="C926" s="8"/>
      <c r="D926" s="9">
        <f t="shared" si="105"/>
        <v>1.645</v>
      </c>
      <c r="E926" s="9">
        <f t="shared" si="105"/>
        <v>2.3450000000000002</v>
      </c>
      <c r="G926" s="102">
        <f t="shared" si="107"/>
        <v>-8.4475235635328466E-2</v>
      </c>
      <c r="H926" s="102">
        <f t="shared" si="108"/>
        <v>-4.5841359348241142E-2</v>
      </c>
      <c r="I926" s="102"/>
      <c r="J926" s="102"/>
    </row>
    <row r="927" spans="1:10" x14ac:dyDescent="0.25">
      <c r="A927" s="8">
        <f t="shared" si="106"/>
        <v>36097</v>
      </c>
      <c r="B927" s="9"/>
      <c r="C927" s="8"/>
      <c r="D927" s="9">
        <f t="shared" si="105"/>
        <v>1.6850000000000001</v>
      </c>
      <c r="E927" s="9">
        <f t="shared" si="105"/>
        <v>2.38</v>
      </c>
      <c r="G927" s="102">
        <f t="shared" si="107"/>
        <v>2.4025179586989836E-2</v>
      </c>
      <c r="H927" s="102">
        <f t="shared" si="108"/>
        <v>1.4815085785140463E-2</v>
      </c>
      <c r="I927" s="102"/>
      <c r="J927" s="102"/>
    </row>
    <row r="928" spans="1:10" x14ac:dyDescent="0.25">
      <c r="A928" s="8">
        <f t="shared" si="106"/>
        <v>36098</v>
      </c>
      <c r="B928" s="9"/>
      <c r="C928" s="8"/>
      <c r="D928" s="9">
        <f t="shared" si="105"/>
        <v>1.7050000000000001</v>
      </c>
      <c r="E928" s="9">
        <f t="shared" si="105"/>
        <v>2.29</v>
      </c>
      <c r="G928" s="102">
        <f t="shared" si="107"/>
        <v>1.1799546931155031E-2</v>
      </c>
      <c r="H928" s="102">
        <f t="shared" si="108"/>
        <v>-3.854867011723502E-2</v>
      </c>
      <c r="I928" s="102"/>
      <c r="J928" s="102"/>
    </row>
    <row r="929" spans="1:12" x14ac:dyDescent="0.25">
      <c r="A929" s="8">
        <f t="shared" si="106"/>
        <v>36099</v>
      </c>
      <c r="B929" s="9"/>
      <c r="C929" s="8"/>
      <c r="D929" s="9">
        <f t="shared" si="105"/>
        <v>1.7050000000000001</v>
      </c>
      <c r="E929" s="9">
        <f t="shared" si="105"/>
        <v>2.29</v>
      </c>
      <c r="G929" s="102">
        <f t="shared" si="107"/>
        <v>0</v>
      </c>
      <c r="H929" s="102">
        <f t="shared" si="108"/>
        <v>0</v>
      </c>
      <c r="I929" s="102"/>
      <c r="J929" s="102"/>
    </row>
    <row r="930" spans="1:12" x14ac:dyDescent="0.25">
      <c r="A930" s="8"/>
      <c r="B930" s="9"/>
      <c r="C930" s="8"/>
      <c r="D930" s="9"/>
      <c r="E930" s="9"/>
    </row>
    <row r="931" spans="1:12" x14ac:dyDescent="0.25">
      <c r="A931" s="8"/>
      <c r="B931" s="9"/>
      <c r="C931" s="8"/>
      <c r="D931" s="9"/>
      <c r="E931" s="9"/>
    </row>
    <row r="932" spans="1:12" x14ac:dyDescent="0.25">
      <c r="A932" s="8"/>
      <c r="B932" s="9"/>
      <c r="C932" s="8"/>
      <c r="D932" s="9"/>
      <c r="E932" s="9"/>
    </row>
    <row r="933" spans="1:12" x14ac:dyDescent="0.25">
      <c r="A933" s="8"/>
      <c r="B933" s="9"/>
      <c r="C933" s="8">
        <v>36100</v>
      </c>
      <c r="G933" s="102">
        <f>STDEV(G935:G963)*$B$1</f>
        <v>0.6849921573429667</v>
      </c>
      <c r="H933" s="102">
        <f>STDEV(H935:H963)*$B$1</f>
        <v>0.42695686280198486</v>
      </c>
      <c r="I933" s="102"/>
      <c r="J933" s="102">
        <f>IF(ISNUMBER(J934),J934,1.1)</f>
        <v>0.93482547285702189</v>
      </c>
      <c r="K933" s="101">
        <f>MAX(D934:D967)</f>
        <v>2.3250000000000002</v>
      </c>
      <c r="L933" s="101">
        <f>MAX(E934:E967)</f>
        <v>2.61</v>
      </c>
    </row>
    <row r="934" spans="1:12" x14ac:dyDescent="0.25">
      <c r="A934" s="8">
        <f>C933</f>
        <v>36100</v>
      </c>
      <c r="B934" s="9"/>
      <c r="C934" s="8"/>
      <c r="D934" s="9">
        <f>VLOOKUP($A934,cash,D$4,FALSE)</f>
        <v>1.7050000000000001</v>
      </c>
      <c r="E934" s="9">
        <f>VLOOKUP($A934,cash,E$4,FALSE)</f>
        <v>2.29</v>
      </c>
      <c r="G934" s="102"/>
      <c r="H934" s="102"/>
      <c r="I934" s="102"/>
      <c r="J934" s="102">
        <f>CORREL(D934:D963,E934:E963)</f>
        <v>0.93482547285702189</v>
      </c>
      <c r="K934" s="101">
        <f>MIN(D934:D967)</f>
        <v>1.595</v>
      </c>
      <c r="L934" s="101">
        <f>MIN(E934:E967)</f>
        <v>2.0449999999999999</v>
      </c>
    </row>
    <row r="935" spans="1:12" x14ac:dyDescent="0.25">
      <c r="A935" s="8">
        <f>A934+1</f>
        <v>36101</v>
      </c>
      <c r="B935" s="9"/>
      <c r="C935" s="8"/>
      <c r="D935" s="9">
        <f t="shared" ref="D935:E963" si="109">VLOOKUP($A935,cash,D$4,FALSE)</f>
        <v>1.71</v>
      </c>
      <c r="E935" s="9">
        <f t="shared" si="109"/>
        <v>2.3050000000000002</v>
      </c>
      <c r="G935" s="102">
        <f>LN(D935/D934)</f>
        <v>2.9282597790883597E-3</v>
      </c>
      <c r="H935" s="102">
        <f>LN(E935/E934)</f>
        <v>6.528858882463631E-3</v>
      </c>
      <c r="I935" s="102"/>
      <c r="J935" s="102"/>
    </row>
    <row r="936" spans="1:12" x14ac:dyDescent="0.25">
      <c r="A936" s="8">
        <f t="shared" ref="A936:A963" si="110">A935+1</f>
        <v>36102</v>
      </c>
      <c r="B936" s="9"/>
      <c r="C936" s="8"/>
      <c r="D936" s="9">
        <f t="shared" si="109"/>
        <v>1.95</v>
      </c>
      <c r="E936" s="9">
        <f t="shared" si="109"/>
        <v>2.3849999999999998</v>
      </c>
      <c r="G936" s="102">
        <f t="shared" ref="G936:G963" si="111">LN(D936/D935)</f>
        <v>0.13133600206108695</v>
      </c>
      <c r="H936" s="102">
        <f t="shared" ref="H936:H963" si="112">LN(E936/E935)</f>
        <v>3.4118447891692529E-2</v>
      </c>
      <c r="I936" s="102"/>
      <c r="J936" s="102"/>
    </row>
    <row r="937" spans="1:12" x14ac:dyDescent="0.25">
      <c r="A937" s="8">
        <f t="shared" si="110"/>
        <v>36103</v>
      </c>
      <c r="B937" s="9"/>
      <c r="C937" s="8"/>
      <c r="D937" s="9">
        <f t="shared" si="109"/>
        <v>1.9650000000000001</v>
      </c>
      <c r="E937" s="9">
        <f t="shared" si="109"/>
        <v>2.3450000000000002</v>
      </c>
      <c r="G937" s="102">
        <f t="shared" si="111"/>
        <v>7.6628727455690972E-3</v>
      </c>
      <c r="H937" s="102">
        <f t="shared" si="112"/>
        <v>-1.6913722442061699E-2</v>
      </c>
      <c r="I937" s="102"/>
      <c r="J937" s="102"/>
    </row>
    <row r="938" spans="1:12" x14ac:dyDescent="0.25">
      <c r="A938" s="8">
        <f t="shared" si="110"/>
        <v>36104</v>
      </c>
      <c r="B938" s="9"/>
      <c r="C938" s="8"/>
      <c r="D938" s="9">
        <f t="shared" si="109"/>
        <v>2.105</v>
      </c>
      <c r="E938" s="9">
        <f t="shared" si="109"/>
        <v>2.42</v>
      </c>
      <c r="G938" s="102">
        <f t="shared" si="111"/>
        <v>6.8823221813120158E-2</v>
      </c>
      <c r="H938" s="102">
        <f t="shared" si="112"/>
        <v>3.1482138270352157E-2</v>
      </c>
      <c r="I938" s="102"/>
      <c r="J938" s="102"/>
    </row>
    <row r="939" spans="1:12" x14ac:dyDescent="0.25">
      <c r="A939" s="8">
        <f t="shared" si="110"/>
        <v>36105</v>
      </c>
      <c r="B939" s="9"/>
      <c r="C939" s="8"/>
      <c r="D939" s="9">
        <f t="shared" si="109"/>
        <v>2.06</v>
      </c>
      <c r="E939" s="9">
        <f t="shared" si="109"/>
        <v>2.38</v>
      </c>
      <c r="G939" s="102">
        <f t="shared" si="111"/>
        <v>-2.1609484332854988E-2</v>
      </c>
      <c r="H939" s="102">
        <f t="shared" si="112"/>
        <v>-1.6667052485211761E-2</v>
      </c>
      <c r="I939" s="102"/>
      <c r="J939" s="102"/>
    </row>
    <row r="940" spans="1:12" x14ac:dyDescent="0.25">
      <c r="A940" s="8">
        <f t="shared" si="110"/>
        <v>36106</v>
      </c>
      <c r="B940" s="9"/>
      <c r="C940" s="8"/>
      <c r="D940" s="9">
        <f t="shared" si="109"/>
        <v>2.06</v>
      </c>
      <c r="E940" s="9">
        <f t="shared" si="109"/>
        <v>2.38</v>
      </c>
      <c r="G940" s="102">
        <f t="shared" si="111"/>
        <v>0</v>
      </c>
      <c r="H940" s="102">
        <f t="shared" si="112"/>
        <v>0</v>
      </c>
      <c r="I940" s="102"/>
      <c r="J940" s="102"/>
    </row>
    <row r="941" spans="1:12" x14ac:dyDescent="0.25">
      <c r="A941" s="8">
        <f t="shared" si="110"/>
        <v>36107</v>
      </c>
      <c r="B941" s="9"/>
      <c r="C941" s="8"/>
      <c r="D941" s="9">
        <f t="shared" si="109"/>
        <v>2.06</v>
      </c>
      <c r="E941" s="9">
        <f t="shared" si="109"/>
        <v>2.38</v>
      </c>
      <c r="G941" s="102">
        <f t="shared" si="111"/>
        <v>0</v>
      </c>
      <c r="H941" s="102">
        <f t="shared" si="112"/>
        <v>0</v>
      </c>
      <c r="I941" s="102"/>
      <c r="J941" s="102"/>
    </row>
    <row r="942" spans="1:12" x14ac:dyDescent="0.25">
      <c r="A942" s="8">
        <f t="shared" si="110"/>
        <v>36108</v>
      </c>
      <c r="B942" s="9"/>
      <c r="C942" s="8"/>
      <c r="D942" s="9">
        <f t="shared" si="109"/>
        <v>2.1749999999999998</v>
      </c>
      <c r="E942" s="9">
        <f t="shared" si="109"/>
        <v>2.61</v>
      </c>
      <c r="G942" s="102">
        <f t="shared" si="111"/>
        <v>5.4322681739157573E-2</v>
      </c>
      <c r="H942" s="102">
        <f t="shared" si="112"/>
        <v>9.2249733651218802E-2</v>
      </c>
      <c r="I942" s="102"/>
      <c r="J942" s="102"/>
    </row>
    <row r="943" spans="1:12" x14ac:dyDescent="0.25">
      <c r="A943" s="8">
        <f t="shared" si="110"/>
        <v>36109</v>
      </c>
      <c r="B943" s="9"/>
      <c r="C943" s="8"/>
      <c r="D943" s="9">
        <f t="shared" si="109"/>
        <v>2.2999999999999998</v>
      </c>
      <c r="E943" s="9">
        <f t="shared" si="109"/>
        <v>2.61</v>
      </c>
      <c r="G943" s="102">
        <f t="shared" si="111"/>
        <v>5.5880458394456628E-2</v>
      </c>
      <c r="H943" s="102">
        <f t="shared" si="112"/>
        <v>0</v>
      </c>
      <c r="I943" s="102"/>
      <c r="J943" s="102"/>
    </row>
    <row r="944" spans="1:12" x14ac:dyDescent="0.25">
      <c r="A944" s="8">
        <f t="shared" si="110"/>
        <v>36110</v>
      </c>
      <c r="B944" s="9"/>
      <c r="C944" s="8"/>
      <c r="D944" s="9">
        <f t="shared" si="109"/>
        <v>2.3250000000000002</v>
      </c>
      <c r="E944" s="9">
        <f t="shared" si="109"/>
        <v>2.5750000000000002</v>
      </c>
      <c r="G944" s="102">
        <f t="shared" si="111"/>
        <v>1.0810916104215676E-2</v>
      </c>
      <c r="H944" s="102">
        <f t="shared" si="112"/>
        <v>-1.3500687218902463E-2</v>
      </c>
      <c r="I944" s="102"/>
      <c r="J944" s="102"/>
    </row>
    <row r="945" spans="1:10" x14ac:dyDescent="0.25">
      <c r="A945" s="8">
        <f t="shared" si="110"/>
        <v>36111</v>
      </c>
      <c r="B945" s="9"/>
      <c r="C945" s="8"/>
      <c r="D945" s="9">
        <f t="shared" si="109"/>
        <v>2.16</v>
      </c>
      <c r="E945" s="9">
        <f t="shared" si="109"/>
        <v>2.4700000000000002</v>
      </c>
      <c r="G945" s="102">
        <f t="shared" si="111"/>
        <v>-7.3611817343245955E-2</v>
      </c>
      <c r="H945" s="102">
        <f t="shared" si="112"/>
        <v>-4.1631383475813598E-2</v>
      </c>
      <c r="I945" s="102"/>
      <c r="J945" s="102"/>
    </row>
    <row r="946" spans="1:10" x14ac:dyDescent="0.25">
      <c r="A946" s="8">
        <f t="shared" si="110"/>
        <v>36112</v>
      </c>
      <c r="B946" s="9"/>
      <c r="C946" s="8"/>
      <c r="D946" s="9">
        <f t="shared" si="109"/>
        <v>2.0950000000000002</v>
      </c>
      <c r="E946" s="9">
        <f t="shared" si="109"/>
        <v>2.4300000000000002</v>
      </c>
      <c r="G946" s="102">
        <f t="shared" si="111"/>
        <v>-3.0554668321972546E-2</v>
      </c>
      <c r="H946" s="102">
        <f t="shared" si="112"/>
        <v>-1.6326893287428781E-2</v>
      </c>
      <c r="I946" s="102"/>
      <c r="J946" s="102"/>
    </row>
    <row r="947" spans="1:10" x14ac:dyDescent="0.25">
      <c r="A947" s="8">
        <f t="shared" si="110"/>
        <v>36113</v>
      </c>
      <c r="B947" s="9"/>
      <c r="C947" s="8"/>
      <c r="D947" s="9">
        <f t="shared" si="109"/>
        <v>2.0950000000000002</v>
      </c>
      <c r="E947" s="9">
        <f t="shared" si="109"/>
        <v>2.4300000000000002</v>
      </c>
      <c r="G947" s="102">
        <f t="shared" si="111"/>
        <v>0</v>
      </c>
      <c r="H947" s="102">
        <f t="shared" si="112"/>
        <v>0</v>
      </c>
      <c r="I947" s="102"/>
      <c r="J947" s="102"/>
    </row>
    <row r="948" spans="1:10" x14ac:dyDescent="0.25">
      <c r="A948" s="8">
        <f t="shared" si="110"/>
        <v>36114</v>
      </c>
      <c r="B948" s="9"/>
      <c r="C948" s="8"/>
      <c r="D948" s="9">
        <f t="shared" si="109"/>
        <v>2.0950000000000002</v>
      </c>
      <c r="E948" s="9">
        <f t="shared" si="109"/>
        <v>2.4300000000000002</v>
      </c>
      <c r="G948" s="102">
        <f t="shared" si="111"/>
        <v>0</v>
      </c>
      <c r="H948" s="102">
        <f t="shared" si="112"/>
        <v>0</v>
      </c>
      <c r="I948" s="102"/>
      <c r="J948" s="102"/>
    </row>
    <row r="949" spans="1:10" x14ac:dyDescent="0.25">
      <c r="A949" s="8">
        <f t="shared" si="110"/>
        <v>36115</v>
      </c>
      <c r="B949" s="9"/>
      <c r="C949" s="8"/>
      <c r="D949" s="9">
        <f t="shared" si="109"/>
        <v>2.105</v>
      </c>
      <c r="E949" s="9">
        <f t="shared" si="109"/>
        <v>2.4500000000000002</v>
      </c>
      <c r="G949" s="102">
        <f t="shared" si="111"/>
        <v>4.7619137602435638E-3</v>
      </c>
      <c r="H949" s="102">
        <f t="shared" si="112"/>
        <v>8.1967672041784907E-3</v>
      </c>
      <c r="I949" s="102"/>
      <c r="J949" s="102"/>
    </row>
    <row r="950" spans="1:10" x14ac:dyDescent="0.25">
      <c r="A950" s="8">
        <f t="shared" si="110"/>
        <v>36116</v>
      </c>
      <c r="B950" s="9"/>
      <c r="C950" s="8"/>
      <c r="D950" s="9">
        <f t="shared" si="109"/>
        <v>2.0750000000000002</v>
      </c>
      <c r="E950" s="9">
        <f t="shared" si="109"/>
        <v>2.4</v>
      </c>
      <c r="G950" s="102">
        <f t="shared" si="111"/>
        <v>-1.4354313451683054E-2</v>
      </c>
      <c r="H950" s="102">
        <f t="shared" si="112"/>
        <v>-2.0619287202735818E-2</v>
      </c>
      <c r="I950" s="102"/>
      <c r="J950" s="102"/>
    </row>
    <row r="951" spans="1:10" x14ac:dyDescent="0.25">
      <c r="A951" s="8">
        <f t="shared" si="110"/>
        <v>36117</v>
      </c>
      <c r="B951" s="9"/>
      <c r="C951" s="8"/>
      <c r="D951" s="9">
        <f t="shared" si="109"/>
        <v>2.0750000000000002</v>
      </c>
      <c r="E951" s="9">
        <f t="shared" si="109"/>
        <v>2.4</v>
      </c>
      <c r="G951" s="102">
        <f t="shared" si="111"/>
        <v>0</v>
      </c>
      <c r="H951" s="102">
        <f t="shared" si="112"/>
        <v>0</v>
      </c>
      <c r="I951" s="102"/>
      <c r="J951" s="102"/>
    </row>
    <row r="952" spans="1:10" x14ac:dyDescent="0.25">
      <c r="A952" s="8">
        <f t="shared" si="110"/>
        <v>36118</v>
      </c>
      <c r="B952" s="9"/>
      <c r="C952" s="8"/>
      <c r="D952" s="9">
        <f t="shared" si="109"/>
        <v>2.04</v>
      </c>
      <c r="E952" s="9">
        <f t="shared" si="109"/>
        <v>2.35</v>
      </c>
      <c r="G952" s="102">
        <f t="shared" si="111"/>
        <v>-1.7011345826536677E-2</v>
      </c>
      <c r="H952" s="102">
        <f t="shared" si="112"/>
        <v>-2.1053409197832267E-2</v>
      </c>
      <c r="I952" s="102"/>
      <c r="J952" s="102"/>
    </row>
    <row r="953" spans="1:10" x14ac:dyDescent="0.25">
      <c r="A953" s="8">
        <f t="shared" si="110"/>
        <v>36119</v>
      </c>
      <c r="B953" s="9"/>
      <c r="C953" s="8"/>
      <c r="D953" s="9">
        <f t="shared" si="109"/>
        <v>1.95</v>
      </c>
      <c r="E953" s="9">
        <f t="shared" si="109"/>
        <v>2.2949999999999999</v>
      </c>
      <c r="G953" s="102">
        <f t="shared" si="111"/>
        <v>-4.5120435280469655E-2</v>
      </c>
      <c r="H953" s="102">
        <f t="shared" si="112"/>
        <v>-2.3682484643559206E-2</v>
      </c>
      <c r="I953" s="102"/>
      <c r="J953" s="102"/>
    </row>
    <row r="954" spans="1:10" x14ac:dyDescent="0.25">
      <c r="A954" s="8">
        <f t="shared" si="110"/>
        <v>36120</v>
      </c>
      <c r="B954" s="9"/>
      <c r="C954" s="8"/>
      <c r="D954" s="9">
        <f t="shared" si="109"/>
        <v>1.95</v>
      </c>
      <c r="E954" s="9">
        <f t="shared" si="109"/>
        <v>2.2949999999999999</v>
      </c>
      <c r="G954" s="102">
        <f t="shared" si="111"/>
        <v>0</v>
      </c>
      <c r="H954" s="102">
        <f t="shared" si="112"/>
        <v>0</v>
      </c>
      <c r="I954" s="102"/>
      <c r="J954" s="102"/>
    </row>
    <row r="955" spans="1:10" x14ac:dyDescent="0.25">
      <c r="A955" s="8">
        <f t="shared" si="110"/>
        <v>36121</v>
      </c>
      <c r="B955" s="9"/>
      <c r="C955" s="8"/>
      <c r="D955" s="9">
        <f t="shared" si="109"/>
        <v>1.95</v>
      </c>
      <c r="E955" s="9">
        <f t="shared" si="109"/>
        <v>2.2949999999999999</v>
      </c>
      <c r="G955" s="102">
        <f t="shared" si="111"/>
        <v>0</v>
      </c>
      <c r="H955" s="102">
        <f t="shared" si="112"/>
        <v>0</v>
      </c>
      <c r="I955" s="102"/>
      <c r="J955" s="102"/>
    </row>
    <row r="956" spans="1:10" x14ac:dyDescent="0.25">
      <c r="A956" s="8">
        <f t="shared" si="110"/>
        <v>36122</v>
      </c>
      <c r="B956" s="9"/>
      <c r="C956" s="8"/>
      <c r="D956" s="9">
        <f t="shared" si="109"/>
        <v>1.885</v>
      </c>
      <c r="E956" s="9">
        <f t="shared" si="109"/>
        <v>2.2850000000000001</v>
      </c>
      <c r="G956" s="102">
        <f t="shared" si="111"/>
        <v>-3.3901551675681339E-2</v>
      </c>
      <c r="H956" s="102">
        <f t="shared" si="112"/>
        <v>-4.3668191663404025E-3</v>
      </c>
      <c r="I956" s="102"/>
      <c r="J956" s="102"/>
    </row>
    <row r="957" spans="1:10" x14ac:dyDescent="0.25">
      <c r="A957" s="8">
        <f t="shared" si="110"/>
        <v>36123</v>
      </c>
      <c r="B957" s="9"/>
      <c r="C957" s="8"/>
      <c r="D957" s="9">
        <f t="shared" si="109"/>
        <v>1.88</v>
      </c>
      <c r="E957" s="9">
        <f t="shared" si="109"/>
        <v>2.2749999999999999</v>
      </c>
      <c r="G957" s="102">
        <f t="shared" si="111"/>
        <v>-2.6560440581162963E-3</v>
      </c>
      <c r="H957" s="102">
        <f t="shared" si="112"/>
        <v>-4.3859719432544405E-3</v>
      </c>
      <c r="I957" s="102"/>
      <c r="J957" s="102"/>
    </row>
    <row r="958" spans="1:10" x14ac:dyDescent="0.25">
      <c r="A958" s="8">
        <f t="shared" si="110"/>
        <v>36124</v>
      </c>
      <c r="B958" s="9"/>
      <c r="C958" s="8"/>
      <c r="D958" s="9">
        <f t="shared" si="109"/>
        <v>1.73</v>
      </c>
      <c r="E958" s="9">
        <f t="shared" si="109"/>
        <v>2.165</v>
      </c>
      <c r="G958" s="102">
        <f t="shared" si="111"/>
        <v>-8.3150368332170238E-2</v>
      </c>
      <c r="H958" s="102">
        <f t="shared" si="112"/>
        <v>-4.9559690948460508E-2</v>
      </c>
      <c r="I958" s="102"/>
      <c r="J958" s="102"/>
    </row>
    <row r="959" spans="1:10" x14ac:dyDescent="0.25">
      <c r="A959" s="8">
        <f t="shared" si="110"/>
        <v>36125</v>
      </c>
      <c r="B959" s="9"/>
      <c r="C959" s="8"/>
      <c r="D959" s="9">
        <f t="shared" si="109"/>
        <v>1.73</v>
      </c>
      <c r="E959" s="9">
        <f t="shared" si="109"/>
        <v>2.165</v>
      </c>
      <c r="G959" s="102">
        <f t="shared" si="111"/>
        <v>0</v>
      </c>
      <c r="H959" s="102">
        <f t="shared" si="112"/>
        <v>0</v>
      </c>
      <c r="I959" s="102"/>
      <c r="J959" s="102"/>
    </row>
    <row r="960" spans="1:10" x14ac:dyDescent="0.25">
      <c r="A960" s="8">
        <f t="shared" si="110"/>
        <v>36126</v>
      </c>
      <c r="B960" s="9"/>
      <c r="C960" s="8"/>
      <c r="D960" s="9">
        <f t="shared" si="109"/>
        <v>1.73</v>
      </c>
      <c r="E960" s="9">
        <f t="shared" si="109"/>
        <v>2.165</v>
      </c>
      <c r="G960" s="102">
        <f t="shared" si="111"/>
        <v>0</v>
      </c>
      <c r="H960" s="102">
        <f t="shared" si="112"/>
        <v>0</v>
      </c>
      <c r="I960" s="102"/>
      <c r="J960" s="102"/>
    </row>
    <row r="961" spans="1:12" x14ac:dyDescent="0.25">
      <c r="A961" s="8">
        <f t="shared" si="110"/>
        <v>36127</v>
      </c>
      <c r="B961" s="9"/>
      <c r="C961" s="8"/>
      <c r="D961" s="9">
        <f t="shared" si="109"/>
        <v>1.73</v>
      </c>
      <c r="E961" s="9">
        <f t="shared" si="109"/>
        <v>2.165</v>
      </c>
      <c r="G961" s="102">
        <f t="shared" si="111"/>
        <v>0</v>
      </c>
      <c r="H961" s="102">
        <f t="shared" si="112"/>
        <v>0</v>
      </c>
      <c r="I961" s="102"/>
      <c r="J961" s="102"/>
    </row>
    <row r="962" spans="1:12" x14ac:dyDescent="0.25">
      <c r="A962" s="8">
        <f t="shared" si="110"/>
        <v>36128</v>
      </c>
      <c r="B962" s="9"/>
      <c r="C962" s="8"/>
      <c r="D962" s="9">
        <f t="shared" si="109"/>
        <v>1.73</v>
      </c>
      <c r="E962" s="9">
        <f t="shared" si="109"/>
        <v>2.165</v>
      </c>
      <c r="G962" s="102">
        <f t="shared" si="111"/>
        <v>0</v>
      </c>
      <c r="H962" s="102">
        <f t="shared" si="112"/>
        <v>0</v>
      </c>
      <c r="I962" s="102"/>
      <c r="J962" s="102"/>
    </row>
    <row r="963" spans="1:12" x14ac:dyDescent="0.25">
      <c r="A963" s="8">
        <f t="shared" si="110"/>
        <v>36129</v>
      </c>
      <c r="B963" s="9"/>
      <c r="C963" s="8"/>
      <c r="D963" s="9">
        <f t="shared" si="109"/>
        <v>1.595</v>
      </c>
      <c r="E963" s="9">
        <f t="shared" si="109"/>
        <v>2.0449999999999999</v>
      </c>
      <c r="G963" s="102">
        <f t="shared" si="111"/>
        <v>-8.124767227287974E-2</v>
      </c>
      <c r="H963" s="102">
        <f t="shared" si="112"/>
        <v>-5.7022571959688094E-2</v>
      </c>
      <c r="I963" s="102"/>
      <c r="J963" s="102"/>
    </row>
    <row r="964" spans="1:12" x14ac:dyDescent="0.25">
      <c r="A964" s="8"/>
      <c r="B964" s="9"/>
      <c r="C964" s="8"/>
      <c r="D964" s="9"/>
      <c r="E964" s="9"/>
      <c r="G964" s="102"/>
      <c r="H964" s="102"/>
      <c r="I964" s="102"/>
      <c r="J964" s="102"/>
    </row>
    <row r="965" spans="1:12" x14ac:dyDescent="0.25">
      <c r="A965" s="8"/>
      <c r="B965" s="9"/>
      <c r="C965" s="8"/>
      <c r="D965" s="9"/>
      <c r="E965" s="9"/>
      <c r="G965" s="102"/>
      <c r="H965" s="102"/>
      <c r="I965" s="102"/>
      <c r="J965" s="102"/>
    </row>
    <row r="966" spans="1:12" x14ac:dyDescent="0.25">
      <c r="A966" s="8"/>
      <c r="B966" s="9"/>
      <c r="C966" s="8"/>
      <c r="D966" s="9"/>
      <c r="E966" s="9"/>
    </row>
    <row r="967" spans="1:12" x14ac:dyDescent="0.25">
      <c r="A967" s="8"/>
      <c r="B967" s="9"/>
      <c r="C967" s="8">
        <v>36130</v>
      </c>
      <c r="G967" s="102">
        <f>STDEV(G969:G998)*$B$1</f>
        <v>1.7395305115650004</v>
      </c>
      <c r="H967" s="102">
        <f>STDEV(H969:H998)*$B$1</f>
        <v>0.88234021622907632</v>
      </c>
      <c r="I967" s="102"/>
      <c r="J967" s="102">
        <f>IF(ISNUMBER(J968),J968,1.1)</f>
        <v>0.91676867593229694</v>
      </c>
      <c r="K967" s="101">
        <f>MAX(D968:D1000)</f>
        <v>2.1549999999999998</v>
      </c>
      <c r="L967" s="101">
        <f>MAX(E968:E1000)</f>
        <v>2.62</v>
      </c>
    </row>
    <row r="968" spans="1:12" x14ac:dyDescent="0.25">
      <c r="A968" s="8">
        <f>C967</f>
        <v>36130</v>
      </c>
      <c r="B968" s="9"/>
      <c r="C968" s="8"/>
      <c r="D968" s="9">
        <f>VLOOKUP($A968,cash,D$4,FALSE)</f>
        <v>1.385</v>
      </c>
      <c r="E968" s="9">
        <f>VLOOKUP($A968,cash,E$4,FALSE)</f>
        <v>1.89</v>
      </c>
      <c r="G968" s="102"/>
      <c r="H968" s="102"/>
      <c r="I968" s="102"/>
      <c r="J968" s="102">
        <f>CORREL(D968:D998,E968:E998)</f>
        <v>0.91676867593229694</v>
      </c>
      <c r="K968" s="101">
        <f>MIN(D968:D1000)</f>
        <v>1.05</v>
      </c>
      <c r="L968" s="101">
        <f>MIN(E968:E1000)</f>
        <v>1.825</v>
      </c>
    </row>
    <row r="969" spans="1:12" x14ac:dyDescent="0.25">
      <c r="A969" s="8">
        <f>A968+1</f>
        <v>36131</v>
      </c>
      <c r="B969" s="9"/>
      <c r="C969" s="8"/>
      <c r="D969" s="9">
        <f t="shared" ref="D969:E998" si="113">VLOOKUP($A969,cash,D$4,FALSE)</f>
        <v>1.405</v>
      </c>
      <c r="E969" s="9">
        <f t="shared" si="113"/>
        <v>1.95</v>
      </c>
      <c r="G969" s="102">
        <f>LN(D969/D968)</f>
        <v>1.4337163146407249E-2</v>
      </c>
      <c r="H969" s="102">
        <f>LN(E969/E968)</f>
        <v>3.125254350410453E-2</v>
      </c>
      <c r="I969" s="102"/>
      <c r="J969" s="102"/>
      <c r="K969" s="101"/>
      <c r="L969" s="101"/>
    </row>
    <row r="970" spans="1:12" x14ac:dyDescent="0.25">
      <c r="A970" s="8">
        <f t="shared" ref="A970:A998" si="114">A969+1</f>
        <v>36132</v>
      </c>
      <c r="B970" s="9"/>
      <c r="C970" s="8"/>
      <c r="D970" s="9">
        <f t="shared" si="113"/>
        <v>1.21</v>
      </c>
      <c r="E970" s="9">
        <f t="shared" si="113"/>
        <v>1.83</v>
      </c>
      <c r="G970" s="102">
        <f t="shared" ref="G970:G998" si="115">LN(D970/D969)</f>
        <v>-0.14941694317705936</v>
      </c>
      <c r="H970" s="102">
        <f t="shared" ref="H970:H998" si="116">LN(E970/E969)</f>
        <v>-6.351340572232575E-2</v>
      </c>
      <c r="I970" s="102"/>
      <c r="J970" s="102"/>
      <c r="K970" s="101"/>
      <c r="L970" s="101"/>
    </row>
    <row r="971" spans="1:12" x14ac:dyDescent="0.25">
      <c r="A971" s="8">
        <f t="shared" si="114"/>
        <v>36133</v>
      </c>
      <c r="B971" s="9"/>
      <c r="C971" s="8"/>
      <c r="D971" s="9">
        <f t="shared" si="113"/>
        <v>1.05</v>
      </c>
      <c r="E971" s="9">
        <f t="shared" si="113"/>
        <v>1.825</v>
      </c>
      <c r="G971" s="102">
        <f t="shared" si="115"/>
        <v>-0.1418301954392176</v>
      </c>
      <c r="H971" s="102">
        <f t="shared" si="116"/>
        <v>-2.7359798188748602E-3</v>
      </c>
      <c r="I971" s="102"/>
      <c r="J971" s="102"/>
      <c r="K971" s="101"/>
      <c r="L971" s="101"/>
    </row>
    <row r="972" spans="1:12" x14ac:dyDescent="0.25">
      <c r="A972" s="8">
        <f t="shared" si="114"/>
        <v>36134</v>
      </c>
      <c r="B972" s="9"/>
      <c r="C972" s="8"/>
      <c r="D972" s="9">
        <f t="shared" si="113"/>
        <v>1.05</v>
      </c>
      <c r="E972" s="9">
        <f t="shared" si="113"/>
        <v>1.825</v>
      </c>
      <c r="G972" s="102">
        <f t="shared" si="115"/>
        <v>0</v>
      </c>
      <c r="H972" s="102">
        <f t="shared" si="116"/>
        <v>0</v>
      </c>
      <c r="I972" s="102"/>
      <c r="J972" s="102"/>
      <c r="K972" s="101"/>
      <c r="L972" s="101"/>
    </row>
    <row r="973" spans="1:12" x14ac:dyDescent="0.25">
      <c r="A973" s="8">
        <f t="shared" si="114"/>
        <v>36135</v>
      </c>
      <c r="B973" s="9"/>
      <c r="C973" s="8"/>
      <c r="D973" s="9">
        <f t="shared" si="113"/>
        <v>1.05</v>
      </c>
      <c r="E973" s="9">
        <f t="shared" si="113"/>
        <v>1.825</v>
      </c>
      <c r="G973" s="102">
        <f t="shared" si="115"/>
        <v>0</v>
      </c>
      <c r="H973" s="102">
        <f t="shared" si="116"/>
        <v>0</v>
      </c>
      <c r="I973" s="102"/>
      <c r="J973" s="102"/>
      <c r="K973" s="101"/>
      <c r="L973" s="101"/>
    </row>
    <row r="974" spans="1:12" x14ac:dyDescent="0.25">
      <c r="A974" s="8">
        <f t="shared" si="114"/>
        <v>36136</v>
      </c>
      <c r="B974" s="9"/>
      <c r="C974" s="8"/>
      <c r="D974" s="9">
        <f t="shared" si="113"/>
        <v>1.57</v>
      </c>
      <c r="E974" s="9">
        <f t="shared" si="113"/>
        <v>2.145</v>
      </c>
      <c r="G974" s="102">
        <f t="shared" si="115"/>
        <v>0.40228545519078468</v>
      </c>
      <c r="H974" s="102">
        <f t="shared" si="116"/>
        <v>0.16155956534552543</v>
      </c>
      <c r="I974" s="102"/>
      <c r="J974" s="102"/>
      <c r="K974" s="101"/>
      <c r="L974" s="101"/>
    </row>
    <row r="975" spans="1:12" x14ac:dyDescent="0.25">
      <c r="A975" s="8">
        <f t="shared" si="114"/>
        <v>36137</v>
      </c>
      <c r="B975" s="9"/>
      <c r="C975" s="8"/>
      <c r="D975" s="9">
        <f t="shared" si="113"/>
        <v>1.94</v>
      </c>
      <c r="E975" s="9">
        <f t="shared" si="113"/>
        <v>2.2149999999999999</v>
      </c>
      <c r="G975" s="102">
        <f t="shared" si="115"/>
        <v>0.21161235371502002</v>
      </c>
      <c r="H975" s="102">
        <f t="shared" si="116"/>
        <v>3.2112851117118674E-2</v>
      </c>
      <c r="I975" s="102"/>
      <c r="J975" s="102"/>
      <c r="K975" s="101"/>
      <c r="L975" s="101"/>
    </row>
    <row r="976" spans="1:12" x14ac:dyDescent="0.25">
      <c r="A976" s="8">
        <f t="shared" si="114"/>
        <v>36138</v>
      </c>
      <c r="B976" s="9"/>
      <c r="C976" s="8"/>
      <c r="D976" s="9">
        <f t="shared" si="113"/>
        <v>1.7450000000000001</v>
      </c>
      <c r="E976" s="9">
        <f t="shared" si="113"/>
        <v>2.0750000000000002</v>
      </c>
      <c r="G976" s="102">
        <f t="shared" si="115"/>
        <v>-0.10593341742084612</v>
      </c>
      <c r="H976" s="102">
        <f t="shared" si="116"/>
        <v>-6.5291249814437166E-2</v>
      </c>
      <c r="I976" s="102"/>
      <c r="J976" s="102"/>
      <c r="K976" s="101"/>
      <c r="L976" s="101"/>
    </row>
    <row r="977" spans="1:12" x14ac:dyDescent="0.25">
      <c r="A977" s="8">
        <f t="shared" si="114"/>
        <v>36139</v>
      </c>
      <c r="B977" s="9"/>
      <c r="C977" s="8"/>
      <c r="D977" s="9">
        <f t="shared" si="113"/>
        <v>1.615</v>
      </c>
      <c r="E977" s="9">
        <f t="shared" si="113"/>
        <v>1.9850000000000001</v>
      </c>
      <c r="G977" s="102">
        <f t="shared" si="115"/>
        <v>-7.7419598979770701E-2</v>
      </c>
      <c r="H977" s="102">
        <f t="shared" si="116"/>
        <v>-4.434223954350789E-2</v>
      </c>
      <c r="I977" s="102"/>
      <c r="J977" s="102"/>
      <c r="K977" s="101"/>
      <c r="L977" s="101"/>
    </row>
    <row r="978" spans="1:12" x14ac:dyDescent="0.25">
      <c r="A978" s="8">
        <f t="shared" si="114"/>
        <v>36140</v>
      </c>
      <c r="B978" s="9"/>
      <c r="C978" s="8"/>
      <c r="D978" s="9">
        <f t="shared" si="113"/>
        <v>1.5149999999999999</v>
      </c>
      <c r="E978" s="9">
        <f t="shared" si="113"/>
        <v>1.97</v>
      </c>
      <c r="G978" s="102">
        <f t="shared" si="115"/>
        <v>-6.3919517713287452E-2</v>
      </c>
      <c r="H978" s="102">
        <f t="shared" si="116"/>
        <v>-7.5853713892566118E-3</v>
      </c>
      <c r="I978" s="102"/>
      <c r="J978" s="102"/>
      <c r="K978" s="101"/>
      <c r="L978" s="101"/>
    </row>
    <row r="979" spans="1:12" x14ac:dyDescent="0.25">
      <c r="A979" s="8">
        <f t="shared" si="114"/>
        <v>36141</v>
      </c>
      <c r="B979" s="9"/>
      <c r="C979" s="8"/>
      <c r="D979" s="9">
        <f t="shared" si="113"/>
        <v>1.5149999999999999</v>
      </c>
      <c r="E979" s="9">
        <f t="shared" si="113"/>
        <v>1.97</v>
      </c>
      <c r="G979" s="102">
        <f t="shared" si="115"/>
        <v>0</v>
      </c>
      <c r="H979" s="102">
        <f t="shared" si="116"/>
        <v>0</v>
      </c>
      <c r="I979" s="102"/>
      <c r="J979" s="102"/>
      <c r="K979" s="101"/>
      <c r="L979" s="101"/>
    </row>
    <row r="980" spans="1:12" x14ac:dyDescent="0.25">
      <c r="A980" s="8">
        <f t="shared" si="114"/>
        <v>36142</v>
      </c>
      <c r="B980" s="9"/>
      <c r="C980" s="8"/>
      <c r="D980" s="9">
        <f t="shared" si="113"/>
        <v>1.5149999999999999</v>
      </c>
      <c r="E980" s="9">
        <f t="shared" si="113"/>
        <v>1.97</v>
      </c>
      <c r="G980" s="102">
        <f t="shared" si="115"/>
        <v>0</v>
      </c>
      <c r="H980" s="102">
        <f t="shared" si="116"/>
        <v>0</v>
      </c>
      <c r="I980" s="102"/>
      <c r="J980" s="102"/>
      <c r="K980" s="101"/>
      <c r="L980" s="101"/>
    </row>
    <row r="981" spans="1:12" x14ac:dyDescent="0.25">
      <c r="A981" s="8">
        <f t="shared" si="114"/>
        <v>36143</v>
      </c>
      <c r="B981" s="9"/>
      <c r="C981" s="8"/>
      <c r="D981" s="9">
        <f t="shared" si="113"/>
        <v>1.81</v>
      </c>
      <c r="E981" s="9">
        <f t="shared" si="113"/>
        <v>2.145</v>
      </c>
      <c r="G981" s="102">
        <f t="shared" si="115"/>
        <v>0.17791140631640193</v>
      </c>
      <c r="H981" s="102">
        <f t="shared" si="116"/>
        <v>8.5106009630083149E-2</v>
      </c>
      <c r="I981" s="102"/>
      <c r="J981" s="102"/>
      <c r="K981" s="101"/>
      <c r="L981" s="101"/>
    </row>
    <row r="982" spans="1:12" x14ac:dyDescent="0.25">
      <c r="A982" s="8">
        <f t="shared" si="114"/>
        <v>36144</v>
      </c>
      <c r="B982" s="9"/>
      <c r="C982" s="8"/>
      <c r="D982" s="9">
        <f t="shared" si="113"/>
        <v>1.7849999999999999</v>
      </c>
      <c r="E982" s="9">
        <f t="shared" si="113"/>
        <v>2.085</v>
      </c>
      <c r="G982" s="102">
        <f t="shared" si="115"/>
        <v>-1.3908430046132E-2</v>
      </c>
      <c r="H982" s="102">
        <f t="shared" si="116"/>
        <v>-2.8370697129215576E-2</v>
      </c>
      <c r="I982" s="102"/>
      <c r="J982" s="102"/>
      <c r="K982" s="101"/>
      <c r="L982" s="101"/>
    </row>
    <row r="983" spans="1:12" x14ac:dyDescent="0.25">
      <c r="A983" s="8">
        <f t="shared" si="114"/>
        <v>36145</v>
      </c>
      <c r="B983" s="9"/>
      <c r="C983" s="8"/>
      <c r="D983" s="9">
        <f t="shared" si="113"/>
        <v>1.88</v>
      </c>
      <c r="E983" s="9">
        <f t="shared" si="113"/>
        <v>2.16</v>
      </c>
      <c r="G983" s="102">
        <f t="shared" si="115"/>
        <v>5.1853361610255472E-2</v>
      </c>
      <c r="H983" s="102">
        <f t="shared" si="116"/>
        <v>3.5339366445308863E-2</v>
      </c>
      <c r="I983" s="102"/>
      <c r="J983" s="102"/>
      <c r="K983" s="101"/>
      <c r="L983" s="101"/>
    </row>
    <row r="984" spans="1:12" x14ac:dyDescent="0.25">
      <c r="A984" s="8">
        <f t="shared" si="114"/>
        <v>36146</v>
      </c>
      <c r="B984" s="9"/>
      <c r="C984" s="8"/>
      <c r="D984" s="9">
        <f t="shared" si="113"/>
        <v>1.845</v>
      </c>
      <c r="E984" s="9">
        <f t="shared" si="113"/>
        <v>2.1749999999999998</v>
      </c>
      <c r="G984" s="102">
        <f t="shared" si="115"/>
        <v>-1.8792499349367286E-2</v>
      </c>
      <c r="H984" s="102">
        <f t="shared" si="116"/>
        <v>6.9204428445735367E-3</v>
      </c>
      <c r="I984" s="102"/>
      <c r="J984" s="102"/>
    </row>
    <row r="985" spans="1:12" x14ac:dyDescent="0.25">
      <c r="A985" s="8">
        <f t="shared" si="114"/>
        <v>36147</v>
      </c>
      <c r="B985" s="9"/>
      <c r="C985" s="8"/>
      <c r="D985" s="9">
        <f t="shared" si="113"/>
        <v>1.9750000000000001</v>
      </c>
      <c r="E985" s="9">
        <f t="shared" si="113"/>
        <v>2.29</v>
      </c>
      <c r="G985" s="102">
        <f t="shared" si="115"/>
        <v>6.8089120860594834E-2</v>
      </c>
      <c r="H985" s="102">
        <f t="shared" si="116"/>
        <v>5.1523153025501034E-2</v>
      </c>
      <c r="I985" s="102"/>
      <c r="J985" s="102"/>
    </row>
    <row r="986" spans="1:12" x14ac:dyDescent="0.25">
      <c r="A986" s="8">
        <f t="shared" si="114"/>
        <v>36148</v>
      </c>
      <c r="B986" s="9"/>
      <c r="C986" s="8"/>
      <c r="D986" s="9">
        <f t="shared" si="113"/>
        <v>1.9750000000000001</v>
      </c>
      <c r="E986" s="9">
        <f t="shared" si="113"/>
        <v>2.29</v>
      </c>
      <c r="G986" s="102">
        <f t="shared" si="115"/>
        <v>0</v>
      </c>
      <c r="H986" s="102">
        <f t="shared" si="116"/>
        <v>0</v>
      </c>
      <c r="I986" s="102"/>
      <c r="J986" s="102"/>
    </row>
    <row r="987" spans="1:12" x14ac:dyDescent="0.25">
      <c r="A987" s="8">
        <f t="shared" si="114"/>
        <v>36149</v>
      </c>
      <c r="B987" s="9"/>
      <c r="C987" s="8"/>
      <c r="D987" s="9">
        <f t="shared" si="113"/>
        <v>1.9750000000000001</v>
      </c>
      <c r="E987" s="9">
        <f t="shared" si="113"/>
        <v>2.29</v>
      </c>
      <c r="G987" s="102">
        <f t="shared" si="115"/>
        <v>0</v>
      </c>
      <c r="H987" s="102">
        <f t="shared" si="116"/>
        <v>0</v>
      </c>
      <c r="I987" s="102"/>
      <c r="J987" s="102"/>
    </row>
    <row r="988" spans="1:12" x14ac:dyDescent="0.25">
      <c r="A988" s="8">
        <f t="shared" si="114"/>
        <v>36150</v>
      </c>
      <c r="B988" s="9"/>
      <c r="C988" s="8"/>
      <c r="D988" s="9">
        <f t="shared" si="113"/>
        <v>2.1549999999999998</v>
      </c>
      <c r="E988" s="9">
        <f t="shared" si="113"/>
        <v>2.62</v>
      </c>
      <c r="G988" s="102">
        <f t="shared" si="115"/>
        <v>8.7222325202625753E-2</v>
      </c>
      <c r="H988" s="102">
        <f t="shared" si="116"/>
        <v>0.1346225002068572</v>
      </c>
      <c r="I988" s="102"/>
      <c r="J988" s="102"/>
    </row>
    <row r="989" spans="1:12" x14ac:dyDescent="0.25">
      <c r="A989" s="8">
        <f t="shared" si="114"/>
        <v>36151</v>
      </c>
      <c r="B989" s="9"/>
      <c r="C989" s="8"/>
      <c r="D989" s="9">
        <f t="shared" si="113"/>
        <v>2.15</v>
      </c>
      <c r="E989" s="9">
        <f t="shared" si="113"/>
        <v>2.4849999999999999</v>
      </c>
      <c r="G989" s="102">
        <f t="shared" si="115"/>
        <v>-2.3228814161396385E-3</v>
      </c>
      <c r="H989" s="102">
        <f t="shared" si="116"/>
        <v>-5.2901658224413554E-2</v>
      </c>
      <c r="I989" s="102"/>
      <c r="J989" s="102"/>
    </row>
    <row r="990" spans="1:12" x14ac:dyDescent="0.25">
      <c r="A990" s="8">
        <f t="shared" si="114"/>
        <v>36152</v>
      </c>
      <c r="B990" s="9"/>
      <c r="C990" s="8"/>
      <c r="D990" s="9">
        <f t="shared" si="113"/>
        <v>2.0049999999999999</v>
      </c>
      <c r="E990" s="9">
        <f t="shared" si="113"/>
        <v>2.3250000000000002</v>
      </c>
      <c r="G990" s="102">
        <f t="shared" si="115"/>
        <v>-6.9823781381038882E-2</v>
      </c>
      <c r="H990" s="102">
        <f t="shared" si="116"/>
        <v>-6.655262050927227E-2</v>
      </c>
      <c r="I990" s="102"/>
      <c r="J990" s="102"/>
    </row>
    <row r="991" spans="1:12" x14ac:dyDescent="0.25">
      <c r="A991" s="8">
        <f t="shared" si="114"/>
        <v>36153</v>
      </c>
      <c r="B991" s="9"/>
      <c r="C991" s="8"/>
      <c r="D991" s="9">
        <f t="shared" si="113"/>
        <v>2.0049999999999999</v>
      </c>
      <c r="E991" s="9">
        <f t="shared" si="113"/>
        <v>2.3250000000000002</v>
      </c>
      <c r="G991" s="102">
        <f t="shared" si="115"/>
        <v>0</v>
      </c>
      <c r="H991" s="102">
        <f t="shared" si="116"/>
        <v>0</v>
      </c>
      <c r="I991" s="102"/>
      <c r="J991" s="102"/>
    </row>
    <row r="992" spans="1:12" x14ac:dyDescent="0.25">
      <c r="A992" s="8">
        <f t="shared" si="114"/>
        <v>36154</v>
      </c>
      <c r="B992" s="9"/>
      <c r="C992" s="8"/>
      <c r="D992" s="9">
        <f t="shared" si="113"/>
        <v>2.0049999999999999</v>
      </c>
      <c r="E992" s="9">
        <f t="shared" si="113"/>
        <v>2.3250000000000002</v>
      </c>
      <c r="G992" s="102">
        <f t="shared" si="115"/>
        <v>0</v>
      </c>
      <c r="H992" s="102">
        <f t="shared" si="116"/>
        <v>0</v>
      </c>
      <c r="I992" s="102"/>
      <c r="J992" s="102"/>
    </row>
    <row r="993" spans="1:12" x14ac:dyDescent="0.25">
      <c r="A993" s="8">
        <f t="shared" si="114"/>
        <v>36155</v>
      </c>
      <c r="B993" s="9"/>
      <c r="C993" s="8"/>
      <c r="D993" s="9">
        <f t="shared" si="113"/>
        <v>2.0049999999999999</v>
      </c>
      <c r="E993" s="9">
        <f t="shared" si="113"/>
        <v>2.3250000000000002</v>
      </c>
      <c r="G993" s="102">
        <f t="shared" si="115"/>
        <v>0</v>
      </c>
      <c r="H993" s="102">
        <f t="shared" si="116"/>
        <v>0</v>
      </c>
      <c r="I993" s="102"/>
      <c r="J993" s="102"/>
    </row>
    <row r="994" spans="1:12" x14ac:dyDescent="0.25">
      <c r="A994" s="8">
        <f t="shared" si="114"/>
        <v>36156</v>
      </c>
      <c r="B994" s="9"/>
      <c r="C994" s="8"/>
      <c r="D994" s="9">
        <f t="shared" si="113"/>
        <v>2.0049999999999999</v>
      </c>
      <c r="E994" s="9">
        <f t="shared" si="113"/>
        <v>2.3250000000000002</v>
      </c>
      <c r="G994" s="102">
        <f t="shared" si="115"/>
        <v>0</v>
      </c>
      <c r="H994" s="102">
        <f t="shared" si="116"/>
        <v>0</v>
      </c>
      <c r="I994" s="102"/>
      <c r="J994" s="102"/>
    </row>
    <row r="995" spans="1:12" x14ac:dyDescent="0.25">
      <c r="A995" s="8">
        <f t="shared" si="114"/>
        <v>36157</v>
      </c>
      <c r="B995" s="9"/>
      <c r="C995" s="8"/>
      <c r="D995" s="9">
        <f t="shared" si="113"/>
        <v>1.71</v>
      </c>
      <c r="E995" s="9">
        <f t="shared" si="113"/>
        <v>2.08</v>
      </c>
      <c r="G995" s="102">
        <f t="shared" si="115"/>
        <v>-0.15915069024396397</v>
      </c>
      <c r="H995" s="102">
        <f t="shared" si="116"/>
        <v>-0.11135214532609312</v>
      </c>
      <c r="I995" s="102"/>
      <c r="J995" s="102"/>
    </row>
    <row r="996" spans="1:12" x14ac:dyDescent="0.25">
      <c r="A996" s="8">
        <f t="shared" si="114"/>
        <v>36158</v>
      </c>
      <c r="B996" s="9"/>
      <c r="C996" s="8"/>
      <c r="D996" s="9">
        <f t="shared" si="113"/>
        <v>1.68</v>
      </c>
      <c r="E996" s="9">
        <f t="shared" si="113"/>
        <v>2.04</v>
      </c>
      <c r="G996" s="102">
        <f t="shared" si="115"/>
        <v>-1.7699577099400975E-2</v>
      </c>
      <c r="H996" s="102">
        <f t="shared" si="116"/>
        <v>-1.9418085857101627E-2</v>
      </c>
      <c r="I996" s="102"/>
      <c r="J996" s="102"/>
    </row>
    <row r="997" spans="1:12" x14ac:dyDescent="0.25">
      <c r="A997" s="8">
        <f t="shared" si="114"/>
        <v>36159</v>
      </c>
      <c r="B997" s="9"/>
      <c r="C997" s="8"/>
      <c r="D997" s="9">
        <f t="shared" si="113"/>
        <v>1.71</v>
      </c>
      <c r="E997" s="9">
        <f t="shared" si="113"/>
        <v>2.0150000000000001</v>
      </c>
      <c r="G997" s="102">
        <f t="shared" si="115"/>
        <v>1.7699577099400857E-2</v>
      </c>
      <c r="H997" s="102">
        <f t="shared" si="116"/>
        <v>-1.2330612457478674E-2</v>
      </c>
      <c r="I997" s="102"/>
      <c r="J997" s="102"/>
    </row>
    <row r="998" spans="1:12" x14ac:dyDescent="0.25">
      <c r="A998" s="8">
        <f t="shared" si="114"/>
        <v>36160</v>
      </c>
      <c r="B998" s="9"/>
      <c r="C998" s="8"/>
      <c r="D998" s="9">
        <f t="shared" si="113"/>
        <v>1.7849999999999999</v>
      </c>
      <c r="E998" s="9">
        <f t="shared" si="113"/>
        <v>1.9550000000000001</v>
      </c>
      <c r="G998" s="102">
        <f t="shared" si="115"/>
        <v>4.2925044717033844E-2</v>
      </c>
      <c r="H998" s="102">
        <f t="shared" si="116"/>
        <v>-3.0229001961317271E-2</v>
      </c>
      <c r="I998" s="102"/>
      <c r="J998" s="102"/>
    </row>
    <row r="999" spans="1:12" x14ac:dyDescent="0.25">
      <c r="A999" s="8"/>
      <c r="B999" s="9"/>
      <c r="C999" s="8"/>
      <c r="D999" s="9"/>
      <c r="E999" s="9"/>
    </row>
    <row r="1000" spans="1:12" x14ac:dyDescent="0.25">
      <c r="A1000" s="8"/>
      <c r="B1000" s="9"/>
      <c r="C1000" s="8"/>
      <c r="D1000" s="9"/>
      <c r="E1000" s="9"/>
    </row>
    <row r="1001" spans="1:12" x14ac:dyDescent="0.25">
      <c r="A1001" s="8"/>
      <c r="B1001" s="9"/>
      <c r="C1001" s="8"/>
      <c r="D1001" s="9"/>
      <c r="E1001" s="9"/>
    </row>
    <row r="1002" spans="1:12" x14ac:dyDescent="0.25">
      <c r="A1002" s="8"/>
      <c r="B1002" s="9"/>
      <c r="C1002" s="8">
        <v>36161</v>
      </c>
      <c r="G1002" s="102">
        <f>STDEV(G1004:G1033)*$B$1</f>
        <v>0.44780959759155886</v>
      </c>
      <c r="H1002" s="102">
        <f>STDEV(H1004:H1033)*$B$1</f>
        <v>0.32639558425974485</v>
      </c>
      <c r="I1002" s="102"/>
      <c r="J1002" s="102">
        <f>IF(ISNUMBER(J1003),J1003,1.1)</f>
        <v>0.96762168671046367</v>
      </c>
      <c r="K1002" s="101">
        <f>MAX(D1003:D1037)</f>
        <v>1.9850000000000001</v>
      </c>
      <c r="L1002" s="101">
        <f>MAX(E1003:E1037)</f>
        <v>2.105</v>
      </c>
    </row>
    <row r="1003" spans="1:12" x14ac:dyDescent="0.25">
      <c r="A1003" s="8">
        <f>C1002</f>
        <v>36161</v>
      </c>
      <c r="B1003" s="9"/>
      <c r="C1003" s="8"/>
      <c r="D1003" s="9">
        <f>VLOOKUP($A1003,cash,D$4,FALSE)</f>
        <v>1.7849999999999999</v>
      </c>
      <c r="E1003" s="9">
        <f>VLOOKUP($A1003,cash,E$4,FALSE)</f>
        <v>1.9550000000000001</v>
      </c>
      <c r="G1003" s="102"/>
      <c r="H1003" s="102"/>
      <c r="I1003" s="102"/>
      <c r="J1003" s="102">
        <f>CORREL(D1003:D1033,E1003:E1033)</f>
        <v>0.96762168671046367</v>
      </c>
      <c r="K1003" s="101">
        <f>MIN(D1003:D1037)</f>
        <v>1.66</v>
      </c>
      <c r="L1003" s="101">
        <f>MIN(E1003:E1037)</f>
        <v>1.825</v>
      </c>
    </row>
    <row r="1004" spans="1:12" x14ac:dyDescent="0.25">
      <c r="A1004" s="8">
        <f>A1003+1</f>
        <v>36162</v>
      </c>
      <c r="B1004" s="9"/>
      <c r="C1004" s="8"/>
      <c r="D1004" s="9">
        <f t="shared" ref="D1004:E1033" si="117">VLOOKUP($A1004,cash,D$4,FALSE)</f>
        <v>1.7849999999999999</v>
      </c>
      <c r="E1004" s="9">
        <f t="shared" si="117"/>
        <v>1.9550000000000001</v>
      </c>
      <c r="G1004" s="102">
        <f>LN(D1004/D1003)</f>
        <v>0</v>
      </c>
      <c r="H1004" s="102">
        <f>LN(E1004/E1003)</f>
        <v>0</v>
      </c>
      <c r="I1004" s="102"/>
      <c r="J1004" s="102"/>
      <c r="K1004" s="101"/>
      <c r="L1004" s="101"/>
    </row>
    <row r="1005" spans="1:12" x14ac:dyDescent="0.25">
      <c r="A1005" s="8">
        <f t="shared" ref="A1005:A1033" si="118">A1004+1</f>
        <v>36163</v>
      </c>
      <c r="B1005" s="9"/>
      <c r="C1005" s="8"/>
      <c r="D1005" s="9">
        <f t="shared" si="117"/>
        <v>1.7849999999999999</v>
      </c>
      <c r="E1005" s="9">
        <f t="shared" si="117"/>
        <v>1.9550000000000001</v>
      </c>
      <c r="G1005" s="102">
        <f t="shared" ref="G1005:G1033" si="119">LN(D1005/D1004)</f>
        <v>0</v>
      </c>
      <c r="H1005" s="102">
        <f t="shared" ref="H1005:H1033" si="120">LN(E1005/E1004)</f>
        <v>0</v>
      </c>
      <c r="I1005" s="102"/>
      <c r="J1005" s="102"/>
      <c r="K1005" s="101"/>
      <c r="L1005" s="101"/>
    </row>
    <row r="1006" spans="1:12" x14ac:dyDescent="0.25">
      <c r="A1006" s="8">
        <f t="shared" si="118"/>
        <v>36164</v>
      </c>
      <c r="B1006" s="9"/>
      <c r="C1006" s="8"/>
      <c r="D1006" s="9">
        <f t="shared" si="117"/>
        <v>1.9850000000000001</v>
      </c>
      <c r="E1006" s="9">
        <f t="shared" si="117"/>
        <v>2.105</v>
      </c>
      <c r="G1006" s="102">
        <f t="shared" si="119"/>
        <v>0.10620049890755137</v>
      </c>
      <c r="H1006" s="102">
        <f t="shared" si="120"/>
        <v>7.3925273697015639E-2</v>
      </c>
      <c r="I1006" s="102"/>
      <c r="J1006" s="102"/>
      <c r="K1006" s="101"/>
      <c r="L1006" s="101"/>
    </row>
    <row r="1007" spans="1:12" x14ac:dyDescent="0.25">
      <c r="A1007" s="8">
        <f t="shared" si="118"/>
        <v>36165</v>
      </c>
      <c r="B1007" s="9"/>
      <c r="C1007" s="8"/>
      <c r="D1007" s="9">
        <f t="shared" si="117"/>
        <v>1.92</v>
      </c>
      <c r="E1007" s="9">
        <f t="shared" si="117"/>
        <v>2.0299999999999998</v>
      </c>
      <c r="G1007" s="102">
        <f t="shared" si="119"/>
        <v>-3.3293728099463696E-2</v>
      </c>
      <c r="H1007" s="102">
        <f t="shared" si="120"/>
        <v>-3.6279674080648902E-2</v>
      </c>
      <c r="I1007" s="102"/>
      <c r="J1007" s="102"/>
      <c r="K1007" s="101"/>
      <c r="L1007" s="101"/>
    </row>
    <row r="1008" spans="1:12" x14ac:dyDescent="0.25">
      <c r="A1008" s="8">
        <f t="shared" si="118"/>
        <v>36166</v>
      </c>
      <c r="B1008" s="9"/>
      <c r="C1008" s="8"/>
      <c r="D1008" s="9">
        <f t="shared" si="117"/>
        <v>1.9</v>
      </c>
      <c r="E1008" s="9">
        <f t="shared" si="117"/>
        <v>2.0150000000000001</v>
      </c>
      <c r="G1008" s="102">
        <f t="shared" si="119"/>
        <v>-1.0471299867295366E-2</v>
      </c>
      <c r="H1008" s="102">
        <f t="shared" si="120"/>
        <v>-7.416597655049483E-3</v>
      </c>
      <c r="I1008" s="102"/>
      <c r="J1008" s="102"/>
      <c r="K1008" s="101"/>
      <c r="L1008" s="101"/>
    </row>
    <row r="1009" spans="1:12" x14ac:dyDescent="0.25">
      <c r="A1009" s="8">
        <f t="shared" si="118"/>
        <v>36167</v>
      </c>
      <c r="B1009" s="9"/>
      <c r="C1009" s="8"/>
      <c r="D1009" s="9">
        <f t="shared" si="117"/>
        <v>1.7749999999999999</v>
      </c>
      <c r="E1009" s="9">
        <f t="shared" si="117"/>
        <v>1.9350000000000001</v>
      </c>
      <c r="G1009" s="102">
        <f t="shared" si="119"/>
        <v>-6.8053463245015641E-2</v>
      </c>
      <c r="H1009" s="102">
        <f t="shared" si="120"/>
        <v>-4.0511868916901221E-2</v>
      </c>
      <c r="I1009" s="102"/>
      <c r="J1009" s="102"/>
      <c r="K1009" s="101"/>
      <c r="L1009" s="101"/>
    </row>
    <row r="1010" spans="1:12" x14ac:dyDescent="0.25">
      <c r="A1010" s="8">
        <f t="shared" si="118"/>
        <v>36168</v>
      </c>
      <c r="B1010" s="9"/>
      <c r="C1010" s="8"/>
      <c r="D1010" s="9">
        <f t="shared" si="117"/>
        <v>1.7450000000000001</v>
      </c>
      <c r="E1010" s="9">
        <f t="shared" si="117"/>
        <v>1.895</v>
      </c>
      <c r="G1010" s="102">
        <f t="shared" si="119"/>
        <v>-1.7045867272988496E-2</v>
      </c>
      <c r="H1010" s="102">
        <f t="shared" si="120"/>
        <v>-2.0888487947355421E-2</v>
      </c>
      <c r="I1010" s="102"/>
      <c r="J1010" s="102"/>
      <c r="K1010" s="101"/>
      <c r="L1010" s="101"/>
    </row>
    <row r="1011" spans="1:12" x14ac:dyDescent="0.25">
      <c r="A1011" s="8">
        <f t="shared" si="118"/>
        <v>36169</v>
      </c>
      <c r="B1011" s="9"/>
      <c r="C1011" s="8"/>
      <c r="D1011" s="9">
        <f t="shared" si="117"/>
        <v>1.7450000000000001</v>
      </c>
      <c r="E1011" s="9">
        <f t="shared" si="117"/>
        <v>1.895</v>
      </c>
      <c r="G1011" s="102">
        <f t="shared" si="119"/>
        <v>0</v>
      </c>
      <c r="H1011" s="102">
        <f t="shared" si="120"/>
        <v>0</v>
      </c>
      <c r="I1011" s="102"/>
      <c r="J1011" s="102"/>
      <c r="K1011" s="101"/>
      <c r="L1011" s="101"/>
    </row>
    <row r="1012" spans="1:12" x14ac:dyDescent="0.25">
      <c r="A1012" s="8">
        <f t="shared" si="118"/>
        <v>36170</v>
      </c>
      <c r="B1012" s="9"/>
      <c r="C1012" s="8"/>
      <c r="D1012" s="9">
        <f t="shared" si="117"/>
        <v>1.7450000000000001</v>
      </c>
      <c r="E1012" s="9">
        <f t="shared" si="117"/>
        <v>1.895</v>
      </c>
      <c r="G1012" s="102">
        <f t="shared" si="119"/>
        <v>0</v>
      </c>
      <c r="H1012" s="102">
        <f t="shared" si="120"/>
        <v>0</v>
      </c>
      <c r="I1012" s="102"/>
      <c r="J1012" s="102"/>
      <c r="K1012" s="101"/>
      <c r="L1012" s="101"/>
    </row>
    <row r="1013" spans="1:12" x14ac:dyDescent="0.25">
      <c r="A1013" s="8">
        <f t="shared" si="118"/>
        <v>36171</v>
      </c>
      <c r="B1013" s="9"/>
      <c r="C1013" s="8"/>
      <c r="D1013" s="9">
        <f t="shared" si="117"/>
        <v>1.7350000000000001</v>
      </c>
      <c r="E1013" s="9">
        <f t="shared" si="117"/>
        <v>1.88</v>
      </c>
      <c r="G1013" s="102">
        <f t="shared" si="119"/>
        <v>-5.7471422555679594E-3</v>
      </c>
      <c r="H1013" s="102">
        <f t="shared" si="120"/>
        <v>-7.947061692531945E-3</v>
      </c>
      <c r="I1013" s="102"/>
      <c r="J1013" s="102"/>
      <c r="K1013" s="101"/>
      <c r="L1013" s="101"/>
    </row>
    <row r="1014" spans="1:12" x14ac:dyDescent="0.25">
      <c r="A1014" s="8">
        <f t="shared" si="118"/>
        <v>36172</v>
      </c>
      <c r="B1014" s="9"/>
      <c r="C1014" s="8"/>
      <c r="D1014" s="9">
        <f t="shared" si="117"/>
        <v>1.76</v>
      </c>
      <c r="E1014" s="9">
        <f t="shared" si="117"/>
        <v>1.895</v>
      </c>
      <c r="G1014" s="102">
        <f t="shared" si="119"/>
        <v>1.4306395651237929E-2</v>
      </c>
      <c r="H1014" s="102">
        <f t="shared" si="120"/>
        <v>7.9470616925319398E-3</v>
      </c>
      <c r="I1014" s="102"/>
      <c r="J1014" s="102"/>
      <c r="K1014" s="101"/>
      <c r="L1014" s="101"/>
    </row>
    <row r="1015" spans="1:12" x14ac:dyDescent="0.25">
      <c r="A1015" s="8">
        <f t="shared" si="118"/>
        <v>36173</v>
      </c>
      <c r="B1015" s="9"/>
      <c r="C1015" s="8"/>
      <c r="D1015" s="9">
        <f t="shared" si="117"/>
        <v>1.7849999999999999</v>
      </c>
      <c r="E1015" s="9">
        <f t="shared" si="117"/>
        <v>1.91</v>
      </c>
      <c r="G1015" s="102">
        <f t="shared" si="119"/>
        <v>1.4104606181541945E-2</v>
      </c>
      <c r="H1015" s="102">
        <f t="shared" si="120"/>
        <v>7.8844035241488353E-3</v>
      </c>
      <c r="I1015" s="102"/>
      <c r="J1015" s="102"/>
      <c r="K1015" s="101"/>
      <c r="L1015" s="101"/>
    </row>
    <row r="1016" spans="1:12" x14ac:dyDescent="0.25">
      <c r="A1016" s="8">
        <f t="shared" si="118"/>
        <v>36174</v>
      </c>
      <c r="B1016" s="9"/>
      <c r="C1016" s="8"/>
      <c r="D1016" s="9">
        <f t="shared" si="117"/>
        <v>1.69</v>
      </c>
      <c r="E1016" s="9">
        <f t="shared" si="117"/>
        <v>1.825</v>
      </c>
      <c r="G1016" s="102">
        <f t="shared" si="119"/>
        <v>-5.4689886296620333E-2</v>
      </c>
      <c r="H1016" s="102">
        <f t="shared" si="120"/>
        <v>-4.5523255024083699E-2</v>
      </c>
      <c r="I1016" s="102"/>
      <c r="J1016" s="102"/>
      <c r="K1016" s="101"/>
      <c r="L1016" s="101"/>
    </row>
    <row r="1017" spans="1:12" x14ac:dyDescent="0.25">
      <c r="A1017" s="8">
        <f t="shared" si="118"/>
        <v>36175</v>
      </c>
      <c r="B1017" s="9"/>
      <c r="C1017" s="8"/>
      <c r="D1017" s="9">
        <f t="shared" si="117"/>
        <v>1.68</v>
      </c>
      <c r="E1017" s="9">
        <f t="shared" si="117"/>
        <v>1.83</v>
      </c>
      <c r="G1017" s="102">
        <f t="shared" si="119"/>
        <v>-5.9347355198145777E-3</v>
      </c>
      <c r="H1017" s="102">
        <f t="shared" si="120"/>
        <v>2.7359798188748455E-3</v>
      </c>
      <c r="I1017" s="102"/>
      <c r="J1017" s="102"/>
      <c r="K1017" s="101"/>
      <c r="L1017" s="101"/>
    </row>
    <row r="1018" spans="1:12" x14ac:dyDescent="0.25">
      <c r="A1018" s="8">
        <f t="shared" si="118"/>
        <v>36176</v>
      </c>
      <c r="B1018" s="9"/>
      <c r="C1018" s="8"/>
      <c r="D1018" s="9">
        <f t="shared" si="117"/>
        <v>1.68</v>
      </c>
      <c r="E1018" s="9">
        <f t="shared" si="117"/>
        <v>1.83</v>
      </c>
      <c r="G1018" s="102">
        <f t="shared" si="119"/>
        <v>0</v>
      </c>
      <c r="H1018" s="102">
        <f t="shared" si="120"/>
        <v>0</v>
      </c>
      <c r="I1018" s="102"/>
      <c r="J1018" s="102"/>
      <c r="K1018" s="101"/>
      <c r="L1018" s="101"/>
    </row>
    <row r="1019" spans="1:12" x14ac:dyDescent="0.25">
      <c r="A1019" s="8">
        <f t="shared" si="118"/>
        <v>36177</v>
      </c>
      <c r="B1019" s="9"/>
      <c r="C1019" s="8"/>
      <c r="D1019" s="9">
        <f t="shared" si="117"/>
        <v>1.68</v>
      </c>
      <c r="E1019" s="9">
        <f t="shared" si="117"/>
        <v>1.83</v>
      </c>
      <c r="G1019" s="102">
        <f t="shared" si="119"/>
        <v>0</v>
      </c>
      <c r="H1019" s="102">
        <f t="shared" si="120"/>
        <v>0</v>
      </c>
      <c r="I1019" s="102"/>
      <c r="J1019" s="102"/>
    </row>
    <row r="1020" spans="1:12" x14ac:dyDescent="0.25">
      <c r="A1020" s="8">
        <f t="shared" si="118"/>
        <v>36178</v>
      </c>
      <c r="B1020" s="9"/>
      <c r="C1020" s="8"/>
      <c r="D1020" s="9">
        <f t="shared" si="117"/>
        <v>1.68</v>
      </c>
      <c r="E1020" s="9">
        <f t="shared" si="117"/>
        <v>1.83</v>
      </c>
      <c r="G1020" s="102">
        <f t="shared" si="119"/>
        <v>0</v>
      </c>
      <c r="H1020" s="102">
        <f t="shared" si="120"/>
        <v>0</v>
      </c>
      <c r="I1020" s="102"/>
      <c r="J1020" s="102"/>
    </row>
    <row r="1021" spans="1:12" x14ac:dyDescent="0.25">
      <c r="A1021" s="8">
        <f t="shared" si="118"/>
        <v>36179</v>
      </c>
      <c r="B1021" s="9"/>
      <c r="C1021" s="8"/>
      <c r="D1021" s="9">
        <f t="shared" si="117"/>
        <v>1.7</v>
      </c>
      <c r="E1021" s="9">
        <f t="shared" si="117"/>
        <v>1.85</v>
      </c>
      <c r="G1021" s="102">
        <f t="shared" si="119"/>
        <v>1.1834457647002798E-2</v>
      </c>
      <c r="H1021" s="102">
        <f t="shared" si="120"/>
        <v>1.0869672236903891E-2</v>
      </c>
      <c r="I1021" s="102"/>
      <c r="J1021" s="102"/>
    </row>
    <row r="1022" spans="1:12" x14ac:dyDescent="0.25">
      <c r="A1022" s="8">
        <f t="shared" si="118"/>
        <v>36180</v>
      </c>
      <c r="B1022" s="9"/>
      <c r="C1022" s="8"/>
      <c r="D1022" s="9">
        <f t="shared" si="117"/>
        <v>1.7050000000000001</v>
      </c>
      <c r="E1022" s="9">
        <f t="shared" si="117"/>
        <v>1.87</v>
      </c>
      <c r="G1022" s="102">
        <f t="shared" si="119"/>
        <v>2.9368596733097057E-3</v>
      </c>
      <c r="H1022" s="102">
        <f t="shared" si="120"/>
        <v>1.0752791776261915E-2</v>
      </c>
      <c r="I1022" s="102"/>
      <c r="J1022" s="102"/>
    </row>
    <row r="1023" spans="1:12" x14ac:dyDescent="0.25">
      <c r="A1023" s="8">
        <f t="shared" si="118"/>
        <v>36181</v>
      </c>
      <c r="B1023" s="9"/>
      <c r="C1023" s="8"/>
      <c r="D1023" s="9">
        <f t="shared" si="117"/>
        <v>1.7250000000000001</v>
      </c>
      <c r="E1023" s="9">
        <f t="shared" si="117"/>
        <v>1.9</v>
      </c>
      <c r="G1023" s="102">
        <f t="shared" si="119"/>
        <v>1.1661939747842957E-2</v>
      </c>
      <c r="H1023" s="102">
        <f t="shared" si="120"/>
        <v>1.5915455305899363E-2</v>
      </c>
      <c r="I1023" s="102"/>
      <c r="J1023" s="102"/>
    </row>
    <row r="1024" spans="1:12" x14ac:dyDescent="0.25">
      <c r="A1024" s="8">
        <f t="shared" si="118"/>
        <v>36182</v>
      </c>
      <c r="B1024" s="9"/>
      <c r="C1024" s="8"/>
      <c r="D1024" s="9">
        <f t="shared" si="117"/>
        <v>1.7</v>
      </c>
      <c r="E1024" s="9">
        <f t="shared" si="117"/>
        <v>1.885</v>
      </c>
      <c r="G1024" s="102">
        <f t="shared" si="119"/>
        <v>-1.4598799421152749E-2</v>
      </c>
      <c r="H1024" s="102">
        <f t="shared" si="120"/>
        <v>-7.9260652724206029E-3</v>
      </c>
      <c r="I1024" s="102"/>
      <c r="J1024" s="102"/>
    </row>
    <row r="1025" spans="1:12" x14ac:dyDescent="0.25">
      <c r="A1025" s="8">
        <f t="shared" si="118"/>
        <v>36183</v>
      </c>
      <c r="B1025" s="9"/>
      <c r="C1025" s="8"/>
      <c r="D1025" s="9">
        <f t="shared" si="117"/>
        <v>1.7</v>
      </c>
      <c r="E1025" s="9">
        <f t="shared" si="117"/>
        <v>1.885</v>
      </c>
      <c r="G1025" s="102">
        <f t="shared" si="119"/>
        <v>0</v>
      </c>
      <c r="H1025" s="102">
        <f t="shared" si="120"/>
        <v>0</v>
      </c>
      <c r="I1025" s="102"/>
      <c r="J1025" s="102"/>
    </row>
    <row r="1026" spans="1:12" x14ac:dyDescent="0.25">
      <c r="A1026" s="8">
        <f t="shared" si="118"/>
        <v>36184</v>
      </c>
      <c r="B1026" s="9"/>
      <c r="C1026" s="8"/>
      <c r="D1026" s="9">
        <f t="shared" si="117"/>
        <v>1.7</v>
      </c>
      <c r="E1026" s="9">
        <f t="shared" si="117"/>
        <v>1.885</v>
      </c>
      <c r="G1026" s="102">
        <f t="shared" si="119"/>
        <v>0</v>
      </c>
      <c r="H1026" s="102">
        <f t="shared" si="120"/>
        <v>0</v>
      </c>
      <c r="I1026" s="102"/>
      <c r="J1026" s="102"/>
    </row>
    <row r="1027" spans="1:12" x14ac:dyDescent="0.25">
      <c r="A1027" s="8">
        <f t="shared" si="118"/>
        <v>36185</v>
      </c>
      <c r="B1027" s="9"/>
      <c r="C1027" s="8"/>
      <c r="D1027" s="9">
        <f t="shared" si="117"/>
        <v>1.6850000000000001</v>
      </c>
      <c r="E1027" s="9">
        <f t="shared" si="117"/>
        <v>1.87</v>
      </c>
      <c r="G1027" s="102">
        <f t="shared" si="119"/>
        <v>-8.8626872578453173E-3</v>
      </c>
      <c r="H1027" s="102">
        <f t="shared" si="120"/>
        <v>-7.98939003347875E-3</v>
      </c>
      <c r="I1027" s="102"/>
      <c r="J1027" s="102"/>
    </row>
    <row r="1028" spans="1:12" x14ac:dyDescent="0.25">
      <c r="A1028" s="8">
        <f t="shared" si="118"/>
        <v>36186</v>
      </c>
      <c r="B1028" s="9"/>
      <c r="C1028" s="8"/>
      <c r="D1028" s="9">
        <f t="shared" si="117"/>
        <v>1.66</v>
      </c>
      <c r="E1028" s="9">
        <f t="shared" si="117"/>
        <v>1.84</v>
      </c>
      <c r="G1028" s="102">
        <f t="shared" si="119"/>
        <v>-1.4947961435873252E-2</v>
      </c>
      <c r="H1028" s="102">
        <f t="shared" si="120"/>
        <v>-1.6172859245601072E-2</v>
      </c>
      <c r="I1028" s="102"/>
      <c r="J1028" s="102"/>
    </row>
    <row r="1029" spans="1:12" x14ac:dyDescent="0.25">
      <c r="A1029" s="8">
        <f t="shared" si="118"/>
        <v>36187</v>
      </c>
      <c r="B1029" s="9"/>
      <c r="C1029" s="8"/>
      <c r="D1029" s="9">
        <f t="shared" si="117"/>
        <v>1.665</v>
      </c>
      <c r="E1029" s="9">
        <f t="shared" si="117"/>
        <v>1.845</v>
      </c>
      <c r="G1029" s="102">
        <f t="shared" si="119"/>
        <v>3.0075210639553224E-3</v>
      </c>
      <c r="H1029" s="102">
        <f t="shared" si="120"/>
        <v>2.7137058715961042E-3</v>
      </c>
      <c r="I1029" s="102"/>
      <c r="J1029" s="102"/>
    </row>
    <row r="1030" spans="1:12" x14ac:dyDescent="0.25">
      <c r="A1030" s="8">
        <f t="shared" si="118"/>
        <v>36188</v>
      </c>
      <c r="B1030" s="9"/>
      <c r="C1030" s="8"/>
      <c r="D1030" s="9">
        <f t="shared" si="117"/>
        <v>1.7250000000000001</v>
      </c>
      <c r="E1030" s="9">
        <f t="shared" si="117"/>
        <v>1.87</v>
      </c>
      <c r="G1030" s="102">
        <f t="shared" si="119"/>
        <v>3.5401927050916E-2</v>
      </c>
      <c r="H1030" s="102">
        <f t="shared" si="120"/>
        <v>1.3459153374004711E-2</v>
      </c>
      <c r="I1030" s="102"/>
      <c r="J1030" s="102"/>
    </row>
    <row r="1031" spans="1:12" x14ac:dyDescent="0.25">
      <c r="A1031" s="8">
        <f t="shared" si="118"/>
        <v>36189</v>
      </c>
      <c r="B1031" s="9"/>
      <c r="C1031" s="8"/>
      <c r="D1031" s="9">
        <f t="shared" si="117"/>
        <v>1.7</v>
      </c>
      <c r="E1031" s="9">
        <f t="shared" si="117"/>
        <v>1.85</v>
      </c>
      <c r="G1031" s="102">
        <f t="shared" si="119"/>
        <v>-1.4598799421152749E-2</v>
      </c>
      <c r="H1031" s="102">
        <f t="shared" si="120"/>
        <v>-1.0752791776261849E-2</v>
      </c>
      <c r="I1031" s="102"/>
      <c r="J1031" s="102"/>
    </row>
    <row r="1032" spans="1:12" x14ac:dyDescent="0.25">
      <c r="A1032" s="8">
        <f t="shared" si="118"/>
        <v>36190</v>
      </c>
      <c r="B1032" s="9"/>
      <c r="C1032" s="8"/>
      <c r="D1032" s="9">
        <f t="shared" si="117"/>
        <v>1.7</v>
      </c>
      <c r="E1032" s="9">
        <f t="shared" si="117"/>
        <v>1.85</v>
      </c>
      <c r="G1032" s="102">
        <f t="shared" si="119"/>
        <v>0</v>
      </c>
      <c r="H1032" s="102">
        <f t="shared" si="120"/>
        <v>0</v>
      </c>
      <c r="I1032" s="102"/>
      <c r="J1032" s="102"/>
    </row>
    <row r="1033" spans="1:12" x14ac:dyDescent="0.25">
      <c r="A1033" s="8">
        <f t="shared" si="118"/>
        <v>36191</v>
      </c>
      <c r="B1033" s="9"/>
      <c r="C1033" s="8"/>
      <c r="D1033" s="9">
        <f t="shared" si="117"/>
        <v>1.7</v>
      </c>
      <c r="E1033" s="9">
        <f t="shared" si="117"/>
        <v>1.85</v>
      </c>
      <c r="G1033" s="102">
        <f t="shared" si="119"/>
        <v>0</v>
      </c>
      <c r="H1033" s="102">
        <f t="shared" si="120"/>
        <v>0</v>
      </c>
      <c r="I1033" s="102"/>
      <c r="J1033" s="102"/>
    </row>
    <row r="1034" spans="1:12" x14ac:dyDescent="0.25">
      <c r="A1034" s="8"/>
      <c r="B1034" s="9"/>
      <c r="C1034" s="8"/>
      <c r="D1034" s="9"/>
      <c r="E1034" s="9"/>
      <c r="G1034" s="102"/>
      <c r="H1034" s="102"/>
      <c r="I1034" s="102"/>
      <c r="J1034" s="102"/>
    </row>
    <row r="1035" spans="1:12" x14ac:dyDescent="0.25">
      <c r="A1035" s="8"/>
      <c r="B1035" s="9"/>
      <c r="C1035" s="8"/>
      <c r="D1035" s="9"/>
      <c r="E1035" s="9"/>
      <c r="G1035" s="102"/>
      <c r="H1035" s="102"/>
      <c r="I1035" s="102"/>
      <c r="J1035" s="102"/>
    </row>
    <row r="1036" spans="1:12" x14ac:dyDescent="0.25">
      <c r="A1036" s="8"/>
      <c r="B1036" s="9"/>
      <c r="C1036" s="8"/>
      <c r="D1036" s="9"/>
      <c r="E1036" s="9"/>
    </row>
    <row r="1037" spans="1:12" x14ac:dyDescent="0.25">
      <c r="A1037" s="8"/>
      <c r="B1037" s="9"/>
      <c r="C1037" s="8">
        <v>36192</v>
      </c>
      <c r="G1037" s="102">
        <f>STDEV(G1039:G1065)*$B$1</f>
        <v>0.24469280643330074</v>
      </c>
      <c r="H1037" s="102">
        <f>STDEV(H1039:H1065)*$B$1</f>
        <v>0.14089743583213782</v>
      </c>
      <c r="I1037" s="102"/>
      <c r="J1037" s="102">
        <f>IF(ISNUMBER(J1038),J1038,1.1)</f>
        <v>0.9784392985915813</v>
      </c>
      <c r="K1037" s="101">
        <f>MAX(D1038:D1068)</f>
        <v>1.675</v>
      </c>
      <c r="L1037" s="101">
        <f>MAX(E1038:E1068)</f>
        <v>1.855</v>
      </c>
    </row>
    <row r="1038" spans="1:12" x14ac:dyDescent="0.25">
      <c r="A1038" s="8">
        <f>C1037</f>
        <v>36192</v>
      </c>
      <c r="B1038" s="9"/>
      <c r="C1038" s="8"/>
      <c r="D1038" s="9">
        <f>VLOOKUP($A1038,cash,D$4,FALSE)</f>
        <v>1.63</v>
      </c>
      <c r="E1038" s="9">
        <f>VLOOKUP($A1038,cash,E$4,FALSE)</f>
        <v>1.825</v>
      </c>
      <c r="G1038" s="102"/>
      <c r="H1038" s="102"/>
      <c r="I1038" s="102"/>
      <c r="J1038" s="102">
        <f>CORREL(D1038:D1065,E1038:E1065)</f>
        <v>0.9784392985915813</v>
      </c>
      <c r="K1038" s="101">
        <f>MIN(D1038:D1068)</f>
        <v>1.4450000000000001</v>
      </c>
      <c r="L1038" s="101">
        <f>MIN(E1038:E1068)</f>
        <v>1.675</v>
      </c>
    </row>
    <row r="1039" spans="1:12" x14ac:dyDescent="0.25">
      <c r="A1039" s="8">
        <f>A1038+1</f>
        <v>36193</v>
      </c>
      <c r="B1039" s="9"/>
      <c r="C1039" s="8"/>
      <c r="D1039" s="9">
        <f t="shared" ref="D1039:E1065" si="121">VLOOKUP($A1039,cash,D$4,FALSE)</f>
        <v>1.645</v>
      </c>
      <c r="E1039" s="9">
        <f t="shared" si="121"/>
        <v>1.85</v>
      </c>
      <c r="G1039" s="102">
        <f>LN(D1039/D1038)</f>
        <v>9.1603693986644155E-3</v>
      </c>
      <c r="H1039" s="102">
        <f>LN(E1039/E1038)</f>
        <v>1.3605652055778678E-2</v>
      </c>
      <c r="I1039" s="102"/>
      <c r="J1039" s="102"/>
    </row>
    <row r="1040" spans="1:12" x14ac:dyDescent="0.25">
      <c r="A1040" s="8">
        <f t="shared" ref="A1040:A1065" si="122">A1039+1</f>
        <v>36194</v>
      </c>
      <c r="B1040" s="9"/>
      <c r="C1040" s="8"/>
      <c r="D1040" s="9">
        <f t="shared" si="121"/>
        <v>1.66</v>
      </c>
      <c r="E1040" s="9">
        <f t="shared" si="121"/>
        <v>1.855</v>
      </c>
      <c r="G1040" s="102">
        <f t="shared" ref="G1040:G1065" si="123">LN(D1040/D1039)</f>
        <v>9.0772181511166797E-3</v>
      </c>
      <c r="H1040" s="102">
        <f t="shared" ref="H1040:H1065" si="124">LN(E1040/E1039)</f>
        <v>2.6990569691649835E-3</v>
      </c>
      <c r="I1040" s="102"/>
      <c r="J1040" s="102"/>
    </row>
    <row r="1041" spans="1:10" x14ac:dyDescent="0.25">
      <c r="A1041" s="8">
        <f t="shared" si="122"/>
        <v>36195</v>
      </c>
      <c r="B1041" s="9"/>
      <c r="C1041" s="8"/>
      <c r="D1041" s="9">
        <f t="shared" si="121"/>
        <v>1.65</v>
      </c>
      <c r="E1041" s="9">
        <f t="shared" si="121"/>
        <v>1.84</v>
      </c>
      <c r="G1041" s="102">
        <f t="shared" si="123"/>
        <v>-6.0423144559625863E-3</v>
      </c>
      <c r="H1041" s="102">
        <f t="shared" si="124"/>
        <v>-8.119124438504129E-3</v>
      </c>
      <c r="I1041" s="102"/>
      <c r="J1041" s="102"/>
    </row>
    <row r="1042" spans="1:10" x14ac:dyDescent="0.25">
      <c r="A1042" s="8">
        <f t="shared" si="122"/>
        <v>36196</v>
      </c>
      <c r="B1042" s="9"/>
      <c r="C1042" s="8"/>
      <c r="D1042" s="9">
        <f t="shared" si="121"/>
        <v>1.625</v>
      </c>
      <c r="E1042" s="9">
        <f t="shared" si="121"/>
        <v>1.82</v>
      </c>
      <c r="G1042" s="102">
        <f t="shared" si="123"/>
        <v>-1.5267472130788421E-2</v>
      </c>
      <c r="H1042" s="102">
        <f t="shared" si="124"/>
        <v>-1.0929070532190317E-2</v>
      </c>
      <c r="I1042" s="102"/>
      <c r="J1042" s="102"/>
    </row>
    <row r="1043" spans="1:10" x14ac:dyDescent="0.25">
      <c r="A1043" s="8">
        <f t="shared" si="122"/>
        <v>36197</v>
      </c>
      <c r="B1043" s="9"/>
      <c r="C1043" s="8"/>
      <c r="D1043" s="9">
        <f t="shared" si="121"/>
        <v>1.625</v>
      </c>
      <c r="E1043" s="9">
        <f t="shared" si="121"/>
        <v>1.82</v>
      </c>
      <c r="G1043" s="102">
        <f t="shared" si="123"/>
        <v>0</v>
      </c>
      <c r="H1043" s="102">
        <f t="shared" si="124"/>
        <v>0</v>
      </c>
      <c r="I1043" s="102"/>
      <c r="J1043" s="102"/>
    </row>
    <row r="1044" spans="1:10" x14ac:dyDescent="0.25">
      <c r="A1044" s="8">
        <f t="shared" si="122"/>
        <v>36198</v>
      </c>
      <c r="B1044" s="9"/>
      <c r="C1044" s="8"/>
      <c r="D1044" s="9">
        <f t="shared" si="121"/>
        <v>1.625</v>
      </c>
      <c r="E1044" s="9">
        <f t="shared" si="121"/>
        <v>1.82</v>
      </c>
      <c r="G1044" s="102">
        <f t="shared" si="123"/>
        <v>0</v>
      </c>
      <c r="H1044" s="102">
        <f t="shared" si="124"/>
        <v>0</v>
      </c>
      <c r="I1044" s="102"/>
      <c r="J1044" s="102"/>
    </row>
    <row r="1045" spans="1:10" x14ac:dyDescent="0.25">
      <c r="A1045" s="8">
        <f t="shared" si="122"/>
        <v>36199</v>
      </c>
      <c r="B1045" s="9"/>
      <c r="C1045" s="8"/>
      <c r="D1045" s="9">
        <f t="shared" si="121"/>
        <v>1.64</v>
      </c>
      <c r="E1045" s="9">
        <f t="shared" si="121"/>
        <v>1.835</v>
      </c>
      <c r="G1045" s="102">
        <f t="shared" si="123"/>
        <v>9.1884260544061701E-3</v>
      </c>
      <c r="H1045" s="102">
        <f t="shared" si="124"/>
        <v>8.2079804178295818E-3</v>
      </c>
      <c r="I1045" s="102"/>
      <c r="J1045" s="102"/>
    </row>
    <row r="1046" spans="1:10" x14ac:dyDescent="0.25">
      <c r="A1046" s="8">
        <f t="shared" si="122"/>
        <v>36200</v>
      </c>
      <c r="B1046" s="9"/>
      <c r="C1046" s="8"/>
      <c r="D1046" s="9">
        <f t="shared" si="121"/>
        <v>1.66</v>
      </c>
      <c r="E1046" s="9">
        <f t="shared" si="121"/>
        <v>1.845</v>
      </c>
      <c r="G1046" s="102">
        <f t="shared" si="123"/>
        <v>1.212136053234482E-2</v>
      </c>
      <c r="H1046" s="102">
        <f t="shared" si="124"/>
        <v>5.4347959859569949E-3</v>
      </c>
      <c r="I1046" s="102"/>
      <c r="J1046" s="102"/>
    </row>
    <row r="1047" spans="1:10" x14ac:dyDescent="0.25">
      <c r="A1047" s="8">
        <f t="shared" si="122"/>
        <v>36201</v>
      </c>
      <c r="B1047" s="9"/>
      <c r="C1047" s="8"/>
      <c r="D1047" s="9">
        <f t="shared" si="121"/>
        <v>1.655</v>
      </c>
      <c r="E1047" s="9">
        <f t="shared" si="121"/>
        <v>1.845</v>
      </c>
      <c r="G1047" s="102">
        <f t="shared" si="123"/>
        <v>-3.0165935394255677E-3</v>
      </c>
      <c r="H1047" s="102">
        <f t="shared" si="124"/>
        <v>0</v>
      </c>
      <c r="I1047" s="102"/>
      <c r="J1047" s="102"/>
    </row>
    <row r="1048" spans="1:10" x14ac:dyDescent="0.25">
      <c r="A1048" s="8">
        <f t="shared" si="122"/>
        <v>36202</v>
      </c>
      <c r="B1048" s="9"/>
      <c r="C1048" s="8"/>
      <c r="D1048" s="9">
        <f t="shared" si="121"/>
        <v>1.665</v>
      </c>
      <c r="E1048" s="9">
        <f t="shared" si="121"/>
        <v>1.845</v>
      </c>
      <c r="G1048" s="102">
        <f t="shared" si="123"/>
        <v>6.0241146033808762E-3</v>
      </c>
      <c r="H1048" s="102">
        <f t="shared" si="124"/>
        <v>0</v>
      </c>
      <c r="I1048" s="102"/>
      <c r="J1048" s="102"/>
    </row>
    <row r="1049" spans="1:10" x14ac:dyDescent="0.25">
      <c r="A1049" s="8">
        <f t="shared" si="122"/>
        <v>36203</v>
      </c>
      <c r="B1049" s="9"/>
      <c r="C1049" s="8"/>
      <c r="D1049" s="9">
        <f t="shared" si="121"/>
        <v>1.675</v>
      </c>
      <c r="E1049" s="9">
        <f t="shared" si="121"/>
        <v>1.84</v>
      </c>
      <c r="G1049" s="102">
        <f t="shared" si="123"/>
        <v>5.9880418446226933E-3</v>
      </c>
      <c r="H1049" s="102">
        <f t="shared" si="124"/>
        <v>-2.7137058715961618E-3</v>
      </c>
      <c r="I1049" s="102"/>
      <c r="J1049" s="102"/>
    </row>
    <row r="1050" spans="1:10" x14ac:dyDescent="0.25">
      <c r="A1050" s="8">
        <f t="shared" si="122"/>
        <v>36204</v>
      </c>
      <c r="B1050" s="9"/>
      <c r="C1050" s="8"/>
      <c r="D1050" s="9">
        <f t="shared" si="121"/>
        <v>1.675</v>
      </c>
      <c r="E1050" s="9">
        <f t="shared" si="121"/>
        <v>1.84</v>
      </c>
      <c r="G1050" s="102">
        <f t="shared" si="123"/>
        <v>0</v>
      </c>
      <c r="H1050" s="102">
        <f t="shared" si="124"/>
        <v>0</v>
      </c>
      <c r="I1050" s="102"/>
      <c r="J1050" s="102"/>
    </row>
    <row r="1051" spans="1:10" x14ac:dyDescent="0.25">
      <c r="A1051" s="8">
        <f t="shared" si="122"/>
        <v>36205</v>
      </c>
      <c r="B1051" s="9"/>
      <c r="C1051" s="8"/>
      <c r="D1051" s="9">
        <f t="shared" si="121"/>
        <v>1.675</v>
      </c>
      <c r="E1051" s="9">
        <f t="shared" si="121"/>
        <v>1.84</v>
      </c>
      <c r="G1051" s="102">
        <f t="shared" si="123"/>
        <v>0</v>
      </c>
      <c r="H1051" s="102">
        <f t="shared" si="124"/>
        <v>0</v>
      </c>
      <c r="I1051" s="102"/>
      <c r="J1051" s="102"/>
    </row>
    <row r="1052" spans="1:10" x14ac:dyDescent="0.25">
      <c r="A1052" s="8">
        <f t="shared" si="122"/>
        <v>36206</v>
      </c>
      <c r="B1052" s="9"/>
      <c r="C1052" s="8"/>
      <c r="D1052" s="9">
        <f t="shared" si="121"/>
        <v>1.675</v>
      </c>
      <c r="E1052" s="9">
        <f t="shared" si="121"/>
        <v>1.84</v>
      </c>
      <c r="G1052" s="102">
        <f t="shared" si="123"/>
        <v>0</v>
      </c>
      <c r="H1052" s="102">
        <f t="shared" si="124"/>
        <v>0</v>
      </c>
      <c r="I1052" s="102"/>
      <c r="J1052" s="102"/>
    </row>
    <row r="1053" spans="1:10" x14ac:dyDescent="0.25">
      <c r="A1053" s="8">
        <f t="shared" si="122"/>
        <v>36207</v>
      </c>
      <c r="B1053" s="9"/>
      <c r="C1053" s="8"/>
      <c r="D1053" s="9">
        <f t="shared" si="121"/>
        <v>1.655</v>
      </c>
      <c r="E1053" s="9">
        <f t="shared" si="121"/>
        <v>1.845</v>
      </c>
      <c r="G1053" s="102">
        <f t="shared" si="123"/>
        <v>-1.2012156448003545E-2</v>
      </c>
      <c r="H1053" s="102">
        <f t="shared" si="124"/>
        <v>2.7137058715961042E-3</v>
      </c>
      <c r="I1053" s="102"/>
      <c r="J1053" s="102"/>
    </row>
    <row r="1054" spans="1:10" x14ac:dyDescent="0.25">
      <c r="A1054" s="8">
        <f t="shared" si="122"/>
        <v>36208</v>
      </c>
      <c r="B1054" s="9"/>
      <c r="C1054" s="8"/>
      <c r="D1054" s="9">
        <f t="shared" si="121"/>
        <v>1.645</v>
      </c>
      <c r="E1054" s="9">
        <f t="shared" si="121"/>
        <v>1.84</v>
      </c>
      <c r="G1054" s="102">
        <f t="shared" si="123"/>
        <v>-6.0606246116910699E-3</v>
      </c>
      <c r="H1054" s="102">
        <f t="shared" si="124"/>
        <v>-2.7137058715961618E-3</v>
      </c>
      <c r="I1054" s="102"/>
      <c r="J1054" s="102"/>
    </row>
    <row r="1055" spans="1:10" x14ac:dyDescent="0.25">
      <c r="A1055" s="8">
        <f t="shared" si="122"/>
        <v>36209</v>
      </c>
      <c r="B1055" s="9"/>
      <c r="C1055" s="8"/>
      <c r="D1055" s="9">
        <f t="shared" si="121"/>
        <v>1.645</v>
      </c>
      <c r="E1055" s="9">
        <f t="shared" si="121"/>
        <v>1.825</v>
      </c>
      <c r="G1055" s="102">
        <f t="shared" si="123"/>
        <v>0</v>
      </c>
      <c r="H1055" s="102">
        <f t="shared" si="124"/>
        <v>-8.1855845864395177E-3</v>
      </c>
      <c r="I1055" s="102"/>
      <c r="J1055" s="102"/>
    </row>
    <row r="1056" spans="1:10" x14ac:dyDescent="0.25">
      <c r="A1056" s="8">
        <f t="shared" si="122"/>
        <v>36210</v>
      </c>
      <c r="B1056" s="9"/>
      <c r="C1056" s="8"/>
      <c r="D1056" s="9">
        <f t="shared" si="121"/>
        <v>1.635</v>
      </c>
      <c r="E1056" s="9">
        <f t="shared" si="121"/>
        <v>1.825</v>
      </c>
      <c r="G1056" s="102">
        <f t="shared" si="123"/>
        <v>-6.0975798681185567E-3</v>
      </c>
      <c r="H1056" s="102">
        <f t="shared" si="124"/>
        <v>0</v>
      </c>
      <c r="I1056" s="102"/>
      <c r="J1056" s="102"/>
    </row>
    <row r="1057" spans="1:12" x14ac:dyDescent="0.25">
      <c r="A1057" s="8">
        <f t="shared" si="122"/>
        <v>36211</v>
      </c>
      <c r="B1057" s="9"/>
      <c r="C1057" s="8"/>
      <c r="D1057" s="9">
        <f t="shared" si="121"/>
        <v>1.635</v>
      </c>
      <c r="E1057" s="9">
        <f t="shared" si="121"/>
        <v>1.825</v>
      </c>
      <c r="G1057" s="102">
        <f t="shared" si="123"/>
        <v>0</v>
      </c>
      <c r="H1057" s="102">
        <f t="shared" si="124"/>
        <v>0</v>
      </c>
      <c r="I1057" s="102"/>
      <c r="J1057" s="102"/>
    </row>
    <row r="1058" spans="1:12" x14ac:dyDescent="0.25">
      <c r="A1058" s="8">
        <f t="shared" si="122"/>
        <v>36212</v>
      </c>
      <c r="B1058" s="9"/>
      <c r="C1058" s="8"/>
      <c r="D1058" s="9">
        <f t="shared" si="121"/>
        <v>1.635</v>
      </c>
      <c r="E1058" s="9">
        <f t="shared" si="121"/>
        <v>1.825</v>
      </c>
      <c r="G1058" s="102">
        <f t="shared" si="123"/>
        <v>0</v>
      </c>
      <c r="H1058" s="102">
        <f t="shared" si="124"/>
        <v>0</v>
      </c>
      <c r="I1058" s="102"/>
      <c r="J1058" s="102"/>
    </row>
    <row r="1059" spans="1:12" x14ac:dyDescent="0.25">
      <c r="A1059" s="8">
        <f t="shared" si="122"/>
        <v>36213</v>
      </c>
      <c r="B1059" s="9"/>
      <c r="C1059" s="8"/>
      <c r="D1059" s="9">
        <f t="shared" si="121"/>
        <v>1.65</v>
      </c>
      <c r="E1059" s="9">
        <f t="shared" si="121"/>
        <v>1.82</v>
      </c>
      <c r="G1059" s="102">
        <f t="shared" si="123"/>
        <v>9.1324835632724723E-3</v>
      </c>
      <c r="H1059" s="102">
        <f t="shared" si="124"/>
        <v>-2.7434859457508326E-3</v>
      </c>
      <c r="I1059" s="102"/>
      <c r="J1059" s="102"/>
    </row>
    <row r="1060" spans="1:12" x14ac:dyDescent="0.25">
      <c r="A1060" s="8">
        <f t="shared" si="122"/>
        <v>36214</v>
      </c>
      <c r="B1060" s="9"/>
      <c r="C1060" s="8"/>
      <c r="D1060" s="9">
        <f t="shared" si="121"/>
        <v>1.625</v>
      </c>
      <c r="E1060" s="9">
        <f t="shared" si="121"/>
        <v>1.79</v>
      </c>
      <c r="G1060" s="102">
        <f t="shared" si="123"/>
        <v>-1.5267472130788421E-2</v>
      </c>
      <c r="H1060" s="102">
        <f t="shared" si="124"/>
        <v>-1.6620881236040407E-2</v>
      </c>
      <c r="I1060" s="102"/>
      <c r="J1060" s="102"/>
    </row>
    <row r="1061" spans="1:12" x14ac:dyDescent="0.25">
      <c r="A1061" s="8">
        <f t="shared" si="122"/>
        <v>36215</v>
      </c>
      <c r="B1061" s="9"/>
      <c r="C1061" s="8"/>
      <c r="D1061" s="9">
        <f t="shared" si="121"/>
        <v>1.6</v>
      </c>
      <c r="E1061" s="9">
        <f t="shared" si="121"/>
        <v>1.7749999999999999</v>
      </c>
      <c r="G1061" s="102">
        <f t="shared" si="123"/>
        <v>-1.5504186535965199E-2</v>
      </c>
      <c r="H1061" s="102">
        <f t="shared" si="124"/>
        <v>-8.4151969252845849E-3</v>
      </c>
      <c r="I1061" s="102"/>
      <c r="J1061" s="102"/>
    </row>
    <row r="1062" spans="1:12" x14ac:dyDescent="0.25">
      <c r="A1062" s="8">
        <f t="shared" si="122"/>
        <v>36216</v>
      </c>
      <c r="B1062" s="9"/>
      <c r="C1062" s="8"/>
      <c r="D1062" s="9">
        <f t="shared" si="121"/>
        <v>1.52</v>
      </c>
      <c r="E1062" s="9">
        <f t="shared" si="121"/>
        <v>1.7250000000000001</v>
      </c>
      <c r="G1062" s="102">
        <f t="shared" si="123"/>
        <v>-5.1293294387550578E-2</v>
      </c>
      <c r="H1062" s="102">
        <f t="shared" si="124"/>
        <v>-2.8573372444055885E-2</v>
      </c>
      <c r="I1062" s="102"/>
      <c r="J1062" s="102"/>
    </row>
    <row r="1063" spans="1:12" x14ac:dyDescent="0.25">
      <c r="A1063" s="8">
        <f t="shared" si="122"/>
        <v>36217</v>
      </c>
      <c r="B1063" s="9"/>
      <c r="C1063" s="8"/>
      <c r="D1063" s="9">
        <f t="shared" si="121"/>
        <v>1.4450000000000001</v>
      </c>
      <c r="E1063" s="9">
        <f t="shared" si="121"/>
        <v>1.6850000000000001</v>
      </c>
      <c r="G1063" s="102">
        <f t="shared" si="123"/>
        <v>-5.0601013293789493E-2</v>
      </c>
      <c r="H1063" s="102">
        <f t="shared" si="124"/>
        <v>-2.3461486678998045E-2</v>
      </c>
      <c r="I1063" s="102"/>
      <c r="J1063" s="102"/>
    </row>
    <row r="1064" spans="1:12" x14ac:dyDescent="0.25">
      <c r="A1064" s="8">
        <f t="shared" si="122"/>
        <v>36218</v>
      </c>
      <c r="B1064" s="9"/>
      <c r="C1064" s="8"/>
      <c r="D1064" s="9">
        <f t="shared" si="121"/>
        <v>1.4450000000000001</v>
      </c>
      <c r="E1064" s="9">
        <f t="shared" si="121"/>
        <v>1.6850000000000001</v>
      </c>
      <c r="G1064" s="102">
        <f t="shared" si="123"/>
        <v>0</v>
      </c>
      <c r="H1064" s="102">
        <f t="shared" si="124"/>
        <v>0</v>
      </c>
      <c r="I1064" s="102"/>
      <c r="J1064" s="102"/>
    </row>
    <row r="1065" spans="1:12" x14ac:dyDescent="0.25">
      <c r="A1065" s="8">
        <f t="shared" si="122"/>
        <v>36219</v>
      </c>
      <c r="B1065" s="9"/>
      <c r="C1065" s="8"/>
      <c r="D1065" s="9">
        <f t="shared" si="121"/>
        <v>1.4450000000000001</v>
      </c>
      <c r="E1065" s="9">
        <f t="shared" si="121"/>
        <v>1.675</v>
      </c>
      <c r="G1065" s="102">
        <f t="shared" si="123"/>
        <v>0</v>
      </c>
      <c r="H1065" s="102">
        <f t="shared" si="124"/>
        <v>-5.9523985272952728E-3</v>
      </c>
      <c r="I1065" s="102"/>
      <c r="J1065" s="102"/>
    </row>
    <row r="1066" spans="1:12" x14ac:dyDescent="0.25">
      <c r="A1066" s="8"/>
      <c r="B1066" s="9"/>
      <c r="C1066" s="8"/>
      <c r="D1066" s="9"/>
      <c r="E1066" s="9"/>
      <c r="G1066" s="102"/>
      <c r="H1066" s="102"/>
      <c r="I1066" s="102"/>
      <c r="J1066" s="102"/>
    </row>
    <row r="1067" spans="1:12" x14ac:dyDescent="0.25">
      <c r="A1067" s="8"/>
      <c r="B1067" s="9"/>
      <c r="C1067" s="8"/>
      <c r="D1067" s="9"/>
      <c r="E1067" s="9"/>
      <c r="G1067" s="102"/>
      <c r="H1067" s="102"/>
    </row>
    <row r="1068" spans="1:12" x14ac:dyDescent="0.25">
      <c r="A1068" s="8"/>
      <c r="B1068" s="9"/>
      <c r="C1068" s="8"/>
      <c r="D1068" s="9"/>
      <c r="E1068" s="9"/>
      <c r="G1068" s="102"/>
      <c r="H1068" s="102"/>
    </row>
    <row r="1069" spans="1:12" x14ac:dyDescent="0.25">
      <c r="A1069" s="8"/>
      <c r="B1069" s="9"/>
      <c r="C1069" s="8">
        <v>36220</v>
      </c>
      <c r="G1069" s="102">
        <f>STDEV(G1071:G1100)*$B$1</f>
        <v>0.47200948009563648</v>
      </c>
      <c r="H1069" s="102">
        <f>STDEV(H1071:H1100)*$B$1</f>
        <v>0.27891403613140248</v>
      </c>
      <c r="I1069" s="102"/>
      <c r="J1069" s="102">
        <f>IF(ISNUMBER(J1070),J1070,1.1)</f>
        <v>0.87439351298087076</v>
      </c>
      <c r="K1069" s="101">
        <f>MAX(D1070:D1100)</f>
        <v>1.79</v>
      </c>
      <c r="L1069" s="101">
        <f>MAX(E1070:E1100)</f>
        <v>1.89</v>
      </c>
    </row>
    <row r="1070" spans="1:12" x14ac:dyDescent="0.25">
      <c r="A1070" s="8">
        <f>C1069</f>
        <v>36220</v>
      </c>
      <c r="B1070" s="9"/>
      <c r="C1070" s="8"/>
      <c r="D1070" s="9">
        <f>VLOOKUP($A1070,cash,D$4,FALSE)</f>
        <v>1.49</v>
      </c>
      <c r="E1070" s="9">
        <f>VLOOKUP($A1070,cash,E$4,FALSE)</f>
        <v>1.6850000000000001</v>
      </c>
      <c r="G1070" s="102"/>
      <c r="H1070" s="102"/>
      <c r="I1070" s="102"/>
      <c r="J1070" s="102">
        <f>CORREL(D1070:D1100,E1070:E1100)</f>
        <v>0.87439351298087076</v>
      </c>
      <c r="K1070" s="101">
        <f>MIN(D1070:D1100)</f>
        <v>1.49</v>
      </c>
      <c r="L1070" s="101">
        <f>MIN(E1070:E1100)</f>
        <v>1.64</v>
      </c>
    </row>
    <row r="1071" spans="1:12" x14ac:dyDescent="0.25">
      <c r="A1071" s="8">
        <f>A1070+1</f>
        <v>36221</v>
      </c>
      <c r="B1071" s="9"/>
      <c r="C1071" s="8"/>
      <c r="D1071" s="9">
        <f t="shared" ref="D1071:E1100" si="125">VLOOKUP($A1071,cash,D$4,FALSE)</f>
        <v>1.5349999999999999</v>
      </c>
      <c r="E1071" s="9">
        <f t="shared" si="125"/>
        <v>1.6950000000000001</v>
      </c>
      <c r="G1071" s="102">
        <f>LN(D1071/D1070)</f>
        <v>2.9754261081792716E-2</v>
      </c>
      <c r="H1071" s="102">
        <f>LN(E1071/E1070)</f>
        <v>5.9171770280885185E-3</v>
      </c>
      <c r="I1071" s="102"/>
      <c r="J1071" s="102"/>
    </row>
    <row r="1072" spans="1:12" x14ac:dyDescent="0.25">
      <c r="A1072" s="8">
        <f t="shared" ref="A1072:A1100" si="126">A1071+1</f>
        <v>36222</v>
      </c>
      <c r="B1072" s="9"/>
      <c r="C1072" s="8"/>
      <c r="D1072" s="9">
        <f t="shared" si="125"/>
        <v>1.5249999999999999</v>
      </c>
      <c r="E1072" s="9">
        <f t="shared" si="125"/>
        <v>1.675</v>
      </c>
      <c r="G1072" s="102">
        <f t="shared" ref="G1072:G1100" si="127">LN(D1072/D1071)</f>
        <v>-6.5359709797855334E-3</v>
      </c>
      <c r="H1072" s="102">
        <f t="shared" ref="H1072:H1100" si="128">LN(E1072/E1071)</f>
        <v>-1.1869575555383882E-2</v>
      </c>
      <c r="I1072" s="102"/>
      <c r="J1072" s="102"/>
    </row>
    <row r="1073" spans="1:10" x14ac:dyDescent="0.25">
      <c r="A1073" s="8">
        <f t="shared" si="126"/>
        <v>36223</v>
      </c>
      <c r="B1073" s="9"/>
      <c r="C1073" s="8"/>
      <c r="D1073" s="9">
        <f t="shared" si="125"/>
        <v>1.55</v>
      </c>
      <c r="E1073" s="9">
        <f t="shared" si="125"/>
        <v>1.675</v>
      </c>
      <c r="G1073" s="102">
        <f t="shared" si="127"/>
        <v>1.6260520871780326E-2</v>
      </c>
      <c r="H1073" s="102">
        <f t="shared" si="128"/>
        <v>0</v>
      </c>
      <c r="I1073" s="102"/>
      <c r="J1073" s="102"/>
    </row>
    <row r="1074" spans="1:10" x14ac:dyDescent="0.25">
      <c r="A1074" s="8">
        <f t="shared" si="126"/>
        <v>36224</v>
      </c>
      <c r="B1074" s="9"/>
      <c r="C1074" s="8"/>
      <c r="D1074" s="9">
        <f t="shared" si="125"/>
        <v>1.53</v>
      </c>
      <c r="E1074" s="9">
        <f t="shared" si="125"/>
        <v>1.64</v>
      </c>
      <c r="G1074" s="102">
        <f t="shared" si="127"/>
        <v>-1.298719552681119E-2</v>
      </c>
      <c r="H1074" s="102">
        <f t="shared" si="128"/>
        <v>-2.1116923440922808E-2</v>
      </c>
      <c r="I1074" s="102"/>
      <c r="J1074" s="102"/>
    </row>
    <row r="1075" spans="1:10" x14ac:dyDescent="0.25">
      <c r="A1075" s="8">
        <f t="shared" si="126"/>
        <v>36225</v>
      </c>
      <c r="B1075" s="9"/>
      <c r="C1075" s="8"/>
      <c r="D1075" s="9">
        <f t="shared" si="125"/>
        <v>1.53</v>
      </c>
      <c r="E1075" s="9">
        <f t="shared" si="125"/>
        <v>1.64</v>
      </c>
      <c r="G1075" s="102">
        <f t="shared" si="127"/>
        <v>0</v>
      </c>
      <c r="H1075" s="102">
        <f t="shared" si="128"/>
        <v>0</v>
      </c>
      <c r="I1075" s="102"/>
      <c r="J1075" s="102"/>
    </row>
    <row r="1076" spans="1:10" x14ac:dyDescent="0.25">
      <c r="A1076" s="8">
        <f t="shared" si="126"/>
        <v>36226</v>
      </c>
      <c r="B1076" s="9"/>
      <c r="C1076" s="8"/>
      <c r="D1076" s="9">
        <f t="shared" si="125"/>
        <v>1.53</v>
      </c>
      <c r="E1076" s="9">
        <f t="shared" si="125"/>
        <v>1.64</v>
      </c>
      <c r="G1076" s="102">
        <f t="shared" si="127"/>
        <v>0</v>
      </c>
      <c r="H1076" s="102">
        <f t="shared" si="128"/>
        <v>0</v>
      </c>
      <c r="I1076" s="102"/>
      <c r="J1076" s="102"/>
    </row>
    <row r="1077" spans="1:10" x14ac:dyDescent="0.25">
      <c r="A1077" s="8">
        <f t="shared" si="126"/>
        <v>36227</v>
      </c>
      <c r="B1077" s="9"/>
      <c r="C1077" s="8"/>
      <c r="D1077" s="9">
        <f t="shared" si="125"/>
        <v>1.67</v>
      </c>
      <c r="E1077" s="9">
        <f t="shared" si="125"/>
        <v>1.7150000000000001</v>
      </c>
      <c r="G1077" s="102">
        <f t="shared" si="127"/>
        <v>8.7555891024319543E-2</v>
      </c>
      <c r="H1077" s="102">
        <f t="shared" si="128"/>
        <v>4.4716838781796331E-2</v>
      </c>
      <c r="I1077" s="102"/>
      <c r="J1077" s="102"/>
    </row>
    <row r="1078" spans="1:10" x14ac:dyDescent="0.25">
      <c r="A1078" s="8">
        <f t="shared" si="126"/>
        <v>36228</v>
      </c>
      <c r="B1078" s="9"/>
      <c r="C1078" s="8"/>
      <c r="D1078" s="9">
        <f t="shared" si="125"/>
        <v>1.635</v>
      </c>
      <c r="E1078" s="9">
        <f t="shared" si="125"/>
        <v>1.71</v>
      </c>
      <c r="G1078" s="102">
        <f t="shared" si="127"/>
        <v>-2.1180822079447024E-2</v>
      </c>
      <c r="H1078" s="102">
        <f t="shared" si="128"/>
        <v>-2.9197101033348618E-3</v>
      </c>
      <c r="I1078" s="102"/>
      <c r="J1078" s="102"/>
    </row>
    <row r="1079" spans="1:10" x14ac:dyDescent="0.25">
      <c r="A1079" s="8">
        <f t="shared" si="126"/>
        <v>36229</v>
      </c>
      <c r="B1079" s="9"/>
      <c r="C1079" s="8"/>
      <c r="D1079" s="9">
        <f t="shared" si="125"/>
        <v>1.7450000000000001</v>
      </c>
      <c r="E1079" s="9">
        <f t="shared" si="125"/>
        <v>1.7649999999999999</v>
      </c>
      <c r="G1079" s="102">
        <f t="shared" si="127"/>
        <v>6.5111751305173743E-2</v>
      </c>
      <c r="H1079" s="102">
        <f t="shared" si="128"/>
        <v>3.165731987069164E-2</v>
      </c>
      <c r="I1079" s="102"/>
      <c r="J1079" s="102"/>
    </row>
    <row r="1080" spans="1:10" x14ac:dyDescent="0.25">
      <c r="A1080" s="8">
        <f t="shared" si="126"/>
        <v>36230</v>
      </c>
      <c r="B1080" s="9"/>
      <c r="C1080" s="8"/>
      <c r="D1080" s="9">
        <f t="shared" si="125"/>
        <v>1.69</v>
      </c>
      <c r="E1080" s="9">
        <f t="shared" si="125"/>
        <v>1.7450000000000001</v>
      </c>
      <c r="G1080" s="102">
        <f t="shared" si="127"/>
        <v>-3.2026026719408435E-2</v>
      </c>
      <c r="H1080" s="102">
        <f t="shared" si="128"/>
        <v>-1.139613473086947E-2</v>
      </c>
      <c r="I1080" s="102"/>
      <c r="J1080" s="102"/>
    </row>
    <row r="1081" spans="1:10" x14ac:dyDescent="0.25">
      <c r="A1081" s="8">
        <f t="shared" si="126"/>
        <v>36231</v>
      </c>
      <c r="B1081" s="9"/>
      <c r="C1081" s="8"/>
      <c r="D1081" s="9">
        <f t="shared" si="125"/>
        <v>1.635</v>
      </c>
      <c r="E1081" s="9">
        <f t="shared" si="125"/>
        <v>1.7150000000000001</v>
      </c>
      <c r="G1081" s="102">
        <f t="shared" si="127"/>
        <v>-3.3085724585765329E-2</v>
      </c>
      <c r="H1081" s="102">
        <f t="shared" si="128"/>
        <v>-1.7341475036487215E-2</v>
      </c>
      <c r="I1081" s="102"/>
      <c r="J1081" s="102"/>
    </row>
    <row r="1082" spans="1:10" x14ac:dyDescent="0.25">
      <c r="A1082" s="8">
        <f t="shared" si="126"/>
        <v>36232</v>
      </c>
      <c r="B1082" s="9"/>
      <c r="C1082" s="8"/>
      <c r="D1082" s="9">
        <f t="shared" si="125"/>
        <v>1.635</v>
      </c>
      <c r="E1082" s="9">
        <f t="shared" si="125"/>
        <v>1.7150000000000001</v>
      </c>
      <c r="G1082" s="102">
        <f t="shared" si="127"/>
        <v>0</v>
      </c>
      <c r="H1082" s="102">
        <f t="shared" si="128"/>
        <v>0</v>
      </c>
      <c r="I1082" s="102"/>
      <c r="J1082" s="102"/>
    </row>
    <row r="1083" spans="1:10" x14ac:dyDescent="0.25">
      <c r="A1083" s="8">
        <f t="shared" si="126"/>
        <v>36233</v>
      </c>
      <c r="B1083" s="9"/>
      <c r="C1083" s="8"/>
      <c r="D1083" s="9">
        <f t="shared" si="125"/>
        <v>1.635</v>
      </c>
      <c r="E1083" s="9">
        <f t="shared" si="125"/>
        <v>1.7150000000000001</v>
      </c>
      <c r="G1083" s="102">
        <f t="shared" si="127"/>
        <v>0</v>
      </c>
      <c r="H1083" s="102">
        <f t="shared" si="128"/>
        <v>0</v>
      </c>
      <c r="I1083" s="102"/>
      <c r="J1083" s="102"/>
    </row>
    <row r="1084" spans="1:10" x14ac:dyDescent="0.25">
      <c r="A1084" s="8">
        <f t="shared" si="126"/>
        <v>36234</v>
      </c>
      <c r="B1084" s="9"/>
      <c r="C1084" s="8"/>
      <c r="D1084" s="9">
        <f t="shared" si="125"/>
        <v>1.585</v>
      </c>
      <c r="E1084" s="9">
        <f t="shared" si="125"/>
        <v>1.71</v>
      </c>
      <c r="G1084" s="102">
        <f t="shared" si="127"/>
        <v>-3.1058397019972855E-2</v>
      </c>
      <c r="H1084" s="102">
        <f t="shared" si="128"/>
        <v>-2.9197101033348618E-3</v>
      </c>
      <c r="I1084" s="102"/>
      <c r="J1084" s="102"/>
    </row>
    <row r="1085" spans="1:10" x14ac:dyDescent="0.25">
      <c r="A1085" s="8">
        <f t="shared" si="126"/>
        <v>36235</v>
      </c>
      <c r="B1085" s="9"/>
      <c r="C1085" s="8"/>
      <c r="D1085" s="9">
        <f t="shared" si="125"/>
        <v>1.6</v>
      </c>
      <c r="E1085" s="9">
        <f t="shared" si="125"/>
        <v>1.7150000000000001</v>
      </c>
      <c r="G1085" s="102">
        <f t="shared" si="127"/>
        <v>9.4192219164917785E-3</v>
      </c>
      <c r="H1085" s="102">
        <f t="shared" si="128"/>
        <v>2.9197101033348462E-3</v>
      </c>
      <c r="I1085" s="102"/>
      <c r="J1085" s="102"/>
    </row>
    <row r="1086" spans="1:10" x14ac:dyDescent="0.25">
      <c r="A1086" s="8">
        <f t="shared" si="126"/>
        <v>36236</v>
      </c>
      <c r="B1086" s="9"/>
      <c r="C1086" s="8"/>
      <c r="D1086" s="9">
        <f t="shared" si="125"/>
        <v>1.615</v>
      </c>
      <c r="E1086" s="9">
        <f t="shared" si="125"/>
        <v>1.7250000000000001</v>
      </c>
      <c r="G1086" s="102">
        <f t="shared" si="127"/>
        <v>9.3313274288842219E-3</v>
      </c>
      <c r="H1086" s="102">
        <f t="shared" si="128"/>
        <v>5.8139698654198161E-3</v>
      </c>
      <c r="I1086" s="102"/>
      <c r="J1086" s="102"/>
    </row>
    <row r="1087" spans="1:10" x14ac:dyDescent="0.25">
      <c r="A1087" s="8">
        <f t="shared" si="126"/>
        <v>36237</v>
      </c>
      <c r="B1087" s="9"/>
      <c r="C1087" s="8"/>
      <c r="D1087" s="9">
        <f t="shared" si="125"/>
        <v>1.635</v>
      </c>
      <c r="E1087" s="9">
        <f t="shared" si="125"/>
        <v>1.7450000000000001</v>
      </c>
      <c r="G1087" s="102">
        <f t="shared" si="127"/>
        <v>1.2307847674596773E-2</v>
      </c>
      <c r="H1087" s="102">
        <f t="shared" si="128"/>
        <v>1.1527505171067414E-2</v>
      </c>
      <c r="I1087" s="102"/>
      <c r="J1087" s="102"/>
    </row>
    <row r="1088" spans="1:10" x14ac:dyDescent="0.25">
      <c r="A1088" s="8">
        <f t="shared" si="126"/>
        <v>36238</v>
      </c>
      <c r="B1088" s="9"/>
      <c r="C1088" s="8"/>
      <c r="D1088" s="9">
        <f t="shared" si="125"/>
        <v>1.5649999999999999</v>
      </c>
      <c r="E1088" s="9">
        <f t="shared" si="125"/>
        <v>1.7050000000000001</v>
      </c>
      <c r="G1088" s="102">
        <f t="shared" si="127"/>
        <v>-4.3756980357100218E-2</v>
      </c>
      <c r="H1088" s="102">
        <f t="shared" si="128"/>
        <v>-2.3189444918910441E-2</v>
      </c>
      <c r="I1088" s="102"/>
      <c r="J1088" s="102"/>
    </row>
    <row r="1089" spans="1:12" x14ac:dyDescent="0.25">
      <c r="A1089" s="8">
        <f t="shared" si="126"/>
        <v>36239</v>
      </c>
      <c r="B1089" s="9"/>
      <c r="C1089" s="8"/>
      <c r="D1089" s="9">
        <f t="shared" si="125"/>
        <v>1.5649999999999999</v>
      </c>
      <c r="E1089" s="9">
        <f t="shared" si="125"/>
        <v>1.7050000000000001</v>
      </c>
      <c r="G1089" s="102">
        <f t="shared" si="127"/>
        <v>0</v>
      </c>
      <c r="H1089" s="102">
        <f t="shared" si="128"/>
        <v>0</v>
      </c>
      <c r="I1089" s="102"/>
      <c r="J1089" s="102"/>
    </row>
    <row r="1090" spans="1:12" x14ac:dyDescent="0.25">
      <c r="A1090" s="8">
        <f t="shared" si="126"/>
        <v>36240</v>
      </c>
      <c r="B1090" s="9"/>
      <c r="C1090" s="8"/>
      <c r="D1090" s="9">
        <f t="shared" si="125"/>
        <v>1.5649999999999999</v>
      </c>
      <c r="E1090" s="9">
        <f t="shared" si="125"/>
        <v>1.7050000000000001</v>
      </c>
      <c r="G1090" s="102">
        <f t="shared" si="127"/>
        <v>0</v>
      </c>
      <c r="H1090" s="102">
        <f t="shared" si="128"/>
        <v>0</v>
      </c>
      <c r="I1090" s="102"/>
      <c r="J1090" s="102"/>
    </row>
    <row r="1091" spans="1:12" x14ac:dyDescent="0.25">
      <c r="A1091" s="8">
        <f t="shared" si="126"/>
        <v>36241</v>
      </c>
      <c r="B1091" s="9"/>
      <c r="C1091" s="8"/>
      <c r="D1091" s="9">
        <f t="shared" si="125"/>
        <v>1.595</v>
      </c>
      <c r="E1091" s="9">
        <f t="shared" si="125"/>
        <v>1.7250000000000001</v>
      </c>
      <c r="G1091" s="102">
        <f t="shared" si="127"/>
        <v>1.8987912244691381E-2</v>
      </c>
      <c r="H1091" s="102">
        <f t="shared" si="128"/>
        <v>1.1661939747842957E-2</v>
      </c>
      <c r="I1091" s="102"/>
      <c r="J1091" s="102"/>
    </row>
    <row r="1092" spans="1:12" x14ac:dyDescent="0.25">
      <c r="A1092" s="8">
        <f t="shared" si="126"/>
        <v>36242</v>
      </c>
      <c r="B1092" s="9"/>
      <c r="C1092" s="8"/>
      <c r="D1092" s="9">
        <f t="shared" si="125"/>
        <v>1.68</v>
      </c>
      <c r="E1092" s="9">
        <f t="shared" si="125"/>
        <v>1.7549999999999999</v>
      </c>
      <c r="G1092" s="102">
        <f t="shared" si="127"/>
        <v>5.192005717835961E-2</v>
      </c>
      <c r="H1092" s="102">
        <f t="shared" si="128"/>
        <v>1.7241806434505954E-2</v>
      </c>
      <c r="I1092" s="102"/>
      <c r="J1092" s="102"/>
    </row>
    <row r="1093" spans="1:12" x14ac:dyDescent="0.25">
      <c r="A1093" s="8">
        <f t="shared" si="126"/>
        <v>36243</v>
      </c>
      <c r="B1093" s="9"/>
      <c r="C1093" s="8"/>
      <c r="D1093" s="9">
        <f t="shared" si="125"/>
        <v>1.635</v>
      </c>
      <c r="E1093" s="9">
        <f t="shared" si="125"/>
        <v>1.7350000000000001</v>
      </c>
      <c r="G1093" s="102">
        <f t="shared" si="127"/>
        <v>-2.7150989065950745E-2</v>
      </c>
      <c r="H1093" s="102">
        <f t="shared" si="128"/>
        <v>-1.1461443519006539E-2</v>
      </c>
      <c r="I1093" s="102"/>
      <c r="J1093" s="102"/>
    </row>
    <row r="1094" spans="1:12" x14ac:dyDescent="0.25">
      <c r="A1094" s="8">
        <f t="shared" si="126"/>
        <v>36244</v>
      </c>
      <c r="B1094" s="9"/>
      <c r="C1094" s="8"/>
      <c r="D1094" s="9">
        <f t="shared" si="125"/>
        <v>1.645</v>
      </c>
      <c r="E1094" s="9">
        <f t="shared" si="125"/>
        <v>1.73</v>
      </c>
      <c r="G1094" s="102">
        <f t="shared" si="127"/>
        <v>6.0975798681185377E-3</v>
      </c>
      <c r="H1094" s="102">
        <f t="shared" si="128"/>
        <v>-2.8860048891349867E-3</v>
      </c>
      <c r="I1094" s="102"/>
      <c r="J1094" s="102"/>
    </row>
    <row r="1095" spans="1:12" x14ac:dyDescent="0.25">
      <c r="A1095" s="8">
        <f t="shared" si="126"/>
        <v>36245</v>
      </c>
      <c r="B1095" s="9"/>
      <c r="C1095" s="8"/>
      <c r="D1095" s="9">
        <f t="shared" si="125"/>
        <v>1.645</v>
      </c>
      <c r="E1095" s="9">
        <f t="shared" si="125"/>
        <v>1.7350000000000001</v>
      </c>
      <c r="G1095" s="102">
        <f t="shared" si="127"/>
        <v>0</v>
      </c>
      <c r="H1095" s="102">
        <f t="shared" si="128"/>
        <v>2.886004889135073E-3</v>
      </c>
      <c r="I1095" s="102"/>
      <c r="J1095" s="102"/>
    </row>
    <row r="1096" spans="1:12" x14ac:dyDescent="0.25">
      <c r="A1096" s="8">
        <f t="shared" si="126"/>
        <v>36246</v>
      </c>
      <c r="B1096" s="9"/>
      <c r="C1096" s="8"/>
      <c r="D1096" s="9">
        <f t="shared" si="125"/>
        <v>1.645</v>
      </c>
      <c r="E1096" s="9">
        <f t="shared" si="125"/>
        <v>1.7350000000000001</v>
      </c>
      <c r="G1096" s="102">
        <f t="shared" si="127"/>
        <v>0</v>
      </c>
      <c r="H1096" s="102">
        <f t="shared" si="128"/>
        <v>0</v>
      </c>
      <c r="I1096" s="102"/>
      <c r="J1096" s="102"/>
    </row>
    <row r="1097" spans="1:12" x14ac:dyDescent="0.25">
      <c r="A1097" s="8">
        <f t="shared" si="126"/>
        <v>36247</v>
      </c>
      <c r="B1097" s="9"/>
      <c r="C1097" s="8"/>
      <c r="D1097" s="9">
        <f t="shared" si="125"/>
        <v>1.645</v>
      </c>
      <c r="E1097" s="9">
        <f t="shared" si="125"/>
        <v>1.7350000000000001</v>
      </c>
      <c r="G1097" s="102">
        <f t="shared" si="127"/>
        <v>0</v>
      </c>
      <c r="H1097" s="102">
        <f t="shared" si="128"/>
        <v>0</v>
      </c>
      <c r="I1097" s="102"/>
      <c r="J1097" s="102"/>
    </row>
    <row r="1098" spans="1:12" x14ac:dyDescent="0.25">
      <c r="A1098" s="8">
        <f t="shared" si="126"/>
        <v>36248</v>
      </c>
      <c r="B1098" s="9"/>
      <c r="C1098" s="8"/>
      <c r="D1098" s="9">
        <f t="shared" si="125"/>
        <v>1.65</v>
      </c>
      <c r="E1098" s="9">
        <f t="shared" si="125"/>
        <v>1.77</v>
      </c>
      <c r="G1098" s="102">
        <f t="shared" si="127"/>
        <v>3.0349036951538896E-3</v>
      </c>
      <c r="H1098" s="102">
        <f t="shared" si="128"/>
        <v>1.997213318691517E-2</v>
      </c>
      <c r="I1098" s="102"/>
      <c r="J1098" s="102"/>
    </row>
    <row r="1099" spans="1:12" x14ac:dyDescent="0.25">
      <c r="A1099" s="8">
        <f t="shared" si="126"/>
        <v>36249</v>
      </c>
      <c r="B1099" s="9"/>
      <c r="C1099" s="8"/>
      <c r="D1099" s="9">
        <f t="shared" si="125"/>
        <v>1.69</v>
      </c>
      <c r="E1099" s="9">
        <f t="shared" si="125"/>
        <v>1.78</v>
      </c>
      <c r="G1099" s="102">
        <f t="shared" si="127"/>
        <v>2.3953241022492796E-2</v>
      </c>
      <c r="H1099" s="102">
        <f t="shared" si="128"/>
        <v>5.6338177182560642E-3</v>
      </c>
      <c r="I1099" s="102"/>
      <c r="J1099" s="102"/>
    </row>
    <row r="1100" spans="1:12" x14ac:dyDescent="0.25">
      <c r="A1100" s="8">
        <f t="shared" si="126"/>
        <v>36250</v>
      </c>
      <c r="B1100" s="9"/>
      <c r="C1100" s="8"/>
      <c r="D1100" s="9">
        <f t="shared" si="125"/>
        <v>1.79</v>
      </c>
      <c r="E1100" s="9">
        <f t="shared" si="125"/>
        <v>1.89</v>
      </c>
      <c r="G1100" s="102">
        <f t="shared" si="127"/>
        <v>5.7487090917681602E-2</v>
      </c>
      <c r="H1100" s="102">
        <f t="shared" si="128"/>
        <v>5.9963464767557269E-2</v>
      </c>
      <c r="I1100" s="102"/>
      <c r="J1100" s="102"/>
    </row>
    <row r="1101" spans="1:12" x14ac:dyDescent="0.25">
      <c r="A1101" s="8"/>
      <c r="B1101" s="9"/>
      <c r="C1101" s="8"/>
      <c r="D1101" s="9"/>
      <c r="E1101" s="9"/>
    </row>
    <row r="1102" spans="1:12" x14ac:dyDescent="0.25">
      <c r="A1102" s="8"/>
      <c r="B1102" s="9"/>
      <c r="C1102" s="8"/>
      <c r="D1102" s="9"/>
      <c r="E1102" s="9"/>
    </row>
    <row r="1103" spans="1:12" x14ac:dyDescent="0.25">
      <c r="A1103" s="8"/>
      <c r="B1103" s="9"/>
      <c r="C1103" s="8"/>
      <c r="D1103" s="9"/>
      <c r="E1103" s="9"/>
    </row>
    <row r="1104" spans="1:12" x14ac:dyDescent="0.25">
      <c r="A1104" s="8"/>
      <c r="B1104" s="9"/>
      <c r="C1104" s="8">
        <v>36251</v>
      </c>
      <c r="G1104" s="102">
        <f>STDEV(G1106:G1134)*$B$1</f>
        <v>0.43076203769487648</v>
      </c>
      <c r="H1104" s="102">
        <f>STDEV(H1106:H1134)*$B$1</f>
        <v>0.33481495297501235</v>
      </c>
      <c r="I1104" s="102"/>
      <c r="J1104" s="102">
        <f>IF(ISNUMBER(J1105),J1105,1.1)</f>
        <v>0.97008887831493007</v>
      </c>
      <c r="K1104" s="101">
        <f>MAX(D1105:D1136)</f>
        <v>2.1800000000000002</v>
      </c>
      <c r="L1104" s="101">
        <f>MAX(E1105:E1136)</f>
        <v>2.27</v>
      </c>
    </row>
    <row r="1105" spans="1:12" x14ac:dyDescent="0.25">
      <c r="A1105" s="8">
        <f>C1104</f>
        <v>36251</v>
      </c>
      <c r="B1105" s="9"/>
      <c r="C1105" s="8"/>
      <c r="D1105" s="9">
        <f>VLOOKUP($A1105,cash,D$4,FALSE)</f>
        <v>1.73</v>
      </c>
      <c r="E1105" s="9">
        <f>VLOOKUP($A1105,cash,E$4,FALSE)</f>
        <v>1.87</v>
      </c>
      <c r="G1105" s="102"/>
      <c r="H1105" s="102"/>
      <c r="I1105" s="102"/>
      <c r="J1105" s="102">
        <f>CORREL(D1105:D1134,E1105:E1134)</f>
        <v>0.97008887831493007</v>
      </c>
      <c r="K1105" s="101">
        <f>MIN(D1105:D1136)</f>
        <v>1.73</v>
      </c>
      <c r="L1105" s="101">
        <f>MIN(E1105:E1136)</f>
        <v>1.87</v>
      </c>
    </row>
    <row r="1106" spans="1:12" x14ac:dyDescent="0.25">
      <c r="A1106" s="8">
        <f>A1105+1</f>
        <v>36252</v>
      </c>
      <c r="B1106" s="9"/>
      <c r="C1106" s="8"/>
      <c r="D1106" s="9">
        <f t="shared" ref="D1106:E1134" si="129">VLOOKUP($A1106,cash,D$4,FALSE)</f>
        <v>1.73</v>
      </c>
      <c r="E1106" s="9">
        <f t="shared" si="129"/>
        <v>1.87</v>
      </c>
      <c r="G1106" s="102">
        <f>LN(D1106/D1105)</f>
        <v>0</v>
      </c>
      <c r="H1106" s="102">
        <f>LN(E1106/E1105)</f>
        <v>0</v>
      </c>
      <c r="I1106" s="102"/>
      <c r="J1106" s="102"/>
    </row>
    <row r="1107" spans="1:12" x14ac:dyDescent="0.25">
      <c r="A1107" s="8">
        <f t="shared" ref="A1107:A1134" si="130">A1106+1</f>
        <v>36253</v>
      </c>
      <c r="B1107" s="9"/>
      <c r="C1107" s="8"/>
      <c r="D1107" s="9">
        <f t="shared" si="129"/>
        <v>1.73</v>
      </c>
      <c r="E1107" s="9">
        <f t="shared" si="129"/>
        <v>1.87</v>
      </c>
      <c r="G1107" s="102">
        <f t="shared" ref="G1107:G1134" si="131">LN(D1107/D1106)</f>
        <v>0</v>
      </c>
      <c r="H1107" s="102">
        <f t="shared" ref="H1107:H1134" si="132">LN(E1107/E1106)</f>
        <v>0</v>
      </c>
      <c r="I1107" s="102"/>
      <c r="J1107" s="102"/>
    </row>
    <row r="1108" spans="1:12" x14ac:dyDescent="0.25">
      <c r="A1108" s="8">
        <f t="shared" si="130"/>
        <v>36254</v>
      </c>
      <c r="B1108" s="9"/>
      <c r="C1108" s="8"/>
      <c r="D1108" s="9">
        <f t="shared" si="129"/>
        <v>1.73</v>
      </c>
      <c r="E1108" s="9">
        <f t="shared" si="129"/>
        <v>1.87</v>
      </c>
      <c r="G1108" s="102">
        <f t="shared" si="131"/>
        <v>0</v>
      </c>
      <c r="H1108" s="102">
        <f t="shared" si="132"/>
        <v>0</v>
      </c>
      <c r="I1108" s="102"/>
      <c r="J1108" s="102"/>
    </row>
    <row r="1109" spans="1:12" x14ac:dyDescent="0.25">
      <c r="A1109" s="8">
        <f t="shared" si="130"/>
        <v>36255</v>
      </c>
      <c r="B1109" s="9"/>
      <c r="C1109" s="8"/>
      <c r="D1109" s="9">
        <f t="shared" si="129"/>
        <v>1.89</v>
      </c>
      <c r="E1109" s="9">
        <f t="shared" si="129"/>
        <v>2.02</v>
      </c>
      <c r="G1109" s="102">
        <f t="shared" si="131"/>
        <v>8.8455420561863396E-2</v>
      </c>
      <c r="H1109" s="102">
        <f t="shared" si="132"/>
        <v>7.715908054661802E-2</v>
      </c>
      <c r="I1109" s="102"/>
      <c r="J1109" s="102"/>
    </row>
    <row r="1110" spans="1:12" x14ac:dyDescent="0.25">
      <c r="A1110" s="8">
        <f t="shared" si="130"/>
        <v>36256</v>
      </c>
      <c r="B1110" s="9"/>
      <c r="C1110" s="8"/>
      <c r="D1110" s="9">
        <f t="shared" si="129"/>
        <v>1.87</v>
      </c>
      <c r="E1110" s="9">
        <f t="shared" si="129"/>
        <v>2.0249999999999999</v>
      </c>
      <c r="G1110" s="102">
        <f t="shared" si="131"/>
        <v>-1.0638398205055643E-2</v>
      </c>
      <c r="H1110" s="102">
        <f t="shared" si="132"/>
        <v>2.4721891453890728E-3</v>
      </c>
      <c r="I1110" s="102"/>
      <c r="J1110" s="102"/>
    </row>
    <row r="1111" spans="1:12" x14ac:dyDescent="0.25">
      <c r="A1111" s="8">
        <f t="shared" si="130"/>
        <v>36257</v>
      </c>
      <c r="B1111" s="9"/>
      <c r="C1111" s="8"/>
      <c r="D1111" s="9">
        <f t="shared" si="129"/>
        <v>1.915</v>
      </c>
      <c r="E1111" s="9">
        <f t="shared" si="129"/>
        <v>2.0649999999999999</v>
      </c>
      <c r="G1111" s="102">
        <f t="shared" si="131"/>
        <v>2.3779191766113934E-2</v>
      </c>
      <c r="H1111" s="102">
        <f t="shared" si="132"/>
        <v>1.9560525854493572E-2</v>
      </c>
      <c r="I1111" s="102"/>
      <c r="J1111" s="102"/>
    </row>
    <row r="1112" spans="1:12" x14ac:dyDescent="0.25">
      <c r="A1112" s="8">
        <f t="shared" si="130"/>
        <v>36258</v>
      </c>
      <c r="B1112" s="9"/>
      <c r="C1112" s="8"/>
      <c r="D1112" s="9">
        <f t="shared" si="129"/>
        <v>1.9650000000000001</v>
      </c>
      <c r="E1112" s="9">
        <f t="shared" si="129"/>
        <v>2.09</v>
      </c>
      <c r="G1112" s="102">
        <f t="shared" si="131"/>
        <v>2.5774622688615374E-2</v>
      </c>
      <c r="H1112" s="102">
        <f t="shared" si="132"/>
        <v>1.2033839563723463E-2</v>
      </c>
      <c r="I1112" s="102"/>
      <c r="J1112" s="102"/>
    </row>
    <row r="1113" spans="1:12" x14ac:dyDescent="0.25">
      <c r="A1113" s="8">
        <f t="shared" si="130"/>
        <v>36259</v>
      </c>
      <c r="B1113" s="9"/>
      <c r="C1113" s="8"/>
      <c r="D1113" s="9">
        <f t="shared" si="129"/>
        <v>1.98</v>
      </c>
      <c r="E1113" s="9">
        <f t="shared" si="129"/>
        <v>2.1349999999999998</v>
      </c>
      <c r="G1113" s="102">
        <f t="shared" si="131"/>
        <v>7.6045993852192125E-3</v>
      </c>
      <c r="H1113" s="102">
        <f t="shared" si="132"/>
        <v>2.1302580703868187E-2</v>
      </c>
      <c r="I1113" s="102"/>
      <c r="J1113" s="102"/>
    </row>
    <row r="1114" spans="1:12" x14ac:dyDescent="0.25">
      <c r="A1114" s="8">
        <f t="shared" si="130"/>
        <v>36260</v>
      </c>
      <c r="B1114" s="9"/>
      <c r="C1114" s="8"/>
      <c r="D1114" s="9">
        <f t="shared" si="129"/>
        <v>1.98</v>
      </c>
      <c r="E1114" s="9">
        <f t="shared" si="129"/>
        <v>2.1349999999999998</v>
      </c>
      <c r="G1114" s="102">
        <f t="shared" si="131"/>
        <v>0</v>
      </c>
      <c r="H1114" s="102">
        <f t="shared" si="132"/>
        <v>0</v>
      </c>
      <c r="I1114" s="102"/>
      <c r="J1114" s="102"/>
    </row>
    <row r="1115" spans="1:12" x14ac:dyDescent="0.25">
      <c r="A1115" s="8">
        <f t="shared" si="130"/>
        <v>36261</v>
      </c>
      <c r="B1115" s="9"/>
      <c r="C1115" s="8"/>
      <c r="D1115" s="9">
        <f t="shared" si="129"/>
        <v>1.98</v>
      </c>
      <c r="E1115" s="9">
        <f t="shared" si="129"/>
        <v>2.1349999999999998</v>
      </c>
      <c r="G1115" s="102">
        <f t="shared" si="131"/>
        <v>0</v>
      </c>
      <c r="H1115" s="102">
        <f t="shared" si="132"/>
        <v>0</v>
      </c>
      <c r="I1115" s="102"/>
      <c r="J1115" s="102"/>
    </row>
    <row r="1116" spans="1:12" x14ac:dyDescent="0.25">
      <c r="A1116" s="8">
        <f t="shared" si="130"/>
        <v>36262</v>
      </c>
      <c r="B1116" s="9"/>
      <c r="C1116" s="8"/>
      <c r="D1116" s="9">
        <f t="shared" si="129"/>
        <v>1.91</v>
      </c>
      <c r="E1116" s="9">
        <f t="shared" si="129"/>
        <v>2.06</v>
      </c>
      <c r="G1116" s="102">
        <f t="shared" si="131"/>
        <v>-3.5993602647905368E-2</v>
      </c>
      <c r="H1116" s="102">
        <f t="shared" si="132"/>
        <v>-3.5760663879098091E-2</v>
      </c>
      <c r="I1116" s="102"/>
      <c r="J1116" s="102"/>
    </row>
    <row r="1117" spans="1:12" x14ac:dyDescent="0.25">
      <c r="A1117" s="8">
        <f t="shared" si="130"/>
        <v>36263</v>
      </c>
      <c r="B1117" s="9"/>
      <c r="C1117" s="8"/>
      <c r="D1117" s="9">
        <f t="shared" si="129"/>
        <v>1.9850000000000001</v>
      </c>
      <c r="E1117" s="9">
        <f t="shared" si="129"/>
        <v>2.0750000000000002</v>
      </c>
      <c r="G1117" s="102">
        <f t="shared" si="131"/>
        <v>3.8515672080615404E-2</v>
      </c>
      <c r="H1117" s="102">
        <f t="shared" si="132"/>
        <v>7.2551708811720156E-3</v>
      </c>
      <c r="I1117" s="102"/>
      <c r="J1117" s="102"/>
    </row>
    <row r="1118" spans="1:12" x14ac:dyDescent="0.25">
      <c r="A1118" s="8">
        <f t="shared" si="130"/>
        <v>36264</v>
      </c>
      <c r="B1118" s="9"/>
      <c r="C1118" s="8"/>
      <c r="D1118" s="9">
        <f t="shared" si="129"/>
        <v>1.9550000000000001</v>
      </c>
      <c r="E1118" s="9">
        <f t="shared" si="129"/>
        <v>2.0499999999999998</v>
      </c>
      <c r="G1118" s="102">
        <f t="shared" si="131"/>
        <v>-1.5228720701824671E-2</v>
      </c>
      <c r="H1118" s="102">
        <f t="shared" si="132"/>
        <v>-1.2121360532344963E-2</v>
      </c>
      <c r="I1118" s="102"/>
      <c r="J1118" s="102"/>
    </row>
    <row r="1119" spans="1:12" x14ac:dyDescent="0.25">
      <c r="A1119" s="8">
        <f t="shared" si="130"/>
        <v>36265</v>
      </c>
      <c r="B1119" s="9"/>
      <c r="C1119" s="8"/>
      <c r="D1119" s="9">
        <f t="shared" si="129"/>
        <v>2</v>
      </c>
      <c r="E1119" s="9">
        <f t="shared" si="129"/>
        <v>2.0649999999999999</v>
      </c>
      <c r="G1119" s="102">
        <f t="shared" si="131"/>
        <v>2.2756987122616278E-2</v>
      </c>
      <c r="H1119" s="102">
        <f t="shared" si="132"/>
        <v>7.290433262679274E-3</v>
      </c>
      <c r="I1119" s="102"/>
      <c r="J1119" s="102"/>
    </row>
    <row r="1120" spans="1:12" x14ac:dyDescent="0.25">
      <c r="A1120" s="8">
        <f t="shared" si="130"/>
        <v>36266</v>
      </c>
      <c r="B1120" s="9"/>
      <c r="C1120" s="8"/>
      <c r="D1120" s="9">
        <f t="shared" si="129"/>
        <v>2</v>
      </c>
      <c r="E1120" s="9">
        <f t="shared" si="129"/>
        <v>2.0699999999999998</v>
      </c>
      <c r="G1120" s="102">
        <f t="shared" si="131"/>
        <v>0</v>
      </c>
      <c r="H1120" s="102">
        <f t="shared" si="132"/>
        <v>2.4183808642816527E-3</v>
      </c>
      <c r="I1120" s="102"/>
      <c r="J1120" s="102"/>
    </row>
    <row r="1121" spans="1:10" x14ac:dyDescent="0.25">
      <c r="A1121" s="8">
        <f t="shared" si="130"/>
        <v>36267</v>
      </c>
      <c r="B1121" s="9"/>
      <c r="C1121" s="8"/>
      <c r="D1121" s="9">
        <f t="shared" si="129"/>
        <v>2</v>
      </c>
      <c r="E1121" s="9">
        <f t="shared" si="129"/>
        <v>2.0699999999999998</v>
      </c>
      <c r="G1121" s="102">
        <f t="shared" si="131"/>
        <v>0</v>
      </c>
      <c r="H1121" s="102">
        <f t="shared" si="132"/>
        <v>0</v>
      </c>
      <c r="I1121" s="102"/>
      <c r="J1121" s="102"/>
    </row>
    <row r="1122" spans="1:10" x14ac:dyDescent="0.25">
      <c r="A1122" s="8">
        <f t="shared" si="130"/>
        <v>36268</v>
      </c>
      <c r="B1122" s="9"/>
      <c r="C1122" s="8"/>
      <c r="D1122" s="9">
        <f t="shared" si="129"/>
        <v>2</v>
      </c>
      <c r="E1122" s="9">
        <f t="shared" si="129"/>
        <v>2.0699999999999998</v>
      </c>
      <c r="G1122" s="102">
        <f t="shared" si="131"/>
        <v>0</v>
      </c>
      <c r="H1122" s="102">
        <f t="shared" si="132"/>
        <v>0</v>
      </c>
      <c r="I1122" s="102"/>
      <c r="J1122" s="102"/>
    </row>
    <row r="1123" spans="1:10" x14ac:dyDescent="0.25">
      <c r="A1123" s="8">
        <f t="shared" si="130"/>
        <v>36269</v>
      </c>
      <c r="B1123" s="9"/>
      <c r="C1123" s="8"/>
      <c r="D1123" s="9">
        <f t="shared" si="129"/>
        <v>1.9650000000000001</v>
      </c>
      <c r="E1123" s="9">
        <f t="shared" si="129"/>
        <v>2.0649999999999999</v>
      </c>
      <c r="G1123" s="102">
        <f t="shared" si="131"/>
        <v>-1.765493523872071E-2</v>
      </c>
      <c r="H1123" s="102">
        <f t="shared" si="132"/>
        <v>-2.4183808642815269E-3</v>
      </c>
      <c r="I1123" s="102"/>
      <c r="J1123" s="102"/>
    </row>
    <row r="1124" spans="1:10" x14ac:dyDescent="0.25">
      <c r="A1124" s="8">
        <f t="shared" si="130"/>
        <v>36270</v>
      </c>
      <c r="B1124" s="9"/>
      <c r="C1124" s="8"/>
      <c r="D1124" s="9">
        <f t="shared" si="129"/>
        <v>2.0150000000000001</v>
      </c>
      <c r="E1124" s="9">
        <f t="shared" si="129"/>
        <v>2.12</v>
      </c>
      <c r="G1124" s="102">
        <f t="shared" si="131"/>
        <v>2.5126950077421859E-2</v>
      </c>
      <c r="H1124" s="102">
        <f t="shared" si="132"/>
        <v>2.628586227092506E-2</v>
      </c>
      <c r="I1124" s="102"/>
      <c r="J1124" s="102"/>
    </row>
    <row r="1125" spans="1:10" x14ac:dyDescent="0.25">
      <c r="A1125" s="8">
        <f t="shared" si="130"/>
        <v>36271</v>
      </c>
      <c r="B1125" s="9"/>
      <c r="C1125" s="8"/>
      <c r="D1125" s="9">
        <f t="shared" si="129"/>
        <v>2.0049999999999999</v>
      </c>
      <c r="E1125" s="9">
        <f t="shared" si="129"/>
        <v>2.125</v>
      </c>
      <c r="G1125" s="102">
        <f t="shared" si="131"/>
        <v>-4.9751346401139549E-3</v>
      </c>
      <c r="H1125" s="102">
        <f t="shared" si="132"/>
        <v>2.3557136924589835E-3</v>
      </c>
      <c r="I1125" s="102"/>
      <c r="J1125" s="102"/>
    </row>
    <row r="1126" spans="1:10" x14ac:dyDescent="0.25">
      <c r="A1126" s="8">
        <f t="shared" si="130"/>
        <v>36272</v>
      </c>
      <c r="B1126" s="9"/>
      <c r="C1126" s="8"/>
      <c r="D1126" s="9">
        <f t="shared" si="129"/>
        <v>2.0649999999999999</v>
      </c>
      <c r="E1126" s="9">
        <f t="shared" si="129"/>
        <v>2.1850000000000001</v>
      </c>
      <c r="G1126" s="102">
        <f t="shared" si="131"/>
        <v>2.94861656544637E-2</v>
      </c>
      <c r="H1126" s="102">
        <f t="shared" si="132"/>
        <v>2.7844026171173396E-2</v>
      </c>
      <c r="I1126" s="102"/>
      <c r="J1126" s="102"/>
    </row>
    <row r="1127" spans="1:10" x14ac:dyDescent="0.25">
      <c r="A1127" s="8">
        <f t="shared" si="130"/>
        <v>36273</v>
      </c>
      <c r="B1127" s="9"/>
      <c r="C1127" s="8"/>
      <c r="D1127" s="9">
        <f t="shared" si="129"/>
        <v>2.0550000000000002</v>
      </c>
      <c r="E1127" s="9">
        <f t="shared" si="129"/>
        <v>2.1749999999999998</v>
      </c>
      <c r="G1127" s="102">
        <f t="shared" si="131"/>
        <v>-4.8543784647980884E-3</v>
      </c>
      <c r="H1127" s="102">
        <f t="shared" si="132"/>
        <v>-4.5871640069061539E-3</v>
      </c>
      <c r="I1127" s="102"/>
      <c r="J1127" s="102"/>
    </row>
    <row r="1128" spans="1:10" x14ac:dyDescent="0.25">
      <c r="A1128" s="8">
        <f t="shared" si="130"/>
        <v>36274</v>
      </c>
      <c r="B1128" s="9"/>
      <c r="C1128" s="8"/>
      <c r="D1128" s="9">
        <f t="shared" si="129"/>
        <v>2.0550000000000002</v>
      </c>
      <c r="E1128" s="9">
        <f t="shared" si="129"/>
        <v>2.1749999999999998</v>
      </c>
      <c r="G1128" s="102">
        <f t="shared" si="131"/>
        <v>0</v>
      </c>
      <c r="H1128" s="102">
        <f t="shared" si="132"/>
        <v>0</v>
      </c>
      <c r="I1128" s="102"/>
      <c r="J1128" s="102"/>
    </row>
    <row r="1129" spans="1:10" x14ac:dyDescent="0.25">
      <c r="A1129" s="8">
        <f t="shared" si="130"/>
        <v>36275</v>
      </c>
      <c r="B1129" s="9"/>
      <c r="C1129" s="8"/>
      <c r="D1129" s="9">
        <f t="shared" si="129"/>
        <v>2.0550000000000002</v>
      </c>
      <c r="E1129" s="9">
        <f t="shared" si="129"/>
        <v>2.1749999999999998</v>
      </c>
      <c r="G1129" s="102">
        <f t="shared" si="131"/>
        <v>0</v>
      </c>
      <c r="H1129" s="102">
        <f t="shared" si="132"/>
        <v>0</v>
      </c>
      <c r="I1129" s="102"/>
      <c r="J1129" s="102"/>
    </row>
    <row r="1130" spans="1:10" x14ac:dyDescent="0.25">
      <c r="A1130" s="8">
        <f t="shared" si="130"/>
        <v>36276</v>
      </c>
      <c r="B1130" s="9"/>
      <c r="C1130" s="8"/>
      <c r="D1130" s="9">
        <f t="shared" si="129"/>
        <v>2.0350000000000001</v>
      </c>
      <c r="E1130" s="9">
        <f t="shared" si="129"/>
        <v>2.1800000000000002</v>
      </c>
      <c r="G1130" s="102">
        <f t="shared" si="131"/>
        <v>-9.7800290536396058E-3</v>
      </c>
      <c r="H1130" s="102">
        <f t="shared" si="132"/>
        <v>2.2962122603503781E-3</v>
      </c>
      <c r="I1130" s="102"/>
      <c r="J1130" s="102"/>
    </row>
    <row r="1131" spans="1:10" x14ac:dyDescent="0.25">
      <c r="A1131" s="8">
        <f t="shared" si="130"/>
        <v>36277</v>
      </c>
      <c r="B1131" s="9"/>
      <c r="C1131" s="8"/>
      <c r="D1131" s="9">
        <f t="shared" si="129"/>
        <v>2.145</v>
      </c>
      <c r="E1131" s="9">
        <f t="shared" si="129"/>
        <v>2.27</v>
      </c>
      <c r="G1131" s="102">
        <f t="shared" si="131"/>
        <v>5.2643733485421881E-2</v>
      </c>
      <c r="H1131" s="102">
        <f t="shared" si="132"/>
        <v>4.0454954692313534E-2</v>
      </c>
      <c r="I1131" s="102"/>
      <c r="J1131" s="102"/>
    </row>
    <row r="1132" spans="1:10" x14ac:dyDescent="0.25">
      <c r="A1132" s="8">
        <f t="shared" si="130"/>
        <v>36278</v>
      </c>
      <c r="B1132" s="9"/>
      <c r="C1132" s="8"/>
      <c r="D1132" s="9">
        <f t="shared" si="129"/>
        <v>2.14</v>
      </c>
      <c r="E1132" s="9">
        <f t="shared" si="129"/>
        <v>2.2599999999999998</v>
      </c>
      <c r="G1132" s="102">
        <f t="shared" si="131"/>
        <v>-2.3337233462201001E-3</v>
      </c>
      <c r="H1132" s="102">
        <f t="shared" si="132"/>
        <v>-4.4150182091169431E-3</v>
      </c>
      <c r="I1132" s="102"/>
      <c r="J1132" s="102"/>
    </row>
    <row r="1133" spans="1:10" x14ac:dyDescent="0.25">
      <c r="A1133" s="8">
        <f t="shared" si="130"/>
        <v>36279</v>
      </c>
      <c r="B1133" s="9"/>
      <c r="C1133" s="8"/>
      <c r="D1133" s="9">
        <f t="shared" si="129"/>
        <v>2.1800000000000002</v>
      </c>
      <c r="E1133" s="9">
        <f t="shared" si="129"/>
        <v>2.2450000000000001</v>
      </c>
      <c r="G1133" s="102">
        <f t="shared" si="131"/>
        <v>1.8519047767237531E-2</v>
      </c>
      <c r="H1133" s="102">
        <f t="shared" si="132"/>
        <v>-6.6592920899767368E-3</v>
      </c>
      <c r="I1133" s="102"/>
      <c r="J1133" s="102"/>
    </row>
    <row r="1134" spans="1:10" x14ac:dyDescent="0.25">
      <c r="A1134" s="8">
        <f t="shared" si="130"/>
        <v>36280</v>
      </c>
      <c r="B1134" s="9"/>
      <c r="C1134" s="8"/>
      <c r="D1134" s="9">
        <f t="shared" si="129"/>
        <v>2.0499999999999998</v>
      </c>
      <c r="E1134" s="9">
        <f t="shared" si="129"/>
        <v>2.16</v>
      </c>
      <c r="G1134" s="102">
        <f t="shared" si="131"/>
        <v>-6.148508365068104E-2</v>
      </c>
      <c r="H1134" s="102">
        <f t="shared" si="132"/>
        <v>-3.8597299498143972E-2</v>
      </c>
      <c r="I1134" s="102"/>
      <c r="J1134" s="102"/>
    </row>
    <row r="1135" spans="1:10" x14ac:dyDescent="0.25">
      <c r="A1135" s="8"/>
      <c r="B1135" s="9"/>
      <c r="C1135" s="8"/>
      <c r="D1135" s="9"/>
      <c r="E1135" s="9"/>
      <c r="G1135" s="102"/>
      <c r="H1135" s="102"/>
    </row>
    <row r="1136" spans="1:10" x14ac:dyDescent="0.25">
      <c r="A1136" s="8"/>
      <c r="B1136" s="9"/>
      <c r="C1136" s="8"/>
      <c r="D1136" s="9"/>
      <c r="E1136" s="9"/>
    </row>
    <row r="1137" spans="1:12" x14ac:dyDescent="0.25">
      <c r="A1137" s="8"/>
      <c r="B1137" s="9"/>
      <c r="C1137" s="8"/>
      <c r="D1137" s="9"/>
      <c r="E1137" s="9"/>
    </row>
    <row r="1138" spans="1:12" x14ac:dyDescent="0.25">
      <c r="A1138" s="8"/>
      <c r="B1138" s="9"/>
      <c r="C1138" s="8">
        <v>36281</v>
      </c>
      <c r="G1138" s="102">
        <f>STDEV(G1140:G1169)*$B$1</f>
        <v>0.31335631008125564</v>
      </c>
      <c r="H1138" s="102">
        <f>STDEV(H1140:H1169)*$B$1</f>
        <v>0.2364942177316911</v>
      </c>
      <c r="I1138" s="102"/>
      <c r="J1138" s="102">
        <f>IF(ISNUMBER(J1139),J1139,1.1)</f>
        <v>0.83015096029581881</v>
      </c>
      <c r="K1138" s="101">
        <f>MAX(D1139:D1171)</f>
        <v>2.21</v>
      </c>
      <c r="L1138" s="101">
        <f>MAX(E1139:E1171)</f>
        <v>2.2749999999999999</v>
      </c>
    </row>
    <row r="1139" spans="1:12" x14ac:dyDescent="0.25">
      <c r="A1139" s="8">
        <f>C1138</f>
        <v>36281</v>
      </c>
      <c r="B1139" s="9"/>
      <c r="C1139" s="8"/>
      <c r="D1139" s="9">
        <f>VLOOKUP($A1139,cash,D$4,FALSE)</f>
        <v>2.0499999999999998</v>
      </c>
      <c r="E1139" s="9">
        <f>VLOOKUP($A1139,cash,E$4,FALSE)</f>
        <v>2.16</v>
      </c>
      <c r="G1139" s="102"/>
      <c r="H1139" s="102"/>
      <c r="I1139" s="102"/>
      <c r="J1139" s="102">
        <f>CORREL(D1139:D1169,E1139:E1169)</f>
        <v>0.83015096029581881</v>
      </c>
      <c r="K1139" s="101">
        <f>MIN(D1139:D1171)</f>
        <v>2.04</v>
      </c>
      <c r="L1139" s="101">
        <f>MIN(E1139:E1171)</f>
        <v>2.16</v>
      </c>
    </row>
    <row r="1140" spans="1:12" x14ac:dyDescent="0.25">
      <c r="A1140" s="8">
        <f>A1139+1</f>
        <v>36282</v>
      </c>
      <c r="B1140" s="9"/>
      <c r="C1140" s="8"/>
      <c r="D1140" s="9">
        <f t="shared" ref="D1140:E1169" si="133">VLOOKUP($A1140,cash,D$4,FALSE)</f>
        <v>2.0499999999999998</v>
      </c>
      <c r="E1140" s="9">
        <f t="shared" si="133"/>
        <v>2.16</v>
      </c>
      <c r="G1140" s="102">
        <f>LN(D1140/D1139)</f>
        <v>0</v>
      </c>
      <c r="H1140" s="102">
        <f>LN(E1140/E1139)</f>
        <v>0</v>
      </c>
      <c r="I1140" s="102"/>
      <c r="J1140" s="102"/>
      <c r="K1140" s="101"/>
      <c r="L1140" s="101"/>
    </row>
    <row r="1141" spans="1:12" x14ac:dyDescent="0.25">
      <c r="A1141" s="8">
        <f t="shared" ref="A1141:A1169" si="134">A1140+1</f>
        <v>36283</v>
      </c>
      <c r="B1141" s="9"/>
      <c r="C1141" s="8"/>
      <c r="D1141" s="9">
        <f t="shared" si="133"/>
        <v>2.04</v>
      </c>
      <c r="E1141" s="9">
        <f t="shared" si="133"/>
        <v>2.17</v>
      </c>
      <c r="G1141" s="102">
        <f t="shared" ref="G1141:G1169" si="135">LN(D1141/D1140)</f>
        <v>-4.8899852941916809E-3</v>
      </c>
      <c r="H1141" s="102">
        <f t="shared" ref="H1141:H1169" si="136">LN(E1141/E1140)</f>
        <v>4.6189458562944583E-3</v>
      </c>
      <c r="I1141" s="102"/>
      <c r="J1141" s="102"/>
      <c r="K1141" s="101"/>
      <c r="L1141" s="101"/>
    </row>
    <row r="1142" spans="1:12" x14ac:dyDescent="0.25">
      <c r="A1142" s="8">
        <f t="shared" si="134"/>
        <v>36284</v>
      </c>
      <c r="B1142" s="9"/>
      <c r="C1142" s="8"/>
      <c r="D1142" s="9">
        <f t="shared" si="133"/>
        <v>2.13</v>
      </c>
      <c r="E1142" s="9">
        <f t="shared" si="133"/>
        <v>2.21</v>
      </c>
      <c r="G1142" s="102">
        <f t="shared" si="135"/>
        <v>4.3172171865208574E-2</v>
      </c>
      <c r="H1142" s="102">
        <f t="shared" si="136"/>
        <v>1.8265347977293189E-2</v>
      </c>
      <c r="I1142" s="102"/>
      <c r="J1142" s="102"/>
      <c r="K1142" s="101"/>
      <c r="L1142" s="101"/>
    </row>
    <row r="1143" spans="1:12" x14ac:dyDescent="0.25">
      <c r="A1143" s="8">
        <f t="shared" si="134"/>
        <v>36285</v>
      </c>
      <c r="B1143" s="9"/>
      <c r="C1143" s="8"/>
      <c r="D1143" s="9">
        <f t="shared" si="133"/>
        <v>2.21</v>
      </c>
      <c r="E1143" s="9">
        <f t="shared" si="133"/>
        <v>2.2650000000000001</v>
      </c>
      <c r="G1143" s="102">
        <f t="shared" si="135"/>
        <v>3.6870535808327796E-2</v>
      </c>
      <c r="H1143" s="102">
        <f t="shared" si="136"/>
        <v>2.4582243405336025E-2</v>
      </c>
      <c r="I1143" s="102"/>
      <c r="J1143" s="102"/>
      <c r="K1143" s="101"/>
      <c r="L1143" s="101"/>
    </row>
    <row r="1144" spans="1:12" x14ac:dyDescent="0.25">
      <c r="A1144" s="8">
        <f t="shared" si="134"/>
        <v>36286</v>
      </c>
      <c r="B1144" s="9"/>
      <c r="C1144" s="8"/>
      <c r="D1144" s="9">
        <f t="shared" si="133"/>
        <v>2.1800000000000002</v>
      </c>
      <c r="E1144" s="9">
        <f t="shared" si="133"/>
        <v>2.2349999999999999</v>
      </c>
      <c r="G1144" s="102">
        <f t="shared" si="135"/>
        <v>-1.3667638728663757E-2</v>
      </c>
      <c r="H1144" s="102">
        <f t="shared" si="136"/>
        <v>-1.3333530869465256E-2</v>
      </c>
      <c r="I1144" s="102"/>
      <c r="J1144" s="102"/>
      <c r="K1144" s="101"/>
      <c r="L1144" s="101"/>
    </row>
    <row r="1145" spans="1:12" x14ac:dyDescent="0.25">
      <c r="A1145" s="8">
        <f t="shared" si="134"/>
        <v>36287</v>
      </c>
      <c r="B1145" s="9"/>
      <c r="C1145" s="8"/>
      <c r="D1145" s="9">
        <f t="shared" si="133"/>
        <v>2.0699999999999998</v>
      </c>
      <c r="E1145" s="9">
        <f t="shared" si="133"/>
        <v>2.165</v>
      </c>
      <c r="G1145" s="102">
        <f t="shared" si="135"/>
        <v>-5.1776269523720088E-2</v>
      </c>
      <c r="H1145" s="102">
        <f t="shared" si="136"/>
        <v>-3.1820866611078899E-2</v>
      </c>
      <c r="I1145" s="102"/>
      <c r="J1145" s="102"/>
      <c r="K1145" s="101"/>
      <c r="L1145" s="101"/>
    </row>
    <row r="1146" spans="1:12" x14ac:dyDescent="0.25">
      <c r="A1146" s="8">
        <f t="shared" si="134"/>
        <v>36288</v>
      </c>
      <c r="B1146" s="9"/>
      <c r="C1146" s="8"/>
      <c r="D1146" s="9">
        <f t="shared" si="133"/>
        <v>2.0699999999999998</v>
      </c>
      <c r="E1146" s="9">
        <f t="shared" si="133"/>
        <v>2.165</v>
      </c>
      <c r="G1146" s="102">
        <f t="shared" si="135"/>
        <v>0</v>
      </c>
      <c r="H1146" s="102">
        <f t="shared" si="136"/>
        <v>0</v>
      </c>
      <c r="I1146" s="102"/>
      <c r="J1146" s="102"/>
      <c r="K1146" s="101"/>
      <c r="L1146" s="101"/>
    </row>
    <row r="1147" spans="1:12" x14ac:dyDescent="0.25">
      <c r="A1147" s="8">
        <f t="shared" si="134"/>
        <v>36289</v>
      </c>
      <c r="B1147" s="9"/>
      <c r="C1147" s="8"/>
      <c r="D1147" s="9">
        <f t="shared" si="133"/>
        <v>2.0699999999999998</v>
      </c>
      <c r="E1147" s="9">
        <f t="shared" si="133"/>
        <v>2.165</v>
      </c>
      <c r="G1147" s="102">
        <f t="shared" si="135"/>
        <v>0</v>
      </c>
      <c r="H1147" s="102">
        <f t="shared" si="136"/>
        <v>0</v>
      </c>
      <c r="I1147" s="102"/>
      <c r="J1147" s="102"/>
      <c r="K1147" s="101"/>
      <c r="L1147" s="101"/>
    </row>
    <row r="1148" spans="1:12" x14ac:dyDescent="0.25">
      <c r="A1148" s="8">
        <f t="shared" si="134"/>
        <v>36290</v>
      </c>
      <c r="B1148" s="9"/>
      <c r="C1148" s="8"/>
      <c r="D1148" s="9">
        <f t="shared" si="133"/>
        <v>2.105</v>
      </c>
      <c r="E1148" s="9">
        <f t="shared" si="133"/>
        <v>2.2050000000000001</v>
      </c>
      <c r="G1148" s="102">
        <f t="shared" si="135"/>
        <v>1.6766859857067107E-2</v>
      </c>
      <c r="H1148" s="102">
        <f t="shared" si="136"/>
        <v>1.830714744435611E-2</v>
      </c>
      <c r="I1148" s="102"/>
      <c r="J1148" s="102"/>
      <c r="K1148" s="101"/>
      <c r="L1148" s="101"/>
    </row>
    <row r="1149" spans="1:12" x14ac:dyDescent="0.25">
      <c r="A1149" s="8">
        <f t="shared" si="134"/>
        <v>36291</v>
      </c>
      <c r="B1149" s="9"/>
      <c r="C1149" s="8"/>
      <c r="D1149" s="9">
        <f t="shared" si="133"/>
        <v>2.16</v>
      </c>
      <c r="E1149" s="9">
        <f t="shared" si="133"/>
        <v>2.2599999999999998</v>
      </c>
      <c r="G1149" s="102">
        <f t="shared" si="135"/>
        <v>2.579275456172898E-2</v>
      </c>
      <c r="H1149" s="102">
        <f t="shared" si="136"/>
        <v>2.4637304385385077E-2</v>
      </c>
      <c r="I1149" s="102"/>
      <c r="J1149" s="102"/>
      <c r="K1149" s="101"/>
      <c r="L1149" s="101"/>
    </row>
    <row r="1150" spans="1:12" x14ac:dyDescent="0.25">
      <c r="A1150" s="8">
        <f t="shared" si="134"/>
        <v>36292</v>
      </c>
      <c r="B1150" s="9"/>
      <c r="C1150" s="8"/>
      <c r="D1150" s="9">
        <f t="shared" si="133"/>
        <v>2.085</v>
      </c>
      <c r="E1150" s="9">
        <f t="shared" si="133"/>
        <v>2.2000000000000002</v>
      </c>
      <c r="G1150" s="102">
        <f t="shared" si="135"/>
        <v>-3.5339366445308967E-2</v>
      </c>
      <c r="H1150" s="102">
        <f t="shared" si="136"/>
        <v>-2.6907452919924156E-2</v>
      </c>
      <c r="I1150" s="102"/>
      <c r="J1150" s="102"/>
      <c r="K1150" s="101"/>
      <c r="L1150" s="101"/>
    </row>
    <row r="1151" spans="1:12" x14ac:dyDescent="0.25">
      <c r="A1151" s="8">
        <f t="shared" si="134"/>
        <v>36293</v>
      </c>
      <c r="B1151" s="9"/>
      <c r="C1151" s="8"/>
      <c r="D1151" s="9">
        <f t="shared" si="133"/>
        <v>2.08</v>
      </c>
      <c r="E1151" s="9">
        <f t="shared" si="133"/>
        <v>2.21</v>
      </c>
      <c r="G1151" s="102">
        <f t="shared" si="135"/>
        <v>-2.4009615375381503E-3</v>
      </c>
      <c r="H1151" s="102">
        <f t="shared" si="136"/>
        <v>4.5351551653911425E-3</v>
      </c>
      <c r="I1151" s="102"/>
      <c r="J1151" s="102"/>
      <c r="K1151" s="101"/>
      <c r="L1151" s="101"/>
    </row>
    <row r="1152" spans="1:12" x14ac:dyDescent="0.25">
      <c r="A1152" s="8">
        <f t="shared" si="134"/>
        <v>36294</v>
      </c>
      <c r="B1152" s="9"/>
      <c r="C1152" s="8"/>
      <c r="D1152" s="9">
        <f t="shared" si="133"/>
        <v>2.16</v>
      </c>
      <c r="E1152" s="9">
        <f t="shared" si="133"/>
        <v>2.2450000000000001</v>
      </c>
      <c r="G1152" s="102">
        <f t="shared" si="135"/>
        <v>3.7740327982847113E-2</v>
      </c>
      <c r="H1152" s="102">
        <f t="shared" si="136"/>
        <v>1.5713005664556332E-2</v>
      </c>
      <c r="I1152" s="102"/>
      <c r="J1152" s="102"/>
      <c r="K1152" s="101"/>
      <c r="L1152" s="101"/>
    </row>
    <row r="1153" spans="1:12" x14ac:dyDescent="0.25">
      <c r="A1153" s="8">
        <f t="shared" si="134"/>
        <v>36295</v>
      </c>
      <c r="B1153" s="9"/>
      <c r="C1153" s="8"/>
      <c r="D1153" s="9">
        <f t="shared" si="133"/>
        <v>2.16</v>
      </c>
      <c r="E1153" s="9">
        <f t="shared" si="133"/>
        <v>2.2450000000000001</v>
      </c>
      <c r="G1153" s="102">
        <f t="shared" si="135"/>
        <v>0</v>
      </c>
      <c r="H1153" s="102">
        <f t="shared" si="136"/>
        <v>0</v>
      </c>
      <c r="I1153" s="102"/>
      <c r="J1153" s="102"/>
      <c r="K1153" s="101"/>
      <c r="L1153" s="101"/>
    </row>
    <row r="1154" spans="1:12" x14ac:dyDescent="0.25">
      <c r="A1154" s="8">
        <f t="shared" si="134"/>
        <v>36296</v>
      </c>
      <c r="B1154" s="9"/>
      <c r="C1154" s="8"/>
      <c r="D1154" s="9">
        <f t="shared" si="133"/>
        <v>2.16</v>
      </c>
      <c r="E1154" s="9">
        <f t="shared" si="133"/>
        <v>2.2450000000000001</v>
      </c>
      <c r="G1154" s="102">
        <f t="shared" si="135"/>
        <v>0</v>
      </c>
      <c r="H1154" s="102">
        <f t="shared" si="136"/>
        <v>0</v>
      </c>
      <c r="I1154" s="102"/>
      <c r="J1154" s="102"/>
      <c r="K1154" s="101"/>
      <c r="L1154" s="101"/>
    </row>
    <row r="1155" spans="1:12" x14ac:dyDescent="0.25">
      <c r="A1155" s="8">
        <f t="shared" si="134"/>
        <v>36297</v>
      </c>
      <c r="B1155" s="9"/>
      <c r="C1155" s="8"/>
      <c r="D1155" s="9">
        <f t="shared" si="133"/>
        <v>2.1850000000000001</v>
      </c>
      <c r="E1155" s="9">
        <f t="shared" si="133"/>
        <v>2.2650000000000001</v>
      </c>
      <c r="G1155" s="102">
        <f t="shared" si="135"/>
        <v>1.1507606851479725E-2</v>
      </c>
      <c r="H1155" s="102">
        <f t="shared" si="136"/>
        <v>8.8692377407797902E-3</v>
      </c>
      <c r="I1155" s="102"/>
      <c r="J1155" s="102"/>
    </row>
    <row r="1156" spans="1:12" x14ac:dyDescent="0.25">
      <c r="A1156" s="8">
        <f t="shared" si="134"/>
        <v>36298</v>
      </c>
      <c r="B1156" s="9"/>
      <c r="C1156" s="8"/>
      <c r="D1156" s="9">
        <f t="shared" si="133"/>
        <v>2.1850000000000001</v>
      </c>
      <c r="E1156" s="9">
        <f t="shared" si="133"/>
        <v>2.2749999999999999</v>
      </c>
      <c r="G1156" s="102">
        <f t="shared" si="135"/>
        <v>0</v>
      </c>
      <c r="H1156" s="102">
        <f t="shared" si="136"/>
        <v>4.4052934679161973E-3</v>
      </c>
      <c r="I1156" s="102"/>
      <c r="J1156" s="102"/>
    </row>
    <row r="1157" spans="1:12" x14ac:dyDescent="0.25">
      <c r="A1157" s="8">
        <f t="shared" si="134"/>
        <v>36299</v>
      </c>
      <c r="B1157" s="9"/>
      <c r="C1157" s="8"/>
      <c r="D1157" s="9">
        <f t="shared" si="133"/>
        <v>2.15</v>
      </c>
      <c r="E1157" s="9">
        <f t="shared" si="133"/>
        <v>2.2549999999999999</v>
      </c>
      <c r="G1157" s="102">
        <f t="shared" si="135"/>
        <v>-1.6147986407982103E-2</v>
      </c>
      <c r="H1157" s="102">
        <f t="shared" si="136"/>
        <v>-8.8300794482720369E-3</v>
      </c>
      <c r="I1157" s="102"/>
      <c r="J1157" s="102"/>
    </row>
    <row r="1158" spans="1:12" x14ac:dyDescent="0.25">
      <c r="A1158" s="8">
        <f t="shared" si="134"/>
        <v>36300</v>
      </c>
      <c r="B1158" s="9"/>
      <c r="C1158" s="8"/>
      <c r="D1158" s="9">
        <f t="shared" si="133"/>
        <v>2.1549999999999998</v>
      </c>
      <c r="E1158" s="9">
        <f t="shared" si="133"/>
        <v>2.2599999999999998</v>
      </c>
      <c r="G1158" s="102">
        <f t="shared" si="135"/>
        <v>2.3228814161397287E-3</v>
      </c>
      <c r="H1158" s="102">
        <f t="shared" si="136"/>
        <v>2.2148403295528213E-3</v>
      </c>
      <c r="I1158" s="102"/>
      <c r="J1158" s="102"/>
    </row>
    <row r="1159" spans="1:12" x14ac:dyDescent="0.25">
      <c r="A1159" s="8">
        <f t="shared" si="134"/>
        <v>36301</v>
      </c>
      <c r="B1159" s="9"/>
      <c r="C1159" s="8"/>
      <c r="D1159" s="9">
        <f t="shared" si="133"/>
        <v>2.085</v>
      </c>
      <c r="E1159" s="9">
        <f t="shared" si="133"/>
        <v>2.2149999999999999</v>
      </c>
      <c r="G1159" s="102">
        <f t="shared" si="135"/>
        <v>-3.3021868304946307E-2</v>
      </c>
      <c r="H1159" s="102">
        <f t="shared" si="136"/>
        <v>-2.0112409787095525E-2</v>
      </c>
      <c r="I1159" s="102"/>
      <c r="J1159" s="102"/>
    </row>
    <row r="1160" spans="1:12" x14ac:dyDescent="0.25">
      <c r="A1160" s="8">
        <f t="shared" si="134"/>
        <v>36302</v>
      </c>
      <c r="B1160" s="9"/>
      <c r="C1160" s="8"/>
      <c r="D1160" s="9">
        <f t="shared" si="133"/>
        <v>2.085</v>
      </c>
      <c r="E1160" s="9">
        <f t="shared" si="133"/>
        <v>2.2149999999999999</v>
      </c>
      <c r="G1160" s="102">
        <f t="shared" si="135"/>
        <v>0</v>
      </c>
      <c r="H1160" s="102">
        <f t="shared" si="136"/>
        <v>0</v>
      </c>
      <c r="I1160" s="102"/>
      <c r="J1160" s="102"/>
    </row>
    <row r="1161" spans="1:12" x14ac:dyDescent="0.25">
      <c r="A1161" s="8">
        <f t="shared" si="134"/>
        <v>36303</v>
      </c>
      <c r="B1161" s="9"/>
      <c r="C1161" s="8"/>
      <c r="D1161" s="9">
        <f t="shared" si="133"/>
        <v>2.085</v>
      </c>
      <c r="E1161" s="9">
        <f t="shared" si="133"/>
        <v>2.2149999999999999</v>
      </c>
      <c r="G1161" s="102">
        <f t="shared" si="135"/>
        <v>0</v>
      </c>
      <c r="H1161" s="102">
        <f t="shared" si="136"/>
        <v>0</v>
      </c>
      <c r="I1161" s="102"/>
      <c r="J1161" s="102"/>
    </row>
    <row r="1162" spans="1:12" x14ac:dyDescent="0.25">
      <c r="A1162" s="8">
        <f t="shared" si="134"/>
        <v>36304</v>
      </c>
      <c r="B1162" s="9"/>
      <c r="C1162" s="8"/>
      <c r="D1162" s="9">
        <f t="shared" si="133"/>
        <v>2.085</v>
      </c>
      <c r="E1162" s="9">
        <f t="shared" si="133"/>
        <v>2.23</v>
      </c>
      <c r="G1162" s="102">
        <f t="shared" si="135"/>
        <v>0</v>
      </c>
      <c r="H1162" s="102">
        <f t="shared" si="136"/>
        <v>6.7491819749285501E-3</v>
      </c>
      <c r="I1162" s="102"/>
      <c r="J1162" s="102"/>
    </row>
    <row r="1163" spans="1:12" x14ac:dyDescent="0.25">
      <c r="A1163" s="8">
        <f t="shared" si="134"/>
        <v>36305</v>
      </c>
      <c r="B1163" s="9"/>
      <c r="C1163" s="8"/>
      <c r="D1163" s="9">
        <f t="shared" si="133"/>
        <v>2.085</v>
      </c>
      <c r="E1163" s="9">
        <f t="shared" si="133"/>
        <v>2.23</v>
      </c>
      <c r="G1163" s="102">
        <f t="shared" si="135"/>
        <v>0</v>
      </c>
      <c r="H1163" s="102">
        <f t="shared" si="136"/>
        <v>0</v>
      </c>
      <c r="I1163" s="102"/>
      <c r="J1163" s="102"/>
    </row>
    <row r="1164" spans="1:12" x14ac:dyDescent="0.25">
      <c r="A1164" s="8">
        <f t="shared" si="134"/>
        <v>36306</v>
      </c>
      <c r="B1164" s="9"/>
      <c r="C1164" s="8"/>
      <c r="D1164" s="9">
        <f t="shared" si="133"/>
        <v>2.0950000000000002</v>
      </c>
      <c r="E1164" s="9">
        <f t="shared" si="133"/>
        <v>2.2400000000000002</v>
      </c>
      <c r="G1164" s="102">
        <f t="shared" si="135"/>
        <v>4.7846981233364734E-3</v>
      </c>
      <c r="H1164" s="102">
        <f t="shared" si="136"/>
        <v>4.4742803949211069E-3</v>
      </c>
      <c r="I1164" s="102"/>
      <c r="J1164" s="102"/>
    </row>
    <row r="1165" spans="1:12" x14ac:dyDescent="0.25">
      <c r="A1165" s="8">
        <f t="shared" si="134"/>
        <v>36307</v>
      </c>
      <c r="B1165" s="9"/>
      <c r="C1165" s="8"/>
      <c r="D1165" s="9">
        <f t="shared" si="133"/>
        <v>2.0950000000000002</v>
      </c>
      <c r="E1165" s="9">
        <f t="shared" si="133"/>
        <v>2.2650000000000001</v>
      </c>
      <c r="G1165" s="102">
        <f t="shared" si="135"/>
        <v>0</v>
      </c>
      <c r="H1165" s="102">
        <f t="shared" si="136"/>
        <v>1.1098893068048765E-2</v>
      </c>
      <c r="I1165" s="102"/>
      <c r="J1165" s="102"/>
    </row>
    <row r="1166" spans="1:12" x14ac:dyDescent="0.25">
      <c r="A1166" s="8">
        <f t="shared" si="134"/>
        <v>36308</v>
      </c>
      <c r="B1166" s="9"/>
      <c r="C1166" s="8"/>
      <c r="D1166" s="9">
        <f t="shared" si="133"/>
        <v>2.08</v>
      </c>
      <c r="E1166" s="9">
        <f t="shared" si="133"/>
        <v>2.1800000000000002</v>
      </c>
      <c r="G1166" s="102">
        <f t="shared" si="135"/>
        <v>-7.1856596608744858E-3</v>
      </c>
      <c r="H1166" s="102">
        <f t="shared" si="136"/>
        <v>-3.8249882133999671E-2</v>
      </c>
      <c r="I1166" s="102"/>
      <c r="J1166" s="102"/>
    </row>
    <row r="1167" spans="1:12" x14ac:dyDescent="0.25">
      <c r="A1167" s="8">
        <f t="shared" si="134"/>
        <v>36309</v>
      </c>
      <c r="B1167" s="9"/>
      <c r="C1167" s="8"/>
      <c r="D1167" s="9">
        <f t="shared" si="133"/>
        <v>2.08</v>
      </c>
      <c r="E1167" s="9">
        <f t="shared" si="133"/>
        <v>2.1800000000000002</v>
      </c>
      <c r="G1167" s="102">
        <f t="shared" si="135"/>
        <v>0</v>
      </c>
      <c r="H1167" s="102">
        <f t="shared" si="136"/>
        <v>0</v>
      </c>
      <c r="I1167" s="102"/>
      <c r="J1167" s="102"/>
    </row>
    <row r="1168" spans="1:12" x14ac:dyDescent="0.25">
      <c r="A1168" s="8">
        <f t="shared" si="134"/>
        <v>36310</v>
      </c>
      <c r="B1168" s="9"/>
      <c r="C1168" s="8"/>
      <c r="D1168" s="9">
        <f t="shared" si="133"/>
        <v>2.08</v>
      </c>
      <c r="E1168" s="9">
        <f t="shared" si="133"/>
        <v>2.1800000000000002</v>
      </c>
      <c r="G1168" s="102">
        <f t="shared" si="135"/>
        <v>0</v>
      </c>
      <c r="H1168" s="102">
        <f t="shared" si="136"/>
        <v>0</v>
      </c>
      <c r="I1168" s="102"/>
      <c r="J1168" s="102"/>
    </row>
    <row r="1169" spans="1:12" x14ac:dyDescent="0.25">
      <c r="A1169" s="8">
        <f t="shared" si="134"/>
        <v>36311</v>
      </c>
      <c r="B1169" s="9"/>
      <c r="C1169" s="8"/>
      <c r="D1169" s="9">
        <f t="shared" si="133"/>
        <v>2.085</v>
      </c>
      <c r="E1169" s="9">
        <f t="shared" si="133"/>
        <v>2.2050000000000001</v>
      </c>
      <c r="G1169" s="102">
        <f t="shared" si="135"/>
        <v>2.4009615375380463E-3</v>
      </c>
      <c r="H1169" s="102">
        <f t="shared" si="136"/>
        <v>1.1402632097811552E-2</v>
      </c>
      <c r="I1169" s="102"/>
      <c r="J1169" s="102"/>
    </row>
    <row r="1170" spans="1:12" x14ac:dyDescent="0.25">
      <c r="A1170" s="8"/>
      <c r="B1170" s="9"/>
      <c r="C1170" s="8"/>
      <c r="D1170" s="9"/>
      <c r="E1170" s="9"/>
    </row>
    <row r="1171" spans="1:12" x14ac:dyDescent="0.25">
      <c r="A1171" s="8"/>
      <c r="B1171" s="9"/>
      <c r="C1171" s="8"/>
      <c r="D1171" s="9"/>
      <c r="E1171" s="9"/>
    </row>
    <row r="1172" spans="1:12" x14ac:dyDescent="0.25">
      <c r="A1172" s="8"/>
      <c r="B1172" s="9"/>
      <c r="C1172" s="8"/>
      <c r="D1172" s="9"/>
      <c r="E1172" s="9"/>
    </row>
    <row r="1173" spans="1:12" x14ac:dyDescent="0.25">
      <c r="A1173" s="8"/>
      <c r="B1173" s="9"/>
      <c r="C1173" s="8">
        <v>36312</v>
      </c>
      <c r="G1173" s="102">
        <f>STDEV(G1175:G1203)*$B$1</f>
        <v>0.28812559189917059</v>
      </c>
      <c r="H1173" s="102">
        <f>STDEV(H1175:H1203)*$B$1</f>
        <v>0.27199827897287215</v>
      </c>
      <c r="I1173" s="102"/>
      <c r="J1173" s="102">
        <f>IF(ISNUMBER(J1174),J1174,1.1)</f>
        <v>0.59933642655559549</v>
      </c>
      <c r="K1173" s="101">
        <f>MAX(D1174:D1203)</f>
        <v>2.2650000000000001</v>
      </c>
      <c r="L1173" s="101">
        <f>MAX(E1174:E1203)</f>
        <v>2.4950000000000001</v>
      </c>
    </row>
    <row r="1174" spans="1:12" x14ac:dyDescent="0.25">
      <c r="A1174" s="8">
        <f>C1173</f>
        <v>36312</v>
      </c>
      <c r="B1174" s="9"/>
      <c r="C1174" s="8"/>
      <c r="D1174" s="9">
        <f>VLOOKUP($A1174,cash,D$4,FALSE)</f>
        <v>2.1800000000000002</v>
      </c>
      <c r="E1174" s="9">
        <f>VLOOKUP($A1174,cash,E$4,FALSE)</f>
        <v>2.2549999999999999</v>
      </c>
      <c r="G1174" s="102"/>
      <c r="H1174" s="102"/>
      <c r="I1174" s="102"/>
      <c r="J1174" s="102">
        <f>CORREL(D1174:D1203,E1174:E1203)</f>
        <v>0.59933642655559549</v>
      </c>
      <c r="K1174" s="101">
        <f>MIN(D1174:D1203)</f>
        <v>2.09</v>
      </c>
      <c r="L1174" s="101">
        <f>MIN(E1174:E1203)</f>
        <v>2.165</v>
      </c>
    </row>
    <row r="1175" spans="1:12" x14ac:dyDescent="0.25">
      <c r="A1175" s="8">
        <f>A1174+1</f>
        <v>36313</v>
      </c>
      <c r="B1175" s="9"/>
      <c r="C1175" s="8"/>
      <c r="D1175" s="9">
        <f t="shared" ref="D1175:E1203" si="137">VLOOKUP($A1175,cash,D$4,FALSE)</f>
        <v>2.1949999999999998</v>
      </c>
      <c r="E1175" s="9">
        <f t="shared" si="137"/>
        <v>2.2450000000000001</v>
      </c>
      <c r="G1175" s="102">
        <f>LN(D1175/D1174)</f>
        <v>6.857169726136824E-3</v>
      </c>
      <c r="H1175" s="102">
        <f>LN(E1175/E1174)</f>
        <v>-4.4444517604239064E-3</v>
      </c>
      <c r="I1175" s="102"/>
      <c r="J1175" s="102"/>
    </row>
    <row r="1176" spans="1:12" x14ac:dyDescent="0.25">
      <c r="A1176" s="8">
        <f t="shared" ref="A1176:A1203" si="138">A1175+1</f>
        <v>36314</v>
      </c>
      <c r="B1176" s="9"/>
      <c r="C1176" s="8"/>
      <c r="D1176" s="9">
        <f t="shared" si="137"/>
        <v>2.2050000000000001</v>
      </c>
      <c r="E1176" s="9">
        <f t="shared" si="137"/>
        <v>2.2450000000000001</v>
      </c>
      <c r="G1176" s="102">
        <f t="shared" ref="G1176:G1203" si="139">LN(D1176/D1175)</f>
        <v>4.5454623716746382E-3</v>
      </c>
      <c r="H1176" s="102">
        <f t="shared" ref="H1176:H1203" si="140">LN(E1176/E1175)</f>
        <v>0</v>
      </c>
      <c r="I1176" s="102"/>
      <c r="J1176" s="102"/>
    </row>
    <row r="1177" spans="1:12" x14ac:dyDescent="0.25">
      <c r="A1177" s="8">
        <f t="shared" si="138"/>
        <v>36315</v>
      </c>
      <c r="B1177" s="9"/>
      <c r="C1177" s="8"/>
      <c r="D1177" s="9">
        <f t="shared" si="137"/>
        <v>2.09</v>
      </c>
      <c r="E1177" s="9">
        <f t="shared" si="137"/>
        <v>2.165</v>
      </c>
      <c r="G1177" s="102">
        <f t="shared" si="139"/>
        <v>-5.3563442922089817E-2</v>
      </c>
      <c r="H1177" s="102">
        <f t="shared" si="140"/>
        <v>-3.6285159739764483E-2</v>
      </c>
      <c r="I1177" s="102"/>
      <c r="J1177" s="102"/>
    </row>
    <row r="1178" spans="1:12" x14ac:dyDescent="0.25">
      <c r="A1178" s="8">
        <f t="shared" si="138"/>
        <v>36316</v>
      </c>
      <c r="B1178" s="9"/>
      <c r="C1178" s="8"/>
      <c r="D1178" s="9">
        <f t="shared" si="137"/>
        <v>2.09</v>
      </c>
      <c r="E1178" s="9">
        <f t="shared" si="137"/>
        <v>2.165</v>
      </c>
      <c r="G1178" s="102">
        <f t="shared" si="139"/>
        <v>0</v>
      </c>
      <c r="H1178" s="102">
        <f t="shared" si="140"/>
        <v>0</v>
      </c>
      <c r="I1178" s="102"/>
      <c r="J1178" s="102"/>
    </row>
    <row r="1179" spans="1:12" x14ac:dyDescent="0.25">
      <c r="A1179" s="8">
        <f t="shared" si="138"/>
        <v>36317</v>
      </c>
      <c r="B1179" s="9"/>
      <c r="C1179" s="8"/>
      <c r="D1179" s="9">
        <f t="shared" si="137"/>
        <v>2.09</v>
      </c>
      <c r="E1179" s="9">
        <f t="shared" si="137"/>
        <v>2.165</v>
      </c>
      <c r="G1179" s="102">
        <f t="shared" si="139"/>
        <v>0</v>
      </c>
      <c r="H1179" s="102">
        <f t="shared" si="140"/>
        <v>0</v>
      </c>
      <c r="I1179" s="102"/>
      <c r="J1179" s="102"/>
    </row>
    <row r="1180" spans="1:12" x14ac:dyDescent="0.25">
      <c r="A1180" s="8">
        <f t="shared" si="138"/>
        <v>36318</v>
      </c>
      <c r="B1180" s="9"/>
      <c r="C1180" s="8"/>
      <c r="D1180" s="9">
        <f t="shared" si="137"/>
        <v>2.2149999999999999</v>
      </c>
      <c r="E1180" s="9">
        <f t="shared" si="137"/>
        <v>2.2599999999999998</v>
      </c>
      <c r="G1180" s="102">
        <f t="shared" si="139"/>
        <v>5.808833752037925E-2</v>
      </c>
      <c r="H1180" s="102">
        <f t="shared" si="140"/>
        <v>4.2944451829741277E-2</v>
      </c>
      <c r="I1180" s="102"/>
      <c r="J1180" s="102"/>
    </row>
    <row r="1181" spans="1:12" x14ac:dyDescent="0.25">
      <c r="A1181" s="8">
        <f t="shared" si="138"/>
        <v>36319</v>
      </c>
      <c r="B1181" s="9"/>
      <c r="C1181" s="8"/>
      <c r="D1181" s="9">
        <f t="shared" si="137"/>
        <v>2.2000000000000002</v>
      </c>
      <c r="E1181" s="9">
        <f t="shared" si="137"/>
        <v>2.27</v>
      </c>
      <c r="G1181" s="102">
        <f t="shared" si="139"/>
        <v>-6.7950431328286896E-3</v>
      </c>
      <c r="H1181" s="102">
        <f t="shared" si="140"/>
        <v>4.4150182091169145E-3</v>
      </c>
      <c r="I1181" s="102"/>
      <c r="J1181" s="102"/>
    </row>
    <row r="1182" spans="1:12" x14ac:dyDescent="0.25">
      <c r="A1182" s="8">
        <f t="shared" si="138"/>
        <v>36320</v>
      </c>
      <c r="B1182" s="9"/>
      <c r="C1182" s="8"/>
      <c r="D1182" s="9">
        <f t="shared" si="137"/>
        <v>2.1949999999999998</v>
      </c>
      <c r="E1182" s="9">
        <f t="shared" si="137"/>
        <v>2.2949999999999999</v>
      </c>
      <c r="G1182" s="102">
        <f t="shared" si="139"/>
        <v>-2.2753138371356509E-3</v>
      </c>
      <c r="H1182" s="102">
        <f t="shared" si="140"/>
        <v>1.0953012019197145E-2</v>
      </c>
      <c r="I1182" s="102"/>
      <c r="J1182" s="102"/>
    </row>
    <row r="1183" spans="1:12" x14ac:dyDescent="0.25">
      <c r="A1183" s="8">
        <f t="shared" si="138"/>
        <v>36321</v>
      </c>
      <c r="B1183" s="9"/>
      <c r="C1183" s="8"/>
      <c r="D1183" s="9">
        <f t="shared" si="137"/>
        <v>2.2000000000000002</v>
      </c>
      <c r="E1183" s="9">
        <f t="shared" si="137"/>
        <v>2.31</v>
      </c>
      <c r="G1183" s="102">
        <f t="shared" si="139"/>
        <v>2.2753138371356054E-3</v>
      </c>
      <c r="H1183" s="102">
        <f t="shared" si="140"/>
        <v>6.5146810211936723E-3</v>
      </c>
      <c r="I1183" s="102"/>
      <c r="J1183" s="102"/>
    </row>
    <row r="1184" spans="1:12" x14ac:dyDescent="0.25">
      <c r="A1184" s="8">
        <f t="shared" si="138"/>
        <v>36322</v>
      </c>
      <c r="B1184" s="9"/>
      <c r="C1184" s="8"/>
      <c r="D1184" s="9">
        <f t="shared" si="137"/>
        <v>2.12</v>
      </c>
      <c r="E1184" s="9">
        <f t="shared" si="137"/>
        <v>2.2349999999999999</v>
      </c>
      <c r="G1184" s="102">
        <f t="shared" si="139"/>
        <v>-3.7041271680349097E-2</v>
      </c>
      <c r="H1184" s="102">
        <f t="shared" si="140"/>
        <v>-3.3006296468170084E-2</v>
      </c>
      <c r="I1184" s="102"/>
      <c r="J1184" s="102"/>
    </row>
    <row r="1185" spans="1:10" x14ac:dyDescent="0.25">
      <c r="A1185" s="8">
        <f t="shared" si="138"/>
        <v>36323</v>
      </c>
      <c r="B1185" s="9"/>
      <c r="C1185" s="8"/>
      <c r="D1185" s="9">
        <f t="shared" si="137"/>
        <v>2.12</v>
      </c>
      <c r="E1185" s="9">
        <f t="shared" si="137"/>
        <v>2.2349999999999999</v>
      </c>
      <c r="G1185" s="102">
        <f t="shared" si="139"/>
        <v>0</v>
      </c>
      <c r="H1185" s="102">
        <f t="shared" si="140"/>
        <v>0</v>
      </c>
      <c r="I1185" s="102"/>
      <c r="J1185" s="102"/>
    </row>
    <row r="1186" spans="1:10" x14ac:dyDescent="0.25">
      <c r="A1186" s="8">
        <f t="shared" si="138"/>
        <v>36324</v>
      </c>
      <c r="B1186" s="9"/>
      <c r="C1186" s="8"/>
      <c r="D1186" s="9">
        <f t="shared" si="137"/>
        <v>2.12</v>
      </c>
      <c r="E1186" s="9">
        <f t="shared" si="137"/>
        <v>2.2349999999999999</v>
      </c>
      <c r="G1186" s="102">
        <f t="shared" si="139"/>
        <v>0</v>
      </c>
      <c r="H1186" s="102">
        <f t="shared" si="140"/>
        <v>0</v>
      </c>
      <c r="I1186" s="102"/>
      <c r="J1186" s="102"/>
    </row>
    <row r="1187" spans="1:10" x14ac:dyDescent="0.25">
      <c r="A1187" s="8">
        <f t="shared" si="138"/>
        <v>36325</v>
      </c>
      <c r="B1187" s="9"/>
      <c r="C1187" s="8"/>
      <c r="D1187" s="9">
        <f t="shared" si="137"/>
        <v>2.125</v>
      </c>
      <c r="E1187" s="9">
        <f t="shared" si="137"/>
        <v>2.29</v>
      </c>
      <c r="G1187" s="102">
        <f t="shared" si="139"/>
        <v>2.3557136924589835E-3</v>
      </c>
      <c r="H1187" s="102">
        <f t="shared" si="140"/>
        <v>2.4310589500616271E-2</v>
      </c>
      <c r="I1187" s="102"/>
      <c r="J1187" s="102"/>
    </row>
    <row r="1188" spans="1:10" x14ac:dyDescent="0.25">
      <c r="A1188" s="8">
        <f t="shared" si="138"/>
        <v>36326</v>
      </c>
      <c r="B1188" s="9"/>
      <c r="C1188" s="8"/>
      <c r="D1188" s="9">
        <f t="shared" si="137"/>
        <v>2.13</v>
      </c>
      <c r="E1188" s="9">
        <f t="shared" si="137"/>
        <v>2.3149999999999999</v>
      </c>
      <c r="G1188" s="102">
        <f t="shared" si="139"/>
        <v>2.3501773449534514E-3</v>
      </c>
      <c r="H1188" s="102">
        <f t="shared" si="140"/>
        <v>1.0857869972049086E-2</v>
      </c>
      <c r="I1188" s="102"/>
      <c r="J1188" s="102"/>
    </row>
    <row r="1189" spans="1:10" x14ac:dyDescent="0.25">
      <c r="A1189" s="8">
        <f t="shared" si="138"/>
        <v>36327</v>
      </c>
      <c r="B1189" s="9"/>
      <c r="C1189" s="8"/>
      <c r="D1189" s="9">
        <f t="shared" si="137"/>
        <v>2.165</v>
      </c>
      <c r="E1189" s="9">
        <f t="shared" si="137"/>
        <v>2.34</v>
      </c>
      <c r="G1189" s="102">
        <f t="shared" si="139"/>
        <v>1.6298381733119548E-2</v>
      </c>
      <c r="H1189" s="102">
        <f t="shared" si="140"/>
        <v>1.0741241831412616E-2</v>
      </c>
      <c r="I1189" s="102"/>
      <c r="J1189" s="102"/>
    </row>
    <row r="1190" spans="1:10" x14ac:dyDescent="0.25">
      <c r="A1190" s="8">
        <f t="shared" si="138"/>
        <v>36328</v>
      </c>
      <c r="B1190" s="9"/>
      <c r="C1190" s="8"/>
      <c r="D1190" s="9">
        <f t="shared" si="137"/>
        <v>2.165</v>
      </c>
      <c r="E1190" s="9">
        <f t="shared" si="137"/>
        <v>2.35</v>
      </c>
      <c r="G1190" s="102">
        <f t="shared" si="139"/>
        <v>0</v>
      </c>
      <c r="H1190" s="102">
        <f t="shared" si="140"/>
        <v>4.2643987864577392E-3</v>
      </c>
      <c r="I1190" s="102"/>
      <c r="J1190" s="102"/>
    </row>
    <row r="1191" spans="1:10" x14ac:dyDescent="0.25">
      <c r="A1191" s="8">
        <f t="shared" si="138"/>
        <v>36329</v>
      </c>
      <c r="B1191" s="9"/>
      <c r="C1191" s="8"/>
      <c r="D1191" s="9">
        <f t="shared" si="137"/>
        <v>2.1349999999999998</v>
      </c>
      <c r="E1191" s="9">
        <f t="shared" si="137"/>
        <v>2.335</v>
      </c>
      <c r="G1191" s="102">
        <f t="shared" si="139"/>
        <v>-1.3953714773865433E-2</v>
      </c>
      <c r="H1191" s="102">
        <f t="shared" si="140"/>
        <v>-6.4034370352070245E-3</v>
      </c>
      <c r="I1191" s="102"/>
      <c r="J1191" s="102"/>
    </row>
    <row r="1192" spans="1:10" x14ac:dyDescent="0.25">
      <c r="A1192" s="8">
        <f t="shared" si="138"/>
        <v>36330</v>
      </c>
      <c r="B1192" s="9"/>
      <c r="C1192" s="8"/>
      <c r="D1192" s="9">
        <f t="shared" si="137"/>
        <v>2.1349999999999998</v>
      </c>
      <c r="E1192" s="9">
        <f t="shared" si="137"/>
        <v>2.335</v>
      </c>
      <c r="G1192" s="102">
        <f t="shared" si="139"/>
        <v>0</v>
      </c>
      <c r="H1192" s="102">
        <f t="shared" si="140"/>
        <v>0</v>
      </c>
      <c r="I1192" s="102"/>
      <c r="J1192" s="102"/>
    </row>
    <row r="1193" spans="1:10" x14ac:dyDescent="0.25">
      <c r="A1193" s="8">
        <f t="shared" si="138"/>
        <v>36331</v>
      </c>
      <c r="B1193" s="9"/>
      <c r="C1193" s="8"/>
      <c r="D1193" s="9">
        <f t="shared" si="137"/>
        <v>2.1349999999999998</v>
      </c>
      <c r="E1193" s="9">
        <f t="shared" si="137"/>
        <v>2.335</v>
      </c>
      <c r="G1193" s="102">
        <f t="shared" si="139"/>
        <v>0</v>
      </c>
      <c r="H1193" s="102">
        <f t="shared" si="140"/>
        <v>0</v>
      </c>
      <c r="I1193" s="102"/>
      <c r="J1193" s="102"/>
    </row>
    <row r="1194" spans="1:10" x14ac:dyDescent="0.25">
      <c r="A1194" s="8">
        <f t="shared" si="138"/>
        <v>36332</v>
      </c>
      <c r="B1194" s="9"/>
      <c r="C1194" s="8"/>
      <c r="D1194" s="9">
        <f t="shared" si="137"/>
        <v>2.12</v>
      </c>
      <c r="E1194" s="9">
        <f t="shared" si="137"/>
        <v>2.3050000000000002</v>
      </c>
      <c r="G1194" s="102">
        <f t="shared" si="139"/>
        <v>-7.0505579966666874E-3</v>
      </c>
      <c r="H1194" s="102">
        <f t="shared" si="140"/>
        <v>-1.2931214672248666E-2</v>
      </c>
      <c r="I1194" s="102"/>
      <c r="J1194" s="102"/>
    </row>
    <row r="1195" spans="1:10" x14ac:dyDescent="0.25">
      <c r="A1195" s="8">
        <f t="shared" si="138"/>
        <v>36333</v>
      </c>
      <c r="B1195" s="9"/>
      <c r="C1195" s="8"/>
      <c r="D1195" s="9">
        <f t="shared" si="137"/>
        <v>2.125</v>
      </c>
      <c r="E1195" s="9">
        <f t="shared" si="137"/>
        <v>2.33</v>
      </c>
      <c r="G1195" s="102">
        <f t="shared" si="139"/>
        <v>2.3557136924589835E-3</v>
      </c>
      <c r="H1195" s="102">
        <f t="shared" si="140"/>
        <v>1.0787591128997385E-2</v>
      </c>
      <c r="I1195" s="102"/>
      <c r="J1195" s="102"/>
    </row>
    <row r="1196" spans="1:10" x14ac:dyDescent="0.25">
      <c r="A1196" s="8">
        <f t="shared" si="138"/>
        <v>36334</v>
      </c>
      <c r="B1196" s="9"/>
      <c r="C1196" s="8"/>
      <c r="D1196" s="9">
        <f t="shared" si="137"/>
        <v>2.14</v>
      </c>
      <c r="E1196" s="9">
        <f t="shared" si="137"/>
        <v>2.335</v>
      </c>
      <c r="G1196" s="102">
        <f t="shared" si="139"/>
        <v>7.0340266573799817E-3</v>
      </c>
      <c r="H1196" s="102">
        <f t="shared" si="140"/>
        <v>2.1436235432513691E-3</v>
      </c>
      <c r="I1196" s="102"/>
      <c r="J1196" s="102"/>
    </row>
    <row r="1197" spans="1:10" x14ac:dyDescent="0.25">
      <c r="A1197" s="8">
        <f t="shared" si="138"/>
        <v>36335</v>
      </c>
      <c r="B1197" s="9"/>
      <c r="C1197" s="8"/>
      <c r="D1197" s="9">
        <f t="shared" si="137"/>
        <v>2.15</v>
      </c>
      <c r="E1197" s="9">
        <f t="shared" si="137"/>
        <v>2.34</v>
      </c>
      <c r="G1197" s="102">
        <f t="shared" si="139"/>
        <v>4.6620131058111502E-3</v>
      </c>
      <c r="H1197" s="102">
        <f t="shared" si="140"/>
        <v>2.1390382487494423E-3</v>
      </c>
      <c r="I1197" s="102"/>
      <c r="J1197" s="102"/>
    </row>
    <row r="1198" spans="1:10" x14ac:dyDescent="0.25">
      <c r="A1198" s="8">
        <f t="shared" si="138"/>
        <v>36336</v>
      </c>
      <c r="B1198" s="9"/>
      <c r="C1198" s="8"/>
      <c r="D1198" s="9">
        <f t="shared" si="137"/>
        <v>2.1549999999999998</v>
      </c>
      <c r="E1198" s="9">
        <f t="shared" si="137"/>
        <v>2.335</v>
      </c>
      <c r="G1198" s="102">
        <f t="shared" si="139"/>
        <v>2.3228814161397287E-3</v>
      </c>
      <c r="H1198" s="102">
        <f t="shared" si="140"/>
        <v>-2.1390382487494184E-3</v>
      </c>
      <c r="I1198" s="102"/>
      <c r="J1198" s="102"/>
    </row>
    <row r="1199" spans="1:10" x14ac:dyDescent="0.25">
      <c r="A1199" s="8">
        <f t="shared" si="138"/>
        <v>36337</v>
      </c>
      <c r="B1199" s="9"/>
      <c r="C1199" s="8"/>
      <c r="D1199" s="9">
        <f t="shared" si="137"/>
        <v>2.1549999999999998</v>
      </c>
      <c r="E1199" s="9">
        <f t="shared" si="137"/>
        <v>2.335</v>
      </c>
      <c r="G1199" s="102">
        <f t="shared" si="139"/>
        <v>0</v>
      </c>
      <c r="H1199" s="102">
        <f t="shared" si="140"/>
        <v>0</v>
      </c>
      <c r="I1199" s="102"/>
      <c r="J1199" s="102"/>
    </row>
    <row r="1200" spans="1:10" x14ac:dyDescent="0.25">
      <c r="A1200" s="8">
        <f t="shared" si="138"/>
        <v>36338</v>
      </c>
      <c r="B1200" s="9"/>
      <c r="C1200" s="8"/>
      <c r="D1200" s="9">
        <f t="shared" si="137"/>
        <v>2.1549999999999998</v>
      </c>
      <c r="E1200" s="9">
        <f t="shared" si="137"/>
        <v>2.335</v>
      </c>
      <c r="G1200" s="102">
        <f t="shared" si="139"/>
        <v>0</v>
      </c>
      <c r="H1200" s="102">
        <f t="shared" si="140"/>
        <v>0</v>
      </c>
      <c r="I1200" s="102"/>
      <c r="J1200" s="102"/>
    </row>
    <row r="1201" spans="1:12" x14ac:dyDescent="0.25">
      <c r="A1201" s="8">
        <f t="shared" si="138"/>
        <v>36339</v>
      </c>
      <c r="B1201" s="9"/>
      <c r="C1201" s="8"/>
      <c r="D1201" s="9">
        <f t="shared" si="137"/>
        <v>2.1800000000000002</v>
      </c>
      <c r="E1201" s="9">
        <f t="shared" si="137"/>
        <v>2.37</v>
      </c>
      <c r="G1201" s="102">
        <f t="shared" si="139"/>
        <v>1.1534153245286765E-2</v>
      </c>
      <c r="H1201" s="102">
        <f t="shared" si="140"/>
        <v>1.4878064026179295E-2</v>
      </c>
      <c r="I1201" s="102"/>
      <c r="J1201" s="102"/>
    </row>
    <row r="1202" spans="1:12" x14ac:dyDescent="0.25">
      <c r="A1202" s="8">
        <f t="shared" si="138"/>
        <v>36340</v>
      </c>
      <c r="B1202" s="9"/>
      <c r="C1202" s="8"/>
      <c r="D1202" s="9">
        <f t="shared" si="137"/>
        <v>2.2349999999999999</v>
      </c>
      <c r="E1202" s="9">
        <f t="shared" si="137"/>
        <v>2.4950000000000001</v>
      </c>
      <c r="G1202" s="102">
        <f t="shared" si="139"/>
        <v>2.4916351264534418E-2</v>
      </c>
      <c r="H1202" s="102">
        <f t="shared" si="140"/>
        <v>5.1398774056442088E-2</v>
      </c>
      <c r="I1202" s="102"/>
      <c r="J1202" s="102"/>
    </row>
    <row r="1203" spans="1:12" x14ac:dyDescent="0.25">
      <c r="A1203" s="8">
        <f t="shared" si="138"/>
        <v>36341</v>
      </c>
      <c r="B1203" s="9"/>
      <c r="C1203" s="8"/>
      <c r="D1203" s="9">
        <f t="shared" si="137"/>
        <v>2.2650000000000001</v>
      </c>
      <c r="E1203" s="9">
        <f t="shared" si="137"/>
        <v>2.48</v>
      </c>
      <c r="G1203" s="102">
        <f t="shared" si="139"/>
        <v>1.3333530869465388E-2</v>
      </c>
      <c r="H1203" s="102">
        <f t="shared" si="140"/>
        <v>-6.0301690265911877E-3</v>
      </c>
      <c r="I1203" s="102"/>
      <c r="J1203" s="102"/>
    </row>
    <row r="1204" spans="1:12" x14ac:dyDescent="0.25">
      <c r="A1204" s="8"/>
      <c r="B1204" s="9"/>
      <c r="C1204" s="8"/>
      <c r="D1204" s="9"/>
      <c r="E1204" s="9"/>
      <c r="G1204" s="102"/>
      <c r="H1204" s="102"/>
    </row>
    <row r="1205" spans="1:12" x14ac:dyDescent="0.25">
      <c r="A1205" s="8"/>
      <c r="B1205" s="9"/>
      <c r="C1205" s="8"/>
      <c r="D1205" s="9"/>
      <c r="E1205" s="9"/>
    </row>
    <row r="1206" spans="1:12" x14ac:dyDescent="0.25">
      <c r="A1206" s="8"/>
      <c r="B1206" s="9"/>
      <c r="C1206" s="8"/>
      <c r="D1206" s="9"/>
      <c r="E1206" s="9"/>
    </row>
    <row r="1207" spans="1:12" x14ac:dyDescent="0.25">
      <c r="A1207" s="8"/>
      <c r="B1207" s="9"/>
      <c r="C1207" s="8">
        <v>36342</v>
      </c>
      <c r="G1207" s="102">
        <f>STDEV(G1209:G1238)*$B$1</f>
        <v>0.38280294468786474</v>
      </c>
      <c r="H1207" s="102">
        <f>STDEV(H1209:H1238)*$B$1</f>
        <v>0.75956398851960505</v>
      </c>
      <c r="I1207" s="102"/>
      <c r="J1207" s="102">
        <f>IF(ISNUMBER(J1208),J1208,1.1)</f>
        <v>0.70873924384393194</v>
      </c>
      <c r="K1207" s="101">
        <f>MAX(D1208:D1239)</f>
        <v>2.5299999999999998</v>
      </c>
      <c r="L1207" s="101">
        <f>MAX(E1208:E1239)</f>
        <v>2.605</v>
      </c>
    </row>
    <row r="1208" spans="1:12" x14ac:dyDescent="0.25">
      <c r="A1208" s="8">
        <f>C1207</f>
        <v>36342</v>
      </c>
      <c r="B1208" s="9"/>
      <c r="C1208" s="8"/>
      <c r="D1208" s="9">
        <f>VLOOKUP($A1208,cash,D$4,FALSE)</f>
        <v>2.23</v>
      </c>
      <c r="E1208" s="9">
        <f>VLOOKUP($A1208,cash,E$4,FALSE)</f>
        <v>2.4350000000000001</v>
      </c>
      <c r="G1208" s="102"/>
      <c r="H1208" s="102"/>
      <c r="I1208" s="102"/>
      <c r="J1208" s="102">
        <f>CORREL(D1208:D1238,E1208:E1238)</f>
        <v>0.70873924384393194</v>
      </c>
      <c r="K1208" s="101">
        <f>MIN(D1208:D1239)</f>
        <v>2.06</v>
      </c>
      <c r="L1208" s="101">
        <f>MIN(E1208:E1239)</f>
        <v>2.16</v>
      </c>
    </row>
    <row r="1209" spans="1:12" x14ac:dyDescent="0.25">
      <c r="A1209" s="8">
        <f>A1208+1</f>
        <v>36343</v>
      </c>
      <c r="B1209" s="9"/>
      <c r="C1209" s="8"/>
      <c r="D1209" s="9">
        <f t="shared" ref="D1209:E1238" si="141">VLOOKUP($A1209,cash,D$4,FALSE)</f>
        <v>2.14</v>
      </c>
      <c r="E1209" s="9">
        <f t="shared" si="141"/>
        <v>2.2450000000000001</v>
      </c>
      <c r="G1209" s="102">
        <f>LN(D1209/D1208)</f>
        <v>-4.1195756438267166E-2</v>
      </c>
      <c r="H1209" s="102">
        <f>LN(E1209/E1208)</f>
        <v>-8.1241235340335421E-2</v>
      </c>
      <c r="I1209" s="102"/>
      <c r="J1209" s="102"/>
      <c r="K1209" s="101"/>
      <c r="L1209" s="101"/>
    </row>
    <row r="1210" spans="1:12" x14ac:dyDescent="0.25">
      <c r="A1210" s="8">
        <f t="shared" ref="A1210:A1238" si="142">A1209+1</f>
        <v>36344</v>
      </c>
      <c r="B1210" s="9"/>
      <c r="C1210" s="8"/>
      <c r="D1210" s="9">
        <f t="shared" si="141"/>
        <v>2.14</v>
      </c>
      <c r="E1210" s="9">
        <f t="shared" si="141"/>
        <v>2.2450000000000001</v>
      </c>
      <c r="G1210" s="102">
        <f t="shared" ref="G1210:G1238" si="143">LN(D1210/D1209)</f>
        <v>0</v>
      </c>
      <c r="H1210" s="102">
        <f t="shared" ref="H1210:H1238" si="144">LN(E1210/E1209)</f>
        <v>0</v>
      </c>
      <c r="I1210" s="102"/>
      <c r="J1210" s="102"/>
      <c r="K1210" s="101"/>
      <c r="L1210" s="101"/>
    </row>
    <row r="1211" spans="1:12" x14ac:dyDescent="0.25">
      <c r="A1211" s="8">
        <f t="shared" si="142"/>
        <v>36345</v>
      </c>
      <c r="B1211" s="9"/>
      <c r="C1211" s="8"/>
      <c r="D1211" s="9">
        <f t="shared" si="141"/>
        <v>2.14</v>
      </c>
      <c r="E1211" s="9">
        <f t="shared" si="141"/>
        <v>2.2450000000000001</v>
      </c>
      <c r="G1211" s="102">
        <f t="shared" si="143"/>
        <v>0</v>
      </c>
      <c r="H1211" s="102">
        <f t="shared" si="144"/>
        <v>0</v>
      </c>
      <c r="I1211" s="102"/>
      <c r="J1211" s="102"/>
      <c r="K1211" s="101"/>
      <c r="L1211" s="101"/>
    </row>
    <row r="1212" spans="1:12" x14ac:dyDescent="0.25">
      <c r="A1212" s="8">
        <f t="shared" si="142"/>
        <v>36346</v>
      </c>
      <c r="B1212" s="9"/>
      <c r="C1212" s="8"/>
      <c r="D1212" s="9">
        <f t="shared" si="141"/>
        <v>2.14</v>
      </c>
      <c r="E1212" s="9">
        <f t="shared" si="141"/>
        <v>2.2450000000000001</v>
      </c>
      <c r="G1212" s="102">
        <f t="shared" si="143"/>
        <v>0</v>
      </c>
      <c r="H1212" s="102">
        <f t="shared" si="144"/>
        <v>0</v>
      </c>
      <c r="I1212" s="102"/>
      <c r="J1212" s="102"/>
      <c r="K1212" s="101"/>
      <c r="L1212" s="101"/>
    </row>
    <row r="1213" spans="1:12" x14ac:dyDescent="0.25">
      <c r="A1213" s="8">
        <f t="shared" si="142"/>
        <v>36347</v>
      </c>
      <c r="B1213" s="9"/>
      <c r="C1213" s="8"/>
      <c r="D1213" s="9">
        <f t="shared" si="141"/>
        <v>2.2050000000000001</v>
      </c>
      <c r="E1213" s="9">
        <f t="shared" si="141"/>
        <v>2.4300000000000002</v>
      </c>
      <c r="G1213" s="102">
        <f t="shared" si="143"/>
        <v>2.992167986504923E-2</v>
      </c>
      <c r="H1213" s="102">
        <f t="shared" si="144"/>
        <v>7.9185736158239553E-2</v>
      </c>
      <c r="I1213" s="102"/>
      <c r="J1213" s="102"/>
      <c r="K1213" s="101"/>
      <c r="L1213" s="101"/>
    </row>
    <row r="1214" spans="1:12" x14ac:dyDescent="0.25">
      <c r="A1214" s="8">
        <f t="shared" si="142"/>
        <v>36348</v>
      </c>
      <c r="B1214" s="9"/>
      <c r="C1214" s="8"/>
      <c r="D1214" s="9">
        <f t="shared" si="141"/>
        <v>2.1150000000000002</v>
      </c>
      <c r="E1214" s="9">
        <f t="shared" si="141"/>
        <v>2.395</v>
      </c>
      <c r="G1214" s="102">
        <f t="shared" si="143"/>
        <v>-4.1672696400567956E-2</v>
      </c>
      <c r="H1214" s="102">
        <f t="shared" si="144"/>
        <v>-1.4508026489578633E-2</v>
      </c>
      <c r="I1214" s="102"/>
      <c r="J1214" s="102"/>
      <c r="K1214" s="101"/>
      <c r="L1214" s="101"/>
    </row>
    <row r="1215" spans="1:12" x14ac:dyDescent="0.25">
      <c r="A1215" s="8">
        <f t="shared" si="142"/>
        <v>36349</v>
      </c>
      <c r="B1215" s="9"/>
      <c r="C1215" s="8"/>
      <c r="D1215" s="9">
        <f t="shared" si="141"/>
        <v>2.125</v>
      </c>
      <c r="E1215" s="9">
        <f t="shared" si="141"/>
        <v>2.3849999999999998</v>
      </c>
      <c r="G1215" s="102">
        <f t="shared" si="143"/>
        <v>4.7169898781388667E-3</v>
      </c>
      <c r="H1215" s="102">
        <f t="shared" si="144"/>
        <v>-4.1841065225740959E-3</v>
      </c>
      <c r="I1215" s="102"/>
      <c r="J1215" s="102"/>
      <c r="K1215" s="101"/>
      <c r="L1215" s="101"/>
    </row>
    <row r="1216" spans="1:12" x14ac:dyDescent="0.25">
      <c r="A1216" s="8">
        <f t="shared" si="142"/>
        <v>36350</v>
      </c>
      <c r="B1216" s="9"/>
      <c r="C1216" s="8"/>
      <c r="D1216" s="9">
        <f t="shared" si="141"/>
        <v>2.06</v>
      </c>
      <c r="E1216" s="9">
        <f t="shared" si="141"/>
        <v>2.2149999999999999</v>
      </c>
      <c r="G1216" s="102">
        <f t="shared" si="143"/>
        <v>-3.1065819574890373E-2</v>
      </c>
      <c r="H1216" s="102">
        <f t="shared" si="144"/>
        <v>-7.3946720843205596E-2</v>
      </c>
      <c r="I1216" s="102"/>
      <c r="J1216" s="102"/>
      <c r="K1216" s="101"/>
      <c r="L1216" s="101"/>
    </row>
    <row r="1217" spans="1:12" x14ac:dyDescent="0.25">
      <c r="A1217" s="8">
        <f t="shared" si="142"/>
        <v>36351</v>
      </c>
      <c r="B1217" s="9"/>
      <c r="C1217" s="8"/>
      <c r="D1217" s="9">
        <f t="shared" si="141"/>
        <v>2.06</v>
      </c>
      <c r="E1217" s="9">
        <f t="shared" si="141"/>
        <v>2.2149999999999999</v>
      </c>
      <c r="G1217" s="102">
        <f t="shared" si="143"/>
        <v>0</v>
      </c>
      <c r="H1217" s="102">
        <f t="shared" si="144"/>
        <v>0</v>
      </c>
      <c r="I1217" s="102"/>
      <c r="J1217" s="102"/>
      <c r="K1217" s="101"/>
      <c r="L1217" s="101"/>
    </row>
    <row r="1218" spans="1:12" x14ac:dyDescent="0.25">
      <c r="A1218" s="8">
        <f t="shared" si="142"/>
        <v>36352</v>
      </c>
      <c r="B1218" s="9"/>
      <c r="C1218" s="8"/>
      <c r="D1218" s="9">
        <f t="shared" si="141"/>
        <v>2.06</v>
      </c>
      <c r="E1218" s="9">
        <f t="shared" si="141"/>
        <v>2.2149999999999999</v>
      </c>
      <c r="G1218" s="102">
        <f t="shared" si="143"/>
        <v>0</v>
      </c>
      <c r="H1218" s="102">
        <f t="shared" si="144"/>
        <v>0</v>
      </c>
      <c r="I1218" s="102"/>
      <c r="J1218" s="102"/>
      <c r="K1218" s="101"/>
      <c r="L1218" s="101"/>
    </row>
    <row r="1219" spans="1:12" x14ac:dyDescent="0.25">
      <c r="A1219" s="8">
        <f t="shared" si="142"/>
        <v>36353</v>
      </c>
      <c r="B1219" s="9"/>
      <c r="C1219" s="8"/>
      <c r="D1219" s="9">
        <f t="shared" si="141"/>
        <v>2.0699999999999998</v>
      </c>
      <c r="E1219" s="9">
        <f t="shared" si="141"/>
        <v>2.36</v>
      </c>
      <c r="G1219" s="102">
        <f t="shared" si="143"/>
        <v>4.8426244757879908E-3</v>
      </c>
      <c r="H1219" s="102">
        <f t="shared" si="144"/>
        <v>6.3409215540419658E-2</v>
      </c>
      <c r="I1219" s="102"/>
      <c r="J1219" s="102"/>
      <c r="K1219" s="101"/>
      <c r="L1219" s="101"/>
    </row>
    <row r="1220" spans="1:12" x14ac:dyDescent="0.25">
      <c r="A1220" s="8">
        <f t="shared" si="142"/>
        <v>36354</v>
      </c>
      <c r="B1220" s="9"/>
      <c r="C1220" s="8"/>
      <c r="D1220" s="9">
        <f t="shared" si="141"/>
        <v>2.11</v>
      </c>
      <c r="E1220" s="9">
        <f t="shared" si="141"/>
        <v>2.4</v>
      </c>
      <c r="G1220" s="102">
        <f t="shared" si="143"/>
        <v>1.9139340210697506E-2</v>
      </c>
      <c r="H1220" s="102">
        <f t="shared" si="144"/>
        <v>1.6807118316381191E-2</v>
      </c>
      <c r="I1220" s="102"/>
      <c r="J1220" s="102"/>
      <c r="K1220" s="101"/>
      <c r="L1220" s="101"/>
    </row>
    <row r="1221" spans="1:12" x14ac:dyDescent="0.25">
      <c r="A1221" s="8">
        <f t="shared" si="142"/>
        <v>36355</v>
      </c>
      <c r="B1221" s="9"/>
      <c r="C1221" s="8"/>
      <c r="D1221" s="9">
        <f t="shared" si="141"/>
        <v>2.1349999999999998</v>
      </c>
      <c r="E1221" s="9">
        <f t="shared" si="141"/>
        <v>2.4049999999999998</v>
      </c>
      <c r="G1221" s="102">
        <f t="shared" si="143"/>
        <v>1.1778699192612705E-2</v>
      </c>
      <c r="H1221" s="102">
        <f t="shared" si="144"/>
        <v>2.0811662038244493E-3</v>
      </c>
      <c r="I1221" s="102"/>
      <c r="J1221" s="102"/>
      <c r="K1221" s="101"/>
      <c r="L1221" s="101"/>
    </row>
    <row r="1222" spans="1:12" x14ac:dyDescent="0.25">
      <c r="A1222" s="8">
        <f t="shared" si="142"/>
        <v>36356</v>
      </c>
      <c r="B1222" s="9"/>
      <c r="C1222" s="8"/>
      <c r="D1222" s="9">
        <f t="shared" si="141"/>
        <v>2.08</v>
      </c>
      <c r="E1222" s="9">
        <f t="shared" si="141"/>
        <v>2.375</v>
      </c>
      <c r="G1222" s="102">
        <f t="shared" si="143"/>
        <v>-2.6098752967361187E-2</v>
      </c>
      <c r="H1222" s="102">
        <f t="shared" si="144"/>
        <v>-1.255246607111986E-2</v>
      </c>
      <c r="I1222" s="102"/>
      <c r="J1222" s="102"/>
      <c r="K1222" s="101"/>
      <c r="L1222" s="101"/>
    </row>
    <row r="1223" spans="1:12" x14ac:dyDescent="0.25">
      <c r="A1223" s="8">
        <f t="shared" si="142"/>
        <v>36357</v>
      </c>
      <c r="B1223" s="9"/>
      <c r="C1223" s="8"/>
      <c r="D1223" s="9">
        <f t="shared" si="141"/>
        <v>2.0699999999999998</v>
      </c>
      <c r="E1223" s="9">
        <f t="shared" si="141"/>
        <v>2.16</v>
      </c>
      <c r="G1223" s="102">
        <f t="shared" si="143"/>
        <v>-4.8192864359489947E-3</v>
      </c>
      <c r="H1223" s="102">
        <f t="shared" si="144"/>
        <v>-9.488921579053089E-2</v>
      </c>
      <c r="I1223" s="102"/>
      <c r="J1223" s="102"/>
      <c r="K1223" s="101"/>
      <c r="L1223" s="101"/>
    </row>
    <row r="1224" spans="1:12" x14ac:dyDescent="0.25">
      <c r="A1224" s="8">
        <f t="shared" si="142"/>
        <v>36358</v>
      </c>
      <c r="B1224" s="9"/>
      <c r="C1224" s="8"/>
      <c r="D1224" s="9">
        <f t="shared" si="141"/>
        <v>2.0699999999999998</v>
      </c>
      <c r="E1224" s="9">
        <f t="shared" si="141"/>
        <v>2.16</v>
      </c>
      <c r="G1224" s="102">
        <f t="shared" si="143"/>
        <v>0</v>
      </c>
      <c r="H1224" s="102">
        <f t="shared" si="144"/>
        <v>0</v>
      </c>
      <c r="I1224" s="102"/>
      <c r="J1224" s="102"/>
    </row>
    <row r="1225" spans="1:12" x14ac:dyDescent="0.25">
      <c r="A1225" s="8">
        <f t="shared" si="142"/>
        <v>36359</v>
      </c>
      <c r="B1225" s="9"/>
      <c r="C1225" s="8"/>
      <c r="D1225" s="9">
        <f t="shared" si="141"/>
        <v>2.0699999999999998</v>
      </c>
      <c r="E1225" s="9">
        <f t="shared" si="141"/>
        <v>2.16</v>
      </c>
      <c r="G1225" s="102">
        <f t="shared" si="143"/>
        <v>0</v>
      </c>
      <c r="H1225" s="102">
        <f t="shared" si="144"/>
        <v>0</v>
      </c>
      <c r="I1225" s="102"/>
      <c r="J1225" s="102"/>
    </row>
    <row r="1226" spans="1:12" x14ac:dyDescent="0.25">
      <c r="A1226" s="8">
        <f t="shared" si="142"/>
        <v>36360</v>
      </c>
      <c r="B1226" s="9"/>
      <c r="C1226" s="8"/>
      <c r="D1226" s="9">
        <f t="shared" si="141"/>
        <v>2.11</v>
      </c>
      <c r="E1226" s="9">
        <f t="shared" si="141"/>
        <v>2.38</v>
      </c>
      <c r="G1226" s="102">
        <f t="shared" si="143"/>
        <v>1.9139340210697506E-2</v>
      </c>
      <c r="H1226" s="102">
        <f t="shared" si="144"/>
        <v>9.6992265987309492E-2</v>
      </c>
      <c r="I1226" s="102"/>
      <c r="J1226" s="102"/>
    </row>
    <row r="1227" spans="1:12" x14ac:dyDescent="0.25">
      <c r="A1227" s="8">
        <f t="shared" si="142"/>
        <v>36361</v>
      </c>
      <c r="B1227" s="9"/>
      <c r="C1227" s="8"/>
      <c r="D1227" s="9">
        <f t="shared" si="141"/>
        <v>2.1549999999999998</v>
      </c>
      <c r="E1227" s="9">
        <f t="shared" si="141"/>
        <v>2.395</v>
      </c>
      <c r="G1227" s="102">
        <f t="shared" si="143"/>
        <v>2.1102776067736036E-2</v>
      </c>
      <c r="H1227" s="102">
        <f t="shared" si="144"/>
        <v>6.282743179495209E-3</v>
      </c>
      <c r="I1227" s="102"/>
      <c r="J1227" s="102"/>
    </row>
    <row r="1228" spans="1:12" x14ac:dyDescent="0.25">
      <c r="A1228" s="8">
        <f t="shared" si="142"/>
        <v>36362</v>
      </c>
      <c r="B1228" s="9"/>
      <c r="C1228" s="8"/>
      <c r="D1228" s="9">
        <f t="shared" si="141"/>
        <v>2.1800000000000002</v>
      </c>
      <c r="E1228" s="9">
        <f t="shared" si="141"/>
        <v>2.4</v>
      </c>
      <c r="G1228" s="102">
        <f t="shared" si="143"/>
        <v>1.1534153245286765E-2</v>
      </c>
      <c r="H1228" s="102">
        <f t="shared" si="144"/>
        <v>2.0855064910213611E-3</v>
      </c>
      <c r="I1228" s="102"/>
      <c r="J1228" s="102"/>
    </row>
    <row r="1229" spans="1:12" x14ac:dyDescent="0.25">
      <c r="A1229" s="8">
        <f t="shared" si="142"/>
        <v>36363</v>
      </c>
      <c r="B1229" s="9"/>
      <c r="C1229" s="8"/>
      <c r="D1229" s="9">
        <f t="shared" si="141"/>
        <v>2.25</v>
      </c>
      <c r="E1229" s="9">
        <f t="shared" si="141"/>
        <v>2.39</v>
      </c>
      <c r="G1229" s="102">
        <f t="shared" si="143"/>
        <v>3.1605339415331044E-2</v>
      </c>
      <c r="H1229" s="102">
        <f t="shared" si="144"/>
        <v>-4.1753714104805105E-3</v>
      </c>
      <c r="I1229" s="102"/>
      <c r="J1229" s="102"/>
    </row>
    <row r="1230" spans="1:12" x14ac:dyDescent="0.25">
      <c r="A1230" s="8">
        <f t="shared" si="142"/>
        <v>36364</v>
      </c>
      <c r="B1230" s="9"/>
      <c r="C1230" s="8"/>
      <c r="D1230" s="9">
        <f t="shared" si="141"/>
        <v>2.2599999999999998</v>
      </c>
      <c r="E1230" s="9">
        <f t="shared" si="141"/>
        <v>2.2000000000000002</v>
      </c>
      <c r="G1230" s="102">
        <f t="shared" si="143"/>
        <v>4.4345970678655536E-3</v>
      </c>
      <c r="H1230" s="102">
        <f t="shared" si="144"/>
        <v>-8.2836005579149052E-2</v>
      </c>
      <c r="I1230" s="102"/>
      <c r="J1230" s="102"/>
    </row>
    <row r="1231" spans="1:12" x14ac:dyDescent="0.25">
      <c r="A1231" s="8">
        <f t="shared" si="142"/>
        <v>36365</v>
      </c>
      <c r="B1231" s="9"/>
      <c r="C1231" s="8"/>
      <c r="D1231" s="9">
        <f t="shared" si="141"/>
        <v>2.2599999999999998</v>
      </c>
      <c r="E1231" s="9">
        <f t="shared" si="141"/>
        <v>2.2000000000000002</v>
      </c>
      <c r="G1231" s="102">
        <f t="shared" si="143"/>
        <v>0</v>
      </c>
      <c r="H1231" s="102">
        <f t="shared" si="144"/>
        <v>0</v>
      </c>
      <c r="I1231" s="102"/>
      <c r="J1231" s="102"/>
    </row>
    <row r="1232" spans="1:12" x14ac:dyDescent="0.25">
      <c r="A1232" s="8">
        <f t="shared" si="142"/>
        <v>36366</v>
      </c>
      <c r="B1232" s="9"/>
      <c r="C1232" s="8"/>
      <c r="D1232" s="9">
        <f t="shared" si="141"/>
        <v>2.2599999999999998</v>
      </c>
      <c r="E1232" s="9">
        <f t="shared" si="141"/>
        <v>2.2000000000000002</v>
      </c>
      <c r="G1232" s="102">
        <f t="shared" si="143"/>
        <v>0</v>
      </c>
      <c r="H1232" s="102">
        <f t="shared" si="144"/>
        <v>0</v>
      </c>
      <c r="I1232" s="102"/>
      <c r="J1232" s="102"/>
    </row>
    <row r="1233" spans="1:12" x14ac:dyDescent="0.25">
      <c r="A1233" s="8">
        <f t="shared" si="142"/>
        <v>36367</v>
      </c>
      <c r="B1233" s="9"/>
      <c r="C1233" s="8"/>
      <c r="D1233" s="9">
        <f t="shared" si="141"/>
        <v>2.4249999999999998</v>
      </c>
      <c r="E1233" s="9">
        <f t="shared" si="141"/>
        <v>2.4950000000000001</v>
      </c>
      <c r="G1233" s="102">
        <f t="shared" si="143"/>
        <v>7.0466711105251961E-2</v>
      </c>
      <c r="H1233" s="102">
        <f t="shared" si="144"/>
        <v>0.12583136883921178</v>
      </c>
      <c r="I1233" s="102"/>
      <c r="J1233" s="102"/>
    </row>
    <row r="1234" spans="1:12" x14ac:dyDescent="0.25">
      <c r="A1234" s="8">
        <f t="shared" si="142"/>
        <v>36368</v>
      </c>
      <c r="B1234" s="15"/>
      <c r="C1234" s="8"/>
      <c r="D1234" s="9">
        <f t="shared" si="141"/>
        <v>2.41</v>
      </c>
      <c r="E1234" s="9">
        <f t="shared" si="141"/>
        <v>2.5150000000000001</v>
      </c>
      <c r="G1234" s="102">
        <f t="shared" si="143"/>
        <v>-6.2047768868827577E-3</v>
      </c>
      <c r="H1234" s="102">
        <f t="shared" si="144"/>
        <v>7.9840743482205486E-3</v>
      </c>
      <c r="I1234" s="102"/>
      <c r="J1234" s="102"/>
    </row>
    <row r="1235" spans="1:12" x14ac:dyDescent="0.25">
      <c r="A1235" s="8">
        <f t="shared" si="142"/>
        <v>36369</v>
      </c>
      <c r="B1235" s="15"/>
      <c r="C1235" s="8"/>
      <c r="D1235" s="9">
        <f t="shared" si="141"/>
        <v>2.4649999999999999</v>
      </c>
      <c r="E1235" s="9">
        <f t="shared" si="141"/>
        <v>2.5550000000000002</v>
      </c>
      <c r="G1235" s="102">
        <f t="shared" si="143"/>
        <v>2.2565059992089725E-2</v>
      </c>
      <c r="H1235" s="102">
        <f t="shared" si="144"/>
        <v>1.577942010396521E-2</v>
      </c>
      <c r="I1235" s="102"/>
      <c r="J1235" s="102"/>
    </row>
    <row r="1236" spans="1:12" x14ac:dyDescent="0.25">
      <c r="A1236" s="8">
        <f t="shared" si="142"/>
        <v>36370</v>
      </c>
      <c r="B1236" s="15"/>
      <c r="C1236" s="8"/>
      <c r="D1236" s="9">
        <f t="shared" si="141"/>
        <v>2.5299999999999998</v>
      </c>
      <c r="E1236" s="9">
        <f t="shared" si="141"/>
        <v>2.605</v>
      </c>
      <c r="G1236" s="102">
        <f t="shared" si="143"/>
        <v>2.6027495244775451E-2</v>
      </c>
      <c r="H1236" s="102">
        <f t="shared" si="144"/>
        <v>1.9380451549662375E-2</v>
      </c>
      <c r="I1236" s="102"/>
      <c r="J1236" s="102"/>
    </row>
    <row r="1237" spans="1:12" x14ac:dyDescent="0.25">
      <c r="A1237" s="8">
        <f t="shared" si="142"/>
        <v>36371</v>
      </c>
      <c r="B1237" s="15"/>
      <c r="C1237" s="8"/>
      <c r="D1237" s="9">
        <f t="shared" si="141"/>
        <v>2.41</v>
      </c>
      <c r="E1237" s="9">
        <f t="shared" si="141"/>
        <v>2.5049999999999999</v>
      </c>
      <c r="G1237" s="102">
        <f t="shared" si="143"/>
        <v>-4.8592555236865072E-2</v>
      </c>
      <c r="H1237" s="102">
        <f t="shared" si="144"/>
        <v>-3.9143940668502186E-2</v>
      </c>
      <c r="I1237" s="102"/>
      <c r="J1237" s="102"/>
    </row>
    <row r="1238" spans="1:12" x14ac:dyDescent="0.25">
      <c r="A1238" s="8">
        <f t="shared" si="142"/>
        <v>36372</v>
      </c>
      <c r="B1238" s="15"/>
      <c r="C1238" s="8"/>
      <c r="D1238" s="9">
        <f t="shared" si="141"/>
        <v>2.41</v>
      </c>
      <c r="E1238" s="9">
        <f t="shared" si="141"/>
        <v>2.5049999999999999</v>
      </c>
      <c r="G1238" s="102">
        <f t="shared" si="143"/>
        <v>0</v>
      </c>
      <c r="H1238" s="102">
        <f t="shared" si="144"/>
        <v>0</v>
      </c>
      <c r="I1238" s="102"/>
      <c r="J1238" s="102"/>
    </row>
    <row r="1239" spans="1:12" x14ac:dyDescent="0.25">
      <c r="A1239" s="8"/>
      <c r="B1239" s="9"/>
      <c r="C1239" s="8"/>
      <c r="D1239" s="9"/>
      <c r="E1239" s="9"/>
    </row>
    <row r="1240" spans="1:12" x14ac:dyDescent="0.25">
      <c r="A1240" s="8"/>
      <c r="B1240" s="9"/>
      <c r="C1240" s="8"/>
      <c r="D1240" s="9"/>
      <c r="E1240" s="9"/>
    </row>
    <row r="1241" spans="1:12" x14ac:dyDescent="0.25">
      <c r="A1241" s="8"/>
      <c r="B1241" s="9"/>
      <c r="C1241" s="8"/>
      <c r="D1241" s="9"/>
      <c r="E1241" s="9"/>
    </row>
    <row r="1242" spans="1:12" x14ac:dyDescent="0.25">
      <c r="A1242" s="8"/>
      <c r="B1242" s="9"/>
      <c r="C1242" s="8">
        <v>36373</v>
      </c>
      <c r="G1242" s="102">
        <f>STDEV(G1244:G1273)*$B$1</f>
        <v>0.31836707117303364</v>
      </c>
      <c r="H1242" s="102">
        <f>STDEV(H1244:H1273)*$B$1</f>
        <v>0.26161987354250937</v>
      </c>
      <c r="I1242" s="102"/>
      <c r="J1242" s="102">
        <f>IF(ISNUMBER(J1243),J1243,1.1)</f>
        <v>0.92930134770280348</v>
      </c>
      <c r="K1242" s="101">
        <f>MAX(D1243:D1273)</f>
        <v>2.9449999999999998</v>
      </c>
      <c r="L1242" s="101">
        <f>MAX(E1243:E1273)</f>
        <v>3.02</v>
      </c>
    </row>
    <row r="1243" spans="1:12" x14ac:dyDescent="0.25">
      <c r="A1243" s="8">
        <f>C1242</f>
        <v>36373</v>
      </c>
      <c r="B1243" s="9"/>
      <c r="C1243" s="8"/>
      <c r="D1243" s="9">
        <f>VLOOKUP($A1243,cash,D$4,FALSE)</f>
        <v>2.41</v>
      </c>
      <c r="E1243" s="9">
        <f>VLOOKUP($A1243,cash,E$4,FALSE)</f>
        <v>2.5049999999999999</v>
      </c>
      <c r="G1243" s="102"/>
      <c r="H1243" s="102"/>
      <c r="I1243" s="102"/>
      <c r="J1243" s="102">
        <f>CORREL(D1243:D1273,E1243:E1273)</f>
        <v>0.92930134770280348</v>
      </c>
      <c r="K1243" s="101">
        <f>MIN(D1243:D1273)</f>
        <v>2.4049999999999998</v>
      </c>
      <c r="L1243" s="101">
        <f>MIN(E1243:E1273)</f>
        <v>2.5049999999999999</v>
      </c>
    </row>
    <row r="1244" spans="1:12" x14ac:dyDescent="0.25">
      <c r="A1244" s="8">
        <f>A1243+1</f>
        <v>36374</v>
      </c>
      <c r="B1244" s="9"/>
      <c r="C1244" s="8"/>
      <c r="D1244" s="9">
        <f t="shared" ref="D1244:E1273" si="145">VLOOKUP($A1244,cash,D$4,FALSE)</f>
        <v>2.4049999999999998</v>
      </c>
      <c r="E1244" s="9">
        <f t="shared" si="145"/>
        <v>2.5499999999999998</v>
      </c>
      <c r="G1244" s="102">
        <f>LN(D1244/D1243)</f>
        <v>-2.0768439448392282E-3</v>
      </c>
      <c r="H1244" s="102">
        <f>LN(E1244/E1243)</f>
        <v>1.7804624633506686E-2</v>
      </c>
      <c r="I1244" s="102"/>
      <c r="J1244" s="102"/>
    </row>
    <row r="1245" spans="1:12" x14ac:dyDescent="0.25">
      <c r="A1245" s="8">
        <f t="shared" ref="A1245:A1271" si="146">A1244+1</f>
        <v>36375</v>
      </c>
      <c r="B1245" s="9"/>
      <c r="C1245" s="8"/>
      <c r="D1245" s="9">
        <f t="shared" si="145"/>
        <v>2.4750000000000001</v>
      </c>
      <c r="E1245" s="9">
        <f t="shared" si="145"/>
        <v>2.6150000000000002</v>
      </c>
      <c r="G1245" s="102">
        <f t="shared" ref="G1245:G1273" si="147">LN(D1245/D1244)</f>
        <v>2.8690492462929231E-2</v>
      </c>
      <c r="H1245" s="102">
        <f t="shared" ref="H1245:H1273" si="148">LN(E1245/E1244)</f>
        <v>2.5170738346551574E-2</v>
      </c>
      <c r="I1245" s="102"/>
      <c r="J1245" s="102"/>
    </row>
    <row r="1246" spans="1:12" x14ac:dyDescent="0.25">
      <c r="A1246" s="8">
        <f t="shared" si="146"/>
        <v>36376</v>
      </c>
      <c r="B1246" s="9"/>
      <c r="C1246" s="8"/>
      <c r="D1246" s="9">
        <f t="shared" si="145"/>
        <v>2.5249999999999999</v>
      </c>
      <c r="E1246" s="9">
        <f t="shared" si="145"/>
        <v>2.65</v>
      </c>
      <c r="G1246" s="102">
        <f t="shared" si="147"/>
        <v>2.0000666706669435E-2</v>
      </c>
      <c r="H1246" s="102">
        <f t="shared" si="148"/>
        <v>1.32955424812445E-2</v>
      </c>
      <c r="I1246" s="102"/>
      <c r="J1246" s="102"/>
    </row>
    <row r="1247" spans="1:12" x14ac:dyDescent="0.25">
      <c r="A1247" s="8">
        <f t="shared" si="146"/>
        <v>36377</v>
      </c>
      <c r="B1247" s="9"/>
      <c r="C1247" s="8"/>
      <c r="D1247" s="9">
        <f t="shared" si="145"/>
        <v>2.5350000000000001</v>
      </c>
      <c r="E1247" s="9">
        <f t="shared" si="145"/>
        <v>2.65</v>
      </c>
      <c r="G1247" s="102">
        <f t="shared" si="147"/>
        <v>3.9525743158233418E-3</v>
      </c>
      <c r="H1247" s="102">
        <f t="shared" si="148"/>
        <v>0</v>
      </c>
      <c r="I1247" s="102"/>
      <c r="J1247" s="102"/>
    </row>
    <row r="1248" spans="1:12" x14ac:dyDescent="0.25">
      <c r="A1248" s="8">
        <f t="shared" si="146"/>
        <v>36378</v>
      </c>
      <c r="B1248" s="9"/>
      <c r="C1248" s="8"/>
      <c r="D1248" s="9">
        <f t="shared" si="145"/>
        <v>2.5550000000000002</v>
      </c>
      <c r="E1248" s="9">
        <f t="shared" si="145"/>
        <v>2.605</v>
      </c>
      <c r="G1248" s="102">
        <f t="shared" si="147"/>
        <v>7.8585866125213105E-3</v>
      </c>
      <c r="H1248" s="102">
        <f t="shared" si="148"/>
        <v>-1.7126964792800597E-2</v>
      </c>
      <c r="I1248" s="102"/>
      <c r="J1248" s="102"/>
    </row>
    <row r="1249" spans="1:10" x14ac:dyDescent="0.25">
      <c r="A1249" s="8">
        <f t="shared" si="146"/>
        <v>36379</v>
      </c>
      <c r="B1249" s="9"/>
      <c r="C1249" s="8"/>
      <c r="D1249" s="9">
        <f t="shared" si="145"/>
        <v>2.5550000000000002</v>
      </c>
      <c r="E1249" s="9">
        <f t="shared" si="145"/>
        <v>2.605</v>
      </c>
      <c r="G1249" s="102">
        <f t="shared" si="147"/>
        <v>0</v>
      </c>
      <c r="H1249" s="102">
        <f t="shared" si="148"/>
        <v>0</v>
      </c>
      <c r="I1249" s="102"/>
      <c r="J1249" s="102"/>
    </row>
    <row r="1250" spans="1:10" x14ac:dyDescent="0.25">
      <c r="A1250" s="8">
        <f t="shared" si="146"/>
        <v>36380</v>
      </c>
      <c r="B1250" s="9"/>
      <c r="C1250" s="8"/>
      <c r="D1250" s="9">
        <f t="shared" si="145"/>
        <v>2.5550000000000002</v>
      </c>
      <c r="E1250" s="9">
        <f t="shared" si="145"/>
        <v>2.605</v>
      </c>
      <c r="G1250" s="102">
        <f t="shared" si="147"/>
        <v>0</v>
      </c>
      <c r="H1250" s="102">
        <f t="shared" si="148"/>
        <v>0</v>
      </c>
      <c r="I1250" s="102"/>
      <c r="J1250" s="102"/>
    </row>
    <row r="1251" spans="1:10" x14ac:dyDescent="0.25">
      <c r="A1251" s="8">
        <f t="shared" si="146"/>
        <v>36381</v>
      </c>
      <c r="B1251" s="9"/>
      <c r="C1251" s="8"/>
      <c r="D1251" s="9">
        <f t="shared" si="145"/>
        <v>2.64</v>
      </c>
      <c r="E1251" s="9">
        <f t="shared" si="145"/>
        <v>2.665</v>
      </c>
      <c r="G1251" s="102">
        <f t="shared" si="147"/>
        <v>3.2726693502556983E-2</v>
      </c>
      <c r="H1251" s="102">
        <f t="shared" si="148"/>
        <v>2.2771382412477597E-2</v>
      </c>
      <c r="I1251" s="102"/>
      <c r="J1251" s="102"/>
    </row>
    <row r="1252" spans="1:10" x14ac:dyDescent="0.25">
      <c r="A1252" s="8">
        <f t="shared" si="146"/>
        <v>36382</v>
      </c>
      <c r="B1252" s="9"/>
      <c r="C1252" s="8"/>
      <c r="D1252" s="9">
        <f t="shared" si="145"/>
        <v>2.68</v>
      </c>
      <c r="E1252" s="9">
        <f t="shared" si="145"/>
        <v>2.69</v>
      </c>
      <c r="G1252" s="102">
        <f t="shared" si="147"/>
        <v>1.5037877364540502E-2</v>
      </c>
      <c r="H1252" s="102">
        <f t="shared" si="148"/>
        <v>9.3371359959399172E-3</v>
      </c>
      <c r="I1252" s="102"/>
      <c r="J1252" s="102"/>
    </row>
    <row r="1253" spans="1:10" x14ac:dyDescent="0.25">
      <c r="A1253" s="8">
        <f t="shared" si="146"/>
        <v>36383</v>
      </c>
      <c r="B1253" s="9"/>
      <c r="C1253" s="8"/>
      <c r="D1253" s="9">
        <f t="shared" si="145"/>
        <v>2.6850000000000001</v>
      </c>
      <c r="E1253" s="9">
        <f t="shared" si="145"/>
        <v>2.69</v>
      </c>
      <c r="G1253" s="102">
        <f t="shared" si="147"/>
        <v>1.8639334380627327E-3</v>
      </c>
      <c r="H1253" s="102">
        <f t="shared" si="148"/>
        <v>0</v>
      </c>
      <c r="I1253" s="102"/>
      <c r="J1253" s="102"/>
    </row>
    <row r="1254" spans="1:10" x14ac:dyDescent="0.25">
      <c r="A1254" s="8">
        <f t="shared" si="146"/>
        <v>36384</v>
      </c>
      <c r="B1254" s="9"/>
      <c r="C1254" s="8"/>
      <c r="D1254" s="9">
        <f t="shared" si="145"/>
        <v>2.64</v>
      </c>
      <c r="E1254" s="9">
        <f t="shared" si="145"/>
        <v>2.68</v>
      </c>
      <c r="G1254" s="102">
        <f t="shared" si="147"/>
        <v>-1.690181080260314E-2</v>
      </c>
      <c r="H1254" s="102">
        <f t="shared" si="148"/>
        <v>-3.7243990909823282E-3</v>
      </c>
      <c r="I1254" s="102"/>
      <c r="J1254" s="102"/>
    </row>
    <row r="1255" spans="1:10" x14ac:dyDescent="0.25">
      <c r="A1255" s="8">
        <f t="shared" si="146"/>
        <v>36385</v>
      </c>
      <c r="B1255" s="9"/>
      <c r="C1255" s="8"/>
      <c r="D1255" s="9">
        <f t="shared" si="145"/>
        <v>2.54</v>
      </c>
      <c r="E1255" s="9">
        <f t="shared" si="145"/>
        <v>2.58</v>
      </c>
      <c r="G1255" s="102">
        <f t="shared" si="147"/>
        <v>-3.8614836127779661E-2</v>
      </c>
      <c r="H1255" s="102">
        <f t="shared" si="148"/>
        <v>-3.8027395589239253E-2</v>
      </c>
      <c r="I1255" s="102"/>
      <c r="J1255" s="102"/>
    </row>
    <row r="1256" spans="1:10" x14ac:dyDescent="0.25">
      <c r="A1256" s="8">
        <f t="shared" si="146"/>
        <v>36386</v>
      </c>
      <c r="B1256" s="9"/>
      <c r="C1256" s="8"/>
      <c r="D1256" s="9">
        <f t="shared" si="145"/>
        <v>2.54</v>
      </c>
      <c r="E1256" s="9">
        <f t="shared" si="145"/>
        <v>2.58</v>
      </c>
      <c r="G1256" s="102">
        <f t="shared" si="147"/>
        <v>0</v>
      </c>
      <c r="H1256" s="102">
        <f t="shared" si="148"/>
        <v>0</v>
      </c>
      <c r="I1256" s="102"/>
      <c r="J1256" s="102"/>
    </row>
    <row r="1257" spans="1:10" x14ac:dyDescent="0.25">
      <c r="A1257" s="8">
        <f t="shared" si="146"/>
        <v>36387</v>
      </c>
      <c r="B1257" s="9"/>
      <c r="C1257" s="8"/>
      <c r="D1257" s="9">
        <f t="shared" si="145"/>
        <v>2.54</v>
      </c>
      <c r="E1257" s="9">
        <f t="shared" si="145"/>
        <v>2.58</v>
      </c>
      <c r="G1257" s="102">
        <f t="shared" si="147"/>
        <v>0</v>
      </c>
      <c r="H1257" s="102">
        <f t="shared" si="148"/>
        <v>0</v>
      </c>
      <c r="I1257" s="102"/>
      <c r="J1257" s="102"/>
    </row>
    <row r="1258" spans="1:10" x14ac:dyDescent="0.25">
      <c r="A1258" s="8">
        <f t="shared" si="146"/>
        <v>36388</v>
      </c>
      <c r="B1258" s="9"/>
      <c r="C1258" s="8"/>
      <c r="D1258" s="9">
        <f t="shared" si="145"/>
        <v>2.605</v>
      </c>
      <c r="E1258" s="9">
        <f t="shared" si="145"/>
        <v>2.6749999999999998</v>
      </c>
      <c r="G1258" s="102">
        <f t="shared" si="147"/>
        <v>2.5268594174884983E-2</v>
      </c>
      <c r="H1258" s="102">
        <f t="shared" si="148"/>
        <v>3.6159981414443661E-2</v>
      </c>
      <c r="I1258" s="102"/>
      <c r="J1258" s="102"/>
    </row>
    <row r="1259" spans="1:10" x14ac:dyDescent="0.25">
      <c r="A1259" s="8">
        <f t="shared" si="146"/>
        <v>36389</v>
      </c>
      <c r="B1259" s="9"/>
      <c r="C1259" s="8"/>
      <c r="D1259" s="9">
        <f t="shared" si="145"/>
        <v>2.5750000000000002</v>
      </c>
      <c r="E1259" s="9">
        <f t="shared" si="145"/>
        <v>2.6549999999999998</v>
      </c>
      <c r="G1259" s="102">
        <f t="shared" si="147"/>
        <v>-1.1583141089630647E-2</v>
      </c>
      <c r="H1259" s="102">
        <f t="shared" si="148"/>
        <v>-7.5047256540676927E-3</v>
      </c>
      <c r="I1259" s="102"/>
      <c r="J1259" s="102"/>
    </row>
    <row r="1260" spans="1:10" x14ac:dyDescent="0.25">
      <c r="A1260" s="8">
        <f t="shared" si="146"/>
        <v>36390</v>
      </c>
      <c r="B1260" s="9"/>
      <c r="C1260" s="8"/>
      <c r="D1260" s="9">
        <f t="shared" si="145"/>
        <v>2.61</v>
      </c>
      <c r="E1260" s="9">
        <f t="shared" si="145"/>
        <v>2.68</v>
      </c>
      <c r="G1260" s="102">
        <f t="shared" si="147"/>
        <v>1.3500687218902524E-2</v>
      </c>
      <c r="H1260" s="102">
        <f t="shared" si="148"/>
        <v>9.3721398288632522E-3</v>
      </c>
      <c r="I1260" s="102"/>
      <c r="J1260" s="102"/>
    </row>
    <row r="1261" spans="1:10" x14ac:dyDescent="0.25">
      <c r="A1261" s="8">
        <f t="shared" si="146"/>
        <v>36391</v>
      </c>
      <c r="B1261" s="9"/>
      <c r="C1261" s="8"/>
      <c r="D1261" s="9">
        <f t="shared" si="145"/>
        <v>2.7250000000000001</v>
      </c>
      <c r="E1261" s="9">
        <f t="shared" si="145"/>
        <v>2.7549999999999999</v>
      </c>
      <c r="G1261" s="102">
        <f t="shared" si="147"/>
        <v>4.3118206780605496E-2</v>
      </c>
      <c r="H1261" s="102">
        <f t="shared" si="148"/>
        <v>2.7600648082112336E-2</v>
      </c>
      <c r="I1261" s="102"/>
      <c r="J1261" s="102"/>
    </row>
    <row r="1262" spans="1:10" x14ac:dyDescent="0.25">
      <c r="A1262" s="8">
        <f t="shared" si="146"/>
        <v>36392</v>
      </c>
      <c r="B1262" s="9"/>
      <c r="C1262" s="8"/>
      <c r="D1262" s="9">
        <f t="shared" si="145"/>
        <v>2.7949999999999999</v>
      </c>
      <c r="E1262" s="9">
        <f t="shared" si="145"/>
        <v>2.8</v>
      </c>
      <c r="G1262" s="102">
        <f t="shared" si="147"/>
        <v>2.5363678491854977E-2</v>
      </c>
      <c r="H1262" s="102">
        <f t="shared" si="148"/>
        <v>1.6201974576280406E-2</v>
      </c>
      <c r="I1262" s="102"/>
      <c r="J1262" s="102"/>
    </row>
    <row r="1263" spans="1:10" x14ac:dyDescent="0.25">
      <c r="A1263" s="8">
        <f t="shared" si="146"/>
        <v>36393</v>
      </c>
      <c r="B1263" s="9"/>
      <c r="C1263" s="8"/>
      <c r="D1263" s="9">
        <f t="shared" si="145"/>
        <v>2.7949999999999999</v>
      </c>
      <c r="E1263" s="9">
        <f t="shared" si="145"/>
        <v>2.8</v>
      </c>
      <c r="G1263" s="102">
        <f t="shared" si="147"/>
        <v>0</v>
      </c>
      <c r="H1263" s="102">
        <f t="shared" si="148"/>
        <v>0</v>
      </c>
      <c r="I1263" s="102"/>
      <c r="J1263" s="102"/>
    </row>
    <row r="1264" spans="1:10" x14ac:dyDescent="0.25">
      <c r="A1264" s="8">
        <f t="shared" si="146"/>
        <v>36394</v>
      </c>
      <c r="B1264" s="9"/>
      <c r="C1264" s="8"/>
      <c r="D1264" s="9">
        <f t="shared" si="145"/>
        <v>2.7949999999999999</v>
      </c>
      <c r="E1264" s="9">
        <f t="shared" si="145"/>
        <v>2.8</v>
      </c>
      <c r="G1264" s="102">
        <f t="shared" si="147"/>
        <v>0</v>
      </c>
      <c r="H1264" s="102">
        <f t="shared" si="148"/>
        <v>0</v>
      </c>
      <c r="I1264" s="102"/>
      <c r="J1264" s="102"/>
    </row>
    <row r="1265" spans="1:12" x14ac:dyDescent="0.25">
      <c r="A1265" s="8">
        <f t="shared" si="146"/>
        <v>36395</v>
      </c>
      <c r="B1265" s="9"/>
      <c r="C1265" s="8"/>
      <c r="D1265" s="9">
        <f t="shared" si="145"/>
        <v>2.77</v>
      </c>
      <c r="E1265" s="9">
        <f t="shared" si="145"/>
        <v>2.835</v>
      </c>
      <c r="G1265" s="102">
        <f t="shared" si="147"/>
        <v>-8.984786407815297E-3</v>
      </c>
      <c r="H1265" s="102">
        <f t="shared" si="148"/>
        <v>1.242251999855711E-2</v>
      </c>
      <c r="I1265" s="102"/>
      <c r="J1265" s="102"/>
    </row>
    <row r="1266" spans="1:12" x14ac:dyDescent="0.25">
      <c r="A1266" s="8">
        <f t="shared" si="146"/>
        <v>36396</v>
      </c>
      <c r="B1266" s="9"/>
      <c r="C1266" s="8"/>
      <c r="D1266" s="9">
        <f t="shared" si="145"/>
        <v>2.88</v>
      </c>
      <c r="E1266" s="9">
        <f t="shared" si="145"/>
        <v>2.9350000000000001</v>
      </c>
      <c r="G1266" s="102">
        <f t="shared" si="147"/>
        <v>3.894297394860733E-2</v>
      </c>
      <c r="H1266" s="102">
        <f t="shared" si="148"/>
        <v>3.4665516100344379E-2</v>
      </c>
      <c r="I1266" s="102"/>
      <c r="J1266" s="102"/>
    </row>
    <row r="1267" spans="1:12" x14ac:dyDescent="0.25">
      <c r="A1267" s="8">
        <f t="shared" si="146"/>
        <v>36397</v>
      </c>
      <c r="B1267" s="9"/>
      <c r="C1267" s="8"/>
      <c r="D1267" s="9">
        <f t="shared" si="145"/>
        <v>2.9449999999999998</v>
      </c>
      <c r="E1267" s="9">
        <f t="shared" si="145"/>
        <v>3.02</v>
      </c>
      <c r="G1267" s="102">
        <f t="shared" si="147"/>
        <v>2.2318522955695443E-2</v>
      </c>
      <c r="H1267" s="102">
        <f t="shared" si="148"/>
        <v>2.8549378106718412E-2</v>
      </c>
      <c r="I1267" s="102"/>
      <c r="J1267" s="102"/>
    </row>
    <row r="1268" spans="1:12" x14ac:dyDescent="0.25">
      <c r="A1268" s="8">
        <f t="shared" si="146"/>
        <v>36398</v>
      </c>
      <c r="B1268" s="9"/>
      <c r="C1268" s="8"/>
      <c r="D1268" s="9">
        <f t="shared" si="145"/>
        <v>2.88</v>
      </c>
      <c r="E1268" s="9">
        <f t="shared" si="145"/>
        <v>2.97</v>
      </c>
      <c r="G1268" s="102">
        <f t="shared" si="147"/>
        <v>-2.2318522955695454E-2</v>
      </c>
      <c r="H1268" s="102">
        <f t="shared" si="148"/>
        <v>-1.6694878572169992E-2</v>
      </c>
      <c r="I1268" s="102"/>
      <c r="J1268" s="102"/>
    </row>
    <row r="1269" spans="1:12" x14ac:dyDescent="0.25">
      <c r="A1269" s="8">
        <f t="shared" si="146"/>
        <v>36399</v>
      </c>
      <c r="B1269" s="9"/>
      <c r="C1269" s="8"/>
      <c r="D1269" s="9">
        <f t="shared" si="145"/>
        <v>2.76</v>
      </c>
      <c r="E1269" s="9">
        <f t="shared" si="145"/>
        <v>2.9249999999999998</v>
      </c>
      <c r="G1269" s="102">
        <f t="shared" si="147"/>
        <v>-4.2559614418796007E-2</v>
      </c>
      <c r="H1269" s="102">
        <f t="shared" si="148"/>
        <v>-1.5267472130788533E-2</v>
      </c>
      <c r="I1269" s="102"/>
      <c r="J1269" s="102"/>
    </row>
    <row r="1270" spans="1:12" x14ac:dyDescent="0.25">
      <c r="A1270" s="8">
        <f t="shared" si="146"/>
        <v>36400</v>
      </c>
      <c r="B1270" s="9"/>
      <c r="C1270" s="8"/>
      <c r="D1270" s="9">
        <f t="shared" si="145"/>
        <v>2.76</v>
      </c>
      <c r="E1270" s="9">
        <f t="shared" si="145"/>
        <v>2.9249999999999998</v>
      </c>
      <c r="G1270" s="102">
        <f t="shared" si="147"/>
        <v>0</v>
      </c>
      <c r="H1270" s="102">
        <f t="shared" si="148"/>
        <v>0</v>
      </c>
      <c r="I1270" s="102"/>
      <c r="J1270" s="102"/>
    </row>
    <row r="1271" spans="1:12" x14ac:dyDescent="0.25">
      <c r="A1271" s="8">
        <f t="shared" si="146"/>
        <v>36401</v>
      </c>
      <c r="B1271" s="9"/>
      <c r="C1271" s="8"/>
      <c r="D1271" s="9">
        <f t="shared" si="145"/>
        <v>2.76</v>
      </c>
      <c r="E1271" s="9">
        <f t="shared" si="145"/>
        <v>2.9249999999999998</v>
      </c>
      <c r="G1271" s="102">
        <f t="shared" si="147"/>
        <v>0</v>
      </c>
      <c r="H1271" s="102">
        <f t="shared" si="148"/>
        <v>0</v>
      </c>
      <c r="I1271" s="102"/>
      <c r="J1271" s="102"/>
    </row>
    <row r="1272" spans="1:12" x14ac:dyDescent="0.25">
      <c r="A1272" s="8">
        <f>A1271+1</f>
        <v>36402</v>
      </c>
      <c r="B1272" s="9"/>
      <c r="C1272" s="8"/>
      <c r="D1272" s="9">
        <f t="shared" si="145"/>
        <v>2.75</v>
      </c>
      <c r="E1272" s="9">
        <f t="shared" si="145"/>
        <v>2.915</v>
      </c>
      <c r="G1272" s="102">
        <f t="shared" si="147"/>
        <v>-3.6297680505786127E-3</v>
      </c>
      <c r="H1272" s="102">
        <f t="shared" si="148"/>
        <v>-3.4246608813639917E-3</v>
      </c>
      <c r="I1272" s="102"/>
      <c r="J1272" s="102"/>
    </row>
    <row r="1273" spans="1:12" x14ac:dyDescent="0.25">
      <c r="A1273" s="8">
        <f>A1272+1</f>
        <v>36403</v>
      </c>
      <c r="B1273" s="9"/>
      <c r="C1273" s="8"/>
      <c r="D1273" s="9">
        <f t="shared" si="145"/>
        <v>2.77</v>
      </c>
      <c r="E1273" s="9">
        <f t="shared" si="145"/>
        <v>2.92</v>
      </c>
      <c r="G1273" s="102">
        <f t="shared" si="147"/>
        <v>7.2464085207672533E-3</v>
      </c>
      <c r="H1273" s="102">
        <f t="shared" si="148"/>
        <v>1.713796477734598E-3</v>
      </c>
      <c r="I1273" s="102"/>
      <c r="J1273" s="102"/>
    </row>
    <row r="1274" spans="1:12" x14ac:dyDescent="0.25">
      <c r="A1274" s="8"/>
      <c r="B1274" s="9"/>
      <c r="C1274" s="8"/>
      <c r="D1274" s="9"/>
      <c r="E1274" s="9"/>
    </row>
    <row r="1275" spans="1:12" x14ac:dyDescent="0.25">
      <c r="A1275" s="8"/>
      <c r="B1275" s="9"/>
      <c r="C1275" s="8"/>
      <c r="D1275" s="9"/>
      <c r="E1275" s="9"/>
    </row>
    <row r="1276" spans="1:12" x14ac:dyDescent="0.25">
      <c r="A1276" s="8"/>
      <c r="B1276" s="9"/>
      <c r="C1276" s="8"/>
      <c r="D1276" s="9"/>
      <c r="E1276" s="9"/>
    </row>
    <row r="1277" spans="1:12" x14ac:dyDescent="0.25">
      <c r="A1277" s="8"/>
      <c r="B1277" s="9"/>
      <c r="C1277" s="8">
        <v>36404</v>
      </c>
      <c r="G1277" s="102">
        <f>STDEV(G1279:G1307)*$B$1</f>
        <v>0.66999303764375218</v>
      </c>
      <c r="H1277" s="102">
        <f>STDEV(H1279:H1307)*$B$1</f>
        <v>0.60251609056346556</v>
      </c>
      <c r="I1277" s="102"/>
      <c r="J1277" s="102">
        <f>IF(ISNUMBER(J1278),J1278,1.1)</f>
        <v>0.84518303827799934</v>
      </c>
      <c r="K1277" s="101">
        <f>MAX(D1278:D1308)</f>
        <v>2.68</v>
      </c>
      <c r="L1277" s="101">
        <f>MAX(E1278:E1308)</f>
        <v>2.88</v>
      </c>
    </row>
    <row r="1278" spans="1:12" x14ac:dyDescent="0.25">
      <c r="A1278" s="8">
        <f>C1277</f>
        <v>36404</v>
      </c>
      <c r="B1278" s="9"/>
      <c r="C1278" s="8"/>
      <c r="D1278" s="9">
        <f>VLOOKUP($A1278,cash,D$4,FALSE)</f>
        <v>2.61</v>
      </c>
      <c r="E1278" s="9">
        <f>VLOOKUP($A1278,cash,E$4,FALSE)</f>
        <v>2.8149999999999999</v>
      </c>
      <c r="G1278" s="102"/>
      <c r="H1278" s="102"/>
      <c r="I1278" s="102"/>
      <c r="J1278" s="102">
        <f>CORREL(D1278:D1307,E1278:E1307)</f>
        <v>0.84518303827799934</v>
      </c>
      <c r="K1278" s="101">
        <f>MIN(D1278:D1308)</f>
        <v>2.1800000000000002</v>
      </c>
      <c r="L1278" s="101">
        <f>MIN(E1278:E1308)</f>
        <v>2.4449999999999998</v>
      </c>
    </row>
    <row r="1279" spans="1:12" x14ac:dyDescent="0.25">
      <c r="A1279" s="8">
        <f>A1278+1</f>
        <v>36405</v>
      </c>
      <c r="B1279" s="9"/>
      <c r="C1279" s="8"/>
      <c r="D1279" s="9">
        <f t="shared" ref="D1279:E1307" si="149">VLOOKUP($A1279,cash,D$4,FALSE)</f>
        <v>2.4700000000000002</v>
      </c>
      <c r="E1279" s="9">
        <f t="shared" si="149"/>
        <v>2.7149999999999999</v>
      </c>
      <c r="G1279" s="102">
        <f>LN(D1279/D1278)</f>
        <v>-5.5132070694716102E-2</v>
      </c>
      <c r="H1279" s="102">
        <f>LN(E1279/E1278)</f>
        <v>-3.6170308205755015E-2</v>
      </c>
      <c r="I1279" s="102"/>
      <c r="J1279" s="102"/>
    </row>
    <row r="1280" spans="1:12" x14ac:dyDescent="0.25">
      <c r="A1280" s="8">
        <f t="shared" ref="A1280:A1307" si="150">A1279+1</f>
        <v>36406</v>
      </c>
      <c r="B1280" s="9"/>
      <c r="C1280" s="8"/>
      <c r="D1280" s="9">
        <f t="shared" si="149"/>
        <v>2.23</v>
      </c>
      <c r="E1280" s="9">
        <f t="shared" si="149"/>
        <v>2.4449999999999998</v>
      </c>
      <c r="G1280" s="102">
        <f t="shared" ref="G1280:G1307" si="151">LN(D1280/D1279)</f>
        <v>-0.10221656516785847</v>
      </c>
      <c r="H1280" s="102">
        <f t="shared" ref="H1280:H1307" si="152">LN(E1280/E1279)</f>
        <v>-0.10474683045906338</v>
      </c>
      <c r="I1280" s="102"/>
      <c r="J1280" s="102"/>
    </row>
    <row r="1281" spans="1:10" x14ac:dyDescent="0.25">
      <c r="A1281" s="8">
        <f t="shared" si="150"/>
        <v>36407</v>
      </c>
      <c r="B1281" s="9"/>
      <c r="C1281" s="8"/>
      <c r="D1281" s="9">
        <f t="shared" si="149"/>
        <v>2.23</v>
      </c>
      <c r="E1281" s="9">
        <f t="shared" si="149"/>
        <v>2.4449999999999998</v>
      </c>
      <c r="G1281" s="102">
        <f t="shared" si="151"/>
        <v>0</v>
      </c>
      <c r="H1281" s="102">
        <f t="shared" si="152"/>
        <v>0</v>
      </c>
      <c r="I1281" s="102"/>
      <c r="J1281" s="102"/>
    </row>
    <row r="1282" spans="1:10" x14ac:dyDescent="0.25">
      <c r="A1282" s="8">
        <f t="shared" si="150"/>
        <v>36408</v>
      </c>
      <c r="B1282" s="9"/>
      <c r="C1282" s="8"/>
      <c r="D1282" s="9">
        <f t="shared" si="149"/>
        <v>2.23</v>
      </c>
      <c r="E1282" s="9">
        <f t="shared" si="149"/>
        <v>2.4449999999999998</v>
      </c>
      <c r="G1282" s="102">
        <f t="shared" si="151"/>
        <v>0</v>
      </c>
      <c r="H1282" s="102">
        <f t="shared" si="152"/>
        <v>0</v>
      </c>
      <c r="I1282" s="102"/>
      <c r="J1282" s="102"/>
    </row>
    <row r="1283" spans="1:10" x14ac:dyDescent="0.25">
      <c r="A1283" s="8">
        <f t="shared" si="150"/>
        <v>36409</v>
      </c>
      <c r="B1283" s="9"/>
      <c r="C1283" s="8"/>
      <c r="D1283" s="9">
        <f t="shared" si="149"/>
        <v>2.23</v>
      </c>
      <c r="E1283" s="9">
        <f t="shared" si="149"/>
        <v>2.4449999999999998</v>
      </c>
      <c r="G1283" s="102">
        <f t="shared" si="151"/>
        <v>0</v>
      </c>
      <c r="H1283" s="102">
        <f t="shared" si="152"/>
        <v>0</v>
      </c>
      <c r="I1283" s="102"/>
      <c r="J1283" s="102"/>
    </row>
    <row r="1284" spans="1:10" x14ac:dyDescent="0.25">
      <c r="A1284" s="8">
        <f t="shared" si="150"/>
        <v>36410</v>
      </c>
      <c r="B1284" s="9"/>
      <c r="C1284" s="8"/>
      <c r="D1284" s="9">
        <f t="shared" si="149"/>
        <v>2.4300000000000002</v>
      </c>
      <c r="E1284" s="9">
        <f t="shared" si="149"/>
        <v>2.625</v>
      </c>
      <c r="G1284" s="102">
        <f t="shared" si="151"/>
        <v>8.588967188042973E-2</v>
      </c>
      <c r="H1284" s="102">
        <f t="shared" si="152"/>
        <v>7.1035773116751744E-2</v>
      </c>
      <c r="I1284" s="102"/>
      <c r="J1284" s="102"/>
    </row>
    <row r="1285" spans="1:10" x14ac:dyDescent="0.25">
      <c r="A1285" s="8">
        <f t="shared" si="150"/>
        <v>36411</v>
      </c>
      <c r="B1285" s="9"/>
      <c r="C1285" s="8"/>
      <c r="D1285" s="9">
        <f t="shared" si="149"/>
        <v>2.54</v>
      </c>
      <c r="E1285" s="9">
        <f t="shared" si="149"/>
        <v>2.73</v>
      </c>
      <c r="G1285" s="102">
        <f t="shared" si="151"/>
        <v>4.4272823677988037E-2</v>
      </c>
      <c r="H1285" s="102">
        <f t="shared" si="152"/>
        <v>3.9220713153281329E-2</v>
      </c>
      <c r="I1285" s="102"/>
      <c r="J1285" s="102"/>
    </row>
    <row r="1286" spans="1:10" x14ac:dyDescent="0.25">
      <c r="A1286" s="8">
        <f t="shared" si="150"/>
        <v>36412</v>
      </c>
      <c r="B1286" s="9"/>
      <c r="C1286" s="8"/>
      <c r="D1286" s="9">
        <f t="shared" si="149"/>
        <v>2.61</v>
      </c>
      <c r="E1286" s="9">
        <f t="shared" si="149"/>
        <v>2.7949999999999999</v>
      </c>
      <c r="G1286" s="102">
        <f t="shared" si="151"/>
        <v>2.7186140304156781E-2</v>
      </c>
      <c r="H1286" s="102">
        <f t="shared" si="152"/>
        <v>2.3530497410194036E-2</v>
      </c>
      <c r="I1286" s="102"/>
      <c r="J1286" s="102"/>
    </row>
    <row r="1287" spans="1:10" x14ac:dyDescent="0.25">
      <c r="A1287" s="8">
        <f t="shared" si="150"/>
        <v>36413</v>
      </c>
      <c r="B1287" s="9"/>
      <c r="C1287" s="8"/>
      <c r="D1287" s="9">
        <f t="shared" si="149"/>
        <v>2.68</v>
      </c>
      <c r="E1287" s="9">
        <f t="shared" si="149"/>
        <v>2.7949999999999999</v>
      </c>
      <c r="G1287" s="102">
        <f t="shared" si="151"/>
        <v>2.6466573188163273E-2</v>
      </c>
      <c r="H1287" s="102">
        <f t="shared" si="152"/>
        <v>0</v>
      </c>
      <c r="I1287" s="102"/>
      <c r="J1287" s="102"/>
    </row>
    <row r="1288" spans="1:10" x14ac:dyDescent="0.25">
      <c r="A1288" s="8">
        <f t="shared" si="150"/>
        <v>36414</v>
      </c>
      <c r="B1288" s="9"/>
      <c r="C1288" s="8"/>
      <c r="D1288" s="9">
        <f t="shared" si="149"/>
        <v>2.68</v>
      </c>
      <c r="E1288" s="9">
        <f t="shared" si="149"/>
        <v>2.7949999999999999</v>
      </c>
      <c r="G1288" s="102">
        <f t="shared" si="151"/>
        <v>0</v>
      </c>
      <c r="H1288" s="102">
        <f t="shared" si="152"/>
        <v>0</v>
      </c>
      <c r="I1288" s="102"/>
      <c r="J1288" s="102"/>
    </row>
    <row r="1289" spans="1:10" x14ac:dyDescent="0.25">
      <c r="A1289" s="8">
        <f t="shared" si="150"/>
        <v>36415</v>
      </c>
      <c r="B1289" s="9"/>
      <c r="C1289" s="8"/>
      <c r="D1289" s="9">
        <f t="shared" si="149"/>
        <v>2.68</v>
      </c>
      <c r="E1289" s="9">
        <f t="shared" si="149"/>
        <v>2.7949999999999999</v>
      </c>
      <c r="G1289" s="102">
        <f t="shared" si="151"/>
        <v>0</v>
      </c>
      <c r="H1289" s="102">
        <f t="shared" si="152"/>
        <v>0</v>
      </c>
      <c r="I1289" s="102"/>
      <c r="J1289" s="102"/>
    </row>
    <row r="1290" spans="1:10" x14ac:dyDescent="0.25">
      <c r="A1290" s="8">
        <f t="shared" si="150"/>
        <v>36416</v>
      </c>
      <c r="B1290" s="9"/>
      <c r="C1290" s="8"/>
      <c r="D1290" s="9">
        <f t="shared" si="149"/>
        <v>2.66</v>
      </c>
      <c r="E1290" s="9">
        <f t="shared" si="149"/>
        <v>2.88</v>
      </c>
      <c r="G1290" s="102">
        <f t="shared" si="151"/>
        <v>-7.4906717291576257E-3</v>
      </c>
      <c r="H1290" s="102">
        <f t="shared" si="152"/>
        <v>2.9958187540792165E-2</v>
      </c>
      <c r="I1290" s="102"/>
      <c r="J1290" s="102"/>
    </row>
    <row r="1291" spans="1:10" x14ac:dyDescent="0.25">
      <c r="A1291" s="8">
        <f t="shared" si="150"/>
        <v>36417</v>
      </c>
      <c r="B1291" s="9"/>
      <c r="C1291" s="8"/>
      <c r="D1291" s="9">
        <f t="shared" si="149"/>
        <v>2.48</v>
      </c>
      <c r="E1291" s="9">
        <f t="shared" si="149"/>
        <v>2.74</v>
      </c>
      <c r="G1291" s="102">
        <f t="shared" si="151"/>
        <v>-7.0067562616716955E-2</v>
      </c>
      <c r="H1291" s="102">
        <f t="shared" si="152"/>
        <v>-4.9832373747875643E-2</v>
      </c>
      <c r="I1291" s="102"/>
      <c r="J1291" s="102"/>
    </row>
    <row r="1292" spans="1:10" x14ac:dyDescent="0.25">
      <c r="A1292" s="8">
        <f t="shared" si="150"/>
        <v>36418</v>
      </c>
      <c r="B1292" s="9"/>
      <c r="C1292" s="8"/>
      <c r="D1292" s="9">
        <f t="shared" si="149"/>
        <v>2.37</v>
      </c>
      <c r="E1292" s="9">
        <f t="shared" si="149"/>
        <v>2.64</v>
      </c>
      <c r="G1292" s="102">
        <f t="shared" si="151"/>
        <v>-4.5368605029850947E-2</v>
      </c>
      <c r="H1292" s="102">
        <f t="shared" si="152"/>
        <v>-3.7179003241754133E-2</v>
      </c>
      <c r="I1292" s="102"/>
      <c r="J1292" s="102"/>
    </row>
    <row r="1293" spans="1:10" x14ac:dyDescent="0.25">
      <c r="A1293" s="8">
        <f t="shared" si="150"/>
        <v>36419</v>
      </c>
      <c r="B1293" s="9"/>
      <c r="C1293" s="8"/>
      <c r="D1293" s="9">
        <f t="shared" si="149"/>
        <v>2.34</v>
      </c>
      <c r="E1293" s="9">
        <f t="shared" si="149"/>
        <v>2.625</v>
      </c>
      <c r="G1293" s="102">
        <f t="shared" si="151"/>
        <v>-1.2739025777429826E-2</v>
      </c>
      <c r="H1293" s="102">
        <f t="shared" si="152"/>
        <v>-5.6980211146377786E-3</v>
      </c>
      <c r="I1293" s="102"/>
      <c r="J1293" s="102"/>
    </row>
    <row r="1294" spans="1:10" x14ac:dyDescent="0.25">
      <c r="A1294" s="8">
        <f t="shared" si="150"/>
        <v>36420</v>
      </c>
      <c r="B1294" s="9"/>
      <c r="C1294" s="8"/>
      <c r="D1294" s="9">
        <f t="shared" si="149"/>
        <v>2.2450000000000001</v>
      </c>
      <c r="E1294" s="9">
        <f t="shared" si="149"/>
        <v>2.46</v>
      </c>
      <c r="G1294" s="102">
        <f t="shared" si="151"/>
        <v>-4.1445408175392294E-2</v>
      </c>
      <c r="H1294" s="102">
        <f t="shared" si="152"/>
        <v>-6.4919546099315606E-2</v>
      </c>
      <c r="I1294" s="102"/>
      <c r="J1294" s="102"/>
    </row>
    <row r="1295" spans="1:10" x14ac:dyDescent="0.25">
      <c r="A1295" s="8">
        <f t="shared" si="150"/>
        <v>36421</v>
      </c>
      <c r="B1295" s="9"/>
      <c r="C1295" s="8"/>
      <c r="D1295" s="9">
        <f t="shared" si="149"/>
        <v>2.2450000000000001</v>
      </c>
      <c r="E1295" s="9">
        <f t="shared" si="149"/>
        <v>2.46</v>
      </c>
      <c r="G1295" s="102">
        <f t="shared" si="151"/>
        <v>0</v>
      </c>
      <c r="H1295" s="102">
        <f t="shared" si="152"/>
        <v>0</v>
      </c>
      <c r="I1295" s="102"/>
      <c r="J1295" s="102"/>
    </row>
    <row r="1296" spans="1:10" x14ac:dyDescent="0.25">
      <c r="A1296" s="8">
        <f t="shared" si="150"/>
        <v>36422</v>
      </c>
      <c r="B1296" s="9"/>
      <c r="C1296" s="8"/>
      <c r="D1296" s="9">
        <f t="shared" si="149"/>
        <v>2.2450000000000001</v>
      </c>
      <c r="E1296" s="9">
        <f t="shared" si="149"/>
        <v>2.46</v>
      </c>
      <c r="G1296" s="102">
        <f t="shared" si="151"/>
        <v>0</v>
      </c>
      <c r="H1296" s="102">
        <f t="shared" si="152"/>
        <v>0</v>
      </c>
      <c r="I1296" s="102"/>
      <c r="J1296" s="102"/>
    </row>
    <row r="1297" spans="1:12" x14ac:dyDescent="0.25">
      <c r="A1297" s="8">
        <f t="shared" si="150"/>
        <v>36423</v>
      </c>
      <c r="B1297" s="9"/>
      <c r="C1297" s="8"/>
      <c r="D1297" s="9">
        <f t="shared" si="149"/>
        <v>2.355</v>
      </c>
      <c r="E1297" s="9">
        <f t="shared" si="149"/>
        <v>2.65</v>
      </c>
      <c r="G1297" s="102">
        <f t="shared" si="151"/>
        <v>4.7835206274163475E-2</v>
      </c>
      <c r="H1297" s="102">
        <f t="shared" si="152"/>
        <v>7.4398290053859326E-2</v>
      </c>
      <c r="I1297" s="102"/>
      <c r="J1297" s="102"/>
    </row>
    <row r="1298" spans="1:12" x14ac:dyDescent="0.25">
      <c r="A1298" s="8">
        <f t="shared" si="150"/>
        <v>36424</v>
      </c>
      <c r="B1298" s="9"/>
      <c r="C1298" s="8"/>
      <c r="D1298" s="9">
        <f t="shared" si="149"/>
        <v>2.1800000000000002</v>
      </c>
      <c r="E1298" s="9">
        <f t="shared" si="149"/>
        <v>2.5550000000000002</v>
      </c>
      <c r="G1298" s="102">
        <f t="shared" si="151"/>
        <v>-7.721585066738329E-2</v>
      </c>
      <c r="H1298" s="102">
        <f t="shared" si="152"/>
        <v>-3.6507416342462962E-2</v>
      </c>
      <c r="I1298" s="102"/>
      <c r="J1298" s="102"/>
    </row>
    <row r="1299" spans="1:12" x14ac:dyDescent="0.25">
      <c r="A1299" s="8">
        <f t="shared" si="150"/>
        <v>36425</v>
      </c>
      <c r="B1299" s="9"/>
      <c r="C1299" s="8"/>
      <c r="D1299" s="9">
        <f t="shared" si="149"/>
        <v>2.1850000000000001</v>
      </c>
      <c r="E1299" s="9">
        <f t="shared" si="149"/>
        <v>2.57</v>
      </c>
      <c r="G1299" s="102">
        <f t="shared" si="151"/>
        <v>2.2909517465557624E-3</v>
      </c>
      <c r="H1299" s="102">
        <f t="shared" si="152"/>
        <v>5.8536752514605078E-3</v>
      </c>
      <c r="I1299" s="102"/>
      <c r="J1299" s="102"/>
    </row>
    <row r="1300" spans="1:12" x14ac:dyDescent="0.25">
      <c r="A1300" s="8">
        <f t="shared" si="150"/>
        <v>36426</v>
      </c>
      <c r="B1300" s="9"/>
      <c r="C1300" s="8"/>
      <c r="D1300" s="9">
        <f t="shared" si="149"/>
        <v>2.33</v>
      </c>
      <c r="E1300" s="9">
        <f t="shared" si="149"/>
        <v>2.7</v>
      </c>
      <c r="G1300" s="102">
        <f t="shared" si="151"/>
        <v>6.4252439030055633E-2</v>
      </c>
      <c r="H1300" s="102">
        <f t="shared" si="152"/>
        <v>4.9345874103155003E-2</v>
      </c>
      <c r="I1300" s="102"/>
      <c r="J1300" s="102"/>
    </row>
    <row r="1301" spans="1:12" x14ac:dyDescent="0.25">
      <c r="A1301" s="8">
        <f t="shared" si="150"/>
        <v>36427</v>
      </c>
      <c r="B1301" s="9"/>
      <c r="C1301" s="8"/>
      <c r="D1301" s="9">
        <f t="shared" si="149"/>
        <v>2.375</v>
      </c>
      <c r="E1301" s="9">
        <f t="shared" si="149"/>
        <v>2.69</v>
      </c>
      <c r="G1301" s="102">
        <f t="shared" si="151"/>
        <v>1.9129169908995391E-2</v>
      </c>
      <c r="H1301" s="102">
        <f t="shared" si="152"/>
        <v>-3.710579396535713E-3</v>
      </c>
      <c r="I1301" s="102"/>
      <c r="J1301" s="102"/>
    </row>
    <row r="1302" spans="1:12" x14ac:dyDescent="0.25">
      <c r="A1302" s="8">
        <f t="shared" si="150"/>
        <v>36428</v>
      </c>
      <c r="B1302" s="9"/>
      <c r="C1302" s="8"/>
      <c r="D1302" s="9">
        <f t="shared" si="149"/>
        <v>2.375</v>
      </c>
      <c r="E1302" s="9">
        <f t="shared" si="149"/>
        <v>2.69</v>
      </c>
      <c r="G1302" s="102">
        <f t="shared" si="151"/>
        <v>0</v>
      </c>
      <c r="H1302" s="102">
        <f t="shared" si="152"/>
        <v>0</v>
      </c>
      <c r="I1302" s="102"/>
      <c r="J1302" s="102"/>
    </row>
    <row r="1303" spans="1:12" x14ac:dyDescent="0.25">
      <c r="A1303" s="8">
        <f t="shared" si="150"/>
        <v>36429</v>
      </c>
      <c r="B1303" s="9"/>
      <c r="C1303" s="8"/>
      <c r="D1303" s="9">
        <f t="shared" si="149"/>
        <v>2.375</v>
      </c>
      <c r="E1303" s="9">
        <f t="shared" si="149"/>
        <v>2.69</v>
      </c>
      <c r="G1303" s="102">
        <f t="shared" si="151"/>
        <v>0</v>
      </c>
      <c r="H1303" s="102">
        <f t="shared" si="152"/>
        <v>0</v>
      </c>
      <c r="I1303" s="102"/>
      <c r="J1303" s="102"/>
    </row>
    <row r="1304" spans="1:12" x14ac:dyDescent="0.25">
      <c r="A1304" s="8">
        <f t="shared" si="150"/>
        <v>36430</v>
      </c>
      <c r="B1304" s="9"/>
      <c r="C1304" s="8"/>
      <c r="D1304" s="9">
        <f t="shared" si="149"/>
        <v>2.395</v>
      </c>
      <c r="E1304" s="9">
        <f t="shared" si="149"/>
        <v>2.7749999999999999</v>
      </c>
      <c r="G1304" s="102">
        <f t="shared" si="151"/>
        <v>8.3857933762739641E-3</v>
      </c>
      <c r="H1304" s="102">
        <f t="shared" si="152"/>
        <v>3.1109553584650139E-2</v>
      </c>
      <c r="I1304" s="102"/>
      <c r="J1304" s="102"/>
    </row>
    <row r="1305" spans="1:12" x14ac:dyDescent="0.25">
      <c r="A1305" s="8">
        <f t="shared" si="150"/>
        <v>36431</v>
      </c>
      <c r="B1305" s="9"/>
      <c r="C1305" s="8"/>
      <c r="D1305" s="9">
        <f t="shared" si="149"/>
        <v>2.4750000000000001</v>
      </c>
      <c r="E1305" s="9">
        <f t="shared" si="149"/>
        <v>2.835</v>
      </c>
      <c r="G1305" s="102">
        <f t="shared" si="151"/>
        <v>3.2857165157775023E-2</v>
      </c>
      <c r="H1305" s="102">
        <f t="shared" si="152"/>
        <v>2.139118998131756E-2</v>
      </c>
      <c r="I1305" s="102"/>
      <c r="J1305" s="102"/>
    </row>
    <row r="1306" spans="1:12" x14ac:dyDescent="0.25">
      <c r="A1306" s="8">
        <f t="shared" si="150"/>
        <v>36432</v>
      </c>
      <c r="B1306" s="9"/>
      <c r="C1306" s="8"/>
      <c r="D1306" s="9">
        <f t="shared" si="149"/>
        <v>2.4300000000000002</v>
      </c>
      <c r="E1306" s="9">
        <f t="shared" si="149"/>
        <v>2.8050000000000002</v>
      </c>
      <c r="G1306" s="102">
        <f t="shared" si="151"/>
        <v>-1.8349138668196541E-2</v>
      </c>
      <c r="H1306" s="102">
        <f t="shared" si="152"/>
        <v>-1.0638398205055643E-2</v>
      </c>
      <c r="I1306" s="102"/>
      <c r="J1306" s="102"/>
    </row>
    <row r="1307" spans="1:12" x14ac:dyDescent="0.25">
      <c r="A1307" s="8">
        <f t="shared" si="150"/>
        <v>36433</v>
      </c>
      <c r="B1307" s="9"/>
      <c r="C1307" s="8"/>
      <c r="D1307" s="9">
        <f t="shared" si="149"/>
        <v>2.2999999999999998</v>
      </c>
      <c r="E1307" s="9">
        <f t="shared" si="149"/>
        <v>2.7149999999999999</v>
      </c>
      <c r="G1307" s="102">
        <f t="shared" si="151"/>
        <v>-5.4982134417353175E-2</v>
      </c>
      <c r="H1307" s="102">
        <f t="shared" si="152"/>
        <v>-3.2611585588761011E-2</v>
      </c>
      <c r="I1307" s="102"/>
      <c r="J1307" s="102"/>
    </row>
    <row r="1308" spans="1:12" x14ac:dyDescent="0.25">
      <c r="A1308" s="8"/>
      <c r="B1308" s="9"/>
      <c r="C1308" s="8"/>
      <c r="D1308" s="9"/>
      <c r="E1308" s="9"/>
      <c r="G1308" s="102"/>
      <c r="H1308" s="102"/>
    </row>
    <row r="1309" spans="1:12" x14ac:dyDescent="0.25">
      <c r="A1309" s="8"/>
      <c r="B1309" s="9"/>
      <c r="C1309" s="8"/>
      <c r="D1309" s="9"/>
      <c r="E1309" s="9"/>
    </row>
    <row r="1310" spans="1:12" x14ac:dyDescent="0.25">
      <c r="A1310" s="8"/>
      <c r="B1310" s="9"/>
      <c r="C1310" s="8"/>
      <c r="D1310" s="9"/>
      <c r="E1310" s="9"/>
    </row>
    <row r="1311" spans="1:12" x14ac:dyDescent="0.25">
      <c r="A1311" s="8"/>
      <c r="B1311" s="9"/>
      <c r="C1311" s="8">
        <v>36434</v>
      </c>
      <c r="G1311" s="102">
        <f>STDEV(G1313:G1342)*$B$1</f>
        <v>0.51132473102708087</v>
      </c>
      <c r="H1311" s="102">
        <f>STDEV(H1313:H1342)*$B$1</f>
        <v>0.32427302106502348</v>
      </c>
      <c r="I1311" s="102"/>
      <c r="J1311" s="102">
        <f>IF(ISNUMBER(J1312),J1312,1.1)</f>
        <v>0.978976018822033</v>
      </c>
      <c r="K1311" s="101">
        <f>MAX(D1312:D1343)</f>
        <v>2.9350000000000001</v>
      </c>
      <c r="L1311" s="101">
        <f>MAX(E1312:E1343)</f>
        <v>3.1349999999999998</v>
      </c>
    </row>
    <row r="1312" spans="1:12" x14ac:dyDescent="0.25">
      <c r="A1312" s="8">
        <f>C1311</f>
        <v>36434</v>
      </c>
      <c r="B1312" s="9"/>
      <c r="C1312" s="8"/>
      <c r="D1312" s="9">
        <f>VLOOKUP($A1312,cash,D$4,FALSE)</f>
        <v>2.29</v>
      </c>
      <c r="E1312" s="9">
        <f>VLOOKUP($A1312,cash,E$4,FALSE)</f>
        <v>2.74</v>
      </c>
      <c r="G1312" s="102"/>
      <c r="H1312" s="102"/>
      <c r="I1312" s="102"/>
      <c r="J1312" s="102">
        <f>CORREL(D1312:D1342,E1312:E1342)</f>
        <v>0.978976018822033</v>
      </c>
      <c r="K1312" s="101">
        <f>MIN(D1312:D1343)</f>
        <v>2.2850000000000001</v>
      </c>
      <c r="L1312" s="101">
        <f>MIN(E1312:E1343)</f>
        <v>2.7050000000000001</v>
      </c>
    </row>
    <row r="1313" spans="1:10" x14ac:dyDescent="0.25">
      <c r="A1313" s="8">
        <f>A1312+1</f>
        <v>36435</v>
      </c>
      <c r="B1313" s="9"/>
      <c r="C1313" s="8"/>
      <c r="D1313" s="9">
        <f t="shared" ref="D1313:E1342" si="153">VLOOKUP($A1313,cash,D$4,FALSE)</f>
        <v>2.29</v>
      </c>
      <c r="E1313" s="9">
        <f t="shared" si="153"/>
        <v>2.74</v>
      </c>
      <c r="G1313" s="102">
        <f>LN(D1313/D1312)</f>
        <v>0</v>
      </c>
      <c r="H1313" s="102">
        <f>LN(E1313/E1312)</f>
        <v>0</v>
      </c>
      <c r="I1313" s="102"/>
      <c r="J1313" s="102"/>
    </row>
    <row r="1314" spans="1:10" x14ac:dyDescent="0.25">
      <c r="A1314" s="8">
        <f t="shared" ref="A1314:A1342" si="154">A1313+1</f>
        <v>36436</v>
      </c>
      <c r="B1314" s="9"/>
      <c r="C1314" s="8"/>
      <c r="D1314" s="9">
        <f t="shared" si="153"/>
        <v>2.29</v>
      </c>
      <c r="E1314" s="9">
        <f t="shared" si="153"/>
        <v>2.74</v>
      </c>
      <c r="G1314" s="102">
        <f t="shared" ref="G1314:G1342" si="155">LN(D1314/D1313)</f>
        <v>0</v>
      </c>
      <c r="H1314" s="102">
        <f t="shared" ref="H1314:H1342" si="156">LN(E1314/E1313)</f>
        <v>0</v>
      </c>
      <c r="I1314" s="102"/>
      <c r="J1314" s="102"/>
    </row>
    <row r="1315" spans="1:10" x14ac:dyDescent="0.25">
      <c r="A1315" s="8">
        <f t="shared" si="154"/>
        <v>36437</v>
      </c>
      <c r="B1315" s="9"/>
      <c r="C1315" s="8"/>
      <c r="D1315" s="9">
        <f t="shared" si="153"/>
        <v>2.4350000000000001</v>
      </c>
      <c r="E1315" s="9">
        <f t="shared" si="153"/>
        <v>2.8450000000000002</v>
      </c>
      <c r="G1315" s="102">
        <f t="shared" si="155"/>
        <v>6.1394938968404922E-2</v>
      </c>
      <c r="H1315" s="102">
        <f t="shared" si="156"/>
        <v>3.7605147178315312E-2</v>
      </c>
      <c r="I1315" s="102"/>
      <c r="J1315" s="102"/>
    </row>
    <row r="1316" spans="1:10" x14ac:dyDescent="0.25">
      <c r="A1316" s="8">
        <f t="shared" si="154"/>
        <v>36438</v>
      </c>
      <c r="B1316" s="9"/>
      <c r="C1316" s="8"/>
      <c r="D1316" s="9">
        <f t="shared" si="153"/>
        <v>2.44</v>
      </c>
      <c r="E1316" s="9">
        <f t="shared" si="153"/>
        <v>2.8250000000000002</v>
      </c>
      <c r="G1316" s="102">
        <f t="shared" si="155"/>
        <v>2.0512827705573612E-3</v>
      </c>
      <c r="H1316" s="102">
        <f t="shared" si="156"/>
        <v>-7.0547029798900384E-3</v>
      </c>
      <c r="I1316" s="102"/>
      <c r="J1316" s="102"/>
    </row>
    <row r="1317" spans="1:10" x14ac:dyDescent="0.25">
      <c r="A1317" s="8">
        <f t="shared" si="154"/>
        <v>36439</v>
      </c>
      <c r="B1317" s="9"/>
      <c r="C1317" s="8"/>
      <c r="D1317" s="9">
        <f t="shared" si="153"/>
        <v>2.4249999999999998</v>
      </c>
      <c r="E1317" s="9">
        <f t="shared" si="153"/>
        <v>2.79</v>
      </c>
      <c r="G1317" s="102">
        <f t="shared" si="155"/>
        <v>-6.1665149156640148E-3</v>
      </c>
      <c r="H1317" s="102">
        <f t="shared" si="156"/>
        <v>-1.2466768765130047E-2</v>
      </c>
      <c r="I1317" s="102"/>
      <c r="J1317" s="102"/>
    </row>
    <row r="1318" spans="1:10" x14ac:dyDescent="0.25">
      <c r="A1318" s="8">
        <f t="shared" si="154"/>
        <v>36440</v>
      </c>
      <c r="B1318" s="9"/>
      <c r="C1318" s="8"/>
      <c r="D1318" s="9">
        <f t="shared" si="153"/>
        <v>2.4249999999999998</v>
      </c>
      <c r="E1318" s="9">
        <f t="shared" si="153"/>
        <v>2.7650000000000001</v>
      </c>
      <c r="G1318" s="102">
        <f t="shared" si="155"/>
        <v>0</v>
      </c>
      <c r="H1318" s="102">
        <f t="shared" si="156"/>
        <v>-9.0009608589760558E-3</v>
      </c>
      <c r="I1318" s="102"/>
      <c r="J1318" s="102"/>
    </row>
    <row r="1319" spans="1:10" x14ac:dyDescent="0.25">
      <c r="A1319" s="8">
        <f t="shared" si="154"/>
        <v>36441</v>
      </c>
      <c r="B1319" s="9"/>
      <c r="C1319" s="8"/>
      <c r="D1319" s="9">
        <f t="shared" si="153"/>
        <v>2.2850000000000001</v>
      </c>
      <c r="E1319" s="9">
        <f t="shared" si="153"/>
        <v>2.7050000000000001</v>
      </c>
      <c r="G1319" s="102">
        <f t="shared" si="155"/>
        <v>-5.9465500043278399E-2</v>
      </c>
      <c r="H1319" s="102">
        <f t="shared" si="156"/>
        <v>-2.1938722675853332E-2</v>
      </c>
      <c r="I1319" s="102"/>
      <c r="J1319" s="102"/>
    </row>
    <row r="1320" spans="1:10" x14ac:dyDescent="0.25">
      <c r="A1320" s="8">
        <f t="shared" si="154"/>
        <v>36442</v>
      </c>
      <c r="B1320" s="9"/>
      <c r="C1320" s="8"/>
      <c r="D1320" s="9">
        <f t="shared" si="153"/>
        <v>2.2850000000000001</v>
      </c>
      <c r="E1320" s="9">
        <f t="shared" si="153"/>
        <v>2.7050000000000001</v>
      </c>
      <c r="G1320" s="102">
        <f t="shared" si="155"/>
        <v>0</v>
      </c>
      <c r="H1320" s="102">
        <f t="shared" si="156"/>
        <v>0</v>
      </c>
      <c r="I1320" s="102"/>
      <c r="J1320" s="102"/>
    </row>
    <row r="1321" spans="1:10" x14ac:dyDescent="0.25">
      <c r="A1321" s="8">
        <f t="shared" si="154"/>
        <v>36443</v>
      </c>
      <c r="B1321" s="9"/>
      <c r="C1321" s="8"/>
      <c r="D1321" s="9">
        <f t="shared" si="153"/>
        <v>2.2850000000000001</v>
      </c>
      <c r="E1321" s="9">
        <f t="shared" si="153"/>
        <v>2.7050000000000001</v>
      </c>
      <c r="G1321" s="102">
        <f t="shared" si="155"/>
        <v>0</v>
      </c>
      <c r="H1321" s="102">
        <f t="shared" si="156"/>
        <v>0</v>
      </c>
      <c r="I1321" s="102"/>
      <c r="J1321" s="102"/>
    </row>
    <row r="1322" spans="1:10" x14ac:dyDescent="0.25">
      <c r="A1322" s="8">
        <f t="shared" si="154"/>
        <v>36444</v>
      </c>
      <c r="B1322" s="9"/>
      <c r="C1322" s="8"/>
      <c r="D1322" s="9">
        <f t="shared" si="153"/>
        <v>2.4500000000000002</v>
      </c>
      <c r="E1322" s="9">
        <f t="shared" si="153"/>
        <v>2.835</v>
      </c>
      <c r="G1322" s="102">
        <f t="shared" si="155"/>
        <v>6.9722000210467608E-2</v>
      </c>
      <c r="H1322" s="102">
        <f t="shared" si="156"/>
        <v>4.6940024881270491E-2</v>
      </c>
      <c r="I1322" s="102"/>
      <c r="J1322" s="102"/>
    </row>
    <row r="1323" spans="1:10" x14ac:dyDescent="0.25">
      <c r="A1323" s="8">
        <f t="shared" si="154"/>
        <v>36445</v>
      </c>
      <c r="B1323" s="9"/>
      <c r="C1323" s="8"/>
      <c r="D1323" s="9">
        <f t="shared" si="153"/>
        <v>2.585</v>
      </c>
      <c r="E1323" s="9">
        <f t="shared" si="153"/>
        <v>2.9550000000000001</v>
      </c>
      <c r="G1323" s="102">
        <f t="shared" si="155"/>
        <v>5.3637483403756833E-2</v>
      </c>
      <c r="H1323" s="102">
        <f t="shared" si="156"/>
        <v>4.1456713678346128E-2</v>
      </c>
      <c r="I1323" s="102"/>
      <c r="J1323" s="102"/>
    </row>
    <row r="1324" spans="1:10" x14ac:dyDescent="0.25">
      <c r="A1324" s="8">
        <f t="shared" si="154"/>
        <v>36446</v>
      </c>
      <c r="B1324" s="9"/>
      <c r="C1324" s="8"/>
      <c r="D1324" s="9">
        <f t="shared" si="153"/>
        <v>2.76</v>
      </c>
      <c r="E1324" s="9">
        <f t="shared" si="153"/>
        <v>3.09</v>
      </c>
      <c r="G1324" s="102">
        <f t="shared" si="155"/>
        <v>6.5505171768666035E-2</v>
      </c>
      <c r="H1324" s="102">
        <f t="shared" si="156"/>
        <v>4.4672440051592599E-2</v>
      </c>
      <c r="I1324" s="102"/>
      <c r="J1324" s="102"/>
    </row>
    <row r="1325" spans="1:10" x14ac:dyDescent="0.25">
      <c r="A1325" s="8">
        <f t="shared" si="154"/>
        <v>36447</v>
      </c>
      <c r="B1325" s="9"/>
      <c r="C1325" s="8"/>
      <c r="D1325" s="9">
        <f t="shared" si="153"/>
        <v>2.67</v>
      </c>
      <c r="E1325" s="9">
        <f t="shared" si="153"/>
        <v>3.0049999999999999</v>
      </c>
      <c r="G1325" s="102">
        <f t="shared" si="155"/>
        <v>-3.3152207316900391E-2</v>
      </c>
      <c r="H1325" s="102">
        <f t="shared" si="156"/>
        <v>-2.7893522922483142E-2</v>
      </c>
      <c r="I1325" s="102"/>
      <c r="J1325" s="102"/>
    </row>
    <row r="1326" spans="1:10" x14ac:dyDescent="0.25">
      <c r="A1326" s="8">
        <f t="shared" si="154"/>
        <v>36448</v>
      </c>
      <c r="B1326" s="9"/>
      <c r="C1326" s="8"/>
      <c r="D1326" s="9">
        <f t="shared" si="153"/>
        <v>2.61</v>
      </c>
      <c r="E1326" s="9">
        <f t="shared" si="153"/>
        <v>2.98</v>
      </c>
      <c r="G1326" s="102">
        <f t="shared" si="155"/>
        <v>-2.2728251077556175E-2</v>
      </c>
      <c r="H1326" s="102">
        <f t="shared" si="156"/>
        <v>-8.3542674698578127E-3</v>
      </c>
      <c r="I1326" s="102"/>
      <c r="J1326" s="102"/>
    </row>
    <row r="1327" spans="1:10" x14ac:dyDescent="0.25">
      <c r="A1327" s="8">
        <f t="shared" si="154"/>
        <v>36449</v>
      </c>
      <c r="B1327" s="9"/>
      <c r="C1327" s="8"/>
      <c r="D1327" s="9">
        <f t="shared" si="153"/>
        <v>2.61</v>
      </c>
      <c r="E1327" s="9">
        <f t="shared" si="153"/>
        <v>2.98</v>
      </c>
      <c r="G1327" s="102">
        <f t="shared" si="155"/>
        <v>0</v>
      </c>
      <c r="H1327" s="102">
        <f t="shared" si="156"/>
        <v>0</v>
      </c>
      <c r="I1327" s="102"/>
      <c r="J1327" s="102"/>
    </row>
    <row r="1328" spans="1:10" x14ac:dyDescent="0.25">
      <c r="A1328" s="8">
        <f t="shared" si="154"/>
        <v>36450</v>
      </c>
      <c r="B1328" s="9"/>
      <c r="C1328" s="8"/>
      <c r="D1328" s="9">
        <f t="shared" si="153"/>
        <v>2.61</v>
      </c>
      <c r="E1328" s="9">
        <f t="shared" si="153"/>
        <v>2.98</v>
      </c>
      <c r="G1328" s="102">
        <f t="shared" si="155"/>
        <v>0</v>
      </c>
      <c r="H1328" s="102">
        <f t="shared" si="156"/>
        <v>0</v>
      </c>
      <c r="I1328" s="102"/>
      <c r="J1328" s="102"/>
    </row>
    <row r="1329" spans="1:10" x14ac:dyDescent="0.25">
      <c r="A1329" s="8">
        <f t="shared" si="154"/>
        <v>36451</v>
      </c>
      <c r="B1329" s="9"/>
      <c r="C1329" s="8"/>
      <c r="D1329" s="9">
        <f t="shared" si="153"/>
        <v>2.76</v>
      </c>
      <c r="E1329" s="9">
        <f t="shared" si="153"/>
        <v>3.08</v>
      </c>
      <c r="G1329" s="102">
        <f t="shared" si="155"/>
        <v>5.5880458394456628E-2</v>
      </c>
      <c r="H1329" s="102">
        <f t="shared" si="156"/>
        <v>3.3006296468170077E-2</v>
      </c>
      <c r="I1329" s="102"/>
      <c r="J1329" s="102"/>
    </row>
    <row r="1330" spans="1:10" x14ac:dyDescent="0.25">
      <c r="A1330" s="8">
        <f t="shared" si="154"/>
        <v>36452</v>
      </c>
      <c r="B1330" s="9"/>
      <c r="C1330" s="8"/>
      <c r="D1330" s="9">
        <f t="shared" si="153"/>
        <v>2.83</v>
      </c>
      <c r="E1330" s="9">
        <f t="shared" si="153"/>
        <v>3.09</v>
      </c>
      <c r="G1330" s="102">
        <f t="shared" si="155"/>
        <v>2.5046031926087734E-2</v>
      </c>
      <c r="H1330" s="102">
        <f t="shared" si="156"/>
        <v>3.2414939241710229E-3</v>
      </c>
      <c r="I1330" s="102"/>
      <c r="J1330" s="102"/>
    </row>
    <row r="1331" spans="1:10" x14ac:dyDescent="0.25">
      <c r="A1331" s="8">
        <f t="shared" si="154"/>
        <v>36453</v>
      </c>
      <c r="B1331" s="9"/>
      <c r="C1331" s="8"/>
      <c r="D1331" s="9">
        <f t="shared" si="153"/>
        <v>2.835</v>
      </c>
      <c r="E1331" s="9">
        <f t="shared" si="153"/>
        <v>3.0649999999999999</v>
      </c>
      <c r="G1331" s="102">
        <f t="shared" si="155"/>
        <v>1.7652255245691492E-3</v>
      </c>
      <c r="H1331" s="102">
        <f t="shared" si="156"/>
        <v>-8.1235215214793318E-3</v>
      </c>
      <c r="I1331" s="102"/>
      <c r="J1331" s="102"/>
    </row>
    <row r="1332" spans="1:10" x14ac:dyDescent="0.25">
      <c r="A1332" s="8">
        <f t="shared" si="154"/>
        <v>36454</v>
      </c>
      <c r="B1332" s="9"/>
      <c r="C1332" s="8"/>
      <c r="D1332" s="9">
        <f t="shared" si="153"/>
        <v>2.9350000000000001</v>
      </c>
      <c r="E1332" s="9">
        <f t="shared" si="153"/>
        <v>3.12</v>
      </c>
      <c r="G1332" s="102">
        <f t="shared" si="155"/>
        <v>3.4665516100344379E-2</v>
      </c>
      <c r="H1332" s="102">
        <f t="shared" si="156"/>
        <v>1.7785432433216342E-2</v>
      </c>
      <c r="I1332" s="102"/>
      <c r="J1332" s="102"/>
    </row>
    <row r="1333" spans="1:10" x14ac:dyDescent="0.25">
      <c r="A1333" s="8">
        <f t="shared" si="154"/>
        <v>36455</v>
      </c>
      <c r="B1333" s="9"/>
      <c r="C1333" s="8"/>
      <c r="D1333" s="9">
        <f t="shared" si="153"/>
        <v>2.87</v>
      </c>
      <c r="E1333" s="9">
        <f t="shared" si="153"/>
        <v>3.07</v>
      </c>
      <c r="G1333" s="102">
        <f t="shared" si="155"/>
        <v>-2.2395423508530049E-2</v>
      </c>
      <c r="H1333" s="102">
        <f t="shared" si="156"/>
        <v>-1.6155440222285256E-2</v>
      </c>
      <c r="I1333" s="102"/>
      <c r="J1333" s="102"/>
    </row>
    <row r="1334" spans="1:10" x14ac:dyDescent="0.25">
      <c r="A1334" s="8">
        <f t="shared" si="154"/>
        <v>36456</v>
      </c>
      <c r="B1334" s="9"/>
      <c r="C1334" s="8"/>
      <c r="D1334" s="9">
        <f t="shared" si="153"/>
        <v>2.87</v>
      </c>
      <c r="E1334" s="9">
        <f t="shared" si="153"/>
        <v>3.07</v>
      </c>
      <c r="G1334" s="102">
        <f t="shared" si="155"/>
        <v>0</v>
      </c>
      <c r="H1334" s="102">
        <f t="shared" si="156"/>
        <v>0</v>
      </c>
      <c r="I1334" s="102"/>
      <c r="J1334" s="102"/>
    </row>
    <row r="1335" spans="1:10" x14ac:dyDescent="0.25">
      <c r="A1335" s="8">
        <f t="shared" si="154"/>
        <v>36457</v>
      </c>
      <c r="B1335" s="9"/>
      <c r="C1335" s="8"/>
      <c r="D1335" s="9">
        <f t="shared" si="153"/>
        <v>2.87</v>
      </c>
      <c r="E1335" s="9">
        <f t="shared" si="153"/>
        <v>3.07</v>
      </c>
      <c r="G1335" s="102">
        <f t="shared" si="155"/>
        <v>0</v>
      </c>
      <c r="H1335" s="102">
        <f t="shared" si="156"/>
        <v>0</v>
      </c>
      <c r="I1335" s="102"/>
      <c r="J1335" s="102"/>
    </row>
    <row r="1336" spans="1:10" x14ac:dyDescent="0.25">
      <c r="A1336" s="8">
        <f t="shared" si="154"/>
        <v>36458</v>
      </c>
      <c r="B1336" s="9"/>
      <c r="C1336" s="8"/>
      <c r="D1336" s="9">
        <f t="shared" si="153"/>
        <v>2.8450000000000002</v>
      </c>
      <c r="E1336" s="9">
        <f t="shared" si="153"/>
        <v>3.105</v>
      </c>
      <c r="G1336" s="102">
        <f t="shared" si="155"/>
        <v>-8.7489621932354249E-3</v>
      </c>
      <c r="H1336" s="102">
        <f t="shared" si="156"/>
        <v>1.1336153786336307E-2</v>
      </c>
      <c r="I1336" s="102"/>
      <c r="J1336" s="102"/>
    </row>
    <row r="1337" spans="1:10" x14ac:dyDescent="0.25">
      <c r="A1337" s="8">
        <f t="shared" si="154"/>
        <v>36459</v>
      </c>
      <c r="B1337" s="9"/>
      <c r="C1337" s="8"/>
      <c r="D1337" s="9">
        <f t="shared" si="153"/>
        <v>2.855</v>
      </c>
      <c r="E1337" s="9">
        <f t="shared" si="153"/>
        <v>3.0649999999999999</v>
      </c>
      <c r="G1337" s="102">
        <f t="shared" si="155"/>
        <v>3.5087755296792705E-3</v>
      </c>
      <c r="H1337" s="102">
        <f t="shared" si="156"/>
        <v>-1.2966145997267423E-2</v>
      </c>
      <c r="I1337" s="102"/>
      <c r="J1337" s="102"/>
    </row>
    <row r="1338" spans="1:10" x14ac:dyDescent="0.25">
      <c r="A1338" s="8">
        <f t="shared" si="154"/>
        <v>36460</v>
      </c>
      <c r="B1338" s="9"/>
      <c r="C1338" s="8"/>
      <c r="D1338" s="9">
        <f t="shared" si="153"/>
        <v>2.91</v>
      </c>
      <c r="E1338" s="9">
        <f t="shared" si="153"/>
        <v>3.1349999999999998</v>
      </c>
      <c r="G1338" s="102">
        <f t="shared" si="155"/>
        <v>1.908123807542771E-2</v>
      </c>
      <c r="H1338" s="102">
        <f t="shared" si="156"/>
        <v>2.2581604696709313E-2</v>
      </c>
      <c r="I1338" s="102"/>
      <c r="J1338" s="102"/>
    </row>
    <row r="1339" spans="1:10" x14ac:dyDescent="0.25">
      <c r="A1339" s="8">
        <f t="shared" si="154"/>
        <v>36461</v>
      </c>
      <c r="B1339" s="9"/>
      <c r="C1339" s="8"/>
      <c r="D1339" s="9">
        <f t="shared" si="153"/>
        <v>2.875</v>
      </c>
      <c r="E1339" s="9">
        <f t="shared" si="153"/>
        <v>3.13</v>
      </c>
      <c r="G1339" s="102">
        <f t="shared" si="155"/>
        <v>-1.2100406934087453E-2</v>
      </c>
      <c r="H1339" s="102">
        <f t="shared" si="156"/>
        <v>-1.5961695328221036E-3</v>
      </c>
      <c r="I1339" s="102"/>
      <c r="J1339" s="102"/>
    </row>
    <row r="1340" spans="1:10" x14ac:dyDescent="0.25">
      <c r="A1340" s="8">
        <f t="shared" si="154"/>
        <v>36462</v>
      </c>
      <c r="B1340" s="9"/>
      <c r="C1340" s="8"/>
      <c r="D1340" s="9">
        <f t="shared" si="153"/>
        <v>2.7</v>
      </c>
      <c r="E1340" s="9">
        <f t="shared" si="153"/>
        <v>3.0350000000000001</v>
      </c>
      <c r="G1340" s="102">
        <f t="shared" si="155"/>
        <v>-6.2800901239030357E-2</v>
      </c>
      <c r="H1340" s="102">
        <f t="shared" si="156"/>
        <v>-3.0821580040600156E-2</v>
      </c>
      <c r="I1340" s="102"/>
      <c r="J1340" s="102"/>
    </row>
    <row r="1341" spans="1:10" x14ac:dyDescent="0.25">
      <c r="A1341" s="8">
        <f t="shared" si="154"/>
        <v>36463</v>
      </c>
      <c r="B1341" s="9"/>
      <c r="C1341" s="8"/>
      <c r="D1341" s="9">
        <f t="shared" si="153"/>
        <v>2.7</v>
      </c>
      <c r="E1341" s="9">
        <f t="shared" si="153"/>
        <v>3.0350000000000001</v>
      </c>
      <c r="G1341" s="102">
        <f t="shared" si="155"/>
        <v>0</v>
      </c>
      <c r="H1341" s="102">
        <f t="shared" si="156"/>
        <v>0</v>
      </c>
      <c r="I1341" s="102"/>
      <c r="J1341" s="102"/>
    </row>
    <row r="1342" spans="1:10" x14ac:dyDescent="0.25">
      <c r="A1342" s="8">
        <f t="shared" si="154"/>
        <v>36464</v>
      </c>
      <c r="B1342" s="9"/>
      <c r="C1342" s="8"/>
      <c r="D1342" s="9">
        <f t="shared" si="153"/>
        <v>2.7</v>
      </c>
      <c r="E1342" s="9">
        <f t="shared" si="153"/>
        <v>3.0350000000000001</v>
      </c>
      <c r="G1342" s="102">
        <f t="shared" si="155"/>
        <v>0</v>
      </c>
      <c r="H1342" s="102">
        <f t="shared" si="156"/>
        <v>0</v>
      </c>
      <c r="I1342" s="102"/>
      <c r="J1342" s="102"/>
    </row>
    <row r="1343" spans="1:10" x14ac:dyDescent="0.25">
      <c r="A1343" s="8"/>
      <c r="B1343" s="9"/>
      <c r="C1343" s="8"/>
      <c r="D1343" s="9"/>
      <c r="E1343" s="9"/>
    </row>
    <row r="1344" spans="1:10" x14ac:dyDescent="0.25">
      <c r="A1344" s="8"/>
      <c r="B1344" s="9"/>
      <c r="C1344" s="8"/>
      <c r="D1344" s="9"/>
      <c r="E1344" s="9"/>
    </row>
    <row r="1345" spans="1:12" x14ac:dyDescent="0.25">
      <c r="A1345" s="8"/>
      <c r="B1345" s="9"/>
      <c r="C1345" s="8"/>
      <c r="D1345" s="9"/>
      <c r="E1345" s="9"/>
    </row>
    <row r="1346" spans="1:12" x14ac:dyDescent="0.25">
      <c r="A1346" s="8"/>
      <c r="B1346" s="9"/>
      <c r="C1346" s="8">
        <v>36465</v>
      </c>
      <c r="G1346" s="102">
        <f>STDEV(G1348:G1376)*$B$1</f>
        <v>0.70301797442239977</v>
      </c>
      <c r="H1346" s="102">
        <f>STDEV(H1348:H1376)*$B$1</f>
        <v>0.53246052643340158</v>
      </c>
      <c r="I1346" s="102"/>
      <c r="J1346" s="102">
        <f>IF(ISNUMBER(J1347),J1347,1.1)</f>
        <v>0.98952594380050007</v>
      </c>
      <c r="K1346" s="101">
        <f>MAX(D1347:D1378)</f>
        <v>2.6850000000000001</v>
      </c>
      <c r="L1346" s="101">
        <f>MAX(E1347:E1378)</f>
        <v>2.98</v>
      </c>
    </row>
    <row r="1347" spans="1:12" x14ac:dyDescent="0.25">
      <c r="A1347" s="8">
        <f>C1346</f>
        <v>36465</v>
      </c>
      <c r="B1347" s="9"/>
      <c r="C1347" s="8"/>
      <c r="D1347" s="9">
        <f>VLOOKUP($A1347,cash,D$4,FALSE)</f>
        <v>2.625</v>
      </c>
      <c r="E1347" s="9">
        <f>VLOOKUP($A1347,cash,E$4,FALSE)</f>
        <v>2.98</v>
      </c>
      <c r="G1347" s="102"/>
      <c r="H1347" s="102"/>
      <c r="I1347" s="102"/>
      <c r="J1347" s="102">
        <f>CORREL(D1347:D1376,E1347:E1376)</f>
        <v>0.98952594380050007</v>
      </c>
      <c r="K1347" s="101">
        <f>MIN(D1347:D1378)</f>
        <v>1.89</v>
      </c>
      <c r="L1347" s="101">
        <f>MIN(E1347:E1378)</f>
        <v>2.33</v>
      </c>
    </row>
    <row r="1348" spans="1:12" x14ac:dyDescent="0.25">
      <c r="A1348" s="8">
        <f>A1347+1</f>
        <v>36466</v>
      </c>
      <c r="B1348" s="9"/>
      <c r="C1348" s="8"/>
      <c r="D1348" s="9">
        <f t="shared" ref="D1348:E1376" si="157">VLOOKUP($A1348,cash,D$4,FALSE)</f>
        <v>2.665</v>
      </c>
      <c r="E1348" s="9">
        <f t="shared" si="157"/>
        <v>2.9550000000000001</v>
      </c>
      <c r="G1348" s="102">
        <f>LN(D1348/D1347)</f>
        <v>1.5123161574220828E-2</v>
      </c>
      <c r="H1348" s="102">
        <f>LN(E1348/E1347)</f>
        <v>-8.424649659251578E-3</v>
      </c>
      <c r="I1348" s="102"/>
      <c r="J1348" s="102"/>
    </row>
    <row r="1349" spans="1:12" x14ac:dyDescent="0.25">
      <c r="A1349" s="8">
        <f t="shared" ref="A1349:A1376" si="158">A1348+1</f>
        <v>36467</v>
      </c>
      <c r="B1349" s="9"/>
      <c r="C1349" s="8"/>
      <c r="D1349" s="9">
        <f t="shared" si="157"/>
        <v>2.6850000000000001</v>
      </c>
      <c r="E1349" s="9">
        <f t="shared" si="157"/>
        <v>2.9449999999999998</v>
      </c>
      <c r="G1349" s="102">
        <f t="shared" ref="G1349:G1376" si="159">LN(D1349/D1348)</f>
        <v>7.476670343020137E-3</v>
      </c>
      <c r="H1349" s="102">
        <f t="shared" ref="H1349:H1376" si="160">LN(E1349/E1348)</f>
        <v>-3.3898337545115397E-3</v>
      </c>
      <c r="I1349" s="102"/>
      <c r="J1349" s="102"/>
    </row>
    <row r="1350" spans="1:12" x14ac:dyDescent="0.25">
      <c r="A1350" s="8">
        <f t="shared" si="158"/>
        <v>36468</v>
      </c>
      <c r="B1350" s="9"/>
      <c r="C1350" s="8"/>
      <c r="D1350" s="9">
        <f t="shared" si="157"/>
        <v>2.6</v>
      </c>
      <c r="E1350" s="9">
        <f t="shared" si="157"/>
        <v>2.92</v>
      </c>
      <c r="G1350" s="102">
        <f t="shared" si="159"/>
        <v>-3.216928293339167E-2</v>
      </c>
      <c r="H1350" s="102">
        <f t="shared" si="160"/>
        <v>-8.5252008233596167E-3</v>
      </c>
      <c r="I1350" s="102"/>
      <c r="J1350" s="102"/>
    </row>
    <row r="1351" spans="1:12" x14ac:dyDescent="0.25">
      <c r="A1351" s="8">
        <f t="shared" si="158"/>
        <v>36469</v>
      </c>
      <c r="B1351" s="9"/>
      <c r="C1351" s="8"/>
      <c r="D1351" s="9">
        <f t="shared" si="157"/>
        <v>2.4249999999999998</v>
      </c>
      <c r="E1351" s="9">
        <f t="shared" si="157"/>
        <v>2.7149999999999999</v>
      </c>
      <c r="G1351" s="102">
        <f t="shared" si="159"/>
        <v>-6.9679920637989945E-2</v>
      </c>
      <c r="H1351" s="102">
        <f t="shared" si="160"/>
        <v>-7.279166289429162E-2</v>
      </c>
      <c r="I1351" s="102"/>
      <c r="J1351" s="102"/>
    </row>
    <row r="1352" spans="1:12" x14ac:dyDescent="0.25">
      <c r="A1352" s="8">
        <f t="shared" si="158"/>
        <v>36470</v>
      </c>
      <c r="B1352" s="9"/>
      <c r="C1352" s="8"/>
      <c r="D1352" s="9">
        <f t="shared" si="157"/>
        <v>2.4249999999999998</v>
      </c>
      <c r="E1352" s="9">
        <f t="shared" si="157"/>
        <v>2.7149999999999999</v>
      </c>
      <c r="G1352" s="102">
        <f t="shared" si="159"/>
        <v>0</v>
      </c>
      <c r="H1352" s="102">
        <f t="shared" si="160"/>
        <v>0</v>
      </c>
      <c r="I1352" s="102"/>
      <c r="J1352" s="102"/>
    </row>
    <row r="1353" spans="1:12" x14ac:dyDescent="0.25">
      <c r="A1353" s="8">
        <f t="shared" si="158"/>
        <v>36471</v>
      </c>
      <c r="B1353" s="9"/>
      <c r="C1353" s="8"/>
      <c r="D1353" s="9">
        <f t="shared" si="157"/>
        <v>2.4249999999999998</v>
      </c>
      <c r="E1353" s="9">
        <f t="shared" si="157"/>
        <v>2.7149999999999999</v>
      </c>
      <c r="G1353" s="102">
        <f t="shared" si="159"/>
        <v>0</v>
      </c>
      <c r="H1353" s="102">
        <f t="shared" si="160"/>
        <v>0</v>
      </c>
      <c r="I1353" s="102"/>
      <c r="J1353" s="102"/>
    </row>
    <row r="1354" spans="1:12" x14ac:dyDescent="0.25">
      <c r="A1354" s="8">
        <f t="shared" si="158"/>
        <v>36472</v>
      </c>
      <c r="B1354" s="9"/>
      <c r="C1354" s="8"/>
      <c r="D1354" s="9">
        <f t="shared" si="157"/>
        <v>2.39</v>
      </c>
      <c r="E1354" s="9">
        <f t="shared" si="157"/>
        <v>2.7250000000000001</v>
      </c>
      <c r="G1354" s="102">
        <f t="shared" si="159"/>
        <v>-1.4538158446027056E-2</v>
      </c>
      <c r="H1354" s="102">
        <f t="shared" si="160"/>
        <v>3.6764747293086273E-3</v>
      </c>
      <c r="I1354" s="102"/>
      <c r="J1354" s="102"/>
    </row>
    <row r="1355" spans="1:12" x14ac:dyDescent="0.25">
      <c r="A1355" s="8">
        <f t="shared" si="158"/>
        <v>36473</v>
      </c>
      <c r="B1355" s="9"/>
      <c r="C1355" s="8"/>
      <c r="D1355" s="9">
        <f t="shared" si="157"/>
        <v>2.2400000000000002</v>
      </c>
      <c r="E1355" s="9">
        <f t="shared" si="157"/>
        <v>2.645</v>
      </c>
      <c r="G1355" s="102">
        <f t="shared" si="159"/>
        <v>-6.4817500076470816E-2</v>
      </c>
      <c r="H1355" s="102">
        <f t="shared" si="160"/>
        <v>-2.9797362804944695E-2</v>
      </c>
      <c r="I1355" s="102"/>
      <c r="J1355" s="102"/>
    </row>
    <row r="1356" spans="1:12" x14ac:dyDescent="0.25">
      <c r="A1356" s="8">
        <f t="shared" si="158"/>
        <v>36474</v>
      </c>
      <c r="B1356" s="9"/>
      <c r="C1356" s="8"/>
      <c r="D1356" s="9">
        <f t="shared" si="157"/>
        <v>2.19</v>
      </c>
      <c r="E1356" s="9">
        <f t="shared" si="157"/>
        <v>2.61</v>
      </c>
      <c r="G1356" s="102">
        <f t="shared" si="159"/>
        <v>-2.2574322038539176E-2</v>
      </c>
      <c r="H1356" s="102">
        <f t="shared" si="160"/>
        <v>-1.3320843975660678E-2</v>
      </c>
      <c r="I1356" s="102"/>
      <c r="J1356" s="102"/>
    </row>
    <row r="1357" spans="1:12" x14ac:dyDescent="0.25">
      <c r="A1357" s="8">
        <f t="shared" si="158"/>
        <v>36475</v>
      </c>
      <c r="B1357" s="9"/>
      <c r="C1357" s="8"/>
      <c r="D1357" s="9">
        <f t="shared" si="157"/>
        <v>2.17</v>
      </c>
      <c r="E1357" s="9">
        <f t="shared" si="157"/>
        <v>2.63</v>
      </c>
      <c r="G1357" s="102">
        <f t="shared" si="159"/>
        <v>-9.1743762760412694E-3</v>
      </c>
      <c r="H1357" s="102">
        <f t="shared" si="160"/>
        <v>7.6336248550712051E-3</v>
      </c>
      <c r="I1357" s="102"/>
      <c r="J1357" s="102"/>
    </row>
    <row r="1358" spans="1:12" x14ac:dyDescent="0.25">
      <c r="A1358" s="8">
        <f t="shared" si="158"/>
        <v>36476</v>
      </c>
      <c r="B1358" s="9"/>
      <c r="C1358" s="8"/>
      <c r="D1358" s="9">
        <f t="shared" si="157"/>
        <v>1.89</v>
      </c>
      <c r="E1358" s="9">
        <f t="shared" si="157"/>
        <v>2.33</v>
      </c>
      <c r="G1358" s="102">
        <f t="shared" si="159"/>
        <v>-0.13815033848081718</v>
      </c>
      <c r="H1358" s="102">
        <f t="shared" si="160"/>
        <v>-0.12111557861206396</v>
      </c>
      <c r="I1358" s="102"/>
      <c r="J1358" s="102"/>
    </row>
    <row r="1359" spans="1:12" x14ac:dyDescent="0.25">
      <c r="A1359" s="8">
        <f t="shared" si="158"/>
        <v>36477</v>
      </c>
      <c r="B1359" s="9"/>
      <c r="C1359" s="8"/>
      <c r="D1359" s="9">
        <f t="shared" si="157"/>
        <v>1.89</v>
      </c>
      <c r="E1359" s="9">
        <f t="shared" si="157"/>
        <v>2.33</v>
      </c>
      <c r="G1359" s="102">
        <f t="shared" si="159"/>
        <v>0</v>
      </c>
      <c r="H1359" s="102">
        <f t="shared" si="160"/>
        <v>0</v>
      </c>
      <c r="I1359" s="102"/>
      <c r="J1359" s="102"/>
    </row>
    <row r="1360" spans="1:12" x14ac:dyDescent="0.25">
      <c r="A1360" s="8">
        <f t="shared" si="158"/>
        <v>36478</v>
      </c>
      <c r="B1360" s="9"/>
      <c r="C1360" s="8"/>
      <c r="D1360" s="9">
        <f t="shared" si="157"/>
        <v>1.89</v>
      </c>
      <c r="E1360" s="9">
        <f t="shared" si="157"/>
        <v>2.33</v>
      </c>
      <c r="G1360" s="102">
        <f t="shared" si="159"/>
        <v>0</v>
      </c>
      <c r="H1360" s="102">
        <f t="shared" si="160"/>
        <v>0</v>
      </c>
      <c r="I1360" s="102"/>
      <c r="J1360" s="102"/>
    </row>
    <row r="1361" spans="1:10" x14ac:dyDescent="0.25">
      <c r="A1361" s="8">
        <f t="shared" si="158"/>
        <v>36479</v>
      </c>
      <c r="B1361" s="9"/>
      <c r="C1361" s="8"/>
      <c r="D1361" s="9">
        <f t="shared" si="157"/>
        <v>2.0950000000000002</v>
      </c>
      <c r="E1361" s="9">
        <f t="shared" si="157"/>
        <v>2.5099999999999998</v>
      </c>
      <c r="G1361" s="102">
        <f t="shared" si="159"/>
        <v>0.10297672430255016</v>
      </c>
      <c r="H1361" s="102">
        <f t="shared" si="160"/>
        <v>7.4414485566083127E-2</v>
      </c>
      <c r="I1361" s="102"/>
      <c r="J1361" s="102"/>
    </row>
    <row r="1362" spans="1:10" x14ac:dyDescent="0.25">
      <c r="A1362" s="8">
        <f t="shared" si="158"/>
        <v>36480</v>
      </c>
      <c r="B1362" s="9"/>
      <c r="C1362" s="8"/>
      <c r="D1362" s="9">
        <f t="shared" si="157"/>
        <v>2</v>
      </c>
      <c r="E1362" s="9">
        <f t="shared" si="157"/>
        <v>2.4500000000000002</v>
      </c>
      <c r="G1362" s="102">
        <f t="shared" si="159"/>
        <v>-4.64063728141558E-2</v>
      </c>
      <c r="H1362" s="102">
        <f t="shared" si="160"/>
        <v>-2.4194728587056766E-2</v>
      </c>
      <c r="I1362" s="102"/>
      <c r="J1362" s="102"/>
    </row>
    <row r="1363" spans="1:10" x14ac:dyDescent="0.25">
      <c r="A1363" s="8">
        <f t="shared" si="158"/>
        <v>36481</v>
      </c>
      <c r="B1363" s="9"/>
      <c r="C1363" s="8"/>
      <c r="D1363" s="9">
        <f t="shared" si="157"/>
        <v>2.0499999999999998</v>
      </c>
      <c r="E1363" s="9">
        <f t="shared" si="157"/>
        <v>2.4700000000000002</v>
      </c>
      <c r="G1363" s="102">
        <f t="shared" si="159"/>
        <v>2.4692612590371414E-2</v>
      </c>
      <c r="H1363" s="102">
        <f t="shared" si="160"/>
        <v>8.1301260832503091E-3</v>
      </c>
      <c r="I1363" s="102"/>
      <c r="J1363" s="102"/>
    </row>
    <row r="1364" spans="1:10" x14ac:dyDescent="0.25">
      <c r="A1364" s="8">
        <f t="shared" si="158"/>
        <v>36482</v>
      </c>
      <c r="B1364" s="9"/>
      <c r="C1364" s="8"/>
      <c r="D1364" s="9">
        <f t="shared" si="157"/>
        <v>2.0649999999999999</v>
      </c>
      <c r="E1364" s="9">
        <f t="shared" si="157"/>
        <v>2.48</v>
      </c>
      <c r="G1364" s="102">
        <f t="shared" si="159"/>
        <v>7.290433262679274E-3</v>
      </c>
      <c r="H1364" s="102">
        <f t="shared" si="160"/>
        <v>4.0404095370049058E-3</v>
      </c>
      <c r="I1364" s="102"/>
      <c r="J1364" s="102"/>
    </row>
    <row r="1365" spans="1:10" x14ac:dyDescent="0.25">
      <c r="A1365" s="8">
        <f t="shared" si="158"/>
        <v>36483</v>
      </c>
      <c r="B1365" s="9"/>
      <c r="C1365" s="8"/>
      <c r="D1365" s="9">
        <f t="shared" si="157"/>
        <v>2.0150000000000001</v>
      </c>
      <c r="E1365" s="9">
        <f t="shared" si="157"/>
        <v>2.44</v>
      </c>
      <c r="G1365" s="102">
        <f t="shared" si="159"/>
        <v>-2.4511031014349691E-2</v>
      </c>
      <c r="H1365" s="102">
        <f t="shared" si="160"/>
        <v>-1.6260520871780291E-2</v>
      </c>
      <c r="I1365" s="102"/>
      <c r="J1365" s="102"/>
    </row>
    <row r="1366" spans="1:10" x14ac:dyDescent="0.25">
      <c r="A1366" s="8">
        <f t="shared" si="158"/>
        <v>36484</v>
      </c>
      <c r="B1366" s="9"/>
      <c r="C1366" s="8"/>
      <c r="D1366" s="9">
        <f t="shared" si="157"/>
        <v>2.0150000000000001</v>
      </c>
      <c r="E1366" s="9">
        <f t="shared" si="157"/>
        <v>2.44</v>
      </c>
      <c r="G1366" s="102">
        <f t="shared" si="159"/>
        <v>0</v>
      </c>
      <c r="H1366" s="102">
        <f t="shared" si="160"/>
        <v>0</v>
      </c>
      <c r="I1366" s="102"/>
      <c r="J1366" s="102"/>
    </row>
    <row r="1367" spans="1:10" x14ac:dyDescent="0.25">
      <c r="A1367" s="8">
        <f t="shared" si="158"/>
        <v>36485</v>
      </c>
      <c r="B1367" s="9"/>
      <c r="C1367" s="8"/>
      <c r="D1367" s="9">
        <f t="shared" si="157"/>
        <v>2.0150000000000001</v>
      </c>
      <c r="E1367" s="9">
        <f t="shared" si="157"/>
        <v>2.44</v>
      </c>
      <c r="G1367" s="102">
        <f t="shared" si="159"/>
        <v>0</v>
      </c>
      <c r="H1367" s="102">
        <f t="shared" si="160"/>
        <v>0</v>
      </c>
      <c r="I1367" s="102"/>
      <c r="J1367" s="102"/>
    </row>
    <row r="1368" spans="1:10" x14ac:dyDescent="0.25">
      <c r="A1368" s="8">
        <f t="shared" si="158"/>
        <v>36486</v>
      </c>
      <c r="B1368" s="9"/>
      <c r="C1368" s="8"/>
      <c r="D1368" s="9">
        <f t="shared" si="157"/>
        <v>1.98</v>
      </c>
      <c r="E1368" s="9">
        <f t="shared" si="157"/>
        <v>2.4300000000000002</v>
      </c>
      <c r="G1368" s="102">
        <f t="shared" si="159"/>
        <v>-1.7522350692202489E-2</v>
      </c>
      <c r="H1368" s="102">
        <f t="shared" si="160"/>
        <v>-4.1067819526533593E-3</v>
      </c>
      <c r="I1368" s="102"/>
      <c r="J1368" s="102"/>
    </row>
    <row r="1369" spans="1:10" x14ac:dyDescent="0.25">
      <c r="A1369" s="8">
        <f t="shared" si="158"/>
        <v>36487</v>
      </c>
      <c r="B1369" s="9"/>
      <c r="C1369" s="8"/>
      <c r="D1369" s="9">
        <f t="shared" si="157"/>
        <v>2.0249999999999999</v>
      </c>
      <c r="E1369" s="9">
        <f t="shared" si="157"/>
        <v>2.4700000000000002</v>
      </c>
      <c r="G1369" s="102">
        <f t="shared" si="159"/>
        <v>2.2472855852058576E-2</v>
      </c>
      <c r="H1369" s="102">
        <f t="shared" si="160"/>
        <v>1.6326893287428666E-2</v>
      </c>
      <c r="I1369" s="102"/>
      <c r="J1369" s="102"/>
    </row>
    <row r="1370" spans="1:10" x14ac:dyDescent="0.25">
      <c r="A1370" s="8">
        <f t="shared" si="158"/>
        <v>36488</v>
      </c>
      <c r="B1370" s="9"/>
      <c r="C1370" s="8"/>
      <c r="D1370" s="9">
        <f t="shared" si="157"/>
        <v>1.9</v>
      </c>
      <c r="E1370" s="9">
        <f t="shared" si="157"/>
        <v>2.35</v>
      </c>
      <c r="G1370" s="102">
        <f t="shared" si="159"/>
        <v>-6.3715814386107739E-2</v>
      </c>
      <c r="H1370" s="102">
        <f t="shared" si="160"/>
        <v>-4.9802822483818253E-2</v>
      </c>
      <c r="I1370" s="102"/>
      <c r="J1370" s="102"/>
    </row>
    <row r="1371" spans="1:10" x14ac:dyDescent="0.25">
      <c r="A1371" s="8">
        <f t="shared" si="158"/>
        <v>36489</v>
      </c>
      <c r="B1371" s="9"/>
      <c r="C1371" s="8"/>
      <c r="D1371" s="9">
        <f t="shared" si="157"/>
        <v>1.9</v>
      </c>
      <c r="E1371" s="9">
        <f t="shared" si="157"/>
        <v>2.35</v>
      </c>
      <c r="G1371" s="102">
        <f t="shared" si="159"/>
        <v>0</v>
      </c>
      <c r="H1371" s="102">
        <f t="shared" si="160"/>
        <v>0</v>
      </c>
      <c r="I1371" s="102"/>
      <c r="J1371" s="102"/>
    </row>
    <row r="1372" spans="1:10" x14ac:dyDescent="0.25">
      <c r="A1372" s="8">
        <f t="shared" si="158"/>
        <v>36490</v>
      </c>
      <c r="B1372" s="9"/>
      <c r="C1372" s="8"/>
      <c r="D1372" s="9">
        <f t="shared" si="157"/>
        <v>1.9</v>
      </c>
      <c r="E1372" s="9">
        <f t="shared" si="157"/>
        <v>2.35</v>
      </c>
      <c r="G1372" s="102">
        <f t="shared" si="159"/>
        <v>0</v>
      </c>
      <c r="H1372" s="102">
        <f t="shared" si="160"/>
        <v>0</v>
      </c>
      <c r="I1372" s="102"/>
      <c r="J1372" s="102"/>
    </row>
    <row r="1373" spans="1:10" x14ac:dyDescent="0.25">
      <c r="A1373" s="8">
        <f t="shared" si="158"/>
        <v>36491</v>
      </c>
      <c r="B1373" s="9"/>
      <c r="C1373" s="8"/>
      <c r="D1373" s="9">
        <f t="shared" si="157"/>
        <v>1.9</v>
      </c>
      <c r="E1373" s="9">
        <f t="shared" si="157"/>
        <v>2.35</v>
      </c>
      <c r="G1373" s="102">
        <f t="shared" si="159"/>
        <v>0</v>
      </c>
      <c r="H1373" s="102">
        <f t="shared" si="160"/>
        <v>0</v>
      </c>
      <c r="I1373" s="102"/>
      <c r="J1373" s="102"/>
    </row>
    <row r="1374" spans="1:10" x14ac:dyDescent="0.25">
      <c r="A1374" s="8">
        <f t="shared" si="158"/>
        <v>36492</v>
      </c>
      <c r="B1374" s="9"/>
      <c r="C1374" s="8"/>
      <c r="D1374" s="9">
        <f t="shared" si="157"/>
        <v>1.9</v>
      </c>
      <c r="E1374" s="9">
        <f t="shared" si="157"/>
        <v>2.35</v>
      </c>
      <c r="G1374" s="102">
        <f t="shared" si="159"/>
        <v>0</v>
      </c>
      <c r="H1374" s="102">
        <f t="shared" si="160"/>
        <v>0</v>
      </c>
      <c r="I1374" s="102"/>
      <c r="J1374" s="102"/>
    </row>
    <row r="1375" spans="1:10" x14ac:dyDescent="0.25">
      <c r="A1375" s="8">
        <f t="shared" si="158"/>
        <v>36493</v>
      </c>
      <c r="B1375" s="9"/>
      <c r="C1375" s="8"/>
      <c r="D1375" s="9">
        <f t="shared" si="157"/>
        <v>2.0649999999999999</v>
      </c>
      <c r="E1375" s="9">
        <f t="shared" si="157"/>
        <v>2.4649999999999999</v>
      </c>
      <c r="G1375" s="102">
        <f t="shared" si="159"/>
        <v>8.3276340240601238E-2</v>
      </c>
      <c r="H1375" s="102">
        <f t="shared" si="160"/>
        <v>4.7776479338585642E-2</v>
      </c>
      <c r="I1375" s="102"/>
      <c r="J1375" s="102"/>
    </row>
    <row r="1376" spans="1:10" x14ac:dyDescent="0.25">
      <c r="A1376" s="8">
        <f t="shared" si="158"/>
        <v>36494</v>
      </c>
      <c r="B1376" s="9"/>
      <c r="C1376" s="8"/>
      <c r="D1376" s="9">
        <f t="shared" si="157"/>
        <v>2.11</v>
      </c>
      <c r="E1376" s="9">
        <f t="shared" si="157"/>
        <v>2.44</v>
      </c>
      <c r="G1376" s="102">
        <f t="shared" si="159"/>
        <v>2.1557721074979056E-2</v>
      </c>
      <c r="H1376" s="102">
        <f t="shared" si="160"/>
        <v>-1.0193768189542944E-2</v>
      </c>
      <c r="I1376" s="102"/>
      <c r="J1376" s="102"/>
    </row>
    <row r="1377" spans="1:12" x14ac:dyDescent="0.25">
      <c r="A1377" s="8"/>
      <c r="B1377" s="9"/>
      <c r="C1377" s="8"/>
      <c r="D1377" s="9"/>
      <c r="E1377" s="9"/>
      <c r="G1377" s="102"/>
      <c r="H1377" s="102"/>
    </row>
    <row r="1378" spans="1:12" x14ac:dyDescent="0.25">
      <c r="A1378" s="8"/>
      <c r="B1378" s="9"/>
      <c r="C1378" s="8"/>
      <c r="D1378" s="9"/>
      <c r="E1378" s="9"/>
    </row>
    <row r="1379" spans="1:12" x14ac:dyDescent="0.25">
      <c r="A1379" s="8"/>
      <c r="B1379" s="9"/>
      <c r="C1379" s="8"/>
      <c r="D1379" s="9"/>
      <c r="E1379" s="9"/>
    </row>
    <row r="1380" spans="1:12" x14ac:dyDescent="0.25">
      <c r="A1380" s="8"/>
      <c r="B1380" s="9"/>
      <c r="C1380" s="8">
        <v>36495</v>
      </c>
      <c r="G1380" s="102">
        <f>STDEV(G1382:G1411)*$B$1</f>
        <v>0.42032681334283017</v>
      </c>
      <c r="H1380" s="102">
        <f>STDEV(H1382:H1411)*$B$1</f>
        <v>0.28621362546309415</v>
      </c>
      <c r="I1380" s="102"/>
      <c r="J1380" s="102">
        <f>IF(ISNUMBER(J1381),J1381,1.1)</f>
        <v>0.94839432698379178</v>
      </c>
      <c r="K1380" s="101">
        <f>MAX(D1381:D1412)</f>
        <v>2.56</v>
      </c>
      <c r="L1380" s="101">
        <f>MAX(E1381:E1412)</f>
        <v>2.6850000000000001</v>
      </c>
    </row>
    <row r="1381" spans="1:12" x14ac:dyDescent="0.25">
      <c r="A1381" s="8">
        <f>C1380</f>
        <v>36495</v>
      </c>
      <c r="B1381" s="9"/>
      <c r="C1381" s="8"/>
      <c r="D1381" s="9">
        <f>VLOOKUP($A1381,cash,D$4,FALSE)</f>
        <v>2.0649999999999999</v>
      </c>
      <c r="E1381" s="9">
        <f>VLOOKUP($A1381,cash,E$4,FALSE)</f>
        <v>2.415</v>
      </c>
      <c r="G1381" s="102"/>
      <c r="H1381" s="102"/>
      <c r="I1381" s="102"/>
      <c r="J1381" s="102">
        <f>CORREL(D1381:D1411,E1381:E1411)</f>
        <v>0.94839432698379178</v>
      </c>
      <c r="K1381" s="101">
        <f>MIN(D1381:D1412)</f>
        <v>2.0299999999999998</v>
      </c>
      <c r="L1381" s="101">
        <f>MIN(E1381:E1412)</f>
        <v>2.335</v>
      </c>
    </row>
    <row r="1382" spans="1:12" x14ac:dyDescent="0.25">
      <c r="A1382" s="8">
        <f>A1381+1</f>
        <v>36496</v>
      </c>
      <c r="B1382" s="9"/>
      <c r="C1382" s="8"/>
      <c r="D1382" s="9">
        <f t="shared" ref="D1382:E1411" si="161">VLOOKUP($A1382,cash,D$4,FALSE)</f>
        <v>2.0449999999999999</v>
      </c>
      <c r="E1382" s="9">
        <f t="shared" si="161"/>
        <v>2.3650000000000002</v>
      </c>
      <c r="G1382" s="102">
        <f>LN(D1382/D1381)</f>
        <v>-9.7324369182310005E-3</v>
      </c>
      <c r="H1382" s="102">
        <f>LN(E1382/E1381)</f>
        <v>-2.0921265160639684E-2</v>
      </c>
      <c r="I1382" s="102"/>
      <c r="J1382" s="102"/>
    </row>
    <row r="1383" spans="1:12" x14ac:dyDescent="0.25">
      <c r="A1383" s="8">
        <f t="shared" ref="A1383:A1411" si="162">A1382+1</f>
        <v>36497</v>
      </c>
      <c r="B1383" s="9"/>
      <c r="C1383" s="8"/>
      <c r="D1383" s="9">
        <f t="shared" si="161"/>
        <v>2.0299999999999998</v>
      </c>
      <c r="E1383" s="9">
        <f t="shared" si="161"/>
        <v>2.335</v>
      </c>
      <c r="G1383" s="102">
        <f t="shared" ref="G1383:G1411" si="163">LN(D1383/D1382)</f>
        <v>-7.3619964410691942E-3</v>
      </c>
      <c r="H1383" s="102">
        <f t="shared" ref="H1383:H1411" si="164">LN(E1383/E1382)</f>
        <v>-1.2766130823035802E-2</v>
      </c>
      <c r="I1383" s="102"/>
      <c r="J1383" s="102"/>
    </row>
    <row r="1384" spans="1:12" x14ac:dyDescent="0.25">
      <c r="A1384" s="8">
        <f t="shared" si="162"/>
        <v>36498</v>
      </c>
      <c r="B1384" s="9"/>
      <c r="C1384" s="8"/>
      <c r="D1384" s="9">
        <f t="shared" si="161"/>
        <v>2.0299999999999998</v>
      </c>
      <c r="E1384" s="9">
        <f t="shared" si="161"/>
        <v>2.335</v>
      </c>
      <c r="G1384" s="102">
        <f t="shared" si="163"/>
        <v>0</v>
      </c>
      <c r="H1384" s="102">
        <f t="shared" si="164"/>
        <v>0</v>
      </c>
      <c r="I1384" s="102"/>
      <c r="J1384" s="102"/>
    </row>
    <row r="1385" spans="1:12" x14ac:dyDescent="0.25">
      <c r="A1385" s="8">
        <f t="shared" si="162"/>
        <v>36499</v>
      </c>
      <c r="B1385" s="9"/>
      <c r="C1385" s="8"/>
      <c r="D1385" s="9">
        <f t="shared" si="161"/>
        <v>2.0299999999999998</v>
      </c>
      <c r="E1385" s="9">
        <f t="shared" si="161"/>
        <v>2.335</v>
      </c>
      <c r="G1385" s="102">
        <f t="shared" si="163"/>
        <v>0</v>
      </c>
      <c r="H1385" s="102">
        <f t="shared" si="164"/>
        <v>0</v>
      </c>
      <c r="I1385" s="102"/>
      <c r="J1385" s="102"/>
    </row>
    <row r="1386" spans="1:12" x14ac:dyDescent="0.25">
      <c r="A1386" s="8">
        <f t="shared" si="162"/>
        <v>36500</v>
      </c>
      <c r="B1386" s="9"/>
      <c r="C1386" s="8"/>
      <c r="D1386" s="9">
        <f t="shared" si="161"/>
        <v>2.0950000000000002</v>
      </c>
      <c r="E1386" s="9">
        <f t="shared" si="161"/>
        <v>2.3849999999999998</v>
      </c>
      <c r="G1386" s="102">
        <f t="shared" si="163"/>
        <v>3.1517760320405319E-2</v>
      </c>
      <c r="H1386" s="102">
        <f t="shared" si="164"/>
        <v>2.1187233219443845E-2</v>
      </c>
      <c r="I1386" s="102"/>
      <c r="J1386" s="102"/>
    </row>
    <row r="1387" spans="1:12" x14ac:dyDescent="0.25">
      <c r="A1387" s="8">
        <f t="shared" si="162"/>
        <v>36501</v>
      </c>
      <c r="B1387" s="9"/>
      <c r="C1387" s="8"/>
      <c r="D1387" s="9">
        <f t="shared" si="161"/>
        <v>2.14</v>
      </c>
      <c r="E1387" s="9">
        <f t="shared" si="161"/>
        <v>2.415</v>
      </c>
      <c r="G1387" s="102">
        <f t="shared" si="163"/>
        <v>2.1252275659658953E-2</v>
      </c>
      <c r="H1387" s="102">
        <f t="shared" si="164"/>
        <v>1.2500162764231468E-2</v>
      </c>
      <c r="I1387" s="102"/>
      <c r="J1387" s="102"/>
    </row>
    <row r="1388" spans="1:12" x14ac:dyDescent="0.25">
      <c r="A1388" s="8">
        <f t="shared" si="162"/>
        <v>36502</v>
      </c>
      <c r="B1388" s="9"/>
      <c r="C1388" s="8"/>
      <c r="D1388" s="9">
        <f t="shared" si="161"/>
        <v>2.1850000000000001</v>
      </c>
      <c r="E1388" s="9">
        <f t="shared" si="161"/>
        <v>2.4550000000000001</v>
      </c>
      <c r="G1388" s="102">
        <f t="shared" si="163"/>
        <v>2.0809999513793278E-2</v>
      </c>
      <c r="H1388" s="102">
        <f t="shared" si="164"/>
        <v>1.6427474141947996E-2</v>
      </c>
      <c r="I1388" s="102"/>
      <c r="J1388" s="102"/>
    </row>
    <row r="1389" spans="1:12" x14ac:dyDescent="0.25">
      <c r="A1389" s="8">
        <f t="shared" si="162"/>
        <v>36503</v>
      </c>
      <c r="B1389" s="9"/>
      <c r="C1389" s="8"/>
      <c r="D1389" s="9">
        <f t="shared" si="161"/>
        <v>2.1850000000000001</v>
      </c>
      <c r="E1389" s="9">
        <f t="shared" si="161"/>
        <v>2.4300000000000002</v>
      </c>
      <c r="G1389" s="102">
        <f t="shared" si="163"/>
        <v>0</v>
      </c>
      <c r="H1389" s="102">
        <f t="shared" si="164"/>
        <v>-1.0235503894026752E-2</v>
      </c>
      <c r="I1389" s="102"/>
      <c r="J1389" s="102"/>
    </row>
    <row r="1390" spans="1:12" x14ac:dyDescent="0.25">
      <c r="A1390" s="8">
        <f t="shared" si="162"/>
        <v>36504</v>
      </c>
      <c r="B1390" s="9"/>
      <c r="C1390" s="8"/>
      <c r="D1390" s="9">
        <f t="shared" si="161"/>
        <v>2.17</v>
      </c>
      <c r="E1390" s="9">
        <f t="shared" si="161"/>
        <v>2.4350000000000001</v>
      </c>
      <c r="G1390" s="102">
        <f t="shared" si="163"/>
        <v>-6.8886609951853799E-3</v>
      </c>
      <c r="H1390" s="102">
        <f t="shared" si="164"/>
        <v>2.0554991820959595E-3</v>
      </c>
      <c r="I1390" s="102"/>
      <c r="J1390" s="102"/>
    </row>
    <row r="1391" spans="1:12" x14ac:dyDescent="0.25">
      <c r="A1391" s="8">
        <f t="shared" si="162"/>
        <v>36505</v>
      </c>
      <c r="B1391" s="9"/>
      <c r="C1391" s="8"/>
      <c r="D1391" s="9">
        <f t="shared" si="161"/>
        <v>2.17</v>
      </c>
      <c r="E1391" s="9">
        <f t="shared" si="161"/>
        <v>2.4350000000000001</v>
      </c>
      <c r="G1391" s="102">
        <f t="shared" si="163"/>
        <v>0</v>
      </c>
      <c r="H1391" s="102">
        <f t="shared" si="164"/>
        <v>0</v>
      </c>
      <c r="I1391" s="102"/>
      <c r="J1391" s="102"/>
    </row>
    <row r="1392" spans="1:12" x14ac:dyDescent="0.25">
      <c r="A1392" s="8">
        <f t="shared" si="162"/>
        <v>36506</v>
      </c>
      <c r="B1392" s="9"/>
      <c r="C1392" s="8"/>
      <c r="D1392" s="9">
        <f t="shared" si="161"/>
        <v>2.17</v>
      </c>
      <c r="E1392" s="9">
        <f t="shared" si="161"/>
        <v>2.4350000000000001</v>
      </c>
      <c r="G1392" s="102">
        <f t="shared" si="163"/>
        <v>0</v>
      </c>
      <c r="H1392" s="102">
        <f t="shared" si="164"/>
        <v>0</v>
      </c>
      <c r="I1392" s="102"/>
      <c r="J1392" s="102"/>
    </row>
    <row r="1393" spans="1:10" x14ac:dyDescent="0.25">
      <c r="A1393" s="8">
        <f t="shared" si="162"/>
        <v>36507</v>
      </c>
      <c r="B1393" s="9"/>
      <c r="C1393" s="8"/>
      <c r="D1393" s="9">
        <f t="shared" si="161"/>
        <v>2.2799999999999998</v>
      </c>
      <c r="E1393" s="9">
        <f t="shared" si="161"/>
        <v>2.5150000000000001</v>
      </c>
      <c r="G1393" s="102">
        <f t="shared" si="163"/>
        <v>4.9448275413981113E-2</v>
      </c>
      <c r="H1393" s="102">
        <f t="shared" si="164"/>
        <v>3.2326047017149459E-2</v>
      </c>
      <c r="I1393" s="102"/>
      <c r="J1393" s="102"/>
    </row>
    <row r="1394" spans="1:10" x14ac:dyDescent="0.25">
      <c r="A1394" s="8">
        <f t="shared" si="162"/>
        <v>36508</v>
      </c>
      <c r="B1394" s="9"/>
      <c r="C1394" s="8"/>
      <c r="D1394" s="9">
        <f t="shared" si="161"/>
        <v>2.4300000000000002</v>
      </c>
      <c r="E1394" s="9">
        <f t="shared" si="161"/>
        <v>2.61</v>
      </c>
      <c r="G1394" s="102">
        <f t="shared" si="163"/>
        <v>6.371581438610778E-2</v>
      </c>
      <c r="H1394" s="102">
        <f t="shared" si="164"/>
        <v>3.7077417782899441E-2</v>
      </c>
      <c r="I1394" s="102"/>
      <c r="J1394" s="102"/>
    </row>
    <row r="1395" spans="1:10" x14ac:dyDescent="0.25">
      <c r="A1395" s="8">
        <f t="shared" si="162"/>
        <v>36509</v>
      </c>
      <c r="B1395" s="9"/>
      <c r="C1395" s="8"/>
      <c r="D1395" s="9">
        <f t="shared" si="161"/>
        <v>2.4700000000000002</v>
      </c>
      <c r="E1395" s="9">
        <f t="shared" si="161"/>
        <v>2.6549999999999998</v>
      </c>
      <c r="G1395" s="102">
        <f t="shared" si="163"/>
        <v>1.6326893287428666E-2</v>
      </c>
      <c r="H1395" s="102">
        <f t="shared" si="164"/>
        <v>1.709443335930004E-2</v>
      </c>
      <c r="I1395" s="102"/>
      <c r="J1395" s="102"/>
    </row>
    <row r="1396" spans="1:10" x14ac:dyDescent="0.25">
      <c r="A1396" s="8">
        <f t="shared" si="162"/>
        <v>36510</v>
      </c>
      <c r="B1396" s="9"/>
      <c r="C1396" s="8"/>
      <c r="D1396" s="9">
        <f t="shared" si="161"/>
        <v>2.44</v>
      </c>
      <c r="E1396" s="9">
        <f t="shared" si="161"/>
        <v>2.6349999999999998</v>
      </c>
      <c r="G1396" s="102">
        <f t="shared" si="163"/>
        <v>-1.2220111334775444E-2</v>
      </c>
      <c r="H1396" s="102">
        <f t="shared" si="164"/>
        <v>-7.5614727005764749E-3</v>
      </c>
      <c r="I1396" s="102"/>
      <c r="J1396" s="102"/>
    </row>
    <row r="1397" spans="1:10" x14ac:dyDescent="0.25">
      <c r="A1397" s="8">
        <f t="shared" si="162"/>
        <v>36511</v>
      </c>
      <c r="B1397" s="9"/>
      <c r="C1397" s="8"/>
      <c r="D1397" s="9">
        <f t="shared" si="161"/>
        <v>2.4350000000000001</v>
      </c>
      <c r="E1397" s="9">
        <f t="shared" si="161"/>
        <v>2.62</v>
      </c>
      <c r="G1397" s="102">
        <f t="shared" si="163"/>
        <v>-2.0512827705573607E-3</v>
      </c>
      <c r="H1397" s="102">
        <f t="shared" si="164"/>
        <v>-5.7088642203200922E-3</v>
      </c>
      <c r="I1397" s="102"/>
      <c r="J1397" s="102"/>
    </row>
    <row r="1398" spans="1:10" x14ac:dyDescent="0.25">
      <c r="A1398" s="8">
        <f t="shared" si="162"/>
        <v>36512</v>
      </c>
      <c r="B1398" s="9"/>
      <c r="C1398" s="8"/>
      <c r="D1398" s="9">
        <f t="shared" si="161"/>
        <v>2.4350000000000001</v>
      </c>
      <c r="E1398" s="9">
        <f t="shared" si="161"/>
        <v>2.62</v>
      </c>
      <c r="G1398" s="102">
        <f t="shared" si="163"/>
        <v>0</v>
      </c>
      <c r="H1398" s="102">
        <f t="shared" si="164"/>
        <v>0</v>
      </c>
      <c r="I1398" s="102"/>
      <c r="J1398" s="102"/>
    </row>
    <row r="1399" spans="1:10" x14ac:dyDescent="0.25">
      <c r="A1399" s="8">
        <f t="shared" si="162"/>
        <v>36513</v>
      </c>
      <c r="B1399" s="9"/>
      <c r="C1399" s="8"/>
      <c r="D1399" s="9">
        <f t="shared" si="161"/>
        <v>2.4350000000000001</v>
      </c>
      <c r="E1399" s="9">
        <f t="shared" si="161"/>
        <v>2.62</v>
      </c>
      <c r="G1399" s="102">
        <f t="shared" si="163"/>
        <v>0</v>
      </c>
      <c r="H1399" s="102">
        <f t="shared" si="164"/>
        <v>0</v>
      </c>
      <c r="I1399" s="102"/>
      <c r="J1399" s="102"/>
    </row>
    <row r="1400" spans="1:10" x14ac:dyDescent="0.25">
      <c r="A1400" s="8">
        <f t="shared" si="162"/>
        <v>36514</v>
      </c>
      <c r="B1400" s="9"/>
      <c r="C1400" s="8"/>
      <c r="D1400" s="9">
        <f t="shared" si="161"/>
        <v>2.56</v>
      </c>
      <c r="E1400" s="9">
        <f t="shared" si="161"/>
        <v>2.6850000000000001</v>
      </c>
      <c r="G1400" s="102">
        <f t="shared" si="163"/>
        <v>5.0060501956918031E-2</v>
      </c>
      <c r="H1400" s="102">
        <f t="shared" si="164"/>
        <v>2.4506410187822538E-2</v>
      </c>
      <c r="I1400" s="102"/>
      <c r="J1400" s="102"/>
    </row>
    <row r="1401" spans="1:10" x14ac:dyDescent="0.25">
      <c r="A1401" s="8">
        <f t="shared" si="162"/>
        <v>36515</v>
      </c>
      <c r="B1401" s="9"/>
      <c r="C1401" s="8"/>
      <c r="D1401" s="9">
        <f t="shared" si="161"/>
        <v>2.4700000000000002</v>
      </c>
      <c r="E1401" s="9">
        <f t="shared" si="161"/>
        <v>2.6</v>
      </c>
      <c r="G1401" s="102">
        <f t="shared" si="163"/>
        <v>-3.5789107851585164E-2</v>
      </c>
      <c r="H1401" s="102">
        <f t="shared" si="164"/>
        <v>-3.216928293339167E-2</v>
      </c>
      <c r="I1401" s="102"/>
      <c r="J1401" s="102"/>
    </row>
    <row r="1402" spans="1:10" x14ac:dyDescent="0.25">
      <c r="A1402" s="8">
        <f t="shared" si="162"/>
        <v>36516</v>
      </c>
      <c r="B1402" s="9"/>
      <c r="C1402" s="8"/>
      <c r="D1402" s="9">
        <f t="shared" si="161"/>
        <v>2.2799999999999998</v>
      </c>
      <c r="E1402" s="9">
        <f t="shared" si="161"/>
        <v>2.4700000000000002</v>
      </c>
      <c r="G1402" s="102">
        <f t="shared" si="163"/>
        <v>-8.0042707673536606E-2</v>
      </c>
      <c r="H1402" s="102">
        <f t="shared" si="164"/>
        <v>-5.129329438755046E-2</v>
      </c>
      <c r="I1402" s="102"/>
      <c r="J1402" s="102"/>
    </row>
    <row r="1403" spans="1:10" x14ac:dyDescent="0.25">
      <c r="A1403" s="8">
        <f t="shared" si="162"/>
        <v>36517</v>
      </c>
      <c r="B1403" s="9"/>
      <c r="C1403" s="8"/>
      <c r="D1403" s="9">
        <f t="shared" si="161"/>
        <v>2.25</v>
      </c>
      <c r="E1403" s="9">
        <f t="shared" si="161"/>
        <v>2.42</v>
      </c>
      <c r="G1403" s="102">
        <f t="shared" si="163"/>
        <v>-1.3245226750020567E-2</v>
      </c>
      <c r="H1403" s="102">
        <f t="shared" si="164"/>
        <v>-2.0450610471290879E-2</v>
      </c>
      <c r="I1403" s="102"/>
      <c r="J1403" s="102"/>
    </row>
    <row r="1404" spans="1:10" x14ac:dyDescent="0.25">
      <c r="A1404" s="8">
        <f t="shared" si="162"/>
        <v>36518</v>
      </c>
      <c r="B1404" s="9"/>
      <c r="C1404" s="8"/>
      <c r="D1404" s="9">
        <f t="shared" si="161"/>
        <v>2.25</v>
      </c>
      <c r="E1404" s="9">
        <f t="shared" si="161"/>
        <v>2.42</v>
      </c>
      <c r="G1404" s="102">
        <f t="shared" si="163"/>
        <v>0</v>
      </c>
      <c r="H1404" s="102">
        <f t="shared" si="164"/>
        <v>0</v>
      </c>
      <c r="I1404" s="102"/>
      <c r="J1404" s="102"/>
    </row>
    <row r="1405" spans="1:10" x14ac:dyDescent="0.25">
      <c r="A1405" s="8">
        <f t="shared" si="162"/>
        <v>36519</v>
      </c>
      <c r="B1405" s="9"/>
      <c r="C1405" s="8"/>
      <c r="D1405" s="9">
        <f t="shared" si="161"/>
        <v>2.25</v>
      </c>
      <c r="E1405" s="9">
        <f t="shared" si="161"/>
        <v>2.42</v>
      </c>
      <c r="G1405" s="102">
        <f t="shared" si="163"/>
        <v>0</v>
      </c>
      <c r="H1405" s="102">
        <f t="shared" si="164"/>
        <v>0</v>
      </c>
      <c r="I1405" s="102"/>
      <c r="J1405" s="102"/>
    </row>
    <row r="1406" spans="1:10" x14ac:dyDescent="0.25">
      <c r="A1406" s="8">
        <f t="shared" si="162"/>
        <v>36520</v>
      </c>
      <c r="B1406" s="9"/>
      <c r="C1406" s="8"/>
      <c r="D1406" s="9">
        <f t="shared" si="161"/>
        <v>2.25</v>
      </c>
      <c r="E1406" s="9">
        <f t="shared" si="161"/>
        <v>2.42</v>
      </c>
      <c r="G1406" s="102">
        <f t="shared" si="163"/>
        <v>0</v>
      </c>
      <c r="H1406" s="102">
        <f t="shared" si="164"/>
        <v>0</v>
      </c>
      <c r="I1406" s="102"/>
      <c r="J1406" s="102"/>
    </row>
    <row r="1407" spans="1:10" x14ac:dyDescent="0.25">
      <c r="A1407" s="8">
        <f t="shared" si="162"/>
        <v>36521</v>
      </c>
      <c r="B1407" s="9"/>
      <c r="C1407" s="8"/>
      <c r="D1407" s="9">
        <f t="shared" si="161"/>
        <v>2.19</v>
      </c>
      <c r="E1407" s="9">
        <f t="shared" si="161"/>
        <v>2.3849999999999998</v>
      </c>
      <c r="G1407" s="102">
        <f t="shared" si="163"/>
        <v>-2.7028672387919374E-2</v>
      </c>
      <c r="H1407" s="102">
        <f t="shared" si="164"/>
        <v>-1.4568415828290498E-2</v>
      </c>
      <c r="I1407" s="102"/>
      <c r="J1407" s="102"/>
    </row>
    <row r="1408" spans="1:10" x14ac:dyDescent="0.25">
      <c r="A1408" s="8">
        <f t="shared" si="162"/>
        <v>36522</v>
      </c>
      <c r="B1408" s="9"/>
      <c r="C1408" s="8"/>
      <c r="D1408" s="9">
        <f t="shared" si="161"/>
        <v>2.165</v>
      </c>
      <c r="E1408" s="9">
        <f t="shared" si="161"/>
        <v>2.36</v>
      </c>
      <c r="G1408" s="102">
        <f t="shared" si="163"/>
        <v>-1.1481182373956254E-2</v>
      </c>
      <c r="H1408" s="102">
        <f t="shared" si="164"/>
        <v>-1.0537505302785799E-2</v>
      </c>
      <c r="I1408" s="102"/>
      <c r="J1408" s="102"/>
    </row>
    <row r="1409" spans="1:12" x14ac:dyDescent="0.25">
      <c r="A1409" s="8">
        <f t="shared" si="162"/>
        <v>36523</v>
      </c>
      <c r="B1409" s="9"/>
      <c r="C1409" s="8"/>
      <c r="D1409" s="9">
        <f t="shared" si="161"/>
        <v>2.1749999999999998</v>
      </c>
      <c r="E1409" s="9">
        <f t="shared" si="161"/>
        <v>2.375</v>
      </c>
      <c r="G1409" s="102">
        <f t="shared" si="163"/>
        <v>4.6083030861941814E-3</v>
      </c>
      <c r="H1409" s="102">
        <f t="shared" si="164"/>
        <v>6.3358184490859238E-3</v>
      </c>
      <c r="I1409" s="102"/>
      <c r="J1409" s="102"/>
    </row>
    <row r="1410" spans="1:12" x14ac:dyDescent="0.25">
      <c r="A1410" s="8">
        <f t="shared" si="162"/>
        <v>36524</v>
      </c>
      <c r="B1410" s="9"/>
      <c r="C1410" s="8"/>
      <c r="D1410" s="9">
        <f t="shared" si="161"/>
        <v>2.1749999999999998</v>
      </c>
      <c r="E1410" s="9">
        <f t="shared" si="161"/>
        <v>2.37</v>
      </c>
      <c r="G1410" s="102">
        <f t="shared" si="163"/>
        <v>0</v>
      </c>
      <c r="H1410" s="102">
        <f t="shared" si="164"/>
        <v>-2.1074823395646983E-3</v>
      </c>
      <c r="I1410" s="102"/>
      <c r="J1410" s="102"/>
    </row>
    <row r="1411" spans="1:12" x14ac:dyDescent="0.25">
      <c r="A1411" s="8">
        <f t="shared" si="162"/>
        <v>36525</v>
      </c>
      <c r="B1411" s="9"/>
      <c r="C1411" s="8"/>
      <c r="D1411" s="9">
        <f t="shared" si="161"/>
        <v>2.15</v>
      </c>
      <c r="E1411" s="9">
        <f t="shared" si="161"/>
        <v>2.37</v>
      </c>
      <c r="G1411" s="102">
        <f t="shared" si="163"/>
        <v>-1.1560822401075971E-2</v>
      </c>
      <c r="H1411" s="102">
        <f t="shared" si="164"/>
        <v>0</v>
      </c>
      <c r="I1411" s="102"/>
      <c r="J1411" s="102"/>
    </row>
    <row r="1412" spans="1:12" x14ac:dyDescent="0.25">
      <c r="A1412" s="8"/>
      <c r="B1412" s="9"/>
      <c r="C1412" s="8"/>
      <c r="D1412" s="9"/>
      <c r="E1412" s="9"/>
    </row>
    <row r="1413" spans="1:12" x14ac:dyDescent="0.25">
      <c r="A1413" s="8"/>
      <c r="B1413" s="9"/>
      <c r="C1413" s="8"/>
      <c r="D1413" s="9"/>
      <c r="E1413" s="9"/>
    </row>
    <row r="1414" spans="1:12" x14ac:dyDescent="0.25">
      <c r="A1414" s="8"/>
      <c r="B1414" s="9"/>
      <c r="C1414" s="8"/>
      <c r="D1414" s="9"/>
      <c r="E1414" s="9"/>
    </row>
    <row r="1415" spans="1:12" x14ac:dyDescent="0.25">
      <c r="A1415" s="8"/>
      <c r="B1415" s="9"/>
      <c r="C1415" s="8">
        <v>36526</v>
      </c>
      <c r="G1415" s="102">
        <f>STDEV(G1417:G1446)*$B$1</f>
        <v>0.26770108173563534</v>
      </c>
      <c r="H1415" s="102">
        <f>STDEV(H1417:H1446)*$B$1</f>
        <v>0.23231326665842836</v>
      </c>
      <c r="I1415" s="102"/>
      <c r="J1415" s="102">
        <f>IF(ISNUMBER(J1416),J1416,1.1)</f>
        <v>0.95378225769823799</v>
      </c>
      <c r="K1415" s="101">
        <f>MAX(D1416:D1449)</f>
        <v>2.5649999999999999</v>
      </c>
      <c r="L1415" s="101">
        <f>MAX(E1416:E1449)</f>
        <v>2.65</v>
      </c>
    </row>
    <row r="1416" spans="1:12" x14ac:dyDescent="0.25">
      <c r="A1416" s="8">
        <f>C1415</f>
        <v>36526</v>
      </c>
      <c r="B1416" s="9"/>
      <c r="C1416" s="8"/>
      <c r="D1416" s="9">
        <f>VLOOKUP($A1416,cash,D$4,FALSE)</f>
        <v>2.15</v>
      </c>
      <c r="E1416" s="9">
        <f>VLOOKUP($A1416,cash,E$4,FALSE)</f>
        <v>2.37</v>
      </c>
      <c r="G1416" s="102"/>
      <c r="H1416" s="102"/>
      <c r="I1416" s="102"/>
      <c r="J1416" s="102">
        <f>CORREL(D1416:D1446,E1416:E1446)</f>
        <v>0.95378225769823799</v>
      </c>
      <c r="K1416" s="101">
        <f>MIN(D1416:D1449)</f>
        <v>2.1349999999999998</v>
      </c>
      <c r="L1416" s="101">
        <f>MIN(E1416:E1449)</f>
        <v>2.2999999999999998</v>
      </c>
    </row>
    <row r="1417" spans="1:12" x14ac:dyDescent="0.25">
      <c r="A1417" s="8">
        <f>A1416+1</f>
        <v>36527</v>
      </c>
      <c r="B1417" s="9"/>
      <c r="C1417" s="8"/>
      <c r="D1417" s="9">
        <f t="shared" ref="D1417:E1446" si="165">VLOOKUP($A1417,cash,D$4,FALSE)</f>
        <v>2.15</v>
      </c>
      <c r="E1417" s="9">
        <f t="shared" si="165"/>
        <v>2.37</v>
      </c>
      <c r="G1417" s="102">
        <f>LN(D1417/D1416)</f>
        <v>0</v>
      </c>
      <c r="H1417" s="102">
        <f>LN(E1417/E1416)</f>
        <v>0</v>
      </c>
      <c r="I1417" s="102"/>
      <c r="J1417" s="102"/>
    </row>
    <row r="1418" spans="1:12" x14ac:dyDescent="0.25">
      <c r="A1418" s="8">
        <f t="shared" ref="A1418:A1446" si="166">A1417+1</f>
        <v>36528</v>
      </c>
      <c r="B1418" s="9"/>
      <c r="C1418" s="8"/>
      <c r="D1418" s="9">
        <f t="shared" si="165"/>
        <v>2.15</v>
      </c>
      <c r="E1418" s="9">
        <f t="shared" si="165"/>
        <v>2.37</v>
      </c>
      <c r="G1418" s="102">
        <f t="shared" ref="G1418:G1446" si="167">LN(D1418/D1417)</f>
        <v>0</v>
      </c>
      <c r="H1418" s="102">
        <f t="shared" ref="H1418:H1446" si="168">LN(E1418/E1417)</f>
        <v>0</v>
      </c>
      <c r="I1418" s="102"/>
      <c r="J1418" s="102"/>
    </row>
    <row r="1419" spans="1:12" x14ac:dyDescent="0.25">
      <c r="A1419" s="8">
        <f t="shared" si="166"/>
        <v>36529</v>
      </c>
      <c r="B1419" s="9"/>
      <c r="C1419" s="8"/>
      <c r="D1419" s="9">
        <f t="shared" si="165"/>
        <v>2.1349999999999998</v>
      </c>
      <c r="E1419" s="9">
        <f t="shared" si="165"/>
        <v>2.2999999999999998</v>
      </c>
      <c r="G1419" s="102">
        <f t="shared" si="167"/>
        <v>-7.0011954589835881E-3</v>
      </c>
      <c r="H1419" s="102">
        <f t="shared" si="168"/>
        <v>-2.9980832211935898E-2</v>
      </c>
      <c r="I1419" s="102"/>
      <c r="J1419" s="102"/>
    </row>
    <row r="1420" spans="1:12" x14ac:dyDescent="0.25">
      <c r="A1420" s="8">
        <f t="shared" si="166"/>
        <v>36530</v>
      </c>
      <c r="B1420" s="9"/>
      <c r="C1420" s="8"/>
      <c r="D1420" s="9">
        <f t="shared" si="165"/>
        <v>2.19</v>
      </c>
      <c r="E1420" s="9">
        <f t="shared" si="165"/>
        <v>2.36</v>
      </c>
      <c r="G1420" s="102">
        <f t="shared" si="167"/>
        <v>2.5434897147821604E-2</v>
      </c>
      <c r="H1420" s="102">
        <f t="shared" si="168"/>
        <v>2.5752496102414764E-2</v>
      </c>
      <c r="I1420" s="102"/>
      <c r="J1420" s="102"/>
    </row>
    <row r="1421" spans="1:12" x14ac:dyDescent="0.25">
      <c r="A1421" s="8">
        <f t="shared" si="166"/>
        <v>36531</v>
      </c>
      <c r="B1421" s="9"/>
      <c r="C1421" s="8"/>
      <c r="D1421" s="9">
        <f t="shared" si="165"/>
        <v>2.16</v>
      </c>
      <c r="E1421" s="9">
        <f t="shared" si="165"/>
        <v>2.3450000000000002</v>
      </c>
      <c r="G1421" s="102">
        <f t="shared" si="167"/>
        <v>-1.3793322132335761E-2</v>
      </c>
      <c r="H1421" s="102">
        <f t="shared" si="168"/>
        <v>-6.3762171392758851E-3</v>
      </c>
      <c r="I1421" s="102"/>
      <c r="J1421" s="102"/>
    </row>
    <row r="1422" spans="1:12" x14ac:dyDescent="0.25">
      <c r="A1422" s="8">
        <f t="shared" si="166"/>
        <v>36532</v>
      </c>
      <c r="B1422" s="9"/>
      <c r="C1422" s="8"/>
      <c r="D1422" s="9">
        <f t="shared" si="165"/>
        <v>2.14</v>
      </c>
      <c r="E1422" s="9">
        <f t="shared" si="165"/>
        <v>2.33</v>
      </c>
      <c r="G1422" s="102">
        <f t="shared" si="167"/>
        <v>-9.3023926623135612E-3</v>
      </c>
      <c r="H1422" s="102">
        <f t="shared" si="168"/>
        <v>-6.4171343206335402E-3</v>
      </c>
      <c r="I1422" s="102"/>
      <c r="J1422" s="102"/>
    </row>
    <row r="1423" spans="1:12" x14ac:dyDescent="0.25">
      <c r="A1423" s="8">
        <f t="shared" si="166"/>
        <v>36533</v>
      </c>
      <c r="B1423" s="9"/>
      <c r="C1423" s="8"/>
      <c r="D1423" s="9">
        <f t="shared" si="165"/>
        <v>2.14</v>
      </c>
      <c r="E1423" s="9">
        <f t="shared" si="165"/>
        <v>2.33</v>
      </c>
      <c r="G1423" s="102">
        <f t="shared" si="167"/>
        <v>0</v>
      </c>
      <c r="H1423" s="102">
        <f t="shared" si="168"/>
        <v>0</v>
      </c>
      <c r="I1423" s="102"/>
      <c r="J1423" s="102"/>
    </row>
    <row r="1424" spans="1:12" x14ac:dyDescent="0.25">
      <c r="A1424" s="8">
        <f t="shared" si="166"/>
        <v>36534</v>
      </c>
      <c r="B1424" s="9"/>
      <c r="C1424" s="8"/>
      <c r="D1424" s="9">
        <f t="shared" si="165"/>
        <v>2.14</v>
      </c>
      <c r="E1424" s="9">
        <f t="shared" si="165"/>
        <v>2.33</v>
      </c>
      <c r="G1424" s="102">
        <f t="shared" si="167"/>
        <v>0</v>
      </c>
      <c r="H1424" s="102">
        <f t="shared" si="168"/>
        <v>0</v>
      </c>
      <c r="I1424" s="102"/>
      <c r="J1424" s="102"/>
    </row>
    <row r="1425" spans="1:10" x14ac:dyDescent="0.25">
      <c r="A1425" s="8">
        <f t="shared" si="166"/>
        <v>36535</v>
      </c>
      <c r="B1425" s="9"/>
      <c r="C1425" s="8"/>
      <c r="D1425" s="9">
        <f t="shared" si="165"/>
        <v>2.15</v>
      </c>
      <c r="E1425" s="9">
        <f t="shared" si="165"/>
        <v>2.35</v>
      </c>
      <c r="G1425" s="102">
        <f t="shared" si="167"/>
        <v>4.6620131058111502E-3</v>
      </c>
      <c r="H1425" s="102">
        <f t="shared" si="168"/>
        <v>8.5470605784583476E-3</v>
      </c>
      <c r="I1425" s="102"/>
      <c r="J1425" s="102"/>
    </row>
    <row r="1426" spans="1:10" x14ac:dyDescent="0.25">
      <c r="A1426" s="8">
        <f t="shared" si="166"/>
        <v>36536</v>
      </c>
      <c r="B1426" s="9"/>
      <c r="C1426" s="8"/>
      <c r="D1426" s="9">
        <f t="shared" si="165"/>
        <v>2.1549999999999998</v>
      </c>
      <c r="E1426" s="9">
        <f t="shared" si="165"/>
        <v>2.38</v>
      </c>
      <c r="G1426" s="102">
        <f t="shared" si="167"/>
        <v>2.3228814161397287E-3</v>
      </c>
      <c r="H1426" s="102">
        <f t="shared" si="168"/>
        <v>1.2685159527315642E-2</v>
      </c>
      <c r="I1426" s="102"/>
      <c r="J1426" s="102"/>
    </row>
    <row r="1427" spans="1:10" x14ac:dyDescent="0.25">
      <c r="A1427" s="8">
        <f t="shared" si="166"/>
        <v>36537</v>
      </c>
      <c r="B1427" s="9"/>
      <c r="C1427" s="8"/>
      <c r="D1427" s="9">
        <f t="shared" si="165"/>
        <v>2.1349999999999998</v>
      </c>
      <c r="E1427" s="9">
        <f t="shared" si="165"/>
        <v>2.39</v>
      </c>
      <c r="G1427" s="102">
        <f t="shared" si="167"/>
        <v>-9.3240768751232904E-3</v>
      </c>
      <c r="H1427" s="102">
        <f t="shared" si="168"/>
        <v>4.1928782600361781E-3</v>
      </c>
      <c r="I1427" s="102"/>
      <c r="J1427" s="102"/>
    </row>
    <row r="1428" spans="1:10" x14ac:dyDescent="0.25">
      <c r="A1428" s="8">
        <f t="shared" si="166"/>
        <v>36538</v>
      </c>
      <c r="B1428" s="9"/>
      <c r="C1428" s="8"/>
      <c r="D1428" s="9">
        <f t="shared" si="165"/>
        <v>2.145</v>
      </c>
      <c r="E1428" s="9">
        <f t="shared" si="165"/>
        <v>2.3849999999999998</v>
      </c>
      <c r="G1428" s="102">
        <f t="shared" si="167"/>
        <v>4.6729056993924231E-3</v>
      </c>
      <c r="H1428" s="102">
        <f t="shared" si="168"/>
        <v>-2.0942416031148482E-3</v>
      </c>
      <c r="I1428" s="102"/>
      <c r="J1428" s="102"/>
    </row>
    <row r="1429" spans="1:10" x14ac:dyDescent="0.25">
      <c r="A1429" s="8">
        <f t="shared" si="166"/>
        <v>36539</v>
      </c>
      <c r="B1429" s="9"/>
      <c r="C1429" s="8"/>
      <c r="D1429" s="9">
        <f t="shared" si="165"/>
        <v>2.15</v>
      </c>
      <c r="E1429" s="9">
        <f t="shared" si="165"/>
        <v>2.375</v>
      </c>
      <c r="G1429" s="102">
        <f t="shared" si="167"/>
        <v>2.3282897595911681E-3</v>
      </c>
      <c r="H1429" s="102">
        <f t="shared" si="168"/>
        <v>-4.2016868536999697E-3</v>
      </c>
      <c r="I1429" s="102"/>
      <c r="J1429" s="102"/>
    </row>
    <row r="1430" spans="1:10" x14ac:dyDescent="0.25">
      <c r="A1430" s="8">
        <f t="shared" si="166"/>
        <v>36540</v>
      </c>
      <c r="B1430" s="9"/>
      <c r="C1430" s="8"/>
      <c r="D1430" s="9">
        <f t="shared" si="165"/>
        <v>2.15</v>
      </c>
      <c r="E1430" s="9">
        <f t="shared" si="165"/>
        <v>2.375</v>
      </c>
      <c r="G1430" s="102">
        <f t="shared" si="167"/>
        <v>0</v>
      </c>
      <c r="H1430" s="102">
        <f t="shared" si="168"/>
        <v>0</v>
      </c>
      <c r="I1430" s="102"/>
      <c r="J1430" s="102"/>
    </row>
    <row r="1431" spans="1:10" x14ac:dyDescent="0.25">
      <c r="A1431" s="8">
        <f t="shared" si="166"/>
        <v>36541</v>
      </c>
      <c r="B1431" s="9"/>
      <c r="C1431" s="8"/>
      <c r="D1431" s="9">
        <f t="shared" si="165"/>
        <v>2.15</v>
      </c>
      <c r="E1431" s="9">
        <f t="shared" si="165"/>
        <v>2.375</v>
      </c>
      <c r="G1431" s="102">
        <f t="shared" si="167"/>
        <v>0</v>
      </c>
      <c r="H1431" s="102">
        <f t="shared" si="168"/>
        <v>0</v>
      </c>
      <c r="I1431" s="102"/>
      <c r="J1431" s="102"/>
    </row>
    <row r="1432" spans="1:10" x14ac:dyDescent="0.25">
      <c r="A1432" s="8">
        <f t="shared" si="166"/>
        <v>36542</v>
      </c>
      <c r="B1432" s="9"/>
      <c r="C1432" s="8"/>
      <c r="D1432" s="9">
        <f t="shared" si="165"/>
        <v>2.15</v>
      </c>
      <c r="E1432" s="9">
        <f t="shared" si="165"/>
        <v>2.375</v>
      </c>
      <c r="G1432" s="102">
        <f t="shared" si="167"/>
        <v>0</v>
      </c>
      <c r="H1432" s="102">
        <f t="shared" si="168"/>
        <v>0</v>
      </c>
      <c r="I1432" s="102"/>
      <c r="J1432" s="102"/>
    </row>
    <row r="1433" spans="1:10" x14ac:dyDescent="0.25">
      <c r="A1433" s="8">
        <f t="shared" si="166"/>
        <v>36543</v>
      </c>
      <c r="B1433" s="9"/>
      <c r="C1433" s="8"/>
      <c r="D1433" s="9">
        <f t="shared" si="165"/>
        <v>2.2050000000000001</v>
      </c>
      <c r="E1433" s="9">
        <f t="shared" si="165"/>
        <v>2.395</v>
      </c>
      <c r="G1433" s="102">
        <f t="shared" si="167"/>
        <v>2.5259666759237975E-2</v>
      </c>
      <c r="H1433" s="102">
        <f t="shared" si="168"/>
        <v>8.3857933762739641E-3</v>
      </c>
      <c r="I1433" s="102"/>
      <c r="J1433" s="102"/>
    </row>
    <row r="1434" spans="1:10" x14ac:dyDescent="0.25">
      <c r="A1434" s="8">
        <f t="shared" si="166"/>
        <v>36544</v>
      </c>
      <c r="B1434" s="9"/>
      <c r="C1434" s="8"/>
      <c r="D1434" s="9">
        <f t="shared" si="165"/>
        <v>2.2599999999999998</v>
      </c>
      <c r="E1434" s="9">
        <f t="shared" si="165"/>
        <v>2.4049999999999998</v>
      </c>
      <c r="G1434" s="102">
        <f t="shared" si="167"/>
        <v>2.4637304385385077E-2</v>
      </c>
      <c r="H1434" s="102">
        <f t="shared" si="168"/>
        <v>4.1666726948459123E-3</v>
      </c>
      <c r="I1434" s="102"/>
      <c r="J1434" s="102"/>
    </row>
    <row r="1435" spans="1:10" x14ac:dyDescent="0.25">
      <c r="A1435" s="8">
        <f t="shared" si="166"/>
        <v>36545</v>
      </c>
      <c r="B1435" s="9"/>
      <c r="C1435" s="8"/>
      <c r="D1435" s="9">
        <f t="shared" si="165"/>
        <v>2.38</v>
      </c>
      <c r="E1435" s="9">
        <f t="shared" si="165"/>
        <v>2.5049999999999999</v>
      </c>
      <c r="G1435" s="102">
        <f t="shared" si="167"/>
        <v>5.1735674399188893E-2</v>
      </c>
      <c r="H1435" s="102">
        <f t="shared" si="168"/>
        <v>4.0738830979103621E-2</v>
      </c>
      <c r="I1435" s="102"/>
      <c r="J1435" s="102"/>
    </row>
    <row r="1436" spans="1:10" x14ac:dyDescent="0.25">
      <c r="A1436" s="8">
        <f t="shared" si="166"/>
        <v>36546</v>
      </c>
      <c r="B1436" s="9"/>
      <c r="C1436" s="8"/>
      <c r="D1436" s="9">
        <f t="shared" si="165"/>
        <v>2.39</v>
      </c>
      <c r="E1436" s="9">
        <f t="shared" si="165"/>
        <v>2.5150000000000001</v>
      </c>
      <c r="G1436" s="102">
        <f t="shared" si="167"/>
        <v>4.1928782600361781E-3</v>
      </c>
      <c r="H1436" s="102">
        <f t="shared" si="168"/>
        <v>3.9840690148745129E-3</v>
      </c>
      <c r="I1436" s="102"/>
      <c r="J1436" s="102"/>
    </row>
    <row r="1437" spans="1:10" x14ac:dyDescent="0.25">
      <c r="A1437" s="8">
        <f t="shared" si="166"/>
        <v>36547</v>
      </c>
      <c r="B1437" s="9"/>
      <c r="C1437" s="8"/>
      <c r="D1437" s="9">
        <f t="shared" si="165"/>
        <v>2.39</v>
      </c>
      <c r="E1437" s="9">
        <f t="shared" si="165"/>
        <v>2.5150000000000001</v>
      </c>
      <c r="G1437" s="102">
        <f t="shared" si="167"/>
        <v>0</v>
      </c>
      <c r="H1437" s="102">
        <f t="shared" si="168"/>
        <v>0</v>
      </c>
      <c r="I1437" s="102"/>
      <c r="J1437" s="102"/>
    </row>
    <row r="1438" spans="1:10" x14ac:dyDescent="0.25">
      <c r="A1438" s="8">
        <f t="shared" si="166"/>
        <v>36548</v>
      </c>
      <c r="B1438" s="9"/>
      <c r="C1438" s="8"/>
      <c r="D1438" s="9">
        <f t="shared" si="165"/>
        <v>2.39</v>
      </c>
      <c r="E1438" s="9">
        <f t="shared" si="165"/>
        <v>2.5150000000000001</v>
      </c>
      <c r="G1438" s="102">
        <f t="shared" si="167"/>
        <v>0</v>
      </c>
      <c r="H1438" s="102">
        <f t="shared" si="168"/>
        <v>0</v>
      </c>
      <c r="I1438" s="102"/>
      <c r="J1438" s="102"/>
    </row>
    <row r="1439" spans="1:10" x14ac:dyDescent="0.25">
      <c r="A1439" s="8">
        <f t="shared" si="166"/>
        <v>36549</v>
      </c>
      <c r="B1439" s="9"/>
      <c r="C1439" s="8"/>
      <c r="D1439" s="9">
        <f t="shared" si="165"/>
        <v>2.375</v>
      </c>
      <c r="E1439" s="9">
        <f t="shared" si="165"/>
        <v>2.5</v>
      </c>
      <c r="G1439" s="102">
        <f t="shared" si="167"/>
        <v>-6.2959284568148118E-3</v>
      </c>
      <c r="H1439" s="102">
        <f t="shared" si="168"/>
        <v>-5.98207167754754E-3</v>
      </c>
      <c r="I1439" s="102"/>
      <c r="J1439" s="102"/>
    </row>
    <row r="1440" spans="1:10" x14ac:dyDescent="0.25">
      <c r="A1440" s="8">
        <f t="shared" si="166"/>
        <v>36550</v>
      </c>
      <c r="B1440" s="9"/>
      <c r="C1440" s="8"/>
      <c r="D1440" s="9">
        <f t="shared" si="165"/>
        <v>2.4500000000000002</v>
      </c>
      <c r="E1440" s="9">
        <f t="shared" si="165"/>
        <v>2.5449999999999999</v>
      </c>
      <c r="G1440" s="102">
        <f t="shared" si="167"/>
        <v>3.1090587070031182E-2</v>
      </c>
      <c r="H1440" s="102">
        <f t="shared" si="168"/>
        <v>1.7839918128331016E-2</v>
      </c>
      <c r="I1440" s="102"/>
      <c r="J1440" s="102"/>
    </row>
    <row r="1441" spans="1:12" x14ac:dyDescent="0.25">
      <c r="A1441" s="8">
        <f t="shared" si="166"/>
        <v>36551</v>
      </c>
      <c r="B1441" s="9"/>
      <c r="C1441" s="8"/>
      <c r="D1441" s="9">
        <f t="shared" si="165"/>
        <v>2.52</v>
      </c>
      <c r="E1441" s="9">
        <f t="shared" si="165"/>
        <v>2.58</v>
      </c>
      <c r="G1441" s="102">
        <f t="shared" si="167"/>
        <v>2.8170876966696224E-2</v>
      </c>
      <c r="H1441" s="102">
        <f t="shared" si="168"/>
        <v>1.3658748931040044E-2</v>
      </c>
      <c r="I1441" s="102"/>
      <c r="J1441" s="102"/>
    </row>
    <row r="1442" spans="1:12" x14ac:dyDescent="0.25">
      <c r="A1442" s="8">
        <f t="shared" si="166"/>
        <v>36552</v>
      </c>
      <c r="B1442" s="1"/>
      <c r="C1442" s="8"/>
      <c r="D1442" s="9">
        <f t="shared" si="165"/>
        <v>2.4700000000000002</v>
      </c>
      <c r="E1442" s="9">
        <f t="shared" si="165"/>
        <v>2.5099999999999998</v>
      </c>
      <c r="G1442" s="102">
        <f t="shared" si="167"/>
        <v>-2.0040750883446038E-2</v>
      </c>
      <c r="H1442" s="102">
        <f t="shared" si="168"/>
        <v>-2.7506645789833702E-2</v>
      </c>
      <c r="I1442" s="102"/>
      <c r="J1442" s="102"/>
    </row>
    <row r="1443" spans="1:12" x14ac:dyDescent="0.25">
      <c r="A1443" s="8">
        <f t="shared" si="166"/>
        <v>36553</v>
      </c>
      <c r="B1443" s="1"/>
      <c r="C1443" s="8"/>
      <c r="D1443" s="9">
        <f t="shared" si="165"/>
        <v>2.5649999999999999</v>
      </c>
      <c r="E1443" s="9">
        <f t="shared" si="165"/>
        <v>2.5550000000000002</v>
      </c>
      <c r="G1443" s="102">
        <f t="shared" si="167"/>
        <v>3.7740327982846898E-2</v>
      </c>
      <c r="H1443" s="102">
        <f t="shared" si="168"/>
        <v>1.776947051197544E-2</v>
      </c>
      <c r="I1443" s="102"/>
      <c r="J1443" s="102"/>
    </row>
    <row r="1444" spans="1:12" x14ac:dyDescent="0.25">
      <c r="A1444" s="8">
        <f t="shared" si="166"/>
        <v>36554</v>
      </c>
      <c r="B1444" s="1"/>
      <c r="C1444" s="8"/>
      <c r="D1444" s="9">
        <f t="shared" si="165"/>
        <v>2.5649999999999999</v>
      </c>
      <c r="E1444" s="9">
        <f t="shared" si="165"/>
        <v>2.5550000000000002</v>
      </c>
      <c r="G1444" s="102">
        <f t="shared" si="167"/>
        <v>0</v>
      </c>
      <c r="H1444" s="102">
        <f t="shared" si="168"/>
        <v>0</v>
      </c>
      <c r="I1444" s="102"/>
      <c r="J1444" s="102"/>
    </row>
    <row r="1445" spans="1:12" x14ac:dyDescent="0.25">
      <c r="A1445" s="8">
        <f t="shared" si="166"/>
        <v>36555</v>
      </c>
      <c r="B1445" s="1"/>
      <c r="C1445" s="8"/>
      <c r="D1445" s="9">
        <f t="shared" si="165"/>
        <v>2.5649999999999999</v>
      </c>
      <c r="E1445" s="9">
        <f t="shared" si="165"/>
        <v>2.5550000000000002</v>
      </c>
      <c r="G1445" s="102">
        <f t="shared" si="167"/>
        <v>0</v>
      </c>
      <c r="H1445" s="102">
        <f t="shared" si="168"/>
        <v>0</v>
      </c>
      <c r="I1445" s="102"/>
      <c r="J1445" s="102"/>
    </row>
    <row r="1446" spans="1:12" x14ac:dyDescent="0.25">
      <c r="A1446" s="8">
        <f t="shared" si="166"/>
        <v>36556</v>
      </c>
      <c r="B1446" s="1"/>
      <c r="C1446" s="8"/>
      <c r="D1446" s="9">
        <f t="shared" si="165"/>
        <v>2.5150000000000001</v>
      </c>
      <c r="E1446" s="9">
        <f t="shared" si="165"/>
        <v>2.65</v>
      </c>
      <c r="G1446" s="102">
        <f t="shared" si="167"/>
        <v>-1.9685675071030213E-2</v>
      </c>
      <c r="H1446" s="102">
        <f t="shared" si="168"/>
        <v>3.650741634246292E-2</v>
      </c>
      <c r="I1446" s="102"/>
      <c r="J1446" s="102"/>
    </row>
    <row r="1447" spans="1:12" x14ac:dyDescent="0.25">
      <c r="A1447" s="8"/>
      <c r="B1447" s="1"/>
      <c r="C1447" s="8"/>
      <c r="D1447" s="9"/>
      <c r="E1447" s="9"/>
      <c r="G1447" s="102"/>
      <c r="H1447" s="102"/>
      <c r="I1447" s="102"/>
      <c r="J1447" s="102"/>
    </row>
    <row r="1448" spans="1:12" x14ac:dyDescent="0.25">
      <c r="A1448" s="8"/>
      <c r="B1448" s="1"/>
      <c r="C1448" s="8"/>
      <c r="D1448" s="9"/>
      <c r="E1448" s="9"/>
    </row>
    <row r="1449" spans="1:12" x14ac:dyDescent="0.25">
      <c r="A1449" s="8"/>
      <c r="B1449" s="1"/>
      <c r="C1449" s="8"/>
      <c r="D1449" s="9"/>
      <c r="E1449" s="9"/>
    </row>
    <row r="1450" spans="1:12" x14ac:dyDescent="0.25">
      <c r="A1450" s="8"/>
      <c r="B1450" s="1"/>
      <c r="C1450" s="8">
        <v>36557</v>
      </c>
      <c r="G1450" s="102">
        <f>STDEV(G1452:G1479)*$B$1</f>
        <v>0.35214517619626479</v>
      </c>
      <c r="H1450" s="102">
        <f>STDEV(H1452:H1479)*$B$1</f>
        <v>0.24712544122102589</v>
      </c>
      <c r="I1450" s="102"/>
      <c r="J1450" s="102">
        <f>IF(ISNUMBER(J1451),J1451,1.1)</f>
        <v>0.90083792437423138</v>
      </c>
      <c r="K1450" s="101">
        <f>MAX(D1451:D1481)</f>
        <v>2.6949999999999998</v>
      </c>
      <c r="L1450" s="101">
        <f>MAX(E1451:E1481)</f>
        <v>2.8</v>
      </c>
    </row>
    <row r="1451" spans="1:12" x14ac:dyDescent="0.25">
      <c r="A1451" s="8">
        <f>C1450</f>
        <v>36557</v>
      </c>
      <c r="B1451" s="1"/>
      <c r="C1451" s="8"/>
      <c r="D1451" s="9">
        <f>VLOOKUP($A1451,cash,D$4,FALSE)</f>
        <v>2.6150000000000002</v>
      </c>
      <c r="E1451" s="9">
        <f>VLOOKUP($A1451,cash,E$4,FALSE)</f>
        <v>2.7149999999999999</v>
      </c>
      <c r="G1451" s="102"/>
      <c r="H1451" s="102"/>
      <c r="I1451" s="102"/>
      <c r="J1451" s="102">
        <f>CORREL(D1451:D1479,E1451:E1479)</f>
        <v>0.90083792437423138</v>
      </c>
      <c r="K1451" s="101">
        <f>MIN(D1451:D1481)</f>
        <v>2.34</v>
      </c>
      <c r="L1451" s="101">
        <f>MIN(E1451:E1481)</f>
        <v>2.5449999999999999</v>
      </c>
    </row>
    <row r="1452" spans="1:12" x14ac:dyDescent="0.25">
      <c r="A1452" s="8">
        <f>A1451+1</f>
        <v>36558</v>
      </c>
      <c r="B1452" s="1"/>
      <c r="C1452" s="8"/>
      <c r="D1452" s="9">
        <f t="shared" ref="D1452:E1479" si="169">VLOOKUP($A1452,cash,D$4,FALSE)</f>
        <v>2.6949999999999998</v>
      </c>
      <c r="E1452" s="9">
        <f t="shared" si="169"/>
        <v>2.8</v>
      </c>
      <c r="G1452" s="102">
        <f>LN(D1452/D1451)</f>
        <v>3.0134106844074204E-2</v>
      </c>
      <c r="H1452" s="102">
        <f>LN(E1452/E1451)</f>
        <v>3.082746379525951E-2</v>
      </c>
      <c r="I1452" s="102"/>
      <c r="J1452" s="102"/>
    </row>
    <row r="1453" spans="1:12" x14ac:dyDescent="0.25">
      <c r="A1453" s="8">
        <f t="shared" ref="A1453:A1479" si="170">A1452+1</f>
        <v>36559</v>
      </c>
      <c r="B1453" s="1"/>
      <c r="C1453" s="8"/>
      <c r="D1453" s="9">
        <f t="shared" si="169"/>
        <v>2.57</v>
      </c>
      <c r="E1453" s="9">
        <f t="shared" si="169"/>
        <v>2.6749999999999998</v>
      </c>
      <c r="G1453" s="102">
        <f t="shared" ref="G1453:G1479" si="171">LN(D1453/D1452)</f>
        <v>-4.7492305453832082E-2</v>
      </c>
      <c r="H1453" s="102">
        <f t="shared" ref="H1453:H1479" si="172">LN(E1453/E1452)</f>
        <v>-4.5670036833188321E-2</v>
      </c>
      <c r="I1453" s="102"/>
      <c r="J1453" s="102"/>
    </row>
    <row r="1454" spans="1:12" x14ac:dyDescent="0.25">
      <c r="A1454" s="8">
        <f t="shared" si="170"/>
        <v>36560</v>
      </c>
      <c r="B1454" s="1"/>
      <c r="C1454" s="8"/>
      <c r="D1454" s="9">
        <f t="shared" si="169"/>
        <v>2.44</v>
      </c>
      <c r="E1454" s="9">
        <f t="shared" si="169"/>
        <v>2.5950000000000002</v>
      </c>
      <c r="G1454" s="102">
        <f t="shared" si="171"/>
        <v>-5.190785960201786E-2</v>
      </c>
      <c r="H1454" s="102">
        <f t="shared" si="172"/>
        <v>-3.0362863730117821E-2</v>
      </c>
      <c r="I1454" s="102"/>
      <c r="J1454" s="102"/>
    </row>
    <row r="1455" spans="1:12" x14ac:dyDescent="0.25">
      <c r="A1455" s="8">
        <f t="shared" si="170"/>
        <v>36561</v>
      </c>
      <c r="B1455" s="1"/>
      <c r="C1455" s="8"/>
      <c r="D1455" s="9">
        <f t="shared" si="169"/>
        <v>2.44</v>
      </c>
      <c r="E1455" s="9">
        <f t="shared" si="169"/>
        <v>2.5950000000000002</v>
      </c>
      <c r="G1455" s="102">
        <f t="shared" si="171"/>
        <v>0</v>
      </c>
      <c r="H1455" s="102">
        <f t="shared" si="172"/>
        <v>0</v>
      </c>
      <c r="I1455" s="102"/>
      <c r="J1455" s="102"/>
    </row>
    <row r="1456" spans="1:12" x14ac:dyDescent="0.25">
      <c r="A1456" s="8">
        <f t="shared" si="170"/>
        <v>36562</v>
      </c>
      <c r="B1456" s="1"/>
      <c r="C1456" s="8"/>
      <c r="D1456" s="9">
        <f t="shared" si="169"/>
        <v>2.44</v>
      </c>
      <c r="E1456" s="9">
        <f t="shared" si="169"/>
        <v>2.5950000000000002</v>
      </c>
      <c r="G1456" s="102">
        <f t="shared" si="171"/>
        <v>0</v>
      </c>
      <c r="H1456" s="102">
        <f t="shared" si="172"/>
        <v>0</v>
      </c>
      <c r="I1456" s="102"/>
      <c r="J1456" s="102"/>
    </row>
    <row r="1457" spans="1:10" x14ac:dyDescent="0.25">
      <c r="A1457" s="8">
        <f t="shared" si="170"/>
        <v>36563</v>
      </c>
      <c r="B1457" s="1"/>
      <c r="C1457" s="8"/>
      <c r="D1457" s="9">
        <f t="shared" si="169"/>
        <v>2.4649999999999999</v>
      </c>
      <c r="E1457" s="9">
        <f t="shared" si="169"/>
        <v>2.6349999999999998</v>
      </c>
      <c r="G1457" s="102">
        <f t="shared" si="171"/>
        <v>1.0193768189542804E-2</v>
      </c>
      <c r="H1457" s="102">
        <f t="shared" si="172"/>
        <v>1.5296665375473608E-2</v>
      </c>
      <c r="I1457" s="102"/>
      <c r="J1457" s="102"/>
    </row>
    <row r="1458" spans="1:10" x14ac:dyDescent="0.25">
      <c r="A1458" s="8">
        <f t="shared" si="170"/>
        <v>36564</v>
      </c>
      <c r="B1458" s="1"/>
      <c r="C1458" s="8"/>
      <c r="D1458" s="9">
        <f t="shared" si="169"/>
        <v>2.34</v>
      </c>
      <c r="E1458" s="9">
        <f t="shared" si="169"/>
        <v>2.5449999999999999</v>
      </c>
      <c r="G1458" s="102">
        <f t="shared" si="171"/>
        <v>-5.2040878125043329E-2</v>
      </c>
      <c r="H1458" s="102">
        <f t="shared" si="172"/>
        <v>-3.475253199083949E-2</v>
      </c>
      <c r="I1458" s="102"/>
      <c r="J1458" s="102"/>
    </row>
    <row r="1459" spans="1:10" x14ac:dyDescent="0.25">
      <c r="A1459" s="8">
        <f t="shared" si="170"/>
        <v>36565</v>
      </c>
      <c r="B1459" s="1"/>
      <c r="C1459" s="8"/>
      <c r="D1459" s="9">
        <f t="shared" si="169"/>
        <v>2.39</v>
      </c>
      <c r="E1459" s="9">
        <f t="shared" si="169"/>
        <v>2.5550000000000002</v>
      </c>
      <c r="G1459" s="102">
        <f t="shared" si="171"/>
        <v>2.1142436573809383E-2</v>
      </c>
      <c r="H1459" s="102">
        <f t="shared" si="172"/>
        <v>3.9215736531818647E-3</v>
      </c>
      <c r="I1459" s="102"/>
      <c r="J1459" s="102"/>
    </row>
    <row r="1460" spans="1:10" x14ac:dyDescent="0.25">
      <c r="A1460" s="8">
        <f t="shared" si="170"/>
        <v>36566</v>
      </c>
      <c r="B1460" s="1"/>
      <c r="C1460" s="8"/>
      <c r="D1460" s="9">
        <f t="shared" si="169"/>
        <v>2.415</v>
      </c>
      <c r="E1460" s="9">
        <f t="shared" si="169"/>
        <v>2.5750000000000002</v>
      </c>
      <c r="G1460" s="102">
        <f t="shared" si="171"/>
        <v>1.0405921161116601E-2</v>
      </c>
      <c r="H1460" s="102">
        <f t="shared" si="172"/>
        <v>7.7973104600317106E-3</v>
      </c>
      <c r="I1460" s="102"/>
      <c r="J1460" s="102"/>
    </row>
    <row r="1461" spans="1:10" x14ac:dyDescent="0.25">
      <c r="A1461" s="8">
        <f t="shared" si="170"/>
        <v>36567</v>
      </c>
      <c r="B1461" s="1"/>
      <c r="C1461" s="8"/>
      <c r="D1461" s="9">
        <f t="shared" si="169"/>
        <v>2.41</v>
      </c>
      <c r="E1461" s="9">
        <f t="shared" si="169"/>
        <v>2.57</v>
      </c>
      <c r="G1461" s="102">
        <f t="shared" si="171"/>
        <v>-2.0725396019723123E-3</v>
      </c>
      <c r="H1461" s="102">
        <f t="shared" si="172"/>
        <v>-1.9436352085711256E-3</v>
      </c>
      <c r="I1461" s="102"/>
      <c r="J1461" s="102"/>
    </row>
    <row r="1462" spans="1:10" x14ac:dyDescent="0.25">
      <c r="A1462" s="8">
        <f t="shared" si="170"/>
        <v>36568</v>
      </c>
      <c r="B1462" s="1"/>
      <c r="C1462" s="8"/>
      <c r="D1462" s="9">
        <f t="shared" si="169"/>
        <v>2.41</v>
      </c>
      <c r="E1462" s="9">
        <f t="shared" si="169"/>
        <v>2.57</v>
      </c>
      <c r="G1462" s="102">
        <f t="shared" si="171"/>
        <v>0</v>
      </c>
      <c r="H1462" s="102">
        <f t="shared" si="172"/>
        <v>0</v>
      </c>
      <c r="I1462" s="102"/>
      <c r="J1462" s="102"/>
    </row>
    <row r="1463" spans="1:10" x14ac:dyDescent="0.25">
      <c r="A1463" s="8">
        <f t="shared" si="170"/>
        <v>36569</v>
      </c>
      <c r="B1463" s="1"/>
      <c r="C1463" s="8"/>
      <c r="D1463" s="9">
        <f t="shared" si="169"/>
        <v>2.41</v>
      </c>
      <c r="E1463" s="9">
        <f t="shared" si="169"/>
        <v>2.57</v>
      </c>
      <c r="G1463" s="102">
        <f t="shared" si="171"/>
        <v>0</v>
      </c>
      <c r="H1463" s="102">
        <f t="shared" si="172"/>
        <v>0</v>
      </c>
      <c r="I1463" s="102"/>
      <c r="J1463" s="102"/>
    </row>
    <row r="1464" spans="1:10" x14ac:dyDescent="0.25">
      <c r="A1464" s="8">
        <f t="shared" si="170"/>
        <v>36570</v>
      </c>
      <c r="B1464" s="1"/>
      <c r="C1464" s="8"/>
      <c r="D1464" s="9">
        <f t="shared" si="169"/>
        <v>2.38</v>
      </c>
      <c r="E1464" s="9">
        <f t="shared" si="169"/>
        <v>2.5750000000000002</v>
      </c>
      <c r="G1464" s="102">
        <f t="shared" si="171"/>
        <v>-1.2526259819180369E-2</v>
      </c>
      <c r="H1464" s="102">
        <f t="shared" si="172"/>
        <v>1.9436352085712523E-3</v>
      </c>
      <c r="I1464" s="102"/>
      <c r="J1464" s="102"/>
    </row>
    <row r="1465" spans="1:10" x14ac:dyDescent="0.25">
      <c r="A1465" s="8">
        <f t="shared" si="170"/>
        <v>36571</v>
      </c>
      <c r="B1465" s="1"/>
      <c r="C1465" s="8"/>
      <c r="D1465" s="9">
        <f t="shared" si="169"/>
        <v>2.4300000000000002</v>
      </c>
      <c r="E1465" s="9">
        <f t="shared" si="169"/>
        <v>2.6</v>
      </c>
      <c r="G1465" s="102">
        <f t="shared" si="171"/>
        <v>2.0790769669073908E-2</v>
      </c>
      <c r="H1465" s="102">
        <f t="shared" si="172"/>
        <v>9.6619109117368901E-3</v>
      </c>
      <c r="I1465" s="102"/>
      <c r="J1465" s="102"/>
    </row>
    <row r="1466" spans="1:10" x14ac:dyDescent="0.25">
      <c r="A1466" s="8">
        <f t="shared" si="170"/>
        <v>36572</v>
      </c>
      <c r="B1466" s="1"/>
      <c r="C1466" s="8"/>
      <c r="D1466" s="9">
        <f t="shared" si="169"/>
        <v>2.48</v>
      </c>
      <c r="E1466" s="9">
        <f t="shared" si="169"/>
        <v>2.625</v>
      </c>
      <c r="G1466" s="102">
        <f t="shared" si="171"/>
        <v>2.0367302824433733E-2</v>
      </c>
      <c r="H1466" s="102">
        <f t="shared" si="172"/>
        <v>9.5694510161506725E-3</v>
      </c>
      <c r="I1466" s="102"/>
      <c r="J1466" s="102"/>
    </row>
    <row r="1467" spans="1:10" x14ac:dyDescent="0.25">
      <c r="A1467" s="8">
        <f t="shared" si="170"/>
        <v>36573</v>
      </c>
      <c r="B1467" s="1"/>
      <c r="C1467" s="8"/>
      <c r="D1467" s="9">
        <f t="shared" si="169"/>
        <v>2.4700000000000002</v>
      </c>
      <c r="E1467" s="9">
        <f t="shared" si="169"/>
        <v>2.62</v>
      </c>
      <c r="G1467" s="102">
        <f t="shared" si="171"/>
        <v>-4.0404095370048633E-3</v>
      </c>
      <c r="H1467" s="102">
        <f t="shared" si="172"/>
        <v>-1.9065782705815315E-3</v>
      </c>
      <c r="I1467" s="102"/>
      <c r="J1467" s="102"/>
    </row>
    <row r="1468" spans="1:10" x14ac:dyDescent="0.25">
      <c r="A1468" s="8">
        <f t="shared" si="170"/>
        <v>36574</v>
      </c>
      <c r="B1468" s="1"/>
      <c r="C1468" s="8"/>
      <c r="D1468" s="9">
        <f t="shared" si="169"/>
        <v>2.4649999999999999</v>
      </c>
      <c r="E1468" s="9">
        <f t="shared" si="169"/>
        <v>2.645</v>
      </c>
      <c r="G1468" s="102">
        <f t="shared" si="171"/>
        <v>-2.0263431452325841E-3</v>
      </c>
      <c r="H1468" s="102">
        <f t="shared" si="172"/>
        <v>9.4967475372572073E-3</v>
      </c>
      <c r="I1468" s="102"/>
      <c r="J1468" s="102"/>
    </row>
    <row r="1469" spans="1:10" x14ac:dyDescent="0.25">
      <c r="A1469" s="8">
        <f t="shared" si="170"/>
        <v>36575</v>
      </c>
      <c r="B1469" s="1"/>
      <c r="C1469" s="8"/>
      <c r="D1469" s="9">
        <f t="shared" si="169"/>
        <v>2.4649999999999999</v>
      </c>
      <c r="E1469" s="9">
        <f t="shared" si="169"/>
        <v>2.645</v>
      </c>
      <c r="G1469" s="102">
        <f t="shared" si="171"/>
        <v>0</v>
      </c>
      <c r="H1469" s="102">
        <f t="shared" si="172"/>
        <v>0</v>
      </c>
      <c r="I1469" s="102"/>
      <c r="J1469" s="102"/>
    </row>
    <row r="1470" spans="1:10" x14ac:dyDescent="0.25">
      <c r="A1470" s="8">
        <f t="shared" si="170"/>
        <v>36576</v>
      </c>
      <c r="B1470" s="1"/>
      <c r="C1470" s="8"/>
      <c r="D1470" s="9">
        <f t="shared" si="169"/>
        <v>2.4649999999999999</v>
      </c>
      <c r="E1470" s="9">
        <f t="shared" si="169"/>
        <v>2.645</v>
      </c>
      <c r="G1470" s="102">
        <f t="shared" si="171"/>
        <v>0</v>
      </c>
      <c r="H1470" s="102">
        <f t="shared" si="172"/>
        <v>0</v>
      </c>
      <c r="I1470" s="102"/>
      <c r="J1470" s="102"/>
    </row>
    <row r="1471" spans="1:10" x14ac:dyDescent="0.25">
      <c r="A1471" s="8">
        <f t="shared" si="170"/>
        <v>36577</v>
      </c>
      <c r="B1471" s="1"/>
      <c r="C1471" s="8"/>
      <c r="D1471" s="9">
        <f t="shared" si="169"/>
        <v>2.4649999999999999</v>
      </c>
      <c r="E1471" s="9">
        <f t="shared" si="169"/>
        <v>2.645</v>
      </c>
      <c r="G1471" s="102">
        <f t="shared" si="171"/>
        <v>0</v>
      </c>
      <c r="H1471" s="102">
        <f t="shared" si="172"/>
        <v>0</v>
      </c>
      <c r="I1471" s="102"/>
      <c r="J1471" s="102"/>
    </row>
    <row r="1472" spans="1:10" x14ac:dyDescent="0.25">
      <c r="A1472" s="8">
        <f t="shared" si="170"/>
        <v>36578</v>
      </c>
      <c r="B1472" s="1"/>
      <c r="C1472" s="8"/>
      <c r="D1472" s="9">
        <f t="shared" si="169"/>
        <v>2.3849999999999998</v>
      </c>
      <c r="E1472" s="9">
        <f t="shared" si="169"/>
        <v>2.63</v>
      </c>
      <c r="G1472" s="102">
        <f t="shared" si="171"/>
        <v>-3.299268315434889E-2</v>
      </c>
      <c r="H1472" s="102">
        <f t="shared" si="172"/>
        <v>-5.687219120589576E-3</v>
      </c>
      <c r="I1472" s="102"/>
      <c r="J1472" s="102"/>
    </row>
    <row r="1473" spans="1:12" x14ac:dyDescent="0.25">
      <c r="A1473" s="8">
        <f t="shared" si="170"/>
        <v>36579</v>
      </c>
      <c r="B1473" s="1"/>
      <c r="C1473" s="8"/>
      <c r="D1473" s="9">
        <f t="shared" si="169"/>
        <v>2.35</v>
      </c>
      <c r="E1473" s="9">
        <f t="shared" si="169"/>
        <v>2.5950000000000002</v>
      </c>
      <c r="G1473" s="102">
        <f t="shared" si="171"/>
        <v>-1.4783796184236867E-2</v>
      </c>
      <c r="H1473" s="102">
        <f t="shared" si="172"/>
        <v>-1.3397329571821057E-2</v>
      </c>
      <c r="I1473" s="102"/>
      <c r="J1473" s="102"/>
    </row>
    <row r="1474" spans="1:12" x14ac:dyDescent="0.25">
      <c r="A1474" s="8">
        <f t="shared" si="170"/>
        <v>36580</v>
      </c>
      <c r="B1474" s="1"/>
      <c r="C1474" s="8"/>
      <c r="D1474" s="9">
        <f t="shared" si="169"/>
        <v>2.375</v>
      </c>
      <c r="E1474" s="9">
        <f t="shared" si="169"/>
        <v>2.61</v>
      </c>
      <c r="G1474" s="102">
        <f t="shared" si="171"/>
        <v>1.0582109330537008E-2</v>
      </c>
      <c r="H1474" s="102">
        <f t="shared" si="172"/>
        <v>5.7637047167499126E-3</v>
      </c>
      <c r="I1474" s="102"/>
      <c r="J1474" s="102"/>
    </row>
    <row r="1475" spans="1:12" x14ac:dyDescent="0.25">
      <c r="A1475" s="8">
        <f t="shared" si="170"/>
        <v>36581</v>
      </c>
      <c r="B1475" s="1"/>
      <c r="C1475" s="8"/>
      <c r="D1475" s="9">
        <f t="shared" si="169"/>
        <v>2.375</v>
      </c>
      <c r="E1475" s="9">
        <f t="shared" si="169"/>
        <v>2.6</v>
      </c>
      <c r="G1475" s="102">
        <f t="shared" si="171"/>
        <v>0</v>
      </c>
      <c r="H1475" s="102">
        <f t="shared" si="172"/>
        <v>-3.8387763071656015E-3</v>
      </c>
      <c r="I1475" s="102"/>
      <c r="J1475" s="102"/>
    </row>
    <row r="1476" spans="1:12" x14ac:dyDescent="0.25">
      <c r="A1476" s="8">
        <f t="shared" si="170"/>
        <v>36582</v>
      </c>
      <c r="B1476" s="1"/>
      <c r="C1476" s="8"/>
      <c r="D1476" s="9">
        <f t="shared" si="169"/>
        <v>2.375</v>
      </c>
      <c r="E1476" s="9">
        <f t="shared" si="169"/>
        <v>2.6</v>
      </c>
      <c r="G1476" s="102">
        <f t="shared" si="171"/>
        <v>0</v>
      </c>
      <c r="H1476" s="102">
        <f t="shared" si="172"/>
        <v>0</v>
      </c>
      <c r="I1476" s="102"/>
      <c r="J1476" s="102"/>
    </row>
    <row r="1477" spans="1:12" x14ac:dyDescent="0.25">
      <c r="A1477" s="8">
        <f t="shared" si="170"/>
        <v>36583</v>
      </c>
      <c r="B1477" s="1"/>
      <c r="C1477" s="8"/>
      <c r="D1477" s="9">
        <f t="shared" si="169"/>
        <v>2.375</v>
      </c>
      <c r="E1477" s="9">
        <f t="shared" si="169"/>
        <v>2.6</v>
      </c>
      <c r="G1477" s="102">
        <f t="shared" si="171"/>
        <v>0</v>
      </c>
      <c r="H1477" s="102">
        <f t="shared" si="172"/>
        <v>0</v>
      </c>
      <c r="I1477" s="102"/>
      <c r="J1477" s="102"/>
    </row>
    <row r="1478" spans="1:12" x14ac:dyDescent="0.25">
      <c r="A1478" s="8">
        <f t="shared" si="170"/>
        <v>36584</v>
      </c>
      <c r="B1478" s="1"/>
      <c r="C1478" s="8"/>
      <c r="D1478" s="9">
        <f t="shared" si="169"/>
        <v>2.4350000000000001</v>
      </c>
      <c r="E1478" s="9">
        <f t="shared" si="169"/>
        <v>2.61</v>
      </c>
      <c r="G1478" s="102">
        <f t="shared" si="171"/>
        <v>2.4949319047948615E-2</v>
      </c>
      <c r="H1478" s="102">
        <f t="shared" si="172"/>
        <v>3.8387763071656669E-3</v>
      </c>
      <c r="I1478" s="102"/>
      <c r="J1478" s="102"/>
    </row>
    <row r="1479" spans="1:12" x14ac:dyDescent="0.25">
      <c r="A1479" s="8">
        <f t="shared" si="170"/>
        <v>36585</v>
      </c>
      <c r="B1479" s="1"/>
      <c r="C1479" s="8"/>
      <c r="D1479" s="9">
        <f t="shared" si="169"/>
        <v>2.5150000000000001</v>
      </c>
      <c r="E1479" s="9">
        <f t="shared" si="169"/>
        <v>2.67</v>
      </c>
      <c r="G1479" s="102">
        <f t="shared" si="171"/>
        <v>3.2326047017149459E-2</v>
      </c>
      <c r="H1479" s="102">
        <f t="shared" si="172"/>
        <v>2.2728251077556091E-2</v>
      </c>
      <c r="I1479" s="102"/>
      <c r="J1479" s="102"/>
    </row>
    <row r="1480" spans="1:12" x14ac:dyDescent="0.25">
      <c r="A1480" s="8"/>
      <c r="B1480" s="1"/>
      <c r="C1480" s="8"/>
      <c r="D1480" s="9"/>
      <c r="E1480" s="9"/>
      <c r="G1480" s="102"/>
      <c r="H1480" s="102"/>
    </row>
    <row r="1481" spans="1:12" x14ac:dyDescent="0.25">
      <c r="A1481" s="8"/>
      <c r="B1481" s="1"/>
      <c r="C1481" s="8"/>
      <c r="D1481" s="9"/>
      <c r="E1481" s="9"/>
      <c r="G1481" s="102"/>
      <c r="H1481" s="102"/>
    </row>
    <row r="1482" spans="1:12" x14ac:dyDescent="0.25">
      <c r="A1482" s="8"/>
      <c r="B1482" s="1"/>
      <c r="C1482" s="8"/>
      <c r="D1482" s="9"/>
      <c r="E1482" s="9"/>
    </row>
    <row r="1483" spans="1:12" x14ac:dyDescent="0.25">
      <c r="A1483" s="8"/>
      <c r="B1483" s="1"/>
      <c r="C1483" s="8">
        <v>36586</v>
      </c>
      <c r="G1483" s="102">
        <f>STDEV(G1485:G1514)*$B$1</f>
        <v>0.29589447907516253</v>
      </c>
      <c r="H1483" s="102">
        <f>STDEV(H1485:H1514)*$B$1</f>
        <v>0.27418006810447088</v>
      </c>
      <c r="I1483" s="102"/>
      <c r="J1483" s="102">
        <f>IF(ISNUMBER(J1484),J1484,1.1)</f>
        <v>0.78385695415680212</v>
      </c>
      <c r="K1483" s="101">
        <f>MAX(D1484:D1514)</f>
        <v>2.855</v>
      </c>
      <c r="L1483" s="101">
        <f>MAX(E1484:E1514)</f>
        <v>3.0249999999999999</v>
      </c>
    </row>
    <row r="1484" spans="1:12" x14ac:dyDescent="0.25">
      <c r="A1484" s="8">
        <f>C1483</f>
        <v>36586</v>
      </c>
      <c r="B1484" s="1"/>
      <c r="C1484" s="8"/>
      <c r="D1484" s="9">
        <f>VLOOKUP($A1484,cash,D$4,FALSE)</f>
        <v>2.62</v>
      </c>
      <c r="E1484" s="9">
        <f>VLOOKUP($A1484,cash,E$4,FALSE)</f>
        <v>2.7450000000000001</v>
      </c>
      <c r="G1484" s="102"/>
      <c r="H1484" s="102"/>
      <c r="I1484" s="102"/>
      <c r="J1484" s="102">
        <f>CORREL(D1484:D1514,E1484:E1514)</f>
        <v>0.78385695415680212</v>
      </c>
      <c r="K1484" s="101">
        <f>MIN(D1484:D1514)</f>
        <v>2.58</v>
      </c>
      <c r="L1484" s="101">
        <f>MIN(E1484:E1514)</f>
        <v>2.73</v>
      </c>
    </row>
    <row r="1485" spans="1:12" x14ac:dyDescent="0.25">
      <c r="A1485" s="8">
        <f>A1484+1</f>
        <v>36587</v>
      </c>
      <c r="B1485" s="1"/>
      <c r="C1485" s="8"/>
      <c r="D1485" s="9">
        <f t="shared" ref="D1485:E1514" si="173">VLOOKUP($A1485,cash,D$4,FALSE)</f>
        <v>2.665</v>
      </c>
      <c r="E1485" s="9">
        <f t="shared" si="173"/>
        <v>2.79</v>
      </c>
      <c r="G1485" s="102">
        <f>LN(D1485/D1484)</f>
        <v>1.7029739844802268E-2</v>
      </c>
      <c r="H1485" s="102">
        <f>LN(E1485/E1484)</f>
        <v>1.6260520871780326E-2</v>
      </c>
      <c r="I1485" s="102"/>
      <c r="J1485" s="102"/>
    </row>
    <row r="1486" spans="1:12" x14ac:dyDescent="0.25">
      <c r="A1486" s="8">
        <f t="shared" ref="A1486:A1514" si="174">A1485+1</f>
        <v>36588</v>
      </c>
      <c r="B1486" s="1"/>
      <c r="C1486" s="8"/>
      <c r="D1486" s="9">
        <f t="shared" si="173"/>
        <v>2.58</v>
      </c>
      <c r="E1486" s="9">
        <f t="shared" si="173"/>
        <v>2.75</v>
      </c>
      <c r="G1486" s="102">
        <f t="shared" ref="G1486:G1514" si="175">LN(D1486/D1485)</f>
        <v>-3.2414658684281818E-2</v>
      </c>
      <c r="H1486" s="102">
        <f t="shared" ref="H1486:H1514" si="176">LN(E1486/E1485)</f>
        <v>-1.444068415479436E-2</v>
      </c>
      <c r="I1486" s="102"/>
      <c r="J1486" s="102"/>
    </row>
    <row r="1487" spans="1:12" x14ac:dyDescent="0.25">
      <c r="A1487" s="8">
        <f t="shared" si="174"/>
        <v>36589</v>
      </c>
      <c r="B1487" s="1"/>
      <c r="C1487" s="8"/>
      <c r="D1487" s="9">
        <f t="shared" si="173"/>
        <v>2.58</v>
      </c>
      <c r="E1487" s="9">
        <f t="shared" si="173"/>
        <v>2.75</v>
      </c>
      <c r="G1487" s="102">
        <f t="shared" si="175"/>
        <v>0</v>
      </c>
      <c r="H1487" s="102">
        <f t="shared" si="176"/>
        <v>0</v>
      </c>
      <c r="I1487" s="102"/>
      <c r="J1487" s="102"/>
    </row>
    <row r="1488" spans="1:12" x14ac:dyDescent="0.25">
      <c r="A1488" s="8">
        <f t="shared" si="174"/>
        <v>36590</v>
      </c>
      <c r="B1488" s="1"/>
      <c r="C1488" s="8"/>
      <c r="D1488" s="9">
        <f t="shared" si="173"/>
        <v>2.58</v>
      </c>
      <c r="E1488" s="9">
        <f t="shared" si="173"/>
        <v>2.75</v>
      </c>
      <c r="G1488" s="102">
        <f t="shared" si="175"/>
        <v>0</v>
      </c>
      <c r="H1488" s="102">
        <f t="shared" si="176"/>
        <v>0</v>
      </c>
      <c r="I1488" s="102"/>
      <c r="J1488" s="102"/>
    </row>
    <row r="1489" spans="1:10" x14ac:dyDescent="0.25">
      <c r="A1489" s="8">
        <f t="shared" si="174"/>
        <v>36591</v>
      </c>
      <c r="B1489" s="1"/>
      <c r="C1489" s="8"/>
      <c r="D1489" s="9">
        <f t="shared" si="173"/>
        <v>2.67</v>
      </c>
      <c r="E1489" s="9">
        <f t="shared" si="173"/>
        <v>2.86</v>
      </c>
      <c r="G1489" s="102">
        <f t="shared" si="175"/>
        <v>3.428907347863195E-2</v>
      </c>
      <c r="H1489" s="102">
        <f t="shared" si="176"/>
        <v>3.9220713153281329E-2</v>
      </c>
      <c r="I1489" s="102"/>
      <c r="J1489" s="102"/>
    </row>
    <row r="1490" spans="1:10" x14ac:dyDescent="0.25">
      <c r="A1490" s="8">
        <f t="shared" si="174"/>
        <v>36592</v>
      </c>
      <c r="B1490" s="1"/>
      <c r="C1490" s="8"/>
      <c r="D1490" s="9">
        <f t="shared" si="173"/>
        <v>2.7149999999999999</v>
      </c>
      <c r="E1490" s="9">
        <f t="shared" si="173"/>
        <v>2.915</v>
      </c>
      <c r="G1490" s="102">
        <f t="shared" si="175"/>
        <v>1.6713480973740532E-2</v>
      </c>
      <c r="H1490" s="102">
        <f t="shared" si="176"/>
        <v>1.904819497069463E-2</v>
      </c>
      <c r="I1490" s="102"/>
      <c r="J1490" s="102"/>
    </row>
    <row r="1491" spans="1:10" x14ac:dyDescent="0.25">
      <c r="A1491" s="8">
        <f t="shared" si="174"/>
        <v>36593</v>
      </c>
      <c r="B1491" s="1"/>
      <c r="C1491" s="8"/>
      <c r="D1491" s="9">
        <f t="shared" si="173"/>
        <v>2.68</v>
      </c>
      <c r="E1491" s="9">
        <f t="shared" si="173"/>
        <v>2.855</v>
      </c>
      <c r="G1491" s="102">
        <f t="shared" si="175"/>
        <v>-1.2975158863133305E-2</v>
      </c>
      <c r="H1491" s="102">
        <f t="shared" si="176"/>
        <v>-2.0797976694482186E-2</v>
      </c>
      <c r="I1491" s="102"/>
      <c r="J1491" s="102"/>
    </row>
    <row r="1492" spans="1:10" x14ac:dyDescent="0.25">
      <c r="A1492" s="8">
        <f t="shared" si="174"/>
        <v>36594</v>
      </c>
      <c r="B1492" s="1"/>
      <c r="C1492" s="8"/>
      <c r="D1492" s="9">
        <f t="shared" si="173"/>
        <v>2.6</v>
      </c>
      <c r="E1492" s="9">
        <f t="shared" si="173"/>
        <v>2.7749999999999999</v>
      </c>
      <c r="G1492" s="102">
        <f t="shared" si="175"/>
        <v>-3.0305349495328922E-2</v>
      </c>
      <c r="H1492" s="102">
        <f t="shared" si="176"/>
        <v>-2.8421095909575707E-2</v>
      </c>
      <c r="I1492" s="102"/>
      <c r="J1492" s="102"/>
    </row>
    <row r="1493" spans="1:10" x14ac:dyDescent="0.25">
      <c r="A1493" s="8">
        <f t="shared" si="174"/>
        <v>36595</v>
      </c>
      <c r="B1493" s="1"/>
      <c r="C1493" s="8"/>
      <c r="D1493" s="9">
        <f t="shared" si="173"/>
        <v>2.65</v>
      </c>
      <c r="E1493" s="9">
        <f t="shared" si="173"/>
        <v>2.8250000000000002</v>
      </c>
      <c r="G1493" s="102">
        <f t="shared" si="175"/>
        <v>1.9048194970694411E-2</v>
      </c>
      <c r="H1493" s="102">
        <f t="shared" si="176"/>
        <v>1.7857617400006472E-2</v>
      </c>
      <c r="I1493" s="102"/>
      <c r="J1493" s="102"/>
    </row>
    <row r="1494" spans="1:10" x14ac:dyDescent="0.25">
      <c r="A1494" s="8">
        <f t="shared" si="174"/>
        <v>36596</v>
      </c>
      <c r="B1494" s="1"/>
      <c r="C1494" s="8"/>
      <c r="D1494" s="9">
        <f t="shared" si="173"/>
        <v>2.65</v>
      </c>
      <c r="E1494" s="9">
        <f t="shared" si="173"/>
        <v>2.8250000000000002</v>
      </c>
      <c r="G1494" s="102">
        <f t="shared" si="175"/>
        <v>0</v>
      </c>
      <c r="H1494" s="102">
        <f t="shared" si="176"/>
        <v>0</v>
      </c>
      <c r="I1494" s="102"/>
      <c r="J1494" s="102"/>
    </row>
    <row r="1495" spans="1:10" x14ac:dyDescent="0.25">
      <c r="A1495" s="8">
        <f t="shared" si="174"/>
        <v>36597</v>
      </c>
      <c r="B1495" s="1"/>
      <c r="C1495" s="8"/>
      <c r="D1495" s="9">
        <f t="shared" si="173"/>
        <v>2.65</v>
      </c>
      <c r="E1495" s="9">
        <f t="shared" si="173"/>
        <v>2.8250000000000002</v>
      </c>
      <c r="G1495" s="102">
        <f t="shared" si="175"/>
        <v>0</v>
      </c>
      <c r="H1495" s="102">
        <f t="shared" si="176"/>
        <v>0</v>
      </c>
      <c r="I1495" s="102"/>
      <c r="J1495" s="102"/>
    </row>
    <row r="1496" spans="1:10" x14ac:dyDescent="0.25">
      <c r="A1496" s="8">
        <f t="shared" si="174"/>
        <v>36598</v>
      </c>
      <c r="B1496" s="1"/>
      <c r="C1496" s="8"/>
      <c r="D1496" s="9">
        <f t="shared" si="173"/>
        <v>2.66</v>
      </c>
      <c r="E1496" s="9">
        <f t="shared" si="173"/>
        <v>2.85</v>
      </c>
      <c r="G1496" s="102">
        <f t="shared" si="175"/>
        <v>3.7664827954768648E-3</v>
      </c>
      <c r="H1496" s="102">
        <f t="shared" si="176"/>
        <v>8.8106296821549059E-3</v>
      </c>
      <c r="I1496" s="102"/>
      <c r="J1496" s="102"/>
    </row>
    <row r="1497" spans="1:10" x14ac:dyDescent="0.25">
      <c r="A1497" s="8">
        <f t="shared" si="174"/>
        <v>36599</v>
      </c>
      <c r="B1497" s="1"/>
      <c r="C1497" s="8"/>
      <c r="D1497" s="9">
        <f t="shared" si="173"/>
        <v>2.6850000000000001</v>
      </c>
      <c r="E1497" s="9">
        <f t="shared" si="173"/>
        <v>2.8450000000000002</v>
      </c>
      <c r="G1497" s="102">
        <f t="shared" si="175"/>
        <v>9.3546051672203177E-3</v>
      </c>
      <c r="H1497" s="102">
        <f t="shared" si="176"/>
        <v>-1.7559267022649199E-3</v>
      </c>
      <c r="I1497" s="102"/>
      <c r="J1497" s="102"/>
    </row>
    <row r="1498" spans="1:10" x14ac:dyDescent="0.25">
      <c r="A1498" s="8">
        <f t="shared" si="174"/>
        <v>36600</v>
      </c>
      <c r="B1498" s="1"/>
      <c r="C1498" s="8"/>
      <c r="D1498" s="9">
        <f t="shared" si="173"/>
        <v>2.6749999999999998</v>
      </c>
      <c r="E1498" s="9">
        <f t="shared" si="173"/>
        <v>2.835</v>
      </c>
      <c r="G1498" s="102">
        <f t="shared" si="175"/>
        <v>-3.7313476128582471E-3</v>
      </c>
      <c r="H1498" s="102">
        <f t="shared" si="176"/>
        <v>-3.5211303985789363E-3</v>
      </c>
      <c r="I1498" s="102"/>
      <c r="J1498" s="102"/>
    </row>
    <row r="1499" spans="1:10" x14ac:dyDescent="0.25">
      <c r="A1499" s="8">
        <f t="shared" si="174"/>
        <v>36601</v>
      </c>
      <c r="B1499" s="1"/>
      <c r="C1499" s="8"/>
      <c r="D1499" s="9">
        <f t="shared" si="173"/>
        <v>2.7349999999999999</v>
      </c>
      <c r="E1499" s="9">
        <f t="shared" si="173"/>
        <v>2.8450000000000002</v>
      </c>
      <c r="G1499" s="102">
        <f t="shared" si="175"/>
        <v>2.2182055525974704E-2</v>
      </c>
      <c r="H1499" s="102">
        <f t="shared" si="176"/>
        <v>3.5211303985789606E-3</v>
      </c>
      <c r="I1499" s="102"/>
      <c r="J1499" s="102"/>
    </row>
    <row r="1500" spans="1:10" x14ac:dyDescent="0.25">
      <c r="A1500" s="8">
        <f t="shared" si="174"/>
        <v>36602</v>
      </c>
      <c r="B1500" s="1"/>
      <c r="C1500" s="8"/>
      <c r="D1500" s="9">
        <f t="shared" si="173"/>
        <v>2.67</v>
      </c>
      <c r="E1500" s="9">
        <f t="shared" si="173"/>
        <v>2.73</v>
      </c>
      <c r="G1500" s="102">
        <f t="shared" si="175"/>
        <v>-2.4052963461786304E-2</v>
      </c>
      <c r="H1500" s="102">
        <f t="shared" si="176"/>
        <v>-4.1261458381425919E-2</v>
      </c>
      <c r="I1500" s="102"/>
      <c r="J1500" s="102"/>
    </row>
    <row r="1501" spans="1:10" x14ac:dyDescent="0.25">
      <c r="A1501" s="8">
        <f t="shared" si="174"/>
        <v>36603</v>
      </c>
      <c r="B1501" s="1"/>
      <c r="C1501" s="8"/>
      <c r="D1501" s="9">
        <f t="shared" si="173"/>
        <v>2.67</v>
      </c>
      <c r="E1501" s="9">
        <f t="shared" si="173"/>
        <v>2.73</v>
      </c>
      <c r="G1501" s="102">
        <f t="shared" si="175"/>
        <v>0</v>
      </c>
      <c r="H1501" s="102">
        <f t="shared" si="176"/>
        <v>0</v>
      </c>
      <c r="I1501" s="102"/>
      <c r="J1501" s="102"/>
    </row>
    <row r="1502" spans="1:10" x14ac:dyDescent="0.25">
      <c r="A1502" s="8">
        <f t="shared" si="174"/>
        <v>36604</v>
      </c>
      <c r="B1502" s="1"/>
      <c r="C1502" s="8"/>
      <c r="D1502" s="9">
        <f t="shared" si="173"/>
        <v>2.67</v>
      </c>
      <c r="E1502" s="9">
        <f t="shared" si="173"/>
        <v>2.73</v>
      </c>
      <c r="G1502" s="102">
        <f t="shared" si="175"/>
        <v>0</v>
      </c>
      <c r="H1502" s="102">
        <f t="shared" si="176"/>
        <v>0</v>
      </c>
      <c r="I1502" s="102"/>
      <c r="J1502" s="102"/>
    </row>
    <row r="1503" spans="1:10" x14ac:dyDescent="0.25">
      <c r="A1503" s="8">
        <f t="shared" si="174"/>
        <v>36605</v>
      </c>
      <c r="B1503" s="1"/>
      <c r="C1503" s="8"/>
      <c r="D1503" s="9">
        <f t="shared" si="173"/>
        <v>2.645</v>
      </c>
      <c r="E1503" s="9">
        <f t="shared" si="173"/>
        <v>2.84</v>
      </c>
      <c r="G1503" s="102">
        <f t="shared" si="175"/>
        <v>-9.4074071018953685E-3</v>
      </c>
      <c r="H1503" s="102">
        <f t="shared" si="176"/>
        <v>3.9502442976246173E-2</v>
      </c>
      <c r="I1503" s="102"/>
      <c r="J1503" s="102"/>
    </row>
    <row r="1504" spans="1:10" x14ac:dyDescent="0.25">
      <c r="A1504" s="8">
        <f t="shared" si="174"/>
        <v>36606</v>
      </c>
      <c r="B1504" s="1"/>
      <c r="C1504" s="8"/>
      <c r="D1504" s="9">
        <f t="shared" si="173"/>
        <v>2.63</v>
      </c>
      <c r="E1504" s="9">
        <f t="shared" si="173"/>
        <v>2.86</v>
      </c>
      <c r="G1504" s="102">
        <f t="shared" si="175"/>
        <v>-5.687219120589576E-3</v>
      </c>
      <c r="H1504" s="102">
        <f t="shared" si="176"/>
        <v>7.0175726586465398E-3</v>
      </c>
      <c r="I1504" s="102"/>
      <c r="J1504" s="102"/>
    </row>
    <row r="1505" spans="1:12" x14ac:dyDescent="0.25">
      <c r="A1505" s="8">
        <f t="shared" si="174"/>
        <v>36607</v>
      </c>
      <c r="B1505" s="1"/>
      <c r="C1505" s="8"/>
      <c r="D1505" s="9">
        <f t="shared" si="173"/>
        <v>2.67</v>
      </c>
      <c r="E1505" s="9">
        <f t="shared" si="173"/>
        <v>2.88</v>
      </c>
      <c r="G1505" s="102">
        <f t="shared" si="175"/>
        <v>1.5094626222484888E-2</v>
      </c>
      <c r="H1505" s="102">
        <f t="shared" si="176"/>
        <v>6.9686693160934355E-3</v>
      </c>
      <c r="I1505" s="102"/>
      <c r="J1505" s="102"/>
    </row>
    <row r="1506" spans="1:12" x14ac:dyDescent="0.25">
      <c r="A1506" s="8">
        <f t="shared" si="174"/>
        <v>36608</v>
      </c>
      <c r="B1506" s="1"/>
      <c r="C1506" s="8"/>
      <c r="D1506" s="9">
        <f t="shared" si="173"/>
        <v>2.6349999999999998</v>
      </c>
      <c r="E1506" s="9">
        <f t="shared" si="173"/>
        <v>2.895</v>
      </c>
      <c r="G1506" s="102">
        <f t="shared" si="175"/>
        <v>-1.3195290418832545E-2</v>
      </c>
      <c r="H1506" s="102">
        <f t="shared" si="176"/>
        <v>5.1948168771041511E-3</v>
      </c>
      <c r="I1506" s="102"/>
      <c r="J1506" s="102"/>
    </row>
    <row r="1507" spans="1:12" x14ac:dyDescent="0.25">
      <c r="A1507" s="8">
        <f t="shared" si="174"/>
        <v>36609</v>
      </c>
      <c r="B1507" s="1"/>
      <c r="C1507" s="8"/>
      <c r="D1507" s="9">
        <f t="shared" si="173"/>
        <v>2.68</v>
      </c>
      <c r="E1507" s="9">
        <f t="shared" si="173"/>
        <v>2.895</v>
      </c>
      <c r="G1507" s="102">
        <f t="shared" si="175"/>
        <v>1.6933612529439892E-2</v>
      </c>
      <c r="H1507" s="102">
        <f t="shared" si="176"/>
        <v>0</v>
      </c>
      <c r="I1507" s="102"/>
      <c r="J1507" s="102"/>
    </row>
    <row r="1508" spans="1:12" x14ac:dyDescent="0.25">
      <c r="A1508" s="8">
        <f t="shared" si="174"/>
        <v>36610</v>
      </c>
      <c r="B1508" s="1"/>
      <c r="C1508" s="8"/>
      <c r="D1508" s="9">
        <f t="shared" si="173"/>
        <v>2.68</v>
      </c>
      <c r="E1508" s="9">
        <f t="shared" si="173"/>
        <v>2.895</v>
      </c>
      <c r="G1508" s="102">
        <f t="shared" si="175"/>
        <v>0</v>
      </c>
      <c r="H1508" s="102">
        <f t="shared" si="176"/>
        <v>0</v>
      </c>
      <c r="I1508" s="102"/>
      <c r="J1508" s="102"/>
    </row>
    <row r="1509" spans="1:12" x14ac:dyDescent="0.25">
      <c r="A1509" s="8">
        <f t="shared" si="174"/>
        <v>36611</v>
      </c>
      <c r="B1509" s="1"/>
      <c r="C1509" s="8"/>
      <c r="D1509" s="9">
        <f t="shared" si="173"/>
        <v>2.68</v>
      </c>
      <c r="E1509" s="9">
        <f t="shared" si="173"/>
        <v>2.895</v>
      </c>
      <c r="G1509" s="102">
        <f t="shared" si="175"/>
        <v>0</v>
      </c>
      <c r="H1509" s="102">
        <f t="shared" si="176"/>
        <v>0</v>
      </c>
      <c r="I1509" s="102"/>
      <c r="J1509" s="102"/>
    </row>
    <row r="1510" spans="1:12" x14ac:dyDescent="0.25">
      <c r="A1510" s="8">
        <f t="shared" si="174"/>
        <v>36612</v>
      </c>
      <c r="B1510" s="45"/>
      <c r="C1510" s="8"/>
      <c r="D1510" s="9">
        <f t="shared" si="173"/>
        <v>2.7250000000000001</v>
      </c>
      <c r="E1510" s="9">
        <f t="shared" si="173"/>
        <v>2.93</v>
      </c>
      <c r="G1510" s="102">
        <f t="shared" si="175"/>
        <v>1.665163359244216E-2</v>
      </c>
      <c r="H1510" s="102">
        <f t="shared" si="176"/>
        <v>1.2017312004017488E-2</v>
      </c>
      <c r="I1510" s="102"/>
      <c r="J1510" s="102"/>
    </row>
    <row r="1511" spans="1:12" x14ac:dyDescent="0.25">
      <c r="A1511" s="8">
        <f t="shared" si="174"/>
        <v>36613</v>
      </c>
      <c r="B1511" s="45"/>
      <c r="C1511" s="8"/>
      <c r="D1511" s="9">
        <f t="shared" si="173"/>
        <v>2.855</v>
      </c>
      <c r="E1511" s="9">
        <f t="shared" si="173"/>
        <v>3.0249999999999999</v>
      </c>
      <c r="G1511" s="102">
        <f t="shared" si="175"/>
        <v>4.6603414992766039E-2</v>
      </c>
      <c r="H1511" s="102">
        <f t="shared" si="176"/>
        <v>3.1908668453828774E-2</v>
      </c>
      <c r="I1511" s="102"/>
      <c r="J1511" s="102"/>
    </row>
    <row r="1512" spans="1:12" x14ac:dyDescent="0.25">
      <c r="A1512" s="8">
        <f t="shared" si="174"/>
        <v>36614</v>
      </c>
      <c r="B1512" s="45"/>
      <c r="C1512" s="8"/>
      <c r="D1512" s="9">
        <f t="shared" si="173"/>
        <v>2.835</v>
      </c>
      <c r="E1512" s="9">
        <f t="shared" si="173"/>
        <v>3.0249999999999999</v>
      </c>
      <c r="G1512" s="102">
        <f t="shared" si="175"/>
        <v>-7.0299059282581738E-3</v>
      </c>
      <c r="H1512" s="102">
        <f t="shared" si="176"/>
        <v>0</v>
      </c>
      <c r="I1512" s="102"/>
      <c r="J1512" s="102"/>
    </row>
    <row r="1513" spans="1:12" x14ac:dyDescent="0.25">
      <c r="A1513" s="8">
        <f t="shared" si="174"/>
        <v>36615</v>
      </c>
      <c r="B1513" s="45"/>
      <c r="C1513" s="8"/>
      <c r="D1513" s="9">
        <f t="shared" si="173"/>
        <v>2.7349999999999999</v>
      </c>
      <c r="E1513" s="9">
        <f t="shared" si="173"/>
        <v>2.9750000000000001</v>
      </c>
      <c r="G1513" s="102">
        <f t="shared" si="175"/>
        <v>-3.5910501305770864E-2</v>
      </c>
      <c r="H1513" s="102">
        <f t="shared" si="176"/>
        <v>-1.6667052485211647E-2</v>
      </c>
      <c r="I1513" s="102"/>
      <c r="J1513" s="102"/>
    </row>
    <row r="1514" spans="1:12" x14ac:dyDescent="0.25">
      <c r="A1514" s="8">
        <f t="shared" si="174"/>
        <v>36616</v>
      </c>
      <c r="B1514" s="45"/>
      <c r="C1514" s="8"/>
      <c r="D1514" s="9">
        <f t="shared" si="173"/>
        <v>2.71</v>
      </c>
      <c r="E1514" s="9">
        <f t="shared" si="173"/>
        <v>2.9750000000000001</v>
      </c>
      <c r="G1514" s="102">
        <f t="shared" si="175"/>
        <v>-9.1828009823349804E-3</v>
      </c>
      <c r="H1514" s="102">
        <f t="shared" si="176"/>
        <v>0</v>
      </c>
      <c r="I1514" s="102"/>
      <c r="J1514" s="102"/>
    </row>
    <row r="1515" spans="1:12" x14ac:dyDescent="0.25">
      <c r="A1515" s="8"/>
      <c r="B1515" s="45"/>
      <c r="C1515" s="8"/>
      <c r="D1515" s="9"/>
      <c r="E1515" s="9"/>
    </row>
    <row r="1516" spans="1:12" x14ac:dyDescent="0.25">
      <c r="A1516" s="8"/>
      <c r="B1516" s="45"/>
      <c r="C1516" s="8"/>
      <c r="D1516" s="9"/>
      <c r="E1516" s="9"/>
    </row>
    <row r="1517" spans="1:12" x14ac:dyDescent="0.25">
      <c r="A1517" s="8"/>
      <c r="B1517" s="45"/>
      <c r="C1517" s="8"/>
      <c r="D1517" s="9"/>
      <c r="E1517" s="9"/>
    </row>
    <row r="1518" spans="1:12" x14ac:dyDescent="0.25">
      <c r="A1518" s="8"/>
      <c r="B1518" s="45"/>
      <c r="C1518" s="8">
        <v>36617</v>
      </c>
      <c r="G1518" s="102">
        <f>STDEV(G1520:G1548)*$B$1</f>
        <v>0.16307016862394613</v>
      </c>
      <c r="H1518" s="102">
        <f>STDEV(H1520:H1548)*$B$1</f>
        <v>0.17532936744408348</v>
      </c>
      <c r="I1518" s="102"/>
      <c r="J1518" s="102">
        <f>IF(ISNUMBER(J1519),J1519,1.1)</f>
        <v>0.56623631043619882</v>
      </c>
      <c r="K1518" s="101">
        <f>MAX(D1519:D1551)</f>
        <v>2.9350000000000001</v>
      </c>
      <c r="L1518" s="101">
        <f>MAX(E1519:E1551)</f>
        <v>3.085</v>
      </c>
    </row>
    <row r="1519" spans="1:12" x14ac:dyDescent="0.25">
      <c r="A1519" s="8">
        <f>C1518</f>
        <v>36617</v>
      </c>
      <c r="B1519" s="45"/>
      <c r="C1519" s="8"/>
      <c r="D1519" s="9">
        <f>VLOOKUP($A1519,cash,D$4,FALSE)</f>
        <v>2.71</v>
      </c>
      <c r="E1519" s="9">
        <f>VLOOKUP($A1519,cash,E$4,FALSE)</f>
        <v>2.9750000000000001</v>
      </c>
      <c r="G1519" s="102"/>
      <c r="H1519" s="102"/>
      <c r="I1519" s="102"/>
      <c r="J1519" s="102">
        <f>CORREL(D1519:D1548,E1519:E1548)</f>
        <v>0.56623631043619882</v>
      </c>
      <c r="K1519" s="101">
        <f>MIN(D1519:D1551)</f>
        <v>2.71</v>
      </c>
      <c r="L1519" s="101">
        <f>MIN(E1519:E1551)</f>
        <v>2.9750000000000001</v>
      </c>
    </row>
    <row r="1520" spans="1:12" x14ac:dyDescent="0.25">
      <c r="A1520" s="8">
        <f>A1519+1</f>
        <v>36618</v>
      </c>
      <c r="B1520" s="45"/>
      <c r="C1520" s="8"/>
      <c r="D1520" s="9">
        <f t="shared" ref="D1520:E1548" si="177">VLOOKUP($A1520,cash,D$4,FALSE)</f>
        <v>2.71</v>
      </c>
      <c r="E1520" s="9">
        <f t="shared" si="177"/>
        <v>2.9750000000000001</v>
      </c>
      <c r="G1520" s="102">
        <f>LN(D1520/D1519)</f>
        <v>0</v>
      </c>
      <c r="H1520" s="102">
        <f>LN(E1520/E1519)</f>
        <v>0</v>
      </c>
      <c r="I1520" s="102"/>
      <c r="J1520" s="102"/>
    </row>
    <row r="1521" spans="1:10" x14ac:dyDescent="0.25">
      <c r="A1521" s="8">
        <f t="shared" ref="A1521:A1548" si="178">A1520+1</f>
        <v>36619</v>
      </c>
      <c r="B1521" s="45"/>
      <c r="C1521" s="8"/>
      <c r="D1521" s="9">
        <f t="shared" si="177"/>
        <v>2.76</v>
      </c>
      <c r="E1521" s="9">
        <f t="shared" si="177"/>
        <v>3.0449999999999999</v>
      </c>
      <c r="G1521" s="102">
        <f t="shared" ref="G1521:G1548" si="179">LN(D1521/D1520)</f>
        <v>1.8282044837449073E-2</v>
      </c>
      <c r="H1521" s="102">
        <f t="shared" ref="H1521:H1548" si="180">LN(E1521/E1520)</f>
        <v>2.3256862164267183E-2</v>
      </c>
      <c r="I1521" s="102"/>
      <c r="J1521" s="102"/>
    </row>
    <row r="1522" spans="1:10" x14ac:dyDescent="0.25">
      <c r="A1522" s="8">
        <f t="shared" si="178"/>
        <v>36620</v>
      </c>
      <c r="B1522" s="45"/>
      <c r="C1522" s="8"/>
      <c r="D1522" s="9">
        <f t="shared" si="177"/>
        <v>2.72</v>
      </c>
      <c r="E1522" s="9">
        <f t="shared" si="177"/>
        <v>2.9950000000000001</v>
      </c>
      <c r="G1522" s="102">
        <f t="shared" si="179"/>
        <v>-1.4598799421152523E-2</v>
      </c>
      <c r="H1522" s="102">
        <f t="shared" si="180"/>
        <v>-1.6556669594447654E-2</v>
      </c>
      <c r="I1522" s="102"/>
      <c r="J1522" s="102"/>
    </row>
    <row r="1523" spans="1:10" x14ac:dyDescent="0.25">
      <c r="A1523" s="8">
        <f t="shared" si="178"/>
        <v>36621</v>
      </c>
      <c r="B1523" s="45"/>
      <c r="C1523" s="8"/>
      <c r="D1523" s="9">
        <f t="shared" si="177"/>
        <v>2.7349999999999999</v>
      </c>
      <c r="E1523" s="9">
        <f t="shared" si="177"/>
        <v>2.98</v>
      </c>
      <c r="G1523" s="102">
        <f t="shared" si="179"/>
        <v>5.4995555660384485E-3</v>
      </c>
      <c r="H1523" s="102">
        <f t="shared" si="180"/>
        <v>-5.0209310500996807E-3</v>
      </c>
      <c r="I1523" s="102"/>
      <c r="J1523" s="102"/>
    </row>
    <row r="1524" spans="1:10" x14ac:dyDescent="0.25">
      <c r="A1524" s="8">
        <f t="shared" si="178"/>
        <v>36622</v>
      </c>
      <c r="B1524" s="45"/>
      <c r="C1524" s="8"/>
      <c r="D1524" s="9">
        <f t="shared" si="177"/>
        <v>2.7549999999999999</v>
      </c>
      <c r="E1524" s="9">
        <f t="shared" si="177"/>
        <v>2.9950000000000001</v>
      </c>
      <c r="G1524" s="102">
        <f t="shared" si="179"/>
        <v>7.2860067309333133E-3</v>
      </c>
      <c r="H1524" s="102">
        <f t="shared" si="180"/>
        <v>5.0209310500996642E-3</v>
      </c>
      <c r="I1524" s="102"/>
      <c r="J1524" s="102"/>
    </row>
    <row r="1525" spans="1:10" x14ac:dyDescent="0.25">
      <c r="A1525" s="8">
        <f t="shared" si="178"/>
        <v>36623</v>
      </c>
      <c r="B1525" s="45"/>
      <c r="C1525" s="8"/>
      <c r="D1525" s="9">
        <f t="shared" si="177"/>
        <v>2.77</v>
      </c>
      <c r="E1525" s="9">
        <f t="shared" si="177"/>
        <v>3.0049999999999999</v>
      </c>
      <c r="G1525" s="102">
        <f t="shared" si="179"/>
        <v>5.4298775943694604E-3</v>
      </c>
      <c r="H1525" s="102">
        <f t="shared" si="180"/>
        <v>3.333336419758217E-3</v>
      </c>
      <c r="I1525" s="102"/>
      <c r="J1525" s="102"/>
    </row>
    <row r="1526" spans="1:10" x14ac:dyDescent="0.25">
      <c r="A1526" s="8">
        <f t="shared" si="178"/>
        <v>36624</v>
      </c>
      <c r="B1526" s="45"/>
      <c r="C1526" s="8"/>
      <c r="D1526" s="9">
        <f t="shared" si="177"/>
        <v>2.77</v>
      </c>
      <c r="E1526" s="9">
        <f t="shared" si="177"/>
        <v>3.0049999999999999</v>
      </c>
      <c r="G1526" s="102">
        <f t="shared" si="179"/>
        <v>0</v>
      </c>
      <c r="H1526" s="102">
        <f t="shared" si="180"/>
        <v>0</v>
      </c>
      <c r="I1526" s="102"/>
      <c r="J1526" s="102"/>
    </row>
    <row r="1527" spans="1:10" x14ac:dyDescent="0.25">
      <c r="A1527" s="8">
        <f t="shared" si="178"/>
        <v>36625</v>
      </c>
      <c r="B1527" s="45"/>
      <c r="C1527" s="8"/>
      <c r="D1527" s="9">
        <f t="shared" si="177"/>
        <v>2.77</v>
      </c>
      <c r="E1527" s="9">
        <f t="shared" si="177"/>
        <v>3.0049999999999999</v>
      </c>
      <c r="G1527" s="102">
        <f t="shared" si="179"/>
        <v>0</v>
      </c>
      <c r="H1527" s="102">
        <f t="shared" si="180"/>
        <v>0</v>
      </c>
      <c r="I1527" s="102"/>
      <c r="J1527" s="102"/>
    </row>
    <row r="1528" spans="1:10" x14ac:dyDescent="0.25">
      <c r="A1528" s="8">
        <f t="shared" si="178"/>
        <v>36626</v>
      </c>
      <c r="B1528" s="45"/>
      <c r="C1528" s="8"/>
      <c r="D1528" s="9">
        <f t="shared" si="177"/>
        <v>2.7749999999999999</v>
      </c>
      <c r="E1528" s="9">
        <f t="shared" si="177"/>
        <v>3.0249999999999999</v>
      </c>
      <c r="G1528" s="102">
        <f t="shared" si="179"/>
        <v>1.8034269991507267E-3</v>
      </c>
      <c r="H1528" s="102">
        <f t="shared" si="180"/>
        <v>6.6335234956338774E-3</v>
      </c>
      <c r="I1528" s="102"/>
      <c r="J1528" s="102"/>
    </row>
    <row r="1529" spans="1:10" x14ac:dyDescent="0.25">
      <c r="A1529" s="8">
        <f t="shared" si="178"/>
        <v>36627</v>
      </c>
      <c r="B1529" s="45"/>
      <c r="C1529" s="8"/>
      <c r="D1529" s="9">
        <f t="shared" si="177"/>
        <v>2.78</v>
      </c>
      <c r="E1529" s="9">
        <f t="shared" si="177"/>
        <v>3.01</v>
      </c>
      <c r="G1529" s="102">
        <f t="shared" si="179"/>
        <v>1.8001805041478473E-3</v>
      </c>
      <c r="H1529" s="102">
        <f t="shared" si="180"/>
        <v>-4.9710127220204976E-3</v>
      </c>
      <c r="I1529" s="102"/>
      <c r="J1529" s="102"/>
    </row>
    <row r="1530" spans="1:10" x14ac:dyDescent="0.25">
      <c r="A1530" s="8">
        <f t="shared" si="178"/>
        <v>36628</v>
      </c>
      <c r="B1530" s="45"/>
      <c r="C1530" s="8"/>
      <c r="D1530" s="9">
        <f t="shared" si="177"/>
        <v>2.79</v>
      </c>
      <c r="E1530" s="9">
        <f t="shared" si="177"/>
        <v>3.0150000000000001</v>
      </c>
      <c r="G1530" s="102">
        <f t="shared" si="179"/>
        <v>3.59066813072854E-3</v>
      </c>
      <c r="H1530" s="102">
        <f t="shared" si="180"/>
        <v>1.6597514183644708E-3</v>
      </c>
      <c r="I1530" s="102"/>
      <c r="J1530" s="102"/>
    </row>
    <row r="1531" spans="1:10" x14ac:dyDescent="0.25">
      <c r="A1531" s="8">
        <f t="shared" si="178"/>
        <v>36629</v>
      </c>
      <c r="B1531" s="45"/>
      <c r="C1531" s="8"/>
      <c r="D1531" s="9">
        <f t="shared" si="177"/>
        <v>2.855</v>
      </c>
      <c r="E1531" s="9">
        <f t="shared" si="177"/>
        <v>3.0449999999999999</v>
      </c>
      <c r="G1531" s="102">
        <f t="shared" si="179"/>
        <v>2.3030247274699329E-2</v>
      </c>
      <c r="H1531" s="102">
        <f t="shared" si="180"/>
        <v>9.9010709827115368E-3</v>
      </c>
      <c r="I1531" s="102"/>
      <c r="J1531" s="102"/>
    </row>
    <row r="1532" spans="1:10" x14ac:dyDescent="0.25">
      <c r="A1532" s="8">
        <f t="shared" si="178"/>
        <v>36630</v>
      </c>
      <c r="B1532" s="45"/>
      <c r="C1532" s="8"/>
      <c r="D1532" s="9">
        <f t="shared" si="177"/>
        <v>2.83</v>
      </c>
      <c r="E1532" s="9">
        <f t="shared" si="177"/>
        <v>2.9849999999999999</v>
      </c>
      <c r="G1532" s="102">
        <f t="shared" si="179"/>
        <v>-8.795131452827289E-3</v>
      </c>
      <c r="H1532" s="102">
        <f t="shared" si="180"/>
        <v>-1.9901154317294913E-2</v>
      </c>
      <c r="I1532" s="102"/>
      <c r="J1532" s="102"/>
    </row>
    <row r="1533" spans="1:10" x14ac:dyDescent="0.25">
      <c r="A1533" s="8">
        <f t="shared" si="178"/>
        <v>36631</v>
      </c>
      <c r="B1533" s="45"/>
      <c r="C1533" s="8"/>
      <c r="D1533" s="9">
        <f t="shared" si="177"/>
        <v>2.83</v>
      </c>
      <c r="E1533" s="9">
        <f t="shared" si="177"/>
        <v>2.9849999999999999</v>
      </c>
      <c r="G1533" s="102">
        <f t="shared" si="179"/>
        <v>0</v>
      </c>
      <c r="H1533" s="102">
        <f t="shared" si="180"/>
        <v>0</v>
      </c>
      <c r="I1533" s="102"/>
      <c r="J1533" s="102"/>
    </row>
    <row r="1534" spans="1:10" x14ac:dyDescent="0.25">
      <c r="A1534" s="8">
        <f t="shared" si="178"/>
        <v>36632</v>
      </c>
      <c r="B1534" s="45"/>
      <c r="C1534" s="8"/>
      <c r="D1534" s="9">
        <f t="shared" si="177"/>
        <v>2.83</v>
      </c>
      <c r="E1534" s="9">
        <f t="shared" si="177"/>
        <v>2.9849999999999999</v>
      </c>
      <c r="G1534" s="102">
        <f t="shared" si="179"/>
        <v>0</v>
      </c>
      <c r="H1534" s="102">
        <f t="shared" si="180"/>
        <v>0</v>
      </c>
      <c r="I1534" s="102"/>
      <c r="J1534" s="102"/>
    </row>
    <row r="1535" spans="1:10" x14ac:dyDescent="0.25">
      <c r="A1535" s="8">
        <f t="shared" si="178"/>
        <v>36633</v>
      </c>
      <c r="B1535" s="45"/>
      <c r="C1535" s="8"/>
      <c r="D1535" s="9">
        <f t="shared" si="177"/>
        <v>2.9049999999999998</v>
      </c>
      <c r="E1535" s="9">
        <f t="shared" si="177"/>
        <v>3.0550000000000002</v>
      </c>
      <c r="G1535" s="102">
        <f t="shared" si="179"/>
        <v>2.6156678648728261E-2</v>
      </c>
      <c r="H1535" s="102">
        <f t="shared" si="180"/>
        <v>2.3179845778993409E-2</v>
      </c>
      <c r="I1535" s="102"/>
      <c r="J1535" s="102"/>
    </row>
    <row r="1536" spans="1:10" x14ac:dyDescent="0.25">
      <c r="A1536" s="8">
        <f t="shared" si="178"/>
        <v>36634</v>
      </c>
      <c r="B1536" s="45"/>
      <c r="C1536" s="8"/>
      <c r="D1536" s="9">
        <f t="shared" si="177"/>
        <v>2.9350000000000001</v>
      </c>
      <c r="E1536" s="9">
        <f t="shared" si="177"/>
        <v>3.0750000000000002</v>
      </c>
      <c r="G1536" s="102">
        <f t="shared" si="179"/>
        <v>1.0274062976185284E-2</v>
      </c>
      <c r="H1536" s="102">
        <f t="shared" si="180"/>
        <v>6.525308634922641E-3</v>
      </c>
      <c r="I1536" s="102"/>
      <c r="J1536" s="102"/>
    </row>
    <row r="1537" spans="1:12" x14ac:dyDescent="0.25">
      <c r="A1537" s="8">
        <f t="shared" si="178"/>
        <v>36635</v>
      </c>
      <c r="B1537" s="45"/>
      <c r="C1537" s="8"/>
      <c r="D1537" s="9">
        <f t="shared" si="177"/>
        <v>2.93</v>
      </c>
      <c r="E1537" s="9">
        <f t="shared" si="177"/>
        <v>3.0649999999999999</v>
      </c>
      <c r="G1537" s="102">
        <f t="shared" si="179"/>
        <v>-1.7050302510838342E-3</v>
      </c>
      <c r="H1537" s="102">
        <f t="shared" si="180"/>
        <v>-3.2573318703065105E-3</v>
      </c>
      <c r="I1537" s="102"/>
      <c r="J1537" s="102"/>
    </row>
    <row r="1538" spans="1:12" x14ac:dyDescent="0.25">
      <c r="A1538" s="8">
        <f t="shared" si="178"/>
        <v>36636</v>
      </c>
      <c r="B1538" s="45"/>
      <c r="C1538" s="8"/>
      <c r="D1538" s="9">
        <f t="shared" si="177"/>
        <v>2.8650000000000002</v>
      </c>
      <c r="E1538" s="9">
        <f t="shared" si="177"/>
        <v>2.9849999999999999</v>
      </c>
      <c r="G1538" s="102">
        <f t="shared" si="179"/>
        <v>-2.2434072862273047E-2</v>
      </c>
      <c r="H1538" s="102">
        <f t="shared" si="180"/>
        <v>-2.6447822543609369E-2</v>
      </c>
      <c r="I1538" s="102"/>
      <c r="J1538" s="102"/>
    </row>
    <row r="1539" spans="1:12" x14ac:dyDescent="0.25">
      <c r="A1539" s="8">
        <f t="shared" si="178"/>
        <v>36637</v>
      </c>
      <c r="B1539" s="45"/>
      <c r="C1539" s="8"/>
      <c r="D1539" s="9">
        <f t="shared" si="177"/>
        <v>2.8650000000000002</v>
      </c>
      <c r="E1539" s="9">
        <f t="shared" si="177"/>
        <v>2.9849999999999999</v>
      </c>
      <c r="G1539" s="102">
        <f t="shared" si="179"/>
        <v>0</v>
      </c>
      <c r="H1539" s="102">
        <f t="shared" si="180"/>
        <v>0</v>
      </c>
      <c r="I1539" s="102"/>
      <c r="J1539" s="102"/>
    </row>
    <row r="1540" spans="1:12" x14ac:dyDescent="0.25">
      <c r="A1540" s="8">
        <f t="shared" si="178"/>
        <v>36638</v>
      </c>
      <c r="B1540" s="45"/>
      <c r="C1540" s="8"/>
      <c r="D1540" s="9">
        <f t="shared" si="177"/>
        <v>2.8650000000000002</v>
      </c>
      <c r="E1540" s="9">
        <f t="shared" si="177"/>
        <v>2.9849999999999999</v>
      </c>
      <c r="G1540" s="102">
        <f t="shared" si="179"/>
        <v>0</v>
      </c>
      <c r="H1540" s="102">
        <f t="shared" si="180"/>
        <v>0</v>
      </c>
      <c r="I1540" s="102"/>
      <c r="J1540" s="102"/>
    </row>
    <row r="1541" spans="1:12" x14ac:dyDescent="0.25">
      <c r="A1541" s="8">
        <f t="shared" si="178"/>
        <v>36639</v>
      </c>
      <c r="B1541" s="45"/>
      <c r="C1541" s="8"/>
      <c r="D1541" s="9">
        <f t="shared" si="177"/>
        <v>2.8650000000000002</v>
      </c>
      <c r="E1541" s="9">
        <f t="shared" si="177"/>
        <v>2.9849999999999999</v>
      </c>
      <c r="G1541" s="102">
        <f t="shared" si="179"/>
        <v>0</v>
      </c>
      <c r="H1541" s="102">
        <f t="shared" si="180"/>
        <v>0</v>
      </c>
      <c r="I1541" s="102"/>
      <c r="J1541" s="102"/>
    </row>
    <row r="1542" spans="1:12" x14ac:dyDescent="0.25">
      <c r="A1542" s="8">
        <f t="shared" si="178"/>
        <v>36640</v>
      </c>
      <c r="B1542" s="45"/>
      <c r="C1542" s="8"/>
      <c r="D1542" s="9">
        <f t="shared" si="177"/>
        <v>2.895</v>
      </c>
      <c r="E1542" s="9">
        <f t="shared" si="177"/>
        <v>3.0550000000000002</v>
      </c>
      <c r="G1542" s="102">
        <f t="shared" si="179"/>
        <v>1.041676085825558E-2</v>
      </c>
      <c r="H1542" s="102">
        <f t="shared" si="180"/>
        <v>2.3179845778993409E-2</v>
      </c>
      <c r="I1542" s="102"/>
      <c r="J1542" s="102"/>
    </row>
    <row r="1543" spans="1:12" x14ac:dyDescent="0.25">
      <c r="A1543" s="8">
        <f t="shared" si="178"/>
        <v>36641</v>
      </c>
      <c r="B1543" s="1"/>
      <c r="C1543" s="8"/>
      <c r="D1543" s="9">
        <f t="shared" si="177"/>
        <v>2.88</v>
      </c>
      <c r="E1543" s="9">
        <f t="shared" si="177"/>
        <v>3.0750000000000002</v>
      </c>
      <c r="G1543" s="102">
        <f t="shared" si="179"/>
        <v>-5.1948168771040228E-3</v>
      </c>
      <c r="H1543" s="102">
        <f t="shared" si="180"/>
        <v>6.525308634922641E-3</v>
      </c>
      <c r="I1543" s="102"/>
      <c r="J1543" s="102"/>
    </row>
    <row r="1544" spans="1:12" x14ac:dyDescent="0.25">
      <c r="A1544" s="8">
        <f t="shared" si="178"/>
        <v>36642</v>
      </c>
      <c r="B1544" s="1"/>
      <c r="C1544" s="8"/>
      <c r="D1544" s="9">
        <f t="shared" si="177"/>
        <v>2.8650000000000002</v>
      </c>
      <c r="E1544" s="9">
        <f t="shared" si="177"/>
        <v>3.085</v>
      </c>
      <c r="G1544" s="102">
        <f t="shared" si="179"/>
        <v>-5.2219439811516007E-3</v>
      </c>
      <c r="H1544" s="102">
        <f t="shared" si="180"/>
        <v>3.2467560988698732E-3</v>
      </c>
      <c r="I1544" s="102"/>
      <c r="J1544" s="102"/>
    </row>
    <row r="1545" spans="1:12" x14ac:dyDescent="0.25">
      <c r="A1545" s="8">
        <f t="shared" si="178"/>
        <v>36643</v>
      </c>
      <c r="B1545" s="1"/>
      <c r="C1545" s="8"/>
      <c r="D1545" s="9">
        <f t="shared" si="177"/>
        <v>2.82</v>
      </c>
      <c r="E1545" s="9">
        <f t="shared" si="177"/>
        <v>3.06</v>
      </c>
      <c r="G1545" s="102">
        <f t="shared" si="179"/>
        <v>-1.5831465216680853E-2</v>
      </c>
      <c r="H1545" s="102">
        <f t="shared" si="180"/>
        <v>-8.1367413930617128E-3</v>
      </c>
      <c r="I1545" s="102"/>
      <c r="J1545" s="102"/>
    </row>
    <row r="1546" spans="1:12" x14ac:dyDescent="0.25">
      <c r="A1546" s="8">
        <f t="shared" si="178"/>
        <v>36644</v>
      </c>
      <c r="B1546" s="1"/>
      <c r="C1546" s="8"/>
      <c r="D1546" s="9">
        <f t="shared" si="177"/>
        <v>2.835</v>
      </c>
      <c r="E1546" s="9">
        <f t="shared" si="177"/>
        <v>3.04</v>
      </c>
      <c r="G1546" s="102">
        <f t="shared" si="179"/>
        <v>5.3050522296933193E-3</v>
      </c>
      <c r="H1546" s="102">
        <f t="shared" si="180"/>
        <v>-6.5574005461590517E-3</v>
      </c>
      <c r="I1546" s="102"/>
      <c r="J1546" s="102"/>
    </row>
    <row r="1547" spans="1:12" x14ac:dyDescent="0.25">
      <c r="A1547" s="8">
        <f t="shared" si="178"/>
        <v>36645</v>
      </c>
      <c r="B1547" s="1"/>
      <c r="C1547" s="8"/>
      <c r="D1547" s="9">
        <f t="shared" si="177"/>
        <v>2.835</v>
      </c>
      <c r="E1547" s="9">
        <f t="shared" si="177"/>
        <v>3.04</v>
      </c>
      <c r="G1547" s="102">
        <f t="shared" si="179"/>
        <v>0</v>
      </c>
      <c r="H1547" s="102">
        <f t="shared" si="180"/>
        <v>0</v>
      </c>
      <c r="I1547" s="102"/>
      <c r="J1547" s="102"/>
    </row>
    <row r="1548" spans="1:12" x14ac:dyDescent="0.25">
      <c r="A1548" s="8">
        <f t="shared" si="178"/>
        <v>36646</v>
      </c>
      <c r="B1548" s="1"/>
      <c r="C1548" s="8"/>
      <c r="D1548" s="9">
        <f t="shared" si="177"/>
        <v>2.835</v>
      </c>
      <c r="E1548" s="9">
        <f t="shared" si="177"/>
        <v>3.04</v>
      </c>
      <c r="G1548" s="102">
        <f t="shared" si="179"/>
        <v>0</v>
      </c>
      <c r="H1548" s="102">
        <f t="shared" si="180"/>
        <v>0</v>
      </c>
      <c r="I1548" s="102"/>
      <c r="J1548" s="102"/>
    </row>
    <row r="1549" spans="1:12" x14ac:dyDescent="0.25">
      <c r="A1549" s="8"/>
      <c r="B1549" s="1"/>
      <c r="C1549" s="8"/>
      <c r="D1549" s="9"/>
      <c r="E1549" s="9"/>
      <c r="G1549" s="102"/>
      <c r="H1549" s="102"/>
      <c r="I1549" s="102"/>
      <c r="J1549" s="102"/>
    </row>
    <row r="1550" spans="1:12" x14ac:dyDescent="0.25">
      <c r="A1550" s="8"/>
      <c r="B1550" s="1"/>
      <c r="C1550" s="8"/>
      <c r="D1550" s="9"/>
      <c r="E1550" s="9"/>
    </row>
    <row r="1551" spans="1:12" x14ac:dyDescent="0.25">
      <c r="A1551" s="8"/>
      <c r="B1551" s="1"/>
      <c r="C1551" s="8"/>
      <c r="D1551" s="9"/>
      <c r="E1551" s="9"/>
    </row>
    <row r="1552" spans="1:12" x14ac:dyDescent="0.25">
      <c r="A1552" s="8"/>
      <c r="B1552" s="1"/>
      <c r="C1552" s="8">
        <v>36647</v>
      </c>
      <c r="G1552" s="102">
        <f>STDEV(G1554:G1583)*$B$1</f>
        <v>0.51406859390783699</v>
      </c>
      <c r="H1552" s="102">
        <f>STDEV(H1554:H1583)*$B$1</f>
        <v>0.88468967011430544</v>
      </c>
      <c r="I1552" s="102"/>
      <c r="J1552" s="102">
        <f>IF(ISNUMBER(J1553),J1553,1.1)</f>
        <v>0.97423410298629554</v>
      </c>
      <c r="K1552" s="101">
        <f>MAX(D1553:D1583)</f>
        <v>4.3499999999999996</v>
      </c>
      <c r="L1552" s="101">
        <f>MAX(E1553:E1583)</f>
        <v>4.8650000000000002</v>
      </c>
    </row>
    <row r="1553" spans="1:12" x14ac:dyDescent="0.25">
      <c r="A1553" s="8">
        <f>C1552</f>
        <v>36647</v>
      </c>
      <c r="B1553" s="1"/>
      <c r="C1553" s="8"/>
      <c r="D1553" s="9">
        <f>VLOOKUP($A1553,cash,D$4,FALSE)</f>
        <v>2.94</v>
      </c>
      <c r="E1553" s="9">
        <f>VLOOKUP($A1553,cash,E$4,FALSE)</f>
        <v>3.145</v>
      </c>
      <c r="G1553" s="102"/>
      <c r="H1553" s="102"/>
      <c r="I1553" s="102"/>
      <c r="J1553" s="102">
        <f>CORREL(D1553:D1583,E1553:E1583)</f>
        <v>0.97423410298629554</v>
      </c>
      <c r="K1553" s="101">
        <f>MIN(D1553:D1583)</f>
        <v>2.87</v>
      </c>
      <c r="L1553" s="101">
        <f>MIN(E1553:E1583)</f>
        <v>3.0550000000000002</v>
      </c>
    </row>
    <row r="1554" spans="1:12" x14ac:dyDescent="0.25">
      <c r="A1554" s="8">
        <f>A1553+1</f>
        <v>36648</v>
      </c>
      <c r="B1554" s="1"/>
      <c r="C1554" s="8"/>
      <c r="D1554" s="9">
        <f t="shared" ref="D1554:E1583" si="181">VLOOKUP($A1554,cash,D$4,FALSE)</f>
        <v>2.97</v>
      </c>
      <c r="E1554" s="9">
        <f t="shared" si="181"/>
        <v>3.21</v>
      </c>
      <c r="G1554" s="102">
        <f>LN(D1554/D1553)</f>
        <v>1.0152371464018128E-2</v>
      </c>
      <c r="H1554" s="102">
        <f>LN(E1554/E1553)</f>
        <v>2.0457046989520583E-2</v>
      </c>
      <c r="I1554" s="102"/>
      <c r="J1554" s="102"/>
    </row>
    <row r="1555" spans="1:12" x14ac:dyDescent="0.25">
      <c r="A1555" s="8">
        <f t="shared" ref="A1555:A1583" si="182">A1554+1</f>
        <v>36649</v>
      </c>
      <c r="B1555" s="1"/>
      <c r="C1555" s="8"/>
      <c r="D1555" s="9">
        <f t="shared" si="181"/>
        <v>2.94</v>
      </c>
      <c r="E1555" s="9">
        <f t="shared" si="181"/>
        <v>3.1749999999999998</v>
      </c>
      <c r="G1555" s="102">
        <f t="shared" ref="G1555:G1583" si="183">LN(D1555/D1554)</f>
        <v>-1.0152371464018073E-2</v>
      </c>
      <c r="H1555" s="102">
        <f t="shared" ref="H1555:H1583" si="184">LN(E1555/E1554)</f>
        <v>-1.0963304797269584E-2</v>
      </c>
      <c r="I1555" s="102"/>
      <c r="J1555" s="102"/>
    </row>
    <row r="1556" spans="1:12" x14ac:dyDescent="0.25">
      <c r="A1556" s="8">
        <f t="shared" si="182"/>
        <v>36650</v>
      </c>
      <c r="B1556" s="1"/>
      <c r="C1556" s="8"/>
      <c r="D1556" s="9">
        <f t="shared" si="181"/>
        <v>2.895</v>
      </c>
      <c r="E1556" s="9">
        <f t="shared" si="181"/>
        <v>3.1549999999999998</v>
      </c>
      <c r="G1556" s="102">
        <f t="shared" si="183"/>
        <v>-1.5424470325631639E-2</v>
      </c>
      <c r="H1556" s="102">
        <f t="shared" si="184"/>
        <v>-6.3191363514785463E-3</v>
      </c>
      <c r="I1556" s="102"/>
      <c r="J1556" s="102"/>
    </row>
    <row r="1557" spans="1:12" x14ac:dyDescent="0.25">
      <c r="A1557" s="8">
        <f t="shared" si="182"/>
        <v>36651</v>
      </c>
      <c r="B1557" s="1"/>
      <c r="C1557" s="8"/>
      <c r="D1557" s="9">
        <f t="shared" si="181"/>
        <v>2.87</v>
      </c>
      <c r="E1557" s="9">
        <f t="shared" si="181"/>
        <v>3.0550000000000002</v>
      </c>
      <c r="G1557" s="102">
        <f t="shared" si="183"/>
        <v>-8.6730812534287806E-3</v>
      </c>
      <c r="H1557" s="102">
        <f t="shared" si="184"/>
        <v>-3.2208903369617709E-2</v>
      </c>
      <c r="I1557" s="102"/>
      <c r="J1557" s="102"/>
    </row>
    <row r="1558" spans="1:12" x14ac:dyDescent="0.25">
      <c r="A1558" s="8">
        <f t="shared" si="182"/>
        <v>36652</v>
      </c>
      <c r="B1558" s="1"/>
      <c r="C1558" s="8"/>
      <c r="D1558" s="9">
        <f t="shared" si="181"/>
        <v>2.87</v>
      </c>
      <c r="E1558" s="9">
        <f t="shared" si="181"/>
        <v>3.0550000000000002</v>
      </c>
      <c r="G1558" s="102">
        <f t="shared" si="183"/>
        <v>0</v>
      </c>
      <c r="H1558" s="102">
        <f t="shared" si="184"/>
        <v>0</v>
      </c>
      <c r="I1558" s="102"/>
      <c r="J1558" s="102"/>
    </row>
    <row r="1559" spans="1:12" x14ac:dyDescent="0.25">
      <c r="A1559" s="8">
        <f t="shared" si="182"/>
        <v>36653</v>
      </c>
      <c r="B1559" s="1"/>
      <c r="C1559" s="8"/>
      <c r="D1559" s="9">
        <f t="shared" si="181"/>
        <v>2.87</v>
      </c>
      <c r="E1559" s="9">
        <f t="shared" si="181"/>
        <v>3.0550000000000002</v>
      </c>
      <c r="G1559" s="102">
        <f t="shared" si="183"/>
        <v>0</v>
      </c>
      <c r="H1559" s="102">
        <f t="shared" si="184"/>
        <v>0</v>
      </c>
      <c r="I1559" s="102"/>
      <c r="J1559" s="102"/>
    </row>
    <row r="1560" spans="1:12" x14ac:dyDescent="0.25">
      <c r="A1560" s="8">
        <f t="shared" si="182"/>
        <v>36654</v>
      </c>
      <c r="B1560" s="1"/>
      <c r="C1560" s="8"/>
      <c r="D1560" s="9">
        <f t="shared" si="181"/>
        <v>2.92</v>
      </c>
      <c r="E1560" s="9">
        <f t="shared" si="181"/>
        <v>3.12</v>
      </c>
      <c r="G1560" s="102">
        <f t="shared" si="183"/>
        <v>1.7271586508660498E-2</v>
      </c>
      <c r="H1560" s="102">
        <f t="shared" si="184"/>
        <v>2.1053409197832263E-2</v>
      </c>
      <c r="I1560" s="102"/>
      <c r="J1560" s="102"/>
    </row>
    <row r="1561" spans="1:12" x14ac:dyDescent="0.25">
      <c r="A1561" s="8">
        <f t="shared" si="182"/>
        <v>36655</v>
      </c>
      <c r="B1561" s="1"/>
      <c r="C1561" s="8"/>
      <c r="D1561" s="9">
        <f t="shared" si="181"/>
        <v>3.0350000000000001</v>
      </c>
      <c r="E1561" s="9">
        <f t="shared" si="181"/>
        <v>3.1949999999999998</v>
      </c>
      <c r="G1561" s="102">
        <f t="shared" si="183"/>
        <v>3.8627808231271196E-2</v>
      </c>
      <c r="H1561" s="102">
        <f t="shared" si="184"/>
        <v>2.3754086008107057E-2</v>
      </c>
      <c r="I1561" s="102"/>
      <c r="J1561" s="102"/>
    </row>
    <row r="1562" spans="1:12" x14ac:dyDescent="0.25">
      <c r="A1562" s="8">
        <f t="shared" si="182"/>
        <v>36656</v>
      </c>
      <c r="B1562" s="1"/>
      <c r="C1562" s="8"/>
      <c r="D1562" s="9">
        <f t="shared" si="181"/>
        <v>3.01</v>
      </c>
      <c r="E1562" s="9">
        <f t="shared" si="181"/>
        <v>3.165</v>
      </c>
      <c r="G1562" s="102">
        <f t="shared" si="183"/>
        <v>-8.2713457506773062E-3</v>
      </c>
      <c r="H1562" s="102">
        <f t="shared" si="184"/>
        <v>-9.4340322333585289E-3</v>
      </c>
      <c r="I1562" s="102"/>
      <c r="J1562" s="102"/>
    </row>
    <row r="1563" spans="1:12" x14ac:dyDescent="0.25">
      <c r="A1563" s="8">
        <f t="shared" si="182"/>
        <v>36657</v>
      </c>
      <c r="B1563" s="1"/>
      <c r="C1563" s="8"/>
      <c r="D1563" s="9">
        <f t="shared" si="181"/>
        <v>3.125</v>
      </c>
      <c r="E1563" s="9">
        <f t="shared" si="181"/>
        <v>3.2650000000000001</v>
      </c>
      <c r="G1563" s="102">
        <f t="shared" si="183"/>
        <v>3.7494204427580433E-2</v>
      </c>
      <c r="H1563" s="102">
        <f t="shared" si="184"/>
        <v>3.1106707132254833E-2</v>
      </c>
      <c r="I1563" s="102"/>
      <c r="J1563" s="102"/>
    </row>
    <row r="1564" spans="1:12" x14ac:dyDescent="0.25">
      <c r="A1564" s="8">
        <f t="shared" si="182"/>
        <v>36658</v>
      </c>
      <c r="B1564" s="1"/>
      <c r="C1564" s="8"/>
      <c r="D1564" s="9">
        <f t="shared" si="181"/>
        <v>3.08</v>
      </c>
      <c r="E1564" s="9">
        <f t="shared" si="181"/>
        <v>3.22</v>
      </c>
      <c r="G1564" s="102">
        <f t="shared" si="183"/>
        <v>-1.4504686202881688E-2</v>
      </c>
      <c r="H1564" s="102">
        <f t="shared" si="184"/>
        <v>-1.3878403172077404E-2</v>
      </c>
      <c r="I1564" s="102"/>
      <c r="J1564" s="102"/>
    </row>
    <row r="1565" spans="1:12" x14ac:dyDescent="0.25">
      <c r="A1565" s="8">
        <f t="shared" si="182"/>
        <v>36659</v>
      </c>
      <c r="B1565" s="1"/>
      <c r="C1565" s="8"/>
      <c r="D1565" s="9">
        <f t="shared" si="181"/>
        <v>3.08</v>
      </c>
      <c r="E1565" s="9">
        <f t="shared" si="181"/>
        <v>3.22</v>
      </c>
      <c r="G1565" s="102">
        <f t="shared" si="183"/>
        <v>0</v>
      </c>
      <c r="H1565" s="102">
        <f t="shared" si="184"/>
        <v>0</v>
      </c>
      <c r="I1565" s="102"/>
      <c r="J1565" s="102"/>
    </row>
    <row r="1566" spans="1:12" x14ac:dyDescent="0.25">
      <c r="A1566" s="8">
        <f t="shared" si="182"/>
        <v>36660</v>
      </c>
      <c r="B1566" s="1"/>
      <c r="C1566" s="8"/>
      <c r="D1566" s="9">
        <f t="shared" si="181"/>
        <v>3.08</v>
      </c>
      <c r="E1566" s="9">
        <f t="shared" si="181"/>
        <v>3.22</v>
      </c>
      <c r="G1566" s="102">
        <f t="shared" si="183"/>
        <v>0</v>
      </c>
      <c r="H1566" s="102">
        <f t="shared" si="184"/>
        <v>0</v>
      </c>
      <c r="I1566" s="102"/>
      <c r="J1566" s="102"/>
    </row>
    <row r="1567" spans="1:12" x14ac:dyDescent="0.25">
      <c r="A1567" s="8">
        <f t="shared" si="182"/>
        <v>36661</v>
      </c>
      <c r="B1567" s="1"/>
      <c r="C1567" s="8"/>
      <c r="D1567" s="9">
        <f t="shared" si="181"/>
        <v>3.13</v>
      </c>
      <c r="E1567" s="9">
        <f t="shared" si="181"/>
        <v>3.29</v>
      </c>
      <c r="G1567" s="102">
        <f t="shared" si="183"/>
        <v>1.6103407566578673E-2</v>
      </c>
      <c r="H1567" s="102">
        <f t="shared" si="184"/>
        <v>2.1506205220963463E-2</v>
      </c>
      <c r="I1567" s="102"/>
      <c r="J1567" s="102"/>
    </row>
    <row r="1568" spans="1:12" x14ac:dyDescent="0.25">
      <c r="A1568" s="8">
        <f t="shared" si="182"/>
        <v>36662</v>
      </c>
      <c r="B1568" s="1"/>
      <c r="C1568" s="8"/>
      <c r="D1568" s="9">
        <f t="shared" si="181"/>
        <v>3.25</v>
      </c>
      <c r="E1568" s="9">
        <f t="shared" si="181"/>
        <v>3.4249999999999998</v>
      </c>
      <c r="G1568" s="102">
        <f t="shared" si="183"/>
        <v>3.7621991789584322E-2</v>
      </c>
      <c r="H1568" s="102">
        <f t="shared" si="184"/>
        <v>4.0213906936908107E-2</v>
      </c>
      <c r="I1568" s="102"/>
      <c r="J1568" s="102"/>
    </row>
    <row r="1569" spans="1:10" x14ac:dyDescent="0.25">
      <c r="A1569" s="8">
        <f t="shared" si="182"/>
        <v>36663</v>
      </c>
      <c r="B1569" s="1"/>
      <c r="C1569" s="8"/>
      <c r="D1569" s="9">
        <f t="shared" si="181"/>
        <v>3.3050000000000002</v>
      </c>
      <c r="E1569" s="9">
        <f t="shared" si="181"/>
        <v>3.4950000000000001</v>
      </c>
      <c r="G1569" s="102">
        <f t="shared" si="183"/>
        <v>1.6781476962003605E-2</v>
      </c>
      <c r="H1569" s="102">
        <f t="shared" si="184"/>
        <v>2.0231903971585117E-2</v>
      </c>
      <c r="I1569" s="102"/>
      <c r="J1569" s="102"/>
    </row>
    <row r="1570" spans="1:10" x14ac:dyDescent="0.25">
      <c r="A1570" s="8">
        <f t="shared" si="182"/>
        <v>36664</v>
      </c>
      <c r="B1570" s="1"/>
      <c r="C1570" s="8"/>
      <c r="D1570" s="9">
        <f t="shared" si="181"/>
        <v>3.5649999999999999</v>
      </c>
      <c r="E1570" s="9">
        <f t="shared" si="181"/>
        <v>3.8250000000000002</v>
      </c>
      <c r="G1570" s="102">
        <f t="shared" si="183"/>
        <v>7.5727580562609545E-2</v>
      </c>
      <c r="H1570" s="102">
        <f t="shared" si="184"/>
        <v>9.0225091592725501E-2</v>
      </c>
      <c r="I1570" s="102"/>
      <c r="J1570" s="102"/>
    </row>
    <row r="1571" spans="1:10" x14ac:dyDescent="0.25">
      <c r="A1571" s="8">
        <f t="shared" si="182"/>
        <v>36665</v>
      </c>
      <c r="B1571" s="1"/>
      <c r="C1571" s="8"/>
      <c r="D1571" s="9">
        <f t="shared" si="181"/>
        <v>3.5350000000000001</v>
      </c>
      <c r="E1571" s="9">
        <f t="shared" si="181"/>
        <v>3.9449999999999998</v>
      </c>
      <c r="G1571" s="102">
        <f t="shared" si="183"/>
        <v>-8.4507545177231243E-3</v>
      </c>
      <c r="H1571" s="102">
        <f t="shared" si="184"/>
        <v>3.0890487019338296E-2</v>
      </c>
      <c r="I1571" s="102"/>
      <c r="J1571" s="102"/>
    </row>
    <row r="1572" spans="1:10" x14ac:dyDescent="0.25">
      <c r="A1572" s="8">
        <f t="shared" si="182"/>
        <v>36666</v>
      </c>
      <c r="B1572" s="1"/>
      <c r="C1572" s="8"/>
      <c r="D1572" s="9">
        <f t="shared" si="181"/>
        <v>3.5350000000000001</v>
      </c>
      <c r="E1572" s="9">
        <f t="shared" si="181"/>
        <v>3.9449999999999998</v>
      </c>
      <c r="G1572" s="102">
        <f t="shared" si="183"/>
        <v>0</v>
      </c>
      <c r="H1572" s="102">
        <f t="shared" si="184"/>
        <v>0</v>
      </c>
      <c r="I1572" s="102"/>
      <c r="J1572" s="102"/>
    </row>
    <row r="1573" spans="1:10" x14ac:dyDescent="0.25">
      <c r="A1573" s="8">
        <f t="shared" si="182"/>
        <v>36667</v>
      </c>
      <c r="B1573" s="1"/>
      <c r="C1573" s="8"/>
      <c r="D1573" s="9">
        <f t="shared" si="181"/>
        <v>3.5350000000000001</v>
      </c>
      <c r="E1573" s="9">
        <f t="shared" si="181"/>
        <v>3.9449999999999998</v>
      </c>
      <c r="G1573" s="102">
        <f t="shared" si="183"/>
        <v>0</v>
      </c>
      <c r="H1573" s="102">
        <f t="shared" si="184"/>
        <v>0</v>
      </c>
      <c r="I1573" s="102"/>
      <c r="J1573" s="102"/>
    </row>
    <row r="1574" spans="1:10" x14ac:dyDescent="0.25">
      <c r="A1574" s="8">
        <f t="shared" si="182"/>
        <v>36668</v>
      </c>
      <c r="B1574" s="1"/>
      <c r="C1574" s="8"/>
      <c r="D1574" s="9">
        <f t="shared" si="181"/>
        <v>3.97</v>
      </c>
      <c r="E1574" s="9">
        <f t="shared" si="181"/>
        <v>4.8650000000000002</v>
      </c>
      <c r="G1574" s="102">
        <f t="shared" si="183"/>
        <v>0.1160527953505629</v>
      </c>
      <c r="H1574" s="102">
        <f t="shared" si="184"/>
        <v>0.20961776134013094</v>
      </c>
      <c r="I1574" s="102"/>
      <c r="J1574" s="102"/>
    </row>
    <row r="1575" spans="1:10" x14ac:dyDescent="0.25">
      <c r="A1575" s="8">
        <f t="shared" si="182"/>
        <v>36669</v>
      </c>
      <c r="B1575" s="1"/>
      <c r="C1575" s="8"/>
      <c r="D1575" s="9">
        <f t="shared" si="181"/>
        <v>3.7749999999999999</v>
      </c>
      <c r="E1575" s="9">
        <f t="shared" si="181"/>
        <v>4.2149999999999999</v>
      </c>
      <c r="G1575" s="102">
        <f t="shared" si="183"/>
        <v>-5.0365711998111115E-2</v>
      </c>
      <c r="H1575" s="102">
        <f t="shared" si="184"/>
        <v>-0.1434171241841497</v>
      </c>
      <c r="I1575" s="102"/>
      <c r="J1575" s="102"/>
    </row>
    <row r="1576" spans="1:10" x14ac:dyDescent="0.25">
      <c r="A1576" s="8">
        <f t="shared" si="182"/>
        <v>36670</v>
      </c>
      <c r="B1576" s="1"/>
      <c r="C1576" s="8"/>
      <c r="D1576" s="9">
        <f t="shared" si="181"/>
        <v>3.7949999999999999</v>
      </c>
      <c r="E1576" s="9">
        <f t="shared" si="181"/>
        <v>4.1500000000000004</v>
      </c>
      <c r="G1576" s="102">
        <f t="shared" si="183"/>
        <v>5.2840281466052059E-3</v>
      </c>
      <c r="H1576" s="102">
        <f t="shared" si="184"/>
        <v>-1.5541257211211686E-2</v>
      </c>
      <c r="I1576" s="102"/>
      <c r="J1576" s="102"/>
    </row>
    <row r="1577" spans="1:10" x14ac:dyDescent="0.25">
      <c r="A1577" s="8">
        <f t="shared" si="182"/>
        <v>36671</v>
      </c>
      <c r="B1577" s="1"/>
      <c r="C1577" s="8"/>
      <c r="D1577" s="9">
        <f t="shared" si="181"/>
        <v>4.04</v>
      </c>
      <c r="E1577" s="9">
        <f t="shared" si="181"/>
        <v>4.3</v>
      </c>
      <c r="G1577" s="102">
        <f t="shared" si="183"/>
        <v>6.2560281125465383E-2</v>
      </c>
      <c r="H1577" s="102">
        <f t="shared" si="184"/>
        <v>3.5506688456909602E-2</v>
      </c>
      <c r="I1577" s="102"/>
      <c r="J1577" s="102"/>
    </row>
    <row r="1578" spans="1:10" x14ac:dyDescent="0.25">
      <c r="A1578" s="8">
        <f t="shared" si="182"/>
        <v>36672</v>
      </c>
      <c r="B1578" s="1"/>
      <c r="C1578" s="8"/>
      <c r="D1578" s="9">
        <f t="shared" si="181"/>
        <v>4.0199999999999996</v>
      </c>
      <c r="E1578" s="9">
        <f t="shared" si="181"/>
        <v>4.2249999999999996</v>
      </c>
      <c r="G1578" s="102">
        <f t="shared" si="183"/>
        <v>-4.9627893421291249E-3</v>
      </c>
      <c r="H1578" s="102">
        <f t="shared" si="184"/>
        <v>-1.7595761890379601E-2</v>
      </c>
      <c r="I1578" s="102"/>
      <c r="J1578" s="102"/>
    </row>
    <row r="1579" spans="1:10" x14ac:dyDescent="0.25">
      <c r="A1579" s="8">
        <f t="shared" si="182"/>
        <v>36673</v>
      </c>
      <c r="B1579" s="1"/>
      <c r="C1579" s="8"/>
      <c r="D1579" s="9">
        <f t="shared" si="181"/>
        <v>4.0199999999999996</v>
      </c>
      <c r="E1579" s="9">
        <f t="shared" si="181"/>
        <v>4.2249999999999996</v>
      </c>
      <c r="G1579" s="102">
        <f t="shared" si="183"/>
        <v>0</v>
      </c>
      <c r="H1579" s="102">
        <f t="shared" si="184"/>
        <v>0</v>
      </c>
      <c r="I1579" s="102"/>
      <c r="J1579" s="102"/>
    </row>
    <row r="1580" spans="1:10" x14ac:dyDescent="0.25">
      <c r="A1580" s="8">
        <f t="shared" si="182"/>
        <v>36674</v>
      </c>
      <c r="B1580" s="1"/>
      <c r="C1580" s="8"/>
      <c r="D1580" s="9">
        <f t="shared" si="181"/>
        <v>4.0199999999999996</v>
      </c>
      <c r="E1580" s="9">
        <f t="shared" si="181"/>
        <v>4.2249999999999996</v>
      </c>
      <c r="G1580" s="102">
        <f t="shared" si="183"/>
        <v>0</v>
      </c>
      <c r="H1580" s="102">
        <f t="shared" si="184"/>
        <v>0</v>
      </c>
      <c r="I1580" s="102"/>
      <c r="J1580" s="102"/>
    </row>
    <row r="1581" spans="1:10" x14ac:dyDescent="0.25">
      <c r="A1581" s="8">
        <f t="shared" si="182"/>
        <v>36675</v>
      </c>
      <c r="B1581" s="1"/>
      <c r="C1581" s="8"/>
      <c r="D1581" s="9">
        <f t="shared" si="181"/>
        <v>4.0199999999999996</v>
      </c>
      <c r="E1581" s="9">
        <f t="shared" si="181"/>
        <v>4.2249999999999996</v>
      </c>
      <c r="G1581" s="102">
        <f t="shared" si="183"/>
        <v>0</v>
      </c>
      <c r="H1581" s="102">
        <f t="shared" si="184"/>
        <v>0</v>
      </c>
      <c r="I1581" s="102"/>
      <c r="J1581" s="102"/>
    </row>
    <row r="1582" spans="1:10" x14ac:dyDescent="0.25">
      <c r="A1582" s="8">
        <f t="shared" si="182"/>
        <v>36676</v>
      </c>
      <c r="B1582" s="1"/>
      <c r="C1582" s="8"/>
      <c r="D1582" s="9">
        <f t="shared" si="181"/>
        <v>4.26</v>
      </c>
      <c r="E1582" s="9">
        <f t="shared" si="181"/>
        <v>4.76</v>
      </c>
      <c r="G1582" s="102">
        <f t="shared" si="183"/>
        <v>5.7987257650349316E-2</v>
      </c>
      <c r="H1582" s="102">
        <f t="shared" si="184"/>
        <v>0.11922840743419157</v>
      </c>
      <c r="I1582" s="102"/>
      <c r="J1582" s="102"/>
    </row>
    <row r="1583" spans="1:10" x14ac:dyDescent="0.25">
      <c r="A1583" s="8">
        <f t="shared" si="182"/>
        <v>36677</v>
      </c>
      <c r="B1583" s="1"/>
      <c r="C1583" s="8"/>
      <c r="D1583" s="9">
        <f t="shared" si="181"/>
        <v>4.3499999999999996</v>
      </c>
      <c r="E1583" s="9">
        <f t="shared" si="181"/>
        <v>4.8250000000000002</v>
      </c>
      <c r="G1583" s="102">
        <f t="shared" si="183"/>
        <v>2.0906684819313643E-2</v>
      </c>
      <c r="H1583" s="102">
        <f t="shared" si="184"/>
        <v>1.3563066547620784E-2</v>
      </c>
      <c r="I1583" s="102"/>
      <c r="J1583" s="102"/>
    </row>
    <row r="1584" spans="1:10" x14ac:dyDescent="0.25">
      <c r="A1584" s="8"/>
      <c r="B1584" s="1"/>
      <c r="C1584" s="8"/>
      <c r="D1584" s="9"/>
      <c r="E1584" s="9"/>
    </row>
    <row r="1585" spans="1:12" x14ac:dyDescent="0.25">
      <c r="A1585" s="8"/>
      <c r="B1585" s="1"/>
      <c r="C1585" s="8"/>
      <c r="D1585" s="9"/>
      <c r="E1585" s="9"/>
    </row>
    <row r="1586" spans="1:12" x14ac:dyDescent="0.25">
      <c r="A1586" s="8"/>
      <c r="B1586" s="1"/>
      <c r="C1586" s="8"/>
      <c r="D1586" s="9"/>
      <c r="E1586" s="9"/>
    </row>
    <row r="1587" spans="1:12" x14ac:dyDescent="0.25">
      <c r="A1587" s="8"/>
      <c r="B1587" s="1"/>
      <c r="C1587" s="8">
        <v>36678</v>
      </c>
      <c r="G1587" s="102">
        <f>STDEV(G1589:G1617)*$B$1</f>
        <v>0.60148211281695663</v>
      </c>
      <c r="H1587" s="102">
        <f>STDEV(H1589:H1617)*$B$1</f>
        <v>0.6767599497726251</v>
      </c>
      <c r="I1587" s="102"/>
      <c r="J1587" s="102">
        <f>IF(ISNUMBER(J1588),J1588,1.1)</f>
        <v>0.85835441865068829</v>
      </c>
      <c r="K1587" s="101">
        <f>MAX(D1588:D1617)</f>
        <v>4.4950000000000001</v>
      </c>
      <c r="L1587" s="101">
        <f>MAX(E1588:E1617)</f>
        <v>5.1050000000000004</v>
      </c>
    </row>
    <row r="1588" spans="1:12" x14ac:dyDescent="0.25">
      <c r="A1588" s="8">
        <f>C1587</f>
        <v>36678</v>
      </c>
      <c r="B1588" s="1"/>
      <c r="C1588" s="8"/>
      <c r="D1588" s="9">
        <f>VLOOKUP($A1588,cash,D$4,FALSE)</f>
        <v>4.2649999999999997</v>
      </c>
      <c r="E1588" s="9">
        <f>VLOOKUP($A1588,cash,E$4,FALSE)</f>
        <v>4.72</v>
      </c>
      <c r="G1588" s="102"/>
      <c r="H1588" s="102"/>
      <c r="I1588" s="102"/>
      <c r="J1588" s="102">
        <f>CORREL(D1588:D1617,E1588:E1617)</f>
        <v>0.85835441865068829</v>
      </c>
      <c r="K1588" s="101">
        <f>MIN(D1588:D1617)</f>
        <v>3.8149999999999999</v>
      </c>
      <c r="L1588" s="101">
        <f>MIN(E1588:E1617)</f>
        <v>4.22</v>
      </c>
    </row>
    <row r="1589" spans="1:12" x14ac:dyDescent="0.25">
      <c r="A1589" s="8">
        <f>A1588+1</f>
        <v>36679</v>
      </c>
      <c r="B1589" s="1"/>
      <c r="C1589" s="8"/>
      <c r="D1589" s="9">
        <f t="shared" ref="D1589:E1617" si="185">VLOOKUP($A1589,cash,D$4,FALSE)</f>
        <v>4.03</v>
      </c>
      <c r="E1589" s="9">
        <f t="shared" si="185"/>
        <v>4.22</v>
      </c>
      <c r="G1589" s="102">
        <f>LN(D1589/D1588)</f>
        <v>-5.6675804985050746E-2</v>
      </c>
      <c r="H1589" s="102">
        <f>LN(E1589/E1588)</f>
        <v>-0.11197367154954363</v>
      </c>
      <c r="I1589" s="102"/>
      <c r="J1589" s="102"/>
      <c r="K1589" s="101"/>
      <c r="L1589" s="101"/>
    </row>
    <row r="1590" spans="1:12" x14ac:dyDescent="0.25">
      <c r="A1590" s="8">
        <f t="shared" ref="A1590:A1617" si="186">A1589+1</f>
        <v>36680</v>
      </c>
      <c r="B1590" s="1"/>
      <c r="C1590" s="8"/>
      <c r="D1590" s="9">
        <f t="shared" si="185"/>
        <v>4.03</v>
      </c>
      <c r="E1590" s="9">
        <f t="shared" si="185"/>
        <v>4.22</v>
      </c>
      <c r="G1590" s="102">
        <f t="shared" ref="G1590:G1617" si="187">LN(D1590/D1589)</f>
        <v>0</v>
      </c>
      <c r="H1590" s="102">
        <f t="shared" ref="H1590:H1617" si="188">LN(E1590/E1589)</f>
        <v>0</v>
      </c>
      <c r="I1590" s="102"/>
      <c r="J1590" s="102"/>
      <c r="K1590" s="101"/>
      <c r="L1590" s="101"/>
    </row>
    <row r="1591" spans="1:12" x14ac:dyDescent="0.25">
      <c r="A1591" s="8">
        <f t="shared" si="186"/>
        <v>36681</v>
      </c>
      <c r="B1591" s="1"/>
      <c r="C1591" s="8"/>
      <c r="D1591" s="9">
        <f t="shared" si="185"/>
        <v>4.03</v>
      </c>
      <c r="E1591" s="9">
        <f t="shared" si="185"/>
        <v>4.22</v>
      </c>
      <c r="G1591" s="102">
        <f t="shared" si="187"/>
        <v>0</v>
      </c>
      <c r="H1591" s="102">
        <f t="shared" si="188"/>
        <v>0</v>
      </c>
      <c r="I1591" s="102"/>
      <c r="J1591" s="102"/>
      <c r="K1591" s="101"/>
      <c r="L1591" s="101"/>
    </row>
    <row r="1592" spans="1:12" x14ac:dyDescent="0.25">
      <c r="A1592" s="8">
        <f t="shared" si="186"/>
        <v>36682</v>
      </c>
      <c r="B1592" s="1"/>
      <c r="C1592" s="8"/>
      <c r="D1592" s="9">
        <f t="shared" si="185"/>
        <v>4.0599999999999996</v>
      </c>
      <c r="E1592" s="9">
        <f t="shared" si="185"/>
        <v>4.4550000000000001</v>
      </c>
      <c r="G1592" s="102">
        <f t="shared" si="187"/>
        <v>7.4165976550493989E-3</v>
      </c>
      <c r="H1592" s="102">
        <f t="shared" si="188"/>
        <v>5.4191932874852293E-2</v>
      </c>
      <c r="I1592" s="102"/>
      <c r="J1592" s="102"/>
      <c r="K1592" s="101"/>
      <c r="L1592" s="101"/>
    </row>
    <row r="1593" spans="1:12" x14ac:dyDescent="0.25">
      <c r="A1593" s="8">
        <f t="shared" si="186"/>
        <v>36683</v>
      </c>
      <c r="B1593" s="1"/>
      <c r="C1593" s="8"/>
      <c r="D1593" s="9">
        <f t="shared" si="185"/>
        <v>4.3250000000000002</v>
      </c>
      <c r="E1593" s="9">
        <f t="shared" si="185"/>
        <v>4.67</v>
      </c>
      <c r="G1593" s="102">
        <f t="shared" si="187"/>
        <v>6.322916677020142E-2</v>
      </c>
      <c r="H1593" s="102">
        <f t="shared" si="188"/>
        <v>4.7132010758033208E-2</v>
      </c>
      <c r="I1593" s="102"/>
      <c r="J1593" s="102"/>
      <c r="K1593" s="101"/>
      <c r="L1593" s="101"/>
    </row>
    <row r="1594" spans="1:12" x14ac:dyDescent="0.25">
      <c r="A1594" s="8">
        <f t="shared" si="186"/>
        <v>36684</v>
      </c>
      <c r="B1594" s="1"/>
      <c r="C1594" s="8"/>
      <c r="D1594" s="9">
        <f t="shared" si="185"/>
        <v>4.04</v>
      </c>
      <c r="E1594" s="9">
        <f t="shared" si="185"/>
        <v>4.45</v>
      </c>
      <c r="G1594" s="102">
        <f t="shared" si="187"/>
        <v>-6.8167448410783968E-2</v>
      </c>
      <c r="H1594" s="102">
        <f t="shared" si="188"/>
        <v>-4.8254975502657005E-2</v>
      </c>
      <c r="I1594" s="102"/>
      <c r="J1594" s="102"/>
      <c r="K1594" s="101"/>
      <c r="L1594" s="101"/>
    </row>
    <row r="1595" spans="1:12" x14ac:dyDescent="0.25">
      <c r="A1595" s="8">
        <f t="shared" si="186"/>
        <v>36685</v>
      </c>
      <c r="B1595" s="1"/>
      <c r="C1595" s="8"/>
      <c r="D1595" s="9">
        <f t="shared" si="185"/>
        <v>3.8149999999999999</v>
      </c>
      <c r="E1595" s="9">
        <f t="shared" si="185"/>
        <v>4.3650000000000002</v>
      </c>
      <c r="G1595" s="102">
        <f t="shared" si="187"/>
        <v>-5.7304027236638425E-2</v>
      </c>
      <c r="H1595" s="102">
        <f t="shared" si="188"/>
        <v>-1.9285906886583343E-2</v>
      </c>
      <c r="I1595" s="102"/>
      <c r="J1595" s="102"/>
      <c r="K1595" s="101"/>
      <c r="L1595" s="101"/>
    </row>
    <row r="1596" spans="1:12" x14ac:dyDescent="0.25">
      <c r="A1596" s="8">
        <f t="shared" si="186"/>
        <v>36686</v>
      </c>
      <c r="B1596" s="1"/>
      <c r="C1596" s="8"/>
      <c r="D1596" s="9">
        <f t="shared" si="185"/>
        <v>4.0049999999999999</v>
      </c>
      <c r="E1596" s="9">
        <f t="shared" si="185"/>
        <v>4.43</v>
      </c>
      <c r="G1596" s="102">
        <f t="shared" si="187"/>
        <v>4.8602915783902231E-2</v>
      </c>
      <c r="H1596" s="102">
        <f t="shared" si="188"/>
        <v>1.4781394765478691E-2</v>
      </c>
      <c r="I1596" s="102"/>
      <c r="J1596" s="102"/>
      <c r="K1596" s="101"/>
      <c r="L1596" s="101"/>
    </row>
    <row r="1597" spans="1:12" x14ac:dyDescent="0.25">
      <c r="A1597" s="8">
        <f t="shared" si="186"/>
        <v>36687</v>
      </c>
      <c r="B1597" s="1"/>
      <c r="C1597" s="8"/>
      <c r="D1597" s="9">
        <f t="shared" si="185"/>
        <v>4.0049999999999999</v>
      </c>
      <c r="E1597" s="9">
        <f t="shared" si="185"/>
        <v>4.43</v>
      </c>
      <c r="G1597" s="102">
        <f t="shared" si="187"/>
        <v>0</v>
      </c>
      <c r="H1597" s="102">
        <f t="shared" si="188"/>
        <v>0</v>
      </c>
      <c r="I1597" s="102"/>
      <c r="J1597" s="102"/>
      <c r="K1597" s="101"/>
      <c r="L1597" s="101"/>
    </row>
    <row r="1598" spans="1:12" x14ac:dyDescent="0.25">
      <c r="A1598" s="8">
        <f t="shared" si="186"/>
        <v>36688</v>
      </c>
      <c r="B1598" s="1"/>
      <c r="C1598" s="8"/>
      <c r="D1598" s="9">
        <f t="shared" si="185"/>
        <v>4.0049999999999999</v>
      </c>
      <c r="E1598" s="9">
        <f t="shared" si="185"/>
        <v>4.43</v>
      </c>
      <c r="G1598" s="102">
        <f t="shared" si="187"/>
        <v>0</v>
      </c>
      <c r="H1598" s="102">
        <f t="shared" si="188"/>
        <v>0</v>
      </c>
      <c r="I1598" s="102"/>
      <c r="J1598" s="102"/>
      <c r="K1598" s="101"/>
      <c r="L1598" s="101"/>
    </row>
    <row r="1599" spans="1:12" x14ac:dyDescent="0.25">
      <c r="A1599" s="8">
        <f t="shared" si="186"/>
        <v>36689</v>
      </c>
      <c r="B1599" s="1"/>
      <c r="C1599" s="8"/>
      <c r="D1599" s="9">
        <f t="shared" si="185"/>
        <v>4.1349999999999998</v>
      </c>
      <c r="E1599" s="9">
        <f t="shared" si="185"/>
        <v>4.83</v>
      </c>
      <c r="G1599" s="102">
        <f t="shared" si="187"/>
        <v>3.1943747955332169E-2</v>
      </c>
      <c r="H1599" s="102">
        <f t="shared" si="188"/>
        <v>8.6446883607437033E-2</v>
      </c>
      <c r="I1599" s="102"/>
      <c r="J1599" s="102"/>
      <c r="K1599" s="101"/>
      <c r="L1599" s="101"/>
    </row>
    <row r="1600" spans="1:12" x14ac:dyDescent="0.25">
      <c r="A1600" s="8">
        <f t="shared" si="186"/>
        <v>36690</v>
      </c>
      <c r="B1600" s="1"/>
      <c r="C1600" s="8"/>
      <c r="D1600" s="9">
        <f t="shared" si="185"/>
        <v>4.2</v>
      </c>
      <c r="E1600" s="9">
        <f t="shared" si="185"/>
        <v>4.8049999999999997</v>
      </c>
      <c r="G1600" s="102">
        <f t="shared" si="187"/>
        <v>1.5597196813667988E-2</v>
      </c>
      <c r="H1600" s="102">
        <f t="shared" si="188"/>
        <v>-5.1894252422256077E-3</v>
      </c>
      <c r="I1600" s="102"/>
      <c r="J1600" s="102"/>
      <c r="K1600" s="101"/>
      <c r="L1600" s="101"/>
    </row>
    <row r="1601" spans="1:12" x14ac:dyDescent="0.25">
      <c r="A1601" s="8">
        <f t="shared" si="186"/>
        <v>36691</v>
      </c>
      <c r="B1601" s="1"/>
      <c r="C1601" s="8"/>
      <c r="D1601" s="9">
        <f t="shared" si="185"/>
        <v>4.07</v>
      </c>
      <c r="E1601" s="9">
        <f t="shared" si="185"/>
        <v>4.6849999999999996</v>
      </c>
      <c r="G1601" s="102">
        <f t="shared" si="187"/>
        <v>-3.1441525834819004E-2</v>
      </c>
      <c r="H1601" s="102">
        <f t="shared" si="188"/>
        <v>-2.5291126731870287E-2</v>
      </c>
      <c r="I1601" s="102"/>
      <c r="J1601" s="102"/>
      <c r="K1601" s="101"/>
      <c r="L1601" s="101"/>
    </row>
    <row r="1602" spans="1:12" x14ac:dyDescent="0.25">
      <c r="A1602" s="8">
        <f t="shared" si="186"/>
        <v>36692</v>
      </c>
      <c r="B1602" s="1"/>
      <c r="C1602" s="8"/>
      <c r="D1602" s="9">
        <f t="shared" si="185"/>
        <v>4.21</v>
      </c>
      <c r="E1602" s="9">
        <f t="shared" si="185"/>
        <v>4.7750000000000004</v>
      </c>
      <c r="G1602" s="102">
        <f t="shared" si="187"/>
        <v>3.3819648239786379E-2</v>
      </c>
      <c r="H1602" s="102">
        <f t="shared" si="188"/>
        <v>1.9028058242308223E-2</v>
      </c>
      <c r="I1602" s="102"/>
      <c r="J1602" s="102"/>
      <c r="K1602" s="101"/>
      <c r="L1602" s="101"/>
    </row>
    <row r="1603" spans="1:12" x14ac:dyDescent="0.25">
      <c r="A1603" s="8">
        <f t="shared" si="186"/>
        <v>36693</v>
      </c>
      <c r="B1603" s="1"/>
      <c r="C1603" s="8"/>
      <c r="D1603" s="9">
        <f t="shared" si="185"/>
        <v>4.1849999999999996</v>
      </c>
      <c r="E1603" s="9">
        <f t="shared" si="185"/>
        <v>4.67</v>
      </c>
      <c r="G1603" s="102">
        <f t="shared" si="187"/>
        <v>-5.9559437528515381E-3</v>
      </c>
      <c r="H1603" s="102">
        <f t="shared" si="188"/>
        <v>-2.223490225188773E-2</v>
      </c>
      <c r="I1603" s="102"/>
      <c r="J1603" s="102"/>
      <c r="K1603" s="101"/>
      <c r="L1603" s="101"/>
    </row>
    <row r="1604" spans="1:12" x14ac:dyDescent="0.25">
      <c r="A1604" s="8">
        <f t="shared" si="186"/>
        <v>36694</v>
      </c>
      <c r="B1604" s="1"/>
      <c r="C1604" s="8"/>
      <c r="D1604" s="9">
        <f t="shared" si="185"/>
        <v>4.1849999999999996</v>
      </c>
      <c r="E1604" s="9">
        <f t="shared" si="185"/>
        <v>4.67</v>
      </c>
      <c r="G1604" s="102">
        <f t="shared" si="187"/>
        <v>0</v>
      </c>
      <c r="H1604" s="102">
        <f t="shared" si="188"/>
        <v>0</v>
      </c>
      <c r="I1604" s="102"/>
      <c r="J1604" s="102"/>
    </row>
    <row r="1605" spans="1:12" x14ac:dyDescent="0.25">
      <c r="A1605" s="8">
        <f t="shared" si="186"/>
        <v>36695</v>
      </c>
      <c r="B1605" s="1"/>
      <c r="C1605" s="8"/>
      <c r="D1605" s="9">
        <f t="shared" si="185"/>
        <v>4.1849999999999996</v>
      </c>
      <c r="E1605" s="9">
        <f t="shared" si="185"/>
        <v>4.67</v>
      </c>
      <c r="G1605" s="102">
        <f t="shared" si="187"/>
        <v>0</v>
      </c>
      <c r="H1605" s="102">
        <f t="shared" si="188"/>
        <v>0</v>
      </c>
      <c r="I1605" s="102"/>
      <c r="J1605" s="102"/>
    </row>
    <row r="1606" spans="1:12" x14ac:dyDescent="0.25">
      <c r="A1606" s="8">
        <f t="shared" si="186"/>
        <v>36696</v>
      </c>
      <c r="B1606" s="1"/>
      <c r="C1606" s="8"/>
      <c r="D1606" s="9">
        <f t="shared" si="185"/>
        <v>4.1900000000000004</v>
      </c>
      <c r="E1606" s="9">
        <f t="shared" si="185"/>
        <v>4.72</v>
      </c>
      <c r="G1606" s="102">
        <f t="shared" si="187"/>
        <v>1.1940299926079903E-3</v>
      </c>
      <c r="H1606" s="102">
        <f t="shared" si="188"/>
        <v>1.0649727916657928E-2</v>
      </c>
      <c r="I1606" s="102"/>
      <c r="J1606" s="102"/>
    </row>
    <row r="1607" spans="1:12" x14ac:dyDescent="0.25">
      <c r="A1607" s="8">
        <f t="shared" si="186"/>
        <v>36697</v>
      </c>
      <c r="B1607" s="1"/>
      <c r="C1607" s="8"/>
      <c r="D1607" s="9">
        <f t="shared" si="185"/>
        <v>3.9</v>
      </c>
      <c r="E1607" s="9">
        <f t="shared" si="185"/>
        <v>4.41</v>
      </c>
      <c r="G1607" s="102">
        <f t="shared" si="187"/>
        <v>-7.1724180798445739E-2</v>
      </c>
      <c r="H1607" s="102">
        <f t="shared" si="188"/>
        <v>-6.7934110138709314E-2</v>
      </c>
      <c r="I1607" s="102"/>
      <c r="J1607" s="102"/>
    </row>
    <row r="1608" spans="1:12" x14ac:dyDescent="0.25">
      <c r="A1608" s="8">
        <f t="shared" si="186"/>
        <v>36698</v>
      </c>
      <c r="B1608" s="1"/>
      <c r="C1608" s="8"/>
      <c r="D1608" s="9">
        <f t="shared" si="185"/>
        <v>4.0599999999999996</v>
      </c>
      <c r="E1608" s="9">
        <f t="shared" si="185"/>
        <v>4.47</v>
      </c>
      <c r="G1608" s="102">
        <f t="shared" si="187"/>
        <v>4.0206420478040392E-2</v>
      </c>
      <c r="H1608" s="102">
        <f t="shared" si="188"/>
        <v>1.3513719166722855E-2</v>
      </c>
      <c r="I1608" s="102"/>
      <c r="J1608" s="102"/>
    </row>
    <row r="1609" spans="1:12" x14ac:dyDescent="0.25">
      <c r="A1609" s="8">
        <f t="shared" si="186"/>
        <v>36699</v>
      </c>
      <c r="B1609" s="1"/>
      <c r="C1609" s="8"/>
      <c r="D1609" s="9">
        <f t="shared" si="185"/>
        <v>4.3650000000000002</v>
      </c>
      <c r="E1609" s="9">
        <f t="shared" si="185"/>
        <v>4.875</v>
      </c>
      <c r="G1609" s="102">
        <f t="shared" si="187"/>
        <v>7.2435215677924297E-2</v>
      </c>
      <c r="H1609" s="102">
        <f t="shared" si="188"/>
        <v>8.6731695824333072E-2</v>
      </c>
      <c r="I1609" s="102"/>
      <c r="J1609" s="102"/>
    </row>
    <row r="1610" spans="1:12" x14ac:dyDescent="0.25">
      <c r="A1610" s="8">
        <f t="shared" si="186"/>
        <v>36700</v>
      </c>
      <c r="B1610" s="1"/>
      <c r="C1610" s="8"/>
      <c r="D1610" s="9">
        <f t="shared" si="185"/>
        <v>4.2300000000000004</v>
      </c>
      <c r="E1610" s="9">
        <f t="shared" si="185"/>
        <v>4.6849999999999996</v>
      </c>
      <c r="G1610" s="102">
        <f t="shared" si="187"/>
        <v>-3.1416196233378928E-2</v>
      </c>
      <c r="H1610" s="102">
        <f t="shared" si="188"/>
        <v>-3.9754188759425102E-2</v>
      </c>
      <c r="I1610" s="102"/>
      <c r="J1610" s="102"/>
    </row>
    <row r="1611" spans="1:12" x14ac:dyDescent="0.25">
      <c r="A1611" s="8">
        <f t="shared" si="186"/>
        <v>36701</v>
      </c>
      <c r="B1611" s="1"/>
      <c r="C1611" s="8"/>
      <c r="D1611" s="9">
        <f t="shared" si="185"/>
        <v>4.2300000000000004</v>
      </c>
      <c r="E1611" s="9">
        <f t="shared" si="185"/>
        <v>4.6849999999999996</v>
      </c>
      <c r="G1611" s="102">
        <f t="shared" si="187"/>
        <v>0</v>
      </c>
      <c r="H1611" s="102">
        <f t="shared" si="188"/>
        <v>0</v>
      </c>
      <c r="I1611" s="102"/>
      <c r="J1611" s="102"/>
    </row>
    <row r="1612" spans="1:12" x14ac:dyDescent="0.25">
      <c r="A1612" s="8">
        <f t="shared" si="186"/>
        <v>36702</v>
      </c>
      <c r="B1612" s="1"/>
      <c r="C1612" s="8"/>
      <c r="D1612" s="9">
        <f t="shared" si="185"/>
        <v>4.2300000000000004</v>
      </c>
      <c r="E1612" s="9">
        <f t="shared" si="185"/>
        <v>4.6849999999999996</v>
      </c>
      <c r="G1612" s="102">
        <f t="shared" si="187"/>
        <v>0</v>
      </c>
      <c r="H1612" s="102">
        <f t="shared" si="188"/>
        <v>0</v>
      </c>
      <c r="I1612" s="102"/>
      <c r="J1612" s="102"/>
    </row>
    <row r="1613" spans="1:12" x14ac:dyDescent="0.25">
      <c r="A1613" s="8">
        <f t="shared" si="186"/>
        <v>36703</v>
      </c>
      <c r="B1613" s="1"/>
      <c r="C1613" s="8"/>
      <c r="D1613" s="9">
        <f t="shared" si="185"/>
        <v>4.2850000000000001</v>
      </c>
      <c r="E1613" s="9">
        <f t="shared" si="185"/>
        <v>4.83</v>
      </c>
      <c r="G1613" s="102">
        <f t="shared" si="187"/>
        <v>1.2918558991556474E-2</v>
      </c>
      <c r="H1613" s="102">
        <f t="shared" si="188"/>
        <v>3.0480551974095976E-2</v>
      </c>
      <c r="I1613" s="102"/>
      <c r="J1613" s="102"/>
    </row>
    <row r="1614" spans="1:12" x14ac:dyDescent="0.25">
      <c r="A1614" s="8">
        <f t="shared" si="186"/>
        <v>36704</v>
      </c>
      <c r="B1614" s="1"/>
      <c r="C1614" s="8"/>
      <c r="D1614" s="9">
        <f t="shared" si="185"/>
        <v>4.4950000000000001</v>
      </c>
      <c r="E1614" s="9">
        <f t="shared" si="185"/>
        <v>5.09</v>
      </c>
      <c r="G1614" s="102">
        <f t="shared" si="187"/>
        <v>4.7845115873840383E-2</v>
      </c>
      <c r="H1614" s="102">
        <f t="shared" si="188"/>
        <v>5.2431362897950008E-2</v>
      </c>
      <c r="I1614" s="102"/>
      <c r="J1614" s="102"/>
    </row>
    <row r="1615" spans="1:12" x14ac:dyDescent="0.25">
      <c r="A1615" s="8">
        <f t="shared" si="186"/>
        <v>36705</v>
      </c>
      <c r="B1615" s="1"/>
      <c r="C1615" s="8"/>
      <c r="D1615" s="9">
        <f t="shared" si="185"/>
        <v>4.45</v>
      </c>
      <c r="E1615" s="9">
        <f t="shared" si="185"/>
        <v>5.1050000000000004</v>
      </c>
      <c r="G1615" s="102">
        <f t="shared" si="187"/>
        <v>-1.0061571745434745E-2</v>
      </c>
      <c r="H1615" s="102">
        <f t="shared" si="188"/>
        <v>2.9426210541975781E-3</v>
      </c>
      <c r="I1615" s="102"/>
      <c r="J1615" s="102"/>
    </row>
    <row r="1616" spans="1:12" x14ac:dyDescent="0.25">
      <c r="A1616" s="8">
        <f t="shared" si="186"/>
        <v>36706</v>
      </c>
      <c r="B1616" s="1"/>
      <c r="C1616" s="8"/>
      <c r="D1616" s="9">
        <f t="shared" si="185"/>
        <v>4.1900000000000004</v>
      </c>
      <c r="E1616" s="9">
        <f t="shared" si="185"/>
        <v>4.8250000000000002</v>
      </c>
      <c r="G1616" s="102">
        <f t="shared" si="187"/>
        <v>-6.0203362244102374E-2</v>
      </c>
      <c r="H1616" s="102">
        <f t="shared" si="188"/>
        <v>-5.6409716825679676E-2</v>
      </c>
      <c r="I1616" s="102"/>
      <c r="J1616" s="102"/>
    </row>
    <row r="1617" spans="1:12" x14ac:dyDescent="0.25">
      <c r="A1617" s="8">
        <f t="shared" si="186"/>
        <v>36707</v>
      </c>
      <c r="B1617" s="1"/>
      <c r="C1617" s="8"/>
      <c r="D1617" s="9">
        <f t="shared" si="185"/>
        <v>4.2149999999999999</v>
      </c>
      <c r="E1617" s="9">
        <f t="shared" si="185"/>
        <v>4.7300000000000004</v>
      </c>
      <c r="G1617" s="102">
        <f t="shared" si="187"/>
        <v>5.9488575197722635E-3</v>
      </c>
      <c r="H1617" s="102">
        <f t="shared" si="188"/>
        <v>-1.9885532287107561E-2</v>
      </c>
      <c r="I1617" s="102"/>
      <c r="J1617" s="102"/>
    </row>
    <row r="1618" spans="1:12" x14ac:dyDescent="0.25">
      <c r="A1618" s="8"/>
      <c r="B1618" s="1"/>
      <c r="C1618" s="8"/>
      <c r="D1618" s="9"/>
      <c r="E1618" s="9"/>
      <c r="G1618" s="102"/>
      <c r="H1618" s="102"/>
    </row>
    <row r="1619" spans="1:12" x14ac:dyDescent="0.25">
      <c r="A1619" s="8"/>
      <c r="B1619" s="1"/>
      <c r="C1619" s="8"/>
      <c r="D1619" s="9"/>
      <c r="E1619" s="9"/>
    </row>
    <row r="1620" spans="1:12" x14ac:dyDescent="0.25">
      <c r="A1620" s="8"/>
      <c r="B1620" s="1"/>
      <c r="C1620" s="8"/>
      <c r="D1620" s="9"/>
      <c r="E1620" s="9"/>
    </row>
    <row r="1621" spans="1:12" x14ac:dyDescent="0.25">
      <c r="A1621" s="8"/>
      <c r="B1621" s="1"/>
      <c r="C1621" s="8">
        <v>36708</v>
      </c>
      <c r="G1621" s="102">
        <f>STDEV(G1623:G1652)*$B$1</f>
        <v>0.45792458584558887</v>
      </c>
      <c r="H1621" s="102">
        <f>STDEV(H1623:H1652)*$B$1</f>
        <v>0.55579279426804395</v>
      </c>
      <c r="I1621" s="102"/>
      <c r="J1621" s="102">
        <f>IF(ISNUMBER(J1622),J1622,1.1)</f>
        <v>0.72534941078869375</v>
      </c>
      <c r="K1621" s="101">
        <f>MAX(D1622:D1655)</f>
        <v>4.2649999999999997</v>
      </c>
      <c r="L1621" s="101">
        <f>MAX(E1622:E1655)</f>
        <v>4.84</v>
      </c>
    </row>
    <row r="1622" spans="1:12" x14ac:dyDescent="0.25">
      <c r="A1622" s="8">
        <f>C1621</f>
        <v>36708</v>
      </c>
      <c r="B1622" s="1"/>
      <c r="C1622" s="8"/>
      <c r="D1622" s="9">
        <f>VLOOKUP($A1622,cash,D$4,FALSE)</f>
        <v>4.2149999999999999</v>
      </c>
      <c r="E1622" s="9">
        <f>VLOOKUP($A1622,cash,E$4,FALSE)</f>
        <v>4.7300000000000004</v>
      </c>
      <c r="G1622" s="102"/>
      <c r="H1622" s="102"/>
      <c r="I1622" s="102"/>
      <c r="J1622" s="102">
        <f>CORREL(D1622:D1652,E1622:E1652)</f>
        <v>0.72534941078869375</v>
      </c>
      <c r="K1622" s="101">
        <f>MIN(D1622:D1655)</f>
        <v>3.7</v>
      </c>
      <c r="L1622" s="101">
        <f>MIN(E1622:E1655)</f>
        <v>4.1349999999999998</v>
      </c>
    </row>
    <row r="1623" spans="1:12" x14ac:dyDescent="0.25">
      <c r="A1623" s="8">
        <f>A1622+1</f>
        <v>36709</v>
      </c>
      <c r="B1623" s="1"/>
      <c r="C1623" s="8"/>
      <c r="D1623" s="9">
        <f t="shared" ref="D1623:E1652" si="189">VLOOKUP($A1623,cash,D$4,FALSE)</f>
        <v>4.2149999999999999</v>
      </c>
      <c r="E1623" s="9">
        <f t="shared" si="189"/>
        <v>4.7300000000000004</v>
      </c>
      <c r="G1623" s="102">
        <f>LN(D1623/D1622)</f>
        <v>0</v>
      </c>
      <c r="H1623" s="102">
        <f>LN(E1623/E1622)</f>
        <v>0</v>
      </c>
      <c r="I1623" s="102"/>
      <c r="J1623" s="102"/>
    </row>
    <row r="1624" spans="1:12" x14ac:dyDescent="0.25">
      <c r="A1624" s="8">
        <f t="shared" ref="A1624:A1652" si="190">A1623+1</f>
        <v>36710</v>
      </c>
      <c r="B1624" s="1"/>
      <c r="C1624" s="8"/>
      <c r="D1624" s="9">
        <f t="shared" si="189"/>
        <v>4.2149999999999999</v>
      </c>
      <c r="E1624" s="9">
        <f t="shared" si="189"/>
        <v>4.7300000000000004</v>
      </c>
      <c r="G1624" s="102">
        <f t="shared" ref="G1624:G1652" si="191">LN(D1624/D1623)</f>
        <v>0</v>
      </c>
      <c r="H1624" s="102">
        <f t="shared" ref="H1624:H1652" si="192">LN(E1624/E1623)</f>
        <v>0</v>
      </c>
      <c r="I1624" s="102"/>
      <c r="J1624" s="102"/>
    </row>
    <row r="1625" spans="1:12" x14ac:dyDescent="0.25">
      <c r="A1625" s="8">
        <f t="shared" si="190"/>
        <v>36711</v>
      </c>
      <c r="B1625" s="1"/>
      <c r="C1625" s="8"/>
      <c r="D1625" s="9">
        <f t="shared" si="189"/>
        <v>4.2149999999999999</v>
      </c>
      <c r="E1625" s="9">
        <f t="shared" si="189"/>
        <v>4.7300000000000004</v>
      </c>
      <c r="G1625" s="102">
        <f t="shared" si="191"/>
        <v>0</v>
      </c>
      <c r="H1625" s="102">
        <f t="shared" si="192"/>
        <v>0</v>
      </c>
      <c r="I1625" s="102"/>
      <c r="J1625" s="102"/>
    </row>
    <row r="1626" spans="1:12" x14ac:dyDescent="0.25">
      <c r="A1626" s="8">
        <f t="shared" si="190"/>
        <v>36712</v>
      </c>
      <c r="B1626" s="1"/>
      <c r="C1626" s="8"/>
      <c r="D1626" s="9">
        <f t="shared" si="189"/>
        <v>4.16</v>
      </c>
      <c r="E1626" s="9">
        <f t="shared" si="189"/>
        <v>4.84</v>
      </c>
      <c r="G1626" s="102">
        <f t="shared" si="191"/>
        <v>-1.3134517180646822E-2</v>
      </c>
      <c r="H1626" s="102">
        <f t="shared" si="192"/>
        <v>2.2989518224698562E-2</v>
      </c>
      <c r="I1626" s="102"/>
      <c r="J1626" s="102"/>
    </row>
    <row r="1627" spans="1:12" x14ac:dyDescent="0.25">
      <c r="A1627" s="8">
        <f t="shared" si="190"/>
        <v>36713</v>
      </c>
      <c r="B1627" s="1"/>
      <c r="C1627" s="8"/>
      <c r="D1627" s="9">
        <f t="shared" si="189"/>
        <v>3.94</v>
      </c>
      <c r="E1627" s="9">
        <f t="shared" si="189"/>
        <v>4.5549999999999997</v>
      </c>
      <c r="G1627" s="102">
        <f t="shared" si="191"/>
        <v>-5.4334350963329503E-2</v>
      </c>
      <c r="H1627" s="102">
        <f t="shared" si="192"/>
        <v>-6.0689190016618696E-2</v>
      </c>
      <c r="I1627" s="102"/>
      <c r="J1627" s="102"/>
    </row>
    <row r="1628" spans="1:12" x14ac:dyDescent="0.25">
      <c r="A1628" s="8">
        <f t="shared" si="190"/>
        <v>36714</v>
      </c>
      <c r="B1628" s="1"/>
      <c r="C1628" s="8"/>
      <c r="D1628" s="9">
        <f t="shared" si="189"/>
        <v>3.7450000000000001</v>
      </c>
      <c r="E1628" s="9">
        <f t="shared" si="189"/>
        <v>4.1349999999999998</v>
      </c>
      <c r="G1628" s="102">
        <f t="shared" si="191"/>
        <v>-5.0759106340659658E-2</v>
      </c>
      <c r="H1628" s="102">
        <f t="shared" si="192"/>
        <v>-9.6738202236267029E-2</v>
      </c>
      <c r="I1628" s="102"/>
      <c r="J1628" s="102"/>
    </row>
    <row r="1629" spans="1:12" x14ac:dyDescent="0.25">
      <c r="A1629" s="8">
        <f t="shared" si="190"/>
        <v>36715</v>
      </c>
      <c r="B1629" s="1"/>
      <c r="C1629" s="8"/>
      <c r="D1629" s="9">
        <f t="shared" si="189"/>
        <v>3.7450000000000001</v>
      </c>
      <c r="E1629" s="9">
        <f t="shared" si="189"/>
        <v>4.1349999999999998</v>
      </c>
      <c r="G1629" s="102">
        <f t="shared" si="191"/>
        <v>0</v>
      </c>
      <c r="H1629" s="102">
        <f t="shared" si="192"/>
        <v>0</v>
      </c>
      <c r="I1629" s="102"/>
      <c r="J1629" s="102"/>
    </row>
    <row r="1630" spans="1:12" x14ac:dyDescent="0.25">
      <c r="A1630" s="8">
        <f t="shared" si="190"/>
        <v>36716</v>
      </c>
      <c r="B1630" s="1"/>
      <c r="C1630" s="8"/>
      <c r="D1630" s="9">
        <f t="shared" si="189"/>
        <v>3.7450000000000001</v>
      </c>
      <c r="E1630" s="9">
        <f t="shared" si="189"/>
        <v>4.1349999999999998</v>
      </c>
      <c r="G1630" s="102">
        <f t="shared" si="191"/>
        <v>0</v>
      </c>
      <c r="H1630" s="102">
        <f t="shared" si="192"/>
        <v>0</v>
      </c>
      <c r="I1630" s="102"/>
      <c r="J1630" s="102"/>
    </row>
    <row r="1631" spans="1:12" x14ac:dyDescent="0.25">
      <c r="A1631" s="8">
        <f t="shared" si="190"/>
        <v>36717</v>
      </c>
      <c r="B1631" s="1"/>
      <c r="C1631" s="8"/>
      <c r="D1631" s="9">
        <f t="shared" si="189"/>
        <v>4.0650000000000004</v>
      </c>
      <c r="E1631" s="9">
        <f t="shared" si="189"/>
        <v>4.74</v>
      </c>
      <c r="G1631" s="102">
        <f t="shared" si="191"/>
        <v>8.1992126030591236E-2</v>
      </c>
      <c r="H1631" s="102">
        <f t="shared" si="192"/>
        <v>0.13654980723133053</v>
      </c>
      <c r="I1631" s="102"/>
      <c r="J1631" s="102"/>
    </row>
    <row r="1632" spans="1:12" x14ac:dyDescent="0.25">
      <c r="A1632" s="8">
        <f t="shared" si="190"/>
        <v>36718</v>
      </c>
      <c r="B1632" s="1"/>
      <c r="C1632" s="8"/>
      <c r="D1632" s="9">
        <f t="shared" si="189"/>
        <v>4.1399999999999997</v>
      </c>
      <c r="E1632" s="9">
        <f t="shared" si="189"/>
        <v>4.6900000000000004</v>
      </c>
      <c r="G1632" s="102">
        <f t="shared" si="191"/>
        <v>1.8282044837448854E-2</v>
      </c>
      <c r="H1632" s="102">
        <f t="shared" si="192"/>
        <v>-1.0604553248797112E-2</v>
      </c>
      <c r="I1632" s="102"/>
      <c r="J1632" s="102"/>
    </row>
    <row r="1633" spans="1:10" x14ac:dyDescent="0.25">
      <c r="A1633" s="8">
        <f t="shared" si="190"/>
        <v>36719</v>
      </c>
      <c r="B1633" s="1"/>
      <c r="C1633" s="8"/>
      <c r="D1633" s="9">
        <f t="shared" si="189"/>
        <v>4.2649999999999997</v>
      </c>
      <c r="E1633" s="9">
        <f t="shared" si="189"/>
        <v>4.8049999999999997</v>
      </c>
      <c r="G1633" s="102">
        <f t="shared" si="191"/>
        <v>2.9746393106419342E-2</v>
      </c>
      <c r="H1633" s="102">
        <f t="shared" si="192"/>
        <v>2.4224459964067715E-2</v>
      </c>
      <c r="I1633" s="102"/>
      <c r="J1633" s="102"/>
    </row>
    <row r="1634" spans="1:10" x14ac:dyDescent="0.25">
      <c r="A1634" s="8">
        <f t="shared" si="190"/>
        <v>36720</v>
      </c>
      <c r="B1634" s="1"/>
      <c r="C1634" s="8"/>
      <c r="D1634" s="9">
        <f t="shared" si="189"/>
        <v>4.0650000000000004</v>
      </c>
      <c r="E1634" s="9">
        <f t="shared" si="189"/>
        <v>4.72</v>
      </c>
      <c r="G1634" s="102">
        <f t="shared" si="191"/>
        <v>-4.8028437943868352E-2</v>
      </c>
      <c r="H1634" s="102">
        <f t="shared" si="192"/>
        <v>-1.7848242824791801E-2</v>
      </c>
      <c r="I1634" s="102"/>
      <c r="J1634" s="102"/>
    </row>
    <row r="1635" spans="1:10" x14ac:dyDescent="0.25">
      <c r="A1635" s="8">
        <f t="shared" si="190"/>
        <v>36721</v>
      </c>
      <c r="B1635" s="1"/>
      <c r="C1635" s="8"/>
      <c r="D1635" s="9">
        <f t="shared" si="189"/>
        <v>4.0750000000000002</v>
      </c>
      <c r="E1635" s="9">
        <f t="shared" si="189"/>
        <v>4.6550000000000002</v>
      </c>
      <c r="G1635" s="102">
        <f t="shared" si="191"/>
        <v>2.4570036930520837E-3</v>
      </c>
      <c r="H1635" s="102">
        <f t="shared" si="192"/>
        <v>-1.3866888868433524E-2</v>
      </c>
      <c r="I1635" s="102"/>
      <c r="J1635" s="102"/>
    </row>
    <row r="1636" spans="1:10" x14ac:dyDescent="0.25">
      <c r="A1636" s="8">
        <f t="shared" si="190"/>
        <v>36722</v>
      </c>
      <c r="B1636" s="1"/>
      <c r="C1636" s="8"/>
      <c r="D1636" s="9">
        <f t="shared" si="189"/>
        <v>4.0750000000000002</v>
      </c>
      <c r="E1636" s="9">
        <f t="shared" si="189"/>
        <v>4.6550000000000002</v>
      </c>
      <c r="G1636" s="102">
        <f t="shared" si="191"/>
        <v>0</v>
      </c>
      <c r="H1636" s="102">
        <f t="shared" si="192"/>
        <v>0</v>
      </c>
      <c r="I1636" s="102"/>
      <c r="J1636" s="102"/>
    </row>
    <row r="1637" spans="1:10" x14ac:dyDescent="0.25">
      <c r="A1637" s="8">
        <f t="shared" si="190"/>
        <v>36723</v>
      </c>
      <c r="B1637" s="1"/>
      <c r="C1637" s="8"/>
      <c r="D1637" s="9">
        <f t="shared" si="189"/>
        <v>4.0750000000000002</v>
      </c>
      <c r="E1637" s="9">
        <f t="shared" si="189"/>
        <v>4.6550000000000002</v>
      </c>
      <c r="G1637" s="102">
        <f t="shared" si="191"/>
        <v>0</v>
      </c>
      <c r="H1637" s="102">
        <f t="shared" si="192"/>
        <v>0</v>
      </c>
      <c r="I1637" s="102"/>
      <c r="J1637" s="102"/>
    </row>
    <row r="1638" spans="1:10" x14ac:dyDescent="0.25">
      <c r="A1638" s="8">
        <f t="shared" si="190"/>
        <v>36724</v>
      </c>
      <c r="B1638" s="1"/>
      <c r="C1638" s="8"/>
      <c r="D1638" s="9">
        <f t="shared" si="189"/>
        <v>4.12</v>
      </c>
      <c r="E1638" s="9">
        <f t="shared" si="189"/>
        <v>4.7050000000000001</v>
      </c>
      <c r="G1638" s="102">
        <f t="shared" si="191"/>
        <v>1.0982416668608927E-2</v>
      </c>
      <c r="H1638" s="102">
        <f t="shared" si="192"/>
        <v>1.068386230831261E-2</v>
      </c>
      <c r="I1638" s="102"/>
      <c r="J1638" s="102"/>
    </row>
    <row r="1639" spans="1:10" x14ac:dyDescent="0.25">
      <c r="A1639" s="8">
        <f t="shared" si="190"/>
        <v>36725</v>
      </c>
      <c r="B1639" s="1"/>
      <c r="C1639" s="8"/>
      <c r="D1639" s="9">
        <f t="shared" si="189"/>
        <v>3.95</v>
      </c>
      <c r="E1639" s="9">
        <f t="shared" si="189"/>
        <v>4.6749999999999998</v>
      </c>
      <c r="G1639" s="102">
        <f t="shared" si="191"/>
        <v>-4.21375844484045E-2</v>
      </c>
      <c r="H1639" s="102">
        <f t="shared" si="192"/>
        <v>-6.3966102966926432E-3</v>
      </c>
      <c r="I1639" s="102"/>
      <c r="J1639" s="102"/>
    </row>
    <row r="1640" spans="1:10" x14ac:dyDescent="0.25">
      <c r="A1640" s="8">
        <f t="shared" si="190"/>
        <v>36726</v>
      </c>
      <c r="B1640" s="1"/>
      <c r="C1640" s="8"/>
      <c r="D1640" s="9">
        <f t="shared" si="189"/>
        <v>4.04</v>
      </c>
      <c r="E1640" s="9">
        <f t="shared" si="189"/>
        <v>4.76</v>
      </c>
      <c r="G1640" s="102">
        <f t="shared" si="191"/>
        <v>2.2529113060028104E-2</v>
      </c>
      <c r="H1640" s="102">
        <f t="shared" si="192"/>
        <v>1.8018505502678212E-2</v>
      </c>
      <c r="I1640" s="102"/>
      <c r="J1640" s="102"/>
    </row>
    <row r="1641" spans="1:10" x14ac:dyDescent="0.25">
      <c r="A1641" s="8">
        <f t="shared" si="190"/>
        <v>36727</v>
      </c>
      <c r="B1641" s="1"/>
      <c r="C1641" s="8"/>
      <c r="D1641" s="9">
        <f t="shared" si="189"/>
        <v>3.9049999999999998</v>
      </c>
      <c r="E1641" s="9">
        <f t="shared" si="189"/>
        <v>4.625</v>
      </c>
      <c r="G1641" s="102">
        <f t="shared" si="191"/>
        <v>-3.3986908681409446E-2</v>
      </c>
      <c r="H1641" s="102">
        <f t="shared" si="192"/>
        <v>-2.8771297278940129E-2</v>
      </c>
      <c r="I1641" s="102"/>
      <c r="J1641" s="102"/>
    </row>
    <row r="1642" spans="1:10" x14ac:dyDescent="0.25">
      <c r="A1642" s="8">
        <f t="shared" si="190"/>
        <v>36728</v>
      </c>
      <c r="B1642" s="1"/>
      <c r="C1642" s="8"/>
      <c r="D1642" s="9">
        <f t="shared" si="189"/>
        <v>3.9249999999999998</v>
      </c>
      <c r="E1642" s="9">
        <f t="shared" si="189"/>
        <v>4.62</v>
      </c>
      <c r="G1642" s="102">
        <f t="shared" si="191"/>
        <v>5.1085679427225802E-3</v>
      </c>
      <c r="H1642" s="102">
        <f t="shared" si="192"/>
        <v>-1.0816658707410232E-3</v>
      </c>
      <c r="I1642" s="102"/>
      <c r="J1642" s="102"/>
    </row>
    <row r="1643" spans="1:10" x14ac:dyDescent="0.25">
      <c r="A1643" s="8">
        <f t="shared" si="190"/>
        <v>36729</v>
      </c>
      <c r="B1643" s="1"/>
      <c r="C1643" s="8"/>
      <c r="D1643" s="9">
        <f t="shared" si="189"/>
        <v>3.9249999999999998</v>
      </c>
      <c r="E1643" s="9">
        <f t="shared" si="189"/>
        <v>4.62</v>
      </c>
      <c r="G1643" s="102">
        <f t="shared" si="191"/>
        <v>0</v>
      </c>
      <c r="H1643" s="102">
        <f t="shared" si="192"/>
        <v>0</v>
      </c>
      <c r="I1643" s="102"/>
      <c r="J1643" s="102"/>
    </row>
    <row r="1644" spans="1:10" x14ac:dyDescent="0.25">
      <c r="A1644" s="8">
        <f t="shared" si="190"/>
        <v>36730</v>
      </c>
      <c r="B1644" s="1"/>
      <c r="C1644" s="8"/>
      <c r="D1644" s="9">
        <f t="shared" si="189"/>
        <v>3.9249999999999998</v>
      </c>
      <c r="E1644" s="9">
        <f t="shared" si="189"/>
        <v>4.62</v>
      </c>
      <c r="G1644" s="102">
        <f t="shared" si="191"/>
        <v>0</v>
      </c>
      <c r="H1644" s="102">
        <f t="shared" si="192"/>
        <v>0</v>
      </c>
      <c r="I1644" s="102"/>
      <c r="J1644" s="102"/>
    </row>
    <row r="1645" spans="1:10" x14ac:dyDescent="0.25">
      <c r="A1645" s="8">
        <f t="shared" si="190"/>
        <v>36731</v>
      </c>
      <c r="B1645" s="1"/>
      <c r="C1645" s="8"/>
      <c r="D1645" s="9">
        <f t="shared" si="189"/>
        <v>3.8</v>
      </c>
      <c r="E1645" s="9">
        <f t="shared" si="189"/>
        <v>4.625</v>
      </c>
      <c r="G1645" s="102">
        <f t="shared" si="191"/>
        <v>-3.236528450203166E-2</v>
      </c>
      <c r="H1645" s="102">
        <f t="shared" si="192"/>
        <v>1.0816658707409699E-3</v>
      </c>
      <c r="I1645" s="102"/>
      <c r="J1645" s="102"/>
    </row>
    <row r="1646" spans="1:10" x14ac:dyDescent="0.25">
      <c r="A1646" s="8">
        <f t="shared" si="190"/>
        <v>36732</v>
      </c>
      <c r="B1646" s="1"/>
      <c r="C1646" s="8"/>
      <c r="D1646" s="9">
        <f t="shared" si="189"/>
        <v>3.7</v>
      </c>
      <c r="E1646" s="9">
        <f t="shared" si="189"/>
        <v>4.53</v>
      </c>
      <c r="G1646" s="102">
        <f t="shared" si="191"/>
        <v>-2.666824708216118E-2</v>
      </c>
      <c r="H1646" s="102">
        <f t="shared" si="192"/>
        <v>-2.0754431469445764E-2</v>
      </c>
      <c r="I1646" s="102"/>
      <c r="J1646" s="102"/>
    </row>
    <row r="1647" spans="1:10" x14ac:dyDescent="0.25">
      <c r="A1647" s="8">
        <f t="shared" si="190"/>
        <v>36733</v>
      </c>
      <c r="B1647" s="1"/>
      <c r="C1647" s="8"/>
      <c r="D1647" s="9">
        <f t="shared" si="189"/>
        <v>3.7050000000000001</v>
      </c>
      <c r="E1647" s="9">
        <f t="shared" si="189"/>
        <v>4.53</v>
      </c>
      <c r="G1647" s="102">
        <f t="shared" si="191"/>
        <v>1.3504390978713249E-3</v>
      </c>
      <c r="H1647" s="102">
        <f t="shared" si="192"/>
        <v>0</v>
      </c>
      <c r="I1647" s="102"/>
      <c r="J1647" s="102"/>
    </row>
    <row r="1648" spans="1:10" x14ac:dyDescent="0.25">
      <c r="A1648" s="8">
        <f t="shared" si="190"/>
        <v>36734</v>
      </c>
      <c r="B1648" s="1"/>
      <c r="C1648" s="8"/>
      <c r="D1648" s="9">
        <f t="shared" si="189"/>
        <v>3.855</v>
      </c>
      <c r="E1648" s="9">
        <f t="shared" si="189"/>
        <v>4.62</v>
      </c>
      <c r="G1648" s="102">
        <f t="shared" si="191"/>
        <v>3.9687748267242542E-2</v>
      </c>
      <c r="H1648" s="102">
        <f t="shared" si="192"/>
        <v>1.9672765598704713E-2</v>
      </c>
      <c r="I1648" s="102"/>
      <c r="J1648" s="102"/>
    </row>
    <row r="1649" spans="1:12" x14ac:dyDescent="0.25">
      <c r="A1649" s="8">
        <f t="shared" si="190"/>
        <v>36735</v>
      </c>
      <c r="B1649" s="1"/>
      <c r="C1649" s="8"/>
      <c r="D1649" s="9">
        <f t="shared" si="189"/>
        <v>3.9049999999999998</v>
      </c>
      <c r="E1649" s="9">
        <f t="shared" si="189"/>
        <v>4.6050000000000004</v>
      </c>
      <c r="G1649" s="102">
        <f t="shared" si="191"/>
        <v>1.288677627635643E-2</v>
      </c>
      <c r="H1649" s="102">
        <f t="shared" si="192"/>
        <v>-3.2520353863772318E-3</v>
      </c>
      <c r="I1649" s="102"/>
      <c r="J1649" s="102"/>
    </row>
    <row r="1650" spans="1:12" x14ac:dyDescent="0.25">
      <c r="A1650" s="8">
        <f t="shared" si="190"/>
        <v>36736</v>
      </c>
      <c r="B1650" s="1"/>
      <c r="C1650" s="8"/>
      <c r="D1650" s="9">
        <f t="shared" si="189"/>
        <v>3.9049999999999998</v>
      </c>
      <c r="E1650" s="9">
        <f t="shared" si="189"/>
        <v>4.6050000000000004</v>
      </c>
      <c r="G1650" s="102">
        <f t="shared" si="191"/>
        <v>0</v>
      </c>
      <c r="H1650" s="102">
        <f t="shared" si="192"/>
        <v>0</v>
      </c>
      <c r="I1650" s="102"/>
      <c r="J1650" s="102"/>
    </row>
    <row r="1651" spans="1:12" x14ac:dyDescent="0.25">
      <c r="A1651" s="8">
        <f t="shared" si="190"/>
        <v>36737</v>
      </c>
      <c r="B1651" s="1"/>
      <c r="C1651" s="8"/>
      <c r="D1651" s="9">
        <f t="shared" si="189"/>
        <v>3.9049999999999998</v>
      </c>
      <c r="E1651" s="9">
        <f t="shared" si="189"/>
        <v>4.6050000000000004</v>
      </c>
      <c r="G1651" s="102">
        <f t="shared" si="191"/>
        <v>0</v>
      </c>
      <c r="H1651" s="102">
        <f t="shared" si="192"/>
        <v>0</v>
      </c>
      <c r="I1651" s="102"/>
      <c r="J1651" s="102"/>
    </row>
    <row r="1652" spans="1:12" x14ac:dyDescent="0.25">
      <c r="A1652" s="8">
        <f t="shared" si="190"/>
        <v>36738</v>
      </c>
      <c r="B1652" s="1"/>
      <c r="C1652" s="8"/>
      <c r="D1652" s="9">
        <f t="shared" si="189"/>
        <v>3.7549999999999999</v>
      </c>
      <c r="E1652" s="9">
        <f t="shared" si="189"/>
        <v>4.6150000000000002</v>
      </c>
      <c r="G1652" s="102">
        <f t="shared" si="191"/>
        <v>-3.9169498075551187E-2</v>
      </c>
      <c r="H1652" s="102">
        <f t="shared" si="192"/>
        <v>2.1691982475453135E-3</v>
      </c>
      <c r="I1652" s="102"/>
      <c r="J1652" s="102"/>
    </row>
    <row r="1653" spans="1:12" x14ac:dyDescent="0.25">
      <c r="A1653" s="8"/>
      <c r="B1653" s="1"/>
      <c r="C1653" s="8"/>
      <c r="D1653" s="9"/>
      <c r="E1653" s="9"/>
      <c r="G1653" s="102"/>
      <c r="H1653" s="102"/>
      <c r="I1653" s="102"/>
      <c r="J1653" s="102"/>
    </row>
    <row r="1654" spans="1:12" x14ac:dyDescent="0.25">
      <c r="A1654" s="8"/>
      <c r="B1654" s="1"/>
      <c r="C1654" s="8"/>
      <c r="D1654" s="9"/>
      <c r="E1654" s="9"/>
    </row>
    <row r="1655" spans="1:12" x14ac:dyDescent="0.25">
      <c r="A1655" s="8"/>
      <c r="B1655" s="1"/>
      <c r="C1655" s="8"/>
      <c r="D1655" s="9"/>
      <c r="E1655" s="9"/>
    </row>
    <row r="1656" spans="1:12" x14ac:dyDescent="0.25">
      <c r="A1656" s="8"/>
      <c r="B1656" s="1"/>
      <c r="C1656" s="8">
        <v>36739</v>
      </c>
      <c r="G1656" s="102">
        <f>STDEV(G1658:G1687)*$B$1</f>
        <v>0.37275319840705801</v>
      </c>
      <c r="H1656" s="102">
        <f>STDEV(H1658:H1687)*$B$1</f>
        <v>0.75165497601345455</v>
      </c>
      <c r="I1656" s="102"/>
      <c r="J1656" s="102">
        <f>IF(ISNUMBER(J1657),J1657,1.1)</f>
        <v>0.64530061021648877</v>
      </c>
      <c r="K1656" s="101">
        <f>MAX(D1657:D1687)</f>
        <v>4.6849999999999996</v>
      </c>
      <c r="L1656" s="101">
        <f>MAX(E1657:E1687)</f>
        <v>7.2850000000000001</v>
      </c>
    </row>
    <row r="1657" spans="1:12" x14ac:dyDescent="0.25">
      <c r="A1657" s="8">
        <f>C1656</f>
        <v>36739</v>
      </c>
      <c r="B1657" s="1"/>
      <c r="C1657" s="8"/>
      <c r="D1657" s="9">
        <f>VLOOKUP($A1657,cash,D$4,FALSE)</f>
        <v>3.76</v>
      </c>
      <c r="E1657" s="9">
        <f>VLOOKUP($A1657,cash,E$4,FALSE)</f>
        <v>4.5350000000000001</v>
      </c>
      <c r="G1657" s="102"/>
      <c r="H1657" s="102"/>
      <c r="I1657" s="102"/>
      <c r="J1657" s="102">
        <f>CORREL(D1657:D1687,E1657:E1687)</f>
        <v>0.64530061021648877</v>
      </c>
      <c r="K1657" s="101">
        <f>MIN(D1657:D1687)</f>
        <v>3.76</v>
      </c>
      <c r="L1657" s="101">
        <f>MIN(E1657:E1687)</f>
        <v>4.5350000000000001</v>
      </c>
    </row>
    <row r="1658" spans="1:12" x14ac:dyDescent="0.25">
      <c r="A1658" s="8">
        <f>A1657+1</f>
        <v>36740</v>
      </c>
      <c r="B1658" s="1"/>
      <c r="C1658" s="8"/>
      <c r="D1658" s="9">
        <f t="shared" ref="D1658:E1687" si="193">VLOOKUP($A1658,cash,D$4,FALSE)</f>
        <v>3.9849999999999999</v>
      </c>
      <c r="E1658" s="9">
        <f t="shared" si="193"/>
        <v>4.6449999999999996</v>
      </c>
      <c r="G1658" s="102">
        <f>LN(D1658/D1657)</f>
        <v>5.8118354840375253E-2</v>
      </c>
      <c r="H1658" s="102">
        <f>LN(E1658/E1657)</f>
        <v>2.3966288698701772E-2</v>
      </c>
      <c r="I1658" s="102"/>
      <c r="J1658" s="102"/>
    </row>
    <row r="1659" spans="1:12" x14ac:dyDescent="0.25">
      <c r="A1659" s="8">
        <f t="shared" ref="A1659:A1687" si="194">A1658+1</f>
        <v>36741</v>
      </c>
      <c r="B1659" s="1"/>
      <c r="C1659" s="8"/>
      <c r="D1659" s="9">
        <f t="shared" si="193"/>
        <v>4.1449999999999996</v>
      </c>
      <c r="E1659" s="9">
        <f t="shared" si="193"/>
        <v>4.7549999999999999</v>
      </c>
      <c r="G1659" s="102">
        <f t="shared" ref="G1659:G1687" si="195">LN(D1659/D1658)</f>
        <v>3.9365476345079822E-2</v>
      </c>
      <c r="H1659" s="102">
        <f t="shared" ref="H1659:H1687" si="196">LN(E1659/E1658)</f>
        <v>2.3405323731551918E-2</v>
      </c>
      <c r="I1659" s="102"/>
      <c r="J1659" s="102"/>
    </row>
    <row r="1660" spans="1:12" x14ac:dyDescent="0.25">
      <c r="A1660" s="8">
        <f t="shared" si="194"/>
        <v>36742</v>
      </c>
      <c r="B1660" s="1"/>
      <c r="C1660" s="8"/>
      <c r="D1660" s="9">
        <f t="shared" si="193"/>
        <v>4.1900000000000004</v>
      </c>
      <c r="E1660" s="9">
        <f t="shared" si="193"/>
        <v>4.75</v>
      </c>
      <c r="G1660" s="102">
        <f t="shared" si="195"/>
        <v>1.079794534678835E-2</v>
      </c>
      <c r="H1660" s="102">
        <f t="shared" si="196"/>
        <v>-1.0520779508037803E-3</v>
      </c>
      <c r="I1660" s="102"/>
      <c r="J1660" s="102"/>
    </row>
    <row r="1661" spans="1:12" x14ac:dyDescent="0.25">
      <c r="A1661" s="8">
        <f t="shared" si="194"/>
        <v>36743</v>
      </c>
      <c r="B1661" s="1"/>
      <c r="C1661" s="8"/>
      <c r="D1661" s="9">
        <f t="shared" si="193"/>
        <v>4.1900000000000004</v>
      </c>
      <c r="E1661" s="9">
        <f t="shared" si="193"/>
        <v>4.75</v>
      </c>
      <c r="G1661" s="102">
        <f t="shared" si="195"/>
        <v>0</v>
      </c>
      <c r="H1661" s="102">
        <f t="shared" si="196"/>
        <v>0</v>
      </c>
      <c r="I1661" s="102"/>
      <c r="J1661" s="102"/>
    </row>
    <row r="1662" spans="1:12" x14ac:dyDescent="0.25">
      <c r="A1662" s="8">
        <f t="shared" si="194"/>
        <v>36744</v>
      </c>
      <c r="B1662" s="1"/>
      <c r="C1662" s="8"/>
      <c r="D1662" s="9">
        <f t="shared" si="193"/>
        <v>4.1900000000000004</v>
      </c>
      <c r="E1662" s="9">
        <f t="shared" si="193"/>
        <v>4.75</v>
      </c>
      <c r="G1662" s="102">
        <f t="shared" si="195"/>
        <v>0</v>
      </c>
      <c r="H1662" s="102">
        <f t="shared" si="196"/>
        <v>0</v>
      </c>
      <c r="I1662" s="102"/>
      <c r="J1662" s="102"/>
    </row>
    <row r="1663" spans="1:12" x14ac:dyDescent="0.25">
      <c r="A1663" s="8">
        <f t="shared" si="194"/>
        <v>36745</v>
      </c>
      <c r="B1663" s="1"/>
      <c r="C1663" s="8"/>
      <c r="D1663" s="9">
        <f t="shared" si="193"/>
        <v>4.37</v>
      </c>
      <c r="E1663" s="9">
        <f t="shared" si="193"/>
        <v>4.87</v>
      </c>
      <c r="G1663" s="102">
        <f t="shared" si="195"/>
        <v>4.2062275173452422E-2</v>
      </c>
      <c r="H1663" s="102">
        <f t="shared" si="196"/>
        <v>2.4949319047948615E-2</v>
      </c>
      <c r="I1663" s="102"/>
      <c r="J1663" s="102"/>
    </row>
    <row r="1664" spans="1:12" x14ac:dyDescent="0.25">
      <c r="A1664" s="8">
        <f t="shared" si="194"/>
        <v>36746</v>
      </c>
      <c r="B1664" s="1"/>
      <c r="C1664" s="8"/>
      <c r="D1664" s="9">
        <f t="shared" si="193"/>
        <v>4.3949999999999996</v>
      </c>
      <c r="E1664" s="9">
        <f t="shared" si="193"/>
        <v>4.875</v>
      </c>
      <c r="G1664" s="102">
        <f t="shared" si="195"/>
        <v>5.7045220296413528E-3</v>
      </c>
      <c r="H1664" s="102">
        <f t="shared" si="196"/>
        <v>1.0261673553119532E-3</v>
      </c>
      <c r="I1664" s="102"/>
      <c r="J1664" s="102"/>
    </row>
    <row r="1665" spans="1:10" x14ac:dyDescent="0.25">
      <c r="A1665" s="8">
        <f t="shared" si="194"/>
        <v>36747</v>
      </c>
      <c r="B1665" s="1"/>
      <c r="C1665" s="8"/>
      <c r="D1665" s="9">
        <f t="shared" si="193"/>
        <v>4.3899999999999997</v>
      </c>
      <c r="E1665" s="9">
        <f t="shared" si="193"/>
        <v>4.7699999999999996</v>
      </c>
      <c r="G1665" s="102">
        <f t="shared" si="195"/>
        <v>-1.1383040500602807E-3</v>
      </c>
      <c r="H1665" s="102">
        <f t="shared" si="196"/>
        <v>-2.177379954956073E-2</v>
      </c>
      <c r="I1665" s="102"/>
      <c r="J1665" s="102"/>
    </row>
    <row r="1666" spans="1:10" x14ac:dyDescent="0.25">
      <c r="A1666" s="8">
        <f t="shared" si="194"/>
        <v>36748</v>
      </c>
      <c r="B1666" s="1"/>
      <c r="C1666" s="8"/>
      <c r="D1666" s="9">
        <f t="shared" si="193"/>
        <v>4.3550000000000004</v>
      </c>
      <c r="E1666" s="9">
        <f t="shared" si="193"/>
        <v>4.7649999999999997</v>
      </c>
      <c r="G1666" s="102">
        <f t="shared" si="195"/>
        <v>-8.0046167826136883E-3</v>
      </c>
      <c r="H1666" s="102">
        <f t="shared" si="196"/>
        <v>-1.0487677940843767E-3</v>
      </c>
      <c r="I1666" s="102"/>
      <c r="J1666" s="102"/>
    </row>
    <row r="1667" spans="1:10" x14ac:dyDescent="0.25">
      <c r="A1667" s="8">
        <f t="shared" si="194"/>
        <v>36749</v>
      </c>
      <c r="B1667" s="1"/>
      <c r="C1667" s="8"/>
      <c r="D1667" s="9">
        <f t="shared" si="193"/>
        <v>4.3600000000000003</v>
      </c>
      <c r="E1667" s="9">
        <f t="shared" si="193"/>
        <v>4.74</v>
      </c>
      <c r="G1667" s="102">
        <f t="shared" si="195"/>
        <v>1.1474470564766996E-3</v>
      </c>
      <c r="H1667" s="102">
        <f t="shared" si="196"/>
        <v>-5.2604013991801651E-3</v>
      </c>
      <c r="I1667" s="102"/>
      <c r="J1667" s="102"/>
    </row>
    <row r="1668" spans="1:10" x14ac:dyDescent="0.25">
      <c r="A1668" s="8">
        <f t="shared" si="194"/>
        <v>36750</v>
      </c>
      <c r="B1668" s="1"/>
      <c r="C1668" s="8"/>
      <c r="D1668" s="9">
        <f t="shared" si="193"/>
        <v>4.3600000000000003</v>
      </c>
      <c r="E1668" s="9">
        <f t="shared" si="193"/>
        <v>4.74</v>
      </c>
      <c r="G1668" s="102">
        <f t="shared" si="195"/>
        <v>0</v>
      </c>
      <c r="H1668" s="102">
        <f t="shared" si="196"/>
        <v>0</v>
      </c>
      <c r="I1668" s="102"/>
      <c r="J1668" s="102"/>
    </row>
    <row r="1669" spans="1:10" x14ac:dyDescent="0.25">
      <c r="A1669" s="8">
        <f t="shared" si="194"/>
        <v>36751</v>
      </c>
      <c r="B1669" s="1"/>
      <c r="C1669" s="8"/>
      <c r="D1669" s="9">
        <f t="shared" si="193"/>
        <v>4.3600000000000003</v>
      </c>
      <c r="E1669" s="9">
        <f t="shared" si="193"/>
        <v>4.74</v>
      </c>
      <c r="G1669" s="102">
        <f t="shared" si="195"/>
        <v>0</v>
      </c>
      <c r="H1669" s="102">
        <f t="shared" si="196"/>
        <v>0</v>
      </c>
      <c r="I1669" s="102"/>
      <c r="J1669" s="102"/>
    </row>
    <row r="1670" spans="1:10" x14ac:dyDescent="0.25">
      <c r="A1670" s="8">
        <f t="shared" si="194"/>
        <v>36752</v>
      </c>
      <c r="B1670" s="1"/>
      <c r="C1670" s="8"/>
      <c r="D1670" s="9">
        <f t="shared" si="193"/>
        <v>4.3499999999999996</v>
      </c>
      <c r="E1670" s="9">
        <f t="shared" si="193"/>
        <v>4.7649999999999997</v>
      </c>
      <c r="G1670" s="102">
        <f t="shared" si="195"/>
        <v>-2.296212260350379E-3</v>
      </c>
      <c r="H1670" s="102">
        <f t="shared" si="196"/>
        <v>5.2604013991801885E-3</v>
      </c>
      <c r="I1670" s="102"/>
      <c r="J1670" s="102"/>
    </row>
    <row r="1671" spans="1:10" x14ac:dyDescent="0.25">
      <c r="A1671" s="8">
        <f t="shared" si="194"/>
        <v>36753</v>
      </c>
      <c r="B1671" s="1"/>
      <c r="C1671" s="8"/>
      <c r="D1671" s="9">
        <f t="shared" si="193"/>
        <v>4.1900000000000004</v>
      </c>
      <c r="E1671" s="9">
        <f t="shared" si="193"/>
        <v>4.68</v>
      </c>
      <c r="G1671" s="102">
        <f t="shared" si="195"/>
        <v>-3.747511116654613E-2</v>
      </c>
      <c r="H1671" s="102">
        <f t="shared" si="196"/>
        <v>-1.7999427176610003E-2</v>
      </c>
      <c r="I1671" s="102"/>
      <c r="J1671" s="102"/>
    </row>
    <row r="1672" spans="1:10" x14ac:dyDescent="0.25">
      <c r="A1672" s="8">
        <f t="shared" si="194"/>
        <v>36754</v>
      </c>
      <c r="B1672" s="1"/>
      <c r="C1672" s="8"/>
      <c r="D1672" s="9">
        <f t="shared" si="193"/>
        <v>4.2249999999999996</v>
      </c>
      <c r="E1672" s="9">
        <f t="shared" si="193"/>
        <v>4.7300000000000004</v>
      </c>
      <c r="G1672" s="102">
        <f t="shared" si="195"/>
        <v>8.3185268750905934E-3</v>
      </c>
      <c r="H1672" s="102">
        <f t="shared" si="196"/>
        <v>1.0627092574286411E-2</v>
      </c>
      <c r="I1672" s="102"/>
      <c r="J1672" s="102"/>
    </row>
    <row r="1673" spans="1:10" x14ac:dyDescent="0.25">
      <c r="A1673" s="8">
        <f t="shared" si="194"/>
        <v>36755</v>
      </c>
      <c r="B1673" s="1"/>
      <c r="C1673" s="8"/>
      <c r="D1673" s="9">
        <f t="shared" si="193"/>
        <v>4.335</v>
      </c>
      <c r="E1673" s="9">
        <f t="shared" si="193"/>
        <v>4.9249999999999998</v>
      </c>
      <c r="G1673" s="102">
        <f t="shared" si="195"/>
        <v>2.5702349423368048E-2</v>
      </c>
      <c r="H1673" s="102">
        <f t="shared" si="196"/>
        <v>4.0399072120210516E-2</v>
      </c>
      <c r="I1673" s="102"/>
      <c r="J1673" s="102"/>
    </row>
    <row r="1674" spans="1:10" x14ac:dyDescent="0.25">
      <c r="A1674" s="8">
        <f t="shared" si="194"/>
        <v>36756</v>
      </c>
      <c r="B1674" s="1"/>
      <c r="C1674" s="8"/>
      <c r="D1674" s="9">
        <f t="shared" si="193"/>
        <v>4.3150000000000004</v>
      </c>
      <c r="E1674" s="9">
        <f t="shared" si="193"/>
        <v>4.9249999999999998</v>
      </c>
      <c r="G1674" s="102">
        <f t="shared" si="195"/>
        <v>-4.6242856971137917E-3</v>
      </c>
      <c r="H1674" s="102">
        <f t="shared" si="196"/>
        <v>0</v>
      </c>
      <c r="I1674" s="102"/>
      <c r="J1674" s="102"/>
    </row>
    <row r="1675" spans="1:10" x14ac:dyDescent="0.25">
      <c r="A1675" s="8">
        <f t="shared" si="194"/>
        <v>36757</v>
      </c>
      <c r="B1675" s="1"/>
      <c r="C1675" s="8"/>
      <c r="D1675" s="9">
        <f t="shared" si="193"/>
        <v>4.3150000000000004</v>
      </c>
      <c r="E1675" s="9">
        <f t="shared" si="193"/>
        <v>4.9249999999999998</v>
      </c>
      <c r="G1675" s="102">
        <f t="shared" si="195"/>
        <v>0</v>
      </c>
      <c r="H1675" s="102">
        <f t="shared" si="196"/>
        <v>0</v>
      </c>
      <c r="I1675" s="102"/>
      <c r="J1675" s="102"/>
    </row>
    <row r="1676" spans="1:10" x14ac:dyDescent="0.25">
      <c r="A1676" s="8">
        <f t="shared" si="194"/>
        <v>36758</v>
      </c>
      <c r="B1676" s="1"/>
      <c r="C1676" s="8"/>
      <c r="D1676" s="9">
        <f t="shared" si="193"/>
        <v>4.3150000000000004</v>
      </c>
      <c r="E1676" s="9">
        <f t="shared" si="193"/>
        <v>4.9249999999999998</v>
      </c>
      <c r="G1676" s="102">
        <f t="shared" si="195"/>
        <v>0</v>
      </c>
      <c r="H1676" s="102">
        <f t="shared" si="196"/>
        <v>0</v>
      </c>
      <c r="I1676" s="102"/>
      <c r="J1676" s="102"/>
    </row>
    <row r="1677" spans="1:10" x14ac:dyDescent="0.25">
      <c r="A1677" s="8">
        <f t="shared" si="194"/>
        <v>36759</v>
      </c>
      <c r="B1677" s="1"/>
      <c r="C1677" s="8"/>
      <c r="D1677" s="9">
        <f t="shared" si="193"/>
        <v>4.5149999999999997</v>
      </c>
      <c r="E1677" s="9">
        <f t="shared" si="193"/>
        <v>5.29</v>
      </c>
      <c r="G1677" s="102">
        <f t="shared" si="195"/>
        <v>4.5307862333557214E-2</v>
      </c>
      <c r="H1677" s="102">
        <f t="shared" si="196"/>
        <v>7.1493971246155794E-2</v>
      </c>
      <c r="I1677" s="102"/>
      <c r="J1677" s="102"/>
    </row>
    <row r="1678" spans="1:10" x14ac:dyDescent="0.25">
      <c r="A1678" s="8">
        <f t="shared" si="194"/>
        <v>36760</v>
      </c>
      <c r="B1678" s="1"/>
      <c r="C1678" s="8"/>
      <c r="D1678" s="9">
        <f t="shared" si="193"/>
        <v>4.6849999999999996</v>
      </c>
      <c r="E1678" s="9">
        <f t="shared" si="193"/>
        <v>5.7750000000000004</v>
      </c>
      <c r="G1678" s="102">
        <f t="shared" si="195"/>
        <v>3.6960728821436646E-2</v>
      </c>
      <c r="H1678" s="102">
        <f t="shared" si="196"/>
        <v>8.7720010537649315E-2</v>
      </c>
      <c r="I1678" s="102"/>
      <c r="J1678" s="102"/>
    </row>
    <row r="1679" spans="1:10" x14ac:dyDescent="0.25">
      <c r="A1679" s="8">
        <f t="shared" si="194"/>
        <v>36761</v>
      </c>
      <c r="B1679" s="1"/>
      <c r="C1679" s="8"/>
      <c r="D1679" s="9">
        <f t="shared" si="193"/>
        <v>4.6050000000000004</v>
      </c>
      <c r="E1679" s="9">
        <f t="shared" si="193"/>
        <v>5.76</v>
      </c>
      <c r="G1679" s="102">
        <f t="shared" si="195"/>
        <v>-1.7223245983115143E-2</v>
      </c>
      <c r="H1679" s="102">
        <f t="shared" si="196"/>
        <v>-2.6007817000574785E-3</v>
      </c>
      <c r="I1679" s="102"/>
      <c r="J1679" s="102"/>
    </row>
    <row r="1680" spans="1:10" x14ac:dyDescent="0.25">
      <c r="A1680" s="8">
        <f t="shared" si="194"/>
        <v>36762</v>
      </c>
      <c r="B1680" s="1"/>
      <c r="C1680" s="8"/>
      <c r="D1680" s="9">
        <f t="shared" si="193"/>
        <v>4.3499999999999996</v>
      </c>
      <c r="E1680" s="9">
        <f t="shared" si="193"/>
        <v>5.75</v>
      </c>
      <c r="G1680" s="102">
        <f t="shared" si="195"/>
        <v>-5.6966824606677589E-2</v>
      </c>
      <c r="H1680" s="102">
        <f t="shared" si="196"/>
        <v>-1.7376198985407374E-3</v>
      </c>
      <c r="I1680" s="102"/>
      <c r="J1680" s="102"/>
    </row>
    <row r="1681" spans="1:12" x14ac:dyDescent="0.25">
      <c r="A1681" s="8">
        <f t="shared" si="194"/>
        <v>36763</v>
      </c>
      <c r="B1681" s="1"/>
      <c r="C1681" s="8"/>
      <c r="D1681" s="9">
        <f t="shared" si="193"/>
        <v>4.4550000000000001</v>
      </c>
      <c r="E1681" s="9">
        <f t="shared" si="193"/>
        <v>6.4749999999999996</v>
      </c>
      <c r="G1681" s="102">
        <f t="shared" si="195"/>
        <v>2.3851215822180062E-2</v>
      </c>
      <c r="H1681" s="102">
        <f t="shared" si="196"/>
        <v>0.11874875277634232</v>
      </c>
      <c r="I1681" s="102"/>
      <c r="J1681" s="102"/>
    </row>
    <row r="1682" spans="1:12" x14ac:dyDescent="0.25">
      <c r="A1682" s="8">
        <f t="shared" si="194"/>
        <v>36764</v>
      </c>
      <c r="B1682" s="1"/>
      <c r="C1682" s="8"/>
      <c r="D1682" s="9">
        <f t="shared" si="193"/>
        <v>4.4550000000000001</v>
      </c>
      <c r="E1682" s="9">
        <f t="shared" si="193"/>
        <v>6.4749999999999996</v>
      </c>
      <c r="G1682" s="102">
        <f t="shared" si="195"/>
        <v>0</v>
      </c>
      <c r="H1682" s="102">
        <f t="shared" si="196"/>
        <v>0</v>
      </c>
      <c r="I1682" s="102"/>
      <c r="J1682" s="102"/>
    </row>
    <row r="1683" spans="1:12" x14ac:dyDescent="0.25">
      <c r="A1683" s="8">
        <f t="shared" si="194"/>
        <v>36765</v>
      </c>
      <c r="B1683" s="1"/>
      <c r="C1683" s="8"/>
      <c r="D1683" s="9">
        <f t="shared" si="193"/>
        <v>4.4550000000000001</v>
      </c>
      <c r="E1683" s="9">
        <f t="shared" si="193"/>
        <v>6.4749999999999996</v>
      </c>
      <c r="G1683" s="102">
        <f t="shared" si="195"/>
        <v>0</v>
      </c>
      <c r="H1683" s="102">
        <f t="shared" si="196"/>
        <v>0</v>
      </c>
      <c r="I1683" s="102"/>
      <c r="J1683" s="102"/>
    </row>
    <row r="1684" spans="1:12" x14ac:dyDescent="0.25">
      <c r="A1684" s="8">
        <f t="shared" si="194"/>
        <v>36766</v>
      </c>
      <c r="B1684" s="1"/>
      <c r="C1684" s="8"/>
      <c r="D1684" s="9">
        <f t="shared" si="193"/>
        <v>4.5199999999999996</v>
      </c>
      <c r="E1684" s="9">
        <f t="shared" si="193"/>
        <v>6.9249999999999998</v>
      </c>
      <c r="G1684" s="102">
        <f t="shared" si="195"/>
        <v>1.4484932921367013E-2</v>
      </c>
      <c r="H1684" s="102">
        <f t="shared" si="196"/>
        <v>6.7189444487800828E-2</v>
      </c>
      <c r="I1684" s="102"/>
      <c r="J1684" s="102"/>
    </row>
    <row r="1685" spans="1:12" x14ac:dyDescent="0.25">
      <c r="A1685" s="8">
        <f t="shared" si="194"/>
        <v>36767</v>
      </c>
      <c r="B1685" s="1"/>
      <c r="C1685" s="8"/>
      <c r="D1685" s="9">
        <f t="shared" si="193"/>
        <v>4.5049999999999999</v>
      </c>
      <c r="E1685" s="9">
        <f t="shared" si="193"/>
        <v>7.2850000000000001</v>
      </c>
      <c r="G1685" s="102">
        <f t="shared" si="195"/>
        <v>-3.3241027838385598E-3</v>
      </c>
      <c r="H1685" s="102">
        <f t="shared" si="196"/>
        <v>5.0679387573766027E-2</v>
      </c>
      <c r="I1685" s="102"/>
      <c r="J1685" s="102"/>
    </row>
    <row r="1686" spans="1:12" x14ac:dyDescent="0.25">
      <c r="A1686" s="8">
        <f t="shared" si="194"/>
        <v>36768</v>
      </c>
      <c r="B1686" s="1"/>
      <c r="C1686" s="8"/>
      <c r="D1686" s="9">
        <f t="shared" si="193"/>
        <v>4.54</v>
      </c>
      <c r="E1686" s="9">
        <f t="shared" si="193"/>
        <v>6.13</v>
      </c>
      <c r="G1686" s="102">
        <f t="shared" si="195"/>
        <v>7.7391209929554682E-3</v>
      </c>
      <c r="H1686" s="102">
        <f t="shared" si="196"/>
        <v>-0.17262268969904815</v>
      </c>
      <c r="I1686" s="102"/>
      <c r="J1686" s="102"/>
    </row>
    <row r="1687" spans="1:12" x14ac:dyDescent="0.25">
      <c r="A1687" s="8">
        <f t="shared" si="194"/>
        <v>36769</v>
      </c>
      <c r="B1687" s="1"/>
      <c r="C1687" s="8"/>
      <c r="D1687" s="9">
        <f t="shared" si="193"/>
        <v>4.6550000000000002</v>
      </c>
      <c r="E1687" s="9">
        <f t="shared" si="193"/>
        <v>6.18</v>
      </c>
      <c r="G1687" s="102">
        <f t="shared" si="195"/>
        <v>2.5014898675773806E-2</v>
      </c>
      <c r="H1687" s="102">
        <f t="shared" si="196"/>
        <v>8.1235215214793474E-3</v>
      </c>
      <c r="I1687" s="102"/>
      <c r="J1687" s="102"/>
    </row>
    <row r="1688" spans="1:12" x14ac:dyDescent="0.25">
      <c r="A1688" s="8"/>
      <c r="B1688" s="1"/>
      <c r="C1688" s="8"/>
      <c r="D1688" s="9"/>
      <c r="E1688" s="9"/>
    </row>
    <row r="1689" spans="1:12" x14ac:dyDescent="0.25">
      <c r="A1689" s="8"/>
      <c r="B1689" s="1"/>
      <c r="C1689" s="8"/>
      <c r="D1689" s="9"/>
      <c r="E1689" s="9"/>
    </row>
    <row r="1690" spans="1:12" x14ac:dyDescent="0.25">
      <c r="A1690" s="8"/>
      <c r="B1690" s="1"/>
      <c r="C1690" s="8"/>
      <c r="D1690" s="9"/>
      <c r="E1690" s="9"/>
    </row>
    <row r="1691" spans="1:12" x14ac:dyDescent="0.25">
      <c r="A1691" s="8"/>
      <c r="B1691" s="1"/>
      <c r="C1691" s="8">
        <v>36770</v>
      </c>
      <c r="G1691" s="102">
        <f>STDEV(G1693:G1719)*$B$1</f>
        <v>0.29454428355911733</v>
      </c>
      <c r="H1691" s="102">
        <f>STDEV(H1693:H1719)*$B$1</f>
        <v>0.40210697620178426</v>
      </c>
      <c r="I1691" s="102"/>
      <c r="J1691" s="102">
        <f>IF(ISNUMBER(J1692),J1692,1.1)</f>
        <v>0.12770275472281309</v>
      </c>
      <c r="K1691" s="101">
        <f>MAX(D1692:D1722)</f>
        <v>5.1749999999999998</v>
      </c>
      <c r="L1691" s="101">
        <f>MAX(E1692:E1722)</f>
        <v>6.3949999999999996</v>
      </c>
    </row>
    <row r="1692" spans="1:12" x14ac:dyDescent="0.25">
      <c r="A1692" s="8">
        <f>C1691</f>
        <v>36770</v>
      </c>
      <c r="B1692" s="1"/>
      <c r="C1692" s="8"/>
      <c r="D1692" s="9">
        <f>VLOOKUP($A1692,cash,D$4,FALSE)</f>
        <v>4.6050000000000004</v>
      </c>
      <c r="E1692" s="9">
        <f>VLOOKUP($A1692,cash,E$4,FALSE)</f>
        <v>5.875</v>
      </c>
      <c r="G1692" s="102"/>
      <c r="H1692" s="102"/>
      <c r="I1692" s="102"/>
      <c r="J1692" s="102">
        <f>CORREL(D1692:D1719,E1692:E1719)</f>
        <v>0.12770275472281309</v>
      </c>
      <c r="K1692" s="101">
        <f>MIN(D1692:D1722)</f>
        <v>4.6050000000000004</v>
      </c>
      <c r="L1692" s="101">
        <f>MIN(E1692:E1722)</f>
        <v>5.34</v>
      </c>
    </row>
    <row r="1693" spans="1:12" x14ac:dyDescent="0.25">
      <c r="A1693" s="8">
        <f>A1692+1</f>
        <v>36771</v>
      </c>
      <c r="B1693" s="1"/>
      <c r="C1693" s="8"/>
      <c r="D1693" s="9">
        <f t="shared" ref="D1693:E1719" si="197">VLOOKUP($A1693,cash,D$4,FALSE)</f>
        <v>4.6050000000000004</v>
      </c>
      <c r="E1693" s="9">
        <f t="shared" si="197"/>
        <v>5.875</v>
      </c>
      <c r="G1693" s="102">
        <f>LN(D1693/D1692)</f>
        <v>0</v>
      </c>
      <c r="H1693" s="102">
        <f>LN(E1693/E1692)</f>
        <v>0</v>
      </c>
      <c r="I1693" s="102"/>
      <c r="J1693" s="102"/>
    </row>
    <row r="1694" spans="1:12" x14ac:dyDescent="0.25">
      <c r="A1694" s="8">
        <f t="shared" ref="A1694:A1719" si="198">A1693+1</f>
        <v>36772</v>
      </c>
      <c r="B1694" s="1"/>
      <c r="C1694" s="8"/>
      <c r="D1694" s="9">
        <f t="shared" si="197"/>
        <v>4.6050000000000004</v>
      </c>
      <c r="E1694" s="9">
        <f t="shared" si="197"/>
        <v>5.875</v>
      </c>
      <c r="G1694" s="102">
        <f t="shared" ref="G1694:G1719" si="199">LN(D1694/D1693)</f>
        <v>0</v>
      </c>
      <c r="H1694" s="102">
        <f t="shared" ref="H1694:H1719" si="200">LN(E1694/E1693)</f>
        <v>0</v>
      </c>
      <c r="I1694" s="102"/>
      <c r="J1694" s="102"/>
    </row>
    <row r="1695" spans="1:12" x14ac:dyDescent="0.25">
      <c r="A1695" s="8">
        <f t="shared" si="198"/>
        <v>36773</v>
      </c>
      <c r="B1695" s="1"/>
      <c r="C1695" s="8"/>
      <c r="D1695" s="9">
        <f t="shared" si="197"/>
        <v>4.6050000000000004</v>
      </c>
      <c r="E1695" s="9">
        <f t="shared" si="197"/>
        <v>5.875</v>
      </c>
      <c r="G1695" s="102">
        <f t="shared" si="199"/>
        <v>0</v>
      </c>
      <c r="H1695" s="102">
        <f t="shared" si="200"/>
        <v>0</v>
      </c>
      <c r="I1695" s="102"/>
      <c r="J1695" s="102"/>
    </row>
    <row r="1696" spans="1:12" x14ac:dyDescent="0.25">
      <c r="A1696" s="8">
        <f t="shared" si="198"/>
        <v>36774</v>
      </c>
      <c r="B1696" s="1"/>
      <c r="C1696" s="8"/>
      <c r="D1696" s="9">
        <f t="shared" si="197"/>
        <v>4.8099999999999996</v>
      </c>
      <c r="E1696" s="9">
        <f t="shared" si="197"/>
        <v>6.2050000000000001</v>
      </c>
      <c r="G1696" s="102">
        <f t="shared" si="199"/>
        <v>4.355441441039945E-2</v>
      </c>
      <c r="H1696" s="102">
        <f t="shared" si="200"/>
        <v>5.4649358626347781E-2</v>
      </c>
      <c r="I1696" s="102"/>
      <c r="J1696" s="102"/>
    </row>
    <row r="1697" spans="1:10" x14ac:dyDescent="0.25">
      <c r="A1697" s="8">
        <f t="shared" si="198"/>
        <v>36775</v>
      </c>
      <c r="B1697" s="1"/>
      <c r="C1697" s="8"/>
      <c r="D1697" s="9">
        <f t="shared" si="197"/>
        <v>4.8849999999999998</v>
      </c>
      <c r="E1697" s="9">
        <f t="shared" si="197"/>
        <v>6.34</v>
      </c>
      <c r="G1697" s="102">
        <f t="shared" si="199"/>
        <v>1.5472201377076278E-2</v>
      </c>
      <c r="H1697" s="102">
        <f t="shared" si="200"/>
        <v>2.152334979256389E-2</v>
      </c>
      <c r="I1697" s="102"/>
      <c r="J1697" s="102"/>
    </row>
    <row r="1698" spans="1:10" x14ac:dyDescent="0.25">
      <c r="A1698" s="8">
        <f t="shared" si="198"/>
        <v>36776</v>
      </c>
      <c r="B1698" s="1"/>
      <c r="C1698" s="8"/>
      <c r="D1698" s="9">
        <f t="shared" si="197"/>
        <v>4.84</v>
      </c>
      <c r="E1698" s="9">
        <f t="shared" si="197"/>
        <v>6.2249999999999996</v>
      </c>
      <c r="G1698" s="102">
        <f t="shared" si="199"/>
        <v>-9.2545647662057497E-3</v>
      </c>
      <c r="H1698" s="102">
        <f t="shared" si="200"/>
        <v>-1.8305326098363241E-2</v>
      </c>
      <c r="I1698" s="102"/>
      <c r="J1698" s="102"/>
    </row>
    <row r="1699" spans="1:10" x14ac:dyDescent="0.25">
      <c r="A1699" s="8">
        <f t="shared" si="198"/>
        <v>36777</v>
      </c>
      <c r="B1699" s="1"/>
      <c r="C1699" s="8"/>
      <c r="D1699" s="9">
        <f t="shared" si="197"/>
        <v>4.7</v>
      </c>
      <c r="E1699" s="9">
        <f t="shared" si="197"/>
        <v>6.15</v>
      </c>
      <c r="G1699" s="102">
        <f t="shared" si="199"/>
        <v>-2.9352212012527336E-2</v>
      </c>
      <c r="H1699" s="102">
        <f t="shared" si="200"/>
        <v>-1.2121360532344737E-2</v>
      </c>
      <c r="I1699" s="102"/>
      <c r="J1699" s="102"/>
    </row>
    <row r="1700" spans="1:10" x14ac:dyDescent="0.25">
      <c r="A1700" s="8">
        <f t="shared" si="198"/>
        <v>36778</v>
      </c>
      <c r="B1700" s="1"/>
      <c r="C1700" s="8"/>
      <c r="D1700" s="9">
        <f t="shared" si="197"/>
        <v>4.7</v>
      </c>
      <c r="E1700" s="9">
        <f t="shared" si="197"/>
        <v>6.15</v>
      </c>
      <c r="G1700" s="102">
        <f t="shared" si="199"/>
        <v>0</v>
      </c>
      <c r="H1700" s="102">
        <f t="shared" si="200"/>
        <v>0</v>
      </c>
      <c r="I1700" s="102"/>
      <c r="J1700" s="102"/>
    </row>
    <row r="1701" spans="1:10" x14ac:dyDescent="0.25">
      <c r="A1701" s="8">
        <f t="shared" si="198"/>
        <v>36779</v>
      </c>
      <c r="B1701" s="1"/>
      <c r="C1701" s="8"/>
      <c r="D1701" s="9">
        <f t="shared" si="197"/>
        <v>4.7</v>
      </c>
      <c r="E1701" s="9">
        <f t="shared" si="197"/>
        <v>6.15</v>
      </c>
      <c r="G1701" s="102">
        <f t="shared" si="199"/>
        <v>0</v>
      </c>
      <c r="H1701" s="102">
        <f t="shared" si="200"/>
        <v>0</v>
      </c>
      <c r="I1701" s="102"/>
      <c r="J1701" s="102"/>
    </row>
    <row r="1702" spans="1:10" x14ac:dyDescent="0.25">
      <c r="A1702" s="8">
        <f t="shared" si="198"/>
        <v>36780</v>
      </c>
      <c r="B1702" s="1"/>
      <c r="C1702" s="8"/>
      <c r="D1702" s="9">
        <f t="shared" si="197"/>
        <v>4.8949999999999996</v>
      </c>
      <c r="E1702" s="9">
        <f t="shared" si="197"/>
        <v>6.3250000000000002</v>
      </c>
      <c r="G1702" s="102">
        <f t="shared" si="199"/>
        <v>4.0651767266460623E-2</v>
      </c>
      <c r="H1702" s="102">
        <f t="shared" si="200"/>
        <v>2.8057952795157312E-2</v>
      </c>
      <c r="I1702" s="102"/>
      <c r="J1702" s="102"/>
    </row>
    <row r="1703" spans="1:10" x14ac:dyDescent="0.25">
      <c r="A1703" s="8">
        <f t="shared" si="198"/>
        <v>36781</v>
      </c>
      <c r="B1703" s="1"/>
      <c r="C1703" s="8"/>
      <c r="D1703" s="9">
        <f t="shared" si="197"/>
        <v>4.99</v>
      </c>
      <c r="E1703" s="9">
        <f t="shared" si="197"/>
        <v>6.36</v>
      </c>
      <c r="G1703" s="102">
        <f t="shared" si="199"/>
        <v>1.9221633780953658E-2</v>
      </c>
      <c r="H1703" s="102">
        <f t="shared" si="200"/>
        <v>5.5183427384468122E-3</v>
      </c>
      <c r="I1703" s="102"/>
      <c r="J1703" s="102"/>
    </row>
    <row r="1704" spans="1:10" x14ac:dyDescent="0.25">
      <c r="A1704" s="8">
        <f t="shared" si="198"/>
        <v>36782</v>
      </c>
      <c r="B1704" s="1"/>
      <c r="C1704" s="8"/>
      <c r="D1704" s="9">
        <f t="shared" si="197"/>
        <v>5.05</v>
      </c>
      <c r="E1704" s="9">
        <f t="shared" si="197"/>
        <v>6.39</v>
      </c>
      <c r="G1704" s="102">
        <f t="shared" si="199"/>
        <v>1.1952333523841173E-2</v>
      </c>
      <c r="H1704" s="102">
        <f t="shared" si="200"/>
        <v>4.7058910374124926E-3</v>
      </c>
      <c r="I1704" s="102"/>
      <c r="J1704" s="102"/>
    </row>
    <row r="1705" spans="1:10" x14ac:dyDescent="0.25">
      <c r="A1705" s="8">
        <f t="shared" si="198"/>
        <v>36783</v>
      </c>
      <c r="B1705" s="1"/>
      <c r="C1705" s="8"/>
      <c r="D1705" s="9">
        <f t="shared" si="197"/>
        <v>5.0449999999999999</v>
      </c>
      <c r="E1705" s="9">
        <f t="shared" si="197"/>
        <v>6.37</v>
      </c>
      <c r="G1705" s="102">
        <f t="shared" si="199"/>
        <v>-9.9058948169617931E-4</v>
      </c>
      <c r="H1705" s="102">
        <f t="shared" si="200"/>
        <v>-3.1347988053713918E-3</v>
      </c>
      <c r="I1705" s="102"/>
      <c r="J1705" s="102"/>
    </row>
    <row r="1706" spans="1:10" x14ac:dyDescent="0.25">
      <c r="A1706" s="8">
        <f t="shared" si="198"/>
        <v>36784</v>
      </c>
      <c r="B1706" s="1"/>
      <c r="C1706" s="8"/>
      <c r="D1706" s="9">
        <f t="shared" si="197"/>
        <v>5.1050000000000004</v>
      </c>
      <c r="E1706" s="9">
        <f t="shared" si="197"/>
        <v>6.3949999999999996</v>
      </c>
      <c r="G1706" s="102">
        <f t="shared" si="199"/>
        <v>1.1822797811056626E-2</v>
      </c>
      <c r="H1706" s="102">
        <f t="shared" si="200"/>
        <v>3.9169654467338944E-3</v>
      </c>
      <c r="I1706" s="102"/>
      <c r="J1706" s="102"/>
    </row>
    <row r="1707" spans="1:10" x14ac:dyDescent="0.25">
      <c r="A1707" s="8">
        <f t="shared" si="198"/>
        <v>36785</v>
      </c>
      <c r="B1707" s="1"/>
      <c r="C1707" s="8"/>
      <c r="D1707" s="9">
        <f t="shared" si="197"/>
        <v>5.1050000000000004</v>
      </c>
      <c r="E1707" s="9">
        <f t="shared" si="197"/>
        <v>6.3949999999999996</v>
      </c>
      <c r="G1707" s="102">
        <f t="shared" si="199"/>
        <v>0</v>
      </c>
      <c r="H1707" s="102">
        <f t="shared" si="200"/>
        <v>0</v>
      </c>
      <c r="I1707" s="102"/>
      <c r="J1707" s="102"/>
    </row>
    <row r="1708" spans="1:10" x14ac:dyDescent="0.25">
      <c r="A1708" s="8">
        <f t="shared" si="198"/>
        <v>36786</v>
      </c>
      <c r="B1708" s="1"/>
      <c r="C1708" s="8"/>
      <c r="D1708" s="9">
        <f t="shared" si="197"/>
        <v>5.1050000000000004</v>
      </c>
      <c r="E1708" s="9">
        <f t="shared" si="197"/>
        <v>6.3949999999999996</v>
      </c>
      <c r="G1708" s="102">
        <f t="shared" si="199"/>
        <v>0</v>
      </c>
      <c r="H1708" s="102">
        <f t="shared" si="200"/>
        <v>0</v>
      </c>
      <c r="I1708" s="102"/>
      <c r="J1708" s="102"/>
    </row>
    <row r="1709" spans="1:10" x14ac:dyDescent="0.25">
      <c r="A1709" s="8">
        <f t="shared" si="198"/>
        <v>36787</v>
      </c>
      <c r="B1709" s="1"/>
      <c r="C1709" s="8"/>
      <c r="D1709" s="9">
        <f t="shared" si="197"/>
        <v>4.9450000000000003</v>
      </c>
      <c r="E1709" s="9">
        <f t="shared" si="197"/>
        <v>6.31</v>
      </c>
      <c r="G1709" s="102">
        <f t="shared" si="199"/>
        <v>-3.1843486541953452E-2</v>
      </c>
      <c r="H1709" s="102">
        <f t="shared" si="200"/>
        <v>-1.3380758477684232E-2</v>
      </c>
      <c r="I1709" s="102"/>
      <c r="J1709" s="102"/>
    </row>
    <row r="1710" spans="1:10" x14ac:dyDescent="0.25">
      <c r="A1710" s="8">
        <f t="shared" si="198"/>
        <v>36788</v>
      </c>
      <c r="B1710" s="1"/>
      <c r="C1710" s="8"/>
      <c r="D1710" s="9">
        <f t="shared" si="197"/>
        <v>5.0199999999999996</v>
      </c>
      <c r="E1710" s="9">
        <f t="shared" si="197"/>
        <v>6.25</v>
      </c>
      <c r="G1710" s="102">
        <f t="shared" si="199"/>
        <v>1.5052968628962285E-2</v>
      </c>
      <c r="H1710" s="102">
        <f t="shared" si="200"/>
        <v>-9.5542128048116109E-3</v>
      </c>
      <c r="I1710" s="102"/>
      <c r="J1710" s="102"/>
    </row>
    <row r="1711" spans="1:10" x14ac:dyDescent="0.25">
      <c r="A1711" s="8">
        <f t="shared" si="198"/>
        <v>36789</v>
      </c>
      <c r="B1711" s="1"/>
      <c r="C1711" s="8"/>
      <c r="D1711" s="9">
        <f t="shared" si="197"/>
        <v>5.0750000000000002</v>
      </c>
      <c r="E1711" s="9">
        <f t="shared" si="197"/>
        <v>6.0750000000000002</v>
      </c>
      <c r="G1711" s="102">
        <f t="shared" si="199"/>
        <v>1.0896591224213412E-2</v>
      </c>
      <c r="H1711" s="102">
        <f t="shared" si="200"/>
        <v>-2.8399474521698002E-2</v>
      </c>
      <c r="I1711" s="102"/>
      <c r="J1711" s="102"/>
    </row>
    <row r="1712" spans="1:10" x14ac:dyDescent="0.25">
      <c r="A1712" s="8">
        <f t="shared" si="198"/>
        <v>36790</v>
      </c>
      <c r="B1712" s="1"/>
      <c r="C1712" s="8"/>
      <c r="D1712" s="9">
        <f t="shared" si="197"/>
        <v>4.99</v>
      </c>
      <c r="E1712" s="9">
        <f t="shared" si="197"/>
        <v>5.7</v>
      </c>
      <c r="G1712" s="102">
        <f t="shared" si="199"/>
        <v>-1.6890615164423733E-2</v>
      </c>
      <c r="H1712" s="102">
        <f t="shared" si="200"/>
        <v>-6.3715814386107739E-2</v>
      </c>
      <c r="I1712" s="102"/>
      <c r="J1712" s="102"/>
    </row>
    <row r="1713" spans="1:10" x14ac:dyDescent="0.25">
      <c r="A1713" s="8">
        <f t="shared" si="198"/>
        <v>36791</v>
      </c>
      <c r="B1713" s="1"/>
      <c r="C1713" s="8"/>
      <c r="D1713" s="9">
        <f t="shared" si="197"/>
        <v>4.915</v>
      </c>
      <c r="E1713" s="9">
        <f t="shared" si="197"/>
        <v>5.34</v>
      </c>
      <c r="G1713" s="102">
        <f t="shared" si="199"/>
        <v>-1.5144156164297495E-2</v>
      </c>
      <c r="H1713" s="102">
        <f t="shared" si="200"/>
        <v>-6.5240521868401083E-2</v>
      </c>
      <c r="I1713" s="102"/>
      <c r="J1713" s="102"/>
    </row>
    <row r="1714" spans="1:10" x14ac:dyDescent="0.25">
      <c r="A1714" s="8">
        <f t="shared" si="198"/>
        <v>36792</v>
      </c>
      <c r="B1714" s="1"/>
      <c r="C1714" s="8"/>
      <c r="D1714" s="9">
        <f t="shared" si="197"/>
        <v>4.915</v>
      </c>
      <c r="E1714" s="9">
        <f t="shared" si="197"/>
        <v>5.34</v>
      </c>
      <c r="G1714" s="102">
        <f t="shared" si="199"/>
        <v>0</v>
      </c>
      <c r="H1714" s="102">
        <f t="shared" si="200"/>
        <v>0</v>
      </c>
      <c r="I1714" s="102"/>
      <c r="J1714" s="102"/>
    </row>
    <row r="1715" spans="1:10" x14ac:dyDescent="0.25">
      <c r="A1715" s="8">
        <f t="shared" si="198"/>
        <v>36793</v>
      </c>
      <c r="B1715" s="1"/>
      <c r="C1715" s="8"/>
      <c r="D1715" s="9">
        <f t="shared" si="197"/>
        <v>4.915</v>
      </c>
      <c r="E1715" s="9">
        <f t="shared" si="197"/>
        <v>5.34</v>
      </c>
      <c r="G1715" s="102">
        <f t="shared" si="199"/>
        <v>0</v>
      </c>
      <c r="H1715" s="102">
        <f t="shared" si="200"/>
        <v>0</v>
      </c>
      <c r="I1715" s="102"/>
      <c r="J1715" s="102"/>
    </row>
    <row r="1716" spans="1:10" x14ac:dyDescent="0.25">
      <c r="A1716" s="8">
        <f t="shared" si="198"/>
        <v>36794</v>
      </c>
      <c r="B1716" s="1"/>
      <c r="C1716" s="8"/>
      <c r="D1716" s="9">
        <f t="shared" si="197"/>
        <v>4.9349999999999996</v>
      </c>
      <c r="E1716" s="9">
        <f t="shared" si="197"/>
        <v>5.415</v>
      </c>
      <c r="G1716" s="102">
        <f t="shared" si="199"/>
        <v>4.0609192863150121E-3</v>
      </c>
      <c r="H1716" s="102">
        <f t="shared" si="200"/>
        <v>1.3947227480850552E-2</v>
      </c>
      <c r="I1716" s="102"/>
      <c r="J1716" s="102"/>
    </row>
    <row r="1717" spans="1:10" x14ac:dyDescent="0.25">
      <c r="A1717" s="8">
        <f t="shared" si="198"/>
        <v>36795</v>
      </c>
      <c r="B1717" s="1"/>
      <c r="C1717" s="8"/>
      <c r="D1717" s="9">
        <f t="shared" si="197"/>
        <v>5.1050000000000004</v>
      </c>
      <c r="E1717" s="9">
        <f t="shared" si="197"/>
        <v>5.64</v>
      </c>
      <c r="G1717" s="102">
        <f t="shared" si="199"/>
        <v>3.3867778731184177E-2</v>
      </c>
      <c r="H1717" s="102">
        <f t="shared" si="200"/>
        <v>4.0711185057013426E-2</v>
      </c>
      <c r="I1717" s="102"/>
      <c r="J1717" s="102"/>
    </row>
    <row r="1718" spans="1:10" x14ac:dyDescent="0.25">
      <c r="A1718" s="8">
        <f t="shared" si="198"/>
        <v>36796</v>
      </c>
      <c r="B1718" s="1"/>
      <c r="C1718" s="8"/>
      <c r="D1718" s="9">
        <f t="shared" si="197"/>
        <v>5.1749999999999998</v>
      </c>
      <c r="E1718" s="9">
        <f t="shared" si="197"/>
        <v>5.75</v>
      </c>
      <c r="G1718" s="102">
        <f t="shared" si="199"/>
        <v>1.3618887534803821E-2</v>
      </c>
      <c r="H1718" s="102">
        <f t="shared" si="200"/>
        <v>1.9315789299291706E-2</v>
      </c>
      <c r="I1718" s="102"/>
      <c r="J1718" s="102"/>
    </row>
    <row r="1719" spans="1:10" x14ac:dyDescent="0.25">
      <c r="A1719" s="8">
        <f t="shared" si="198"/>
        <v>36797</v>
      </c>
      <c r="B1719" s="1"/>
      <c r="C1719" s="8"/>
      <c r="D1719" s="9">
        <f t="shared" si="197"/>
        <v>5.0449999999999999</v>
      </c>
      <c r="E1719" s="9">
        <f t="shared" si="197"/>
        <v>5.8449999999999998</v>
      </c>
      <c r="G1719" s="102">
        <f t="shared" si="199"/>
        <v>-2.5441685345860471E-2</v>
      </c>
      <c r="H1719" s="102">
        <f t="shared" si="200"/>
        <v>1.6386740114772525E-2</v>
      </c>
      <c r="I1719" s="102"/>
      <c r="J1719" s="102"/>
    </row>
    <row r="1720" spans="1:10" x14ac:dyDescent="0.25">
      <c r="G1720" s="102"/>
      <c r="H1720" s="102"/>
      <c r="I1720" s="102"/>
      <c r="J1720" s="102"/>
    </row>
    <row r="1721" spans="1:10" x14ac:dyDescent="0.25">
      <c r="G1721" s="102"/>
      <c r="H1721" s="102"/>
    </row>
    <row r="1722" spans="1:10" x14ac:dyDescent="0.25">
      <c r="G1722" s="102"/>
      <c r="H1722" s="102"/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Q1502"/>
  <sheetViews>
    <sheetView workbookViewId="0">
      <pane xSplit="1" ySplit="5" topLeftCell="B1482" activePane="bottomRight" state="frozen"/>
      <selection pane="topRight" activeCell="B1" sqref="B1"/>
      <selection pane="bottomLeft" activeCell="A6" sqref="A6"/>
      <selection pane="bottomRight" activeCell="D1492" sqref="D1492"/>
    </sheetView>
  </sheetViews>
  <sheetFormatPr defaultRowHeight="13.2" x14ac:dyDescent="0.25"/>
  <sheetData>
    <row r="1" spans="1:15" x14ac:dyDescent="0.25">
      <c r="B1">
        <f>SQRT(252)</f>
        <v>15.874507866387544</v>
      </c>
      <c r="D1" s="3" t="str">
        <f>CONCATENATE(TERM1,PIPE_1)</f>
        <v>CASHEP PERM</v>
      </c>
      <c r="E1" s="3"/>
      <c r="F1" s="3"/>
      <c r="G1" s="3" t="str">
        <f>CONCATENATE(TERM2,PIPE_2)</f>
        <v>CASHSOCAL</v>
      </c>
    </row>
    <row r="2" spans="1:15" x14ac:dyDescent="0.25">
      <c r="D2" s="3"/>
      <c r="E2" s="3"/>
      <c r="F2" s="3"/>
      <c r="G2" s="3"/>
    </row>
    <row r="3" spans="1:15" x14ac:dyDescent="0.25">
      <c r="D3" s="9">
        <f>VLOOKUP(TERM1,PRICEPAGE,2,FALSE)</f>
        <v>4</v>
      </c>
      <c r="E3" s="9">
        <f>VLOOKUP(TERM2,PRICEPAGE,2,FALSE)</f>
        <v>4</v>
      </c>
      <c r="F3" s="3"/>
      <c r="G3" s="3"/>
    </row>
    <row r="4" spans="1:15" x14ac:dyDescent="0.25">
      <c r="D4" s="9">
        <f>VLOOKUP(D1,OFFSET,3,FALSE)</f>
        <v>6</v>
      </c>
      <c r="E4" s="9">
        <f>VLOOKUP(G1,OFFSET,3,FALSE)</f>
        <v>18</v>
      </c>
    </row>
    <row r="5" spans="1:15" x14ac:dyDescent="0.25">
      <c r="D5" s="9"/>
      <c r="E5" s="9"/>
    </row>
    <row r="6" spans="1:15" x14ac:dyDescent="0.25">
      <c r="A6" s="8">
        <v>35269</v>
      </c>
      <c r="B6" s="1"/>
      <c r="C6" s="8"/>
      <c r="D6" s="9">
        <f>VLOOKUP($A6,IF(D$3=2,PRICELOOK2,IF(D$3=3,PRICELOOK3,IF(D$3=4,cash,PRICELOOK))),D$4,FALSE)</f>
        <v>2.0950000000000002</v>
      </c>
      <c r="E6" s="9">
        <f>VLOOKUP($A6,IF(E$3=2,PRICELOOK2,IF(E$3=3,PRICELOOK3,IF(E$3=4,cash,PRICELOOK))),E$4,FALSE)</f>
        <v>1.9450000000000001</v>
      </c>
    </row>
    <row r="7" spans="1:15" x14ac:dyDescent="0.25">
      <c r="A7" s="8">
        <v>35270</v>
      </c>
      <c r="B7" s="1"/>
      <c r="C7" s="8"/>
      <c r="D7" s="9">
        <f t="shared" ref="D7:E22" si="0">VLOOKUP($A7,IF(D$3=2,PRICELOOK2,IF(D$3=3,PRICELOOK3,IF(D$3=4,cash,PRICELOOK))),D$4,FALSE)</f>
        <v>2.16</v>
      </c>
      <c r="E7" s="9">
        <f t="shared" si="0"/>
        <v>2.2250000000000001</v>
      </c>
    </row>
    <row r="8" spans="1:15" x14ac:dyDescent="0.25">
      <c r="A8" s="8">
        <v>35271</v>
      </c>
      <c r="B8" s="9">
        <v>1</v>
      </c>
      <c r="C8" s="8"/>
      <c r="D8" s="9">
        <f t="shared" si="0"/>
        <v>2.12</v>
      </c>
      <c r="E8" s="9">
        <f t="shared" si="0"/>
        <v>2.2250000000000001</v>
      </c>
    </row>
    <row r="9" spans="1:15" x14ac:dyDescent="0.25">
      <c r="A9" s="8"/>
      <c r="B9" s="9"/>
      <c r="C9" s="8">
        <v>35278</v>
      </c>
      <c r="G9" s="102">
        <f>STDEV(G11:G31)*15.87</f>
        <v>0.68585635150054902</v>
      </c>
      <c r="H9" s="102">
        <f>STDEV(H11:H31)*15.87</f>
        <v>0.38576224965805428</v>
      </c>
      <c r="I9" s="102">
        <f>CORREL(D10:D31,E10:E31)</f>
        <v>0.81738697621743961</v>
      </c>
      <c r="J9" s="102">
        <f>IF(ISNUMBER(I9),I9,1.1)</f>
        <v>0.81738697621743961</v>
      </c>
      <c r="K9" s="101">
        <f>MAX(D10:D31)</f>
        <v>2.09</v>
      </c>
      <c r="L9" s="101">
        <f>MAX(E10:E31)</f>
        <v>2.14</v>
      </c>
    </row>
    <row r="10" spans="1:15" x14ac:dyDescent="0.25">
      <c r="A10" s="8">
        <v>35272</v>
      </c>
      <c r="B10" s="9"/>
      <c r="C10" s="8"/>
      <c r="D10" s="9">
        <f t="shared" si="0"/>
        <v>2.0350000000000001</v>
      </c>
      <c r="E10" s="9">
        <f t="shared" si="0"/>
        <v>2.14</v>
      </c>
      <c r="G10" s="102"/>
      <c r="H10" s="102"/>
      <c r="I10" s="102"/>
      <c r="K10" s="101">
        <f>MIN(D10:D31)</f>
        <v>1.6850000000000001</v>
      </c>
      <c r="L10" s="101">
        <f>MIN(E10:E31)</f>
        <v>1.7</v>
      </c>
      <c r="O10">
        <f>IF(ISNUMBER(D10),IF(ISNUMBER(E10),E10-D10,"nd "),"nd")</f>
        <v>0.10499999999999998</v>
      </c>
    </row>
    <row r="11" spans="1:15" x14ac:dyDescent="0.25">
      <c r="A11" s="8">
        <v>35275</v>
      </c>
      <c r="B11" s="9"/>
      <c r="C11" s="8"/>
      <c r="D11" s="9">
        <f t="shared" si="0"/>
        <v>1.9550000000000001</v>
      </c>
      <c r="E11" s="9">
        <f t="shared" si="0"/>
        <v>2.14</v>
      </c>
      <c r="G11" s="102">
        <f>LN(D11/D10)</f>
        <v>-4.0105625457229212E-2</v>
      </c>
      <c r="H11" s="102">
        <f>LN(E11/E10)</f>
        <v>0</v>
      </c>
      <c r="I11" s="102"/>
      <c r="J11" s="102"/>
      <c r="O11">
        <f t="shared" ref="O11:O31" si="1">IF(ISNUMBER(D11),IF(ISNUMBER(E11),E11-D11,"nd "),"nd")</f>
        <v>0.18500000000000005</v>
      </c>
    </row>
    <row r="12" spans="1:15" x14ac:dyDescent="0.25">
      <c r="A12" s="8">
        <v>35276</v>
      </c>
      <c r="B12" s="9"/>
      <c r="C12" s="8"/>
      <c r="D12" s="9">
        <f t="shared" si="0"/>
        <v>1.97</v>
      </c>
      <c r="E12" s="9">
        <f t="shared" si="0"/>
        <v>2.14</v>
      </c>
      <c r="G12" s="102">
        <f t="shared" ref="G12:G31" si="2">LN(D12/D11)</f>
        <v>7.6433493125680659E-3</v>
      </c>
      <c r="H12" s="102">
        <f t="shared" ref="H12:H31" si="3">LN(E12/E11)</f>
        <v>0</v>
      </c>
      <c r="I12" s="102"/>
      <c r="J12" s="102"/>
      <c r="O12">
        <f t="shared" si="1"/>
        <v>0.17000000000000015</v>
      </c>
    </row>
    <row r="13" spans="1:15" x14ac:dyDescent="0.25">
      <c r="A13" s="8">
        <v>35277</v>
      </c>
      <c r="B13" s="9"/>
      <c r="C13" s="8"/>
      <c r="D13" s="9">
        <f t="shared" si="0"/>
        <v>2.0099999999999998</v>
      </c>
      <c r="E13" s="9">
        <f t="shared" si="0"/>
        <v>2.0649999999999999</v>
      </c>
      <c r="G13" s="102">
        <f t="shared" si="2"/>
        <v>2.0101179321087088E-2</v>
      </c>
      <c r="H13" s="102">
        <f t="shared" si="3"/>
        <v>-3.5675602620764128E-2</v>
      </c>
      <c r="I13" s="102"/>
      <c r="J13" s="102"/>
      <c r="O13">
        <f t="shared" si="1"/>
        <v>5.500000000000016E-2</v>
      </c>
    </row>
    <row r="14" spans="1:15" x14ac:dyDescent="0.25">
      <c r="A14" s="8">
        <v>35278</v>
      </c>
      <c r="B14" s="9"/>
      <c r="C14" s="8"/>
      <c r="D14" s="9">
        <f t="shared" si="0"/>
        <v>2.0299999999999998</v>
      </c>
      <c r="E14" s="9">
        <f t="shared" si="0"/>
        <v>2.0649999999999999</v>
      </c>
      <c r="G14" s="102">
        <f t="shared" si="2"/>
        <v>9.9010709827115368E-3</v>
      </c>
      <c r="H14" s="102">
        <f t="shared" si="3"/>
        <v>0</v>
      </c>
      <c r="I14" s="102"/>
      <c r="J14" s="102"/>
      <c r="O14">
        <f t="shared" si="1"/>
        <v>3.5000000000000142E-2</v>
      </c>
    </row>
    <row r="15" spans="1:15" x14ac:dyDescent="0.25">
      <c r="A15" s="8">
        <v>35279</v>
      </c>
      <c r="B15" s="9"/>
      <c r="C15" s="8"/>
      <c r="D15" s="9">
        <f t="shared" si="0"/>
        <v>2.0499999999999998</v>
      </c>
      <c r="E15" s="9">
        <f t="shared" si="0"/>
        <v>2.0499999999999998</v>
      </c>
      <c r="G15" s="102">
        <f t="shared" si="2"/>
        <v>9.8040000966208348E-3</v>
      </c>
      <c r="H15" s="102">
        <f t="shared" si="3"/>
        <v>-7.2904332626793442E-3</v>
      </c>
      <c r="I15" s="102"/>
      <c r="J15" s="102"/>
      <c r="O15">
        <f t="shared" si="1"/>
        <v>0</v>
      </c>
    </row>
    <row r="16" spans="1:15" x14ac:dyDescent="0.25">
      <c r="A16" s="8">
        <v>35282</v>
      </c>
      <c r="B16" s="9"/>
      <c r="C16" s="8"/>
      <c r="D16" s="9">
        <f t="shared" si="0"/>
        <v>1.98</v>
      </c>
      <c r="E16" s="9">
        <f t="shared" si="0"/>
        <v>2.0499999999999998</v>
      </c>
      <c r="G16" s="102">
        <f t="shared" si="2"/>
        <v>-3.4742948443872858E-2</v>
      </c>
      <c r="H16" s="102">
        <f t="shared" si="3"/>
        <v>0</v>
      </c>
      <c r="I16" s="102"/>
      <c r="J16" s="102"/>
      <c r="O16">
        <f t="shared" si="1"/>
        <v>6.999999999999984E-2</v>
      </c>
    </row>
    <row r="17" spans="1:15" x14ac:dyDescent="0.25">
      <c r="A17" s="8">
        <v>35283</v>
      </c>
      <c r="B17" s="9"/>
      <c r="C17" s="8"/>
      <c r="D17" s="9">
        <f t="shared" si="0"/>
        <v>2.09</v>
      </c>
      <c r="E17" s="9">
        <f t="shared" si="0"/>
        <v>2.0150000000000001</v>
      </c>
      <c r="G17" s="102">
        <f t="shared" si="2"/>
        <v>5.4067221270275793E-2</v>
      </c>
      <c r="H17" s="102">
        <f t="shared" si="3"/>
        <v>-1.7220597751670407E-2</v>
      </c>
      <c r="I17" s="102"/>
      <c r="J17" s="102"/>
      <c r="O17">
        <f t="shared" si="1"/>
        <v>-7.4999999999999734E-2</v>
      </c>
    </row>
    <row r="18" spans="1:15" x14ac:dyDescent="0.25">
      <c r="A18" s="8">
        <v>35284</v>
      </c>
      <c r="B18" s="9"/>
      <c r="C18" s="8"/>
      <c r="D18" s="9">
        <f t="shared" si="0"/>
        <v>1.95</v>
      </c>
      <c r="E18" s="9">
        <f t="shared" si="0"/>
        <v>2.0150000000000001</v>
      </c>
      <c r="G18" s="102">
        <f t="shared" si="2"/>
        <v>-6.9334693401064101E-2</v>
      </c>
      <c r="H18" s="102">
        <f t="shared" si="3"/>
        <v>0</v>
      </c>
      <c r="I18" s="102"/>
      <c r="J18" s="102"/>
      <c r="O18">
        <f t="shared" si="1"/>
        <v>6.5000000000000169E-2</v>
      </c>
    </row>
    <row r="19" spans="1:15" x14ac:dyDescent="0.25">
      <c r="A19" s="8">
        <v>35285</v>
      </c>
      <c r="B19" s="9"/>
      <c r="C19" s="8"/>
      <c r="D19" s="9">
        <f t="shared" si="0"/>
        <v>1.9</v>
      </c>
      <c r="E19" s="9">
        <f t="shared" si="0"/>
        <v>2.0049999999999999</v>
      </c>
      <c r="G19" s="102">
        <f t="shared" si="2"/>
        <v>-2.5975486403260677E-2</v>
      </c>
      <c r="H19" s="102">
        <f t="shared" si="3"/>
        <v>-4.9751346401139549E-3</v>
      </c>
      <c r="I19" s="102"/>
      <c r="J19" s="102"/>
      <c r="O19">
        <f t="shared" si="1"/>
        <v>0.10499999999999998</v>
      </c>
    </row>
    <row r="20" spans="1:15" x14ac:dyDescent="0.25">
      <c r="A20" s="8">
        <v>35286</v>
      </c>
      <c r="B20" s="9"/>
      <c r="C20" s="8"/>
      <c r="D20" s="9">
        <f t="shared" si="0"/>
        <v>1.7949999999999999</v>
      </c>
      <c r="E20" s="9">
        <f t="shared" si="0"/>
        <v>1.9550000000000001</v>
      </c>
      <c r="G20" s="102">
        <f t="shared" si="2"/>
        <v>-5.6848864232152525E-2</v>
      </c>
      <c r="H20" s="102">
        <f t="shared" si="3"/>
        <v>-2.5253867321203303E-2</v>
      </c>
      <c r="I20" s="102"/>
      <c r="J20" s="102"/>
      <c r="O20">
        <f t="shared" si="1"/>
        <v>0.16000000000000014</v>
      </c>
    </row>
    <row r="21" spans="1:15" x14ac:dyDescent="0.25">
      <c r="A21" s="8">
        <v>35289</v>
      </c>
      <c r="B21" s="9"/>
      <c r="C21" s="8"/>
      <c r="D21" s="9">
        <f t="shared" si="0"/>
        <v>1.94</v>
      </c>
      <c r="E21" s="9">
        <f t="shared" si="0"/>
        <v>2.0499999999999998</v>
      </c>
      <c r="G21" s="102">
        <f t="shared" si="2"/>
        <v>7.7682951134994668E-2</v>
      </c>
      <c r="H21" s="102">
        <f t="shared" si="3"/>
        <v>4.744959971298756E-2</v>
      </c>
      <c r="I21" s="102"/>
      <c r="J21" s="102"/>
      <c r="O21">
        <f t="shared" si="1"/>
        <v>0.10999999999999988</v>
      </c>
    </row>
    <row r="22" spans="1:15" x14ac:dyDescent="0.25">
      <c r="A22" s="8">
        <v>35290</v>
      </c>
      <c r="B22" s="9"/>
      <c r="C22" s="8"/>
      <c r="D22" s="9">
        <f t="shared" si="0"/>
        <v>2.04</v>
      </c>
      <c r="E22" s="9">
        <f t="shared" si="0"/>
        <v>2.0499999999999998</v>
      </c>
      <c r="G22" s="102">
        <f t="shared" si="2"/>
        <v>5.0261834780888297E-2</v>
      </c>
      <c r="H22" s="102">
        <f t="shared" si="3"/>
        <v>0</v>
      </c>
      <c r="I22" s="102"/>
      <c r="J22" s="102"/>
      <c r="O22">
        <f t="shared" si="1"/>
        <v>9.9999999999997868E-3</v>
      </c>
    </row>
    <row r="23" spans="1:15" x14ac:dyDescent="0.25">
      <c r="A23" s="8">
        <v>35291</v>
      </c>
      <c r="B23" s="9"/>
      <c r="C23" s="8"/>
      <c r="D23" s="9">
        <f t="shared" ref="D23:E31" si="4">VLOOKUP($A23,IF(D$3=2,PRICELOOK2,IF(D$3=3,PRICELOOK3,IF(D$3=4,cash,PRICELOOK))),D$4,FALSE)</f>
        <v>2.08</v>
      </c>
      <c r="E23" s="9">
        <f t="shared" si="4"/>
        <v>2</v>
      </c>
      <c r="G23" s="102">
        <f t="shared" si="2"/>
        <v>1.9418085857101516E-2</v>
      </c>
      <c r="H23" s="102">
        <f t="shared" si="3"/>
        <v>-2.4692612590371411E-2</v>
      </c>
      <c r="I23" s="102"/>
      <c r="J23" s="102"/>
      <c r="O23">
        <f t="shared" si="1"/>
        <v>-8.0000000000000071E-2</v>
      </c>
    </row>
    <row r="24" spans="1:15" x14ac:dyDescent="0.25">
      <c r="A24" s="8">
        <v>35292</v>
      </c>
      <c r="B24" s="9"/>
      <c r="C24" s="8"/>
      <c r="D24" s="9">
        <f t="shared" si="4"/>
        <v>1.91</v>
      </c>
      <c r="E24" s="9">
        <f t="shared" si="4"/>
        <v>2</v>
      </c>
      <c r="G24" s="102">
        <f t="shared" si="2"/>
        <v>-8.5264651654688148E-2</v>
      </c>
      <c r="H24" s="102">
        <f t="shared" si="3"/>
        <v>0</v>
      </c>
      <c r="I24" s="102"/>
      <c r="J24" s="102"/>
      <c r="O24">
        <f t="shared" si="1"/>
        <v>9.000000000000008E-2</v>
      </c>
    </row>
    <row r="25" spans="1:15" x14ac:dyDescent="0.25">
      <c r="A25" s="8">
        <v>35293</v>
      </c>
      <c r="B25" s="9"/>
      <c r="C25" s="8"/>
      <c r="D25" s="9">
        <f t="shared" si="4"/>
        <v>1.835</v>
      </c>
      <c r="E25" s="9">
        <f t="shared" si="4"/>
        <v>1.925</v>
      </c>
      <c r="G25" s="102">
        <f t="shared" si="2"/>
        <v>-4.0058760552004864E-2</v>
      </c>
      <c r="H25" s="102">
        <f t="shared" si="3"/>
        <v>-3.8221212820197741E-2</v>
      </c>
      <c r="I25" s="102"/>
      <c r="J25" s="102"/>
      <c r="O25">
        <f t="shared" si="1"/>
        <v>9.000000000000008E-2</v>
      </c>
    </row>
    <row r="26" spans="1:15" x14ac:dyDescent="0.25">
      <c r="A26" s="8">
        <v>35296</v>
      </c>
      <c r="B26" s="9"/>
      <c r="C26" s="8"/>
      <c r="D26" s="9">
        <f t="shared" si="4"/>
        <v>1.87</v>
      </c>
      <c r="E26" s="9">
        <f t="shared" si="4"/>
        <v>1.895</v>
      </c>
      <c r="G26" s="102">
        <f t="shared" si="2"/>
        <v>1.8893949359961828E-2</v>
      </c>
      <c r="H26" s="102">
        <f t="shared" si="3"/>
        <v>-1.570712920535788E-2</v>
      </c>
      <c r="I26" s="102"/>
      <c r="J26" s="102"/>
      <c r="O26">
        <f t="shared" si="1"/>
        <v>2.4999999999999911E-2</v>
      </c>
    </row>
    <row r="27" spans="1:15" x14ac:dyDescent="0.25">
      <c r="A27" s="8">
        <v>35297</v>
      </c>
      <c r="B27" s="9"/>
      <c r="C27" s="8"/>
      <c r="D27" s="9">
        <f t="shared" si="4"/>
        <v>1.875</v>
      </c>
      <c r="E27" s="9">
        <f t="shared" si="4"/>
        <v>1.895</v>
      </c>
      <c r="G27" s="102">
        <f t="shared" si="2"/>
        <v>2.6702285558788921E-3</v>
      </c>
      <c r="H27" s="102">
        <f t="shared" si="3"/>
        <v>0</v>
      </c>
      <c r="I27" s="102"/>
      <c r="J27" s="102"/>
      <c r="O27">
        <f t="shared" si="1"/>
        <v>2.0000000000000018E-2</v>
      </c>
    </row>
    <row r="28" spans="1:15" x14ac:dyDescent="0.25">
      <c r="A28" s="8">
        <v>35298</v>
      </c>
      <c r="B28" s="9"/>
      <c r="C28" s="8"/>
      <c r="D28" s="9">
        <f t="shared" si="4"/>
        <v>1.85</v>
      </c>
      <c r="E28" s="9">
        <f t="shared" si="4"/>
        <v>1.79</v>
      </c>
      <c r="G28" s="102">
        <f t="shared" si="2"/>
        <v>-1.3423020332140661E-2</v>
      </c>
      <c r="H28" s="102">
        <f t="shared" si="3"/>
        <v>-5.7003218681726045E-2</v>
      </c>
      <c r="I28" s="102"/>
      <c r="J28" s="102"/>
      <c r="O28">
        <f t="shared" si="1"/>
        <v>-6.0000000000000053E-2</v>
      </c>
    </row>
    <row r="29" spans="1:15" x14ac:dyDescent="0.25">
      <c r="A29" s="8">
        <v>35299</v>
      </c>
      <c r="B29" s="9"/>
      <c r="C29" s="8"/>
      <c r="D29" s="9">
        <f t="shared" si="4"/>
        <v>1.7450000000000001</v>
      </c>
      <c r="E29" s="9">
        <f t="shared" si="4"/>
        <v>1.7</v>
      </c>
      <c r="G29" s="102">
        <f t="shared" si="2"/>
        <v>-5.843108343584294E-2</v>
      </c>
      <c r="H29" s="102">
        <f t="shared" si="3"/>
        <v>-5.1587368790493235E-2</v>
      </c>
      <c r="I29" s="102"/>
      <c r="J29" s="102"/>
      <c r="O29">
        <f t="shared" si="1"/>
        <v>-4.5000000000000151E-2</v>
      </c>
    </row>
    <row r="30" spans="1:15" x14ac:dyDescent="0.25">
      <c r="A30" s="8">
        <v>35300</v>
      </c>
      <c r="B30" s="9"/>
      <c r="C30" s="8"/>
      <c r="D30" s="9">
        <f t="shared" si="4"/>
        <v>1.6850000000000001</v>
      </c>
      <c r="E30" s="9">
        <f t="shared" si="4"/>
        <v>1.75</v>
      </c>
      <c r="G30" s="102">
        <f t="shared" si="2"/>
        <v>-3.498899185006548E-2</v>
      </c>
      <c r="H30" s="102">
        <f t="shared" si="3"/>
        <v>2.8987536873252406E-2</v>
      </c>
      <c r="I30" s="102"/>
      <c r="J30" s="102"/>
      <c r="O30">
        <f t="shared" si="1"/>
        <v>6.4999999999999947E-2</v>
      </c>
    </row>
    <row r="31" spans="1:15" x14ac:dyDescent="0.25">
      <c r="A31" s="8">
        <v>35303</v>
      </c>
      <c r="B31" s="9">
        <v>1</v>
      </c>
      <c r="C31" s="8"/>
      <c r="D31" s="9">
        <f t="shared" si="4"/>
        <v>1.7250000000000001</v>
      </c>
      <c r="E31" s="9">
        <f t="shared" si="4"/>
        <v>1.76</v>
      </c>
      <c r="G31" s="102">
        <f t="shared" si="2"/>
        <v>2.3461486678997966E-2</v>
      </c>
      <c r="H31" s="102">
        <f t="shared" si="3"/>
        <v>5.6980211146377959E-3</v>
      </c>
      <c r="I31" s="102"/>
      <c r="J31" s="102"/>
      <c r="O31">
        <f t="shared" si="1"/>
        <v>3.499999999999992E-2</v>
      </c>
    </row>
    <row r="32" spans="1:15" x14ac:dyDescent="0.25">
      <c r="A32" s="8"/>
      <c r="B32" s="9"/>
      <c r="C32" s="8"/>
      <c r="D32" s="9"/>
      <c r="E32" s="9"/>
      <c r="G32" s="100"/>
      <c r="H32" s="100"/>
      <c r="I32" s="100"/>
      <c r="J32" s="100"/>
      <c r="N32" s="3"/>
    </row>
    <row r="33" spans="1:15" x14ac:dyDescent="0.25">
      <c r="A33" s="8"/>
      <c r="B33" s="9"/>
      <c r="C33" s="8">
        <v>35309</v>
      </c>
      <c r="G33" s="102">
        <f>STDEV(G35:G53)*15.87</f>
        <v>0.65463433519609127</v>
      </c>
      <c r="H33" s="102">
        <f>STDEV(H35:H53)*15.87</f>
        <v>0.48539496211793953</v>
      </c>
      <c r="I33" s="102">
        <f>CORREL(D34:D53,E34:E53)</f>
        <v>0.61241714285087001</v>
      </c>
      <c r="J33" s="102">
        <f>IF(ISNUMBER(I33),I33,1.1)</f>
        <v>0.61241714285087001</v>
      </c>
      <c r="K33" s="101">
        <f>MAX(D34:D55)</f>
        <v>1.72</v>
      </c>
      <c r="L33" s="101">
        <f>MAX(E34:E55)</f>
        <v>1.78</v>
      </c>
    </row>
    <row r="34" spans="1:15" x14ac:dyDescent="0.25">
      <c r="A34" s="8">
        <v>35304</v>
      </c>
      <c r="B34" s="9"/>
      <c r="C34" s="8"/>
      <c r="D34" s="9">
        <f t="shared" ref="D34:E53" si="5">VLOOKUP($A34,IF(D$3=2,PRICELOOK2,IF(D$3=3,PRICELOOK3,IF(D$3=4,cash,PRICELOOK))),D$4,FALSE)</f>
        <v>1.645</v>
      </c>
      <c r="E34" s="9">
        <f t="shared" si="5"/>
        <v>1.7250000000000001</v>
      </c>
      <c r="G34" s="102"/>
      <c r="H34" s="102"/>
      <c r="I34" s="102"/>
      <c r="K34" s="101">
        <f>MIN(D34:D55)</f>
        <v>1.5</v>
      </c>
      <c r="L34" s="101">
        <f>MIN(E34:E55)</f>
        <v>1.57</v>
      </c>
      <c r="O34">
        <f t="shared" ref="O34:O53" si="6">IF(ISNUMBER(D34),IF(ISNUMBER(E34),E34-D34," ")," ")</f>
        <v>8.0000000000000071E-2</v>
      </c>
    </row>
    <row r="35" spans="1:15" x14ac:dyDescent="0.25">
      <c r="A35" s="8">
        <v>35305</v>
      </c>
      <c r="B35" s="9"/>
      <c r="C35" s="8"/>
      <c r="D35" s="9">
        <f t="shared" si="5"/>
        <v>1.71</v>
      </c>
      <c r="E35" s="9">
        <f t="shared" si="5"/>
        <v>1.7250000000000001</v>
      </c>
      <c r="G35" s="102">
        <f>LN(D35/D34)</f>
        <v>3.8752986297233241E-2</v>
      </c>
      <c r="H35" s="102">
        <f>LN(E35/E34)</f>
        <v>0</v>
      </c>
      <c r="I35" s="102"/>
      <c r="J35" s="102"/>
      <c r="O35">
        <f t="shared" si="6"/>
        <v>1.5000000000000124E-2</v>
      </c>
    </row>
    <row r="36" spans="1:15" x14ac:dyDescent="0.25">
      <c r="A36" s="8">
        <v>35306</v>
      </c>
      <c r="B36" s="9"/>
      <c r="C36" s="8"/>
      <c r="D36" s="9">
        <f t="shared" si="5"/>
        <v>1.71</v>
      </c>
      <c r="E36" s="9">
        <f t="shared" si="5"/>
        <v>1.7250000000000001</v>
      </c>
      <c r="G36" s="102">
        <f t="shared" ref="G36:G53" si="7">LN(D36/D35)</f>
        <v>0</v>
      </c>
      <c r="H36" s="102">
        <f t="shared" ref="H36:H53" si="8">LN(E36/E35)</f>
        <v>0</v>
      </c>
      <c r="I36" s="102"/>
      <c r="J36" s="102"/>
      <c r="O36">
        <f t="shared" si="6"/>
        <v>1.5000000000000124E-2</v>
      </c>
    </row>
    <row r="37" spans="1:15" x14ac:dyDescent="0.25">
      <c r="A37" s="8">
        <v>35307</v>
      </c>
      <c r="B37" s="9"/>
      <c r="C37" s="8"/>
      <c r="D37" s="9">
        <f t="shared" si="5"/>
        <v>1.51</v>
      </c>
      <c r="E37" s="9">
        <f t="shared" si="5"/>
        <v>1.7250000000000001</v>
      </c>
      <c r="G37" s="102">
        <f t="shared" si="7"/>
        <v>-0.12438371968773551</v>
      </c>
      <c r="H37" s="102">
        <f t="shared" si="8"/>
        <v>0</v>
      </c>
      <c r="I37" s="102"/>
      <c r="J37" s="102"/>
      <c r="O37">
        <f t="shared" si="6"/>
        <v>0.21500000000000008</v>
      </c>
    </row>
    <row r="38" spans="1:15" x14ac:dyDescent="0.25">
      <c r="A38" s="8">
        <v>35311</v>
      </c>
      <c r="B38" s="9"/>
      <c r="C38" s="8"/>
      <c r="D38" s="9">
        <f t="shared" si="5"/>
        <v>1.57</v>
      </c>
      <c r="E38" s="9">
        <f t="shared" si="5"/>
        <v>1.68</v>
      </c>
      <c r="G38" s="102">
        <f t="shared" si="7"/>
        <v>3.8965968533383709E-2</v>
      </c>
      <c r="H38" s="102">
        <f t="shared" si="8"/>
        <v>-2.6433257068155597E-2</v>
      </c>
      <c r="I38" s="102"/>
      <c r="J38" s="102"/>
      <c r="O38">
        <f t="shared" si="6"/>
        <v>0.10999999999999988</v>
      </c>
    </row>
    <row r="39" spans="1:15" x14ac:dyDescent="0.25">
      <c r="A39" s="8">
        <v>35312</v>
      </c>
      <c r="B39" s="9"/>
      <c r="C39" s="8"/>
      <c r="D39" s="9">
        <f t="shared" si="5"/>
        <v>1.5249999999999999</v>
      </c>
      <c r="E39" s="9">
        <f t="shared" si="5"/>
        <v>1.67</v>
      </c>
      <c r="G39" s="102">
        <f t="shared" si="7"/>
        <v>-2.9081209300841852E-2</v>
      </c>
      <c r="H39" s="102">
        <f t="shared" si="8"/>
        <v>-5.970166986503796E-3</v>
      </c>
      <c r="I39" s="102"/>
      <c r="J39" s="102"/>
      <c r="O39">
        <f t="shared" si="6"/>
        <v>0.14500000000000002</v>
      </c>
    </row>
    <row r="40" spans="1:15" x14ac:dyDescent="0.25">
      <c r="A40" s="8">
        <v>35313</v>
      </c>
      <c r="B40" s="9"/>
      <c r="C40" s="8"/>
      <c r="D40" s="9">
        <f t="shared" si="5"/>
        <v>1.56</v>
      </c>
      <c r="E40" s="9">
        <f t="shared" si="5"/>
        <v>1.57</v>
      </c>
      <c r="G40" s="102">
        <f t="shared" si="7"/>
        <v>2.2691411202070886E-2</v>
      </c>
      <c r="H40" s="102">
        <f t="shared" si="8"/>
        <v>-6.1748007068446964E-2</v>
      </c>
      <c r="I40" s="102"/>
      <c r="J40" s="102"/>
      <c r="O40">
        <f t="shared" si="6"/>
        <v>1.0000000000000009E-2</v>
      </c>
    </row>
    <row r="41" spans="1:15" x14ac:dyDescent="0.25">
      <c r="A41" s="8">
        <v>35314</v>
      </c>
      <c r="B41" s="9"/>
      <c r="C41" s="8"/>
      <c r="D41" s="9">
        <f t="shared" si="5"/>
        <v>1.5</v>
      </c>
      <c r="E41" s="9">
        <f t="shared" si="5"/>
        <v>1.57</v>
      </c>
      <c r="G41" s="102">
        <f t="shared" si="7"/>
        <v>-3.9220713153281385E-2</v>
      </c>
      <c r="H41" s="102">
        <f t="shared" si="8"/>
        <v>0</v>
      </c>
      <c r="I41" s="102"/>
      <c r="J41" s="102"/>
      <c r="O41">
        <f t="shared" si="6"/>
        <v>7.0000000000000062E-2</v>
      </c>
    </row>
    <row r="42" spans="1:15" x14ac:dyDescent="0.25">
      <c r="A42" s="8">
        <v>35317</v>
      </c>
      <c r="B42" s="9"/>
      <c r="C42" s="8"/>
      <c r="D42" s="9">
        <f t="shared" si="5"/>
        <v>1.575</v>
      </c>
      <c r="E42" s="9">
        <f t="shared" si="5"/>
        <v>1.7450000000000001</v>
      </c>
      <c r="G42" s="102">
        <f t="shared" si="7"/>
        <v>4.8790164169432049E-2</v>
      </c>
      <c r="H42" s="102">
        <f t="shared" si="8"/>
        <v>0.10567893629417388</v>
      </c>
      <c r="I42" s="102"/>
      <c r="J42" s="102"/>
      <c r="O42">
        <f t="shared" si="6"/>
        <v>0.17000000000000015</v>
      </c>
    </row>
    <row r="43" spans="1:15" x14ac:dyDescent="0.25">
      <c r="A43" s="8">
        <v>35318</v>
      </c>
      <c r="B43" s="9"/>
      <c r="C43" s="8"/>
      <c r="D43" s="9">
        <f t="shared" si="5"/>
        <v>1.595</v>
      </c>
      <c r="E43" s="9">
        <f t="shared" si="5"/>
        <v>1.7450000000000001</v>
      </c>
      <c r="G43" s="102">
        <f t="shared" si="7"/>
        <v>1.2618463959211464E-2</v>
      </c>
      <c r="H43" s="102">
        <f t="shared" si="8"/>
        <v>0</v>
      </c>
      <c r="I43" s="102"/>
      <c r="J43" s="102"/>
      <c r="O43">
        <f t="shared" si="6"/>
        <v>0.15000000000000013</v>
      </c>
    </row>
    <row r="44" spans="1:15" x14ac:dyDescent="0.25">
      <c r="A44" s="8">
        <v>35319</v>
      </c>
      <c r="B44" s="9"/>
      <c r="C44" s="8"/>
      <c r="D44" s="9">
        <f t="shared" si="5"/>
        <v>1.645</v>
      </c>
      <c r="E44" s="9">
        <f t="shared" si="5"/>
        <v>1.7450000000000001</v>
      </c>
      <c r="G44" s="102">
        <f t="shared" si="7"/>
        <v>3.0866647980527264E-2</v>
      </c>
      <c r="H44" s="102">
        <f t="shared" si="8"/>
        <v>0</v>
      </c>
      <c r="I44" s="102"/>
      <c r="J44" s="102"/>
      <c r="O44">
        <f t="shared" si="6"/>
        <v>0.10000000000000009</v>
      </c>
    </row>
    <row r="45" spans="1:15" x14ac:dyDescent="0.25">
      <c r="A45" s="8">
        <v>35320</v>
      </c>
      <c r="B45" s="9"/>
      <c r="C45" s="8"/>
      <c r="D45" s="9">
        <f t="shared" si="5"/>
        <v>1.645</v>
      </c>
      <c r="E45" s="9">
        <f t="shared" si="5"/>
        <v>1.73</v>
      </c>
      <c r="G45" s="102">
        <f t="shared" si="7"/>
        <v>0</v>
      </c>
      <c r="H45" s="102">
        <f t="shared" si="8"/>
        <v>-8.6331471447030021E-3</v>
      </c>
      <c r="I45" s="102"/>
      <c r="J45" s="102"/>
      <c r="O45">
        <f t="shared" si="6"/>
        <v>8.4999999999999964E-2</v>
      </c>
    </row>
    <row r="46" spans="1:15" x14ac:dyDescent="0.25">
      <c r="A46" s="8">
        <v>35321</v>
      </c>
      <c r="B46" s="9"/>
      <c r="C46" s="8"/>
      <c r="D46" s="9">
        <f t="shared" si="5"/>
        <v>1.58</v>
      </c>
      <c r="E46" s="9">
        <f t="shared" si="5"/>
        <v>1.71</v>
      </c>
      <c r="G46" s="102">
        <f t="shared" si="7"/>
        <v>-4.0315537178459752E-2</v>
      </c>
      <c r="H46" s="102">
        <f t="shared" si="8"/>
        <v>-1.1628037995119099E-2</v>
      </c>
      <c r="I46" s="102"/>
      <c r="J46" s="102"/>
      <c r="O46">
        <f t="shared" si="6"/>
        <v>0.12999999999999989</v>
      </c>
    </row>
    <row r="47" spans="1:15" x14ac:dyDescent="0.25">
      <c r="A47" s="8">
        <v>35324</v>
      </c>
      <c r="B47" s="9"/>
      <c r="C47" s="8"/>
      <c r="D47" s="9">
        <f t="shared" si="5"/>
        <v>1.615</v>
      </c>
      <c r="E47" s="9">
        <f t="shared" si="5"/>
        <v>1.7150000000000001</v>
      </c>
      <c r="G47" s="102">
        <f t="shared" si="7"/>
        <v>2.1910109635744326E-2</v>
      </c>
      <c r="H47" s="102">
        <f t="shared" si="8"/>
        <v>2.9197101033348462E-3</v>
      </c>
      <c r="I47" s="102"/>
      <c r="J47" s="102"/>
      <c r="O47">
        <f t="shared" si="6"/>
        <v>0.10000000000000009</v>
      </c>
    </row>
    <row r="48" spans="1:15" x14ac:dyDescent="0.25">
      <c r="A48" s="8">
        <v>35325</v>
      </c>
      <c r="B48" s="9"/>
      <c r="C48" s="8"/>
      <c r="D48" s="9">
        <f t="shared" si="5"/>
        <v>1.66</v>
      </c>
      <c r="E48" s="9">
        <f t="shared" si="5"/>
        <v>1.7350000000000001</v>
      </c>
      <c r="G48" s="102">
        <f t="shared" si="7"/>
        <v>2.7482645693831884E-2</v>
      </c>
      <c r="H48" s="102">
        <f t="shared" si="8"/>
        <v>1.1594332780919227E-2</v>
      </c>
      <c r="I48" s="102"/>
      <c r="J48" s="102"/>
      <c r="O48">
        <f t="shared" si="6"/>
        <v>7.5000000000000178E-2</v>
      </c>
    </row>
    <row r="49" spans="1:15" x14ac:dyDescent="0.25">
      <c r="A49" s="8">
        <v>35326</v>
      </c>
      <c r="B49" s="9"/>
      <c r="C49" s="8"/>
      <c r="D49" s="9">
        <f t="shared" si="5"/>
        <v>1.615</v>
      </c>
      <c r="E49" s="9">
        <f t="shared" si="5"/>
        <v>1.71</v>
      </c>
      <c r="G49" s="102">
        <f t="shared" si="7"/>
        <v>-2.7482645693832006E-2</v>
      </c>
      <c r="H49" s="102">
        <f t="shared" si="8"/>
        <v>-1.4514042884254071E-2</v>
      </c>
      <c r="I49" s="102"/>
      <c r="J49" s="102"/>
      <c r="O49">
        <f t="shared" si="6"/>
        <v>9.4999999999999973E-2</v>
      </c>
    </row>
    <row r="50" spans="1:15" x14ac:dyDescent="0.25">
      <c r="A50" s="8">
        <v>35327</v>
      </c>
      <c r="B50" s="9"/>
      <c r="C50" s="8"/>
      <c r="D50" s="9">
        <f t="shared" si="5"/>
        <v>1.61</v>
      </c>
      <c r="E50" s="9">
        <f t="shared" si="5"/>
        <v>1.7450000000000001</v>
      </c>
      <c r="G50" s="102">
        <f t="shared" si="7"/>
        <v>-3.1007776782481593E-3</v>
      </c>
      <c r="H50" s="102">
        <f t="shared" si="8"/>
        <v>2.0261185139822144E-2</v>
      </c>
      <c r="I50" s="102"/>
      <c r="J50" s="102"/>
      <c r="O50">
        <f t="shared" si="6"/>
        <v>0.13500000000000001</v>
      </c>
    </row>
    <row r="51" spans="1:15" x14ac:dyDescent="0.25">
      <c r="A51" s="8">
        <v>35328</v>
      </c>
      <c r="B51" s="9"/>
      <c r="C51" s="8"/>
      <c r="D51" s="9">
        <f t="shared" si="5"/>
        <v>1.63</v>
      </c>
      <c r="E51" s="9">
        <f t="shared" si="5"/>
        <v>1.7649999999999999</v>
      </c>
      <c r="G51" s="102">
        <f t="shared" si="7"/>
        <v>1.2345835822299141E-2</v>
      </c>
      <c r="H51" s="102">
        <f t="shared" si="8"/>
        <v>1.1396134730869582E-2</v>
      </c>
      <c r="I51" s="102"/>
      <c r="J51" s="102"/>
      <c r="O51">
        <f t="shared" si="6"/>
        <v>0.13500000000000001</v>
      </c>
    </row>
    <row r="52" spans="1:15" x14ac:dyDescent="0.25">
      <c r="A52" s="8">
        <v>35331</v>
      </c>
      <c r="B52" s="9"/>
      <c r="C52" s="8"/>
      <c r="D52" s="9">
        <f t="shared" si="5"/>
        <v>1.645</v>
      </c>
      <c r="E52" s="9">
        <f t="shared" si="5"/>
        <v>1.7649999999999999</v>
      </c>
      <c r="G52" s="102">
        <f t="shared" si="7"/>
        <v>9.1603693986644155E-3</v>
      </c>
      <c r="H52" s="102">
        <f t="shared" si="8"/>
        <v>0</v>
      </c>
      <c r="I52" s="102"/>
      <c r="J52" s="102"/>
      <c r="O52">
        <f t="shared" si="6"/>
        <v>0.11999999999999988</v>
      </c>
    </row>
    <row r="53" spans="1:15" x14ac:dyDescent="0.25">
      <c r="A53" s="8">
        <v>35332</v>
      </c>
      <c r="B53" s="9">
        <v>1</v>
      </c>
      <c r="C53" s="8"/>
      <c r="D53" s="9">
        <f t="shared" si="5"/>
        <v>1.72</v>
      </c>
      <c r="E53" s="9">
        <f t="shared" si="5"/>
        <v>1.78</v>
      </c>
      <c r="G53" s="102">
        <f t="shared" si="7"/>
        <v>4.4583906608026386E-2</v>
      </c>
      <c r="H53" s="102">
        <f t="shared" si="8"/>
        <v>8.4626739187337284E-3</v>
      </c>
      <c r="I53" s="102"/>
      <c r="J53" s="102"/>
      <c r="O53">
        <f t="shared" si="6"/>
        <v>6.0000000000000053E-2</v>
      </c>
    </row>
    <row r="54" spans="1:15" x14ac:dyDescent="0.25">
      <c r="A54" s="8"/>
      <c r="B54" s="9"/>
      <c r="C54" s="8"/>
      <c r="D54" s="9"/>
      <c r="E54" s="9"/>
      <c r="G54" s="102"/>
      <c r="H54" s="102"/>
      <c r="I54" s="102"/>
      <c r="J54" s="102"/>
    </row>
    <row r="55" spans="1:15" x14ac:dyDescent="0.25">
      <c r="A55" s="8"/>
      <c r="B55" s="9"/>
      <c r="C55" s="8">
        <v>35339</v>
      </c>
      <c r="G55" s="102">
        <f>STDEV(G57:G78)*15.87</f>
        <v>0.64174972270493258</v>
      </c>
      <c r="H55" s="102">
        <f>STDEV(H57:H78)*15.87</f>
        <v>0.70869193345359394</v>
      </c>
      <c r="I55" s="102">
        <f>CORREL(D56:D78,E56:E78)</f>
        <v>0.96899162755799562</v>
      </c>
      <c r="J55" s="102">
        <f>IF(ISNUMBER(I55),I55,1.1)</f>
        <v>0.96899162755799562</v>
      </c>
      <c r="K55" s="101">
        <f>MAX(D56:D77)</f>
        <v>2.42</v>
      </c>
      <c r="L55" s="101">
        <f>MAX(E56:E77)</f>
        <v>2.5750000000000002</v>
      </c>
    </row>
    <row r="56" spans="1:15" x14ac:dyDescent="0.25">
      <c r="A56" s="8">
        <v>35333</v>
      </c>
      <c r="B56" s="9"/>
      <c r="C56" s="8"/>
      <c r="D56" s="9">
        <f t="shared" ref="D56:E78" si="9">VLOOKUP($A56,IF(D$3=2,PRICELOOK2,IF(D$3=3,PRICELOOK3,IF(D$3=4,cash,PRICELOOK))),D$4,FALSE)</f>
        <v>1.7</v>
      </c>
      <c r="E56" s="9">
        <f t="shared" si="9"/>
        <v>1.825</v>
      </c>
      <c r="G56" s="102"/>
      <c r="H56" s="102"/>
      <c r="I56" s="102"/>
      <c r="K56" s="101">
        <f>MIN(D56:D77)</f>
        <v>1.645</v>
      </c>
      <c r="L56" s="101">
        <f>MIN(E56:E77)</f>
        <v>1.71</v>
      </c>
    </row>
    <row r="57" spans="1:15" x14ac:dyDescent="0.25">
      <c r="A57" s="8">
        <v>35334</v>
      </c>
      <c r="B57" s="9"/>
      <c r="C57" s="8"/>
      <c r="D57" s="9">
        <f t="shared" si="9"/>
        <v>1.67</v>
      </c>
      <c r="E57" s="9">
        <f t="shared" si="9"/>
        <v>1.71</v>
      </c>
      <c r="G57" s="102">
        <f>LN(D57/D56)</f>
        <v>-1.7804624633506707E-2</v>
      </c>
      <c r="H57" s="102">
        <f>LN(E57/E56)</f>
        <v>-6.5086616519886314E-2</v>
      </c>
      <c r="I57" s="102"/>
      <c r="J57" s="102"/>
    </row>
    <row r="58" spans="1:15" x14ac:dyDescent="0.25">
      <c r="A58" s="8">
        <v>35335</v>
      </c>
      <c r="B58" s="9"/>
      <c r="C58" s="8"/>
      <c r="D58" s="9">
        <f t="shared" si="9"/>
        <v>1.645</v>
      </c>
      <c r="E58" s="9">
        <f t="shared" si="9"/>
        <v>1.825</v>
      </c>
      <c r="G58" s="102">
        <f t="shared" ref="G58:G78" si="10">LN(D58/D57)</f>
        <v>-1.5083242211328476E-2</v>
      </c>
      <c r="H58" s="102">
        <f t="shared" ref="H58:H78" si="11">LN(E58/E57)</f>
        <v>6.5086616519886273E-2</v>
      </c>
      <c r="I58" s="102"/>
      <c r="J58" s="102"/>
    </row>
    <row r="59" spans="1:15" x14ac:dyDescent="0.25">
      <c r="A59" s="8">
        <v>35338</v>
      </c>
      <c r="B59" s="9"/>
      <c r="C59" s="8"/>
      <c r="D59" s="9">
        <f t="shared" si="9"/>
        <v>1.7250000000000001</v>
      </c>
      <c r="E59" s="9">
        <f t="shared" si="9"/>
        <v>1.76</v>
      </c>
      <c r="G59" s="102">
        <f t="shared" si="10"/>
        <v>4.7486666265987874E-2</v>
      </c>
      <c r="H59" s="102">
        <f t="shared" si="11"/>
        <v>-3.6266177984394375E-2</v>
      </c>
      <c r="I59" s="102"/>
      <c r="J59" s="102"/>
    </row>
    <row r="60" spans="1:15" x14ac:dyDescent="0.25">
      <c r="A60" s="8">
        <v>35339</v>
      </c>
      <c r="B60" s="9"/>
      <c r="C60" s="8"/>
      <c r="D60" s="9">
        <f t="shared" si="9"/>
        <v>1.79</v>
      </c>
      <c r="E60" s="9">
        <f t="shared" si="9"/>
        <v>1.91</v>
      </c>
      <c r="G60" s="102">
        <f t="shared" si="10"/>
        <v>3.6988569369340411E-2</v>
      </c>
      <c r="H60" s="102">
        <f t="shared" si="11"/>
        <v>8.1789433008478074E-2</v>
      </c>
      <c r="I60" s="102"/>
      <c r="J60" s="102"/>
    </row>
    <row r="61" spans="1:15" x14ac:dyDescent="0.25">
      <c r="A61" s="8">
        <v>35340</v>
      </c>
      <c r="B61" s="9"/>
      <c r="C61" s="8"/>
      <c r="D61" s="9">
        <f t="shared" si="9"/>
        <v>1.8</v>
      </c>
      <c r="E61" s="9">
        <f t="shared" si="9"/>
        <v>1.925</v>
      </c>
      <c r="G61" s="102">
        <f t="shared" si="10"/>
        <v>5.5710450494554295E-3</v>
      </c>
      <c r="H61" s="102">
        <f t="shared" si="11"/>
        <v>7.8227256812090779E-3</v>
      </c>
      <c r="I61" s="102"/>
      <c r="J61" s="102"/>
    </row>
    <row r="62" spans="1:15" x14ac:dyDescent="0.25">
      <c r="A62" s="8">
        <v>35341</v>
      </c>
      <c r="B62" s="9"/>
      <c r="C62" s="8"/>
      <c r="D62" s="9">
        <f t="shared" si="9"/>
        <v>1.8</v>
      </c>
      <c r="E62" s="9">
        <f t="shared" si="9"/>
        <v>1.91</v>
      </c>
      <c r="G62" s="102">
        <f t="shared" si="10"/>
        <v>0</v>
      </c>
      <c r="H62" s="102">
        <f t="shared" si="11"/>
        <v>-7.8227256812091559E-3</v>
      </c>
      <c r="I62" s="102"/>
      <c r="J62" s="102"/>
    </row>
    <row r="63" spans="1:15" x14ac:dyDescent="0.25">
      <c r="A63" s="8">
        <v>35342</v>
      </c>
      <c r="B63" s="9"/>
      <c r="C63" s="8"/>
      <c r="D63" s="9">
        <f t="shared" si="9"/>
        <v>1.9</v>
      </c>
      <c r="E63" s="9">
        <f t="shared" si="9"/>
        <v>2.0350000000000001</v>
      </c>
      <c r="G63" s="102">
        <f t="shared" si="10"/>
        <v>5.4067221270275793E-2</v>
      </c>
      <c r="H63" s="102">
        <f t="shared" si="11"/>
        <v>6.3392576836019954E-2</v>
      </c>
      <c r="I63" s="102"/>
      <c r="J63" s="102"/>
    </row>
    <row r="64" spans="1:15" x14ac:dyDescent="0.25">
      <c r="A64" s="8">
        <v>35345</v>
      </c>
      <c r="B64" s="9"/>
      <c r="C64" s="8"/>
      <c r="D64" s="9">
        <f t="shared" si="9"/>
        <v>1.9850000000000001</v>
      </c>
      <c r="E64" s="9">
        <f t="shared" si="9"/>
        <v>2.09</v>
      </c>
      <c r="G64" s="102">
        <f t="shared" si="10"/>
        <v>4.3765027966758983E-2</v>
      </c>
      <c r="H64" s="102">
        <f t="shared" si="11"/>
        <v>2.6668247082161273E-2</v>
      </c>
      <c r="I64" s="102"/>
      <c r="J64" s="102"/>
    </row>
    <row r="65" spans="1:10" x14ac:dyDescent="0.25">
      <c r="A65" s="8">
        <v>35346</v>
      </c>
      <c r="B65" s="9"/>
      <c r="C65" s="8"/>
      <c r="D65" s="9">
        <f t="shared" si="9"/>
        <v>2.0499999999999998</v>
      </c>
      <c r="E65" s="9">
        <f t="shared" si="9"/>
        <v>2.16</v>
      </c>
      <c r="G65" s="102">
        <f t="shared" si="10"/>
        <v>3.2220879011162995E-2</v>
      </c>
      <c r="H65" s="102">
        <f t="shared" si="11"/>
        <v>3.2944155719354058E-2</v>
      </c>
      <c r="I65" s="102"/>
      <c r="J65" s="102"/>
    </row>
    <row r="66" spans="1:10" x14ac:dyDescent="0.25">
      <c r="A66" s="8">
        <v>35347</v>
      </c>
      <c r="B66" s="9"/>
      <c r="C66" s="8"/>
      <c r="D66" s="9">
        <f t="shared" si="9"/>
        <v>2.1850000000000001</v>
      </c>
      <c r="E66" s="9">
        <f t="shared" si="9"/>
        <v>2.29</v>
      </c>
      <c r="G66" s="102">
        <f t="shared" si="10"/>
        <v>6.3776035397236724E-2</v>
      </c>
      <c r="H66" s="102">
        <f t="shared" si="11"/>
        <v>5.8443595870074583E-2</v>
      </c>
      <c r="I66" s="102"/>
      <c r="J66" s="102"/>
    </row>
    <row r="67" spans="1:10" x14ac:dyDescent="0.25">
      <c r="A67" s="8">
        <v>35348</v>
      </c>
      <c r="B67" s="9"/>
      <c r="C67" s="8"/>
      <c r="D67" s="9">
        <f t="shared" si="9"/>
        <v>2.1850000000000001</v>
      </c>
      <c r="E67" s="9">
        <f t="shared" si="9"/>
        <v>2.27</v>
      </c>
      <c r="G67" s="102">
        <f t="shared" si="10"/>
        <v>0</v>
      </c>
      <c r="H67" s="102">
        <f t="shared" si="11"/>
        <v>-8.7719860728369941E-3</v>
      </c>
      <c r="I67" s="102"/>
      <c r="J67" s="102"/>
    </row>
    <row r="68" spans="1:10" x14ac:dyDescent="0.25">
      <c r="A68" s="8">
        <v>35349</v>
      </c>
      <c r="B68" s="9"/>
      <c r="C68" s="8"/>
      <c r="D68" s="9">
        <f t="shared" si="9"/>
        <v>2.1</v>
      </c>
      <c r="E68" s="9">
        <f t="shared" si="9"/>
        <v>2.27</v>
      </c>
      <c r="G68" s="102">
        <f t="shared" si="10"/>
        <v>-3.9678483818176145E-2</v>
      </c>
      <c r="H68" s="102">
        <f t="shared" si="11"/>
        <v>0</v>
      </c>
      <c r="I68" s="102"/>
      <c r="J68" s="102"/>
    </row>
    <row r="69" spans="1:10" x14ac:dyDescent="0.25">
      <c r="A69" s="8">
        <v>35352</v>
      </c>
      <c r="B69" s="9"/>
      <c r="C69" s="8"/>
      <c r="D69" s="9">
        <f t="shared" si="9"/>
        <v>2.0649999999999999</v>
      </c>
      <c r="E69" s="9">
        <f t="shared" si="9"/>
        <v>2.15</v>
      </c>
      <c r="G69" s="102">
        <f t="shared" si="10"/>
        <v>-1.6807118316381289E-2</v>
      </c>
      <c r="H69" s="102">
        <f t="shared" si="11"/>
        <v>-5.4311989353739959E-2</v>
      </c>
      <c r="I69" s="102"/>
      <c r="J69" s="102"/>
    </row>
    <row r="70" spans="1:10" x14ac:dyDescent="0.25">
      <c r="A70" s="8">
        <v>35353</v>
      </c>
      <c r="B70" s="9"/>
      <c r="C70" s="8"/>
      <c r="D70" s="9">
        <f t="shared" si="9"/>
        <v>2.105</v>
      </c>
      <c r="E70" s="9">
        <f t="shared" si="9"/>
        <v>2.19</v>
      </c>
      <c r="G70" s="102">
        <f t="shared" si="10"/>
        <v>1.9185240721348643E-2</v>
      </c>
      <c r="H70" s="102">
        <f t="shared" si="11"/>
        <v>1.8433701688837966E-2</v>
      </c>
      <c r="I70" s="102"/>
      <c r="J70" s="102"/>
    </row>
    <row r="71" spans="1:10" x14ac:dyDescent="0.25">
      <c r="A71" s="8">
        <v>35354</v>
      </c>
      <c r="B71" s="9"/>
      <c r="C71" s="8"/>
      <c r="D71" s="9">
        <f t="shared" si="9"/>
        <v>2.2599999999999998</v>
      </c>
      <c r="E71" s="9">
        <f t="shared" si="9"/>
        <v>2.2400000000000002</v>
      </c>
      <c r="G71" s="102">
        <f t="shared" si="10"/>
        <v>7.104934614984959E-2</v>
      </c>
      <c r="H71" s="102">
        <f t="shared" si="11"/>
        <v>2.2574322038539194E-2</v>
      </c>
      <c r="I71" s="102"/>
      <c r="J71" s="102"/>
    </row>
    <row r="72" spans="1:10" x14ac:dyDescent="0.25">
      <c r="A72" s="8">
        <v>35355</v>
      </c>
      <c r="B72" s="9"/>
      <c r="C72" s="8"/>
      <c r="D72" s="9">
        <f t="shared" si="9"/>
        <v>2.13</v>
      </c>
      <c r="E72" s="9">
        <f t="shared" si="9"/>
        <v>2.335</v>
      </c>
      <c r="G72" s="102">
        <f t="shared" si="10"/>
        <v>-5.9242833562860739E-2</v>
      </c>
      <c r="H72" s="102">
        <f t="shared" si="11"/>
        <v>4.1536025253912055E-2</v>
      </c>
      <c r="I72" s="102"/>
      <c r="J72" s="102"/>
    </row>
    <row r="73" spans="1:10" x14ac:dyDescent="0.25">
      <c r="A73" s="8">
        <v>35356</v>
      </c>
      <c r="B73" s="9"/>
      <c r="C73" s="8"/>
      <c r="D73" s="9">
        <f t="shared" si="9"/>
        <v>2.17</v>
      </c>
      <c r="E73" s="9">
        <f t="shared" si="9"/>
        <v>2.2200000000000002</v>
      </c>
      <c r="G73" s="102">
        <f t="shared" si="10"/>
        <v>1.8605187831034486E-2</v>
      </c>
      <c r="H73" s="102">
        <f t="shared" si="11"/>
        <v>-5.0504695236672482E-2</v>
      </c>
      <c r="I73" s="102"/>
      <c r="J73" s="102"/>
    </row>
    <row r="74" spans="1:10" x14ac:dyDescent="0.25">
      <c r="A74" s="8">
        <v>35359</v>
      </c>
      <c r="B74" s="9"/>
      <c r="C74" s="8"/>
      <c r="D74" s="9">
        <f t="shared" si="9"/>
        <v>2.25</v>
      </c>
      <c r="E74" s="9">
        <f t="shared" si="9"/>
        <v>2.29</v>
      </c>
      <c r="G74" s="102">
        <f t="shared" si="10"/>
        <v>3.6203048663960638E-2</v>
      </c>
      <c r="H74" s="102">
        <f t="shared" si="11"/>
        <v>3.1044621681960108E-2</v>
      </c>
      <c r="I74" s="102"/>
      <c r="J74" s="102"/>
    </row>
    <row r="75" spans="1:10" x14ac:dyDescent="0.25">
      <c r="A75" s="8">
        <v>35360</v>
      </c>
      <c r="B75" s="9"/>
      <c r="C75" s="8"/>
      <c r="D75" s="9">
        <f t="shared" si="9"/>
        <v>2.35</v>
      </c>
      <c r="E75" s="9">
        <f t="shared" si="9"/>
        <v>2.5249999999999999</v>
      </c>
      <c r="G75" s="102">
        <f t="shared" si="10"/>
        <v>4.3485111939738891E-2</v>
      </c>
      <c r="H75" s="102">
        <f t="shared" si="11"/>
        <v>9.7689245161174734E-2</v>
      </c>
      <c r="I75" s="102"/>
      <c r="J75" s="102"/>
    </row>
    <row r="76" spans="1:10" x14ac:dyDescent="0.25">
      <c r="A76" s="8">
        <v>35361</v>
      </c>
      <c r="B76" s="9"/>
      <c r="C76" s="8"/>
      <c r="D76" s="9">
        <f t="shared" si="9"/>
        <v>2.42</v>
      </c>
      <c r="E76" s="9">
        <f t="shared" si="9"/>
        <v>2.5750000000000002</v>
      </c>
      <c r="G76" s="102">
        <f t="shared" si="10"/>
        <v>2.9352212012527371E-2</v>
      </c>
      <c r="H76" s="102">
        <f t="shared" si="11"/>
        <v>1.9608471388376337E-2</v>
      </c>
      <c r="I76" s="102"/>
    </row>
    <row r="77" spans="1:10" x14ac:dyDescent="0.25">
      <c r="A77" s="8">
        <v>35362</v>
      </c>
      <c r="B77" s="9"/>
      <c r="C77" s="8"/>
      <c r="D77" s="9">
        <f t="shared" si="9"/>
        <v>2.23</v>
      </c>
      <c r="E77" s="9">
        <f t="shared" si="9"/>
        <v>2.4849999999999999</v>
      </c>
      <c r="G77" s="102">
        <f t="shared" si="10"/>
        <v>-8.1765954696567597E-2</v>
      </c>
      <c r="H77" s="102">
        <f t="shared" si="11"/>
        <v>-3.5576874567107564E-2</v>
      </c>
      <c r="I77" s="102"/>
    </row>
    <row r="78" spans="1:10" x14ac:dyDescent="0.25">
      <c r="A78" s="8">
        <v>35363</v>
      </c>
      <c r="B78" s="9">
        <v>1</v>
      </c>
      <c r="C78" s="8"/>
      <c r="D78" s="9">
        <f t="shared" si="9"/>
        <v>2.36</v>
      </c>
      <c r="E78" s="9">
        <f t="shared" si="9"/>
        <v>2.5649999999999999</v>
      </c>
      <c r="G78" s="102">
        <f t="shared" si="10"/>
        <v>5.6660033565491263E-2</v>
      </c>
      <c r="H78" s="102">
        <f t="shared" si="11"/>
        <v>3.1685819074140795E-2</v>
      </c>
      <c r="I78" s="102"/>
    </row>
    <row r="79" spans="1:10" x14ac:dyDescent="0.25">
      <c r="A79" s="8"/>
      <c r="B79" s="9"/>
      <c r="C79" s="8"/>
      <c r="D79" s="9"/>
      <c r="E79" s="9"/>
    </row>
    <row r="80" spans="1:10" x14ac:dyDescent="0.25">
      <c r="A80" s="8"/>
      <c r="B80" s="9"/>
      <c r="C80" s="8"/>
      <c r="D80" s="9"/>
      <c r="E80" s="9"/>
    </row>
    <row r="81" spans="1:12" x14ac:dyDescent="0.25">
      <c r="A81" s="8"/>
      <c r="B81" s="9"/>
      <c r="C81" s="8"/>
      <c r="D81" s="9"/>
      <c r="E81" s="9"/>
    </row>
    <row r="82" spans="1:12" x14ac:dyDescent="0.25">
      <c r="A82" s="8"/>
      <c r="B82" s="9"/>
      <c r="C82" s="8">
        <v>35370</v>
      </c>
      <c r="G82" s="102">
        <f>STDEV(G84:G101)*15.87</f>
        <v>1.0802608460385732</v>
      </c>
      <c r="H82" s="102">
        <f>STDEV(H84:H101)*15.87</f>
        <v>0.74114467087753555</v>
      </c>
      <c r="I82" s="102">
        <f>CORREL(D83:D101,E83:E101)</f>
        <v>0.91721787978801228</v>
      </c>
      <c r="J82" s="102">
        <f>IF(ISNUMBER(I82),I82,1.1)</f>
        <v>0.91721787978801228</v>
      </c>
      <c r="K82" s="101">
        <f>MAX(D83:D104)</f>
        <v>3.35</v>
      </c>
      <c r="L82" s="101">
        <f>MAX(E83:E104)</f>
        <v>3.79</v>
      </c>
    </row>
    <row r="83" spans="1:12" x14ac:dyDescent="0.25">
      <c r="A83" s="8">
        <v>35366</v>
      </c>
      <c r="B83" s="9"/>
      <c r="C83" s="8"/>
      <c r="D83" s="9">
        <f t="shared" ref="D83:E101" si="12">VLOOKUP($A83,IF(D$3=2,PRICELOOK2,IF(D$3=3,PRICELOOK3,IF(D$3=4,cash,PRICELOOK))),D$4,FALSE)</f>
        <v>2.5499999999999998</v>
      </c>
      <c r="E83" s="9">
        <f t="shared" si="12"/>
        <v>2.6949999999999998</v>
      </c>
      <c r="G83" s="102"/>
      <c r="H83" s="102"/>
      <c r="I83" s="102"/>
      <c r="K83" s="101">
        <f>MIN(D83:D104)</f>
        <v>2.38</v>
      </c>
      <c r="L83" s="101">
        <f>MIN(E83:E104)</f>
        <v>2.63</v>
      </c>
    </row>
    <row r="84" spans="1:12" x14ac:dyDescent="0.25">
      <c r="A84" s="8">
        <v>35367</v>
      </c>
      <c r="B84" s="9"/>
      <c r="C84" s="8"/>
      <c r="D84" s="9">
        <f t="shared" si="12"/>
        <v>2.7149999999999999</v>
      </c>
      <c r="E84" s="9">
        <f t="shared" si="12"/>
        <v>2.86</v>
      </c>
      <c r="G84" s="102">
        <f>LN(D84/D83)</f>
        <v>6.269859421556398E-2</v>
      </c>
      <c r="H84" s="102">
        <f>LN(E84/E83)</f>
        <v>5.9423420470800806E-2</v>
      </c>
      <c r="I84" s="102"/>
      <c r="J84" s="102"/>
    </row>
    <row r="85" spans="1:12" x14ac:dyDescent="0.25">
      <c r="A85" s="8">
        <v>35368</v>
      </c>
      <c r="B85" s="9"/>
      <c r="C85" s="8"/>
      <c r="D85" s="9">
        <f t="shared" si="12"/>
        <v>2.855</v>
      </c>
      <c r="E85" s="9">
        <f t="shared" si="12"/>
        <v>2.82</v>
      </c>
      <c r="G85" s="102">
        <f t="shared" ref="G85:G101" si="13">LN(D85/D84)</f>
        <v>5.0279889722074866E-2</v>
      </c>
      <c r="H85" s="102">
        <f t="shared" ref="H85:H101" si="14">LN(E85/E84)</f>
        <v>-1.4084739881738972E-2</v>
      </c>
      <c r="I85" s="102"/>
      <c r="J85" s="102"/>
    </row>
    <row r="86" spans="1:12" x14ac:dyDescent="0.25">
      <c r="A86" s="8">
        <v>35369</v>
      </c>
      <c r="B86" s="9"/>
      <c r="C86" s="8"/>
      <c r="D86" s="9">
        <f t="shared" si="12"/>
        <v>2.38</v>
      </c>
      <c r="E86" s="9">
        <f t="shared" si="12"/>
        <v>2.875</v>
      </c>
      <c r="G86" s="102">
        <f t="shared" si="13"/>
        <v>-0.18197135542459023</v>
      </c>
      <c r="H86" s="102">
        <f t="shared" si="14"/>
        <v>1.9315789299291706E-2</v>
      </c>
      <c r="I86" s="102"/>
      <c r="J86" s="102"/>
    </row>
    <row r="87" spans="1:12" x14ac:dyDescent="0.25">
      <c r="A87" s="8">
        <v>35370</v>
      </c>
      <c r="B87" s="9"/>
      <c r="C87" s="8"/>
      <c r="D87" s="9">
        <f t="shared" si="12"/>
        <v>2.6349999999999998</v>
      </c>
      <c r="E87" s="9">
        <f t="shared" si="12"/>
        <v>2.8450000000000002</v>
      </c>
      <c r="G87" s="102">
        <f t="shared" si="13"/>
        <v>0.10178269430994238</v>
      </c>
      <c r="H87" s="102">
        <f t="shared" si="14"/>
        <v>-1.0489606671019436E-2</v>
      </c>
      <c r="I87" s="102"/>
      <c r="J87" s="102"/>
    </row>
    <row r="88" spans="1:12" x14ac:dyDescent="0.25">
      <c r="A88" s="8">
        <v>35373</v>
      </c>
      <c r="B88" s="9"/>
      <c r="C88" s="8"/>
      <c r="D88" s="9">
        <f t="shared" si="12"/>
        <v>2.585</v>
      </c>
      <c r="E88" s="9">
        <f t="shared" si="12"/>
        <v>2.74</v>
      </c>
      <c r="G88" s="102">
        <f t="shared" si="13"/>
        <v>-1.9157674032933145E-2</v>
      </c>
      <c r="H88" s="102">
        <f t="shared" si="14"/>
        <v>-3.760514717831534E-2</v>
      </c>
      <c r="I88" s="102"/>
      <c r="J88" s="102"/>
    </row>
    <row r="89" spans="1:12" x14ac:dyDescent="0.25">
      <c r="A89" s="8">
        <v>35374</v>
      </c>
      <c r="B89" s="9"/>
      <c r="C89" s="8"/>
      <c r="D89" s="9">
        <f t="shared" si="12"/>
        <v>2.4900000000000002</v>
      </c>
      <c r="E89" s="9">
        <f t="shared" si="12"/>
        <v>2.63</v>
      </c>
      <c r="G89" s="102">
        <f t="shared" si="13"/>
        <v>-3.7442797483776137E-2</v>
      </c>
      <c r="H89" s="102">
        <f t="shared" si="14"/>
        <v>-4.0974074210305793E-2</v>
      </c>
      <c r="I89" s="102"/>
      <c r="J89" s="102"/>
    </row>
    <row r="90" spans="1:12" x14ac:dyDescent="0.25">
      <c r="A90" s="8">
        <v>35375</v>
      </c>
      <c r="B90" s="9"/>
      <c r="C90" s="8"/>
      <c r="D90" s="9">
        <f t="shared" si="12"/>
        <v>2.5449999999999999</v>
      </c>
      <c r="E90" s="9">
        <f t="shared" si="12"/>
        <v>2.7250000000000001</v>
      </c>
      <c r="G90" s="102">
        <f t="shared" si="13"/>
        <v>2.1847939525869654E-2</v>
      </c>
      <c r="H90" s="102">
        <f t="shared" si="14"/>
        <v>3.5484581925534248E-2</v>
      </c>
      <c r="I90" s="102"/>
      <c r="J90" s="102"/>
    </row>
    <row r="91" spans="1:12" x14ac:dyDescent="0.25">
      <c r="A91" s="8">
        <v>35376</v>
      </c>
      <c r="B91" s="9"/>
      <c r="C91" s="8"/>
      <c r="D91" s="9">
        <f t="shared" si="12"/>
        <v>2.5299999999999998</v>
      </c>
      <c r="E91" s="9">
        <f t="shared" si="12"/>
        <v>2.7050000000000001</v>
      </c>
      <c r="G91" s="102">
        <f t="shared" si="13"/>
        <v>-5.9113472630572374E-3</v>
      </c>
      <c r="H91" s="102">
        <f t="shared" si="14"/>
        <v>-7.366515816762554E-3</v>
      </c>
      <c r="I91" s="102"/>
      <c r="J91" s="102"/>
    </row>
    <row r="92" spans="1:12" x14ac:dyDescent="0.25">
      <c r="A92" s="8">
        <v>35377</v>
      </c>
      <c r="B92" s="9"/>
      <c r="C92" s="8"/>
      <c r="D92" s="9">
        <f t="shared" si="12"/>
        <v>2.5049999999999999</v>
      </c>
      <c r="E92" s="9">
        <f t="shared" si="12"/>
        <v>2.6549999999999998</v>
      </c>
      <c r="G92" s="102">
        <f t="shared" si="13"/>
        <v>-9.9305682026006887E-3</v>
      </c>
      <c r="H92" s="102">
        <f t="shared" si="14"/>
        <v>-1.8657257604542815E-2</v>
      </c>
      <c r="I92" s="102"/>
      <c r="J92" s="102"/>
    </row>
    <row r="93" spans="1:12" x14ac:dyDescent="0.25">
      <c r="A93" s="8">
        <v>35380</v>
      </c>
      <c r="B93" s="9"/>
      <c r="C93" s="8"/>
      <c r="D93" s="9">
        <f t="shared" si="12"/>
        <v>2.5350000000000001</v>
      </c>
      <c r="E93" s="9">
        <f t="shared" si="12"/>
        <v>2.6549999999999998</v>
      </c>
      <c r="G93" s="102">
        <f t="shared" si="13"/>
        <v>1.1904902506318458E-2</v>
      </c>
      <c r="H93" s="102">
        <f t="shared" si="14"/>
        <v>0</v>
      </c>
      <c r="I93" s="102"/>
      <c r="J93" s="102"/>
    </row>
    <row r="94" spans="1:12" x14ac:dyDescent="0.25">
      <c r="A94" s="8">
        <v>35381</v>
      </c>
      <c r="B94" s="9"/>
      <c r="C94" s="8"/>
      <c r="D94" s="9">
        <f t="shared" si="12"/>
        <v>2.56</v>
      </c>
      <c r="E94" s="9">
        <f t="shared" si="12"/>
        <v>2.63</v>
      </c>
      <c r="G94" s="102">
        <f t="shared" si="13"/>
        <v>9.8136214483246706E-3</v>
      </c>
      <c r="H94" s="102">
        <f t="shared" si="14"/>
        <v>-9.46080850422896E-3</v>
      </c>
      <c r="I94" s="102"/>
      <c r="J94" s="102"/>
    </row>
    <row r="95" spans="1:12" x14ac:dyDescent="0.25">
      <c r="A95" s="8">
        <v>35382</v>
      </c>
      <c r="B95" s="9"/>
      <c r="C95" s="8"/>
      <c r="D95" s="9">
        <f t="shared" si="12"/>
        <v>2.5150000000000001</v>
      </c>
      <c r="E95" s="9">
        <f t="shared" si="12"/>
        <v>2.66</v>
      </c>
      <c r="G95" s="102">
        <f t="shared" si="13"/>
        <v>-1.7734454939768579E-2</v>
      </c>
      <c r="H95" s="102">
        <f t="shared" si="14"/>
        <v>1.134227660393451E-2</v>
      </c>
      <c r="I95" s="102"/>
      <c r="J95" s="102"/>
    </row>
    <row r="96" spans="1:12" x14ac:dyDescent="0.25">
      <c r="A96" s="8">
        <v>35383</v>
      </c>
      <c r="B96" s="9"/>
      <c r="C96" s="8"/>
      <c r="D96" s="9">
        <f t="shared" si="12"/>
        <v>2.59</v>
      </c>
      <c r="E96" s="9">
        <f t="shared" si="12"/>
        <v>2.67</v>
      </c>
      <c r="G96" s="102">
        <f t="shared" si="13"/>
        <v>2.9385072159743682E-2</v>
      </c>
      <c r="H96" s="102">
        <f t="shared" si="14"/>
        <v>3.7523496185503718E-3</v>
      </c>
      <c r="I96" s="102"/>
      <c r="J96" s="102"/>
    </row>
    <row r="97" spans="1:12" x14ac:dyDescent="0.25">
      <c r="A97" s="8">
        <v>35384</v>
      </c>
      <c r="B97" s="9"/>
      <c r="C97" s="8"/>
      <c r="D97" s="9">
        <f t="shared" si="12"/>
        <v>2.5099999999999998</v>
      </c>
      <c r="E97" s="9">
        <f t="shared" si="12"/>
        <v>2.6749999999999998</v>
      </c>
      <c r="G97" s="102">
        <f t="shared" si="13"/>
        <v>-3.1375122567753912E-2</v>
      </c>
      <c r="H97" s="102">
        <f t="shared" si="14"/>
        <v>1.8709079358116025E-3</v>
      </c>
      <c r="I97" s="102"/>
      <c r="J97" s="102"/>
    </row>
    <row r="98" spans="1:12" x14ac:dyDescent="0.25">
      <c r="A98" s="8">
        <v>35387</v>
      </c>
      <c r="B98" s="9"/>
      <c r="C98" s="8"/>
      <c r="D98" s="9">
        <f t="shared" si="12"/>
        <v>2.59</v>
      </c>
      <c r="E98" s="9">
        <f t="shared" si="12"/>
        <v>2.77</v>
      </c>
      <c r="G98" s="102">
        <f t="shared" si="13"/>
        <v>3.1375122567753835E-2</v>
      </c>
      <c r="H98" s="102">
        <f t="shared" si="14"/>
        <v>3.4897939851277246E-2</v>
      </c>
      <c r="I98" s="102"/>
      <c r="J98" s="102"/>
    </row>
    <row r="99" spans="1:12" x14ac:dyDescent="0.25">
      <c r="A99" s="8">
        <v>35388</v>
      </c>
      <c r="B99" s="9"/>
      <c r="C99" s="8"/>
      <c r="D99" s="9">
        <f t="shared" si="12"/>
        <v>2.72</v>
      </c>
      <c r="E99" s="9">
        <f t="shared" si="12"/>
        <v>3.03</v>
      </c>
      <c r="G99" s="102">
        <f t="shared" si="13"/>
        <v>4.8974004596459682E-2</v>
      </c>
      <c r="H99" s="102">
        <f t="shared" si="14"/>
        <v>8.971529932203065E-2</v>
      </c>
      <c r="I99" s="102"/>
      <c r="J99" s="102"/>
    </row>
    <row r="100" spans="1:12" x14ac:dyDescent="0.25">
      <c r="A100" s="8">
        <v>35389</v>
      </c>
      <c r="B100" s="9"/>
      <c r="C100" s="8"/>
      <c r="D100" s="9">
        <f t="shared" si="12"/>
        <v>3.14</v>
      </c>
      <c r="E100" s="9">
        <f t="shared" si="12"/>
        <v>3.4</v>
      </c>
      <c r="G100" s="102">
        <f t="shared" si="13"/>
        <v>0.14359091961225595</v>
      </c>
      <c r="H100" s="102">
        <f t="shared" si="14"/>
        <v>0.11521281210083796</v>
      </c>
      <c r="I100" s="102"/>
      <c r="J100" s="102"/>
    </row>
    <row r="101" spans="1:12" x14ac:dyDescent="0.25">
      <c r="A101" s="8">
        <v>35390</v>
      </c>
      <c r="B101" s="9">
        <v>1</v>
      </c>
      <c r="C101" s="8"/>
      <c r="D101" s="9">
        <f t="shared" si="12"/>
        <v>3.35</v>
      </c>
      <c r="E101" s="9">
        <f t="shared" si="12"/>
        <v>3.79</v>
      </c>
      <c r="G101" s="102">
        <f t="shared" si="13"/>
        <v>6.4737545916813161E-2</v>
      </c>
      <c r="H101" s="102">
        <f t="shared" si="14"/>
        <v>0.10859058747221931</v>
      </c>
      <c r="I101" s="102"/>
      <c r="J101" s="102"/>
    </row>
    <row r="102" spans="1:12" x14ac:dyDescent="0.25">
      <c r="A102" s="8"/>
      <c r="B102" s="9"/>
      <c r="C102" s="8"/>
      <c r="D102" s="9"/>
      <c r="E102" s="9"/>
      <c r="G102" s="102"/>
      <c r="H102" s="102"/>
      <c r="I102" s="102"/>
      <c r="J102" s="102"/>
    </row>
    <row r="103" spans="1:12" x14ac:dyDescent="0.25">
      <c r="A103" s="8"/>
      <c r="B103" s="9"/>
      <c r="C103" s="8"/>
      <c r="D103" s="9"/>
      <c r="E103" s="9"/>
    </row>
    <row r="104" spans="1:12" x14ac:dyDescent="0.25">
      <c r="A104" s="8"/>
      <c r="B104" s="9"/>
      <c r="C104" s="8"/>
      <c r="D104" s="9"/>
      <c r="E104" s="9"/>
    </row>
    <row r="105" spans="1:12" x14ac:dyDescent="0.25">
      <c r="A105" s="8"/>
      <c r="B105" s="9"/>
      <c r="C105" s="8">
        <v>35400</v>
      </c>
      <c r="G105" s="102">
        <f>STDEV(G107:G125)*15.87</f>
        <v>1.2588805932541665</v>
      </c>
      <c r="H105" s="102">
        <f>STDEV(H107:H125)*15.87</f>
        <v>1.0464486798935633</v>
      </c>
      <c r="I105" s="102">
        <f>CORREL(D106:D125,E106:E125)</f>
        <v>0.93773924571338263</v>
      </c>
      <c r="J105" s="102">
        <f>IF(ISNUMBER(I105),I105,1.1)</f>
        <v>0.93773924571338263</v>
      </c>
      <c r="K105" s="101">
        <f>MAX(D106:D127)</f>
        <v>4.87</v>
      </c>
      <c r="L105" s="101">
        <f>MAX(E106:E127)</f>
        <v>4.55</v>
      </c>
    </row>
    <row r="106" spans="1:12" x14ac:dyDescent="0.25">
      <c r="A106" s="8">
        <v>35391</v>
      </c>
      <c r="B106" s="9"/>
      <c r="C106" s="8"/>
      <c r="D106" s="9">
        <f t="shared" ref="D106:E125" si="15">VLOOKUP($A106,IF(D$3=2,PRICELOOK2,IF(D$3=3,PRICELOOK3,IF(D$3=4,cash,PRICELOOK))),D$4,FALSE)</f>
        <v>3.4350000000000001</v>
      </c>
      <c r="E106" s="9">
        <f t="shared" si="15"/>
        <v>3.75</v>
      </c>
      <c r="G106" s="102"/>
      <c r="H106" s="102"/>
      <c r="I106" s="102"/>
      <c r="K106" s="101">
        <f>MIN(D106:D127)</f>
        <v>3.145</v>
      </c>
      <c r="L106" s="101">
        <f>MIN(E106:E127)</f>
        <v>3.355</v>
      </c>
    </row>
    <row r="107" spans="1:12" x14ac:dyDescent="0.25">
      <c r="A107" s="8">
        <v>35394</v>
      </c>
      <c r="B107" s="9"/>
      <c r="C107" s="8"/>
      <c r="D107" s="9">
        <f t="shared" si="15"/>
        <v>3.68</v>
      </c>
      <c r="E107" s="9">
        <f t="shared" si="15"/>
        <v>3.85</v>
      </c>
      <c r="G107" s="102">
        <f>LN(D107/D106)</f>
        <v>6.8895826506526883E-2</v>
      </c>
      <c r="H107" s="102">
        <f>LN(E107/E106)</f>
        <v>2.6317308317373358E-2</v>
      </c>
      <c r="I107" s="102"/>
      <c r="J107" s="102"/>
    </row>
    <row r="108" spans="1:12" x14ac:dyDescent="0.25">
      <c r="A108" s="8">
        <v>35395</v>
      </c>
      <c r="B108" s="9"/>
      <c r="C108" s="8"/>
      <c r="D108" s="9">
        <f t="shared" si="15"/>
        <v>3.8</v>
      </c>
      <c r="E108" s="9">
        <f t="shared" si="15"/>
        <v>3.8</v>
      </c>
      <c r="G108" s="102">
        <f t="shared" ref="G108:G125" si="16">LN(D108/D107)</f>
        <v>3.2088314551500449E-2</v>
      </c>
      <c r="H108" s="102">
        <f t="shared" ref="H108:H125" si="17">LN(E108/E107)</f>
        <v>-1.3072081567352888E-2</v>
      </c>
      <c r="I108" s="102"/>
      <c r="J108" s="102"/>
    </row>
    <row r="109" spans="1:12" x14ac:dyDescent="0.25">
      <c r="A109" s="8">
        <v>35401</v>
      </c>
      <c r="B109" s="9"/>
      <c r="C109" s="8"/>
      <c r="D109" s="9">
        <f t="shared" si="15"/>
        <v>3.56</v>
      </c>
      <c r="E109" s="9">
        <f t="shared" si="15"/>
        <v>3.76</v>
      </c>
      <c r="G109" s="102">
        <f t="shared" si="16"/>
        <v>-6.5240521868400972E-2</v>
      </c>
      <c r="H109" s="102">
        <f t="shared" si="17"/>
        <v>-1.0582109330536972E-2</v>
      </c>
      <c r="I109" s="102"/>
      <c r="J109" s="102"/>
    </row>
    <row r="110" spans="1:12" x14ac:dyDescent="0.25">
      <c r="A110" s="8">
        <v>35402</v>
      </c>
      <c r="B110" s="9"/>
      <c r="C110" s="8"/>
      <c r="D110" s="9">
        <f t="shared" si="15"/>
        <v>3.4750000000000001</v>
      </c>
      <c r="E110" s="9">
        <f t="shared" si="15"/>
        <v>3.7149999999999999</v>
      </c>
      <c r="G110" s="102">
        <f t="shared" si="16"/>
        <v>-2.4166065847183608E-2</v>
      </c>
      <c r="H110" s="102">
        <f t="shared" si="17"/>
        <v>-1.20402792320806E-2</v>
      </c>
      <c r="I110" s="102"/>
      <c r="J110" s="102"/>
    </row>
    <row r="111" spans="1:12" x14ac:dyDescent="0.25">
      <c r="A111" s="8">
        <v>35403</v>
      </c>
      <c r="B111" s="9"/>
      <c r="C111" s="8"/>
      <c r="D111" s="9">
        <f t="shared" si="15"/>
        <v>3.57</v>
      </c>
      <c r="E111" s="9">
        <f t="shared" si="15"/>
        <v>3.7149999999999999</v>
      </c>
      <c r="G111" s="102">
        <f t="shared" si="16"/>
        <v>2.6971116774792175E-2</v>
      </c>
      <c r="H111" s="102">
        <f t="shared" si="17"/>
        <v>0</v>
      </c>
      <c r="I111" s="102"/>
      <c r="J111" s="102"/>
    </row>
    <row r="112" spans="1:12" x14ac:dyDescent="0.25">
      <c r="A112" s="8">
        <v>35404</v>
      </c>
      <c r="B112" s="9"/>
      <c r="C112" s="8"/>
      <c r="D112" s="9">
        <f t="shared" si="15"/>
        <v>3.54</v>
      </c>
      <c r="E112" s="9">
        <f t="shared" si="15"/>
        <v>3.7749999999999999</v>
      </c>
      <c r="G112" s="102">
        <f t="shared" si="16"/>
        <v>-8.4388686458645949E-3</v>
      </c>
      <c r="H112" s="102">
        <f t="shared" si="17"/>
        <v>1.6021704531265585E-2</v>
      </c>
      <c r="I112" s="102"/>
      <c r="J112" s="102"/>
    </row>
    <row r="113" spans="1:10" x14ac:dyDescent="0.25">
      <c r="A113" s="8">
        <v>35405</v>
      </c>
      <c r="B113" s="9"/>
      <c r="C113" s="8"/>
      <c r="D113" s="9">
        <f t="shared" si="15"/>
        <v>3.5049999999999999</v>
      </c>
      <c r="E113" s="9">
        <f t="shared" si="15"/>
        <v>3.7749999999999999</v>
      </c>
      <c r="G113" s="102">
        <f t="shared" si="16"/>
        <v>-9.9362066591297191E-3</v>
      </c>
      <c r="H113" s="102">
        <f t="shared" si="17"/>
        <v>0</v>
      </c>
      <c r="I113" s="102"/>
      <c r="J113" s="102"/>
    </row>
    <row r="114" spans="1:10" x14ac:dyDescent="0.25">
      <c r="A114" s="8">
        <v>35408</v>
      </c>
      <c r="B114" s="9"/>
      <c r="C114" s="8"/>
      <c r="D114" s="9">
        <f t="shared" si="15"/>
        <v>3.3</v>
      </c>
      <c r="E114" s="9">
        <f t="shared" si="15"/>
        <v>3.45</v>
      </c>
      <c r="G114" s="102">
        <f t="shared" si="16"/>
        <v>-6.0268052014118931E-2</v>
      </c>
      <c r="H114" s="102">
        <f t="shared" si="17"/>
        <v>-9.0026151657719516E-2</v>
      </c>
      <c r="I114" s="102"/>
      <c r="J114" s="102"/>
    </row>
    <row r="115" spans="1:10" x14ac:dyDescent="0.25">
      <c r="A115" s="8">
        <v>35409</v>
      </c>
      <c r="B115" s="9"/>
      <c r="C115" s="8"/>
      <c r="D115" s="9">
        <f t="shared" si="15"/>
        <v>3.145</v>
      </c>
      <c r="E115" s="9">
        <f t="shared" si="15"/>
        <v>3.355</v>
      </c>
      <c r="G115" s="102">
        <f t="shared" si="16"/>
        <v>-4.8108578320030612E-2</v>
      </c>
      <c r="H115" s="102">
        <f t="shared" si="17"/>
        <v>-2.7922460619623377E-2</v>
      </c>
      <c r="I115" s="102"/>
      <c r="J115" s="102"/>
    </row>
    <row r="116" spans="1:10" x14ac:dyDescent="0.25">
      <c r="A116" s="8">
        <v>35410</v>
      </c>
      <c r="B116" s="9"/>
      <c r="C116" s="8"/>
      <c r="D116" s="9">
        <f t="shared" si="15"/>
        <v>3.24</v>
      </c>
      <c r="E116" s="9">
        <f t="shared" si="15"/>
        <v>3.4649999999999999</v>
      </c>
      <c r="G116" s="102">
        <f t="shared" si="16"/>
        <v>2.9759439651834124E-2</v>
      </c>
      <c r="H116" s="102">
        <f t="shared" si="17"/>
        <v>3.2260862218221477E-2</v>
      </c>
      <c r="I116" s="102"/>
      <c r="J116" s="102"/>
    </row>
    <row r="117" spans="1:10" x14ac:dyDescent="0.25">
      <c r="A117" s="8">
        <v>35411</v>
      </c>
      <c r="B117" s="9"/>
      <c r="C117" s="8"/>
      <c r="D117" s="9">
        <f t="shared" si="15"/>
        <v>3.17</v>
      </c>
      <c r="E117" s="9">
        <f t="shared" si="15"/>
        <v>3.4550000000000001</v>
      </c>
      <c r="G117" s="102">
        <f t="shared" si="16"/>
        <v>-2.1841741915048868E-2</v>
      </c>
      <c r="H117" s="102">
        <f t="shared" si="17"/>
        <v>-2.8901754222332744E-3</v>
      </c>
      <c r="I117" s="102"/>
      <c r="J117" s="102"/>
    </row>
    <row r="118" spans="1:10" x14ac:dyDescent="0.25">
      <c r="A118" s="8">
        <v>35412</v>
      </c>
      <c r="B118" s="9"/>
      <c r="C118" s="8"/>
      <c r="D118" s="9">
        <f t="shared" si="15"/>
        <v>3.4049999999999998</v>
      </c>
      <c r="E118" s="9">
        <f t="shared" si="15"/>
        <v>3.59</v>
      </c>
      <c r="G118" s="102">
        <f t="shared" si="16"/>
        <v>7.1513351712286427E-2</v>
      </c>
      <c r="H118" s="102">
        <f t="shared" si="17"/>
        <v>3.8329745280554155E-2</v>
      </c>
      <c r="I118" s="102"/>
      <c r="J118" s="102"/>
    </row>
    <row r="119" spans="1:10" x14ac:dyDescent="0.25">
      <c r="A119" s="8">
        <v>35415</v>
      </c>
      <c r="B119" s="9"/>
      <c r="C119" s="8"/>
      <c r="D119" s="9">
        <f t="shared" si="15"/>
        <v>4.0949999999999998</v>
      </c>
      <c r="E119" s="9">
        <f t="shared" si="15"/>
        <v>3.59</v>
      </c>
      <c r="G119" s="102">
        <f t="shared" si="16"/>
        <v>0.18452177770355707</v>
      </c>
      <c r="H119" s="102">
        <f t="shared" si="17"/>
        <v>0</v>
      </c>
      <c r="I119" s="102"/>
      <c r="J119" s="102"/>
    </row>
    <row r="120" spans="1:10" x14ac:dyDescent="0.25">
      <c r="A120" s="8">
        <v>35416</v>
      </c>
      <c r="B120" s="9"/>
      <c r="C120" s="8"/>
      <c r="D120" s="9">
        <f t="shared" si="15"/>
        <v>4.87</v>
      </c>
      <c r="E120" s="9">
        <f t="shared" si="15"/>
        <v>4.55</v>
      </c>
      <c r="G120" s="102">
        <f t="shared" si="16"/>
        <v>0.17332721978946566</v>
      </c>
      <c r="H120" s="102">
        <f t="shared" si="17"/>
        <v>0.23697503046267152</v>
      </c>
      <c r="I120" s="102"/>
      <c r="J120" s="102"/>
    </row>
    <row r="121" spans="1:10" x14ac:dyDescent="0.25">
      <c r="A121" s="8">
        <v>35417</v>
      </c>
      <c r="B121" s="9"/>
      <c r="C121" s="8"/>
      <c r="D121" s="9">
        <f t="shared" si="15"/>
        <v>4.7949999999999999</v>
      </c>
      <c r="E121" s="9">
        <f t="shared" si="15"/>
        <v>4.4749999999999996</v>
      </c>
      <c r="G121" s="102">
        <f t="shared" si="16"/>
        <v>-1.5520228759096914E-2</v>
      </c>
      <c r="H121" s="102">
        <f t="shared" si="17"/>
        <v>-1.6620881236040407E-2</v>
      </c>
      <c r="I121" s="102"/>
      <c r="J121" s="102"/>
    </row>
    <row r="122" spans="1:10" x14ac:dyDescent="0.25">
      <c r="A122" s="8">
        <v>35418</v>
      </c>
      <c r="B122" s="9"/>
      <c r="C122" s="8"/>
      <c r="D122" s="9">
        <f t="shared" si="15"/>
        <v>4.7949999999999999</v>
      </c>
      <c r="E122" s="9">
        <f t="shared" si="15"/>
        <v>4.4749999999999996</v>
      </c>
      <c r="G122" s="102">
        <f t="shared" si="16"/>
        <v>0</v>
      </c>
      <c r="H122" s="102">
        <f t="shared" si="17"/>
        <v>0</v>
      </c>
      <c r="I122" s="102"/>
      <c r="J122" s="102"/>
    </row>
    <row r="123" spans="1:10" x14ac:dyDescent="0.25">
      <c r="A123" s="8">
        <v>35419</v>
      </c>
      <c r="B123" s="9"/>
      <c r="C123" s="8"/>
      <c r="D123" s="9">
        <f t="shared" si="15"/>
        <v>4.21</v>
      </c>
      <c r="E123" s="9">
        <f t="shared" si="15"/>
        <v>4.2</v>
      </c>
      <c r="G123" s="102">
        <f t="shared" si="16"/>
        <v>-0.13011106064111144</v>
      </c>
      <c r="H123" s="102">
        <f t="shared" si="17"/>
        <v>-6.3421826437495943E-2</v>
      </c>
      <c r="I123" s="102"/>
      <c r="J123" s="102"/>
    </row>
    <row r="124" spans="1:10" x14ac:dyDescent="0.25">
      <c r="A124" s="8">
        <v>35422</v>
      </c>
      <c r="B124" s="9"/>
      <c r="C124" s="8"/>
      <c r="D124" s="9">
        <f t="shared" si="15"/>
        <v>3.835</v>
      </c>
      <c r="E124" s="9">
        <f t="shared" si="15"/>
        <v>3.91</v>
      </c>
      <c r="G124" s="102">
        <f t="shared" si="16"/>
        <v>-9.3293212875070503E-2</v>
      </c>
      <c r="H124" s="102">
        <f t="shared" si="17"/>
        <v>-7.1547151292048194E-2</v>
      </c>
      <c r="I124" s="102"/>
      <c r="J124" s="102"/>
    </row>
    <row r="125" spans="1:10" x14ac:dyDescent="0.25">
      <c r="A125" s="10">
        <v>35423</v>
      </c>
      <c r="B125" s="9">
        <v>1</v>
      </c>
      <c r="C125" s="10"/>
      <c r="D125" s="9">
        <f t="shared" si="15"/>
        <v>3.835</v>
      </c>
      <c r="E125" s="9">
        <f t="shared" si="15"/>
        <v>3.91</v>
      </c>
      <c r="G125" s="102">
        <f t="shared" si="16"/>
        <v>0</v>
      </c>
      <c r="H125" s="102">
        <f t="shared" si="17"/>
        <v>0</v>
      </c>
      <c r="I125" s="102"/>
      <c r="J125" s="102"/>
    </row>
    <row r="126" spans="1:10" x14ac:dyDescent="0.25">
      <c r="A126" s="10"/>
      <c r="B126" s="9"/>
      <c r="C126" s="10"/>
      <c r="D126" s="9"/>
      <c r="E126" s="9"/>
    </row>
    <row r="127" spans="1:10" x14ac:dyDescent="0.25">
      <c r="A127" s="10"/>
      <c r="B127" s="9"/>
      <c r="C127" s="10"/>
      <c r="D127" s="9"/>
      <c r="E127" s="9"/>
    </row>
    <row r="128" spans="1:10" x14ac:dyDescent="0.25">
      <c r="A128" s="10"/>
      <c r="B128" s="9"/>
      <c r="C128" s="10"/>
      <c r="D128" s="9"/>
      <c r="E128" s="9"/>
    </row>
    <row r="129" spans="1:12" x14ac:dyDescent="0.25">
      <c r="A129" s="10"/>
      <c r="B129" s="9"/>
      <c r="C129" s="10">
        <v>35431</v>
      </c>
      <c r="G129" s="102">
        <f>STDEV(G131:G147)*15.87</f>
        <v>2.5140321081439092</v>
      </c>
      <c r="H129" s="102">
        <f>STDEV(H131:H147)*15.87</f>
        <v>2.0107329423927536</v>
      </c>
      <c r="I129" s="102">
        <f>CORREL(D130:D147,E130:E147)</f>
        <v>0.96582994652379861</v>
      </c>
      <c r="J129" s="102">
        <f>IF(ISNUMBER(I129),I129,1.1)</f>
        <v>0.96582994652379861</v>
      </c>
      <c r="K129" s="101">
        <f>MAX(D130:D151)</f>
        <v>4.76</v>
      </c>
      <c r="L129" s="101">
        <f>MAX(E130:E151)</f>
        <v>4.38</v>
      </c>
    </row>
    <row r="130" spans="1:12" x14ac:dyDescent="0.25">
      <c r="A130" s="8">
        <v>35430</v>
      </c>
      <c r="B130" s="9"/>
      <c r="C130" s="8"/>
      <c r="D130" s="9">
        <f t="shared" ref="D130:E147" si="18">VLOOKUP($A130,IF(D$3=2,PRICELOOK2,IF(D$3=3,PRICELOOK3,IF(D$3=4,cash,PRICELOOK))),D$4,FALSE)</f>
        <v>2.3650000000000002</v>
      </c>
      <c r="E130" s="9">
        <f t="shared" si="18"/>
        <v>2.62</v>
      </c>
      <c r="G130" s="102"/>
      <c r="H130" s="102"/>
      <c r="I130" s="102"/>
      <c r="K130" s="101">
        <f>MIN(D130:D151)</f>
        <v>2.3650000000000002</v>
      </c>
      <c r="L130" s="101">
        <f>MIN(E130:E151)</f>
        <v>2.585</v>
      </c>
    </row>
    <row r="131" spans="1:12" x14ac:dyDescent="0.25">
      <c r="A131" s="8">
        <v>35433</v>
      </c>
      <c r="B131" s="9"/>
      <c r="C131" s="8"/>
      <c r="D131" s="9">
        <f t="shared" si="18"/>
        <v>2.375</v>
      </c>
      <c r="E131" s="9">
        <f t="shared" si="18"/>
        <v>2.585</v>
      </c>
      <c r="G131" s="102">
        <f>LN(D131/D130)</f>
        <v>4.2194155427080684E-3</v>
      </c>
      <c r="H131" s="102">
        <f>LN(E131/E130)</f>
        <v>-1.3448809812613084E-2</v>
      </c>
      <c r="I131" s="102"/>
      <c r="J131" s="102"/>
    </row>
    <row r="132" spans="1:12" x14ac:dyDescent="0.25">
      <c r="A132" s="8">
        <v>35436</v>
      </c>
      <c r="B132" s="9"/>
      <c r="C132" s="8"/>
      <c r="D132" s="9">
        <f t="shared" si="18"/>
        <v>3.66</v>
      </c>
      <c r="E132" s="9">
        <f t="shared" si="18"/>
        <v>3.79</v>
      </c>
      <c r="G132" s="102">
        <f t="shared" ref="G132:G147" si="19">LN(D132/D131)</f>
        <v>0.43246570992667038</v>
      </c>
      <c r="H132" s="102">
        <f t="shared" ref="H132:H147" si="20">LN(E132/E131)</f>
        <v>0.3826405111339426</v>
      </c>
      <c r="I132" s="102"/>
      <c r="J132" s="102"/>
    </row>
    <row r="133" spans="1:12" x14ac:dyDescent="0.25">
      <c r="A133" s="8">
        <v>35437</v>
      </c>
      <c r="B133" s="9"/>
      <c r="C133" s="8"/>
      <c r="D133" s="9">
        <f t="shared" si="18"/>
        <v>4.0250000000000004</v>
      </c>
      <c r="E133" s="9">
        <f t="shared" si="18"/>
        <v>4</v>
      </c>
      <c r="G133" s="102">
        <f t="shared" si="19"/>
        <v>9.5061763457251758E-2</v>
      </c>
      <c r="H133" s="102">
        <f t="shared" si="20"/>
        <v>5.3928342025555645E-2</v>
      </c>
      <c r="I133" s="102"/>
      <c r="J133" s="102"/>
    </row>
    <row r="134" spans="1:12" x14ac:dyDescent="0.25">
      <c r="A134" s="8">
        <v>35438</v>
      </c>
      <c r="B134" s="9"/>
      <c r="C134" s="8"/>
      <c r="D134" s="9">
        <f t="shared" si="18"/>
        <v>3.855</v>
      </c>
      <c r="E134" s="9">
        <f t="shared" si="18"/>
        <v>3.8450000000000002</v>
      </c>
      <c r="G134" s="102">
        <f t="shared" si="19"/>
        <v>-4.315390385523394E-2</v>
      </c>
      <c r="H134" s="102">
        <f t="shared" si="20"/>
        <v>-3.9520758162283273E-2</v>
      </c>
      <c r="I134" s="102"/>
      <c r="J134" s="102"/>
    </row>
    <row r="135" spans="1:12" x14ac:dyDescent="0.25">
      <c r="A135" s="8">
        <v>35439</v>
      </c>
      <c r="B135" s="9"/>
      <c r="C135" s="8"/>
      <c r="D135" s="9">
        <f t="shared" si="18"/>
        <v>3.665</v>
      </c>
      <c r="E135" s="9">
        <f t="shared" si="18"/>
        <v>3.645</v>
      </c>
      <c r="G135" s="102">
        <f t="shared" si="19"/>
        <v>-5.0542671676677933E-2</v>
      </c>
      <c r="H135" s="102">
        <f t="shared" si="20"/>
        <v>-5.3417237496985834E-2</v>
      </c>
      <c r="I135" s="102"/>
      <c r="J135" s="102"/>
    </row>
    <row r="136" spans="1:12" x14ac:dyDescent="0.25">
      <c r="A136" s="8">
        <v>35440</v>
      </c>
      <c r="B136" s="9"/>
      <c r="C136" s="8"/>
      <c r="D136" s="9">
        <f t="shared" si="18"/>
        <v>4.0599999999999996</v>
      </c>
      <c r="E136" s="9">
        <f t="shared" si="18"/>
        <v>3.645</v>
      </c>
      <c r="G136" s="102">
        <f t="shared" si="19"/>
        <v>0.10235463827502626</v>
      </c>
      <c r="H136" s="102">
        <f t="shared" si="20"/>
        <v>0</v>
      </c>
      <c r="I136" s="102"/>
      <c r="J136" s="102"/>
    </row>
    <row r="137" spans="1:12" x14ac:dyDescent="0.25">
      <c r="A137" s="8">
        <v>35443</v>
      </c>
      <c r="B137" s="9"/>
      <c r="C137" s="8"/>
      <c r="D137" s="9">
        <f t="shared" si="18"/>
        <v>4.16</v>
      </c>
      <c r="E137" s="9">
        <f t="shared" si="18"/>
        <v>4.3</v>
      </c>
      <c r="G137" s="102">
        <f t="shared" si="19"/>
        <v>2.4332100659530721E-2</v>
      </c>
      <c r="H137" s="102">
        <f t="shared" si="20"/>
        <v>0.16525865723889518</v>
      </c>
      <c r="I137" s="102"/>
      <c r="J137" s="102"/>
    </row>
    <row r="138" spans="1:12" x14ac:dyDescent="0.25">
      <c r="A138" s="8">
        <v>35444</v>
      </c>
      <c r="B138" s="9"/>
      <c r="C138" s="8"/>
      <c r="D138" s="9">
        <f t="shared" si="18"/>
        <v>4.1900000000000004</v>
      </c>
      <c r="E138" s="9">
        <f t="shared" si="18"/>
        <v>4.3</v>
      </c>
      <c r="G138" s="102">
        <f t="shared" si="19"/>
        <v>7.1856596608745327E-3</v>
      </c>
      <c r="H138" s="102">
        <f t="shared" si="20"/>
        <v>0</v>
      </c>
      <c r="I138" s="102"/>
      <c r="J138" s="102"/>
    </row>
    <row r="139" spans="1:12" x14ac:dyDescent="0.25">
      <c r="A139" s="8">
        <v>35445</v>
      </c>
      <c r="B139" s="9"/>
      <c r="C139" s="8"/>
      <c r="D139" s="9">
        <f t="shared" si="18"/>
        <v>4.76</v>
      </c>
      <c r="E139" s="9">
        <f t="shared" si="18"/>
        <v>4.38</v>
      </c>
      <c r="G139" s="102">
        <f t="shared" si="19"/>
        <v>0.12754693430928213</v>
      </c>
      <c r="H139" s="102">
        <f t="shared" si="20"/>
        <v>1.8433701688837966E-2</v>
      </c>
      <c r="I139" s="102"/>
      <c r="J139" s="102"/>
    </row>
    <row r="140" spans="1:12" x14ac:dyDescent="0.25">
      <c r="A140" s="8">
        <v>35446</v>
      </c>
      <c r="B140" s="9"/>
      <c r="C140" s="8"/>
      <c r="D140" s="9">
        <f t="shared" si="18"/>
        <v>4.12</v>
      </c>
      <c r="E140" s="9">
        <f t="shared" si="18"/>
        <v>4.2</v>
      </c>
      <c r="G140" s="102">
        <f t="shared" si="19"/>
        <v>-0.14439450488189357</v>
      </c>
      <c r="H140" s="102">
        <f t="shared" si="20"/>
        <v>-4.1964199099032082E-2</v>
      </c>
      <c r="I140" s="102"/>
      <c r="J140" s="102"/>
    </row>
    <row r="141" spans="1:12" x14ac:dyDescent="0.25">
      <c r="A141" s="8">
        <v>35447</v>
      </c>
      <c r="B141" s="9"/>
      <c r="C141" s="8"/>
      <c r="D141" s="9">
        <f t="shared" si="18"/>
        <v>3.355</v>
      </c>
      <c r="E141" s="9">
        <f t="shared" si="18"/>
        <v>3.35</v>
      </c>
      <c r="G141" s="102">
        <f t="shared" si="19"/>
        <v>-0.20540139293778986</v>
      </c>
      <c r="H141" s="102">
        <f t="shared" si="20"/>
        <v>-0.22612417945234764</v>
      </c>
      <c r="I141" s="102"/>
      <c r="J141" s="102"/>
    </row>
    <row r="142" spans="1:12" x14ac:dyDescent="0.25">
      <c r="A142" s="8">
        <v>35450</v>
      </c>
      <c r="B142" s="9"/>
      <c r="C142" s="8"/>
      <c r="D142" s="9">
        <f t="shared" si="18"/>
        <v>2.77</v>
      </c>
      <c r="E142" s="9">
        <f t="shared" si="18"/>
        <v>3.125</v>
      </c>
      <c r="G142" s="102">
        <f t="shared" si="19"/>
        <v>-0.19160445022439795</v>
      </c>
      <c r="H142" s="102">
        <f t="shared" si="20"/>
        <v>-6.9526062648610221E-2</v>
      </c>
      <c r="I142" s="102"/>
      <c r="J142" s="102"/>
    </row>
    <row r="143" spans="1:12" x14ac:dyDescent="0.25">
      <c r="A143" s="8">
        <v>35451</v>
      </c>
      <c r="B143" s="9"/>
      <c r="C143" s="8"/>
      <c r="D143" s="9">
        <f t="shared" si="18"/>
        <v>2.79</v>
      </c>
      <c r="E143" s="9">
        <f t="shared" si="18"/>
        <v>2.7749999999999999</v>
      </c>
      <c r="G143" s="102">
        <f t="shared" si="19"/>
        <v>7.1942756340272309E-3</v>
      </c>
      <c r="H143" s="102">
        <f t="shared" si="20"/>
        <v>-0.11878353598996698</v>
      </c>
      <c r="I143" s="102"/>
      <c r="J143" s="102"/>
    </row>
    <row r="144" spans="1:12" x14ac:dyDescent="0.25">
      <c r="A144" s="8">
        <v>35452</v>
      </c>
      <c r="B144" s="9"/>
      <c r="C144" s="8"/>
      <c r="D144" s="9">
        <f t="shared" si="18"/>
        <v>2.8250000000000002</v>
      </c>
      <c r="E144" s="9">
        <f t="shared" si="18"/>
        <v>2.8250000000000002</v>
      </c>
      <c r="G144" s="102">
        <f t="shared" si="19"/>
        <v>1.2466768765130067E-2</v>
      </c>
      <c r="H144" s="102">
        <f t="shared" si="20"/>
        <v>1.7857617400006472E-2</v>
      </c>
      <c r="I144" s="102"/>
      <c r="J144" s="102"/>
    </row>
    <row r="145" spans="1:12" x14ac:dyDescent="0.25">
      <c r="A145" s="8">
        <v>35453</v>
      </c>
      <c r="B145" s="9"/>
      <c r="C145" s="8"/>
      <c r="D145" s="9">
        <f t="shared" si="18"/>
        <v>2.94</v>
      </c>
      <c r="E145" s="9">
        <f t="shared" si="18"/>
        <v>2.7949999999999999</v>
      </c>
      <c r="G145" s="102">
        <f t="shared" si="19"/>
        <v>3.9901216752185907E-2</v>
      </c>
      <c r="H145" s="102">
        <f t="shared" si="20"/>
        <v>-1.0676257991341868E-2</v>
      </c>
      <c r="I145" s="102"/>
      <c r="J145" s="102"/>
    </row>
    <row r="146" spans="1:12" x14ac:dyDescent="0.25">
      <c r="A146" s="8">
        <v>35454</v>
      </c>
      <c r="B146" s="9"/>
      <c r="C146" s="8"/>
      <c r="D146" s="9">
        <f t="shared" si="18"/>
        <v>2.375</v>
      </c>
      <c r="E146" s="9">
        <f t="shared" si="18"/>
        <v>2.74</v>
      </c>
      <c r="G146" s="102">
        <f t="shared" si="19"/>
        <v>-0.21341214386398563</v>
      </c>
      <c r="H146" s="102">
        <f t="shared" si="20"/>
        <v>-1.9874186207083529E-2</v>
      </c>
      <c r="I146" s="102"/>
      <c r="J146" s="102"/>
    </row>
    <row r="147" spans="1:12" x14ac:dyDescent="0.25">
      <c r="A147" s="8">
        <v>35457</v>
      </c>
      <c r="B147" s="9">
        <v>1</v>
      </c>
      <c r="C147" s="8"/>
      <c r="D147" s="9">
        <f t="shared" si="18"/>
        <v>2.81</v>
      </c>
      <c r="E147" s="9">
        <f t="shared" si="18"/>
        <v>2.9</v>
      </c>
      <c r="G147" s="102">
        <f t="shared" si="19"/>
        <v>0.16818704585904992</v>
      </c>
      <c r="H147" s="102">
        <f t="shared" si="20"/>
        <v>5.675281659244942E-2</v>
      </c>
      <c r="I147" s="102"/>
      <c r="J147" s="102"/>
    </row>
    <row r="148" spans="1:12" x14ac:dyDescent="0.25">
      <c r="A148" s="8"/>
      <c r="B148" s="9"/>
      <c r="C148" s="8"/>
      <c r="D148" s="9"/>
      <c r="E148" s="9"/>
      <c r="G148" s="102"/>
      <c r="H148" s="102"/>
      <c r="I148" s="102"/>
      <c r="J148" s="102"/>
    </row>
    <row r="149" spans="1:12" x14ac:dyDescent="0.25">
      <c r="A149" s="8"/>
      <c r="B149" s="9"/>
      <c r="C149" s="8"/>
      <c r="D149" s="9"/>
      <c r="E149" s="9"/>
      <c r="G149" s="102"/>
      <c r="H149" s="102"/>
      <c r="I149" s="102"/>
      <c r="J149" s="102"/>
    </row>
    <row r="150" spans="1:12" x14ac:dyDescent="0.25">
      <c r="A150" s="8"/>
      <c r="B150" s="9"/>
      <c r="C150" s="8"/>
      <c r="D150" s="9"/>
      <c r="E150" s="9"/>
    </row>
    <row r="151" spans="1:12" x14ac:dyDescent="0.25">
      <c r="A151" s="8"/>
      <c r="B151" s="9"/>
      <c r="C151" s="8">
        <v>35462</v>
      </c>
      <c r="G151" s="102">
        <f>STDEV(G153:G168)*15.87</f>
        <v>1.2421970182543376</v>
      </c>
      <c r="H151" s="102">
        <f>STDEV(H153:H168)*15.87</f>
        <v>1.2280367771344947</v>
      </c>
      <c r="I151" s="102">
        <f>CORREL(D152:D168,E152:E168)</f>
        <v>0.95941262973682362</v>
      </c>
      <c r="J151" s="102">
        <f>IF(ISNUMBER(I151),I151,1.1)</f>
        <v>0.95941262973682362</v>
      </c>
      <c r="K151" s="101">
        <f>MAX(D152:D173)</f>
        <v>2.9249999999999998</v>
      </c>
      <c r="L151" s="101">
        <f>MAX(E152:E173)</f>
        <v>2.9</v>
      </c>
    </row>
    <row r="152" spans="1:12" x14ac:dyDescent="0.25">
      <c r="A152" s="8">
        <v>35458</v>
      </c>
      <c r="B152" s="9"/>
      <c r="C152" s="8"/>
      <c r="D152" s="9">
        <f t="shared" ref="D152:E168" si="21">VLOOKUP($A152,IF(D$3=2,PRICELOOK2,IF(D$3=3,PRICELOOK3,IF(D$3=4,cash,PRICELOOK))),D$4,FALSE)</f>
        <v>2.9249999999999998</v>
      </c>
      <c r="E152" s="9">
        <f t="shared" si="21"/>
        <v>2.9</v>
      </c>
      <c r="G152" s="102"/>
      <c r="H152" s="102"/>
      <c r="I152" s="102"/>
      <c r="K152" s="101">
        <f>MIN(D152:D173)</f>
        <v>1.61</v>
      </c>
      <c r="L152" s="101">
        <f>MIN(E152:E173)</f>
        <v>1.595</v>
      </c>
    </row>
    <row r="153" spans="1:12" x14ac:dyDescent="0.25">
      <c r="A153" s="8">
        <v>35459</v>
      </c>
      <c r="B153" s="9"/>
      <c r="C153" s="8"/>
      <c r="D153" s="9">
        <f t="shared" si="21"/>
        <v>2.7</v>
      </c>
      <c r="E153" s="9">
        <f t="shared" si="21"/>
        <v>2.9</v>
      </c>
      <c r="G153" s="102">
        <f>LN(D153/D152)</f>
        <v>-8.0042707673536245E-2</v>
      </c>
      <c r="H153" s="102">
        <f>LN(E153/E152)</f>
        <v>0</v>
      </c>
      <c r="I153" s="102"/>
      <c r="J153" s="102"/>
    </row>
    <row r="154" spans="1:12" x14ac:dyDescent="0.25">
      <c r="A154" s="8">
        <v>35464</v>
      </c>
      <c r="B154" s="9"/>
      <c r="C154" s="8"/>
      <c r="D154" s="9">
        <f t="shared" si="21"/>
        <v>2.29</v>
      </c>
      <c r="E154" s="9">
        <f t="shared" si="21"/>
        <v>2.48</v>
      </c>
      <c r="G154" s="102">
        <f t="shared" ref="G154:G168" si="22">LN(D154/D153)</f>
        <v>-0.16469995544413518</v>
      </c>
      <c r="H154" s="102">
        <f t="shared" ref="H154:H168" si="23">LN(E154/E153)</f>
        <v>-0.1564521768155375</v>
      </c>
      <c r="I154" s="102"/>
      <c r="J154" s="102"/>
    </row>
    <row r="155" spans="1:12" x14ac:dyDescent="0.25">
      <c r="A155" s="8">
        <v>35465</v>
      </c>
      <c r="B155" s="9"/>
      <c r="C155" s="8"/>
      <c r="D155" s="9">
        <f t="shared" si="21"/>
        <v>2.335</v>
      </c>
      <c r="E155" s="9">
        <f t="shared" si="21"/>
        <v>2.42</v>
      </c>
      <c r="G155" s="102">
        <f t="shared" si="22"/>
        <v>1.9460073554712343E-2</v>
      </c>
      <c r="H155" s="102">
        <f t="shared" si="23"/>
        <v>-2.4491020008295755E-2</v>
      </c>
      <c r="I155" s="102"/>
      <c r="J155" s="102"/>
    </row>
    <row r="156" spans="1:12" x14ac:dyDescent="0.25">
      <c r="A156" s="8">
        <v>35466</v>
      </c>
      <c r="B156" s="9"/>
      <c r="C156" s="8"/>
      <c r="D156" s="9">
        <f t="shared" si="21"/>
        <v>2.375</v>
      </c>
      <c r="E156" s="9">
        <f t="shared" si="21"/>
        <v>2.5350000000000001</v>
      </c>
      <c r="G156" s="102">
        <f t="shared" si="22"/>
        <v>1.6985546365743807E-2</v>
      </c>
      <c r="H156" s="102">
        <f t="shared" si="23"/>
        <v>4.642609687455157E-2</v>
      </c>
      <c r="I156" s="102"/>
      <c r="J156" s="102"/>
    </row>
    <row r="157" spans="1:12" x14ac:dyDescent="0.25">
      <c r="A157" s="8">
        <v>35467</v>
      </c>
      <c r="B157" s="9"/>
      <c r="C157" s="8"/>
      <c r="D157" s="9">
        <f t="shared" si="21"/>
        <v>2.34</v>
      </c>
      <c r="E157" s="9">
        <f t="shared" si="21"/>
        <v>2.5350000000000001</v>
      </c>
      <c r="G157" s="102">
        <f t="shared" si="22"/>
        <v>-1.4846508116994585E-2</v>
      </c>
      <c r="H157" s="102">
        <f t="shared" si="23"/>
        <v>0</v>
      </c>
      <c r="I157" s="102"/>
      <c r="J157" s="102"/>
    </row>
    <row r="158" spans="1:12" x14ac:dyDescent="0.25">
      <c r="A158" s="8">
        <v>35468</v>
      </c>
      <c r="B158" s="9"/>
      <c r="C158" s="8"/>
      <c r="D158" s="9">
        <f t="shared" si="21"/>
        <v>2.2949999999999999</v>
      </c>
      <c r="E158" s="9">
        <f t="shared" si="21"/>
        <v>2.4700000000000002</v>
      </c>
      <c r="G158" s="102">
        <f t="shared" si="22"/>
        <v>-1.9418085857101513E-2</v>
      </c>
      <c r="H158" s="102">
        <f t="shared" si="23"/>
        <v>-2.5975486403260677E-2</v>
      </c>
      <c r="I158" s="102"/>
      <c r="J158" s="102"/>
    </row>
    <row r="159" spans="1:12" x14ac:dyDescent="0.25">
      <c r="A159" s="8">
        <v>35471</v>
      </c>
      <c r="B159" s="9"/>
      <c r="C159" s="8"/>
      <c r="D159" s="9">
        <f t="shared" si="21"/>
        <v>2.3050000000000002</v>
      </c>
      <c r="E159" s="9">
        <f t="shared" si="21"/>
        <v>2.4700000000000002</v>
      </c>
      <c r="G159" s="102">
        <f t="shared" si="22"/>
        <v>4.3478329361034225E-3</v>
      </c>
      <c r="H159" s="102">
        <f t="shared" si="23"/>
        <v>0</v>
      </c>
      <c r="I159" s="102"/>
      <c r="J159" s="102"/>
    </row>
    <row r="160" spans="1:12" x14ac:dyDescent="0.25">
      <c r="A160" s="8">
        <v>35472</v>
      </c>
      <c r="B160" s="9"/>
      <c r="C160" s="8"/>
      <c r="D160" s="9">
        <f t="shared" si="21"/>
        <v>2.27</v>
      </c>
      <c r="E160" s="9">
        <f t="shared" si="21"/>
        <v>2.4049999999999998</v>
      </c>
      <c r="G160" s="102">
        <f t="shared" si="22"/>
        <v>-1.5300844955300598E-2</v>
      </c>
      <c r="H160" s="102">
        <f t="shared" si="23"/>
        <v>-2.6668247082161523E-2</v>
      </c>
      <c r="I160" s="102"/>
      <c r="J160" s="102"/>
    </row>
    <row r="161" spans="1:12" x14ac:dyDescent="0.25">
      <c r="A161" s="8">
        <v>35473</v>
      </c>
      <c r="B161" s="9"/>
      <c r="C161" s="8"/>
      <c r="D161" s="9">
        <f t="shared" si="21"/>
        <v>2.2999999999999998</v>
      </c>
      <c r="E161" s="9">
        <f t="shared" si="21"/>
        <v>2.2999999999999998</v>
      </c>
      <c r="G161" s="102">
        <f t="shared" si="22"/>
        <v>1.3129291441792581E-2</v>
      </c>
      <c r="H161" s="102">
        <f t="shared" si="23"/>
        <v>-4.4640780622620439E-2</v>
      </c>
      <c r="I161" s="102"/>
      <c r="J161" s="102"/>
    </row>
    <row r="162" spans="1:12" x14ac:dyDescent="0.25">
      <c r="A162" s="8">
        <v>35474</v>
      </c>
      <c r="B162" s="9"/>
      <c r="C162" s="8"/>
      <c r="D162" s="9">
        <f t="shared" si="21"/>
        <v>2.29</v>
      </c>
      <c r="E162" s="9">
        <f t="shared" si="21"/>
        <v>2.06</v>
      </c>
      <c r="G162" s="102">
        <f t="shared" si="22"/>
        <v>-4.3573053689555897E-3</v>
      </c>
      <c r="H162" s="102">
        <f t="shared" si="23"/>
        <v>-0.11020314013361424</v>
      </c>
      <c r="I162" s="102"/>
      <c r="J162" s="102"/>
    </row>
    <row r="163" spans="1:12" x14ac:dyDescent="0.25">
      <c r="A163" s="8">
        <v>35475</v>
      </c>
      <c r="B163" s="9"/>
      <c r="C163" s="8"/>
      <c r="D163" s="9">
        <f t="shared" si="21"/>
        <v>2.0350000000000001</v>
      </c>
      <c r="E163" s="9">
        <f t="shared" si="21"/>
        <v>1.95</v>
      </c>
      <c r="G163" s="102">
        <f t="shared" si="22"/>
        <v>-0.11805599867158995</v>
      </c>
      <c r="H163" s="102">
        <f t="shared" si="23"/>
        <v>-5.4876610225834371E-2</v>
      </c>
      <c r="I163" s="102"/>
      <c r="J163" s="102"/>
    </row>
    <row r="164" spans="1:12" x14ac:dyDescent="0.25">
      <c r="A164" s="8">
        <v>35479</v>
      </c>
      <c r="B164" s="9"/>
      <c r="C164" s="8"/>
      <c r="D164" s="9">
        <f t="shared" si="21"/>
        <v>1.61</v>
      </c>
      <c r="E164" s="9">
        <f t="shared" si="21"/>
        <v>1.595</v>
      </c>
      <c r="G164" s="102">
        <f t="shared" si="22"/>
        <v>-0.23426163989818669</v>
      </c>
      <c r="H164" s="102">
        <f t="shared" si="23"/>
        <v>-0.20095563633884755</v>
      </c>
      <c r="I164" s="102"/>
      <c r="J164" s="102"/>
    </row>
    <row r="165" spans="1:12" x14ac:dyDescent="0.25">
      <c r="A165" s="8">
        <v>35480</v>
      </c>
      <c r="B165" s="9"/>
      <c r="C165" s="8"/>
      <c r="D165" s="9">
        <f t="shared" si="21"/>
        <v>1.675</v>
      </c>
      <c r="E165" s="9">
        <f t="shared" si="21"/>
        <v>1.7250000000000001</v>
      </c>
      <c r="G165" s="102">
        <f t="shared" si="22"/>
        <v>3.9578986280658146E-2</v>
      </c>
      <c r="H165" s="102">
        <f t="shared" si="23"/>
        <v>7.8353314246515163E-2</v>
      </c>
      <c r="I165" s="102"/>
      <c r="J165" s="102"/>
    </row>
    <row r="166" spans="1:12" x14ac:dyDescent="0.25">
      <c r="A166" s="8">
        <v>35481</v>
      </c>
      <c r="B166" s="9"/>
      <c r="C166" s="8"/>
      <c r="D166" s="9">
        <f t="shared" si="21"/>
        <v>1.655</v>
      </c>
      <c r="E166" s="9">
        <f t="shared" si="21"/>
        <v>1.75</v>
      </c>
      <c r="G166" s="102">
        <f t="shared" si="22"/>
        <v>-1.2012156448003545E-2</v>
      </c>
      <c r="H166" s="102">
        <f t="shared" si="23"/>
        <v>1.4388737452099452E-2</v>
      </c>
      <c r="I166" s="102"/>
      <c r="J166" s="102"/>
    </row>
    <row r="167" spans="1:12" x14ac:dyDescent="0.25">
      <c r="A167" s="8">
        <v>35482</v>
      </c>
      <c r="B167" s="9"/>
      <c r="C167" s="8"/>
      <c r="D167" s="9">
        <f t="shared" si="21"/>
        <v>1.73</v>
      </c>
      <c r="E167" s="9">
        <f t="shared" si="21"/>
        <v>1.6950000000000001</v>
      </c>
      <c r="G167" s="102">
        <f t="shared" si="22"/>
        <v>4.4320399680661315E-2</v>
      </c>
      <c r="H167" s="102">
        <f t="shared" si="23"/>
        <v>-3.1933047103009031E-2</v>
      </c>
      <c r="I167" s="102"/>
      <c r="J167" s="102"/>
    </row>
    <row r="168" spans="1:12" x14ac:dyDescent="0.25">
      <c r="A168" s="8">
        <v>35485</v>
      </c>
      <c r="B168" s="9">
        <v>1</v>
      </c>
      <c r="C168" s="8"/>
      <c r="D168" s="9">
        <f t="shared" si="21"/>
        <v>1.76</v>
      </c>
      <c r="E168" s="9">
        <f t="shared" si="21"/>
        <v>1.86</v>
      </c>
      <c r="G168" s="102">
        <f t="shared" si="22"/>
        <v>1.7192400540372771E-2</v>
      </c>
      <c r="H168" s="102">
        <f t="shared" si="23"/>
        <v>9.2893746892696236E-2</v>
      </c>
      <c r="I168" s="102"/>
      <c r="J168" s="102"/>
    </row>
    <row r="169" spans="1:12" x14ac:dyDescent="0.25">
      <c r="A169" s="8"/>
      <c r="B169" s="9"/>
      <c r="C169" s="8"/>
      <c r="D169" s="9"/>
      <c r="E169" s="9"/>
      <c r="G169" s="102"/>
      <c r="H169" s="102"/>
      <c r="I169" s="102"/>
      <c r="J169" s="102"/>
    </row>
    <row r="170" spans="1:12" x14ac:dyDescent="0.25">
      <c r="A170" s="8"/>
      <c r="B170" s="9"/>
      <c r="C170" s="8"/>
      <c r="D170" s="9"/>
      <c r="E170" s="9"/>
      <c r="G170" s="102"/>
      <c r="H170" s="102"/>
      <c r="I170" s="102"/>
      <c r="J170" s="102"/>
    </row>
    <row r="171" spans="1:12" x14ac:dyDescent="0.25">
      <c r="A171" s="8"/>
      <c r="B171" s="9"/>
      <c r="C171" s="8"/>
      <c r="D171" s="9"/>
      <c r="E171" s="9"/>
      <c r="G171" s="102"/>
      <c r="H171" s="102"/>
      <c r="I171" s="102"/>
      <c r="J171" s="102"/>
    </row>
    <row r="172" spans="1:12" x14ac:dyDescent="0.25">
      <c r="A172" s="8"/>
      <c r="B172" s="9"/>
      <c r="C172" s="8">
        <v>35490</v>
      </c>
      <c r="G172" s="102">
        <f>STDEV(G174:G188)*15.87</f>
        <v>0.85617750088463118</v>
      </c>
      <c r="H172" s="102">
        <f>STDEV(H174:H188)*15.87</f>
        <v>0.86507721422603867</v>
      </c>
      <c r="I172" s="102">
        <f>CORREL(D173:D188,E173:E188)</f>
        <v>0.35789409467083672</v>
      </c>
      <c r="J172" s="102">
        <f>IF(ISNUMBER(I172),I172,1.1)</f>
        <v>0.35789409467083672</v>
      </c>
      <c r="K172" s="101">
        <f>MAX(D173:D194)</f>
        <v>1.83</v>
      </c>
      <c r="L172" s="101">
        <f>MAX(E173:E194)</f>
        <v>1.95</v>
      </c>
    </row>
    <row r="173" spans="1:12" x14ac:dyDescent="0.25">
      <c r="A173" s="8">
        <v>35486</v>
      </c>
      <c r="B173" s="9"/>
      <c r="C173" s="8"/>
      <c r="D173" s="9">
        <f t="shared" ref="D173:E188" si="24">VLOOKUP($A173,IF(D$3=2,PRICELOOK2,IF(D$3=3,PRICELOOK3,IF(D$3=4,cash,PRICELOOK))),D$4,FALSE)</f>
        <v>1.76</v>
      </c>
      <c r="E173" s="9">
        <f t="shared" si="24"/>
        <v>1.7250000000000001</v>
      </c>
      <c r="G173" s="102"/>
      <c r="H173" s="102"/>
      <c r="I173" s="102"/>
      <c r="K173" s="101">
        <f>MIN(D173:D194)</f>
        <v>1.62</v>
      </c>
      <c r="L173" s="101">
        <f>MIN(E173:E194)</f>
        <v>1.61</v>
      </c>
    </row>
    <row r="174" spans="1:12" x14ac:dyDescent="0.25">
      <c r="A174" s="8">
        <v>35487</v>
      </c>
      <c r="B174" s="9"/>
      <c r="C174" s="8"/>
      <c r="D174" s="9">
        <f t="shared" si="24"/>
        <v>1.8149999999999999</v>
      </c>
      <c r="E174" s="9">
        <f t="shared" si="24"/>
        <v>1.7250000000000001</v>
      </c>
      <c r="G174" s="102">
        <f>LN(D174/D173)</f>
        <v>3.0771658666753687E-2</v>
      </c>
      <c r="H174" s="102">
        <f>LN(E174/E173)</f>
        <v>0</v>
      </c>
      <c r="I174" s="102"/>
      <c r="J174" s="102"/>
    </row>
    <row r="175" spans="1:12" x14ac:dyDescent="0.25">
      <c r="A175" s="8">
        <v>35488</v>
      </c>
      <c r="B175" s="9"/>
      <c r="C175" s="8"/>
      <c r="D175" s="9">
        <f t="shared" si="24"/>
        <v>1.67</v>
      </c>
      <c r="E175" s="9">
        <f t="shared" si="24"/>
        <v>1.7250000000000001</v>
      </c>
      <c r="G175" s="102">
        <f t="shared" ref="G175:G188" si="25">LN(D175/D174)</f>
        <v>-8.3261841288150396E-2</v>
      </c>
      <c r="H175" s="102">
        <f t="shared" ref="H175:H188" si="26">LN(E175/E174)</f>
        <v>0</v>
      </c>
      <c r="I175" s="102"/>
      <c r="J175" s="102"/>
    </row>
    <row r="176" spans="1:12" x14ac:dyDescent="0.25">
      <c r="A176" s="8">
        <v>35489</v>
      </c>
      <c r="B176" s="9"/>
      <c r="C176" s="8"/>
      <c r="D176" s="9">
        <f t="shared" si="24"/>
        <v>1.79</v>
      </c>
      <c r="E176" s="9">
        <f t="shared" si="24"/>
        <v>1.61</v>
      </c>
      <c r="G176" s="102">
        <f t="shared" si="25"/>
        <v>6.9391993424000001E-2</v>
      </c>
      <c r="H176" s="102">
        <f t="shared" si="26"/>
        <v>-6.8992871486951435E-2</v>
      </c>
      <c r="I176" s="102"/>
      <c r="J176" s="102"/>
    </row>
    <row r="177" spans="1:12" x14ac:dyDescent="0.25">
      <c r="A177" s="8">
        <v>35492</v>
      </c>
      <c r="B177" s="9"/>
      <c r="C177" s="8"/>
      <c r="D177" s="9">
        <f t="shared" si="24"/>
        <v>1.62</v>
      </c>
      <c r="E177" s="9">
        <f t="shared" si="24"/>
        <v>1.655</v>
      </c>
      <c r="G177" s="102">
        <f t="shared" si="25"/>
        <v>-9.9789470608370873E-2</v>
      </c>
      <c r="H177" s="102">
        <f t="shared" si="26"/>
        <v>2.7566829832654592E-2</v>
      </c>
      <c r="I177" s="102"/>
      <c r="J177" s="102"/>
    </row>
    <row r="178" spans="1:12" x14ac:dyDescent="0.25">
      <c r="A178" s="8">
        <v>35493</v>
      </c>
      <c r="B178" s="9"/>
      <c r="C178" s="8"/>
      <c r="D178" s="9">
        <f t="shared" si="24"/>
        <v>1.73</v>
      </c>
      <c r="E178" s="9">
        <f t="shared" si="24"/>
        <v>1.83</v>
      </c>
      <c r="G178" s="102">
        <f t="shared" si="25"/>
        <v>6.569525926539474E-2</v>
      </c>
      <c r="H178" s="102">
        <f t="shared" si="26"/>
        <v>0.10051495802430345</v>
      </c>
      <c r="I178" s="102"/>
      <c r="J178" s="102"/>
    </row>
    <row r="179" spans="1:12" x14ac:dyDescent="0.25">
      <c r="A179" s="8">
        <v>35494</v>
      </c>
      <c r="B179" s="9"/>
      <c r="C179" s="8"/>
      <c r="D179" s="9">
        <f t="shared" si="24"/>
        <v>1.83</v>
      </c>
      <c r="E179" s="9">
        <f t="shared" si="24"/>
        <v>1.95</v>
      </c>
      <c r="G179" s="102">
        <f t="shared" si="25"/>
        <v>5.6194558343642072E-2</v>
      </c>
      <c r="H179" s="102">
        <f t="shared" si="26"/>
        <v>6.3513405722325722E-2</v>
      </c>
      <c r="I179" s="102"/>
      <c r="J179" s="102"/>
    </row>
    <row r="180" spans="1:12" x14ac:dyDescent="0.25">
      <c r="A180" s="8">
        <v>35495</v>
      </c>
      <c r="B180" s="9"/>
      <c r="C180" s="8"/>
      <c r="D180" s="9">
        <f t="shared" si="24"/>
        <v>1.79</v>
      </c>
      <c r="E180" s="9">
        <f t="shared" si="24"/>
        <v>1.7150000000000001</v>
      </c>
      <c r="G180" s="102">
        <f t="shared" si="25"/>
        <v>-2.210034700066597E-2</v>
      </c>
      <c r="H180" s="102">
        <f t="shared" si="26"/>
        <v>-0.12841629195775209</v>
      </c>
      <c r="I180" s="102"/>
      <c r="J180" s="102"/>
    </row>
    <row r="181" spans="1:12" x14ac:dyDescent="0.25">
      <c r="A181" s="8">
        <v>35496</v>
      </c>
      <c r="B181" s="9"/>
      <c r="C181" s="8"/>
      <c r="D181" s="9">
        <f t="shared" si="24"/>
        <v>1.6850000000000001</v>
      </c>
      <c r="E181" s="9">
        <f t="shared" si="24"/>
        <v>1.79</v>
      </c>
      <c r="G181" s="102">
        <f t="shared" si="25"/>
        <v>-6.0450056048338544E-2</v>
      </c>
      <c r="H181" s="102">
        <f t="shared" si="26"/>
        <v>4.2802539234760316E-2</v>
      </c>
      <c r="I181" s="102"/>
      <c r="J181" s="102"/>
    </row>
    <row r="182" spans="1:12" x14ac:dyDescent="0.25">
      <c r="A182" s="8">
        <v>35500</v>
      </c>
      <c r="B182" s="9"/>
      <c r="C182" s="8"/>
      <c r="D182" s="9">
        <f t="shared" si="24"/>
        <v>1.74</v>
      </c>
      <c r="E182" s="9">
        <f t="shared" si="24"/>
        <v>1.81</v>
      </c>
      <c r="G182" s="102">
        <f t="shared" si="25"/>
        <v>3.2119549422112523E-2</v>
      </c>
      <c r="H182" s="102">
        <f t="shared" si="26"/>
        <v>1.1111225425070849E-2</v>
      </c>
      <c r="I182" s="102"/>
      <c r="J182" s="102"/>
    </row>
    <row r="183" spans="1:12" x14ac:dyDescent="0.25">
      <c r="A183" s="8">
        <v>35501</v>
      </c>
      <c r="B183" s="9"/>
      <c r="C183" s="8"/>
      <c r="D183" s="9">
        <f t="shared" si="24"/>
        <v>1.8</v>
      </c>
      <c r="E183" s="9">
        <f t="shared" si="24"/>
        <v>1.835</v>
      </c>
      <c r="G183" s="102">
        <f t="shared" si="25"/>
        <v>3.3901551675681416E-2</v>
      </c>
      <c r="H183" s="102">
        <f t="shared" si="26"/>
        <v>1.3717636228799126E-2</v>
      </c>
      <c r="I183" s="102"/>
      <c r="J183" s="102"/>
    </row>
    <row r="184" spans="1:12" x14ac:dyDescent="0.25">
      <c r="A184" s="8">
        <v>35502</v>
      </c>
      <c r="B184" s="9"/>
      <c r="C184" s="8"/>
      <c r="D184" s="9">
        <f t="shared" si="24"/>
        <v>1.77</v>
      </c>
      <c r="E184" s="9">
        <f t="shared" si="24"/>
        <v>1.855</v>
      </c>
      <c r="G184" s="102">
        <f t="shared" si="25"/>
        <v>-1.6807118316381289E-2</v>
      </c>
      <c r="H184" s="102">
        <f t="shared" si="26"/>
        <v>1.0840214552864807E-2</v>
      </c>
      <c r="I184" s="102"/>
      <c r="J184" s="102"/>
    </row>
    <row r="185" spans="1:12" x14ac:dyDescent="0.25">
      <c r="A185" s="8">
        <v>35503</v>
      </c>
      <c r="B185" s="9"/>
      <c r="C185" s="8"/>
      <c r="D185" s="9">
        <f t="shared" si="24"/>
        <v>1.825</v>
      </c>
      <c r="E185" s="9">
        <f t="shared" si="24"/>
        <v>1.84</v>
      </c>
      <c r="G185" s="102">
        <f t="shared" si="25"/>
        <v>3.0600440448717042E-2</v>
      </c>
      <c r="H185" s="102">
        <f t="shared" si="26"/>
        <v>-8.119124438504129E-3</v>
      </c>
      <c r="I185" s="102"/>
      <c r="J185" s="102"/>
    </row>
    <row r="186" spans="1:12" x14ac:dyDescent="0.25">
      <c r="A186" s="8">
        <v>35506</v>
      </c>
      <c r="B186" s="9"/>
      <c r="C186" s="8"/>
      <c r="D186" s="9">
        <f t="shared" si="24"/>
        <v>1.81</v>
      </c>
      <c r="E186" s="9">
        <f t="shared" si="24"/>
        <v>1.89</v>
      </c>
      <c r="G186" s="102">
        <f t="shared" si="25"/>
        <v>-8.2531417567204141E-3</v>
      </c>
      <c r="H186" s="102">
        <f t="shared" si="26"/>
        <v>2.681125745065677E-2</v>
      </c>
      <c r="I186" s="102"/>
      <c r="J186" s="102"/>
    </row>
    <row r="187" spans="1:12" x14ac:dyDescent="0.25">
      <c r="A187" s="8">
        <v>35507</v>
      </c>
      <c r="B187" s="9"/>
      <c r="C187" s="8"/>
      <c r="D187" s="9">
        <f t="shared" si="24"/>
        <v>1.72</v>
      </c>
      <c r="E187" s="9">
        <f t="shared" si="24"/>
        <v>1.875</v>
      </c>
      <c r="G187" s="102">
        <f t="shared" si="25"/>
        <v>-5.1002554452372804E-2</v>
      </c>
      <c r="H187" s="102">
        <f t="shared" si="26"/>
        <v>-7.9681696491768449E-3</v>
      </c>
      <c r="I187" s="102"/>
      <c r="J187" s="102"/>
    </row>
    <row r="188" spans="1:12" x14ac:dyDescent="0.25">
      <c r="A188" s="8">
        <v>35513</v>
      </c>
      <c r="B188" s="9">
        <v>1</v>
      </c>
      <c r="C188" s="8"/>
      <c r="D188" s="9">
        <f t="shared" si="24"/>
        <v>1.68</v>
      </c>
      <c r="E188" s="9">
        <f t="shared" si="24"/>
        <v>1.7849999999999999</v>
      </c>
      <c r="G188" s="102">
        <f t="shared" si="25"/>
        <v>-2.3530497410194161E-2</v>
      </c>
      <c r="H188" s="102">
        <f t="shared" si="26"/>
        <v>-4.9190244190771781E-2</v>
      </c>
      <c r="I188" s="102"/>
      <c r="J188" s="102"/>
    </row>
    <row r="189" spans="1:12" x14ac:dyDescent="0.25">
      <c r="A189" s="8"/>
      <c r="B189" s="9"/>
      <c r="C189" s="8"/>
      <c r="D189" s="9"/>
      <c r="E189" s="9"/>
      <c r="G189" s="102"/>
      <c r="H189" s="102"/>
      <c r="I189" s="102"/>
      <c r="J189" s="102"/>
    </row>
    <row r="190" spans="1:12" x14ac:dyDescent="0.25">
      <c r="A190" s="8"/>
      <c r="B190" s="9"/>
      <c r="C190" s="8"/>
      <c r="D190" s="9"/>
      <c r="E190" s="9"/>
      <c r="G190" s="102"/>
      <c r="H190" s="102"/>
      <c r="I190" s="102"/>
      <c r="J190" s="102"/>
    </row>
    <row r="191" spans="1:12" x14ac:dyDescent="0.25">
      <c r="A191" s="8"/>
      <c r="B191" s="9"/>
      <c r="C191" s="8"/>
      <c r="D191" s="9"/>
      <c r="E191" s="9"/>
      <c r="G191" s="102"/>
      <c r="H191" s="102"/>
      <c r="I191" s="102"/>
      <c r="J191" s="102"/>
    </row>
    <row r="192" spans="1:12" x14ac:dyDescent="0.25">
      <c r="A192" s="8"/>
      <c r="B192" s="9"/>
      <c r="C192" s="8">
        <v>35521</v>
      </c>
      <c r="G192" s="102">
        <f>STDEV(G194:G213)*15.87</f>
        <v>0.59037854287432956</v>
      </c>
      <c r="H192" s="102">
        <f>STDEV(H194:H213)*15.87</f>
        <v>0.54077891709845016</v>
      </c>
      <c r="I192" s="102">
        <f>CORREL(D193:D213,E193:E213)</f>
        <v>0.92658260884267929</v>
      </c>
      <c r="J192" s="102">
        <f>IF(ISNUMBER(I192),I192,1.1)</f>
        <v>0.92658260884267929</v>
      </c>
      <c r="K192" s="101">
        <f>MAX(D193:D214)</f>
        <v>2.0750000000000002</v>
      </c>
      <c r="L192" s="101">
        <f>MAX(E193:E214)</f>
        <v>2.145</v>
      </c>
    </row>
    <row r="193" spans="1:12" x14ac:dyDescent="0.25">
      <c r="A193" s="8">
        <v>35514</v>
      </c>
      <c r="B193" s="9"/>
      <c r="C193" s="8"/>
      <c r="D193" s="9">
        <f t="shared" ref="D193:E213" si="27">VLOOKUP($A193,IF(D$3=2,PRICELOOK2,IF(D$3=3,PRICELOOK3,IF(D$3=4,cash,PRICELOOK))),D$4,FALSE)</f>
        <v>1.72</v>
      </c>
      <c r="E193" s="9">
        <f t="shared" si="27"/>
        <v>1.835</v>
      </c>
      <c r="G193" s="102"/>
      <c r="H193" s="102"/>
      <c r="I193" s="102"/>
      <c r="K193" s="101">
        <f>MIN(D193:D214)</f>
        <v>1.65</v>
      </c>
      <c r="L193" s="101">
        <f>MIN(E193:E214)</f>
        <v>1.72</v>
      </c>
    </row>
    <row r="194" spans="1:12" x14ac:dyDescent="0.25">
      <c r="A194" s="8">
        <v>35515</v>
      </c>
      <c r="B194" s="9"/>
      <c r="C194" s="8"/>
      <c r="D194" s="9">
        <f t="shared" si="27"/>
        <v>1.65</v>
      </c>
      <c r="E194" s="9">
        <f t="shared" si="27"/>
        <v>1.855</v>
      </c>
      <c r="G194" s="102">
        <f>LN(D194/D193)</f>
        <v>-4.1549002912872508E-2</v>
      </c>
      <c r="H194" s="102">
        <f>LN(E194/E193)</f>
        <v>1.0840214552864807E-2</v>
      </c>
      <c r="I194" s="102"/>
      <c r="J194" s="102"/>
    </row>
    <row r="195" spans="1:12" x14ac:dyDescent="0.25">
      <c r="A195" s="8">
        <v>35516</v>
      </c>
      <c r="B195" s="9"/>
      <c r="C195" s="8"/>
      <c r="D195" s="9">
        <f t="shared" si="27"/>
        <v>1.7549999999999999</v>
      </c>
      <c r="E195" s="9">
        <f t="shared" si="27"/>
        <v>1.865</v>
      </c>
      <c r="G195" s="102">
        <f t="shared" ref="G195:G213" si="28">LN(D195/D194)</f>
        <v>6.1693569005339961E-2</v>
      </c>
      <c r="H195" s="102">
        <f t="shared" ref="H195:H213" si="29">LN(E195/E194)</f>
        <v>5.3763570363804958E-3</v>
      </c>
      <c r="I195" s="102"/>
      <c r="J195" s="102"/>
    </row>
    <row r="196" spans="1:12" x14ac:dyDescent="0.25">
      <c r="A196" s="8">
        <v>35520</v>
      </c>
      <c r="B196" s="9"/>
      <c r="C196" s="8"/>
      <c r="D196" s="9">
        <f t="shared" si="27"/>
        <v>1.69</v>
      </c>
      <c r="E196" s="9">
        <f t="shared" si="27"/>
        <v>1.72</v>
      </c>
      <c r="G196" s="102">
        <f t="shared" si="28"/>
        <v>-3.7740327982846968E-2</v>
      </c>
      <c r="H196" s="102">
        <f t="shared" si="29"/>
        <v>-8.093676227041724E-2</v>
      </c>
      <c r="I196" s="102"/>
      <c r="J196" s="102"/>
    </row>
    <row r="197" spans="1:12" x14ac:dyDescent="0.25">
      <c r="A197" s="8">
        <v>35522</v>
      </c>
      <c r="B197" s="9"/>
      <c r="C197" s="8"/>
      <c r="D197" s="9">
        <f t="shared" si="27"/>
        <v>1.72</v>
      </c>
      <c r="E197" s="9">
        <f t="shared" si="27"/>
        <v>1.8149999999999999</v>
      </c>
      <c r="G197" s="102">
        <f t="shared" si="28"/>
        <v>1.759576189037966E-2</v>
      </c>
      <c r="H197" s="102">
        <f t="shared" si="29"/>
        <v>5.3761176891452309E-2</v>
      </c>
      <c r="I197" s="102"/>
      <c r="J197" s="102"/>
    </row>
    <row r="198" spans="1:12" x14ac:dyDescent="0.25">
      <c r="A198" s="8">
        <v>35523</v>
      </c>
      <c r="B198" s="9"/>
      <c r="C198" s="8"/>
      <c r="D198" s="9">
        <f t="shared" si="27"/>
        <v>1.72</v>
      </c>
      <c r="E198" s="9">
        <f t="shared" si="27"/>
        <v>1.8049999999999999</v>
      </c>
      <c r="G198" s="102">
        <f t="shared" si="28"/>
        <v>0</v>
      </c>
      <c r="H198" s="102">
        <f t="shared" si="29"/>
        <v>-5.5248759319699156E-3</v>
      </c>
      <c r="I198" s="102"/>
      <c r="J198" s="102"/>
    </row>
    <row r="199" spans="1:12" x14ac:dyDescent="0.25">
      <c r="A199" s="8">
        <v>35524</v>
      </c>
      <c r="B199" s="9"/>
      <c r="C199" s="8"/>
      <c r="D199" s="9">
        <f t="shared" si="27"/>
        <v>1.7</v>
      </c>
      <c r="E199" s="9">
        <f t="shared" si="27"/>
        <v>1.81</v>
      </c>
      <c r="G199" s="102">
        <f t="shared" si="28"/>
        <v>-1.1696039763191298E-2</v>
      </c>
      <c r="H199" s="102">
        <f t="shared" si="29"/>
        <v>2.76625349289011E-3</v>
      </c>
      <c r="I199" s="102"/>
      <c r="J199" s="102"/>
    </row>
    <row r="200" spans="1:12" x14ac:dyDescent="0.25">
      <c r="A200" s="8">
        <v>35527</v>
      </c>
      <c r="B200" s="9"/>
      <c r="C200" s="8"/>
      <c r="D200" s="9">
        <f t="shared" si="27"/>
        <v>1.77</v>
      </c>
      <c r="E200" s="9">
        <f t="shared" si="27"/>
        <v>1.94</v>
      </c>
      <c r="G200" s="102">
        <f t="shared" si="28"/>
        <v>4.0351295523567449E-2</v>
      </c>
      <c r="H200" s="102">
        <f t="shared" si="29"/>
        <v>6.9361127797502323E-2</v>
      </c>
      <c r="I200" s="102"/>
      <c r="J200" s="102"/>
    </row>
    <row r="201" spans="1:12" x14ac:dyDescent="0.25">
      <c r="A201" s="8">
        <v>35528</v>
      </c>
      <c r="B201" s="9"/>
      <c r="C201" s="8"/>
      <c r="D201" s="9">
        <f t="shared" si="27"/>
        <v>1.81</v>
      </c>
      <c r="E201" s="9">
        <f t="shared" si="27"/>
        <v>1.92</v>
      </c>
      <c r="G201" s="102">
        <f t="shared" si="28"/>
        <v>2.2347298691996618E-2</v>
      </c>
      <c r="H201" s="102">
        <f t="shared" si="29"/>
        <v>-1.0362787035546547E-2</v>
      </c>
      <c r="I201" s="102"/>
      <c r="J201" s="102"/>
    </row>
    <row r="202" spans="1:12" x14ac:dyDescent="0.25">
      <c r="A202" s="8">
        <v>35529</v>
      </c>
      <c r="B202" s="9"/>
      <c r="C202" s="8"/>
      <c r="D202" s="9">
        <f t="shared" si="27"/>
        <v>1.78</v>
      </c>
      <c r="E202" s="9">
        <f t="shared" si="27"/>
        <v>1.89</v>
      </c>
      <c r="G202" s="102">
        <f t="shared" si="28"/>
        <v>-1.6713480973740667E-2</v>
      </c>
      <c r="H202" s="102">
        <f t="shared" si="29"/>
        <v>-1.5748356968139168E-2</v>
      </c>
      <c r="I202" s="102"/>
      <c r="J202" s="102"/>
    </row>
    <row r="203" spans="1:12" x14ac:dyDescent="0.25">
      <c r="A203" s="8">
        <v>35530</v>
      </c>
      <c r="B203" s="9"/>
      <c r="C203" s="8"/>
      <c r="D203" s="9">
        <f t="shared" si="27"/>
        <v>1.78</v>
      </c>
      <c r="E203" s="9">
        <f t="shared" si="27"/>
        <v>1.865</v>
      </c>
      <c r="G203" s="102">
        <f t="shared" si="28"/>
        <v>0</v>
      </c>
      <c r="H203" s="102">
        <f t="shared" si="29"/>
        <v>-1.3315775975772062E-2</v>
      </c>
      <c r="I203" s="102"/>
      <c r="J203" s="102"/>
    </row>
    <row r="204" spans="1:12" x14ac:dyDescent="0.25">
      <c r="A204" s="8">
        <v>35531</v>
      </c>
      <c r="B204" s="9"/>
      <c r="C204" s="8"/>
      <c r="D204" s="9">
        <f t="shared" si="27"/>
        <v>1.8149999999999999</v>
      </c>
      <c r="E204" s="9">
        <f t="shared" si="27"/>
        <v>1.915</v>
      </c>
      <c r="G204" s="102">
        <f t="shared" si="28"/>
        <v>1.9472103412820314E-2</v>
      </c>
      <c r="H204" s="102">
        <f t="shared" si="29"/>
        <v>2.6456569536830465E-2</v>
      </c>
      <c r="I204" s="102"/>
      <c r="J204" s="102"/>
    </row>
    <row r="205" spans="1:12" x14ac:dyDescent="0.25">
      <c r="A205" s="8">
        <v>35534</v>
      </c>
      <c r="B205" s="9"/>
      <c r="C205" s="8"/>
      <c r="D205" s="9">
        <f t="shared" si="27"/>
        <v>1.855</v>
      </c>
      <c r="E205" s="9">
        <f t="shared" si="27"/>
        <v>1.9550000000000001</v>
      </c>
      <c r="G205" s="102">
        <f t="shared" si="28"/>
        <v>2.1799228342584361E-2</v>
      </c>
      <c r="H205" s="102">
        <f t="shared" si="29"/>
        <v>2.0672570804719882E-2</v>
      </c>
      <c r="I205" s="102"/>
      <c r="J205" s="102"/>
    </row>
    <row r="206" spans="1:12" x14ac:dyDescent="0.25">
      <c r="A206" s="8">
        <v>35535</v>
      </c>
      <c r="B206" s="9"/>
      <c r="C206" s="8"/>
      <c r="D206" s="9">
        <f t="shared" si="27"/>
        <v>1.86</v>
      </c>
      <c r="E206" s="9">
        <f t="shared" si="27"/>
        <v>1.9850000000000001</v>
      </c>
      <c r="G206" s="102">
        <f t="shared" si="28"/>
        <v>2.6917916657115746E-3</v>
      </c>
      <c r="H206" s="102">
        <f t="shared" si="29"/>
        <v>1.5228720701824683E-2</v>
      </c>
      <c r="I206" s="102"/>
      <c r="J206" s="102"/>
    </row>
    <row r="207" spans="1:12" x14ac:dyDescent="0.25">
      <c r="A207" s="8">
        <v>35536</v>
      </c>
      <c r="B207" s="9"/>
      <c r="C207" s="8"/>
      <c r="D207" s="9">
        <f t="shared" si="27"/>
        <v>1.88</v>
      </c>
      <c r="E207" s="9">
        <f t="shared" si="27"/>
        <v>1.9850000000000001</v>
      </c>
      <c r="G207" s="102">
        <f t="shared" si="28"/>
        <v>1.069528911674795E-2</v>
      </c>
      <c r="H207" s="102">
        <f t="shared" si="29"/>
        <v>0</v>
      </c>
      <c r="I207" s="102"/>
      <c r="J207" s="102"/>
    </row>
    <row r="208" spans="1:12" x14ac:dyDescent="0.25">
      <c r="A208" s="8">
        <v>35537</v>
      </c>
      <c r="B208" s="9"/>
      <c r="C208" s="8"/>
      <c r="D208" s="9">
        <f t="shared" si="27"/>
        <v>1.88</v>
      </c>
      <c r="E208" s="9">
        <f t="shared" si="27"/>
        <v>1.9550000000000001</v>
      </c>
      <c r="G208" s="102">
        <f t="shared" si="28"/>
        <v>0</v>
      </c>
      <c r="H208" s="102">
        <f t="shared" si="29"/>
        <v>-1.5228720701824671E-2</v>
      </c>
      <c r="I208" s="102"/>
      <c r="J208" s="102"/>
    </row>
    <row r="209" spans="1:12" x14ac:dyDescent="0.25">
      <c r="A209" s="8">
        <v>35538</v>
      </c>
      <c r="B209" s="9"/>
      <c r="C209" s="8"/>
      <c r="D209" s="9">
        <f t="shared" si="27"/>
        <v>1.88</v>
      </c>
      <c r="E209" s="9">
        <f t="shared" si="27"/>
        <v>2.0350000000000001</v>
      </c>
      <c r="G209" s="102">
        <f t="shared" si="28"/>
        <v>0</v>
      </c>
      <c r="H209" s="102">
        <f t="shared" si="29"/>
        <v>4.0105625457229253E-2</v>
      </c>
      <c r="I209" s="102"/>
      <c r="J209" s="102"/>
    </row>
    <row r="210" spans="1:12" x14ac:dyDescent="0.25">
      <c r="A210" s="8">
        <v>35541</v>
      </c>
      <c r="B210" s="9"/>
      <c r="C210" s="8"/>
      <c r="D210" s="9">
        <f t="shared" si="27"/>
        <v>1.89</v>
      </c>
      <c r="E210" s="9">
        <f t="shared" si="27"/>
        <v>2.0550000000000002</v>
      </c>
      <c r="G210" s="102">
        <f t="shared" si="28"/>
        <v>5.3050522296930981E-3</v>
      </c>
      <c r="H210" s="102">
        <f t="shared" si="29"/>
        <v>9.7800290536396994E-3</v>
      </c>
      <c r="I210" s="102"/>
      <c r="J210" s="102"/>
    </row>
    <row r="211" spans="1:12" x14ac:dyDescent="0.25">
      <c r="A211" s="8">
        <v>35542</v>
      </c>
      <c r="B211" s="9"/>
      <c r="C211" s="8"/>
      <c r="D211" s="9">
        <f t="shared" si="27"/>
        <v>1.9450000000000001</v>
      </c>
      <c r="E211" s="9">
        <f t="shared" si="27"/>
        <v>2.11</v>
      </c>
      <c r="G211" s="102">
        <f t="shared" si="28"/>
        <v>2.8685147998858792E-2</v>
      </c>
      <c r="H211" s="102">
        <f t="shared" si="29"/>
        <v>2.6412099539777058E-2</v>
      </c>
      <c r="I211" s="102"/>
      <c r="J211" s="102"/>
    </row>
    <row r="212" spans="1:12" x14ac:dyDescent="0.25">
      <c r="A212" s="8">
        <v>35543</v>
      </c>
      <c r="B212" s="9"/>
      <c r="C212" s="8"/>
      <c r="D212" s="9">
        <f t="shared" si="27"/>
        <v>2.0750000000000002</v>
      </c>
      <c r="E212" s="9">
        <f t="shared" si="27"/>
        <v>2.145</v>
      </c>
      <c r="G212" s="102">
        <f t="shared" si="28"/>
        <v>6.4699176612251996E-2</v>
      </c>
      <c r="H212" s="102">
        <f t="shared" si="29"/>
        <v>1.645160489200528E-2</v>
      </c>
      <c r="I212" s="102"/>
      <c r="J212" s="102"/>
    </row>
    <row r="213" spans="1:12" x14ac:dyDescent="0.25">
      <c r="A213" s="8">
        <v>35544</v>
      </c>
      <c r="B213" s="9">
        <v>1</v>
      </c>
      <c r="C213" s="8"/>
      <c r="D213" s="9">
        <f t="shared" si="27"/>
        <v>1.87</v>
      </c>
      <c r="E213" s="9">
        <f t="shared" si="27"/>
        <v>2.0249999999999999</v>
      </c>
      <c r="G213" s="102">
        <f t="shared" si="28"/>
        <v>-0.10402272281616642</v>
      </c>
      <c r="H213" s="102">
        <f t="shared" si="29"/>
        <v>-5.756985182147794E-2</v>
      </c>
      <c r="I213" s="102"/>
    </row>
    <row r="214" spans="1:12" x14ac:dyDescent="0.25">
      <c r="A214" s="8"/>
      <c r="B214" s="9"/>
      <c r="C214" s="8"/>
      <c r="D214" s="9"/>
      <c r="E214" s="9"/>
    </row>
    <row r="215" spans="1:12" x14ac:dyDescent="0.25">
      <c r="A215" s="8"/>
      <c r="B215" s="9"/>
      <c r="C215" s="8"/>
      <c r="D215" s="9"/>
      <c r="E215" s="9"/>
    </row>
    <row r="216" spans="1:12" x14ac:dyDescent="0.25">
      <c r="A216" s="8"/>
      <c r="B216" s="9"/>
      <c r="C216" s="8"/>
      <c r="D216" s="9"/>
      <c r="E216" s="9"/>
    </row>
    <row r="217" spans="1:12" x14ac:dyDescent="0.25">
      <c r="A217" s="8"/>
      <c r="B217" s="9"/>
      <c r="C217" s="8">
        <v>35551</v>
      </c>
      <c r="G217" s="102">
        <f>STDEV(G219:G240)*15.87</f>
        <v>0.58266609591828211</v>
      </c>
      <c r="H217" s="102">
        <f>STDEV(H219:H240)*15.87</f>
        <v>0.53210134660675257</v>
      </c>
      <c r="I217" s="102">
        <f>CORREL(D218:D240,E218:E240)</f>
        <v>0.67861256951415594</v>
      </c>
      <c r="J217" s="102">
        <f>IF(ISNUMBER(I217),I217,1.1)</f>
        <v>0.67861256951415594</v>
      </c>
      <c r="K217" s="101">
        <f>MAX(D218:D239)</f>
        <v>2.16</v>
      </c>
      <c r="L217" s="101">
        <f>MAX(E218:E239)</f>
        <v>2.2599999999999998</v>
      </c>
    </row>
    <row r="218" spans="1:12" x14ac:dyDescent="0.25">
      <c r="A218" s="8">
        <v>35545</v>
      </c>
      <c r="B218" s="9"/>
      <c r="C218" s="8"/>
      <c r="D218" s="9">
        <f t="shared" ref="D218:E240" si="30">VLOOKUP($A218,IF(D$3=2,PRICELOOK2,IF(D$3=3,PRICELOOK3,IF(D$3=4,cash,PRICELOOK))),D$4,FALSE)</f>
        <v>1.89</v>
      </c>
      <c r="E218" s="9">
        <f t="shared" si="30"/>
        <v>1.9550000000000001</v>
      </c>
      <c r="G218" s="102"/>
      <c r="H218" s="102"/>
      <c r="I218" s="102"/>
      <c r="K218" s="101">
        <f>MIN(D218:D239)</f>
        <v>1.85</v>
      </c>
      <c r="L218" s="101">
        <f>MIN(E218:E239)</f>
        <v>1.9550000000000001</v>
      </c>
    </row>
    <row r="219" spans="1:12" x14ac:dyDescent="0.25">
      <c r="A219" s="8">
        <v>35548</v>
      </c>
      <c r="B219" s="9"/>
      <c r="C219" s="8"/>
      <c r="D219" s="9">
        <f t="shared" si="30"/>
        <v>1.85</v>
      </c>
      <c r="E219" s="9">
        <f t="shared" si="30"/>
        <v>2.0299999999999998</v>
      </c>
      <c r="G219" s="102">
        <f>LN(D219/D218)</f>
        <v>-2.1391189981317445E-2</v>
      </c>
      <c r="H219" s="102">
        <f>LN(E219/E218)</f>
        <v>3.7645599616366758E-2</v>
      </c>
      <c r="I219" s="102"/>
      <c r="J219" s="102"/>
    </row>
    <row r="220" spans="1:12" x14ac:dyDescent="0.25">
      <c r="A220" s="8">
        <v>35549</v>
      </c>
      <c r="B220" s="9"/>
      <c r="C220" s="8"/>
      <c r="D220" s="9">
        <f t="shared" si="30"/>
        <v>1.87</v>
      </c>
      <c r="E220" s="9">
        <f t="shared" si="30"/>
        <v>2.085</v>
      </c>
      <c r="G220" s="102">
        <f t="shared" ref="G220:G240" si="31">LN(D220/D219)</f>
        <v>1.0752791776261915E-2</v>
      </c>
      <c r="H220" s="102">
        <f t="shared" ref="H220:H240" si="32">LN(E220/E219)</f>
        <v>2.6733062197068936E-2</v>
      </c>
      <c r="I220" s="102"/>
      <c r="J220" s="102"/>
    </row>
    <row r="221" spans="1:12" x14ac:dyDescent="0.25">
      <c r="A221" s="8">
        <v>35550</v>
      </c>
      <c r="B221" s="9"/>
      <c r="C221" s="8"/>
      <c r="D221" s="9">
        <f t="shared" si="30"/>
        <v>1.895</v>
      </c>
      <c r="E221" s="9">
        <f t="shared" si="30"/>
        <v>2.0299999999999998</v>
      </c>
      <c r="G221" s="102">
        <f t="shared" si="31"/>
        <v>1.3280407667894466E-2</v>
      </c>
      <c r="H221" s="102">
        <f t="shared" si="32"/>
        <v>-2.6733062197068867E-2</v>
      </c>
      <c r="I221" s="102"/>
      <c r="J221" s="102"/>
    </row>
    <row r="222" spans="1:12" x14ac:dyDescent="0.25">
      <c r="A222" s="8">
        <v>35551</v>
      </c>
      <c r="B222" s="9"/>
      <c r="C222" s="8"/>
      <c r="D222" s="9">
        <f t="shared" si="30"/>
        <v>1.9650000000000001</v>
      </c>
      <c r="E222" s="9">
        <f t="shared" si="30"/>
        <v>2.06</v>
      </c>
      <c r="G222" s="102">
        <f t="shared" si="31"/>
        <v>3.6273406786834959E-2</v>
      </c>
      <c r="H222" s="102">
        <f t="shared" si="32"/>
        <v>1.4670189747793839E-2</v>
      </c>
      <c r="I222" s="102"/>
      <c r="J222" s="102"/>
    </row>
    <row r="223" spans="1:12" x14ac:dyDescent="0.25">
      <c r="A223" s="8">
        <v>35552</v>
      </c>
      <c r="B223" s="9"/>
      <c r="C223" s="8"/>
      <c r="D223" s="9">
        <f t="shared" si="30"/>
        <v>1.94</v>
      </c>
      <c r="E223" s="9">
        <f t="shared" si="30"/>
        <v>2.0950000000000002</v>
      </c>
      <c r="G223" s="102">
        <f t="shared" si="31"/>
        <v>-1.2804272245987854E-2</v>
      </c>
      <c r="H223" s="102">
        <f t="shared" si="32"/>
        <v>1.6847570572611444E-2</v>
      </c>
      <c r="I223" s="102"/>
      <c r="J223" s="102"/>
    </row>
    <row r="224" spans="1:12" x14ac:dyDescent="0.25">
      <c r="A224" s="8">
        <v>35555</v>
      </c>
      <c r="B224" s="9"/>
      <c r="C224" s="8"/>
      <c r="D224" s="9">
        <f t="shared" si="30"/>
        <v>1.9450000000000001</v>
      </c>
      <c r="E224" s="9">
        <f t="shared" si="30"/>
        <v>2.08</v>
      </c>
      <c r="G224" s="102">
        <f t="shared" si="31"/>
        <v>2.5740039951728426E-3</v>
      </c>
      <c r="H224" s="102">
        <f t="shared" si="32"/>
        <v>-7.1856596608744858E-3</v>
      </c>
      <c r="I224" s="102"/>
      <c r="J224" s="102"/>
    </row>
    <row r="225" spans="1:10" x14ac:dyDescent="0.25">
      <c r="A225" s="8">
        <v>35556</v>
      </c>
      <c r="B225" s="9"/>
      <c r="C225" s="8"/>
      <c r="D225" s="9">
        <f t="shared" si="30"/>
        <v>1.9850000000000001</v>
      </c>
      <c r="E225" s="9">
        <f t="shared" si="30"/>
        <v>2.12</v>
      </c>
      <c r="G225" s="102">
        <f t="shared" si="31"/>
        <v>2.0356937068744103E-2</v>
      </c>
      <c r="H225" s="102">
        <f t="shared" si="32"/>
        <v>1.9048194970694411E-2</v>
      </c>
      <c r="I225" s="102"/>
      <c r="J225" s="102"/>
    </row>
    <row r="226" spans="1:10" x14ac:dyDescent="0.25">
      <c r="A226" s="8">
        <v>35557</v>
      </c>
      <c r="B226" s="9"/>
      <c r="C226" s="8"/>
      <c r="D226" s="9">
        <f t="shared" si="30"/>
        <v>2.09</v>
      </c>
      <c r="E226" s="9">
        <f t="shared" si="30"/>
        <v>2.2450000000000001</v>
      </c>
      <c r="G226" s="102">
        <f t="shared" si="31"/>
        <v>5.1545151837565785E-2</v>
      </c>
      <c r="H226" s="102">
        <f t="shared" si="32"/>
        <v>5.7289432510296438E-2</v>
      </c>
      <c r="I226" s="102"/>
      <c r="J226" s="102"/>
    </row>
    <row r="227" spans="1:10" x14ac:dyDescent="0.25">
      <c r="A227" s="8">
        <v>35558</v>
      </c>
      <c r="B227" s="9"/>
      <c r="C227" s="8"/>
      <c r="D227" s="9">
        <f t="shared" si="30"/>
        <v>2.16</v>
      </c>
      <c r="E227" s="9">
        <f t="shared" si="30"/>
        <v>2.2599999999999998</v>
      </c>
      <c r="G227" s="102">
        <f t="shared" si="31"/>
        <v>3.2944155719354058E-2</v>
      </c>
      <c r="H227" s="102">
        <f t="shared" si="32"/>
        <v>6.6592920899767758E-3</v>
      </c>
      <c r="I227" s="102"/>
      <c r="J227" s="102"/>
    </row>
    <row r="228" spans="1:10" x14ac:dyDescent="0.25">
      <c r="A228" s="8">
        <v>35559</v>
      </c>
      <c r="B228" s="9"/>
      <c r="C228" s="8"/>
      <c r="D228" s="9">
        <f t="shared" si="30"/>
        <v>2.0950000000000002</v>
      </c>
      <c r="E228" s="9">
        <f t="shared" si="30"/>
        <v>2.09</v>
      </c>
      <c r="G228" s="102">
        <f t="shared" si="31"/>
        <v>-3.0554668321972546E-2</v>
      </c>
      <c r="H228" s="102">
        <f t="shared" si="32"/>
        <v>-7.820074730747488E-2</v>
      </c>
      <c r="I228" s="102"/>
      <c r="J228" s="102"/>
    </row>
    <row r="229" spans="1:10" x14ac:dyDescent="0.25">
      <c r="A229" s="8">
        <v>35562</v>
      </c>
      <c r="B229" s="9"/>
      <c r="C229" s="8"/>
      <c r="D229" s="9">
        <f t="shared" si="30"/>
        <v>1.9650000000000001</v>
      </c>
      <c r="E229" s="9">
        <f t="shared" si="30"/>
        <v>2.1349999999999998</v>
      </c>
      <c r="G229" s="102">
        <f t="shared" si="31"/>
        <v>-6.4061308052876562E-2</v>
      </c>
      <c r="H229" s="102">
        <f t="shared" si="32"/>
        <v>2.1302580703868187E-2</v>
      </c>
      <c r="I229" s="102"/>
      <c r="J229" s="102"/>
    </row>
    <row r="230" spans="1:10" x14ac:dyDescent="0.25">
      <c r="A230" s="8">
        <v>35563</v>
      </c>
      <c r="B230" s="9"/>
      <c r="C230" s="8"/>
      <c r="D230" s="9">
        <f t="shared" si="30"/>
        <v>1.92</v>
      </c>
      <c r="E230" s="9">
        <f t="shared" si="30"/>
        <v>2.11</v>
      </c>
      <c r="G230" s="102">
        <f t="shared" si="31"/>
        <v>-2.3167059281534418E-2</v>
      </c>
      <c r="H230" s="102">
        <f t="shared" si="32"/>
        <v>-1.1778699192612763E-2</v>
      </c>
      <c r="I230" s="102"/>
      <c r="J230" s="102"/>
    </row>
    <row r="231" spans="1:10" x14ac:dyDescent="0.25">
      <c r="A231" s="8">
        <v>35564</v>
      </c>
      <c r="B231" s="9"/>
      <c r="C231" s="8"/>
      <c r="D231" s="9">
        <f t="shared" si="30"/>
        <v>1.99</v>
      </c>
      <c r="E231" s="9">
        <f t="shared" si="30"/>
        <v>2.1349999999999998</v>
      </c>
      <c r="G231" s="102">
        <f t="shared" si="31"/>
        <v>3.5809452696710778E-2</v>
      </c>
      <c r="H231" s="102">
        <f t="shared" si="32"/>
        <v>1.1778699192612705E-2</v>
      </c>
      <c r="I231" s="102"/>
      <c r="J231" s="102"/>
    </row>
    <row r="232" spans="1:10" x14ac:dyDescent="0.25">
      <c r="A232" s="8">
        <v>35565</v>
      </c>
      <c r="B232" s="9"/>
      <c r="C232" s="8"/>
      <c r="D232" s="9">
        <f t="shared" si="30"/>
        <v>1.9</v>
      </c>
      <c r="E232" s="9">
        <f t="shared" si="30"/>
        <v>2.1800000000000002</v>
      </c>
      <c r="G232" s="102">
        <f t="shared" si="31"/>
        <v>-4.6280752564006343E-2</v>
      </c>
      <c r="H232" s="102">
        <f t="shared" si="32"/>
        <v>2.0858230120410007E-2</v>
      </c>
      <c r="I232" s="102"/>
      <c r="J232" s="102"/>
    </row>
    <row r="233" spans="1:10" x14ac:dyDescent="0.25">
      <c r="A233" s="8">
        <v>35566</v>
      </c>
      <c r="B233" s="9"/>
      <c r="C233" s="8"/>
      <c r="D233" s="9">
        <f t="shared" si="30"/>
        <v>2.0649999999999999</v>
      </c>
      <c r="E233" s="9">
        <f t="shared" si="30"/>
        <v>2.105</v>
      </c>
      <c r="G233" s="102">
        <f t="shared" si="31"/>
        <v>8.3276340240601238E-2</v>
      </c>
      <c r="H233" s="102">
        <f t="shared" si="32"/>
        <v>-3.5009409666652974E-2</v>
      </c>
      <c r="I233" s="102"/>
      <c r="J233" s="102"/>
    </row>
    <row r="234" spans="1:10" x14ac:dyDescent="0.25">
      <c r="A234" s="8">
        <v>35569</v>
      </c>
      <c r="B234" s="9"/>
      <c r="C234" s="8"/>
      <c r="D234" s="9">
        <f t="shared" si="30"/>
        <v>2.0249999999999999</v>
      </c>
      <c r="E234" s="9">
        <f t="shared" si="30"/>
        <v>2.165</v>
      </c>
      <c r="G234" s="102">
        <f t="shared" si="31"/>
        <v>-1.9560525854493596E-2</v>
      </c>
      <c r="H234" s="102">
        <f t="shared" si="32"/>
        <v>2.8104894320108521E-2</v>
      </c>
      <c r="I234" s="102"/>
      <c r="J234" s="102"/>
    </row>
    <row r="235" spans="1:10" x14ac:dyDescent="0.25">
      <c r="A235" s="8">
        <v>35570</v>
      </c>
      <c r="B235" s="9"/>
      <c r="C235" s="8"/>
      <c r="D235" s="9">
        <f t="shared" si="30"/>
        <v>2.0049999999999999</v>
      </c>
      <c r="E235" s="9">
        <f t="shared" si="30"/>
        <v>2.17</v>
      </c>
      <c r="G235" s="102">
        <f t="shared" si="31"/>
        <v>-9.9256397999699306E-3</v>
      </c>
      <c r="H235" s="102">
        <f t="shared" si="32"/>
        <v>2.3068060979148704E-3</v>
      </c>
      <c r="I235" s="102"/>
      <c r="J235" s="102"/>
    </row>
    <row r="236" spans="1:10" x14ac:dyDescent="0.25">
      <c r="A236" s="8">
        <v>35571</v>
      </c>
      <c r="B236" s="9"/>
      <c r="C236" s="8"/>
      <c r="D236" s="9">
        <f t="shared" si="30"/>
        <v>1.9750000000000001</v>
      </c>
      <c r="E236" s="9">
        <f t="shared" si="30"/>
        <v>2.13</v>
      </c>
      <c r="G236" s="102">
        <f t="shared" si="31"/>
        <v>-1.5075662405447273E-2</v>
      </c>
      <c r="H236" s="102">
        <f t="shared" si="32"/>
        <v>-1.8605187831034469E-2</v>
      </c>
      <c r="I236" s="102"/>
      <c r="J236" s="102"/>
    </row>
    <row r="237" spans="1:10" x14ac:dyDescent="0.25">
      <c r="A237" s="8">
        <v>35572</v>
      </c>
      <c r="B237" s="9"/>
      <c r="C237" s="8"/>
      <c r="D237" s="9">
        <f t="shared" si="30"/>
        <v>2.04</v>
      </c>
      <c r="E237" s="9">
        <f t="shared" si="30"/>
        <v>2.04</v>
      </c>
      <c r="G237" s="102">
        <f t="shared" si="31"/>
        <v>3.2381409503039783E-2</v>
      </c>
      <c r="H237" s="102">
        <f t="shared" si="32"/>
        <v>-4.3172171865208664E-2</v>
      </c>
      <c r="I237" s="102"/>
      <c r="J237" s="102"/>
    </row>
    <row r="238" spans="1:10" x14ac:dyDescent="0.25">
      <c r="A238" s="8">
        <v>35573</v>
      </c>
      <c r="B238" s="9"/>
      <c r="C238" s="8"/>
      <c r="D238" s="9">
        <f t="shared" si="30"/>
        <v>1.9650000000000001</v>
      </c>
      <c r="E238" s="9">
        <f t="shared" si="30"/>
        <v>2.06</v>
      </c>
      <c r="G238" s="102">
        <f t="shared" si="31"/>
        <v>-3.7457562534900443E-2</v>
      </c>
      <c r="H238" s="102">
        <f t="shared" si="32"/>
        <v>9.7561749453646558E-3</v>
      </c>
      <c r="I238" s="102"/>
    </row>
    <row r="239" spans="1:10" x14ac:dyDescent="0.25">
      <c r="A239" s="8">
        <v>35577</v>
      </c>
      <c r="B239" s="9"/>
      <c r="C239" s="8"/>
      <c r="D239" s="9">
        <f t="shared" si="30"/>
        <v>2.08</v>
      </c>
      <c r="E239" s="9">
        <f t="shared" si="30"/>
        <v>2.2200000000000002</v>
      </c>
      <c r="G239" s="102">
        <f t="shared" si="31"/>
        <v>5.6875648392001966E-2</v>
      </c>
      <c r="H239" s="102">
        <f t="shared" si="32"/>
        <v>7.480121308269834E-2</v>
      </c>
      <c r="I239" s="102"/>
    </row>
    <row r="240" spans="1:10" x14ac:dyDescent="0.25">
      <c r="A240" s="8">
        <v>35578</v>
      </c>
      <c r="B240" s="9">
        <v>1</v>
      </c>
      <c r="C240" s="8"/>
      <c r="D240" s="9">
        <f t="shared" si="30"/>
        <v>2.1</v>
      </c>
      <c r="E240" s="9">
        <f t="shared" si="30"/>
        <v>2.2549999999999999</v>
      </c>
      <c r="G240" s="102">
        <f t="shared" si="31"/>
        <v>9.5694510161506725E-3</v>
      </c>
      <c r="H240" s="102">
        <f t="shared" si="32"/>
        <v>1.5642777070453542E-2</v>
      </c>
      <c r="I240" s="102"/>
    </row>
    <row r="241" spans="1:12" x14ac:dyDescent="0.25">
      <c r="A241" s="8"/>
      <c r="B241" s="9"/>
      <c r="C241" s="8"/>
      <c r="D241" s="9"/>
      <c r="E241" s="9"/>
    </row>
    <row r="242" spans="1:12" x14ac:dyDescent="0.25">
      <c r="A242" s="8"/>
      <c r="B242" s="9"/>
      <c r="C242" s="8"/>
      <c r="D242" s="9"/>
      <c r="E242" s="9"/>
    </row>
    <row r="243" spans="1:12" x14ac:dyDescent="0.25">
      <c r="A243" s="8"/>
      <c r="B243" s="9"/>
      <c r="C243" s="8"/>
      <c r="D243" s="9"/>
      <c r="E243" s="9"/>
    </row>
    <row r="244" spans="1:12" x14ac:dyDescent="0.25">
      <c r="A244" s="8"/>
      <c r="B244" s="9"/>
      <c r="C244" s="8">
        <v>35582</v>
      </c>
      <c r="G244" s="102">
        <f>STDEV(G246:G265)*15.87</f>
        <v>0.45765416540873965</v>
      </c>
      <c r="H244" s="102">
        <f>STDEV(H246:H265)*15.87</f>
        <v>0.40647045408864446</v>
      </c>
      <c r="I244" s="102">
        <f>CORREL(D245:D265,E245:E265)</f>
        <v>0.37186662319401409</v>
      </c>
      <c r="J244" s="102">
        <f>IF(ISNUMBER(I244),I244,1.1)</f>
        <v>0.37186662319401409</v>
      </c>
      <c r="K244" s="101">
        <f>MAX(D245:D266)</f>
        <v>2.0950000000000002</v>
      </c>
      <c r="L244" s="101">
        <f>MAX(E245:E266)</f>
        <v>2.355</v>
      </c>
    </row>
    <row r="245" spans="1:12" x14ac:dyDescent="0.25">
      <c r="A245" s="8">
        <v>35579</v>
      </c>
      <c r="B245" s="9"/>
      <c r="C245" s="8"/>
      <c r="D245" s="9">
        <f t="shared" ref="D245:E265" si="33">VLOOKUP($A245,IF(D$3=2,PRICELOOK2,IF(D$3=3,PRICELOOK3,IF(D$3=4,cash,PRICELOOK))),D$4,FALSE)</f>
        <v>1.865</v>
      </c>
      <c r="E245" s="9">
        <f t="shared" si="33"/>
        <v>2.355</v>
      </c>
      <c r="G245" s="102"/>
      <c r="H245" s="102"/>
      <c r="I245" s="102"/>
      <c r="K245" s="101">
        <f>MIN(D245:D266)</f>
        <v>1.865</v>
      </c>
      <c r="L245" s="101">
        <f>MIN(E245:E266)</f>
        <v>2.0649999999999999</v>
      </c>
    </row>
    <row r="246" spans="1:12" x14ac:dyDescent="0.25">
      <c r="A246" s="8">
        <v>35580</v>
      </c>
      <c r="B246" s="9"/>
      <c r="C246" s="8"/>
      <c r="D246" s="9">
        <f t="shared" si="33"/>
        <v>2.0449999999999999</v>
      </c>
      <c r="E246" s="9">
        <f t="shared" si="33"/>
        <v>2.2200000000000002</v>
      </c>
      <c r="G246" s="102">
        <f>LN(D246/D245)</f>
        <v>9.2136736398986258E-2</v>
      </c>
      <c r="H246" s="102">
        <f>LN(E246/E245)</f>
        <v>-5.9033531584192861E-2</v>
      </c>
      <c r="I246" s="102"/>
      <c r="J246" s="102"/>
    </row>
    <row r="247" spans="1:12" x14ac:dyDescent="0.25">
      <c r="A247" s="8">
        <v>35583</v>
      </c>
      <c r="B247" s="9"/>
      <c r="C247" s="8"/>
      <c r="D247" s="9">
        <f t="shared" si="33"/>
        <v>2.0299999999999998</v>
      </c>
      <c r="E247" s="9">
        <f t="shared" si="33"/>
        <v>2.1850000000000001</v>
      </c>
      <c r="G247" s="102">
        <f t="shared" ref="G247:G265" si="34">LN(D247/D246)</f>
        <v>-7.3619964410691942E-3</v>
      </c>
      <c r="H247" s="102">
        <f t="shared" ref="H247:H265" si="35">LN(E247/E246)</f>
        <v>-1.5891367336634665E-2</v>
      </c>
      <c r="I247" s="102"/>
      <c r="J247" s="102"/>
    </row>
    <row r="248" spans="1:12" x14ac:dyDescent="0.25">
      <c r="A248" s="8">
        <v>35584</v>
      </c>
      <c r="B248" s="9"/>
      <c r="C248" s="8"/>
      <c r="D248" s="9">
        <f t="shared" si="33"/>
        <v>1.9550000000000001</v>
      </c>
      <c r="E248" s="9">
        <f t="shared" si="33"/>
        <v>2.1150000000000002</v>
      </c>
      <c r="G248" s="102">
        <f t="shared" si="34"/>
        <v>-3.7645599616366765E-2</v>
      </c>
      <c r="H248" s="102">
        <f t="shared" si="35"/>
        <v>-3.2561016049312073E-2</v>
      </c>
      <c r="I248" s="102"/>
      <c r="J248" s="102"/>
    </row>
    <row r="249" spans="1:12" x14ac:dyDescent="0.25">
      <c r="A249" s="8">
        <v>35585</v>
      </c>
      <c r="B249" s="9"/>
      <c r="C249" s="8"/>
      <c r="D249" s="9">
        <f t="shared" si="33"/>
        <v>2</v>
      </c>
      <c r="E249" s="9">
        <f t="shared" si="33"/>
        <v>2.14</v>
      </c>
      <c r="G249" s="102">
        <f t="shared" si="34"/>
        <v>2.2756987122616278E-2</v>
      </c>
      <c r="H249" s="102">
        <f t="shared" si="35"/>
        <v>1.175101653551873E-2</v>
      </c>
      <c r="I249" s="102"/>
      <c r="J249" s="102"/>
    </row>
    <row r="250" spans="1:12" x14ac:dyDescent="0.25">
      <c r="A250" s="8">
        <v>35586</v>
      </c>
      <c r="B250" s="9"/>
      <c r="C250" s="8"/>
      <c r="D250" s="9">
        <f t="shared" si="33"/>
        <v>1.9450000000000001</v>
      </c>
      <c r="E250" s="9">
        <f t="shared" si="33"/>
        <v>2.1150000000000002</v>
      </c>
      <c r="G250" s="102">
        <f t="shared" si="34"/>
        <v>-2.7885203489535663E-2</v>
      </c>
      <c r="H250" s="102">
        <f t="shared" si="35"/>
        <v>-1.175101653551874E-2</v>
      </c>
      <c r="I250" s="102"/>
      <c r="J250" s="102"/>
    </row>
    <row r="251" spans="1:12" x14ac:dyDescent="0.25">
      <c r="A251" s="8">
        <v>35587</v>
      </c>
      <c r="B251" s="9"/>
      <c r="C251" s="8"/>
      <c r="D251" s="9">
        <f t="shared" si="33"/>
        <v>1.9750000000000001</v>
      </c>
      <c r="E251" s="9">
        <f t="shared" si="33"/>
        <v>2.1</v>
      </c>
      <c r="G251" s="102">
        <f t="shared" si="34"/>
        <v>1.5306421282675507E-2</v>
      </c>
      <c r="H251" s="102">
        <f t="shared" si="35"/>
        <v>-7.1174677688639896E-3</v>
      </c>
      <c r="I251" s="102"/>
      <c r="J251" s="102"/>
    </row>
    <row r="252" spans="1:12" x14ac:dyDescent="0.25">
      <c r="A252" s="8">
        <v>35590</v>
      </c>
      <c r="B252" s="9"/>
      <c r="C252" s="8"/>
      <c r="D252" s="9">
        <f t="shared" si="33"/>
        <v>1.9850000000000001</v>
      </c>
      <c r="E252" s="9">
        <f t="shared" si="33"/>
        <v>2.145</v>
      </c>
      <c r="G252" s="102">
        <f t="shared" si="34"/>
        <v>5.0505157860685716E-3</v>
      </c>
      <c r="H252" s="102">
        <f t="shared" si="35"/>
        <v>2.1202207650602906E-2</v>
      </c>
      <c r="I252" s="102"/>
      <c r="J252" s="102"/>
    </row>
    <row r="253" spans="1:12" x14ac:dyDescent="0.25">
      <c r="A253" s="8">
        <v>35591</v>
      </c>
      <c r="B253" s="9"/>
      <c r="C253" s="8"/>
      <c r="D253" s="9">
        <f t="shared" si="33"/>
        <v>1.9550000000000001</v>
      </c>
      <c r="E253" s="9">
        <f t="shared" si="33"/>
        <v>2.1349999999999998</v>
      </c>
      <c r="G253" s="102">
        <f t="shared" si="34"/>
        <v>-1.5228720701824671E-2</v>
      </c>
      <c r="H253" s="102">
        <f t="shared" si="35"/>
        <v>-4.6729056993924821E-3</v>
      </c>
      <c r="I253" s="102"/>
      <c r="J253" s="102"/>
    </row>
    <row r="254" spans="1:12" x14ac:dyDescent="0.25">
      <c r="A254" s="8">
        <v>35592</v>
      </c>
      <c r="B254" s="9"/>
      <c r="C254" s="8"/>
      <c r="D254" s="9">
        <f t="shared" si="33"/>
        <v>1.9650000000000001</v>
      </c>
      <c r="E254" s="9">
        <f t="shared" si="33"/>
        <v>2.15</v>
      </c>
      <c r="G254" s="102">
        <f t="shared" si="34"/>
        <v>5.102051883895552E-3</v>
      </c>
      <c r="H254" s="102">
        <f t="shared" si="35"/>
        <v>7.0011954589835612E-3</v>
      </c>
      <c r="I254" s="102"/>
      <c r="J254" s="102"/>
    </row>
    <row r="255" spans="1:12" x14ac:dyDescent="0.25">
      <c r="A255" s="8">
        <v>35593</v>
      </c>
      <c r="B255" s="9"/>
      <c r="C255" s="8"/>
      <c r="D255" s="9">
        <f t="shared" si="33"/>
        <v>1.94</v>
      </c>
      <c r="E255" s="9">
        <f t="shared" si="33"/>
        <v>2.14</v>
      </c>
      <c r="G255" s="102">
        <f t="shared" si="34"/>
        <v>-1.2804272245987854E-2</v>
      </c>
      <c r="H255" s="102">
        <f t="shared" si="35"/>
        <v>-4.6620131058111901E-3</v>
      </c>
      <c r="I255" s="102"/>
      <c r="J255" s="102"/>
    </row>
    <row r="256" spans="1:12" x14ac:dyDescent="0.25">
      <c r="A256" s="8">
        <v>35594</v>
      </c>
      <c r="B256" s="9"/>
      <c r="C256" s="8"/>
      <c r="D256" s="9">
        <f t="shared" si="33"/>
        <v>1.94</v>
      </c>
      <c r="E256" s="9">
        <f t="shared" si="33"/>
        <v>2.0649999999999999</v>
      </c>
      <c r="G256" s="102">
        <f t="shared" si="34"/>
        <v>0</v>
      </c>
      <c r="H256" s="102">
        <f t="shared" si="35"/>
        <v>-3.5675602620764128E-2</v>
      </c>
      <c r="I256" s="102"/>
      <c r="J256" s="102"/>
    </row>
    <row r="257" spans="1:12" x14ac:dyDescent="0.25">
      <c r="A257" s="8">
        <v>35597</v>
      </c>
      <c r="B257" s="9"/>
      <c r="C257" s="8"/>
      <c r="D257" s="9">
        <f t="shared" si="33"/>
        <v>2.0150000000000001</v>
      </c>
      <c r="E257" s="9">
        <f t="shared" si="33"/>
        <v>2.16</v>
      </c>
      <c r="G257" s="102">
        <f t="shared" si="34"/>
        <v>3.7931222323409626E-2</v>
      </c>
      <c r="H257" s="102">
        <f t="shared" si="35"/>
        <v>4.4977995283077589E-2</v>
      </c>
      <c r="I257" s="102"/>
      <c r="J257" s="102"/>
    </row>
    <row r="258" spans="1:12" x14ac:dyDescent="0.25">
      <c r="A258" s="8">
        <v>35598</v>
      </c>
      <c r="B258" s="9"/>
      <c r="C258" s="8"/>
      <c r="D258" s="9">
        <f t="shared" si="33"/>
        <v>2.04</v>
      </c>
      <c r="E258" s="9">
        <f t="shared" si="33"/>
        <v>2.19</v>
      </c>
      <c r="G258" s="102">
        <f t="shared" si="34"/>
        <v>1.2330612457478725E-2</v>
      </c>
      <c r="H258" s="102">
        <f t="shared" si="35"/>
        <v>1.3793322132335769E-2</v>
      </c>
      <c r="I258" s="102"/>
      <c r="J258" s="102"/>
    </row>
    <row r="259" spans="1:12" x14ac:dyDescent="0.25">
      <c r="A259" s="8">
        <v>35599</v>
      </c>
      <c r="B259" s="9"/>
      <c r="C259" s="8"/>
      <c r="D259" s="9">
        <f t="shared" si="33"/>
        <v>2.0499999999999998</v>
      </c>
      <c r="E259" s="9">
        <f t="shared" si="33"/>
        <v>2.2200000000000002</v>
      </c>
      <c r="G259" s="102">
        <f t="shared" si="34"/>
        <v>4.8899852941917702E-3</v>
      </c>
      <c r="H259" s="102">
        <f t="shared" si="35"/>
        <v>1.3605652055778678E-2</v>
      </c>
      <c r="I259" s="102"/>
      <c r="J259" s="102"/>
    </row>
    <row r="260" spans="1:12" x14ac:dyDescent="0.25">
      <c r="A260" s="8">
        <v>35600</v>
      </c>
      <c r="B260" s="9"/>
      <c r="C260" s="8"/>
      <c r="D260" s="9">
        <f t="shared" si="33"/>
        <v>2.085</v>
      </c>
      <c r="E260" s="9">
        <f t="shared" si="33"/>
        <v>2.25</v>
      </c>
      <c r="G260" s="102">
        <f t="shared" si="34"/>
        <v>1.6929062100447975E-2</v>
      </c>
      <c r="H260" s="102">
        <f t="shared" si="35"/>
        <v>1.342302033214055E-2</v>
      </c>
      <c r="I260" s="102"/>
      <c r="J260" s="102"/>
    </row>
    <row r="261" spans="1:12" x14ac:dyDescent="0.25">
      <c r="A261" s="8">
        <v>35601</v>
      </c>
      <c r="B261" s="9"/>
      <c r="C261" s="8"/>
      <c r="D261" s="9">
        <f t="shared" si="33"/>
        <v>2.0499999999999998</v>
      </c>
      <c r="E261" s="9">
        <f t="shared" si="33"/>
        <v>2.2050000000000001</v>
      </c>
      <c r="G261" s="102">
        <f t="shared" si="34"/>
        <v>-1.6929062100448082E-2</v>
      </c>
      <c r="H261" s="102">
        <f t="shared" si="35"/>
        <v>-2.0202707317519466E-2</v>
      </c>
      <c r="I261" s="102"/>
      <c r="J261" s="102"/>
    </row>
    <row r="262" spans="1:12" x14ac:dyDescent="0.25">
      <c r="A262" s="8">
        <v>35604</v>
      </c>
      <c r="B262" s="9"/>
      <c r="C262" s="8"/>
      <c r="D262" s="9">
        <f t="shared" si="33"/>
        <v>2.08</v>
      </c>
      <c r="E262" s="9">
        <f t="shared" si="33"/>
        <v>2.2400000000000002</v>
      </c>
      <c r="G262" s="102">
        <f t="shared" si="34"/>
        <v>1.4528100562909808E-2</v>
      </c>
      <c r="H262" s="102">
        <f t="shared" si="35"/>
        <v>1.5748356968139331E-2</v>
      </c>
      <c r="I262" s="102"/>
      <c r="J262" s="102"/>
    </row>
    <row r="263" spans="1:12" x14ac:dyDescent="0.25">
      <c r="A263" s="8">
        <v>35605</v>
      </c>
      <c r="B263" s="9"/>
      <c r="C263" s="8"/>
      <c r="D263" s="9">
        <f t="shared" si="33"/>
        <v>2.09</v>
      </c>
      <c r="E263" s="9">
        <f t="shared" si="33"/>
        <v>2.3199999999999998</v>
      </c>
      <c r="G263" s="102">
        <f t="shared" si="34"/>
        <v>4.7961722634930135E-3</v>
      </c>
      <c r="H263" s="102">
        <f t="shared" si="35"/>
        <v>3.5091319811269978E-2</v>
      </c>
      <c r="I263" s="102"/>
      <c r="J263" s="102"/>
    </row>
    <row r="264" spans="1:12" x14ac:dyDescent="0.25">
      <c r="A264" s="8">
        <v>35606</v>
      </c>
      <c r="B264" s="9"/>
      <c r="C264" s="8"/>
      <c r="D264" s="9">
        <f t="shared" si="33"/>
        <v>2.0950000000000002</v>
      </c>
      <c r="E264" s="9">
        <f t="shared" si="33"/>
        <v>2.25</v>
      </c>
      <c r="G264" s="102">
        <f t="shared" si="34"/>
        <v>2.3894873973814854E-3</v>
      </c>
      <c r="H264" s="102">
        <f t="shared" si="35"/>
        <v>-3.0636969461889801E-2</v>
      </c>
      <c r="I264" s="102"/>
      <c r="J264" s="102"/>
    </row>
    <row r="265" spans="1:12" x14ac:dyDescent="0.25">
      <c r="A265" s="8">
        <v>35607</v>
      </c>
      <c r="B265" s="9">
        <v>1</v>
      </c>
      <c r="C265" s="8"/>
      <c r="D265" s="9">
        <f t="shared" si="33"/>
        <v>2.0099999999999998</v>
      </c>
      <c r="E265" s="9">
        <f t="shared" si="33"/>
        <v>2.21</v>
      </c>
      <c r="G265" s="102">
        <f t="shared" si="34"/>
        <v>-4.1418831303116854E-2</v>
      </c>
      <c r="H265" s="102">
        <f t="shared" si="35"/>
        <v>-1.7937700686667318E-2</v>
      </c>
      <c r="I265" s="102"/>
    </row>
    <row r="266" spans="1:12" x14ac:dyDescent="0.25">
      <c r="A266" s="8"/>
      <c r="B266" s="9"/>
      <c r="C266" s="8"/>
      <c r="D266" s="9"/>
      <c r="E266" s="9"/>
    </row>
    <row r="267" spans="1:12" x14ac:dyDescent="0.25">
      <c r="A267" s="8"/>
      <c r="B267" s="9"/>
      <c r="C267" s="8"/>
      <c r="D267" s="9"/>
      <c r="E267" s="9"/>
    </row>
    <row r="268" spans="1:12" x14ac:dyDescent="0.25">
      <c r="A268" s="8"/>
      <c r="B268" s="9"/>
      <c r="C268" s="8"/>
      <c r="D268" s="9"/>
      <c r="E268" s="9"/>
    </row>
    <row r="269" spans="1:12" x14ac:dyDescent="0.25">
      <c r="A269" s="8"/>
      <c r="B269" s="9"/>
      <c r="C269" s="8">
        <v>35612</v>
      </c>
      <c r="D269" s="9"/>
      <c r="E269" s="9"/>
      <c r="G269" s="102">
        <f>STDEV(G271:G291)*15.87</f>
        <v>0.51178728822860797</v>
      </c>
      <c r="H269" s="102">
        <f>STDEV(H271:H291)*15.87</f>
        <v>0.45842490988352047</v>
      </c>
      <c r="I269" s="102">
        <f>CORREL(D270:D291,E270:E291)</f>
        <v>0.79112592580094232</v>
      </c>
      <c r="J269" s="102">
        <f>IF(ISNUMBER(I269),I269,1.1)</f>
        <v>0.79112592580094232</v>
      </c>
      <c r="K269" s="101">
        <f>MAX(D270:D291)</f>
        <v>2.1949999999999998</v>
      </c>
      <c r="L269" s="101">
        <f>MAX(E270:E291)</f>
        <v>2.31</v>
      </c>
    </row>
    <row r="270" spans="1:12" x14ac:dyDescent="0.25">
      <c r="A270" s="8">
        <v>35608</v>
      </c>
      <c r="B270" s="9"/>
      <c r="C270" s="8"/>
      <c r="D270" s="9">
        <f t="shared" ref="D270:E291" si="36">VLOOKUP($A270,IF(D$3=2,PRICELOOK2,IF(D$3=3,PRICELOOK3,IF(D$3=4,cash,PRICELOOK))),D$4,FALSE)</f>
        <v>1.88</v>
      </c>
      <c r="E270" s="9">
        <f t="shared" si="36"/>
        <v>2.21</v>
      </c>
      <c r="G270" s="102"/>
      <c r="H270" s="102"/>
      <c r="I270" s="102"/>
      <c r="K270" s="101">
        <f>MIN(D270:D291)</f>
        <v>1.88</v>
      </c>
      <c r="L270" s="101">
        <f>MIN(E270:E291)</f>
        <v>2.02</v>
      </c>
    </row>
    <row r="271" spans="1:12" x14ac:dyDescent="0.25">
      <c r="A271" s="8">
        <v>35611</v>
      </c>
      <c r="B271" s="9"/>
      <c r="C271" s="8"/>
      <c r="D271" s="9">
        <f t="shared" si="36"/>
        <v>2.0049999999999999</v>
      </c>
      <c r="E271" s="9">
        <f t="shared" si="36"/>
        <v>2.165</v>
      </c>
      <c r="G271" s="102">
        <f>LN(D271/D270)</f>
        <v>6.4372283916674614E-2</v>
      </c>
      <c r="H271" s="102">
        <f>LN(E271/E270)</f>
        <v>-2.0572154075208206E-2</v>
      </c>
      <c r="I271" s="102"/>
      <c r="J271" s="102"/>
    </row>
    <row r="272" spans="1:12" x14ac:dyDescent="0.25">
      <c r="A272" s="8">
        <v>35612</v>
      </c>
      <c r="B272" s="9"/>
      <c r="C272" s="8"/>
      <c r="D272" s="9">
        <f t="shared" si="36"/>
        <v>2.0350000000000001</v>
      </c>
      <c r="E272" s="9">
        <f t="shared" si="36"/>
        <v>2.2000000000000002</v>
      </c>
      <c r="G272" s="102">
        <f t="shared" ref="G272:G291" si="37">LN(D272/D271)</f>
        <v>1.4851758136025978E-2</v>
      </c>
      <c r="H272" s="102">
        <f t="shared" ref="H272:H291" si="38">LN(E272/E271)</f>
        <v>1.6036998909817104E-2</v>
      </c>
      <c r="I272" s="102"/>
      <c r="J272" s="102"/>
    </row>
    <row r="273" spans="1:10" x14ac:dyDescent="0.25">
      <c r="A273" s="8">
        <v>35613</v>
      </c>
      <c r="B273" s="9"/>
      <c r="C273" s="8"/>
      <c r="D273" s="9">
        <f t="shared" si="36"/>
        <v>2.0049999999999999</v>
      </c>
      <c r="E273" s="9">
        <f t="shared" si="36"/>
        <v>2.145</v>
      </c>
      <c r="G273" s="102">
        <f t="shared" si="37"/>
        <v>-1.4851758136025926E-2</v>
      </c>
      <c r="H273" s="102">
        <f t="shared" si="38"/>
        <v>-2.5317807984289897E-2</v>
      </c>
      <c r="I273" s="102"/>
      <c r="J273" s="102"/>
    </row>
    <row r="274" spans="1:10" x14ac:dyDescent="0.25">
      <c r="A274" s="8">
        <v>35614</v>
      </c>
      <c r="B274" s="9"/>
      <c r="C274" s="8"/>
      <c r="D274" s="9">
        <f t="shared" si="36"/>
        <v>1.885</v>
      </c>
      <c r="E274" s="9">
        <f t="shared" si="36"/>
        <v>2.02</v>
      </c>
      <c r="G274" s="102">
        <f t="shared" si="37"/>
        <v>-6.1716239858558355E-2</v>
      </c>
      <c r="H274" s="102">
        <f t="shared" si="38"/>
        <v>-6.0042040966866932E-2</v>
      </c>
      <c r="I274" s="102"/>
      <c r="J274" s="102"/>
    </row>
    <row r="275" spans="1:10" x14ac:dyDescent="0.25">
      <c r="A275" s="8">
        <v>35618</v>
      </c>
      <c r="B275" s="9"/>
      <c r="C275" s="8"/>
      <c r="D275" s="9">
        <f t="shared" si="36"/>
        <v>2.0099999999999998</v>
      </c>
      <c r="E275" s="9">
        <f t="shared" si="36"/>
        <v>2.17</v>
      </c>
      <c r="G275" s="102">
        <f t="shared" si="37"/>
        <v>6.4206901171010272E-2</v>
      </c>
      <c r="H275" s="102">
        <f t="shared" si="38"/>
        <v>7.1629656139254858E-2</v>
      </c>
      <c r="I275" s="102"/>
      <c r="J275" s="102"/>
    </row>
    <row r="276" spans="1:10" x14ac:dyDescent="0.25">
      <c r="A276" s="8">
        <v>35619</v>
      </c>
      <c r="B276" s="9"/>
      <c r="C276" s="8"/>
      <c r="D276" s="9">
        <f t="shared" si="36"/>
        <v>2.0150000000000001</v>
      </c>
      <c r="E276" s="9">
        <f t="shared" si="36"/>
        <v>2.1949999999999998</v>
      </c>
      <c r="G276" s="102">
        <f t="shared" si="37"/>
        <v>2.4844733276621869E-3</v>
      </c>
      <c r="H276" s="102">
        <f t="shared" si="38"/>
        <v>1.1454878974766386E-2</v>
      </c>
      <c r="I276" s="102"/>
      <c r="J276" s="102"/>
    </row>
    <row r="277" spans="1:10" x14ac:dyDescent="0.25">
      <c r="A277" s="8">
        <v>35620</v>
      </c>
      <c r="B277" s="9"/>
      <c r="C277" s="8"/>
      <c r="D277" s="9">
        <f t="shared" si="36"/>
        <v>2.04</v>
      </c>
      <c r="E277" s="9">
        <f t="shared" si="36"/>
        <v>2.2250000000000001</v>
      </c>
      <c r="G277" s="102">
        <f t="shared" si="37"/>
        <v>1.2330612457478725E-2</v>
      </c>
      <c r="H277" s="102">
        <f t="shared" si="38"/>
        <v>1.3574869091069069E-2</v>
      </c>
      <c r="I277" s="102"/>
      <c r="J277" s="102"/>
    </row>
    <row r="278" spans="1:10" x14ac:dyDescent="0.25">
      <c r="A278" s="8">
        <v>35621</v>
      </c>
      <c r="B278" s="9"/>
      <c r="C278" s="8"/>
      <c r="D278" s="9">
        <f t="shared" si="36"/>
        <v>2.04</v>
      </c>
      <c r="E278" s="9">
        <f t="shared" si="36"/>
        <v>2.2400000000000002</v>
      </c>
      <c r="G278" s="102">
        <f t="shared" si="37"/>
        <v>0</v>
      </c>
      <c r="H278" s="102">
        <f t="shared" si="38"/>
        <v>6.7189502487450094E-3</v>
      </c>
      <c r="I278" s="102"/>
      <c r="J278" s="102"/>
    </row>
    <row r="279" spans="1:10" x14ac:dyDescent="0.25">
      <c r="A279" s="8">
        <v>35622</v>
      </c>
      <c r="B279" s="9"/>
      <c r="C279" s="8"/>
      <c r="D279" s="9">
        <f t="shared" si="36"/>
        <v>2.0150000000000001</v>
      </c>
      <c r="E279" s="9">
        <f t="shared" si="36"/>
        <v>2.2000000000000002</v>
      </c>
      <c r="G279" s="102">
        <f t="shared" si="37"/>
        <v>-1.2330612457478674E-2</v>
      </c>
      <c r="H279" s="102">
        <f t="shared" si="38"/>
        <v>-1.8018505502678365E-2</v>
      </c>
      <c r="I279" s="102"/>
      <c r="J279" s="102"/>
    </row>
    <row r="280" spans="1:10" x14ac:dyDescent="0.25">
      <c r="A280" s="8">
        <v>35625</v>
      </c>
      <c r="B280" s="9"/>
      <c r="C280" s="8"/>
      <c r="D280" s="9">
        <f t="shared" si="36"/>
        <v>2.08</v>
      </c>
      <c r="E280" s="9">
        <f t="shared" si="36"/>
        <v>2.2749999999999999</v>
      </c>
      <c r="G280" s="102">
        <f t="shared" si="37"/>
        <v>3.174869831458027E-2</v>
      </c>
      <c r="H280" s="102">
        <f t="shared" si="38"/>
        <v>3.3522692038643435E-2</v>
      </c>
      <c r="I280" s="102"/>
      <c r="J280" s="102"/>
    </row>
    <row r="281" spans="1:10" x14ac:dyDescent="0.25">
      <c r="A281" s="8">
        <v>35626</v>
      </c>
      <c r="B281" s="9"/>
      <c r="C281" s="8"/>
      <c r="D281" s="9">
        <f t="shared" si="36"/>
        <v>2.12</v>
      </c>
      <c r="E281" s="9">
        <f t="shared" si="36"/>
        <v>2.2650000000000001</v>
      </c>
      <c r="G281" s="102">
        <f t="shared" si="37"/>
        <v>1.9048194970694411E-2</v>
      </c>
      <c r="H281" s="102">
        <f t="shared" si="38"/>
        <v>-4.4052934679162685E-3</v>
      </c>
      <c r="I281" s="102"/>
      <c r="J281" s="102"/>
    </row>
    <row r="282" spans="1:10" x14ac:dyDescent="0.25">
      <c r="A282" s="8">
        <v>35627</v>
      </c>
      <c r="B282" s="9"/>
      <c r="C282" s="8"/>
      <c r="D282" s="9">
        <f t="shared" si="36"/>
        <v>2.14</v>
      </c>
      <c r="E282" s="9">
        <f t="shared" si="36"/>
        <v>2.2799999999999998</v>
      </c>
      <c r="G282" s="102">
        <f t="shared" si="37"/>
        <v>9.3897403498391374E-3</v>
      </c>
      <c r="H282" s="102">
        <f t="shared" si="38"/>
        <v>6.6006840313518724E-3</v>
      </c>
      <c r="I282" s="102"/>
      <c r="J282" s="102"/>
    </row>
    <row r="283" spans="1:10" x14ac:dyDescent="0.25">
      <c r="A283" s="8">
        <v>35628</v>
      </c>
      <c r="B283" s="9"/>
      <c r="C283" s="8"/>
      <c r="D283" s="9">
        <f t="shared" si="36"/>
        <v>2.1949999999999998</v>
      </c>
      <c r="E283" s="9">
        <f t="shared" si="36"/>
        <v>2.29</v>
      </c>
      <c r="G283" s="102">
        <f t="shared" si="37"/>
        <v>2.5376217493374535E-2</v>
      </c>
      <c r="H283" s="102">
        <f t="shared" si="38"/>
        <v>4.3763745997990027E-3</v>
      </c>
      <c r="I283" s="102"/>
      <c r="J283" s="102"/>
    </row>
    <row r="284" spans="1:10" x14ac:dyDescent="0.25">
      <c r="A284" s="8">
        <v>35629</v>
      </c>
      <c r="B284" s="9"/>
      <c r="C284" s="8"/>
      <c r="D284" s="9">
        <f t="shared" si="36"/>
        <v>2.085</v>
      </c>
      <c r="E284" s="9">
        <f t="shared" si="36"/>
        <v>2.23</v>
      </c>
      <c r="G284" s="102">
        <f t="shared" si="37"/>
        <v>-5.1413191276369848E-2</v>
      </c>
      <c r="H284" s="102">
        <f t="shared" si="38"/>
        <v>-2.6550232094120954E-2</v>
      </c>
      <c r="I284" s="102"/>
      <c r="J284" s="102"/>
    </row>
    <row r="285" spans="1:10" x14ac:dyDescent="0.25">
      <c r="A285" s="8">
        <v>35632</v>
      </c>
      <c r="B285" s="9"/>
      <c r="C285" s="8"/>
      <c r="D285" s="9">
        <f t="shared" si="36"/>
        <v>2.0499999999999998</v>
      </c>
      <c r="E285" s="9">
        <f t="shared" si="36"/>
        <v>2.17</v>
      </c>
      <c r="G285" s="102">
        <f t="shared" si="37"/>
        <v>-1.6929062100448082E-2</v>
      </c>
      <c r="H285" s="102">
        <f t="shared" si="38"/>
        <v>-2.7274417919659288E-2</v>
      </c>
      <c r="I285" s="102"/>
      <c r="J285" s="102"/>
    </row>
    <row r="286" spans="1:10" x14ac:dyDescent="0.25">
      <c r="A286" s="8">
        <v>35633</v>
      </c>
      <c r="B286" s="9"/>
      <c r="C286" s="8"/>
      <c r="D286" s="9">
        <f t="shared" si="36"/>
        <v>2.0449999999999999</v>
      </c>
      <c r="E286" s="9">
        <f t="shared" si="36"/>
        <v>2.21</v>
      </c>
      <c r="G286" s="102">
        <f t="shared" si="37"/>
        <v>-2.4420036555517443E-3</v>
      </c>
      <c r="H286" s="102">
        <f t="shared" si="38"/>
        <v>1.8265347977293189E-2</v>
      </c>
      <c r="I286" s="102"/>
      <c r="J286" s="102"/>
    </row>
    <row r="287" spans="1:10" x14ac:dyDescent="0.25">
      <c r="A287" s="8">
        <v>35634</v>
      </c>
      <c r="B287" s="9"/>
      <c r="C287" s="8"/>
      <c r="D287" s="9">
        <f t="shared" si="36"/>
        <v>2.105</v>
      </c>
      <c r="E287" s="9">
        <f t="shared" si="36"/>
        <v>2.2850000000000001</v>
      </c>
      <c r="G287" s="102">
        <f t="shared" si="37"/>
        <v>2.8917677639579802E-2</v>
      </c>
      <c r="H287" s="102">
        <f t="shared" si="38"/>
        <v>3.3373508816506671E-2</v>
      </c>
      <c r="I287" s="102"/>
      <c r="J287" s="102"/>
    </row>
    <row r="288" spans="1:10" x14ac:dyDescent="0.25">
      <c r="A288" s="8">
        <v>35635</v>
      </c>
      <c r="B288" s="9"/>
      <c r="C288" s="8"/>
      <c r="D288" s="9">
        <f t="shared" si="36"/>
        <v>2.1949999999999998</v>
      </c>
      <c r="E288" s="9">
        <f t="shared" si="36"/>
        <v>2.31</v>
      </c>
      <c r="G288" s="102">
        <f t="shared" si="37"/>
        <v>4.1866579392789857E-2</v>
      </c>
      <c r="H288" s="102">
        <f t="shared" si="38"/>
        <v>1.0881500187534207E-2</v>
      </c>
      <c r="I288" s="102"/>
      <c r="J288" s="102"/>
    </row>
    <row r="289" spans="1:12" x14ac:dyDescent="0.25">
      <c r="A289" s="8">
        <v>35636</v>
      </c>
      <c r="B289" s="9"/>
      <c r="C289" s="8"/>
      <c r="D289" s="9">
        <f t="shared" si="36"/>
        <v>2.125</v>
      </c>
      <c r="E289" s="9">
        <f t="shared" si="36"/>
        <v>2.2400000000000002</v>
      </c>
      <c r="G289" s="102">
        <f t="shared" si="37"/>
        <v>-3.241024415075449E-2</v>
      </c>
      <c r="H289" s="102">
        <f t="shared" si="38"/>
        <v>-3.077165866675366E-2</v>
      </c>
      <c r="I289" s="102"/>
      <c r="J289" s="102"/>
    </row>
    <row r="290" spans="1:12" x14ac:dyDescent="0.25">
      <c r="A290" s="8">
        <v>35639</v>
      </c>
      <c r="B290" s="9"/>
      <c r="C290" s="8"/>
      <c r="D290" s="9">
        <f t="shared" si="36"/>
        <v>2.12</v>
      </c>
      <c r="E290" s="9">
        <f t="shared" si="36"/>
        <v>2.27</v>
      </c>
      <c r="G290" s="102">
        <f t="shared" si="37"/>
        <v>-2.3557136924590365E-3</v>
      </c>
      <c r="H290" s="102">
        <f t="shared" si="38"/>
        <v>1.3303965626362666E-2</v>
      </c>
      <c r="I290" s="102"/>
    </row>
    <row r="291" spans="1:12" x14ac:dyDescent="0.25">
      <c r="A291" s="8">
        <v>35640</v>
      </c>
      <c r="B291" s="9">
        <v>1</v>
      </c>
      <c r="C291" s="8"/>
      <c r="D291" s="9">
        <f t="shared" si="36"/>
        <v>2.14</v>
      </c>
      <c r="E291" s="9">
        <f t="shared" si="36"/>
        <v>2.2149999999999999</v>
      </c>
      <c r="G291" s="102">
        <f t="shared" si="37"/>
        <v>9.3897403498391374E-3</v>
      </c>
      <c r="H291" s="102">
        <f t="shared" si="38"/>
        <v>-2.4527427996212426E-2</v>
      </c>
      <c r="I291" s="102"/>
    </row>
    <row r="292" spans="1:12" x14ac:dyDescent="0.25">
      <c r="A292" s="8"/>
      <c r="B292" s="9"/>
      <c r="C292" s="8"/>
      <c r="D292" s="9"/>
      <c r="E292" s="9"/>
    </row>
    <row r="293" spans="1:12" x14ac:dyDescent="0.25">
      <c r="A293" s="8"/>
      <c r="B293" s="9"/>
      <c r="C293" s="8"/>
      <c r="D293" s="9"/>
      <c r="E293" s="9"/>
    </row>
    <row r="294" spans="1:12" x14ac:dyDescent="0.25">
      <c r="A294" s="8"/>
      <c r="B294" s="9"/>
      <c r="C294" s="8"/>
      <c r="D294" s="9"/>
      <c r="E294" s="9"/>
    </row>
    <row r="295" spans="1:12" x14ac:dyDescent="0.25">
      <c r="A295" s="8"/>
      <c r="B295" s="9"/>
      <c r="C295" s="8">
        <v>35643</v>
      </c>
      <c r="G295" s="102">
        <f>STDEV(G297:G316)*15.87</f>
        <v>0.88266760241691189</v>
      </c>
      <c r="H295" s="102">
        <f>STDEV(H297:H316)*15.87</f>
        <v>0.75665701839194188</v>
      </c>
      <c r="I295" s="102">
        <f>CORREL(D296:D316,E296:E316)</f>
        <v>0.95676044790497394</v>
      </c>
      <c r="J295" s="102">
        <f>IF(ISNUMBER(I295),I295,1.1)</f>
        <v>0.95676044790497394</v>
      </c>
      <c r="K295" s="101">
        <f>MAX(D296:D317)</f>
        <v>2.5299999999999998</v>
      </c>
      <c r="L295" s="101">
        <f>MAX(E296:E317)</f>
        <v>2.69</v>
      </c>
    </row>
    <row r="296" spans="1:12" x14ac:dyDescent="0.25">
      <c r="A296" s="8">
        <v>35641</v>
      </c>
      <c r="B296" s="9"/>
      <c r="C296" s="8"/>
      <c r="D296" s="9">
        <f t="shared" ref="D296:E316" si="39">VLOOKUP($A296,IF(D$3=2,PRICELOOK2,IF(D$3=3,PRICELOOK3,IF(D$3=4,cash,PRICELOOK))),D$4,FALSE)</f>
        <v>2.15</v>
      </c>
      <c r="E296" s="9">
        <f t="shared" si="39"/>
        <v>2.2599999999999998</v>
      </c>
      <c r="G296" s="102"/>
      <c r="H296" s="102"/>
      <c r="I296" s="102"/>
      <c r="K296" s="101">
        <f>MIN(D296:D317)</f>
        <v>2.0499999999999998</v>
      </c>
      <c r="L296" s="101">
        <f>MIN(E296:E317)</f>
        <v>2.1749999999999998</v>
      </c>
    </row>
    <row r="297" spans="1:12" x14ac:dyDescent="0.25">
      <c r="A297" s="8">
        <v>35642</v>
      </c>
      <c r="B297" s="9"/>
      <c r="C297" s="8"/>
      <c r="D297" s="9">
        <f t="shared" si="39"/>
        <v>2.0950000000000002</v>
      </c>
      <c r="E297" s="9">
        <f t="shared" si="39"/>
        <v>2.2400000000000002</v>
      </c>
      <c r="G297" s="102">
        <f>LN(D297/D296)</f>
        <v>-2.591428876547024E-2</v>
      </c>
      <c r="H297" s="102">
        <f>LN(E297/E296)</f>
        <v>-8.8889474172458155E-3</v>
      </c>
      <c r="I297" s="102"/>
      <c r="J297" s="102"/>
    </row>
    <row r="298" spans="1:12" x14ac:dyDescent="0.25">
      <c r="A298" s="8">
        <v>35643</v>
      </c>
      <c r="B298" s="9"/>
      <c r="C298" s="8"/>
      <c r="D298" s="9">
        <f t="shared" si="39"/>
        <v>2.0499999999999998</v>
      </c>
      <c r="E298" s="9">
        <f t="shared" si="39"/>
        <v>2.1749999999999998</v>
      </c>
      <c r="G298" s="102">
        <f t="shared" ref="G298:G316" si="40">LN(D298/D297)</f>
        <v>-2.1713760223784472E-2</v>
      </c>
      <c r="H298" s="102">
        <f t="shared" ref="H298:H316" si="41">LN(E298/E297)</f>
        <v>-2.9447201326301249E-2</v>
      </c>
      <c r="I298" s="102"/>
      <c r="J298" s="102"/>
    </row>
    <row r="299" spans="1:12" x14ac:dyDescent="0.25">
      <c r="A299" s="8">
        <v>35646</v>
      </c>
      <c r="B299" s="9"/>
      <c r="C299" s="8"/>
      <c r="D299" s="9">
        <f t="shared" si="39"/>
        <v>2.145</v>
      </c>
      <c r="E299" s="9">
        <f t="shared" si="39"/>
        <v>2.3199999999999998</v>
      </c>
      <c r="G299" s="102">
        <f t="shared" si="40"/>
        <v>4.5299759229663526E-2</v>
      </c>
      <c r="H299" s="102">
        <f t="shared" si="41"/>
        <v>6.4538521137571164E-2</v>
      </c>
      <c r="I299" s="102"/>
      <c r="J299" s="102"/>
    </row>
    <row r="300" spans="1:12" x14ac:dyDescent="0.25">
      <c r="A300" s="8">
        <v>35647</v>
      </c>
      <c r="B300" s="9"/>
      <c r="C300" s="8"/>
      <c r="D300" s="9">
        <f t="shared" si="39"/>
        <v>2.2450000000000001</v>
      </c>
      <c r="E300" s="9">
        <f t="shared" si="39"/>
        <v>2.4249999999999998</v>
      </c>
      <c r="G300" s="102">
        <f t="shared" si="40"/>
        <v>4.5565968814237301E-2</v>
      </c>
      <c r="H300" s="102">
        <f t="shared" si="41"/>
        <v>4.4264338711228007E-2</v>
      </c>
      <c r="I300" s="102"/>
      <c r="J300" s="102"/>
    </row>
    <row r="301" spans="1:12" x14ac:dyDescent="0.25">
      <c r="A301" s="8">
        <v>35648</v>
      </c>
      <c r="B301" s="9"/>
      <c r="C301" s="8"/>
      <c r="D301" s="9">
        <f t="shared" si="39"/>
        <v>2.35</v>
      </c>
      <c r="E301" s="9">
        <f t="shared" si="39"/>
        <v>2.4550000000000001</v>
      </c>
      <c r="G301" s="102">
        <f t="shared" si="40"/>
        <v>4.5709806961850036E-2</v>
      </c>
      <c r="H301" s="102">
        <f t="shared" si="41"/>
        <v>1.2295236857037558E-2</v>
      </c>
      <c r="I301" s="102"/>
      <c r="J301" s="102"/>
    </row>
    <row r="302" spans="1:12" x14ac:dyDescent="0.25">
      <c r="A302" s="8">
        <v>35649</v>
      </c>
      <c r="B302" s="9"/>
      <c r="C302" s="8"/>
      <c r="D302" s="9">
        <f t="shared" si="39"/>
        <v>2.46</v>
      </c>
      <c r="E302" s="9">
        <f t="shared" si="39"/>
        <v>2.605</v>
      </c>
      <c r="G302" s="102">
        <f t="shared" si="40"/>
        <v>4.5746021788203799E-2</v>
      </c>
      <c r="H302" s="102">
        <f t="shared" si="41"/>
        <v>5.9305913958846206E-2</v>
      </c>
      <c r="I302" s="102"/>
      <c r="J302" s="102"/>
    </row>
    <row r="303" spans="1:12" x14ac:dyDescent="0.25">
      <c r="A303" s="8">
        <v>35650</v>
      </c>
      <c r="B303" s="9"/>
      <c r="C303" s="8"/>
      <c r="D303" s="9">
        <f t="shared" si="39"/>
        <v>2.2149999999999999</v>
      </c>
      <c r="E303" s="9">
        <f t="shared" si="39"/>
        <v>2.415</v>
      </c>
      <c r="G303" s="102">
        <f t="shared" si="40"/>
        <v>-0.1049089464471725</v>
      </c>
      <c r="H303" s="102">
        <f t="shared" si="41"/>
        <v>-7.5733388100794261E-2</v>
      </c>
      <c r="I303" s="102"/>
      <c r="J303" s="102"/>
    </row>
    <row r="304" spans="1:12" x14ac:dyDescent="0.25">
      <c r="A304" s="8">
        <v>35653</v>
      </c>
      <c r="B304" s="9"/>
      <c r="C304" s="8"/>
      <c r="D304" s="9">
        <f t="shared" si="39"/>
        <v>2.4500000000000002</v>
      </c>
      <c r="E304" s="9">
        <f t="shared" si="39"/>
        <v>2.5550000000000002</v>
      </c>
      <c r="G304" s="102">
        <f t="shared" si="40"/>
        <v>0.10083562105953683</v>
      </c>
      <c r="H304" s="102">
        <f t="shared" si="41"/>
        <v>5.6352936551131778E-2</v>
      </c>
      <c r="I304" s="102"/>
      <c r="J304" s="102"/>
    </row>
    <row r="305" spans="1:12" x14ac:dyDescent="0.25">
      <c r="A305" s="8">
        <v>35654</v>
      </c>
      <c r="B305" s="9"/>
      <c r="C305" s="8"/>
      <c r="D305" s="9">
        <f t="shared" si="39"/>
        <v>2.48</v>
      </c>
      <c r="E305" s="9">
        <f t="shared" si="39"/>
        <v>2.5550000000000002</v>
      </c>
      <c r="G305" s="102">
        <f t="shared" si="40"/>
        <v>1.2170535620255114E-2</v>
      </c>
      <c r="H305" s="102">
        <f t="shared" si="41"/>
        <v>0</v>
      </c>
      <c r="I305" s="102"/>
      <c r="J305" s="102"/>
    </row>
    <row r="306" spans="1:12" x14ac:dyDescent="0.25">
      <c r="A306" s="8">
        <v>35655</v>
      </c>
      <c r="B306" s="9"/>
      <c r="C306" s="8"/>
      <c r="D306" s="9">
        <f t="shared" si="39"/>
        <v>2.34</v>
      </c>
      <c r="E306" s="9">
        <f t="shared" si="39"/>
        <v>2.4249999999999998</v>
      </c>
      <c r="G306" s="102">
        <f t="shared" si="40"/>
        <v>-5.8107630807280812E-2</v>
      </c>
      <c r="H306" s="102">
        <f t="shared" si="41"/>
        <v>-5.2220699266221353E-2</v>
      </c>
      <c r="I306" s="102"/>
      <c r="J306" s="102"/>
    </row>
    <row r="307" spans="1:12" x14ac:dyDescent="0.25">
      <c r="A307" s="8">
        <v>35656</v>
      </c>
      <c r="B307" s="9"/>
      <c r="C307" s="8"/>
      <c r="D307" s="9">
        <f t="shared" si="39"/>
        <v>2.44</v>
      </c>
      <c r="E307" s="9">
        <f t="shared" si="39"/>
        <v>2.5499999999999998</v>
      </c>
      <c r="G307" s="102">
        <f t="shared" si="40"/>
        <v>4.1847109935500504E-2</v>
      </c>
      <c r="H307" s="102">
        <f t="shared" si="41"/>
        <v>5.0261834780888297E-2</v>
      </c>
      <c r="I307" s="102"/>
      <c r="J307" s="102"/>
    </row>
    <row r="308" spans="1:12" x14ac:dyDescent="0.25">
      <c r="A308" s="8">
        <v>35657</v>
      </c>
      <c r="B308" s="9"/>
      <c r="C308" s="8"/>
      <c r="D308" s="9">
        <f t="shared" si="39"/>
        <v>2.3650000000000002</v>
      </c>
      <c r="E308" s="9">
        <f t="shared" si="39"/>
        <v>2.4500000000000002</v>
      </c>
      <c r="G308" s="102">
        <f t="shared" si="40"/>
        <v>-3.1220017361214044E-2</v>
      </c>
      <c r="H308" s="102">
        <f t="shared" si="41"/>
        <v>-4.0005334613699019E-2</v>
      </c>
      <c r="I308" s="102"/>
      <c r="J308" s="102"/>
    </row>
    <row r="309" spans="1:12" x14ac:dyDescent="0.25">
      <c r="A309" s="8">
        <v>35660</v>
      </c>
      <c r="B309" s="9"/>
      <c r="C309" s="8"/>
      <c r="D309" s="9">
        <f t="shared" si="39"/>
        <v>2.4300000000000002</v>
      </c>
      <c r="E309" s="9">
        <f t="shared" si="39"/>
        <v>2.5249999999999999</v>
      </c>
      <c r="G309" s="102">
        <f t="shared" si="40"/>
        <v>2.7113235408560671E-2</v>
      </c>
      <c r="H309" s="102">
        <f t="shared" si="41"/>
        <v>3.0153038170687457E-2</v>
      </c>
      <c r="I309" s="102"/>
      <c r="J309" s="102"/>
    </row>
    <row r="310" spans="1:12" x14ac:dyDescent="0.25">
      <c r="A310" s="8">
        <v>35661</v>
      </c>
      <c r="B310" s="9"/>
      <c r="C310" s="8"/>
      <c r="D310" s="9">
        <f t="shared" si="39"/>
        <v>2.4700000000000002</v>
      </c>
      <c r="E310" s="9">
        <f t="shared" si="39"/>
        <v>2.5150000000000001</v>
      </c>
      <c r="G310" s="102">
        <f t="shared" si="40"/>
        <v>1.6326893287428666E-2</v>
      </c>
      <c r="H310" s="102">
        <f t="shared" si="41"/>
        <v>-3.9682591756205112E-3</v>
      </c>
      <c r="I310" s="102"/>
      <c r="J310" s="102"/>
    </row>
    <row r="311" spans="1:12" x14ac:dyDescent="0.25">
      <c r="A311" s="8">
        <v>35662</v>
      </c>
      <c r="B311" s="9"/>
      <c r="C311" s="8"/>
      <c r="D311" s="9">
        <f t="shared" si="39"/>
        <v>2.4950000000000001</v>
      </c>
      <c r="E311" s="9">
        <f t="shared" si="39"/>
        <v>2.6349999999999998</v>
      </c>
      <c r="G311" s="102">
        <f t="shared" si="40"/>
        <v>1.007057856359609E-2</v>
      </c>
      <c r="H311" s="102">
        <f t="shared" si="41"/>
        <v>4.6610378441623065E-2</v>
      </c>
      <c r="I311" s="102"/>
      <c r="J311" s="102"/>
    </row>
    <row r="312" spans="1:12" x14ac:dyDescent="0.25">
      <c r="A312" s="8">
        <v>35663</v>
      </c>
      <c r="B312" s="9"/>
      <c r="C312" s="8"/>
      <c r="D312" s="9">
        <f t="shared" si="39"/>
        <v>2.3050000000000002</v>
      </c>
      <c r="E312" s="9">
        <f t="shared" si="39"/>
        <v>2.4449999999999998</v>
      </c>
      <c r="G312" s="102">
        <f t="shared" si="40"/>
        <v>-7.9208052754870112E-2</v>
      </c>
      <c r="H312" s="102">
        <f t="shared" si="41"/>
        <v>-7.4838059066490339E-2</v>
      </c>
      <c r="I312" s="102"/>
      <c r="J312" s="102"/>
    </row>
    <row r="313" spans="1:12" x14ac:dyDescent="0.25">
      <c r="A313" s="8">
        <v>35664</v>
      </c>
      <c r="B313" s="9"/>
      <c r="C313" s="8"/>
      <c r="D313" s="9">
        <f t="shared" si="39"/>
        <v>2.2000000000000002</v>
      </c>
      <c r="E313" s="9">
        <f t="shared" si="39"/>
        <v>2.395</v>
      </c>
      <c r="G313" s="102">
        <f t="shared" si="40"/>
        <v>-4.6623316084341636E-2</v>
      </c>
      <c r="H313" s="102">
        <f t="shared" si="41"/>
        <v>-2.0661892063956744E-2</v>
      </c>
      <c r="I313" s="102"/>
      <c r="J313" s="102"/>
    </row>
    <row r="314" spans="1:12" x14ac:dyDescent="0.25">
      <c r="A314" s="8">
        <v>35667</v>
      </c>
      <c r="B314" s="9"/>
      <c r="C314" s="8"/>
      <c r="D314" s="9">
        <f t="shared" si="39"/>
        <v>2.415</v>
      </c>
      <c r="E314" s="9">
        <f t="shared" si="39"/>
        <v>2.57</v>
      </c>
      <c r="G314" s="102">
        <f t="shared" si="40"/>
        <v>9.3241926740265782E-2</v>
      </c>
      <c r="H314" s="102">
        <f t="shared" si="41"/>
        <v>7.0522668044249739E-2</v>
      </c>
      <c r="I314" s="102"/>
      <c r="J314" s="102"/>
    </row>
    <row r="315" spans="1:12" x14ac:dyDescent="0.25">
      <c r="A315" s="8">
        <v>35668</v>
      </c>
      <c r="B315" s="9"/>
      <c r="C315" s="8"/>
      <c r="D315" s="9">
        <f t="shared" si="39"/>
        <v>2.5299999999999998</v>
      </c>
      <c r="E315" s="9">
        <f t="shared" si="39"/>
        <v>2.69</v>
      </c>
      <c r="G315" s="102">
        <f t="shared" si="40"/>
        <v>4.6520015634892699E-2</v>
      </c>
      <c r="H315" s="102">
        <f t="shared" si="41"/>
        <v>4.563529470661936E-2</v>
      </c>
      <c r="I315" s="102"/>
      <c r="J315" s="102"/>
    </row>
    <row r="316" spans="1:12" x14ac:dyDescent="0.25">
      <c r="A316" s="8">
        <v>35669</v>
      </c>
      <c r="B316" s="9">
        <v>1</v>
      </c>
      <c r="C316" s="8"/>
      <c r="D316" s="9">
        <f t="shared" si="39"/>
        <v>2.415</v>
      </c>
      <c r="E316" s="9">
        <f t="shared" si="39"/>
        <v>2.59</v>
      </c>
      <c r="G316" s="102">
        <f t="shared" si="40"/>
        <v>-4.6520015634892817E-2</v>
      </c>
      <c r="H316" s="102">
        <f t="shared" si="41"/>
        <v>-3.7883317902301365E-2</v>
      </c>
      <c r="I316" s="102"/>
    </row>
    <row r="317" spans="1:12" x14ac:dyDescent="0.25">
      <c r="A317" s="8"/>
      <c r="B317" s="9"/>
      <c r="C317" s="8"/>
      <c r="D317" s="9"/>
      <c r="E317" s="9"/>
    </row>
    <row r="318" spans="1:12" x14ac:dyDescent="0.25">
      <c r="A318" s="8"/>
      <c r="B318" s="9"/>
      <c r="C318" s="8"/>
      <c r="D318" s="9"/>
      <c r="E318" s="9"/>
    </row>
    <row r="319" spans="1:12" x14ac:dyDescent="0.25">
      <c r="A319" s="8"/>
      <c r="B319" s="9"/>
      <c r="C319" s="8"/>
      <c r="D319" s="9"/>
      <c r="E319" s="9"/>
    </row>
    <row r="320" spans="1:12" x14ac:dyDescent="0.25">
      <c r="A320" s="8"/>
      <c r="B320" s="9"/>
      <c r="C320" s="8">
        <v>35674</v>
      </c>
      <c r="G320" s="102">
        <f>STDEV(G322:G341)*15.87</f>
        <v>0.38424814787419409</v>
      </c>
      <c r="H320" s="102">
        <f>STDEV(H322:H341)*15.87</f>
        <v>0.44427305684292079</v>
      </c>
      <c r="I320" s="102">
        <f>CORREL(D321:D341,E321:E341)</f>
        <v>0.86577628321296995</v>
      </c>
      <c r="J320" s="102">
        <f>IF(ISNUMBER(I320),I320,1.1)</f>
        <v>0.86577628321296995</v>
      </c>
      <c r="K320" s="101">
        <f>MAX(D321:D342)</f>
        <v>2.9249999999999998</v>
      </c>
      <c r="L320" s="101">
        <f>MAX(E321:E342)</f>
        <v>3.105</v>
      </c>
    </row>
    <row r="321" spans="1:12" x14ac:dyDescent="0.25">
      <c r="A321" s="8">
        <v>35670</v>
      </c>
      <c r="B321" s="9"/>
      <c r="C321" s="8"/>
      <c r="D321" s="9">
        <f t="shared" ref="D321:E341" si="42">VLOOKUP($A321,IF(D$3=2,PRICELOOK2,IF(D$3=3,PRICELOOK3,IF(D$3=4,cash,PRICELOOK))),D$4,FALSE)</f>
        <v>2.4550000000000001</v>
      </c>
      <c r="E321" s="9">
        <f t="shared" si="42"/>
        <v>2.585</v>
      </c>
      <c r="G321" s="102"/>
      <c r="H321" s="102"/>
      <c r="I321" s="102"/>
      <c r="K321" s="101">
        <f>MIN(D321:D342)</f>
        <v>2.4550000000000001</v>
      </c>
      <c r="L321" s="101">
        <f>MIN(E321:E342)</f>
        <v>2.585</v>
      </c>
    </row>
    <row r="322" spans="1:12" x14ac:dyDescent="0.25">
      <c r="A322" s="8">
        <v>35671</v>
      </c>
      <c r="B322" s="9"/>
      <c r="C322" s="8"/>
      <c r="D322" s="9">
        <f t="shared" si="42"/>
        <v>2.4950000000000001</v>
      </c>
      <c r="E322" s="9">
        <f t="shared" si="42"/>
        <v>2.64</v>
      </c>
      <c r="G322" s="102">
        <f>LN(D322/D321)</f>
        <v>1.6161967956998122E-2</v>
      </c>
      <c r="H322" s="102">
        <f>LN(E322/E321)</f>
        <v>2.1053409197832482E-2</v>
      </c>
      <c r="I322" s="102"/>
      <c r="J322" s="102"/>
    </row>
    <row r="323" spans="1:12" x14ac:dyDescent="0.25">
      <c r="A323" s="8">
        <v>35675</v>
      </c>
      <c r="B323" s="9"/>
      <c r="C323" s="8"/>
      <c r="D323" s="9">
        <f t="shared" si="42"/>
        <v>2.605</v>
      </c>
      <c r="E323" s="9">
        <f t="shared" si="42"/>
        <v>2.71</v>
      </c>
      <c r="G323" s="102">
        <f t="shared" ref="G323:G341" si="43">LN(D323/D322)</f>
        <v>4.3143946001848295E-2</v>
      </c>
      <c r="H323" s="102">
        <f t="shared" ref="H323:H341" si="44">LN(E323/E322)</f>
        <v>2.6169717733384605E-2</v>
      </c>
      <c r="I323" s="102"/>
      <c r="J323" s="102"/>
    </row>
    <row r="324" spans="1:12" x14ac:dyDescent="0.25">
      <c r="A324" s="8">
        <v>35676</v>
      </c>
      <c r="B324" s="9"/>
      <c r="C324" s="8"/>
      <c r="D324" s="9">
        <f t="shared" si="42"/>
        <v>2.7</v>
      </c>
      <c r="E324" s="9">
        <f t="shared" si="42"/>
        <v>2.875</v>
      </c>
      <c r="G324" s="102">
        <f t="shared" si="43"/>
        <v>3.5819097804953272E-2</v>
      </c>
      <c r="H324" s="102">
        <f t="shared" si="44"/>
        <v>5.9104039357704183E-2</v>
      </c>
      <c r="I324" s="102"/>
      <c r="J324" s="102"/>
    </row>
    <row r="325" spans="1:12" x14ac:dyDescent="0.25">
      <c r="A325" s="8">
        <v>35677</v>
      </c>
      <c r="B325" s="9"/>
      <c r="C325" s="8"/>
      <c r="D325" s="9">
        <f t="shared" si="42"/>
        <v>2.66</v>
      </c>
      <c r="E325" s="9">
        <f t="shared" si="42"/>
        <v>2.76</v>
      </c>
      <c r="G325" s="102">
        <f t="shared" si="43"/>
        <v>-1.4925650216675706E-2</v>
      </c>
      <c r="H325" s="102">
        <f t="shared" si="44"/>
        <v>-4.0821994520255166E-2</v>
      </c>
      <c r="I325" s="102"/>
      <c r="J325" s="102"/>
    </row>
    <row r="326" spans="1:12" x14ac:dyDescent="0.25">
      <c r="A326" s="8">
        <v>35678</v>
      </c>
      <c r="B326" s="9"/>
      <c r="C326" s="8"/>
      <c r="D326" s="9">
        <f t="shared" si="42"/>
        <v>2.56</v>
      </c>
      <c r="E326" s="9">
        <f t="shared" si="42"/>
        <v>2.7650000000000001</v>
      </c>
      <c r="G326" s="102">
        <f t="shared" si="43"/>
        <v>-3.8318864302136657E-2</v>
      </c>
      <c r="H326" s="102">
        <f t="shared" si="44"/>
        <v>1.8099552452396077E-3</v>
      </c>
      <c r="I326" s="102"/>
      <c r="J326" s="102"/>
    </row>
    <row r="327" spans="1:12" x14ac:dyDescent="0.25">
      <c r="A327" s="8">
        <v>35681</v>
      </c>
      <c r="B327" s="9"/>
      <c r="C327" s="8"/>
      <c r="D327" s="9">
        <f t="shared" si="42"/>
        <v>2.52</v>
      </c>
      <c r="E327" s="9">
        <f t="shared" si="42"/>
        <v>2.88</v>
      </c>
      <c r="G327" s="102">
        <f t="shared" si="43"/>
        <v>-1.5748356968139168E-2</v>
      </c>
      <c r="H327" s="102">
        <f t="shared" si="44"/>
        <v>4.0749659173556288E-2</v>
      </c>
      <c r="I327" s="102"/>
      <c r="J327" s="102"/>
    </row>
    <row r="328" spans="1:12" x14ac:dyDescent="0.25">
      <c r="A328" s="8">
        <v>35682</v>
      </c>
      <c r="B328" s="9"/>
      <c r="C328" s="8"/>
      <c r="D328" s="9">
        <f t="shared" si="42"/>
        <v>2.66</v>
      </c>
      <c r="E328" s="9">
        <f t="shared" si="42"/>
        <v>2.915</v>
      </c>
      <c r="G328" s="102">
        <f t="shared" si="43"/>
        <v>5.4067221270275793E-2</v>
      </c>
      <c r="H328" s="102">
        <f t="shared" si="44"/>
        <v>1.2079525654601261E-2</v>
      </c>
      <c r="I328" s="102"/>
      <c r="J328" s="102"/>
    </row>
    <row r="329" spans="1:12" x14ac:dyDescent="0.25">
      <c r="A329" s="8">
        <v>35683</v>
      </c>
      <c r="B329" s="9"/>
      <c r="C329" s="8"/>
      <c r="D329" s="9">
        <f t="shared" si="42"/>
        <v>2.75</v>
      </c>
      <c r="E329" s="9">
        <f t="shared" si="42"/>
        <v>2.895</v>
      </c>
      <c r="G329" s="102">
        <f t="shared" si="43"/>
        <v>3.3274788884872133E-2</v>
      </c>
      <c r="H329" s="102">
        <f t="shared" si="44"/>
        <v>-6.8847087774971437E-3</v>
      </c>
      <c r="I329" s="102"/>
      <c r="J329" s="102"/>
    </row>
    <row r="330" spans="1:12" x14ac:dyDescent="0.25">
      <c r="A330" s="8">
        <v>35684</v>
      </c>
      <c r="B330" s="9"/>
      <c r="C330" s="8"/>
      <c r="D330" s="9">
        <f t="shared" si="42"/>
        <v>2.75</v>
      </c>
      <c r="E330" s="9">
        <f t="shared" si="42"/>
        <v>2.915</v>
      </c>
      <c r="G330" s="102">
        <f t="shared" si="43"/>
        <v>0</v>
      </c>
      <c r="H330" s="102">
        <f t="shared" si="44"/>
        <v>6.8847087774972331E-3</v>
      </c>
      <c r="I330" s="102"/>
      <c r="J330" s="102"/>
    </row>
    <row r="331" spans="1:12" x14ac:dyDescent="0.25">
      <c r="A331" s="8">
        <v>35685</v>
      </c>
      <c r="B331" s="9"/>
      <c r="C331" s="8"/>
      <c r="D331" s="9">
        <f t="shared" si="42"/>
        <v>2.77</v>
      </c>
      <c r="E331" s="9">
        <f t="shared" si="42"/>
        <v>2.9350000000000001</v>
      </c>
      <c r="G331" s="102">
        <f t="shared" si="43"/>
        <v>7.2464085207672533E-3</v>
      </c>
      <c r="H331" s="102">
        <f t="shared" si="44"/>
        <v>6.8376334776039686E-3</v>
      </c>
      <c r="I331" s="102"/>
      <c r="J331" s="102"/>
    </row>
    <row r="332" spans="1:12" x14ac:dyDescent="0.25">
      <c r="A332" s="8">
        <v>35688</v>
      </c>
      <c r="B332" s="9"/>
      <c r="C332" s="8"/>
      <c r="D332" s="9">
        <f t="shared" si="42"/>
        <v>2.77</v>
      </c>
      <c r="E332" s="9">
        <f t="shared" si="42"/>
        <v>2.9249999999999998</v>
      </c>
      <c r="G332" s="102">
        <f t="shared" si="43"/>
        <v>0</v>
      </c>
      <c r="H332" s="102">
        <f t="shared" si="44"/>
        <v>-3.4129725962400688E-3</v>
      </c>
      <c r="I332" s="102"/>
      <c r="J332" s="102"/>
    </row>
    <row r="333" spans="1:12" x14ac:dyDescent="0.25">
      <c r="A333" s="8">
        <v>35689</v>
      </c>
      <c r="B333" s="9"/>
      <c r="C333" s="8"/>
      <c r="D333" s="9">
        <f t="shared" si="42"/>
        <v>2.7850000000000001</v>
      </c>
      <c r="E333" s="9">
        <f t="shared" si="42"/>
        <v>2.9049999999999998</v>
      </c>
      <c r="G333" s="102">
        <f t="shared" si="43"/>
        <v>5.4005531800002888E-3</v>
      </c>
      <c r="H333" s="102">
        <f t="shared" si="44"/>
        <v>-6.8610903799452404E-3</v>
      </c>
      <c r="I333" s="102"/>
      <c r="J333" s="102"/>
    </row>
    <row r="334" spans="1:12" x14ac:dyDescent="0.25">
      <c r="A334" s="8">
        <v>35690</v>
      </c>
      <c r="B334" s="9"/>
      <c r="C334" s="8"/>
      <c r="D334" s="9">
        <f t="shared" si="42"/>
        <v>2.69</v>
      </c>
      <c r="E334" s="9">
        <f t="shared" si="42"/>
        <v>2.85</v>
      </c>
      <c r="G334" s="102">
        <f t="shared" si="43"/>
        <v>-3.4706679765499647E-2</v>
      </c>
      <c r="H334" s="102">
        <f t="shared" si="44"/>
        <v>-1.9114396023315328E-2</v>
      </c>
      <c r="I334" s="102"/>
      <c r="J334" s="102"/>
    </row>
    <row r="335" spans="1:12" x14ac:dyDescent="0.25">
      <c r="A335" s="10">
        <v>35691</v>
      </c>
      <c r="B335" s="9"/>
      <c r="C335" s="10"/>
      <c r="D335" s="9">
        <f t="shared" si="42"/>
        <v>2.69</v>
      </c>
      <c r="E335" s="9">
        <f t="shared" si="42"/>
        <v>2.9249999999999998</v>
      </c>
      <c r="G335" s="102">
        <f t="shared" si="43"/>
        <v>0</v>
      </c>
      <c r="H335" s="102">
        <f t="shared" si="44"/>
        <v>2.5975486403260521E-2</v>
      </c>
      <c r="I335" s="102"/>
      <c r="J335" s="102"/>
    </row>
    <row r="336" spans="1:12" x14ac:dyDescent="0.25">
      <c r="A336" s="10">
        <v>35692</v>
      </c>
      <c r="B336" s="9"/>
      <c r="C336" s="10"/>
      <c r="D336" s="9">
        <f t="shared" si="42"/>
        <v>2.71</v>
      </c>
      <c r="E336" s="9">
        <f t="shared" si="42"/>
        <v>2.7949999999999999</v>
      </c>
      <c r="G336" s="102">
        <f t="shared" si="43"/>
        <v>7.4074412778618176E-3</v>
      </c>
      <c r="H336" s="102">
        <f t="shared" si="44"/>
        <v>-4.5462374076757288E-2</v>
      </c>
      <c r="I336" s="102"/>
      <c r="J336" s="102"/>
    </row>
    <row r="337" spans="1:12" x14ac:dyDescent="0.25">
      <c r="A337" s="10">
        <v>35695</v>
      </c>
      <c r="B337" s="9"/>
      <c r="C337" s="10"/>
      <c r="D337" s="9">
        <f t="shared" si="42"/>
        <v>2.71</v>
      </c>
      <c r="E337" s="9">
        <f t="shared" si="42"/>
        <v>2.95</v>
      </c>
      <c r="G337" s="102">
        <f t="shared" si="43"/>
        <v>0</v>
      </c>
      <c r="H337" s="102">
        <f t="shared" si="44"/>
        <v>5.3973063744666004E-2</v>
      </c>
      <c r="I337" s="102"/>
      <c r="J337" s="102"/>
    </row>
    <row r="338" spans="1:12" x14ac:dyDescent="0.25">
      <c r="A338" s="8">
        <v>35696</v>
      </c>
      <c r="B338" s="9"/>
      <c r="C338" s="8"/>
      <c r="D338" s="9">
        <f t="shared" si="42"/>
        <v>2.7749999999999999</v>
      </c>
      <c r="E338" s="9">
        <f t="shared" si="42"/>
        <v>3.06</v>
      </c>
      <c r="G338" s="102">
        <f t="shared" si="43"/>
        <v>2.3702112306788307E-2</v>
      </c>
      <c r="H338" s="102">
        <f t="shared" si="44"/>
        <v>3.6609745612560807E-2</v>
      </c>
      <c r="I338" s="102"/>
      <c r="J338" s="102"/>
    </row>
    <row r="339" spans="1:12" x14ac:dyDescent="0.25">
      <c r="A339" s="10">
        <v>35697</v>
      </c>
      <c r="B339" s="9"/>
      <c r="C339" s="10"/>
      <c r="D339" s="9">
        <f t="shared" si="42"/>
        <v>2.855</v>
      </c>
      <c r="E339" s="9">
        <f t="shared" si="42"/>
        <v>3.0150000000000001</v>
      </c>
      <c r="G339" s="102">
        <f t="shared" si="43"/>
        <v>2.8421095909575637E-2</v>
      </c>
      <c r="H339" s="102">
        <f t="shared" si="44"/>
        <v>-1.4815085785140587E-2</v>
      </c>
      <c r="I339" s="102"/>
      <c r="J339" s="102"/>
    </row>
    <row r="340" spans="1:12" x14ac:dyDescent="0.25">
      <c r="A340" s="8">
        <v>35698</v>
      </c>
      <c r="B340" s="9"/>
      <c r="C340" s="8"/>
      <c r="D340" s="9">
        <f t="shared" si="42"/>
        <v>2.855</v>
      </c>
      <c r="E340" s="9">
        <f t="shared" si="42"/>
        <v>3.0249999999999999</v>
      </c>
      <c r="G340" s="102">
        <f t="shared" si="43"/>
        <v>0</v>
      </c>
      <c r="H340" s="102">
        <f t="shared" si="44"/>
        <v>3.3112613036560051E-3</v>
      </c>
      <c r="I340" s="102"/>
      <c r="J340" s="102"/>
    </row>
    <row r="341" spans="1:12" x14ac:dyDescent="0.25">
      <c r="A341" s="10">
        <v>35699</v>
      </c>
      <c r="B341" s="9">
        <v>1</v>
      </c>
      <c r="C341" s="10"/>
      <c r="D341" s="9">
        <f t="shared" si="42"/>
        <v>2.9249999999999998</v>
      </c>
      <c r="E341" s="9">
        <f t="shared" si="42"/>
        <v>3.105</v>
      </c>
      <c r="G341" s="102">
        <f t="shared" si="43"/>
        <v>2.4222637575846209E-2</v>
      </c>
      <c r="H341" s="102">
        <f t="shared" si="44"/>
        <v>2.610262390263739E-2</v>
      </c>
      <c r="I341" s="102"/>
    </row>
    <row r="342" spans="1:12" x14ac:dyDescent="0.25">
      <c r="A342" s="10"/>
      <c r="B342" s="9"/>
      <c r="C342" s="10"/>
      <c r="D342" s="9"/>
      <c r="E342" s="9"/>
    </row>
    <row r="343" spans="1:12" x14ac:dyDescent="0.25">
      <c r="A343" s="10"/>
      <c r="B343" s="9"/>
      <c r="C343" s="10"/>
      <c r="D343" s="9"/>
      <c r="E343" s="9"/>
    </row>
    <row r="344" spans="1:12" x14ac:dyDescent="0.25">
      <c r="A344" s="10"/>
      <c r="B344" s="9"/>
      <c r="C344" s="10"/>
      <c r="D344" s="9"/>
      <c r="E344" s="9"/>
    </row>
    <row r="345" spans="1:12" x14ac:dyDescent="0.25">
      <c r="A345" s="10"/>
      <c r="B345" s="9"/>
      <c r="C345" s="10">
        <v>35704</v>
      </c>
      <c r="G345" s="102">
        <f>STDEV(G347:G368)*15.87</f>
        <v>0.7239696897826392</v>
      </c>
      <c r="H345" s="102">
        <f>STDEV(H347:H368)*15.87</f>
        <v>0.67872527146409223</v>
      </c>
      <c r="I345" s="102">
        <f>CORREL(D346:D368,E346:E368)</f>
        <v>0.98981914797624915</v>
      </c>
      <c r="J345" s="102">
        <f>IF(ISNUMBER(I345),I345,1.1)</f>
        <v>0.98981914797624915</v>
      </c>
      <c r="K345" s="101">
        <f>MAX(D346:D367)</f>
        <v>3.4049999999999998</v>
      </c>
      <c r="L345" s="101">
        <f>MAX(E346:E367)</f>
        <v>3.51</v>
      </c>
    </row>
    <row r="346" spans="1:12" x14ac:dyDescent="0.25">
      <c r="A346" s="8">
        <v>35702</v>
      </c>
      <c r="B346" s="9"/>
      <c r="C346" s="8"/>
      <c r="D346" s="9">
        <f t="shared" ref="D346:E368" si="45">VLOOKUP($A346,IF(D$3=2,PRICELOOK2,IF(D$3=3,PRICELOOK3,IF(D$3=4,cash,PRICELOOK))),D$4,FALSE)</f>
        <v>2.9249999999999998</v>
      </c>
      <c r="E346" s="9">
        <f t="shared" si="45"/>
        <v>3.05</v>
      </c>
      <c r="G346" s="102"/>
      <c r="H346" s="102"/>
      <c r="I346" s="102"/>
      <c r="K346" s="101">
        <f>MIN(D346:D367)</f>
        <v>2.5649999999999999</v>
      </c>
      <c r="L346" s="101">
        <f>MIN(E346:E367)</f>
        <v>2.6949999999999998</v>
      </c>
    </row>
    <row r="347" spans="1:12" x14ac:dyDescent="0.25">
      <c r="A347" s="10">
        <v>35703</v>
      </c>
      <c r="B347" s="9"/>
      <c r="C347" s="10"/>
      <c r="D347" s="9">
        <f t="shared" si="45"/>
        <v>2.8650000000000002</v>
      </c>
      <c r="E347" s="9">
        <f t="shared" si="45"/>
        <v>3</v>
      </c>
      <c r="G347" s="102">
        <f>LN(D347/D346)</f>
        <v>-2.0726130517116741E-2</v>
      </c>
      <c r="H347" s="102">
        <f>LN(E347/E346)</f>
        <v>-1.6529301951210471E-2</v>
      </c>
      <c r="I347" s="102"/>
      <c r="J347" s="102"/>
    </row>
    <row r="348" spans="1:12" x14ac:dyDescent="0.25">
      <c r="A348" s="8">
        <v>35704</v>
      </c>
      <c r="B348" s="9"/>
      <c r="C348" s="8"/>
      <c r="D348" s="9">
        <f t="shared" si="45"/>
        <v>3.0049999999999999</v>
      </c>
      <c r="E348" s="9">
        <f t="shared" si="45"/>
        <v>3.145</v>
      </c>
      <c r="G348" s="102">
        <f t="shared" ref="G348:G368" si="46">LN(D348/D347)</f>
        <v>4.770921782046799E-2</v>
      </c>
      <c r="H348" s="102">
        <f t="shared" ref="H348:H368" si="47">LN(E348/E347)</f>
        <v>4.7201601484294163E-2</v>
      </c>
      <c r="I348" s="102"/>
      <c r="J348" s="102"/>
    </row>
    <row r="349" spans="1:12" x14ac:dyDescent="0.25">
      <c r="A349" s="8">
        <v>35705</v>
      </c>
      <c r="B349" s="9"/>
      <c r="C349" s="8"/>
      <c r="D349" s="9">
        <f t="shared" si="45"/>
        <v>2.9449999999999998</v>
      </c>
      <c r="E349" s="9">
        <f t="shared" si="45"/>
        <v>3.1</v>
      </c>
      <c r="G349" s="102">
        <f t="shared" si="46"/>
        <v>-2.0168750883620856E-2</v>
      </c>
      <c r="H349" s="102">
        <f t="shared" si="47"/>
        <v>-1.4411778661303316E-2</v>
      </c>
      <c r="I349" s="102"/>
      <c r="J349" s="102"/>
    </row>
    <row r="350" spans="1:12" x14ac:dyDescent="0.25">
      <c r="A350" s="8">
        <v>35706</v>
      </c>
      <c r="B350" s="9"/>
      <c r="C350" s="8"/>
      <c r="D350" s="9">
        <f t="shared" si="45"/>
        <v>2.82</v>
      </c>
      <c r="E350" s="9">
        <f t="shared" si="45"/>
        <v>3.02</v>
      </c>
      <c r="G350" s="102">
        <f t="shared" si="46"/>
        <v>-4.3371932153527762E-2</v>
      </c>
      <c r="H350" s="102">
        <f t="shared" si="47"/>
        <v>-2.614528010432236E-2</v>
      </c>
      <c r="I350" s="102"/>
      <c r="J350" s="102"/>
    </row>
    <row r="351" spans="1:12" x14ac:dyDescent="0.25">
      <c r="A351" s="8">
        <v>35709</v>
      </c>
      <c r="B351" s="9"/>
      <c r="C351" s="8"/>
      <c r="D351" s="9">
        <f t="shared" si="45"/>
        <v>2.89</v>
      </c>
      <c r="E351" s="9">
        <f t="shared" si="45"/>
        <v>3.0249999999999999</v>
      </c>
      <c r="G351" s="102">
        <f t="shared" si="46"/>
        <v>2.4519617174318661E-2</v>
      </c>
      <c r="H351" s="102">
        <f t="shared" si="47"/>
        <v>1.6542600960264681E-3</v>
      </c>
      <c r="I351" s="102"/>
      <c r="J351" s="102"/>
    </row>
    <row r="352" spans="1:12" x14ac:dyDescent="0.25">
      <c r="A352" s="8">
        <v>35710</v>
      </c>
      <c r="B352" s="9"/>
      <c r="C352" s="8"/>
      <c r="D352" s="9">
        <f t="shared" si="45"/>
        <v>2.7850000000000001</v>
      </c>
      <c r="E352" s="9">
        <f t="shared" si="45"/>
        <v>2.96</v>
      </c>
      <c r="G352" s="102">
        <f t="shared" si="46"/>
        <v>-3.7008628745093447E-2</v>
      </c>
      <c r="H352" s="102">
        <f t="shared" si="47"/>
        <v>-2.1721823146835798E-2</v>
      </c>
      <c r="I352" s="102"/>
      <c r="J352" s="102"/>
    </row>
    <row r="353" spans="1:10" x14ac:dyDescent="0.25">
      <c r="A353" s="8">
        <v>35711</v>
      </c>
      <c r="B353" s="9"/>
      <c r="C353" s="8"/>
      <c r="D353" s="9">
        <f t="shared" si="45"/>
        <v>2.7</v>
      </c>
      <c r="E353" s="9">
        <f t="shared" si="45"/>
        <v>2.87</v>
      </c>
      <c r="G353" s="102">
        <f t="shared" si="46"/>
        <v>-3.099610036896391E-2</v>
      </c>
      <c r="H353" s="102">
        <f t="shared" si="47"/>
        <v>-3.0877238564439229E-2</v>
      </c>
      <c r="I353" s="102"/>
      <c r="J353" s="102"/>
    </row>
    <row r="354" spans="1:10" x14ac:dyDescent="0.25">
      <c r="A354" s="8">
        <v>35712</v>
      </c>
      <c r="B354" s="9"/>
      <c r="C354" s="8"/>
      <c r="D354" s="9">
        <f t="shared" si="45"/>
        <v>2.6549999999999998</v>
      </c>
      <c r="E354" s="9">
        <f t="shared" si="45"/>
        <v>2.8050000000000002</v>
      </c>
      <c r="G354" s="102">
        <f t="shared" si="46"/>
        <v>-1.68071183163814E-2</v>
      </c>
      <c r="H354" s="102">
        <f t="shared" si="47"/>
        <v>-2.2908490796870139E-2</v>
      </c>
      <c r="I354" s="102"/>
      <c r="J354" s="102"/>
    </row>
    <row r="355" spans="1:10" x14ac:dyDescent="0.25">
      <c r="A355" s="8">
        <v>35713</v>
      </c>
      <c r="B355" s="9"/>
      <c r="C355" s="8"/>
      <c r="D355" s="9">
        <f t="shared" si="45"/>
        <v>2.5649999999999999</v>
      </c>
      <c r="E355" s="9">
        <f t="shared" si="45"/>
        <v>2.6949999999999998</v>
      </c>
      <c r="G355" s="102">
        <f t="shared" si="46"/>
        <v>-3.4486176071169203E-2</v>
      </c>
      <c r="H355" s="102">
        <f t="shared" si="47"/>
        <v>-4.0005334613699248E-2</v>
      </c>
      <c r="I355" s="102"/>
      <c r="J355" s="102"/>
    </row>
    <row r="356" spans="1:10" x14ac:dyDescent="0.25">
      <c r="A356" s="8">
        <v>35716</v>
      </c>
      <c r="B356" s="9"/>
      <c r="C356" s="8"/>
      <c r="D356" s="9">
        <f t="shared" si="45"/>
        <v>2.72</v>
      </c>
      <c r="E356" s="9">
        <f t="shared" si="45"/>
        <v>2.89</v>
      </c>
      <c r="G356" s="102">
        <f t="shared" si="46"/>
        <v>5.8673401685173245E-2</v>
      </c>
      <c r="H356" s="102">
        <f t="shared" si="47"/>
        <v>6.9858297763380359E-2</v>
      </c>
      <c r="I356" s="102"/>
      <c r="J356" s="102"/>
    </row>
    <row r="357" spans="1:10" x14ac:dyDescent="0.25">
      <c r="A357" s="8">
        <v>35717</v>
      </c>
      <c r="B357" s="9"/>
      <c r="C357" s="8"/>
      <c r="D357" s="9">
        <f t="shared" si="45"/>
        <v>2.64</v>
      </c>
      <c r="E357" s="9">
        <f t="shared" si="45"/>
        <v>2.84</v>
      </c>
      <c r="G357" s="102">
        <f t="shared" si="46"/>
        <v>-2.985296314968116E-2</v>
      </c>
      <c r="H357" s="102">
        <f t="shared" si="47"/>
        <v>-1.7452449951226166E-2</v>
      </c>
      <c r="I357" s="102"/>
      <c r="J357" s="102"/>
    </row>
    <row r="358" spans="1:10" x14ac:dyDescent="0.25">
      <c r="A358" s="8">
        <v>35718</v>
      </c>
      <c r="B358" s="9"/>
      <c r="C358" s="8"/>
      <c r="D358" s="9">
        <f t="shared" si="45"/>
        <v>2.625</v>
      </c>
      <c r="E358" s="9">
        <f t="shared" si="45"/>
        <v>2.835</v>
      </c>
      <c r="G358" s="102">
        <f t="shared" si="46"/>
        <v>-5.6980211146377786E-3</v>
      </c>
      <c r="H358" s="102">
        <f t="shared" si="47"/>
        <v>-1.7621149933992209E-3</v>
      </c>
      <c r="I358" s="102"/>
      <c r="J358" s="102"/>
    </row>
    <row r="359" spans="1:10" x14ac:dyDescent="0.25">
      <c r="A359" s="8">
        <v>35719</v>
      </c>
      <c r="B359" s="9"/>
      <c r="C359" s="8"/>
      <c r="D359" s="9">
        <f t="shared" si="45"/>
        <v>2.67</v>
      </c>
      <c r="E359" s="9">
        <f t="shared" si="45"/>
        <v>2.875</v>
      </c>
      <c r="G359" s="102">
        <f t="shared" si="46"/>
        <v>1.6997576368571077E-2</v>
      </c>
      <c r="H359" s="102">
        <f t="shared" si="47"/>
        <v>1.4010737069598369E-2</v>
      </c>
      <c r="I359" s="102"/>
      <c r="J359" s="102"/>
    </row>
    <row r="360" spans="1:10" x14ac:dyDescent="0.25">
      <c r="A360" s="8">
        <v>35720</v>
      </c>
      <c r="B360" s="9"/>
      <c r="C360" s="8"/>
      <c r="D360" s="9">
        <f t="shared" si="45"/>
        <v>2.57</v>
      </c>
      <c r="E360" s="9">
        <f t="shared" si="45"/>
        <v>2.7749999999999999</v>
      </c>
      <c r="G360" s="102">
        <f t="shared" si="46"/>
        <v>-3.8172573505029714E-2</v>
      </c>
      <c r="H360" s="102">
        <f t="shared" si="47"/>
        <v>-3.5401927050915952E-2</v>
      </c>
      <c r="I360" s="102"/>
      <c r="J360" s="102"/>
    </row>
    <row r="361" spans="1:10" x14ac:dyDescent="0.25">
      <c r="A361" s="8">
        <v>35723</v>
      </c>
      <c r="B361" s="9"/>
      <c r="C361" s="8"/>
      <c r="D361" s="9">
        <f t="shared" si="45"/>
        <v>2.6949999999999998</v>
      </c>
      <c r="E361" s="9">
        <f t="shared" si="45"/>
        <v>2.89</v>
      </c>
      <c r="G361" s="102">
        <f t="shared" si="46"/>
        <v>4.7492305453832095E-2</v>
      </c>
      <c r="H361" s="102">
        <f t="shared" si="47"/>
        <v>4.0605754925942983E-2</v>
      </c>
      <c r="I361" s="102"/>
      <c r="J361" s="102"/>
    </row>
    <row r="362" spans="1:10" x14ac:dyDescent="0.25">
      <c r="A362" s="8">
        <v>35724</v>
      </c>
      <c r="B362" s="9"/>
      <c r="C362" s="8"/>
      <c r="D362" s="9">
        <f t="shared" si="45"/>
        <v>2.7949999999999999</v>
      </c>
      <c r="E362" s="9">
        <f t="shared" si="45"/>
        <v>2.9249999999999998</v>
      </c>
      <c r="G362" s="102">
        <f t="shared" si="46"/>
        <v>3.6433902246101983E-2</v>
      </c>
      <c r="H362" s="102">
        <f t="shared" si="47"/>
        <v>1.2037978559478878E-2</v>
      </c>
      <c r="I362" s="102"/>
      <c r="J362" s="102"/>
    </row>
    <row r="363" spans="1:10" x14ac:dyDescent="0.25">
      <c r="A363" s="8">
        <v>35725</v>
      </c>
      <c r="B363" s="9"/>
      <c r="C363" s="8"/>
      <c r="D363" s="9">
        <f t="shared" si="45"/>
        <v>2.92</v>
      </c>
      <c r="E363" s="9">
        <f t="shared" si="45"/>
        <v>3.08</v>
      </c>
      <c r="G363" s="102">
        <f t="shared" si="46"/>
        <v>4.375150967312786E-2</v>
      </c>
      <c r="H363" s="102">
        <f t="shared" si="47"/>
        <v>5.1635116301663314E-2</v>
      </c>
      <c r="I363" s="102"/>
      <c r="J363" s="102"/>
    </row>
    <row r="364" spans="1:10" x14ac:dyDescent="0.25">
      <c r="A364" s="8">
        <v>35726</v>
      </c>
      <c r="B364" s="9"/>
      <c r="C364" s="8"/>
      <c r="D364" s="9">
        <f t="shared" si="45"/>
        <v>3.08</v>
      </c>
      <c r="E364" s="9">
        <f t="shared" si="45"/>
        <v>3.2149999999999999</v>
      </c>
      <c r="G364" s="102">
        <f t="shared" si="46"/>
        <v>5.3345980705292714E-2</v>
      </c>
      <c r="H364" s="102">
        <f t="shared" si="47"/>
        <v>4.2897760704099556E-2</v>
      </c>
      <c r="I364" s="102"/>
      <c r="J364" s="102"/>
    </row>
    <row r="365" spans="1:10" x14ac:dyDescent="0.25">
      <c r="A365" s="8">
        <v>35727</v>
      </c>
      <c r="B365" s="9"/>
      <c r="C365" s="8"/>
      <c r="D365" s="9">
        <f t="shared" si="45"/>
        <v>2.89</v>
      </c>
      <c r="E365" s="9">
        <f t="shared" si="45"/>
        <v>2.99</v>
      </c>
      <c r="G365" s="102">
        <f t="shared" si="46"/>
        <v>-6.3673094861142296E-2</v>
      </c>
      <c r="H365" s="102">
        <f t="shared" si="47"/>
        <v>-7.2553970286987512E-2</v>
      </c>
      <c r="I365" s="102"/>
      <c r="J365" s="102"/>
    </row>
    <row r="366" spans="1:10" x14ac:dyDescent="0.25">
      <c r="A366" s="8">
        <v>35730</v>
      </c>
      <c r="B366" s="9"/>
      <c r="C366" s="8"/>
      <c r="D366" s="9">
        <f t="shared" si="45"/>
        <v>3.145</v>
      </c>
      <c r="E366" s="9">
        <f t="shared" si="45"/>
        <v>3.2749999999999999</v>
      </c>
      <c r="G366" s="102">
        <f t="shared" si="46"/>
        <v>8.4557388028062966E-2</v>
      </c>
      <c r="H366" s="102">
        <f t="shared" si="47"/>
        <v>9.1044481684620024E-2</v>
      </c>
      <c r="I366" s="102"/>
    </row>
    <row r="367" spans="1:10" x14ac:dyDescent="0.25">
      <c r="A367" s="8">
        <v>35731</v>
      </c>
      <c r="B367" s="9"/>
      <c r="C367" s="8"/>
      <c r="D367" s="9">
        <f t="shared" si="45"/>
        <v>3.4049999999999998</v>
      </c>
      <c r="E367" s="9">
        <f t="shared" si="45"/>
        <v>3.51</v>
      </c>
      <c r="G367" s="102">
        <f t="shared" si="46"/>
        <v>7.9431049449071797E-2</v>
      </c>
      <c r="H367" s="102">
        <f t="shared" si="47"/>
        <v>6.929816839055912E-2</v>
      </c>
      <c r="I367" s="102"/>
    </row>
    <row r="368" spans="1:10" x14ac:dyDescent="0.25">
      <c r="A368" s="8">
        <v>35732</v>
      </c>
      <c r="B368" s="9">
        <v>1</v>
      </c>
      <c r="C368" s="8"/>
      <c r="D368" s="9">
        <f t="shared" si="45"/>
        <v>3.23</v>
      </c>
      <c r="E368" s="9">
        <f t="shared" si="45"/>
        <v>3.415</v>
      </c>
      <c r="G368" s="102">
        <f t="shared" si="46"/>
        <v>-5.2762802366910472E-2</v>
      </c>
      <c r="H368" s="102">
        <f t="shared" si="47"/>
        <v>-2.7438544455020995E-2</v>
      </c>
      <c r="I368" s="102"/>
    </row>
    <row r="369" spans="1:12" x14ac:dyDescent="0.25">
      <c r="A369" s="8"/>
      <c r="B369" s="9"/>
      <c r="C369" s="8"/>
      <c r="D369" s="9"/>
      <c r="E369" s="9"/>
    </row>
    <row r="370" spans="1:12" x14ac:dyDescent="0.25">
      <c r="A370" s="8"/>
      <c r="B370" s="9"/>
      <c r="C370" s="8"/>
      <c r="D370" s="9"/>
      <c r="E370" s="9"/>
    </row>
    <row r="371" spans="1:12" x14ac:dyDescent="0.25">
      <c r="A371" s="8"/>
      <c r="B371" s="9"/>
      <c r="C371" s="8"/>
      <c r="D371" s="9"/>
      <c r="E371" s="9"/>
    </row>
    <row r="372" spans="1:12" x14ac:dyDescent="0.25">
      <c r="A372" s="8"/>
      <c r="B372" s="9"/>
      <c r="C372" s="8">
        <v>35735</v>
      </c>
      <c r="G372" s="102">
        <f>STDEV(G374:G389)*15.87</f>
        <v>0.70691459389130407</v>
      </c>
      <c r="H372" s="102">
        <f>STDEV(H374:H389)*15.87</f>
        <v>0.77995765503873671</v>
      </c>
      <c r="I372" s="102">
        <f>CORREL(D373:D389,E373:E389)</f>
        <v>0.99193714079808992</v>
      </c>
      <c r="J372" s="102">
        <f>IF(ISNUMBER(I372),I372,1.1)</f>
        <v>0.99193714079808992</v>
      </c>
      <c r="K372" s="101">
        <f>MAX(D373:D394)</f>
        <v>3.08</v>
      </c>
      <c r="L372" s="101">
        <f>MAX(E373:E394)</f>
        <v>3.25</v>
      </c>
    </row>
    <row r="373" spans="1:12" x14ac:dyDescent="0.25">
      <c r="A373" s="8">
        <v>35733</v>
      </c>
      <c r="B373" s="9"/>
      <c r="C373" s="8"/>
      <c r="D373" s="9">
        <f t="shared" ref="D373:E389" si="48">VLOOKUP($A373,IF(D$3=2,PRICELOOK2,IF(D$3=3,PRICELOOK3,IF(D$3=4,cash,PRICELOOK))),D$4,FALSE)</f>
        <v>3.05</v>
      </c>
      <c r="E373" s="9">
        <f t="shared" si="48"/>
        <v>3.1949999999999998</v>
      </c>
      <c r="G373" s="102"/>
      <c r="H373" s="102"/>
      <c r="I373" s="102"/>
      <c r="K373" s="101">
        <f>MIN(D373:D394)</f>
        <v>2.0699999999999998</v>
      </c>
      <c r="L373" s="101">
        <f>MIN(E373:E394)</f>
        <v>2.165</v>
      </c>
    </row>
    <row r="374" spans="1:12" x14ac:dyDescent="0.25">
      <c r="A374" s="8">
        <v>35734</v>
      </c>
      <c r="B374" s="9"/>
      <c r="C374" s="8"/>
      <c r="D374" s="9">
        <f t="shared" si="48"/>
        <v>2.98</v>
      </c>
      <c r="E374" s="9">
        <f t="shared" si="48"/>
        <v>2.99</v>
      </c>
      <c r="G374" s="102">
        <f>LN(D374/D373)</f>
        <v>-2.3218290102007107E-2</v>
      </c>
      <c r="H374" s="102">
        <f>LN(E374/E373)</f>
        <v>-6.6313700426902988E-2</v>
      </c>
      <c r="I374" s="102"/>
      <c r="J374" s="102"/>
    </row>
    <row r="375" spans="1:12" x14ac:dyDescent="0.25">
      <c r="A375" s="8">
        <v>35737</v>
      </c>
      <c r="B375" s="9"/>
      <c r="C375" s="8"/>
      <c r="D375" s="9">
        <f t="shared" si="48"/>
        <v>3.05</v>
      </c>
      <c r="E375" s="9">
        <f t="shared" si="48"/>
        <v>3.1549999999999998</v>
      </c>
      <c r="G375" s="102">
        <f t="shared" ref="G375:G389" si="49">LN(D375/D374)</f>
        <v>2.3218290102007086E-2</v>
      </c>
      <c r="H375" s="102">
        <f t="shared" ref="H375:H389" si="50">LN(E375/E374)</f>
        <v>5.3715108590581283E-2</v>
      </c>
      <c r="I375" s="102"/>
      <c r="J375" s="102"/>
    </row>
    <row r="376" spans="1:12" x14ac:dyDescent="0.25">
      <c r="A376" s="8">
        <v>35738</v>
      </c>
      <c r="B376" s="9"/>
      <c r="C376" s="8"/>
      <c r="D376" s="9">
        <f t="shared" si="48"/>
        <v>2.875</v>
      </c>
      <c r="E376" s="9">
        <f t="shared" si="48"/>
        <v>3.0150000000000001</v>
      </c>
      <c r="G376" s="102">
        <f t="shared" si="49"/>
        <v>-5.908891637000644E-2</v>
      </c>
      <c r="H376" s="102">
        <f t="shared" si="50"/>
        <v>-4.5388665814027555E-2</v>
      </c>
      <c r="I376" s="102"/>
      <c r="J376" s="102"/>
    </row>
    <row r="377" spans="1:12" x14ac:dyDescent="0.25">
      <c r="A377" s="8">
        <v>35739</v>
      </c>
      <c r="B377" s="9"/>
      <c r="C377" s="8"/>
      <c r="D377" s="9">
        <f t="shared" si="48"/>
        <v>2.9449999999999998</v>
      </c>
      <c r="E377" s="9">
        <f t="shared" si="48"/>
        <v>3.0750000000000002</v>
      </c>
      <c r="G377" s="102">
        <f t="shared" si="49"/>
        <v>2.4056142854236257E-2</v>
      </c>
      <c r="H377" s="102">
        <f t="shared" si="50"/>
        <v>1.9705071079332337E-2</v>
      </c>
      <c r="I377" s="102"/>
      <c r="J377" s="102"/>
    </row>
    <row r="378" spans="1:12" x14ac:dyDescent="0.25">
      <c r="A378" s="8">
        <v>35740</v>
      </c>
      <c r="B378" s="9"/>
      <c r="C378" s="8"/>
      <c r="D378" s="9">
        <f t="shared" si="48"/>
        <v>2.95</v>
      </c>
      <c r="E378" s="9">
        <f t="shared" si="48"/>
        <v>3.1</v>
      </c>
      <c r="G378" s="102">
        <f t="shared" si="49"/>
        <v>1.6963532481785555E-3</v>
      </c>
      <c r="H378" s="102">
        <f t="shared" si="50"/>
        <v>8.0972102326193028E-3</v>
      </c>
      <c r="I378" s="102"/>
      <c r="J378" s="102"/>
    </row>
    <row r="379" spans="1:12" x14ac:dyDescent="0.25">
      <c r="A379" s="8">
        <v>35741</v>
      </c>
      <c r="B379" s="9"/>
      <c r="C379" s="8"/>
      <c r="D379" s="9">
        <f t="shared" si="48"/>
        <v>2.81</v>
      </c>
      <c r="E379" s="9">
        <f t="shared" si="48"/>
        <v>2.9449999999999998</v>
      </c>
      <c r="G379" s="102">
        <f t="shared" si="49"/>
        <v>-4.8620687006074088E-2</v>
      </c>
      <c r="H379" s="102">
        <f t="shared" si="50"/>
        <v>-5.1293294387550578E-2</v>
      </c>
      <c r="I379" s="102"/>
      <c r="J379" s="102"/>
    </row>
    <row r="380" spans="1:12" x14ac:dyDescent="0.25">
      <c r="A380" s="8">
        <v>35744</v>
      </c>
      <c r="B380" s="9"/>
      <c r="C380" s="8"/>
      <c r="D380" s="9">
        <f t="shared" si="48"/>
        <v>2.9950000000000001</v>
      </c>
      <c r="E380" s="9">
        <f t="shared" si="48"/>
        <v>3.12</v>
      </c>
      <c r="G380" s="102">
        <f t="shared" si="49"/>
        <v>6.3759748221758339E-2</v>
      </c>
      <c r="H380" s="102">
        <f t="shared" si="50"/>
        <v>5.7724184717840965E-2</v>
      </c>
      <c r="I380" s="102"/>
      <c r="J380" s="102"/>
    </row>
    <row r="381" spans="1:12" x14ac:dyDescent="0.25">
      <c r="A381" s="8">
        <v>35745</v>
      </c>
      <c r="B381" s="9"/>
      <c r="C381" s="8"/>
      <c r="D381" s="9">
        <f t="shared" si="48"/>
        <v>3.07</v>
      </c>
      <c r="E381" s="9">
        <f t="shared" si="48"/>
        <v>3.1949999999999998</v>
      </c>
      <c r="G381" s="102">
        <f t="shared" si="49"/>
        <v>2.4733330031693018E-2</v>
      </c>
      <c r="H381" s="102">
        <f t="shared" si="50"/>
        <v>2.3754086008107057E-2</v>
      </c>
      <c r="I381" s="102"/>
      <c r="J381" s="102"/>
    </row>
    <row r="382" spans="1:12" x14ac:dyDescent="0.25">
      <c r="A382" s="8">
        <v>35746</v>
      </c>
      <c r="B382" s="9"/>
      <c r="C382" s="8"/>
      <c r="D382" s="9">
        <f t="shared" si="48"/>
        <v>3.07</v>
      </c>
      <c r="E382" s="9">
        <f t="shared" si="48"/>
        <v>3.22</v>
      </c>
      <c r="G382" s="102">
        <f t="shared" si="49"/>
        <v>0</v>
      </c>
      <c r="H382" s="102">
        <f t="shared" si="50"/>
        <v>7.7942717268189229E-3</v>
      </c>
      <c r="I382" s="102"/>
      <c r="J382" s="102"/>
    </row>
    <row r="383" spans="1:12" x14ac:dyDescent="0.25">
      <c r="A383" s="8">
        <v>35747</v>
      </c>
      <c r="B383" s="9"/>
      <c r="C383" s="8"/>
      <c r="D383" s="9">
        <f t="shared" si="48"/>
        <v>3.08</v>
      </c>
      <c r="E383" s="9">
        <f t="shared" si="48"/>
        <v>3.25</v>
      </c>
      <c r="G383" s="102">
        <f t="shared" si="49"/>
        <v>3.2520353863773159E-3</v>
      </c>
      <c r="H383" s="102">
        <f t="shared" si="50"/>
        <v>9.2736367853290327E-3</v>
      </c>
      <c r="I383" s="102"/>
      <c r="J383" s="102"/>
    </row>
    <row r="384" spans="1:12" x14ac:dyDescent="0.25">
      <c r="A384" s="8">
        <v>35751</v>
      </c>
      <c r="B384" s="9"/>
      <c r="C384" s="8"/>
      <c r="D384" s="9">
        <f t="shared" si="48"/>
        <v>2.96</v>
      </c>
      <c r="E384" s="9">
        <f t="shared" si="48"/>
        <v>3.05</v>
      </c>
      <c r="G384" s="102">
        <f t="shared" si="49"/>
        <v>-3.9740328649514108E-2</v>
      </c>
      <c r="H384" s="102">
        <f t="shared" si="50"/>
        <v>-6.3513405722325861E-2</v>
      </c>
      <c r="I384" s="102"/>
      <c r="J384" s="102"/>
    </row>
    <row r="385" spans="1:12" x14ac:dyDescent="0.25">
      <c r="A385" s="8">
        <v>35752</v>
      </c>
      <c r="B385" s="9"/>
      <c r="C385" s="8"/>
      <c r="D385" s="9">
        <f t="shared" si="48"/>
        <v>2.8149999999999999</v>
      </c>
      <c r="E385" s="9">
        <f t="shared" si="48"/>
        <v>2.915</v>
      </c>
      <c r="G385" s="102">
        <f t="shared" si="49"/>
        <v>-5.0227006744315329E-2</v>
      </c>
      <c r="H385" s="102">
        <f t="shared" si="50"/>
        <v>-4.527177081686444E-2</v>
      </c>
      <c r="I385" s="102"/>
      <c r="J385" s="102"/>
    </row>
    <row r="386" spans="1:12" x14ac:dyDescent="0.25">
      <c r="A386" s="8">
        <v>35753</v>
      </c>
      <c r="B386" s="9"/>
      <c r="C386" s="8"/>
      <c r="D386" s="9">
        <f t="shared" si="48"/>
        <v>2.78</v>
      </c>
      <c r="E386" s="9">
        <f t="shared" si="48"/>
        <v>2.87</v>
      </c>
      <c r="G386" s="102">
        <f t="shared" si="49"/>
        <v>-1.2511333889108092E-2</v>
      </c>
      <c r="H386" s="102">
        <f t="shared" si="50"/>
        <v>-1.5557790030925896E-2</v>
      </c>
      <c r="I386" s="102"/>
      <c r="J386" s="102"/>
    </row>
    <row r="387" spans="1:12" x14ac:dyDescent="0.25">
      <c r="A387" s="8">
        <v>35754</v>
      </c>
      <c r="B387" s="9"/>
      <c r="C387" s="8"/>
      <c r="D387" s="9">
        <f t="shared" si="48"/>
        <v>2.5550000000000002</v>
      </c>
      <c r="E387" s="9">
        <f t="shared" si="48"/>
        <v>2.6549999999999998</v>
      </c>
      <c r="G387" s="102">
        <f t="shared" si="49"/>
        <v>-8.4398704046877757E-2</v>
      </c>
      <c r="H387" s="102">
        <f t="shared" si="50"/>
        <v>-7.7867375077627643E-2</v>
      </c>
      <c r="I387" s="102"/>
      <c r="J387" s="102"/>
    </row>
    <row r="388" spans="1:12" x14ac:dyDescent="0.25">
      <c r="A388" s="8">
        <v>35755</v>
      </c>
      <c r="B388" s="9"/>
      <c r="C388" s="8"/>
      <c r="D388" s="9">
        <f t="shared" si="48"/>
        <v>2.2949999999999999</v>
      </c>
      <c r="E388" s="9">
        <f t="shared" si="48"/>
        <v>2.3650000000000002</v>
      </c>
      <c r="G388" s="102">
        <f t="shared" si="49"/>
        <v>-0.10731938014315939</v>
      </c>
      <c r="H388" s="102">
        <f t="shared" si="50"/>
        <v>-0.11566663275000565</v>
      </c>
      <c r="I388" s="102"/>
      <c r="J388" s="102"/>
    </row>
    <row r="389" spans="1:12" x14ac:dyDescent="0.25">
      <c r="A389" s="8">
        <v>35758</v>
      </c>
      <c r="B389" s="9">
        <v>1</v>
      </c>
      <c r="C389" s="8"/>
      <c r="D389" s="9">
        <f t="shared" si="48"/>
        <v>2.2349999999999999</v>
      </c>
      <c r="E389" s="9">
        <f t="shared" si="48"/>
        <v>2.33</v>
      </c>
      <c r="G389" s="102">
        <f t="shared" si="49"/>
        <v>-2.6491615446976341E-2</v>
      </c>
      <c r="H389" s="102">
        <f t="shared" si="50"/>
        <v>-1.4909754366287151E-2</v>
      </c>
      <c r="I389" s="102"/>
      <c r="J389" s="102"/>
    </row>
    <row r="390" spans="1:12" x14ac:dyDescent="0.25">
      <c r="A390" s="8"/>
      <c r="B390" s="9"/>
      <c r="C390" s="8"/>
      <c r="D390" s="9"/>
      <c r="E390" s="9"/>
      <c r="G390" s="102"/>
      <c r="H390" s="102"/>
      <c r="I390" s="102"/>
      <c r="J390" s="102"/>
    </row>
    <row r="391" spans="1:12" x14ac:dyDescent="0.25">
      <c r="A391" s="8"/>
      <c r="B391" s="9"/>
      <c r="C391" s="8"/>
      <c r="D391" s="9"/>
      <c r="E391" s="9"/>
      <c r="G391" s="102"/>
      <c r="H391" s="102"/>
      <c r="I391" s="102"/>
      <c r="J391" s="102"/>
    </row>
    <row r="392" spans="1:12" x14ac:dyDescent="0.25">
      <c r="A392" s="8"/>
      <c r="B392" s="9"/>
      <c r="C392" s="8"/>
      <c r="D392" s="9"/>
      <c r="E392" s="9"/>
      <c r="G392" s="102"/>
      <c r="H392" s="102"/>
      <c r="I392" s="102"/>
      <c r="J392" s="102"/>
    </row>
    <row r="393" spans="1:12" x14ac:dyDescent="0.25">
      <c r="A393" s="8"/>
      <c r="B393" s="9"/>
      <c r="C393" s="8">
        <v>35765</v>
      </c>
      <c r="G393" s="102">
        <f>STDEV(G395:G412)*15.87</f>
        <v>0.74055341435163569</v>
      </c>
      <c r="H393" s="102">
        <f>STDEV(H395:H412)*15.87</f>
        <v>0.48111146482403555</v>
      </c>
      <c r="I393" s="102">
        <f>CORREL(D394:D412,E394:E412)</f>
        <v>0.43780680091584478</v>
      </c>
      <c r="J393" s="102">
        <f>IF(ISNUMBER(I393),I393,1.1)</f>
        <v>0.43780680091584478</v>
      </c>
      <c r="K393" s="101">
        <f>MAX(D394:D415)</f>
        <v>2.3050000000000002</v>
      </c>
      <c r="L393" s="101">
        <f>MAX(E394:E415)</f>
        <v>2.415</v>
      </c>
    </row>
    <row r="394" spans="1:12" x14ac:dyDescent="0.25">
      <c r="A394" s="8">
        <v>35759</v>
      </c>
      <c r="B394" s="9"/>
      <c r="C394" s="8"/>
      <c r="D394" s="9">
        <f t="shared" ref="D394:E412" si="51">VLOOKUP($A394,IF(D$3=2,PRICELOOK2,IF(D$3=3,PRICELOOK3,IF(D$3=4,cash,PRICELOOK))),D$4,FALSE)</f>
        <v>2.0699999999999998</v>
      </c>
      <c r="E394" s="9">
        <f t="shared" si="51"/>
        <v>2.165</v>
      </c>
      <c r="G394" s="102"/>
      <c r="H394" s="102"/>
      <c r="I394" s="102"/>
      <c r="K394" s="101">
        <f>MIN(D394:D415)</f>
        <v>2.02</v>
      </c>
      <c r="L394" s="101">
        <f>MIN(E394:E415)</f>
        <v>2.165</v>
      </c>
    </row>
    <row r="395" spans="1:12" x14ac:dyDescent="0.25">
      <c r="A395" s="8">
        <v>35765</v>
      </c>
      <c r="B395" s="9"/>
      <c r="C395" s="8"/>
      <c r="D395" s="9">
        <f t="shared" si="51"/>
        <v>2.02</v>
      </c>
      <c r="E395" s="9">
        <f t="shared" si="51"/>
        <v>2.21</v>
      </c>
      <c r="G395" s="102">
        <f>LN(D395/D394)</f>
        <v>-2.4451095864164194E-2</v>
      </c>
      <c r="H395" s="102">
        <f>LN(E395/E394)</f>
        <v>2.0572154075208317E-2</v>
      </c>
      <c r="I395" s="102"/>
      <c r="J395" s="102"/>
    </row>
    <row r="396" spans="1:12" x14ac:dyDescent="0.25">
      <c r="A396" s="8">
        <v>35766</v>
      </c>
      <c r="B396" s="9"/>
      <c r="C396" s="8"/>
      <c r="D396" s="9">
        <f t="shared" si="51"/>
        <v>2.2000000000000002</v>
      </c>
      <c r="E396" s="9">
        <f t="shared" si="51"/>
        <v>2.25</v>
      </c>
      <c r="G396" s="102">
        <f t="shared" ref="G396:G412" si="52">LN(D396/D395)</f>
        <v>8.535984895115685E-2</v>
      </c>
      <c r="H396" s="102">
        <f t="shared" ref="H396:H412" si="53">LN(E396/E395)</f>
        <v>1.7937700686667252E-2</v>
      </c>
      <c r="I396" s="102"/>
      <c r="J396" s="102"/>
    </row>
    <row r="397" spans="1:12" x14ac:dyDescent="0.25">
      <c r="A397" s="8">
        <v>35767</v>
      </c>
      <c r="B397" s="9"/>
      <c r="C397" s="8"/>
      <c r="D397" s="9">
        <f t="shared" si="51"/>
        <v>2.2400000000000002</v>
      </c>
      <c r="E397" s="9">
        <f t="shared" si="51"/>
        <v>2.2400000000000002</v>
      </c>
      <c r="G397" s="102">
        <f t="shared" si="52"/>
        <v>1.8018505502678431E-2</v>
      </c>
      <c r="H397" s="102">
        <f t="shared" si="53"/>
        <v>-4.4543503493801968E-3</v>
      </c>
      <c r="I397" s="102"/>
      <c r="J397" s="102"/>
    </row>
    <row r="398" spans="1:12" x14ac:dyDescent="0.25">
      <c r="A398" s="8">
        <v>35768</v>
      </c>
      <c r="B398" s="9"/>
      <c r="C398" s="8"/>
      <c r="D398" s="9">
        <f t="shared" si="51"/>
        <v>2.2400000000000002</v>
      </c>
      <c r="E398" s="9">
        <f t="shared" si="51"/>
        <v>2.19</v>
      </c>
      <c r="G398" s="102">
        <f t="shared" si="52"/>
        <v>0</v>
      </c>
      <c r="H398" s="102">
        <f t="shared" si="53"/>
        <v>-2.2574322038539176E-2</v>
      </c>
      <c r="I398" s="102"/>
      <c r="J398" s="102"/>
    </row>
    <row r="399" spans="1:12" x14ac:dyDescent="0.25">
      <c r="A399" s="8">
        <v>35769</v>
      </c>
      <c r="B399" s="9"/>
      <c r="C399" s="8"/>
      <c r="D399" s="9">
        <f t="shared" si="51"/>
        <v>2.105</v>
      </c>
      <c r="E399" s="9">
        <f t="shared" si="51"/>
        <v>2.2050000000000001</v>
      </c>
      <c r="G399" s="102">
        <f t="shared" si="52"/>
        <v>-6.216039873260381E-2</v>
      </c>
      <c r="H399" s="102">
        <f t="shared" si="53"/>
        <v>6.8259650703998906E-3</v>
      </c>
      <c r="I399" s="102"/>
      <c r="J399" s="102"/>
    </row>
    <row r="400" spans="1:12" x14ac:dyDescent="0.25">
      <c r="A400" s="8">
        <v>35772</v>
      </c>
      <c r="B400" s="9"/>
      <c r="C400" s="8"/>
      <c r="D400" s="9">
        <f t="shared" si="51"/>
        <v>2.105</v>
      </c>
      <c r="E400" s="9">
        <f t="shared" si="51"/>
        <v>2.1949999999999998</v>
      </c>
      <c r="G400" s="102">
        <f t="shared" si="52"/>
        <v>0</v>
      </c>
      <c r="H400" s="102">
        <f t="shared" si="53"/>
        <v>-4.5454623716747224E-3</v>
      </c>
      <c r="I400" s="102"/>
      <c r="J400" s="102"/>
    </row>
    <row r="401" spans="1:12" x14ac:dyDescent="0.25">
      <c r="A401" s="8">
        <v>35773</v>
      </c>
      <c r="B401" s="9"/>
      <c r="C401" s="8"/>
      <c r="D401" s="9">
        <f t="shared" si="51"/>
        <v>2.085</v>
      </c>
      <c r="E401" s="9">
        <f t="shared" si="51"/>
        <v>2.3050000000000002</v>
      </c>
      <c r="G401" s="102">
        <f t="shared" si="52"/>
        <v>-9.5466118835800008E-3</v>
      </c>
      <c r="H401" s="102">
        <f t="shared" si="53"/>
        <v>4.8898629921477331E-2</v>
      </c>
      <c r="I401" s="102"/>
      <c r="J401" s="102"/>
    </row>
    <row r="402" spans="1:12" x14ac:dyDescent="0.25">
      <c r="A402" s="8">
        <v>35774</v>
      </c>
      <c r="B402" s="9"/>
      <c r="C402" s="8"/>
      <c r="D402" s="9">
        <f t="shared" si="51"/>
        <v>2.3050000000000002</v>
      </c>
      <c r="E402" s="9">
        <f t="shared" si="51"/>
        <v>2.39</v>
      </c>
      <c r="G402" s="102">
        <f t="shared" si="52"/>
        <v>0.10031182119784708</v>
      </c>
      <c r="H402" s="102">
        <f t="shared" si="53"/>
        <v>3.6212689494807472E-2</v>
      </c>
      <c r="I402" s="102"/>
      <c r="J402" s="102"/>
    </row>
    <row r="403" spans="1:12" x14ac:dyDescent="0.25">
      <c r="A403" s="8">
        <v>35775</v>
      </c>
      <c r="B403" s="9"/>
      <c r="C403" s="8"/>
      <c r="D403" s="9">
        <f t="shared" si="51"/>
        <v>2.3050000000000002</v>
      </c>
      <c r="E403" s="9">
        <f t="shared" si="51"/>
        <v>2.2749999999999999</v>
      </c>
      <c r="G403" s="102">
        <f t="shared" si="52"/>
        <v>0</v>
      </c>
      <c r="H403" s="102">
        <f t="shared" si="53"/>
        <v>-4.9313313540505603E-2</v>
      </c>
      <c r="I403" s="102"/>
      <c r="J403" s="102"/>
    </row>
    <row r="404" spans="1:12" x14ac:dyDescent="0.25">
      <c r="A404" s="8">
        <v>35776</v>
      </c>
      <c r="B404" s="9"/>
      <c r="C404" s="8"/>
      <c r="D404" s="9">
        <f t="shared" si="51"/>
        <v>2.165</v>
      </c>
      <c r="E404" s="9">
        <f t="shared" si="51"/>
        <v>2.2400000000000002</v>
      </c>
      <c r="G404" s="102">
        <f t="shared" si="52"/>
        <v>-6.2660314994158708E-2</v>
      </c>
      <c r="H404" s="102">
        <f t="shared" si="53"/>
        <v>-1.5504186535965086E-2</v>
      </c>
      <c r="I404" s="102"/>
      <c r="J404" s="102"/>
    </row>
    <row r="405" spans="1:12" x14ac:dyDescent="0.25">
      <c r="A405" s="8">
        <v>35779</v>
      </c>
      <c r="B405" s="9"/>
      <c r="C405" s="8"/>
      <c r="D405" s="9">
        <f t="shared" si="51"/>
        <v>2.165</v>
      </c>
      <c r="E405" s="9">
        <f t="shared" si="51"/>
        <v>2.17</v>
      </c>
      <c r="G405" s="102">
        <f t="shared" si="52"/>
        <v>0</v>
      </c>
      <c r="H405" s="102">
        <f t="shared" si="53"/>
        <v>-3.1748698314580416E-2</v>
      </c>
      <c r="I405" s="102"/>
      <c r="J405" s="102"/>
    </row>
    <row r="406" spans="1:12" x14ac:dyDescent="0.25">
      <c r="A406" s="8">
        <v>35780</v>
      </c>
      <c r="B406" s="9"/>
      <c r="C406" s="8"/>
      <c r="D406" s="9">
        <f t="shared" si="51"/>
        <v>2.11</v>
      </c>
      <c r="E406" s="9">
        <f t="shared" si="51"/>
        <v>2.2250000000000001</v>
      </c>
      <c r="G406" s="102">
        <f t="shared" si="52"/>
        <v>-2.5732413966478129E-2</v>
      </c>
      <c r="H406" s="102">
        <f t="shared" si="53"/>
        <v>2.5029748065835515E-2</v>
      </c>
      <c r="I406" s="102"/>
      <c r="J406" s="102"/>
    </row>
    <row r="407" spans="1:12" x14ac:dyDescent="0.25">
      <c r="A407" s="8">
        <v>35781</v>
      </c>
      <c r="B407" s="9"/>
      <c r="C407" s="8"/>
      <c r="D407" s="9">
        <f t="shared" si="51"/>
        <v>2.145</v>
      </c>
      <c r="E407" s="9">
        <f t="shared" si="51"/>
        <v>2.29</v>
      </c>
      <c r="G407" s="102">
        <f t="shared" si="52"/>
        <v>1.645160489200528E-2</v>
      </c>
      <c r="H407" s="102">
        <f t="shared" si="53"/>
        <v>2.8794901947944641E-2</v>
      </c>
      <c r="I407" s="102"/>
      <c r="J407" s="102"/>
    </row>
    <row r="408" spans="1:12" x14ac:dyDescent="0.25">
      <c r="A408" s="8">
        <v>35782</v>
      </c>
      <c r="B408" s="9"/>
      <c r="C408" s="8"/>
      <c r="D408" s="9">
        <f t="shared" si="51"/>
        <v>2.145</v>
      </c>
      <c r="E408" s="9">
        <f t="shared" si="51"/>
        <v>2.355</v>
      </c>
      <c r="G408" s="102">
        <f t="shared" si="52"/>
        <v>0</v>
      </c>
      <c r="H408" s="102">
        <f t="shared" si="53"/>
        <v>2.7988909902232802E-2</v>
      </c>
      <c r="I408" s="102"/>
      <c r="J408" s="102"/>
    </row>
    <row r="409" spans="1:12" x14ac:dyDescent="0.25">
      <c r="A409" s="8">
        <v>35785</v>
      </c>
      <c r="B409" s="9"/>
      <c r="C409" s="8"/>
      <c r="D409" s="9">
        <f t="shared" si="51"/>
        <v>2.2749999999999999</v>
      </c>
      <c r="E409" s="9">
        <f t="shared" si="51"/>
        <v>2.415</v>
      </c>
      <c r="G409" s="102">
        <f t="shared" si="52"/>
        <v>5.8840500022933395E-2</v>
      </c>
      <c r="H409" s="102">
        <f t="shared" si="53"/>
        <v>2.5158559636154931E-2</v>
      </c>
      <c r="I409" s="102"/>
      <c r="J409" s="102"/>
    </row>
    <row r="410" spans="1:12" x14ac:dyDescent="0.25">
      <c r="A410" s="8">
        <v>35787</v>
      </c>
      <c r="B410" s="9"/>
      <c r="C410" s="8"/>
      <c r="D410" s="9">
        <f t="shared" si="51"/>
        <v>2.2400000000000002</v>
      </c>
      <c r="E410" s="9">
        <f t="shared" si="51"/>
        <v>2.31</v>
      </c>
      <c r="G410" s="102">
        <f t="shared" si="52"/>
        <v>-1.5504186535965086E-2</v>
      </c>
      <c r="H410" s="102">
        <f t="shared" si="53"/>
        <v>-4.445176257083381E-2</v>
      </c>
      <c r="I410" s="102"/>
      <c r="J410" s="102"/>
    </row>
    <row r="411" spans="1:12" x14ac:dyDescent="0.25">
      <c r="A411" s="8">
        <v>35790</v>
      </c>
      <c r="B411" s="9"/>
      <c r="C411" s="8"/>
      <c r="D411" s="9">
        <f t="shared" si="51"/>
        <v>2.0699999999999998</v>
      </c>
      <c r="E411" s="9">
        <f t="shared" si="51"/>
        <v>2.2400000000000002</v>
      </c>
      <c r="G411" s="102">
        <f t="shared" si="52"/>
        <v>-7.8927258589670965E-2</v>
      </c>
      <c r="H411" s="102">
        <f t="shared" si="53"/>
        <v>-3.077165866675366E-2</v>
      </c>
      <c r="I411" s="102"/>
      <c r="J411" s="102"/>
    </row>
    <row r="412" spans="1:12" x14ac:dyDescent="0.25">
      <c r="A412" s="10">
        <v>35793</v>
      </c>
      <c r="B412" s="9">
        <v>1</v>
      </c>
      <c r="C412" s="10"/>
      <c r="D412" s="9">
        <f t="shared" si="51"/>
        <v>2.0699999999999998</v>
      </c>
      <c r="E412" s="9">
        <f t="shared" si="51"/>
        <v>2.3250000000000002</v>
      </c>
      <c r="G412" s="102">
        <f t="shared" si="52"/>
        <v>0</v>
      </c>
      <c r="H412" s="102">
        <f t="shared" si="53"/>
        <v>3.7244173172371178E-2</v>
      </c>
      <c r="I412" s="102"/>
      <c r="J412" s="102"/>
    </row>
    <row r="413" spans="1:12" x14ac:dyDescent="0.25">
      <c r="A413" s="10"/>
      <c r="B413" s="9"/>
      <c r="C413" s="10"/>
      <c r="D413" s="9"/>
      <c r="E413" s="9"/>
      <c r="G413" s="102"/>
      <c r="H413" s="102"/>
      <c r="I413" s="102"/>
      <c r="J413" s="102"/>
    </row>
    <row r="414" spans="1:12" x14ac:dyDescent="0.25">
      <c r="A414" s="10"/>
      <c r="B414" s="9"/>
      <c r="C414" s="10"/>
      <c r="D414" s="9"/>
      <c r="E414" s="9"/>
    </row>
    <row r="415" spans="1:12" x14ac:dyDescent="0.25">
      <c r="A415" s="10"/>
      <c r="B415" s="9"/>
      <c r="C415" s="10"/>
      <c r="D415" s="9"/>
      <c r="E415" s="9"/>
    </row>
    <row r="416" spans="1:12" x14ac:dyDescent="0.25">
      <c r="A416" s="10"/>
      <c r="B416" s="9"/>
      <c r="C416" s="10">
        <v>35796</v>
      </c>
      <c r="G416" s="102">
        <f>STDEV(G418:G435)*15.87</f>
        <v>0.49360811896034956</v>
      </c>
      <c r="H416" s="102">
        <f>STDEV(H418:H435)*15.87</f>
        <v>0.5316301600289951</v>
      </c>
      <c r="I416" s="102"/>
      <c r="J416" s="102">
        <f>IF(ISNUMBER(J417),J417,1.1)</f>
        <v>0.73860537601562604</v>
      </c>
      <c r="K416" s="101">
        <f>MAX(D417:D438)</f>
        <v>2.16</v>
      </c>
      <c r="L416" s="101">
        <f>MAX(E417:E438)</f>
        <v>2.3450000000000002</v>
      </c>
    </row>
    <row r="417" spans="1:12" x14ac:dyDescent="0.25">
      <c r="A417" s="8">
        <v>35794</v>
      </c>
      <c r="B417" s="9"/>
      <c r="C417" s="8"/>
      <c r="D417" s="9">
        <f t="shared" ref="D417:E435" si="54">VLOOKUP($A417,IF(D$3=2,PRICELOOK2,IF(D$3=3,PRICELOOK3,IF(D$3=4,cash,PRICELOOK))),D$4,FALSE)</f>
        <v>2.16</v>
      </c>
      <c r="E417" s="9">
        <f t="shared" si="54"/>
        <v>2.3149999999999999</v>
      </c>
      <c r="G417" s="102"/>
      <c r="H417" s="102"/>
      <c r="I417" s="102"/>
      <c r="J417" s="102">
        <f>CORREL(D417:D435,E417:E435)</f>
        <v>0.73860537601562604</v>
      </c>
      <c r="K417" s="101">
        <f>MIN(D417:D438)</f>
        <v>1.8049999999999999</v>
      </c>
      <c r="L417" s="101">
        <f>MIN(E417:E438)</f>
        <v>2.0950000000000002</v>
      </c>
    </row>
    <row r="418" spans="1:12" x14ac:dyDescent="0.25">
      <c r="A418" s="8">
        <v>35795</v>
      </c>
      <c r="B418" s="9"/>
      <c r="C418" s="8"/>
      <c r="D418" s="9">
        <f t="shared" si="54"/>
        <v>2.0550000000000002</v>
      </c>
      <c r="E418" s="9">
        <f t="shared" si="54"/>
        <v>2.31</v>
      </c>
      <c r="G418" s="102">
        <f>LN(D418/D417)</f>
        <v>-4.9832373747875643E-2</v>
      </c>
      <c r="H418" s="102">
        <f>LN(E418/E417)</f>
        <v>-2.1621630044951256E-3</v>
      </c>
      <c r="I418" s="102"/>
      <c r="J418" s="102"/>
    </row>
    <row r="419" spans="1:12" x14ac:dyDescent="0.25">
      <c r="A419" s="8">
        <v>35800</v>
      </c>
      <c r="B419" s="9"/>
      <c r="C419" s="8"/>
      <c r="D419" s="9">
        <f t="shared" si="54"/>
        <v>1.925</v>
      </c>
      <c r="E419" s="9">
        <f t="shared" si="54"/>
        <v>2.0950000000000002</v>
      </c>
      <c r="G419" s="102">
        <f t="shared" ref="G419:G435" si="55">LN(D419/D418)</f>
        <v>-6.5349880208450423E-2</v>
      </c>
      <c r="H419" s="102">
        <f t="shared" ref="H419:H435" si="56">LN(E419/E418)</f>
        <v>-9.7693971159601004E-2</v>
      </c>
      <c r="I419" s="102"/>
      <c r="J419" s="102"/>
    </row>
    <row r="420" spans="1:12" x14ac:dyDescent="0.25">
      <c r="A420" s="8">
        <v>35801</v>
      </c>
      <c r="B420" s="9"/>
      <c r="C420" s="8"/>
      <c r="D420" s="9">
        <f t="shared" si="54"/>
        <v>2.06</v>
      </c>
      <c r="E420" s="9">
        <f t="shared" si="54"/>
        <v>2.29</v>
      </c>
      <c r="G420" s="102">
        <f t="shared" si="55"/>
        <v>6.7780015061742083E-2</v>
      </c>
      <c r="H420" s="102">
        <f t="shared" si="56"/>
        <v>8.8998264192047066E-2</v>
      </c>
      <c r="I420" s="102"/>
      <c r="J420" s="102"/>
    </row>
    <row r="421" spans="1:12" x14ac:dyDescent="0.25">
      <c r="A421" s="8">
        <v>35802</v>
      </c>
      <c r="B421" s="9"/>
      <c r="C421" s="8"/>
      <c r="D421" s="9">
        <f t="shared" si="54"/>
        <v>2.0750000000000002</v>
      </c>
      <c r="E421" s="9">
        <f t="shared" si="54"/>
        <v>2.3450000000000002</v>
      </c>
      <c r="G421" s="102">
        <f t="shared" si="55"/>
        <v>7.2551708811720156E-3</v>
      </c>
      <c r="H421" s="102">
        <f t="shared" si="56"/>
        <v>2.3733584332094517E-2</v>
      </c>
      <c r="I421" s="102"/>
      <c r="J421" s="102"/>
    </row>
    <row r="422" spans="1:12" x14ac:dyDescent="0.25">
      <c r="A422" s="8">
        <v>35803</v>
      </c>
      <c r="B422" s="9"/>
      <c r="C422" s="8"/>
      <c r="D422" s="9">
        <f t="shared" si="54"/>
        <v>2.0499999999999998</v>
      </c>
      <c r="E422" s="9">
        <f t="shared" si="54"/>
        <v>2.3199999999999998</v>
      </c>
      <c r="G422" s="102">
        <f t="shared" si="55"/>
        <v>-1.2121360532344963E-2</v>
      </c>
      <c r="H422" s="102">
        <f t="shared" si="56"/>
        <v>-1.071821622002426E-2</v>
      </c>
      <c r="I422" s="102"/>
      <c r="J422" s="102"/>
    </row>
    <row r="423" spans="1:12" x14ac:dyDescent="0.25">
      <c r="A423" s="8">
        <v>35804</v>
      </c>
      <c r="B423" s="9"/>
      <c r="C423" s="8"/>
      <c r="D423" s="9">
        <f t="shared" si="54"/>
        <v>2.02</v>
      </c>
      <c r="E423" s="9">
        <f t="shared" si="54"/>
        <v>2.31</v>
      </c>
      <c r="G423" s="102">
        <f t="shared" si="55"/>
        <v>-1.4742281737203319E-2</v>
      </c>
      <c r="H423" s="102">
        <f t="shared" si="56"/>
        <v>-4.3196611445162842E-3</v>
      </c>
      <c r="I423" s="102"/>
      <c r="J423" s="102"/>
    </row>
    <row r="424" spans="1:12" x14ac:dyDescent="0.25">
      <c r="A424" s="8">
        <v>35807</v>
      </c>
      <c r="B424" s="9"/>
      <c r="C424" s="8"/>
      <c r="D424" s="9">
        <f t="shared" si="54"/>
        <v>1.915</v>
      </c>
      <c r="E424" s="9">
        <f t="shared" si="54"/>
        <v>2.27</v>
      </c>
      <c r="G424" s="102">
        <f t="shared" si="55"/>
        <v>-5.3379888780504127E-2</v>
      </c>
      <c r="H424" s="102">
        <f t="shared" si="56"/>
        <v>-1.7467693040390832E-2</v>
      </c>
      <c r="I424" s="102"/>
      <c r="J424" s="102"/>
    </row>
    <row r="425" spans="1:12" x14ac:dyDescent="0.25">
      <c r="A425" s="8">
        <v>35808</v>
      </c>
      <c r="B425" s="9"/>
      <c r="C425" s="8"/>
      <c r="D425" s="9">
        <f t="shared" si="54"/>
        <v>1.91</v>
      </c>
      <c r="E425" s="9">
        <f t="shared" si="54"/>
        <v>2.27</v>
      </c>
      <c r="G425" s="102">
        <f t="shared" si="55"/>
        <v>-2.6143805740708207E-3</v>
      </c>
      <c r="H425" s="102">
        <f t="shared" si="56"/>
        <v>0</v>
      </c>
      <c r="I425" s="102"/>
      <c r="J425" s="102"/>
    </row>
    <row r="426" spans="1:12" x14ac:dyDescent="0.25">
      <c r="A426" s="8">
        <v>35809</v>
      </c>
      <c r="B426" s="9"/>
      <c r="C426" s="8"/>
      <c r="D426" s="9">
        <f t="shared" si="54"/>
        <v>1.93</v>
      </c>
      <c r="E426" s="9">
        <f t="shared" si="54"/>
        <v>2.2799999999999998</v>
      </c>
      <c r="G426" s="102">
        <f t="shared" si="55"/>
        <v>1.041676085825558E-2</v>
      </c>
      <c r="H426" s="102">
        <f t="shared" si="56"/>
        <v>4.3956114730379081E-3</v>
      </c>
      <c r="I426" s="102"/>
      <c r="J426" s="102"/>
    </row>
    <row r="427" spans="1:12" x14ac:dyDescent="0.25">
      <c r="A427" s="8">
        <v>35810</v>
      </c>
      <c r="B427" s="9"/>
      <c r="C427" s="8"/>
      <c r="D427" s="9">
        <f t="shared" si="54"/>
        <v>1.9350000000000001</v>
      </c>
      <c r="E427" s="9">
        <f t="shared" si="54"/>
        <v>2.2799999999999998</v>
      </c>
      <c r="G427" s="102">
        <f t="shared" si="55"/>
        <v>2.5873235649509544E-3</v>
      </c>
      <c r="H427" s="102">
        <f t="shared" si="56"/>
        <v>0</v>
      </c>
      <c r="I427" s="102"/>
      <c r="J427" s="102"/>
    </row>
    <row r="428" spans="1:12" x14ac:dyDescent="0.25">
      <c r="A428" s="8">
        <v>35811</v>
      </c>
      <c r="B428" s="9"/>
      <c r="C428" s="8"/>
      <c r="D428" s="9">
        <f t="shared" si="54"/>
        <v>1.895</v>
      </c>
      <c r="E428" s="9">
        <f t="shared" si="54"/>
        <v>2.2650000000000001</v>
      </c>
      <c r="G428" s="102">
        <f t="shared" si="55"/>
        <v>-2.0888487947355421E-2</v>
      </c>
      <c r="H428" s="102">
        <f t="shared" si="56"/>
        <v>-6.6006840313519123E-3</v>
      </c>
      <c r="I428" s="102"/>
      <c r="J428" s="102"/>
    </row>
    <row r="429" spans="1:12" x14ac:dyDescent="0.25">
      <c r="A429" s="8">
        <v>35815</v>
      </c>
      <c r="B429" s="9"/>
      <c r="C429" s="8"/>
      <c r="D429" s="9">
        <f t="shared" si="54"/>
        <v>1.95</v>
      </c>
      <c r="E429" s="9">
        <f t="shared" si="54"/>
        <v>2.2749999999999999</v>
      </c>
      <c r="G429" s="102">
        <f t="shared" si="55"/>
        <v>2.8610534041265838E-2</v>
      </c>
      <c r="H429" s="102">
        <f t="shared" si="56"/>
        <v>4.4052934679161973E-3</v>
      </c>
      <c r="I429" s="102"/>
      <c r="J429" s="102"/>
    </row>
    <row r="430" spans="1:12" x14ac:dyDescent="0.25">
      <c r="A430" s="8">
        <v>35816</v>
      </c>
      <c r="B430" s="9"/>
      <c r="C430" s="8"/>
      <c r="D430" s="9">
        <f t="shared" si="54"/>
        <v>1.9350000000000001</v>
      </c>
      <c r="E430" s="9">
        <f t="shared" si="54"/>
        <v>2.27</v>
      </c>
      <c r="G430" s="102">
        <f t="shared" si="55"/>
        <v>-7.7220460939102778E-3</v>
      </c>
      <c r="H430" s="102">
        <f t="shared" si="56"/>
        <v>-2.2002209096024235E-3</v>
      </c>
      <c r="I430" s="102"/>
      <c r="J430" s="102"/>
    </row>
    <row r="431" spans="1:12" x14ac:dyDescent="0.25">
      <c r="A431" s="8">
        <v>35817</v>
      </c>
      <c r="B431" s="9"/>
      <c r="C431" s="8"/>
      <c r="D431" s="9">
        <f t="shared" si="54"/>
        <v>1.925</v>
      </c>
      <c r="E431" s="9">
        <f t="shared" si="54"/>
        <v>2.2349999999999999</v>
      </c>
      <c r="G431" s="102">
        <f t="shared" si="55"/>
        <v>-5.1813587419976288E-3</v>
      </c>
      <c r="H431" s="102">
        <f t="shared" si="56"/>
        <v>-1.5538603427779161E-2</v>
      </c>
      <c r="I431" s="102"/>
      <c r="J431" s="102"/>
    </row>
    <row r="432" spans="1:12" x14ac:dyDescent="0.25">
      <c r="A432" s="8">
        <v>35818</v>
      </c>
      <c r="B432" s="9"/>
      <c r="C432" s="8"/>
      <c r="D432" s="9">
        <f t="shared" si="54"/>
        <v>1.905</v>
      </c>
      <c r="E432" s="9">
        <f t="shared" si="54"/>
        <v>2.2149999999999999</v>
      </c>
      <c r="G432" s="102">
        <f t="shared" si="55"/>
        <v>-1.0443959161083262E-2</v>
      </c>
      <c r="H432" s="102">
        <f t="shared" si="56"/>
        <v>-8.9888245684332183E-3</v>
      </c>
      <c r="I432" s="102"/>
      <c r="J432" s="102"/>
    </row>
    <row r="433" spans="1:12" x14ac:dyDescent="0.25">
      <c r="A433" s="8">
        <v>35821</v>
      </c>
      <c r="B433" s="9"/>
      <c r="C433" s="8"/>
      <c r="D433" s="9">
        <f t="shared" si="54"/>
        <v>1.85</v>
      </c>
      <c r="E433" s="9">
        <f t="shared" si="54"/>
        <v>2.1949999999999998</v>
      </c>
      <c r="G433" s="102">
        <f t="shared" si="55"/>
        <v>-2.9296369488430823E-2</v>
      </c>
      <c r="H433" s="102">
        <f t="shared" si="56"/>
        <v>-9.0703569699642651E-3</v>
      </c>
      <c r="I433" s="102"/>
      <c r="J433" s="102"/>
    </row>
    <row r="434" spans="1:12" x14ac:dyDescent="0.25">
      <c r="A434" s="8">
        <v>35822</v>
      </c>
      <c r="B434" s="9"/>
      <c r="C434" s="8"/>
      <c r="D434" s="9">
        <f t="shared" si="54"/>
        <v>1.8049999999999999</v>
      </c>
      <c r="E434" s="9">
        <f t="shared" si="54"/>
        <v>2.15</v>
      </c>
      <c r="G434" s="102">
        <f t="shared" si="55"/>
        <v>-2.4625047305389294E-2</v>
      </c>
      <c r="H434" s="102">
        <f t="shared" si="56"/>
        <v>-2.0714204387563221E-2</v>
      </c>
      <c r="I434" s="102"/>
      <c r="J434" s="102"/>
    </row>
    <row r="435" spans="1:12" x14ac:dyDescent="0.25">
      <c r="A435" s="8">
        <v>35823</v>
      </c>
      <c r="B435" s="9">
        <v>1</v>
      </c>
      <c r="C435" s="8"/>
      <c r="D435" s="9">
        <f t="shared" si="54"/>
        <v>1.835</v>
      </c>
      <c r="E435" s="9">
        <f t="shared" si="54"/>
        <v>2.1349999999999998</v>
      </c>
      <c r="G435" s="102">
        <f t="shared" si="55"/>
        <v>1.6483889721689415E-2</v>
      </c>
      <c r="H435" s="102">
        <f t="shared" si="56"/>
        <v>-7.0011954589835881E-3</v>
      </c>
      <c r="I435" s="102"/>
      <c r="J435" s="102"/>
    </row>
    <row r="436" spans="1:12" x14ac:dyDescent="0.25">
      <c r="A436" s="8"/>
      <c r="B436" s="9"/>
      <c r="C436" s="8"/>
      <c r="D436" s="9"/>
      <c r="E436" s="9"/>
      <c r="G436" s="102"/>
      <c r="H436" s="102"/>
      <c r="I436" s="102"/>
      <c r="J436" s="102"/>
    </row>
    <row r="437" spans="1:12" x14ac:dyDescent="0.25">
      <c r="A437" s="8"/>
      <c r="B437" s="9"/>
      <c r="C437" s="8"/>
      <c r="D437" s="9"/>
      <c r="E437" s="9"/>
    </row>
    <row r="438" spans="1:12" x14ac:dyDescent="0.25">
      <c r="A438" s="8"/>
      <c r="B438" s="9"/>
      <c r="C438" s="8"/>
      <c r="D438" s="9"/>
      <c r="E438" s="9"/>
    </row>
    <row r="439" spans="1:12" x14ac:dyDescent="0.25">
      <c r="A439" s="8"/>
      <c r="B439" s="9"/>
      <c r="C439" s="8">
        <v>35827</v>
      </c>
      <c r="G439" s="102">
        <f>STDEV(G441:G458)*15.87</f>
        <v>0.45614000160217366</v>
      </c>
      <c r="H439" s="102">
        <f>STDEV(H441:H458)*15.87</f>
        <v>0.31844311371381423</v>
      </c>
      <c r="I439" s="102"/>
      <c r="J439" s="102">
        <f>IF(ISNUMBER(J440),J440,1.1)</f>
        <v>0.75061242699589137</v>
      </c>
      <c r="K439" s="101">
        <f>MAX(D440:D461)</f>
        <v>2.145</v>
      </c>
      <c r="L439" s="101">
        <f>MAX(E440:E461)</f>
        <v>2.3450000000000002</v>
      </c>
    </row>
    <row r="440" spans="1:12" x14ac:dyDescent="0.25">
      <c r="A440" s="8">
        <v>35824</v>
      </c>
      <c r="B440" s="9"/>
      <c r="C440" s="8"/>
      <c r="D440" s="9">
        <f t="shared" ref="D440:E458" si="57">VLOOKUP($A440,IF(D$3=2,PRICELOOK2,IF(D$3=3,PRICELOOK3,IF(D$3=4,cash,PRICELOOK))),D$4,FALSE)</f>
        <v>1.855</v>
      </c>
      <c r="E440" s="9">
        <f t="shared" si="57"/>
        <v>2.13</v>
      </c>
      <c r="G440" s="102"/>
      <c r="H440" s="102"/>
      <c r="I440" s="102"/>
      <c r="J440" s="102">
        <f>CORREL(D440:D458,E440:E458)</f>
        <v>0.75061242699589137</v>
      </c>
      <c r="K440" s="101">
        <f>MIN(D440:D461)</f>
        <v>1.855</v>
      </c>
      <c r="L440" s="101">
        <f>MIN(E440:E461)</f>
        <v>2.12</v>
      </c>
    </row>
    <row r="441" spans="1:12" x14ac:dyDescent="0.25">
      <c r="A441" s="8">
        <v>35825</v>
      </c>
      <c r="B441" s="9"/>
      <c r="C441" s="8"/>
      <c r="D441" s="9">
        <f t="shared" si="57"/>
        <v>1.87</v>
      </c>
      <c r="E441" s="9">
        <f t="shared" si="57"/>
        <v>2.12</v>
      </c>
      <c r="G441" s="102">
        <f>LN(D441/D440)</f>
        <v>8.053734807096825E-3</v>
      </c>
      <c r="H441" s="102">
        <f>LN(E441/E440)</f>
        <v>-4.7058910374125048E-3</v>
      </c>
      <c r="I441" s="102"/>
      <c r="J441" s="102"/>
    </row>
    <row r="442" spans="1:12" x14ac:dyDescent="0.25">
      <c r="A442" s="8">
        <v>35828</v>
      </c>
      <c r="B442" s="9"/>
      <c r="C442" s="8"/>
      <c r="D442" s="9">
        <f t="shared" si="57"/>
        <v>1.97</v>
      </c>
      <c r="E442" s="9">
        <f t="shared" si="57"/>
        <v>2.1749999999999998</v>
      </c>
      <c r="G442" s="102">
        <f t="shared" ref="G442:G458" si="58">LN(D442/D441)</f>
        <v>5.2095111883401872E-2</v>
      </c>
      <c r="H442" s="102">
        <f t="shared" ref="H442:H458" si="59">LN(E442/E441)</f>
        <v>2.56125758567263E-2</v>
      </c>
      <c r="I442" s="102"/>
      <c r="J442" s="102"/>
    </row>
    <row r="443" spans="1:12" x14ac:dyDescent="0.25">
      <c r="A443" s="8">
        <v>35829</v>
      </c>
      <c r="B443" s="9"/>
      <c r="C443" s="8"/>
      <c r="D443" s="9">
        <f t="shared" si="57"/>
        <v>2.0550000000000002</v>
      </c>
      <c r="E443" s="9">
        <f t="shared" si="57"/>
        <v>2.27</v>
      </c>
      <c r="G443" s="102">
        <f t="shared" si="58"/>
        <v>4.2242305198300967E-2</v>
      </c>
      <c r="H443" s="102">
        <f t="shared" si="59"/>
        <v>4.2751166952663906E-2</v>
      </c>
      <c r="I443" s="102"/>
      <c r="J443" s="102"/>
    </row>
    <row r="444" spans="1:12" x14ac:dyDescent="0.25">
      <c r="A444" s="8">
        <v>35830</v>
      </c>
      <c r="B444" s="9"/>
      <c r="C444" s="8"/>
      <c r="D444" s="9">
        <f t="shared" si="57"/>
        <v>1.9850000000000001</v>
      </c>
      <c r="E444" s="9">
        <f t="shared" si="57"/>
        <v>2.1850000000000001</v>
      </c>
      <c r="G444" s="102">
        <f t="shared" si="58"/>
        <v>-3.4656933809044263E-2</v>
      </c>
      <c r="H444" s="102">
        <f t="shared" si="59"/>
        <v>-3.8164002945757787E-2</v>
      </c>
      <c r="I444" s="102"/>
      <c r="J444" s="102"/>
    </row>
    <row r="445" spans="1:12" x14ac:dyDescent="0.25">
      <c r="A445" s="8">
        <v>35831</v>
      </c>
      <c r="B445" s="9"/>
      <c r="C445" s="8"/>
      <c r="D445" s="9">
        <f t="shared" si="57"/>
        <v>2.105</v>
      </c>
      <c r="E445" s="9">
        <f t="shared" si="57"/>
        <v>2.2650000000000001</v>
      </c>
      <c r="G445" s="102">
        <f t="shared" si="58"/>
        <v>5.8696552995190908E-2</v>
      </c>
      <c r="H445" s="102">
        <f t="shared" si="59"/>
        <v>3.5958930387443973E-2</v>
      </c>
      <c r="I445" s="102"/>
      <c r="J445" s="102"/>
    </row>
    <row r="446" spans="1:12" x14ac:dyDescent="0.25">
      <c r="A446" s="8">
        <v>35832</v>
      </c>
      <c r="B446" s="9"/>
      <c r="C446" s="8"/>
      <c r="D446" s="9">
        <f t="shared" si="57"/>
        <v>2.145</v>
      </c>
      <c r="E446" s="9">
        <f t="shared" si="57"/>
        <v>2.2400000000000002</v>
      </c>
      <c r="G446" s="102">
        <f t="shared" si="58"/>
        <v>1.8824085245635617E-2</v>
      </c>
      <c r="H446" s="102">
        <f t="shared" si="59"/>
        <v>-1.1098893068048803E-2</v>
      </c>
      <c r="I446" s="102"/>
      <c r="J446" s="102"/>
    </row>
    <row r="447" spans="1:12" x14ac:dyDescent="0.25">
      <c r="A447" s="8">
        <v>35835</v>
      </c>
      <c r="B447" s="9"/>
      <c r="C447" s="8"/>
      <c r="D447" s="9">
        <f t="shared" si="57"/>
        <v>2.0449999999999999</v>
      </c>
      <c r="E447" s="9">
        <f t="shared" si="57"/>
        <v>2.2149999999999999</v>
      </c>
      <c r="G447" s="102">
        <f t="shared" si="58"/>
        <v>-4.7741762885215318E-2</v>
      </c>
      <c r="H447" s="102">
        <f t="shared" si="59"/>
        <v>-1.1223462369849653E-2</v>
      </c>
      <c r="I447" s="102"/>
      <c r="J447" s="102"/>
    </row>
    <row r="448" spans="1:12" x14ac:dyDescent="0.25">
      <c r="A448" s="8">
        <v>35836</v>
      </c>
      <c r="B448" s="9"/>
      <c r="C448" s="8"/>
      <c r="D448" s="9">
        <f t="shared" si="57"/>
        <v>2.0049999999999999</v>
      </c>
      <c r="E448" s="9">
        <f t="shared" si="57"/>
        <v>2.1949999999999998</v>
      </c>
      <c r="G448" s="102">
        <f t="shared" si="58"/>
        <v>-1.9753728736232538E-2</v>
      </c>
      <c r="H448" s="102">
        <f t="shared" si="59"/>
        <v>-9.0703569699642651E-3</v>
      </c>
      <c r="I448" s="102"/>
      <c r="J448" s="102"/>
    </row>
    <row r="449" spans="1:12" x14ac:dyDescent="0.25">
      <c r="A449" s="8">
        <v>35837</v>
      </c>
      <c r="B449" s="9"/>
      <c r="C449" s="8"/>
      <c r="D449" s="9">
        <f t="shared" si="57"/>
        <v>2.0350000000000001</v>
      </c>
      <c r="E449" s="9">
        <f t="shared" si="57"/>
        <v>2.21</v>
      </c>
      <c r="G449" s="102">
        <f t="shared" si="58"/>
        <v>1.4851758136025978E-2</v>
      </c>
      <c r="H449" s="102">
        <f t="shared" si="59"/>
        <v>6.8104690025268793E-3</v>
      </c>
      <c r="I449" s="102"/>
      <c r="J449" s="102"/>
    </row>
    <row r="450" spans="1:12" x14ac:dyDescent="0.25">
      <c r="A450" s="8">
        <v>35838</v>
      </c>
      <c r="B450" s="9"/>
      <c r="C450" s="8"/>
      <c r="D450" s="9">
        <f t="shared" si="57"/>
        <v>2.0249999999999999</v>
      </c>
      <c r="E450" s="9">
        <f t="shared" si="57"/>
        <v>2.2050000000000001</v>
      </c>
      <c r="G450" s="102">
        <f t="shared" si="58"/>
        <v>-4.9261183360560009E-3</v>
      </c>
      <c r="H450" s="102">
        <f t="shared" si="59"/>
        <v>-2.2650066308521248E-3</v>
      </c>
      <c r="I450" s="102"/>
      <c r="J450" s="102"/>
    </row>
    <row r="451" spans="1:12" x14ac:dyDescent="0.25">
      <c r="A451" s="8">
        <v>35839</v>
      </c>
      <c r="B451" s="9"/>
      <c r="C451" s="8"/>
      <c r="D451" s="9">
        <f t="shared" si="57"/>
        <v>2.0350000000000001</v>
      </c>
      <c r="E451" s="9">
        <f t="shared" si="57"/>
        <v>2.2349999999999999</v>
      </c>
      <c r="G451" s="102">
        <f t="shared" si="58"/>
        <v>4.9261183360560026E-3</v>
      </c>
      <c r="H451" s="102">
        <f t="shared" si="59"/>
        <v>1.3513719166722855E-2</v>
      </c>
      <c r="I451" s="102"/>
      <c r="J451" s="102"/>
    </row>
    <row r="452" spans="1:12" x14ac:dyDescent="0.25">
      <c r="A452" s="8">
        <v>35843</v>
      </c>
      <c r="B452" s="9"/>
      <c r="C452" s="8"/>
      <c r="D452" s="9">
        <f t="shared" si="57"/>
        <v>2.0150000000000001</v>
      </c>
      <c r="E452" s="9">
        <f t="shared" si="57"/>
        <v>2.21</v>
      </c>
      <c r="G452" s="102">
        <f t="shared" si="58"/>
        <v>-9.8766234959119757E-3</v>
      </c>
      <c r="H452" s="102">
        <f t="shared" si="59"/>
        <v>-1.1248712535870653E-2</v>
      </c>
      <c r="I452" s="102"/>
      <c r="J452" s="102"/>
    </row>
    <row r="453" spans="1:12" x14ac:dyDescent="0.25">
      <c r="A453" s="8">
        <v>35844</v>
      </c>
      <c r="B453" s="9"/>
      <c r="C453" s="8"/>
      <c r="D453" s="9">
        <f t="shared" si="57"/>
        <v>2.06</v>
      </c>
      <c r="E453" s="9">
        <f t="shared" si="57"/>
        <v>2.23</v>
      </c>
      <c r="G453" s="102">
        <f t="shared" si="58"/>
        <v>2.2086787402843287E-2</v>
      </c>
      <c r="H453" s="102">
        <f t="shared" si="59"/>
        <v>9.0090699423659108E-3</v>
      </c>
      <c r="I453" s="102"/>
      <c r="J453" s="102"/>
    </row>
    <row r="454" spans="1:12" x14ac:dyDescent="0.25">
      <c r="A454" s="8">
        <v>35845</v>
      </c>
      <c r="B454" s="9"/>
      <c r="C454" s="8"/>
      <c r="D454" s="9">
        <f t="shared" si="57"/>
        <v>2.1</v>
      </c>
      <c r="E454" s="9">
        <f t="shared" si="57"/>
        <v>2.2799999999999998</v>
      </c>
      <c r="G454" s="102">
        <f t="shared" si="58"/>
        <v>1.9231361927887592E-2</v>
      </c>
      <c r="H454" s="102">
        <f t="shared" si="59"/>
        <v>2.2173857494321859E-2</v>
      </c>
      <c r="I454" s="102"/>
      <c r="J454" s="102"/>
    </row>
    <row r="455" spans="1:12" x14ac:dyDescent="0.25">
      <c r="A455" s="8">
        <v>35846</v>
      </c>
      <c r="B455" s="9"/>
      <c r="C455" s="8"/>
      <c r="D455" s="9">
        <f t="shared" si="57"/>
        <v>2.0350000000000001</v>
      </c>
      <c r="E455" s="9">
        <f t="shared" si="57"/>
        <v>2.25</v>
      </c>
      <c r="G455" s="102">
        <f t="shared" si="58"/>
        <v>-3.1441525834819004E-2</v>
      </c>
      <c r="H455" s="102">
        <f t="shared" si="59"/>
        <v>-1.3245226750020567E-2</v>
      </c>
      <c r="I455" s="102"/>
      <c r="J455" s="102"/>
    </row>
    <row r="456" spans="1:12" x14ac:dyDescent="0.25">
      <c r="A456" s="8">
        <v>35849</v>
      </c>
      <c r="B456" s="9"/>
      <c r="C456" s="8"/>
      <c r="D456" s="9">
        <f t="shared" si="57"/>
        <v>2.0249999999999999</v>
      </c>
      <c r="E456" s="9">
        <f t="shared" si="57"/>
        <v>2.27</v>
      </c>
      <c r="G456" s="102">
        <f t="shared" si="58"/>
        <v>-4.9261183360560009E-3</v>
      </c>
      <c r="H456" s="102">
        <f t="shared" si="59"/>
        <v>8.8496152769826E-3</v>
      </c>
      <c r="I456" s="102"/>
      <c r="J456" s="102"/>
    </row>
    <row r="457" spans="1:12" x14ac:dyDescent="0.25">
      <c r="A457" s="8">
        <v>35850</v>
      </c>
      <c r="B457" s="9"/>
      <c r="C457" s="8"/>
      <c r="D457" s="9">
        <f t="shared" si="57"/>
        <v>2.0299999999999998</v>
      </c>
      <c r="E457" s="9">
        <f t="shared" si="57"/>
        <v>2.2949999999999999</v>
      </c>
      <c r="G457" s="102">
        <f t="shared" si="58"/>
        <v>2.4660924951934683E-3</v>
      </c>
      <c r="H457" s="102">
        <f t="shared" si="59"/>
        <v>1.0953012019197145E-2</v>
      </c>
      <c r="I457" s="102"/>
      <c r="J457" s="102"/>
    </row>
    <row r="458" spans="1:12" x14ac:dyDescent="0.25">
      <c r="A458" s="8">
        <v>35851</v>
      </c>
      <c r="B458" s="9">
        <v>1</v>
      </c>
      <c r="C458" s="8"/>
      <c r="D458" s="9">
        <f t="shared" si="57"/>
        <v>2.0550000000000002</v>
      </c>
      <c r="E458" s="9">
        <f t="shared" si="57"/>
        <v>2.3450000000000002</v>
      </c>
      <c r="G458" s="102">
        <f t="shared" si="58"/>
        <v>1.2240054894502224E-2</v>
      </c>
      <c r="H458" s="102">
        <f t="shared" si="59"/>
        <v>2.1552558385734281E-2</v>
      </c>
      <c r="I458" s="102"/>
      <c r="J458" s="102"/>
    </row>
    <row r="459" spans="1:12" x14ac:dyDescent="0.25">
      <c r="A459" s="8"/>
      <c r="B459" s="9"/>
      <c r="C459" s="8"/>
      <c r="D459" s="9"/>
      <c r="E459" s="9"/>
      <c r="G459" s="102"/>
      <c r="H459" s="102"/>
      <c r="I459" s="102"/>
      <c r="J459" s="102"/>
    </row>
    <row r="460" spans="1:12" x14ac:dyDescent="0.25">
      <c r="A460" s="8"/>
      <c r="B460" s="9"/>
      <c r="C460" s="8"/>
      <c r="D460" s="9"/>
      <c r="E460" s="9"/>
    </row>
    <row r="461" spans="1:12" x14ac:dyDescent="0.25">
      <c r="A461" s="8"/>
      <c r="B461" s="9"/>
      <c r="C461" s="8"/>
      <c r="D461" s="9"/>
      <c r="E461" s="9"/>
    </row>
    <row r="462" spans="1:12" x14ac:dyDescent="0.25">
      <c r="A462" s="8"/>
      <c r="B462" s="9"/>
      <c r="C462" s="8">
        <v>35855</v>
      </c>
      <c r="G462" s="102">
        <f>STDEV(G464:G484)*15.87</f>
        <v>0.31443286293079131</v>
      </c>
      <c r="H462" s="102">
        <f>STDEV(H464:H484)*15.87</f>
        <v>0.16739390487125294</v>
      </c>
      <c r="I462" s="102"/>
      <c r="J462" s="102">
        <f>IF(ISNUMBER(J463),J463,1.1)</f>
        <v>0.76692118657844444</v>
      </c>
      <c r="K462" s="101">
        <f>MAX(D463:D484)</f>
        <v>2.2200000000000002</v>
      </c>
      <c r="L462" s="101">
        <f>MAX(E463:E484)</f>
        <v>2.4300000000000002</v>
      </c>
    </row>
    <row r="463" spans="1:12" x14ac:dyDescent="0.25">
      <c r="A463" s="8">
        <v>35852</v>
      </c>
      <c r="B463" s="9"/>
      <c r="C463" s="8"/>
      <c r="D463" s="9">
        <f t="shared" ref="D463:E484" si="60">VLOOKUP($A463,IF(D$3=2,PRICELOOK2,IF(D$3=3,PRICELOOK3,IF(D$3=4,cash,PRICELOOK))),D$4,FALSE)</f>
        <v>2.0950000000000002</v>
      </c>
      <c r="E463" s="9">
        <f t="shared" si="60"/>
        <v>2.38</v>
      </c>
      <c r="G463" s="102"/>
      <c r="H463" s="102"/>
      <c r="I463" s="102"/>
      <c r="J463" s="102">
        <f>CORREL(D463:D484,E463:E484)</f>
        <v>0.76692118657844444</v>
      </c>
      <c r="K463" s="101">
        <f>MIN(D463:D484)</f>
        <v>2.0499999999999998</v>
      </c>
      <c r="L463" s="101">
        <f>MIN(E463:E484)</f>
        <v>2.3149999999999999</v>
      </c>
    </row>
    <row r="464" spans="1:12" x14ac:dyDescent="0.25">
      <c r="A464" s="8">
        <v>35853</v>
      </c>
      <c r="B464" s="9"/>
      <c r="C464" s="8"/>
      <c r="D464" s="9">
        <f t="shared" si="60"/>
        <v>2.1</v>
      </c>
      <c r="E464" s="9">
        <f t="shared" si="60"/>
        <v>2.37</v>
      </c>
      <c r="G464" s="102">
        <f>LN(D464/D463)</f>
        <v>2.3837913552761975E-3</v>
      </c>
      <c r="H464" s="102">
        <f>LN(E464/E463)</f>
        <v>-4.2105325363433824E-3</v>
      </c>
      <c r="I464" s="102"/>
      <c r="J464" s="102"/>
    </row>
    <row r="465" spans="1:10" x14ac:dyDescent="0.25">
      <c r="A465" s="8">
        <v>35856</v>
      </c>
      <c r="B465" s="9"/>
      <c r="C465" s="8"/>
      <c r="D465" s="9">
        <f t="shared" si="60"/>
        <v>2.165</v>
      </c>
      <c r="E465" s="9">
        <f t="shared" si="60"/>
        <v>2.4</v>
      </c>
      <c r="G465" s="102">
        <f t="shared" ref="G465:G484" si="61">LN(D465/D464)</f>
        <v>3.0483016725075751E-2</v>
      </c>
      <c r="H465" s="102">
        <f t="shared" ref="H465:H484" si="62">LN(E465/E464)</f>
        <v>1.2578782206859965E-2</v>
      </c>
      <c r="I465" s="102"/>
      <c r="J465" s="102"/>
    </row>
    <row r="466" spans="1:10" x14ac:dyDescent="0.25">
      <c r="A466" s="8">
        <v>35857</v>
      </c>
      <c r="B466" s="9"/>
      <c r="C466" s="8"/>
      <c r="D466" s="9">
        <f t="shared" si="60"/>
        <v>2.105</v>
      </c>
      <c r="E466" s="9">
        <f t="shared" si="60"/>
        <v>2.38</v>
      </c>
      <c r="G466" s="102">
        <f t="shared" si="61"/>
        <v>-2.8104894320108483E-2</v>
      </c>
      <c r="H466" s="102">
        <f t="shared" si="62"/>
        <v>-8.3682496705165792E-3</v>
      </c>
      <c r="I466" s="102"/>
      <c r="J466" s="102"/>
    </row>
    <row r="467" spans="1:10" x14ac:dyDescent="0.25">
      <c r="A467" s="8">
        <v>35858</v>
      </c>
      <c r="B467" s="9"/>
      <c r="C467" s="8"/>
      <c r="D467" s="9">
        <f t="shared" si="60"/>
        <v>2.0699999999999998</v>
      </c>
      <c r="E467" s="9">
        <f t="shared" si="60"/>
        <v>2.375</v>
      </c>
      <c r="G467" s="102">
        <f t="shared" si="61"/>
        <v>-1.6766859857067089E-2</v>
      </c>
      <c r="H467" s="102">
        <f t="shared" si="62"/>
        <v>-2.1030501967787877E-3</v>
      </c>
      <c r="I467" s="102"/>
      <c r="J467" s="102"/>
    </row>
    <row r="468" spans="1:10" x14ac:dyDescent="0.25">
      <c r="A468" s="8">
        <v>35859</v>
      </c>
      <c r="B468" s="9"/>
      <c r="C468" s="8"/>
      <c r="D468" s="9">
        <f t="shared" si="60"/>
        <v>2.06</v>
      </c>
      <c r="E468" s="9">
        <f t="shared" si="60"/>
        <v>2.36</v>
      </c>
      <c r="G468" s="102">
        <f t="shared" si="61"/>
        <v>-4.8426244757879032E-3</v>
      </c>
      <c r="H468" s="102">
        <f t="shared" si="62"/>
        <v>-6.3358184490858952E-3</v>
      </c>
      <c r="I468" s="102"/>
      <c r="J468" s="102"/>
    </row>
    <row r="469" spans="1:10" x14ac:dyDescent="0.25">
      <c r="A469" s="8">
        <v>35860</v>
      </c>
      <c r="B469" s="9"/>
      <c r="C469" s="8"/>
      <c r="D469" s="9">
        <f t="shared" si="60"/>
        <v>2.0649999999999999</v>
      </c>
      <c r="E469" s="9">
        <f t="shared" si="60"/>
        <v>2.355</v>
      </c>
      <c r="G469" s="102">
        <f t="shared" si="61"/>
        <v>2.4242436115062545E-3</v>
      </c>
      <c r="H469" s="102">
        <f t="shared" si="62"/>
        <v>-2.1208915691376244E-3</v>
      </c>
      <c r="I469" s="102"/>
      <c r="J469" s="102"/>
    </row>
    <row r="470" spans="1:10" x14ac:dyDescent="0.25">
      <c r="A470" s="8">
        <v>35863</v>
      </c>
      <c r="B470" s="9"/>
      <c r="C470" s="8"/>
      <c r="D470" s="9">
        <f t="shared" si="60"/>
        <v>2.165</v>
      </c>
      <c r="E470" s="9">
        <f t="shared" si="60"/>
        <v>2.4300000000000002</v>
      </c>
      <c r="G470" s="102">
        <f t="shared" si="61"/>
        <v>4.7290135041457147E-2</v>
      </c>
      <c r="H470" s="102">
        <f t="shared" si="62"/>
        <v>3.1350529884076009E-2</v>
      </c>
      <c r="I470" s="102"/>
      <c r="J470" s="102"/>
    </row>
    <row r="471" spans="1:10" x14ac:dyDescent="0.25">
      <c r="A471" s="8">
        <v>35864</v>
      </c>
      <c r="B471" s="9"/>
      <c r="C471" s="8"/>
      <c r="D471" s="9">
        <f t="shared" si="60"/>
        <v>2.21</v>
      </c>
      <c r="E471" s="9">
        <f t="shared" si="60"/>
        <v>2.4249999999999998</v>
      </c>
      <c r="G471" s="102">
        <f t="shared" si="61"/>
        <v>2.0572154075208317E-2</v>
      </c>
      <c r="H471" s="102">
        <f t="shared" si="62"/>
        <v>-2.059732963010727E-3</v>
      </c>
      <c r="I471" s="102"/>
      <c r="J471" s="102"/>
    </row>
    <row r="472" spans="1:10" x14ac:dyDescent="0.25">
      <c r="A472" s="8">
        <v>35865</v>
      </c>
      <c r="B472" s="9"/>
      <c r="C472" s="8"/>
      <c r="D472" s="9">
        <f t="shared" si="60"/>
        <v>2.2200000000000002</v>
      </c>
      <c r="E472" s="9">
        <f t="shared" si="60"/>
        <v>2.4</v>
      </c>
      <c r="G472" s="102">
        <f t="shared" si="61"/>
        <v>4.5146803545268342E-3</v>
      </c>
      <c r="H472" s="102">
        <f t="shared" si="62"/>
        <v>-1.0362787035546547E-2</v>
      </c>
      <c r="I472" s="102"/>
      <c r="J472" s="102"/>
    </row>
    <row r="473" spans="1:10" x14ac:dyDescent="0.25">
      <c r="A473" s="8">
        <v>35866</v>
      </c>
      <c r="B473" s="9"/>
      <c r="C473" s="8"/>
      <c r="D473" s="9">
        <f t="shared" si="60"/>
        <v>2.2050000000000001</v>
      </c>
      <c r="E473" s="9">
        <f t="shared" si="60"/>
        <v>2.4</v>
      </c>
      <c r="G473" s="102">
        <f t="shared" si="61"/>
        <v>-6.7796869853788038E-3</v>
      </c>
      <c r="H473" s="102">
        <f t="shared" si="62"/>
        <v>0</v>
      </c>
      <c r="I473" s="102"/>
      <c r="J473" s="102"/>
    </row>
    <row r="474" spans="1:10" x14ac:dyDescent="0.25">
      <c r="A474" s="8">
        <v>35867</v>
      </c>
      <c r="B474" s="9"/>
      <c r="C474" s="8"/>
      <c r="D474" s="9">
        <f t="shared" si="60"/>
        <v>2.1349999999999998</v>
      </c>
      <c r="E474" s="9">
        <f t="shared" si="60"/>
        <v>2.36</v>
      </c>
      <c r="G474" s="102">
        <f t="shared" si="61"/>
        <v>-3.2260862218221553E-2</v>
      </c>
      <c r="H474" s="102">
        <f t="shared" si="62"/>
        <v>-1.6807118316381289E-2</v>
      </c>
      <c r="I474" s="102"/>
      <c r="J474" s="102"/>
    </row>
    <row r="475" spans="1:10" x14ac:dyDescent="0.25">
      <c r="A475" s="8">
        <v>35870</v>
      </c>
      <c r="B475" s="9"/>
      <c r="C475" s="8"/>
      <c r="D475" s="9">
        <f t="shared" si="60"/>
        <v>2.0750000000000002</v>
      </c>
      <c r="E475" s="9">
        <f t="shared" si="60"/>
        <v>2.3250000000000002</v>
      </c>
      <c r="G475" s="102">
        <f t="shared" si="61"/>
        <v>-2.8505492997926058E-2</v>
      </c>
      <c r="H475" s="102">
        <f t="shared" si="62"/>
        <v>-1.4941579998198914E-2</v>
      </c>
      <c r="I475" s="102"/>
      <c r="J475" s="102"/>
    </row>
    <row r="476" spans="1:10" x14ac:dyDescent="0.25">
      <c r="A476" s="10">
        <v>35871</v>
      </c>
      <c r="B476" s="9"/>
      <c r="C476" s="10"/>
      <c r="D476" s="9">
        <f t="shared" si="60"/>
        <v>2.0699999999999998</v>
      </c>
      <c r="E476" s="9">
        <f t="shared" si="60"/>
        <v>2.33</v>
      </c>
      <c r="G476" s="102">
        <f t="shared" si="61"/>
        <v>-2.4125464053841011E-3</v>
      </c>
      <c r="H476" s="102">
        <f t="shared" si="62"/>
        <v>2.148228538289605E-3</v>
      </c>
      <c r="I476" s="102"/>
      <c r="J476" s="102"/>
    </row>
    <row r="477" spans="1:10" x14ac:dyDescent="0.25">
      <c r="A477" s="10">
        <v>35872</v>
      </c>
      <c r="B477" s="9"/>
      <c r="C477" s="10"/>
      <c r="D477" s="9">
        <f t="shared" si="60"/>
        <v>2.0499999999999998</v>
      </c>
      <c r="E477" s="9">
        <f t="shared" si="60"/>
        <v>2.3149999999999999</v>
      </c>
      <c r="G477" s="102">
        <f t="shared" si="61"/>
        <v>-9.7088141269609379E-3</v>
      </c>
      <c r="H477" s="102">
        <f t="shared" si="62"/>
        <v>-6.4585800394118195E-3</v>
      </c>
      <c r="I477" s="102"/>
      <c r="J477" s="102"/>
    </row>
    <row r="478" spans="1:10" x14ac:dyDescent="0.25">
      <c r="A478" s="8">
        <v>35873</v>
      </c>
      <c r="B478" s="9"/>
      <c r="C478" s="8"/>
      <c r="D478" s="9">
        <f t="shared" si="60"/>
        <v>2.085</v>
      </c>
      <c r="E478" s="9">
        <f t="shared" si="60"/>
        <v>2.3250000000000002</v>
      </c>
      <c r="G478" s="102">
        <f t="shared" si="61"/>
        <v>1.6929062100447975E-2</v>
      </c>
      <c r="H478" s="102">
        <f t="shared" si="62"/>
        <v>4.3103515011222631E-3</v>
      </c>
      <c r="I478" s="102"/>
      <c r="J478" s="102"/>
    </row>
    <row r="479" spans="1:10" x14ac:dyDescent="0.25">
      <c r="A479" s="8">
        <v>35874</v>
      </c>
      <c r="B479" s="9"/>
      <c r="C479" s="8"/>
      <c r="D479" s="9">
        <f t="shared" si="60"/>
        <v>2.085</v>
      </c>
      <c r="E479" s="9">
        <f t="shared" si="60"/>
        <v>2.3199999999999998</v>
      </c>
      <c r="G479" s="102">
        <f t="shared" si="61"/>
        <v>0</v>
      </c>
      <c r="H479" s="102">
        <f t="shared" si="62"/>
        <v>-2.1528533611012007E-3</v>
      </c>
      <c r="I479" s="102"/>
      <c r="J479" s="102"/>
    </row>
    <row r="480" spans="1:10" x14ac:dyDescent="0.25">
      <c r="A480" s="8">
        <v>35877</v>
      </c>
      <c r="B480" s="9"/>
      <c r="C480" s="8"/>
      <c r="D480" s="9">
        <f t="shared" si="60"/>
        <v>2.085</v>
      </c>
      <c r="E480" s="9">
        <f t="shared" si="60"/>
        <v>2.34</v>
      </c>
      <c r="G480" s="102">
        <f t="shared" si="61"/>
        <v>0</v>
      </c>
      <c r="H480" s="102">
        <f t="shared" si="62"/>
        <v>8.583743691391435E-3</v>
      </c>
      <c r="I480" s="102"/>
      <c r="J480" s="102"/>
    </row>
    <row r="481" spans="1:12" x14ac:dyDescent="0.25">
      <c r="A481" s="8">
        <v>35878</v>
      </c>
      <c r="B481" s="9"/>
      <c r="C481" s="8"/>
      <c r="D481" s="9">
        <f t="shared" si="60"/>
        <v>2.08</v>
      </c>
      <c r="E481" s="9">
        <f t="shared" si="60"/>
        <v>2.34</v>
      </c>
      <c r="G481" s="102">
        <f t="shared" si="61"/>
        <v>-2.4009615375381503E-3</v>
      </c>
      <c r="H481" s="102">
        <f t="shared" si="62"/>
        <v>0</v>
      </c>
      <c r="I481" s="102"/>
      <c r="J481" s="102"/>
    </row>
    <row r="482" spans="1:12" x14ac:dyDescent="0.25">
      <c r="A482" s="8">
        <v>35879</v>
      </c>
      <c r="B482" s="9"/>
      <c r="C482" s="8"/>
      <c r="D482" s="9">
        <f t="shared" si="60"/>
        <v>2.13</v>
      </c>
      <c r="E482" s="9">
        <f t="shared" si="60"/>
        <v>2.36</v>
      </c>
      <c r="G482" s="102">
        <f t="shared" si="61"/>
        <v>2.3754086008107057E-2</v>
      </c>
      <c r="H482" s="102">
        <f t="shared" si="62"/>
        <v>8.5106896679086105E-3</v>
      </c>
      <c r="I482" s="102"/>
      <c r="J482" s="102"/>
    </row>
    <row r="483" spans="1:12" x14ac:dyDescent="0.25">
      <c r="A483" s="8">
        <v>35880</v>
      </c>
      <c r="B483" s="9"/>
      <c r="C483" s="8"/>
      <c r="D483" s="9">
        <f t="shared" si="60"/>
        <v>2.0950000000000002</v>
      </c>
      <c r="E483" s="9">
        <f t="shared" si="60"/>
        <v>2.3650000000000002</v>
      </c>
      <c r="G483" s="102">
        <f t="shared" si="61"/>
        <v>-1.6568426347232594E-2</v>
      </c>
      <c r="H483" s="102">
        <f t="shared" si="62"/>
        <v>2.1164029063776937E-3</v>
      </c>
      <c r="I483" s="102"/>
    </row>
    <row r="484" spans="1:12" x14ac:dyDescent="0.25">
      <c r="A484" s="8">
        <v>35881</v>
      </c>
      <c r="B484" s="9">
        <v>1</v>
      </c>
      <c r="C484" s="8"/>
      <c r="D484" s="9">
        <f t="shared" si="60"/>
        <v>2.09</v>
      </c>
      <c r="E484" s="9">
        <f t="shared" si="60"/>
        <v>2.39</v>
      </c>
      <c r="G484" s="102">
        <f t="shared" si="61"/>
        <v>-2.3894873973815786E-3</v>
      </c>
      <c r="H484" s="102">
        <f t="shared" si="62"/>
        <v>1.0515343999522907E-2</v>
      </c>
      <c r="I484" s="102"/>
    </row>
    <row r="485" spans="1:12" x14ac:dyDescent="0.25">
      <c r="A485" s="8"/>
      <c r="B485" s="9"/>
      <c r="C485" s="8"/>
      <c r="D485" s="9"/>
      <c r="E485" s="9"/>
    </row>
    <row r="486" spans="1:12" x14ac:dyDescent="0.25">
      <c r="A486" s="8"/>
      <c r="B486" s="9"/>
      <c r="C486" s="8"/>
      <c r="D486" s="9"/>
      <c r="E486" s="9"/>
    </row>
    <row r="487" spans="1:12" x14ac:dyDescent="0.25">
      <c r="A487" s="8"/>
      <c r="B487" s="9"/>
      <c r="C487" s="8"/>
      <c r="D487" s="9"/>
      <c r="E487" s="9"/>
    </row>
    <row r="488" spans="1:12" x14ac:dyDescent="0.25">
      <c r="A488" s="8"/>
      <c r="B488" s="9"/>
      <c r="C488" s="8">
        <v>35886</v>
      </c>
      <c r="G488" s="102">
        <f>STDEV(G490:G510)*15.87</f>
        <v>0.52088576935174002</v>
      </c>
      <c r="H488" s="102">
        <f>STDEV(H490:H510)*15.87</f>
        <v>0.47556185610899604</v>
      </c>
      <c r="I488" s="102"/>
      <c r="J488" s="102">
        <f>IF(ISNUMBER(J489),J489,1.1)</f>
        <v>0.93864530319587614</v>
      </c>
      <c r="K488" s="101">
        <f>MAX(D489:D510)</f>
        <v>2.4350000000000001</v>
      </c>
      <c r="L488" s="101">
        <f>MAX(E489:E510)</f>
        <v>2.6850000000000001</v>
      </c>
    </row>
    <row r="489" spans="1:12" x14ac:dyDescent="0.25">
      <c r="A489" s="8">
        <v>35884</v>
      </c>
      <c r="B489" s="9"/>
      <c r="C489" s="8"/>
      <c r="D489" s="9">
        <f t="shared" ref="D489:E510" si="63">VLOOKUP($A489,IF(D$3=2,PRICELOOK2,IF(D$3=3,PRICELOOK3,IF(D$3=4,cash,PRICELOOK))),D$4,FALSE)</f>
        <v>2.1150000000000002</v>
      </c>
      <c r="E489" s="9">
        <f t="shared" si="63"/>
        <v>2.4300000000000002</v>
      </c>
      <c r="G489" s="102"/>
      <c r="H489" s="102"/>
      <c r="I489" s="102"/>
      <c r="J489" s="102">
        <f>CORREL(D489:D510,E489:E510)</f>
        <v>0.93864530319587614</v>
      </c>
      <c r="K489" s="101">
        <f>MIN(D489:D510)</f>
        <v>2.0699999999999998</v>
      </c>
      <c r="L489" s="101">
        <f>MIN(E489:E510)</f>
        <v>2.35</v>
      </c>
    </row>
    <row r="490" spans="1:12" x14ac:dyDescent="0.25">
      <c r="A490" s="8">
        <v>35885</v>
      </c>
      <c r="B490" s="9"/>
      <c r="C490" s="8"/>
      <c r="D490" s="9">
        <f t="shared" si="63"/>
        <v>2.1349999999999998</v>
      </c>
      <c r="E490" s="9">
        <f t="shared" si="63"/>
        <v>2.4</v>
      </c>
      <c r="G490" s="102">
        <f>LN(D490/D489)</f>
        <v>9.4118341823463784E-3</v>
      </c>
      <c r="H490" s="102">
        <f>LN(E490/E489)</f>
        <v>-1.2422519998557209E-2</v>
      </c>
      <c r="I490" s="102"/>
      <c r="J490" s="102"/>
    </row>
    <row r="491" spans="1:12" x14ac:dyDescent="0.25">
      <c r="A491" s="8">
        <v>35886</v>
      </c>
      <c r="B491" s="9"/>
      <c r="C491" s="8"/>
      <c r="D491" s="9">
        <f t="shared" si="63"/>
        <v>2.2549999999999999</v>
      </c>
      <c r="E491" s="9">
        <f t="shared" si="63"/>
        <v>2.4649999999999999</v>
      </c>
      <c r="G491" s="102">
        <f t="shared" ref="G491:G510" si="64">LN(D491/D490)</f>
        <v>5.4683326274053853E-2</v>
      </c>
      <c r="H491" s="102">
        <f t="shared" ref="H491:H510" si="65">LN(E491/E490)</f>
        <v>2.6723070140753508E-2</v>
      </c>
      <c r="I491" s="102"/>
      <c r="J491" s="102"/>
    </row>
    <row r="492" spans="1:12" x14ac:dyDescent="0.25">
      <c r="A492" s="8">
        <v>35887</v>
      </c>
      <c r="B492" s="9"/>
      <c r="C492" s="8"/>
      <c r="D492" s="9">
        <f t="shared" si="63"/>
        <v>2.19</v>
      </c>
      <c r="E492" s="9">
        <f t="shared" si="63"/>
        <v>2.4350000000000001</v>
      </c>
      <c r="G492" s="102">
        <f t="shared" si="64"/>
        <v>-2.9248429126232201E-2</v>
      </c>
      <c r="H492" s="102">
        <f t="shared" si="65"/>
        <v>-1.2245050960100288E-2</v>
      </c>
      <c r="I492" s="102"/>
      <c r="J492" s="102"/>
    </row>
    <row r="493" spans="1:12" x14ac:dyDescent="0.25">
      <c r="A493" s="8">
        <v>35888</v>
      </c>
      <c r="B493" s="9"/>
      <c r="C493" s="8"/>
      <c r="D493" s="9">
        <f t="shared" si="63"/>
        <v>2.2749999999999999</v>
      </c>
      <c r="E493" s="9">
        <f t="shared" si="63"/>
        <v>2.4649999999999999</v>
      </c>
      <c r="G493" s="102">
        <f t="shared" si="64"/>
        <v>3.8078508574504365E-2</v>
      </c>
      <c r="H493" s="102">
        <f t="shared" si="65"/>
        <v>1.2245050960100168E-2</v>
      </c>
      <c r="I493" s="102"/>
      <c r="J493" s="102"/>
    </row>
    <row r="494" spans="1:12" x14ac:dyDescent="0.25">
      <c r="A494" s="8">
        <v>35891</v>
      </c>
      <c r="B494" s="9"/>
      <c r="C494" s="8"/>
      <c r="D494" s="9">
        <f t="shared" si="63"/>
        <v>2.27</v>
      </c>
      <c r="E494" s="9">
        <f t="shared" si="63"/>
        <v>2.4750000000000001</v>
      </c>
      <c r="G494" s="102">
        <f t="shared" si="64"/>
        <v>-2.2002209096024235E-3</v>
      </c>
      <c r="H494" s="102">
        <f t="shared" si="65"/>
        <v>4.0485885260003324E-3</v>
      </c>
      <c r="I494" s="102"/>
      <c r="J494" s="102"/>
    </row>
    <row r="495" spans="1:12" x14ac:dyDescent="0.25">
      <c r="A495" s="8">
        <v>35892</v>
      </c>
      <c r="B495" s="9"/>
      <c r="C495" s="8"/>
      <c r="D495" s="9">
        <f t="shared" si="63"/>
        <v>2.2749999999999999</v>
      </c>
      <c r="E495" s="9">
        <f t="shared" si="63"/>
        <v>2.4750000000000001</v>
      </c>
      <c r="G495" s="102">
        <f t="shared" si="64"/>
        <v>2.2002209096023376E-3</v>
      </c>
      <c r="H495" s="102">
        <f t="shared" si="65"/>
        <v>0</v>
      </c>
      <c r="I495" s="102"/>
      <c r="J495" s="102"/>
    </row>
    <row r="496" spans="1:12" x14ac:dyDescent="0.25">
      <c r="A496" s="8">
        <v>35893</v>
      </c>
      <c r="B496" s="9"/>
      <c r="C496" s="8"/>
      <c r="D496" s="9">
        <f t="shared" si="63"/>
        <v>2.4350000000000001</v>
      </c>
      <c r="E496" s="9">
        <f t="shared" si="63"/>
        <v>2.6850000000000001</v>
      </c>
      <c r="G496" s="102">
        <f t="shared" si="64"/>
        <v>6.7966704131639355E-2</v>
      </c>
      <c r="H496" s="102">
        <f t="shared" si="65"/>
        <v>8.1440331940174276E-2</v>
      </c>
      <c r="I496" s="102"/>
      <c r="J496" s="102"/>
    </row>
    <row r="497" spans="1:10" x14ac:dyDescent="0.25">
      <c r="A497" s="8">
        <v>35894</v>
      </c>
      <c r="B497" s="9"/>
      <c r="C497" s="8"/>
      <c r="D497" s="9">
        <f t="shared" si="63"/>
        <v>2.37</v>
      </c>
      <c r="E497" s="9">
        <f t="shared" si="63"/>
        <v>2.6549999999999998</v>
      </c>
      <c r="G497" s="102">
        <f t="shared" si="64"/>
        <v>-2.7056801387513305E-2</v>
      </c>
      <c r="H497" s="102">
        <f t="shared" si="65"/>
        <v>-1.1236073266925954E-2</v>
      </c>
      <c r="I497" s="102"/>
      <c r="J497" s="102"/>
    </row>
    <row r="498" spans="1:10" x14ac:dyDescent="0.25">
      <c r="A498" s="8">
        <v>35894</v>
      </c>
      <c r="B498" s="9"/>
      <c r="C498" s="8"/>
      <c r="D498" s="9">
        <f t="shared" si="63"/>
        <v>2.37</v>
      </c>
      <c r="E498" s="9">
        <f t="shared" si="63"/>
        <v>2.6549999999999998</v>
      </c>
      <c r="G498" s="102">
        <f t="shared" si="64"/>
        <v>0</v>
      </c>
      <c r="H498" s="102">
        <f t="shared" si="65"/>
        <v>0</v>
      </c>
      <c r="I498" s="102"/>
      <c r="J498" s="102"/>
    </row>
    <row r="499" spans="1:10" x14ac:dyDescent="0.25">
      <c r="A499" s="8">
        <v>35898</v>
      </c>
      <c r="B499" s="9"/>
      <c r="C499" s="8"/>
      <c r="D499" s="9">
        <f t="shared" si="63"/>
        <v>2.33</v>
      </c>
      <c r="E499" s="9">
        <f t="shared" si="63"/>
        <v>2.58</v>
      </c>
      <c r="G499" s="102">
        <f t="shared" si="64"/>
        <v>-1.7021687569430635E-2</v>
      </c>
      <c r="H499" s="102">
        <f t="shared" si="65"/>
        <v>-2.8655255760375947E-2</v>
      </c>
      <c r="I499" s="102"/>
      <c r="J499" s="102"/>
    </row>
    <row r="500" spans="1:10" x14ac:dyDescent="0.25">
      <c r="A500" s="8">
        <v>35899</v>
      </c>
      <c r="B500" s="9"/>
      <c r="C500" s="8"/>
      <c r="D500" s="9">
        <f t="shared" si="63"/>
        <v>2.2599999999999998</v>
      </c>
      <c r="E500" s="9">
        <f t="shared" si="63"/>
        <v>2.5649999999999999</v>
      </c>
      <c r="G500" s="102">
        <f t="shared" si="64"/>
        <v>-3.0503454293414854E-2</v>
      </c>
      <c r="H500" s="102">
        <f t="shared" si="65"/>
        <v>-5.8309203107932096E-3</v>
      </c>
      <c r="I500" s="102"/>
      <c r="J500" s="102"/>
    </row>
    <row r="501" spans="1:10" x14ac:dyDescent="0.25">
      <c r="A501" s="8">
        <v>35900</v>
      </c>
      <c r="B501" s="9"/>
      <c r="C501" s="8"/>
      <c r="D501" s="9">
        <f t="shared" si="63"/>
        <v>2.335</v>
      </c>
      <c r="E501" s="9">
        <f t="shared" si="63"/>
        <v>2.625</v>
      </c>
      <c r="G501" s="102">
        <f t="shared" si="64"/>
        <v>3.2647077836666122E-2</v>
      </c>
      <c r="H501" s="102">
        <f t="shared" si="65"/>
        <v>2.3122417420854212E-2</v>
      </c>
      <c r="I501" s="102"/>
      <c r="J501" s="102"/>
    </row>
    <row r="502" spans="1:10" x14ac:dyDescent="0.25">
      <c r="A502" s="8">
        <v>35901</v>
      </c>
      <c r="B502" s="2"/>
      <c r="C502" s="8"/>
      <c r="D502" s="9">
        <f t="shared" si="63"/>
        <v>2.36</v>
      </c>
      <c r="E502" s="9">
        <f t="shared" si="63"/>
        <v>2.65</v>
      </c>
      <c r="G502" s="102">
        <f t="shared" si="64"/>
        <v>1.0649727916657928E-2</v>
      </c>
      <c r="H502" s="102">
        <f t="shared" si="65"/>
        <v>9.4787439545437387E-3</v>
      </c>
      <c r="I502" s="102"/>
      <c r="J502" s="102"/>
    </row>
    <row r="503" spans="1:10" x14ac:dyDescent="0.25">
      <c r="A503" s="8">
        <v>35902</v>
      </c>
      <c r="B503" s="2"/>
      <c r="C503" s="8"/>
      <c r="D503" s="9">
        <f t="shared" si="63"/>
        <v>2.2799999999999998</v>
      </c>
      <c r="E503" s="9">
        <f t="shared" si="63"/>
        <v>2.57</v>
      </c>
      <c r="G503" s="102">
        <f t="shared" si="64"/>
        <v>-3.4486176071169321E-2</v>
      </c>
      <c r="H503" s="102">
        <f t="shared" si="65"/>
        <v>-3.0653741091002402E-2</v>
      </c>
      <c r="I503" s="102"/>
      <c r="J503" s="102"/>
    </row>
    <row r="504" spans="1:10" x14ac:dyDescent="0.25">
      <c r="A504" s="8">
        <v>35905</v>
      </c>
      <c r="B504" s="2"/>
      <c r="C504" s="8"/>
      <c r="D504" s="9">
        <f t="shared" si="63"/>
        <v>2.2599999999999998</v>
      </c>
      <c r="E504" s="9">
        <f t="shared" si="63"/>
        <v>2.5350000000000001</v>
      </c>
      <c r="G504" s="102">
        <f t="shared" si="64"/>
        <v>-8.8106296821549197E-3</v>
      </c>
      <c r="H504" s="102">
        <f t="shared" si="65"/>
        <v>-1.3712261863981782E-2</v>
      </c>
      <c r="I504" s="102"/>
      <c r="J504" s="102"/>
    </row>
    <row r="505" spans="1:10" x14ac:dyDescent="0.25">
      <c r="A505" s="8">
        <v>35906</v>
      </c>
      <c r="B505" s="2"/>
      <c r="C505" s="8"/>
      <c r="D505" s="9">
        <f t="shared" si="63"/>
        <v>2.2850000000000001</v>
      </c>
      <c r="E505" s="9">
        <f t="shared" si="63"/>
        <v>2.5950000000000002</v>
      </c>
      <c r="G505" s="102">
        <f t="shared" si="64"/>
        <v>1.1001211061973583E-2</v>
      </c>
      <c r="H505" s="102">
        <f t="shared" si="65"/>
        <v>2.3392879574705594E-2</v>
      </c>
      <c r="I505" s="102"/>
      <c r="J505" s="102"/>
    </row>
    <row r="506" spans="1:10" x14ac:dyDescent="0.25">
      <c r="A506" s="8">
        <v>35907</v>
      </c>
      <c r="B506" s="2"/>
      <c r="C506" s="8"/>
      <c r="D506" s="9">
        <f t="shared" si="63"/>
        <v>2.355</v>
      </c>
      <c r="E506" s="9">
        <f t="shared" si="63"/>
        <v>2.6549999999999998</v>
      </c>
      <c r="G506" s="102">
        <f t="shared" si="64"/>
        <v>3.0174703122213032E-2</v>
      </c>
      <c r="H506" s="102">
        <f t="shared" si="65"/>
        <v>2.2858138076049968E-2</v>
      </c>
      <c r="I506" s="102"/>
      <c r="J506" s="102"/>
    </row>
    <row r="507" spans="1:10" x14ac:dyDescent="0.25">
      <c r="A507" s="8">
        <v>35908</v>
      </c>
      <c r="B507" s="2"/>
      <c r="C507" s="8"/>
      <c r="D507" s="9">
        <f t="shared" si="63"/>
        <v>2.2149999999999999</v>
      </c>
      <c r="E507" s="9">
        <f t="shared" si="63"/>
        <v>2.5</v>
      </c>
      <c r="G507" s="102">
        <f t="shared" si="64"/>
        <v>-6.1288323971282213E-2</v>
      </c>
      <c r="H507" s="102">
        <f t="shared" si="65"/>
        <v>-6.0153922819747033E-2</v>
      </c>
      <c r="I507" s="102"/>
      <c r="J507" s="102"/>
    </row>
    <row r="508" spans="1:10" x14ac:dyDescent="0.25">
      <c r="A508" s="8">
        <v>35909</v>
      </c>
      <c r="B508" s="2"/>
      <c r="C508" s="8"/>
      <c r="D508" s="9">
        <f t="shared" si="63"/>
        <v>2.1150000000000002</v>
      </c>
      <c r="E508" s="9">
        <f t="shared" si="63"/>
        <v>2.375</v>
      </c>
      <c r="G508" s="102">
        <f t="shared" si="64"/>
        <v>-4.6197590998857549E-2</v>
      </c>
      <c r="H508" s="102">
        <f t="shared" si="65"/>
        <v>-5.1293294387550578E-2</v>
      </c>
      <c r="I508" s="102"/>
      <c r="J508" s="102"/>
    </row>
    <row r="509" spans="1:10" x14ac:dyDescent="0.25">
      <c r="A509" s="8">
        <v>35912</v>
      </c>
      <c r="B509" s="2"/>
      <c r="C509" s="8"/>
      <c r="D509" s="9">
        <f t="shared" si="63"/>
        <v>2.09</v>
      </c>
      <c r="E509" s="9">
        <f t="shared" si="63"/>
        <v>2.35</v>
      </c>
      <c r="G509" s="102">
        <f t="shared" si="64"/>
        <v>-1.1890746521521786E-2</v>
      </c>
      <c r="H509" s="102">
        <f t="shared" si="65"/>
        <v>-1.0582109330536859E-2</v>
      </c>
      <c r="I509" s="102"/>
    </row>
    <row r="510" spans="1:10" x14ac:dyDescent="0.25">
      <c r="A510" s="8">
        <v>35913</v>
      </c>
      <c r="B510" s="2">
        <v>1</v>
      </c>
      <c r="C510" s="8"/>
      <c r="D510" s="9">
        <f t="shared" si="63"/>
        <v>2.0699999999999998</v>
      </c>
      <c r="E510" s="9">
        <f t="shared" si="63"/>
        <v>2.36</v>
      </c>
      <c r="G510" s="102">
        <f t="shared" si="64"/>
        <v>-9.6154586994419804E-3</v>
      </c>
      <c r="H510" s="102">
        <f t="shared" si="65"/>
        <v>4.246290881451004E-3</v>
      </c>
      <c r="I510" s="102"/>
    </row>
    <row r="511" spans="1:10" x14ac:dyDescent="0.25">
      <c r="A511" s="8"/>
      <c r="B511" s="2"/>
      <c r="C511" s="8"/>
      <c r="D511" s="9"/>
      <c r="E511" s="9"/>
    </row>
    <row r="512" spans="1:10" x14ac:dyDescent="0.25">
      <c r="A512" s="8"/>
      <c r="B512" s="2"/>
      <c r="C512" s="8"/>
      <c r="D512" s="9"/>
      <c r="E512" s="9"/>
    </row>
    <row r="513" spans="1:12" x14ac:dyDescent="0.25">
      <c r="A513" s="8"/>
      <c r="B513" s="2"/>
      <c r="C513" s="8"/>
      <c r="D513" s="9"/>
      <c r="E513" s="9"/>
    </row>
    <row r="514" spans="1:12" x14ac:dyDescent="0.25">
      <c r="A514" s="8"/>
      <c r="B514" s="2"/>
      <c r="C514" s="8">
        <v>35916</v>
      </c>
      <c r="G514" s="102">
        <f>STDEV(G516:G534)*15.87</f>
        <v>0.63231789960484763</v>
      </c>
      <c r="H514" s="102">
        <f>STDEV(H516:H534)*15.87</f>
        <v>0.66803018089584965</v>
      </c>
      <c r="I514" s="102"/>
      <c r="J514" s="102">
        <f>IF(ISNUMBER(J515),J515,1.1)</f>
        <v>0.92260734690428792</v>
      </c>
      <c r="K514" s="101">
        <f>MAX(D515:D536)</f>
        <v>2.0950000000000002</v>
      </c>
      <c r="L514" s="101">
        <f>MAX(E515:E536)</f>
        <v>2.39</v>
      </c>
    </row>
    <row r="515" spans="1:12" x14ac:dyDescent="0.25">
      <c r="A515" s="8">
        <v>35914</v>
      </c>
      <c r="B515" s="2"/>
      <c r="C515" s="8"/>
      <c r="D515" s="9">
        <f t="shared" ref="D515:E534" si="66">VLOOKUP($A515,IF(D$3=2,PRICELOOK2,IF(D$3=3,PRICELOOK3,IF(D$3=4,cash,PRICELOOK))),D$4,FALSE)</f>
        <v>2.09</v>
      </c>
      <c r="E515" s="9">
        <f t="shared" si="66"/>
        <v>2.39</v>
      </c>
      <c r="G515" s="102"/>
      <c r="H515" s="102"/>
      <c r="I515" s="102"/>
      <c r="J515" s="102">
        <f>CORREL(D515:D534,E515:E534)</f>
        <v>0.92260734690428792</v>
      </c>
      <c r="K515" s="101">
        <f>MIN(D515:D536)</f>
        <v>1.81</v>
      </c>
      <c r="L515" s="101">
        <f>MIN(E515:E536)</f>
        <v>2.0049999999999999</v>
      </c>
    </row>
    <row r="516" spans="1:12" x14ac:dyDescent="0.25">
      <c r="A516" s="8">
        <v>35915</v>
      </c>
      <c r="B516" s="2"/>
      <c r="C516" s="8"/>
      <c r="D516" s="9">
        <f t="shared" si="66"/>
        <v>2.0099999999999998</v>
      </c>
      <c r="E516" s="9">
        <f t="shared" si="66"/>
        <v>2.2250000000000001</v>
      </c>
      <c r="G516" s="102">
        <f>LN(D516/D515)</f>
        <v>-3.9029343905735342E-2</v>
      </c>
      <c r="H516" s="102">
        <f>LN(E516/E515)</f>
        <v>-7.1536450325215814E-2</v>
      </c>
      <c r="I516" s="102"/>
      <c r="J516" s="102"/>
    </row>
    <row r="517" spans="1:12" x14ac:dyDescent="0.25">
      <c r="A517" s="8">
        <v>35916</v>
      </c>
      <c r="B517" s="2"/>
      <c r="C517" s="8"/>
      <c r="D517" s="9">
        <f t="shared" si="66"/>
        <v>1.895</v>
      </c>
      <c r="E517" s="9">
        <f t="shared" si="66"/>
        <v>2.1349999999999998</v>
      </c>
      <c r="G517" s="102">
        <f t="shared" ref="G517:G534" si="67">LN(D517/D516)</f>
        <v>-5.8915883536594611E-2</v>
      </c>
      <c r="H517" s="102">
        <f t="shared" ref="H517:H534" si="68">LN(E517/E516)</f>
        <v>-4.1290268937615809E-2</v>
      </c>
      <c r="I517" s="102"/>
      <c r="J517" s="102"/>
    </row>
    <row r="518" spans="1:12" x14ac:dyDescent="0.25">
      <c r="A518" s="8">
        <v>35919</v>
      </c>
      <c r="B518" s="2"/>
      <c r="C518" s="8"/>
      <c r="D518" s="9">
        <f t="shared" si="66"/>
        <v>1.895</v>
      </c>
      <c r="E518" s="9">
        <f t="shared" si="66"/>
        <v>2.1</v>
      </c>
      <c r="G518" s="102">
        <f t="shared" si="67"/>
        <v>0</v>
      </c>
      <c r="H518" s="102">
        <f t="shared" si="68"/>
        <v>-1.6529301951210471E-2</v>
      </c>
      <c r="I518" s="102"/>
      <c r="J518" s="102"/>
    </row>
    <row r="519" spans="1:12" x14ac:dyDescent="0.25">
      <c r="A519" s="8">
        <v>35920</v>
      </c>
      <c r="B519" s="2"/>
      <c r="C519" s="8"/>
      <c r="D519" s="9">
        <f t="shared" si="66"/>
        <v>2.02</v>
      </c>
      <c r="E519" s="9">
        <f t="shared" si="66"/>
        <v>2.19</v>
      </c>
      <c r="G519" s="102">
        <f t="shared" si="67"/>
        <v>6.3878672878723661E-2</v>
      </c>
      <c r="H519" s="102">
        <f t="shared" si="68"/>
        <v>4.1964199099031992E-2</v>
      </c>
      <c r="I519" s="102"/>
      <c r="J519" s="102"/>
    </row>
    <row r="520" spans="1:12" x14ac:dyDescent="0.25">
      <c r="A520" s="8">
        <v>35921</v>
      </c>
      <c r="B520" s="2"/>
      <c r="C520" s="8"/>
      <c r="D520" s="9">
        <f t="shared" si="66"/>
        <v>1.93</v>
      </c>
      <c r="E520" s="9">
        <f t="shared" si="66"/>
        <v>2.14</v>
      </c>
      <c r="G520" s="102">
        <f t="shared" si="67"/>
        <v>-4.5577508496319252E-2</v>
      </c>
      <c r="H520" s="102">
        <f t="shared" si="68"/>
        <v>-2.309571479464928E-2</v>
      </c>
      <c r="I520" s="102"/>
      <c r="J520" s="102"/>
    </row>
    <row r="521" spans="1:12" x14ac:dyDescent="0.25">
      <c r="A521" s="8">
        <v>35922</v>
      </c>
      <c r="B521" s="2"/>
      <c r="C521" s="8"/>
      <c r="D521" s="9">
        <f t="shared" si="66"/>
        <v>1.9950000000000001</v>
      </c>
      <c r="E521" s="9">
        <f t="shared" si="66"/>
        <v>2.1850000000000001</v>
      </c>
      <c r="G521" s="102">
        <f t="shared" si="67"/>
        <v>3.3124047425032714E-2</v>
      </c>
      <c r="H521" s="102">
        <f t="shared" si="68"/>
        <v>2.0809999513793278E-2</v>
      </c>
      <c r="I521" s="102"/>
      <c r="J521" s="102"/>
    </row>
    <row r="522" spans="1:12" x14ac:dyDescent="0.25">
      <c r="A522" s="8">
        <v>35923</v>
      </c>
      <c r="B522" s="2"/>
      <c r="C522" s="8"/>
      <c r="D522" s="9">
        <f t="shared" si="66"/>
        <v>1.9550000000000001</v>
      </c>
      <c r="E522" s="9">
        <f t="shared" si="66"/>
        <v>2.09</v>
      </c>
      <c r="G522" s="102">
        <f t="shared" si="67"/>
        <v>-2.0253856904497686E-2</v>
      </c>
      <c r="H522" s="102">
        <f t="shared" si="68"/>
        <v>-4.4451762570833921E-2</v>
      </c>
      <c r="I522" s="102"/>
      <c r="J522" s="102"/>
    </row>
    <row r="523" spans="1:12" x14ac:dyDescent="0.25">
      <c r="A523" s="8">
        <v>35926</v>
      </c>
      <c r="B523" s="2"/>
      <c r="C523" s="8"/>
      <c r="D523" s="9">
        <f t="shared" si="66"/>
        <v>2.0099999999999998</v>
      </c>
      <c r="E523" s="9">
        <f t="shared" si="66"/>
        <v>2.1749999999999998</v>
      </c>
      <c r="G523" s="102">
        <f t="shared" si="67"/>
        <v>2.774452863365522E-2</v>
      </c>
      <c r="H523" s="102">
        <f t="shared" si="68"/>
        <v>3.9864598563927822E-2</v>
      </c>
      <c r="I523" s="102"/>
      <c r="J523" s="102"/>
    </row>
    <row r="524" spans="1:12" x14ac:dyDescent="0.25">
      <c r="A524" s="8">
        <v>35927</v>
      </c>
      <c r="B524" s="2"/>
      <c r="C524" s="8"/>
      <c r="D524" s="9">
        <f t="shared" si="66"/>
        <v>2.0649999999999999</v>
      </c>
      <c r="E524" s="9">
        <f t="shared" si="66"/>
        <v>2.3199999999999998</v>
      </c>
      <c r="G524" s="102">
        <f t="shared" si="67"/>
        <v>2.6995504342011735E-2</v>
      </c>
      <c r="H524" s="102">
        <f t="shared" si="68"/>
        <v>6.4538521137571164E-2</v>
      </c>
      <c r="I524" s="102"/>
      <c r="J524" s="102"/>
    </row>
    <row r="525" spans="1:12" x14ac:dyDescent="0.25">
      <c r="A525" s="8">
        <v>35928</v>
      </c>
      <c r="B525" s="2"/>
      <c r="C525" s="8"/>
      <c r="D525" s="9">
        <f t="shared" si="66"/>
        <v>2.09</v>
      </c>
      <c r="E525" s="9">
        <f t="shared" si="66"/>
        <v>2.38</v>
      </c>
      <c r="G525" s="102">
        <f t="shared" si="67"/>
        <v>1.2033839563723463E-2</v>
      </c>
      <c r="H525" s="102">
        <f t="shared" si="68"/>
        <v>2.5533302005164845E-2</v>
      </c>
      <c r="I525" s="102"/>
      <c r="J525" s="102"/>
    </row>
    <row r="526" spans="1:12" x14ac:dyDescent="0.25">
      <c r="A526" s="8">
        <v>35929</v>
      </c>
      <c r="B526" s="2"/>
      <c r="C526" s="8"/>
      <c r="D526" s="9">
        <f t="shared" si="66"/>
        <v>2.0049999999999999</v>
      </c>
      <c r="E526" s="9">
        <f t="shared" si="66"/>
        <v>2.2999999999999998</v>
      </c>
      <c r="G526" s="102">
        <f t="shared" si="67"/>
        <v>-4.1520005218187057E-2</v>
      </c>
      <c r="H526" s="102">
        <f t="shared" si="68"/>
        <v>-3.4191364748279308E-2</v>
      </c>
      <c r="I526" s="102"/>
      <c r="J526" s="102"/>
    </row>
    <row r="527" spans="1:12" x14ac:dyDescent="0.25">
      <c r="A527" s="8">
        <v>35930</v>
      </c>
      <c r="B527" s="2"/>
      <c r="C527" s="8"/>
      <c r="D527" s="9">
        <f t="shared" si="66"/>
        <v>1.98</v>
      </c>
      <c r="E527" s="9">
        <f t="shared" si="66"/>
        <v>2.2749999999999999</v>
      </c>
      <c r="G527" s="102">
        <f t="shared" si="67"/>
        <v>-1.2547216052088641E-2</v>
      </c>
      <c r="H527" s="102">
        <f t="shared" si="68"/>
        <v>-1.0929070532190206E-2</v>
      </c>
      <c r="I527" s="102"/>
      <c r="J527" s="102"/>
    </row>
    <row r="528" spans="1:12" x14ac:dyDescent="0.25">
      <c r="A528" s="8">
        <v>35933</v>
      </c>
      <c r="B528" s="2"/>
      <c r="C528" s="8"/>
      <c r="D528" s="9">
        <f t="shared" si="66"/>
        <v>2.0950000000000002</v>
      </c>
      <c r="E528" s="9">
        <f t="shared" si="66"/>
        <v>2.34</v>
      </c>
      <c r="G528" s="102">
        <f t="shared" si="67"/>
        <v>5.6456708667657278E-2</v>
      </c>
      <c r="H528" s="102">
        <f t="shared" si="68"/>
        <v>2.8170876966696224E-2</v>
      </c>
      <c r="I528" s="102"/>
      <c r="J528" s="102"/>
    </row>
    <row r="529" spans="1:12" x14ac:dyDescent="0.25">
      <c r="A529" s="8">
        <v>35934</v>
      </c>
      <c r="B529" s="2"/>
      <c r="C529" s="8"/>
      <c r="D529" s="9">
        <f t="shared" si="66"/>
        <v>2.0699999999999998</v>
      </c>
      <c r="E529" s="9">
        <f t="shared" si="66"/>
        <v>2.335</v>
      </c>
      <c r="G529" s="102">
        <f t="shared" si="67"/>
        <v>-1.2004946096823486E-2</v>
      </c>
      <c r="H529" s="102">
        <f t="shared" si="68"/>
        <v>-2.1390382487494184E-3</v>
      </c>
      <c r="I529" s="102"/>
      <c r="J529" s="102"/>
    </row>
    <row r="530" spans="1:12" x14ac:dyDescent="0.25">
      <c r="A530" s="8">
        <v>35935</v>
      </c>
      <c r="B530" s="2"/>
      <c r="C530" s="8"/>
      <c r="D530" s="9">
        <f t="shared" si="66"/>
        <v>2.02</v>
      </c>
      <c r="E530" s="9">
        <f t="shared" si="66"/>
        <v>2.27</v>
      </c>
      <c r="G530" s="102">
        <f t="shared" si="67"/>
        <v>-2.4451095864164194E-2</v>
      </c>
      <c r="H530" s="102">
        <f t="shared" si="68"/>
        <v>-2.8232059627549315E-2</v>
      </c>
      <c r="I530" s="102"/>
      <c r="J530" s="102"/>
    </row>
    <row r="531" spans="1:12" x14ac:dyDescent="0.25">
      <c r="A531" s="8">
        <v>35936</v>
      </c>
      <c r="B531" s="2"/>
      <c r="C531" s="8"/>
      <c r="D531" s="9">
        <f t="shared" si="66"/>
        <v>1.94</v>
      </c>
      <c r="E531" s="9">
        <f t="shared" si="66"/>
        <v>2.165</v>
      </c>
      <c r="G531" s="102">
        <f t="shared" si="67"/>
        <v>-4.0409538337876666E-2</v>
      </c>
      <c r="H531" s="102">
        <f t="shared" si="68"/>
        <v>-4.7359470038858167E-2</v>
      </c>
      <c r="I531" s="102"/>
      <c r="J531" s="102"/>
    </row>
    <row r="532" spans="1:12" x14ac:dyDescent="0.25">
      <c r="A532" s="8">
        <v>35937</v>
      </c>
      <c r="B532" s="2"/>
      <c r="C532" s="8"/>
      <c r="D532" s="9">
        <f t="shared" si="66"/>
        <v>1.81</v>
      </c>
      <c r="E532" s="9">
        <f t="shared" si="66"/>
        <v>2.0049999999999999</v>
      </c>
      <c r="G532" s="102">
        <f t="shared" si="67"/>
        <v>-6.9361127797502364E-2</v>
      </c>
      <c r="H532" s="102">
        <f t="shared" si="68"/>
        <v>-7.6776300695920729E-2</v>
      </c>
      <c r="I532" s="102"/>
      <c r="J532" s="102"/>
    </row>
    <row r="533" spans="1:12" x14ac:dyDescent="0.25">
      <c r="A533" s="8">
        <v>35941</v>
      </c>
      <c r="B533" s="2"/>
      <c r="C533" s="8"/>
      <c r="D533" s="9">
        <f t="shared" si="66"/>
        <v>1.9</v>
      </c>
      <c r="E533" s="9">
        <f t="shared" si="66"/>
        <v>2.125</v>
      </c>
      <c r="G533" s="102">
        <f t="shared" si="67"/>
        <v>4.8527040894660381E-2</v>
      </c>
      <c r="H533" s="102">
        <f t="shared" si="68"/>
        <v>5.8127741617847686E-2</v>
      </c>
      <c r="I533" s="102"/>
      <c r="J533" s="102"/>
    </row>
    <row r="534" spans="1:12" x14ac:dyDescent="0.25">
      <c r="A534" s="8">
        <v>35942</v>
      </c>
      <c r="B534" s="2">
        <v>1</v>
      </c>
      <c r="C534" s="8"/>
      <c r="D534" s="9">
        <f t="shared" si="66"/>
        <v>1.865</v>
      </c>
      <c r="E534" s="9">
        <f t="shared" si="66"/>
        <v>2.0950000000000002</v>
      </c>
      <c r="G534" s="102">
        <f t="shared" si="67"/>
        <v>-1.8592833076615859E-2</v>
      </c>
      <c r="H534" s="102">
        <f t="shared" si="68"/>
        <v>-1.4218249002279025E-2</v>
      </c>
      <c r="I534" s="102"/>
      <c r="J534" s="102"/>
    </row>
    <row r="535" spans="1:12" x14ac:dyDescent="0.25">
      <c r="A535" s="8"/>
      <c r="B535" s="2"/>
      <c r="C535" s="8"/>
      <c r="D535" s="9"/>
      <c r="E535" s="9"/>
    </row>
    <row r="536" spans="1:12" x14ac:dyDescent="0.25">
      <c r="A536" s="8"/>
      <c r="B536" s="2"/>
      <c r="C536" s="8"/>
      <c r="D536" s="9"/>
      <c r="E536" s="9"/>
    </row>
    <row r="537" spans="1:12" x14ac:dyDescent="0.25">
      <c r="A537" s="8"/>
      <c r="B537" s="2"/>
      <c r="C537" s="8"/>
      <c r="D537" s="9"/>
      <c r="E537" s="9"/>
    </row>
    <row r="538" spans="1:12" x14ac:dyDescent="0.25">
      <c r="A538" s="8"/>
      <c r="B538" s="2"/>
      <c r="C538" s="8">
        <v>35947</v>
      </c>
      <c r="G538" s="102">
        <f>STDEV(G540:G560)*15.87</f>
        <v>0.62039273855289212</v>
      </c>
      <c r="H538" s="102">
        <f>STDEV(H540:H560)*15.87</f>
        <v>0.64093266129096016</v>
      </c>
      <c r="I538" s="102"/>
      <c r="J538" s="102">
        <f>IF(ISNUMBER(J539),J539,1.1)</f>
        <v>0.88142254280099008</v>
      </c>
      <c r="K538" s="101">
        <f>MAX(D539:D560)</f>
        <v>2.2400000000000002</v>
      </c>
      <c r="L538" s="101">
        <f>MAX(E539:E560)</f>
        <v>2.2799999999999998</v>
      </c>
    </row>
    <row r="539" spans="1:12" x14ac:dyDescent="0.25">
      <c r="A539" s="8">
        <v>35943</v>
      </c>
      <c r="B539" s="2"/>
      <c r="C539" s="8"/>
      <c r="D539" s="9">
        <f t="shared" ref="D539:E560" si="69">VLOOKUP($A539,IF(D$3=2,PRICELOOK2,IF(D$3=3,PRICELOOK3,IF(D$3=4,cash,PRICELOOK))),D$4,FALSE)</f>
        <v>1.88</v>
      </c>
      <c r="E539" s="9">
        <f t="shared" si="69"/>
        <v>2.0950000000000002</v>
      </c>
      <c r="G539" s="102"/>
      <c r="H539" s="102"/>
      <c r="I539" s="102"/>
      <c r="J539" s="102">
        <f>CORREL(D539:D560,E539:E560)</f>
        <v>0.88142254280099008</v>
      </c>
      <c r="K539" s="101">
        <f>MIN(D539:D560)</f>
        <v>1.645</v>
      </c>
      <c r="L539" s="101">
        <f>MIN(E539:E560)</f>
        <v>1.83</v>
      </c>
    </row>
    <row r="540" spans="1:12" x14ac:dyDescent="0.25">
      <c r="A540" s="8">
        <v>35944</v>
      </c>
      <c r="B540" s="2"/>
      <c r="C540" s="8"/>
      <c r="D540" s="9">
        <f t="shared" si="69"/>
        <v>1.92</v>
      </c>
      <c r="E540" s="9">
        <f t="shared" si="69"/>
        <v>2.0099999999999998</v>
      </c>
      <c r="G540" s="102">
        <f>LN(D540/D539)</f>
        <v>2.1053409197832263E-2</v>
      </c>
      <c r="H540" s="102">
        <f>LN(E540/E539)</f>
        <v>-4.1418831303116854E-2</v>
      </c>
      <c r="I540" s="102"/>
      <c r="J540" s="102"/>
    </row>
    <row r="541" spans="1:12" x14ac:dyDescent="0.25">
      <c r="A541" s="8">
        <v>35947</v>
      </c>
      <c r="B541" s="2"/>
      <c r="C541" s="8"/>
      <c r="D541" s="9">
        <f t="shared" si="69"/>
        <v>1.9650000000000001</v>
      </c>
      <c r="E541" s="9">
        <f t="shared" si="69"/>
        <v>2.0750000000000002</v>
      </c>
      <c r="G541" s="102">
        <f t="shared" ref="G541:G560" si="70">LN(D541/D540)</f>
        <v>2.3167059281534379E-2</v>
      </c>
      <c r="H541" s="102">
        <f t="shared" ref="H541:H560" si="71">LN(E541/E540)</f>
        <v>3.1826431611677364E-2</v>
      </c>
      <c r="I541" s="102"/>
      <c r="J541" s="102"/>
    </row>
    <row r="542" spans="1:12" x14ac:dyDescent="0.25">
      <c r="A542" s="8">
        <v>35948</v>
      </c>
      <c r="B542" s="2"/>
      <c r="C542" s="8"/>
      <c r="D542" s="9">
        <f t="shared" si="69"/>
        <v>1.98</v>
      </c>
      <c r="E542" s="9">
        <f t="shared" si="69"/>
        <v>2.0750000000000002</v>
      </c>
      <c r="G542" s="102">
        <f t="shared" si="70"/>
        <v>7.6045993852192125E-3</v>
      </c>
      <c r="H542" s="102">
        <f t="shared" si="71"/>
        <v>0</v>
      </c>
      <c r="I542" s="102"/>
      <c r="J542" s="102"/>
    </row>
    <row r="543" spans="1:12" x14ac:dyDescent="0.25">
      <c r="A543" s="8">
        <v>35949</v>
      </c>
      <c r="B543" s="2"/>
      <c r="C543" s="8"/>
      <c r="D543" s="9">
        <f t="shared" si="69"/>
        <v>1.845</v>
      </c>
      <c r="E543" s="9">
        <f t="shared" si="69"/>
        <v>2.04</v>
      </c>
      <c r="G543" s="102">
        <f t="shared" si="70"/>
        <v>-7.0617567213953417E-2</v>
      </c>
      <c r="H543" s="102">
        <f t="shared" si="71"/>
        <v>-1.7011345826536677E-2</v>
      </c>
      <c r="I543" s="102"/>
      <c r="J543" s="102"/>
    </row>
    <row r="544" spans="1:12" x14ac:dyDescent="0.25">
      <c r="A544" s="8">
        <v>35950</v>
      </c>
      <c r="B544" s="2"/>
      <c r="C544" s="8"/>
      <c r="D544" s="9">
        <f t="shared" si="69"/>
        <v>1.72</v>
      </c>
      <c r="E544" s="9">
        <f t="shared" si="69"/>
        <v>1.9550000000000001</v>
      </c>
      <c r="G544" s="102">
        <f t="shared" si="70"/>
        <v>-7.0154986667128869E-2</v>
      </c>
      <c r="H544" s="102">
        <f t="shared" si="71"/>
        <v>-4.2559614418795889E-2</v>
      </c>
      <c r="I544" s="102"/>
      <c r="J544" s="102"/>
    </row>
    <row r="545" spans="1:10" x14ac:dyDescent="0.25">
      <c r="A545" s="8">
        <v>35951</v>
      </c>
      <c r="B545" s="2"/>
      <c r="C545" s="8"/>
      <c r="D545" s="9">
        <f t="shared" si="69"/>
        <v>1.645</v>
      </c>
      <c r="E545" s="9">
        <f t="shared" si="69"/>
        <v>1.83</v>
      </c>
      <c r="G545" s="102">
        <f t="shared" si="70"/>
        <v>-4.4583906608026427E-2</v>
      </c>
      <c r="H545" s="102">
        <f t="shared" si="71"/>
        <v>-6.6074226583999515E-2</v>
      </c>
      <c r="I545" s="102"/>
      <c r="J545" s="102"/>
    </row>
    <row r="546" spans="1:10" x14ac:dyDescent="0.25">
      <c r="A546" s="8">
        <v>35954</v>
      </c>
      <c r="B546" s="2"/>
      <c r="C546" s="8"/>
      <c r="D546" s="9">
        <f t="shared" si="69"/>
        <v>1.655</v>
      </c>
      <c r="E546" s="9">
        <f t="shared" si="69"/>
        <v>1.85</v>
      </c>
      <c r="G546" s="102">
        <f t="shared" si="70"/>
        <v>6.0606246116909545E-3</v>
      </c>
      <c r="H546" s="102">
        <f t="shared" si="71"/>
        <v>1.0869672236903891E-2</v>
      </c>
      <c r="I546" s="102"/>
      <c r="J546" s="102"/>
    </row>
    <row r="547" spans="1:10" x14ac:dyDescent="0.25">
      <c r="A547" s="8">
        <v>35955</v>
      </c>
      <c r="B547" s="2"/>
      <c r="C547" s="8"/>
      <c r="D547" s="9">
        <f t="shared" si="69"/>
        <v>1.7050000000000001</v>
      </c>
      <c r="E547" s="9">
        <f t="shared" si="69"/>
        <v>1.88</v>
      </c>
      <c r="G547" s="102">
        <f t="shared" si="70"/>
        <v>2.9764101906453861E-2</v>
      </c>
      <c r="H547" s="102">
        <f t="shared" si="71"/>
        <v>1.6086137751624225E-2</v>
      </c>
      <c r="I547" s="102"/>
      <c r="J547" s="102"/>
    </row>
    <row r="548" spans="1:10" x14ac:dyDescent="0.25">
      <c r="A548" s="8">
        <v>35956</v>
      </c>
      <c r="B548" s="2"/>
      <c r="C548" s="8"/>
      <c r="D548" s="9">
        <f t="shared" si="69"/>
        <v>1.7849999999999999</v>
      </c>
      <c r="E548" s="9">
        <f t="shared" si="69"/>
        <v>1.905</v>
      </c>
      <c r="G548" s="102">
        <f t="shared" si="70"/>
        <v>4.5853304496122245E-2</v>
      </c>
      <c r="H548" s="102">
        <f t="shared" si="71"/>
        <v>1.3210231736806482E-2</v>
      </c>
      <c r="I548" s="102"/>
      <c r="J548" s="102"/>
    </row>
    <row r="549" spans="1:10" x14ac:dyDescent="0.25">
      <c r="A549" s="8">
        <v>35957</v>
      </c>
      <c r="B549" s="2"/>
      <c r="C549" s="8"/>
      <c r="D549" s="9">
        <f t="shared" si="69"/>
        <v>1.85</v>
      </c>
      <c r="E549" s="9">
        <f t="shared" si="69"/>
        <v>1.93</v>
      </c>
      <c r="G549" s="102">
        <f t="shared" si="70"/>
        <v>3.5767223858631139E-2</v>
      </c>
      <c r="H549" s="102">
        <f t="shared" si="71"/>
        <v>1.3037994338129801E-2</v>
      </c>
      <c r="I549" s="102"/>
      <c r="J549" s="102"/>
    </row>
    <row r="550" spans="1:10" x14ac:dyDescent="0.25">
      <c r="A550" s="8">
        <v>35958</v>
      </c>
      <c r="B550" s="2"/>
      <c r="C550" s="8"/>
      <c r="D550" s="9">
        <f t="shared" si="69"/>
        <v>1.81</v>
      </c>
      <c r="E550" s="9">
        <f t="shared" si="69"/>
        <v>1.835</v>
      </c>
      <c r="G550" s="102">
        <f t="shared" si="70"/>
        <v>-2.1858793812499073E-2</v>
      </c>
      <c r="H550" s="102">
        <f t="shared" si="71"/>
        <v>-5.0475521410260543E-2</v>
      </c>
      <c r="I550" s="102"/>
      <c r="J550" s="102"/>
    </row>
    <row r="551" spans="1:10" x14ac:dyDescent="0.25">
      <c r="A551" s="8">
        <v>35961</v>
      </c>
      <c r="B551" s="2"/>
      <c r="C551" s="8"/>
      <c r="D551" s="9">
        <f t="shared" si="69"/>
        <v>1.915</v>
      </c>
      <c r="E551" s="9">
        <f t="shared" si="69"/>
        <v>1.95</v>
      </c>
      <c r="G551" s="102">
        <f t="shared" si="70"/>
        <v>5.6390777354874952E-2</v>
      </c>
      <c r="H551" s="102">
        <f t="shared" si="71"/>
        <v>6.0784891069121771E-2</v>
      </c>
      <c r="I551" s="102"/>
      <c r="J551" s="102"/>
    </row>
    <row r="552" spans="1:10" x14ac:dyDescent="0.25">
      <c r="A552" s="8">
        <v>35962</v>
      </c>
      <c r="B552" s="2"/>
      <c r="C552" s="8"/>
      <c r="D552" s="9">
        <f t="shared" si="69"/>
        <v>1.925</v>
      </c>
      <c r="E552" s="9">
        <f t="shared" si="69"/>
        <v>1.9950000000000001</v>
      </c>
      <c r="G552" s="102">
        <f t="shared" si="70"/>
        <v>5.2083451071382597E-3</v>
      </c>
      <c r="H552" s="102">
        <f t="shared" si="71"/>
        <v>2.2814677766171482E-2</v>
      </c>
      <c r="I552" s="102"/>
      <c r="J552" s="102"/>
    </row>
    <row r="553" spans="1:10" x14ac:dyDescent="0.25">
      <c r="A553" s="8">
        <v>35963</v>
      </c>
      <c r="B553" s="2"/>
      <c r="C553" s="8"/>
      <c r="D553" s="9">
        <f t="shared" si="69"/>
        <v>1.87</v>
      </c>
      <c r="E553" s="9">
        <f t="shared" si="69"/>
        <v>2.02</v>
      </c>
      <c r="G553" s="102">
        <f t="shared" si="70"/>
        <v>-2.8987536873252298E-2</v>
      </c>
      <c r="H553" s="102">
        <f t="shared" si="71"/>
        <v>1.2453461071286557E-2</v>
      </c>
      <c r="I553" s="102"/>
      <c r="J553" s="102"/>
    </row>
    <row r="554" spans="1:10" x14ac:dyDescent="0.25">
      <c r="A554" s="8">
        <v>35964</v>
      </c>
      <c r="B554" s="2"/>
      <c r="C554" s="8"/>
      <c r="D554" s="9">
        <f t="shared" si="69"/>
        <v>1.97</v>
      </c>
      <c r="E554" s="9">
        <f t="shared" si="69"/>
        <v>2.09</v>
      </c>
      <c r="G554" s="102">
        <f t="shared" si="70"/>
        <v>5.2095111883401872E-2</v>
      </c>
      <c r="H554" s="102">
        <f t="shared" si="71"/>
        <v>3.4066554563606272E-2</v>
      </c>
      <c r="I554" s="102"/>
      <c r="J554" s="102"/>
    </row>
    <row r="555" spans="1:10" x14ac:dyDescent="0.25">
      <c r="A555" s="8">
        <v>35965</v>
      </c>
      <c r="B555" s="2"/>
      <c r="C555" s="8"/>
      <c r="D555" s="9">
        <f t="shared" si="69"/>
        <v>2.0150000000000001</v>
      </c>
      <c r="E555" s="9">
        <f t="shared" si="69"/>
        <v>2.085</v>
      </c>
      <c r="G555" s="102">
        <f t="shared" si="70"/>
        <v>2.2585652648749288E-2</v>
      </c>
      <c r="H555" s="102">
        <f t="shared" si="71"/>
        <v>-2.3952107259548219E-3</v>
      </c>
      <c r="I555" s="102"/>
      <c r="J555" s="102"/>
    </row>
    <row r="556" spans="1:10" x14ac:dyDescent="0.25">
      <c r="A556" s="8">
        <v>35968</v>
      </c>
      <c r="B556" s="2"/>
      <c r="C556" s="8"/>
      <c r="D556" s="9">
        <f t="shared" si="69"/>
        <v>2.17</v>
      </c>
      <c r="E556" s="9">
        <f t="shared" si="69"/>
        <v>2.2799999999999998</v>
      </c>
      <c r="G556" s="102">
        <f t="shared" si="70"/>
        <v>7.4107972153721835E-2</v>
      </c>
      <c r="H556" s="102">
        <f t="shared" si="71"/>
        <v>8.9406587715584504E-2</v>
      </c>
      <c r="I556" s="102"/>
      <c r="J556" s="102"/>
    </row>
    <row r="557" spans="1:10" x14ac:dyDescent="0.25">
      <c r="A557" s="8">
        <v>35969</v>
      </c>
      <c r="B557" s="2"/>
      <c r="C557" s="8"/>
      <c r="D557" s="9">
        <f t="shared" si="69"/>
        <v>2.1850000000000001</v>
      </c>
      <c r="E557" s="9">
        <f t="shared" si="69"/>
        <v>2.2650000000000001</v>
      </c>
      <c r="G557" s="102">
        <f t="shared" si="70"/>
        <v>6.8886609951853157E-3</v>
      </c>
      <c r="H557" s="102">
        <f t="shared" si="71"/>
        <v>-6.6006840313519123E-3</v>
      </c>
      <c r="I557" s="102"/>
      <c r="J557" s="102"/>
    </row>
    <row r="558" spans="1:10" x14ac:dyDescent="0.25">
      <c r="A558" s="8">
        <v>35970</v>
      </c>
      <c r="B558" s="2"/>
      <c r="C558" s="8"/>
      <c r="D558" s="9">
        <f t="shared" si="69"/>
        <v>2.2400000000000002</v>
      </c>
      <c r="E558" s="9">
        <f t="shared" si="69"/>
        <v>2.2549999999999999</v>
      </c>
      <c r="G558" s="102">
        <f t="shared" si="70"/>
        <v>2.486003731939504E-2</v>
      </c>
      <c r="H558" s="102">
        <f t="shared" si="71"/>
        <v>-4.4247859803558066E-3</v>
      </c>
      <c r="I558" s="102"/>
      <c r="J558" s="102"/>
    </row>
    <row r="559" spans="1:10" x14ac:dyDescent="0.25">
      <c r="A559" s="8">
        <v>35971</v>
      </c>
      <c r="B559" s="2"/>
      <c r="C559" s="8"/>
      <c r="D559" s="9">
        <f t="shared" si="69"/>
        <v>2.2250000000000001</v>
      </c>
      <c r="E559" s="9">
        <f t="shared" si="69"/>
        <v>2.19</v>
      </c>
      <c r="G559" s="102">
        <f t="shared" si="70"/>
        <v>-6.7189502487449808E-3</v>
      </c>
      <c r="H559" s="102">
        <f t="shared" si="71"/>
        <v>-2.9248429126232201E-2</v>
      </c>
      <c r="I559" s="102"/>
    </row>
    <row r="560" spans="1:10" x14ac:dyDescent="0.25">
      <c r="A560" s="8">
        <v>35972</v>
      </c>
      <c r="B560" s="2">
        <v>1</v>
      </c>
      <c r="C560" s="8"/>
      <c r="D560" s="9">
        <f t="shared" si="69"/>
        <v>2.1800000000000002</v>
      </c>
      <c r="E560" s="9">
        <f t="shared" si="69"/>
        <v>2.0299999999999998</v>
      </c>
      <c r="G560" s="102">
        <f t="shared" si="70"/>
        <v>-2.0432038817205855E-2</v>
      </c>
      <c r="H560" s="102">
        <f t="shared" si="71"/>
        <v>-7.5865750774713608E-2</v>
      </c>
      <c r="I560" s="102"/>
    </row>
    <row r="561" spans="1:12" x14ac:dyDescent="0.25">
      <c r="A561" s="8"/>
      <c r="B561" s="2"/>
      <c r="C561" s="8"/>
      <c r="D561" s="9"/>
      <c r="E561" s="9"/>
    </row>
    <row r="562" spans="1:12" x14ac:dyDescent="0.25">
      <c r="A562" s="8"/>
      <c r="B562" s="2"/>
      <c r="C562" s="8"/>
      <c r="D562" s="9"/>
      <c r="E562" s="9"/>
    </row>
    <row r="563" spans="1:12" x14ac:dyDescent="0.25">
      <c r="A563" s="8"/>
      <c r="B563" s="2"/>
      <c r="C563" s="8"/>
      <c r="D563" s="9"/>
      <c r="E563" s="9"/>
    </row>
    <row r="564" spans="1:12" x14ac:dyDescent="0.25">
      <c r="A564" s="8"/>
      <c r="B564" s="2"/>
      <c r="C564" s="8">
        <v>35977</v>
      </c>
      <c r="G564" s="102">
        <f>STDEV(G566:G586)*15.87</f>
        <v>0.54184034678017967</v>
      </c>
      <c r="H564" s="102">
        <f>STDEV(H566:H586)*15.87</f>
        <v>0.90181404454774905</v>
      </c>
      <c r="I564" s="102"/>
      <c r="J564" s="102">
        <f>IF(ISNUMBER(J565),J565,1.1)</f>
        <v>0.19790617880740821</v>
      </c>
      <c r="K564" s="101">
        <f>MAX(D565:D586)</f>
        <v>2.335</v>
      </c>
      <c r="L564" s="101">
        <f>MAX(E565:E586)</f>
        <v>2.56</v>
      </c>
    </row>
    <row r="565" spans="1:12" x14ac:dyDescent="0.25">
      <c r="A565" s="8">
        <v>35975</v>
      </c>
      <c r="B565" s="2"/>
      <c r="C565" s="8"/>
      <c r="D565" s="9">
        <f t="shared" ref="D565:E586" si="72">VLOOKUP($A565,IF(D$3=2,PRICELOOK2,IF(D$3=3,PRICELOOK3,IF(D$3=4,cash,PRICELOOK))),D$4,FALSE)</f>
        <v>2.1850000000000001</v>
      </c>
      <c r="E565" s="9">
        <f t="shared" si="72"/>
        <v>2.1850000000000001</v>
      </c>
      <c r="G565" s="102"/>
      <c r="H565" s="102"/>
      <c r="I565" s="102"/>
      <c r="J565" s="102">
        <f>CORREL(D565:D586,E565:E586)</f>
        <v>0.19790617880740821</v>
      </c>
      <c r="K565" s="101">
        <f>MIN(D565:D586)</f>
        <v>1.885</v>
      </c>
      <c r="L565" s="101">
        <f>MIN(E565:E586)</f>
        <v>2.11</v>
      </c>
    </row>
    <row r="566" spans="1:12" x14ac:dyDescent="0.25">
      <c r="A566" s="8">
        <v>35976</v>
      </c>
      <c r="B566" s="2"/>
      <c r="C566" s="8"/>
      <c r="D566" s="9">
        <f t="shared" si="72"/>
        <v>2.21</v>
      </c>
      <c r="E566" s="9">
        <f t="shared" si="72"/>
        <v>2.2000000000000002</v>
      </c>
      <c r="G566" s="102">
        <f>LN(D566/D565)</f>
        <v>1.137668698210783E-2</v>
      </c>
      <c r="H566" s="102">
        <f>LN(E566/E565)</f>
        <v>6.8415318167167841E-3</v>
      </c>
      <c r="I566" s="102"/>
      <c r="J566" s="102"/>
    </row>
    <row r="567" spans="1:12" x14ac:dyDescent="0.25">
      <c r="A567" s="8">
        <v>35977</v>
      </c>
      <c r="B567" s="2"/>
      <c r="C567" s="8"/>
      <c r="D567" s="9">
        <f t="shared" si="72"/>
        <v>2.335</v>
      </c>
      <c r="E567" s="9">
        <f t="shared" si="72"/>
        <v>2.335</v>
      </c>
      <c r="G567" s="102">
        <f t="shared" ref="G567:G586" si="73">LN(D567/D566)</f>
        <v>5.5019375591199203E-2</v>
      </c>
      <c r="H567" s="102">
        <f t="shared" ref="H567:H586" si="74">LN(E567/E566)</f>
        <v>5.9554530756590389E-2</v>
      </c>
      <c r="I567" s="102"/>
      <c r="J567" s="102"/>
    </row>
    <row r="568" spans="1:12" x14ac:dyDescent="0.25">
      <c r="A568" s="8">
        <v>35978</v>
      </c>
      <c r="B568" s="2"/>
      <c r="C568" s="8"/>
      <c r="D568" s="9">
        <f t="shared" si="72"/>
        <v>2.1850000000000001</v>
      </c>
      <c r="E568" s="9">
        <f t="shared" si="72"/>
        <v>2.11</v>
      </c>
      <c r="G568" s="102">
        <f t="shared" si="73"/>
        <v>-6.6396062573307088E-2</v>
      </c>
      <c r="H568" s="102">
        <f t="shared" si="74"/>
        <v>-0.10132394363288558</v>
      </c>
      <c r="I568" s="102"/>
      <c r="J568" s="102"/>
    </row>
    <row r="569" spans="1:12" x14ac:dyDescent="0.25">
      <c r="A569" s="8">
        <v>35982</v>
      </c>
      <c r="B569" s="2"/>
      <c r="C569" s="8"/>
      <c r="D569" s="9">
        <f t="shared" si="72"/>
        <v>2.2200000000000002</v>
      </c>
      <c r="E569" s="9">
        <f t="shared" si="72"/>
        <v>2.2850000000000001</v>
      </c>
      <c r="G569" s="102">
        <f t="shared" si="73"/>
        <v>1.5891367336634661E-2</v>
      </c>
      <c r="H569" s="102">
        <f t="shared" si="74"/>
        <v>7.9678076858193017E-2</v>
      </c>
      <c r="I569" s="102"/>
      <c r="J569" s="102"/>
    </row>
    <row r="570" spans="1:12" x14ac:dyDescent="0.25">
      <c r="A570" s="8">
        <v>35983</v>
      </c>
      <c r="B570" s="2"/>
      <c r="C570" s="8"/>
      <c r="D570" s="9">
        <f t="shared" si="72"/>
        <v>2.165</v>
      </c>
      <c r="E570" s="9">
        <f t="shared" si="72"/>
        <v>2.25</v>
      </c>
      <c r="G570" s="102">
        <f t="shared" si="73"/>
        <v>-2.5086834429734989E-2</v>
      </c>
      <c r="H570" s="102">
        <f t="shared" si="74"/>
        <v>-1.5435808129839362E-2</v>
      </c>
      <c r="I570" s="102"/>
      <c r="J570" s="102"/>
    </row>
    <row r="571" spans="1:12" x14ac:dyDescent="0.25">
      <c r="A571" s="8">
        <v>35984</v>
      </c>
      <c r="B571" s="2"/>
      <c r="C571" s="8"/>
      <c r="D571" s="9">
        <f t="shared" si="72"/>
        <v>2.23</v>
      </c>
      <c r="E571" s="9">
        <f t="shared" si="72"/>
        <v>2.42</v>
      </c>
      <c r="G571" s="102">
        <f t="shared" si="73"/>
        <v>2.9581224017574133E-2</v>
      </c>
      <c r="H571" s="102">
        <f t="shared" si="74"/>
        <v>7.2837323952266303E-2</v>
      </c>
      <c r="I571" s="102"/>
      <c r="J571" s="102"/>
    </row>
    <row r="572" spans="1:12" x14ac:dyDescent="0.25">
      <c r="A572" s="8">
        <v>35985</v>
      </c>
      <c r="B572" s="9"/>
      <c r="C572" s="8"/>
      <c r="D572" s="9">
        <f t="shared" si="72"/>
        <v>2.2349999999999999</v>
      </c>
      <c r="E572" s="9">
        <f t="shared" si="72"/>
        <v>2.4249999999999998</v>
      </c>
      <c r="G572" s="102">
        <f t="shared" si="73"/>
        <v>2.2396425935046599E-3</v>
      </c>
      <c r="H572" s="102">
        <f t="shared" si="74"/>
        <v>2.0639842208514275E-3</v>
      </c>
      <c r="I572" s="102"/>
      <c r="J572" s="102"/>
    </row>
    <row r="573" spans="1:12" x14ac:dyDescent="0.25">
      <c r="A573" s="8">
        <v>35986</v>
      </c>
      <c r="B573" s="9"/>
      <c r="C573" s="8"/>
      <c r="D573" s="9">
        <f t="shared" si="72"/>
        <v>2.15</v>
      </c>
      <c r="E573" s="9">
        <f t="shared" si="72"/>
        <v>2.2400000000000002</v>
      </c>
      <c r="G573" s="102">
        <f t="shared" si="73"/>
        <v>-3.8773385925960746E-2</v>
      </c>
      <c r="H573" s="102">
        <f t="shared" si="74"/>
        <v>-7.935565852249786E-2</v>
      </c>
      <c r="I573" s="102"/>
      <c r="J573" s="102"/>
    </row>
    <row r="574" spans="1:12" x14ac:dyDescent="0.25">
      <c r="A574" s="8">
        <v>35989</v>
      </c>
      <c r="B574" s="9"/>
      <c r="C574" s="8"/>
      <c r="D574" s="9">
        <f t="shared" si="72"/>
        <v>2.2050000000000001</v>
      </c>
      <c r="E574" s="9">
        <f t="shared" si="72"/>
        <v>2.5150000000000001</v>
      </c>
      <c r="G574" s="102">
        <f t="shared" si="73"/>
        <v>2.5259666759237975E-2</v>
      </c>
      <c r="H574" s="102">
        <f t="shared" si="74"/>
        <v>0.11579693768475391</v>
      </c>
      <c r="I574" s="102"/>
      <c r="J574" s="102"/>
    </row>
    <row r="575" spans="1:12" x14ac:dyDescent="0.25">
      <c r="A575" s="8">
        <v>35990</v>
      </c>
      <c r="B575" s="9"/>
      <c r="C575" s="8"/>
      <c r="D575" s="9">
        <f t="shared" si="72"/>
        <v>2.2250000000000001</v>
      </c>
      <c r="E575" s="9">
        <f t="shared" si="72"/>
        <v>2.5049999999999999</v>
      </c>
      <c r="G575" s="102">
        <f t="shared" si="73"/>
        <v>9.0294067193941573E-3</v>
      </c>
      <c r="H575" s="102">
        <f t="shared" si="74"/>
        <v>-3.9840690148744591E-3</v>
      </c>
      <c r="I575" s="102"/>
      <c r="J575" s="102"/>
    </row>
    <row r="576" spans="1:12" x14ac:dyDescent="0.25">
      <c r="A576" s="8">
        <v>35991</v>
      </c>
      <c r="B576" s="9"/>
      <c r="C576" s="8"/>
      <c r="D576" s="9">
        <f t="shared" si="72"/>
        <v>2.21</v>
      </c>
      <c r="E576" s="9">
        <f t="shared" si="72"/>
        <v>2.5150000000000001</v>
      </c>
      <c r="G576" s="102">
        <f t="shared" si="73"/>
        <v>-6.7644000885421487E-3</v>
      </c>
      <c r="H576" s="102">
        <f t="shared" si="74"/>
        <v>3.9840690148745129E-3</v>
      </c>
      <c r="I576" s="102"/>
      <c r="J576" s="102"/>
    </row>
    <row r="577" spans="1:12" x14ac:dyDescent="0.25">
      <c r="A577" s="8">
        <v>35992</v>
      </c>
      <c r="B577" s="9"/>
      <c r="C577" s="8"/>
      <c r="D577" s="9">
        <f t="shared" si="72"/>
        <v>2.125</v>
      </c>
      <c r="E577" s="9">
        <f t="shared" si="72"/>
        <v>2.5150000000000001</v>
      </c>
      <c r="G577" s="102">
        <f t="shared" si="73"/>
        <v>-3.9220713153281267E-2</v>
      </c>
      <c r="H577" s="102">
        <f t="shared" si="74"/>
        <v>0</v>
      </c>
      <c r="I577" s="102"/>
      <c r="J577" s="102"/>
    </row>
    <row r="578" spans="1:12" x14ac:dyDescent="0.25">
      <c r="A578" s="8">
        <v>35993</v>
      </c>
      <c r="B578" s="9"/>
      <c r="C578" s="8"/>
      <c r="D578" s="9">
        <f t="shared" si="72"/>
        <v>2.125</v>
      </c>
      <c r="E578" s="9">
        <f t="shared" si="72"/>
        <v>2.48</v>
      </c>
      <c r="G578" s="102">
        <f t="shared" si="73"/>
        <v>0</v>
      </c>
      <c r="H578" s="102">
        <f t="shared" si="74"/>
        <v>-1.401424337481179E-2</v>
      </c>
      <c r="I578" s="102"/>
      <c r="J578" s="102"/>
    </row>
    <row r="579" spans="1:12" x14ac:dyDescent="0.25">
      <c r="A579" s="8">
        <v>35996</v>
      </c>
      <c r="B579" s="9"/>
      <c r="C579" s="8"/>
      <c r="D579" s="9">
        <f t="shared" si="72"/>
        <v>2.16</v>
      </c>
      <c r="E579" s="9">
        <f t="shared" si="72"/>
        <v>2.56</v>
      </c>
      <c r="G579" s="102">
        <f t="shared" si="73"/>
        <v>1.6336419319693599E-2</v>
      </c>
      <c r="H579" s="102">
        <f t="shared" si="74"/>
        <v>3.174869831458027E-2</v>
      </c>
      <c r="I579" s="102"/>
      <c r="J579" s="102"/>
    </row>
    <row r="580" spans="1:12" x14ac:dyDescent="0.25">
      <c r="A580" s="8">
        <v>35997</v>
      </c>
      <c r="B580" s="9"/>
      <c r="C580" s="8"/>
      <c r="D580" s="9">
        <f t="shared" si="72"/>
        <v>2.0249999999999999</v>
      </c>
      <c r="E580" s="9">
        <f t="shared" si="72"/>
        <v>2.48</v>
      </c>
      <c r="G580" s="102">
        <f t="shared" si="73"/>
        <v>-6.4538521137571289E-2</v>
      </c>
      <c r="H580" s="102">
        <f t="shared" si="74"/>
        <v>-3.1748698314580298E-2</v>
      </c>
      <c r="I580" s="102"/>
      <c r="J580" s="102"/>
    </row>
    <row r="581" spans="1:12" x14ac:dyDescent="0.25">
      <c r="A581" s="8">
        <v>35998</v>
      </c>
      <c r="B581" s="9"/>
      <c r="C581" s="8"/>
      <c r="D581" s="9">
        <f t="shared" si="72"/>
        <v>1.94</v>
      </c>
      <c r="E581" s="9">
        <f t="shared" si="72"/>
        <v>2.33</v>
      </c>
      <c r="G581" s="102">
        <f t="shared" si="73"/>
        <v>-4.2881727483265686E-2</v>
      </c>
      <c r="H581" s="102">
        <f t="shared" si="74"/>
        <v>-6.2390292599281555E-2</v>
      </c>
      <c r="I581" s="102"/>
      <c r="J581" s="102"/>
    </row>
    <row r="582" spans="1:12" x14ac:dyDescent="0.25">
      <c r="A582" s="8">
        <v>35999</v>
      </c>
      <c r="B582" s="9"/>
      <c r="C582" s="8"/>
      <c r="D582" s="9">
        <f t="shared" si="72"/>
        <v>1.895</v>
      </c>
      <c r="E582" s="9">
        <f t="shared" si="72"/>
        <v>2.25</v>
      </c>
      <c r="G582" s="102">
        <f t="shared" si="73"/>
        <v>-2.3469134540847009E-2</v>
      </c>
      <c r="H582" s="102">
        <f t="shared" si="74"/>
        <v>-3.4938051361280462E-2</v>
      </c>
      <c r="I582" s="102"/>
      <c r="J582" s="102"/>
    </row>
    <row r="583" spans="1:12" x14ac:dyDescent="0.25">
      <c r="A583" s="8">
        <v>36000</v>
      </c>
      <c r="B583" s="9"/>
      <c r="C583" s="8"/>
      <c r="D583" s="9">
        <f t="shared" si="72"/>
        <v>1.885</v>
      </c>
      <c r="E583" s="9">
        <f t="shared" si="72"/>
        <v>2.1549999999999998</v>
      </c>
      <c r="G583" s="102">
        <f t="shared" si="73"/>
        <v>-5.2910176344155482E-3</v>
      </c>
      <c r="H583" s="102">
        <f t="shared" si="74"/>
        <v>-4.3139492660617708E-2</v>
      </c>
      <c r="I583" s="102"/>
      <c r="J583" s="102"/>
    </row>
    <row r="584" spans="1:12" x14ac:dyDescent="0.25">
      <c r="A584" s="8">
        <v>36003</v>
      </c>
      <c r="B584" s="9"/>
      <c r="C584" s="8"/>
      <c r="D584" s="9">
        <f t="shared" si="72"/>
        <v>1.9950000000000001</v>
      </c>
      <c r="E584" s="9">
        <f t="shared" si="72"/>
        <v>2.38</v>
      </c>
      <c r="G584" s="102">
        <f t="shared" si="73"/>
        <v>5.6716229441852645E-2</v>
      </c>
      <c r="H584" s="102">
        <f t="shared" si="74"/>
        <v>9.9309764127672326E-2</v>
      </c>
      <c r="I584" s="102"/>
      <c r="J584" s="102"/>
    </row>
    <row r="585" spans="1:12" x14ac:dyDescent="0.25">
      <c r="A585" s="8">
        <v>36004</v>
      </c>
      <c r="B585" s="9"/>
      <c r="C585" s="8"/>
      <c r="D585" s="9">
        <f t="shared" si="72"/>
        <v>1.95</v>
      </c>
      <c r="E585" s="9">
        <f t="shared" si="72"/>
        <v>2.36</v>
      </c>
      <c r="G585" s="102">
        <f t="shared" si="73"/>
        <v>-2.2814677766171399E-2</v>
      </c>
      <c r="H585" s="102">
        <f t="shared" si="74"/>
        <v>-8.4388686458645949E-3</v>
      </c>
      <c r="I585" s="102"/>
    </row>
    <row r="586" spans="1:12" x14ac:dyDescent="0.25">
      <c r="A586" s="8">
        <v>36005</v>
      </c>
      <c r="B586" s="9">
        <v>1</v>
      </c>
      <c r="C586" s="8"/>
      <c r="D586" s="9">
        <f t="shared" si="72"/>
        <v>1.97</v>
      </c>
      <c r="E586" s="9">
        <f t="shared" si="72"/>
        <v>2.33</v>
      </c>
      <c r="G586" s="102">
        <f t="shared" si="73"/>
        <v>1.0204170174241668E-2</v>
      </c>
      <c r="H586" s="102">
        <f t="shared" si="74"/>
        <v>-1.279335145990947E-2</v>
      </c>
      <c r="I586" s="102"/>
    </row>
    <row r="587" spans="1:12" x14ac:dyDescent="0.25">
      <c r="A587" s="8"/>
      <c r="B587" s="9"/>
      <c r="C587" s="8"/>
      <c r="D587" s="9"/>
      <c r="E587" s="9"/>
    </row>
    <row r="588" spans="1:12" x14ac:dyDescent="0.25">
      <c r="A588" s="8"/>
      <c r="B588" s="9"/>
      <c r="C588" s="8"/>
      <c r="D588" s="9"/>
      <c r="E588" s="9"/>
    </row>
    <row r="589" spans="1:12" x14ac:dyDescent="0.25">
      <c r="A589" s="8"/>
      <c r="B589" s="9"/>
      <c r="C589" s="8"/>
      <c r="D589" s="9"/>
      <c r="E589" s="9"/>
    </row>
    <row r="590" spans="1:12" x14ac:dyDescent="0.25">
      <c r="A590" s="8"/>
      <c r="B590" s="9"/>
      <c r="C590" s="8">
        <v>36008</v>
      </c>
      <c r="G590" s="102">
        <f>STDEV(G592:G611)*15.87</f>
        <v>0.61275482561734018</v>
      </c>
      <c r="H590" s="102">
        <f>STDEV(H592:H611)*15.87</f>
        <v>0.43129555837641137</v>
      </c>
      <c r="I590" s="102"/>
      <c r="J590" s="102">
        <f>IF(ISNUMBER(J591),J591,1.1)</f>
        <v>0.68101672158012827</v>
      </c>
      <c r="K590" s="101">
        <f>MAX(D591:D612)</f>
        <v>1.9650000000000001</v>
      </c>
      <c r="L590" s="101">
        <f>MAX(E591:E612)</f>
        <v>2.42</v>
      </c>
    </row>
    <row r="591" spans="1:12" x14ac:dyDescent="0.25">
      <c r="A591" s="8">
        <v>36006</v>
      </c>
      <c r="B591" s="9"/>
      <c r="C591" s="8"/>
      <c r="D591" s="9">
        <f t="shared" ref="D591:E611" si="75">VLOOKUP($A591,IF(D$3=2,PRICELOOK2,IF(D$3=3,PRICELOOK3,IF(D$3=4,cash,PRICELOOK))),D$4,FALSE)</f>
        <v>1.9650000000000001</v>
      </c>
      <c r="E591" s="9">
        <f t="shared" si="75"/>
        <v>2.33</v>
      </c>
      <c r="G591" s="102"/>
      <c r="H591" s="102"/>
      <c r="I591" s="102"/>
      <c r="J591" s="102">
        <f>CORREL(D591:D611,E591:E611)</f>
        <v>0.68101672158012827</v>
      </c>
      <c r="K591" s="101">
        <f>MIN(D591:D612)</f>
        <v>1.66</v>
      </c>
      <c r="L591" s="101">
        <f>MIN(E591:E612)</f>
        <v>2.04</v>
      </c>
    </row>
    <row r="592" spans="1:12" x14ac:dyDescent="0.25">
      <c r="A592" s="8">
        <v>36007</v>
      </c>
      <c r="B592" s="9"/>
      <c r="C592" s="8"/>
      <c r="D592" s="9">
        <f t="shared" si="75"/>
        <v>1.835</v>
      </c>
      <c r="E592" s="9">
        <f t="shared" si="75"/>
        <v>2.2999999999999998</v>
      </c>
      <c r="G592" s="102">
        <f>LN(D592/D591)</f>
        <v>-6.8447763814691004E-2</v>
      </c>
      <c r="H592" s="102">
        <f>LN(E592/E591)</f>
        <v>-1.2959144642505341E-2</v>
      </c>
      <c r="I592" s="102"/>
      <c r="J592" s="102"/>
    </row>
    <row r="593" spans="1:10" x14ac:dyDescent="0.25">
      <c r="A593" s="8">
        <v>36010</v>
      </c>
      <c r="B593" s="9"/>
      <c r="C593" s="8"/>
      <c r="D593" s="9">
        <f t="shared" si="75"/>
        <v>1.825</v>
      </c>
      <c r="E593" s="9">
        <f t="shared" si="75"/>
        <v>2.35</v>
      </c>
      <c r="G593" s="102">
        <f t="shared" ref="G593:G611" si="76">LN(D593/D592)</f>
        <v>-5.4644944720787375E-3</v>
      </c>
      <c r="H593" s="102">
        <f t="shared" ref="H593:H611" si="77">LN(E593/E592)</f>
        <v>2.1506205220963682E-2</v>
      </c>
      <c r="I593" s="102"/>
      <c r="J593" s="102"/>
    </row>
    <row r="594" spans="1:10" x14ac:dyDescent="0.25">
      <c r="A594" s="8">
        <v>36011</v>
      </c>
      <c r="B594" s="9"/>
      <c r="C594" s="8"/>
      <c r="D594" s="9">
        <f t="shared" si="75"/>
        <v>1.87</v>
      </c>
      <c r="E594" s="9">
        <f t="shared" si="75"/>
        <v>2.39</v>
      </c>
      <c r="G594" s="102">
        <f t="shared" si="76"/>
        <v>2.435844383204044E-2</v>
      </c>
      <c r="H594" s="102">
        <f t="shared" si="77"/>
        <v>1.6878037787351731E-2</v>
      </c>
      <c r="I594" s="102"/>
      <c r="J594" s="102"/>
    </row>
    <row r="595" spans="1:10" x14ac:dyDescent="0.25">
      <c r="A595" s="8">
        <v>36012</v>
      </c>
      <c r="B595" s="9"/>
      <c r="C595" s="8"/>
      <c r="D595" s="9">
        <f t="shared" si="75"/>
        <v>1.885</v>
      </c>
      <c r="E595" s="9">
        <f t="shared" si="75"/>
        <v>2.42</v>
      </c>
      <c r="G595" s="102">
        <f t="shared" si="76"/>
        <v>7.989390033478861E-3</v>
      </c>
      <c r="H595" s="102">
        <f t="shared" si="77"/>
        <v>1.2474174225175598E-2</v>
      </c>
      <c r="I595" s="102"/>
      <c r="J595" s="102"/>
    </row>
    <row r="596" spans="1:10" x14ac:dyDescent="0.25">
      <c r="A596" s="8">
        <v>36013</v>
      </c>
      <c r="B596" s="9"/>
      <c r="C596" s="8"/>
      <c r="D596" s="9">
        <f t="shared" si="75"/>
        <v>1.81</v>
      </c>
      <c r="E596" s="9">
        <f t="shared" si="75"/>
        <v>2.37</v>
      </c>
      <c r="G596" s="102">
        <f t="shared" si="76"/>
        <v>-4.0600975622239646E-2</v>
      </c>
      <c r="H596" s="102">
        <f t="shared" si="77"/>
        <v>-2.087758502155514E-2</v>
      </c>
      <c r="I596" s="102"/>
      <c r="J596" s="102"/>
    </row>
    <row r="597" spans="1:10" x14ac:dyDescent="0.25">
      <c r="A597" s="8">
        <v>36014</v>
      </c>
      <c r="B597" s="9"/>
      <c r="C597" s="8"/>
      <c r="D597" s="9">
        <f t="shared" si="75"/>
        <v>1.7</v>
      </c>
      <c r="E597" s="9">
        <f t="shared" si="75"/>
        <v>2.2650000000000001</v>
      </c>
      <c r="G597" s="102">
        <f t="shared" si="76"/>
        <v>-6.2698594215564049E-2</v>
      </c>
      <c r="H597" s="102">
        <f t="shared" si="77"/>
        <v>-4.531519621204249E-2</v>
      </c>
      <c r="I597" s="102"/>
      <c r="J597" s="102"/>
    </row>
    <row r="598" spans="1:10" x14ac:dyDescent="0.25">
      <c r="A598" s="8">
        <v>36017</v>
      </c>
      <c r="B598" s="9"/>
      <c r="C598" s="8"/>
      <c r="D598" s="9">
        <f t="shared" si="75"/>
        <v>1.82</v>
      </c>
      <c r="E598" s="9">
        <f t="shared" si="75"/>
        <v>2.3450000000000002</v>
      </c>
      <c r="G598" s="102">
        <f t="shared" si="76"/>
        <v>6.8208250026533565E-2</v>
      </c>
      <c r="H598" s="102">
        <f t="shared" si="77"/>
        <v>3.4710642963245303E-2</v>
      </c>
      <c r="I598" s="102"/>
      <c r="J598" s="102"/>
    </row>
    <row r="599" spans="1:10" x14ac:dyDescent="0.25">
      <c r="A599" s="8">
        <v>36018</v>
      </c>
      <c r="B599" s="9"/>
      <c r="C599" s="8"/>
      <c r="D599" s="9">
        <f t="shared" si="75"/>
        <v>1.895</v>
      </c>
      <c r="E599" s="9">
        <f t="shared" si="75"/>
        <v>2.34</v>
      </c>
      <c r="G599" s="102">
        <f t="shared" si="76"/>
        <v>4.0382337445685763E-2</v>
      </c>
      <c r="H599" s="102">
        <f t="shared" si="77"/>
        <v>-2.1344725286327922E-3</v>
      </c>
      <c r="I599" s="102"/>
      <c r="J599" s="102"/>
    </row>
    <row r="600" spans="1:10" x14ac:dyDescent="0.25">
      <c r="A600" s="8">
        <v>36019</v>
      </c>
      <c r="B600" s="9"/>
      <c r="C600" s="8"/>
      <c r="D600" s="9">
        <f t="shared" si="75"/>
        <v>1.81</v>
      </c>
      <c r="E600" s="9">
        <f t="shared" si="75"/>
        <v>2.27</v>
      </c>
      <c r="G600" s="102">
        <f t="shared" si="76"/>
        <v>-4.5891993256655259E-2</v>
      </c>
      <c r="H600" s="102">
        <f t="shared" si="77"/>
        <v>-3.0371097876298644E-2</v>
      </c>
      <c r="I600" s="102"/>
      <c r="J600" s="102"/>
    </row>
    <row r="601" spans="1:10" x14ac:dyDescent="0.25">
      <c r="A601" s="8">
        <v>36020</v>
      </c>
      <c r="B601" s="9"/>
      <c r="C601" s="8"/>
      <c r="D601" s="9">
        <f t="shared" si="75"/>
        <v>1.7549999999999999</v>
      </c>
      <c r="E601" s="9">
        <f t="shared" si="75"/>
        <v>2.23</v>
      </c>
      <c r="G601" s="102">
        <f t="shared" si="76"/>
        <v>-3.0857988359905338E-2</v>
      </c>
      <c r="H601" s="102">
        <f t="shared" si="77"/>
        <v>-1.7778246021283944E-2</v>
      </c>
      <c r="I601" s="102"/>
      <c r="J601" s="102"/>
    </row>
    <row r="602" spans="1:10" x14ac:dyDescent="0.25">
      <c r="A602" s="8">
        <v>36021</v>
      </c>
      <c r="B602" s="9"/>
      <c r="C602" s="8"/>
      <c r="D602" s="9">
        <f t="shared" si="75"/>
        <v>1.7350000000000001</v>
      </c>
      <c r="E602" s="9">
        <f t="shared" si="75"/>
        <v>2.2149999999999999</v>
      </c>
      <c r="G602" s="102">
        <f t="shared" si="76"/>
        <v>-1.1461443519006539E-2</v>
      </c>
      <c r="H602" s="102">
        <f t="shared" si="77"/>
        <v>-6.7491819749284495E-3</v>
      </c>
      <c r="I602" s="102"/>
      <c r="J602" s="102"/>
    </row>
    <row r="603" spans="1:10" x14ac:dyDescent="0.25">
      <c r="A603" s="8">
        <v>36024</v>
      </c>
      <c r="B603" s="9"/>
      <c r="C603" s="8"/>
      <c r="D603" s="9">
        <f t="shared" si="75"/>
        <v>1.845</v>
      </c>
      <c r="E603" s="9">
        <f t="shared" si="75"/>
        <v>2.27</v>
      </c>
      <c r="G603" s="102">
        <f t="shared" si="76"/>
        <v>6.1471864093667998E-2</v>
      </c>
      <c r="H603" s="102">
        <f t="shared" si="77"/>
        <v>2.4527427996212419E-2</v>
      </c>
      <c r="I603" s="102"/>
      <c r="J603" s="102"/>
    </row>
    <row r="604" spans="1:10" x14ac:dyDescent="0.25">
      <c r="A604" s="8">
        <v>36025</v>
      </c>
      <c r="B604" s="9"/>
      <c r="C604" s="8"/>
      <c r="D604" s="9">
        <f t="shared" si="75"/>
        <v>1.88</v>
      </c>
      <c r="E604" s="9">
        <f t="shared" si="75"/>
        <v>2.27</v>
      </c>
      <c r="G604" s="102">
        <f t="shared" si="76"/>
        <v>1.879249934936732E-2</v>
      </c>
      <c r="H604" s="102">
        <f t="shared" si="77"/>
        <v>0</v>
      </c>
      <c r="I604" s="102"/>
      <c r="J604" s="102"/>
    </row>
    <row r="605" spans="1:10" x14ac:dyDescent="0.25">
      <c r="A605" s="8">
        <v>36026</v>
      </c>
      <c r="B605" s="9"/>
      <c r="C605" s="8"/>
      <c r="D605" s="9">
        <f t="shared" si="75"/>
        <v>1.865</v>
      </c>
      <c r="E605" s="9">
        <f t="shared" si="75"/>
        <v>2.25</v>
      </c>
      <c r="G605" s="102">
        <f t="shared" si="76"/>
        <v>-8.010723746078972E-3</v>
      </c>
      <c r="H605" s="102">
        <f t="shared" si="77"/>
        <v>-8.8496152769824993E-3</v>
      </c>
      <c r="I605" s="102"/>
      <c r="J605" s="102"/>
    </row>
    <row r="606" spans="1:10" x14ac:dyDescent="0.25">
      <c r="A606" s="8">
        <v>36027</v>
      </c>
      <c r="B606" s="9"/>
      <c r="C606" s="8"/>
      <c r="D606" s="9">
        <f t="shared" si="75"/>
        <v>1.8049999999999999</v>
      </c>
      <c r="E606" s="9">
        <f t="shared" si="75"/>
        <v>2.19</v>
      </c>
      <c r="G606" s="102">
        <f t="shared" si="76"/>
        <v>-3.2700461310934646E-2</v>
      </c>
      <c r="H606" s="102">
        <f t="shared" si="77"/>
        <v>-2.7028672387919374E-2</v>
      </c>
      <c r="I606" s="102"/>
      <c r="J606" s="102"/>
    </row>
    <row r="607" spans="1:10" x14ac:dyDescent="0.25">
      <c r="A607" s="8">
        <v>36028</v>
      </c>
      <c r="B607" s="9"/>
      <c r="C607" s="8"/>
      <c r="D607" s="9">
        <f t="shared" si="75"/>
        <v>1.7749999999999999</v>
      </c>
      <c r="E607" s="9">
        <f t="shared" si="75"/>
        <v>2.085</v>
      </c>
      <c r="G607" s="102">
        <f t="shared" si="76"/>
        <v>-1.6760168857465188E-2</v>
      </c>
      <c r="H607" s="102">
        <f t="shared" si="77"/>
        <v>-4.9132688577644648E-2</v>
      </c>
      <c r="I607" s="102"/>
      <c r="J607" s="102"/>
    </row>
    <row r="608" spans="1:10" x14ac:dyDescent="0.25">
      <c r="A608" s="8">
        <v>36031</v>
      </c>
      <c r="B608" s="9"/>
      <c r="C608" s="8"/>
      <c r="D608" s="9">
        <f t="shared" si="75"/>
        <v>1.79</v>
      </c>
      <c r="E608" s="9">
        <f t="shared" si="75"/>
        <v>2.17</v>
      </c>
      <c r="G608" s="102">
        <f t="shared" si="76"/>
        <v>8.4151969252844981E-3</v>
      </c>
      <c r="H608" s="102">
        <f t="shared" si="77"/>
        <v>3.9958312301603384E-2</v>
      </c>
      <c r="I608" s="102"/>
      <c r="J608" s="102"/>
    </row>
    <row r="609" spans="1:12" x14ac:dyDescent="0.25">
      <c r="A609" s="8">
        <v>36032</v>
      </c>
      <c r="B609" s="9"/>
      <c r="C609" s="8"/>
      <c r="D609" s="9">
        <f t="shared" si="75"/>
        <v>1.8049999999999999</v>
      </c>
      <c r="E609" s="9">
        <f t="shared" si="75"/>
        <v>2.2050000000000001</v>
      </c>
      <c r="G609" s="102">
        <f t="shared" si="76"/>
        <v>8.3449719321804679E-3</v>
      </c>
      <c r="H609" s="102">
        <f t="shared" si="77"/>
        <v>1.600034134644112E-2</v>
      </c>
      <c r="I609" s="102"/>
      <c r="J609" s="102"/>
    </row>
    <row r="610" spans="1:12" x14ac:dyDescent="0.25">
      <c r="A610" s="8">
        <v>36033</v>
      </c>
      <c r="B610" s="9"/>
      <c r="C610" s="8"/>
      <c r="D610" s="9">
        <f t="shared" si="75"/>
        <v>1.7450000000000001</v>
      </c>
      <c r="E610" s="9">
        <f t="shared" si="75"/>
        <v>2.14</v>
      </c>
      <c r="G610" s="102">
        <f t="shared" si="76"/>
        <v>-3.3806036130453659E-2</v>
      </c>
      <c r="H610" s="102">
        <f t="shared" si="77"/>
        <v>-2.9921679865049157E-2</v>
      </c>
      <c r="I610" s="102"/>
      <c r="J610" s="102"/>
    </row>
    <row r="611" spans="1:12" x14ac:dyDescent="0.25">
      <c r="A611" s="8">
        <v>36034</v>
      </c>
      <c r="B611" s="9">
        <v>1</v>
      </c>
      <c r="C611" s="8"/>
      <c r="D611" s="9">
        <f t="shared" si="75"/>
        <v>1.66</v>
      </c>
      <c r="E611" s="9">
        <f t="shared" si="75"/>
        <v>2.04</v>
      </c>
      <c r="G611" s="102">
        <f t="shared" si="76"/>
        <v>-4.9936953285938751E-2</v>
      </c>
      <c r="H611" s="102">
        <f t="shared" si="77"/>
        <v>-4.78560211776351E-2</v>
      </c>
      <c r="I611" s="102"/>
    </row>
    <row r="612" spans="1:12" x14ac:dyDescent="0.25">
      <c r="A612" s="8"/>
      <c r="B612" s="9"/>
      <c r="C612" s="8"/>
      <c r="D612" s="9"/>
      <c r="E612" s="9"/>
    </row>
    <row r="613" spans="1:12" x14ac:dyDescent="0.25">
      <c r="A613" s="8"/>
      <c r="B613" s="9"/>
      <c r="C613" s="8"/>
      <c r="D613" s="9"/>
      <c r="E613" s="9"/>
    </row>
    <row r="614" spans="1:12" x14ac:dyDescent="0.25">
      <c r="A614" s="8"/>
      <c r="B614" s="9"/>
      <c r="C614" s="8"/>
      <c r="D614" s="9"/>
      <c r="E614" s="9"/>
    </row>
    <row r="615" spans="1:12" x14ac:dyDescent="0.25">
      <c r="A615" s="8"/>
      <c r="B615" s="9"/>
      <c r="C615" s="8">
        <v>36039</v>
      </c>
      <c r="G615" s="102">
        <f>STDEV(G617:G635)*15.87</f>
        <v>0.95660849155081717</v>
      </c>
      <c r="H615" s="102">
        <f>STDEV(H617:H635)*15.87</f>
        <v>0.53174207574748655</v>
      </c>
      <c r="I615" s="102"/>
      <c r="J615" s="102">
        <f>IF(ISNUMBER(J616),J616,1.1)</f>
        <v>0.59482610138278424</v>
      </c>
      <c r="K615" s="101">
        <f>MAX(D616:D637)</f>
        <v>2.105</v>
      </c>
      <c r="L615" s="101">
        <f>MAX(E616:E637)</f>
        <v>2.27</v>
      </c>
    </row>
    <row r="616" spans="1:12" x14ac:dyDescent="0.25">
      <c r="A616" s="8">
        <v>36035</v>
      </c>
      <c r="B616" s="9"/>
      <c r="C616" s="8"/>
      <c r="D616" s="9">
        <f t="shared" ref="D616:E635" si="78">VLOOKUP($A616,IF(D$3=2,PRICELOOK2,IF(D$3=3,PRICELOOK3,IF(D$3=4,cash,PRICELOOK))),D$4,FALSE)</f>
        <v>1.5649999999999999</v>
      </c>
      <c r="E616" s="9">
        <f t="shared" si="78"/>
        <v>2.0249999999999999</v>
      </c>
      <c r="G616" s="102"/>
      <c r="H616" s="102"/>
      <c r="I616" s="102"/>
      <c r="J616" s="102">
        <f>CORREL(D616:D635,E616:E635)</f>
        <v>0.59482610138278424</v>
      </c>
      <c r="K616" s="101">
        <f>MIN(D616:D637)</f>
        <v>1.5649999999999999</v>
      </c>
      <c r="L616" s="101">
        <f>MIN(E616:E637)</f>
        <v>2.0249999999999999</v>
      </c>
    </row>
    <row r="617" spans="1:12" x14ac:dyDescent="0.25">
      <c r="A617" s="8">
        <v>36038</v>
      </c>
      <c r="B617" s="9"/>
      <c r="C617" s="8"/>
      <c r="D617" s="9">
        <f t="shared" si="78"/>
        <v>1.57</v>
      </c>
      <c r="E617" s="9">
        <f t="shared" si="78"/>
        <v>2.1</v>
      </c>
      <c r="G617" s="102">
        <f>LN(D617/D616)</f>
        <v>3.189795368100302E-3</v>
      </c>
      <c r="H617" s="102">
        <f>LN(E617/E616)</f>
        <v>3.6367644170875006E-2</v>
      </c>
      <c r="I617" s="102"/>
      <c r="J617" s="102"/>
    </row>
    <row r="618" spans="1:12" x14ac:dyDescent="0.25">
      <c r="A618" s="8">
        <v>36039</v>
      </c>
      <c r="B618" s="9"/>
      <c r="C618" s="8"/>
      <c r="D618" s="9">
        <f t="shared" si="78"/>
        <v>1.7949999999999999</v>
      </c>
      <c r="E618" s="9">
        <f t="shared" si="78"/>
        <v>2.27</v>
      </c>
      <c r="G618" s="102">
        <f t="shared" ref="G618:G635" si="79">LN(D618/D617)</f>
        <v>0.13392940258002539</v>
      </c>
      <c r="H618" s="102">
        <f t="shared" ref="H618:H635" si="80">LN(E618/E617)</f>
        <v>7.7842486763933932E-2</v>
      </c>
      <c r="I618" s="102"/>
      <c r="J618" s="102"/>
    </row>
    <row r="619" spans="1:12" x14ac:dyDescent="0.25">
      <c r="A619" s="8">
        <v>36040</v>
      </c>
      <c r="B619" s="9"/>
      <c r="C619" s="8"/>
      <c r="D619" s="9">
        <f t="shared" si="78"/>
        <v>1.6850000000000001</v>
      </c>
      <c r="E619" s="9">
        <f t="shared" si="78"/>
        <v>2.21</v>
      </c>
      <c r="G619" s="102">
        <f t="shared" si="79"/>
        <v>-6.3239458135917109E-2</v>
      </c>
      <c r="H619" s="102">
        <f t="shared" si="80"/>
        <v>-2.6787315963649843E-2</v>
      </c>
      <c r="I619" s="102"/>
      <c r="J619" s="102"/>
    </row>
    <row r="620" spans="1:12" x14ac:dyDescent="0.25">
      <c r="A620" s="8">
        <v>36041</v>
      </c>
      <c r="B620" s="9"/>
      <c r="C620" s="8"/>
      <c r="D620" s="9">
        <f t="shared" si="78"/>
        <v>1.61</v>
      </c>
      <c r="E620" s="9">
        <f t="shared" si="78"/>
        <v>2.1150000000000002</v>
      </c>
      <c r="G620" s="102">
        <f t="shared" si="79"/>
        <v>-4.55313848079534E-2</v>
      </c>
      <c r="H620" s="102">
        <f t="shared" si="80"/>
        <v>-4.3937703031419993E-2</v>
      </c>
      <c r="I620" s="102"/>
      <c r="J620" s="102"/>
    </row>
    <row r="621" spans="1:12" x14ac:dyDescent="0.25">
      <c r="A621" s="8">
        <v>36042</v>
      </c>
      <c r="B621" s="9"/>
      <c r="C621" s="8"/>
      <c r="D621" s="9">
        <f t="shared" si="78"/>
        <v>1.615</v>
      </c>
      <c r="E621" s="9">
        <f t="shared" si="78"/>
        <v>2.09</v>
      </c>
      <c r="G621" s="102">
        <f t="shared" si="79"/>
        <v>3.1007776782481854E-3</v>
      </c>
      <c r="H621" s="102">
        <f t="shared" si="80"/>
        <v>-1.1890746521521786E-2</v>
      </c>
      <c r="I621" s="102"/>
      <c r="J621" s="102"/>
    </row>
    <row r="622" spans="1:12" x14ac:dyDescent="0.25">
      <c r="A622" s="8">
        <v>36046</v>
      </c>
      <c r="B622" s="9"/>
      <c r="C622" s="8"/>
      <c r="D622" s="9">
        <f t="shared" si="78"/>
        <v>1.6950000000000001</v>
      </c>
      <c r="E622" s="9">
        <f t="shared" si="78"/>
        <v>2.145</v>
      </c>
      <c r="G622" s="102">
        <f t="shared" si="79"/>
        <v>4.8347784157793838E-2</v>
      </c>
      <c r="H622" s="102">
        <f t="shared" si="80"/>
        <v>2.5975486403260736E-2</v>
      </c>
      <c r="I622" s="102"/>
      <c r="J622" s="102"/>
    </row>
    <row r="623" spans="1:12" x14ac:dyDescent="0.25">
      <c r="A623" s="8">
        <v>36047</v>
      </c>
      <c r="B623" s="9"/>
      <c r="C623" s="8"/>
      <c r="D623" s="9">
        <f t="shared" si="78"/>
        <v>1.655</v>
      </c>
      <c r="E623" s="9">
        <f t="shared" si="78"/>
        <v>2.09</v>
      </c>
      <c r="G623" s="102">
        <f t="shared" si="79"/>
        <v>-2.3881732003387359E-2</v>
      </c>
      <c r="H623" s="102">
        <f t="shared" si="80"/>
        <v>-2.5975486403260677E-2</v>
      </c>
      <c r="I623" s="102"/>
      <c r="J623" s="102"/>
    </row>
    <row r="624" spans="1:12" x14ac:dyDescent="0.25">
      <c r="A624" s="8">
        <v>36048</v>
      </c>
      <c r="B624" s="9"/>
      <c r="C624" s="8"/>
      <c r="D624" s="9">
        <f t="shared" si="78"/>
        <v>1.75</v>
      </c>
      <c r="E624" s="9">
        <f t="shared" si="78"/>
        <v>2.14</v>
      </c>
      <c r="G624" s="102">
        <f t="shared" si="79"/>
        <v>5.5814779106396539E-2</v>
      </c>
      <c r="H624" s="102">
        <f t="shared" si="80"/>
        <v>2.3641763057040709E-2</v>
      </c>
      <c r="I624" s="102"/>
      <c r="J624" s="102"/>
    </row>
    <row r="625" spans="1:12" x14ac:dyDescent="0.25">
      <c r="A625" s="8">
        <v>36052</v>
      </c>
      <c r="B625" s="9"/>
      <c r="C625" s="8"/>
      <c r="D625" s="9">
        <f t="shared" si="78"/>
        <v>1.645</v>
      </c>
      <c r="E625" s="9">
        <f t="shared" si="78"/>
        <v>2.0649999999999999</v>
      </c>
      <c r="G625" s="102">
        <f t="shared" si="79"/>
        <v>-6.1875403718087411E-2</v>
      </c>
      <c r="H625" s="102">
        <f t="shared" si="80"/>
        <v>-3.5675602620764128E-2</v>
      </c>
      <c r="I625" s="102"/>
      <c r="J625" s="102"/>
    </row>
    <row r="626" spans="1:12" x14ac:dyDescent="0.25">
      <c r="A626" s="8">
        <v>36053</v>
      </c>
      <c r="B626" s="9"/>
      <c r="C626" s="8"/>
      <c r="D626" s="9">
        <f t="shared" si="78"/>
        <v>1.7549999999999999</v>
      </c>
      <c r="E626" s="9">
        <f t="shared" si="78"/>
        <v>2.1</v>
      </c>
      <c r="G626" s="102">
        <f t="shared" si="79"/>
        <v>6.4728472700493769E-2</v>
      </c>
      <c r="H626" s="102">
        <f t="shared" si="80"/>
        <v>1.6807118316381407E-2</v>
      </c>
      <c r="I626" s="102"/>
      <c r="J626" s="102"/>
    </row>
    <row r="627" spans="1:12" x14ac:dyDescent="0.25">
      <c r="A627" s="8">
        <v>36054</v>
      </c>
      <c r="B627" s="9"/>
      <c r="C627" s="8"/>
      <c r="D627" s="9">
        <f t="shared" si="78"/>
        <v>1.9350000000000001</v>
      </c>
      <c r="E627" s="9">
        <f t="shared" si="78"/>
        <v>2.19</v>
      </c>
      <c r="G627" s="102">
        <f t="shared" si="79"/>
        <v>9.7638469563916072E-2</v>
      </c>
      <c r="H627" s="102">
        <f t="shared" si="80"/>
        <v>4.1964199099031992E-2</v>
      </c>
      <c r="I627" s="102"/>
      <c r="J627" s="102"/>
    </row>
    <row r="628" spans="1:12" x14ac:dyDescent="0.25">
      <c r="A628" s="8">
        <v>36055</v>
      </c>
      <c r="B628" s="9"/>
      <c r="C628" s="8"/>
      <c r="D628" s="9">
        <f t="shared" si="78"/>
        <v>1.925</v>
      </c>
      <c r="E628" s="9">
        <f t="shared" si="78"/>
        <v>2.14</v>
      </c>
      <c r="G628" s="102">
        <f t="shared" si="79"/>
        <v>-5.1813587419976288E-3</v>
      </c>
      <c r="H628" s="102">
        <f t="shared" si="80"/>
        <v>-2.309571479464928E-2</v>
      </c>
      <c r="I628" s="102"/>
      <c r="J628" s="102"/>
    </row>
    <row r="629" spans="1:12" x14ac:dyDescent="0.25">
      <c r="A629" s="8">
        <v>36056</v>
      </c>
      <c r="B629" s="9"/>
      <c r="C629" s="8"/>
      <c r="D629" s="9">
        <f t="shared" si="78"/>
        <v>2.0449999999999999</v>
      </c>
      <c r="E629" s="9">
        <f t="shared" si="78"/>
        <v>2.1800000000000002</v>
      </c>
      <c r="G629" s="102">
        <f t="shared" si="79"/>
        <v>6.0471821755017544E-2</v>
      </c>
      <c r="H629" s="102">
        <f t="shared" si="80"/>
        <v>1.8519047767237531E-2</v>
      </c>
      <c r="I629" s="102"/>
      <c r="J629" s="102"/>
    </row>
    <row r="630" spans="1:12" x14ac:dyDescent="0.25">
      <c r="A630" s="8">
        <v>36059</v>
      </c>
      <c r="B630" s="9"/>
      <c r="C630" s="8"/>
      <c r="D630" s="9">
        <f t="shared" si="78"/>
        <v>1.95</v>
      </c>
      <c r="E630" s="9">
        <f t="shared" si="78"/>
        <v>2.15</v>
      </c>
      <c r="G630" s="102">
        <f t="shared" si="79"/>
        <v>-4.7568416919109568E-2</v>
      </c>
      <c r="H630" s="102">
        <f t="shared" si="80"/>
        <v>-1.3857034661426354E-2</v>
      </c>
      <c r="I630" s="102"/>
      <c r="J630" s="102"/>
    </row>
    <row r="631" spans="1:12" x14ac:dyDescent="0.25">
      <c r="A631" s="8">
        <v>36060</v>
      </c>
      <c r="B631" s="9"/>
      <c r="C631" s="8"/>
      <c r="D631" s="9">
        <f t="shared" si="78"/>
        <v>2.085</v>
      </c>
      <c r="E631" s="9">
        <f t="shared" si="78"/>
        <v>2.2400000000000002</v>
      </c>
      <c r="G631" s="102">
        <f t="shared" si="79"/>
        <v>6.693948267510931E-2</v>
      </c>
      <c r="H631" s="102">
        <f t="shared" si="80"/>
        <v>4.1008023727377253E-2</v>
      </c>
      <c r="I631" s="102"/>
      <c r="J631" s="102"/>
    </row>
    <row r="632" spans="1:12" x14ac:dyDescent="0.25">
      <c r="A632" s="8">
        <v>36061</v>
      </c>
      <c r="B632" s="9"/>
      <c r="C632" s="8"/>
      <c r="D632" s="9">
        <f t="shared" si="78"/>
        <v>2.0150000000000001</v>
      </c>
      <c r="E632" s="9">
        <f t="shared" si="78"/>
        <v>2.1749999999999998</v>
      </c>
      <c r="G632" s="102">
        <f t="shared" si="79"/>
        <v>-3.4149659852118368E-2</v>
      </c>
      <c r="H632" s="102">
        <f t="shared" si="80"/>
        <v>-2.9447201326301249E-2</v>
      </c>
      <c r="I632" s="102"/>
      <c r="J632" s="102"/>
    </row>
    <row r="633" spans="1:12" x14ac:dyDescent="0.25">
      <c r="A633" s="8">
        <v>36062</v>
      </c>
      <c r="B633" s="9"/>
      <c r="C633" s="8"/>
      <c r="D633" s="9">
        <f t="shared" si="78"/>
        <v>1.9650000000000001</v>
      </c>
      <c r="E633" s="9">
        <f t="shared" si="78"/>
        <v>2.1549999999999998</v>
      </c>
      <c r="G633" s="102">
        <f t="shared" si="79"/>
        <v>-2.5126950077421759E-2</v>
      </c>
      <c r="H633" s="102">
        <f t="shared" si="80"/>
        <v>-9.2379409849363617E-3</v>
      </c>
      <c r="I633" s="102"/>
      <c r="J633" s="102"/>
    </row>
    <row r="634" spans="1:12" x14ac:dyDescent="0.25">
      <c r="A634" s="8">
        <v>36063</v>
      </c>
      <c r="B634" s="9"/>
      <c r="C634" s="8"/>
      <c r="D634" s="9">
        <f t="shared" si="78"/>
        <v>2.105</v>
      </c>
      <c r="E634" s="9">
        <f t="shared" si="78"/>
        <v>2.1800000000000002</v>
      </c>
      <c r="G634" s="102">
        <f t="shared" si="79"/>
        <v>6.8823221813120158E-2</v>
      </c>
      <c r="H634" s="102">
        <f t="shared" si="80"/>
        <v>1.1534153245286765E-2</v>
      </c>
      <c r="I634" s="102"/>
      <c r="J634" s="102"/>
    </row>
    <row r="635" spans="1:12" x14ac:dyDescent="0.25">
      <c r="A635" s="8">
        <v>36066</v>
      </c>
      <c r="B635" s="9">
        <v>1</v>
      </c>
      <c r="C635" s="8"/>
      <c r="D635" s="9">
        <f t="shared" si="78"/>
        <v>1.98</v>
      </c>
      <c r="E635" s="9">
        <f t="shared" si="78"/>
        <v>2.11</v>
      </c>
      <c r="G635" s="102">
        <f t="shared" si="79"/>
        <v>-6.1218622427900847E-2</v>
      </c>
      <c r="H635" s="102">
        <f t="shared" si="80"/>
        <v>-3.2636929313022658E-2</v>
      </c>
      <c r="I635" s="102"/>
      <c r="J635" s="102"/>
    </row>
    <row r="636" spans="1:12" x14ac:dyDescent="0.25">
      <c r="A636" s="8"/>
      <c r="B636" s="9"/>
      <c r="C636" s="8"/>
      <c r="D636" s="9"/>
      <c r="E636" s="9"/>
    </row>
    <row r="637" spans="1:12" x14ac:dyDescent="0.25">
      <c r="A637" s="8"/>
      <c r="B637" s="9"/>
      <c r="C637" s="8"/>
      <c r="D637" s="9"/>
      <c r="E637" s="9"/>
    </row>
    <row r="638" spans="1:12" x14ac:dyDescent="0.25">
      <c r="A638" s="8"/>
      <c r="B638" s="9"/>
      <c r="C638" s="8"/>
      <c r="D638" s="9"/>
      <c r="E638" s="9"/>
    </row>
    <row r="639" spans="1:12" x14ac:dyDescent="0.25">
      <c r="A639" s="8"/>
      <c r="B639" s="9"/>
      <c r="C639" s="8">
        <v>36069</v>
      </c>
      <c r="G639" s="102">
        <f>STDEV(G641:G660)*15.87</f>
        <v>1.2611117265517164</v>
      </c>
      <c r="H639" s="102">
        <f>STDEV(H641:H660)*15.87</f>
        <v>0.8380264257383615</v>
      </c>
      <c r="I639" s="102"/>
      <c r="J639" s="102">
        <f>IF(ISNUMBER(J640),J640,1.1)</f>
        <v>0.24912723594950004</v>
      </c>
      <c r="K639" s="101">
        <f>MAX(D640:D661)</f>
        <v>2.1850000000000001</v>
      </c>
      <c r="L639" s="101">
        <f>MAX(E640:E661)</f>
        <v>2.5099999999999998</v>
      </c>
    </row>
    <row r="640" spans="1:12" x14ac:dyDescent="0.25">
      <c r="A640" s="8">
        <v>36067</v>
      </c>
      <c r="B640" s="9"/>
      <c r="C640" s="8"/>
      <c r="D640" s="9">
        <f t="shared" ref="D640:E660" si="81">VLOOKUP($A640,IF(D$3=2,PRICELOOK2,IF(D$3=3,PRICELOOK3,IF(D$3=4,cash,PRICELOOK))),D$4,FALSE)</f>
        <v>1.875</v>
      </c>
      <c r="E640" s="9">
        <f t="shared" si="81"/>
        <v>2.06</v>
      </c>
      <c r="G640" s="102"/>
      <c r="H640" s="102"/>
      <c r="I640" s="102"/>
      <c r="J640" s="102">
        <f>CORREL(D640:D660,E640:E660)</f>
        <v>0.24912723594950004</v>
      </c>
      <c r="K640" s="101">
        <f>MIN(D640:D661)</f>
        <v>1.58</v>
      </c>
      <c r="L640" s="101">
        <f>MIN(E640:E661)</f>
        <v>2</v>
      </c>
    </row>
    <row r="641" spans="1:10" x14ac:dyDescent="0.25">
      <c r="A641" s="8">
        <v>36068</v>
      </c>
      <c r="B641" s="9"/>
      <c r="C641" s="8"/>
      <c r="D641" s="9">
        <f t="shared" si="81"/>
        <v>2</v>
      </c>
      <c r="E641" s="9">
        <f t="shared" si="81"/>
        <v>2.12</v>
      </c>
      <c r="G641" s="102">
        <f>LN(D641/D640)</f>
        <v>6.4538521137571164E-2</v>
      </c>
      <c r="H641" s="102">
        <f>LN(E641/E640)</f>
        <v>2.871010588243136E-2</v>
      </c>
      <c r="I641" s="102"/>
      <c r="J641" s="102"/>
    </row>
    <row r="642" spans="1:10" x14ac:dyDescent="0.25">
      <c r="A642" s="8">
        <v>36069</v>
      </c>
      <c r="B642" s="9"/>
      <c r="C642" s="8"/>
      <c r="D642" s="9">
        <f t="shared" si="81"/>
        <v>2.1850000000000001</v>
      </c>
      <c r="E642" s="9">
        <f t="shared" si="81"/>
        <v>2.2650000000000001</v>
      </c>
      <c r="G642" s="102">
        <f t="shared" ref="G642:G660" si="82">LN(D642/D641)</f>
        <v>8.8468647987608187E-2</v>
      </c>
      <c r="H642" s="102">
        <f t="shared" ref="H642:H660" si="83">LN(E642/E641)</f>
        <v>6.6158670251076274E-2</v>
      </c>
      <c r="I642" s="102"/>
      <c r="J642" s="102"/>
    </row>
    <row r="643" spans="1:10" x14ac:dyDescent="0.25">
      <c r="A643" s="8">
        <v>36070</v>
      </c>
      <c r="B643" s="9"/>
      <c r="C643" s="8"/>
      <c r="D643" s="9">
        <f t="shared" si="81"/>
        <v>1.905</v>
      </c>
      <c r="E643" s="9">
        <f t="shared" si="81"/>
        <v>2.0550000000000002</v>
      </c>
      <c r="G643" s="102">
        <f t="shared" si="82"/>
        <v>-0.13713381996888921</v>
      </c>
      <c r="H643" s="102">
        <f t="shared" si="83"/>
        <v>-9.729891098679945E-2</v>
      </c>
      <c r="I643" s="102"/>
      <c r="J643" s="102"/>
    </row>
    <row r="644" spans="1:10" x14ac:dyDescent="0.25">
      <c r="A644" s="8">
        <v>36074</v>
      </c>
      <c r="B644" s="9"/>
      <c r="C644" s="8"/>
      <c r="D644" s="9">
        <f t="shared" si="81"/>
        <v>1.7849999999999999</v>
      </c>
      <c r="E644" s="9">
        <f t="shared" si="81"/>
        <v>2.0449999999999999</v>
      </c>
      <c r="G644" s="102">
        <f t="shared" si="82"/>
        <v>-6.5063593347062007E-2</v>
      </c>
      <c r="H644" s="102">
        <f t="shared" si="83"/>
        <v>-4.8780584534329667E-3</v>
      </c>
      <c r="I644" s="102"/>
      <c r="J644" s="102"/>
    </row>
    <row r="645" spans="1:10" x14ac:dyDescent="0.25">
      <c r="A645" s="8">
        <v>36075</v>
      </c>
      <c r="B645" s="9"/>
      <c r="C645" s="8"/>
      <c r="D645" s="9">
        <f t="shared" si="81"/>
        <v>1.855</v>
      </c>
      <c r="E645" s="9">
        <f t="shared" si="81"/>
        <v>2.085</v>
      </c>
      <c r="G645" s="102">
        <f t="shared" si="82"/>
        <v>3.8466280827796143E-2</v>
      </c>
      <c r="H645" s="102">
        <f t="shared" si="83"/>
        <v>1.937106575599979E-2</v>
      </c>
      <c r="I645" s="102"/>
      <c r="J645" s="102"/>
    </row>
    <row r="646" spans="1:10" x14ac:dyDescent="0.25">
      <c r="A646" s="8">
        <v>36076</v>
      </c>
      <c r="B646" s="9"/>
      <c r="C646" s="8"/>
      <c r="D646" s="9">
        <f t="shared" si="81"/>
        <v>1.845</v>
      </c>
      <c r="E646" s="9">
        <f t="shared" si="81"/>
        <v>2.1</v>
      </c>
      <c r="G646" s="102">
        <f t="shared" si="82"/>
        <v>-5.405418566907935E-3</v>
      </c>
      <c r="H646" s="102">
        <f t="shared" si="83"/>
        <v>7.168489478612497E-3</v>
      </c>
      <c r="I646" s="102"/>
      <c r="J646" s="102"/>
    </row>
    <row r="647" spans="1:10" x14ac:dyDescent="0.25">
      <c r="A647" s="8">
        <v>36077</v>
      </c>
      <c r="B647" s="9"/>
      <c r="C647" s="8"/>
      <c r="D647" s="9">
        <f t="shared" si="81"/>
        <v>1.645</v>
      </c>
      <c r="E647" s="9">
        <f t="shared" si="81"/>
        <v>2</v>
      </c>
      <c r="G647" s="102">
        <f t="shared" si="82"/>
        <v>-0.11473889327515521</v>
      </c>
      <c r="H647" s="102">
        <f t="shared" si="83"/>
        <v>-4.8790164169432056E-2</v>
      </c>
      <c r="I647" s="102"/>
      <c r="J647" s="102"/>
    </row>
    <row r="648" spans="1:10" x14ac:dyDescent="0.25">
      <c r="A648" s="8">
        <v>36080</v>
      </c>
      <c r="B648" s="9"/>
      <c r="C648" s="8"/>
      <c r="D648" s="9">
        <f t="shared" si="81"/>
        <v>1.64</v>
      </c>
      <c r="E648" s="9">
        <f t="shared" si="81"/>
        <v>2.085</v>
      </c>
      <c r="G648" s="102">
        <f t="shared" si="82"/>
        <v>-3.044142381228244E-3</v>
      </c>
      <c r="H648" s="102">
        <f t="shared" si="83"/>
        <v>4.1621674690819448E-2</v>
      </c>
      <c r="I648" s="102"/>
      <c r="J648" s="102"/>
    </row>
    <row r="649" spans="1:10" x14ac:dyDescent="0.25">
      <c r="A649" s="8">
        <v>36081</v>
      </c>
      <c r="B649" s="9"/>
      <c r="C649" s="8"/>
      <c r="D649" s="9">
        <f t="shared" si="81"/>
        <v>1.69</v>
      </c>
      <c r="E649" s="9">
        <f t="shared" si="81"/>
        <v>2.145</v>
      </c>
      <c r="G649" s="102">
        <f t="shared" si="82"/>
        <v>3.0032287098875076E-2</v>
      </c>
      <c r="H649" s="102">
        <f t="shared" si="83"/>
        <v>2.8370697129215566E-2</v>
      </c>
      <c r="I649" s="102"/>
      <c r="J649" s="102"/>
    </row>
    <row r="650" spans="1:10" x14ac:dyDescent="0.25">
      <c r="A650" s="8">
        <v>36082</v>
      </c>
      <c r="B650" s="9"/>
      <c r="C650" s="8"/>
      <c r="D650" s="9">
        <f t="shared" si="81"/>
        <v>1.81</v>
      </c>
      <c r="E650" s="9">
        <f t="shared" si="81"/>
        <v>2.25</v>
      </c>
      <c r="G650" s="102">
        <f t="shared" si="82"/>
        <v>6.8598316342752402E-2</v>
      </c>
      <c r="H650" s="102">
        <f t="shared" si="83"/>
        <v>4.7790663836348481E-2</v>
      </c>
      <c r="I650" s="102"/>
      <c r="J650" s="102"/>
    </row>
    <row r="651" spans="1:10" x14ac:dyDescent="0.25">
      <c r="A651" s="8">
        <v>36083</v>
      </c>
      <c r="B651" s="9"/>
      <c r="C651" s="8"/>
      <c r="D651" s="9">
        <f t="shared" si="81"/>
        <v>1.79</v>
      </c>
      <c r="E651" s="9">
        <f t="shared" si="81"/>
        <v>2.2549999999999999</v>
      </c>
      <c r="G651" s="102">
        <f t="shared" si="82"/>
        <v>-1.1111225425070722E-2</v>
      </c>
      <c r="H651" s="102">
        <f t="shared" si="83"/>
        <v>2.21975673831281E-3</v>
      </c>
      <c r="I651" s="102"/>
      <c r="J651" s="102"/>
    </row>
    <row r="652" spans="1:10" x14ac:dyDescent="0.25">
      <c r="A652" s="8">
        <v>36084</v>
      </c>
      <c r="B652" s="9"/>
      <c r="C652" s="8"/>
      <c r="D652" s="9">
        <f t="shared" si="81"/>
        <v>1.58</v>
      </c>
      <c r="E652" s="9">
        <f t="shared" si="81"/>
        <v>2.1150000000000002</v>
      </c>
      <c r="G652" s="102">
        <f t="shared" si="82"/>
        <v>-0.12479077281378811</v>
      </c>
      <c r="H652" s="102">
        <f t="shared" si="83"/>
        <v>-6.4095160456400194E-2</v>
      </c>
      <c r="I652" s="102"/>
      <c r="J652" s="102"/>
    </row>
    <row r="653" spans="1:10" x14ac:dyDescent="0.25">
      <c r="A653" s="8">
        <v>36087</v>
      </c>
      <c r="B653" s="9"/>
      <c r="C653" s="8"/>
      <c r="D653" s="9">
        <f t="shared" si="81"/>
        <v>1.7450000000000001</v>
      </c>
      <c r="E653" s="9">
        <f t="shared" si="81"/>
        <v>2.25</v>
      </c>
      <c r="G653" s="102">
        <f t="shared" si="82"/>
        <v>9.9329708615515155E-2</v>
      </c>
      <c r="H653" s="102">
        <f t="shared" si="83"/>
        <v>6.1875403718087453E-2</v>
      </c>
      <c r="I653" s="102"/>
      <c r="J653" s="102"/>
    </row>
    <row r="654" spans="1:10" x14ac:dyDescent="0.25">
      <c r="A654" s="8">
        <v>36088</v>
      </c>
      <c r="B654" s="9"/>
      <c r="C654" s="8"/>
      <c r="D654" s="9">
        <f t="shared" si="81"/>
        <v>1.915</v>
      </c>
      <c r="E654" s="9">
        <f t="shared" si="81"/>
        <v>2.4300000000000002</v>
      </c>
      <c r="G654" s="102">
        <f t="shared" si="82"/>
        <v>9.296306697821885E-2</v>
      </c>
      <c r="H654" s="102">
        <f t="shared" si="83"/>
        <v>7.6961041136128394E-2</v>
      </c>
      <c r="I654" s="102"/>
      <c r="J654" s="102"/>
    </row>
    <row r="655" spans="1:10" x14ac:dyDescent="0.25">
      <c r="A655" s="8">
        <v>36089</v>
      </c>
      <c r="B655" s="9"/>
      <c r="C655" s="8"/>
      <c r="D655" s="9">
        <f t="shared" si="81"/>
        <v>1.99</v>
      </c>
      <c r="E655" s="9">
        <f t="shared" si="81"/>
        <v>2.5099999999999998</v>
      </c>
      <c r="G655" s="102">
        <f t="shared" si="82"/>
        <v>3.8417016103791793E-2</v>
      </c>
      <c r="H655" s="102">
        <f t="shared" si="83"/>
        <v>3.2391495791235285E-2</v>
      </c>
      <c r="I655" s="102"/>
      <c r="J655" s="102"/>
    </row>
    <row r="656" spans="1:10" x14ac:dyDescent="0.25">
      <c r="A656" s="8">
        <v>36090</v>
      </c>
      <c r="B656" s="9"/>
      <c r="C656" s="8"/>
      <c r="D656" s="9">
        <f t="shared" si="81"/>
        <v>1.89</v>
      </c>
      <c r="E656" s="9">
        <f t="shared" si="81"/>
        <v>2.4350000000000001</v>
      </c>
      <c r="G656" s="102">
        <f t="shared" si="82"/>
        <v>-5.1557809664850011E-2</v>
      </c>
      <c r="H656" s="102">
        <f t="shared" si="83"/>
        <v>-3.0335996609139264E-2</v>
      </c>
      <c r="I656" s="102"/>
      <c r="J656" s="102"/>
    </row>
    <row r="657" spans="1:12" x14ac:dyDescent="0.25">
      <c r="A657" s="8">
        <v>36091</v>
      </c>
      <c r="B657" s="9"/>
      <c r="C657" s="8"/>
      <c r="D657" s="9">
        <f t="shared" si="81"/>
        <v>1.68</v>
      </c>
      <c r="E657" s="9">
        <f t="shared" si="81"/>
        <v>2.2650000000000001</v>
      </c>
      <c r="G657" s="102">
        <f t="shared" si="82"/>
        <v>-0.11778303565638339</v>
      </c>
      <c r="H657" s="102">
        <f t="shared" si="83"/>
        <v>-7.237199759955569E-2</v>
      </c>
      <c r="I657" s="102"/>
      <c r="J657" s="102"/>
    </row>
    <row r="658" spans="1:12" x14ac:dyDescent="0.25">
      <c r="A658" s="8">
        <v>36094</v>
      </c>
      <c r="B658" s="9"/>
      <c r="C658" s="8"/>
      <c r="D658" s="9">
        <f t="shared" si="81"/>
        <v>1.8149999999999999</v>
      </c>
      <c r="E658" s="9">
        <f t="shared" si="81"/>
        <v>2.48</v>
      </c>
      <c r="G658" s="102">
        <f t="shared" si="82"/>
        <v>7.729167430164649E-2</v>
      </c>
      <c r="H658" s="102">
        <f t="shared" si="83"/>
        <v>9.06838012418935E-2</v>
      </c>
      <c r="I658" s="102"/>
      <c r="J658" s="102"/>
    </row>
    <row r="659" spans="1:12" x14ac:dyDescent="0.25">
      <c r="A659" s="8">
        <v>36095</v>
      </c>
      <c r="B659" s="9"/>
      <c r="C659" s="8"/>
      <c r="D659" s="9">
        <f t="shared" si="81"/>
        <v>1.79</v>
      </c>
      <c r="E659" s="9">
        <f t="shared" si="81"/>
        <v>2.4550000000000001</v>
      </c>
      <c r="G659" s="102">
        <f t="shared" si="82"/>
        <v>-1.386984786415039E-2</v>
      </c>
      <c r="H659" s="102">
        <f t="shared" si="83"/>
        <v>-1.0131798930406839E-2</v>
      </c>
      <c r="I659" s="102"/>
      <c r="J659" s="102"/>
    </row>
    <row r="660" spans="1:12" x14ac:dyDescent="0.25">
      <c r="A660" s="8">
        <v>36096</v>
      </c>
      <c r="B660" s="9">
        <v>1</v>
      </c>
      <c r="C660" s="8"/>
      <c r="D660" s="9">
        <f t="shared" si="81"/>
        <v>1.645</v>
      </c>
      <c r="E660" s="9">
        <f t="shared" si="81"/>
        <v>2.3450000000000002</v>
      </c>
      <c r="G660" s="102">
        <f t="shared" si="82"/>
        <v>-8.4475235635328466E-2</v>
      </c>
      <c r="H660" s="102">
        <f t="shared" si="83"/>
        <v>-4.5841359348241142E-2</v>
      </c>
      <c r="I660" s="102"/>
    </row>
    <row r="661" spans="1:12" x14ac:dyDescent="0.25">
      <c r="A661" s="8"/>
      <c r="B661" s="9"/>
      <c r="C661" s="8"/>
      <c r="D661" s="9"/>
      <c r="E661" s="9"/>
    </row>
    <row r="662" spans="1:12" x14ac:dyDescent="0.25">
      <c r="A662" s="8"/>
      <c r="B662" s="9"/>
      <c r="C662" s="8"/>
      <c r="D662" s="9"/>
      <c r="E662" s="9"/>
    </row>
    <row r="663" spans="1:12" x14ac:dyDescent="0.25">
      <c r="A663" s="8"/>
      <c r="B663" s="9"/>
      <c r="C663" s="8"/>
      <c r="D663" s="9"/>
      <c r="E663" s="9"/>
    </row>
    <row r="664" spans="1:12" x14ac:dyDescent="0.25">
      <c r="A664" s="8"/>
      <c r="B664" s="9"/>
      <c r="C664" s="8">
        <v>36100</v>
      </c>
      <c r="G664" s="102">
        <f>STDEV(G666:G682)*15.87</f>
        <v>0.78767813735077075</v>
      </c>
      <c r="H664" s="102">
        <f>STDEV(H666:H682)*15.87</f>
        <v>0.50738575758348314</v>
      </c>
      <c r="I664" s="102"/>
      <c r="J664" s="102">
        <f>IF(ISNUMBER(J665),J665,1.1)</f>
        <v>0.77135695532819848</v>
      </c>
      <c r="K664" s="101">
        <f>MAX(D665:D686)</f>
        <v>2.3250000000000002</v>
      </c>
      <c r="L664" s="101">
        <f>MAX(E665:E686)</f>
        <v>2.61</v>
      </c>
    </row>
    <row r="665" spans="1:12" x14ac:dyDescent="0.25">
      <c r="A665" s="8">
        <v>36097</v>
      </c>
      <c r="B665" s="9"/>
      <c r="C665" s="8"/>
      <c r="D665" s="9">
        <f t="shared" ref="D665:E682" si="84">VLOOKUP($A665,IF(D$3=2,PRICELOOK2,IF(D$3=3,PRICELOOK3,IF(D$3=4,cash,PRICELOOK))),D$4,FALSE)</f>
        <v>1.6850000000000001</v>
      </c>
      <c r="E665" s="9">
        <f t="shared" si="84"/>
        <v>2.38</v>
      </c>
      <c r="G665" s="102"/>
      <c r="H665" s="102"/>
      <c r="I665" s="102"/>
      <c r="J665" s="102">
        <f>CORREL(D665:D682,E665:E682)</f>
        <v>0.77135695532819848</v>
      </c>
      <c r="K665" s="101">
        <f>MIN(D665:D686)</f>
        <v>1.6850000000000001</v>
      </c>
      <c r="L665" s="101">
        <f>MIN(E665:E686)</f>
        <v>2.2749999999999999</v>
      </c>
    </row>
    <row r="666" spans="1:12" x14ac:dyDescent="0.25">
      <c r="A666" s="8">
        <v>36098</v>
      </c>
      <c r="B666" s="9"/>
      <c r="C666" s="8"/>
      <c r="D666" s="9">
        <f t="shared" si="84"/>
        <v>1.7050000000000001</v>
      </c>
      <c r="E666" s="9">
        <f t="shared" si="84"/>
        <v>2.29</v>
      </c>
      <c r="G666" s="102">
        <f>LN(D666/D665)</f>
        <v>1.1799546931155031E-2</v>
      </c>
      <c r="H666" s="102">
        <f>LN(E666/E665)</f>
        <v>-3.854867011723502E-2</v>
      </c>
      <c r="I666" s="102"/>
      <c r="J666" s="102"/>
    </row>
    <row r="667" spans="1:12" x14ac:dyDescent="0.25">
      <c r="A667" s="8">
        <v>36101</v>
      </c>
      <c r="B667" s="9"/>
      <c r="C667" s="8"/>
      <c r="D667" s="9">
        <f t="shared" si="84"/>
        <v>1.71</v>
      </c>
      <c r="E667" s="9">
        <f t="shared" si="84"/>
        <v>2.3050000000000002</v>
      </c>
      <c r="G667" s="102">
        <f t="shared" ref="G667:G682" si="85">LN(D667/D666)</f>
        <v>2.9282597790883597E-3</v>
      </c>
      <c r="H667" s="102">
        <f t="shared" ref="H667:H682" si="86">LN(E667/E666)</f>
        <v>6.528858882463631E-3</v>
      </c>
      <c r="I667" s="102"/>
      <c r="J667" s="102"/>
    </row>
    <row r="668" spans="1:12" x14ac:dyDescent="0.25">
      <c r="A668" s="8">
        <v>36102</v>
      </c>
      <c r="B668" s="9"/>
      <c r="C668" s="8"/>
      <c r="D668" s="9">
        <f t="shared" si="84"/>
        <v>1.95</v>
      </c>
      <c r="E668" s="9">
        <f t="shared" si="84"/>
        <v>2.3849999999999998</v>
      </c>
      <c r="G668" s="102">
        <f t="shared" si="85"/>
        <v>0.13133600206108695</v>
      </c>
      <c r="H668" s="102">
        <f t="shared" si="86"/>
        <v>3.4118447891692529E-2</v>
      </c>
      <c r="I668" s="102"/>
      <c r="J668" s="102"/>
    </row>
    <row r="669" spans="1:12" x14ac:dyDescent="0.25">
      <c r="A669" s="8">
        <v>36103</v>
      </c>
      <c r="B669" s="9"/>
      <c r="C669" s="8"/>
      <c r="D669" s="9">
        <f t="shared" si="84"/>
        <v>1.9650000000000001</v>
      </c>
      <c r="E669" s="9">
        <f t="shared" si="84"/>
        <v>2.3450000000000002</v>
      </c>
      <c r="G669" s="102">
        <f t="shared" si="85"/>
        <v>7.6628727455690972E-3</v>
      </c>
      <c r="H669" s="102">
        <f t="shared" si="86"/>
        <v>-1.6913722442061699E-2</v>
      </c>
      <c r="I669" s="102"/>
      <c r="J669" s="102"/>
    </row>
    <row r="670" spans="1:12" x14ac:dyDescent="0.25">
      <c r="A670" s="8">
        <v>36104</v>
      </c>
      <c r="B670" s="9"/>
      <c r="C670" s="8"/>
      <c r="D670" s="9">
        <f t="shared" si="84"/>
        <v>2.105</v>
      </c>
      <c r="E670" s="9">
        <f t="shared" si="84"/>
        <v>2.42</v>
      </c>
      <c r="G670" s="102">
        <f t="shared" si="85"/>
        <v>6.8823221813120158E-2</v>
      </c>
      <c r="H670" s="102">
        <f t="shared" si="86"/>
        <v>3.1482138270352157E-2</v>
      </c>
      <c r="I670" s="102"/>
      <c r="J670" s="102"/>
    </row>
    <row r="671" spans="1:12" x14ac:dyDescent="0.25">
      <c r="A671" s="8">
        <v>36105</v>
      </c>
      <c r="B671" s="9"/>
      <c r="C671" s="8"/>
      <c r="D671" s="9">
        <f t="shared" si="84"/>
        <v>2.06</v>
      </c>
      <c r="E671" s="9">
        <f t="shared" si="84"/>
        <v>2.38</v>
      </c>
      <c r="G671" s="102">
        <f t="shared" si="85"/>
        <v>-2.1609484332854988E-2</v>
      </c>
      <c r="H671" s="102">
        <f t="shared" si="86"/>
        <v>-1.6667052485211761E-2</v>
      </c>
      <c r="I671" s="102"/>
      <c r="J671" s="102"/>
    </row>
    <row r="672" spans="1:12" x14ac:dyDescent="0.25">
      <c r="A672" s="8">
        <v>36108</v>
      </c>
      <c r="B672" s="9"/>
      <c r="C672" s="8"/>
      <c r="D672" s="9">
        <f t="shared" si="84"/>
        <v>2.1749999999999998</v>
      </c>
      <c r="E672" s="9">
        <f t="shared" si="84"/>
        <v>2.61</v>
      </c>
      <c r="G672" s="102">
        <f t="shared" si="85"/>
        <v>5.4322681739157573E-2</v>
      </c>
      <c r="H672" s="102">
        <f t="shared" si="86"/>
        <v>9.2249733651218802E-2</v>
      </c>
      <c r="I672" s="102"/>
      <c r="J672" s="102"/>
    </row>
    <row r="673" spans="1:12" x14ac:dyDescent="0.25">
      <c r="A673" s="8">
        <v>36110</v>
      </c>
      <c r="B673" s="9"/>
      <c r="C673" s="8"/>
      <c r="D673" s="9">
        <f t="shared" si="84"/>
        <v>2.3250000000000002</v>
      </c>
      <c r="E673" s="9">
        <f t="shared" si="84"/>
        <v>2.5750000000000002</v>
      </c>
      <c r="G673" s="102">
        <f t="shared" si="85"/>
        <v>6.6691374498672351E-2</v>
      </c>
      <c r="H673" s="102">
        <f t="shared" si="86"/>
        <v>-1.3500687218902463E-2</v>
      </c>
      <c r="I673" s="102"/>
      <c r="J673" s="102"/>
    </row>
    <row r="674" spans="1:12" x14ac:dyDescent="0.25">
      <c r="A674" s="8">
        <v>36111</v>
      </c>
      <c r="B674" s="9"/>
      <c r="C674" s="8"/>
      <c r="D674" s="9">
        <f t="shared" si="84"/>
        <v>2.16</v>
      </c>
      <c r="E674" s="9">
        <f t="shared" si="84"/>
        <v>2.4700000000000002</v>
      </c>
      <c r="G674" s="102">
        <f t="shared" si="85"/>
        <v>-7.3611817343245955E-2</v>
      </c>
      <c r="H674" s="102">
        <f t="shared" si="86"/>
        <v>-4.1631383475813598E-2</v>
      </c>
      <c r="I674" s="102"/>
      <c r="J674" s="102"/>
    </row>
    <row r="675" spans="1:12" x14ac:dyDescent="0.25">
      <c r="A675" s="8">
        <v>36112</v>
      </c>
      <c r="B675" s="9"/>
      <c r="C675" s="8"/>
      <c r="D675" s="9">
        <f t="shared" si="84"/>
        <v>2.0950000000000002</v>
      </c>
      <c r="E675" s="9">
        <f t="shared" si="84"/>
        <v>2.4300000000000002</v>
      </c>
      <c r="G675" s="102">
        <f t="shared" si="85"/>
        <v>-3.0554668321972546E-2</v>
      </c>
      <c r="H675" s="102">
        <f t="shared" si="86"/>
        <v>-1.6326893287428781E-2</v>
      </c>
      <c r="I675" s="102"/>
      <c r="J675" s="102"/>
    </row>
    <row r="676" spans="1:12" x14ac:dyDescent="0.25">
      <c r="A676" s="8">
        <v>36115</v>
      </c>
      <c r="B676" s="9"/>
      <c r="C676" s="8"/>
      <c r="D676" s="9">
        <f t="shared" si="84"/>
        <v>2.105</v>
      </c>
      <c r="E676" s="9">
        <f t="shared" si="84"/>
        <v>2.4500000000000002</v>
      </c>
      <c r="G676" s="102">
        <f t="shared" si="85"/>
        <v>4.7619137602435638E-3</v>
      </c>
      <c r="H676" s="102">
        <f t="shared" si="86"/>
        <v>8.1967672041784907E-3</v>
      </c>
      <c r="I676" s="102"/>
      <c r="J676" s="102"/>
    </row>
    <row r="677" spans="1:12" x14ac:dyDescent="0.25">
      <c r="A677" s="8">
        <v>36116</v>
      </c>
      <c r="B677" s="9"/>
      <c r="C677" s="8"/>
      <c r="D677" s="9">
        <f t="shared" si="84"/>
        <v>2.0750000000000002</v>
      </c>
      <c r="E677" s="9">
        <f t="shared" si="84"/>
        <v>2.4</v>
      </c>
      <c r="G677" s="102">
        <f t="shared" si="85"/>
        <v>-1.4354313451683054E-2</v>
      </c>
      <c r="H677" s="102">
        <f t="shared" si="86"/>
        <v>-2.0619287202735818E-2</v>
      </c>
      <c r="I677" s="102"/>
      <c r="J677" s="102"/>
    </row>
    <row r="678" spans="1:12" x14ac:dyDescent="0.25">
      <c r="A678" s="8">
        <v>36117</v>
      </c>
      <c r="B678" s="9"/>
      <c r="C678" s="8"/>
      <c r="D678" s="9">
        <f t="shared" si="84"/>
        <v>2.0750000000000002</v>
      </c>
      <c r="E678" s="9">
        <f t="shared" si="84"/>
        <v>2.4</v>
      </c>
      <c r="G678" s="102">
        <f t="shared" si="85"/>
        <v>0</v>
      </c>
      <c r="H678" s="102">
        <f t="shared" si="86"/>
        <v>0</v>
      </c>
      <c r="I678" s="102"/>
      <c r="J678" s="102"/>
    </row>
    <row r="679" spans="1:12" x14ac:dyDescent="0.25">
      <c r="A679" s="8">
        <v>36118</v>
      </c>
      <c r="B679" s="9"/>
      <c r="C679" s="8"/>
      <c r="D679" s="9">
        <f t="shared" si="84"/>
        <v>2.04</v>
      </c>
      <c r="E679" s="9">
        <f t="shared" si="84"/>
        <v>2.35</v>
      </c>
      <c r="G679" s="102">
        <f t="shared" si="85"/>
        <v>-1.7011345826536677E-2</v>
      </c>
      <c r="H679" s="102">
        <f t="shared" si="86"/>
        <v>-2.1053409197832267E-2</v>
      </c>
      <c r="I679" s="102"/>
      <c r="J679" s="102"/>
    </row>
    <row r="680" spans="1:12" x14ac:dyDescent="0.25">
      <c r="A680" s="8">
        <v>36119</v>
      </c>
      <c r="B680" s="9"/>
      <c r="C680" s="8"/>
      <c r="D680" s="9">
        <f t="shared" si="84"/>
        <v>1.95</v>
      </c>
      <c r="E680" s="9">
        <f t="shared" si="84"/>
        <v>2.2949999999999999</v>
      </c>
      <c r="G680" s="102">
        <f t="shared" si="85"/>
        <v>-4.5120435280469655E-2</v>
      </c>
      <c r="H680" s="102">
        <f t="shared" si="86"/>
        <v>-2.3682484643559206E-2</v>
      </c>
      <c r="I680" s="102"/>
      <c r="J680" s="102"/>
    </row>
    <row r="681" spans="1:12" x14ac:dyDescent="0.25">
      <c r="A681" s="8">
        <v>36122</v>
      </c>
      <c r="B681" s="9"/>
      <c r="C681" s="8"/>
      <c r="D681" s="9">
        <f t="shared" si="84"/>
        <v>1.885</v>
      </c>
      <c r="E681" s="9">
        <f t="shared" si="84"/>
        <v>2.2850000000000001</v>
      </c>
      <c r="G681" s="102">
        <f t="shared" si="85"/>
        <v>-3.3901551675681339E-2</v>
      </c>
      <c r="H681" s="102">
        <f t="shared" si="86"/>
        <v>-4.3668191663404025E-3</v>
      </c>
      <c r="I681" s="102"/>
      <c r="J681" s="102"/>
    </row>
    <row r="682" spans="1:12" x14ac:dyDescent="0.25">
      <c r="A682" s="8">
        <v>36123</v>
      </c>
      <c r="B682" s="9">
        <v>1</v>
      </c>
      <c r="C682" s="8"/>
      <c r="D682" s="9">
        <f t="shared" si="84"/>
        <v>1.88</v>
      </c>
      <c r="E682" s="9">
        <f t="shared" si="84"/>
        <v>2.2749999999999999</v>
      </c>
      <c r="G682" s="102">
        <f t="shared" si="85"/>
        <v>-2.6560440581162963E-3</v>
      </c>
      <c r="H682" s="102">
        <f t="shared" si="86"/>
        <v>-4.3859719432544405E-3</v>
      </c>
      <c r="I682" s="102"/>
      <c r="J682" s="102"/>
    </row>
    <row r="683" spans="1:12" x14ac:dyDescent="0.25">
      <c r="A683" s="8"/>
      <c r="B683" s="9"/>
      <c r="C683" s="8"/>
      <c r="D683" s="9"/>
      <c r="E683" s="9"/>
      <c r="G683" s="102"/>
      <c r="H683" s="102"/>
      <c r="I683" s="102"/>
      <c r="J683" s="102"/>
    </row>
    <row r="684" spans="1:12" x14ac:dyDescent="0.25">
      <c r="A684" s="8"/>
      <c r="B684" s="9"/>
      <c r="C684" s="8"/>
      <c r="D684" s="9"/>
      <c r="E684" s="9"/>
      <c r="G684" s="102"/>
      <c r="H684" s="102"/>
      <c r="I684" s="102"/>
      <c r="J684" s="102"/>
    </row>
    <row r="685" spans="1:12" x14ac:dyDescent="0.25">
      <c r="A685" s="8"/>
      <c r="B685" s="9"/>
      <c r="C685" s="8"/>
      <c r="D685" s="9"/>
      <c r="E685" s="9"/>
    </row>
    <row r="686" spans="1:12" x14ac:dyDescent="0.25">
      <c r="A686" s="8"/>
      <c r="B686" s="9"/>
      <c r="C686" s="8">
        <v>36130</v>
      </c>
      <c r="G686" s="102">
        <f>STDEV(G688:G706)*15.87</f>
        <v>2.1979307244449382</v>
      </c>
      <c r="H686" s="102">
        <f>STDEV(H688:H706)*15.87</f>
        <v>1.1437027659167132</v>
      </c>
      <c r="I686" s="102"/>
      <c r="J686" s="102">
        <f>IF(ISNUMBER(J687),J687,1.1)</f>
        <v>0.92350393176031309</v>
      </c>
      <c r="K686" s="101">
        <f>MAX(D687:D708)</f>
        <v>2.1549999999999998</v>
      </c>
      <c r="L686" s="101">
        <f>MAX(E687:E708)</f>
        <v>2.62</v>
      </c>
    </row>
    <row r="687" spans="1:12" x14ac:dyDescent="0.25">
      <c r="A687" s="8">
        <v>36129</v>
      </c>
      <c r="B687" s="9"/>
      <c r="C687" s="8"/>
      <c r="D687" s="9">
        <f t="shared" ref="D687:E706" si="87">VLOOKUP($A687,IF(D$3=2,PRICELOOK2,IF(D$3=3,PRICELOOK3,IF(D$3=4,cash,PRICELOOK))),D$4,FALSE)</f>
        <v>1.595</v>
      </c>
      <c r="E687" s="9">
        <f t="shared" si="87"/>
        <v>2.0449999999999999</v>
      </c>
      <c r="G687" s="102"/>
      <c r="H687" s="102"/>
      <c r="I687" s="102"/>
      <c r="J687" s="102">
        <f>CORREL(D687:D706,E687:E706)</f>
        <v>0.92350393176031309</v>
      </c>
      <c r="K687" s="101">
        <f>MIN(D687:D708)</f>
        <v>1.05</v>
      </c>
      <c r="L687" s="101">
        <f>MIN(E687:E708)</f>
        <v>1.825</v>
      </c>
    </row>
    <row r="688" spans="1:12" x14ac:dyDescent="0.25">
      <c r="A688" s="8">
        <v>36130</v>
      </c>
      <c r="B688" s="9"/>
      <c r="C688" s="8"/>
      <c r="D688" s="9">
        <f t="shared" si="87"/>
        <v>1.385</v>
      </c>
      <c r="E688" s="9">
        <f t="shared" si="87"/>
        <v>1.89</v>
      </c>
      <c r="G688" s="102">
        <f>LN(D688/D687)</f>
        <v>-0.14117359659750608</v>
      </c>
      <c r="H688" s="102">
        <f>LN(E688/E687)</f>
        <v>-7.8820960423214015E-2</v>
      </c>
      <c r="I688" s="102"/>
      <c r="J688" s="102"/>
    </row>
    <row r="689" spans="1:10" x14ac:dyDescent="0.25">
      <c r="A689" s="8">
        <v>36131</v>
      </c>
      <c r="B689" s="9"/>
      <c r="C689" s="8"/>
      <c r="D689" s="9">
        <f t="shared" si="87"/>
        <v>1.405</v>
      </c>
      <c r="E689" s="9">
        <f t="shared" si="87"/>
        <v>1.95</v>
      </c>
      <c r="G689" s="102">
        <f t="shared" ref="G689:G706" si="88">LN(D689/D688)</f>
        <v>1.4337163146407249E-2</v>
      </c>
      <c r="H689" s="102">
        <f t="shared" ref="H689:H706" si="89">LN(E689/E688)</f>
        <v>3.125254350410453E-2</v>
      </c>
      <c r="I689" s="102"/>
      <c r="J689" s="102"/>
    </row>
    <row r="690" spans="1:10" x14ac:dyDescent="0.25">
      <c r="A690" s="8">
        <v>36132</v>
      </c>
      <c r="B690" s="9"/>
      <c r="C690" s="8"/>
      <c r="D690" s="9">
        <f t="shared" si="87"/>
        <v>1.21</v>
      </c>
      <c r="E690" s="9">
        <f t="shared" si="87"/>
        <v>1.83</v>
      </c>
      <c r="G690" s="102">
        <f t="shared" si="88"/>
        <v>-0.14941694317705936</v>
      </c>
      <c r="H690" s="102">
        <f t="shared" si="89"/>
        <v>-6.351340572232575E-2</v>
      </c>
      <c r="I690" s="102"/>
      <c r="J690" s="102"/>
    </row>
    <row r="691" spans="1:10" x14ac:dyDescent="0.25">
      <c r="A691" s="8">
        <v>36133</v>
      </c>
      <c r="B691" s="9"/>
      <c r="C691" s="8"/>
      <c r="D691" s="9">
        <f t="shared" si="87"/>
        <v>1.05</v>
      </c>
      <c r="E691" s="9">
        <f t="shared" si="87"/>
        <v>1.825</v>
      </c>
      <c r="G691" s="102">
        <f t="shared" si="88"/>
        <v>-0.1418301954392176</v>
      </c>
      <c r="H691" s="102">
        <f t="shared" si="89"/>
        <v>-2.7359798188748602E-3</v>
      </c>
      <c r="I691" s="102"/>
      <c r="J691" s="102"/>
    </row>
    <row r="692" spans="1:10" x14ac:dyDescent="0.25">
      <c r="A692" s="8">
        <v>36136</v>
      </c>
      <c r="B692" s="9"/>
      <c r="C692" s="8"/>
      <c r="D692" s="9">
        <f t="shared" si="87"/>
        <v>1.57</v>
      </c>
      <c r="E692" s="9">
        <f t="shared" si="87"/>
        <v>2.145</v>
      </c>
      <c r="G692" s="102">
        <f t="shared" si="88"/>
        <v>0.40228545519078468</v>
      </c>
      <c r="H692" s="102">
        <f t="shared" si="89"/>
        <v>0.16155956534552543</v>
      </c>
      <c r="I692" s="102"/>
      <c r="J692" s="102"/>
    </row>
    <row r="693" spans="1:10" x14ac:dyDescent="0.25">
      <c r="A693" s="8">
        <v>36137</v>
      </c>
      <c r="B693" s="9"/>
      <c r="C693" s="8"/>
      <c r="D693" s="9">
        <f t="shared" si="87"/>
        <v>1.94</v>
      </c>
      <c r="E693" s="9">
        <f t="shared" si="87"/>
        <v>2.2149999999999999</v>
      </c>
      <c r="G693" s="102">
        <f t="shared" si="88"/>
        <v>0.21161235371502002</v>
      </c>
      <c r="H693" s="102">
        <f t="shared" si="89"/>
        <v>3.2112851117118674E-2</v>
      </c>
      <c r="I693" s="102"/>
      <c r="J693" s="102"/>
    </row>
    <row r="694" spans="1:10" x14ac:dyDescent="0.25">
      <c r="A694" s="8">
        <v>36138</v>
      </c>
      <c r="B694" s="9"/>
      <c r="C694" s="8"/>
      <c r="D694" s="9">
        <f t="shared" si="87"/>
        <v>1.7450000000000001</v>
      </c>
      <c r="E694" s="9">
        <f t="shared" si="87"/>
        <v>2.0750000000000002</v>
      </c>
      <c r="G694" s="102">
        <f t="shared" si="88"/>
        <v>-0.10593341742084612</v>
      </c>
      <c r="H694" s="102">
        <f t="shared" si="89"/>
        <v>-6.5291249814437166E-2</v>
      </c>
      <c r="I694" s="102"/>
      <c r="J694" s="102"/>
    </row>
    <row r="695" spans="1:10" x14ac:dyDescent="0.25">
      <c r="A695" s="8">
        <v>36139</v>
      </c>
      <c r="B695" s="9"/>
      <c r="C695" s="8"/>
      <c r="D695" s="9">
        <f t="shared" si="87"/>
        <v>1.615</v>
      </c>
      <c r="E695" s="9">
        <f t="shared" si="87"/>
        <v>1.9850000000000001</v>
      </c>
      <c r="G695" s="102">
        <f t="shared" si="88"/>
        <v>-7.7419598979770701E-2</v>
      </c>
      <c r="H695" s="102">
        <f t="shared" si="89"/>
        <v>-4.434223954350789E-2</v>
      </c>
      <c r="I695" s="102"/>
      <c r="J695" s="102"/>
    </row>
    <row r="696" spans="1:10" x14ac:dyDescent="0.25">
      <c r="A696" s="8">
        <v>36143</v>
      </c>
      <c r="B696" s="9"/>
      <c r="C696" s="8"/>
      <c r="D696" s="9">
        <f t="shared" si="87"/>
        <v>1.81</v>
      </c>
      <c r="E696" s="9">
        <f t="shared" si="87"/>
        <v>2.145</v>
      </c>
      <c r="G696" s="102">
        <f t="shared" si="88"/>
        <v>0.11399188860311457</v>
      </c>
      <c r="H696" s="102">
        <f t="shared" si="89"/>
        <v>7.7520638240826431E-2</v>
      </c>
      <c r="I696" s="102"/>
      <c r="J696" s="102"/>
    </row>
    <row r="697" spans="1:10" x14ac:dyDescent="0.25">
      <c r="A697" s="8">
        <v>36144</v>
      </c>
      <c r="B697" s="9"/>
      <c r="C697" s="8"/>
      <c r="D697" s="9">
        <f t="shared" si="87"/>
        <v>1.7849999999999999</v>
      </c>
      <c r="E697" s="9">
        <f t="shared" si="87"/>
        <v>2.085</v>
      </c>
      <c r="G697" s="102">
        <f t="shared" si="88"/>
        <v>-1.3908430046132E-2</v>
      </c>
      <c r="H697" s="102">
        <f t="shared" si="89"/>
        <v>-2.8370697129215576E-2</v>
      </c>
      <c r="I697" s="102"/>
      <c r="J697" s="102"/>
    </row>
    <row r="698" spans="1:10" x14ac:dyDescent="0.25">
      <c r="A698" s="8">
        <v>36145</v>
      </c>
      <c r="B698" s="9"/>
      <c r="C698" s="8"/>
      <c r="D698" s="9">
        <f t="shared" si="87"/>
        <v>1.88</v>
      </c>
      <c r="E698" s="9">
        <f t="shared" si="87"/>
        <v>2.16</v>
      </c>
      <c r="G698" s="102">
        <f t="shared" si="88"/>
        <v>5.1853361610255472E-2</v>
      </c>
      <c r="H698" s="102">
        <f t="shared" si="89"/>
        <v>3.5339366445308863E-2</v>
      </c>
      <c r="I698" s="102"/>
      <c r="J698" s="102"/>
    </row>
    <row r="699" spans="1:10" x14ac:dyDescent="0.25">
      <c r="A699" s="8">
        <v>36146</v>
      </c>
      <c r="B699" s="9"/>
      <c r="C699" s="8"/>
      <c r="D699" s="9">
        <f t="shared" si="87"/>
        <v>1.845</v>
      </c>
      <c r="E699" s="9">
        <f t="shared" si="87"/>
        <v>2.1749999999999998</v>
      </c>
      <c r="G699" s="102">
        <f t="shared" si="88"/>
        <v>-1.8792499349367286E-2</v>
      </c>
      <c r="H699" s="102">
        <f t="shared" si="89"/>
        <v>6.9204428445735367E-3</v>
      </c>
      <c r="I699" s="102"/>
      <c r="J699" s="102"/>
    </row>
    <row r="700" spans="1:10" x14ac:dyDescent="0.25">
      <c r="A700" s="8">
        <v>36147</v>
      </c>
      <c r="B700" s="9"/>
      <c r="C700" s="8"/>
      <c r="D700" s="9">
        <f t="shared" si="87"/>
        <v>1.9750000000000001</v>
      </c>
      <c r="E700" s="9">
        <f t="shared" si="87"/>
        <v>2.29</v>
      </c>
      <c r="G700" s="102">
        <f t="shared" si="88"/>
        <v>6.8089120860594834E-2</v>
      </c>
      <c r="H700" s="102">
        <f t="shared" si="89"/>
        <v>5.1523153025501034E-2</v>
      </c>
      <c r="I700" s="102"/>
      <c r="J700" s="102"/>
    </row>
    <row r="701" spans="1:10" x14ac:dyDescent="0.25">
      <c r="A701" s="8">
        <v>36150</v>
      </c>
      <c r="B701" s="9"/>
      <c r="C701" s="8"/>
      <c r="D701" s="9">
        <f t="shared" si="87"/>
        <v>2.1549999999999998</v>
      </c>
      <c r="E701" s="9">
        <f t="shared" si="87"/>
        <v>2.62</v>
      </c>
      <c r="G701" s="102">
        <f t="shared" si="88"/>
        <v>8.7222325202625753E-2</v>
      </c>
      <c r="H701" s="102">
        <f t="shared" si="89"/>
        <v>0.1346225002068572</v>
      </c>
      <c r="I701" s="102"/>
      <c r="J701" s="102"/>
    </row>
    <row r="702" spans="1:10" x14ac:dyDescent="0.25">
      <c r="A702" s="8">
        <v>36151</v>
      </c>
      <c r="B702" s="9"/>
      <c r="C702" s="8"/>
      <c r="D702" s="9">
        <f t="shared" si="87"/>
        <v>2.15</v>
      </c>
      <c r="E702" s="9">
        <f t="shared" si="87"/>
        <v>2.4849999999999999</v>
      </c>
      <c r="G702" s="102">
        <f t="shared" si="88"/>
        <v>-2.3228814161396385E-3</v>
      </c>
      <c r="H702" s="102">
        <f t="shared" si="89"/>
        <v>-5.2901658224413554E-2</v>
      </c>
      <c r="I702" s="102"/>
      <c r="J702" s="102"/>
    </row>
    <row r="703" spans="1:10" x14ac:dyDescent="0.25">
      <c r="A703" s="8">
        <v>36152</v>
      </c>
      <c r="B703" s="9"/>
      <c r="C703" s="8"/>
      <c r="D703" s="9">
        <f t="shared" si="87"/>
        <v>2.0049999999999999</v>
      </c>
      <c r="E703" s="9">
        <f t="shared" si="87"/>
        <v>2.3250000000000002</v>
      </c>
      <c r="G703" s="102">
        <f t="shared" si="88"/>
        <v>-6.9823781381038882E-2</v>
      </c>
      <c r="H703" s="102">
        <f t="shared" si="89"/>
        <v>-6.655262050927227E-2</v>
      </c>
      <c r="I703" s="102"/>
      <c r="J703" s="102"/>
    </row>
    <row r="704" spans="1:10" x14ac:dyDescent="0.25">
      <c r="A704" s="8">
        <v>36153</v>
      </c>
      <c r="B704" s="9"/>
      <c r="C704" s="8"/>
      <c r="D704" s="9">
        <f t="shared" si="87"/>
        <v>2.0049999999999999</v>
      </c>
      <c r="E704" s="9">
        <f t="shared" si="87"/>
        <v>2.3250000000000002</v>
      </c>
      <c r="G704" s="102">
        <f t="shared" si="88"/>
        <v>0</v>
      </c>
      <c r="H704" s="102">
        <f t="shared" si="89"/>
        <v>0</v>
      </c>
      <c r="I704" s="102"/>
      <c r="J704" s="102"/>
    </row>
    <row r="705" spans="1:12" x14ac:dyDescent="0.25">
      <c r="A705" s="8">
        <v>36157</v>
      </c>
      <c r="B705" s="9"/>
      <c r="C705" s="8"/>
      <c r="D705" s="9">
        <f t="shared" si="87"/>
        <v>1.71</v>
      </c>
      <c r="E705" s="9">
        <f t="shared" si="87"/>
        <v>2.08</v>
      </c>
      <c r="G705" s="102">
        <f t="shared" si="88"/>
        <v>-0.15915069024396397</v>
      </c>
      <c r="H705" s="102">
        <f t="shared" si="89"/>
        <v>-0.11135214532609312</v>
      </c>
      <c r="I705" s="102"/>
      <c r="J705" s="102"/>
    </row>
    <row r="706" spans="1:12" x14ac:dyDescent="0.25">
      <c r="A706" s="8">
        <v>36158</v>
      </c>
      <c r="B706" s="9">
        <v>1</v>
      </c>
      <c r="C706" s="8"/>
      <c r="D706" s="9">
        <f t="shared" si="87"/>
        <v>1.68</v>
      </c>
      <c r="E706" s="9">
        <f t="shared" si="87"/>
        <v>2.04</v>
      </c>
      <c r="G706" s="102">
        <f t="shared" si="88"/>
        <v>-1.7699577099400975E-2</v>
      </c>
      <c r="H706" s="102">
        <f t="shared" si="89"/>
        <v>-1.9418085857101627E-2</v>
      </c>
      <c r="I706" s="102"/>
      <c r="J706" s="102"/>
    </row>
    <row r="707" spans="1:12" x14ac:dyDescent="0.25">
      <c r="A707" s="8"/>
      <c r="B707" s="9"/>
      <c r="C707" s="8"/>
      <c r="D707" s="9"/>
      <c r="E707" s="9"/>
    </row>
    <row r="708" spans="1:12" x14ac:dyDescent="0.25">
      <c r="A708" s="8"/>
      <c r="B708" s="9"/>
      <c r="C708" s="8"/>
      <c r="D708" s="9"/>
      <c r="E708" s="9"/>
    </row>
    <row r="709" spans="1:12" x14ac:dyDescent="0.25">
      <c r="A709" s="8"/>
      <c r="B709" s="9"/>
      <c r="C709" s="8"/>
      <c r="D709" s="9"/>
      <c r="E709" s="9"/>
    </row>
    <row r="710" spans="1:12" x14ac:dyDescent="0.25">
      <c r="A710" s="8"/>
      <c r="B710" s="9"/>
      <c r="C710" s="8">
        <v>36161</v>
      </c>
      <c r="G710" s="102">
        <f>STDEV(G712:G728)*15.87</f>
        <v>0.71644124964026146</v>
      </c>
      <c r="H710" s="102">
        <f>STDEV(H712:H728)*15.87</f>
        <v>0.35601822132094602</v>
      </c>
      <c r="I710" s="102"/>
      <c r="J710" s="102">
        <f>IF(ISNUMBER(J711),J711,1.1)</f>
        <v>0.88243185762442045</v>
      </c>
      <c r="K710" s="101">
        <f>MAX(D711:D732)</f>
        <v>1.9850000000000001</v>
      </c>
      <c r="L710" s="101">
        <f>MAX(E711:E732)</f>
        <v>2.105</v>
      </c>
    </row>
    <row r="711" spans="1:12" x14ac:dyDescent="0.25">
      <c r="A711" s="8">
        <v>36159</v>
      </c>
      <c r="B711" s="9"/>
      <c r="C711" s="8"/>
      <c r="D711" s="9">
        <f t="shared" ref="D711:E728" si="90">VLOOKUP($A711,IF(D$3=2,PRICELOOK2,IF(D$3=3,PRICELOOK3,IF(D$3=4,cash,PRICELOOK))),D$4,FALSE)</f>
        <v>1.71</v>
      </c>
      <c r="E711" s="9">
        <f t="shared" si="90"/>
        <v>2.0150000000000001</v>
      </c>
      <c r="G711" s="102"/>
      <c r="H711" s="102"/>
      <c r="I711" s="102"/>
      <c r="J711" s="102">
        <f>CORREL(D711:D728,E711:E728)</f>
        <v>0.88243185762442045</v>
      </c>
      <c r="K711" s="101">
        <f>MIN(D711:D732)</f>
        <v>1.66</v>
      </c>
      <c r="L711" s="101">
        <f>MIN(E711:E732)</f>
        <v>1.825</v>
      </c>
    </row>
    <row r="712" spans="1:12" x14ac:dyDescent="0.25">
      <c r="A712" s="8">
        <v>36164</v>
      </c>
      <c r="B712" s="9"/>
      <c r="C712" s="8"/>
      <c r="D712" s="9">
        <f t="shared" si="90"/>
        <v>1.9850000000000001</v>
      </c>
      <c r="E712" s="9">
        <f t="shared" si="90"/>
        <v>2.105</v>
      </c>
      <c r="G712" s="102">
        <f>LN(D712/D711)</f>
        <v>0.14912554362458538</v>
      </c>
      <c r="H712" s="102">
        <f>LN(E712/E711)</f>
        <v>4.3696271735698414E-2</v>
      </c>
      <c r="I712" s="102"/>
      <c r="J712" s="102"/>
    </row>
    <row r="713" spans="1:12" x14ac:dyDescent="0.25">
      <c r="A713" s="8">
        <v>36165</v>
      </c>
      <c r="B713" s="9"/>
      <c r="C713" s="8"/>
      <c r="D713" s="9">
        <f t="shared" si="90"/>
        <v>1.92</v>
      </c>
      <c r="E713" s="9">
        <f t="shared" si="90"/>
        <v>2.0299999999999998</v>
      </c>
      <c r="G713" s="102">
        <f t="shared" ref="G713:G728" si="91">LN(D713/D712)</f>
        <v>-3.3293728099463696E-2</v>
      </c>
      <c r="H713" s="102">
        <f t="shared" ref="H713:H728" si="92">LN(E713/E712)</f>
        <v>-3.6279674080648902E-2</v>
      </c>
      <c r="I713" s="102"/>
      <c r="J713" s="102"/>
    </row>
    <row r="714" spans="1:12" x14ac:dyDescent="0.25">
      <c r="A714" s="8">
        <v>36166</v>
      </c>
      <c r="B714" s="9"/>
      <c r="C714" s="8"/>
      <c r="D714" s="9">
        <f t="shared" si="90"/>
        <v>1.9</v>
      </c>
      <c r="E714" s="9">
        <f t="shared" si="90"/>
        <v>2.0150000000000001</v>
      </c>
      <c r="G714" s="102">
        <f t="shared" si="91"/>
        <v>-1.0471299867295366E-2</v>
      </c>
      <c r="H714" s="102">
        <f t="shared" si="92"/>
        <v>-7.416597655049483E-3</v>
      </c>
      <c r="I714" s="102"/>
      <c r="J714" s="102"/>
    </row>
    <row r="715" spans="1:12" x14ac:dyDescent="0.25">
      <c r="A715" s="8">
        <v>36167</v>
      </c>
      <c r="B715" s="9"/>
      <c r="C715" s="8"/>
      <c r="D715" s="9">
        <f t="shared" si="90"/>
        <v>1.7749999999999999</v>
      </c>
      <c r="E715" s="9">
        <f t="shared" si="90"/>
        <v>1.9350000000000001</v>
      </c>
      <c r="G715" s="102">
        <f t="shared" si="91"/>
        <v>-6.8053463245015641E-2</v>
      </c>
      <c r="H715" s="102">
        <f t="shared" si="92"/>
        <v>-4.0511868916901221E-2</v>
      </c>
      <c r="I715" s="102"/>
      <c r="J715" s="102"/>
    </row>
    <row r="716" spans="1:12" x14ac:dyDescent="0.25">
      <c r="A716" s="8">
        <v>36168</v>
      </c>
      <c r="B716" s="9"/>
      <c r="C716" s="8"/>
      <c r="D716" s="9">
        <f t="shared" si="90"/>
        <v>1.7450000000000001</v>
      </c>
      <c r="E716" s="9">
        <f t="shared" si="90"/>
        <v>1.895</v>
      </c>
      <c r="G716" s="102">
        <f t="shared" si="91"/>
        <v>-1.7045867272988496E-2</v>
      </c>
      <c r="H716" s="102">
        <f t="shared" si="92"/>
        <v>-2.0888487947355421E-2</v>
      </c>
      <c r="I716" s="102"/>
      <c r="J716" s="102"/>
    </row>
    <row r="717" spans="1:12" x14ac:dyDescent="0.25">
      <c r="A717" s="8">
        <v>36171</v>
      </c>
      <c r="B717" s="9"/>
      <c r="C717" s="8"/>
      <c r="D717" s="9">
        <f t="shared" si="90"/>
        <v>1.7350000000000001</v>
      </c>
      <c r="E717" s="9">
        <f t="shared" si="90"/>
        <v>1.88</v>
      </c>
      <c r="G717" s="102">
        <f t="shared" si="91"/>
        <v>-5.7471422555679594E-3</v>
      </c>
      <c r="H717" s="102">
        <f t="shared" si="92"/>
        <v>-7.947061692531945E-3</v>
      </c>
      <c r="I717" s="102"/>
      <c r="J717" s="102"/>
    </row>
    <row r="718" spans="1:12" x14ac:dyDescent="0.25">
      <c r="A718" s="8">
        <v>36172</v>
      </c>
      <c r="B718" s="9"/>
      <c r="C718" s="8"/>
      <c r="D718" s="9">
        <f t="shared" si="90"/>
        <v>1.76</v>
      </c>
      <c r="E718" s="9">
        <f t="shared" si="90"/>
        <v>1.895</v>
      </c>
      <c r="G718" s="102">
        <f t="shared" si="91"/>
        <v>1.4306395651237929E-2</v>
      </c>
      <c r="H718" s="102">
        <f t="shared" si="92"/>
        <v>7.9470616925319398E-3</v>
      </c>
      <c r="I718" s="102"/>
      <c r="J718" s="102"/>
    </row>
    <row r="719" spans="1:12" x14ac:dyDescent="0.25">
      <c r="A719" s="8">
        <v>36173</v>
      </c>
      <c r="B719" s="9"/>
      <c r="C719" s="8"/>
      <c r="D719" s="9">
        <f t="shared" si="90"/>
        <v>1.7849999999999999</v>
      </c>
      <c r="E719" s="9">
        <f t="shared" si="90"/>
        <v>1.91</v>
      </c>
      <c r="G719" s="102">
        <f t="shared" si="91"/>
        <v>1.4104606181541945E-2</v>
      </c>
      <c r="H719" s="102">
        <f t="shared" si="92"/>
        <v>7.8844035241488353E-3</v>
      </c>
      <c r="I719" s="102"/>
      <c r="J719" s="102"/>
    </row>
    <row r="720" spans="1:12" x14ac:dyDescent="0.25">
      <c r="A720" s="8">
        <v>36174</v>
      </c>
      <c r="B720" s="9"/>
      <c r="C720" s="8"/>
      <c r="D720" s="9">
        <f t="shared" si="90"/>
        <v>1.69</v>
      </c>
      <c r="E720" s="9">
        <f t="shared" si="90"/>
        <v>1.825</v>
      </c>
      <c r="G720" s="102">
        <f t="shared" si="91"/>
        <v>-5.4689886296620333E-2</v>
      </c>
      <c r="H720" s="102">
        <f t="shared" si="92"/>
        <v>-4.5523255024083699E-2</v>
      </c>
      <c r="I720" s="102"/>
      <c r="J720" s="102"/>
    </row>
    <row r="721" spans="1:12" x14ac:dyDescent="0.25">
      <c r="A721" s="8">
        <v>36175</v>
      </c>
      <c r="B721" s="9"/>
      <c r="C721" s="8"/>
      <c r="D721" s="9">
        <f t="shared" si="90"/>
        <v>1.68</v>
      </c>
      <c r="E721" s="9">
        <f t="shared" si="90"/>
        <v>1.83</v>
      </c>
      <c r="G721" s="102">
        <f t="shared" si="91"/>
        <v>-5.9347355198145777E-3</v>
      </c>
      <c r="H721" s="102">
        <f t="shared" si="92"/>
        <v>2.7359798188748455E-3</v>
      </c>
      <c r="I721" s="102"/>
      <c r="J721" s="102"/>
    </row>
    <row r="722" spans="1:12" x14ac:dyDescent="0.25">
      <c r="A722" s="8">
        <v>36179</v>
      </c>
      <c r="B722" s="9"/>
      <c r="C722" s="8"/>
      <c r="D722" s="9">
        <f t="shared" si="90"/>
        <v>1.7</v>
      </c>
      <c r="E722" s="9">
        <f t="shared" si="90"/>
        <v>1.85</v>
      </c>
      <c r="G722" s="102">
        <f t="shared" si="91"/>
        <v>1.1834457647002798E-2</v>
      </c>
      <c r="H722" s="102">
        <f t="shared" si="92"/>
        <v>1.0869672236903891E-2</v>
      </c>
      <c r="I722" s="102"/>
      <c r="J722" s="102"/>
    </row>
    <row r="723" spans="1:12" x14ac:dyDescent="0.25">
      <c r="A723" s="8">
        <v>36180</v>
      </c>
      <c r="B723" s="9"/>
      <c r="C723" s="8"/>
      <c r="D723" s="9">
        <f t="shared" si="90"/>
        <v>1.7050000000000001</v>
      </c>
      <c r="E723" s="9">
        <f t="shared" si="90"/>
        <v>1.87</v>
      </c>
      <c r="G723" s="102">
        <f t="shared" si="91"/>
        <v>2.9368596733097057E-3</v>
      </c>
      <c r="H723" s="102">
        <f t="shared" si="92"/>
        <v>1.0752791776261915E-2</v>
      </c>
      <c r="I723" s="102"/>
      <c r="J723" s="102"/>
    </row>
    <row r="724" spans="1:12" x14ac:dyDescent="0.25">
      <c r="A724" s="8">
        <v>36181</v>
      </c>
      <c r="B724" s="9"/>
      <c r="C724" s="8"/>
      <c r="D724" s="9">
        <f t="shared" si="90"/>
        <v>1.7250000000000001</v>
      </c>
      <c r="E724" s="9">
        <f t="shared" si="90"/>
        <v>1.9</v>
      </c>
      <c r="G724" s="102">
        <f t="shared" si="91"/>
        <v>1.1661939747842957E-2</v>
      </c>
      <c r="H724" s="102">
        <f t="shared" si="92"/>
        <v>1.5915455305899363E-2</v>
      </c>
      <c r="I724" s="102"/>
      <c r="J724" s="102"/>
    </row>
    <row r="725" spans="1:12" x14ac:dyDescent="0.25">
      <c r="A725" s="8">
        <v>36182</v>
      </c>
      <c r="B725" s="9"/>
      <c r="C725" s="8"/>
      <c r="D725" s="9">
        <f t="shared" si="90"/>
        <v>1.7</v>
      </c>
      <c r="E725" s="9">
        <f t="shared" si="90"/>
        <v>1.885</v>
      </c>
      <c r="G725" s="102">
        <f t="shared" si="91"/>
        <v>-1.4598799421152749E-2</v>
      </c>
      <c r="H725" s="102">
        <f t="shared" si="92"/>
        <v>-7.9260652724206029E-3</v>
      </c>
      <c r="I725" s="102"/>
      <c r="J725" s="102"/>
    </row>
    <row r="726" spans="1:12" x14ac:dyDescent="0.25">
      <c r="A726" s="8">
        <v>36185</v>
      </c>
      <c r="B726" s="9"/>
      <c r="C726" s="8"/>
      <c r="D726" s="9">
        <f t="shared" si="90"/>
        <v>1.6850000000000001</v>
      </c>
      <c r="E726" s="9">
        <f t="shared" si="90"/>
        <v>1.87</v>
      </c>
      <c r="G726" s="102">
        <f t="shared" si="91"/>
        <v>-8.8626872578453173E-3</v>
      </c>
      <c r="H726" s="102">
        <f t="shared" si="92"/>
        <v>-7.98939003347875E-3</v>
      </c>
      <c r="I726" s="102"/>
      <c r="J726" s="102"/>
    </row>
    <row r="727" spans="1:12" x14ac:dyDescent="0.25">
      <c r="A727" s="8">
        <v>36186</v>
      </c>
      <c r="B727" s="9"/>
      <c r="C727" s="8"/>
      <c r="D727" s="9">
        <f t="shared" si="90"/>
        <v>1.66</v>
      </c>
      <c r="E727" s="9">
        <f t="shared" si="90"/>
        <v>1.84</v>
      </c>
      <c r="G727" s="102">
        <f t="shared" si="91"/>
        <v>-1.4947961435873252E-2</v>
      </c>
      <c r="H727" s="102">
        <f t="shared" si="92"/>
        <v>-1.6172859245601072E-2</v>
      </c>
      <c r="I727" s="102"/>
      <c r="J727" s="102"/>
    </row>
    <row r="728" spans="1:12" x14ac:dyDescent="0.25">
      <c r="A728" s="8">
        <v>36187</v>
      </c>
      <c r="B728" s="9">
        <v>1</v>
      </c>
      <c r="C728" s="8"/>
      <c r="D728" s="9">
        <f t="shared" si="90"/>
        <v>1.665</v>
      </c>
      <c r="E728" s="9">
        <f t="shared" si="90"/>
        <v>1.845</v>
      </c>
      <c r="G728" s="102">
        <f t="shared" si="91"/>
        <v>3.0075210639553224E-3</v>
      </c>
      <c r="H728" s="102">
        <f t="shared" si="92"/>
        <v>2.7137058715961042E-3</v>
      </c>
      <c r="I728" s="102"/>
      <c r="J728" s="102"/>
    </row>
    <row r="729" spans="1:12" x14ac:dyDescent="0.25">
      <c r="A729" s="8"/>
      <c r="B729" s="9"/>
      <c r="C729" s="8"/>
      <c r="D729" s="9"/>
      <c r="E729" s="9"/>
      <c r="G729" s="102"/>
      <c r="H729" s="102"/>
      <c r="I729" s="102"/>
      <c r="J729" s="102"/>
    </row>
    <row r="730" spans="1:12" x14ac:dyDescent="0.25">
      <c r="A730" s="8"/>
      <c r="B730" s="9"/>
      <c r="C730" s="8"/>
      <c r="D730" s="9"/>
      <c r="E730" s="9"/>
      <c r="G730" s="102"/>
      <c r="H730" s="102"/>
      <c r="I730" s="102"/>
      <c r="J730" s="102"/>
    </row>
    <row r="731" spans="1:12" x14ac:dyDescent="0.25">
      <c r="A731" s="8"/>
      <c r="B731" s="9"/>
      <c r="C731" s="8"/>
      <c r="D731" s="9"/>
      <c r="E731" s="9"/>
    </row>
    <row r="732" spans="1:12" x14ac:dyDescent="0.25">
      <c r="A732" s="8"/>
      <c r="B732" s="9"/>
      <c r="C732" s="8">
        <v>36192</v>
      </c>
      <c r="G732" s="102">
        <f>STDEV(G734:G751)*15.87</f>
        <v>0.21740810853696982</v>
      </c>
      <c r="H732" s="102">
        <f>STDEV(H734:H751)*15.87</f>
        <v>0.12579234975677503</v>
      </c>
      <c r="I732" s="102"/>
      <c r="J732" s="102">
        <f>IF(ISNUMBER(J733),J733,1.1)</f>
        <v>0.80569001743793023</v>
      </c>
      <c r="K732" s="101">
        <f>MAX(D733:D754)</f>
        <v>1.7250000000000001</v>
      </c>
      <c r="L732" s="101">
        <f>MAX(E733:E754)</f>
        <v>1.87</v>
      </c>
    </row>
    <row r="733" spans="1:12" x14ac:dyDescent="0.25">
      <c r="A733" s="8">
        <v>36188</v>
      </c>
      <c r="B733" s="9"/>
      <c r="C733" s="8"/>
      <c r="D733" s="9">
        <f t="shared" ref="D733:E751" si="93">VLOOKUP($A733,IF(D$3=2,PRICELOOK2,IF(D$3=3,PRICELOOK3,IF(D$3=4,cash,PRICELOOK))),D$4,FALSE)</f>
        <v>1.7250000000000001</v>
      </c>
      <c r="E733" s="9">
        <f t="shared" si="93"/>
        <v>1.87</v>
      </c>
      <c r="G733" s="102"/>
      <c r="H733" s="102"/>
      <c r="I733" s="102"/>
      <c r="J733" s="102">
        <f>CORREL(D733:D751,E733:E751)</f>
        <v>0.80569001743793023</v>
      </c>
      <c r="K733" s="101">
        <f>MIN(D733:D754)</f>
        <v>1.6</v>
      </c>
      <c r="L733" s="101">
        <f>MIN(E733:E754)</f>
        <v>1.7749999999999999</v>
      </c>
    </row>
    <row r="734" spans="1:12" x14ac:dyDescent="0.25">
      <c r="A734" s="8">
        <v>36189</v>
      </c>
      <c r="B734" s="9"/>
      <c r="C734" s="8"/>
      <c r="D734" s="9">
        <f t="shared" si="93"/>
        <v>1.7</v>
      </c>
      <c r="E734" s="9">
        <f t="shared" si="93"/>
        <v>1.85</v>
      </c>
      <c r="G734" s="102">
        <f>LN(D734/D733)</f>
        <v>-1.4598799421152749E-2</v>
      </c>
      <c r="H734" s="102">
        <f>LN(E734/E733)</f>
        <v>-1.0752791776261849E-2</v>
      </c>
      <c r="I734" s="102"/>
      <c r="J734" s="102"/>
    </row>
    <row r="735" spans="1:12" x14ac:dyDescent="0.25">
      <c r="A735" s="8">
        <v>36192</v>
      </c>
      <c r="B735" s="9"/>
      <c r="C735" s="8"/>
      <c r="D735" s="9">
        <f t="shared" si="93"/>
        <v>1.63</v>
      </c>
      <c r="E735" s="9">
        <f t="shared" si="93"/>
        <v>1.825</v>
      </c>
      <c r="G735" s="102">
        <f t="shared" ref="G735:G751" si="94">LN(D735/D734)</f>
        <v>-4.2048236243499508E-2</v>
      </c>
      <c r="H735" s="102">
        <f t="shared" ref="H735:H751" si="95">LN(E735/E734)</f>
        <v>-1.3605652055778709E-2</v>
      </c>
      <c r="I735" s="102"/>
      <c r="J735" s="102"/>
    </row>
    <row r="736" spans="1:12" x14ac:dyDescent="0.25">
      <c r="A736" s="8">
        <v>36193</v>
      </c>
      <c r="B736" s="9"/>
      <c r="C736" s="8"/>
      <c r="D736" s="9">
        <f t="shared" si="93"/>
        <v>1.645</v>
      </c>
      <c r="E736" s="9">
        <f t="shared" si="93"/>
        <v>1.85</v>
      </c>
      <c r="G736" s="102">
        <f t="shared" si="94"/>
        <v>9.1603693986644155E-3</v>
      </c>
      <c r="H736" s="102">
        <f t="shared" si="95"/>
        <v>1.3605652055778678E-2</v>
      </c>
      <c r="I736" s="102"/>
      <c r="J736" s="102"/>
    </row>
    <row r="737" spans="1:10" x14ac:dyDescent="0.25">
      <c r="A737" s="8">
        <v>36194</v>
      </c>
      <c r="B737" s="9"/>
      <c r="C737" s="8"/>
      <c r="D737" s="9">
        <f t="shared" si="93"/>
        <v>1.66</v>
      </c>
      <c r="E737" s="9">
        <f t="shared" si="93"/>
        <v>1.855</v>
      </c>
      <c r="G737" s="102">
        <f t="shared" si="94"/>
        <v>9.0772181511166797E-3</v>
      </c>
      <c r="H737" s="102">
        <f t="shared" si="95"/>
        <v>2.6990569691649835E-3</v>
      </c>
      <c r="I737" s="102"/>
      <c r="J737" s="102"/>
    </row>
    <row r="738" spans="1:10" x14ac:dyDescent="0.25">
      <c r="A738" s="8">
        <v>36195</v>
      </c>
      <c r="B738" s="9"/>
      <c r="C738" s="8"/>
      <c r="D738" s="9">
        <f t="shared" si="93"/>
        <v>1.65</v>
      </c>
      <c r="E738" s="9">
        <f t="shared" si="93"/>
        <v>1.84</v>
      </c>
      <c r="G738" s="102">
        <f t="shared" si="94"/>
        <v>-6.0423144559625863E-3</v>
      </c>
      <c r="H738" s="102">
        <f t="shared" si="95"/>
        <v>-8.119124438504129E-3</v>
      </c>
      <c r="I738" s="102"/>
      <c r="J738" s="102"/>
    </row>
    <row r="739" spans="1:10" x14ac:dyDescent="0.25">
      <c r="A739" s="8">
        <v>36196</v>
      </c>
      <c r="B739" s="9"/>
      <c r="C739" s="8"/>
      <c r="D739" s="9">
        <f t="shared" si="93"/>
        <v>1.625</v>
      </c>
      <c r="E739" s="9">
        <f t="shared" si="93"/>
        <v>1.82</v>
      </c>
      <c r="G739" s="102">
        <f t="shared" si="94"/>
        <v>-1.5267472130788421E-2</v>
      </c>
      <c r="H739" s="102">
        <f t="shared" si="95"/>
        <v>-1.0929070532190317E-2</v>
      </c>
      <c r="I739" s="102"/>
      <c r="J739" s="102"/>
    </row>
    <row r="740" spans="1:10" x14ac:dyDescent="0.25">
      <c r="A740" s="8">
        <v>36199</v>
      </c>
      <c r="B740" s="9"/>
      <c r="C740" s="8"/>
      <c r="D740" s="9">
        <f t="shared" si="93"/>
        <v>1.64</v>
      </c>
      <c r="E740" s="9">
        <f t="shared" si="93"/>
        <v>1.835</v>
      </c>
      <c r="G740" s="102">
        <f t="shared" si="94"/>
        <v>9.1884260544061701E-3</v>
      </c>
      <c r="H740" s="102">
        <f t="shared" si="95"/>
        <v>8.2079804178295818E-3</v>
      </c>
      <c r="I740" s="102"/>
      <c r="J740" s="102"/>
    </row>
    <row r="741" spans="1:10" x14ac:dyDescent="0.25">
      <c r="A741" s="8">
        <v>36200</v>
      </c>
      <c r="B741" s="9"/>
      <c r="C741" s="8"/>
      <c r="D741" s="9">
        <f t="shared" si="93"/>
        <v>1.66</v>
      </c>
      <c r="E741" s="9">
        <f t="shared" si="93"/>
        <v>1.845</v>
      </c>
      <c r="G741" s="102">
        <f t="shared" si="94"/>
        <v>1.212136053234482E-2</v>
      </c>
      <c r="H741" s="102">
        <f t="shared" si="95"/>
        <v>5.4347959859569949E-3</v>
      </c>
      <c r="I741" s="102"/>
      <c r="J741" s="102"/>
    </row>
    <row r="742" spans="1:10" x14ac:dyDescent="0.25">
      <c r="A742" s="8">
        <v>36201</v>
      </c>
      <c r="B742" s="9"/>
      <c r="C742" s="8"/>
      <c r="D742" s="9">
        <f t="shared" si="93"/>
        <v>1.655</v>
      </c>
      <c r="E742" s="9">
        <f t="shared" si="93"/>
        <v>1.845</v>
      </c>
      <c r="G742" s="102">
        <f t="shared" si="94"/>
        <v>-3.0165935394255677E-3</v>
      </c>
      <c r="H742" s="102">
        <f t="shared" si="95"/>
        <v>0</v>
      </c>
      <c r="I742" s="102"/>
      <c r="J742" s="102"/>
    </row>
    <row r="743" spans="1:10" x14ac:dyDescent="0.25">
      <c r="A743" s="8">
        <v>36202</v>
      </c>
      <c r="B743" s="9"/>
      <c r="C743" s="8"/>
      <c r="D743" s="9">
        <f t="shared" si="93"/>
        <v>1.665</v>
      </c>
      <c r="E743" s="9">
        <f t="shared" si="93"/>
        <v>1.845</v>
      </c>
      <c r="G743" s="102">
        <f t="shared" si="94"/>
        <v>6.0241146033808762E-3</v>
      </c>
      <c r="H743" s="102">
        <f t="shared" si="95"/>
        <v>0</v>
      </c>
      <c r="I743" s="102"/>
      <c r="J743" s="102"/>
    </row>
    <row r="744" spans="1:10" x14ac:dyDescent="0.25">
      <c r="A744" s="8">
        <v>36203</v>
      </c>
      <c r="B744" s="9"/>
      <c r="C744" s="8"/>
      <c r="D744" s="9">
        <f t="shared" si="93"/>
        <v>1.675</v>
      </c>
      <c r="E744" s="9">
        <f t="shared" si="93"/>
        <v>1.84</v>
      </c>
      <c r="G744" s="102">
        <f t="shared" si="94"/>
        <v>5.9880418446226933E-3</v>
      </c>
      <c r="H744" s="102">
        <f t="shared" si="95"/>
        <v>-2.7137058715961618E-3</v>
      </c>
      <c r="I744" s="102"/>
      <c r="J744" s="102"/>
    </row>
    <row r="745" spans="1:10" x14ac:dyDescent="0.25">
      <c r="A745" s="8">
        <v>36207</v>
      </c>
      <c r="B745" s="9"/>
      <c r="C745" s="8"/>
      <c r="D745" s="9">
        <f t="shared" si="93"/>
        <v>1.655</v>
      </c>
      <c r="E745" s="9">
        <f t="shared" si="93"/>
        <v>1.845</v>
      </c>
      <c r="G745" s="102">
        <f t="shared" si="94"/>
        <v>-1.2012156448003545E-2</v>
      </c>
      <c r="H745" s="102">
        <f t="shared" si="95"/>
        <v>2.7137058715961042E-3</v>
      </c>
      <c r="I745" s="102"/>
      <c r="J745" s="102"/>
    </row>
    <row r="746" spans="1:10" x14ac:dyDescent="0.25">
      <c r="A746" s="8">
        <v>36208</v>
      </c>
      <c r="B746" s="9"/>
      <c r="C746" s="8"/>
      <c r="D746" s="9">
        <f t="shared" si="93"/>
        <v>1.645</v>
      </c>
      <c r="E746" s="9">
        <f t="shared" si="93"/>
        <v>1.84</v>
      </c>
      <c r="G746" s="102">
        <f t="shared" si="94"/>
        <v>-6.0606246116910699E-3</v>
      </c>
      <c r="H746" s="102">
        <f t="shared" si="95"/>
        <v>-2.7137058715961618E-3</v>
      </c>
      <c r="I746" s="102"/>
      <c r="J746" s="102"/>
    </row>
    <row r="747" spans="1:10" x14ac:dyDescent="0.25">
      <c r="A747" s="8">
        <v>36209</v>
      </c>
      <c r="B747" s="9"/>
      <c r="C747" s="8"/>
      <c r="D747" s="9">
        <f t="shared" si="93"/>
        <v>1.645</v>
      </c>
      <c r="E747" s="9">
        <f t="shared" si="93"/>
        <v>1.825</v>
      </c>
      <c r="G747" s="102">
        <f t="shared" si="94"/>
        <v>0</v>
      </c>
      <c r="H747" s="102">
        <f t="shared" si="95"/>
        <v>-8.1855845864395177E-3</v>
      </c>
      <c r="I747" s="102"/>
      <c r="J747" s="102"/>
    </row>
    <row r="748" spans="1:10" x14ac:dyDescent="0.25">
      <c r="A748" s="8">
        <v>36210</v>
      </c>
      <c r="B748" s="9"/>
      <c r="C748" s="8"/>
      <c r="D748" s="9">
        <f t="shared" si="93"/>
        <v>1.635</v>
      </c>
      <c r="E748" s="9">
        <f t="shared" si="93"/>
        <v>1.825</v>
      </c>
      <c r="G748" s="102">
        <f t="shared" si="94"/>
        <v>-6.0975798681185567E-3</v>
      </c>
      <c r="H748" s="102">
        <f t="shared" si="95"/>
        <v>0</v>
      </c>
      <c r="I748" s="102"/>
      <c r="J748" s="102"/>
    </row>
    <row r="749" spans="1:10" x14ac:dyDescent="0.25">
      <c r="A749" s="8">
        <v>36213</v>
      </c>
      <c r="B749" s="9"/>
      <c r="C749" s="8"/>
      <c r="D749" s="9">
        <f t="shared" si="93"/>
        <v>1.65</v>
      </c>
      <c r="E749" s="9">
        <f t="shared" si="93"/>
        <v>1.82</v>
      </c>
      <c r="G749" s="102">
        <f t="shared" si="94"/>
        <v>9.1324835632724723E-3</v>
      </c>
      <c r="H749" s="102">
        <f t="shared" si="95"/>
        <v>-2.7434859457508326E-3</v>
      </c>
      <c r="I749" s="102"/>
      <c r="J749" s="102"/>
    </row>
    <row r="750" spans="1:10" x14ac:dyDescent="0.25">
      <c r="A750" s="8">
        <v>36214</v>
      </c>
      <c r="B750" s="9"/>
      <c r="C750" s="8"/>
      <c r="D750" s="9">
        <f t="shared" si="93"/>
        <v>1.625</v>
      </c>
      <c r="E750" s="9">
        <f t="shared" si="93"/>
        <v>1.79</v>
      </c>
      <c r="G750" s="102">
        <f t="shared" si="94"/>
        <v>-1.5267472130788421E-2</v>
      </c>
      <c r="H750" s="102">
        <f t="shared" si="95"/>
        <v>-1.6620881236040407E-2</v>
      </c>
      <c r="I750" s="102"/>
      <c r="J750" s="102"/>
    </row>
    <row r="751" spans="1:10" x14ac:dyDescent="0.25">
      <c r="A751" s="8">
        <v>36215</v>
      </c>
      <c r="B751" s="9">
        <v>1</v>
      </c>
      <c r="C751" s="8"/>
      <c r="D751" s="9">
        <f t="shared" si="93"/>
        <v>1.6</v>
      </c>
      <c r="E751" s="9">
        <f t="shared" si="93"/>
        <v>1.7749999999999999</v>
      </c>
      <c r="G751" s="102">
        <f t="shared" si="94"/>
        <v>-1.5504186535965199E-2</v>
      </c>
      <c r="H751" s="102">
        <f t="shared" si="95"/>
        <v>-8.4151969252845849E-3</v>
      </c>
      <c r="I751" s="102"/>
      <c r="J751" s="102"/>
    </row>
    <row r="752" spans="1:10" x14ac:dyDescent="0.25">
      <c r="A752" s="8"/>
      <c r="B752" s="9"/>
      <c r="C752" s="8"/>
      <c r="D752" s="9"/>
      <c r="E752" s="9"/>
      <c r="G752" s="102"/>
      <c r="H752" s="102"/>
      <c r="I752" s="102"/>
      <c r="J752" s="102"/>
    </row>
    <row r="753" spans="1:12" x14ac:dyDescent="0.25">
      <c r="A753" s="8"/>
      <c r="B753" s="9"/>
      <c r="C753" s="8"/>
      <c r="D753" s="9"/>
      <c r="E753" s="9"/>
    </row>
    <row r="754" spans="1:12" x14ac:dyDescent="0.25">
      <c r="A754" s="8"/>
      <c r="B754" s="9"/>
      <c r="C754" s="8"/>
      <c r="D754" s="9"/>
      <c r="E754" s="9"/>
    </row>
    <row r="755" spans="1:12" x14ac:dyDescent="0.25">
      <c r="A755" s="8"/>
      <c r="B755" s="9"/>
      <c r="C755" s="8">
        <v>36220</v>
      </c>
      <c r="G755" s="102">
        <f>STDEV(G757:G778)*15.87</f>
        <v>0.5592352191208031</v>
      </c>
      <c r="H755" s="102">
        <f>STDEV(H757:H778)*15.87</f>
        <v>0.27454249161176375</v>
      </c>
      <c r="I755" s="102"/>
      <c r="J755" s="102">
        <f>IF(ISNUMBER(J756),J756,1.1)</f>
        <v>0.77709184799389452</v>
      </c>
      <c r="K755" s="101">
        <f>MAX(D756:D777)</f>
        <v>1.7450000000000001</v>
      </c>
      <c r="L755" s="101">
        <f>MAX(E756:E777)</f>
        <v>1.7649999999999999</v>
      </c>
    </row>
    <row r="756" spans="1:12" x14ac:dyDescent="0.25">
      <c r="A756" s="8">
        <v>36216</v>
      </c>
      <c r="B756" s="9"/>
      <c r="C756" s="8"/>
      <c r="D756" s="9">
        <f t="shared" ref="D756:E778" si="96">VLOOKUP($A756,IF(D$3=2,PRICELOOK2,IF(D$3=3,PRICELOOK3,IF(D$3=4,cash,PRICELOOK))),D$4,FALSE)</f>
        <v>1.52</v>
      </c>
      <c r="E756" s="9">
        <f t="shared" si="96"/>
        <v>1.7250000000000001</v>
      </c>
      <c r="G756" s="102"/>
      <c r="H756" s="102"/>
      <c r="I756" s="102"/>
      <c r="J756" s="102">
        <f>CORREL(D756:D778,E756:E778)</f>
        <v>0.77709184799389452</v>
      </c>
      <c r="K756" s="101">
        <f>MIN(D756:D777)</f>
        <v>1.4450000000000001</v>
      </c>
      <c r="L756" s="101">
        <f>MIN(E756:E777)</f>
        <v>1.64</v>
      </c>
    </row>
    <row r="757" spans="1:12" x14ac:dyDescent="0.25">
      <c r="A757" s="8">
        <v>36217</v>
      </c>
      <c r="B757" s="9"/>
      <c r="C757" s="8"/>
      <c r="D757" s="9">
        <f t="shared" si="96"/>
        <v>1.4450000000000001</v>
      </c>
      <c r="E757" s="9">
        <f t="shared" si="96"/>
        <v>1.6850000000000001</v>
      </c>
      <c r="G757" s="102">
        <f>LN(D757/D756)</f>
        <v>-5.0601013293789493E-2</v>
      </c>
      <c r="H757" s="102">
        <f>LN(E757/E756)</f>
        <v>-2.3461486678998045E-2</v>
      </c>
      <c r="I757" s="102"/>
      <c r="J757" s="102"/>
    </row>
    <row r="758" spans="1:12" x14ac:dyDescent="0.25">
      <c r="A758" s="8">
        <v>36220</v>
      </c>
      <c r="B758" s="9"/>
      <c r="C758" s="8"/>
      <c r="D758" s="9">
        <f t="shared" si="96"/>
        <v>1.49</v>
      </c>
      <c r="E758" s="9">
        <f t="shared" si="96"/>
        <v>1.6850000000000001</v>
      </c>
      <c r="G758" s="102">
        <f t="shared" ref="G758:G778" si="97">LN(D758/D757)</f>
        <v>3.0666798392972323E-2</v>
      </c>
      <c r="H758" s="102">
        <f t="shared" ref="H758:H778" si="98">LN(E758/E757)</f>
        <v>0</v>
      </c>
      <c r="I758" s="102"/>
      <c r="J758" s="102"/>
    </row>
    <row r="759" spans="1:12" x14ac:dyDescent="0.25">
      <c r="A759" s="8">
        <v>36221</v>
      </c>
      <c r="B759" s="9"/>
      <c r="C759" s="8"/>
      <c r="D759" s="9">
        <f t="shared" si="96"/>
        <v>1.5349999999999999</v>
      </c>
      <c r="E759" s="9">
        <f t="shared" si="96"/>
        <v>1.6950000000000001</v>
      </c>
      <c r="G759" s="102">
        <f t="shared" si="97"/>
        <v>2.9754261081792716E-2</v>
      </c>
      <c r="H759" s="102">
        <f t="shared" si="98"/>
        <v>5.9171770280885185E-3</v>
      </c>
      <c r="I759" s="102"/>
      <c r="J759" s="102"/>
    </row>
    <row r="760" spans="1:12" x14ac:dyDescent="0.25">
      <c r="A760" s="8">
        <v>36222</v>
      </c>
      <c r="B760" s="9"/>
      <c r="C760" s="8"/>
      <c r="D760" s="9">
        <f t="shared" si="96"/>
        <v>1.5249999999999999</v>
      </c>
      <c r="E760" s="9">
        <f t="shared" si="96"/>
        <v>1.675</v>
      </c>
      <c r="G760" s="102">
        <f t="shared" si="97"/>
        <v>-6.5359709797855334E-3</v>
      </c>
      <c r="H760" s="102">
        <f t="shared" si="98"/>
        <v>-1.1869575555383882E-2</v>
      </c>
      <c r="I760" s="102"/>
      <c r="J760" s="102"/>
    </row>
    <row r="761" spans="1:12" x14ac:dyDescent="0.25">
      <c r="A761" s="8">
        <v>36223</v>
      </c>
      <c r="B761" s="9"/>
      <c r="C761" s="8"/>
      <c r="D761" s="9">
        <f t="shared" si="96"/>
        <v>1.55</v>
      </c>
      <c r="E761" s="9">
        <f t="shared" si="96"/>
        <v>1.675</v>
      </c>
      <c r="G761" s="102">
        <f t="shared" si="97"/>
        <v>1.6260520871780326E-2</v>
      </c>
      <c r="H761" s="102">
        <f t="shared" si="98"/>
        <v>0</v>
      </c>
      <c r="I761" s="102"/>
      <c r="J761" s="102"/>
    </row>
    <row r="762" spans="1:12" x14ac:dyDescent="0.25">
      <c r="A762" s="8">
        <v>36224</v>
      </c>
      <c r="B762" s="9"/>
      <c r="C762" s="8"/>
      <c r="D762" s="9">
        <f t="shared" si="96"/>
        <v>1.53</v>
      </c>
      <c r="E762" s="9">
        <f t="shared" si="96"/>
        <v>1.64</v>
      </c>
      <c r="G762" s="102">
        <f t="shared" si="97"/>
        <v>-1.298719552681119E-2</v>
      </c>
      <c r="H762" s="102">
        <f t="shared" si="98"/>
        <v>-2.1116923440922808E-2</v>
      </c>
      <c r="I762" s="102"/>
      <c r="J762" s="102"/>
    </row>
    <row r="763" spans="1:12" x14ac:dyDescent="0.25">
      <c r="A763" s="8">
        <v>36227</v>
      </c>
      <c r="B763" s="9"/>
      <c r="C763" s="8"/>
      <c r="D763" s="9">
        <f t="shared" si="96"/>
        <v>1.67</v>
      </c>
      <c r="E763" s="9">
        <f t="shared" si="96"/>
        <v>1.7150000000000001</v>
      </c>
      <c r="G763" s="102">
        <f t="shared" si="97"/>
        <v>8.7555891024319543E-2</v>
      </c>
      <c r="H763" s="102">
        <f t="shared" si="98"/>
        <v>4.4716838781796331E-2</v>
      </c>
      <c r="I763" s="102"/>
      <c r="J763" s="102"/>
    </row>
    <row r="764" spans="1:12" x14ac:dyDescent="0.25">
      <c r="A764" s="8">
        <v>36228</v>
      </c>
      <c r="B764" s="9"/>
      <c r="C764" s="8"/>
      <c r="D764" s="9">
        <f t="shared" si="96"/>
        <v>1.635</v>
      </c>
      <c r="E764" s="9">
        <f t="shared" si="96"/>
        <v>1.71</v>
      </c>
      <c r="G764" s="102">
        <f t="shared" si="97"/>
        <v>-2.1180822079447024E-2</v>
      </c>
      <c r="H764" s="102">
        <f t="shared" si="98"/>
        <v>-2.9197101033348618E-3</v>
      </c>
      <c r="I764" s="102"/>
      <c r="J764" s="102"/>
    </row>
    <row r="765" spans="1:12" x14ac:dyDescent="0.25">
      <c r="A765" s="8">
        <v>36229</v>
      </c>
      <c r="B765" s="9"/>
      <c r="C765" s="8"/>
      <c r="D765" s="9">
        <f t="shared" si="96"/>
        <v>1.7450000000000001</v>
      </c>
      <c r="E765" s="9">
        <f t="shared" si="96"/>
        <v>1.7649999999999999</v>
      </c>
      <c r="G765" s="102">
        <f t="shared" si="97"/>
        <v>6.5111751305173743E-2</v>
      </c>
      <c r="H765" s="102">
        <f t="shared" si="98"/>
        <v>3.165731987069164E-2</v>
      </c>
      <c r="I765" s="102"/>
      <c r="J765" s="102"/>
    </row>
    <row r="766" spans="1:12" x14ac:dyDescent="0.25">
      <c r="A766" s="8">
        <v>36230</v>
      </c>
      <c r="B766" s="9"/>
      <c r="C766" s="8"/>
      <c r="D766" s="9">
        <f t="shared" si="96"/>
        <v>1.69</v>
      </c>
      <c r="E766" s="9">
        <f t="shared" si="96"/>
        <v>1.7450000000000001</v>
      </c>
      <c r="G766" s="102">
        <f t="shared" si="97"/>
        <v>-3.2026026719408435E-2</v>
      </c>
      <c r="H766" s="102">
        <f t="shared" si="98"/>
        <v>-1.139613473086947E-2</v>
      </c>
      <c r="I766" s="102"/>
      <c r="J766" s="102"/>
    </row>
    <row r="767" spans="1:12" x14ac:dyDescent="0.25">
      <c r="A767" s="8">
        <v>36231</v>
      </c>
      <c r="B767" s="9"/>
      <c r="C767" s="8"/>
      <c r="D767" s="9">
        <f t="shared" si="96"/>
        <v>1.635</v>
      </c>
      <c r="E767" s="9">
        <f t="shared" si="96"/>
        <v>1.7150000000000001</v>
      </c>
      <c r="G767" s="102">
        <f t="shared" si="97"/>
        <v>-3.3085724585765329E-2</v>
      </c>
      <c r="H767" s="102">
        <f t="shared" si="98"/>
        <v>-1.7341475036487215E-2</v>
      </c>
      <c r="I767" s="102"/>
      <c r="J767" s="102"/>
    </row>
    <row r="768" spans="1:12" x14ac:dyDescent="0.25">
      <c r="A768" s="8">
        <v>36234</v>
      </c>
      <c r="B768" s="9"/>
      <c r="C768" s="8"/>
      <c r="D768" s="9">
        <f t="shared" si="96"/>
        <v>1.585</v>
      </c>
      <c r="E768" s="9">
        <f t="shared" si="96"/>
        <v>1.71</v>
      </c>
      <c r="G768" s="102">
        <f t="shared" si="97"/>
        <v>-3.1058397019972855E-2</v>
      </c>
      <c r="H768" s="102">
        <f t="shared" si="98"/>
        <v>-2.9197101033348618E-3</v>
      </c>
      <c r="I768" s="102"/>
      <c r="J768" s="102"/>
    </row>
    <row r="769" spans="1:12" x14ac:dyDescent="0.25">
      <c r="A769" s="8">
        <v>36235</v>
      </c>
      <c r="B769" s="9"/>
      <c r="C769" s="8"/>
      <c r="D769" s="9">
        <f t="shared" si="96"/>
        <v>1.6</v>
      </c>
      <c r="E769" s="9">
        <f t="shared" si="96"/>
        <v>1.7150000000000001</v>
      </c>
      <c r="G769" s="102">
        <f t="shared" si="97"/>
        <v>9.4192219164917785E-3</v>
      </c>
      <c r="H769" s="102">
        <f t="shared" si="98"/>
        <v>2.9197101033348462E-3</v>
      </c>
      <c r="I769" s="102"/>
      <c r="J769" s="102"/>
    </row>
    <row r="770" spans="1:12" x14ac:dyDescent="0.25">
      <c r="A770" s="8">
        <v>36236</v>
      </c>
      <c r="B770" s="9"/>
      <c r="C770" s="8"/>
      <c r="D770" s="9">
        <f t="shared" si="96"/>
        <v>1.615</v>
      </c>
      <c r="E770" s="9">
        <f t="shared" si="96"/>
        <v>1.7250000000000001</v>
      </c>
      <c r="G770" s="102">
        <f t="shared" si="97"/>
        <v>9.3313274288842219E-3</v>
      </c>
      <c r="H770" s="102">
        <f t="shared" si="98"/>
        <v>5.8139698654198161E-3</v>
      </c>
      <c r="I770" s="102"/>
      <c r="J770" s="102"/>
    </row>
    <row r="771" spans="1:12" x14ac:dyDescent="0.25">
      <c r="A771" s="8">
        <v>36237</v>
      </c>
      <c r="B771" s="9"/>
      <c r="C771" s="8"/>
      <c r="D771" s="9">
        <f t="shared" si="96"/>
        <v>1.635</v>
      </c>
      <c r="E771" s="9">
        <f t="shared" si="96"/>
        <v>1.7450000000000001</v>
      </c>
      <c r="G771" s="102">
        <f t="shared" si="97"/>
        <v>1.2307847674596773E-2</v>
      </c>
      <c r="H771" s="102">
        <f t="shared" si="98"/>
        <v>1.1527505171067414E-2</v>
      </c>
      <c r="I771" s="102"/>
      <c r="J771" s="102"/>
    </row>
    <row r="772" spans="1:12" x14ac:dyDescent="0.25">
      <c r="A772" s="8">
        <v>36238</v>
      </c>
      <c r="B772" s="9"/>
      <c r="C772" s="8"/>
      <c r="D772" s="9">
        <f t="shared" si="96"/>
        <v>1.5649999999999999</v>
      </c>
      <c r="E772" s="9">
        <f t="shared" si="96"/>
        <v>1.7050000000000001</v>
      </c>
      <c r="G772" s="102">
        <f t="shared" si="97"/>
        <v>-4.3756980357100218E-2</v>
      </c>
      <c r="H772" s="102">
        <f t="shared" si="98"/>
        <v>-2.3189444918910441E-2</v>
      </c>
      <c r="I772" s="102"/>
      <c r="J772" s="102"/>
    </row>
    <row r="773" spans="1:12" x14ac:dyDescent="0.25">
      <c r="A773" s="8">
        <v>36241</v>
      </c>
      <c r="B773" s="9"/>
      <c r="C773" s="8"/>
      <c r="D773" s="9">
        <f t="shared" si="96"/>
        <v>1.595</v>
      </c>
      <c r="E773" s="9">
        <f t="shared" si="96"/>
        <v>1.7250000000000001</v>
      </c>
      <c r="G773" s="102">
        <f t="shared" si="97"/>
        <v>1.8987912244691381E-2</v>
      </c>
      <c r="H773" s="102">
        <f t="shared" si="98"/>
        <v>1.1661939747842957E-2</v>
      </c>
      <c r="I773" s="102"/>
      <c r="J773" s="102"/>
    </row>
    <row r="774" spans="1:12" x14ac:dyDescent="0.25">
      <c r="A774" s="8">
        <v>36242</v>
      </c>
      <c r="B774" s="9"/>
      <c r="C774" s="8"/>
      <c r="D774" s="9">
        <f t="shared" si="96"/>
        <v>1.68</v>
      </c>
      <c r="E774" s="9">
        <f t="shared" si="96"/>
        <v>1.7549999999999999</v>
      </c>
      <c r="G774" s="102">
        <f t="shared" si="97"/>
        <v>5.192005717835961E-2</v>
      </c>
      <c r="H774" s="102">
        <f t="shared" si="98"/>
        <v>1.7241806434505954E-2</v>
      </c>
      <c r="I774" s="102"/>
      <c r="J774" s="102"/>
    </row>
    <row r="775" spans="1:12" x14ac:dyDescent="0.25">
      <c r="A775" s="8">
        <v>36243</v>
      </c>
      <c r="B775" s="9"/>
      <c r="C775" s="8"/>
      <c r="D775" s="9">
        <f t="shared" si="96"/>
        <v>1.635</v>
      </c>
      <c r="E775" s="9">
        <f t="shared" si="96"/>
        <v>1.7350000000000001</v>
      </c>
      <c r="G775" s="102">
        <f t="shared" si="97"/>
        <v>-2.7150989065950745E-2</v>
      </c>
      <c r="H775" s="102">
        <f t="shared" si="98"/>
        <v>-1.1461443519006539E-2</v>
      </c>
      <c r="I775" s="102"/>
      <c r="J775" s="102"/>
    </row>
    <row r="776" spans="1:12" x14ac:dyDescent="0.25">
      <c r="A776" s="8">
        <v>36244</v>
      </c>
      <c r="B776" s="9"/>
      <c r="C776" s="8"/>
      <c r="D776" s="9">
        <f t="shared" si="96"/>
        <v>1.645</v>
      </c>
      <c r="E776" s="9">
        <f t="shared" si="96"/>
        <v>1.73</v>
      </c>
      <c r="G776" s="102">
        <f t="shared" si="97"/>
        <v>6.0975798681185377E-3</v>
      </c>
      <c r="H776" s="102">
        <f t="shared" si="98"/>
        <v>-2.8860048891349867E-3</v>
      </c>
      <c r="I776" s="102"/>
    </row>
    <row r="777" spans="1:12" x14ac:dyDescent="0.25">
      <c r="A777" s="8">
        <v>36245</v>
      </c>
      <c r="B777" s="9"/>
      <c r="C777" s="8"/>
      <c r="D777" s="9">
        <f t="shared" si="96"/>
        <v>1.645</v>
      </c>
      <c r="E777" s="9">
        <f t="shared" si="96"/>
        <v>1.7350000000000001</v>
      </c>
      <c r="G777" s="102">
        <f t="shared" si="97"/>
        <v>0</v>
      </c>
      <c r="H777" s="102">
        <f t="shared" si="98"/>
        <v>2.886004889135073E-3</v>
      </c>
      <c r="I777" s="102"/>
    </row>
    <row r="778" spans="1:12" x14ac:dyDescent="0.25">
      <c r="A778" s="8">
        <v>36248</v>
      </c>
      <c r="B778" s="9">
        <v>1</v>
      </c>
      <c r="C778" s="8"/>
      <c r="D778" s="9">
        <f t="shared" si="96"/>
        <v>1.65</v>
      </c>
      <c r="E778" s="9">
        <f t="shared" si="96"/>
        <v>1.77</v>
      </c>
      <c r="G778" s="102">
        <f t="shared" si="97"/>
        <v>3.0349036951538896E-3</v>
      </c>
      <c r="H778" s="102">
        <f t="shared" si="98"/>
        <v>1.997213318691517E-2</v>
      </c>
      <c r="I778" s="102"/>
    </row>
    <row r="779" spans="1:12" x14ac:dyDescent="0.25">
      <c r="A779" s="8"/>
      <c r="B779" s="9"/>
      <c r="C779" s="8"/>
      <c r="D779" s="9"/>
      <c r="E779" s="9"/>
    </row>
    <row r="780" spans="1:12" x14ac:dyDescent="0.25">
      <c r="A780" s="8"/>
      <c r="B780" s="9"/>
      <c r="C780" s="8"/>
      <c r="D780" s="9"/>
      <c r="E780" s="9"/>
    </row>
    <row r="781" spans="1:12" x14ac:dyDescent="0.25">
      <c r="A781" s="8"/>
      <c r="B781" s="9"/>
      <c r="C781" s="8"/>
      <c r="D781" s="9"/>
      <c r="E781" s="9"/>
    </row>
    <row r="782" spans="1:12" x14ac:dyDescent="0.25">
      <c r="A782" s="8"/>
      <c r="B782" s="9"/>
      <c r="C782" s="8">
        <v>36251</v>
      </c>
      <c r="G782" s="102">
        <f>STDEV(G784:G802)*15.87</f>
        <v>0.50841366855548709</v>
      </c>
      <c r="H782" s="102">
        <f>STDEV(H784:H802)*15.87</f>
        <v>0.38915459235021305</v>
      </c>
      <c r="I782" s="102"/>
      <c r="J782" s="102">
        <f>IF(ISNUMBER(J783),J783,1.1)</f>
        <v>0.976905663469818</v>
      </c>
      <c r="K782" s="101">
        <f>MAX(D783:D804)</f>
        <v>2.145</v>
      </c>
      <c r="L782" s="101">
        <f>MAX(E783:E804)</f>
        <v>2.27</v>
      </c>
    </row>
    <row r="783" spans="1:12" x14ac:dyDescent="0.25">
      <c r="A783" s="8">
        <v>36249</v>
      </c>
      <c r="B783" s="9"/>
      <c r="C783" s="8"/>
      <c r="D783" s="9">
        <f t="shared" ref="D783:E802" si="99">VLOOKUP($A783,IF(D$3=2,PRICELOOK2,IF(D$3=3,PRICELOOK3,IF(D$3=4,cash,PRICELOOK))),D$4,FALSE)</f>
        <v>1.69</v>
      </c>
      <c r="E783" s="9">
        <f t="shared" si="99"/>
        <v>1.78</v>
      </c>
      <c r="G783" s="102"/>
      <c r="H783" s="102"/>
      <c r="I783" s="102"/>
      <c r="J783" s="102">
        <f>CORREL(D783:D802,E783:E802)</f>
        <v>0.976905663469818</v>
      </c>
      <c r="K783" s="101">
        <f>MIN(D783:D804)</f>
        <v>1.69</v>
      </c>
      <c r="L783" s="101">
        <f>MIN(E783:E804)</f>
        <v>1.78</v>
      </c>
    </row>
    <row r="784" spans="1:12" x14ac:dyDescent="0.25">
      <c r="A784" s="8">
        <v>36250</v>
      </c>
      <c r="B784" s="9"/>
      <c r="C784" s="8"/>
      <c r="D784" s="9">
        <f t="shared" si="99"/>
        <v>1.79</v>
      </c>
      <c r="E784" s="9">
        <f t="shared" si="99"/>
        <v>1.89</v>
      </c>
      <c r="G784" s="102">
        <f>LN(D784/D783)</f>
        <v>5.7487090917681602E-2</v>
      </c>
      <c r="H784" s="102">
        <f>LN(E784/E783)</f>
        <v>5.9963464767557269E-2</v>
      </c>
      <c r="I784" s="102"/>
      <c r="J784" s="102"/>
    </row>
    <row r="785" spans="1:10" x14ac:dyDescent="0.25">
      <c r="A785" s="8">
        <v>36251</v>
      </c>
      <c r="B785" s="9"/>
      <c r="C785" s="8"/>
      <c r="D785" s="9">
        <f t="shared" si="99"/>
        <v>1.73</v>
      </c>
      <c r="E785" s="9">
        <f t="shared" si="99"/>
        <v>1.87</v>
      </c>
      <c r="G785" s="102">
        <f t="shared" ref="G785:G802" si="100">LN(D785/D784)</f>
        <v>-3.4094211342976126E-2</v>
      </c>
      <c r="H785" s="102">
        <f t="shared" ref="H785:H802" si="101">LN(E785/E784)</f>
        <v>-1.0638398205055643E-2</v>
      </c>
      <c r="I785" s="102"/>
      <c r="J785" s="102"/>
    </row>
    <row r="786" spans="1:10" x14ac:dyDescent="0.25">
      <c r="A786" s="8">
        <v>36255</v>
      </c>
      <c r="B786" s="9"/>
      <c r="C786" s="8"/>
      <c r="D786" s="9">
        <f t="shared" si="99"/>
        <v>1.89</v>
      </c>
      <c r="E786" s="9">
        <f t="shared" si="99"/>
        <v>2.02</v>
      </c>
      <c r="G786" s="102">
        <f t="shared" si="100"/>
        <v>8.8455420561863396E-2</v>
      </c>
      <c r="H786" s="102">
        <f t="shared" si="101"/>
        <v>7.715908054661802E-2</v>
      </c>
      <c r="I786" s="102"/>
      <c r="J786" s="102"/>
    </row>
    <row r="787" spans="1:10" x14ac:dyDescent="0.25">
      <c r="A787" s="8">
        <v>36256</v>
      </c>
      <c r="B787" s="9"/>
      <c r="C787" s="8"/>
      <c r="D787" s="9">
        <f t="shared" si="99"/>
        <v>1.87</v>
      </c>
      <c r="E787" s="9">
        <f t="shared" si="99"/>
        <v>2.0249999999999999</v>
      </c>
      <c r="G787" s="102">
        <f t="shared" si="100"/>
        <v>-1.0638398205055643E-2</v>
      </c>
      <c r="H787" s="102">
        <f t="shared" si="101"/>
        <v>2.4721891453890728E-3</v>
      </c>
      <c r="I787" s="102"/>
      <c r="J787" s="102"/>
    </row>
    <row r="788" spans="1:10" x14ac:dyDescent="0.25">
      <c r="A788" s="8">
        <v>36257</v>
      </c>
      <c r="B788" s="9"/>
      <c r="C788" s="8"/>
      <c r="D788" s="9">
        <f t="shared" si="99"/>
        <v>1.915</v>
      </c>
      <c r="E788" s="9">
        <f t="shared" si="99"/>
        <v>2.0649999999999999</v>
      </c>
      <c r="G788" s="102">
        <f t="shared" si="100"/>
        <v>2.3779191766113934E-2</v>
      </c>
      <c r="H788" s="102">
        <f t="shared" si="101"/>
        <v>1.9560525854493572E-2</v>
      </c>
      <c r="I788" s="102"/>
      <c r="J788" s="102"/>
    </row>
    <row r="789" spans="1:10" x14ac:dyDescent="0.25">
      <c r="A789" s="8">
        <v>36258</v>
      </c>
      <c r="B789" s="9"/>
      <c r="C789" s="8"/>
      <c r="D789" s="9">
        <f t="shared" si="99"/>
        <v>1.9650000000000001</v>
      </c>
      <c r="E789" s="9">
        <f t="shared" si="99"/>
        <v>2.09</v>
      </c>
      <c r="G789" s="102">
        <f t="shared" si="100"/>
        <v>2.5774622688615374E-2</v>
      </c>
      <c r="H789" s="102">
        <f t="shared" si="101"/>
        <v>1.2033839563723463E-2</v>
      </c>
      <c r="I789" s="102"/>
      <c r="J789" s="102"/>
    </row>
    <row r="790" spans="1:10" x14ac:dyDescent="0.25">
      <c r="A790" s="8">
        <v>36262</v>
      </c>
      <c r="B790" s="9"/>
      <c r="C790" s="8"/>
      <c r="D790" s="9">
        <f t="shared" si="99"/>
        <v>1.91</v>
      </c>
      <c r="E790" s="9">
        <f t="shared" si="99"/>
        <v>2.06</v>
      </c>
      <c r="G790" s="102">
        <f t="shared" si="100"/>
        <v>-2.838900326268614E-2</v>
      </c>
      <c r="H790" s="102">
        <f t="shared" si="101"/>
        <v>-1.4458083175229775E-2</v>
      </c>
      <c r="I790" s="102"/>
      <c r="J790" s="102"/>
    </row>
    <row r="791" spans="1:10" x14ac:dyDescent="0.25">
      <c r="A791" s="8">
        <v>36263</v>
      </c>
      <c r="B791" s="9"/>
      <c r="C791" s="8"/>
      <c r="D791" s="9">
        <f t="shared" si="99"/>
        <v>1.9850000000000001</v>
      </c>
      <c r="E791" s="9">
        <f t="shared" si="99"/>
        <v>2.0750000000000002</v>
      </c>
      <c r="G791" s="102">
        <f t="shared" si="100"/>
        <v>3.8515672080615404E-2</v>
      </c>
      <c r="H791" s="102">
        <f t="shared" si="101"/>
        <v>7.2551708811720156E-3</v>
      </c>
      <c r="I791" s="102"/>
      <c r="J791" s="102"/>
    </row>
    <row r="792" spans="1:10" x14ac:dyDescent="0.25">
      <c r="A792" s="8">
        <v>36264</v>
      </c>
      <c r="B792" s="9"/>
      <c r="C792" s="8"/>
      <c r="D792" s="9">
        <f t="shared" si="99"/>
        <v>1.9550000000000001</v>
      </c>
      <c r="E792" s="9">
        <f t="shared" si="99"/>
        <v>2.0499999999999998</v>
      </c>
      <c r="G792" s="102">
        <f t="shared" si="100"/>
        <v>-1.5228720701824671E-2</v>
      </c>
      <c r="H792" s="102">
        <f t="shared" si="101"/>
        <v>-1.2121360532344963E-2</v>
      </c>
      <c r="I792" s="102"/>
      <c r="J792" s="102"/>
    </row>
    <row r="793" spans="1:10" x14ac:dyDescent="0.25">
      <c r="A793" s="8">
        <v>36265</v>
      </c>
      <c r="B793" s="9"/>
      <c r="C793" s="8"/>
      <c r="D793" s="9">
        <f t="shared" si="99"/>
        <v>2</v>
      </c>
      <c r="E793" s="9">
        <f t="shared" si="99"/>
        <v>2.0649999999999999</v>
      </c>
      <c r="G793" s="102">
        <f t="shared" si="100"/>
        <v>2.2756987122616278E-2</v>
      </c>
      <c r="H793" s="102">
        <f t="shared" si="101"/>
        <v>7.290433262679274E-3</v>
      </c>
      <c r="I793" s="102"/>
      <c r="J793" s="102"/>
    </row>
    <row r="794" spans="1:10" x14ac:dyDescent="0.25">
      <c r="A794" s="8">
        <v>36266</v>
      </c>
      <c r="B794" s="9"/>
      <c r="C794" s="8"/>
      <c r="D794" s="9">
        <f t="shared" si="99"/>
        <v>2</v>
      </c>
      <c r="E794" s="9">
        <f t="shared" si="99"/>
        <v>2.0699999999999998</v>
      </c>
      <c r="G794" s="102">
        <f t="shared" si="100"/>
        <v>0</v>
      </c>
      <c r="H794" s="102">
        <f t="shared" si="101"/>
        <v>2.4183808642816527E-3</v>
      </c>
      <c r="I794" s="102"/>
      <c r="J794" s="102"/>
    </row>
    <row r="795" spans="1:10" x14ac:dyDescent="0.25">
      <c r="A795" s="8">
        <v>36269</v>
      </c>
      <c r="B795" s="9"/>
      <c r="C795" s="8"/>
      <c r="D795" s="9">
        <f t="shared" si="99"/>
        <v>1.9650000000000001</v>
      </c>
      <c r="E795" s="9">
        <f t="shared" si="99"/>
        <v>2.0649999999999999</v>
      </c>
      <c r="G795" s="102">
        <f t="shared" si="100"/>
        <v>-1.765493523872071E-2</v>
      </c>
      <c r="H795" s="102">
        <f t="shared" si="101"/>
        <v>-2.4183808642815269E-3</v>
      </c>
      <c r="I795" s="102"/>
      <c r="J795" s="102"/>
    </row>
    <row r="796" spans="1:10" x14ac:dyDescent="0.25">
      <c r="A796" s="8">
        <v>36270</v>
      </c>
      <c r="B796" s="9"/>
      <c r="C796" s="8"/>
      <c r="D796" s="9">
        <f t="shared" si="99"/>
        <v>2.0150000000000001</v>
      </c>
      <c r="E796" s="9">
        <f t="shared" si="99"/>
        <v>2.12</v>
      </c>
      <c r="G796" s="102">
        <f t="shared" si="100"/>
        <v>2.5126950077421859E-2</v>
      </c>
      <c r="H796" s="102">
        <f t="shared" si="101"/>
        <v>2.628586227092506E-2</v>
      </c>
      <c r="I796" s="102"/>
      <c r="J796" s="102"/>
    </row>
    <row r="797" spans="1:10" x14ac:dyDescent="0.25">
      <c r="A797" s="8">
        <v>36271</v>
      </c>
      <c r="B797" s="9"/>
      <c r="C797" s="8"/>
      <c r="D797" s="9">
        <f t="shared" si="99"/>
        <v>2.0049999999999999</v>
      </c>
      <c r="E797" s="9">
        <f t="shared" si="99"/>
        <v>2.125</v>
      </c>
      <c r="G797" s="102">
        <f t="shared" si="100"/>
        <v>-4.9751346401139549E-3</v>
      </c>
      <c r="H797" s="102">
        <f t="shared" si="101"/>
        <v>2.3557136924589835E-3</v>
      </c>
      <c r="I797" s="102"/>
      <c r="J797" s="102"/>
    </row>
    <row r="798" spans="1:10" x14ac:dyDescent="0.25">
      <c r="A798" s="8">
        <v>36272</v>
      </c>
      <c r="B798" s="9"/>
      <c r="C798" s="8"/>
      <c r="D798" s="9">
        <f t="shared" si="99"/>
        <v>2.0649999999999999</v>
      </c>
      <c r="E798" s="9">
        <f t="shared" si="99"/>
        <v>2.1850000000000001</v>
      </c>
      <c r="G798" s="102">
        <f t="shared" si="100"/>
        <v>2.94861656544637E-2</v>
      </c>
      <c r="H798" s="102">
        <f t="shared" si="101"/>
        <v>2.7844026171173396E-2</v>
      </c>
      <c r="I798" s="102"/>
      <c r="J798" s="102"/>
    </row>
    <row r="799" spans="1:10" x14ac:dyDescent="0.25">
      <c r="A799" s="8">
        <v>36273</v>
      </c>
      <c r="B799" s="9"/>
      <c r="C799" s="8"/>
      <c r="D799" s="9">
        <f t="shared" si="99"/>
        <v>2.0550000000000002</v>
      </c>
      <c r="E799" s="9">
        <f t="shared" si="99"/>
        <v>2.1749999999999998</v>
      </c>
      <c r="G799" s="102">
        <f t="shared" si="100"/>
        <v>-4.8543784647980884E-3</v>
      </c>
      <c r="H799" s="102">
        <f t="shared" si="101"/>
        <v>-4.5871640069061539E-3</v>
      </c>
      <c r="I799" s="102"/>
      <c r="J799" s="102"/>
    </row>
    <row r="800" spans="1:10" x14ac:dyDescent="0.25">
      <c r="A800" s="8">
        <v>36276</v>
      </c>
      <c r="B800" s="9"/>
      <c r="C800" s="8"/>
      <c r="D800" s="9">
        <f t="shared" si="99"/>
        <v>2.0350000000000001</v>
      </c>
      <c r="E800" s="9">
        <f t="shared" si="99"/>
        <v>2.1800000000000002</v>
      </c>
      <c r="G800" s="102">
        <f t="shared" si="100"/>
        <v>-9.7800290536396058E-3</v>
      </c>
      <c r="H800" s="102">
        <f t="shared" si="101"/>
        <v>2.2962122603503781E-3</v>
      </c>
      <c r="I800" s="102"/>
      <c r="J800" s="102"/>
    </row>
    <row r="801" spans="1:12" x14ac:dyDescent="0.25">
      <c r="A801" s="8">
        <v>36277</v>
      </c>
      <c r="B801" s="9"/>
      <c r="C801" s="8"/>
      <c r="D801" s="9">
        <f t="shared" si="99"/>
        <v>2.145</v>
      </c>
      <c r="E801" s="9">
        <f t="shared" si="99"/>
        <v>2.27</v>
      </c>
      <c r="G801" s="102">
        <f t="shared" si="100"/>
        <v>5.2643733485421881E-2</v>
      </c>
      <c r="H801" s="102">
        <f t="shared" si="101"/>
        <v>4.0454954692313534E-2</v>
      </c>
      <c r="I801" s="102"/>
      <c r="J801" s="102"/>
    </row>
    <row r="802" spans="1:12" x14ac:dyDescent="0.25">
      <c r="A802" s="8">
        <v>36278</v>
      </c>
      <c r="B802" s="9">
        <v>1</v>
      </c>
      <c r="C802" s="8"/>
      <c r="D802" s="9">
        <f t="shared" si="99"/>
        <v>2.14</v>
      </c>
      <c r="E802" s="9">
        <f t="shared" si="99"/>
        <v>2.2599999999999998</v>
      </c>
      <c r="G802" s="102">
        <f t="shared" si="100"/>
        <v>-2.3337233462201001E-3</v>
      </c>
      <c r="H802" s="102">
        <f t="shared" si="101"/>
        <v>-4.4150182091169431E-3</v>
      </c>
      <c r="I802" s="102"/>
      <c r="J802" s="102"/>
    </row>
    <row r="803" spans="1:12" x14ac:dyDescent="0.25">
      <c r="A803" s="8"/>
      <c r="B803" s="9"/>
      <c r="C803" s="8"/>
      <c r="D803" s="9"/>
      <c r="E803" s="9"/>
    </row>
    <row r="804" spans="1:12" x14ac:dyDescent="0.25">
      <c r="A804" s="8"/>
      <c r="B804" s="9"/>
      <c r="C804" s="8"/>
      <c r="D804" s="9"/>
      <c r="E804" s="9"/>
    </row>
    <row r="805" spans="1:12" x14ac:dyDescent="0.25">
      <c r="A805" s="8"/>
      <c r="B805" s="9"/>
      <c r="C805" s="8"/>
      <c r="D805" s="9"/>
      <c r="E805" s="9"/>
    </row>
    <row r="806" spans="1:12" x14ac:dyDescent="0.25">
      <c r="A806" s="8"/>
      <c r="B806" s="9"/>
      <c r="C806" s="8">
        <v>36281</v>
      </c>
      <c r="G806" s="102">
        <f>STDEV(G808:G826)*15.87</f>
        <v>0.45735122101975267</v>
      </c>
      <c r="H806" s="102">
        <f>STDEV(H808:H826)*15.87</f>
        <v>0.29509798938081333</v>
      </c>
      <c r="I806" s="102"/>
      <c r="J806" s="102">
        <f>IF(ISNUMBER(J807),J807,1.1)</f>
        <v>0.85173558636668878</v>
      </c>
      <c r="K806" s="101">
        <f>MAX(D807:D828)</f>
        <v>2.21</v>
      </c>
      <c r="L806" s="101">
        <f>MAX(E807:E828)</f>
        <v>2.2749999999999999</v>
      </c>
    </row>
    <row r="807" spans="1:12" x14ac:dyDescent="0.25">
      <c r="A807" s="8">
        <v>36279</v>
      </c>
      <c r="B807" s="9"/>
      <c r="C807" s="8"/>
      <c r="D807" s="9">
        <f t="shared" ref="D807:E826" si="102">VLOOKUP($A807,IF(D$3=2,PRICELOOK2,IF(D$3=3,PRICELOOK3,IF(D$3=4,cash,PRICELOOK))),D$4,FALSE)</f>
        <v>2.1800000000000002</v>
      </c>
      <c r="E807" s="9">
        <f t="shared" si="102"/>
        <v>2.2450000000000001</v>
      </c>
      <c r="G807" s="102"/>
      <c r="H807" s="102"/>
      <c r="I807" s="102"/>
      <c r="J807" s="102">
        <f>CORREL(D807:D826,E807:E826)</f>
        <v>0.85173558636668878</v>
      </c>
      <c r="K807" s="101">
        <f>MIN(D807:D828)</f>
        <v>2.04</v>
      </c>
      <c r="L807" s="101">
        <f>MIN(E807:E828)</f>
        <v>2.16</v>
      </c>
    </row>
    <row r="808" spans="1:12" x14ac:dyDescent="0.25">
      <c r="A808" s="8">
        <v>36280</v>
      </c>
      <c r="B808" s="9"/>
      <c r="C808" s="8"/>
      <c r="D808" s="9">
        <f t="shared" si="102"/>
        <v>2.0499999999999998</v>
      </c>
      <c r="E808" s="9">
        <f t="shared" si="102"/>
        <v>2.16</v>
      </c>
      <c r="G808" s="102">
        <f>LN(D808/D807)</f>
        <v>-6.148508365068104E-2</v>
      </c>
      <c r="H808" s="102">
        <f>LN(E808/E807)</f>
        <v>-3.8597299498143972E-2</v>
      </c>
      <c r="I808" s="102"/>
      <c r="J808" s="102"/>
    </row>
    <row r="809" spans="1:12" x14ac:dyDescent="0.25">
      <c r="A809" s="8">
        <v>36283</v>
      </c>
      <c r="B809" s="9"/>
      <c r="C809" s="8"/>
      <c r="D809" s="9">
        <f t="shared" si="102"/>
        <v>2.04</v>
      </c>
      <c r="E809" s="9">
        <f t="shared" si="102"/>
        <v>2.17</v>
      </c>
      <c r="G809" s="102">
        <f t="shared" ref="G809:G826" si="103">LN(D809/D808)</f>
        <v>-4.8899852941916809E-3</v>
      </c>
      <c r="H809" s="102">
        <f t="shared" ref="H809:H826" si="104">LN(E809/E808)</f>
        <v>4.6189458562944583E-3</v>
      </c>
      <c r="I809" s="102"/>
      <c r="J809" s="102"/>
    </row>
    <row r="810" spans="1:12" x14ac:dyDescent="0.25">
      <c r="A810" s="8">
        <v>36284</v>
      </c>
      <c r="B810" s="9"/>
      <c r="C810" s="8"/>
      <c r="D810" s="9">
        <f t="shared" si="102"/>
        <v>2.13</v>
      </c>
      <c r="E810" s="9">
        <f t="shared" si="102"/>
        <v>2.21</v>
      </c>
      <c r="G810" s="102">
        <f t="shared" si="103"/>
        <v>4.3172171865208574E-2</v>
      </c>
      <c r="H810" s="102">
        <f t="shared" si="104"/>
        <v>1.8265347977293189E-2</v>
      </c>
      <c r="I810" s="102"/>
      <c r="J810" s="102"/>
    </row>
    <row r="811" spans="1:12" x14ac:dyDescent="0.25">
      <c r="A811" s="8">
        <v>36285</v>
      </c>
      <c r="B811" s="9"/>
      <c r="C811" s="8"/>
      <c r="D811" s="9">
        <f t="shared" si="102"/>
        <v>2.21</v>
      </c>
      <c r="E811" s="9">
        <f t="shared" si="102"/>
        <v>2.2650000000000001</v>
      </c>
      <c r="G811" s="102">
        <f t="shared" si="103"/>
        <v>3.6870535808327796E-2</v>
      </c>
      <c r="H811" s="102">
        <f t="shared" si="104"/>
        <v>2.4582243405336025E-2</v>
      </c>
      <c r="I811" s="102"/>
      <c r="J811" s="102"/>
    </row>
    <row r="812" spans="1:12" x14ac:dyDescent="0.25">
      <c r="A812" s="8">
        <v>36286</v>
      </c>
      <c r="B812" s="9"/>
      <c r="C812" s="8"/>
      <c r="D812" s="9">
        <f t="shared" si="102"/>
        <v>2.1800000000000002</v>
      </c>
      <c r="E812" s="9">
        <f t="shared" si="102"/>
        <v>2.2349999999999999</v>
      </c>
      <c r="G812" s="102">
        <f t="shared" si="103"/>
        <v>-1.3667638728663757E-2</v>
      </c>
      <c r="H812" s="102">
        <f t="shared" si="104"/>
        <v>-1.3333530869465256E-2</v>
      </c>
      <c r="I812" s="102"/>
      <c r="J812" s="102"/>
    </row>
    <row r="813" spans="1:12" x14ac:dyDescent="0.25">
      <c r="A813" s="8">
        <v>36287</v>
      </c>
      <c r="B813" s="9"/>
      <c r="C813" s="8"/>
      <c r="D813" s="9">
        <f t="shared" si="102"/>
        <v>2.0699999999999998</v>
      </c>
      <c r="E813" s="9">
        <f t="shared" si="102"/>
        <v>2.165</v>
      </c>
      <c r="G813" s="102">
        <f t="shared" si="103"/>
        <v>-5.1776269523720088E-2</v>
      </c>
      <c r="H813" s="102">
        <f t="shared" si="104"/>
        <v>-3.1820866611078899E-2</v>
      </c>
      <c r="I813" s="102"/>
      <c r="J813" s="102"/>
    </row>
    <row r="814" spans="1:12" x14ac:dyDescent="0.25">
      <c r="A814" s="8">
        <v>36290</v>
      </c>
      <c r="B814" s="9"/>
      <c r="C814" s="8"/>
      <c r="D814" s="9">
        <f t="shared" si="102"/>
        <v>2.105</v>
      </c>
      <c r="E814" s="9">
        <f t="shared" si="102"/>
        <v>2.2050000000000001</v>
      </c>
      <c r="G814" s="102">
        <f t="shared" si="103"/>
        <v>1.6766859857067107E-2</v>
      </c>
      <c r="H814" s="102">
        <f t="shared" si="104"/>
        <v>1.830714744435611E-2</v>
      </c>
      <c r="I814" s="102"/>
      <c r="J814" s="102"/>
    </row>
    <row r="815" spans="1:12" x14ac:dyDescent="0.25">
      <c r="A815" s="8">
        <v>36291</v>
      </c>
      <c r="B815" s="9"/>
      <c r="C815" s="8"/>
      <c r="D815" s="9">
        <f t="shared" si="102"/>
        <v>2.16</v>
      </c>
      <c r="E815" s="9">
        <f t="shared" si="102"/>
        <v>2.2599999999999998</v>
      </c>
      <c r="G815" s="102">
        <f t="shared" si="103"/>
        <v>2.579275456172898E-2</v>
      </c>
      <c r="H815" s="102">
        <f t="shared" si="104"/>
        <v>2.4637304385385077E-2</v>
      </c>
      <c r="I815" s="102"/>
      <c r="J815" s="102"/>
    </row>
    <row r="816" spans="1:12" x14ac:dyDescent="0.25">
      <c r="A816" s="8">
        <v>36292</v>
      </c>
      <c r="B816" s="9"/>
      <c r="C816" s="8"/>
      <c r="D816" s="9">
        <f t="shared" si="102"/>
        <v>2.085</v>
      </c>
      <c r="E816" s="9">
        <f t="shared" si="102"/>
        <v>2.2000000000000002</v>
      </c>
      <c r="G816" s="102">
        <f t="shared" si="103"/>
        <v>-3.5339366445308967E-2</v>
      </c>
      <c r="H816" s="102">
        <f t="shared" si="104"/>
        <v>-2.6907452919924156E-2</v>
      </c>
      <c r="I816" s="102"/>
      <c r="J816" s="102"/>
    </row>
    <row r="817" spans="1:12" x14ac:dyDescent="0.25">
      <c r="A817" s="8">
        <v>36293</v>
      </c>
      <c r="B817" s="9"/>
      <c r="C817" s="8"/>
      <c r="D817" s="9">
        <f t="shared" si="102"/>
        <v>2.08</v>
      </c>
      <c r="E817" s="9">
        <f t="shared" si="102"/>
        <v>2.21</v>
      </c>
      <c r="G817" s="102">
        <f t="shared" si="103"/>
        <v>-2.4009615375381503E-3</v>
      </c>
      <c r="H817" s="102">
        <f t="shared" si="104"/>
        <v>4.5351551653911425E-3</v>
      </c>
      <c r="I817" s="102"/>
      <c r="J817" s="102"/>
    </row>
    <row r="818" spans="1:12" x14ac:dyDescent="0.25">
      <c r="A818" s="8">
        <v>36294</v>
      </c>
      <c r="B818" s="9"/>
      <c r="C818" s="8"/>
      <c r="D818" s="9">
        <f t="shared" si="102"/>
        <v>2.16</v>
      </c>
      <c r="E818" s="9">
        <f t="shared" si="102"/>
        <v>2.2450000000000001</v>
      </c>
      <c r="G818" s="102">
        <f t="shared" si="103"/>
        <v>3.7740327982847113E-2</v>
      </c>
      <c r="H818" s="102">
        <f t="shared" si="104"/>
        <v>1.5713005664556332E-2</v>
      </c>
      <c r="I818" s="102"/>
      <c r="J818" s="102"/>
    </row>
    <row r="819" spans="1:12" x14ac:dyDescent="0.25">
      <c r="A819" s="8">
        <v>36297</v>
      </c>
      <c r="B819" s="9"/>
      <c r="C819" s="8"/>
      <c r="D819" s="9">
        <f t="shared" si="102"/>
        <v>2.1850000000000001</v>
      </c>
      <c r="E819" s="9">
        <f t="shared" si="102"/>
        <v>2.2650000000000001</v>
      </c>
      <c r="G819" s="102">
        <f t="shared" si="103"/>
        <v>1.1507606851479725E-2</v>
      </c>
      <c r="H819" s="102">
        <f t="shared" si="104"/>
        <v>8.8692377407797902E-3</v>
      </c>
      <c r="I819" s="102"/>
      <c r="J819" s="102"/>
    </row>
    <row r="820" spans="1:12" x14ac:dyDescent="0.25">
      <c r="A820" s="8">
        <v>36298</v>
      </c>
      <c r="B820" s="9"/>
      <c r="C820" s="8"/>
      <c r="D820" s="9">
        <f t="shared" si="102"/>
        <v>2.1850000000000001</v>
      </c>
      <c r="E820" s="9">
        <f t="shared" si="102"/>
        <v>2.2749999999999999</v>
      </c>
      <c r="G820" s="102">
        <f t="shared" si="103"/>
        <v>0</v>
      </c>
      <c r="H820" s="102">
        <f t="shared" si="104"/>
        <v>4.4052934679161973E-3</v>
      </c>
      <c r="I820" s="102"/>
      <c r="J820" s="102"/>
    </row>
    <row r="821" spans="1:12" x14ac:dyDescent="0.25">
      <c r="A821" s="8">
        <v>36299</v>
      </c>
      <c r="B821" s="9"/>
      <c r="C821" s="8"/>
      <c r="D821" s="9">
        <f t="shared" si="102"/>
        <v>2.15</v>
      </c>
      <c r="E821" s="9">
        <f t="shared" si="102"/>
        <v>2.2549999999999999</v>
      </c>
      <c r="G821" s="102">
        <f t="shared" si="103"/>
        <v>-1.6147986407982103E-2</v>
      </c>
      <c r="H821" s="102">
        <f t="shared" si="104"/>
        <v>-8.8300794482720369E-3</v>
      </c>
      <c r="I821" s="102"/>
      <c r="J821" s="102"/>
    </row>
    <row r="822" spans="1:12" x14ac:dyDescent="0.25">
      <c r="A822" s="8">
        <v>36300</v>
      </c>
      <c r="B822" s="9"/>
      <c r="C822" s="8"/>
      <c r="D822" s="9">
        <f t="shared" si="102"/>
        <v>2.1549999999999998</v>
      </c>
      <c r="E822" s="9">
        <f t="shared" si="102"/>
        <v>2.2599999999999998</v>
      </c>
      <c r="G822" s="102">
        <f t="shared" si="103"/>
        <v>2.3228814161397287E-3</v>
      </c>
      <c r="H822" s="102">
        <f t="shared" si="104"/>
        <v>2.2148403295528213E-3</v>
      </c>
      <c r="I822" s="102"/>
      <c r="J822" s="102"/>
    </row>
    <row r="823" spans="1:12" x14ac:dyDescent="0.25">
      <c r="A823" s="8">
        <v>36301</v>
      </c>
      <c r="B823" s="9"/>
      <c r="C823" s="8"/>
      <c r="D823" s="9">
        <f t="shared" si="102"/>
        <v>2.085</v>
      </c>
      <c r="E823" s="9">
        <f t="shared" si="102"/>
        <v>2.2149999999999999</v>
      </c>
      <c r="G823" s="102">
        <f t="shared" si="103"/>
        <v>-3.3021868304946307E-2</v>
      </c>
      <c r="H823" s="102">
        <f t="shared" si="104"/>
        <v>-2.0112409787095525E-2</v>
      </c>
      <c r="I823" s="102"/>
      <c r="J823" s="102"/>
    </row>
    <row r="824" spans="1:12" x14ac:dyDescent="0.25">
      <c r="A824" s="8">
        <v>36304</v>
      </c>
      <c r="B824" s="9"/>
      <c r="C824" s="8"/>
      <c r="D824" s="9">
        <f t="shared" si="102"/>
        <v>2.085</v>
      </c>
      <c r="E824" s="9">
        <f t="shared" si="102"/>
        <v>2.23</v>
      </c>
      <c r="G824" s="102">
        <f t="shared" si="103"/>
        <v>0</v>
      </c>
      <c r="H824" s="102">
        <f t="shared" si="104"/>
        <v>6.7491819749285501E-3</v>
      </c>
      <c r="I824" s="102"/>
      <c r="J824" s="102"/>
    </row>
    <row r="825" spans="1:12" x14ac:dyDescent="0.25">
      <c r="A825" s="8">
        <v>36305</v>
      </c>
      <c r="B825" s="9"/>
      <c r="C825" s="8"/>
      <c r="D825" s="9">
        <f t="shared" si="102"/>
        <v>2.085</v>
      </c>
      <c r="E825" s="9">
        <f t="shared" si="102"/>
        <v>2.23</v>
      </c>
      <c r="G825" s="102">
        <f t="shared" si="103"/>
        <v>0</v>
      </c>
      <c r="H825" s="102">
        <f t="shared" si="104"/>
        <v>0</v>
      </c>
      <c r="I825" s="102"/>
      <c r="J825" s="102"/>
    </row>
    <row r="826" spans="1:12" x14ac:dyDescent="0.25">
      <c r="A826" s="8">
        <v>36306</v>
      </c>
      <c r="B826" s="9">
        <v>1</v>
      </c>
      <c r="C826" s="8"/>
      <c r="D826" s="9">
        <f t="shared" si="102"/>
        <v>2.0950000000000002</v>
      </c>
      <c r="E826" s="9">
        <f t="shared" si="102"/>
        <v>2.2400000000000002</v>
      </c>
      <c r="G826" s="102">
        <f t="shared" si="103"/>
        <v>4.7846981233364734E-3</v>
      </c>
      <c r="H826" s="102">
        <f t="shared" si="104"/>
        <v>4.4742803949211069E-3</v>
      </c>
      <c r="I826" s="102"/>
      <c r="J826" s="102"/>
    </row>
    <row r="827" spans="1:12" x14ac:dyDescent="0.25">
      <c r="A827" s="8"/>
      <c r="B827" s="9"/>
      <c r="C827" s="8"/>
      <c r="D827" s="9"/>
      <c r="E827" s="9"/>
    </row>
    <row r="828" spans="1:12" x14ac:dyDescent="0.25">
      <c r="A828" s="8"/>
      <c r="B828" s="9"/>
      <c r="C828" s="8"/>
      <c r="D828" s="9"/>
      <c r="E828" s="9"/>
    </row>
    <row r="829" spans="1:12" x14ac:dyDescent="0.25">
      <c r="A829" s="8"/>
      <c r="B829" s="9"/>
      <c r="C829" s="8"/>
      <c r="D829" s="9"/>
      <c r="E829" s="9"/>
    </row>
    <row r="830" spans="1:12" x14ac:dyDescent="0.25">
      <c r="A830" s="8"/>
      <c r="B830" s="9"/>
      <c r="C830" s="8">
        <v>36312</v>
      </c>
      <c r="G830" s="102">
        <f>STDEV(G832:G852)*15.87</f>
        <v>0.36633845963890677</v>
      </c>
      <c r="H830" s="102">
        <f>STDEV(H832:H852)*15.87</f>
        <v>0.32453022224374484</v>
      </c>
      <c r="I830" s="102"/>
      <c r="J830" s="102">
        <f>IF(ISNUMBER(J831),J831,1.1)</f>
        <v>0.26674519966796228</v>
      </c>
      <c r="K830" s="101">
        <f>MAX(D831:D852)</f>
        <v>2.2149999999999999</v>
      </c>
      <c r="L830" s="101">
        <f>MAX(E831:E852)</f>
        <v>2.37</v>
      </c>
    </row>
    <row r="831" spans="1:12" x14ac:dyDescent="0.25">
      <c r="A831" s="8">
        <v>36307</v>
      </c>
      <c r="B831" s="9"/>
      <c r="C831" s="8"/>
      <c r="D831" s="9">
        <f t="shared" ref="D831:E852" si="105">VLOOKUP($A831,IF(D$3=2,PRICELOOK2,IF(D$3=3,PRICELOOK3,IF(D$3=4,cash,PRICELOOK))),D$4,FALSE)</f>
        <v>2.0950000000000002</v>
      </c>
      <c r="E831" s="9">
        <f t="shared" si="105"/>
        <v>2.2650000000000001</v>
      </c>
      <c r="G831" s="102"/>
      <c r="H831" s="102"/>
      <c r="I831" s="102"/>
      <c r="J831" s="102">
        <f>CORREL(D831:D852,E831:E852)</f>
        <v>0.26674519966796228</v>
      </c>
      <c r="K831" s="101">
        <f>MIN(D831:D852)</f>
        <v>2.08</v>
      </c>
      <c r="L831" s="101">
        <f>MIN(E831:E852)</f>
        <v>2.165</v>
      </c>
    </row>
    <row r="832" spans="1:12" x14ac:dyDescent="0.25">
      <c r="A832" s="8">
        <v>36308</v>
      </c>
      <c r="B832" s="9"/>
      <c r="C832" s="8"/>
      <c r="D832" s="9">
        <f t="shared" si="105"/>
        <v>2.08</v>
      </c>
      <c r="E832" s="9">
        <f t="shared" si="105"/>
        <v>2.1800000000000002</v>
      </c>
      <c r="G832" s="102">
        <f>LN(D832/D831)</f>
        <v>-7.1856596608744858E-3</v>
      </c>
      <c r="H832" s="102">
        <f>LN(E832/E831)</f>
        <v>-3.8249882133999671E-2</v>
      </c>
      <c r="I832" s="102"/>
      <c r="J832" s="102"/>
    </row>
    <row r="833" spans="1:10" x14ac:dyDescent="0.25">
      <c r="A833" s="8">
        <v>36312</v>
      </c>
      <c r="B833" s="9"/>
      <c r="C833" s="8"/>
      <c r="D833" s="9">
        <f t="shared" si="105"/>
        <v>2.1800000000000002</v>
      </c>
      <c r="E833" s="9">
        <f t="shared" si="105"/>
        <v>2.2549999999999999</v>
      </c>
      <c r="G833" s="102">
        <f t="shared" ref="G833:G852" si="106">LN(D833/D832)</f>
        <v>4.6956983087771083E-2</v>
      </c>
      <c r="H833" s="102">
        <f t="shared" ref="H833:H852" si="107">LN(E833/E832)</f>
        <v>3.3825096153643881E-2</v>
      </c>
      <c r="I833" s="102"/>
      <c r="J833" s="102"/>
    </row>
    <row r="834" spans="1:10" x14ac:dyDescent="0.25">
      <c r="A834" s="8">
        <v>36313</v>
      </c>
      <c r="B834" s="9"/>
      <c r="C834" s="8"/>
      <c r="D834" s="9">
        <f t="shared" si="105"/>
        <v>2.1949999999999998</v>
      </c>
      <c r="E834" s="9">
        <f t="shared" si="105"/>
        <v>2.2450000000000001</v>
      </c>
      <c r="G834" s="102">
        <f t="shared" si="106"/>
        <v>6.857169726136824E-3</v>
      </c>
      <c r="H834" s="102">
        <f t="shared" si="107"/>
        <v>-4.4444517604239064E-3</v>
      </c>
      <c r="I834" s="102"/>
      <c r="J834" s="102"/>
    </row>
    <row r="835" spans="1:10" x14ac:dyDescent="0.25">
      <c r="A835" s="8">
        <v>36314</v>
      </c>
      <c r="B835" s="9"/>
      <c r="C835" s="8"/>
      <c r="D835" s="9">
        <f t="shared" si="105"/>
        <v>2.2050000000000001</v>
      </c>
      <c r="E835" s="9">
        <f t="shared" si="105"/>
        <v>2.2450000000000001</v>
      </c>
      <c r="G835" s="102">
        <f t="shared" si="106"/>
        <v>4.5454623716746382E-3</v>
      </c>
      <c r="H835" s="102">
        <f t="shared" si="107"/>
        <v>0</v>
      </c>
      <c r="I835" s="102"/>
      <c r="J835" s="102"/>
    </row>
    <row r="836" spans="1:10" x14ac:dyDescent="0.25">
      <c r="A836" s="8">
        <v>36315</v>
      </c>
      <c r="B836" s="9"/>
      <c r="C836" s="8"/>
      <c r="D836" s="9">
        <f t="shared" si="105"/>
        <v>2.09</v>
      </c>
      <c r="E836" s="9">
        <f t="shared" si="105"/>
        <v>2.165</v>
      </c>
      <c r="G836" s="102">
        <f t="shared" si="106"/>
        <v>-5.3563442922089817E-2</v>
      </c>
      <c r="H836" s="102">
        <f t="shared" si="107"/>
        <v>-3.6285159739764483E-2</v>
      </c>
      <c r="I836" s="102"/>
      <c r="J836" s="102"/>
    </row>
    <row r="837" spans="1:10" x14ac:dyDescent="0.25">
      <c r="A837" s="8">
        <v>36318</v>
      </c>
      <c r="B837" s="9"/>
      <c r="C837" s="8"/>
      <c r="D837" s="9">
        <f t="shared" si="105"/>
        <v>2.2149999999999999</v>
      </c>
      <c r="E837" s="9">
        <f t="shared" si="105"/>
        <v>2.2599999999999998</v>
      </c>
      <c r="G837" s="102">
        <f t="shared" si="106"/>
        <v>5.808833752037925E-2</v>
      </c>
      <c r="H837" s="102">
        <f t="shared" si="107"/>
        <v>4.2944451829741277E-2</v>
      </c>
      <c r="I837" s="102"/>
      <c r="J837" s="102"/>
    </row>
    <row r="838" spans="1:10" x14ac:dyDescent="0.25">
      <c r="A838" s="8">
        <v>36319</v>
      </c>
      <c r="B838" s="9"/>
      <c r="C838" s="8"/>
      <c r="D838" s="9">
        <f t="shared" si="105"/>
        <v>2.2000000000000002</v>
      </c>
      <c r="E838" s="9">
        <f t="shared" si="105"/>
        <v>2.27</v>
      </c>
      <c r="G838" s="102">
        <f t="shared" si="106"/>
        <v>-6.7950431328286896E-3</v>
      </c>
      <c r="H838" s="102">
        <f t="shared" si="107"/>
        <v>4.4150182091169145E-3</v>
      </c>
      <c r="I838" s="102"/>
      <c r="J838" s="102"/>
    </row>
    <row r="839" spans="1:10" x14ac:dyDescent="0.25">
      <c r="A839" s="8">
        <v>36320</v>
      </c>
      <c r="B839" s="9"/>
      <c r="C839" s="8"/>
      <c r="D839" s="9">
        <f t="shared" si="105"/>
        <v>2.1949999999999998</v>
      </c>
      <c r="E839" s="9">
        <f t="shared" si="105"/>
        <v>2.2949999999999999</v>
      </c>
      <c r="G839" s="102">
        <f t="shared" si="106"/>
        <v>-2.2753138371356509E-3</v>
      </c>
      <c r="H839" s="102">
        <f t="shared" si="107"/>
        <v>1.0953012019197145E-2</v>
      </c>
      <c r="I839" s="102"/>
      <c r="J839" s="102"/>
    </row>
    <row r="840" spans="1:10" x14ac:dyDescent="0.25">
      <c r="A840" s="8">
        <v>36321</v>
      </c>
      <c r="B840" s="9"/>
      <c r="C840" s="8"/>
      <c r="D840" s="9">
        <f t="shared" si="105"/>
        <v>2.2000000000000002</v>
      </c>
      <c r="E840" s="9">
        <f t="shared" si="105"/>
        <v>2.31</v>
      </c>
      <c r="G840" s="102">
        <f t="shared" si="106"/>
        <v>2.2753138371356054E-3</v>
      </c>
      <c r="H840" s="102">
        <f t="shared" si="107"/>
        <v>6.5146810211936723E-3</v>
      </c>
      <c r="I840" s="102"/>
      <c r="J840" s="102"/>
    </row>
    <row r="841" spans="1:10" x14ac:dyDescent="0.25">
      <c r="A841" s="8">
        <v>36322</v>
      </c>
      <c r="B841" s="9"/>
      <c r="C841" s="8"/>
      <c r="D841" s="9">
        <f t="shared" si="105"/>
        <v>2.12</v>
      </c>
      <c r="E841" s="9">
        <f t="shared" si="105"/>
        <v>2.2349999999999999</v>
      </c>
      <c r="G841" s="102">
        <f t="shared" si="106"/>
        <v>-3.7041271680349097E-2</v>
      </c>
      <c r="H841" s="102">
        <f t="shared" si="107"/>
        <v>-3.3006296468170084E-2</v>
      </c>
      <c r="I841" s="102"/>
      <c r="J841" s="102"/>
    </row>
    <row r="842" spans="1:10" x14ac:dyDescent="0.25">
      <c r="A842" s="8">
        <v>36325</v>
      </c>
      <c r="B842" s="9"/>
      <c r="C842" s="8"/>
      <c r="D842" s="9">
        <f t="shared" si="105"/>
        <v>2.125</v>
      </c>
      <c r="E842" s="9">
        <f t="shared" si="105"/>
        <v>2.29</v>
      </c>
      <c r="G842" s="102">
        <f t="shared" si="106"/>
        <v>2.3557136924589835E-3</v>
      </c>
      <c r="H842" s="102">
        <f t="shared" si="107"/>
        <v>2.4310589500616271E-2</v>
      </c>
      <c r="I842" s="102"/>
      <c r="J842" s="102"/>
    </row>
    <row r="843" spans="1:10" x14ac:dyDescent="0.25">
      <c r="A843" s="8">
        <v>36326</v>
      </c>
      <c r="B843" s="9"/>
      <c r="C843" s="8"/>
      <c r="D843" s="9">
        <f t="shared" si="105"/>
        <v>2.13</v>
      </c>
      <c r="E843" s="9">
        <f t="shared" si="105"/>
        <v>2.3149999999999999</v>
      </c>
      <c r="G843" s="102">
        <f t="shared" si="106"/>
        <v>2.3501773449534514E-3</v>
      </c>
      <c r="H843" s="102">
        <f t="shared" si="107"/>
        <v>1.0857869972049086E-2</v>
      </c>
      <c r="I843" s="102"/>
      <c r="J843" s="102"/>
    </row>
    <row r="844" spans="1:10" x14ac:dyDescent="0.25">
      <c r="A844" s="8">
        <v>36327</v>
      </c>
      <c r="B844" s="9"/>
      <c r="C844" s="8"/>
      <c r="D844" s="9">
        <f t="shared" si="105"/>
        <v>2.165</v>
      </c>
      <c r="E844" s="9">
        <f t="shared" si="105"/>
        <v>2.34</v>
      </c>
      <c r="G844" s="102">
        <f t="shared" si="106"/>
        <v>1.6298381733119548E-2</v>
      </c>
      <c r="H844" s="102">
        <f t="shared" si="107"/>
        <v>1.0741241831412616E-2</v>
      </c>
      <c r="I844" s="102"/>
      <c r="J844" s="102"/>
    </row>
    <row r="845" spans="1:10" x14ac:dyDescent="0.25">
      <c r="A845" s="8">
        <v>36328</v>
      </c>
      <c r="B845" s="9"/>
      <c r="C845" s="8"/>
      <c r="D845" s="9">
        <f t="shared" si="105"/>
        <v>2.165</v>
      </c>
      <c r="E845" s="9">
        <f t="shared" si="105"/>
        <v>2.35</v>
      </c>
      <c r="G845" s="102">
        <f t="shared" si="106"/>
        <v>0</v>
      </c>
      <c r="H845" s="102">
        <f t="shared" si="107"/>
        <v>4.2643987864577392E-3</v>
      </c>
      <c r="I845" s="102"/>
      <c r="J845" s="102"/>
    </row>
    <row r="846" spans="1:10" x14ac:dyDescent="0.25">
      <c r="A846" s="8">
        <v>36329</v>
      </c>
      <c r="B846" s="9"/>
      <c r="C846" s="8"/>
      <c r="D846" s="9">
        <f t="shared" si="105"/>
        <v>2.1349999999999998</v>
      </c>
      <c r="E846" s="9">
        <f t="shared" si="105"/>
        <v>2.335</v>
      </c>
      <c r="G846" s="102">
        <f t="shared" si="106"/>
        <v>-1.3953714773865433E-2</v>
      </c>
      <c r="H846" s="102">
        <f t="shared" si="107"/>
        <v>-6.4034370352070245E-3</v>
      </c>
      <c r="I846" s="102"/>
      <c r="J846" s="102"/>
    </row>
    <row r="847" spans="1:10" x14ac:dyDescent="0.25">
      <c r="A847" s="8">
        <v>36332</v>
      </c>
      <c r="B847" s="9"/>
      <c r="C847" s="8"/>
      <c r="D847" s="9">
        <f t="shared" si="105"/>
        <v>2.12</v>
      </c>
      <c r="E847" s="9">
        <f t="shared" si="105"/>
        <v>2.3050000000000002</v>
      </c>
      <c r="G847" s="102">
        <f t="shared" si="106"/>
        <v>-7.0505579966666874E-3</v>
      </c>
      <c r="H847" s="102">
        <f t="shared" si="107"/>
        <v>-1.2931214672248666E-2</v>
      </c>
      <c r="I847" s="102"/>
      <c r="J847" s="102"/>
    </row>
    <row r="848" spans="1:10" x14ac:dyDescent="0.25">
      <c r="A848" s="8">
        <v>36333</v>
      </c>
      <c r="B848" s="9"/>
      <c r="C848" s="8"/>
      <c r="D848" s="9">
        <f t="shared" si="105"/>
        <v>2.125</v>
      </c>
      <c r="E848" s="9">
        <f t="shared" si="105"/>
        <v>2.33</v>
      </c>
      <c r="G848" s="102">
        <f t="shared" si="106"/>
        <v>2.3557136924589835E-3</v>
      </c>
      <c r="H848" s="102">
        <f t="shared" si="107"/>
        <v>1.0787591128997385E-2</v>
      </c>
      <c r="I848" s="102"/>
      <c r="J848" s="102"/>
    </row>
    <row r="849" spans="1:12" x14ac:dyDescent="0.25">
      <c r="A849" s="8">
        <v>36334</v>
      </c>
      <c r="B849" s="9"/>
      <c r="C849" s="8"/>
      <c r="D849" s="9">
        <f t="shared" si="105"/>
        <v>2.14</v>
      </c>
      <c r="E849" s="9">
        <f t="shared" si="105"/>
        <v>2.335</v>
      </c>
      <c r="G849" s="102">
        <f t="shared" si="106"/>
        <v>7.0340266573799817E-3</v>
      </c>
      <c r="H849" s="102">
        <f t="shared" si="107"/>
        <v>2.1436235432513691E-3</v>
      </c>
      <c r="I849" s="102"/>
      <c r="J849" s="102"/>
    </row>
    <row r="850" spans="1:12" x14ac:dyDescent="0.25">
      <c r="A850" s="8">
        <v>36335</v>
      </c>
      <c r="B850" s="9"/>
      <c r="C850" s="8"/>
      <c r="D850" s="9">
        <f t="shared" si="105"/>
        <v>2.15</v>
      </c>
      <c r="E850" s="9">
        <f t="shared" si="105"/>
        <v>2.34</v>
      </c>
      <c r="G850" s="102">
        <f t="shared" si="106"/>
        <v>4.6620131058111502E-3</v>
      </c>
      <c r="H850" s="102">
        <f t="shared" si="107"/>
        <v>2.1390382487494423E-3</v>
      </c>
      <c r="I850" s="102"/>
      <c r="J850" s="102"/>
    </row>
    <row r="851" spans="1:12" x14ac:dyDescent="0.25">
      <c r="A851" s="8">
        <v>36336</v>
      </c>
      <c r="B851" s="9"/>
      <c r="C851" s="8"/>
      <c r="D851" s="9">
        <f t="shared" si="105"/>
        <v>2.1549999999999998</v>
      </c>
      <c r="E851" s="9">
        <f t="shared" si="105"/>
        <v>2.335</v>
      </c>
      <c r="G851" s="102">
        <f t="shared" si="106"/>
        <v>2.3228814161397287E-3</v>
      </c>
      <c r="H851" s="102">
        <f t="shared" si="107"/>
        <v>-2.1390382487494184E-3</v>
      </c>
      <c r="I851" s="102"/>
    </row>
    <row r="852" spans="1:12" x14ac:dyDescent="0.25">
      <c r="A852" s="8">
        <v>36339</v>
      </c>
      <c r="B852" s="9">
        <v>1</v>
      </c>
      <c r="C852" s="8"/>
      <c r="D852" s="9">
        <f t="shared" si="105"/>
        <v>2.1800000000000002</v>
      </c>
      <c r="E852" s="9">
        <f t="shared" si="105"/>
        <v>2.37</v>
      </c>
      <c r="G852" s="102">
        <f t="shared" si="106"/>
        <v>1.1534153245286765E-2</v>
      </c>
      <c r="H852" s="102">
        <f t="shared" si="107"/>
        <v>1.4878064026179295E-2</v>
      </c>
      <c r="I852" s="102"/>
    </row>
    <row r="853" spans="1:12" x14ac:dyDescent="0.25">
      <c r="A853" s="8"/>
      <c r="B853" s="9"/>
      <c r="C853" s="8"/>
      <c r="D853" s="9"/>
      <c r="E853" s="9"/>
    </row>
    <row r="854" spans="1:12" x14ac:dyDescent="0.25">
      <c r="A854" s="8"/>
      <c r="B854" s="9"/>
      <c r="C854" s="8"/>
      <c r="D854" s="9"/>
      <c r="E854" s="9"/>
    </row>
    <row r="855" spans="1:12" x14ac:dyDescent="0.25">
      <c r="A855" s="8"/>
      <c r="B855" s="9"/>
      <c r="C855" s="8"/>
      <c r="D855" s="9"/>
      <c r="E855" s="9"/>
    </row>
    <row r="856" spans="1:12" x14ac:dyDescent="0.25">
      <c r="A856" s="8"/>
      <c r="B856" s="9"/>
      <c r="C856" s="8">
        <v>36342</v>
      </c>
      <c r="G856" s="102">
        <f>STDEV(G858:G877)*15.87</f>
        <v>0.43026959814900323</v>
      </c>
      <c r="H856" s="102">
        <f>STDEV(H858:H877)*15.87</f>
        <v>0.92720360180426453</v>
      </c>
      <c r="I856" s="102"/>
      <c r="J856" s="102">
        <f>IF(ISNUMBER(J857),J857,1.1)</f>
        <v>0.64291187399916283</v>
      </c>
      <c r="K856" s="101">
        <f>MAX(D857:D878)</f>
        <v>2.4649999999999999</v>
      </c>
      <c r="L856" s="101">
        <f>MAX(E857:E878)</f>
        <v>2.5550000000000002</v>
      </c>
    </row>
    <row r="857" spans="1:12" x14ac:dyDescent="0.25">
      <c r="A857" s="8">
        <v>36340</v>
      </c>
      <c r="B857" s="9"/>
      <c r="C857" s="8"/>
      <c r="D857" s="9">
        <f t="shared" ref="D857:E877" si="108">VLOOKUP($A857,IF(D$3=2,PRICELOOK2,IF(D$3=3,PRICELOOK3,IF(D$3=4,cash,PRICELOOK))),D$4,FALSE)</f>
        <v>2.2349999999999999</v>
      </c>
      <c r="E857" s="9">
        <f t="shared" si="108"/>
        <v>2.4950000000000001</v>
      </c>
      <c r="G857" s="102"/>
      <c r="H857" s="102"/>
      <c r="I857" s="102"/>
      <c r="J857" s="102">
        <f>CORREL(D857:D877,E857:E877)</f>
        <v>0.64291187399916283</v>
      </c>
      <c r="K857" s="101">
        <f>MIN(D857:D878)</f>
        <v>2.06</v>
      </c>
      <c r="L857" s="101">
        <f>MIN(E857:E878)</f>
        <v>2.16</v>
      </c>
    </row>
    <row r="858" spans="1:12" x14ac:dyDescent="0.25">
      <c r="A858" s="8">
        <v>36341</v>
      </c>
      <c r="B858" s="9"/>
      <c r="C858" s="8"/>
      <c r="D858" s="9">
        <f t="shared" si="108"/>
        <v>2.2650000000000001</v>
      </c>
      <c r="E858" s="9">
        <f t="shared" si="108"/>
        <v>2.48</v>
      </c>
      <c r="G858" s="102">
        <f>LN(D858/D857)</f>
        <v>1.3333530869465388E-2</v>
      </c>
      <c r="H858" s="102">
        <f>LN(E858/E857)</f>
        <v>-6.0301690265911877E-3</v>
      </c>
      <c r="I858" s="102"/>
      <c r="J858" s="102"/>
    </row>
    <row r="859" spans="1:12" x14ac:dyDescent="0.25">
      <c r="A859" s="8">
        <v>36342</v>
      </c>
      <c r="B859" s="9"/>
      <c r="C859" s="8"/>
      <c r="D859" s="9">
        <f t="shared" si="108"/>
        <v>2.23</v>
      </c>
      <c r="E859" s="9">
        <f t="shared" si="108"/>
        <v>2.4350000000000001</v>
      </c>
      <c r="G859" s="102">
        <f t="shared" ref="G859:G877" si="109">LN(D859/D858)</f>
        <v>-1.5573173462970033E-2</v>
      </c>
      <c r="H859" s="102">
        <f t="shared" ref="H859:H877" si="110">LN(E859/E858)</f>
        <v>-1.8311803642337619E-2</v>
      </c>
      <c r="I859" s="102"/>
      <c r="J859" s="102"/>
    </row>
    <row r="860" spans="1:12" x14ac:dyDescent="0.25">
      <c r="A860" s="8">
        <v>36343</v>
      </c>
      <c r="B860" s="9"/>
      <c r="C860" s="8"/>
      <c r="D860" s="9">
        <f t="shared" si="108"/>
        <v>2.14</v>
      </c>
      <c r="E860" s="9">
        <f t="shared" si="108"/>
        <v>2.2450000000000001</v>
      </c>
      <c r="G860" s="102">
        <f t="shared" si="109"/>
        <v>-4.1195756438267166E-2</v>
      </c>
      <c r="H860" s="102">
        <f t="shared" si="110"/>
        <v>-8.1241235340335421E-2</v>
      </c>
      <c r="I860" s="102"/>
      <c r="J860" s="102"/>
    </row>
    <row r="861" spans="1:12" x14ac:dyDescent="0.25">
      <c r="A861" s="8">
        <v>36347</v>
      </c>
      <c r="B861" s="9"/>
      <c r="C861" s="8"/>
      <c r="D861" s="9">
        <f t="shared" si="108"/>
        <v>2.2050000000000001</v>
      </c>
      <c r="E861" s="9">
        <f t="shared" si="108"/>
        <v>2.4300000000000002</v>
      </c>
      <c r="G861" s="102">
        <f t="shared" si="109"/>
        <v>2.992167986504923E-2</v>
      </c>
      <c r="H861" s="102">
        <f t="shared" si="110"/>
        <v>7.9185736158239553E-2</v>
      </c>
      <c r="I861" s="102"/>
      <c r="J861" s="102"/>
    </row>
    <row r="862" spans="1:12" x14ac:dyDescent="0.25">
      <c r="A862" s="8">
        <v>36348</v>
      </c>
      <c r="B862" s="9"/>
      <c r="C862" s="8"/>
      <c r="D862" s="9">
        <f t="shared" si="108"/>
        <v>2.1150000000000002</v>
      </c>
      <c r="E862" s="9">
        <f t="shared" si="108"/>
        <v>2.395</v>
      </c>
      <c r="G862" s="102">
        <f t="shared" si="109"/>
        <v>-4.1672696400567956E-2</v>
      </c>
      <c r="H862" s="102">
        <f t="shared" si="110"/>
        <v>-1.4508026489578633E-2</v>
      </c>
      <c r="I862" s="102"/>
      <c r="J862" s="102"/>
    </row>
    <row r="863" spans="1:12" x14ac:dyDescent="0.25">
      <c r="A863" s="8">
        <v>36349</v>
      </c>
      <c r="B863" s="9"/>
      <c r="C863" s="8"/>
      <c r="D863" s="9">
        <f t="shared" si="108"/>
        <v>2.125</v>
      </c>
      <c r="E863" s="9">
        <f t="shared" si="108"/>
        <v>2.3849999999999998</v>
      </c>
      <c r="G863" s="102">
        <f t="shared" si="109"/>
        <v>4.7169898781388667E-3</v>
      </c>
      <c r="H863" s="102">
        <f t="shared" si="110"/>
        <v>-4.1841065225740959E-3</v>
      </c>
      <c r="I863" s="102"/>
      <c r="J863" s="102"/>
    </row>
    <row r="864" spans="1:12" x14ac:dyDescent="0.25">
      <c r="A864" s="8">
        <v>36350</v>
      </c>
      <c r="B864" s="9"/>
      <c r="C864" s="8"/>
      <c r="D864" s="9">
        <f t="shared" si="108"/>
        <v>2.06</v>
      </c>
      <c r="E864" s="9">
        <f t="shared" si="108"/>
        <v>2.2149999999999999</v>
      </c>
      <c r="G864" s="102">
        <f t="shared" si="109"/>
        <v>-3.1065819574890373E-2</v>
      </c>
      <c r="H864" s="102">
        <f t="shared" si="110"/>
        <v>-7.3946720843205596E-2</v>
      </c>
      <c r="I864" s="102"/>
      <c r="J864" s="102"/>
    </row>
    <row r="865" spans="1:10" x14ac:dyDescent="0.25">
      <c r="A865" s="8">
        <v>36353</v>
      </c>
      <c r="B865" s="9"/>
      <c r="C865" s="8"/>
      <c r="D865" s="9">
        <f t="shared" si="108"/>
        <v>2.0699999999999998</v>
      </c>
      <c r="E865" s="9">
        <f t="shared" si="108"/>
        <v>2.36</v>
      </c>
      <c r="G865" s="102">
        <f t="shared" si="109"/>
        <v>4.8426244757879908E-3</v>
      </c>
      <c r="H865" s="102">
        <f t="shared" si="110"/>
        <v>6.3409215540419658E-2</v>
      </c>
      <c r="I865" s="102"/>
      <c r="J865" s="102"/>
    </row>
    <row r="866" spans="1:10" x14ac:dyDescent="0.25">
      <c r="A866" s="8">
        <v>36354</v>
      </c>
      <c r="B866" s="9"/>
      <c r="C866" s="8"/>
      <c r="D866" s="9">
        <f t="shared" si="108"/>
        <v>2.11</v>
      </c>
      <c r="E866" s="9">
        <f t="shared" si="108"/>
        <v>2.4</v>
      </c>
      <c r="G866" s="102">
        <f t="shared" si="109"/>
        <v>1.9139340210697506E-2</v>
      </c>
      <c r="H866" s="102">
        <f t="shared" si="110"/>
        <v>1.6807118316381191E-2</v>
      </c>
      <c r="I866" s="102"/>
      <c r="J866" s="102"/>
    </row>
    <row r="867" spans="1:10" x14ac:dyDescent="0.25">
      <c r="A867" s="8">
        <v>36355</v>
      </c>
      <c r="B867" s="9"/>
      <c r="C867" s="8"/>
      <c r="D867" s="9">
        <f t="shared" si="108"/>
        <v>2.1349999999999998</v>
      </c>
      <c r="E867" s="9">
        <f t="shared" si="108"/>
        <v>2.4049999999999998</v>
      </c>
      <c r="G867" s="102">
        <f t="shared" si="109"/>
        <v>1.1778699192612705E-2</v>
      </c>
      <c r="H867" s="102">
        <f t="shared" si="110"/>
        <v>2.0811662038244493E-3</v>
      </c>
      <c r="I867" s="102"/>
      <c r="J867" s="102"/>
    </row>
    <row r="868" spans="1:10" x14ac:dyDescent="0.25">
      <c r="A868" s="8">
        <v>36356</v>
      </c>
      <c r="B868" s="15"/>
      <c r="C868" s="8"/>
      <c r="D868" s="9">
        <f t="shared" si="108"/>
        <v>2.08</v>
      </c>
      <c r="E868" s="9">
        <f t="shared" si="108"/>
        <v>2.375</v>
      </c>
      <c r="G868" s="102">
        <f t="shared" si="109"/>
        <v>-2.6098752967361187E-2</v>
      </c>
      <c r="H868" s="102">
        <f t="shared" si="110"/>
        <v>-1.255246607111986E-2</v>
      </c>
      <c r="I868" s="102"/>
      <c r="J868" s="102"/>
    </row>
    <row r="869" spans="1:10" x14ac:dyDescent="0.25">
      <c r="A869" s="8">
        <v>36357</v>
      </c>
      <c r="B869" s="15"/>
      <c r="C869" s="8"/>
      <c r="D869" s="9">
        <f t="shared" si="108"/>
        <v>2.0699999999999998</v>
      </c>
      <c r="E869" s="9">
        <f t="shared" si="108"/>
        <v>2.16</v>
      </c>
      <c r="G869" s="102">
        <f t="shared" si="109"/>
        <v>-4.8192864359489947E-3</v>
      </c>
      <c r="H869" s="102">
        <f t="shared" si="110"/>
        <v>-9.488921579053089E-2</v>
      </c>
      <c r="I869" s="102"/>
      <c r="J869" s="102"/>
    </row>
    <row r="870" spans="1:10" x14ac:dyDescent="0.25">
      <c r="A870" s="8">
        <v>36360</v>
      </c>
      <c r="B870" s="15"/>
      <c r="C870" s="8"/>
      <c r="D870" s="9">
        <f t="shared" si="108"/>
        <v>2.11</v>
      </c>
      <c r="E870" s="9">
        <f t="shared" si="108"/>
        <v>2.38</v>
      </c>
      <c r="G870" s="102">
        <f t="shared" si="109"/>
        <v>1.9139340210697506E-2</v>
      </c>
      <c r="H870" s="102">
        <f t="shared" si="110"/>
        <v>9.6992265987309492E-2</v>
      </c>
      <c r="I870" s="102"/>
      <c r="J870" s="102"/>
    </row>
    <row r="871" spans="1:10" x14ac:dyDescent="0.25">
      <c r="A871" s="8">
        <v>36361</v>
      </c>
      <c r="B871" s="15"/>
      <c r="C871" s="8"/>
      <c r="D871" s="9">
        <f t="shared" si="108"/>
        <v>2.1549999999999998</v>
      </c>
      <c r="E871" s="9">
        <f t="shared" si="108"/>
        <v>2.395</v>
      </c>
      <c r="G871" s="102">
        <f t="shared" si="109"/>
        <v>2.1102776067736036E-2</v>
      </c>
      <c r="H871" s="102">
        <f t="shared" si="110"/>
        <v>6.282743179495209E-3</v>
      </c>
      <c r="I871" s="102"/>
      <c r="J871" s="102"/>
    </row>
    <row r="872" spans="1:10" x14ac:dyDescent="0.25">
      <c r="A872" s="8">
        <v>36362</v>
      </c>
      <c r="B872" s="9"/>
      <c r="C872" s="8"/>
      <c r="D872" s="9">
        <f t="shared" si="108"/>
        <v>2.1800000000000002</v>
      </c>
      <c r="E872" s="9">
        <f t="shared" si="108"/>
        <v>2.4</v>
      </c>
      <c r="G872" s="102">
        <f t="shared" si="109"/>
        <v>1.1534153245286765E-2</v>
      </c>
      <c r="H872" s="102">
        <f t="shared" si="110"/>
        <v>2.0855064910213611E-3</v>
      </c>
      <c r="I872" s="102"/>
      <c r="J872" s="102"/>
    </row>
    <row r="873" spans="1:10" x14ac:dyDescent="0.25">
      <c r="A873" s="8">
        <v>36363</v>
      </c>
      <c r="B873" s="9"/>
      <c r="C873" s="8"/>
      <c r="D873" s="9">
        <f t="shared" si="108"/>
        <v>2.25</v>
      </c>
      <c r="E873" s="9">
        <f t="shared" si="108"/>
        <v>2.39</v>
      </c>
      <c r="G873" s="102">
        <f t="shared" si="109"/>
        <v>3.1605339415331044E-2</v>
      </c>
      <c r="H873" s="102">
        <f t="shared" si="110"/>
        <v>-4.1753714104805105E-3</v>
      </c>
      <c r="I873" s="102"/>
      <c r="J873" s="102"/>
    </row>
    <row r="874" spans="1:10" x14ac:dyDescent="0.25">
      <c r="A874" s="8">
        <v>36364</v>
      </c>
      <c r="B874" s="9"/>
      <c r="C874" s="8"/>
      <c r="D874" s="9">
        <f t="shared" si="108"/>
        <v>2.2599999999999998</v>
      </c>
      <c r="E874" s="9">
        <f t="shared" si="108"/>
        <v>2.2000000000000002</v>
      </c>
      <c r="G874" s="102">
        <f t="shared" si="109"/>
        <v>4.4345970678655536E-3</v>
      </c>
      <c r="H874" s="102">
        <f t="shared" si="110"/>
        <v>-8.2836005579149052E-2</v>
      </c>
      <c r="I874" s="102"/>
      <c r="J874" s="102"/>
    </row>
    <row r="875" spans="1:10" x14ac:dyDescent="0.25">
      <c r="A875" s="8">
        <v>36367</v>
      </c>
      <c r="B875" s="9"/>
      <c r="C875" s="8"/>
      <c r="D875" s="9">
        <f t="shared" si="108"/>
        <v>2.4249999999999998</v>
      </c>
      <c r="E875" s="9">
        <f t="shared" si="108"/>
        <v>2.4950000000000001</v>
      </c>
      <c r="G875" s="102">
        <f t="shared" si="109"/>
        <v>7.0466711105251961E-2</v>
      </c>
      <c r="H875" s="102">
        <f t="shared" si="110"/>
        <v>0.12583136883921178</v>
      </c>
      <c r="I875" s="102"/>
      <c r="J875" s="102"/>
    </row>
    <row r="876" spans="1:10" x14ac:dyDescent="0.25">
      <c r="A876" s="8">
        <v>36368</v>
      </c>
      <c r="B876" s="9"/>
      <c r="C876" s="8"/>
      <c r="D876" s="9">
        <f t="shared" si="108"/>
        <v>2.41</v>
      </c>
      <c r="E876" s="9">
        <f t="shared" si="108"/>
        <v>2.5150000000000001</v>
      </c>
      <c r="G876" s="102">
        <f t="shared" si="109"/>
        <v>-6.2047768868827577E-3</v>
      </c>
      <c r="H876" s="102">
        <f t="shared" si="110"/>
        <v>7.9840743482205486E-3</v>
      </c>
      <c r="I876" s="102"/>
      <c r="J876" s="102"/>
    </row>
    <row r="877" spans="1:10" x14ac:dyDescent="0.25">
      <c r="A877" s="8">
        <v>36369</v>
      </c>
      <c r="B877" s="9">
        <v>1</v>
      </c>
      <c r="C877" s="8"/>
      <c r="D877" s="9">
        <f t="shared" si="108"/>
        <v>2.4649999999999999</v>
      </c>
      <c r="E877" s="9">
        <f t="shared" si="108"/>
        <v>2.5550000000000002</v>
      </c>
      <c r="G877" s="102">
        <f t="shared" si="109"/>
        <v>2.2565059992089725E-2</v>
      </c>
      <c r="H877" s="102">
        <f t="shared" si="110"/>
        <v>1.577942010396521E-2</v>
      </c>
      <c r="I877" s="102"/>
    </row>
    <row r="878" spans="1:10" x14ac:dyDescent="0.25">
      <c r="A878" s="8"/>
      <c r="B878" s="9"/>
      <c r="C878" s="8"/>
      <c r="D878" s="9"/>
      <c r="E878" s="9"/>
    </row>
    <row r="879" spans="1:10" x14ac:dyDescent="0.25">
      <c r="A879" s="8"/>
      <c r="B879" s="9"/>
      <c r="C879" s="8"/>
      <c r="D879" s="9"/>
      <c r="E879" s="9"/>
    </row>
    <row r="880" spans="1:10" x14ac:dyDescent="0.25">
      <c r="A880" s="8"/>
      <c r="B880" s="9"/>
      <c r="C880" s="8"/>
      <c r="D880" s="9"/>
      <c r="E880" s="9"/>
    </row>
    <row r="881" spans="1:12" x14ac:dyDescent="0.25">
      <c r="A881" s="8"/>
      <c r="B881" s="9"/>
      <c r="C881" s="8">
        <v>36373</v>
      </c>
      <c r="G881" s="102">
        <f>STDEV(G883:G903)*15.87</f>
        <v>0.42354283120636466</v>
      </c>
      <c r="H881" s="102">
        <f>STDEV(H883:H903)*15.87</f>
        <v>0.3465744148545552</v>
      </c>
      <c r="I881" s="102"/>
      <c r="J881" s="102">
        <f>IF(ISNUMBER(J882),J882,1.1)</f>
        <v>0.95217481913799296</v>
      </c>
      <c r="K881" s="101">
        <f>MAX(D882:D903)</f>
        <v>2.9449999999999998</v>
      </c>
      <c r="L881" s="101">
        <f>MAX(E882:E903)</f>
        <v>3.02</v>
      </c>
    </row>
    <row r="882" spans="1:12" x14ac:dyDescent="0.25">
      <c r="A882" s="8">
        <v>36370</v>
      </c>
      <c r="B882" s="9"/>
      <c r="C882" s="8"/>
      <c r="D882" s="9">
        <f t="shared" ref="D882:E903" si="111">VLOOKUP($A882,IF(D$3=2,PRICELOOK2,IF(D$3=3,PRICELOOK3,IF(D$3=4,cash,PRICELOOK))),D$4,FALSE)</f>
        <v>2.5299999999999998</v>
      </c>
      <c r="E882" s="9">
        <f t="shared" si="111"/>
        <v>2.605</v>
      </c>
      <c r="G882" s="102"/>
      <c r="H882" s="102"/>
      <c r="I882" s="102"/>
      <c r="J882" s="102">
        <f>CORREL(D882:D903,E882:E903)</f>
        <v>0.95217481913799296</v>
      </c>
      <c r="K882" s="101">
        <f>MIN(D882:D903)</f>
        <v>2.4049999999999998</v>
      </c>
      <c r="L882" s="101">
        <f>MIN(E882:E903)</f>
        <v>2.5049999999999999</v>
      </c>
    </row>
    <row r="883" spans="1:12" x14ac:dyDescent="0.25">
      <c r="A883" s="8">
        <v>36371</v>
      </c>
      <c r="B883" s="9"/>
      <c r="C883" s="8"/>
      <c r="D883" s="9">
        <f t="shared" si="111"/>
        <v>2.41</v>
      </c>
      <c r="E883" s="9">
        <f t="shared" si="111"/>
        <v>2.5049999999999999</v>
      </c>
      <c r="G883" s="102">
        <f>LN(D883/D882)</f>
        <v>-4.8592555236865072E-2</v>
      </c>
      <c r="H883" s="102">
        <f>LN(E883/E882)</f>
        <v>-3.9143940668502186E-2</v>
      </c>
      <c r="I883" s="102"/>
      <c r="J883" s="102"/>
    </row>
    <row r="884" spans="1:12" x14ac:dyDescent="0.25">
      <c r="A884" s="8">
        <v>36374</v>
      </c>
      <c r="B884" s="9"/>
      <c r="C884" s="8"/>
      <c r="D884" s="9">
        <f t="shared" si="111"/>
        <v>2.4049999999999998</v>
      </c>
      <c r="E884" s="9">
        <f t="shared" si="111"/>
        <v>2.5499999999999998</v>
      </c>
      <c r="G884" s="102">
        <f t="shared" ref="G884:G903" si="112">LN(D884/D883)</f>
        <v>-2.0768439448392282E-3</v>
      </c>
      <c r="H884" s="102">
        <f t="shared" ref="H884:H903" si="113">LN(E884/E883)</f>
        <v>1.7804624633506686E-2</v>
      </c>
      <c r="I884" s="102"/>
      <c r="J884" s="102"/>
    </row>
    <row r="885" spans="1:12" x14ac:dyDescent="0.25">
      <c r="A885" s="8">
        <v>36375</v>
      </c>
      <c r="B885" s="9"/>
      <c r="C885" s="8"/>
      <c r="D885" s="9">
        <f t="shared" si="111"/>
        <v>2.4750000000000001</v>
      </c>
      <c r="E885" s="9">
        <f t="shared" si="111"/>
        <v>2.6150000000000002</v>
      </c>
      <c r="G885" s="102">
        <f t="shared" si="112"/>
        <v>2.8690492462929231E-2</v>
      </c>
      <c r="H885" s="102">
        <f t="shared" si="113"/>
        <v>2.5170738346551574E-2</v>
      </c>
      <c r="I885" s="102"/>
      <c r="J885" s="102"/>
    </row>
    <row r="886" spans="1:12" x14ac:dyDescent="0.25">
      <c r="A886" s="8">
        <v>36376</v>
      </c>
      <c r="B886" s="9"/>
      <c r="C886" s="8"/>
      <c r="D886" s="9">
        <f t="shared" si="111"/>
        <v>2.5249999999999999</v>
      </c>
      <c r="E886" s="9">
        <f t="shared" si="111"/>
        <v>2.65</v>
      </c>
      <c r="G886" s="102">
        <f t="shared" si="112"/>
        <v>2.0000666706669435E-2</v>
      </c>
      <c r="H886" s="102">
        <f t="shared" si="113"/>
        <v>1.32955424812445E-2</v>
      </c>
      <c r="I886" s="102"/>
      <c r="J886" s="102"/>
    </row>
    <row r="887" spans="1:12" x14ac:dyDescent="0.25">
      <c r="A887" s="8">
        <v>36377</v>
      </c>
      <c r="B887" s="9"/>
      <c r="C887" s="8"/>
      <c r="D887" s="9">
        <f t="shared" si="111"/>
        <v>2.5350000000000001</v>
      </c>
      <c r="E887" s="9">
        <f t="shared" si="111"/>
        <v>2.65</v>
      </c>
      <c r="G887" s="102">
        <f t="shared" si="112"/>
        <v>3.9525743158233418E-3</v>
      </c>
      <c r="H887" s="102">
        <f t="shared" si="113"/>
        <v>0</v>
      </c>
      <c r="I887" s="102"/>
      <c r="J887" s="102"/>
    </row>
    <row r="888" spans="1:12" x14ac:dyDescent="0.25">
      <c r="A888" s="8">
        <v>36378</v>
      </c>
      <c r="B888" s="9"/>
      <c r="C888" s="8"/>
      <c r="D888" s="9">
        <f t="shared" si="111"/>
        <v>2.5550000000000002</v>
      </c>
      <c r="E888" s="9">
        <f t="shared" si="111"/>
        <v>2.605</v>
      </c>
      <c r="G888" s="102">
        <f t="shared" si="112"/>
        <v>7.8585866125213105E-3</v>
      </c>
      <c r="H888" s="102">
        <f t="shared" si="113"/>
        <v>-1.7126964792800597E-2</v>
      </c>
      <c r="I888" s="102"/>
      <c r="J888" s="102"/>
    </row>
    <row r="889" spans="1:12" x14ac:dyDescent="0.25">
      <c r="A889" s="8">
        <v>36381</v>
      </c>
      <c r="B889" s="9"/>
      <c r="C889" s="8"/>
      <c r="D889" s="9">
        <f t="shared" si="111"/>
        <v>2.64</v>
      </c>
      <c r="E889" s="9">
        <f t="shared" si="111"/>
        <v>2.665</v>
      </c>
      <c r="G889" s="102">
        <f t="shared" si="112"/>
        <v>3.2726693502556983E-2</v>
      </c>
      <c r="H889" s="102">
        <f t="shared" si="113"/>
        <v>2.2771382412477597E-2</v>
      </c>
      <c r="I889" s="102"/>
      <c r="J889" s="102"/>
    </row>
    <row r="890" spans="1:12" x14ac:dyDescent="0.25">
      <c r="A890" s="8">
        <v>36382</v>
      </c>
      <c r="B890" s="9"/>
      <c r="C890" s="8"/>
      <c r="D890" s="9">
        <f t="shared" si="111"/>
        <v>2.68</v>
      </c>
      <c r="E890" s="9">
        <f t="shared" si="111"/>
        <v>2.69</v>
      </c>
      <c r="G890" s="102">
        <f t="shared" si="112"/>
        <v>1.5037877364540502E-2</v>
      </c>
      <c r="H890" s="102">
        <f t="shared" si="113"/>
        <v>9.3371359959399172E-3</v>
      </c>
      <c r="I890" s="102"/>
      <c r="J890" s="102"/>
    </row>
    <row r="891" spans="1:12" x14ac:dyDescent="0.25">
      <c r="A891" s="8">
        <v>36383</v>
      </c>
      <c r="B891" s="9"/>
      <c r="C891" s="8"/>
      <c r="D891" s="9">
        <f t="shared" si="111"/>
        <v>2.6850000000000001</v>
      </c>
      <c r="E891" s="9">
        <f t="shared" si="111"/>
        <v>2.69</v>
      </c>
      <c r="G891" s="102">
        <f t="shared" si="112"/>
        <v>1.8639334380627327E-3</v>
      </c>
      <c r="H891" s="102">
        <f t="shared" si="113"/>
        <v>0</v>
      </c>
      <c r="I891" s="102"/>
      <c r="J891" s="102"/>
    </row>
    <row r="892" spans="1:12" x14ac:dyDescent="0.25">
      <c r="A892" s="8">
        <v>36384</v>
      </c>
      <c r="B892" s="9"/>
      <c r="C892" s="8"/>
      <c r="D892" s="9">
        <f t="shared" si="111"/>
        <v>2.64</v>
      </c>
      <c r="E892" s="9">
        <f t="shared" si="111"/>
        <v>2.68</v>
      </c>
      <c r="G892" s="102">
        <f t="shared" si="112"/>
        <v>-1.690181080260314E-2</v>
      </c>
      <c r="H892" s="102">
        <f t="shared" si="113"/>
        <v>-3.7243990909823282E-3</v>
      </c>
      <c r="I892" s="102"/>
      <c r="J892" s="102"/>
    </row>
    <row r="893" spans="1:12" x14ac:dyDescent="0.25">
      <c r="A893" s="8">
        <v>36385</v>
      </c>
      <c r="B893" s="9"/>
      <c r="C893" s="8"/>
      <c r="D893" s="9">
        <f t="shared" si="111"/>
        <v>2.54</v>
      </c>
      <c r="E893" s="9">
        <f t="shared" si="111"/>
        <v>2.58</v>
      </c>
      <c r="G893" s="102">
        <f t="shared" si="112"/>
        <v>-3.8614836127779661E-2</v>
      </c>
      <c r="H893" s="102">
        <f t="shared" si="113"/>
        <v>-3.8027395589239253E-2</v>
      </c>
      <c r="I893" s="102"/>
      <c r="J893" s="102"/>
    </row>
    <row r="894" spans="1:12" x14ac:dyDescent="0.25">
      <c r="A894" s="8">
        <v>36388</v>
      </c>
      <c r="B894" s="9"/>
      <c r="C894" s="8"/>
      <c r="D894" s="9">
        <f t="shared" si="111"/>
        <v>2.605</v>
      </c>
      <c r="E894" s="9">
        <f t="shared" si="111"/>
        <v>2.6749999999999998</v>
      </c>
      <c r="G894" s="102">
        <f t="shared" si="112"/>
        <v>2.5268594174884983E-2</v>
      </c>
      <c r="H894" s="102">
        <f t="shared" si="113"/>
        <v>3.6159981414443661E-2</v>
      </c>
      <c r="I894" s="102"/>
      <c r="J894" s="102"/>
    </row>
    <row r="895" spans="1:12" x14ac:dyDescent="0.25">
      <c r="A895" s="8">
        <v>36389</v>
      </c>
      <c r="B895" s="9"/>
      <c r="C895" s="8"/>
      <c r="D895" s="9">
        <f t="shared" si="111"/>
        <v>2.5750000000000002</v>
      </c>
      <c r="E895" s="9">
        <f t="shared" si="111"/>
        <v>2.6549999999999998</v>
      </c>
      <c r="G895" s="102">
        <f t="shared" si="112"/>
        <v>-1.1583141089630647E-2</v>
      </c>
      <c r="H895" s="102">
        <f t="shared" si="113"/>
        <v>-7.5047256540676927E-3</v>
      </c>
      <c r="I895" s="102"/>
      <c r="J895" s="102"/>
    </row>
    <row r="896" spans="1:12" x14ac:dyDescent="0.25">
      <c r="A896" s="8">
        <v>36390</v>
      </c>
      <c r="B896" s="9"/>
      <c r="C896" s="8"/>
      <c r="D896" s="9">
        <f t="shared" si="111"/>
        <v>2.61</v>
      </c>
      <c r="E896" s="9">
        <f t="shared" si="111"/>
        <v>2.68</v>
      </c>
      <c r="G896" s="102">
        <f t="shared" si="112"/>
        <v>1.3500687218902524E-2</v>
      </c>
      <c r="H896" s="102">
        <f t="shared" si="113"/>
        <v>9.3721398288632522E-3</v>
      </c>
      <c r="I896" s="102"/>
      <c r="J896" s="102"/>
    </row>
    <row r="897" spans="1:12" x14ac:dyDescent="0.25">
      <c r="A897" s="8">
        <v>36391</v>
      </c>
      <c r="B897" s="9"/>
      <c r="C897" s="8"/>
      <c r="D897" s="9">
        <f t="shared" si="111"/>
        <v>2.7250000000000001</v>
      </c>
      <c r="E897" s="9">
        <f t="shared" si="111"/>
        <v>2.7549999999999999</v>
      </c>
      <c r="G897" s="102">
        <f t="shared" si="112"/>
        <v>4.3118206780605496E-2</v>
      </c>
      <c r="H897" s="102">
        <f t="shared" si="113"/>
        <v>2.7600648082112336E-2</v>
      </c>
      <c r="I897" s="102"/>
      <c r="J897" s="102"/>
    </row>
    <row r="898" spans="1:12" x14ac:dyDescent="0.25">
      <c r="A898" s="8">
        <v>36392</v>
      </c>
      <c r="B898" s="9"/>
      <c r="C898" s="8"/>
      <c r="D898" s="9">
        <f t="shared" si="111"/>
        <v>2.7949999999999999</v>
      </c>
      <c r="E898" s="9">
        <f t="shared" si="111"/>
        <v>2.8</v>
      </c>
      <c r="G898" s="102">
        <f t="shared" si="112"/>
        <v>2.5363678491854977E-2</v>
      </c>
      <c r="H898" s="102">
        <f t="shared" si="113"/>
        <v>1.6201974576280406E-2</v>
      </c>
      <c r="I898" s="102"/>
      <c r="J898" s="102"/>
    </row>
    <row r="899" spans="1:12" x14ac:dyDescent="0.25">
      <c r="A899" s="8">
        <v>36395</v>
      </c>
      <c r="B899" s="9"/>
      <c r="C899" s="8"/>
      <c r="D899" s="9">
        <f t="shared" si="111"/>
        <v>2.77</v>
      </c>
      <c r="E899" s="9">
        <f t="shared" si="111"/>
        <v>2.835</v>
      </c>
      <c r="G899" s="102">
        <f t="shared" si="112"/>
        <v>-8.984786407815297E-3</v>
      </c>
      <c r="H899" s="102">
        <f t="shared" si="113"/>
        <v>1.242251999855711E-2</v>
      </c>
      <c r="I899" s="102"/>
      <c r="J899" s="102"/>
    </row>
    <row r="900" spans="1:12" x14ac:dyDescent="0.25">
      <c r="A900" s="8">
        <v>36396</v>
      </c>
      <c r="B900" s="9"/>
      <c r="C900" s="8"/>
      <c r="D900" s="9">
        <f t="shared" si="111"/>
        <v>2.88</v>
      </c>
      <c r="E900" s="9">
        <f t="shared" si="111"/>
        <v>2.9350000000000001</v>
      </c>
      <c r="G900" s="102">
        <f t="shared" si="112"/>
        <v>3.894297394860733E-2</v>
      </c>
      <c r="H900" s="102">
        <f t="shared" si="113"/>
        <v>3.4665516100344379E-2</v>
      </c>
      <c r="I900" s="102"/>
      <c r="J900" s="102"/>
    </row>
    <row r="901" spans="1:12" x14ac:dyDescent="0.25">
      <c r="A901" s="8">
        <v>36397</v>
      </c>
      <c r="B901" s="9"/>
      <c r="C901" s="8"/>
      <c r="D901" s="9">
        <f t="shared" si="111"/>
        <v>2.9449999999999998</v>
      </c>
      <c r="E901" s="9">
        <f t="shared" si="111"/>
        <v>3.02</v>
      </c>
      <c r="G901" s="102">
        <f t="shared" si="112"/>
        <v>2.2318522955695443E-2</v>
      </c>
      <c r="H901" s="102">
        <f t="shared" si="113"/>
        <v>2.8549378106718412E-2</v>
      </c>
      <c r="I901" s="102"/>
      <c r="J901" s="102"/>
    </row>
    <row r="902" spans="1:12" x14ac:dyDescent="0.25">
      <c r="A902" s="8">
        <v>36398</v>
      </c>
      <c r="B902" s="9"/>
      <c r="C902" s="8"/>
      <c r="D902" s="9">
        <f t="shared" si="111"/>
        <v>2.88</v>
      </c>
      <c r="E902" s="9">
        <f t="shared" si="111"/>
        <v>2.97</v>
      </c>
      <c r="G902" s="102">
        <f t="shared" si="112"/>
        <v>-2.2318522955695454E-2</v>
      </c>
      <c r="H902" s="102">
        <f t="shared" si="113"/>
        <v>-1.6694878572169992E-2</v>
      </c>
      <c r="I902" s="102"/>
    </row>
    <row r="903" spans="1:12" x14ac:dyDescent="0.25">
      <c r="A903" s="8">
        <v>36399</v>
      </c>
      <c r="B903" s="9">
        <v>1</v>
      </c>
      <c r="C903" s="8"/>
      <c r="D903" s="9">
        <f t="shared" si="111"/>
        <v>2.76</v>
      </c>
      <c r="E903" s="9">
        <f t="shared" si="111"/>
        <v>2.9249999999999998</v>
      </c>
      <c r="G903" s="102">
        <f t="shared" si="112"/>
        <v>-4.2559614418796007E-2</v>
      </c>
      <c r="H903" s="102">
        <f t="shared" si="113"/>
        <v>-1.5267472130788533E-2</v>
      </c>
      <c r="I903" s="102"/>
    </row>
    <row r="904" spans="1:12" x14ac:dyDescent="0.25">
      <c r="A904" s="8"/>
      <c r="B904" s="9"/>
      <c r="C904" s="8"/>
      <c r="D904" s="9"/>
      <c r="E904" s="9"/>
    </row>
    <row r="905" spans="1:12" x14ac:dyDescent="0.25">
      <c r="A905" s="8"/>
      <c r="B905" s="9"/>
      <c r="C905" s="8"/>
      <c r="D905" s="9"/>
      <c r="E905" s="9"/>
    </row>
    <row r="906" spans="1:12" x14ac:dyDescent="0.25">
      <c r="A906" s="8"/>
      <c r="B906" s="9"/>
      <c r="C906" s="8"/>
      <c r="D906" s="9"/>
      <c r="E906" s="9"/>
    </row>
    <row r="907" spans="1:12" x14ac:dyDescent="0.25">
      <c r="A907" s="8"/>
      <c r="B907" s="9"/>
      <c r="C907" s="8">
        <v>36404</v>
      </c>
      <c r="G907" s="102">
        <f>STDEV(G909:G928)*15.87</f>
        <v>0.81497369482857462</v>
      </c>
      <c r="H907" s="102">
        <f>STDEV(H909:H928)*15.87</f>
        <v>0.73279240123168154</v>
      </c>
      <c r="I907" s="102"/>
      <c r="J907" s="102">
        <f>IF(ISNUMBER(J908),J908,1.1)</f>
        <v>0.89813942237364186</v>
      </c>
      <c r="K907" s="101">
        <f>MAX(D908:D929)</f>
        <v>2.77</v>
      </c>
      <c r="L907" s="101">
        <f>MAX(E908:E929)</f>
        <v>2.92</v>
      </c>
    </row>
    <row r="908" spans="1:12" x14ac:dyDescent="0.25">
      <c r="A908" s="8">
        <v>36402</v>
      </c>
      <c r="B908" s="9"/>
      <c r="C908" s="8"/>
      <c r="D908" s="9">
        <f t="shared" ref="D908:E928" si="114">VLOOKUP($A908,IF(D$3=2,PRICELOOK2,IF(D$3=3,PRICELOOK3,IF(D$3=4,cash,PRICELOOK))),D$4,FALSE)</f>
        <v>2.75</v>
      </c>
      <c r="E908" s="9">
        <f t="shared" si="114"/>
        <v>2.915</v>
      </c>
      <c r="G908" s="102"/>
      <c r="H908" s="102"/>
      <c r="I908" s="102"/>
      <c r="J908" s="102">
        <f>CORREL(D908:D928,E908:E928)</f>
        <v>0.89813942237364186</v>
      </c>
      <c r="K908" s="101">
        <f>MIN(D908:D929)</f>
        <v>2.1800000000000002</v>
      </c>
      <c r="L908" s="101">
        <f>MIN(E908:E929)</f>
        <v>2.4449999999999998</v>
      </c>
    </row>
    <row r="909" spans="1:12" x14ac:dyDescent="0.25">
      <c r="A909" s="8">
        <v>36403</v>
      </c>
      <c r="B909" s="9"/>
      <c r="C909" s="8"/>
      <c r="D909" s="9">
        <f t="shared" si="114"/>
        <v>2.77</v>
      </c>
      <c r="E909" s="9">
        <f t="shared" si="114"/>
        <v>2.92</v>
      </c>
      <c r="G909" s="102">
        <f>LN(D909/D908)</f>
        <v>7.2464085207672533E-3</v>
      </c>
      <c r="H909" s="102">
        <f>LN(E909/E908)</f>
        <v>1.713796477734598E-3</v>
      </c>
      <c r="I909" s="102"/>
      <c r="J909" s="102"/>
    </row>
    <row r="910" spans="1:12" x14ac:dyDescent="0.25">
      <c r="A910" s="8">
        <v>36404</v>
      </c>
      <c r="B910" s="9"/>
      <c r="C910" s="8"/>
      <c r="D910" s="9">
        <f t="shared" si="114"/>
        <v>2.61</v>
      </c>
      <c r="E910" s="9">
        <f t="shared" si="114"/>
        <v>2.8149999999999999</v>
      </c>
      <c r="G910" s="102">
        <f t="shared" ref="G910:G928" si="115">LN(D910/D909)</f>
        <v>-5.9497098864645138E-2</v>
      </c>
      <c r="H910" s="102">
        <f t="shared" ref="H910:H928" si="116">LN(E910/E909)</f>
        <v>-3.6621354688536653E-2</v>
      </c>
      <c r="I910" s="102"/>
      <c r="J910" s="102"/>
    </row>
    <row r="911" spans="1:12" x14ac:dyDescent="0.25">
      <c r="A911" s="8">
        <v>36405</v>
      </c>
      <c r="B911" s="9"/>
      <c r="C911" s="8"/>
      <c r="D911" s="9">
        <f t="shared" si="114"/>
        <v>2.4700000000000002</v>
      </c>
      <c r="E911" s="9">
        <f t="shared" si="114"/>
        <v>2.7149999999999999</v>
      </c>
      <c r="G911" s="102">
        <f t="shared" si="115"/>
        <v>-5.5132070694716102E-2</v>
      </c>
      <c r="H911" s="102">
        <f t="shared" si="116"/>
        <v>-3.6170308205755015E-2</v>
      </c>
      <c r="I911" s="102"/>
      <c r="J911" s="102"/>
    </row>
    <row r="912" spans="1:12" x14ac:dyDescent="0.25">
      <c r="A912" s="8">
        <v>36406</v>
      </c>
      <c r="B912" s="9"/>
      <c r="C912" s="8"/>
      <c r="D912" s="9">
        <f t="shared" si="114"/>
        <v>2.23</v>
      </c>
      <c r="E912" s="9">
        <f t="shared" si="114"/>
        <v>2.4449999999999998</v>
      </c>
      <c r="G912" s="102">
        <f t="shared" si="115"/>
        <v>-0.10221656516785847</v>
      </c>
      <c r="H912" s="102">
        <f t="shared" si="116"/>
        <v>-0.10474683045906338</v>
      </c>
      <c r="I912" s="102"/>
      <c r="J912" s="102"/>
    </row>
    <row r="913" spans="1:10" x14ac:dyDescent="0.25">
      <c r="A913" s="8">
        <v>36410</v>
      </c>
      <c r="B913" s="9"/>
      <c r="C913" s="8"/>
      <c r="D913" s="9">
        <f t="shared" si="114"/>
        <v>2.4300000000000002</v>
      </c>
      <c r="E913" s="9">
        <f t="shared" si="114"/>
        <v>2.625</v>
      </c>
      <c r="G913" s="102">
        <f t="shared" si="115"/>
        <v>8.588967188042973E-2</v>
      </c>
      <c r="H913" s="102">
        <f t="shared" si="116"/>
        <v>7.1035773116751744E-2</v>
      </c>
      <c r="I913" s="102"/>
      <c r="J913" s="102"/>
    </row>
    <row r="914" spans="1:10" x14ac:dyDescent="0.25">
      <c r="A914" s="8">
        <v>36411</v>
      </c>
      <c r="B914" s="9"/>
      <c r="C914" s="8"/>
      <c r="D914" s="9">
        <f t="shared" si="114"/>
        <v>2.54</v>
      </c>
      <c r="E914" s="9">
        <f t="shared" si="114"/>
        <v>2.73</v>
      </c>
      <c r="G914" s="102">
        <f t="shared" si="115"/>
        <v>4.4272823677988037E-2</v>
      </c>
      <c r="H914" s="102">
        <f t="shared" si="116"/>
        <v>3.9220713153281329E-2</v>
      </c>
      <c r="I914" s="102"/>
      <c r="J914" s="102"/>
    </row>
    <row r="915" spans="1:10" x14ac:dyDescent="0.25">
      <c r="A915" s="8">
        <v>36412</v>
      </c>
      <c r="B915" s="9"/>
      <c r="C915" s="8"/>
      <c r="D915" s="9">
        <f t="shared" si="114"/>
        <v>2.61</v>
      </c>
      <c r="E915" s="9">
        <f t="shared" si="114"/>
        <v>2.7949999999999999</v>
      </c>
      <c r="G915" s="102">
        <f t="shared" si="115"/>
        <v>2.7186140304156781E-2</v>
      </c>
      <c r="H915" s="102">
        <f t="shared" si="116"/>
        <v>2.3530497410194036E-2</v>
      </c>
      <c r="I915" s="102"/>
      <c r="J915" s="102"/>
    </row>
    <row r="916" spans="1:10" x14ac:dyDescent="0.25">
      <c r="A916" s="8">
        <v>36413</v>
      </c>
      <c r="B916" s="9"/>
      <c r="C916" s="8"/>
      <c r="D916" s="9">
        <f t="shared" si="114"/>
        <v>2.68</v>
      </c>
      <c r="E916" s="9">
        <f t="shared" si="114"/>
        <v>2.7949999999999999</v>
      </c>
      <c r="G916" s="102">
        <f t="shared" si="115"/>
        <v>2.6466573188163273E-2</v>
      </c>
      <c r="H916" s="102">
        <f t="shared" si="116"/>
        <v>0</v>
      </c>
      <c r="I916" s="102"/>
      <c r="J916" s="102"/>
    </row>
    <row r="917" spans="1:10" x14ac:dyDescent="0.25">
      <c r="A917" s="8">
        <v>36416</v>
      </c>
      <c r="B917" s="9"/>
      <c r="C917" s="8"/>
      <c r="D917" s="9">
        <f t="shared" si="114"/>
        <v>2.66</v>
      </c>
      <c r="E917" s="9">
        <f t="shared" si="114"/>
        <v>2.88</v>
      </c>
      <c r="G917" s="102">
        <f t="shared" si="115"/>
        <v>-7.4906717291576257E-3</v>
      </c>
      <c r="H917" s="102">
        <f t="shared" si="116"/>
        <v>2.9958187540792165E-2</v>
      </c>
      <c r="I917" s="102"/>
      <c r="J917" s="102"/>
    </row>
    <row r="918" spans="1:10" x14ac:dyDescent="0.25">
      <c r="A918" s="8">
        <v>36417</v>
      </c>
      <c r="B918" s="9"/>
      <c r="C918" s="8"/>
      <c r="D918" s="9">
        <f t="shared" si="114"/>
        <v>2.48</v>
      </c>
      <c r="E918" s="9">
        <f t="shared" si="114"/>
        <v>2.74</v>
      </c>
      <c r="G918" s="102">
        <f t="shared" si="115"/>
        <v>-7.0067562616716955E-2</v>
      </c>
      <c r="H918" s="102">
        <f t="shared" si="116"/>
        <v>-4.9832373747875643E-2</v>
      </c>
      <c r="I918" s="102"/>
      <c r="J918" s="102"/>
    </row>
    <row r="919" spans="1:10" x14ac:dyDescent="0.25">
      <c r="A919" s="8">
        <v>36418</v>
      </c>
      <c r="B919" s="9"/>
      <c r="C919" s="8"/>
      <c r="D919" s="9">
        <f t="shared" si="114"/>
        <v>2.37</v>
      </c>
      <c r="E919" s="9">
        <f t="shared" si="114"/>
        <v>2.64</v>
      </c>
      <c r="G919" s="102">
        <f t="shared" si="115"/>
        <v>-4.5368605029850947E-2</v>
      </c>
      <c r="H919" s="102">
        <f t="shared" si="116"/>
        <v>-3.7179003241754133E-2</v>
      </c>
      <c r="I919" s="102"/>
      <c r="J919" s="102"/>
    </row>
    <row r="920" spans="1:10" x14ac:dyDescent="0.25">
      <c r="A920" s="8">
        <v>36419</v>
      </c>
      <c r="B920" s="9"/>
      <c r="C920" s="8"/>
      <c r="D920" s="9">
        <f t="shared" si="114"/>
        <v>2.34</v>
      </c>
      <c r="E920" s="9">
        <f t="shared" si="114"/>
        <v>2.625</v>
      </c>
      <c r="G920" s="102">
        <f t="shared" si="115"/>
        <v>-1.2739025777429826E-2</v>
      </c>
      <c r="H920" s="102">
        <f t="shared" si="116"/>
        <v>-5.6980211146377786E-3</v>
      </c>
      <c r="I920" s="102"/>
      <c r="J920" s="102"/>
    </row>
    <row r="921" spans="1:10" x14ac:dyDescent="0.25">
      <c r="A921" s="8">
        <v>36420</v>
      </c>
      <c r="B921" s="9"/>
      <c r="C921" s="8"/>
      <c r="D921" s="9">
        <f t="shared" si="114"/>
        <v>2.2450000000000001</v>
      </c>
      <c r="E921" s="9">
        <f t="shared" si="114"/>
        <v>2.46</v>
      </c>
      <c r="G921" s="102">
        <f t="shared" si="115"/>
        <v>-4.1445408175392294E-2</v>
      </c>
      <c r="H921" s="102">
        <f t="shared" si="116"/>
        <v>-6.4919546099315606E-2</v>
      </c>
      <c r="I921" s="102"/>
      <c r="J921" s="102"/>
    </row>
    <row r="922" spans="1:10" x14ac:dyDescent="0.25">
      <c r="A922" s="8">
        <v>36423</v>
      </c>
      <c r="B922" s="9"/>
      <c r="C922" s="8"/>
      <c r="D922" s="9">
        <f t="shared" si="114"/>
        <v>2.355</v>
      </c>
      <c r="E922" s="9">
        <f t="shared" si="114"/>
        <v>2.65</v>
      </c>
      <c r="G922" s="102">
        <f t="shared" si="115"/>
        <v>4.7835206274163475E-2</v>
      </c>
      <c r="H922" s="102">
        <f t="shared" si="116"/>
        <v>7.4398290053859326E-2</v>
      </c>
      <c r="I922" s="102"/>
      <c r="J922" s="102"/>
    </row>
    <row r="923" spans="1:10" x14ac:dyDescent="0.25">
      <c r="A923" s="8">
        <v>36424</v>
      </c>
      <c r="B923" s="9"/>
      <c r="C923" s="8"/>
      <c r="D923" s="9">
        <f t="shared" si="114"/>
        <v>2.1800000000000002</v>
      </c>
      <c r="E923" s="9">
        <f t="shared" si="114"/>
        <v>2.5550000000000002</v>
      </c>
      <c r="G923" s="102">
        <f t="shared" si="115"/>
        <v>-7.721585066738329E-2</v>
      </c>
      <c r="H923" s="102">
        <f t="shared" si="116"/>
        <v>-3.6507416342462962E-2</v>
      </c>
      <c r="I923" s="102"/>
      <c r="J923" s="102"/>
    </row>
    <row r="924" spans="1:10" x14ac:dyDescent="0.25">
      <c r="A924" s="8">
        <v>36425</v>
      </c>
      <c r="B924" s="9"/>
      <c r="C924" s="8"/>
      <c r="D924" s="9">
        <f t="shared" si="114"/>
        <v>2.1850000000000001</v>
      </c>
      <c r="E924" s="9">
        <f t="shared" si="114"/>
        <v>2.57</v>
      </c>
      <c r="G924" s="102">
        <f t="shared" si="115"/>
        <v>2.2909517465557624E-3</v>
      </c>
      <c r="H924" s="102">
        <f t="shared" si="116"/>
        <v>5.8536752514605078E-3</v>
      </c>
      <c r="I924" s="102"/>
      <c r="J924" s="102"/>
    </row>
    <row r="925" spans="1:10" x14ac:dyDescent="0.25">
      <c r="A925" s="8">
        <v>36426</v>
      </c>
      <c r="B925" s="9"/>
      <c r="C925" s="8"/>
      <c r="D925" s="9">
        <f t="shared" si="114"/>
        <v>2.33</v>
      </c>
      <c r="E925" s="9">
        <f t="shared" si="114"/>
        <v>2.7</v>
      </c>
      <c r="G925" s="102">
        <f t="shared" si="115"/>
        <v>6.4252439030055633E-2</v>
      </c>
      <c r="H925" s="102">
        <f t="shared" si="116"/>
        <v>4.9345874103155003E-2</v>
      </c>
      <c r="I925" s="102"/>
      <c r="J925" s="102"/>
    </row>
    <row r="926" spans="1:10" x14ac:dyDescent="0.25">
      <c r="A926" s="8">
        <v>36427</v>
      </c>
      <c r="B926" s="9"/>
      <c r="C926" s="8"/>
      <c r="D926" s="9">
        <f t="shared" si="114"/>
        <v>2.375</v>
      </c>
      <c r="E926" s="9">
        <f t="shared" si="114"/>
        <v>2.69</v>
      </c>
      <c r="G926" s="102">
        <f t="shared" si="115"/>
        <v>1.9129169908995391E-2</v>
      </c>
      <c r="H926" s="102">
        <f t="shared" si="116"/>
        <v>-3.710579396535713E-3</v>
      </c>
      <c r="I926" s="102"/>
      <c r="J926" s="102"/>
    </row>
    <row r="927" spans="1:10" x14ac:dyDescent="0.25">
      <c r="A927" s="8">
        <v>36430</v>
      </c>
      <c r="B927" s="9"/>
      <c r="C927" s="8"/>
      <c r="D927" s="9">
        <f t="shared" si="114"/>
        <v>2.395</v>
      </c>
      <c r="E927" s="9">
        <f t="shared" si="114"/>
        <v>2.7749999999999999</v>
      </c>
      <c r="G927" s="102">
        <f t="shared" si="115"/>
        <v>8.3857933762739641E-3</v>
      </c>
      <c r="H927" s="102">
        <f t="shared" si="116"/>
        <v>3.1109553584650139E-2</v>
      </c>
      <c r="I927" s="102"/>
      <c r="J927" s="102"/>
    </row>
    <row r="928" spans="1:10" x14ac:dyDescent="0.25">
      <c r="A928" s="8">
        <v>36431</v>
      </c>
      <c r="B928" s="9">
        <v>1</v>
      </c>
      <c r="C928" s="8"/>
      <c r="D928" s="9">
        <f t="shared" si="114"/>
        <v>2.4750000000000001</v>
      </c>
      <c r="E928" s="9">
        <f t="shared" si="114"/>
        <v>2.835</v>
      </c>
      <c r="G928" s="102">
        <f t="shared" si="115"/>
        <v>3.2857165157775023E-2</v>
      </c>
      <c r="H928" s="102">
        <f t="shared" si="116"/>
        <v>2.139118998131756E-2</v>
      </c>
      <c r="I928" s="102"/>
    </row>
    <row r="929" spans="1:12" x14ac:dyDescent="0.25">
      <c r="A929" s="8"/>
      <c r="B929" s="9"/>
      <c r="C929" s="8"/>
      <c r="D929" s="9"/>
      <c r="E929" s="9"/>
    </row>
    <row r="930" spans="1:12" x14ac:dyDescent="0.25">
      <c r="A930" s="8"/>
      <c r="B930" s="9"/>
      <c r="C930" s="8"/>
      <c r="D930" s="9"/>
      <c r="E930" s="9"/>
    </row>
    <row r="931" spans="1:12" x14ac:dyDescent="0.25">
      <c r="A931" s="8"/>
      <c r="B931" s="9"/>
      <c r="C931" s="8"/>
      <c r="D931" s="9"/>
      <c r="E931" s="9"/>
    </row>
    <row r="932" spans="1:12" x14ac:dyDescent="0.25">
      <c r="A932" s="8"/>
      <c r="B932" s="9"/>
      <c r="C932" s="8">
        <v>36434</v>
      </c>
      <c r="G932" s="102">
        <f>STDEV(G934:G953)*15.87</f>
        <v>0.61268734473914932</v>
      </c>
      <c r="H932" s="102">
        <f>STDEV(H934:H953)*15.87</f>
        <v>0.39926322109049101</v>
      </c>
      <c r="I932" s="102"/>
      <c r="J932" s="102">
        <f>IF(ISNUMBER(J933),J933,1.1)</f>
        <v>0.98098880059513582</v>
      </c>
      <c r="K932" s="101">
        <f>MAX(D933:D954)</f>
        <v>2.9350000000000001</v>
      </c>
      <c r="L932" s="101">
        <f>MAX(E933:E954)</f>
        <v>3.1349999999999998</v>
      </c>
    </row>
    <row r="933" spans="1:12" x14ac:dyDescent="0.25">
      <c r="A933" s="8">
        <v>36432</v>
      </c>
      <c r="B933" s="9"/>
      <c r="C933" s="8"/>
      <c r="D933" s="9">
        <f t="shared" ref="D933:E953" si="117">VLOOKUP($A933,IF(D$3=2,PRICELOOK2,IF(D$3=3,PRICELOOK3,IF(D$3=4,cash,PRICELOOK))),D$4,FALSE)</f>
        <v>2.4300000000000002</v>
      </c>
      <c r="E933" s="9">
        <f t="shared" si="117"/>
        <v>2.8050000000000002</v>
      </c>
      <c r="G933" s="102"/>
      <c r="H933" s="102"/>
      <c r="I933" s="102"/>
      <c r="J933" s="102">
        <f>CORREL(D933:D953,E933:E953)</f>
        <v>0.98098880059513582</v>
      </c>
      <c r="K933" s="101">
        <f>MIN(D933:D954)</f>
        <v>2.2850000000000001</v>
      </c>
      <c r="L933" s="101">
        <f>MIN(E933:E954)</f>
        <v>2.7050000000000001</v>
      </c>
    </row>
    <row r="934" spans="1:12" x14ac:dyDescent="0.25">
      <c r="A934" s="8">
        <v>36433</v>
      </c>
      <c r="B934" s="9"/>
      <c r="C934" s="8"/>
      <c r="D934" s="9">
        <f t="shared" si="117"/>
        <v>2.2999999999999998</v>
      </c>
      <c r="E934" s="9">
        <f t="shared" si="117"/>
        <v>2.7149999999999999</v>
      </c>
      <c r="G934" s="102">
        <f>LN(D934/D933)</f>
        <v>-5.4982134417353175E-2</v>
      </c>
      <c r="H934" s="102">
        <f>LN(E934/E933)</f>
        <v>-3.2611585588761011E-2</v>
      </c>
      <c r="I934" s="102"/>
      <c r="J934" s="102"/>
    </row>
    <row r="935" spans="1:12" x14ac:dyDescent="0.25">
      <c r="A935" s="8">
        <v>36434</v>
      </c>
      <c r="B935" s="9"/>
      <c r="C935" s="8"/>
      <c r="D935" s="9">
        <f t="shared" si="117"/>
        <v>2.29</v>
      </c>
      <c r="E935" s="9">
        <f t="shared" si="117"/>
        <v>2.74</v>
      </c>
      <c r="G935" s="102">
        <f t="shared" ref="G935:G953" si="118">LN(D935/D934)</f>
        <v>-4.3573053689555897E-3</v>
      </c>
      <c r="H935" s="102">
        <f t="shared" ref="H935:H953" si="119">LN(E935/E934)</f>
        <v>9.165967014080182E-3</v>
      </c>
      <c r="I935" s="102"/>
      <c r="J935" s="102"/>
    </row>
    <row r="936" spans="1:12" x14ac:dyDescent="0.25">
      <c r="A936" s="8">
        <v>36437</v>
      </c>
      <c r="B936" s="9"/>
      <c r="C936" s="8"/>
      <c r="D936" s="9">
        <f t="shared" si="117"/>
        <v>2.4350000000000001</v>
      </c>
      <c r="E936" s="9">
        <f t="shared" si="117"/>
        <v>2.8450000000000002</v>
      </c>
      <c r="G936" s="102">
        <f t="shared" si="118"/>
        <v>6.1394938968404922E-2</v>
      </c>
      <c r="H936" s="102">
        <f t="shared" si="119"/>
        <v>3.7605147178315312E-2</v>
      </c>
      <c r="I936" s="102"/>
      <c r="J936" s="102"/>
    </row>
    <row r="937" spans="1:12" x14ac:dyDescent="0.25">
      <c r="A937" s="8">
        <v>36438</v>
      </c>
      <c r="B937" s="9"/>
      <c r="C937" s="8"/>
      <c r="D937" s="9">
        <f t="shared" si="117"/>
        <v>2.44</v>
      </c>
      <c r="E937" s="9">
        <f t="shared" si="117"/>
        <v>2.8250000000000002</v>
      </c>
      <c r="G937" s="102">
        <f t="shared" si="118"/>
        <v>2.0512827705573612E-3</v>
      </c>
      <c r="H937" s="102">
        <f t="shared" si="119"/>
        <v>-7.0547029798900384E-3</v>
      </c>
      <c r="I937" s="102"/>
      <c r="J937" s="102"/>
    </row>
    <row r="938" spans="1:12" x14ac:dyDescent="0.25">
      <c r="A938" s="8">
        <v>36439</v>
      </c>
      <c r="B938" s="9"/>
      <c r="C938" s="8"/>
      <c r="D938" s="9">
        <f t="shared" si="117"/>
        <v>2.4249999999999998</v>
      </c>
      <c r="E938" s="9">
        <f t="shared" si="117"/>
        <v>2.79</v>
      </c>
      <c r="G938" s="102">
        <f t="shared" si="118"/>
        <v>-6.1665149156640148E-3</v>
      </c>
      <c r="H938" s="102">
        <f t="shared" si="119"/>
        <v>-1.2466768765130047E-2</v>
      </c>
      <c r="I938" s="102"/>
      <c r="J938" s="102"/>
    </row>
    <row r="939" spans="1:12" x14ac:dyDescent="0.25">
      <c r="A939" s="8">
        <v>36440</v>
      </c>
      <c r="B939" s="9"/>
      <c r="C939" s="8"/>
      <c r="D939" s="9">
        <f t="shared" si="117"/>
        <v>2.4249999999999998</v>
      </c>
      <c r="E939" s="9">
        <f t="shared" si="117"/>
        <v>2.7650000000000001</v>
      </c>
      <c r="G939" s="102">
        <f t="shared" si="118"/>
        <v>0</v>
      </c>
      <c r="H939" s="102">
        <f t="shared" si="119"/>
        <v>-9.0009608589760558E-3</v>
      </c>
      <c r="I939" s="102"/>
      <c r="J939" s="102"/>
    </row>
    <row r="940" spans="1:12" x14ac:dyDescent="0.25">
      <c r="A940" s="8">
        <v>36441</v>
      </c>
      <c r="B940" s="9"/>
      <c r="C940" s="8"/>
      <c r="D940" s="9">
        <f t="shared" si="117"/>
        <v>2.2850000000000001</v>
      </c>
      <c r="E940" s="9">
        <f t="shared" si="117"/>
        <v>2.7050000000000001</v>
      </c>
      <c r="G940" s="102">
        <f t="shared" si="118"/>
        <v>-5.9465500043278399E-2</v>
      </c>
      <c r="H940" s="102">
        <f t="shared" si="119"/>
        <v>-2.1938722675853332E-2</v>
      </c>
      <c r="I940" s="102"/>
      <c r="J940" s="102"/>
    </row>
    <row r="941" spans="1:12" x14ac:dyDescent="0.25">
      <c r="A941" s="8">
        <v>36444</v>
      </c>
      <c r="B941" s="9"/>
      <c r="C941" s="8"/>
      <c r="D941" s="9">
        <f t="shared" si="117"/>
        <v>2.4500000000000002</v>
      </c>
      <c r="E941" s="9">
        <f t="shared" si="117"/>
        <v>2.835</v>
      </c>
      <c r="G941" s="102">
        <f t="shared" si="118"/>
        <v>6.9722000210467608E-2</v>
      </c>
      <c r="H941" s="102">
        <f t="shared" si="119"/>
        <v>4.6940024881270491E-2</v>
      </c>
      <c r="I941" s="102"/>
      <c r="J941" s="102"/>
    </row>
    <row r="942" spans="1:12" x14ac:dyDescent="0.25">
      <c r="A942" s="8">
        <v>36445</v>
      </c>
      <c r="B942" s="9"/>
      <c r="C942" s="8"/>
      <c r="D942" s="9">
        <f t="shared" si="117"/>
        <v>2.585</v>
      </c>
      <c r="E942" s="9">
        <f t="shared" si="117"/>
        <v>2.9550000000000001</v>
      </c>
      <c r="G942" s="102">
        <f t="shared" si="118"/>
        <v>5.3637483403756833E-2</v>
      </c>
      <c r="H942" s="102">
        <f t="shared" si="119"/>
        <v>4.1456713678346128E-2</v>
      </c>
      <c r="I942" s="102"/>
      <c r="J942" s="102"/>
    </row>
    <row r="943" spans="1:12" x14ac:dyDescent="0.25">
      <c r="A943" s="8">
        <v>36446</v>
      </c>
      <c r="B943" s="9"/>
      <c r="C943" s="8"/>
      <c r="D943" s="9">
        <f t="shared" si="117"/>
        <v>2.76</v>
      </c>
      <c r="E943" s="9">
        <f t="shared" si="117"/>
        <v>3.09</v>
      </c>
      <c r="G943" s="102">
        <f t="shared" si="118"/>
        <v>6.5505171768666035E-2</v>
      </c>
      <c r="H943" s="102">
        <f t="shared" si="119"/>
        <v>4.4672440051592599E-2</v>
      </c>
      <c r="I943" s="102"/>
      <c r="J943" s="102"/>
    </row>
    <row r="944" spans="1:12" x14ac:dyDescent="0.25">
      <c r="A944" s="8">
        <v>36447</v>
      </c>
      <c r="B944" s="9"/>
      <c r="C944" s="8"/>
      <c r="D944" s="9">
        <f t="shared" si="117"/>
        <v>2.67</v>
      </c>
      <c r="E944" s="9">
        <f t="shared" si="117"/>
        <v>3.0049999999999999</v>
      </c>
      <c r="G944" s="102">
        <f t="shared" si="118"/>
        <v>-3.3152207316900391E-2</v>
      </c>
      <c r="H944" s="102">
        <f t="shared" si="119"/>
        <v>-2.7893522922483142E-2</v>
      </c>
      <c r="I944" s="102"/>
      <c r="J944" s="102"/>
    </row>
    <row r="945" spans="1:12" x14ac:dyDescent="0.25">
      <c r="A945" s="8">
        <v>36448</v>
      </c>
      <c r="B945" s="9"/>
      <c r="C945" s="8"/>
      <c r="D945" s="9">
        <f t="shared" si="117"/>
        <v>2.61</v>
      </c>
      <c r="E945" s="9">
        <f t="shared" si="117"/>
        <v>2.98</v>
      </c>
      <c r="G945" s="102">
        <f t="shared" si="118"/>
        <v>-2.2728251077556175E-2</v>
      </c>
      <c r="H945" s="102">
        <f t="shared" si="119"/>
        <v>-8.3542674698578127E-3</v>
      </c>
      <c r="I945" s="102"/>
      <c r="J945" s="102"/>
    </row>
    <row r="946" spans="1:12" x14ac:dyDescent="0.25">
      <c r="A946" s="8">
        <v>36451</v>
      </c>
      <c r="B946" s="9"/>
      <c r="C946" s="8"/>
      <c r="D946" s="9">
        <f t="shared" si="117"/>
        <v>2.76</v>
      </c>
      <c r="E946" s="9">
        <f t="shared" si="117"/>
        <v>3.08</v>
      </c>
      <c r="G946" s="102">
        <f t="shared" si="118"/>
        <v>5.5880458394456628E-2</v>
      </c>
      <c r="H946" s="102">
        <f t="shared" si="119"/>
        <v>3.3006296468170077E-2</v>
      </c>
      <c r="I946" s="102"/>
      <c r="J946" s="102"/>
    </row>
    <row r="947" spans="1:12" x14ac:dyDescent="0.25">
      <c r="A947" s="8">
        <v>36452</v>
      </c>
      <c r="B947" s="9"/>
      <c r="C947" s="8"/>
      <c r="D947" s="9">
        <f t="shared" si="117"/>
        <v>2.83</v>
      </c>
      <c r="E947" s="9">
        <f t="shared" si="117"/>
        <v>3.09</v>
      </c>
      <c r="G947" s="102">
        <f t="shared" si="118"/>
        <v>2.5046031926087734E-2</v>
      </c>
      <c r="H947" s="102">
        <f t="shared" si="119"/>
        <v>3.2414939241710229E-3</v>
      </c>
      <c r="I947" s="102"/>
      <c r="J947" s="102"/>
    </row>
    <row r="948" spans="1:12" x14ac:dyDescent="0.25">
      <c r="A948" s="8">
        <v>36453</v>
      </c>
      <c r="B948" s="9"/>
      <c r="C948" s="8"/>
      <c r="D948" s="9">
        <f t="shared" si="117"/>
        <v>2.835</v>
      </c>
      <c r="E948" s="9">
        <f t="shared" si="117"/>
        <v>3.0649999999999999</v>
      </c>
      <c r="G948" s="102">
        <f t="shared" si="118"/>
        <v>1.7652255245691492E-3</v>
      </c>
      <c r="H948" s="102">
        <f t="shared" si="119"/>
        <v>-8.1235215214793318E-3</v>
      </c>
      <c r="I948" s="102"/>
      <c r="J948" s="102"/>
    </row>
    <row r="949" spans="1:12" x14ac:dyDescent="0.25">
      <c r="A949" s="8">
        <v>36454</v>
      </c>
      <c r="B949" s="9"/>
      <c r="C949" s="8"/>
      <c r="D949" s="9">
        <f t="shared" si="117"/>
        <v>2.9350000000000001</v>
      </c>
      <c r="E949" s="9">
        <f t="shared" si="117"/>
        <v>3.12</v>
      </c>
      <c r="G949" s="102">
        <f t="shared" si="118"/>
        <v>3.4665516100344379E-2</v>
      </c>
      <c r="H949" s="102">
        <f t="shared" si="119"/>
        <v>1.7785432433216342E-2</v>
      </c>
      <c r="I949" s="102"/>
      <c r="J949" s="102"/>
    </row>
    <row r="950" spans="1:12" x14ac:dyDescent="0.25">
      <c r="A950" s="8">
        <v>36455</v>
      </c>
      <c r="B950" s="9"/>
      <c r="C950" s="8"/>
      <c r="D950" s="9">
        <f t="shared" si="117"/>
        <v>2.87</v>
      </c>
      <c r="E950" s="9">
        <f t="shared" si="117"/>
        <v>3.07</v>
      </c>
      <c r="G950" s="102">
        <f t="shared" si="118"/>
        <v>-2.2395423508530049E-2</v>
      </c>
      <c r="H950" s="102">
        <f t="shared" si="119"/>
        <v>-1.6155440222285256E-2</v>
      </c>
      <c r="I950" s="102"/>
      <c r="J950" s="102"/>
    </row>
    <row r="951" spans="1:12" x14ac:dyDescent="0.25">
      <c r="A951" s="8">
        <v>36458</v>
      </c>
      <c r="B951" s="9"/>
      <c r="C951" s="8"/>
      <c r="D951" s="9">
        <f t="shared" si="117"/>
        <v>2.8450000000000002</v>
      </c>
      <c r="E951" s="9">
        <f t="shared" si="117"/>
        <v>3.105</v>
      </c>
      <c r="G951" s="102">
        <f t="shared" si="118"/>
        <v>-8.7489621932354249E-3</v>
      </c>
      <c r="H951" s="102">
        <f t="shared" si="119"/>
        <v>1.1336153786336307E-2</v>
      </c>
      <c r="I951" s="102"/>
      <c r="J951" s="102"/>
    </row>
    <row r="952" spans="1:12" x14ac:dyDescent="0.25">
      <c r="A952" s="8">
        <v>36459</v>
      </c>
      <c r="B952" s="9"/>
      <c r="C952" s="8"/>
      <c r="D952" s="9">
        <f t="shared" si="117"/>
        <v>2.855</v>
      </c>
      <c r="E952" s="9">
        <f t="shared" si="117"/>
        <v>3.0649999999999999</v>
      </c>
      <c r="G952" s="102">
        <f t="shared" si="118"/>
        <v>3.5087755296792705E-3</v>
      </c>
      <c r="H952" s="102">
        <f t="shared" si="119"/>
        <v>-1.2966145997267423E-2</v>
      </c>
      <c r="I952" s="102"/>
      <c r="J952" s="102"/>
    </row>
    <row r="953" spans="1:12" x14ac:dyDescent="0.25">
      <c r="A953" s="8">
        <v>36460</v>
      </c>
      <c r="B953" s="9">
        <v>1</v>
      </c>
      <c r="C953" s="8"/>
      <c r="D953" s="9">
        <f t="shared" si="117"/>
        <v>2.91</v>
      </c>
      <c r="E953" s="9">
        <f t="shared" si="117"/>
        <v>3.1349999999999998</v>
      </c>
      <c r="G953" s="102">
        <f t="shared" si="118"/>
        <v>1.908123807542771E-2</v>
      </c>
      <c r="H953" s="102">
        <f t="shared" si="119"/>
        <v>2.2581604696709313E-2</v>
      </c>
      <c r="I953" s="102"/>
    </row>
    <row r="954" spans="1:12" x14ac:dyDescent="0.25">
      <c r="A954" s="8"/>
      <c r="B954" s="9"/>
      <c r="C954" s="8"/>
      <c r="D954" s="9"/>
      <c r="E954" s="9"/>
    </row>
    <row r="955" spans="1:12" x14ac:dyDescent="0.25">
      <c r="A955" s="8"/>
      <c r="B955" s="9"/>
      <c r="C955" s="8"/>
      <c r="D955" s="9"/>
      <c r="E955" s="9"/>
    </row>
    <row r="956" spans="1:12" x14ac:dyDescent="0.25">
      <c r="A956" s="8"/>
      <c r="B956" s="9"/>
      <c r="C956" s="8"/>
      <c r="D956" s="9"/>
      <c r="E956" s="9"/>
    </row>
    <row r="957" spans="1:12" x14ac:dyDescent="0.25">
      <c r="A957" s="8"/>
      <c r="B957" s="9"/>
      <c r="C957" s="8">
        <v>36465</v>
      </c>
      <c r="G957" s="102">
        <f>STDEV(G959:G977)*15.87</f>
        <v>0.79233491297713132</v>
      </c>
      <c r="H957" s="102">
        <f>STDEV(H959:H977)*15.87</f>
        <v>0.61978971919411285</v>
      </c>
      <c r="I957" s="102"/>
      <c r="J957" s="102">
        <f>IF(ISNUMBER(J958),J958,1.1)</f>
        <v>0.99386896768185062</v>
      </c>
      <c r="K957" s="101">
        <f>MAX(D958:D979)</f>
        <v>2.875</v>
      </c>
      <c r="L957" s="101">
        <f>MAX(E958:E979)</f>
        <v>3.13</v>
      </c>
    </row>
    <row r="958" spans="1:12" x14ac:dyDescent="0.25">
      <c r="A958" s="8">
        <v>36461</v>
      </c>
      <c r="B958" s="9"/>
      <c r="C958" s="8"/>
      <c r="D958" s="9">
        <f t="shared" ref="D958:E977" si="120">VLOOKUP($A958,IF(D$3=2,PRICELOOK2,IF(D$3=3,PRICELOOK3,IF(D$3=4,cash,PRICELOOK))),D$4,FALSE)</f>
        <v>2.875</v>
      </c>
      <c r="E958" s="9">
        <f t="shared" si="120"/>
        <v>3.13</v>
      </c>
      <c r="G958" s="102"/>
      <c r="H958" s="102"/>
      <c r="I958" s="102"/>
      <c r="J958" s="102">
        <f>CORREL(D958:D977,E958:E977)</f>
        <v>0.99386896768185062</v>
      </c>
      <c r="K958" s="101">
        <f>MIN(D958:D979)</f>
        <v>1.89</v>
      </c>
      <c r="L958" s="101">
        <f>MIN(E958:E979)</f>
        <v>2.33</v>
      </c>
    </row>
    <row r="959" spans="1:12" x14ac:dyDescent="0.25">
      <c r="A959" s="8">
        <v>36462</v>
      </c>
      <c r="B959" s="9"/>
      <c r="C959" s="8"/>
      <c r="D959" s="9">
        <f t="shared" si="120"/>
        <v>2.7</v>
      </c>
      <c r="E959" s="9">
        <f t="shared" si="120"/>
        <v>3.0350000000000001</v>
      </c>
      <c r="G959" s="102">
        <f>LN(D959/D958)</f>
        <v>-6.2800901239030357E-2</v>
      </c>
      <c r="H959" s="102">
        <f>LN(E959/E958)</f>
        <v>-3.0821580040600156E-2</v>
      </c>
      <c r="I959" s="102"/>
      <c r="J959" s="102"/>
    </row>
    <row r="960" spans="1:12" x14ac:dyDescent="0.25">
      <c r="A960" s="8">
        <v>36465</v>
      </c>
      <c r="B960" s="9"/>
      <c r="C960" s="8"/>
      <c r="D960" s="9">
        <f t="shared" si="120"/>
        <v>2.625</v>
      </c>
      <c r="E960" s="9">
        <f t="shared" si="120"/>
        <v>2.98</v>
      </c>
      <c r="G960" s="102">
        <f t="shared" ref="G960:G977" si="121">LN(D960/D959)</f>
        <v>-2.8170876966696335E-2</v>
      </c>
      <c r="H960" s="102">
        <f t="shared" ref="H960:H977" si="122">LN(E960/E959)</f>
        <v>-1.8288123994148527E-2</v>
      </c>
      <c r="I960" s="102"/>
      <c r="J960" s="102"/>
    </row>
    <row r="961" spans="1:10" x14ac:dyDescent="0.25">
      <c r="A961" s="8">
        <v>36466</v>
      </c>
      <c r="B961" s="9"/>
      <c r="C961" s="8"/>
      <c r="D961" s="9">
        <f t="shared" si="120"/>
        <v>2.665</v>
      </c>
      <c r="E961" s="9">
        <f t="shared" si="120"/>
        <v>2.9550000000000001</v>
      </c>
      <c r="G961" s="102">
        <f t="shared" si="121"/>
        <v>1.5123161574220828E-2</v>
      </c>
      <c r="H961" s="102">
        <f t="shared" si="122"/>
        <v>-8.424649659251578E-3</v>
      </c>
      <c r="I961" s="102"/>
      <c r="J961" s="102"/>
    </row>
    <row r="962" spans="1:10" x14ac:dyDescent="0.25">
      <c r="A962" s="8">
        <v>36467</v>
      </c>
      <c r="B962" s="9"/>
      <c r="C962" s="8"/>
      <c r="D962" s="9">
        <f t="shared" si="120"/>
        <v>2.6850000000000001</v>
      </c>
      <c r="E962" s="9">
        <f t="shared" si="120"/>
        <v>2.9449999999999998</v>
      </c>
      <c r="G962" s="102">
        <f t="shared" si="121"/>
        <v>7.476670343020137E-3</v>
      </c>
      <c r="H962" s="102">
        <f t="shared" si="122"/>
        <v>-3.3898337545115397E-3</v>
      </c>
      <c r="I962" s="102"/>
      <c r="J962" s="102"/>
    </row>
    <row r="963" spans="1:10" x14ac:dyDescent="0.25">
      <c r="A963" s="8">
        <v>36468</v>
      </c>
      <c r="B963" s="9"/>
      <c r="C963" s="8"/>
      <c r="D963" s="9">
        <f t="shared" si="120"/>
        <v>2.6</v>
      </c>
      <c r="E963" s="9">
        <f t="shared" si="120"/>
        <v>2.92</v>
      </c>
      <c r="G963" s="102">
        <f t="shared" si="121"/>
        <v>-3.216928293339167E-2</v>
      </c>
      <c r="H963" s="102">
        <f t="shared" si="122"/>
        <v>-8.5252008233596167E-3</v>
      </c>
      <c r="I963" s="102"/>
      <c r="J963" s="102"/>
    </row>
    <row r="964" spans="1:10" x14ac:dyDescent="0.25">
      <c r="A964" s="8">
        <v>36469</v>
      </c>
      <c r="B964" s="9"/>
      <c r="C964" s="8"/>
      <c r="D964" s="9">
        <f t="shared" si="120"/>
        <v>2.4249999999999998</v>
      </c>
      <c r="E964" s="9">
        <f t="shared" si="120"/>
        <v>2.7149999999999999</v>
      </c>
      <c r="G964" s="102">
        <f t="shared" si="121"/>
        <v>-6.9679920637989945E-2</v>
      </c>
      <c r="H964" s="102">
        <f t="shared" si="122"/>
        <v>-7.279166289429162E-2</v>
      </c>
      <c r="I964" s="102"/>
      <c r="J964" s="102"/>
    </row>
    <row r="965" spans="1:10" x14ac:dyDescent="0.25">
      <c r="A965" s="8">
        <v>36472</v>
      </c>
      <c r="B965" s="9"/>
      <c r="C965" s="8"/>
      <c r="D965" s="9">
        <f t="shared" si="120"/>
        <v>2.39</v>
      </c>
      <c r="E965" s="9">
        <f t="shared" si="120"/>
        <v>2.7250000000000001</v>
      </c>
      <c r="G965" s="102">
        <f t="shared" si="121"/>
        <v>-1.4538158446027056E-2</v>
      </c>
      <c r="H965" s="102">
        <f t="shared" si="122"/>
        <v>3.6764747293086273E-3</v>
      </c>
      <c r="I965" s="102"/>
      <c r="J965" s="102"/>
    </row>
    <row r="966" spans="1:10" x14ac:dyDescent="0.25">
      <c r="A966" s="8">
        <v>36473</v>
      </c>
      <c r="B966" s="9"/>
      <c r="C966" s="8"/>
      <c r="D966" s="9">
        <f t="shared" si="120"/>
        <v>2.2400000000000002</v>
      </c>
      <c r="E966" s="9">
        <f t="shared" si="120"/>
        <v>2.645</v>
      </c>
      <c r="G966" s="102">
        <f t="shared" si="121"/>
        <v>-6.4817500076470816E-2</v>
      </c>
      <c r="H966" s="102">
        <f t="shared" si="122"/>
        <v>-2.9797362804944695E-2</v>
      </c>
      <c r="I966" s="102"/>
      <c r="J966" s="102"/>
    </row>
    <row r="967" spans="1:10" x14ac:dyDescent="0.25">
      <c r="A967" s="8">
        <v>36474</v>
      </c>
      <c r="B967" s="9"/>
      <c r="C967" s="8"/>
      <c r="D967" s="9">
        <f t="shared" si="120"/>
        <v>2.19</v>
      </c>
      <c r="E967" s="9">
        <f t="shared" si="120"/>
        <v>2.61</v>
      </c>
      <c r="G967" s="102">
        <f t="shared" si="121"/>
        <v>-2.2574322038539176E-2</v>
      </c>
      <c r="H967" s="102">
        <f t="shared" si="122"/>
        <v>-1.3320843975660678E-2</v>
      </c>
      <c r="I967" s="102"/>
      <c r="J967" s="102"/>
    </row>
    <row r="968" spans="1:10" x14ac:dyDescent="0.25">
      <c r="A968" s="8">
        <v>36475</v>
      </c>
      <c r="B968" s="9"/>
      <c r="C968" s="8"/>
      <c r="D968" s="9">
        <f t="shared" si="120"/>
        <v>2.17</v>
      </c>
      <c r="E968" s="9">
        <f t="shared" si="120"/>
        <v>2.63</v>
      </c>
      <c r="G968" s="102">
        <f t="shared" si="121"/>
        <v>-9.1743762760412694E-3</v>
      </c>
      <c r="H968" s="102">
        <f t="shared" si="122"/>
        <v>7.6336248550712051E-3</v>
      </c>
      <c r="I968" s="102"/>
      <c r="J968" s="102"/>
    </row>
    <row r="969" spans="1:10" x14ac:dyDescent="0.25">
      <c r="A969" s="8">
        <v>36476</v>
      </c>
      <c r="B969" s="9"/>
      <c r="C969" s="8"/>
      <c r="D969" s="9">
        <f t="shared" si="120"/>
        <v>1.89</v>
      </c>
      <c r="E969" s="9">
        <f t="shared" si="120"/>
        <v>2.33</v>
      </c>
      <c r="G969" s="102">
        <f t="shared" si="121"/>
        <v>-0.13815033848081718</v>
      </c>
      <c r="H969" s="102">
        <f t="shared" si="122"/>
        <v>-0.12111557861206396</v>
      </c>
      <c r="I969" s="102"/>
      <c r="J969" s="102"/>
    </row>
    <row r="970" spans="1:10" x14ac:dyDescent="0.25">
      <c r="A970" s="8">
        <v>36479</v>
      </c>
      <c r="B970" s="9"/>
      <c r="C970" s="8"/>
      <c r="D970" s="9">
        <f t="shared" si="120"/>
        <v>2.0950000000000002</v>
      </c>
      <c r="E970" s="9">
        <f t="shared" si="120"/>
        <v>2.5099999999999998</v>
      </c>
      <c r="G970" s="102">
        <f t="shared" si="121"/>
        <v>0.10297672430255016</v>
      </c>
      <c r="H970" s="102">
        <f t="shared" si="122"/>
        <v>7.4414485566083127E-2</v>
      </c>
      <c r="I970" s="102"/>
      <c r="J970" s="102"/>
    </row>
    <row r="971" spans="1:10" x14ac:dyDescent="0.25">
      <c r="A971" s="8">
        <v>36480</v>
      </c>
      <c r="B971" s="9"/>
      <c r="C971" s="8"/>
      <c r="D971" s="9">
        <f t="shared" si="120"/>
        <v>2</v>
      </c>
      <c r="E971" s="9">
        <f t="shared" si="120"/>
        <v>2.4500000000000002</v>
      </c>
      <c r="G971" s="102">
        <f t="shared" si="121"/>
        <v>-4.64063728141558E-2</v>
      </c>
      <c r="H971" s="102">
        <f t="shared" si="122"/>
        <v>-2.4194728587056766E-2</v>
      </c>
      <c r="I971" s="102"/>
      <c r="J971" s="102"/>
    </row>
    <row r="972" spans="1:10" x14ac:dyDescent="0.25">
      <c r="A972" s="8">
        <v>36481</v>
      </c>
      <c r="B972" s="9"/>
      <c r="C972" s="8"/>
      <c r="D972" s="9">
        <f t="shared" si="120"/>
        <v>2.0499999999999998</v>
      </c>
      <c r="E972" s="9">
        <f t="shared" si="120"/>
        <v>2.4700000000000002</v>
      </c>
      <c r="G972" s="102">
        <f t="shared" si="121"/>
        <v>2.4692612590371414E-2</v>
      </c>
      <c r="H972" s="102">
        <f t="shared" si="122"/>
        <v>8.1301260832503091E-3</v>
      </c>
      <c r="I972" s="102"/>
      <c r="J972" s="102"/>
    </row>
    <row r="973" spans="1:10" x14ac:dyDescent="0.25">
      <c r="A973" s="8">
        <v>36482</v>
      </c>
      <c r="B973" s="9"/>
      <c r="C973" s="8"/>
      <c r="D973" s="9">
        <f t="shared" si="120"/>
        <v>2.0649999999999999</v>
      </c>
      <c r="E973" s="9">
        <f t="shared" si="120"/>
        <v>2.48</v>
      </c>
      <c r="G973" s="102">
        <f t="shared" si="121"/>
        <v>7.290433262679274E-3</v>
      </c>
      <c r="H973" s="102">
        <f t="shared" si="122"/>
        <v>4.0404095370049058E-3</v>
      </c>
      <c r="I973" s="102"/>
      <c r="J973" s="102"/>
    </row>
    <row r="974" spans="1:10" x14ac:dyDescent="0.25">
      <c r="A974" s="8">
        <v>36483</v>
      </c>
      <c r="B974" s="9"/>
      <c r="C974" s="8"/>
      <c r="D974" s="9">
        <f t="shared" si="120"/>
        <v>2.0150000000000001</v>
      </c>
      <c r="E974" s="9">
        <f t="shared" si="120"/>
        <v>2.44</v>
      </c>
      <c r="G974" s="102">
        <f t="shared" si="121"/>
        <v>-2.4511031014349691E-2</v>
      </c>
      <c r="H974" s="102">
        <f t="shared" si="122"/>
        <v>-1.6260520871780291E-2</v>
      </c>
      <c r="I974" s="102"/>
      <c r="J974" s="102"/>
    </row>
    <row r="975" spans="1:10" x14ac:dyDescent="0.25">
      <c r="A975" s="8">
        <v>36486</v>
      </c>
      <c r="B975" s="9"/>
      <c r="C975" s="8"/>
      <c r="D975" s="9">
        <f t="shared" si="120"/>
        <v>1.98</v>
      </c>
      <c r="E975" s="9">
        <f t="shared" si="120"/>
        <v>2.4300000000000002</v>
      </c>
      <c r="G975" s="102">
        <f t="shared" si="121"/>
        <v>-1.7522350692202489E-2</v>
      </c>
      <c r="H975" s="102">
        <f t="shared" si="122"/>
        <v>-4.1067819526533593E-3</v>
      </c>
      <c r="I975" s="102"/>
      <c r="J975" s="102"/>
    </row>
    <row r="976" spans="1:10" x14ac:dyDescent="0.25">
      <c r="A976" s="8">
        <v>36487</v>
      </c>
      <c r="B976" s="9"/>
      <c r="C976" s="8"/>
      <c r="D976" s="9">
        <f t="shared" si="120"/>
        <v>2.0249999999999999</v>
      </c>
      <c r="E976" s="9">
        <f t="shared" si="120"/>
        <v>2.4700000000000002</v>
      </c>
      <c r="G976" s="102">
        <f t="shared" si="121"/>
        <v>2.2472855852058576E-2</v>
      </c>
      <c r="H976" s="102">
        <f t="shared" si="122"/>
        <v>1.6326893287428666E-2</v>
      </c>
      <c r="I976" s="102"/>
      <c r="J976" s="102"/>
    </row>
    <row r="977" spans="1:12" x14ac:dyDescent="0.25">
      <c r="A977" s="8">
        <v>36488</v>
      </c>
      <c r="B977" s="9">
        <v>1</v>
      </c>
      <c r="C977" s="8"/>
      <c r="D977" s="9">
        <f t="shared" si="120"/>
        <v>1.9</v>
      </c>
      <c r="E977" s="9">
        <f t="shared" si="120"/>
        <v>2.35</v>
      </c>
      <c r="G977" s="102">
        <f t="shared" si="121"/>
        <v>-6.3715814386107739E-2</v>
      </c>
      <c r="H977" s="102">
        <f t="shared" si="122"/>
        <v>-4.9802822483818253E-2</v>
      </c>
      <c r="I977" s="102"/>
      <c r="J977" s="102"/>
    </row>
    <row r="978" spans="1:12" x14ac:dyDescent="0.25">
      <c r="A978" s="8"/>
      <c r="B978" s="9"/>
      <c r="C978" s="8"/>
      <c r="D978" s="9"/>
      <c r="E978" s="9"/>
    </row>
    <row r="979" spans="1:12" x14ac:dyDescent="0.25">
      <c r="A979" s="8"/>
      <c r="B979" s="9"/>
      <c r="C979" s="8"/>
      <c r="D979" s="9"/>
      <c r="E979" s="9"/>
    </row>
    <row r="980" spans="1:12" x14ac:dyDescent="0.25">
      <c r="A980" s="8"/>
      <c r="B980" s="9"/>
      <c r="C980" s="8"/>
      <c r="D980" s="9"/>
      <c r="E980" s="9"/>
    </row>
    <row r="981" spans="1:12" x14ac:dyDescent="0.25">
      <c r="A981" s="8"/>
      <c r="B981" s="9"/>
      <c r="C981" s="8">
        <v>36495</v>
      </c>
      <c r="G981" s="102">
        <f>STDEV(G983:G1002)*15.87</f>
        <v>0.52821628932417375</v>
      </c>
      <c r="H981" s="102">
        <f>STDEV(H983:H1002)*15.87</f>
        <v>0.35504214619950131</v>
      </c>
      <c r="I981" s="102"/>
      <c r="J981" s="102">
        <f>IF(ISNUMBER(J982),J982,1.1)</f>
        <v>0.93119204271510769</v>
      </c>
      <c r="K981" s="101">
        <f>MAX(D982:D1003)</f>
        <v>2.56</v>
      </c>
      <c r="L981" s="101">
        <f>MAX(E982:E1003)</f>
        <v>2.6850000000000001</v>
      </c>
    </row>
    <row r="982" spans="1:12" x14ac:dyDescent="0.25">
      <c r="A982" s="8">
        <v>36493</v>
      </c>
      <c r="B982" s="9"/>
      <c r="C982" s="8"/>
      <c r="D982" s="9">
        <f t="shared" ref="D982:E1002" si="123">VLOOKUP($A982,IF(D$3=2,PRICELOOK2,IF(D$3=3,PRICELOOK3,IF(D$3=4,cash,PRICELOOK))),D$4,FALSE)</f>
        <v>2.0649999999999999</v>
      </c>
      <c r="E982" s="9">
        <f t="shared" si="123"/>
        <v>2.4649999999999999</v>
      </c>
      <c r="G982" s="102"/>
      <c r="H982" s="102"/>
      <c r="I982" s="102"/>
      <c r="J982" s="102">
        <f>CORREL(D982:D1002,E982:E1002)</f>
        <v>0.93119204271510769</v>
      </c>
      <c r="K982" s="101">
        <f>MIN(D982:D1003)</f>
        <v>2.0299999999999998</v>
      </c>
      <c r="L982" s="101">
        <f>MIN(E982:E1003)</f>
        <v>2.335</v>
      </c>
    </row>
    <row r="983" spans="1:12" x14ac:dyDescent="0.25">
      <c r="A983" s="8">
        <v>36494</v>
      </c>
      <c r="B983" s="9"/>
      <c r="C983" s="8"/>
      <c r="D983" s="9">
        <f t="shared" si="123"/>
        <v>2.11</v>
      </c>
      <c r="E983" s="9">
        <f t="shared" si="123"/>
        <v>2.44</v>
      </c>
      <c r="G983" s="102">
        <f>LN(D983/D982)</f>
        <v>2.1557721074979056E-2</v>
      </c>
      <c r="H983" s="102">
        <f>LN(E983/E982)</f>
        <v>-1.0193768189542944E-2</v>
      </c>
      <c r="I983" s="102"/>
      <c r="J983" s="102"/>
    </row>
    <row r="984" spans="1:12" x14ac:dyDescent="0.25">
      <c r="A984" s="8">
        <v>36495</v>
      </c>
      <c r="B984" s="9"/>
      <c r="C984" s="8"/>
      <c r="D984" s="9">
        <f t="shared" si="123"/>
        <v>2.0649999999999999</v>
      </c>
      <c r="E984" s="9">
        <f t="shared" si="123"/>
        <v>2.415</v>
      </c>
      <c r="G984" s="102">
        <f t="shared" ref="G984:G1002" si="124">LN(D984/D983)</f>
        <v>-2.155772107497899E-2</v>
      </c>
      <c r="H984" s="102">
        <f t="shared" ref="H984:H1002" si="125">LN(E984/E983)</f>
        <v>-1.0298752200574473E-2</v>
      </c>
      <c r="I984" s="102"/>
      <c r="J984" s="102"/>
    </row>
    <row r="985" spans="1:12" x14ac:dyDescent="0.25">
      <c r="A985" s="8">
        <v>36496</v>
      </c>
      <c r="B985" s="9"/>
      <c r="C985" s="8"/>
      <c r="D985" s="9">
        <f t="shared" si="123"/>
        <v>2.0449999999999999</v>
      </c>
      <c r="E985" s="9">
        <f t="shared" si="123"/>
        <v>2.3650000000000002</v>
      </c>
      <c r="G985" s="102">
        <f t="shared" si="124"/>
        <v>-9.7324369182310005E-3</v>
      </c>
      <c r="H985" s="102">
        <f t="shared" si="125"/>
        <v>-2.0921265160639684E-2</v>
      </c>
      <c r="I985" s="102"/>
      <c r="J985" s="102"/>
    </row>
    <row r="986" spans="1:12" x14ac:dyDescent="0.25">
      <c r="A986" s="8">
        <v>36497</v>
      </c>
      <c r="B986" s="9"/>
      <c r="C986" s="8"/>
      <c r="D986" s="9">
        <f t="shared" si="123"/>
        <v>2.0299999999999998</v>
      </c>
      <c r="E986" s="9">
        <f t="shared" si="123"/>
        <v>2.335</v>
      </c>
      <c r="G986" s="102">
        <f t="shared" si="124"/>
        <v>-7.3619964410691942E-3</v>
      </c>
      <c r="H986" s="102">
        <f t="shared" si="125"/>
        <v>-1.2766130823035802E-2</v>
      </c>
      <c r="I986" s="102"/>
      <c r="J986" s="102"/>
    </row>
    <row r="987" spans="1:12" x14ac:dyDescent="0.25">
      <c r="A987" s="8">
        <v>36500</v>
      </c>
      <c r="B987" s="9"/>
      <c r="C987" s="8"/>
      <c r="D987" s="9">
        <f t="shared" si="123"/>
        <v>2.0950000000000002</v>
      </c>
      <c r="E987" s="9">
        <f t="shared" si="123"/>
        <v>2.3849999999999998</v>
      </c>
      <c r="G987" s="102">
        <f t="shared" si="124"/>
        <v>3.1517760320405319E-2</v>
      </c>
      <c r="H987" s="102">
        <f t="shared" si="125"/>
        <v>2.1187233219443845E-2</v>
      </c>
      <c r="I987" s="102"/>
      <c r="J987" s="102"/>
    </row>
    <row r="988" spans="1:12" x14ac:dyDescent="0.25">
      <c r="A988" s="8">
        <v>36501</v>
      </c>
      <c r="B988" s="9"/>
      <c r="C988" s="8"/>
      <c r="D988" s="9">
        <f t="shared" si="123"/>
        <v>2.14</v>
      </c>
      <c r="E988" s="9">
        <f t="shared" si="123"/>
        <v>2.415</v>
      </c>
      <c r="G988" s="102">
        <f t="shared" si="124"/>
        <v>2.1252275659658953E-2</v>
      </c>
      <c r="H988" s="102">
        <f t="shared" si="125"/>
        <v>1.2500162764231468E-2</v>
      </c>
      <c r="I988" s="102"/>
      <c r="J988" s="102"/>
    </row>
    <row r="989" spans="1:12" x14ac:dyDescent="0.25">
      <c r="A989" s="8">
        <v>36502</v>
      </c>
      <c r="B989" s="9"/>
      <c r="C989" s="8"/>
      <c r="D989" s="9">
        <f t="shared" si="123"/>
        <v>2.1850000000000001</v>
      </c>
      <c r="E989" s="9">
        <f t="shared" si="123"/>
        <v>2.4550000000000001</v>
      </c>
      <c r="G989" s="102">
        <f t="shared" si="124"/>
        <v>2.0809999513793278E-2</v>
      </c>
      <c r="H989" s="102">
        <f t="shared" si="125"/>
        <v>1.6427474141947996E-2</v>
      </c>
      <c r="I989" s="102"/>
      <c r="J989" s="102"/>
    </row>
    <row r="990" spans="1:12" x14ac:dyDescent="0.25">
      <c r="A990" s="8">
        <v>36503</v>
      </c>
      <c r="B990" s="9"/>
      <c r="C990" s="8"/>
      <c r="D990" s="9">
        <f t="shared" si="123"/>
        <v>2.1850000000000001</v>
      </c>
      <c r="E990" s="9">
        <f t="shared" si="123"/>
        <v>2.4300000000000002</v>
      </c>
      <c r="G990" s="102">
        <f t="shared" si="124"/>
        <v>0</v>
      </c>
      <c r="H990" s="102">
        <f t="shared" si="125"/>
        <v>-1.0235503894026752E-2</v>
      </c>
      <c r="I990" s="102"/>
      <c r="J990" s="102"/>
    </row>
    <row r="991" spans="1:12" x14ac:dyDescent="0.25">
      <c r="A991" s="8">
        <v>36504</v>
      </c>
      <c r="B991" s="9"/>
      <c r="C991" s="8"/>
      <c r="D991" s="9">
        <f t="shared" si="123"/>
        <v>2.17</v>
      </c>
      <c r="E991" s="9">
        <f t="shared" si="123"/>
        <v>2.4350000000000001</v>
      </c>
      <c r="G991" s="102">
        <f t="shared" si="124"/>
        <v>-6.8886609951853799E-3</v>
      </c>
      <c r="H991" s="102">
        <f t="shared" si="125"/>
        <v>2.0554991820959595E-3</v>
      </c>
      <c r="I991" s="102"/>
      <c r="J991" s="102"/>
    </row>
    <row r="992" spans="1:12" x14ac:dyDescent="0.25">
      <c r="A992" s="8">
        <v>36507</v>
      </c>
      <c r="B992" s="9"/>
      <c r="C992" s="8"/>
      <c r="D992" s="9">
        <f t="shared" si="123"/>
        <v>2.2799999999999998</v>
      </c>
      <c r="E992" s="9">
        <f t="shared" si="123"/>
        <v>2.5150000000000001</v>
      </c>
      <c r="G992" s="102">
        <f t="shared" si="124"/>
        <v>4.9448275413981113E-2</v>
      </c>
      <c r="H992" s="102">
        <f t="shared" si="125"/>
        <v>3.2326047017149459E-2</v>
      </c>
      <c r="I992" s="102"/>
      <c r="J992" s="102"/>
    </row>
    <row r="993" spans="1:12" x14ac:dyDescent="0.25">
      <c r="A993" s="8">
        <v>36508</v>
      </c>
      <c r="B993" s="9"/>
      <c r="C993" s="8"/>
      <c r="D993" s="9">
        <f t="shared" si="123"/>
        <v>2.4300000000000002</v>
      </c>
      <c r="E993" s="9">
        <f t="shared" si="123"/>
        <v>2.61</v>
      </c>
      <c r="G993" s="102">
        <f t="shared" si="124"/>
        <v>6.371581438610778E-2</v>
      </c>
      <c r="H993" s="102">
        <f t="shared" si="125"/>
        <v>3.7077417782899441E-2</v>
      </c>
      <c r="I993" s="102"/>
      <c r="J993" s="102"/>
    </row>
    <row r="994" spans="1:12" x14ac:dyDescent="0.25">
      <c r="A994" s="8">
        <v>36509</v>
      </c>
      <c r="B994" s="9"/>
      <c r="C994" s="8"/>
      <c r="D994" s="9">
        <f t="shared" si="123"/>
        <v>2.4700000000000002</v>
      </c>
      <c r="E994" s="9">
        <f t="shared" si="123"/>
        <v>2.6549999999999998</v>
      </c>
      <c r="G994" s="102">
        <f t="shared" si="124"/>
        <v>1.6326893287428666E-2</v>
      </c>
      <c r="H994" s="102">
        <f t="shared" si="125"/>
        <v>1.709443335930004E-2</v>
      </c>
      <c r="I994" s="102"/>
      <c r="J994" s="102"/>
    </row>
    <row r="995" spans="1:12" x14ac:dyDescent="0.25">
      <c r="A995" s="8">
        <v>36510</v>
      </c>
      <c r="B995" s="9"/>
      <c r="C995" s="8"/>
      <c r="D995" s="9">
        <f t="shared" si="123"/>
        <v>2.44</v>
      </c>
      <c r="E995" s="9">
        <f t="shared" si="123"/>
        <v>2.6349999999999998</v>
      </c>
      <c r="G995" s="102">
        <f t="shared" si="124"/>
        <v>-1.2220111334775444E-2</v>
      </c>
      <c r="H995" s="102">
        <f t="shared" si="125"/>
        <v>-7.5614727005764749E-3</v>
      </c>
      <c r="I995" s="102"/>
      <c r="J995" s="102"/>
    </row>
    <row r="996" spans="1:12" x14ac:dyDescent="0.25">
      <c r="A996" s="8">
        <v>36511</v>
      </c>
      <c r="B996" s="9"/>
      <c r="C996" s="8"/>
      <c r="D996" s="9">
        <f t="shared" si="123"/>
        <v>2.4350000000000001</v>
      </c>
      <c r="E996" s="9">
        <f t="shared" si="123"/>
        <v>2.62</v>
      </c>
      <c r="G996" s="102">
        <f t="shared" si="124"/>
        <v>-2.0512827705573607E-3</v>
      </c>
      <c r="H996" s="102">
        <f t="shared" si="125"/>
        <v>-5.7088642203200922E-3</v>
      </c>
      <c r="I996" s="102"/>
      <c r="J996" s="102"/>
    </row>
    <row r="997" spans="1:12" x14ac:dyDescent="0.25">
      <c r="A997" s="8">
        <v>36514</v>
      </c>
      <c r="B997" s="9"/>
      <c r="C997" s="8"/>
      <c r="D997" s="9">
        <f t="shared" si="123"/>
        <v>2.56</v>
      </c>
      <c r="E997" s="9">
        <f t="shared" si="123"/>
        <v>2.6850000000000001</v>
      </c>
      <c r="G997" s="102">
        <f t="shared" si="124"/>
        <v>5.0060501956918031E-2</v>
      </c>
      <c r="H997" s="102">
        <f t="shared" si="125"/>
        <v>2.4506410187822538E-2</v>
      </c>
      <c r="I997" s="102"/>
      <c r="J997" s="102"/>
    </row>
    <row r="998" spans="1:12" x14ac:dyDescent="0.25">
      <c r="A998" s="8">
        <v>36515</v>
      </c>
      <c r="B998" s="9"/>
      <c r="C998" s="8"/>
      <c r="D998" s="9">
        <f t="shared" si="123"/>
        <v>2.4700000000000002</v>
      </c>
      <c r="E998" s="9">
        <f t="shared" si="123"/>
        <v>2.6</v>
      </c>
      <c r="G998" s="102">
        <f t="shared" si="124"/>
        <v>-3.5789107851585164E-2</v>
      </c>
      <c r="H998" s="102">
        <f t="shared" si="125"/>
        <v>-3.216928293339167E-2</v>
      </c>
      <c r="I998" s="102"/>
      <c r="J998" s="102"/>
    </row>
    <row r="999" spans="1:12" x14ac:dyDescent="0.25">
      <c r="A999" s="8">
        <v>36516</v>
      </c>
      <c r="B999" s="9"/>
      <c r="C999" s="8"/>
      <c r="D999" s="9">
        <f t="shared" si="123"/>
        <v>2.2799999999999998</v>
      </c>
      <c r="E999" s="9">
        <f t="shared" si="123"/>
        <v>2.4700000000000002</v>
      </c>
      <c r="G999" s="102">
        <f t="shared" si="124"/>
        <v>-8.0042707673536606E-2</v>
      </c>
      <c r="H999" s="102">
        <f t="shared" si="125"/>
        <v>-5.129329438755046E-2</v>
      </c>
      <c r="I999" s="102"/>
      <c r="J999" s="102"/>
    </row>
    <row r="1000" spans="1:12" x14ac:dyDescent="0.25">
      <c r="A1000" s="8">
        <v>36517</v>
      </c>
      <c r="B1000" s="9"/>
      <c r="C1000" s="8"/>
      <c r="D1000" s="9">
        <f t="shared" si="123"/>
        <v>2.25</v>
      </c>
      <c r="E1000" s="9">
        <f t="shared" si="123"/>
        <v>2.42</v>
      </c>
      <c r="G1000" s="102">
        <f t="shared" si="124"/>
        <v>-1.3245226750020567E-2</v>
      </c>
      <c r="H1000" s="102">
        <f t="shared" si="125"/>
        <v>-2.0450610471290879E-2</v>
      </c>
      <c r="I1000" s="102"/>
      <c r="J1000" s="102"/>
    </row>
    <row r="1001" spans="1:12" x14ac:dyDescent="0.25">
      <c r="A1001" s="8">
        <v>36521</v>
      </c>
      <c r="B1001" s="9"/>
      <c r="C1001" s="8"/>
      <c r="D1001" s="9">
        <f t="shared" si="123"/>
        <v>2.19</v>
      </c>
      <c r="E1001" s="9">
        <f t="shared" si="123"/>
        <v>2.3849999999999998</v>
      </c>
      <c r="G1001" s="102">
        <f t="shared" si="124"/>
        <v>-2.7028672387919374E-2</v>
      </c>
      <c r="H1001" s="102">
        <f t="shared" si="125"/>
        <v>-1.4568415828290498E-2</v>
      </c>
      <c r="I1001" s="102"/>
      <c r="J1001" s="102"/>
    </row>
    <row r="1002" spans="1:12" x14ac:dyDescent="0.25">
      <c r="A1002" s="8">
        <v>36522</v>
      </c>
      <c r="B1002" s="9">
        <v>1</v>
      </c>
      <c r="C1002" s="8"/>
      <c r="D1002" s="9">
        <f t="shared" si="123"/>
        <v>2.165</v>
      </c>
      <c r="E1002" s="9">
        <f t="shared" si="123"/>
        <v>2.36</v>
      </c>
      <c r="G1002" s="102">
        <f t="shared" si="124"/>
        <v>-1.1481182373956254E-2</v>
      </c>
      <c r="H1002" s="102">
        <f t="shared" si="125"/>
        <v>-1.0537505302785799E-2</v>
      </c>
      <c r="I1002" s="102"/>
    </row>
    <row r="1003" spans="1:12" x14ac:dyDescent="0.25">
      <c r="A1003" s="8"/>
      <c r="B1003" s="9"/>
      <c r="C1003" s="8"/>
      <c r="D1003" s="9"/>
      <c r="E1003" s="9"/>
    </row>
    <row r="1004" spans="1:12" x14ac:dyDescent="0.25">
      <c r="A1004" s="8"/>
      <c r="B1004" s="9"/>
      <c r="C1004" s="8"/>
      <c r="D1004" s="9"/>
      <c r="E1004" s="9"/>
    </row>
    <row r="1005" spans="1:12" x14ac:dyDescent="0.25">
      <c r="A1005" s="8"/>
      <c r="B1005" s="9"/>
      <c r="C1005" s="8"/>
      <c r="D1005" s="9"/>
      <c r="E1005" s="9"/>
    </row>
    <row r="1006" spans="1:12" x14ac:dyDescent="0.25">
      <c r="A1006" s="8"/>
      <c r="B1006" s="9"/>
      <c r="C1006" s="8">
        <v>36526</v>
      </c>
      <c r="G1006" s="102">
        <f>STDEV(G1008:G1025)*15.87</f>
        <v>0.31391674491583976</v>
      </c>
      <c r="H1006" s="102">
        <f>STDEV(H1008:H1025)*15.87</f>
        <v>0.26701726515023166</v>
      </c>
      <c r="I1006" s="102"/>
      <c r="J1006" s="102">
        <f>IF(ISNUMBER(J1007),J1007,1.1)</f>
        <v>0.96042534913558575</v>
      </c>
      <c r="K1006" s="101">
        <f>MAX(D1007:D1028)</f>
        <v>2.52</v>
      </c>
      <c r="L1006" s="101">
        <f>MAX(E1007:E1028)</f>
        <v>2.58</v>
      </c>
    </row>
    <row r="1007" spans="1:12" x14ac:dyDescent="0.25">
      <c r="A1007" s="8">
        <v>36523</v>
      </c>
      <c r="B1007" s="9"/>
      <c r="C1007" s="8"/>
      <c r="D1007" s="9">
        <f t="shared" ref="D1007:E1025" si="126">VLOOKUP($A1007,IF(D$3=2,PRICELOOK2,IF(D$3=3,PRICELOOK3,IF(D$3=4,cash,PRICELOOK))),D$4,FALSE)</f>
        <v>2.1749999999999998</v>
      </c>
      <c r="E1007" s="9">
        <f t="shared" si="126"/>
        <v>2.375</v>
      </c>
      <c r="G1007" s="102"/>
      <c r="H1007" s="102"/>
      <c r="I1007" s="102"/>
      <c r="J1007" s="102">
        <f>CORREL(D1007:D1025,E1007:E1025)</f>
        <v>0.96042534913558575</v>
      </c>
      <c r="K1007" s="101">
        <f>MIN(D1007:D1028)</f>
        <v>2.1349999999999998</v>
      </c>
      <c r="L1007" s="101">
        <f>MIN(E1007:E1028)</f>
        <v>2.2999999999999998</v>
      </c>
    </row>
    <row r="1008" spans="1:12" x14ac:dyDescent="0.25">
      <c r="A1008" s="8">
        <v>36524</v>
      </c>
      <c r="B1008" s="9"/>
      <c r="C1008" s="8"/>
      <c r="D1008" s="9">
        <f t="shared" si="126"/>
        <v>2.1749999999999998</v>
      </c>
      <c r="E1008" s="9">
        <f t="shared" si="126"/>
        <v>2.37</v>
      </c>
      <c r="G1008" s="102">
        <f>LN(D1008/D1007)</f>
        <v>0</v>
      </c>
      <c r="H1008" s="102">
        <f>LN(E1008/E1007)</f>
        <v>-2.1074823395646983E-3</v>
      </c>
      <c r="I1008" s="102"/>
      <c r="J1008" s="102"/>
    </row>
    <row r="1009" spans="1:10" x14ac:dyDescent="0.25">
      <c r="A1009" s="8">
        <v>36529</v>
      </c>
      <c r="B1009" s="9"/>
      <c r="C1009" s="8"/>
      <c r="D1009" s="9">
        <f t="shared" si="126"/>
        <v>2.1349999999999998</v>
      </c>
      <c r="E1009" s="9">
        <f t="shared" si="126"/>
        <v>2.2999999999999998</v>
      </c>
      <c r="G1009" s="102">
        <f t="shared" ref="G1009:G1025" si="127">LN(D1009/D1008)</f>
        <v>-1.8562017860059538E-2</v>
      </c>
      <c r="H1009" s="102">
        <f t="shared" ref="H1009:H1025" si="128">LN(E1009/E1008)</f>
        <v>-2.9980832211935898E-2</v>
      </c>
      <c r="I1009" s="102"/>
      <c r="J1009" s="102"/>
    </row>
    <row r="1010" spans="1:10" x14ac:dyDescent="0.25">
      <c r="A1010" s="8">
        <v>36530</v>
      </c>
      <c r="B1010" s="9"/>
      <c r="C1010" s="8"/>
      <c r="D1010" s="9">
        <f t="shared" si="126"/>
        <v>2.19</v>
      </c>
      <c r="E1010" s="9">
        <f t="shared" si="126"/>
        <v>2.36</v>
      </c>
      <c r="G1010" s="102">
        <f t="shared" si="127"/>
        <v>2.5434897147821604E-2</v>
      </c>
      <c r="H1010" s="102">
        <f t="shared" si="128"/>
        <v>2.5752496102414764E-2</v>
      </c>
      <c r="I1010" s="102"/>
      <c r="J1010" s="102"/>
    </row>
    <row r="1011" spans="1:10" x14ac:dyDescent="0.25">
      <c r="A1011" s="8">
        <v>36531</v>
      </c>
      <c r="B1011" s="9"/>
      <c r="C1011" s="8"/>
      <c r="D1011" s="9">
        <f t="shared" si="126"/>
        <v>2.16</v>
      </c>
      <c r="E1011" s="9">
        <f t="shared" si="126"/>
        <v>2.3450000000000002</v>
      </c>
      <c r="G1011" s="102">
        <f t="shared" si="127"/>
        <v>-1.3793322132335761E-2</v>
      </c>
      <c r="H1011" s="102">
        <f t="shared" si="128"/>
        <v>-6.3762171392758851E-3</v>
      </c>
      <c r="I1011" s="102"/>
      <c r="J1011" s="102"/>
    </row>
    <row r="1012" spans="1:10" x14ac:dyDescent="0.25">
      <c r="A1012" s="8">
        <v>36532</v>
      </c>
      <c r="B1012" s="9"/>
      <c r="C1012" s="8"/>
      <c r="D1012" s="9">
        <f t="shared" si="126"/>
        <v>2.14</v>
      </c>
      <c r="E1012" s="9">
        <f t="shared" si="126"/>
        <v>2.33</v>
      </c>
      <c r="G1012" s="102">
        <f t="shared" si="127"/>
        <v>-9.3023926623135612E-3</v>
      </c>
      <c r="H1012" s="102">
        <f t="shared" si="128"/>
        <v>-6.4171343206335402E-3</v>
      </c>
      <c r="I1012" s="102"/>
      <c r="J1012" s="102"/>
    </row>
    <row r="1013" spans="1:10" x14ac:dyDescent="0.25">
      <c r="A1013" s="8">
        <v>36535</v>
      </c>
      <c r="B1013" s="9"/>
      <c r="C1013" s="8"/>
      <c r="D1013" s="9">
        <f t="shared" si="126"/>
        <v>2.15</v>
      </c>
      <c r="E1013" s="9">
        <f t="shared" si="126"/>
        <v>2.35</v>
      </c>
      <c r="G1013" s="102">
        <f t="shared" si="127"/>
        <v>4.6620131058111502E-3</v>
      </c>
      <c r="H1013" s="102">
        <f t="shared" si="128"/>
        <v>8.5470605784583476E-3</v>
      </c>
      <c r="I1013" s="102"/>
      <c r="J1013" s="102"/>
    </row>
    <row r="1014" spans="1:10" x14ac:dyDescent="0.25">
      <c r="A1014" s="8">
        <v>36536</v>
      </c>
      <c r="B1014" s="9"/>
      <c r="C1014" s="8"/>
      <c r="D1014" s="9">
        <f t="shared" si="126"/>
        <v>2.1549999999999998</v>
      </c>
      <c r="E1014" s="9">
        <f t="shared" si="126"/>
        <v>2.38</v>
      </c>
      <c r="G1014" s="102">
        <f t="shared" si="127"/>
        <v>2.3228814161397287E-3</v>
      </c>
      <c r="H1014" s="102">
        <f t="shared" si="128"/>
        <v>1.2685159527315642E-2</v>
      </c>
      <c r="I1014" s="102"/>
      <c r="J1014" s="102"/>
    </row>
    <row r="1015" spans="1:10" x14ac:dyDescent="0.25">
      <c r="A1015" s="8">
        <v>36537</v>
      </c>
      <c r="B1015" s="9"/>
      <c r="C1015" s="8"/>
      <c r="D1015" s="9">
        <f t="shared" si="126"/>
        <v>2.1349999999999998</v>
      </c>
      <c r="E1015" s="9">
        <f t="shared" si="126"/>
        <v>2.39</v>
      </c>
      <c r="G1015" s="102">
        <f t="shared" si="127"/>
        <v>-9.3240768751232904E-3</v>
      </c>
      <c r="H1015" s="102">
        <f t="shared" si="128"/>
        <v>4.1928782600361781E-3</v>
      </c>
      <c r="I1015" s="102"/>
      <c r="J1015" s="102"/>
    </row>
    <row r="1016" spans="1:10" x14ac:dyDescent="0.25">
      <c r="A1016" s="8">
        <v>36538</v>
      </c>
      <c r="B1016" s="9"/>
      <c r="C1016" s="8"/>
      <c r="D1016" s="9">
        <f t="shared" si="126"/>
        <v>2.145</v>
      </c>
      <c r="E1016" s="9">
        <f t="shared" si="126"/>
        <v>2.3849999999999998</v>
      </c>
      <c r="G1016" s="102">
        <f t="shared" si="127"/>
        <v>4.6729056993924231E-3</v>
      </c>
      <c r="H1016" s="102">
        <f t="shared" si="128"/>
        <v>-2.0942416031148482E-3</v>
      </c>
      <c r="I1016" s="102"/>
      <c r="J1016" s="102"/>
    </row>
    <row r="1017" spans="1:10" x14ac:dyDescent="0.25">
      <c r="A1017" s="8">
        <v>36539</v>
      </c>
      <c r="B1017" s="9"/>
      <c r="C1017" s="8"/>
      <c r="D1017" s="9">
        <f t="shared" si="126"/>
        <v>2.15</v>
      </c>
      <c r="E1017" s="9">
        <f t="shared" si="126"/>
        <v>2.375</v>
      </c>
      <c r="G1017" s="102">
        <f t="shared" si="127"/>
        <v>2.3282897595911681E-3</v>
      </c>
      <c r="H1017" s="102">
        <f t="shared" si="128"/>
        <v>-4.2016868536999697E-3</v>
      </c>
      <c r="I1017" s="102"/>
      <c r="J1017" s="102"/>
    </row>
    <row r="1018" spans="1:10" x14ac:dyDescent="0.25">
      <c r="A1018" s="8">
        <v>36543</v>
      </c>
      <c r="B1018" s="1"/>
      <c r="C1018" s="8"/>
      <c r="D1018" s="9">
        <f t="shared" si="126"/>
        <v>2.2050000000000001</v>
      </c>
      <c r="E1018" s="9">
        <f t="shared" si="126"/>
        <v>2.395</v>
      </c>
      <c r="G1018" s="102">
        <f t="shared" si="127"/>
        <v>2.5259666759237975E-2</v>
      </c>
      <c r="H1018" s="102">
        <f t="shared" si="128"/>
        <v>8.3857933762739641E-3</v>
      </c>
      <c r="I1018" s="102"/>
      <c r="J1018" s="102"/>
    </row>
    <row r="1019" spans="1:10" x14ac:dyDescent="0.25">
      <c r="A1019" s="8">
        <v>36544</v>
      </c>
      <c r="B1019" s="1"/>
      <c r="C1019" s="8"/>
      <c r="D1019" s="9">
        <f t="shared" si="126"/>
        <v>2.2599999999999998</v>
      </c>
      <c r="E1019" s="9">
        <f t="shared" si="126"/>
        <v>2.4049999999999998</v>
      </c>
      <c r="G1019" s="102">
        <f t="shared" si="127"/>
        <v>2.4637304385385077E-2</v>
      </c>
      <c r="H1019" s="102">
        <f t="shared" si="128"/>
        <v>4.1666726948459123E-3</v>
      </c>
      <c r="I1019" s="102"/>
      <c r="J1019" s="102"/>
    </row>
    <row r="1020" spans="1:10" x14ac:dyDescent="0.25">
      <c r="A1020" s="8">
        <v>36545</v>
      </c>
      <c r="B1020" s="1"/>
      <c r="C1020" s="8"/>
      <c r="D1020" s="9">
        <f t="shared" si="126"/>
        <v>2.38</v>
      </c>
      <c r="E1020" s="9">
        <f t="shared" si="126"/>
        <v>2.5049999999999999</v>
      </c>
      <c r="G1020" s="102">
        <f t="shared" si="127"/>
        <v>5.1735674399188893E-2</v>
      </c>
      <c r="H1020" s="102">
        <f t="shared" si="128"/>
        <v>4.0738830979103621E-2</v>
      </c>
      <c r="I1020" s="102"/>
      <c r="J1020" s="102"/>
    </row>
    <row r="1021" spans="1:10" x14ac:dyDescent="0.25">
      <c r="A1021" s="8">
        <v>36546</v>
      </c>
      <c r="B1021" s="1"/>
      <c r="C1021" s="8"/>
      <c r="D1021" s="9">
        <f t="shared" si="126"/>
        <v>2.39</v>
      </c>
      <c r="E1021" s="9">
        <f t="shared" si="126"/>
        <v>2.5150000000000001</v>
      </c>
      <c r="G1021" s="102">
        <f t="shared" si="127"/>
        <v>4.1928782600361781E-3</v>
      </c>
      <c r="H1021" s="102">
        <f t="shared" si="128"/>
        <v>3.9840690148745129E-3</v>
      </c>
      <c r="I1021" s="102"/>
      <c r="J1021" s="102"/>
    </row>
    <row r="1022" spans="1:10" x14ac:dyDescent="0.25">
      <c r="A1022" s="8">
        <v>36549</v>
      </c>
      <c r="B1022" s="1"/>
      <c r="C1022" s="8"/>
      <c r="D1022" s="9">
        <f t="shared" si="126"/>
        <v>2.375</v>
      </c>
      <c r="E1022" s="9">
        <f t="shared" si="126"/>
        <v>2.5</v>
      </c>
      <c r="G1022" s="102">
        <f t="shared" si="127"/>
        <v>-6.2959284568148118E-3</v>
      </c>
      <c r="H1022" s="102">
        <f t="shared" si="128"/>
        <v>-5.98207167754754E-3</v>
      </c>
      <c r="I1022" s="102"/>
      <c r="J1022" s="102"/>
    </row>
    <row r="1023" spans="1:10" x14ac:dyDescent="0.25">
      <c r="A1023" s="8">
        <v>36550</v>
      </c>
      <c r="B1023" s="1"/>
      <c r="C1023" s="8"/>
      <c r="D1023" s="9">
        <f t="shared" si="126"/>
        <v>2.4500000000000002</v>
      </c>
      <c r="E1023" s="9">
        <f t="shared" si="126"/>
        <v>2.5449999999999999</v>
      </c>
      <c r="G1023" s="102">
        <f t="shared" si="127"/>
        <v>3.1090587070031182E-2</v>
      </c>
      <c r="H1023" s="102">
        <f t="shared" si="128"/>
        <v>1.7839918128331016E-2</v>
      </c>
      <c r="I1023" s="102"/>
      <c r="J1023" s="102"/>
    </row>
    <row r="1024" spans="1:10" x14ac:dyDescent="0.25">
      <c r="A1024" s="8">
        <v>36551</v>
      </c>
      <c r="B1024" s="1"/>
      <c r="C1024" s="8"/>
      <c r="D1024" s="9">
        <f t="shared" si="126"/>
        <v>2.52</v>
      </c>
      <c r="E1024" s="9">
        <f t="shared" si="126"/>
        <v>2.58</v>
      </c>
      <c r="G1024" s="102">
        <f t="shared" si="127"/>
        <v>2.8170876966696224E-2</v>
      </c>
      <c r="H1024" s="102">
        <f t="shared" si="128"/>
        <v>1.3658748931040044E-2</v>
      </c>
      <c r="I1024" s="102"/>
      <c r="J1024" s="102"/>
    </row>
    <row r="1025" spans="1:12" x14ac:dyDescent="0.25">
      <c r="A1025" s="8">
        <v>36552</v>
      </c>
      <c r="B1025" s="1">
        <v>1</v>
      </c>
      <c r="C1025" s="8"/>
      <c r="D1025" s="9">
        <f t="shared" si="126"/>
        <v>2.4700000000000002</v>
      </c>
      <c r="E1025" s="9">
        <f t="shared" si="126"/>
        <v>2.5099999999999998</v>
      </c>
      <c r="G1025" s="102">
        <f t="shared" si="127"/>
        <v>-2.0040750883446038E-2</v>
      </c>
      <c r="H1025" s="102">
        <f t="shared" si="128"/>
        <v>-2.7506645789833702E-2</v>
      </c>
      <c r="I1025" s="102"/>
      <c r="J1025" s="102"/>
    </row>
    <row r="1026" spans="1:12" x14ac:dyDescent="0.25">
      <c r="A1026" s="8"/>
      <c r="B1026" s="1"/>
      <c r="C1026" s="8"/>
      <c r="D1026" s="9"/>
      <c r="E1026" s="9"/>
      <c r="G1026" s="102"/>
      <c r="H1026" s="102"/>
      <c r="I1026" s="102"/>
      <c r="J1026" s="102"/>
    </row>
    <row r="1027" spans="1:12" x14ac:dyDescent="0.25">
      <c r="A1027" s="8"/>
      <c r="B1027" s="1"/>
      <c r="C1027" s="8"/>
      <c r="D1027" s="9"/>
      <c r="E1027" s="9"/>
    </row>
    <row r="1028" spans="1:12" x14ac:dyDescent="0.25">
      <c r="A1028" s="8"/>
      <c r="B1028" s="1"/>
      <c r="C1028" s="8"/>
      <c r="D1028" s="9"/>
      <c r="E1028" s="9"/>
    </row>
    <row r="1029" spans="1:12" x14ac:dyDescent="0.25">
      <c r="A1029" s="8"/>
      <c r="B1029" s="1"/>
      <c r="C1029" s="8">
        <v>36557</v>
      </c>
      <c r="G1029" s="102">
        <f>STDEV(G1031:G1049)*15.87</f>
        <v>0.43088903365025</v>
      </c>
      <c r="H1029" s="102">
        <f>STDEV(H1031:H1049)*15.87</f>
        <v>0.33301673099758622</v>
      </c>
      <c r="I1029" s="102"/>
      <c r="J1029" s="102">
        <f>IF(ISNUMBER(J1030),J1030,1.1)</f>
        <v>0.78976683100583578</v>
      </c>
      <c r="K1029" s="101">
        <f>MAX(D1030:D1051)</f>
        <v>2.6949999999999998</v>
      </c>
      <c r="L1029" s="101">
        <f>MAX(E1030:E1051)</f>
        <v>2.8</v>
      </c>
    </row>
    <row r="1030" spans="1:12" x14ac:dyDescent="0.25">
      <c r="A1030" s="8">
        <v>36553</v>
      </c>
      <c r="B1030" s="1"/>
      <c r="C1030" s="8"/>
      <c r="D1030" s="9">
        <f t="shared" ref="D1030:E1049" si="129">VLOOKUP($A1030,IF(D$3=2,PRICELOOK2,IF(D$3=3,PRICELOOK3,IF(D$3=4,cash,PRICELOOK))),D$4,FALSE)</f>
        <v>2.5649999999999999</v>
      </c>
      <c r="E1030" s="9">
        <f t="shared" si="129"/>
        <v>2.5550000000000002</v>
      </c>
      <c r="G1030" s="102"/>
      <c r="H1030" s="102"/>
      <c r="I1030" s="102"/>
      <c r="J1030" s="102">
        <f>CORREL(D1030:D1049,E1030:E1049)</f>
        <v>0.78976683100583578</v>
      </c>
      <c r="K1030" s="101">
        <f>MIN(D1030:D1051)</f>
        <v>2.34</v>
      </c>
      <c r="L1030" s="101">
        <f>MIN(E1030:E1051)</f>
        <v>2.5449999999999999</v>
      </c>
    </row>
    <row r="1031" spans="1:12" x14ac:dyDescent="0.25">
      <c r="A1031" s="8">
        <v>36556</v>
      </c>
      <c r="B1031" s="1"/>
      <c r="C1031" s="8"/>
      <c r="D1031" s="9">
        <f t="shared" si="129"/>
        <v>2.5150000000000001</v>
      </c>
      <c r="E1031" s="9">
        <f t="shared" si="129"/>
        <v>2.65</v>
      </c>
      <c r="G1031" s="102">
        <f>LN(D1031/D1030)</f>
        <v>-1.9685675071030213E-2</v>
      </c>
      <c r="H1031" s="102">
        <f>LN(E1031/E1030)</f>
        <v>3.650741634246292E-2</v>
      </c>
      <c r="I1031" s="102"/>
      <c r="J1031" s="102"/>
    </row>
    <row r="1032" spans="1:12" x14ac:dyDescent="0.25">
      <c r="A1032" s="8">
        <v>36557</v>
      </c>
      <c r="B1032" s="1"/>
      <c r="C1032" s="8"/>
      <c r="D1032" s="9">
        <f t="shared" si="129"/>
        <v>2.6150000000000002</v>
      </c>
      <c r="E1032" s="9">
        <f t="shared" si="129"/>
        <v>2.7149999999999999</v>
      </c>
      <c r="G1032" s="102">
        <f t="shared" ref="G1032:G1049" si="130">LN(D1032/D1031)</f>
        <v>3.8991293965183756E-2</v>
      </c>
      <c r="H1032" s="102">
        <f t="shared" ref="H1032:H1049" si="131">LN(E1032/E1031)</f>
        <v>2.4232313387767806E-2</v>
      </c>
      <c r="I1032" s="102"/>
      <c r="J1032" s="102"/>
    </row>
    <row r="1033" spans="1:12" x14ac:dyDescent="0.25">
      <c r="A1033" s="8">
        <v>36558</v>
      </c>
      <c r="B1033" s="1"/>
      <c r="C1033" s="8"/>
      <c r="D1033" s="9">
        <f t="shared" si="129"/>
        <v>2.6949999999999998</v>
      </c>
      <c r="E1033" s="9">
        <f t="shared" si="129"/>
        <v>2.8</v>
      </c>
      <c r="G1033" s="102">
        <f t="shared" si="130"/>
        <v>3.0134106844074204E-2</v>
      </c>
      <c r="H1033" s="102">
        <f t="shared" si="131"/>
        <v>3.082746379525951E-2</v>
      </c>
      <c r="I1033" s="102"/>
      <c r="J1033" s="102"/>
    </row>
    <row r="1034" spans="1:12" x14ac:dyDescent="0.25">
      <c r="A1034" s="8">
        <v>36559</v>
      </c>
      <c r="B1034" s="1"/>
      <c r="C1034" s="8"/>
      <c r="D1034" s="9">
        <f t="shared" si="129"/>
        <v>2.57</v>
      </c>
      <c r="E1034" s="9">
        <f t="shared" si="129"/>
        <v>2.6749999999999998</v>
      </c>
      <c r="G1034" s="102">
        <f t="shared" si="130"/>
        <v>-4.7492305453832082E-2</v>
      </c>
      <c r="H1034" s="102">
        <f t="shared" si="131"/>
        <v>-4.5670036833188321E-2</v>
      </c>
      <c r="I1034" s="102"/>
      <c r="J1034" s="102"/>
    </row>
    <row r="1035" spans="1:12" x14ac:dyDescent="0.25">
      <c r="A1035" s="8">
        <v>36560</v>
      </c>
      <c r="B1035" s="1"/>
      <c r="C1035" s="8"/>
      <c r="D1035" s="9">
        <f t="shared" si="129"/>
        <v>2.44</v>
      </c>
      <c r="E1035" s="9">
        <f t="shared" si="129"/>
        <v>2.5950000000000002</v>
      </c>
      <c r="G1035" s="102">
        <f t="shared" si="130"/>
        <v>-5.190785960201786E-2</v>
      </c>
      <c r="H1035" s="102">
        <f t="shared" si="131"/>
        <v>-3.0362863730117821E-2</v>
      </c>
      <c r="I1035" s="102"/>
      <c r="J1035" s="102"/>
    </row>
    <row r="1036" spans="1:12" x14ac:dyDescent="0.25">
      <c r="A1036" s="8">
        <v>36563</v>
      </c>
      <c r="B1036" s="1"/>
      <c r="C1036" s="8"/>
      <c r="D1036" s="9">
        <f t="shared" si="129"/>
        <v>2.4649999999999999</v>
      </c>
      <c r="E1036" s="9">
        <f t="shared" si="129"/>
        <v>2.6349999999999998</v>
      </c>
      <c r="G1036" s="102">
        <f t="shared" si="130"/>
        <v>1.0193768189542804E-2</v>
      </c>
      <c r="H1036" s="102">
        <f t="shared" si="131"/>
        <v>1.5296665375473608E-2</v>
      </c>
      <c r="I1036" s="102"/>
      <c r="J1036" s="102"/>
    </row>
    <row r="1037" spans="1:12" x14ac:dyDescent="0.25">
      <c r="A1037" s="8">
        <v>36564</v>
      </c>
      <c r="B1037" s="1"/>
      <c r="C1037" s="8"/>
      <c r="D1037" s="9">
        <f t="shared" si="129"/>
        <v>2.34</v>
      </c>
      <c r="E1037" s="9">
        <f t="shared" si="129"/>
        <v>2.5449999999999999</v>
      </c>
      <c r="G1037" s="102">
        <f t="shared" si="130"/>
        <v>-5.2040878125043329E-2</v>
      </c>
      <c r="H1037" s="102">
        <f t="shared" si="131"/>
        <v>-3.475253199083949E-2</v>
      </c>
      <c r="I1037" s="102"/>
      <c r="J1037" s="102"/>
    </row>
    <row r="1038" spans="1:12" x14ac:dyDescent="0.25">
      <c r="A1038" s="8">
        <v>36565</v>
      </c>
      <c r="B1038" s="1"/>
      <c r="C1038" s="8"/>
      <c r="D1038" s="9">
        <f t="shared" si="129"/>
        <v>2.39</v>
      </c>
      <c r="E1038" s="9">
        <f t="shared" si="129"/>
        <v>2.5550000000000002</v>
      </c>
      <c r="G1038" s="102">
        <f t="shared" si="130"/>
        <v>2.1142436573809383E-2</v>
      </c>
      <c r="H1038" s="102">
        <f t="shared" si="131"/>
        <v>3.9215736531818647E-3</v>
      </c>
      <c r="I1038" s="102"/>
      <c r="J1038" s="102"/>
    </row>
    <row r="1039" spans="1:12" x14ac:dyDescent="0.25">
      <c r="A1039" s="8">
        <v>36566</v>
      </c>
      <c r="B1039" s="1"/>
      <c r="C1039" s="8"/>
      <c r="D1039" s="9">
        <f t="shared" si="129"/>
        <v>2.415</v>
      </c>
      <c r="E1039" s="9">
        <f t="shared" si="129"/>
        <v>2.5750000000000002</v>
      </c>
      <c r="G1039" s="102">
        <f t="shared" si="130"/>
        <v>1.0405921161116601E-2</v>
      </c>
      <c r="H1039" s="102">
        <f t="shared" si="131"/>
        <v>7.7973104600317106E-3</v>
      </c>
      <c r="I1039" s="102"/>
      <c r="J1039" s="102"/>
    </row>
    <row r="1040" spans="1:12" x14ac:dyDescent="0.25">
      <c r="A1040" s="8">
        <v>36567</v>
      </c>
      <c r="B1040" s="1"/>
      <c r="C1040" s="8"/>
      <c r="D1040" s="9">
        <f t="shared" si="129"/>
        <v>2.41</v>
      </c>
      <c r="E1040" s="9">
        <f t="shared" si="129"/>
        <v>2.57</v>
      </c>
      <c r="G1040" s="102">
        <f t="shared" si="130"/>
        <v>-2.0725396019723123E-3</v>
      </c>
      <c r="H1040" s="102">
        <f t="shared" si="131"/>
        <v>-1.9436352085711256E-3</v>
      </c>
      <c r="I1040" s="102"/>
      <c r="J1040" s="102"/>
    </row>
    <row r="1041" spans="1:12" x14ac:dyDescent="0.25">
      <c r="A1041" s="8">
        <v>36570</v>
      </c>
      <c r="B1041" s="1"/>
      <c r="C1041" s="8"/>
      <c r="D1041" s="9">
        <f t="shared" si="129"/>
        <v>2.38</v>
      </c>
      <c r="E1041" s="9">
        <f t="shared" si="129"/>
        <v>2.5750000000000002</v>
      </c>
      <c r="G1041" s="102">
        <f t="shared" si="130"/>
        <v>-1.2526259819180369E-2</v>
      </c>
      <c r="H1041" s="102">
        <f t="shared" si="131"/>
        <v>1.9436352085712523E-3</v>
      </c>
      <c r="I1041" s="102"/>
      <c r="J1041" s="102"/>
    </row>
    <row r="1042" spans="1:12" x14ac:dyDescent="0.25">
      <c r="A1042" s="8">
        <v>36571</v>
      </c>
      <c r="B1042" s="1"/>
      <c r="C1042" s="8"/>
      <c r="D1042" s="9">
        <f t="shared" si="129"/>
        <v>2.4300000000000002</v>
      </c>
      <c r="E1042" s="9">
        <f t="shared" si="129"/>
        <v>2.6</v>
      </c>
      <c r="G1042" s="102">
        <f t="shared" si="130"/>
        <v>2.0790769669073908E-2</v>
      </c>
      <c r="H1042" s="102">
        <f t="shared" si="131"/>
        <v>9.6619109117368901E-3</v>
      </c>
      <c r="I1042" s="102"/>
      <c r="J1042" s="102"/>
    </row>
    <row r="1043" spans="1:12" x14ac:dyDescent="0.25">
      <c r="A1043" s="8">
        <v>36572</v>
      </c>
      <c r="B1043" s="1"/>
      <c r="C1043" s="8"/>
      <c r="D1043" s="9">
        <f t="shared" si="129"/>
        <v>2.48</v>
      </c>
      <c r="E1043" s="9">
        <f t="shared" si="129"/>
        <v>2.625</v>
      </c>
      <c r="G1043" s="102">
        <f t="shared" si="130"/>
        <v>2.0367302824433733E-2</v>
      </c>
      <c r="H1043" s="102">
        <f t="shared" si="131"/>
        <v>9.5694510161506725E-3</v>
      </c>
      <c r="I1043" s="102"/>
      <c r="J1043" s="102"/>
    </row>
    <row r="1044" spans="1:12" x14ac:dyDescent="0.25">
      <c r="A1044" s="8">
        <v>36573</v>
      </c>
      <c r="B1044" s="1"/>
      <c r="C1044" s="8"/>
      <c r="D1044" s="9">
        <f t="shared" si="129"/>
        <v>2.4700000000000002</v>
      </c>
      <c r="E1044" s="9">
        <f t="shared" si="129"/>
        <v>2.62</v>
      </c>
      <c r="G1044" s="102">
        <f t="shared" si="130"/>
        <v>-4.0404095370048633E-3</v>
      </c>
      <c r="H1044" s="102">
        <f t="shared" si="131"/>
        <v>-1.9065782705815315E-3</v>
      </c>
      <c r="I1044" s="102"/>
      <c r="J1044" s="102"/>
    </row>
    <row r="1045" spans="1:12" x14ac:dyDescent="0.25">
      <c r="A1045" s="8">
        <v>36574</v>
      </c>
      <c r="B1045" s="1"/>
      <c r="C1045" s="8"/>
      <c r="D1045" s="9">
        <f t="shared" si="129"/>
        <v>2.4649999999999999</v>
      </c>
      <c r="E1045" s="9">
        <f t="shared" si="129"/>
        <v>2.645</v>
      </c>
      <c r="G1045" s="102">
        <f t="shared" si="130"/>
        <v>-2.0263431452325841E-3</v>
      </c>
      <c r="H1045" s="102">
        <f t="shared" si="131"/>
        <v>9.4967475372572073E-3</v>
      </c>
      <c r="I1045" s="102"/>
      <c r="J1045" s="102"/>
    </row>
    <row r="1046" spans="1:12" x14ac:dyDescent="0.25">
      <c r="A1046" s="8">
        <v>36578</v>
      </c>
      <c r="B1046" s="1"/>
      <c r="C1046" s="8"/>
      <c r="D1046" s="9">
        <f t="shared" si="129"/>
        <v>2.3849999999999998</v>
      </c>
      <c r="E1046" s="9">
        <f t="shared" si="129"/>
        <v>2.63</v>
      </c>
      <c r="G1046" s="102">
        <f t="shared" si="130"/>
        <v>-3.299268315434889E-2</v>
      </c>
      <c r="H1046" s="102">
        <f t="shared" si="131"/>
        <v>-5.687219120589576E-3</v>
      </c>
      <c r="I1046" s="102"/>
      <c r="J1046" s="102"/>
    </row>
    <row r="1047" spans="1:12" x14ac:dyDescent="0.25">
      <c r="A1047" s="8">
        <v>36579</v>
      </c>
      <c r="B1047" s="1"/>
      <c r="C1047" s="8"/>
      <c r="D1047" s="9">
        <f t="shared" si="129"/>
        <v>2.35</v>
      </c>
      <c r="E1047" s="9">
        <f t="shared" si="129"/>
        <v>2.5950000000000002</v>
      </c>
      <c r="G1047" s="102">
        <f t="shared" si="130"/>
        <v>-1.4783796184236867E-2</v>
      </c>
      <c r="H1047" s="102">
        <f t="shared" si="131"/>
        <v>-1.3397329571821057E-2</v>
      </c>
      <c r="I1047" s="102"/>
      <c r="J1047" s="102"/>
    </row>
    <row r="1048" spans="1:12" x14ac:dyDescent="0.25">
      <c r="A1048" s="8">
        <v>36580</v>
      </c>
      <c r="B1048" s="1"/>
      <c r="C1048" s="8"/>
      <c r="D1048" s="9">
        <f t="shared" si="129"/>
        <v>2.375</v>
      </c>
      <c r="E1048" s="9">
        <f t="shared" si="129"/>
        <v>2.61</v>
      </c>
      <c r="G1048" s="102">
        <f t="shared" si="130"/>
        <v>1.0582109330537008E-2</v>
      </c>
      <c r="H1048" s="102">
        <f t="shared" si="131"/>
        <v>5.7637047167499126E-3</v>
      </c>
      <c r="I1048" s="102"/>
      <c r="J1048" s="102"/>
    </row>
    <row r="1049" spans="1:12" x14ac:dyDescent="0.25">
      <c r="A1049" s="8">
        <v>36581</v>
      </c>
      <c r="B1049" s="1">
        <v>1</v>
      </c>
      <c r="C1049" s="8"/>
      <c r="D1049" s="9">
        <f t="shared" si="129"/>
        <v>2.375</v>
      </c>
      <c r="E1049" s="9">
        <f t="shared" si="129"/>
        <v>2.6</v>
      </c>
      <c r="G1049" s="102">
        <f t="shared" si="130"/>
        <v>0</v>
      </c>
      <c r="H1049" s="102">
        <f t="shared" si="131"/>
        <v>-3.8387763071656015E-3</v>
      </c>
      <c r="I1049" s="102"/>
      <c r="J1049" s="102"/>
    </row>
    <row r="1050" spans="1:12" x14ac:dyDescent="0.25">
      <c r="A1050" s="8"/>
      <c r="B1050" s="1"/>
      <c r="C1050" s="8"/>
      <c r="D1050" s="9"/>
      <c r="E1050" s="9"/>
    </row>
    <row r="1051" spans="1:12" x14ac:dyDescent="0.25">
      <c r="A1051" s="8"/>
      <c r="B1051" s="1"/>
      <c r="C1051" s="8"/>
      <c r="D1051" s="9"/>
      <c r="E1051" s="9"/>
    </row>
    <row r="1052" spans="1:12" x14ac:dyDescent="0.25">
      <c r="A1052" s="8"/>
      <c r="B1052" s="1"/>
      <c r="C1052" s="8"/>
      <c r="D1052" s="9"/>
      <c r="E1052" s="9"/>
    </row>
    <row r="1053" spans="1:12" x14ac:dyDescent="0.25">
      <c r="A1053" s="8"/>
      <c r="B1053" s="1"/>
      <c r="C1053" s="8">
        <v>36586</v>
      </c>
      <c r="G1053" s="102">
        <f>STDEV(G1055:G1076)*15.87</f>
        <v>0.35327454777779621</v>
      </c>
      <c r="H1053" s="102">
        <f>STDEV(H1055:H1076)*15.87</f>
        <v>0.32640410153229427</v>
      </c>
      <c r="I1053" s="102"/>
      <c r="J1053" s="102">
        <f>IF(ISNUMBER(J1054),J1054,1.1)</f>
        <v>0.90172261944090359</v>
      </c>
      <c r="K1053" s="101">
        <f>MAX(D1054:D1075)</f>
        <v>2.855</v>
      </c>
      <c r="L1053" s="101">
        <f>MAX(E1054:E1075)</f>
        <v>3.0249999999999999</v>
      </c>
    </row>
    <row r="1054" spans="1:12" x14ac:dyDescent="0.25">
      <c r="A1054" s="8">
        <v>36584</v>
      </c>
      <c r="B1054" s="1"/>
      <c r="C1054" s="8"/>
      <c r="D1054" s="9">
        <f t="shared" ref="D1054:E1076" si="132">VLOOKUP($A1054,IF(D$3=2,PRICELOOK2,IF(D$3=3,PRICELOOK3,IF(D$3=4,cash,PRICELOOK))),D$4,FALSE)</f>
        <v>2.4350000000000001</v>
      </c>
      <c r="E1054" s="9">
        <f t="shared" si="132"/>
        <v>2.61</v>
      </c>
      <c r="G1054" s="102"/>
      <c r="H1054" s="102"/>
      <c r="I1054" s="102"/>
      <c r="J1054" s="102">
        <f>CORREL(D1054:D1076,E1054:E1076)</f>
        <v>0.90172261944090359</v>
      </c>
      <c r="K1054" s="101">
        <f>MIN(D1054:D1075)</f>
        <v>2.4350000000000001</v>
      </c>
      <c r="L1054" s="101">
        <f>MIN(E1054:E1075)</f>
        <v>2.61</v>
      </c>
    </row>
    <row r="1055" spans="1:12" x14ac:dyDescent="0.25">
      <c r="A1055" s="8">
        <v>36585</v>
      </c>
      <c r="B1055" s="1"/>
      <c r="C1055" s="8"/>
      <c r="D1055" s="9">
        <f t="shared" si="132"/>
        <v>2.5150000000000001</v>
      </c>
      <c r="E1055" s="9">
        <f t="shared" si="132"/>
        <v>2.67</v>
      </c>
      <c r="G1055" s="102">
        <f>LN(D1055/D1054)</f>
        <v>3.2326047017149459E-2</v>
      </c>
      <c r="H1055" s="102">
        <f>LN(E1055/E1054)</f>
        <v>2.2728251077556091E-2</v>
      </c>
      <c r="I1055" s="102"/>
      <c r="J1055" s="102"/>
    </row>
    <row r="1056" spans="1:12" x14ac:dyDescent="0.25">
      <c r="A1056" s="8">
        <v>36586</v>
      </c>
      <c r="B1056" s="1"/>
      <c r="C1056" s="8"/>
      <c r="D1056" s="9">
        <f t="shared" si="132"/>
        <v>2.62</v>
      </c>
      <c r="E1056" s="9">
        <f t="shared" si="132"/>
        <v>2.7450000000000001</v>
      </c>
      <c r="G1056" s="102">
        <f t="shared" ref="G1056:G1076" si="133">LN(D1056/D1055)</f>
        <v>4.0901514221302934E-2</v>
      </c>
      <c r="H1056" s="102">
        <f t="shared" ref="H1056:H1076" si="134">LN(E1056/E1055)</f>
        <v>2.770260254933575E-2</v>
      </c>
      <c r="I1056" s="102"/>
      <c r="J1056" s="102"/>
    </row>
    <row r="1057" spans="1:10" x14ac:dyDescent="0.25">
      <c r="A1057" s="8">
        <v>36587</v>
      </c>
      <c r="B1057" s="1"/>
      <c r="C1057" s="8"/>
      <c r="D1057" s="9">
        <f t="shared" si="132"/>
        <v>2.665</v>
      </c>
      <c r="E1057" s="9">
        <f t="shared" si="132"/>
        <v>2.79</v>
      </c>
      <c r="G1057" s="102">
        <f t="shared" si="133"/>
        <v>1.7029739844802268E-2</v>
      </c>
      <c r="H1057" s="102">
        <f t="shared" si="134"/>
        <v>1.6260520871780326E-2</v>
      </c>
      <c r="I1057" s="102"/>
      <c r="J1057" s="102"/>
    </row>
    <row r="1058" spans="1:10" x14ac:dyDescent="0.25">
      <c r="A1058" s="8">
        <v>36588</v>
      </c>
      <c r="B1058" s="1"/>
      <c r="C1058" s="8"/>
      <c r="D1058" s="9">
        <f t="shared" si="132"/>
        <v>2.58</v>
      </c>
      <c r="E1058" s="9">
        <f t="shared" si="132"/>
        <v>2.75</v>
      </c>
      <c r="G1058" s="102">
        <f t="shared" si="133"/>
        <v>-3.2414658684281818E-2</v>
      </c>
      <c r="H1058" s="102">
        <f t="shared" si="134"/>
        <v>-1.444068415479436E-2</v>
      </c>
      <c r="I1058" s="102"/>
      <c r="J1058" s="102"/>
    </row>
    <row r="1059" spans="1:10" x14ac:dyDescent="0.25">
      <c r="A1059" s="8">
        <v>36591</v>
      </c>
      <c r="B1059" s="1"/>
      <c r="C1059" s="8"/>
      <c r="D1059" s="9">
        <f t="shared" si="132"/>
        <v>2.67</v>
      </c>
      <c r="E1059" s="9">
        <f t="shared" si="132"/>
        <v>2.86</v>
      </c>
      <c r="G1059" s="102">
        <f t="shared" si="133"/>
        <v>3.428907347863195E-2</v>
      </c>
      <c r="H1059" s="102">
        <f t="shared" si="134"/>
        <v>3.9220713153281329E-2</v>
      </c>
      <c r="I1059" s="102"/>
      <c r="J1059" s="102"/>
    </row>
    <row r="1060" spans="1:10" x14ac:dyDescent="0.25">
      <c r="A1060" s="8">
        <v>36592</v>
      </c>
      <c r="B1060" s="1"/>
      <c r="C1060" s="8"/>
      <c r="D1060" s="9">
        <f t="shared" si="132"/>
        <v>2.7149999999999999</v>
      </c>
      <c r="E1060" s="9">
        <f t="shared" si="132"/>
        <v>2.915</v>
      </c>
      <c r="G1060" s="102">
        <f t="shared" si="133"/>
        <v>1.6713480973740532E-2</v>
      </c>
      <c r="H1060" s="102">
        <f t="shared" si="134"/>
        <v>1.904819497069463E-2</v>
      </c>
      <c r="I1060" s="102"/>
      <c r="J1060" s="102"/>
    </row>
    <row r="1061" spans="1:10" x14ac:dyDescent="0.25">
      <c r="A1061" s="8">
        <v>36593</v>
      </c>
      <c r="B1061" s="1"/>
      <c r="C1061" s="8"/>
      <c r="D1061" s="9">
        <f t="shared" si="132"/>
        <v>2.68</v>
      </c>
      <c r="E1061" s="9">
        <f t="shared" si="132"/>
        <v>2.855</v>
      </c>
      <c r="G1061" s="102">
        <f t="shared" si="133"/>
        <v>-1.2975158863133305E-2</v>
      </c>
      <c r="H1061" s="102">
        <f t="shared" si="134"/>
        <v>-2.0797976694482186E-2</v>
      </c>
      <c r="I1061" s="102"/>
      <c r="J1061" s="102"/>
    </row>
    <row r="1062" spans="1:10" x14ac:dyDescent="0.25">
      <c r="A1062" s="8">
        <v>36594</v>
      </c>
      <c r="B1062" s="1"/>
      <c r="C1062" s="8"/>
      <c r="D1062" s="9">
        <f t="shared" si="132"/>
        <v>2.6</v>
      </c>
      <c r="E1062" s="9">
        <f t="shared" si="132"/>
        <v>2.7749999999999999</v>
      </c>
      <c r="G1062" s="102">
        <f t="shared" si="133"/>
        <v>-3.0305349495328922E-2</v>
      </c>
      <c r="H1062" s="102">
        <f t="shared" si="134"/>
        <v>-2.8421095909575707E-2</v>
      </c>
      <c r="I1062" s="102"/>
      <c r="J1062" s="102"/>
    </row>
    <row r="1063" spans="1:10" x14ac:dyDescent="0.25">
      <c r="A1063" s="8">
        <v>36595</v>
      </c>
      <c r="B1063" s="1"/>
      <c r="C1063" s="8"/>
      <c r="D1063" s="9">
        <f t="shared" si="132"/>
        <v>2.65</v>
      </c>
      <c r="E1063" s="9">
        <f t="shared" si="132"/>
        <v>2.8250000000000002</v>
      </c>
      <c r="G1063" s="102">
        <f t="shared" si="133"/>
        <v>1.9048194970694411E-2</v>
      </c>
      <c r="H1063" s="102">
        <f t="shared" si="134"/>
        <v>1.7857617400006472E-2</v>
      </c>
      <c r="I1063" s="102"/>
      <c r="J1063" s="102"/>
    </row>
    <row r="1064" spans="1:10" x14ac:dyDescent="0.25">
      <c r="A1064" s="8">
        <v>36598</v>
      </c>
      <c r="B1064" s="1"/>
      <c r="C1064" s="8"/>
      <c r="D1064" s="9">
        <f t="shared" si="132"/>
        <v>2.66</v>
      </c>
      <c r="E1064" s="9">
        <f t="shared" si="132"/>
        <v>2.85</v>
      </c>
      <c r="G1064" s="102">
        <f t="shared" si="133"/>
        <v>3.7664827954768648E-3</v>
      </c>
      <c r="H1064" s="102">
        <f t="shared" si="134"/>
        <v>8.8106296821549059E-3</v>
      </c>
      <c r="I1064" s="102"/>
      <c r="J1064" s="102"/>
    </row>
    <row r="1065" spans="1:10" x14ac:dyDescent="0.25">
      <c r="A1065" s="8">
        <v>36599</v>
      </c>
      <c r="B1065" s="45"/>
      <c r="C1065" s="8"/>
      <c r="D1065" s="9">
        <f t="shared" si="132"/>
        <v>2.6850000000000001</v>
      </c>
      <c r="E1065" s="9">
        <f t="shared" si="132"/>
        <v>2.8450000000000002</v>
      </c>
      <c r="G1065" s="102">
        <f t="shared" si="133"/>
        <v>9.3546051672203177E-3</v>
      </c>
      <c r="H1065" s="102">
        <f t="shared" si="134"/>
        <v>-1.7559267022649199E-3</v>
      </c>
      <c r="I1065" s="102"/>
      <c r="J1065" s="102"/>
    </row>
    <row r="1066" spans="1:10" x14ac:dyDescent="0.25">
      <c r="A1066" s="8">
        <v>36600</v>
      </c>
      <c r="B1066" s="45"/>
      <c r="C1066" s="8"/>
      <c r="D1066" s="9">
        <f t="shared" si="132"/>
        <v>2.6749999999999998</v>
      </c>
      <c r="E1066" s="9">
        <f t="shared" si="132"/>
        <v>2.835</v>
      </c>
      <c r="G1066" s="102">
        <f t="shared" si="133"/>
        <v>-3.7313476128582471E-3</v>
      </c>
      <c r="H1066" s="102">
        <f t="shared" si="134"/>
        <v>-3.5211303985789363E-3</v>
      </c>
      <c r="I1066" s="102"/>
      <c r="J1066" s="102"/>
    </row>
    <row r="1067" spans="1:10" x14ac:dyDescent="0.25">
      <c r="A1067" s="8">
        <v>36601</v>
      </c>
      <c r="B1067" s="45"/>
      <c r="C1067" s="8"/>
      <c r="D1067" s="9">
        <f t="shared" si="132"/>
        <v>2.7349999999999999</v>
      </c>
      <c r="E1067" s="9">
        <f t="shared" si="132"/>
        <v>2.8450000000000002</v>
      </c>
      <c r="G1067" s="102">
        <f t="shared" si="133"/>
        <v>2.2182055525974704E-2</v>
      </c>
      <c r="H1067" s="102">
        <f t="shared" si="134"/>
        <v>3.5211303985789606E-3</v>
      </c>
      <c r="I1067" s="102"/>
      <c r="J1067" s="102"/>
    </row>
    <row r="1068" spans="1:10" x14ac:dyDescent="0.25">
      <c r="A1068" s="8">
        <v>36602</v>
      </c>
      <c r="B1068" s="45"/>
      <c r="C1068" s="8"/>
      <c r="D1068" s="9">
        <f t="shared" si="132"/>
        <v>2.67</v>
      </c>
      <c r="E1068" s="9">
        <f t="shared" si="132"/>
        <v>2.73</v>
      </c>
      <c r="G1068" s="102">
        <f t="shared" si="133"/>
        <v>-2.4052963461786304E-2</v>
      </c>
      <c r="H1068" s="102">
        <f t="shared" si="134"/>
        <v>-4.1261458381425919E-2</v>
      </c>
      <c r="I1068" s="102"/>
      <c r="J1068" s="102"/>
    </row>
    <row r="1069" spans="1:10" x14ac:dyDescent="0.25">
      <c r="A1069" s="8">
        <v>36605</v>
      </c>
      <c r="B1069" s="45"/>
      <c r="C1069" s="8"/>
      <c r="D1069" s="9">
        <f t="shared" si="132"/>
        <v>2.645</v>
      </c>
      <c r="E1069" s="9">
        <f t="shared" si="132"/>
        <v>2.84</v>
      </c>
      <c r="G1069" s="102">
        <f t="shared" si="133"/>
        <v>-9.4074071018953685E-3</v>
      </c>
      <c r="H1069" s="102">
        <f t="shared" si="134"/>
        <v>3.9502442976246173E-2</v>
      </c>
      <c r="I1069" s="102"/>
      <c r="J1069" s="102"/>
    </row>
    <row r="1070" spans="1:10" x14ac:dyDescent="0.25">
      <c r="A1070" s="8">
        <v>36606</v>
      </c>
      <c r="B1070" s="45"/>
      <c r="C1070" s="8"/>
      <c r="D1070" s="9">
        <f t="shared" si="132"/>
        <v>2.63</v>
      </c>
      <c r="E1070" s="9">
        <f t="shared" si="132"/>
        <v>2.86</v>
      </c>
      <c r="G1070" s="102">
        <f t="shared" si="133"/>
        <v>-5.687219120589576E-3</v>
      </c>
      <c r="H1070" s="102">
        <f t="shared" si="134"/>
        <v>7.0175726586465398E-3</v>
      </c>
      <c r="I1070" s="102"/>
      <c r="J1070" s="102"/>
    </row>
    <row r="1071" spans="1:10" x14ac:dyDescent="0.25">
      <c r="A1071" s="8">
        <v>36607</v>
      </c>
      <c r="B1071" s="45"/>
      <c r="C1071" s="8"/>
      <c r="D1071" s="9">
        <f t="shared" si="132"/>
        <v>2.67</v>
      </c>
      <c r="E1071" s="9">
        <f t="shared" si="132"/>
        <v>2.88</v>
      </c>
      <c r="G1071" s="102">
        <f t="shared" si="133"/>
        <v>1.5094626222484888E-2</v>
      </c>
      <c r="H1071" s="102">
        <f t="shared" si="134"/>
        <v>6.9686693160934355E-3</v>
      </c>
      <c r="I1071" s="102"/>
      <c r="J1071" s="102"/>
    </row>
    <row r="1072" spans="1:10" x14ac:dyDescent="0.25">
      <c r="A1072" s="8">
        <v>36608</v>
      </c>
      <c r="B1072" s="45"/>
      <c r="C1072" s="8"/>
      <c r="D1072" s="9">
        <f t="shared" si="132"/>
        <v>2.6349999999999998</v>
      </c>
      <c r="E1072" s="9">
        <f t="shared" si="132"/>
        <v>2.895</v>
      </c>
      <c r="G1072" s="102">
        <f t="shared" si="133"/>
        <v>-1.3195290418832545E-2</v>
      </c>
      <c r="H1072" s="102">
        <f t="shared" si="134"/>
        <v>5.1948168771041511E-3</v>
      </c>
      <c r="I1072" s="102"/>
      <c r="J1072" s="102"/>
    </row>
    <row r="1073" spans="1:12" x14ac:dyDescent="0.25">
      <c r="A1073" s="8">
        <v>36609</v>
      </c>
      <c r="B1073" s="45"/>
      <c r="C1073" s="8"/>
      <c r="D1073" s="9">
        <f t="shared" si="132"/>
        <v>2.68</v>
      </c>
      <c r="E1073" s="9">
        <f t="shared" si="132"/>
        <v>2.895</v>
      </c>
      <c r="G1073" s="102">
        <f t="shared" si="133"/>
        <v>1.6933612529439892E-2</v>
      </c>
      <c r="H1073" s="102">
        <f t="shared" si="134"/>
        <v>0</v>
      </c>
      <c r="I1073" s="102"/>
      <c r="J1073" s="102"/>
    </row>
    <row r="1074" spans="1:12" x14ac:dyDescent="0.25">
      <c r="A1074" s="8">
        <v>36612</v>
      </c>
      <c r="B1074" s="45"/>
      <c r="C1074" s="8"/>
      <c r="D1074" s="9">
        <f t="shared" si="132"/>
        <v>2.7250000000000001</v>
      </c>
      <c r="E1074" s="9">
        <f t="shared" si="132"/>
        <v>2.93</v>
      </c>
      <c r="G1074" s="102">
        <f t="shared" si="133"/>
        <v>1.665163359244216E-2</v>
      </c>
      <c r="H1074" s="102">
        <f t="shared" si="134"/>
        <v>1.2017312004017488E-2</v>
      </c>
      <c r="I1074" s="102"/>
    </row>
    <row r="1075" spans="1:12" x14ac:dyDescent="0.25">
      <c r="A1075" s="8">
        <v>36613</v>
      </c>
      <c r="B1075" s="45"/>
      <c r="C1075" s="8"/>
      <c r="D1075" s="9">
        <f t="shared" si="132"/>
        <v>2.855</v>
      </c>
      <c r="E1075" s="9">
        <f t="shared" si="132"/>
        <v>3.0249999999999999</v>
      </c>
      <c r="G1075" s="102">
        <f t="shared" si="133"/>
        <v>4.6603414992766039E-2</v>
      </c>
      <c r="H1075" s="102">
        <f t="shared" si="134"/>
        <v>3.1908668453828774E-2</v>
      </c>
      <c r="I1075" s="102"/>
    </row>
    <row r="1076" spans="1:12" x14ac:dyDescent="0.25">
      <c r="A1076" s="8">
        <v>36614</v>
      </c>
      <c r="B1076" s="45">
        <v>1</v>
      </c>
      <c r="C1076" s="8"/>
      <c r="D1076" s="9">
        <f t="shared" si="132"/>
        <v>2.835</v>
      </c>
      <c r="E1076" s="9">
        <f t="shared" si="132"/>
        <v>3.0249999999999999</v>
      </c>
      <c r="G1076" s="102">
        <f t="shared" si="133"/>
        <v>-7.0299059282581738E-3</v>
      </c>
      <c r="H1076" s="102">
        <f t="shared" si="134"/>
        <v>0</v>
      </c>
      <c r="I1076" s="102"/>
    </row>
    <row r="1077" spans="1:12" x14ac:dyDescent="0.25">
      <c r="A1077" s="8"/>
      <c r="B1077" s="45"/>
      <c r="C1077" s="8"/>
      <c r="D1077" s="9"/>
      <c r="E1077" s="9"/>
    </row>
    <row r="1078" spans="1:12" x14ac:dyDescent="0.25">
      <c r="A1078" s="8"/>
      <c r="B1078" s="45"/>
      <c r="C1078" s="8"/>
      <c r="D1078" s="9"/>
      <c r="E1078" s="9"/>
    </row>
    <row r="1079" spans="1:12" x14ac:dyDescent="0.25">
      <c r="A1079" s="8"/>
      <c r="B1079" s="45"/>
      <c r="C1079" s="8"/>
      <c r="D1079" s="9"/>
      <c r="E1079" s="9"/>
    </row>
    <row r="1080" spans="1:12" x14ac:dyDescent="0.25">
      <c r="A1080" s="8"/>
      <c r="B1080" s="45"/>
      <c r="C1080" s="8">
        <v>36617</v>
      </c>
      <c r="G1080" s="102">
        <f>STDEV(G1082:G1099)*15.87</f>
        <v>0.20039112800396031</v>
      </c>
      <c r="H1080" s="102">
        <f>STDEV(H1082:H1099)*15.87</f>
        <v>0.21940425257835464</v>
      </c>
      <c r="I1080" s="102"/>
      <c r="J1080" s="102">
        <f>IF(ISNUMBER(J1081),J1081,1.1)</f>
        <v>0.76428926487627502</v>
      </c>
      <c r="K1080" s="101">
        <f>MAX(D1081:D1102)</f>
        <v>2.9350000000000001</v>
      </c>
      <c r="L1080" s="101">
        <f>MAX(E1081:E1102)</f>
        <v>3.085</v>
      </c>
    </row>
    <row r="1081" spans="1:12" x14ac:dyDescent="0.25">
      <c r="A1081" s="8">
        <v>36615</v>
      </c>
      <c r="B1081" s="45"/>
      <c r="C1081" s="8"/>
      <c r="D1081" s="9">
        <f t="shared" ref="D1081:E1099" si="135">VLOOKUP($A1081,IF(D$3=2,PRICELOOK2,IF(D$3=3,PRICELOOK3,IF(D$3=4,cash,PRICELOOK))),D$4,FALSE)</f>
        <v>2.7349999999999999</v>
      </c>
      <c r="E1081" s="9">
        <f t="shared" si="135"/>
        <v>2.9750000000000001</v>
      </c>
      <c r="G1081" s="102"/>
      <c r="H1081" s="102"/>
      <c r="I1081" s="102"/>
      <c r="J1081" s="102">
        <f>CORREL(D1081:D1099,E1081:E1099)</f>
        <v>0.76428926487627502</v>
      </c>
      <c r="K1081" s="101">
        <f>MIN(D1081:D1102)</f>
        <v>2.71</v>
      </c>
      <c r="L1081" s="101">
        <f>MIN(E1081:E1102)</f>
        <v>2.9750000000000001</v>
      </c>
    </row>
    <row r="1082" spans="1:12" x14ac:dyDescent="0.25">
      <c r="A1082" s="8">
        <v>36616</v>
      </c>
      <c r="B1082" s="45"/>
      <c r="C1082" s="8"/>
      <c r="D1082" s="9">
        <f t="shared" si="135"/>
        <v>2.71</v>
      </c>
      <c r="E1082" s="9">
        <f t="shared" si="135"/>
        <v>2.9750000000000001</v>
      </c>
      <c r="G1082" s="102">
        <f>LN(D1082/D1081)</f>
        <v>-9.1828009823349804E-3</v>
      </c>
      <c r="H1082" s="102">
        <f>LN(E1082/E1081)</f>
        <v>0</v>
      </c>
      <c r="I1082" s="102"/>
      <c r="J1082" s="102"/>
    </row>
    <row r="1083" spans="1:12" x14ac:dyDescent="0.25">
      <c r="A1083" s="8">
        <v>36619</v>
      </c>
      <c r="B1083" s="45"/>
      <c r="C1083" s="8"/>
      <c r="D1083" s="9">
        <f t="shared" si="135"/>
        <v>2.76</v>
      </c>
      <c r="E1083" s="9">
        <f t="shared" si="135"/>
        <v>3.0449999999999999</v>
      </c>
      <c r="G1083" s="102">
        <f t="shared" ref="G1083:G1099" si="136">LN(D1083/D1082)</f>
        <v>1.8282044837449073E-2</v>
      </c>
      <c r="H1083" s="102">
        <f t="shared" ref="H1083:H1099" si="137">LN(E1083/E1082)</f>
        <v>2.3256862164267183E-2</v>
      </c>
      <c r="I1083" s="102"/>
      <c r="J1083" s="102"/>
    </row>
    <row r="1084" spans="1:12" x14ac:dyDescent="0.25">
      <c r="A1084" s="8">
        <v>36620</v>
      </c>
      <c r="B1084" s="45"/>
      <c r="C1084" s="8"/>
      <c r="D1084" s="9">
        <f t="shared" si="135"/>
        <v>2.72</v>
      </c>
      <c r="E1084" s="9">
        <f t="shared" si="135"/>
        <v>2.9950000000000001</v>
      </c>
      <c r="G1084" s="102">
        <f t="shared" si="136"/>
        <v>-1.4598799421152523E-2</v>
      </c>
      <c r="H1084" s="102">
        <f t="shared" si="137"/>
        <v>-1.6556669594447654E-2</v>
      </c>
      <c r="I1084" s="102"/>
      <c r="J1084" s="102"/>
    </row>
    <row r="1085" spans="1:12" x14ac:dyDescent="0.25">
      <c r="A1085" s="8">
        <v>36621</v>
      </c>
      <c r="B1085" s="45"/>
      <c r="C1085" s="8"/>
      <c r="D1085" s="9">
        <f t="shared" si="135"/>
        <v>2.7349999999999999</v>
      </c>
      <c r="E1085" s="9">
        <f t="shared" si="135"/>
        <v>2.98</v>
      </c>
      <c r="G1085" s="102">
        <f t="shared" si="136"/>
        <v>5.4995555660384485E-3</v>
      </c>
      <c r="H1085" s="102">
        <f t="shared" si="137"/>
        <v>-5.0209310500996807E-3</v>
      </c>
      <c r="I1085" s="102"/>
      <c r="J1085" s="102"/>
    </row>
    <row r="1086" spans="1:12" x14ac:dyDescent="0.25">
      <c r="A1086" s="8">
        <v>36622</v>
      </c>
      <c r="B1086" s="45"/>
      <c r="C1086" s="8"/>
      <c r="D1086" s="9">
        <f t="shared" si="135"/>
        <v>2.7549999999999999</v>
      </c>
      <c r="E1086" s="9">
        <f t="shared" si="135"/>
        <v>2.9950000000000001</v>
      </c>
      <c r="G1086" s="102">
        <f t="shared" si="136"/>
        <v>7.2860067309333133E-3</v>
      </c>
      <c r="H1086" s="102">
        <f t="shared" si="137"/>
        <v>5.0209310500996642E-3</v>
      </c>
      <c r="I1086" s="102"/>
      <c r="J1086" s="102"/>
    </row>
    <row r="1087" spans="1:12" x14ac:dyDescent="0.25">
      <c r="A1087" s="8">
        <v>36623</v>
      </c>
      <c r="B1087" s="45"/>
      <c r="C1087" s="8"/>
      <c r="D1087" s="9">
        <f t="shared" si="135"/>
        <v>2.77</v>
      </c>
      <c r="E1087" s="9">
        <f t="shared" si="135"/>
        <v>3.0049999999999999</v>
      </c>
      <c r="G1087" s="102">
        <f t="shared" si="136"/>
        <v>5.4298775943694604E-3</v>
      </c>
      <c r="H1087" s="102">
        <f t="shared" si="137"/>
        <v>3.333336419758217E-3</v>
      </c>
      <c r="I1087" s="102"/>
      <c r="J1087" s="102"/>
    </row>
    <row r="1088" spans="1:12" x14ac:dyDescent="0.25">
      <c r="A1088" s="8">
        <v>36626</v>
      </c>
      <c r="B1088" s="45"/>
      <c r="C1088" s="8"/>
      <c r="D1088" s="9">
        <f t="shared" si="135"/>
        <v>2.7749999999999999</v>
      </c>
      <c r="E1088" s="9">
        <f t="shared" si="135"/>
        <v>3.0249999999999999</v>
      </c>
      <c r="G1088" s="102">
        <f t="shared" si="136"/>
        <v>1.8034269991507267E-3</v>
      </c>
      <c r="H1088" s="102">
        <f t="shared" si="137"/>
        <v>6.6335234956338774E-3</v>
      </c>
      <c r="I1088" s="102"/>
      <c r="J1088" s="102"/>
    </row>
    <row r="1089" spans="1:12" x14ac:dyDescent="0.25">
      <c r="A1089" s="8">
        <v>36627</v>
      </c>
      <c r="B1089" s="45"/>
      <c r="C1089" s="8"/>
      <c r="D1089" s="9">
        <f t="shared" si="135"/>
        <v>2.78</v>
      </c>
      <c r="E1089" s="9">
        <f t="shared" si="135"/>
        <v>3.01</v>
      </c>
      <c r="G1089" s="102">
        <f t="shared" si="136"/>
        <v>1.8001805041478473E-3</v>
      </c>
      <c r="H1089" s="102">
        <f t="shared" si="137"/>
        <v>-4.9710127220204976E-3</v>
      </c>
      <c r="I1089" s="102"/>
      <c r="J1089" s="102"/>
    </row>
    <row r="1090" spans="1:12" x14ac:dyDescent="0.25">
      <c r="A1090" s="8">
        <v>36628</v>
      </c>
      <c r="B1090" s="1"/>
      <c r="C1090" s="8"/>
      <c r="D1090" s="9">
        <f t="shared" si="135"/>
        <v>2.79</v>
      </c>
      <c r="E1090" s="9">
        <f t="shared" si="135"/>
        <v>3.0150000000000001</v>
      </c>
      <c r="G1090" s="102">
        <f t="shared" si="136"/>
        <v>3.59066813072854E-3</v>
      </c>
      <c r="H1090" s="102">
        <f t="shared" si="137"/>
        <v>1.6597514183644708E-3</v>
      </c>
      <c r="I1090" s="102"/>
      <c r="J1090" s="102"/>
    </row>
    <row r="1091" spans="1:12" x14ac:dyDescent="0.25">
      <c r="A1091" s="8">
        <v>36629</v>
      </c>
      <c r="B1091" s="1"/>
      <c r="C1091" s="8"/>
      <c r="D1091" s="9">
        <f t="shared" si="135"/>
        <v>2.855</v>
      </c>
      <c r="E1091" s="9">
        <f t="shared" si="135"/>
        <v>3.0449999999999999</v>
      </c>
      <c r="G1091" s="102">
        <f t="shared" si="136"/>
        <v>2.3030247274699329E-2</v>
      </c>
      <c r="H1091" s="102">
        <f t="shared" si="137"/>
        <v>9.9010709827115368E-3</v>
      </c>
      <c r="I1091" s="102"/>
      <c r="J1091" s="102"/>
    </row>
    <row r="1092" spans="1:12" x14ac:dyDescent="0.25">
      <c r="A1092" s="8">
        <v>36630</v>
      </c>
      <c r="B1092" s="1"/>
      <c r="C1092" s="8"/>
      <c r="D1092" s="9">
        <f t="shared" si="135"/>
        <v>2.83</v>
      </c>
      <c r="E1092" s="9">
        <f t="shared" si="135"/>
        <v>2.9849999999999999</v>
      </c>
      <c r="G1092" s="102">
        <f t="shared" si="136"/>
        <v>-8.795131452827289E-3</v>
      </c>
      <c r="H1092" s="102">
        <f t="shared" si="137"/>
        <v>-1.9901154317294913E-2</v>
      </c>
      <c r="I1092" s="102"/>
      <c r="J1092" s="102"/>
    </row>
    <row r="1093" spans="1:12" x14ac:dyDescent="0.25">
      <c r="A1093" s="8">
        <v>36633</v>
      </c>
      <c r="B1093" s="1"/>
      <c r="C1093" s="8"/>
      <c r="D1093" s="9">
        <f t="shared" si="135"/>
        <v>2.9049999999999998</v>
      </c>
      <c r="E1093" s="9">
        <f t="shared" si="135"/>
        <v>3.0550000000000002</v>
      </c>
      <c r="G1093" s="102">
        <f t="shared" si="136"/>
        <v>2.6156678648728261E-2</v>
      </c>
      <c r="H1093" s="102">
        <f t="shared" si="137"/>
        <v>2.3179845778993409E-2</v>
      </c>
      <c r="I1093" s="102"/>
      <c r="J1093" s="102"/>
    </row>
    <row r="1094" spans="1:12" x14ac:dyDescent="0.25">
      <c r="A1094" s="8">
        <v>36634</v>
      </c>
      <c r="B1094" s="1"/>
      <c r="C1094" s="8"/>
      <c r="D1094" s="9">
        <f t="shared" si="135"/>
        <v>2.9350000000000001</v>
      </c>
      <c r="E1094" s="9">
        <f t="shared" si="135"/>
        <v>3.0750000000000002</v>
      </c>
      <c r="G1094" s="102">
        <f t="shared" si="136"/>
        <v>1.0274062976185284E-2</v>
      </c>
      <c r="H1094" s="102">
        <f t="shared" si="137"/>
        <v>6.525308634922641E-3</v>
      </c>
      <c r="I1094" s="102"/>
      <c r="J1094" s="102"/>
    </row>
    <row r="1095" spans="1:12" x14ac:dyDescent="0.25">
      <c r="A1095" s="8">
        <v>36635</v>
      </c>
      <c r="B1095" s="1"/>
      <c r="C1095" s="8"/>
      <c r="D1095" s="9">
        <f t="shared" si="135"/>
        <v>2.93</v>
      </c>
      <c r="E1095" s="9">
        <f t="shared" si="135"/>
        <v>3.0649999999999999</v>
      </c>
      <c r="G1095" s="102">
        <f t="shared" si="136"/>
        <v>-1.7050302510838342E-3</v>
      </c>
      <c r="H1095" s="102">
        <f t="shared" si="137"/>
        <v>-3.2573318703065105E-3</v>
      </c>
      <c r="I1095" s="102"/>
      <c r="J1095" s="102"/>
    </row>
    <row r="1096" spans="1:12" x14ac:dyDescent="0.25">
      <c r="A1096" s="8">
        <v>36636</v>
      </c>
      <c r="B1096" s="1"/>
      <c r="C1096" s="8"/>
      <c r="D1096" s="9">
        <f t="shared" si="135"/>
        <v>2.8650000000000002</v>
      </c>
      <c r="E1096" s="9">
        <f t="shared" si="135"/>
        <v>2.9849999999999999</v>
      </c>
      <c r="G1096" s="102">
        <f t="shared" si="136"/>
        <v>-2.2434072862273047E-2</v>
      </c>
      <c r="H1096" s="102">
        <f t="shared" si="137"/>
        <v>-2.6447822543609369E-2</v>
      </c>
      <c r="I1096" s="102"/>
      <c r="J1096" s="102"/>
    </row>
    <row r="1097" spans="1:12" x14ac:dyDescent="0.25">
      <c r="A1097" s="8">
        <v>36640</v>
      </c>
      <c r="B1097" s="1"/>
      <c r="C1097" s="8"/>
      <c r="D1097" s="9">
        <f t="shared" si="135"/>
        <v>2.895</v>
      </c>
      <c r="E1097" s="9">
        <f t="shared" si="135"/>
        <v>3.0550000000000002</v>
      </c>
      <c r="G1097" s="102">
        <f t="shared" si="136"/>
        <v>1.041676085825558E-2</v>
      </c>
      <c r="H1097" s="102">
        <f t="shared" si="137"/>
        <v>2.3179845778993409E-2</v>
      </c>
      <c r="I1097" s="102"/>
      <c r="J1097" s="102"/>
    </row>
    <row r="1098" spans="1:12" x14ac:dyDescent="0.25">
      <c r="A1098" s="8">
        <v>36641</v>
      </c>
      <c r="B1098" s="1"/>
      <c r="C1098" s="8"/>
      <c r="D1098" s="9">
        <f t="shared" si="135"/>
        <v>2.88</v>
      </c>
      <c r="E1098" s="9">
        <f t="shared" si="135"/>
        <v>3.0750000000000002</v>
      </c>
      <c r="G1098" s="102">
        <f t="shared" si="136"/>
        <v>-5.1948168771040228E-3</v>
      </c>
      <c r="H1098" s="102">
        <f t="shared" si="137"/>
        <v>6.525308634922641E-3</v>
      </c>
      <c r="I1098" s="102"/>
      <c r="J1098" s="102"/>
    </row>
    <row r="1099" spans="1:12" x14ac:dyDescent="0.25">
      <c r="A1099" s="8">
        <v>36642</v>
      </c>
      <c r="B1099" s="1">
        <v>1</v>
      </c>
      <c r="C1099" s="8"/>
      <c r="D1099" s="9">
        <f t="shared" si="135"/>
        <v>2.8650000000000002</v>
      </c>
      <c r="E1099" s="9">
        <f t="shared" si="135"/>
        <v>3.085</v>
      </c>
      <c r="G1099" s="102">
        <f t="shared" si="136"/>
        <v>-5.2219439811516007E-3</v>
      </c>
      <c r="H1099" s="102">
        <f t="shared" si="137"/>
        <v>3.2467560988698732E-3</v>
      </c>
      <c r="I1099" s="102"/>
      <c r="J1099" s="102"/>
    </row>
    <row r="1100" spans="1:12" x14ac:dyDescent="0.25">
      <c r="A1100" s="8"/>
      <c r="B1100" s="1"/>
      <c r="C1100" s="8"/>
      <c r="D1100" s="9"/>
      <c r="E1100" s="9"/>
      <c r="G1100" s="102"/>
      <c r="H1100" s="102"/>
      <c r="I1100" s="102"/>
      <c r="J1100" s="102"/>
    </row>
    <row r="1101" spans="1:12" x14ac:dyDescent="0.25">
      <c r="A1101" s="8"/>
      <c r="B1101" s="1"/>
      <c r="C1101" s="8"/>
      <c r="D1101" s="9"/>
      <c r="E1101" s="9"/>
    </row>
    <row r="1102" spans="1:12" x14ac:dyDescent="0.25">
      <c r="A1102" s="8"/>
      <c r="B1102" s="1"/>
      <c r="C1102" s="8"/>
      <c r="D1102" s="9"/>
      <c r="E1102" s="9"/>
    </row>
    <row r="1103" spans="1:12" x14ac:dyDescent="0.25">
      <c r="A1103" s="8"/>
      <c r="B1103" s="1"/>
      <c r="C1103" s="8">
        <v>36647</v>
      </c>
      <c r="G1103" s="102">
        <f>STDEV(G1105:G1125)*15.87</f>
        <v>0.58410407721436253</v>
      </c>
      <c r="H1103" s="102">
        <f>STDEV(H1105:H1125)*15.87</f>
        <v>0.99118701820416122</v>
      </c>
      <c r="I1103" s="102"/>
      <c r="J1103" s="102">
        <f>IF(ISNUMBER(J1104),J1104,1.1)</f>
        <v>0.96665762042901604</v>
      </c>
      <c r="K1103" s="101">
        <f>MAX(D1104:D1125)</f>
        <v>4.04</v>
      </c>
      <c r="L1103" s="101">
        <f>MAX(E1104:E1125)</f>
        <v>4.8650000000000002</v>
      </c>
    </row>
    <row r="1104" spans="1:12" x14ac:dyDescent="0.25">
      <c r="A1104" s="8">
        <v>36643</v>
      </c>
      <c r="B1104" s="1"/>
      <c r="C1104" s="8"/>
      <c r="D1104" s="9">
        <f t="shared" ref="D1104:E1125" si="138">VLOOKUP($A1104,IF(D$3=2,PRICELOOK2,IF(D$3=3,PRICELOOK3,IF(D$3=4,cash,PRICELOOK))),D$4,FALSE)</f>
        <v>2.82</v>
      </c>
      <c r="E1104" s="9">
        <f t="shared" si="138"/>
        <v>3.06</v>
      </c>
      <c r="G1104" s="102"/>
      <c r="H1104" s="102"/>
      <c r="I1104" s="102"/>
      <c r="J1104" s="102">
        <f>CORREL(D1104:D1125,E1104:E1125)</f>
        <v>0.96665762042901604</v>
      </c>
      <c r="K1104" s="101">
        <f>MIN(D1104:D1125)</f>
        <v>2.82</v>
      </c>
      <c r="L1104" s="101">
        <f>MIN(E1104:E1125)</f>
        <v>3.04</v>
      </c>
    </row>
    <row r="1105" spans="1:10" x14ac:dyDescent="0.25">
      <c r="A1105" s="8">
        <v>36644</v>
      </c>
      <c r="B1105" s="1"/>
      <c r="C1105" s="8"/>
      <c r="D1105" s="9">
        <f t="shared" si="138"/>
        <v>2.835</v>
      </c>
      <c r="E1105" s="9">
        <f t="shared" si="138"/>
        <v>3.04</v>
      </c>
      <c r="G1105" s="102">
        <f>LN(D1105/D1104)</f>
        <v>5.3050522296933193E-3</v>
      </c>
      <c r="H1105" s="102">
        <f>LN(E1105/E1104)</f>
        <v>-6.5574005461590517E-3</v>
      </c>
      <c r="I1105" s="102"/>
      <c r="J1105" s="102"/>
    </row>
    <row r="1106" spans="1:10" x14ac:dyDescent="0.25">
      <c r="A1106" s="8">
        <v>36647</v>
      </c>
      <c r="B1106" s="1"/>
      <c r="C1106" s="8"/>
      <c r="D1106" s="9">
        <f t="shared" si="138"/>
        <v>2.94</v>
      </c>
      <c r="E1106" s="9">
        <f t="shared" si="138"/>
        <v>3.145</v>
      </c>
      <c r="G1106" s="102">
        <f t="shared" ref="G1106:G1123" si="139">LN(D1106/D1105)</f>
        <v>3.6367644170874791E-2</v>
      </c>
      <c r="H1106" s="102">
        <f t="shared" ref="H1106:H1123" si="140">LN(E1106/E1105)</f>
        <v>3.3956374734273605E-2</v>
      </c>
      <c r="I1106" s="102"/>
      <c r="J1106" s="102"/>
    </row>
    <row r="1107" spans="1:10" x14ac:dyDescent="0.25">
      <c r="A1107" s="8">
        <v>36648</v>
      </c>
      <c r="B1107" s="1"/>
      <c r="C1107" s="8"/>
      <c r="D1107" s="9">
        <f t="shared" si="138"/>
        <v>2.97</v>
      </c>
      <c r="E1107" s="9">
        <f t="shared" si="138"/>
        <v>3.21</v>
      </c>
      <c r="G1107" s="102">
        <f t="shared" si="139"/>
        <v>1.0152371464018128E-2</v>
      </c>
      <c r="H1107" s="102">
        <f t="shared" si="140"/>
        <v>2.0457046989520583E-2</v>
      </c>
      <c r="I1107" s="102"/>
      <c r="J1107" s="102"/>
    </row>
    <row r="1108" spans="1:10" x14ac:dyDescent="0.25">
      <c r="A1108" s="8">
        <v>36649</v>
      </c>
      <c r="B1108" s="1"/>
      <c r="C1108" s="8"/>
      <c r="D1108" s="9">
        <f t="shared" si="138"/>
        <v>2.94</v>
      </c>
      <c r="E1108" s="9">
        <f t="shared" si="138"/>
        <v>3.1749999999999998</v>
      </c>
      <c r="G1108" s="102">
        <f t="shared" si="139"/>
        <v>-1.0152371464018073E-2</v>
      </c>
      <c r="H1108" s="102">
        <f t="shared" si="140"/>
        <v>-1.0963304797269584E-2</v>
      </c>
      <c r="I1108" s="102"/>
      <c r="J1108" s="102"/>
    </row>
    <row r="1109" spans="1:10" x14ac:dyDescent="0.25">
      <c r="A1109" s="8">
        <v>36650</v>
      </c>
      <c r="B1109" s="1"/>
      <c r="C1109" s="8"/>
      <c r="D1109" s="9">
        <f t="shared" si="138"/>
        <v>2.895</v>
      </c>
      <c r="E1109" s="9">
        <f t="shared" si="138"/>
        <v>3.1549999999999998</v>
      </c>
      <c r="G1109" s="102">
        <f t="shared" si="139"/>
        <v>-1.5424470325631639E-2</v>
      </c>
      <c r="H1109" s="102">
        <f t="shared" si="140"/>
        <v>-6.3191363514785463E-3</v>
      </c>
      <c r="I1109" s="102"/>
      <c r="J1109" s="102"/>
    </row>
    <row r="1110" spans="1:10" x14ac:dyDescent="0.25">
      <c r="A1110" s="8">
        <v>36651</v>
      </c>
      <c r="B1110" s="1"/>
      <c r="C1110" s="8"/>
      <c r="D1110" s="9">
        <f t="shared" si="138"/>
        <v>2.87</v>
      </c>
      <c r="E1110" s="9">
        <f t="shared" si="138"/>
        <v>3.0550000000000002</v>
      </c>
      <c r="G1110" s="102">
        <f t="shared" si="139"/>
        <v>-8.6730812534287806E-3</v>
      </c>
      <c r="H1110" s="102">
        <f t="shared" si="140"/>
        <v>-3.2208903369617709E-2</v>
      </c>
      <c r="I1110" s="102"/>
      <c r="J1110" s="102"/>
    </row>
    <row r="1111" spans="1:10" x14ac:dyDescent="0.25">
      <c r="A1111" s="8">
        <v>36654</v>
      </c>
      <c r="B1111" s="1"/>
      <c r="C1111" s="8"/>
      <c r="D1111" s="9">
        <f t="shared" si="138"/>
        <v>2.92</v>
      </c>
      <c r="E1111" s="9">
        <f t="shared" si="138"/>
        <v>3.12</v>
      </c>
      <c r="G1111" s="102">
        <f t="shared" si="139"/>
        <v>1.7271586508660498E-2</v>
      </c>
      <c r="H1111" s="102">
        <f t="shared" si="140"/>
        <v>2.1053409197832263E-2</v>
      </c>
      <c r="I1111" s="102"/>
      <c r="J1111" s="102"/>
    </row>
    <row r="1112" spans="1:10" x14ac:dyDescent="0.25">
      <c r="A1112" s="8">
        <v>36655</v>
      </c>
      <c r="B1112" s="1"/>
      <c r="C1112" s="8"/>
      <c r="D1112" s="9">
        <f t="shared" si="138"/>
        <v>3.0350000000000001</v>
      </c>
      <c r="E1112" s="9">
        <f t="shared" si="138"/>
        <v>3.1949999999999998</v>
      </c>
      <c r="G1112" s="102">
        <f t="shared" si="139"/>
        <v>3.8627808231271196E-2</v>
      </c>
      <c r="H1112" s="102">
        <f t="shared" si="140"/>
        <v>2.3754086008107057E-2</v>
      </c>
      <c r="I1112" s="102"/>
      <c r="J1112" s="102"/>
    </row>
    <row r="1113" spans="1:10" x14ac:dyDescent="0.25">
      <c r="A1113" s="8">
        <v>36656</v>
      </c>
      <c r="B1113" s="1"/>
      <c r="C1113" s="8"/>
      <c r="D1113" s="9">
        <f t="shared" si="138"/>
        <v>3.01</v>
      </c>
      <c r="E1113" s="9">
        <f t="shared" si="138"/>
        <v>3.165</v>
      </c>
      <c r="G1113" s="102">
        <f t="shared" si="139"/>
        <v>-8.2713457506773062E-3</v>
      </c>
      <c r="H1113" s="102">
        <f t="shared" si="140"/>
        <v>-9.4340322333585289E-3</v>
      </c>
      <c r="I1113" s="102"/>
      <c r="J1113" s="102"/>
    </row>
    <row r="1114" spans="1:10" x14ac:dyDescent="0.25">
      <c r="A1114" s="8">
        <v>36657</v>
      </c>
      <c r="B1114" s="1"/>
      <c r="C1114" s="8"/>
      <c r="D1114" s="9">
        <f t="shared" si="138"/>
        <v>3.125</v>
      </c>
      <c r="E1114" s="9">
        <f t="shared" si="138"/>
        <v>3.2650000000000001</v>
      </c>
      <c r="G1114" s="102">
        <f t="shared" si="139"/>
        <v>3.7494204427580433E-2</v>
      </c>
      <c r="H1114" s="102">
        <f t="shared" si="140"/>
        <v>3.1106707132254833E-2</v>
      </c>
      <c r="I1114" s="102"/>
      <c r="J1114" s="102"/>
    </row>
    <row r="1115" spans="1:10" x14ac:dyDescent="0.25">
      <c r="A1115" s="8">
        <v>36658</v>
      </c>
      <c r="B1115" s="1"/>
      <c r="C1115" s="8"/>
      <c r="D1115" s="9">
        <f t="shared" si="138"/>
        <v>3.08</v>
      </c>
      <c r="E1115" s="9">
        <f t="shared" si="138"/>
        <v>3.22</v>
      </c>
      <c r="G1115" s="102">
        <f t="shared" si="139"/>
        <v>-1.4504686202881688E-2</v>
      </c>
      <c r="H1115" s="102">
        <f t="shared" si="140"/>
        <v>-1.3878403172077404E-2</v>
      </c>
      <c r="I1115" s="102"/>
      <c r="J1115" s="102"/>
    </row>
    <row r="1116" spans="1:10" x14ac:dyDescent="0.25">
      <c r="A1116" s="8">
        <v>36661</v>
      </c>
      <c r="B1116" s="1"/>
      <c r="C1116" s="8"/>
      <c r="D1116" s="9">
        <f t="shared" si="138"/>
        <v>3.13</v>
      </c>
      <c r="E1116" s="9">
        <f t="shared" si="138"/>
        <v>3.29</v>
      </c>
      <c r="G1116" s="102">
        <f t="shared" si="139"/>
        <v>1.6103407566578673E-2</v>
      </c>
      <c r="H1116" s="102">
        <f t="shared" si="140"/>
        <v>2.1506205220963463E-2</v>
      </c>
      <c r="I1116" s="102"/>
      <c r="J1116" s="102"/>
    </row>
    <row r="1117" spans="1:10" x14ac:dyDescent="0.25">
      <c r="A1117" s="8">
        <v>36662</v>
      </c>
      <c r="B1117" s="1"/>
      <c r="C1117" s="8"/>
      <c r="D1117" s="9">
        <f t="shared" si="138"/>
        <v>3.25</v>
      </c>
      <c r="E1117" s="9">
        <f t="shared" si="138"/>
        <v>3.4249999999999998</v>
      </c>
      <c r="G1117" s="102">
        <f t="shared" si="139"/>
        <v>3.7621991789584322E-2</v>
      </c>
      <c r="H1117" s="102">
        <f t="shared" si="140"/>
        <v>4.0213906936908107E-2</v>
      </c>
      <c r="I1117" s="102"/>
      <c r="J1117" s="102"/>
    </row>
    <row r="1118" spans="1:10" x14ac:dyDescent="0.25">
      <c r="A1118" s="8">
        <v>36663</v>
      </c>
      <c r="B1118" s="1"/>
      <c r="C1118" s="8"/>
      <c r="D1118" s="9">
        <f t="shared" si="138"/>
        <v>3.3050000000000002</v>
      </c>
      <c r="E1118" s="9">
        <f t="shared" si="138"/>
        <v>3.4950000000000001</v>
      </c>
      <c r="G1118" s="102">
        <f t="shared" si="139"/>
        <v>1.6781476962003605E-2</v>
      </c>
      <c r="H1118" s="102">
        <f t="shared" si="140"/>
        <v>2.0231903971585117E-2</v>
      </c>
      <c r="I1118" s="102"/>
      <c r="J1118" s="102"/>
    </row>
    <row r="1119" spans="1:10" x14ac:dyDescent="0.25">
      <c r="A1119" s="8">
        <v>36664</v>
      </c>
      <c r="B1119" s="1"/>
      <c r="C1119" s="8"/>
      <c r="D1119" s="9">
        <f t="shared" si="138"/>
        <v>3.5649999999999999</v>
      </c>
      <c r="E1119" s="9">
        <f t="shared" si="138"/>
        <v>3.8250000000000002</v>
      </c>
      <c r="G1119" s="102">
        <f t="shared" si="139"/>
        <v>7.5727580562609545E-2</v>
      </c>
      <c r="H1119" s="102">
        <f t="shared" si="140"/>
        <v>9.0225091592725501E-2</v>
      </c>
      <c r="I1119" s="102"/>
      <c r="J1119" s="102"/>
    </row>
    <row r="1120" spans="1:10" x14ac:dyDescent="0.25">
      <c r="A1120" s="8">
        <v>36665</v>
      </c>
      <c r="B1120" s="1"/>
      <c r="C1120" s="8"/>
      <c r="D1120" s="9">
        <f t="shared" si="138"/>
        <v>3.5350000000000001</v>
      </c>
      <c r="E1120" s="9">
        <f t="shared" si="138"/>
        <v>3.9449999999999998</v>
      </c>
      <c r="G1120" s="102">
        <f t="shared" si="139"/>
        <v>-8.4507545177231243E-3</v>
      </c>
      <c r="H1120" s="102">
        <f t="shared" si="140"/>
        <v>3.0890487019338296E-2</v>
      </c>
      <c r="I1120" s="102"/>
      <c r="J1120" s="102"/>
    </row>
    <row r="1121" spans="1:12" x14ac:dyDescent="0.25">
      <c r="A1121" s="8">
        <v>36668</v>
      </c>
      <c r="B1121" s="1"/>
      <c r="C1121" s="8"/>
      <c r="D1121" s="9">
        <f t="shared" si="138"/>
        <v>3.97</v>
      </c>
      <c r="E1121" s="9">
        <f t="shared" si="138"/>
        <v>4.8650000000000002</v>
      </c>
      <c r="G1121" s="102">
        <f t="shared" si="139"/>
        <v>0.1160527953505629</v>
      </c>
      <c r="H1121" s="102">
        <f t="shared" si="140"/>
        <v>0.20961776134013094</v>
      </c>
      <c r="I1121" s="102"/>
      <c r="J1121" s="102"/>
    </row>
    <row r="1122" spans="1:12" x14ac:dyDescent="0.25">
      <c r="A1122" s="8">
        <v>36669</v>
      </c>
      <c r="B1122" s="1"/>
      <c r="C1122" s="8"/>
      <c r="D1122" s="9">
        <f t="shared" si="138"/>
        <v>3.7749999999999999</v>
      </c>
      <c r="E1122" s="9">
        <f t="shared" si="138"/>
        <v>4.2149999999999999</v>
      </c>
      <c r="G1122" s="102">
        <f t="shared" si="139"/>
        <v>-5.0365711998111115E-2</v>
      </c>
      <c r="H1122" s="102">
        <f t="shared" si="140"/>
        <v>-0.1434171241841497</v>
      </c>
      <c r="I1122" s="102"/>
      <c r="J1122" s="102"/>
    </row>
    <row r="1123" spans="1:12" x14ac:dyDescent="0.25">
      <c r="A1123" s="8">
        <v>36670</v>
      </c>
      <c r="B1123" s="1"/>
      <c r="C1123" s="8"/>
      <c r="D1123" s="9">
        <f t="shared" si="138"/>
        <v>3.7949999999999999</v>
      </c>
      <c r="E1123" s="9">
        <f t="shared" si="138"/>
        <v>4.1500000000000004</v>
      </c>
      <c r="G1123" s="102">
        <f t="shared" si="139"/>
        <v>5.2840281466052059E-3</v>
      </c>
      <c r="H1123" s="102">
        <f t="shared" si="140"/>
        <v>-1.5541257211211686E-2</v>
      </c>
      <c r="I1123" s="102"/>
      <c r="J1123" s="102"/>
    </row>
    <row r="1124" spans="1:12" x14ac:dyDescent="0.25">
      <c r="A1124" s="8">
        <v>36671</v>
      </c>
      <c r="B1124" s="1"/>
      <c r="C1124" s="8"/>
      <c r="D1124" s="9">
        <f t="shared" si="138"/>
        <v>4.04</v>
      </c>
      <c r="E1124" s="9">
        <f t="shared" si="138"/>
        <v>4.3</v>
      </c>
      <c r="G1124" s="102">
        <f>LN(D1124/D1123)</f>
        <v>6.2560281125465383E-2</v>
      </c>
      <c r="H1124" s="102">
        <f>LN(E1124/E1123)</f>
        <v>3.5506688456909602E-2</v>
      </c>
      <c r="I1124" s="102"/>
    </row>
    <row r="1125" spans="1:12" x14ac:dyDescent="0.25">
      <c r="A1125" s="8">
        <v>36672</v>
      </c>
      <c r="B1125" s="1">
        <v>1</v>
      </c>
      <c r="C1125" s="8"/>
      <c r="D1125" s="9">
        <f t="shared" si="138"/>
        <v>4.0199999999999996</v>
      </c>
      <c r="E1125" s="9">
        <f t="shared" si="138"/>
        <v>4.2249999999999996</v>
      </c>
      <c r="G1125" s="102">
        <f>LN(D1125/D1124)</f>
        <v>-4.9627893421291249E-3</v>
      </c>
      <c r="H1125" s="102">
        <f>LN(E1125/E1124)</f>
        <v>-1.7595761890379601E-2</v>
      </c>
      <c r="I1125" s="102"/>
    </row>
    <row r="1126" spans="1:12" x14ac:dyDescent="0.25">
      <c r="A1126" s="8"/>
      <c r="B1126" s="1"/>
      <c r="C1126" s="8"/>
      <c r="D1126" s="9"/>
      <c r="E1126" s="9"/>
    </row>
    <row r="1127" spans="1:12" x14ac:dyDescent="0.25">
      <c r="A1127" s="8"/>
      <c r="B1127" s="1"/>
      <c r="C1127" s="8"/>
      <c r="D1127" s="9"/>
      <c r="E1127" s="9"/>
    </row>
    <row r="1128" spans="1:12" x14ac:dyDescent="0.25">
      <c r="A1128" s="8"/>
      <c r="B1128" s="1"/>
      <c r="C1128" s="8"/>
      <c r="D1128" s="9"/>
      <c r="E1128" s="9"/>
    </row>
    <row r="1129" spans="1:12" x14ac:dyDescent="0.25">
      <c r="A1129" s="8"/>
      <c r="B1129" s="1"/>
      <c r="C1129" s="8">
        <v>36678</v>
      </c>
      <c r="G1129" s="102">
        <f>STDEV(G1131:G1151)*15.87</f>
        <v>0.68516012413074368</v>
      </c>
      <c r="H1129" s="102">
        <f>STDEV(H1131:H1151)*15.87</f>
        <v>0.77541549618009475</v>
      </c>
      <c r="I1129" s="102"/>
      <c r="J1129" s="102">
        <f>IF(ISNUMBER(J1130),J1130,1.1)</f>
        <v>0.87909976833546755</v>
      </c>
      <c r="K1129" s="101">
        <f>MAX(D1130:D1151)</f>
        <v>4.4950000000000001</v>
      </c>
      <c r="L1129" s="101">
        <f>MAX(E1130:E1151)</f>
        <v>5.1050000000000004</v>
      </c>
    </row>
    <row r="1130" spans="1:12" x14ac:dyDescent="0.25">
      <c r="A1130" s="8">
        <v>36676</v>
      </c>
      <c r="B1130" s="1"/>
      <c r="C1130" s="8"/>
      <c r="D1130" s="9">
        <f t="shared" ref="D1130:E1151" si="141">VLOOKUP($A1130,IF(D$3=2,PRICELOOK2,IF(D$3=3,PRICELOOK3,IF(D$3=4,cash,PRICELOOK))),D$4,FALSE)</f>
        <v>4.26</v>
      </c>
      <c r="E1130" s="9">
        <f t="shared" si="141"/>
        <v>4.76</v>
      </c>
      <c r="G1130" s="102"/>
      <c r="H1130" s="102"/>
      <c r="I1130" s="102"/>
      <c r="J1130" s="102">
        <f>CORREL(D1130:D1151,E1130:E1151)</f>
        <v>0.87909976833546755</v>
      </c>
      <c r="K1130" s="101">
        <f>MIN(D1130:D1151)</f>
        <v>3.8149999999999999</v>
      </c>
      <c r="L1130" s="101">
        <f>MIN(E1130:E1151)</f>
        <v>4.22</v>
      </c>
    </row>
    <row r="1131" spans="1:12" x14ac:dyDescent="0.25">
      <c r="A1131" s="8">
        <v>36677</v>
      </c>
      <c r="B1131" s="1"/>
      <c r="C1131" s="8"/>
      <c r="D1131" s="9">
        <f t="shared" si="141"/>
        <v>4.3499999999999996</v>
      </c>
      <c r="E1131" s="9">
        <f t="shared" si="141"/>
        <v>4.8250000000000002</v>
      </c>
      <c r="G1131" s="102">
        <f>LN(D1131/D1130)</f>
        <v>2.0906684819313643E-2</v>
      </c>
      <c r="H1131" s="102">
        <f>LN(E1131/E1130)</f>
        <v>1.3563066547620784E-2</v>
      </c>
      <c r="I1131" s="102"/>
      <c r="J1131" s="102"/>
    </row>
    <row r="1132" spans="1:12" x14ac:dyDescent="0.25">
      <c r="A1132" s="8">
        <v>36678</v>
      </c>
      <c r="B1132" s="1"/>
      <c r="C1132" s="8"/>
      <c r="D1132" s="9">
        <f t="shared" si="141"/>
        <v>4.2649999999999997</v>
      </c>
      <c r="E1132" s="9">
        <f t="shared" si="141"/>
        <v>4.72</v>
      </c>
      <c r="G1132" s="102">
        <f t="shared" ref="G1132:G1149" si="142">LN(D1132/D1131)</f>
        <v>-1.9733664156950249E-2</v>
      </c>
      <c r="H1132" s="102">
        <f t="shared" ref="H1132:H1149" si="143">LN(E1132/E1131)</f>
        <v>-2.2001935193485363E-2</v>
      </c>
      <c r="I1132" s="102"/>
      <c r="J1132" s="102"/>
    </row>
    <row r="1133" spans="1:12" x14ac:dyDescent="0.25">
      <c r="A1133" s="8">
        <v>36679</v>
      </c>
      <c r="B1133" s="1"/>
      <c r="C1133" s="8"/>
      <c r="D1133" s="9">
        <f t="shared" si="141"/>
        <v>4.03</v>
      </c>
      <c r="E1133" s="9">
        <f t="shared" si="141"/>
        <v>4.22</v>
      </c>
      <c r="G1133" s="102">
        <f t="shared" si="142"/>
        <v>-5.6675804985050746E-2</v>
      </c>
      <c r="H1133" s="102">
        <f t="shared" si="143"/>
        <v>-0.11197367154954363</v>
      </c>
      <c r="I1133" s="102"/>
      <c r="J1133" s="102"/>
    </row>
    <row r="1134" spans="1:12" x14ac:dyDescent="0.25">
      <c r="A1134" s="8">
        <v>36682</v>
      </c>
      <c r="B1134" s="1"/>
      <c r="C1134" s="8"/>
      <c r="D1134" s="9">
        <f t="shared" si="141"/>
        <v>4.0599999999999996</v>
      </c>
      <c r="E1134" s="9">
        <f t="shared" si="141"/>
        <v>4.4550000000000001</v>
      </c>
      <c r="G1134" s="102">
        <f t="shared" si="142"/>
        <v>7.4165976550493989E-3</v>
      </c>
      <c r="H1134" s="102">
        <f t="shared" si="143"/>
        <v>5.4191932874852293E-2</v>
      </c>
      <c r="I1134" s="102"/>
      <c r="J1134" s="102"/>
    </row>
    <row r="1135" spans="1:12" x14ac:dyDescent="0.25">
      <c r="A1135" s="8">
        <v>36683</v>
      </c>
      <c r="B1135" s="1"/>
      <c r="C1135" s="8"/>
      <c r="D1135" s="9">
        <f t="shared" si="141"/>
        <v>4.3250000000000002</v>
      </c>
      <c r="E1135" s="9">
        <f t="shared" si="141"/>
        <v>4.67</v>
      </c>
      <c r="G1135" s="102">
        <f t="shared" si="142"/>
        <v>6.322916677020142E-2</v>
      </c>
      <c r="H1135" s="102">
        <f t="shared" si="143"/>
        <v>4.7132010758033208E-2</v>
      </c>
      <c r="I1135" s="102"/>
      <c r="J1135" s="102"/>
    </row>
    <row r="1136" spans="1:12" x14ac:dyDescent="0.25">
      <c r="A1136" s="8">
        <v>36684</v>
      </c>
      <c r="B1136" s="1"/>
      <c r="C1136" s="8"/>
      <c r="D1136" s="9">
        <f t="shared" si="141"/>
        <v>4.04</v>
      </c>
      <c r="E1136" s="9">
        <f t="shared" si="141"/>
        <v>4.45</v>
      </c>
      <c r="G1136" s="102">
        <f t="shared" si="142"/>
        <v>-6.8167448410783968E-2</v>
      </c>
      <c r="H1136" s="102">
        <f t="shared" si="143"/>
        <v>-4.8254975502657005E-2</v>
      </c>
      <c r="I1136" s="102"/>
      <c r="J1136" s="102"/>
    </row>
    <row r="1137" spans="1:10" x14ac:dyDescent="0.25">
      <c r="A1137" s="8">
        <v>36685</v>
      </c>
      <c r="B1137" s="1"/>
      <c r="C1137" s="8"/>
      <c r="D1137" s="9">
        <f t="shared" si="141"/>
        <v>3.8149999999999999</v>
      </c>
      <c r="E1137" s="9">
        <f t="shared" si="141"/>
        <v>4.3650000000000002</v>
      </c>
      <c r="G1137" s="102">
        <f t="shared" si="142"/>
        <v>-5.7304027236638425E-2</v>
      </c>
      <c r="H1137" s="102">
        <f t="shared" si="143"/>
        <v>-1.9285906886583343E-2</v>
      </c>
      <c r="I1137" s="102"/>
      <c r="J1137" s="102"/>
    </row>
    <row r="1138" spans="1:10" x14ac:dyDescent="0.25">
      <c r="A1138" s="8">
        <v>36686</v>
      </c>
      <c r="B1138" s="1"/>
      <c r="C1138" s="8"/>
      <c r="D1138" s="9">
        <f t="shared" si="141"/>
        <v>4.0049999999999999</v>
      </c>
      <c r="E1138" s="9">
        <f t="shared" si="141"/>
        <v>4.43</v>
      </c>
      <c r="G1138" s="102">
        <f t="shared" si="142"/>
        <v>4.8602915783902231E-2</v>
      </c>
      <c r="H1138" s="102">
        <f t="shared" si="143"/>
        <v>1.4781394765478691E-2</v>
      </c>
      <c r="I1138" s="102"/>
      <c r="J1138" s="102"/>
    </row>
    <row r="1139" spans="1:10" x14ac:dyDescent="0.25">
      <c r="A1139" s="8">
        <v>36689</v>
      </c>
      <c r="B1139" s="1"/>
      <c r="C1139" s="8"/>
      <c r="D1139" s="9">
        <f t="shared" si="141"/>
        <v>4.1349999999999998</v>
      </c>
      <c r="E1139" s="9">
        <f t="shared" si="141"/>
        <v>4.83</v>
      </c>
      <c r="G1139" s="102">
        <f t="shared" si="142"/>
        <v>3.1943747955332169E-2</v>
      </c>
      <c r="H1139" s="102">
        <f t="shared" si="143"/>
        <v>8.6446883607437033E-2</v>
      </c>
      <c r="I1139" s="102"/>
      <c r="J1139" s="102"/>
    </row>
    <row r="1140" spans="1:10" x14ac:dyDescent="0.25">
      <c r="A1140" s="8">
        <v>36690</v>
      </c>
      <c r="B1140" s="1"/>
      <c r="C1140" s="8"/>
      <c r="D1140" s="9">
        <f t="shared" si="141"/>
        <v>4.2</v>
      </c>
      <c r="E1140" s="9">
        <f t="shared" si="141"/>
        <v>4.8049999999999997</v>
      </c>
      <c r="G1140" s="102">
        <f t="shared" si="142"/>
        <v>1.5597196813667988E-2</v>
      </c>
      <c r="H1140" s="102">
        <f t="shared" si="143"/>
        <v>-5.1894252422256077E-3</v>
      </c>
      <c r="I1140" s="102"/>
      <c r="J1140" s="102"/>
    </row>
    <row r="1141" spans="1:10" x14ac:dyDescent="0.25">
      <c r="A1141" s="8">
        <v>36691</v>
      </c>
      <c r="B1141" s="1"/>
      <c r="C1141" s="8"/>
      <c r="D1141" s="9">
        <f t="shared" si="141"/>
        <v>4.07</v>
      </c>
      <c r="E1141" s="9">
        <f t="shared" si="141"/>
        <v>4.6849999999999996</v>
      </c>
      <c r="G1141" s="102">
        <f t="shared" si="142"/>
        <v>-3.1441525834819004E-2</v>
      </c>
      <c r="H1141" s="102">
        <f t="shared" si="143"/>
        <v>-2.5291126731870287E-2</v>
      </c>
      <c r="I1141" s="102"/>
      <c r="J1141" s="102"/>
    </row>
    <row r="1142" spans="1:10" x14ac:dyDescent="0.25">
      <c r="A1142" s="8">
        <v>36692</v>
      </c>
      <c r="B1142" s="1"/>
      <c r="C1142" s="8"/>
      <c r="D1142" s="9">
        <f t="shared" si="141"/>
        <v>4.21</v>
      </c>
      <c r="E1142" s="9">
        <f t="shared" si="141"/>
        <v>4.7750000000000004</v>
      </c>
      <c r="G1142" s="102">
        <f t="shared" si="142"/>
        <v>3.3819648239786379E-2</v>
      </c>
      <c r="H1142" s="102">
        <f t="shared" si="143"/>
        <v>1.9028058242308223E-2</v>
      </c>
      <c r="I1142" s="102"/>
      <c r="J1142" s="102"/>
    </row>
    <row r="1143" spans="1:10" x14ac:dyDescent="0.25">
      <c r="A1143" s="8">
        <v>36693</v>
      </c>
      <c r="B1143" s="1"/>
      <c r="C1143" s="8"/>
      <c r="D1143" s="9">
        <f t="shared" si="141"/>
        <v>4.1849999999999996</v>
      </c>
      <c r="E1143" s="9">
        <f t="shared" si="141"/>
        <v>4.67</v>
      </c>
      <c r="G1143" s="102">
        <f t="shared" si="142"/>
        <v>-5.9559437528515381E-3</v>
      </c>
      <c r="H1143" s="102">
        <f t="shared" si="143"/>
        <v>-2.223490225188773E-2</v>
      </c>
      <c r="I1143" s="102"/>
      <c r="J1143" s="102"/>
    </row>
    <row r="1144" spans="1:10" x14ac:dyDescent="0.25">
      <c r="A1144" s="8">
        <v>36696</v>
      </c>
      <c r="B1144" s="1"/>
      <c r="C1144" s="8"/>
      <c r="D1144" s="9">
        <f t="shared" si="141"/>
        <v>4.1900000000000004</v>
      </c>
      <c r="E1144" s="9">
        <f t="shared" si="141"/>
        <v>4.72</v>
      </c>
      <c r="G1144" s="102">
        <f t="shared" si="142"/>
        <v>1.1940299926079903E-3</v>
      </c>
      <c r="H1144" s="102">
        <f t="shared" si="143"/>
        <v>1.0649727916657928E-2</v>
      </c>
      <c r="I1144" s="102"/>
      <c r="J1144" s="102"/>
    </row>
    <row r="1145" spans="1:10" x14ac:dyDescent="0.25">
      <c r="A1145" s="8">
        <v>36697</v>
      </c>
      <c r="B1145" s="1"/>
      <c r="C1145" s="8"/>
      <c r="D1145" s="9">
        <f t="shared" si="141"/>
        <v>3.9</v>
      </c>
      <c r="E1145" s="9">
        <f t="shared" si="141"/>
        <v>4.41</v>
      </c>
      <c r="G1145" s="102">
        <f t="shared" si="142"/>
        <v>-7.1724180798445739E-2</v>
      </c>
      <c r="H1145" s="102">
        <f t="shared" si="143"/>
        <v>-6.7934110138709314E-2</v>
      </c>
      <c r="I1145" s="102"/>
      <c r="J1145" s="102"/>
    </row>
    <row r="1146" spans="1:10" x14ac:dyDescent="0.25">
      <c r="A1146" s="8">
        <v>36698</v>
      </c>
      <c r="B1146" s="1"/>
      <c r="C1146" s="8"/>
      <c r="D1146" s="9">
        <f t="shared" si="141"/>
        <v>4.0599999999999996</v>
      </c>
      <c r="E1146" s="9">
        <f t="shared" si="141"/>
        <v>4.47</v>
      </c>
      <c r="G1146" s="102">
        <f t="shared" si="142"/>
        <v>4.0206420478040392E-2</v>
      </c>
      <c r="H1146" s="102">
        <f t="shared" si="143"/>
        <v>1.3513719166722855E-2</v>
      </c>
      <c r="I1146" s="102"/>
      <c r="J1146" s="102"/>
    </row>
    <row r="1147" spans="1:10" x14ac:dyDescent="0.25">
      <c r="A1147" s="8">
        <v>36699</v>
      </c>
      <c r="B1147" s="1"/>
      <c r="C1147" s="8"/>
      <c r="D1147" s="9">
        <f t="shared" si="141"/>
        <v>4.3650000000000002</v>
      </c>
      <c r="E1147" s="9">
        <f t="shared" si="141"/>
        <v>4.875</v>
      </c>
      <c r="G1147" s="102">
        <f t="shared" si="142"/>
        <v>7.2435215677924297E-2</v>
      </c>
      <c r="H1147" s="102">
        <f t="shared" si="143"/>
        <v>8.6731695824333072E-2</v>
      </c>
      <c r="I1147" s="102"/>
      <c r="J1147" s="102"/>
    </row>
    <row r="1148" spans="1:10" x14ac:dyDescent="0.25">
      <c r="A1148" s="8">
        <v>36700</v>
      </c>
      <c r="B1148" s="1"/>
      <c r="C1148" s="8"/>
      <c r="D1148" s="9">
        <f t="shared" si="141"/>
        <v>4.2300000000000004</v>
      </c>
      <c r="E1148" s="9">
        <f t="shared" si="141"/>
        <v>4.6849999999999996</v>
      </c>
      <c r="G1148" s="102">
        <f t="shared" si="142"/>
        <v>-3.1416196233378928E-2</v>
      </c>
      <c r="H1148" s="102">
        <f t="shared" si="143"/>
        <v>-3.9754188759425102E-2</v>
      </c>
      <c r="I1148" s="102"/>
      <c r="J1148" s="102"/>
    </row>
    <row r="1149" spans="1:10" x14ac:dyDescent="0.25">
      <c r="A1149" s="8">
        <v>36703</v>
      </c>
      <c r="B1149" s="1"/>
      <c r="C1149" s="8"/>
      <c r="D1149" s="9">
        <f t="shared" si="141"/>
        <v>4.2850000000000001</v>
      </c>
      <c r="E1149" s="9">
        <f t="shared" si="141"/>
        <v>4.83</v>
      </c>
      <c r="G1149" s="102">
        <f t="shared" si="142"/>
        <v>1.2918558991556474E-2</v>
      </c>
      <c r="H1149" s="102">
        <f t="shared" si="143"/>
        <v>3.0480551974095976E-2</v>
      </c>
      <c r="I1149" s="102"/>
      <c r="J1149" s="102"/>
    </row>
    <row r="1150" spans="1:10" x14ac:dyDescent="0.25">
      <c r="A1150" s="8">
        <v>36704</v>
      </c>
      <c r="B1150" s="1"/>
      <c r="C1150" s="8"/>
      <c r="D1150" s="9">
        <f t="shared" si="141"/>
        <v>4.4950000000000001</v>
      </c>
      <c r="E1150" s="9">
        <f t="shared" si="141"/>
        <v>5.09</v>
      </c>
      <c r="G1150" s="102">
        <f>LN(D1150/D1149)</f>
        <v>4.7845115873840383E-2</v>
      </c>
      <c r="H1150" s="102">
        <f>LN(E1150/E1149)</f>
        <v>5.2431362897950008E-2</v>
      </c>
      <c r="I1150" s="102"/>
    </row>
    <row r="1151" spans="1:10" x14ac:dyDescent="0.25">
      <c r="A1151" s="8">
        <v>36705</v>
      </c>
      <c r="B1151" s="1">
        <v>1</v>
      </c>
      <c r="C1151" s="8"/>
      <c r="D1151" s="9">
        <f t="shared" si="141"/>
        <v>4.45</v>
      </c>
      <c r="E1151" s="9">
        <f t="shared" si="141"/>
        <v>5.1050000000000004</v>
      </c>
      <c r="G1151" s="102">
        <f>LN(D1151/D1150)</f>
        <v>-1.0061571745434745E-2</v>
      </c>
      <c r="H1151" s="102">
        <f>LN(E1151/E1150)</f>
        <v>2.9426210541975781E-3</v>
      </c>
      <c r="I1151" s="102"/>
    </row>
    <row r="1152" spans="1:10" x14ac:dyDescent="0.25">
      <c r="A1152" s="8"/>
      <c r="B1152" s="1"/>
      <c r="C1152" s="8"/>
      <c r="D1152" s="9"/>
      <c r="E1152" s="9"/>
    </row>
    <row r="1153" spans="1:12" x14ac:dyDescent="0.25">
      <c r="A1153" s="8"/>
      <c r="B1153" s="1"/>
      <c r="C1153" s="8"/>
      <c r="D1153" s="9"/>
      <c r="E1153" s="9"/>
    </row>
    <row r="1154" spans="1:12" x14ac:dyDescent="0.25">
      <c r="A1154" s="8"/>
      <c r="B1154" s="1"/>
      <c r="C1154" s="8"/>
      <c r="D1154" s="9"/>
      <c r="E1154" s="9"/>
    </row>
    <row r="1155" spans="1:12" x14ac:dyDescent="0.25">
      <c r="A1155" s="8"/>
      <c r="B1155" s="1"/>
      <c r="C1155" s="8">
        <v>36708</v>
      </c>
      <c r="G1155" s="102">
        <f>STDEV(G1157:G1174)*15.87</f>
        <v>0.57768963761611969</v>
      </c>
      <c r="H1155" s="102">
        <f>STDEV(H1157:H1174)*15.87</f>
        <v>0.72872298078576525</v>
      </c>
      <c r="I1155" s="102"/>
      <c r="J1155" s="102">
        <f>IF(ISNUMBER(J1156),J1156,1.1)</f>
        <v>0.75872011698699138</v>
      </c>
      <c r="K1155" s="101">
        <f>MAX(D1156:D1177)</f>
        <v>4.2649999999999997</v>
      </c>
      <c r="L1155" s="101">
        <f>MAX(E1156:E1177)</f>
        <v>4.84</v>
      </c>
    </row>
    <row r="1156" spans="1:12" x14ac:dyDescent="0.25">
      <c r="A1156" s="8">
        <v>36706</v>
      </c>
      <c r="B1156" s="1"/>
      <c r="C1156" s="8"/>
      <c r="D1156" s="9">
        <f t="shared" ref="D1156:E1174" si="144">VLOOKUP($A1156,IF(D$3=2,PRICELOOK2,IF(D$3=3,PRICELOOK3,IF(D$3=4,cash,PRICELOOK))),D$4,FALSE)</f>
        <v>4.1900000000000004</v>
      </c>
      <c r="E1156" s="9">
        <f t="shared" si="144"/>
        <v>4.8250000000000002</v>
      </c>
      <c r="G1156" s="102"/>
      <c r="H1156" s="102"/>
      <c r="I1156" s="102"/>
      <c r="J1156" s="102">
        <f>CORREL(D1156:D1174,E1156:E1174)</f>
        <v>0.75872011698699138</v>
      </c>
      <c r="K1156" s="101">
        <f>MIN(D1156:D1177)</f>
        <v>3.7</v>
      </c>
      <c r="L1156" s="101">
        <f>MIN(E1156:E1177)</f>
        <v>4.1349999999999998</v>
      </c>
    </row>
    <row r="1157" spans="1:12" x14ac:dyDescent="0.25">
      <c r="A1157" s="8">
        <v>36707</v>
      </c>
      <c r="B1157" s="1"/>
      <c r="C1157" s="8"/>
      <c r="D1157" s="9">
        <f t="shared" si="144"/>
        <v>4.2149999999999999</v>
      </c>
      <c r="E1157" s="9">
        <f t="shared" si="144"/>
        <v>4.7300000000000004</v>
      </c>
      <c r="G1157" s="102">
        <f>LN(D1157/D1156)</f>
        <v>5.9488575197722635E-3</v>
      </c>
      <c r="H1157" s="102">
        <f>LN(E1157/E1156)</f>
        <v>-1.9885532287107561E-2</v>
      </c>
      <c r="I1157" s="102"/>
      <c r="J1157" s="102"/>
    </row>
    <row r="1158" spans="1:12" x14ac:dyDescent="0.25">
      <c r="A1158" s="8">
        <v>36712</v>
      </c>
      <c r="B1158" s="1"/>
      <c r="C1158" s="8"/>
      <c r="D1158" s="9">
        <f t="shared" si="144"/>
        <v>4.16</v>
      </c>
      <c r="E1158" s="9">
        <f t="shared" si="144"/>
        <v>4.84</v>
      </c>
      <c r="G1158" s="102">
        <f t="shared" ref="G1158:G1174" si="145">LN(D1158/D1157)</f>
        <v>-1.3134517180646822E-2</v>
      </c>
      <c r="H1158" s="102">
        <f t="shared" ref="H1158:H1174" si="146">LN(E1158/E1157)</f>
        <v>2.2989518224698562E-2</v>
      </c>
      <c r="I1158" s="102"/>
      <c r="J1158" s="102"/>
    </row>
    <row r="1159" spans="1:12" x14ac:dyDescent="0.25">
      <c r="A1159" s="8">
        <v>36713</v>
      </c>
      <c r="B1159" s="1"/>
      <c r="C1159" s="8"/>
      <c r="D1159" s="9">
        <f t="shared" si="144"/>
        <v>3.94</v>
      </c>
      <c r="E1159" s="9">
        <f t="shared" si="144"/>
        <v>4.5549999999999997</v>
      </c>
      <c r="G1159" s="102">
        <f t="shared" si="145"/>
        <v>-5.4334350963329503E-2</v>
      </c>
      <c r="H1159" s="102">
        <f t="shared" si="146"/>
        <v>-6.0689190016618696E-2</v>
      </c>
      <c r="I1159" s="102"/>
      <c r="J1159" s="102"/>
    </row>
    <row r="1160" spans="1:12" x14ac:dyDescent="0.25">
      <c r="A1160" s="8">
        <v>36714</v>
      </c>
      <c r="B1160" s="1"/>
      <c r="C1160" s="8"/>
      <c r="D1160" s="9">
        <f t="shared" si="144"/>
        <v>3.7450000000000001</v>
      </c>
      <c r="E1160" s="9">
        <f t="shared" si="144"/>
        <v>4.1349999999999998</v>
      </c>
      <c r="G1160" s="102">
        <f t="shared" si="145"/>
        <v>-5.0759106340659658E-2</v>
      </c>
      <c r="H1160" s="102">
        <f t="shared" si="146"/>
        <v>-9.6738202236267029E-2</v>
      </c>
      <c r="I1160" s="102"/>
      <c r="J1160" s="102"/>
    </row>
    <row r="1161" spans="1:12" x14ac:dyDescent="0.25">
      <c r="A1161" s="8">
        <v>36717</v>
      </c>
      <c r="B1161" s="1"/>
      <c r="C1161" s="8"/>
      <c r="D1161" s="9">
        <f t="shared" si="144"/>
        <v>4.0650000000000004</v>
      </c>
      <c r="E1161" s="9">
        <f t="shared" si="144"/>
        <v>4.74</v>
      </c>
      <c r="G1161" s="102">
        <f t="shared" si="145"/>
        <v>8.1992126030591236E-2</v>
      </c>
      <c r="H1161" s="102">
        <f t="shared" si="146"/>
        <v>0.13654980723133053</v>
      </c>
      <c r="I1161" s="102"/>
      <c r="J1161" s="102"/>
    </row>
    <row r="1162" spans="1:12" x14ac:dyDescent="0.25">
      <c r="A1162" s="8">
        <v>36718</v>
      </c>
      <c r="B1162" s="1"/>
      <c r="C1162" s="8"/>
      <c r="D1162" s="9">
        <f t="shared" si="144"/>
        <v>4.1399999999999997</v>
      </c>
      <c r="E1162" s="9">
        <f t="shared" si="144"/>
        <v>4.6900000000000004</v>
      </c>
      <c r="G1162" s="102">
        <f t="shared" si="145"/>
        <v>1.8282044837448854E-2</v>
      </c>
      <c r="H1162" s="102">
        <f t="shared" si="146"/>
        <v>-1.0604553248797112E-2</v>
      </c>
      <c r="I1162" s="102"/>
      <c r="J1162" s="102"/>
    </row>
    <row r="1163" spans="1:12" x14ac:dyDescent="0.25">
      <c r="A1163" s="8">
        <v>36719</v>
      </c>
      <c r="B1163" s="1"/>
      <c r="C1163" s="8"/>
      <c r="D1163" s="9">
        <f t="shared" si="144"/>
        <v>4.2649999999999997</v>
      </c>
      <c r="E1163" s="9">
        <f t="shared" si="144"/>
        <v>4.8049999999999997</v>
      </c>
      <c r="G1163" s="102">
        <f t="shared" si="145"/>
        <v>2.9746393106419342E-2</v>
      </c>
      <c r="H1163" s="102">
        <f t="shared" si="146"/>
        <v>2.4224459964067715E-2</v>
      </c>
      <c r="I1163" s="102"/>
      <c r="J1163" s="102"/>
    </row>
    <row r="1164" spans="1:12" x14ac:dyDescent="0.25">
      <c r="A1164" s="8">
        <v>36720</v>
      </c>
      <c r="B1164" s="1"/>
      <c r="C1164" s="8"/>
      <c r="D1164" s="9">
        <f t="shared" si="144"/>
        <v>4.0650000000000004</v>
      </c>
      <c r="E1164" s="9">
        <f t="shared" si="144"/>
        <v>4.72</v>
      </c>
      <c r="G1164" s="102">
        <f t="shared" si="145"/>
        <v>-4.8028437943868352E-2</v>
      </c>
      <c r="H1164" s="102">
        <f t="shared" si="146"/>
        <v>-1.7848242824791801E-2</v>
      </c>
      <c r="I1164" s="102"/>
      <c r="J1164" s="102"/>
    </row>
    <row r="1165" spans="1:12" x14ac:dyDescent="0.25">
      <c r="A1165" s="8">
        <v>36721</v>
      </c>
      <c r="B1165" s="1"/>
      <c r="C1165" s="8"/>
      <c r="D1165" s="9">
        <f t="shared" si="144"/>
        <v>4.0750000000000002</v>
      </c>
      <c r="E1165" s="9">
        <f t="shared" si="144"/>
        <v>4.6550000000000002</v>
      </c>
      <c r="G1165" s="102">
        <f t="shared" si="145"/>
        <v>2.4570036930520837E-3</v>
      </c>
      <c r="H1165" s="102">
        <f t="shared" si="146"/>
        <v>-1.3866888868433524E-2</v>
      </c>
      <c r="I1165" s="102"/>
      <c r="J1165" s="102"/>
    </row>
    <row r="1166" spans="1:12" x14ac:dyDescent="0.25">
      <c r="A1166" s="8">
        <v>36724</v>
      </c>
      <c r="B1166" s="1"/>
      <c r="C1166" s="8"/>
      <c r="D1166" s="9">
        <f t="shared" si="144"/>
        <v>4.12</v>
      </c>
      <c r="E1166" s="9">
        <f t="shared" si="144"/>
        <v>4.7050000000000001</v>
      </c>
      <c r="G1166" s="102">
        <f t="shared" si="145"/>
        <v>1.0982416668608927E-2</v>
      </c>
      <c r="H1166" s="102">
        <f t="shared" si="146"/>
        <v>1.068386230831261E-2</v>
      </c>
      <c r="I1166" s="102"/>
      <c r="J1166" s="102"/>
    </row>
    <row r="1167" spans="1:12" x14ac:dyDescent="0.25">
      <c r="A1167" s="8">
        <v>36725</v>
      </c>
      <c r="B1167" s="1"/>
      <c r="C1167" s="8"/>
      <c r="D1167" s="9">
        <f t="shared" si="144"/>
        <v>3.95</v>
      </c>
      <c r="E1167" s="9">
        <f t="shared" si="144"/>
        <v>4.6749999999999998</v>
      </c>
      <c r="G1167" s="102">
        <f t="shared" si="145"/>
        <v>-4.21375844484045E-2</v>
      </c>
      <c r="H1167" s="102">
        <f t="shared" si="146"/>
        <v>-6.3966102966926432E-3</v>
      </c>
      <c r="I1167" s="102"/>
      <c r="J1167" s="102"/>
    </row>
    <row r="1168" spans="1:12" x14ac:dyDescent="0.25">
      <c r="A1168" s="8">
        <v>36726</v>
      </c>
      <c r="B1168" s="1"/>
      <c r="C1168" s="8"/>
      <c r="D1168" s="9">
        <f t="shared" si="144"/>
        <v>4.04</v>
      </c>
      <c r="E1168" s="9">
        <f t="shared" si="144"/>
        <v>4.76</v>
      </c>
      <c r="G1168" s="102">
        <f t="shared" si="145"/>
        <v>2.2529113060028104E-2</v>
      </c>
      <c r="H1168" s="102">
        <f t="shared" si="146"/>
        <v>1.8018505502678212E-2</v>
      </c>
      <c r="I1168" s="102"/>
      <c r="J1168" s="102"/>
    </row>
    <row r="1169" spans="1:12" x14ac:dyDescent="0.25">
      <c r="A1169" s="8">
        <v>36727</v>
      </c>
      <c r="B1169" s="1"/>
      <c r="C1169" s="8"/>
      <c r="D1169" s="9">
        <f t="shared" si="144"/>
        <v>3.9049999999999998</v>
      </c>
      <c r="E1169" s="9">
        <f t="shared" si="144"/>
        <v>4.625</v>
      </c>
      <c r="G1169" s="102">
        <f t="shared" si="145"/>
        <v>-3.3986908681409446E-2</v>
      </c>
      <c r="H1169" s="102">
        <f t="shared" si="146"/>
        <v>-2.8771297278940129E-2</v>
      </c>
      <c r="I1169" s="102"/>
      <c r="J1169" s="102"/>
    </row>
    <row r="1170" spans="1:12" x14ac:dyDescent="0.25">
      <c r="A1170" s="8">
        <v>36728</v>
      </c>
      <c r="B1170" s="1"/>
      <c r="C1170" s="8"/>
      <c r="D1170" s="9">
        <f t="shared" si="144"/>
        <v>3.9249999999999998</v>
      </c>
      <c r="E1170" s="9">
        <f t="shared" si="144"/>
        <v>4.62</v>
      </c>
      <c r="G1170" s="102">
        <f t="shared" si="145"/>
        <v>5.1085679427225802E-3</v>
      </c>
      <c r="H1170" s="102">
        <f t="shared" si="146"/>
        <v>-1.0816658707410232E-3</v>
      </c>
      <c r="I1170" s="102"/>
      <c r="J1170" s="102"/>
    </row>
    <row r="1171" spans="1:12" x14ac:dyDescent="0.25">
      <c r="A1171" s="8">
        <v>36731</v>
      </c>
      <c r="B1171" s="1"/>
      <c r="C1171" s="8"/>
      <c r="D1171" s="9">
        <f t="shared" si="144"/>
        <v>3.8</v>
      </c>
      <c r="E1171" s="9">
        <f t="shared" si="144"/>
        <v>4.625</v>
      </c>
      <c r="G1171" s="102">
        <f t="shared" si="145"/>
        <v>-3.236528450203166E-2</v>
      </c>
      <c r="H1171" s="102">
        <f t="shared" si="146"/>
        <v>1.0816658707409699E-3</v>
      </c>
      <c r="I1171" s="102"/>
      <c r="J1171" s="102"/>
    </row>
    <row r="1172" spans="1:12" x14ac:dyDescent="0.25">
      <c r="A1172" s="8">
        <v>36732</v>
      </c>
      <c r="B1172" s="1"/>
      <c r="C1172" s="8"/>
      <c r="D1172" s="9">
        <f t="shared" si="144"/>
        <v>3.7</v>
      </c>
      <c r="E1172" s="9">
        <f t="shared" si="144"/>
        <v>4.53</v>
      </c>
      <c r="G1172" s="102">
        <f t="shared" si="145"/>
        <v>-2.666824708216118E-2</v>
      </c>
      <c r="H1172" s="102">
        <f t="shared" si="146"/>
        <v>-2.0754431469445764E-2</v>
      </c>
      <c r="I1172" s="102"/>
      <c r="J1172" s="102"/>
    </row>
    <row r="1173" spans="1:12" x14ac:dyDescent="0.25">
      <c r="A1173" s="8">
        <v>36733</v>
      </c>
      <c r="B1173" s="1"/>
      <c r="C1173" s="8"/>
      <c r="D1173" s="9">
        <f t="shared" si="144"/>
        <v>3.7050000000000001</v>
      </c>
      <c r="E1173" s="9">
        <f t="shared" si="144"/>
        <v>4.53</v>
      </c>
      <c r="G1173" s="102">
        <f t="shared" si="145"/>
        <v>1.3504390978713249E-3</v>
      </c>
      <c r="H1173" s="102">
        <f t="shared" si="146"/>
        <v>0</v>
      </c>
      <c r="I1173" s="102"/>
      <c r="J1173" s="102"/>
    </row>
    <row r="1174" spans="1:12" x14ac:dyDescent="0.25">
      <c r="A1174" s="8">
        <v>36734</v>
      </c>
      <c r="B1174" s="1">
        <v>1</v>
      </c>
      <c r="C1174" s="8"/>
      <c r="D1174" s="9">
        <f t="shared" si="144"/>
        <v>3.855</v>
      </c>
      <c r="E1174" s="9">
        <f t="shared" si="144"/>
        <v>4.62</v>
      </c>
      <c r="G1174" s="102">
        <f t="shared" si="145"/>
        <v>3.9687748267242542E-2</v>
      </c>
      <c r="H1174" s="102">
        <f t="shared" si="146"/>
        <v>1.9672765598704713E-2</v>
      </c>
      <c r="I1174" s="102"/>
      <c r="J1174" s="102"/>
    </row>
    <row r="1175" spans="1:12" x14ac:dyDescent="0.25">
      <c r="A1175" s="8"/>
      <c r="B1175" s="1"/>
      <c r="C1175" s="8"/>
      <c r="D1175" s="9"/>
      <c r="E1175" s="9"/>
      <c r="G1175" s="102"/>
      <c r="H1175" s="102"/>
      <c r="I1175" s="102"/>
      <c r="J1175" s="102"/>
    </row>
    <row r="1176" spans="1:12" x14ac:dyDescent="0.25">
      <c r="A1176" s="8"/>
      <c r="B1176" s="1"/>
      <c r="C1176" s="8"/>
      <c r="D1176" s="9"/>
      <c r="E1176" s="9"/>
    </row>
    <row r="1177" spans="1:12" x14ac:dyDescent="0.25">
      <c r="A1177" s="8"/>
      <c r="B1177" s="1"/>
      <c r="C1177" s="8"/>
      <c r="D1177" s="9"/>
      <c r="E1177" s="9"/>
    </row>
    <row r="1178" spans="1:12" x14ac:dyDescent="0.25">
      <c r="A1178" s="8"/>
      <c r="B1178" s="1"/>
      <c r="C1178" s="8">
        <v>36739</v>
      </c>
      <c r="G1178" s="102">
        <f>STDEV(G1180:G1201)*15.87</f>
        <v>0.45722627717491077</v>
      </c>
      <c r="H1178" s="102">
        <f>STDEV(H1180:H1201)*15.87</f>
        <v>0.59070348350098045</v>
      </c>
      <c r="I1178" s="102"/>
      <c r="J1178" s="102">
        <f>IF(ISNUMBER(J1179),J1179,1.1)</f>
        <v>0.60608750158896685</v>
      </c>
      <c r="K1178" s="101">
        <f>MAX(D1179:D1200)</f>
        <v>4.6849999999999996</v>
      </c>
      <c r="L1178" s="101">
        <f>MAX(E1179:E1200)</f>
        <v>6.9249999999999998</v>
      </c>
    </row>
    <row r="1179" spans="1:12" x14ac:dyDescent="0.25">
      <c r="A1179" s="8">
        <v>36735</v>
      </c>
      <c r="B1179" s="1"/>
      <c r="C1179" s="8"/>
      <c r="D1179" s="9">
        <f t="shared" ref="D1179:E1201" si="147">VLOOKUP($A1179,IF(D$3=2,PRICELOOK2,IF(D$3=3,PRICELOOK3,IF(D$3=4,cash,PRICELOOK))),D$4,FALSE)</f>
        <v>3.9049999999999998</v>
      </c>
      <c r="E1179" s="9">
        <f t="shared" si="147"/>
        <v>4.6050000000000004</v>
      </c>
      <c r="G1179" s="102"/>
      <c r="H1179" s="102"/>
      <c r="I1179" s="102"/>
      <c r="J1179" s="102">
        <f>CORREL(D1179:D1201,E1179:E1201)</f>
        <v>0.60608750158896685</v>
      </c>
      <c r="K1179" s="101">
        <f>MIN(D1179:D1200)</f>
        <v>3.7549999999999999</v>
      </c>
      <c r="L1179" s="101">
        <f>MIN(E1179:E1200)</f>
        <v>4.5350000000000001</v>
      </c>
    </row>
    <row r="1180" spans="1:12" x14ac:dyDescent="0.25">
      <c r="A1180" s="8">
        <v>36738</v>
      </c>
      <c r="B1180" s="1"/>
      <c r="C1180" s="8"/>
      <c r="D1180" s="9">
        <f t="shared" si="147"/>
        <v>3.7549999999999999</v>
      </c>
      <c r="E1180" s="9">
        <f t="shared" si="147"/>
        <v>4.6150000000000002</v>
      </c>
      <c r="G1180" s="102">
        <f>LN(D1180/D1179)</f>
        <v>-3.9169498075551187E-2</v>
      </c>
      <c r="H1180" s="102">
        <f>LN(E1180/E1179)</f>
        <v>2.1691982475453135E-3</v>
      </c>
      <c r="I1180" s="102"/>
      <c r="J1180" s="102"/>
    </row>
    <row r="1181" spans="1:12" x14ac:dyDescent="0.25">
      <c r="A1181" s="8">
        <v>36739</v>
      </c>
      <c r="B1181" s="1"/>
      <c r="C1181" s="8"/>
      <c r="D1181" s="9">
        <f t="shared" si="147"/>
        <v>3.76</v>
      </c>
      <c r="E1181" s="9">
        <f t="shared" si="147"/>
        <v>4.5350000000000001</v>
      </c>
      <c r="G1181" s="102">
        <f t="shared" ref="G1181:G1198" si="148">LN(D1181/D1180)</f>
        <v>1.3306721857049505E-3</v>
      </c>
      <c r="H1181" s="102">
        <f t="shared" ref="H1181:H1198" si="149">LN(E1181/E1180)</f>
        <v>-1.7486784387715556E-2</v>
      </c>
      <c r="I1181" s="102"/>
      <c r="J1181" s="102"/>
    </row>
    <row r="1182" spans="1:12" x14ac:dyDescent="0.25">
      <c r="A1182" s="8">
        <v>36740</v>
      </c>
      <c r="B1182" s="1"/>
      <c r="C1182" s="8"/>
      <c r="D1182" s="9">
        <f t="shared" si="147"/>
        <v>3.9849999999999999</v>
      </c>
      <c r="E1182" s="9">
        <f t="shared" si="147"/>
        <v>4.6449999999999996</v>
      </c>
      <c r="G1182" s="102">
        <f t="shared" si="148"/>
        <v>5.8118354840375253E-2</v>
      </c>
      <c r="H1182" s="102">
        <f t="shared" si="149"/>
        <v>2.3966288698701772E-2</v>
      </c>
      <c r="I1182" s="102"/>
      <c r="J1182" s="102"/>
    </row>
    <row r="1183" spans="1:12" x14ac:dyDescent="0.25">
      <c r="A1183" s="8">
        <v>36741</v>
      </c>
      <c r="B1183" s="1"/>
      <c r="C1183" s="8"/>
      <c r="D1183" s="9">
        <f t="shared" si="147"/>
        <v>4.1449999999999996</v>
      </c>
      <c r="E1183" s="9">
        <f t="shared" si="147"/>
        <v>4.7549999999999999</v>
      </c>
      <c r="G1183" s="102">
        <f t="shared" si="148"/>
        <v>3.9365476345079822E-2</v>
      </c>
      <c r="H1183" s="102">
        <f t="shared" si="149"/>
        <v>2.3405323731551918E-2</v>
      </c>
      <c r="I1183" s="102"/>
      <c r="J1183" s="102"/>
    </row>
    <row r="1184" spans="1:12" x14ac:dyDescent="0.25">
      <c r="A1184" s="8">
        <v>36742</v>
      </c>
      <c r="B1184" s="1"/>
      <c r="C1184" s="8"/>
      <c r="D1184" s="9">
        <f t="shared" si="147"/>
        <v>4.1900000000000004</v>
      </c>
      <c r="E1184" s="9">
        <f t="shared" si="147"/>
        <v>4.75</v>
      </c>
      <c r="G1184" s="102">
        <f t="shared" si="148"/>
        <v>1.079794534678835E-2</v>
      </c>
      <c r="H1184" s="102">
        <f t="shared" si="149"/>
        <v>-1.0520779508037803E-3</v>
      </c>
      <c r="I1184" s="102"/>
      <c r="J1184" s="102"/>
    </row>
    <row r="1185" spans="1:10" x14ac:dyDescent="0.25">
      <c r="A1185" s="8">
        <v>36745</v>
      </c>
      <c r="B1185" s="1"/>
      <c r="C1185" s="8"/>
      <c r="D1185" s="9">
        <f t="shared" si="147"/>
        <v>4.37</v>
      </c>
      <c r="E1185" s="9">
        <f t="shared" si="147"/>
        <v>4.87</v>
      </c>
      <c r="G1185" s="102">
        <f t="shared" si="148"/>
        <v>4.2062275173452422E-2</v>
      </c>
      <c r="H1185" s="102">
        <f t="shared" si="149"/>
        <v>2.4949319047948615E-2</v>
      </c>
      <c r="I1185" s="102"/>
      <c r="J1185" s="102"/>
    </row>
    <row r="1186" spans="1:10" x14ac:dyDescent="0.25">
      <c r="A1186" s="8">
        <v>36746</v>
      </c>
      <c r="B1186" s="1"/>
      <c r="C1186" s="8"/>
      <c r="D1186" s="9">
        <f t="shared" si="147"/>
        <v>4.3949999999999996</v>
      </c>
      <c r="E1186" s="9">
        <f t="shared" si="147"/>
        <v>4.875</v>
      </c>
      <c r="G1186" s="102">
        <f t="shared" si="148"/>
        <v>5.7045220296413528E-3</v>
      </c>
      <c r="H1186" s="102">
        <f t="shared" si="149"/>
        <v>1.0261673553119532E-3</v>
      </c>
      <c r="I1186" s="102"/>
      <c r="J1186" s="102"/>
    </row>
    <row r="1187" spans="1:10" x14ac:dyDescent="0.25">
      <c r="A1187" s="8">
        <v>36747</v>
      </c>
      <c r="B1187" s="1"/>
      <c r="C1187" s="8"/>
      <c r="D1187" s="9">
        <f t="shared" si="147"/>
        <v>4.3899999999999997</v>
      </c>
      <c r="E1187" s="9">
        <f t="shared" si="147"/>
        <v>4.7699999999999996</v>
      </c>
      <c r="G1187" s="102">
        <f t="shared" si="148"/>
        <v>-1.1383040500602807E-3</v>
      </c>
      <c r="H1187" s="102">
        <f t="shared" si="149"/>
        <v>-2.177379954956073E-2</v>
      </c>
      <c r="I1187" s="102"/>
      <c r="J1187" s="102"/>
    </row>
    <row r="1188" spans="1:10" x14ac:dyDescent="0.25">
      <c r="A1188" s="8">
        <v>36748</v>
      </c>
      <c r="B1188" s="1"/>
      <c r="C1188" s="8"/>
      <c r="D1188" s="9">
        <f t="shared" si="147"/>
        <v>4.3550000000000004</v>
      </c>
      <c r="E1188" s="9">
        <f t="shared" si="147"/>
        <v>4.7649999999999997</v>
      </c>
      <c r="G1188" s="102">
        <f t="shared" si="148"/>
        <v>-8.0046167826136883E-3</v>
      </c>
      <c r="H1188" s="102">
        <f t="shared" si="149"/>
        <v>-1.0487677940843767E-3</v>
      </c>
      <c r="I1188" s="102"/>
      <c r="J1188" s="102"/>
    </row>
    <row r="1189" spans="1:10" x14ac:dyDescent="0.25">
      <c r="A1189" s="8">
        <v>36749</v>
      </c>
      <c r="B1189" s="1"/>
      <c r="C1189" s="8"/>
      <c r="D1189" s="9">
        <f t="shared" si="147"/>
        <v>4.3600000000000003</v>
      </c>
      <c r="E1189" s="9">
        <f t="shared" si="147"/>
        <v>4.74</v>
      </c>
      <c r="G1189" s="102">
        <f t="shared" si="148"/>
        <v>1.1474470564766996E-3</v>
      </c>
      <c r="H1189" s="102">
        <f t="shared" si="149"/>
        <v>-5.2604013991801651E-3</v>
      </c>
      <c r="I1189" s="102"/>
      <c r="J1189" s="102"/>
    </row>
    <row r="1190" spans="1:10" x14ac:dyDescent="0.25">
      <c r="A1190" s="8">
        <v>36752</v>
      </c>
      <c r="B1190" s="1"/>
      <c r="C1190" s="8"/>
      <c r="D1190" s="9">
        <f t="shared" si="147"/>
        <v>4.3499999999999996</v>
      </c>
      <c r="E1190" s="9">
        <f t="shared" si="147"/>
        <v>4.7649999999999997</v>
      </c>
      <c r="G1190" s="102">
        <f t="shared" si="148"/>
        <v>-2.296212260350379E-3</v>
      </c>
      <c r="H1190" s="102">
        <f t="shared" si="149"/>
        <v>5.2604013991801885E-3</v>
      </c>
      <c r="I1190" s="102"/>
      <c r="J1190" s="102"/>
    </row>
    <row r="1191" spans="1:10" x14ac:dyDescent="0.25">
      <c r="A1191" s="8">
        <v>36753</v>
      </c>
      <c r="B1191" s="1"/>
      <c r="C1191" s="8"/>
      <c r="D1191" s="9">
        <f t="shared" si="147"/>
        <v>4.1900000000000004</v>
      </c>
      <c r="E1191" s="9">
        <f t="shared" si="147"/>
        <v>4.68</v>
      </c>
      <c r="G1191" s="102">
        <f t="shared" si="148"/>
        <v>-3.747511116654613E-2</v>
      </c>
      <c r="H1191" s="102">
        <f t="shared" si="149"/>
        <v>-1.7999427176610003E-2</v>
      </c>
      <c r="I1191" s="102"/>
      <c r="J1191" s="102"/>
    </row>
    <row r="1192" spans="1:10" x14ac:dyDescent="0.25">
      <c r="A1192" s="8">
        <v>36754</v>
      </c>
      <c r="B1192" s="1"/>
      <c r="C1192" s="8"/>
      <c r="D1192" s="9">
        <f t="shared" si="147"/>
        <v>4.2249999999999996</v>
      </c>
      <c r="E1192" s="9">
        <f t="shared" si="147"/>
        <v>4.7300000000000004</v>
      </c>
      <c r="G1192" s="102">
        <f t="shared" si="148"/>
        <v>8.3185268750905934E-3</v>
      </c>
      <c r="H1192" s="102">
        <f t="shared" si="149"/>
        <v>1.0627092574286411E-2</v>
      </c>
      <c r="I1192" s="102"/>
      <c r="J1192" s="102"/>
    </row>
    <row r="1193" spans="1:10" x14ac:dyDescent="0.25">
      <c r="A1193" s="8">
        <v>36755</v>
      </c>
      <c r="B1193" s="1"/>
      <c r="C1193" s="8"/>
      <c r="D1193" s="9">
        <f t="shared" si="147"/>
        <v>4.335</v>
      </c>
      <c r="E1193" s="9">
        <f t="shared" si="147"/>
        <v>4.9249999999999998</v>
      </c>
      <c r="G1193" s="102">
        <f t="shared" si="148"/>
        <v>2.5702349423368048E-2</v>
      </c>
      <c r="H1193" s="102">
        <f t="shared" si="149"/>
        <v>4.0399072120210516E-2</v>
      </c>
      <c r="I1193" s="102"/>
      <c r="J1193" s="102"/>
    </row>
    <row r="1194" spans="1:10" x14ac:dyDescent="0.25">
      <c r="A1194" s="8">
        <v>36756</v>
      </c>
      <c r="B1194" s="1"/>
      <c r="C1194" s="8"/>
      <c r="D1194" s="9">
        <f t="shared" si="147"/>
        <v>4.3150000000000004</v>
      </c>
      <c r="E1194" s="9">
        <f t="shared" si="147"/>
        <v>4.9249999999999998</v>
      </c>
      <c r="G1194" s="102">
        <f t="shared" si="148"/>
        <v>-4.6242856971137917E-3</v>
      </c>
      <c r="H1194" s="102">
        <f t="shared" si="149"/>
        <v>0</v>
      </c>
      <c r="I1194" s="102"/>
      <c r="J1194" s="102"/>
    </row>
    <row r="1195" spans="1:10" x14ac:dyDescent="0.25">
      <c r="A1195" s="8">
        <v>36759</v>
      </c>
      <c r="B1195" s="1"/>
      <c r="C1195" s="8"/>
      <c r="D1195" s="9">
        <f t="shared" si="147"/>
        <v>4.5149999999999997</v>
      </c>
      <c r="E1195" s="9">
        <f t="shared" si="147"/>
        <v>5.29</v>
      </c>
      <c r="G1195" s="102">
        <f t="shared" si="148"/>
        <v>4.5307862333557214E-2</v>
      </c>
      <c r="H1195" s="102">
        <f t="shared" si="149"/>
        <v>7.1493971246155794E-2</v>
      </c>
      <c r="I1195" s="102"/>
      <c r="J1195" s="102"/>
    </row>
    <row r="1196" spans="1:10" x14ac:dyDescent="0.25">
      <c r="A1196" s="8">
        <v>36760</v>
      </c>
      <c r="B1196" s="1"/>
      <c r="C1196" s="8"/>
      <c r="D1196" s="9">
        <f t="shared" si="147"/>
        <v>4.6849999999999996</v>
      </c>
      <c r="E1196" s="9">
        <f t="shared" si="147"/>
        <v>5.7750000000000004</v>
      </c>
      <c r="G1196" s="102">
        <f t="shared" si="148"/>
        <v>3.6960728821436646E-2</v>
      </c>
      <c r="H1196" s="102">
        <f t="shared" si="149"/>
        <v>8.7720010537649315E-2</v>
      </c>
      <c r="I1196" s="102"/>
      <c r="J1196" s="102"/>
    </row>
    <row r="1197" spans="1:10" x14ac:dyDescent="0.25">
      <c r="A1197" s="8">
        <v>36761</v>
      </c>
      <c r="B1197" s="1"/>
      <c r="C1197" s="8"/>
      <c r="D1197" s="9">
        <f t="shared" si="147"/>
        <v>4.6050000000000004</v>
      </c>
      <c r="E1197" s="9">
        <f t="shared" si="147"/>
        <v>5.76</v>
      </c>
      <c r="G1197" s="102">
        <f t="shared" si="148"/>
        <v>-1.7223245983115143E-2</v>
      </c>
      <c r="H1197" s="102">
        <f t="shared" si="149"/>
        <v>-2.6007817000574785E-3</v>
      </c>
      <c r="I1197" s="102"/>
      <c r="J1197" s="102"/>
    </row>
    <row r="1198" spans="1:10" x14ac:dyDescent="0.25">
      <c r="A1198" s="8">
        <v>36762</v>
      </c>
      <c r="B1198" s="1"/>
      <c r="C1198" s="8"/>
      <c r="D1198" s="9">
        <f t="shared" si="147"/>
        <v>4.3499999999999996</v>
      </c>
      <c r="E1198" s="9">
        <f t="shared" si="147"/>
        <v>5.75</v>
      </c>
      <c r="G1198" s="102">
        <f t="shared" si="148"/>
        <v>-5.6966824606677589E-2</v>
      </c>
      <c r="H1198" s="102">
        <f t="shared" si="149"/>
        <v>-1.7376198985407374E-3</v>
      </c>
      <c r="I1198" s="102"/>
      <c r="J1198" s="102"/>
    </row>
    <row r="1199" spans="1:10" x14ac:dyDescent="0.25">
      <c r="A1199" s="8">
        <v>36763</v>
      </c>
      <c r="B1199" s="1"/>
      <c r="C1199" s="8"/>
      <c r="D1199" s="9">
        <f t="shared" si="147"/>
        <v>4.4550000000000001</v>
      </c>
      <c r="E1199" s="9">
        <f t="shared" si="147"/>
        <v>6.4749999999999996</v>
      </c>
      <c r="G1199" s="102">
        <f t="shared" ref="G1199:H1201" si="150">LN(D1199/D1198)</f>
        <v>2.3851215822180062E-2</v>
      </c>
      <c r="H1199" s="102">
        <f t="shared" si="150"/>
        <v>0.11874875277634232</v>
      </c>
      <c r="I1199" s="102"/>
    </row>
    <row r="1200" spans="1:10" x14ac:dyDescent="0.25">
      <c r="A1200" s="8">
        <v>36766</v>
      </c>
      <c r="B1200" s="1"/>
      <c r="C1200" s="8"/>
      <c r="D1200" s="9">
        <f t="shared" si="147"/>
        <v>4.5199999999999996</v>
      </c>
      <c r="E1200" s="9">
        <f t="shared" si="147"/>
        <v>6.9249999999999998</v>
      </c>
      <c r="G1200" s="102">
        <f t="shared" si="150"/>
        <v>1.4484932921367013E-2</v>
      </c>
      <c r="H1200" s="102">
        <f t="shared" si="150"/>
        <v>6.7189444487800828E-2</v>
      </c>
      <c r="I1200" s="102"/>
    </row>
    <row r="1201" spans="1:12" x14ac:dyDescent="0.25">
      <c r="A1201" s="8">
        <v>36767</v>
      </c>
      <c r="B1201" s="1">
        <v>1</v>
      </c>
      <c r="C1201" s="8"/>
      <c r="D1201" s="9">
        <f t="shared" si="147"/>
        <v>4.5049999999999999</v>
      </c>
      <c r="E1201" s="9">
        <f t="shared" si="147"/>
        <v>7.2850000000000001</v>
      </c>
      <c r="G1201" s="102">
        <f t="shared" si="150"/>
        <v>-3.3241027838385598E-3</v>
      </c>
      <c r="H1201" s="102">
        <f t="shared" si="150"/>
        <v>5.0679387573766027E-2</v>
      </c>
      <c r="I1201" s="102"/>
    </row>
    <row r="1202" spans="1:12" x14ac:dyDescent="0.25">
      <c r="A1202" s="8"/>
      <c r="B1202" s="1"/>
      <c r="C1202" s="8"/>
      <c r="D1202" s="9"/>
      <c r="E1202" s="9"/>
    </row>
    <row r="1203" spans="1:12" x14ac:dyDescent="0.25">
      <c r="A1203" s="8"/>
      <c r="B1203" s="1"/>
      <c r="C1203" s="8"/>
      <c r="D1203" s="9"/>
      <c r="E1203" s="9"/>
    </row>
    <row r="1204" spans="1:12" x14ac:dyDescent="0.25">
      <c r="A1204" s="8"/>
      <c r="B1204" s="1"/>
      <c r="C1204" s="8"/>
      <c r="D1204" s="9"/>
      <c r="E1204" s="9"/>
    </row>
    <row r="1205" spans="1:12" x14ac:dyDescent="0.25">
      <c r="A1205" s="8"/>
      <c r="B1205" s="1"/>
      <c r="C1205" s="8">
        <v>36770</v>
      </c>
      <c r="G1205" s="102">
        <f>STDEV(G1207:G1225)*15.87</f>
        <v>0.34390213854099461</v>
      </c>
      <c r="H1205" s="102">
        <f>STDEV(H1207:H1225)*15.87</f>
        <v>0.51324985798317613</v>
      </c>
      <c r="I1205" s="102"/>
      <c r="J1205" s="102">
        <f>IF(ISNUMBER(J1206),J1206,1.1)</f>
        <v>-5.3782099019540633E-2</v>
      </c>
      <c r="K1205" s="101">
        <f>MAX(D1206:D1225)</f>
        <v>5.1749999999999998</v>
      </c>
      <c r="L1205" s="101">
        <f>MAX(E1206:E1225)</f>
        <v>6.3949999999999996</v>
      </c>
    </row>
    <row r="1206" spans="1:12" x14ac:dyDescent="0.25">
      <c r="A1206" s="8">
        <v>36768</v>
      </c>
      <c r="B1206" s="1"/>
      <c r="C1206" s="8"/>
      <c r="D1206" s="9">
        <f t="shared" ref="D1206:E1225" si="151">VLOOKUP($A1206,IF(D$3=2,PRICELOOK2,IF(D$3=3,PRICELOOK3,IF(D$3=4,cash,PRICELOOK))),D$4,FALSE)</f>
        <v>4.54</v>
      </c>
      <c r="E1206" s="9">
        <f t="shared" si="151"/>
        <v>6.13</v>
      </c>
      <c r="G1206" s="102"/>
      <c r="H1206" s="102"/>
      <c r="I1206" s="102"/>
      <c r="J1206" s="102">
        <f>CORREL(D1206:D1225,E1206:E1225)</f>
        <v>-5.3782099019540633E-2</v>
      </c>
      <c r="K1206" s="101">
        <f>MIN(D1206:D1225)</f>
        <v>4.54</v>
      </c>
      <c r="L1206" s="101">
        <f>MIN(E1206:E1225)</f>
        <v>5.34</v>
      </c>
    </row>
    <row r="1207" spans="1:12" x14ac:dyDescent="0.25">
      <c r="A1207" s="8">
        <v>36769</v>
      </c>
      <c r="B1207" s="1"/>
      <c r="C1207" s="8"/>
      <c r="D1207" s="9">
        <f t="shared" si="151"/>
        <v>4.6550000000000002</v>
      </c>
      <c r="E1207" s="9">
        <f t="shared" si="151"/>
        <v>6.18</v>
      </c>
      <c r="G1207" s="102">
        <f>LN(D1207/D1206)</f>
        <v>2.5014898675773806E-2</v>
      </c>
      <c r="H1207" s="102">
        <f>LN(E1207/E1206)</f>
        <v>8.1235215214793474E-3</v>
      </c>
      <c r="I1207" s="102"/>
      <c r="J1207" s="102"/>
    </row>
    <row r="1208" spans="1:12" x14ac:dyDescent="0.25">
      <c r="A1208" s="8">
        <v>36770</v>
      </c>
      <c r="B1208" s="1"/>
      <c r="C1208" s="8"/>
      <c r="D1208" s="9">
        <f t="shared" si="151"/>
        <v>4.6050000000000004</v>
      </c>
      <c r="E1208" s="9">
        <f t="shared" si="151"/>
        <v>5.875</v>
      </c>
      <c r="G1208" s="102">
        <f t="shared" ref="G1208:G1224" si="152">LN(D1208/D1207)</f>
        <v>-1.0799241021760161E-2</v>
      </c>
      <c r="H1208" s="102">
        <f t="shared" ref="H1208:H1224" si="153">LN(E1208/E1207)</f>
        <v>-5.0612211439376685E-2</v>
      </c>
      <c r="I1208" s="102"/>
      <c r="J1208" s="102"/>
    </row>
    <row r="1209" spans="1:12" x14ac:dyDescent="0.25">
      <c r="A1209" s="8">
        <v>36774</v>
      </c>
      <c r="B1209" s="1"/>
      <c r="C1209" s="8"/>
      <c r="D1209" s="9">
        <f t="shared" si="151"/>
        <v>4.8099999999999996</v>
      </c>
      <c r="E1209" s="9">
        <f t="shared" si="151"/>
        <v>6.2050000000000001</v>
      </c>
      <c r="G1209" s="102">
        <f t="shared" si="152"/>
        <v>4.355441441039945E-2</v>
      </c>
      <c r="H1209" s="102">
        <f t="shared" si="153"/>
        <v>5.4649358626347781E-2</v>
      </c>
      <c r="I1209" s="102"/>
      <c r="J1209" s="102"/>
    </row>
    <row r="1210" spans="1:12" x14ac:dyDescent="0.25">
      <c r="A1210" s="8">
        <v>36775</v>
      </c>
      <c r="B1210" s="1"/>
      <c r="C1210" s="8"/>
      <c r="D1210" s="9">
        <f t="shared" si="151"/>
        <v>4.8849999999999998</v>
      </c>
      <c r="E1210" s="9">
        <f t="shared" si="151"/>
        <v>6.34</v>
      </c>
      <c r="G1210" s="102">
        <f t="shared" si="152"/>
        <v>1.5472201377076278E-2</v>
      </c>
      <c r="H1210" s="102">
        <f t="shared" si="153"/>
        <v>2.152334979256389E-2</v>
      </c>
      <c r="I1210" s="102"/>
      <c r="J1210" s="102"/>
    </row>
    <row r="1211" spans="1:12" x14ac:dyDescent="0.25">
      <c r="A1211" s="8">
        <v>36776</v>
      </c>
      <c r="B1211" s="1"/>
      <c r="C1211" s="8"/>
      <c r="D1211" s="9">
        <f t="shared" si="151"/>
        <v>4.84</v>
      </c>
      <c r="E1211" s="9">
        <f t="shared" si="151"/>
        <v>6.2249999999999996</v>
      </c>
      <c r="G1211" s="102">
        <f t="shared" si="152"/>
        <v>-9.2545647662057497E-3</v>
      </c>
      <c r="H1211" s="102">
        <f t="shared" si="153"/>
        <v>-1.8305326098363241E-2</v>
      </c>
      <c r="I1211" s="102"/>
      <c r="J1211" s="102"/>
    </row>
    <row r="1212" spans="1:12" x14ac:dyDescent="0.25">
      <c r="A1212" s="8">
        <v>36777</v>
      </c>
      <c r="B1212" s="1"/>
      <c r="C1212" s="8"/>
      <c r="D1212" s="9">
        <f t="shared" si="151"/>
        <v>4.7</v>
      </c>
      <c r="E1212" s="9">
        <f t="shared" si="151"/>
        <v>6.15</v>
      </c>
      <c r="G1212" s="102">
        <f t="shared" si="152"/>
        <v>-2.9352212012527336E-2</v>
      </c>
      <c r="H1212" s="102">
        <f t="shared" si="153"/>
        <v>-1.2121360532344737E-2</v>
      </c>
      <c r="I1212" s="102"/>
      <c r="J1212" s="102"/>
    </row>
    <row r="1213" spans="1:12" x14ac:dyDescent="0.25">
      <c r="A1213" s="8">
        <v>36780</v>
      </c>
      <c r="B1213" s="1"/>
      <c r="C1213" s="8"/>
      <c r="D1213" s="9">
        <f t="shared" si="151"/>
        <v>4.8949999999999996</v>
      </c>
      <c r="E1213" s="9">
        <f t="shared" si="151"/>
        <v>6.3250000000000002</v>
      </c>
      <c r="G1213" s="102">
        <f t="shared" si="152"/>
        <v>4.0651767266460623E-2</v>
      </c>
      <c r="H1213" s="102">
        <f t="shared" si="153"/>
        <v>2.8057952795157312E-2</v>
      </c>
      <c r="I1213" s="102"/>
      <c r="J1213" s="102"/>
    </row>
    <row r="1214" spans="1:12" x14ac:dyDescent="0.25">
      <c r="A1214" s="8">
        <v>36781</v>
      </c>
      <c r="B1214" s="1"/>
      <c r="C1214" s="8"/>
      <c r="D1214" s="9">
        <f t="shared" si="151"/>
        <v>4.99</v>
      </c>
      <c r="E1214" s="9">
        <f t="shared" si="151"/>
        <v>6.36</v>
      </c>
      <c r="G1214" s="102">
        <f t="shared" si="152"/>
        <v>1.9221633780953658E-2</v>
      </c>
      <c r="H1214" s="102">
        <f t="shared" si="153"/>
        <v>5.5183427384468122E-3</v>
      </c>
      <c r="I1214" s="102"/>
      <c r="J1214" s="102"/>
    </row>
    <row r="1215" spans="1:12" x14ac:dyDescent="0.25">
      <c r="A1215" s="8">
        <v>36782</v>
      </c>
      <c r="B1215" s="1"/>
      <c r="C1215" s="8"/>
      <c r="D1215" s="9">
        <f t="shared" si="151"/>
        <v>5.05</v>
      </c>
      <c r="E1215" s="9">
        <f t="shared" si="151"/>
        <v>6.39</v>
      </c>
      <c r="G1215" s="102">
        <f t="shared" si="152"/>
        <v>1.1952333523841173E-2</v>
      </c>
      <c r="H1215" s="102">
        <f t="shared" si="153"/>
        <v>4.7058910374124926E-3</v>
      </c>
      <c r="I1215" s="102"/>
      <c r="J1215" s="102"/>
    </row>
    <row r="1216" spans="1:12" x14ac:dyDescent="0.25">
      <c r="A1216" s="8">
        <v>36783</v>
      </c>
      <c r="B1216" s="1"/>
      <c r="C1216" s="8"/>
      <c r="D1216" s="9">
        <f t="shared" si="151"/>
        <v>5.0449999999999999</v>
      </c>
      <c r="E1216" s="9">
        <f t="shared" si="151"/>
        <v>6.37</v>
      </c>
      <c r="G1216" s="102">
        <f t="shared" si="152"/>
        <v>-9.9058948169617931E-4</v>
      </c>
      <c r="H1216" s="102">
        <f t="shared" si="153"/>
        <v>-3.1347988053713918E-3</v>
      </c>
      <c r="I1216" s="102"/>
      <c r="J1216" s="102"/>
    </row>
    <row r="1217" spans="1:12" x14ac:dyDescent="0.25">
      <c r="A1217" s="8">
        <v>36784</v>
      </c>
      <c r="B1217" s="1"/>
      <c r="C1217" s="8"/>
      <c r="D1217" s="9">
        <f t="shared" si="151"/>
        <v>5.1050000000000004</v>
      </c>
      <c r="E1217" s="9">
        <f t="shared" si="151"/>
        <v>6.3949999999999996</v>
      </c>
      <c r="G1217" s="102">
        <f t="shared" si="152"/>
        <v>1.1822797811056626E-2</v>
      </c>
      <c r="H1217" s="102">
        <f t="shared" si="153"/>
        <v>3.9169654467338944E-3</v>
      </c>
      <c r="I1217" s="102"/>
      <c r="J1217" s="102"/>
    </row>
    <row r="1218" spans="1:12" x14ac:dyDescent="0.25">
      <c r="A1218" s="8">
        <v>36787</v>
      </c>
      <c r="B1218" s="1"/>
      <c r="C1218" s="8"/>
      <c r="D1218" s="9">
        <f t="shared" si="151"/>
        <v>4.9450000000000003</v>
      </c>
      <c r="E1218" s="9">
        <f t="shared" si="151"/>
        <v>6.31</v>
      </c>
      <c r="G1218" s="102">
        <f t="shared" si="152"/>
        <v>-3.1843486541953452E-2</v>
      </c>
      <c r="H1218" s="102">
        <f t="shared" si="153"/>
        <v>-1.3380758477684232E-2</v>
      </c>
      <c r="I1218" s="102"/>
      <c r="J1218" s="102"/>
    </row>
    <row r="1219" spans="1:12" ht="12" customHeight="1" x14ac:dyDescent="0.25">
      <c r="A1219" s="8">
        <v>36788</v>
      </c>
      <c r="B1219" s="1"/>
      <c r="C1219" s="8"/>
      <c r="D1219" s="9">
        <f t="shared" si="151"/>
        <v>5.0199999999999996</v>
      </c>
      <c r="E1219" s="9">
        <f t="shared" si="151"/>
        <v>6.25</v>
      </c>
      <c r="G1219" s="102">
        <f t="shared" si="152"/>
        <v>1.5052968628962285E-2</v>
      </c>
      <c r="H1219" s="102">
        <f t="shared" si="153"/>
        <v>-9.5542128048116109E-3</v>
      </c>
      <c r="I1219" s="102"/>
      <c r="J1219" s="102"/>
    </row>
    <row r="1220" spans="1:12" x14ac:dyDescent="0.25">
      <c r="A1220" s="8">
        <v>36789</v>
      </c>
      <c r="B1220" s="1"/>
      <c r="C1220" s="8"/>
      <c r="D1220" s="9">
        <f t="shared" si="151"/>
        <v>5.0750000000000002</v>
      </c>
      <c r="E1220" s="9">
        <f t="shared" si="151"/>
        <v>6.0750000000000002</v>
      </c>
      <c r="G1220" s="102">
        <f t="shared" si="152"/>
        <v>1.0896591224213412E-2</v>
      </c>
      <c r="H1220" s="102">
        <f t="shared" si="153"/>
        <v>-2.8399474521698002E-2</v>
      </c>
      <c r="I1220" s="102"/>
      <c r="J1220" s="102"/>
    </row>
    <row r="1221" spans="1:12" x14ac:dyDescent="0.25">
      <c r="A1221" s="8">
        <v>36790</v>
      </c>
      <c r="B1221" s="1"/>
      <c r="C1221" s="8"/>
      <c r="D1221" s="9">
        <f t="shared" si="151"/>
        <v>4.99</v>
      </c>
      <c r="E1221" s="9">
        <f t="shared" si="151"/>
        <v>5.7</v>
      </c>
      <c r="G1221" s="102">
        <f t="shared" si="152"/>
        <v>-1.6890615164423733E-2</v>
      </c>
      <c r="H1221" s="102">
        <f t="shared" si="153"/>
        <v>-6.3715814386107739E-2</v>
      </c>
      <c r="I1221" s="102"/>
      <c r="J1221" s="102"/>
    </row>
    <row r="1222" spans="1:12" x14ac:dyDescent="0.25">
      <c r="A1222" s="8">
        <v>36791</v>
      </c>
      <c r="B1222" s="1"/>
      <c r="C1222" s="8"/>
      <c r="D1222" s="9">
        <f t="shared" si="151"/>
        <v>4.915</v>
      </c>
      <c r="E1222" s="9">
        <f t="shared" si="151"/>
        <v>5.34</v>
      </c>
      <c r="G1222" s="102">
        <f t="shared" si="152"/>
        <v>-1.5144156164297495E-2</v>
      </c>
      <c r="H1222" s="102">
        <f t="shared" si="153"/>
        <v>-6.5240521868401083E-2</v>
      </c>
      <c r="I1222" s="102"/>
      <c r="J1222" s="102"/>
    </row>
    <row r="1223" spans="1:12" x14ac:dyDescent="0.25">
      <c r="A1223" s="8">
        <v>36794</v>
      </c>
      <c r="B1223" s="1"/>
      <c r="C1223" s="8"/>
      <c r="D1223" s="9">
        <f t="shared" si="151"/>
        <v>4.9349999999999996</v>
      </c>
      <c r="E1223" s="9">
        <f t="shared" si="151"/>
        <v>5.415</v>
      </c>
      <c r="G1223" s="102">
        <f t="shared" si="152"/>
        <v>4.0609192863150121E-3</v>
      </c>
      <c r="H1223" s="102">
        <f t="shared" si="153"/>
        <v>1.3947227480850552E-2</v>
      </c>
      <c r="I1223" s="102"/>
      <c r="J1223" s="102"/>
    </row>
    <row r="1224" spans="1:12" x14ac:dyDescent="0.25">
      <c r="A1224" s="8">
        <v>36795</v>
      </c>
      <c r="B1224" s="1"/>
      <c r="C1224" s="8"/>
      <c r="D1224" s="9">
        <f t="shared" si="151"/>
        <v>5.1050000000000004</v>
      </c>
      <c r="E1224" s="9">
        <f t="shared" si="151"/>
        <v>5.64</v>
      </c>
      <c r="G1224" s="102">
        <f t="shared" si="152"/>
        <v>3.3867778731184177E-2</v>
      </c>
      <c r="H1224" s="102">
        <f t="shared" si="153"/>
        <v>4.0711185057013426E-2</v>
      </c>
      <c r="I1224" s="102"/>
      <c r="J1224" s="102"/>
    </row>
    <row r="1225" spans="1:12" x14ac:dyDescent="0.25">
      <c r="A1225" s="8">
        <v>36796</v>
      </c>
      <c r="D1225" s="9">
        <f t="shared" si="151"/>
        <v>5.1749999999999998</v>
      </c>
      <c r="E1225" s="9">
        <f t="shared" si="151"/>
        <v>5.75</v>
      </c>
      <c r="G1225" s="102">
        <f>LN(D1225/D1224)</f>
        <v>1.3618887534803821E-2</v>
      </c>
      <c r="H1225" s="102">
        <f>LN(E1225/E1224)</f>
        <v>1.9315789299291706E-2</v>
      </c>
      <c r="I1225" s="102"/>
      <c r="J1225" s="102"/>
    </row>
    <row r="1226" spans="1:12" x14ac:dyDescent="0.25">
      <c r="A1226" s="8"/>
      <c r="B1226" s="1"/>
      <c r="C1226" s="8"/>
      <c r="D1226" s="9"/>
      <c r="E1226" s="9"/>
    </row>
    <row r="1227" spans="1:12" x14ac:dyDescent="0.25">
      <c r="A1227" s="8"/>
      <c r="B1227" s="1"/>
      <c r="C1227" s="8"/>
      <c r="D1227" s="9"/>
      <c r="E1227" s="9"/>
    </row>
    <row r="1228" spans="1:12" x14ac:dyDescent="0.25">
      <c r="A1228" s="8"/>
      <c r="B1228" s="1"/>
      <c r="C1228" s="8"/>
      <c r="D1228" s="9"/>
      <c r="E1228" s="9"/>
    </row>
    <row r="1229" spans="1:12" x14ac:dyDescent="0.25">
      <c r="A1229" s="8"/>
      <c r="B1229" s="1"/>
      <c r="C1229" s="8">
        <v>36800</v>
      </c>
      <c r="G1229" s="102">
        <f>STDEV(G1231:G1251)*15.87</f>
        <v>0.49575702657273546</v>
      </c>
      <c r="H1229" s="102">
        <f>STDEV(H1231:H1251)*15.87</f>
        <v>0.36303457588231447</v>
      </c>
      <c r="I1229" s="102"/>
      <c r="J1229" s="102">
        <f>IF(ISNUMBER(J1230),J1230,1.1)</f>
        <v>0.83003555875199864</v>
      </c>
      <c r="K1229" s="101">
        <f>MAX(D1230:D1251)</f>
        <v>5.44</v>
      </c>
      <c r="L1229" s="101">
        <f>MAX(E1230:E1251)</f>
        <v>6.02</v>
      </c>
    </row>
    <row r="1230" spans="1:12" x14ac:dyDescent="0.25">
      <c r="A1230" s="8">
        <v>36797</v>
      </c>
      <c r="B1230" s="1"/>
      <c r="C1230" s="8"/>
      <c r="D1230" s="9">
        <f t="shared" ref="D1230:E1251" si="154">VLOOKUP($A1230,IF(D$3=2,PRICELOOK2,IF(D$3=3,PRICELOOK3,IF(D$3=4,cash,PRICELOOK))),D$4,FALSE)</f>
        <v>5.0449999999999999</v>
      </c>
      <c r="E1230" s="9">
        <f t="shared" si="154"/>
        <v>5.8449999999999998</v>
      </c>
      <c r="G1230" s="102"/>
      <c r="H1230" s="102"/>
      <c r="I1230" s="102"/>
      <c r="J1230" s="102">
        <f>CORREL(D1230:D1251,E1230:E1251)</f>
        <v>0.83003555875199864</v>
      </c>
      <c r="K1230" s="101">
        <f>MIN(D1230:D1251)</f>
        <v>4.3099999999999996</v>
      </c>
      <c r="L1230" s="101">
        <f>MIN(E1230:E1251)</f>
        <v>4.9749999999999996</v>
      </c>
    </row>
    <row r="1231" spans="1:12" x14ac:dyDescent="0.25">
      <c r="A1231" s="8">
        <v>36798</v>
      </c>
      <c r="B1231" s="1"/>
      <c r="C1231" s="8"/>
      <c r="D1231" s="9">
        <f t="shared" si="154"/>
        <v>5.04</v>
      </c>
      <c r="E1231" s="9">
        <f t="shared" si="154"/>
        <v>5.6950000000000003</v>
      </c>
      <c r="G1231" s="102">
        <f>LN(D1231/D1230)</f>
        <v>-9.915717222950518E-4</v>
      </c>
      <c r="H1231" s="102">
        <f>LN(E1231/E1230)</f>
        <v>-2.5997998024886188E-2</v>
      </c>
      <c r="I1231" s="102"/>
      <c r="J1231" s="102"/>
    </row>
    <row r="1232" spans="1:12" x14ac:dyDescent="0.25">
      <c r="A1232" s="8">
        <v>36801</v>
      </c>
      <c r="B1232" s="1"/>
      <c r="C1232" s="8"/>
      <c r="D1232" s="9">
        <f t="shared" si="154"/>
        <v>5.1950000000000003</v>
      </c>
      <c r="E1232" s="9">
        <f t="shared" si="154"/>
        <v>5.9749999999999996</v>
      </c>
      <c r="G1232" s="102">
        <f t="shared" ref="G1232:G1251" si="155">LN(D1232/D1231)</f>
        <v>3.0290542467913576E-2</v>
      </c>
      <c r="H1232" s="102">
        <f t="shared" ref="H1232:H1251" si="156">LN(E1232/E1231)</f>
        <v>4.7995500918428725E-2</v>
      </c>
      <c r="I1232" s="102"/>
      <c r="J1232" s="102"/>
    </row>
    <row r="1233" spans="1:10" x14ac:dyDescent="0.25">
      <c r="A1233" s="8">
        <v>36802</v>
      </c>
      <c r="B1233" s="1"/>
      <c r="C1233" s="8"/>
      <c r="D1233" s="9">
        <f t="shared" si="154"/>
        <v>5.2050000000000001</v>
      </c>
      <c r="E1233" s="9">
        <f t="shared" si="154"/>
        <v>6.01</v>
      </c>
      <c r="G1233" s="102">
        <f t="shared" si="155"/>
        <v>1.9230775157414838E-3</v>
      </c>
      <c r="H1233" s="102">
        <f t="shared" si="156"/>
        <v>5.840650729541829E-3</v>
      </c>
      <c r="I1233" s="102"/>
      <c r="J1233" s="102"/>
    </row>
    <row r="1234" spans="1:10" x14ac:dyDescent="0.25">
      <c r="A1234" s="8">
        <v>36803</v>
      </c>
      <c r="B1234" s="1"/>
      <c r="C1234" s="8"/>
      <c r="D1234" s="9">
        <f t="shared" si="154"/>
        <v>5.16</v>
      </c>
      <c r="E1234" s="9">
        <f t="shared" si="154"/>
        <v>6.02</v>
      </c>
      <c r="G1234" s="102">
        <f t="shared" si="155"/>
        <v>-8.6831225734608809E-3</v>
      </c>
      <c r="H1234" s="102">
        <f t="shared" si="156"/>
        <v>1.6625107736134572E-3</v>
      </c>
      <c r="I1234" s="102"/>
      <c r="J1234" s="102"/>
    </row>
    <row r="1235" spans="1:10" x14ac:dyDescent="0.25">
      <c r="A1235" s="8">
        <v>36804</v>
      </c>
      <c r="B1235" s="1"/>
      <c r="C1235" s="8"/>
      <c r="D1235" s="9">
        <f t="shared" si="154"/>
        <v>5.09</v>
      </c>
      <c r="E1235" s="9">
        <f t="shared" si="154"/>
        <v>6</v>
      </c>
      <c r="G1235" s="102">
        <f t="shared" si="155"/>
        <v>-1.3658748931040016E-2</v>
      </c>
      <c r="H1235" s="102">
        <f t="shared" si="156"/>
        <v>-3.3277900926745796E-3</v>
      </c>
      <c r="I1235" s="102"/>
      <c r="J1235" s="102"/>
    </row>
    <row r="1236" spans="1:10" x14ac:dyDescent="0.25">
      <c r="A1236" s="8">
        <v>36805</v>
      </c>
      <c r="B1236" s="1"/>
      <c r="C1236" s="8"/>
      <c r="D1236" s="9">
        <f t="shared" si="154"/>
        <v>4.8600000000000003</v>
      </c>
      <c r="E1236" s="9">
        <f t="shared" si="154"/>
        <v>5.7649999999999997</v>
      </c>
      <c r="G1236" s="102">
        <f t="shared" si="155"/>
        <v>-4.6239392650028861E-2</v>
      </c>
      <c r="H1236" s="102">
        <f t="shared" si="156"/>
        <v>-3.995431550703267E-2</v>
      </c>
      <c r="I1236" s="102"/>
      <c r="J1236" s="102"/>
    </row>
    <row r="1237" spans="1:10" x14ac:dyDescent="0.25">
      <c r="A1237" s="8">
        <v>36808</v>
      </c>
      <c r="B1237" s="1"/>
      <c r="C1237" s="8"/>
      <c r="D1237" s="9">
        <f t="shared" si="154"/>
        <v>4.96</v>
      </c>
      <c r="E1237" s="9">
        <f t="shared" si="154"/>
        <v>5.8049999999999997</v>
      </c>
      <c r="G1237" s="102">
        <f t="shared" si="155"/>
        <v>2.0367302824433733E-2</v>
      </c>
      <c r="H1237" s="102">
        <f t="shared" si="156"/>
        <v>6.9144614288324116E-3</v>
      </c>
      <c r="I1237" s="102"/>
      <c r="J1237" s="102"/>
    </row>
    <row r="1238" spans="1:10" x14ac:dyDescent="0.25">
      <c r="A1238" s="8">
        <v>36809</v>
      </c>
      <c r="B1238" s="1"/>
      <c r="C1238" s="8"/>
      <c r="D1238" s="9">
        <f t="shared" si="154"/>
        <v>5.0049999999999999</v>
      </c>
      <c r="E1238" s="9">
        <f t="shared" si="154"/>
        <v>5.75</v>
      </c>
      <c r="G1238" s="102">
        <f t="shared" si="155"/>
        <v>9.0316720303477566E-3</v>
      </c>
      <c r="H1238" s="102">
        <f t="shared" si="156"/>
        <v>-9.5197603405956649E-3</v>
      </c>
      <c r="I1238" s="102"/>
      <c r="J1238" s="102"/>
    </row>
    <row r="1239" spans="1:10" x14ac:dyDescent="0.25">
      <c r="A1239" s="8">
        <v>36810</v>
      </c>
      <c r="B1239" s="1"/>
      <c r="C1239" s="8"/>
      <c r="D1239" s="9">
        <f t="shared" si="154"/>
        <v>5.1050000000000004</v>
      </c>
      <c r="E1239" s="9">
        <f t="shared" si="154"/>
        <v>5.63</v>
      </c>
      <c r="G1239" s="102">
        <f t="shared" si="155"/>
        <v>1.9783038849445177E-2</v>
      </c>
      <c r="H1239" s="102">
        <f t="shared" si="156"/>
        <v>-2.1090412657660117E-2</v>
      </c>
      <c r="I1239" s="102"/>
      <c r="J1239" s="102"/>
    </row>
    <row r="1240" spans="1:10" x14ac:dyDescent="0.25">
      <c r="A1240" s="8">
        <v>36811</v>
      </c>
      <c r="B1240" s="1"/>
      <c r="C1240" s="8"/>
      <c r="D1240" s="9">
        <f t="shared" si="154"/>
        <v>5.44</v>
      </c>
      <c r="E1240" s="9">
        <f t="shared" si="154"/>
        <v>5.8150000000000004</v>
      </c>
      <c r="G1240" s="102">
        <f t="shared" si="155"/>
        <v>6.355860925122242E-2</v>
      </c>
      <c r="H1240" s="102">
        <f t="shared" si="156"/>
        <v>3.2331343819028739E-2</v>
      </c>
      <c r="I1240" s="102"/>
      <c r="J1240" s="102"/>
    </row>
    <row r="1241" spans="1:10" x14ac:dyDescent="0.25">
      <c r="A1241" s="8">
        <v>36812</v>
      </c>
      <c r="B1241" s="1"/>
      <c r="C1241" s="8"/>
      <c r="D1241" s="9">
        <f t="shared" si="154"/>
        <v>5.29</v>
      </c>
      <c r="E1241" s="9">
        <f t="shared" si="154"/>
        <v>5.69</v>
      </c>
      <c r="G1241" s="102">
        <f t="shared" si="155"/>
        <v>-2.796081499764326E-2</v>
      </c>
      <c r="H1241" s="102">
        <f t="shared" si="156"/>
        <v>-2.1730537832388163E-2</v>
      </c>
      <c r="I1241" s="102"/>
      <c r="J1241" s="102"/>
    </row>
    <row r="1242" spans="1:10" x14ac:dyDescent="0.25">
      <c r="A1242" s="8">
        <v>36815</v>
      </c>
      <c r="B1242" s="1"/>
      <c r="C1242" s="8"/>
      <c r="D1242" s="9">
        <f t="shared" si="154"/>
        <v>5.24</v>
      </c>
      <c r="E1242" s="9">
        <f t="shared" si="154"/>
        <v>5.6849999999999996</v>
      </c>
      <c r="G1242" s="102">
        <f t="shared" si="155"/>
        <v>-9.4967475372571969E-3</v>
      </c>
      <c r="H1242" s="102">
        <f t="shared" si="156"/>
        <v>-8.7912093574035147E-4</v>
      </c>
      <c r="I1242" s="102"/>
      <c r="J1242" s="102"/>
    </row>
    <row r="1243" spans="1:10" x14ac:dyDescent="0.25">
      <c r="A1243" s="8">
        <v>36816</v>
      </c>
      <c r="B1243" s="1"/>
      <c r="C1243" s="8"/>
      <c r="D1243" s="9">
        <f t="shared" si="154"/>
        <v>5.1950000000000003</v>
      </c>
      <c r="E1243" s="9">
        <f t="shared" si="154"/>
        <v>5.6550000000000002</v>
      </c>
      <c r="G1243" s="102">
        <f t="shared" si="155"/>
        <v>-8.6248737817600247E-3</v>
      </c>
      <c r="H1243" s="102">
        <f t="shared" si="156"/>
        <v>-5.2910176344154363E-3</v>
      </c>
      <c r="I1243" s="102"/>
      <c r="J1243" s="102"/>
    </row>
    <row r="1244" spans="1:10" x14ac:dyDescent="0.25">
      <c r="A1244" s="8">
        <v>36817</v>
      </c>
      <c r="B1244" s="1"/>
      <c r="C1244" s="8"/>
      <c r="D1244" s="9">
        <f t="shared" si="154"/>
        <v>5.2850000000000001</v>
      </c>
      <c r="E1244" s="9">
        <f t="shared" si="154"/>
        <v>5.7549999999999999</v>
      </c>
      <c r="G1244" s="102">
        <f t="shared" si="155"/>
        <v>1.7175994771010179E-2</v>
      </c>
      <c r="H1244" s="102">
        <f t="shared" si="156"/>
        <v>1.7528932605762066E-2</v>
      </c>
      <c r="I1244" s="102"/>
      <c r="J1244" s="102"/>
    </row>
    <row r="1245" spans="1:10" x14ac:dyDescent="0.25">
      <c r="A1245" s="8">
        <v>36818</v>
      </c>
      <c r="B1245" s="1"/>
      <c r="C1245" s="8"/>
      <c r="D1245" s="9">
        <f t="shared" si="154"/>
        <v>4.96</v>
      </c>
      <c r="E1245" s="9">
        <f t="shared" si="154"/>
        <v>5.58</v>
      </c>
      <c r="G1245" s="102">
        <f t="shared" si="155"/>
        <v>-6.3466878585364872E-2</v>
      </c>
      <c r="H1245" s="102">
        <f t="shared" si="156"/>
        <v>-3.0880265780626321E-2</v>
      </c>
      <c r="I1245" s="102"/>
      <c r="J1245" s="102"/>
    </row>
    <row r="1246" spans="1:10" x14ac:dyDescent="0.25">
      <c r="A1246" s="8">
        <v>36819</v>
      </c>
      <c r="B1246" s="1"/>
      <c r="C1246" s="8"/>
      <c r="D1246" s="9">
        <f t="shared" si="154"/>
        <v>4.7300000000000004</v>
      </c>
      <c r="E1246" s="9">
        <f t="shared" si="154"/>
        <v>5.4050000000000002</v>
      </c>
      <c r="G1246" s="102">
        <f t="shared" si="155"/>
        <v>-4.7480538232994418E-2</v>
      </c>
      <c r="H1246" s="102">
        <f t="shared" si="156"/>
        <v>-3.1864325302047906E-2</v>
      </c>
      <c r="I1246" s="102"/>
      <c r="J1246" s="102"/>
    </row>
    <row r="1247" spans="1:10" x14ac:dyDescent="0.25">
      <c r="A1247" s="8">
        <v>36822</v>
      </c>
      <c r="B1247" s="1"/>
      <c r="C1247" s="8"/>
      <c r="D1247" s="9">
        <f t="shared" si="154"/>
        <v>4.7300000000000004</v>
      </c>
      <c r="E1247" s="9">
        <f t="shared" si="154"/>
        <v>5.375</v>
      </c>
      <c r="G1247" s="102">
        <f t="shared" si="155"/>
        <v>0</v>
      </c>
      <c r="H1247" s="102">
        <f t="shared" si="156"/>
        <v>-5.5658770774451175E-3</v>
      </c>
      <c r="I1247" s="102"/>
      <c r="J1247" s="102"/>
    </row>
    <row r="1248" spans="1:10" x14ac:dyDescent="0.25">
      <c r="A1248" s="8">
        <v>36823</v>
      </c>
      <c r="B1248" s="1"/>
      <c r="C1248" s="8"/>
      <c r="D1248" s="9">
        <f t="shared" si="154"/>
        <v>4.79</v>
      </c>
      <c r="E1248" s="9">
        <f t="shared" si="154"/>
        <v>5.3449999999999998</v>
      </c>
      <c r="G1248" s="102">
        <f t="shared" si="155"/>
        <v>1.260520891898219E-2</v>
      </c>
      <c r="H1248" s="102">
        <f t="shared" si="156"/>
        <v>-5.5970295367180197E-3</v>
      </c>
      <c r="I1248" s="102"/>
      <c r="J1248" s="102"/>
    </row>
    <row r="1249" spans="1:12" x14ac:dyDescent="0.25">
      <c r="A1249" s="8">
        <v>36824</v>
      </c>
      <c r="B1249" s="1"/>
      <c r="C1249" s="8"/>
      <c r="D1249" s="9">
        <f t="shared" si="154"/>
        <v>4.6100000000000003</v>
      </c>
      <c r="E1249" s="9">
        <f t="shared" si="154"/>
        <v>5.22</v>
      </c>
      <c r="G1249" s="102">
        <f t="shared" si="155"/>
        <v>-3.8302554414266637E-2</v>
      </c>
      <c r="H1249" s="102">
        <f t="shared" si="156"/>
        <v>-2.3664142582461228E-2</v>
      </c>
      <c r="I1249" s="102"/>
      <c r="J1249" s="102"/>
    </row>
    <row r="1250" spans="1:12" x14ac:dyDescent="0.25">
      <c r="A1250" s="8">
        <v>36825</v>
      </c>
      <c r="B1250" s="1"/>
      <c r="C1250" s="8"/>
      <c r="D1250" s="9">
        <f t="shared" si="154"/>
        <v>4.5599999999999996</v>
      </c>
      <c r="E1250" s="9">
        <f t="shared" si="154"/>
        <v>5.2050000000000001</v>
      </c>
      <c r="G1250" s="102">
        <f t="shared" si="155"/>
        <v>-1.0905233482262581E-2</v>
      </c>
      <c r="H1250" s="102">
        <f t="shared" si="156"/>
        <v>-2.8776998276150581E-3</v>
      </c>
      <c r="I1250" s="102"/>
      <c r="J1250" s="102"/>
    </row>
    <row r="1251" spans="1:12" x14ac:dyDescent="0.25">
      <c r="A1251" s="8">
        <v>36826</v>
      </c>
      <c r="B1251" s="1"/>
      <c r="C1251" s="8"/>
      <c r="D1251" s="9">
        <f t="shared" si="154"/>
        <v>4.3099999999999996</v>
      </c>
      <c r="E1251" s="9">
        <f t="shared" si="154"/>
        <v>4.9749999999999996</v>
      </c>
      <c r="G1251" s="102">
        <f t="shared" si="155"/>
        <v>-5.6384719410638294E-2</v>
      </c>
      <c r="H1251" s="102">
        <f t="shared" si="156"/>
        <v>-4.5194331456376149E-2</v>
      </c>
      <c r="I1251" s="102"/>
      <c r="J1251" s="102"/>
    </row>
    <row r="1252" spans="1:12" x14ac:dyDescent="0.25">
      <c r="A1252" s="8"/>
    </row>
    <row r="1253" spans="1:12" x14ac:dyDescent="0.25">
      <c r="A1253" s="8"/>
    </row>
    <row r="1254" spans="1:12" x14ac:dyDescent="0.25">
      <c r="A1254" s="8"/>
    </row>
    <row r="1255" spans="1:12" x14ac:dyDescent="0.25">
      <c r="A1255" s="8"/>
      <c r="C1255" s="103">
        <v>36831</v>
      </c>
      <c r="G1255" s="102">
        <f>STDEV(G1257:G1275)*15.87</f>
        <v>0.87030311408470629</v>
      </c>
      <c r="H1255" s="102">
        <f>STDEV(H1257:H1275)*15.87</f>
        <v>1.6644975653741485</v>
      </c>
      <c r="I1255" s="102"/>
      <c r="J1255" s="102">
        <f>IF(ISNUMBER(J1256),J1256,1.1)</f>
        <v>0.82560323884562381</v>
      </c>
      <c r="K1255" s="101">
        <f>MAX(D1256:D1299)</f>
        <v>10.94</v>
      </c>
      <c r="L1255" s="101">
        <f>MAX(E1256:E1299)</f>
        <v>59.42</v>
      </c>
    </row>
    <row r="1256" spans="1:12" x14ac:dyDescent="0.25">
      <c r="A1256" s="8">
        <v>36829</v>
      </c>
      <c r="D1256" s="9">
        <f t="shared" ref="D1256:E1275" si="157">VLOOKUP($A1256,IF(D$3=2,PRICELOOK2,IF(D$3=3,PRICELOOK3,IF(D$3=4,cash,PRICELOOK))),D$4,FALSE)</f>
        <v>4.3650000000000002</v>
      </c>
      <c r="E1256" s="9">
        <f t="shared" si="157"/>
        <v>5.1950000000000003</v>
      </c>
      <c r="G1256" s="102"/>
      <c r="H1256" s="102"/>
      <c r="I1256" s="102"/>
      <c r="J1256" s="102">
        <f>CORREL(D1256:D1275,E1256:E1275)</f>
        <v>0.82560323884562381</v>
      </c>
      <c r="K1256" s="101">
        <f>MIN(D1256:D1275)</f>
        <v>4.1449999999999996</v>
      </c>
      <c r="L1256" s="101">
        <f>MIN(E1256:E1299)</f>
        <v>5.1950000000000003</v>
      </c>
    </row>
    <row r="1257" spans="1:12" x14ac:dyDescent="0.25">
      <c r="A1257" s="8">
        <v>36830</v>
      </c>
      <c r="D1257" s="9">
        <f t="shared" si="157"/>
        <v>4.1950000000000003</v>
      </c>
      <c r="E1257" s="9">
        <f t="shared" si="157"/>
        <v>5.2</v>
      </c>
      <c r="G1257" s="102">
        <f t="shared" ref="G1257:H1260" si="158">LN(D1257/D1256)</f>
        <v>-3.9724849372396003E-2</v>
      </c>
      <c r="H1257" s="102">
        <f t="shared" si="158"/>
        <v>9.620010361908411E-4</v>
      </c>
    </row>
    <row r="1258" spans="1:12" x14ac:dyDescent="0.25">
      <c r="A1258" s="8">
        <v>36831</v>
      </c>
      <c r="D1258" s="9">
        <f t="shared" si="157"/>
        <v>4.1449999999999996</v>
      </c>
      <c r="E1258" s="9">
        <f t="shared" si="157"/>
        <v>5.1950000000000003</v>
      </c>
      <c r="G1258" s="102">
        <f t="shared" si="158"/>
        <v>-1.1990551331911419E-2</v>
      </c>
      <c r="H1258" s="102">
        <f t="shared" si="158"/>
        <v>-9.6200103619095213E-4</v>
      </c>
    </row>
    <row r="1259" spans="1:12" x14ac:dyDescent="0.25">
      <c r="A1259" s="8">
        <v>36832</v>
      </c>
      <c r="D1259" s="9">
        <f t="shared" si="157"/>
        <v>4.2249999999999996</v>
      </c>
      <c r="E1259" s="9">
        <f t="shared" si="157"/>
        <v>5.3</v>
      </c>
      <c r="G1259" s="102">
        <f t="shared" si="158"/>
        <v>1.9116472221878889E-2</v>
      </c>
      <c r="H1259" s="102">
        <f t="shared" si="158"/>
        <v>2.0010196006885254E-2</v>
      </c>
    </row>
    <row r="1260" spans="1:12" x14ac:dyDescent="0.25">
      <c r="A1260" s="8">
        <v>36833</v>
      </c>
      <c r="D1260" s="9">
        <f t="shared" si="157"/>
        <v>4.4249999999999998</v>
      </c>
      <c r="E1260" s="9">
        <f t="shared" si="157"/>
        <v>5.4450000000000003</v>
      </c>
      <c r="G1260" s="102">
        <f t="shared" si="158"/>
        <v>4.6251017650755691E-2</v>
      </c>
      <c r="H1260" s="102">
        <f t="shared" si="158"/>
        <v>2.6990935826847692E-2</v>
      </c>
    </row>
    <row r="1261" spans="1:12" x14ac:dyDescent="0.25">
      <c r="A1261" s="8">
        <v>36836</v>
      </c>
      <c r="D1261" s="9">
        <f t="shared" si="157"/>
        <v>4.5049999999999999</v>
      </c>
      <c r="E1261" s="9">
        <f t="shared" si="157"/>
        <v>5.4550000000000001</v>
      </c>
      <c r="G1261" s="102">
        <f>LN(D1261/D1259)</f>
        <v>6.4168630251164135E-2</v>
      </c>
      <c r="H1261" s="102">
        <f>LN(E1261/E1259)</f>
        <v>2.8825798726957931E-2</v>
      </c>
    </row>
    <row r="1262" spans="1:12" x14ac:dyDescent="0.25">
      <c r="A1262" s="8">
        <v>36837</v>
      </c>
      <c r="D1262" s="9">
        <f t="shared" si="157"/>
        <v>4.55</v>
      </c>
      <c r="E1262" s="9">
        <f t="shared" si="157"/>
        <v>5.5949999999999998</v>
      </c>
      <c r="G1262" s="102">
        <f>LN(D1262/D1261)</f>
        <v>9.9393419025577048E-3</v>
      </c>
      <c r="H1262" s="102">
        <f>LN(E1262/E1261)</f>
        <v>2.5340722478854459E-2</v>
      </c>
    </row>
    <row r="1263" spans="1:12" x14ac:dyDescent="0.25">
      <c r="A1263" s="8">
        <v>36838</v>
      </c>
      <c r="D1263" s="9">
        <f t="shared" si="157"/>
        <v>4.875</v>
      </c>
      <c r="E1263" s="9">
        <f t="shared" si="157"/>
        <v>5.8949999999999996</v>
      </c>
      <c r="G1263" s="102">
        <f>LN(D1263/D1262)</f>
        <v>6.8992871486951421E-2</v>
      </c>
      <c r="H1263" s="102">
        <f>LN(E1263/E1262)</f>
        <v>5.2231192225445727E-2</v>
      </c>
    </row>
    <row r="1264" spans="1:12" x14ac:dyDescent="0.25">
      <c r="A1264" s="8">
        <v>36839</v>
      </c>
      <c r="D1264" s="9">
        <f t="shared" si="157"/>
        <v>5.4649999999999999</v>
      </c>
      <c r="E1264" s="9">
        <f t="shared" si="157"/>
        <v>6.89</v>
      </c>
      <c r="G1264" s="102">
        <f t="shared" ref="G1264:G1275" si="159">LN(D1264/D1263)</f>
        <v>0.11424401717869132</v>
      </c>
      <c r="H1264" s="102">
        <f t="shared" ref="H1264:H1275" si="160">LN(E1264/E1263)</f>
        <v>0.15596655103623305</v>
      </c>
    </row>
    <row r="1265" spans="1:12" x14ac:dyDescent="0.25">
      <c r="A1265" s="8">
        <v>36840</v>
      </c>
      <c r="D1265" s="9">
        <f t="shared" si="157"/>
        <v>5.18</v>
      </c>
      <c r="E1265" s="9">
        <f t="shared" si="157"/>
        <v>6.7850000000000001</v>
      </c>
      <c r="G1265" s="102">
        <f t="shared" si="159"/>
        <v>-5.3559065357110212E-2</v>
      </c>
      <c r="H1265" s="102">
        <f t="shared" si="160"/>
        <v>-1.5356791738734709E-2</v>
      </c>
    </row>
    <row r="1266" spans="1:12" x14ac:dyDescent="0.25">
      <c r="A1266" s="8">
        <v>36843</v>
      </c>
      <c r="D1266" s="9">
        <f t="shared" si="157"/>
        <v>5.6</v>
      </c>
      <c r="E1266" s="9">
        <f t="shared" si="157"/>
        <v>7.3650000000000002</v>
      </c>
      <c r="G1266" s="102">
        <f t="shared" si="159"/>
        <v>7.7961541469711917E-2</v>
      </c>
      <c r="H1266" s="102">
        <f t="shared" si="160"/>
        <v>8.2024756627761181E-2</v>
      </c>
    </row>
    <row r="1267" spans="1:12" x14ac:dyDescent="0.25">
      <c r="A1267" s="8">
        <v>36844</v>
      </c>
      <c r="D1267" s="9">
        <f t="shared" si="157"/>
        <v>5.89</v>
      </c>
      <c r="E1267" s="9">
        <f t="shared" si="157"/>
        <v>8.2850000000000001</v>
      </c>
      <c r="G1267" s="102">
        <f t="shared" si="159"/>
        <v>5.0489399922391827E-2</v>
      </c>
      <c r="H1267" s="102">
        <f t="shared" si="160"/>
        <v>0.11770760096393257</v>
      </c>
    </row>
    <row r="1268" spans="1:12" x14ac:dyDescent="0.25">
      <c r="A1268" s="8">
        <v>36845</v>
      </c>
      <c r="D1268" s="9">
        <f t="shared" si="157"/>
        <v>5.9550000000000001</v>
      </c>
      <c r="E1268" s="9">
        <f t="shared" si="157"/>
        <v>8.1950000000000003</v>
      </c>
      <c r="G1268" s="102">
        <f t="shared" si="159"/>
        <v>1.0975205143768138E-2</v>
      </c>
      <c r="H1268" s="102">
        <f t="shared" si="160"/>
        <v>-1.0922438682733158E-2</v>
      </c>
    </row>
    <row r="1269" spans="1:12" x14ac:dyDescent="0.25">
      <c r="A1269" s="8">
        <v>36846</v>
      </c>
      <c r="D1269" s="9">
        <f t="shared" si="157"/>
        <v>5.915</v>
      </c>
      <c r="E1269" s="9">
        <f t="shared" si="157"/>
        <v>8.125</v>
      </c>
      <c r="G1269" s="102">
        <f t="shared" si="159"/>
        <v>-6.7397053769132778E-3</v>
      </c>
      <c r="H1269" s="102">
        <f t="shared" si="160"/>
        <v>-8.5784839799918945E-3</v>
      </c>
    </row>
    <row r="1270" spans="1:12" x14ac:dyDescent="0.25">
      <c r="A1270" s="8">
        <v>36847</v>
      </c>
      <c r="D1270" s="9">
        <f t="shared" si="157"/>
        <v>5.7649999999999997</v>
      </c>
      <c r="E1270" s="9">
        <f t="shared" si="157"/>
        <v>9.5950000000000006</v>
      </c>
      <c r="G1270" s="102">
        <f t="shared" si="159"/>
        <v>-2.568634370932785E-2</v>
      </c>
      <c r="H1270" s="102">
        <f t="shared" si="160"/>
        <v>0.16629640124386208</v>
      </c>
    </row>
    <row r="1271" spans="1:12" x14ac:dyDescent="0.25">
      <c r="A1271" s="8">
        <v>36850</v>
      </c>
      <c r="D1271" s="9">
        <f t="shared" si="157"/>
        <v>6.5</v>
      </c>
      <c r="E1271" s="9">
        <f t="shared" si="157"/>
        <v>13.42</v>
      </c>
      <c r="G1271" s="102">
        <f t="shared" si="159"/>
        <v>0.11999702318056908</v>
      </c>
      <c r="H1271" s="102">
        <f t="shared" si="160"/>
        <v>0.33550400208387243</v>
      </c>
    </row>
    <row r="1272" spans="1:12" x14ac:dyDescent="0.25">
      <c r="A1272" s="8">
        <v>36851</v>
      </c>
      <c r="D1272" s="9">
        <f t="shared" si="157"/>
        <v>6.5049999999999999</v>
      </c>
      <c r="E1272" s="9">
        <f t="shared" si="157"/>
        <v>17.344999999999999</v>
      </c>
      <c r="G1272" s="102">
        <f t="shared" si="159"/>
        <v>7.6893506287725667E-4</v>
      </c>
      <c r="H1272" s="102">
        <f t="shared" si="160"/>
        <v>0.25655814887817729</v>
      </c>
    </row>
    <row r="1273" spans="1:12" x14ac:dyDescent="0.25">
      <c r="A1273" s="8">
        <v>36852</v>
      </c>
      <c r="D1273" s="9">
        <f t="shared" si="157"/>
        <v>6.2249999999999996</v>
      </c>
      <c r="E1273" s="9">
        <f t="shared" si="157"/>
        <v>16.670000000000002</v>
      </c>
      <c r="G1273" s="102">
        <f t="shared" si="159"/>
        <v>-4.3997669613697353E-2</v>
      </c>
      <c r="H1273" s="102">
        <f t="shared" si="160"/>
        <v>-3.969358365901024E-2</v>
      </c>
    </row>
    <row r="1274" spans="1:12" x14ac:dyDescent="0.25">
      <c r="A1274" s="8">
        <v>36857</v>
      </c>
      <c r="D1274" s="9">
        <f t="shared" si="157"/>
        <v>6.21</v>
      </c>
      <c r="E1274" s="9">
        <f t="shared" si="157"/>
        <v>15.475</v>
      </c>
      <c r="G1274" s="102">
        <f t="shared" si="159"/>
        <v>-2.4125464053838782E-3</v>
      </c>
      <c r="H1274" s="102">
        <f t="shared" si="160"/>
        <v>-7.4384878192042939E-2</v>
      </c>
    </row>
    <row r="1275" spans="1:12" x14ac:dyDescent="0.25">
      <c r="A1275" s="8">
        <v>36858</v>
      </c>
      <c r="D1275" s="9">
        <f t="shared" si="157"/>
        <v>5.79</v>
      </c>
      <c r="E1275" s="9">
        <f t="shared" si="157"/>
        <v>15.47</v>
      </c>
      <c r="G1275" s="102">
        <f t="shared" si="159"/>
        <v>-7.0028604360483485E-2</v>
      </c>
      <c r="H1275" s="102">
        <f t="shared" si="160"/>
        <v>-3.2315398568501436E-4</v>
      </c>
    </row>
    <row r="1279" spans="1:12" x14ac:dyDescent="0.25">
      <c r="A1279" s="8"/>
      <c r="C1279" s="8">
        <v>36861</v>
      </c>
      <c r="G1279" s="102">
        <f>STDEV(G1281:G1299)*15.87</f>
        <v>1.9703354355090765</v>
      </c>
      <c r="H1279" s="102">
        <f>STDEV(H1281:H1299)*15.87</f>
        <v>3.5959237142801177</v>
      </c>
      <c r="I1279" s="102"/>
      <c r="J1279" s="102">
        <f>IF(ISNUMBER(J1280),J1280,1.1)</f>
        <v>0.20451601015875231</v>
      </c>
      <c r="K1279" s="101">
        <f>MAX(D1280:D1324)</f>
        <v>10.94</v>
      </c>
      <c r="L1279" s="101">
        <f>MAX(E1280:E1324)</f>
        <v>59.42</v>
      </c>
    </row>
    <row r="1280" spans="1:12" x14ac:dyDescent="0.25">
      <c r="A1280" s="8">
        <v>36859</v>
      </c>
      <c r="D1280" s="9">
        <f t="shared" ref="D1280:E1299" si="161">VLOOKUP($A1280,IF(D$3=2,PRICELOOK2,IF(D$3=3,PRICELOOK3,IF(D$3=4,cash,PRICELOOK))),D$4,FALSE)</f>
        <v>5.7750000000000004</v>
      </c>
      <c r="E1280" s="9">
        <f t="shared" si="161"/>
        <v>17.995000000000001</v>
      </c>
      <c r="G1280" s="102"/>
      <c r="H1280" s="102"/>
      <c r="I1280" s="102"/>
      <c r="J1280" s="102">
        <f>CORREL(D1280:D1299,E1280:E1299)</f>
        <v>0.20451601015875231</v>
      </c>
      <c r="K1280" s="101">
        <f>MIN(D1280:D1299)</f>
        <v>5.7750000000000004</v>
      </c>
      <c r="L1280" s="101">
        <f>MIN(E1280:E1324)</f>
        <v>9.9949999999999992</v>
      </c>
    </row>
    <row r="1281" spans="1:8" x14ac:dyDescent="0.25">
      <c r="A1281" s="8">
        <v>36860</v>
      </c>
      <c r="D1281" s="9">
        <f t="shared" si="161"/>
        <v>6.21</v>
      </c>
      <c r="E1281" s="9">
        <f t="shared" si="161"/>
        <v>18.895</v>
      </c>
      <c r="G1281" s="102">
        <f>LN(D1281/D1280)</f>
        <v>7.2622639537530079E-2</v>
      </c>
      <c r="H1281" s="102">
        <f>LN(E1281/E1280)</f>
        <v>4.8803395270458121E-2</v>
      </c>
    </row>
    <row r="1282" spans="1:8" x14ac:dyDescent="0.25">
      <c r="A1282" s="8">
        <v>36861</v>
      </c>
      <c r="D1282" s="9">
        <f t="shared" si="161"/>
        <v>6.49</v>
      </c>
      <c r="E1282" s="9">
        <f t="shared" si="161"/>
        <v>18.495000000000001</v>
      </c>
      <c r="G1282" s="102">
        <f t="shared" ref="G1282:G1299" si="162">LN(D1282/D1281)</f>
        <v>4.4101634770611207E-2</v>
      </c>
      <c r="H1282" s="102">
        <f t="shared" ref="H1282:H1299" si="163">LN(E1282/E1281)</f>
        <v>-2.1396911517034895E-2</v>
      </c>
    </row>
    <row r="1283" spans="1:8" x14ac:dyDescent="0.25">
      <c r="A1283" s="8">
        <v>36864</v>
      </c>
      <c r="D1283" s="9">
        <f t="shared" si="161"/>
        <v>7.29</v>
      </c>
      <c r="E1283" s="9">
        <f t="shared" si="161"/>
        <v>21.605</v>
      </c>
      <c r="G1283" s="102">
        <f t="shared" si="162"/>
        <v>0.11624101530456817</v>
      </c>
      <c r="H1283" s="102">
        <f t="shared" si="163"/>
        <v>0.15542434409947922</v>
      </c>
    </row>
    <row r="1284" spans="1:8" x14ac:dyDescent="0.25">
      <c r="A1284" s="8">
        <v>36865</v>
      </c>
      <c r="D1284" s="9">
        <f t="shared" si="161"/>
        <v>8.16</v>
      </c>
      <c r="E1284" s="9">
        <f t="shared" si="161"/>
        <v>26.594999999999999</v>
      </c>
      <c r="G1284" s="102">
        <f t="shared" si="162"/>
        <v>0.11274062295544887</v>
      </c>
      <c r="H1284" s="102">
        <f t="shared" si="163"/>
        <v>0.20779845881038433</v>
      </c>
    </row>
    <row r="1285" spans="1:8" x14ac:dyDescent="0.25">
      <c r="A1285" s="8">
        <v>36866</v>
      </c>
      <c r="D1285" s="9">
        <f t="shared" si="161"/>
        <v>9.31</v>
      </c>
      <c r="E1285" s="9">
        <f t="shared" si="161"/>
        <v>36.244999999999997</v>
      </c>
      <c r="G1285" s="102">
        <f t="shared" si="162"/>
        <v>0.13184492231296002</v>
      </c>
      <c r="H1285" s="102">
        <f t="shared" si="163"/>
        <v>0.30957821255856011</v>
      </c>
    </row>
    <row r="1286" spans="1:8" x14ac:dyDescent="0.25">
      <c r="A1286" s="8">
        <v>36867</v>
      </c>
      <c r="D1286" s="9">
        <f t="shared" si="161"/>
        <v>9.0399999999999991</v>
      </c>
      <c r="E1286" s="9">
        <f t="shared" si="161"/>
        <v>42.02</v>
      </c>
      <c r="G1286" s="102">
        <f t="shared" si="162"/>
        <v>-2.9429916884890727E-2</v>
      </c>
      <c r="H1286" s="102">
        <f t="shared" si="163"/>
        <v>0.14784425466401349</v>
      </c>
    </row>
    <row r="1287" spans="1:8" x14ac:dyDescent="0.25">
      <c r="A1287" s="8">
        <v>36868</v>
      </c>
      <c r="D1287" s="9">
        <f t="shared" si="161"/>
        <v>7.96</v>
      </c>
      <c r="E1287" s="9">
        <f t="shared" si="161"/>
        <v>54.655000000000001</v>
      </c>
      <c r="G1287" s="102">
        <f t="shared" si="162"/>
        <v>-0.12723017454779345</v>
      </c>
      <c r="H1287" s="102">
        <f t="shared" si="163"/>
        <v>0.26289500632894436</v>
      </c>
    </row>
    <row r="1288" spans="1:8" x14ac:dyDescent="0.25">
      <c r="A1288" s="8">
        <v>36871</v>
      </c>
      <c r="D1288" s="9">
        <f t="shared" si="161"/>
        <v>10.515000000000001</v>
      </c>
      <c r="E1288" s="9">
        <f t="shared" si="161"/>
        <v>59.42</v>
      </c>
      <c r="G1288" s="102">
        <f t="shared" si="162"/>
        <v>0.27837380929837152</v>
      </c>
      <c r="H1288" s="102">
        <f t="shared" si="163"/>
        <v>8.3590168288662892E-2</v>
      </c>
    </row>
    <row r="1289" spans="1:8" x14ac:dyDescent="0.25">
      <c r="A1289" s="8">
        <v>36872</v>
      </c>
      <c r="D1289" s="9">
        <f t="shared" si="161"/>
        <v>8.9550000000000001</v>
      </c>
      <c r="E1289" s="9">
        <f t="shared" si="161"/>
        <v>32.744999999999997</v>
      </c>
      <c r="G1289" s="102">
        <f t="shared" si="162"/>
        <v>-0.16059077364198812</v>
      </c>
      <c r="H1289" s="102">
        <f t="shared" si="163"/>
        <v>-0.59588059136444482</v>
      </c>
    </row>
    <row r="1290" spans="1:8" x14ac:dyDescent="0.25">
      <c r="A1290" s="8">
        <v>36873</v>
      </c>
      <c r="D1290" s="9">
        <f t="shared" si="161"/>
        <v>7.3449999999999998</v>
      </c>
      <c r="E1290" s="9">
        <f t="shared" si="161"/>
        <v>20.260000000000002</v>
      </c>
      <c r="G1290" s="102">
        <f t="shared" si="162"/>
        <v>-0.19819222588683458</v>
      </c>
      <c r="H1290" s="102">
        <f t="shared" si="163"/>
        <v>-0.48010177984947933</v>
      </c>
    </row>
    <row r="1291" spans="1:8" x14ac:dyDescent="0.25">
      <c r="A1291" s="8">
        <v>36874</v>
      </c>
      <c r="D1291" s="9">
        <f t="shared" si="161"/>
        <v>7.3550000000000004</v>
      </c>
      <c r="E1291" s="9">
        <f t="shared" si="161"/>
        <v>19.03</v>
      </c>
      <c r="G1291" s="102">
        <f t="shared" si="162"/>
        <v>1.3605444275603007E-3</v>
      </c>
      <c r="H1291" s="102">
        <f t="shared" si="163"/>
        <v>-6.2631817512479177E-2</v>
      </c>
    </row>
    <row r="1292" spans="1:8" x14ac:dyDescent="0.25">
      <c r="A1292" s="8">
        <v>36875</v>
      </c>
      <c r="D1292" s="9">
        <f t="shared" si="161"/>
        <v>7.6550000000000002</v>
      </c>
      <c r="E1292" s="9">
        <f t="shared" si="161"/>
        <v>17.059999999999999</v>
      </c>
      <c r="G1292" s="102">
        <f t="shared" si="162"/>
        <v>3.9978675056246263E-2</v>
      </c>
      <c r="H1292" s="102">
        <f t="shared" si="163"/>
        <v>-0.10928013924452516</v>
      </c>
    </row>
    <row r="1293" spans="1:8" x14ac:dyDescent="0.25">
      <c r="A1293" s="8">
        <v>36878</v>
      </c>
      <c r="D1293" s="9">
        <f t="shared" si="161"/>
        <v>9.6050000000000004</v>
      </c>
      <c r="E1293" s="9">
        <f t="shared" si="161"/>
        <v>20.39</v>
      </c>
      <c r="G1293" s="102">
        <f t="shared" si="162"/>
        <v>0.22692476711087287</v>
      </c>
      <c r="H1293" s="102">
        <f t="shared" si="163"/>
        <v>0.17830804252283081</v>
      </c>
    </row>
    <row r="1294" spans="1:8" x14ac:dyDescent="0.25">
      <c r="A1294" s="8">
        <v>36879</v>
      </c>
      <c r="D1294" s="9">
        <f t="shared" si="161"/>
        <v>9.1050000000000004</v>
      </c>
      <c r="E1294" s="9">
        <f t="shared" si="161"/>
        <v>19.559999999999999</v>
      </c>
      <c r="G1294" s="102">
        <f t="shared" si="162"/>
        <v>-5.3460083040948639E-2</v>
      </c>
      <c r="H1294" s="102">
        <f t="shared" si="163"/>
        <v>-4.1557919979692569E-2</v>
      </c>
    </row>
    <row r="1295" spans="1:8" x14ac:dyDescent="0.25">
      <c r="A1295" s="8">
        <v>36880</v>
      </c>
      <c r="D1295" s="9">
        <f t="shared" si="161"/>
        <v>10</v>
      </c>
      <c r="E1295" s="9">
        <f t="shared" si="161"/>
        <v>20.355</v>
      </c>
      <c r="G1295" s="102">
        <f t="shared" si="162"/>
        <v>9.3761379814474424E-2</v>
      </c>
      <c r="H1295" s="102">
        <f t="shared" si="163"/>
        <v>3.9839917348271026E-2</v>
      </c>
    </row>
    <row r="1296" spans="1:8" x14ac:dyDescent="0.25">
      <c r="A1296" s="8">
        <v>36881</v>
      </c>
      <c r="D1296" s="9">
        <f t="shared" si="161"/>
        <v>10.94</v>
      </c>
      <c r="E1296" s="9">
        <f t="shared" si="161"/>
        <v>18.98</v>
      </c>
      <c r="G1296" s="102">
        <f t="shared" si="162"/>
        <v>8.9840703999789343E-2</v>
      </c>
      <c r="H1296" s="102">
        <f t="shared" si="163"/>
        <v>-6.9940788773160331E-2</v>
      </c>
    </row>
    <row r="1297" spans="1:12" x14ac:dyDescent="0.25">
      <c r="A1297" s="8">
        <v>36882</v>
      </c>
      <c r="D1297" s="9">
        <f t="shared" si="161"/>
        <v>10.555</v>
      </c>
      <c r="E1297" s="9">
        <f t="shared" si="161"/>
        <v>18.024999999999999</v>
      </c>
      <c r="G1297" s="102">
        <f t="shared" si="162"/>
        <v>-3.5826115693551243E-2</v>
      </c>
      <c r="H1297" s="102">
        <f t="shared" si="163"/>
        <v>-5.1626110010769145E-2</v>
      </c>
    </row>
    <row r="1298" spans="1:12" x14ac:dyDescent="0.25">
      <c r="A1298" s="8">
        <v>36886</v>
      </c>
      <c r="D1298" s="9">
        <f t="shared" si="161"/>
        <v>10.4</v>
      </c>
      <c r="E1298" s="9">
        <f t="shared" si="161"/>
        <v>18.78</v>
      </c>
      <c r="G1298" s="102">
        <f t="shared" si="162"/>
        <v>-1.4793875152956928E-2</v>
      </c>
      <c r="H1298" s="102">
        <f t="shared" si="163"/>
        <v>4.1032790609104315E-2</v>
      </c>
    </row>
    <row r="1299" spans="1:12" x14ac:dyDescent="0.25">
      <c r="A1299" s="8">
        <v>36887</v>
      </c>
      <c r="D1299" s="9">
        <f t="shared" si="161"/>
        <v>9.6050000000000004</v>
      </c>
      <c r="E1299" s="9">
        <f t="shared" si="161"/>
        <v>16.635000000000002</v>
      </c>
      <c r="G1299" s="102">
        <f t="shared" si="162"/>
        <v>-7.9522009926806955E-2</v>
      </c>
      <c r="H1299" s="102">
        <f t="shared" si="163"/>
        <v>-0.12128356430967675</v>
      </c>
    </row>
    <row r="1300" spans="1:12" x14ac:dyDescent="0.25">
      <c r="A1300" s="8"/>
      <c r="D1300" s="9"/>
      <c r="E1300" s="9"/>
      <c r="G1300" s="102"/>
      <c r="H1300" s="102"/>
    </row>
    <row r="1301" spans="1:12" x14ac:dyDescent="0.25">
      <c r="A1301" s="8"/>
      <c r="D1301" s="9"/>
      <c r="E1301" s="9"/>
      <c r="G1301" s="102"/>
      <c r="H1301" s="102"/>
    </row>
    <row r="1302" spans="1:12" x14ac:dyDescent="0.25">
      <c r="A1302" s="8"/>
      <c r="D1302" s="9"/>
      <c r="E1302" s="9"/>
      <c r="G1302" s="102"/>
      <c r="H1302" s="102"/>
    </row>
    <row r="1303" spans="1:12" x14ac:dyDescent="0.25">
      <c r="A1303" s="8"/>
      <c r="C1303" s="8">
        <v>36892</v>
      </c>
      <c r="G1303" s="102">
        <f>STDEV(G1305:G1324)*15.87</f>
        <v>0.87452035636161662</v>
      </c>
      <c r="H1303" s="102">
        <f>STDEV(H1305:H1324)*15.87</f>
        <v>1.4839991971258677</v>
      </c>
      <c r="I1303" s="102"/>
      <c r="J1303" s="102">
        <f>IF(ISNUMBER(J1304),J1304,1.1)</f>
        <v>-0.5527645869727521</v>
      </c>
      <c r="K1303" s="101">
        <f>MAX(D1304:D1347)</f>
        <v>10.085000000000001</v>
      </c>
      <c r="L1303" s="101">
        <f>MAX(E1304:E1347)</f>
        <v>36.79</v>
      </c>
    </row>
    <row r="1304" spans="1:12" x14ac:dyDescent="0.25">
      <c r="A1304" s="8">
        <v>36888</v>
      </c>
      <c r="D1304" s="9">
        <f t="shared" ref="D1304:E1324" si="164">VLOOKUP($A1304,IF(D$3=2,PRICELOOK2,IF(D$3=3,PRICELOOK3,IF(D$3=4,cash,PRICELOOK))),D$4,FALSE)</f>
        <v>9.125</v>
      </c>
      <c r="E1304" s="9">
        <f t="shared" si="164"/>
        <v>14.44</v>
      </c>
      <c r="G1304" s="102"/>
      <c r="H1304" s="102"/>
      <c r="I1304" s="102"/>
      <c r="J1304" s="102">
        <f>CORREL(D1304:D1324,E1304:E1324)</f>
        <v>-0.5527645869727521</v>
      </c>
      <c r="K1304" s="101">
        <f>MIN(D1304:D1324)</f>
        <v>6.65</v>
      </c>
      <c r="L1304" s="101">
        <f>MIN(E1304:E1347)</f>
        <v>9.9949999999999992</v>
      </c>
    </row>
    <row r="1305" spans="1:12" x14ac:dyDescent="0.25">
      <c r="A1305" s="8">
        <v>36889</v>
      </c>
      <c r="D1305" s="9">
        <f t="shared" si="164"/>
        <v>10.085000000000001</v>
      </c>
      <c r="E1305" s="9">
        <f t="shared" si="164"/>
        <v>14.33</v>
      </c>
      <c r="G1305" s="102">
        <f t="shared" ref="G1305:G1312" si="165">LN(D1305/D1304)</f>
        <v>0.10003127193762003</v>
      </c>
      <c r="H1305" s="102">
        <f t="shared" ref="H1305:H1312" si="166">LN(E1305/E1304)</f>
        <v>-7.6468916245996717E-3</v>
      </c>
    </row>
    <row r="1306" spans="1:12" x14ac:dyDescent="0.25">
      <c r="A1306" s="8">
        <v>36893</v>
      </c>
      <c r="D1306" s="9">
        <f t="shared" si="164"/>
        <v>9.2449999999999992</v>
      </c>
      <c r="E1306" s="9">
        <f t="shared" si="164"/>
        <v>12.44</v>
      </c>
      <c r="G1306" s="102">
        <f t="shared" si="165"/>
        <v>-8.6966306567087051E-2</v>
      </c>
      <c r="H1306" s="102">
        <f t="shared" si="166"/>
        <v>-0.14143815452904718</v>
      </c>
    </row>
    <row r="1307" spans="1:12" x14ac:dyDescent="0.25">
      <c r="A1307" s="8">
        <v>36894</v>
      </c>
      <c r="D1307" s="9">
        <f t="shared" si="164"/>
        <v>9.1750000000000007</v>
      </c>
      <c r="E1307" s="9">
        <f t="shared" si="164"/>
        <v>11.74</v>
      </c>
      <c r="G1307" s="102">
        <f t="shared" si="165"/>
        <v>-7.6004708984540583E-3</v>
      </c>
      <c r="H1307" s="102">
        <f t="shared" si="166"/>
        <v>-5.7915272911082991E-2</v>
      </c>
    </row>
    <row r="1308" spans="1:12" x14ac:dyDescent="0.25">
      <c r="A1308" s="8">
        <v>36895</v>
      </c>
      <c r="D1308" s="9">
        <f t="shared" si="164"/>
        <v>9.0500000000000007</v>
      </c>
      <c r="E1308" s="9">
        <f t="shared" si="164"/>
        <v>11.38</v>
      </c>
      <c r="G1308" s="102">
        <f t="shared" si="165"/>
        <v>-1.3717636228799195E-2</v>
      </c>
      <c r="H1308" s="102">
        <f t="shared" si="166"/>
        <v>-3.1144385701765438E-2</v>
      </c>
    </row>
    <row r="1309" spans="1:12" x14ac:dyDescent="0.25">
      <c r="A1309" s="8">
        <v>36896</v>
      </c>
      <c r="D1309" s="9">
        <f t="shared" si="164"/>
        <v>9.17</v>
      </c>
      <c r="E1309" s="9">
        <f t="shared" si="164"/>
        <v>10.6</v>
      </c>
      <c r="G1309" s="102">
        <f t="shared" si="165"/>
        <v>1.3172528556538738E-2</v>
      </c>
      <c r="H1309" s="102">
        <f t="shared" si="166"/>
        <v>-7.1003427580163467E-2</v>
      </c>
    </row>
    <row r="1310" spans="1:12" x14ac:dyDescent="0.25">
      <c r="A1310" s="8">
        <v>36899</v>
      </c>
      <c r="D1310" s="9">
        <f t="shared" si="164"/>
        <v>9.66</v>
      </c>
      <c r="E1310" s="9">
        <f t="shared" si="164"/>
        <v>10.97</v>
      </c>
      <c r="G1310" s="102">
        <f t="shared" si="165"/>
        <v>5.2056361956053128E-2</v>
      </c>
      <c r="H1310" s="102">
        <f t="shared" si="166"/>
        <v>3.4310273169117465E-2</v>
      </c>
    </row>
    <row r="1311" spans="1:12" x14ac:dyDescent="0.25">
      <c r="A1311" s="8">
        <v>36900</v>
      </c>
      <c r="D1311" s="9">
        <f t="shared" si="164"/>
        <v>9.23</v>
      </c>
      <c r="E1311" s="9">
        <f t="shared" si="164"/>
        <v>9.9949999999999992</v>
      </c>
      <c r="G1311" s="102">
        <f t="shared" si="165"/>
        <v>-4.5534599709665828E-2</v>
      </c>
      <c r="H1311" s="102">
        <f t="shared" si="166"/>
        <v>-9.3079306334775597E-2</v>
      </c>
    </row>
    <row r="1312" spans="1:12" x14ac:dyDescent="0.25">
      <c r="A1312" s="8">
        <v>36901</v>
      </c>
      <c r="D1312" s="9">
        <f t="shared" si="164"/>
        <v>9.6150000000000002</v>
      </c>
      <c r="E1312" s="9">
        <f t="shared" si="164"/>
        <v>11.25</v>
      </c>
      <c r="G1312" s="102">
        <f t="shared" si="165"/>
        <v>4.0865330525982263E-2</v>
      </c>
      <c r="H1312" s="102">
        <f t="shared" si="166"/>
        <v>0.11828316069806583</v>
      </c>
    </row>
    <row r="1313" spans="1:17" x14ac:dyDescent="0.25">
      <c r="A1313" s="8">
        <v>36902</v>
      </c>
      <c r="D1313" s="9">
        <f t="shared" si="164"/>
        <v>8.77</v>
      </c>
      <c r="E1313" s="9">
        <f t="shared" si="164"/>
        <v>11.395</v>
      </c>
      <c r="G1313" s="102">
        <f t="shared" ref="G1313:H1317" si="167">LN(D1313/D1312)</f>
        <v>-9.1987572656651431E-2</v>
      </c>
      <c r="H1313" s="102">
        <f t="shared" si="167"/>
        <v>1.2806534047218501E-2</v>
      </c>
    </row>
    <row r="1314" spans="1:17" x14ac:dyDescent="0.25">
      <c r="A1314" s="8">
        <v>36903</v>
      </c>
      <c r="D1314" s="9">
        <f t="shared" si="164"/>
        <v>8.6850000000000005</v>
      </c>
      <c r="E1314" s="9">
        <f t="shared" si="164"/>
        <v>11.45</v>
      </c>
      <c r="G1314" s="102">
        <f t="shared" si="167"/>
        <v>-9.7394066910233643E-3</v>
      </c>
      <c r="H1314" s="102">
        <f t="shared" si="167"/>
        <v>4.8150673026010581E-3</v>
      </c>
    </row>
    <row r="1315" spans="1:17" x14ac:dyDescent="0.25">
      <c r="A1315" s="8">
        <v>36907</v>
      </c>
      <c r="D1315" s="9">
        <f t="shared" si="164"/>
        <v>8.32</v>
      </c>
      <c r="E1315" s="9">
        <f t="shared" si="164"/>
        <v>11.14</v>
      </c>
      <c r="G1315" s="102">
        <f t="shared" si="167"/>
        <v>-4.2935144859951098E-2</v>
      </c>
      <c r="H1315" s="102">
        <f t="shared" si="167"/>
        <v>-2.7447495501110596E-2</v>
      </c>
    </row>
    <row r="1316" spans="1:17" x14ac:dyDescent="0.25">
      <c r="A1316" s="8">
        <v>36908</v>
      </c>
      <c r="D1316" s="9">
        <f t="shared" si="164"/>
        <v>8.01</v>
      </c>
      <c r="E1316" s="9">
        <f t="shared" si="164"/>
        <v>11.71</v>
      </c>
      <c r="G1316" s="102">
        <f t="shared" si="167"/>
        <v>-3.797149375284941E-2</v>
      </c>
      <c r="H1316" s="102">
        <f t="shared" si="167"/>
        <v>4.9900943110488115E-2</v>
      </c>
    </row>
    <row r="1317" spans="1:17" x14ac:dyDescent="0.25">
      <c r="A1317" s="8">
        <v>36909</v>
      </c>
      <c r="D1317" s="9">
        <f t="shared" si="164"/>
        <v>7.48</v>
      </c>
      <c r="E1317" s="9">
        <f t="shared" si="164"/>
        <v>11.375</v>
      </c>
      <c r="G1317" s="102">
        <f t="shared" si="167"/>
        <v>-6.845796909388191E-2</v>
      </c>
      <c r="H1317" s="102">
        <f t="shared" si="167"/>
        <v>-2.9025212772611889E-2</v>
      </c>
    </row>
    <row r="1318" spans="1:17" x14ac:dyDescent="0.25">
      <c r="A1318" s="8">
        <v>36910</v>
      </c>
      <c r="D1318" s="9">
        <f t="shared" si="164"/>
        <v>7.7050000000000001</v>
      </c>
      <c r="E1318" s="9">
        <f t="shared" si="164"/>
        <v>15.12</v>
      </c>
      <c r="G1318" s="102">
        <f t="shared" ref="G1318:G1324" si="168">LN(D1318/D1317)</f>
        <v>2.9636676785693154E-2</v>
      </c>
      <c r="H1318" s="102">
        <f t="shared" ref="H1318:H1324" si="169">LN(E1318/E1317)</f>
        <v>0.2846004059143728</v>
      </c>
    </row>
    <row r="1319" spans="1:17" x14ac:dyDescent="0.25">
      <c r="A1319" s="8">
        <v>36913</v>
      </c>
      <c r="D1319" s="9">
        <f t="shared" si="164"/>
        <v>7.6749999999999998</v>
      </c>
      <c r="E1319" s="9">
        <f t="shared" si="164"/>
        <v>16.585000000000001</v>
      </c>
      <c r="G1319" s="102">
        <f t="shared" si="168"/>
        <v>-3.9011752988182529E-3</v>
      </c>
      <c r="H1319" s="102">
        <f t="shared" si="169"/>
        <v>9.2480301647628826E-2</v>
      </c>
    </row>
    <row r="1320" spans="1:17" x14ac:dyDescent="0.25">
      <c r="A1320" s="8">
        <v>36914</v>
      </c>
      <c r="D1320" s="9">
        <f t="shared" si="164"/>
        <v>6.8949999999999996</v>
      </c>
      <c r="E1320" s="9">
        <f t="shared" si="164"/>
        <v>15.96</v>
      </c>
      <c r="G1320" s="102">
        <f t="shared" si="168"/>
        <v>-0.10717178222799581</v>
      </c>
      <c r="H1320" s="102">
        <f t="shared" si="169"/>
        <v>-3.8413080377353061E-2</v>
      </c>
    </row>
    <row r="1321" spans="1:17" x14ac:dyDescent="0.25">
      <c r="A1321" s="8">
        <v>36915</v>
      </c>
      <c r="D1321" s="9">
        <f t="shared" si="164"/>
        <v>6.81</v>
      </c>
      <c r="E1321" s="9">
        <f t="shared" si="164"/>
        <v>15.97</v>
      </c>
      <c r="G1321" s="102">
        <f t="shared" si="168"/>
        <v>-1.2404391083844141E-2</v>
      </c>
      <c r="H1321" s="102">
        <f t="shared" si="169"/>
        <v>6.2637020525834451E-4</v>
      </c>
    </row>
    <row r="1322" spans="1:17" x14ac:dyDescent="0.25">
      <c r="A1322" s="8">
        <v>36916</v>
      </c>
      <c r="D1322" s="9">
        <f t="shared" si="164"/>
        <v>7.3</v>
      </c>
      <c r="E1322" s="9">
        <f t="shared" si="164"/>
        <v>15.185</v>
      </c>
      <c r="G1322" s="102">
        <f t="shared" si="168"/>
        <v>6.9482227992924556E-2</v>
      </c>
      <c r="H1322" s="102">
        <f t="shared" si="169"/>
        <v>-5.0403863729209006E-2</v>
      </c>
    </row>
    <row r="1323" spans="1:17" x14ac:dyDescent="0.25">
      <c r="A1323" s="8">
        <v>36917</v>
      </c>
      <c r="D1323" s="9">
        <f t="shared" si="164"/>
        <v>6.9450000000000003</v>
      </c>
      <c r="E1323" s="9">
        <f t="shared" si="164"/>
        <v>13.42</v>
      </c>
      <c r="G1323" s="102">
        <f t="shared" si="168"/>
        <v>-4.9852371948038238E-2</v>
      </c>
      <c r="H1323" s="102">
        <f t="shared" si="169"/>
        <v>-0.12356196695417646</v>
      </c>
    </row>
    <row r="1324" spans="1:17" x14ac:dyDescent="0.25">
      <c r="A1324" s="8">
        <v>36920</v>
      </c>
      <c r="D1324" s="9">
        <f t="shared" si="164"/>
        <v>6.65</v>
      </c>
      <c r="E1324" s="9">
        <f t="shared" si="164"/>
        <v>13.27</v>
      </c>
      <c r="G1324" s="102">
        <f t="shared" si="168"/>
        <v>-4.340512153854427E-2</v>
      </c>
      <c r="H1324" s="102">
        <f t="shared" si="169"/>
        <v>-1.1240283199419656E-2</v>
      </c>
    </row>
    <row r="1328" spans="1:17" x14ac:dyDescent="0.25">
      <c r="A1328" s="8"/>
      <c r="C1328" s="8">
        <v>36923</v>
      </c>
      <c r="G1328" s="102">
        <f>STDEV(G1330:G1347)*15.87</f>
        <v>0.9871774558632177</v>
      </c>
      <c r="H1328" s="102">
        <f>STDEV(H1330:H1347)*15.87</f>
        <v>4.9582106119604914</v>
      </c>
      <c r="I1328" s="102"/>
      <c r="J1328" s="102">
        <f>IF(ISNUMBER(J1329),J1329,1.1)</f>
        <v>-0.16269344067088229</v>
      </c>
      <c r="K1328" s="101">
        <f>MAX(D1329:D1373)</f>
        <v>6.58</v>
      </c>
      <c r="L1328" s="101">
        <f>MAX(E1329:E1373)</f>
        <v>36.79</v>
      </c>
      <c r="Q1328" s="102">
        <f>STDEV(Q1330:Q1347)*15.87</f>
        <v>4.8249383454913577</v>
      </c>
    </row>
    <row r="1329" spans="1:17" x14ac:dyDescent="0.25">
      <c r="A1329" s="8">
        <v>36921</v>
      </c>
      <c r="D1329" s="9">
        <f t="shared" ref="D1329:E1347" si="170">VLOOKUP($A1329,IF(D$3=2,PRICELOOK2,IF(D$3=3,PRICELOOK3,IF(D$3=4,cash,PRICELOOK))),D$4,FALSE)</f>
        <v>5.875</v>
      </c>
      <c r="E1329" s="9">
        <f t="shared" si="170"/>
        <v>10.88</v>
      </c>
      <c r="G1329" s="102"/>
      <c r="H1329" s="102"/>
      <c r="I1329" s="102"/>
      <c r="J1329" s="102">
        <f>CORREL(D1329:D1347,E1329:E1347)</f>
        <v>-0.16269344067088229</v>
      </c>
      <c r="K1329" s="101">
        <f>MIN(D1329:D1347)</f>
        <v>5.0049999999999999</v>
      </c>
      <c r="L1329" s="101">
        <f>MIN(E1329:E1373)</f>
        <v>9.0250000000000004</v>
      </c>
      <c r="O1329">
        <f t="shared" ref="O1329:O1346" si="171">IF(ISNUMBER(D1329),IF(ISNUMBER(E1329),E1329-D1329," ")," ")</f>
        <v>5.0050000000000008</v>
      </c>
    </row>
    <row r="1330" spans="1:17" x14ac:dyDescent="0.25">
      <c r="A1330" s="8">
        <v>36922</v>
      </c>
      <c r="D1330" s="9">
        <f t="shared" si="170"/>
        <v>6.08</v>
      </c>
      <c r="E1330" s="9">
        <f t="shared" si="170"/>
        <v>13.744999999999999</v>
      </c>
      <c r="G1330" s="102">
        <f t="shared" ref="G1330:G1347" si="172">LN(D1330/D1329)</f>
        <v>3.4298635947852964E-2</v>
      </c>
      <c r="H1330" s="102">
        <f t="shared" ref="H1330:H1339" si="173">LN(E1330/E1329)</f>
        <v>0.23374888018941237</v>
      </c>
      <c r="O1330">
        <f t="shared" si="171"/>
        <v>7.6649999999999991</v>
      </c>
      <c r="Q1330">
        <f t="shared" ref="Q1330:Q1347" si="174">LN(O1330/O1329)</f>
        <v>0.42622709955659327</v>
      </c>
    </row>
    <row r="1331" spans="1:17" x14ac:dyDescent="0.25">
      <c r="A1331" s="8">
        <v>36923</v>
      </c>
      <c r="D1331" s="9">
        <f t="shared" si="170"/>
        <v>6.0049999999999999</v>
      </c>
      <c r="E1331" s="9">
        <f t="shared" si="170"/>
        <v>15.35</v>
      </c>
      <c r="G1331" s="102">
        <f t="shared" si="172"/>
        <v>-1.2412240446128793E-2</v>
      </c>
      <c r="H1331" s="102">
        <f t="shared" si="173"/>
        <v>0.11044035241599712</v>
      </c>
      <c r="O1331">
        <f t="shared" si="171"/>
        <v>9.3449999999999989</v>
      </c>
      <c r="Q1331">
        <f t="shared" si="174"/>
        <v>0.19817692858374869</v>
      </c>
    </row>
    <row r="1332" spans="1:17" x14ac:dyDescent="0.25">
      <c r="A1332" s="8">
        <v>36924</v>
      </c>
      <c r="D1332" s="9">
        <f t="shared" si="170"/>
        <v>6.58</v>
      </c>
      <c r="E1332" s="9">
        <f t="shared" si="170"/>
        <v>15.385</v>
      </c>
      <c r="G1332" s="102">
        <f t="shared" si="172"/>
        <v>9.1442289805279034E-2</v>
      </c>
      <c r="H1332" s="102">
        <f t="shared" si="173"/>
        <v>2.2775347407990349E-3</v>
      </c>
      <c r="O1332">
        <f t="shared" si="171"/>
        <v>8.8049999999999997</v>
      </c>
      <c r="Q1332">
        <f t="shared" si="174"/>
        <v>-5.9521698959356592E-2</v>
      </c>
    </row>
    <row r="1333" spans="1:17" x14ac:dyDescent="0.25">
      <c r="A1333" s="8">
        <v>36927</v>
      </c>
      <c r="D1333" s="9">
        <f t="shared" si="170"/>
        <v>5.7249999999999996</v>
      </c>
      <c r="E1333" s="9">
        <f t="shared" si="170"/>
        <v>13.225</v>
      </c>
      <c r="G1333" s="102">
        <f t="shared" si="172"/>
        <v>-0.13919219589692253</v>
      </c>
      <c r="H1333" s="102">
        <f t="shared" si="173"/>
        <v>-0.15128403102964205</v>
      </c>
      <c r="O1333">
        <f t="shared" si="171"/>
        <v>7.5</v>
      </c>
      <c r="Q1333">
        <f t="shared" si="174"/>
        <v>-0.16041672140590471</v>
      </c>
    </row>
    <row r="1334" spans="1:17" x14ac:dyDescent="0.25">
      <c r="A1334" s="8">
        <v>36928</v>
      </c>
      <c r="D1334" s="9">
        <f t="shared" si="170"/>
        <v>5.53</v>
      </c>
      <c r="E1334" s="9">
        <f t="shared" si="170"/>
        <v>12.815</v>
      </c>
      <c r="G1334" s="102">
        <f t="shared" si="172"/>
        <v>-3.4654733906059811E-2</v>
      </c>
      <c r="H1334" s="102">
        <f t="shared" si="173"/>
        <v>-3.149261792832863E-2</v>
      </c>
      <c r="O1334">
        <f t="shared" si="171"/>
        <v>7.2849999999999993</v>
      </c>
      <c r="Q1334">
        <f t="shared" si="174"/>
        <v>-2.9085580895096667E-2</v>
      </c>
    </row>
    <row r="1335" spans="1:17" x14ac:dyDescent="0.25">
      <c r="A1335" s="8">
        <v>36929</v>
      </c>
      <c r="D1335" s="9">
        <f t="shared" si="170"/>
        <v>5.79</v>
      </c>
      <c r="E1335" s="9">
        <f t="shared" si="170"/>
        <v>13.33</v>
      </c>
      <c r="G1335" s="102">
        <f t="shared" si="172"/>
        <v>4.5944476050660411E-2</v>
      </c>
      <c r="H1335" s="102">
        <f t="shared" si="173"/>
        <v>3.9400774374582954E-2</v>
      </c>
      <c r="O1335">
        <f t="shared" si="171"/>
        <v>7.54</v>
      </c>
      <c r="Q1335">
        <f t="shared" si="174"/>
        <v>3.4404742372696591E-2</v>
      </c>
    </row>
    <row r="1336" spans="1:17" x14ac:dyDescent="0.25">
      <c r="A1336" s="8">
        <v>36930</v>
      </c>
      <c r="D1336" s="9">
        <f t="shared" si="170"/>
        <v>6.4249999999999998</v>
      </c>
      <c r="E1336" s="9">
        <f t="shared" si="170"/>
        <v>12.94</v>
      </c>
      <c r="G1336" s="102">
        <f t="shared" si="172"/>
        <v>0.1040643391963795</v>
      </c>
      <c r="H1336" s="102">
        <f t="shared" si="173"/>
        <v>-2.9693845117862789E-2</v>
      </c>
      <c r="O1336">
        <f t="shared" si="171"/>
        <v>6.5149999999999997</v>
      </c>
      <c r="Q1336">
        <f t="shared" si="174"/>
        <v>-0.14611497144305632</v>
      </c>
    </row>
    <row r="1337" spans="1:17" x14ac:dyDescent="0.25">
      <c r="A1337" s="8">
        <v>36931</v>
      </c>
      <c r="D1337" s="9">
        <f t="shared" si="170"/>
        <v>6.3049999999999997</v>
      </c>
      <c r="E1337" s="9">
        <f t="shared" si="170"/>
        <v>14.83</v>
      </c>
      <c r="G1337" s="102">
        <f t="shared" si="172"/>
        <v>-1.885366136440066E-2</v>
      </c>
      <c r="H1337" s="102">
        <f t="shared" si="173"/>
        <v>0.13632886707708627</v>
      </c>
      <c r="O1337">
        <f t="shared" si="171"/>
        <v>8.5250000000000004</v>
      </c>
      <c r="Q1337">
        <f t="shared" si="174"/>
        <v>0.26889581259277218</v>
      </c>
    </row>
    <row r="1338" spans="1:17" x14ac:dyDescent="0.25">
      <c r="A1338" s="8">
        <v>36934</v>
      </c>
      <c r="D1338" s="9">
        <f t="shared" si="170"/>
        <v>5.7249999999999996</v>
      </c>
      <c r="E1338" s="9">
        <f t="shared" si="170"/>
        <v>19.774999999999999</v>
      </c>
      <c r="G1338" s="102">
        <f t="shared" si="172"/>
        <v>-9.6500419976579543E-2</v>
      </c>
      <c r="H1338" s="102">
        <f t="shared" si="173"/>
        <v>0.28776635750387669</v>
      </c>
      <c r="O1338">
        <f t="shared" si="171"/>
        <v>14.049999999999999</v>
      </c>
      <c r="Q1338">
        <f t="shared" si="174"/>
        <v>0.49961937261017419</v>
      </c>
    </row>
    <row r="1339" spans="1:17" x14ac:dyDescent="0.25">
      <c r="A1339" s="8">
        <v>36935</v>
      </c>
      <c r="D1339" s="9">
        <f t="shared" si="170"/>
        <v>5.5750000000000002</v>
      </c>
      <c r="E1339" s="9">
        <f t="shared" si="170"/>
        <v>34.524999999999999</v>
      </c>
      <c r="G1339" s="102">
        <f t="shared" si="172"/>
        <v>-2.655023209412084E-2</v>
      </c>
      <c r="H1339" s="102">
        <f t="shared" si="173"/>
        <v>0.55726518564163829</v>
      </c>
      <c r="O1339">
        <f t="shared" si="171"/>
        <v>28.95</v>
      </c>
      <c r="Q1339">
        <f t="shared" si="174"/>
        <v>0.72294780823924942</v>
      </c>
    </row>
    <row r="1340" spans="1:17" x14ac:dyDescent="0.25">
      <c r="A1340" s="8">
        <v>36936</v>
      </c>
      <c r="D1340" s="9">
        <f t="shared" si="170"/>
        <v>5.93</v>
      </c>
      <c r="E1340" s="9">
        <f t="shared" si="170"/>
        <v>36.79</v>
      </c>
      <c r="G1340" s="102">
        <f t="shared" si="172"/>
        <v>6.1731895663451469E-2</v>
      </c>
      <c r="H1340" s="102">
        <f t="shared" ref="H1340:H1346" si="175">LN(E1340/E1339)</f>
        <v>6.3542369821327174E-2</v>
      </c>
      <c r="O1340">
        <f t="shared" si="171"/>
        <v>30.86</v>
      </c>
      <c r="Q1340">
        <f t="shared" si="174"/>
        <v>6.3890642916010487E-2</v>
      </c>
    </row>
    <row r="1341" spans="1:17" x14ac:dyDescent="0.25">
      <c r="A1341" s="8">
        <v>36937</v>
      </c>
      <c r="D1341" s="9">
        <f t="shared" si="170"/>
        <v>5.4850000000000003</v>
      </c>
      <c r="E1341" s="9">
        <f t="shared" si="170"/>
        <v>33.25</v>
      </c>
      <c r="G1341" s="102">
        <f t="shared" si="172"/>
        <v>-7.8007119282440418E-2</v>
      </c>
      <c r="H1341" s="102">
        <f t="shared" si="175"/>
        <v>-0.10117130201481979</v>
      </c>
      <c r="O1341">
        <f t="shared" si="171"/>
        <v>27.765000000000001</v>
      </c>
      <c r="Q1341">
        <f t="shared" si="174"/>
        <v>-0.10568461224144424</v>
      </c>
    </row>
    <row r="1342" spans="1:17" x14ac:dyDescent="0.25">
      <c r="A1342" s="8">
        <v>36938</v>
      </c>
      <c r="D1342" s="9">
        <f t="shared" si="170"/>
        <v>5.5049999999999999</v>
      </c>
      <c r="E1342" s="9">
        <f t="shared" si="170"/>
        <v>25.245000000000001</v>
      </c>
      <c r="G1342" s="102">
        <f t="shared" si="172"/>
        <v>3.6396764474497336E-3</v>
      </c>
      <c r="H1342" s="102">
        <f t="shared" si="175"/>
        <v>-0.27542665079098405</v>
      </c>
      <c r="O1342">
        <f t="shared" si="171"/>
        <v>19.740000000000002</v>
      </c>
      <c r="Q1342">
        <f t="shared" si="174"/>
        <v>-0.34112920068823488</v>
      </c>
    </row>
    <row r="1343" spans="1:17" x14ac:dyDescent="0.25">
      <c r="A1343" s="8">
        <v>36942</v>
      </c>
      <c r="D1343" s="9">
        <f t="shared" si="170"/>
        <v>5.2549999999999999</v>
      </c>
      <c r="E1343" s="9">
        <f t="shared" si="170"/>
        <v>24.43</v>
      </c>
      <c r="G1343" s="102">
        <f t="shared" si="172"/>
        <v>-4.6476765845728844E-2</v>
      </c>
      <c r="H1343" s="102">
        <f t="shared" si="175"/>
        <v>-3.281623104122993E-2</v>
      </c>
      <c r="O1343">
        <f t="shared" si="171"/>
        <v>19.175000000000001</v>
      </c>
      <c r="Q1343">
        <f t="shared" si="174"/>
        <v>-2.903968675201573E-2</v>
      </c>
    </row>
    <row r="1344" spans="1:17" x14ac:dyDescent="0.25">
      <c r="A1344" s="8">
        <v>36943</v>
      </c>
      <c r="D1344" s="9">
        <f t="shared" si="170"/>
        <v>5.27</v>
      </c>
      <c r="E1344" s="9">
        <f t="shared" si="170"/>
        <v>21.69</v>
      </c>
      <c r="G1344" s="102">
        <f t="shared" si="172"/>
        <v>2.8503582243563945E-3</v>
      </c>
      <c r="H1344" s="102">
        <f t="shared" si="175"/>
        <v>-0.11896056043086596</v>
      </c>
      <c r="O1344">
        <f t="shared" si="171"/>
        <v>16.420000000000002</v>
      </c>
      <c r="Q1344">
        <f t="shared" si="174"/>
        <v>-0.15510724322903766</v>
      </c>
    </row>
    <row r="1345" spans="1:17" x14ac:dyDescent="0.25">
      <c r="A1345" s="8">
        <v>36944</v>
      </c>
      <c r="D1345" s="9">
        <f t="shared" si="170"/>
        <v>5.15</v>
      </c>
      <c r="E1345" s="9">
        <f t="shared" si="170"/>
        <v>17.48</v>
      </c>
      <c r="G1345" s="102">
        <f t="shared" si="172"/>
        <v>-2.3033647877626007E-2</v>
      </c>
      <c r="H1345" s="102">
        <f t="shared" si="175"/>
        <v>-0.21579395461139358</v>
      </c>
      <c r="O1345">
        <f t="shared" si="171"/>
        <v>12.33</v>
      </c>
      <c r="Q1345">
        <f t="shared" si="174"/>
        <v>-0.28646478684802934</v>
      </c>
    </row>
    <row r="1346" spans="1:17" x14ac:dyDescent="0.25">
      <c r="A1346" s="8">
        <v>36945</v>
      </c>
      <c r="D1346" s="9">
        <f t="shared" si="170"/>
        <v>5.0049999999999999</v>
      </c>
      <c r="E1346" s="9">
        <f t="shared" si="170"/>
        <v>12.68</v>
      </c>
      <c r="G1346" s="102">
        <f t="shared" si="172"/>
        <v>-2.8559301908460927E-2</v>
      </c>
      <c r="H1346" s="102">
        <f t="shared" si="175"/>
        <v>-0.32103142121830952</v>
      </c>
      <c r="O1346">
        <f t="shared" si="171"/>
        <v>7.6749999999999998</v>
      </c>
      <c r="Q1346">
        <f t="shared" si="174"/>
        <v>-0.47406702370299209</v>
      </c>
    </row>
    <row r="1347" spans="1:17" x14ac:dyDescent="0.25">
      <c r="A1347" s="8">
        <v>36948</v>
      </c>
      <c r="D1347" s="9">
        <f t="shared" si="170"/>
        <v>5.0449999999999999</v>
      </c>
      <c r="E1347" s="9">
        <f t="shared" si="170"/>
        <v>13.12</v>
      </c>
      <c r="G1347" s="102">
        <f t="shared" si="172"/>
        <v>7.9602410383883236E-3</v>
      </c>
      <c r="H1347" s="102">
        <f>LN(E1347/E1339)</f>
        <v>-0.96754591577941285</v>
      </c>
      <c r="O1347">
        <f>IF(ISNUMBER(D1347),IF(ISNUMBER(E1347),E1347-D1347," ")," ")</f>
        <v>8.0749999999999993</v>
      </c>
      <c r="Q1347">
        <f t="shared" si="174"/>
        <v>5.0804575635459412E-2</v>
      </c>
    </row>
    <row r="1351" spans="1:17" x14ac:dyDescent="0.25">
      <c r="A1351" s="8"/>
      <c r="C1351" s="8">
        <v>36951</v>
      </c>
      <c r="G1351" s="102">
        <f>STDEV(G1353:G1373)*15.87</f>
        <v>0.38979892473540206</v>
      </c>
      <c r="H1351" s="102">
        <f>STDEV(H1353:H1373)*15.87</f>
        <v>3.3986641873258958</v>
      </c>
      <c r="I1351" s="102"/>
      <c r="J1351" s="102">
        <f>IF(ISNUMBER(J1352),J1352,1.1)</f>
        <v>0.69628128500007203</v>
      </c>
      <c r="K1351" s="101">
        <f>MAX(D1352:D1397)</f>
        <v>5.4749999999999996</v>
      </c>
      <c r="L1351" s="101">
        <f>MAX(E1352:E1397)</f>
        <v>31.31</v>
      </c>
      <c r="Q1351" s="102">
        <f>STDEV(Q1353:Q1373)*15.87</f>
        <v>4.9024106786643493</v>
      </c>
    </row>
    <row r="1352" spans="1:17" x14ac:dyDescent="0.25">
      <c r="A1352" s="8">
        <v>36949</v>
      </c>
      <c r="D1352" s="9">
        <f t="shared" ref="D1352:E1373" si="176">VLOOKUP($A1352,IF(D$3=2,PRICELOOK2,IF(D$3=3,PRICELOOK3,IF(D$3=4,cash,PRICELOOK))),D$4,FALSE)</f>
        <v>5.09</v>
      </c>
      <c r="E1352" s="9">
        <f t="shared" si="176"/>
        <v>12.45</v>
      </c>
      <c r="G1352" s="102"/>
      <c r="H1352" s="102"/>
      <c r="I1352" s="102"/>
      <c r="J1352" s="102">
        <f>CORREL(D1352:D1373,E1352:E1373)</f>
        <v>0.69628128500007203</v>
      </c>
      <c r="K1352" s="101">
        <f>MIN(D1352:D1373)</f>
        <v>4.8049999999999997</v>
      </c>
      <c r="L1352" s="101">
        <f>MIN(E1352:E1397)</f>
        <v>9.0250000000000004</v>
      </c>
      <c r="O1352">
        <f t="shared" ref="O1352:O1369" si="177">IF(ISNUMBER(D1352),IF(ISNUMBER(E1352),E1352-D1352," ")," ")</f>
        <v>7.3599999999999994</v>
      </c>
    </row>
    <row r="1353" spans="1:17" x14ac:dyDescent="0.25">
      <c r="A1353" s="8">
        <v>36950</v>
      </c>
      <c r="D1353" s="9">
        <f t="shared" si="176"/>
        <v>5.26</v>
      </c>
      <c r="E1353" s="9">
        <f t="shared" si="176"/>
        <v>12.955</v>
      </c>
      <c r="G1353" s="102">
        <f t="shared" ref="G1353:H1373" si="178">LN(D1353/D1352)</f>
        <v>3.2853196187187156E-2</v>
      </c>
      <c r="H1353" s="102">
        <f t="shared" si="178"/>
        <v>3.9761191103356776E-2</v>
      </c>
      <c r="O1353">
        <f t="shared" si="177"/>
        <v>7.6950000000000003</v>
      </c>
      <c r="Q1353">
        <f t="shared" ref="Q1353:Q1373" si="179">LN(O1353/O1352)</f>
        <v>4.4510834550057755E-2</v>
      </c>
    </row>
    <row r="1354" spans="1:17" x14ac:dyDescent="0.25">
      <c r="A1354" s="8">
        <v>36951</v>
      </c>
      <c r="D1354" s="9">
        <f t="shared" si="176"/>
        <v>5.39</v>
      </c>
      <c r="E1354" s="9">
        <f t="shared" si="176"/>
        <v>23.95</v>
      </c>
      <c r="G1354" s="102">
        <f t="shared" si="178"/>
        <v>2.4414358171287339E-2</v>
      </c>
      <c r="H1354" s="102">
        <f t="shared" si="178"/>
        <v>0.61448650984285091</v>
      </c>
      <c r="O1354">
        <f t="shared" si="177"/>
        <v>18.559999999999999</v>
      </c>
      <c r="Q1354">
        <f t="shared" si="179"/>
        <v>0.88043796006721187</v>
      </c>
    </row>
    <row r="1355" spans="1:17" x14ac:dyDescent="0.25">
      <c r="A1355" s="8">
        <v>36952</v>
      </c>
      <c r="D1355" s="9">
        <f t="shared" si="176"/>
        <v>5.2450000000000001</v>
      </c>
      <c r="E1355" s="9">
        <f t="shared" si="176"/>
        <v>27.79</v>
      </c>
      <c r="G1355" s="102">
        <f t="shared" si="178"/>
        <v>-2.7270143072645258E-2</v>
      </c>
      <c r="H1355" s="102">
        <f t="shared" si="178"/>
        <v>0.14870791989748816</v>
      </c>
      <c r="O1355">
        <f t="shared" si="177"/>
        <v>22.544999999999998</v>
      </c>
      <c r="Q1355">
        <f t="shared" si="179"/>
        <v>0.19450458451499297</v>
      </c>
    </row>
    <row r="1356" spans="1:17" x14ac:dyDescent="0.25">
      <c r="A1356" s="8">
        <v>36955</v>
      </c>
      <c r="D1356" s="9">
        <f t="shared" si="176"/>
        <v>5.3550000000000004</v>
      </c>
      <c r="E1356" s="9">
        <f t="shared" si="176"/>
        <v>31.31</v>
      </c>
      <c r="G1356" s="102">
        <f t="shared" si="178"/>
        <v>2.0755462051451724E-2</v>
      </c>
      <c r="H1356" s="102">
        <f t="shared" si="178"/>
        <v>0.11926129158390203</v>
      </c>
      <c r="O1356">
        <f t="shared" si="177"/>
        <v>25.954999999999998</v>
      </c>
      <c r="Q1356">
        <f t="shared" si="179"/>
        <v>0.14085095740614478</v>
      </c>
    </row>
    <row r="1357" spans="1:17" x14ac:dyDescent="0.25">
      <c r="A1357" s="8">
        <v>36956</v>
      </c>
      <c r="D1357" s="9">
        <f t="shared" si="176"/>
        <v>5.1950000000000003</v>
      </c>
      <c r="E1357" s="9">
        <f t="shared" si="176"/>
        <v>25.265000000000001</v>
      </c>
      <c r="G1357" s="102">
        <f t="shared" si="178"/>
        <v>-3.0334079348521382E-2</v>
      </c>
      <c r="H1357" s="102">
        <f t="shared" si="178"/>
        <v>-0.21451749659444236</v>
      </c>
      <c r="O1357">
        <f t="shared" si="177"/>
        <v>20.07</v>
      </c>
      <c r="Q1357">
        <f t="shared" si="179"/>
        <v>-0.25713810647094543</v>
      </c>
    </row>
    <row r="1358" spans="1:17" x14ac:dyDescent="0.25">
      <c r="A1358" s="8">
        <v>36957</v>
      </c>
      <c r="D1358" s="9">
        <f t="shared" si="176"/>
        <v>5.125</v>
      </c>
      <c r="E1358" s="9">
        <f t="shared" si="176"/>
        <v>14.28</v>
      </c>
      <c r="G1358" s="102">
        <f t="shared" si="178"/>
        <v>-1.3566099526718903E-2</v>
      </c>
      <c r="H1358" s="102">
        <f t="shared" si="178"/>
        <v>-0.57056008183243367</v>
      </c>
      <c r="O1358">
        <f t="shared" si="177"/>
        <v>9.1549999999999994</v>
      </c>
      <c r="Q1358">
        <f t="shared" si="179"/>
        <v>-0.78492598468177277</v>
      </c>
    </row>
    <row r="1359" spans="1:17" x14ac:dyDescent="0.25">
      <c r="A1359" s="8">
        <v>36958</v>
      </c>
      <c r="D1359" s="9">
        <f t="shared" si="176"/>
        <v>5.1349999999999998</v>
      </c>
      <c r="E1359" s="9">
        <f t="shared" si="176"/>
        <v>12.824999999999999</v>
      </c>
      <c r="G1359" s="102">
        <f t="shared" si="178"/>
        <v>1.9493183560496789E-3</v>
      </c>
      <c r="H1359" s="102">
        <f t="shared" si="178"/>
        <v>-0.10746356585460506</v>
      </c>
      <c r="O1359">
        <f t="shared" si="177"/>
        <v>7.6899999999999995</v>
      </c>
      <c r="Q1359">
        <f t="shared" si="179"/>
        <v>-0.17437939460892149</v>
      </c>
    </row>
    <row r="1360" spans="1:17" x14ac:dyDescent="0.25">
      <c r="A1360" s="8">
        <v>36959</v>
      </c>
      <c r="D1360" s="9">
        <f t="shared" si="176"/>
        <v>5.04</v>
      </c>
      <c r="E1360" s="9">
        <f t="shared" si="176"/>
        <v>12.505000000000001</v>
      </c>
      <c r="G1360" s="102">
        <f t="shared" si="178"/>
        <v>-1.8673761297244299E-2</v>
      </c>
      <c r="H1360" s="102">
        <f t="shared" si="178"/>
        <v>-2.5267826727250694E-2</v>
      </c>
      <c r="O1360">
        <f t="shared" si="177"/>
        <v>7.4650000000000007</v>
      </c>
      <c r="Q1360">
        <f t="shared" si="179"/>
        <v>-2.9695352526398787E-2</v>
      </c>
    </row>
    <row r="1361" spans="1:17" x14ac:dyDescent="0.25">
      <c r="A1361" s="8">
        <v>36962</v>
      </c>
      <c r="D1361" s="9">
        <f t="shared" si="176"/>
        <v>4.88</v>
      </c>
      <c r="E1361" s="9">
        <f t="shared" si="176"/>
        <v>11.565</v>
      </c>
      <c r="G1361" s="102">
        <f t="shared" si="178"/>
        <v>-3.2260862218221435E-2</v>
      </c>
      <c r="H1361" s="102">
        <f t="shared" si="178"/>
        <v>-7.8145268646180002E-2</v>
      </c>
      <c r="O1361">
        <f t="shared" si="177"/>
        <v>6.6849999999999996</v>
      </c>
      <c r="Q1361">
        <f t="shared" si="179"/>
        <v>-0.11035922043724743</v>
      </c>
    </row>
    <row r="1362" spans="1:17" x14ac:dyDescent="0.25">
      <c r="A1362" s="8">
        <v>36963</v>
      </c>
      <c r="D1362" s="9">
        <f t="shared" si="176"/>
        <v>5</v>
      </c>
      <c r="E1362" s="9">
        <f t="shared" si="176"/>
        <v>10.92</v>
      </c>
      <c r="G1362" s="102">
        <f t="shared" si="178"/>
        <v>2.4292692569044483E-2</v>
      </c>
      <c r="H1362" s="102">
        <f t="shared" si="178"/>
        <v>-5.7387325366643427E-2</v>
      </c>
      <c r="O1362">
        <f t="shared" si="177"/>
        <v>5.92</v>
      </c>
      <c r="Q1362">
        <f t="shared" si="179"/>
        <v>-0.12152976165799211</v>
      </c>
    </row>
    <row r="1363" spans="1:17" x14ac:dyDescent="0.25">
      <c r="A1363" s="8">
        <v>36964</v>
      </c>
      <c r="D1363" s="9">
        <f t="shared" si="176"/>
        <v>4.8849999999999998</v>
      </c>
      <c r="E1363" s="9">
        <f t="shared" si="176"/>
        <v>9.5350000000000001</v>
      </c>
      <c r="G1363" s="102">
        <f t="shared" si="178"/>
        <v>-2.3268626939354331E-2</v>
      </c>
      <c r="H1363" s="102">
        <f t="shared" si="178"/>
        <v>-0.13562673126437658</v>
      </c>
      <c r="O1363">
        <f t="shared" si="177"/>
        <v>4.6500000000000004</v>
      </c>
      <c r="Q1363">
        <f t="shared" si="179"/>
        <v>-0.2414692292966493</v>
      </c>
    </row>
    <row r="1364" spans="1:17" x14ac:dyDescent="0.25">
      <c r="A1364" s="8">
        <v>36965</v>
      </c>
      <c r="D1364" s="9">
        <f t="shared" si="176"/>
        <v>4.8449999999999998</v>
      </c>
      <c r="E1364" s="9">
        <f t="shared" si="176"/>
        <v>9.41</v>
      </c>
      <c r="G1364" s="102">
        <f t="shared" si="178"/>
        <v>-8.2220401520165312E-3</v>
      </c>
      <c r="H1364" s="102">
        <f t="shared" si="178"/>
        <v>-1.3196285455094138E-2</v>
      </c>
      <c r="O1364">
        <f t="shared" si="177"/>
        <v>4.5650000000000004</v>
      </c>
      <c r="Q1364">
        <f t="shared" si="179"/>
        <v>-1.8448705552333182E-2</v>
      </c>
    </row>
    <row r="1365" spans="1:17" x14ac:dyDescent="0.25">
      <c r="A1365" s="8">
        <v>36966</v>
      </c>
      <c r="D1365" s="9">
        <f t="shared" si="176"/>
        <v>4.8849999999999998</v>
      </c>
      <c r="E1365" s="9">
        <f t="shared" si="176"/>
        <v>9.0250000000000004</v>
      </c>
      <c r="G1365" s="102">
        <f t="shared" si="178"/>
        <v>8.2220401520164566E-3</v>
      </c>
      <c r="H1365" s="102">
        <f t="shared" si="178"/>
        <v>-4.1774449378343667E-2</v>
      </c>
      <c r="O1365">
        <f t="shared" si="177"/>
        <v>4.1400000000000006</v>
      </c>
      <c r="Q1365">
        <f t="shared" si="179"/>
        <v>-9.772272620970876E-2</v>
      </c>
    </row>
    <row r="1366" spans="1:17" x14ac:dyDescent="0.25">
      <c r="A1366" s="8">
        <v>36969</v>
      </c>
      <c r="D1366" s="9">
        <f t="shared" si="176"/>
        <v>4.9550000000000001</v>
      </c>
      <c r="E1366" s="9">
        <f t="shared" si="176"/>
        <v>9.9450000000000003</v>
      </c>
      <c r="G1366" s="102">
        <f t="shared" si="178"/>
        <v>1.4227882287205288E-2</v>
      </c>
      <c r="H1366" s="102">
        <f t="shared" si="178"/>
        <v>9.7071408086990954E-2</v>
      </c>
      <c r="O1366">
        <f t="shared" si="177"/>
        <v>4.99</v>
      </c>
      <c r="Q1366">
        <f t="shared" si="179"/>
        <v>0.18674012192620412</v>
      </c>
    </row>
    <row r="1367" spans="1:17" x14ac:dyDescent="0.25">
      <c r="A1367" s="8">
        <v>36970</v>
      </c>
      <c r="D1367" s="9">
        <f t="shared" si="176"/>
        <v>4.87</v>
      </c>
      <c r="E1367" s="9">
        <f t="shared" si="176"/>
        <v>11.035</v>
      </c>
      <c r="G1367" s="102">
        <f t="shared" si="178"/>
        <v>-1.7303230687452868E-2</v>
      </c>
      <c r="H1367" s="102">
        <f t="shared" si="178"/>
        <v>0.10400212740276425</v>
      </c>
      <c r="O1367">
        <f t="shared" si="177"/>
        <v>6.165</v>
      </c>
      <c r="Q1367">
        <f t="shared" si="179"/>
        <v>0.21145222685288029</v>
      </c>
    </row>
    <row r="1368" spans="1:17" x14ac:dyDescent="0.25">
      <c r="A1368" s="8">
        <v>36971</v>
      </c>
      <c r="D1368" s="9">
        <f t="shared" si="176"/>
        <v>4.95</v>
      </c>
      <c r="E1368" s="9">
        <f t="shared" si="176"/>
        <v>11.605</v>
      </c>
      <c r="G1368" s="102">
        <f t="shared" si="178"/>
        <v>1.6293639486100533E-2</v>
      </c>
      <c r="H1368" s="102">
        <f t="shared" si="178"/>
        <v>5.0364000017700687E-2</v>
      </c>
      <c r="O1368">
        <f t="shared" si="177"/>
        <v>6.6550000000000002</v>
      </c>
      <c r="Q1368">
        <f t="shared" si="179"/>
        <v>7.6480315230767315E-2</v>
      </c>
    </row>
    <row r="1369" spans="1:17" x14ac:dyDescent="0.25">
      <c r="A1369" s="8">
        <v>36972</v>
      </c>
      <c r="D1369" s="9">
        <f t="shared" si="176"/>
        <v>4.8049999999999997</v>
      </c>
      <c r="E1369" s="9">
        <f t="shared" si="176"/>
        <v>10.994999999999999</v>
      </c>
      <c r="G1369" s="102">
        <f t="shared" si="178"/>
        <v>-2.9730534158343199E-2</v>
      </c>
      <c r="H1369" s="102">
        <f t="shared" si="178"/>
        <v>-5.3995415719675949E-2</v>
      </c>
      <c r="O1369">
        <f t="shared" si="177"/>
        <v>6.1899999999999995</v>
      </c>
      <c r="Q1369">
        <f t="shared" si="179"/>
        <v>-7.2433365150570361E-2</v>
      </c>
    </row>
    <row r="1370" spans="1:17" x14ac:dyDescent="0.25">
      <c r="A1370" s="8">
        <v>36973</v>
      </c>
      <c r="D1370" s="9">
        <f t="shared" si="176"/>
        <v>4.9400000000000004</v>
      </c>
      <c r="E1370" s="9">
        <f t="shared" si="176"/>
        <v>11.13</v>
      </c>
      <c r="G1370" s="102">
        <f t="shared" si="178"/>
        <v>2.770828877757555E-2</v>
      </c>
      <c r="H1370" s="102">
        <f t="shared" si="178"/>
        <v>1.2203541280729063E-2</v>
      </c>
      <c r="O1370">
        <f>IF(ISNUMBER(D1370),IF(ISNUMBER(E1370),E1370-D1370," ")," ")</f>
        <v>6.19</v>
      </c>
      <c r="Q1370">
        <f t="shared" si="179"/>
        <v>2.2204460492503128E-16</v>
      </c>
    </row>
    <row r="1371" spans="1:17" x14ac:dyDescent="0.25">
      <c r="A1371" s="8">
        <v>36976</v>
      </c>
      <c r="D1371" s="9">
        <f t="shared" si="176"/>
        <v>5</v>
      </c>
      <c r="E1371" s="9">
        <f t="shared" si="176"/>
        <v>10.25</v>
      </c>
      <c r="G1371" s="102">
        <f t="shared" si="178"/>
        <v>1.207258123426924E-2</v>
      </c>
      <c r="H1371" s="102">
        <f t="shared" si="178"/>
        <v>-8.2366459703036327E-2</v>
      </c>
      <c r="O1371">
        <f>IF(ISNUMBER(D1371),IF(ISNUMBER(E1371),E1371-D1371," ")," ")</f>
        <v>5.25</v>
      </c>
      <c r="Q1371">
        <f t="shared" si="179"/>
        <v>-0.16470701009297237</v>
      </c>
    </row>
    <row r="1372" spans="1:17" x14ac:dyDescent="0.25">
      <c r="A1372" s="8">
        <v>36977</v>
      </c>
      <c r="D1372" s="9">
        <f t="shared" si="176"/>
        <v>5.18</v>
      </c>
      <c r="E1372" s="9">
        <f t="shared" si="176"/>
        <v>10.78</v>
      </c>
      <c r="G1372" s="102">
        <f t="shared" si="178"/>
        <v>3.5367143837291344E-2</v>
      </c>
      <c r="H1372" s="102">
        <f t="shared" si="178"/>
        <v>5.0414859896433954E-2</v>
      </c>
      <c r="O1372">
        <f>IF(ISNUMBER(D1372),IF(ISNUMBER(E1372),E1372-D1372," ")," ")</f>
        <v>5.6</v>
      </c>
      <c r="Q1372">
        <f t="shared" si="179"/>
        <v>6.4538521137571164E-2</v>
      </c>
    </row>
    <row r="1373" spans="1:17" x14ac:dyDescent="0.25">
      <c r="A1373" s="8">
        <v>36978</v>
      </c>
      <c r="D1373" s="9">
        <f t="shared" si="176"/>
        <v>5.4050000000000002</v>
      </c>
      <c r="E1373" s="9">
        <f t="shared" si="176"/>
        <v>13.585000000000001</v>
      </c>
      <c r="G1373" s="102">
        <f t="shared" si="178"/>
        <v>4.2519394819779989E-2</v>
      </c>
      <c r="H1373" s="102">
        <f t="shared" si="178"/>
        <v>0.23127367739746008</v>
      </c>
      <c r="O1373">
        <f>IF(ISNUMBER(D1373),IF(ISNUMBER(E1373),E1373-D1373," ")," ")</f>
        <v>8.18</v>
      </c>
      <c r="Q1373">
        <f t="shared" si="179"/>
        <v>0.37892555287355223</v>
      </c>
    </row>
    <row r="1377" spans="1:17" x14ac:dyDescent="0.25">
      <c r="A1377" s="8"/>
      <c r="C1377" s="8">
        <v>36982</v>
      </c>
      <c r="G1377" s="102">
        <f>STDEV(G1379:G1397)*15.87</f>
        <v>0.38413464629506661</v>
      </c>
      <c r="H1377" s="102">
        <f>STDEV(H1379:H1397)*15.87</f>
        <v>1.0455805516060481</v>
      </c>
      <c r="I1377" s="102"/>
      <c r="J1377" s="102">
        <f>IF(ISNUMBER(J1378),J1378,1.1)</f>
        <v>-0.1297430428552491</v>
      </c>
      <c r="K1377" s="101">
        <f>MAX(D1378:D1423)</f>
        <v>5.4749999999999996</v>
      </c>
      <c r="L1377" s="101">
        <f>MAX(E1378:E1423)</f>
        <v>15.63</v>
      </c>
      <c r="Q1377" s="102">
        <f>STDEV(Q1379:Q1397)*15.87</f>
        <v>1.7324467742953533</v>
      </c>
    </row>
    <row r="1378" spans="1:17" x14ac:dyDescent="0.25">
      <c r="A1378" s="8">
        <v>36979</v>
      </c>
      <c r="D1378" s="9">
        <f t="shared" ref="D1378:E1397" si="180">VLOOKUP($A1378,IF(D$3=2,PRICELOOK2,IF(D$3=3,PRICELOOK3,IF(D$3=4,cash,PRICELOOK))),D$4,FALSE)</f>
        <v>5.1550000000000002</v>
      </c>
      <c r="E1378" s="9">
        <f t="shared" si="180"/>
        <v>14.015000000000001</v>
      </c>
      <c r="G1378" s="102"/>
      <c r="H1378" s="102"/>
      <c r="I1378" s="102"/>
      <c r="J1378" s="102">
        <f>CORREL(D1378:D1397,E1378:E1397)</f>
        <v>-0.1297430428552491</v>
      </c>
      <c r="K1378" s="101">
        <f>MIN(D1378:D1397)</f>
        <v>4.83</v>
      </c>
      <c r="L1378" s="101">
        <f>MIN(E1378:E1423)</f>
        <v>9.9600000000000009</v>
      </c>
      <c r="O1378">
        <f t="shared" ref="O1378:O1397" si="181">IF(ISNUMBER(D1378),IF(ISNUMBER(E1378),E1378-D1378," ")," ")</f>
        <v>8.86</v>
      </c>
    </row>
    <row r="1379" spans="1:17" x14ac:dyDescent="0.25">
      <c r="A1379" s="8">
        <v>36980</v>
      </c>
      <c r="D1379" s="9">
        <f t="shared" si="180"/>
        <v>5.085</v>
      </c>
      <c r="E1379" s="9">
        <f t="shared" si="180"/>
        <v>14.25</v>
      </c>
      <c r="G1379" s="102">
        <f t="shared" ref="G1379:H1383" si="182">LN(D1379/D1378)</f>
        <v>-1.3672087968400063E-2</v>
      </c>
      <c r="H1379" s="102">
        <f t="shared" si="182"/>
        <v>1.6628722097907934E-2</v>
      </c>
      <c r="O1379">
        <f t="shared" si="181"/>
        <v>9.1649999999999991</v>
      </c>
      <c r="Q1379">
        <f t="shared" ref="Q1379:Q1397" si="183">LN(O1379/O1378)</f>
        <v>3.3845116674678745E-2</v>
      </c>
    </row>
    <row r="1380" spans="1:17" x14ac:dyDescent="0.25">
      <c r="A1380" s="8">
        <v>36983</v>
      </c>
      <c r="D1380" s="9">
        <f t="shared" si="180"/>
        <v>5.1950000000000003</v>
      </c>
      <c r="E1380" s="9">
        <f t="shared" si="180"/>
        <v>12.5</v>
      </c>
      <c r="G1380" s="102">
        <f t="shared" si="182"/>
        <v>2.1401595050667594E-2</v>
      </c>
      <c r="H1380" s="102">
        <f t="shared" si="182"/>
        <v>-0.13102826240640414</v>
      </c>
      <c r="O1380">
        <f t="shared" si="181"/>
        <v>7.3049999999999997</v>
      </c>
      <c r="Q1380">
        <f t="shared" si="183"/>
        <v>-0.22683283608900545</v>
      </c>
    </row>
    <row r="1381" spans="1:17" x14ac:dyDescent="0.25">
      <c r="A1381" s="8">
        <v>36984</v>
      </c>
      <c r="D1381" s="9">
        <f t="shared" si="180"/>
        <v>5.2450000000000001</v>
      </c>
      <c r="E1381" s="9">
        <f t="shared" si="180"/>
        <v>14.71</v>
      </c>
      <c r="G1381" s="102">
        <f t="shared" si="182"/>
        <v>9.5786172970697466E-3</v>
      </c>
      <c r="H1381" s="102">
        <f t="shared" si="182"/>
        <v>0.16279889030509076</v>
      </c>
      <c r="O1381">
        <f t="shared" si="181"/>
        <v>9.4649999999999999</v>
      </c>
      <c r="Q1381">
        <f t="shared" si="183"/>
        <v>0.2590417394586233</v>
      </c>
    </row>
    <row r="1382" spans="1:17" x14ac:dyDescent="0.25">
      <c r="A1382" s="8">
        <v>36985</v>
      </c>
      <c r="D1382" s="9">
        <f t="shared" si="180"/>
        <v>5.12</v>
      </c>
      <c r="E1382" s="9">
        <f t="shared" si="180"/>
        <v>15.63</v>
      </c>
      <c r="G1382" s="102">
        <f t="shared" si="182"/>
        <v>-2.4120802796844112E-2</v>
      </c>
      <c r="H1382" s="102">
        <f t="shared" si="182"/>
        <v>6.0664609820038989E-2</v>
      </c>
      <c r="O1382">
        <f t="shared" si="181"/>
        <v>10.510000000000002</v>
      </c>
      <c r="Q1382">
        <f t="shared" si="183"/>
        <v>0.10472640022757369</v>
      </c>
    </row>
    <row r="1383" spans="1:17" x14ac:dyDescent="0.25">
      <c r="A1383" s="8">
        <v>36986</v>
      </c>
      <c r="D1383" s="9">
        <f t="shared" si="180"/>
        <v>5.1849999999999996</v>
      </c>
      <c r="E1383" s="9">
        <f t="shared" si="180"/>
        <v>15.59</v>
      </c>
      <c r="G1383" s="102">
        <f t="shared" si="182"/>
        <v>1.2615402630074235E-2</v>
      </c>
      <c r="H1383" s="102">
        <f t="shared" si="182"/>
        <v>-2.5624613637001614E-3</v>
      </c>
      <c r="O1383">
        <f t="shared" si="181"/>
        <v>10.405000000000001</v>
      </c>
      <c r="Q1383">
        <f t="shared" si="183"/>
        <v>-1.0040725043262049E-2</v>
      </c>
    </row>
    <row r="1384" spans="1:17" x14ac:dyDescent="0.25">
      <c r="A1384" s="8">
        <v>36987</v>
      </c>
      <c r="D1384" s="9">
        <f t="shared" si="180"/>
        <v>5.1849999999999996</v>
      </c>
      <c r="E1384" s="9">
        <f t="shared" si="180"/>
        <v>14.5</v>
      </c>
      <c r="G1384" s="102">
        <f t="shared" ref="G1384:G1390" si="184">LN(D1384/D1383)</f>
        <v>0</v>
      </c>
      <c r="H1384" s="102">
        <f t="shared" ref="H1384:H1390" si="185">LN(E1384/E1383)</f>
        <v>-7.2481033643156403E-2</v>
      </c>
      <c r="O1384">
        <f t="shared" si="181"/>
        <v>9.3150000000000013</v>
      </c>
      <c r="Q1384">
        <f t="shared" si="183"/>
        <v>-0.11066045579204588</v>
      </c>
    </row>
    <row r="1385" spans="1:17" x14ac:dyDescent="0.25">
      <c r="A1385" s="8">
        <v>36990</v>
      </c>
      <c r="D1385" s="9">
        <f t="shared" si="180"/>
        <v>5.4749999999999996</v>
      </c>
      <c r="E1385" s="9">
        <f t="shared" si="180"/>
        <v>13.75</v>
      </c>
      <c r="G1385" s="102">
        <f t="shared" si="184"/>
        <v>5.4422434021073975E-2</v>
      </c>
      <c r="H1385" s="102">
        <f t="shared" si="185"/>
        <v>-5.3109825313948408E-2</v>
      </c>
      <c r="O1385">
        <f t="shared" si="181"/>
        <v>8.2750000000000004</v>
      </c>
      <c r="Q1385">
        <f t="shared" si="183"/>
        <v>-0.11838708279042524</v>
      </c>
    </row>
    <row r="1386" spans="1:17" x14ac:dyDescent="0.25">
      <c r="A1386" s="8">
        <v>36991</v>
      </c>
      <c r="D1386" s="9">
        <f t="shared" si="180"/>
        <v>5.375</v>
      </c>
      <c r="E1386" s="9">
        <f t="shared" si="180"/>
        <v>13.51</v>
      </c>
      <c r="G1386" s="102">
        <f t="shared" si="184"/>
        <v>-1.8433701688837907E-2</v>
      </c>
      <c r="H1386" s="102">
        <f t="shared" si="185"/>
        <v>-1.7608672140472858E-2</v>
      </c>
      <c r="O1386">
        <f t="shared" si="181"/>
        <v>8.1349999999999998</v>
      </c>
      <c r="Q1386">
        <f t="shared" si="183"/>
        <v>-1.7063180592125537E-2</v>
      </c>
    </row>
    <row r="1387" spans="1:17" x14ac:dyDescent="0.25">
      <c r="A1387" s="8">
        <v>36992</v>
      </c>
      <c r="D1387" s="9">
        <f t="shared" si="180"/>
        <v>5.2350000000000003</v>
      </c>
      <c r="E1387" s="9">
        <f t="shared" si="180"/>
        <v>14.234999999999999</v>
      </c>
      <c r="G1387" s="102">
        <f t="shared" si="184"/>
        <v>-2.6391729691226284E-2</v>
      </c>
      <c r="H1387" s="102">
        <f t="shared" si="185"/>
        <v>5.2273568757893393E-2</v>
      </c>
      <c r="O1387">
        <f t="shared" si="181"/>
        <v>9</v>
      </c>
      <c r="Q1387">
        <f t="shared" si="183"/>
        <v>0.10104883666521833</v>
      </c>
    </row>
    <row r="1388" spans="1:17" x14ac:dyDescent="0.25">
      <c r="A1388" s="8">
        <v>36993</v>
      </c>
      <c r="D1388" s="9">
        <f t="shared" si="180"/>
        <v>5.2350000000000003</v>
      </c>
      <c r="E1388" s="9">
        <f t="shared" si="180"/>
        <v>13.465</v>
      </c>
      <c r="G1388" s="102">
        <f t="shared" si="184"/>
        <v>0</v>
      </c>
      <c r="H1388" s="102">
        <f t="shared" si="185"/>
        <v>-5.5609994466438654E-2</v>
      </c>
      <c r="O1388">
        <f t="shared" si="181"/>
        <v>8.23</v>
      </c>
      <c r="Q1388">
        <f t="shared" si="183"/>
        <v>-8.9438562647240871E-2</v>
      </c>
    </row>
    <row r="1389" spans="1:17" x14ac:dyDescent="0.25">
      <c r="A1389" s="8">
        <v>36997</v>
      </c>
      <c r="D1389" s="9">
        <f t="shared" si="180"/>
        <v>5.31</v>
      </c>
      <c r="E1389" s="9">
        <f t="shared" si="180"/>
        <v>12.9</v>
      </c>
      <c r="G1389" s="102">
        <f t="shared" si="184"/>
        <v>1.422499093134726E-2</v>
      </c>
      <c r="H1389" s="102">
        <f t="shared" si="185"/>
        <v>-4.2866414895935706E-2</v>
      </c>
      <c r="O1389">
        <f t="shared" si="181"/>
        <v>7.5900000000000007</v>
      </c>
      <c r="Q1389">
        <f t="shared" si="183"/>
        <v>-8.0954423281439869E-2</v>
      </c>
    </row>
    <row r="1390" spans="1:17" x14ac:dyDescent="0.25">
      <c r="A1390" s="8">
        <v>36998</v>
      </c>
      <c r="D1390" s="9">
        <f t="shared" si="180"/>
        <v>5.2149999999999999</v>
      </c>
      <c r="E1390" s="9">
        <f t="shared" si="180"/>
        <v>12.84</v>
      </c>
      <c r="G1390" s="102">
        <f t="shared" si="184"/>
        <v>-1.8052746801111661E-2</v>
      </c>
      <c r="H1390" s="102">
        <f t="shared" si="185"/>
        <v>-4.6620131058113011E-3</v>
      </c>
      <c r="O1390">
        <f t="shared" si="181"/>
        <v>7.625</v>
      </c>
      <c r="Q1390">
        <f t="shared" si="183"/>
        <v>4.6007310859366617E-3</v>
      </c>
    </row>
    <row r="1391" spans="1:17" x14ac:dyDescent="0.25">
      <c r="A1391" s="8">
        <v>36999</v>
      </c>
      <c r="D1391" s="9">
        <f t="shared" si="180"/>
        <v>5.0750000000000002</v>
      </c>
      <c r="E1391" s="9">
        <f t="shared" si="180"/>
        <v>12.664999999999999</v>
      </c>
      <c r="G1391" s="102">
        <f t="shared" ref="G1391:G1397" si="186">LN(D1391/D1390)</f>
        <v>-2.72125635248847E-2</v>
      </c>
      <c r="H1391" s="102">
        <f t="shared" ref="H1391:H1397" si="187">LN(E1391/E1390)</f>
        <v>-1.3723014808176644E-2</v>
      </c>
      <c r="O1391">
        <f t="shared" si="181"/>
        <v>7.589999999999999</v>
      </c>
      <c r="Q1391">
        <f t="shared" si="183"/>
        <v>-4.6007310859368837E-3</v>
      </c>
    </row>
    <row r="1392" spans="1:17" x14ac:dyDescent="0.25">
      <c r="A1392" s="8">
        <v>37000</v>
      </c>
      <c r="D1392" s="9">
        <f t="shared" si="180"/>
        <v>5.0199999999999996</v>
      </c>
      <c r="E1392" s="9">
        <f t="shared" si="180"/>
        <v>12.595000000000001</v>
      </c>
      <c r="G1392" s="102">
        <f t="shared" si="186"/>
        <v>-1.0896591224213367E-2</v>
      </c>
      <c r="H1392" s="102">
        <f t="shared" si="187"/>
        <v>-5.5423736490649552E-3</v>
      </c>
      <c r="O1392">
        <f t="shared" si="181"/>
        <v>7.5750000000000011</v>
      </c>
      <c r="Q1392">
        <f t="shared" si="183"/>
        <v>-1.9782400121054851E-3</v>
      </c>
    </row>
    <row r="1393" spans="1:17" x14ac:dyDescent="0.25">
      <c r="A1393" s="8">
        <v>37001</v>
      </c>
      <c r="D1393" s="9">
        <f t="shared" si="180"/>
        <v>4.91</v>
      </c>
      <c r="E1393" s="9">
        <f t="shared" si="180"/>
        <v>12.605</v>
      </c>
      <c r="G1393" s="102">
        <f t="shared" si="186"/>
        <v>-2.2155991897208484E-2</v>
      </c>
      <c r="H1393" s="102">
        <f t="shared" si="187"/>
        <v>7.9365083530959387E-4</v>
      </c>
      <c r="O1393">
        <f t="shared" si="181"/>
        <v>7.6950000000000003</v>
      </c>
      <c r="Q1393">
        <f t="shared" si="183"/>
        <v>1.5717415895409505E-2</v>
      </c>
    </row>
    <row r="1394" spans="1:17" x14ac:dyDescent="0.25">
      <c r="A1394" s="8">
        <v>37004</v>
      </c>
      <c r="D1394" s="9">
        <f t="shared" si="180"/>
        <v>5.05</v>
      </c>
      <c r="E1394" s="9">
        <f t="shared" si="180"/>
        <v>13.244999999999999</v>
      </c>
      <c r="G1394" s="102">
        <f t="shared" si="186"/>
        <v>2.8114301480839255E-2</v>
      </c>
      <c r="H1394" s="102">
        <f t="shared" si="187"/>
        <v>4.9526562084149746E-2</v>
      </c>
      <c r="O1394">
        <f t="shared" si="181"/>
        <v>8.1950000000000003</v>
      </c>
      <c r="Q1394">
        <f t="shared" si="183"/>
        <v>6.2953444904950459E-2</v>
      </c>
    </row>
    <row r="1395" spans="1:17" x14ac:dyDescent="0.25">
      <c r="A1395" s="8">
        <v>37005</v>
      </c>
      <c r="D1395" s="9">
        <f t="shared" si="180"/>
        <v>5.13</v>
      </c>
      <c r="E1395" s="9">
        <f t="shared" si="180"/>
        <v>14.71</v>
      </c>
      <c r="G1395" s="102">
        <f t="shared" si="186"/>
        <v>1.5717415895409724E-2</v>
      </c>
      <c r="H1395" s="102">
        <f t="shared" si="187"/>
        <v>0.10490741188931334</v>
      </c>
      <c r="O1395">
        <f t="shared" si="181"/>
        <v>9.5800000000000018</v>
      </c>
      <c r="Q1395">
        <f t="shared" si="183"/>
        <v>0.15615337978697641</v>
      </c>
    </row>
    <row r="1396" spans="1:17" x14ac:dyDescent="0.25">
      <c r="A1396" s="8">
        <v>37006</v>
      </c>
      <c r="D1396" s="9">
        <f t="shared" si="180"/>
        <v>4.8949999999999996</v>
      </c>
      <c r="E1396" s="9">
        <f t="shared" si="180"/>
        <v>15.154999999999999</v>
      </c>
      <c r="G1396" s="102">
        <f t="shared" si="186"/>
        <v>-4.6891383200204549E-2</v>
      </c>
      <c r="H1396" s="102">
        <f t="shared" si="187"/>
        <v>2.9802975896420246E-2</v>
      </c>
      <c r="O1396">
        <f t="shared" si="181"/>
        <v>10.26</v>
      </c>
      <c r="Q1396">
        <f t="shared" si="183"/>
        <v>6.8575247759854185E-2</v>
      </c>
    </row>
    <row r="1397" spans="1:17" x14ac:dyDescent="0.25">
      <c r="A1397" s="8">
        <v>37007</v>
      </c>
      <c r="D1397" s="9">
        <f t="shared" si="180"/>
        <v>4.83</v>
      </c>
      <c r="E1397" s="9">
        <f t="shared" si="180"/>
        <v>15</v>
      </c>
      <c r="G1397" s="102">
        <f t="shared" si="186"/>
        <v>-1.3367808317992254E-2</v>
      </c>
      <c r="H1397" s="102">
        <f t="shared" si="187"/>
        <v>-1.0280309407556407E-2</v>
      </c>
      <c r="O1397">
        <f t="shared" si="181"/>
        <v>10.17</v>
      </c>
      <c r="Q1397">
        <f t="shared" si="183"/>
        <v>-8.8106296821549197E-3</v>
      </c>
    </row>
    <row r="1401" spans="1:17" x14ac:dyDescent="0.25">
      <c r="A1401" s="8"/>
      <c r="C1401" s="8">
        <v>37012</v>
      </c>
      <c r="G1401" s="102">
        <f>STDEV(G1403:G1423)*15.87</f>
        <v>0.57939478917641318</v>
      </c>
      <c r="H1401" s="102">
        <f>STDEV(H1403:H1423)*15.87</f>
        <v>1.2957105085813809</v>
      </c>
      <c r="I1401" s="102"/>
      <c r="J1401" s="102">
        <f>IF(ISNUMBER(J1402),J1402,1.1)</f>
        <v>0.54563733911562429</v>
      </c>
      <c r="K1401" s="101">
        <f>MAX(D1402:D1444)</f>
        <v>4.6550000000000002</v>
      </c>
      <c r="L1401" s="101">
        <f>MAX(E1402:E1444)</f>
        <v>14.63</v>
      </c>
      <c r="Q1401" s="102">
        <f>STDEV(Q1403:Q1423)*15.87</f>
        <v>0.75379662208279552</v>
      </c>
    </row>
    <row r="1402" spans="1:17" x14ac:dyDescent="0.25">
      <c r="A1402" s="8">
        <v>37008</v>
      </c>
      <c r="D1402" s="9">
        <f t="shared" ref="D1402:E1423" si="188">VLOOKUP($A1402,IF(D$3=2,PRICELOOK2,IF(D$3=3,PRICELOOK3,IF(D$3=4,cash,PRICELOOK))),D$4,FALSE)</f>
        <v>4.6550000000000002</v>
      </c>
      <c r="E1402" s="9">
        <f t="shared" si="188"/>
        <v>14.63</v>
      </c>
      <c r="G1402" s="102"/>
      <c r="H1402" s="102"/>
      <c r="I1402" s="102"/>
      <c r="J1402" s="102">
        <f>CORREL(D1402:D1423,E1402:E1423)</f>
        <v>0.54563733911562429</v>
      </c>
      <c r="K1402" s="101">
        <f>MIN(D1402:D1423)</f>
        <v>3.5950000000000002</v>
      </c>
      <c r="L1402" s="101">
        <f>MIN(E1402:E1444)</f>
        <v>3.5350000000000001</v>
      </c>
      <c r="O1402">
        <f t="shared" ref="O1402:O1426" si="189">IF(ISNUMBER(D1402),IF(ISNUMBER(E1402),E1402-D1402," ")," ")</f>
        <v>9.9750000000000014</v>
      </c>
    </row>
    <row r="1403" spans="1:17" x14ac:dyDescent="0.25">
      <c r="A1403" s="8">
        <v>37011</v>
      </c>
      <c r="D1403" s="9">
        <f t="shared" si="188"/>
        <v>4.63</v>
      </c>
      <c r="E1403" s="9">
        <f t="shared" si="188"/>
        <v>14.51</v>
      </c>
      <c r="G1403" s="102">
        <f t="shared" ref="G1403:G1409" si="190">LN(D1403/D1402)</f>
        <v>-5.3850426308877106E-3</v>
      </c>
      <c r="H1403" s="102">
        <f t="shared" ref="H1403:H1409" si="191">LN(E1403/E1402)</f>
        <v>-8.2361481359365541E-3</v>
      </c>
      <c r="O1403">
        <f t="shared" si="189"/>
        <v>9.879999999999999</v>
      </c>
      <c r="Q1403">
        <f t="shared" ref="Q1403:Q1411" si="192">LN(O1403/O1402)</f>
        <v>-9.5694510161508962E-3</v>
      </c>
    </row>
    <row r="1404" spans="1:17" x14ac:dyDescent="0.25">
      <c r="A1404" s="8">
        <v>37012</v>
      </c>
      <c r="D1404" s="9">
        <f t="shared" si="188"/>
        <v>4.4450000000000003</v>
      </c>
      <c r="E1404" s="9">
        <f t="shared" si="188"/>
        <v>13.2</v>
      </c>
      <c r="G1404" s="102">
        <f t="shared" si="190"/>
        <v>-4.0776999132274762E-2</v>
      </c>
      <c r="H1404" s="102">
        <f t="shared" si="191"/>
        <v>-9.4621237303771352E-2</v>
      </c>
      <c r="O1404">
        <f t="shared" si="189"/>
        <v>8.754999999999999</v>
      </c>
      <c r="Q1404">
        <f t="shared" si="192"/>
        <v>-0.12088754602196131</v>
      </c>
    </row>
    <row r="1405" spans="1:17" x14ac:dyDescent="0.25">
      <c r="A1405" s="8">
        <v>37013</v>
      </c>
      <c r="D1405" s="9">
        <f t="shared" si="188"/>
        <v>4.415</v>
      </c>
      <c r="E1405" s="9">
        <f t="shared" si="188"/>
        <v>12.9</v>
      </c>
      <c r="G1405" s="102">
        <f t="shared" si="190"/>
        <v>-6.7720349099445847E-3</v>
      </c>
      <c r="H1405" s="102">
        <f t="shared" si="191"/>
        <v>-2.2989518224698604E-2</v>
      </c>
      <c r="O1405">
        <f t="shared" si="189"/>
        <v>8.4849999999999994</v>
      </c>
      <c r="Q1405">
        <f t="shared" si="192"/>
        <v>-3.1325067051625528E-2</v>
      </c>
    </row>
    <row r="1406" spans="1:17" x14ac:dyDescent="0.25">
      <c r="A1406" s="8">
        <v>37014</v>
      </c>
      <c r="D1406" s="9">
        <f t="shared" si="188"/>
        <v>4.3150000000000004</v>
      </c>
      <c r="E1406" s="9">
        <f t="shared" si="188"/>
        <v>12.715</v>
      </c>
      <c r="G1406" s="102">
        <f t="shared" si="190"/>
        <v>-2.2910509520532026E-2</v>
      </c>
      <c r="H1406" s="102">
        <f t="shared" si="191"/>
        <v>-1.4444912493543476E-2</v>
      </c>
      <c r="O1406">
        <f t="shared" si="189"/>
        <v>8.3999999999999986</v>
      </c>
      <c r="Q1406">
        <f t="shared" si="192"/>
        <v>-1.0068192836921784E-2</v>
      </c>
    </row>
    <row r="1407" spans="1:17" x14ac:dyDescent="0.25">
      <c r="A1407" s="8">
        <v>37015</v>
      </c>
      <c r="D1407" s="9">
        <f t="shared" si="188"/>
        <v>4.335</v>
      </c>
      <c r="E1407" s="9">
        <f t="shared" si="188"/>
        <v>12.385</v>
      </c>
      <c r="G1407" s="102">
        <f t="shared" si="190"/>
        <v>4.6242856971137909E-3</v>
      </c>
      <c r="H1407" s="102">
        <f t="shared" si="191"/>
        <v>-2.6296335932760043E-2</v>
      </c>
      <c r="O1407">
        <f t="shared" si="189"/>
        <v>8.0500000000000007</v>
      </c>
      <c r="Q1407">
        <f t="shared" si="192"/>
        <v>-4.255961441879566E-2</v>
      </c>
    </row>
    <row r="1408" spans="1:17" ht="12" customHeight="1" x14ac:dyDescent="0.25">
      <c r="A1408" s="8">
        <v>37018</v>
      </c>
      <c r="D1408" s="9">
        <f t="shared" si="188"/>
        <v>4.165</v>
      </c>
      <c r="E1408" s="9">
        <f t="shared" si="188"/>
        <v>12.73</v>
      </c>
      <c r="G1408" s="102">
        <f t="shared" si="190"/>
        <v>-4.000533461369913E-2</v>
      </c>
      <c r="H1408" s="102">
        <f t="shared" si="191"/>
        <v>2.7475349627992324E-2</v>
      </c>
      <c r="O1408">
        <f t="shared" si="189"/>
        <v>8.5650000000000013</v>
      </c>
      <c r="Q1408">
        <f t="shared" si="192"/>
        <v>6.2012040345611266E-2</v>
      </c>
    </row>
    <row r="1409" spans="1:17" x14ac:dyDescent="0.25">
      <c r="A1409" s="8">
        <v>37019</v>
      </c>
      <c r="D1409" s="9">
        <f t="shared" si="188"/>
        <v>4.0999999999999996</v>
      </c>
      <c r="E1409" s="9">
        <f t="shared" si="188"/>
        <v>12.57</v>
      </c>
      <c r="G1409" s="102">
        <f t="shared" si="190"/>
        <v>-1.5729301908544029E-2</v>
      </c>
      <c r="H1409" s="102">
        <f t="shared" si="191"/>
        <v>-1.2648389967159062E-2</v>
      </c>
      <c r="O1409">
        <f t="shared" si="189"/>
        <v>8.4700000000000006</v>
      </c>
      <c r="Q1409">
        <f t="shared" si="192"/>
        <v>-1.1153623112120297E-2</v>
      </c>
    </row>
    <row r="1410" spans="1:17" x14ac:dyDescent="0.25">
      <c r="A1410" s="8">
        <v>37020</v>
      </c>
      <c r="D1410" s="9">
        <f t="shared" si="188"/>
        <v>4.01</v>
      </c>
      <c r="E1410" s="9">
        <f t="shared" si="188"/>
        <v>12.43</v>
      </c>
      <c r="G1410" s="102">
        <f>LN(D1410/D1409)</f>
        <v>-2.2195732391784323E-2</v>
      </c>
      <c r="H1410" s="102">
        <f>LN(E1410/E1409)</f>
        <v>-1.1200117079536319E-2</v>
      </c>
      <c r="O1410">
        <f t="shared" si="189"/>
        <v>8.42</v>
      </c>
      <c r="Q1410">
        <f t="shared" si="192"/>
        <v>-5.9206804097277901E-3</v>
      </c>
    </row>
    <row r="1411" spans="1:17" x14ac:dyDescent="0.25">
      <c r="A1411" s="8">
        <v>37021</v>
      </c>
      <c r="D1411" s="9">
        <f t="shared" si="188"/>
        <v>4.04</v>
      </c>
      <c r="E1411" s="9">
        <f t="shared" si="188"/>
        <v>12.335000000000001</v>
      </c>
      <c r="G1411" s="102">
        <f>LN(D1411/D1410)</f>
        <v>7.4534506545809722E-3</v>
      </c>
      <c r="H1411" s="102">
        <f>LN(E1411/E1410)</f>
        <v>-7.672155541299624E-3</v>
      </c>
      <c r="O1411">
        <f t="shared" si="189"/>
        <v>8.2950000000000017</v>
      </c>
      <c r="Q1411">
        <f t="shared" si="192"/>
        <v>-1.4956904611827315E-2</v>
      </c>
    </row>
    <row r="1412" spans="1:17" x14ac:dyDescent="0.25">
      <c r="A1412" s="8">
        <v>37022</v>
      </c>
      <c r="D1412" s="9">
        <f t="shared" si="188"/>
        <v>4.1050000000000004</v>
      </c>
      <c r="E1412" s="9">
        <f t="shared" si="188"/>
        <v>11.92</v>
      </c>
      <c r="G1412" s="102">
        <f t="shared" ref="G1412:G1423" si="193">LN(D1412/D1411)</f>
        <v>1.5961050931332967E-2</v>
      </c>
      <c r="H1412" s="102">
        <f t="shared" ref="H1412:H1423" si="194">LN(E1412/E1411)</f>
        <v>-3.4223088344116442E-2</v>
      </c>
    </row>
    <row r="1413" spans="1:17" x14ac:dyDescent="0.25">
      <c r="A1413" s="8">
        <v>37025</v>
      </c>
      <c r="D1413" s="9">
        <f t="shared" si="188"/>
        <v>4.1349999999999998</v>
      </c>
      <c r="E1413" s="9">
        <f t="shared" si="188"/>
        <v>11.255000000000001</v>
      </c>
      <c r="G1413" s="102">
        <f t="shared" si="193"/>
        <v>7.2815855712628323E-3</v>
      </c>
      <c r="H1413" s="102">
        <f t="shared" si="194"/>
        <v>-5.7405187278508032E-2</v>
      </c>
    </row>
    <row r="1414" spans="1:17" x14ac:dyDescent="0.25">
      <c r="A1414" s="8">
        <v>37026</v>
      </c>
      <c r="D1414" s="9">
        <f t="shared" si="188"/>
        <v>4.32</v>
      </c>
      <c r="E1414" s="9">
        <f t="shared" si="188"/>
        <v>10.705</v>
      </c>
      <c r="G1414" s="102">
        <f t="shared" si="193"/>
        <v>4.376807378036441E-2</v>
      </c>
      <c r="H1414" s="102">
        <f t="shared" si="194"/>
        <v>-5.0101552317049519E-2</v>
      </c>
    </row>
    <row r="1415" spans="1:17" x14ac:dyDescent="0.25">
      <c r="A1415" s="8">
        <v>37027</v>
      </c>
      <c r="D1415" s="9">
        <f t="shared" si="188"/>
        <v>4.32</v>
      </c>
      <c r="E1415" s="9">
        <f t="shared" si="188"/>
        <v>10.574999999999999</v>
      </c>
      <c r="G1415" s="102">
        <f t="shared" si="193"/>
        <v>0</v>
      </c>
      <c r="H1415" s="102">
        <f t="shared" si="194"/>
        <v>-1.2218197109304501E-2</v>
      </c>
    </row>
    <row r="1416" spans="1:17" x14ac:dyDescent="0.25">
      <c r="A1416" s="8">
        <v>37028</v>
      </c>
      <c r="D1416" s="9">
        <f t="shared" si="188"/>
        <v>3.99</v>
      </c>
      <c r="E1416" s="9">
        <f t="shared" si="188"/>
        <v>9.9600000000000009</v>
      </c>
      <c r="G1416" s="102">
        <f t="shared" si="193"/>
        <v>-7.9464171354246924E-2</v>
      </c>
      <c r="H1416" s="102">
        <f t="shared" si="194"/>
        <v>-5.9915653335834651E-2</v>
      </c>
    </row>
    <row r="1417" spans="1:17" x14ac:dyDescent="0.25">
      <c r="A1417" s="8">
        <v>37029</v>
      </c>
      <c r="D1417" s="9">
        <f t="shared" si="188"/>
        <v>3.82</v>
      </c>
      <c r="E1417" s="9">
        <f t="shared" si="188"/>
        <v>9.98</v>
      </c>
      <c r="G1417" s="102">
        <f t="shared" si="193"/>
        <v>-4.3540808283288331E-2</v>
      </c>
      <c r="H1417" s="102">
        <f t="shared" si="194"/>
        <v>2.006018726865766E-3</v>
      </c>
    </row>
    <row r="1418" spans="1:17" x14ac:dyDescent="0.25">
      <c r="A1418" s="8">
        <v>37032</v>
      </c>
      <c r="D1418" s="9">
        <f t="shared" si="188"/>
        <v>4</v>
      </c>
      <c r="E1418" s="9">
        <f t="shared" si="188"/>
        <v>12.605</v>
      </c>
      <c r="G1418" s="102">
        <f t="shared" si="193"/>
        <v>4.6043938501406798E-2</v>
      </c>
      <c r="H1418" s="102">
        <f t="shared" si="194"/>
        <v>0.23351047031651059</v>
      </c>
    </row>
    <row r="1419" spans="1:17" x14ac:dyDescent="0.25">
      <c r="A1419" s="8">
        <v>37033</v>
      </c>
      <c r="D1419" s="9">
        <f t="shared" si="188"/>
        <v>3.8849999999999998</v>
      </c>
      <c r="E1419" s="9">
        <f t="shared" si="188"/>
        <v>13.25</v>
      </c>
      <c r="G1419" s="102">
        <f t="shared" si="193"/>
        <v>-2.917137730027991E-2</v>
      </c>
      <c r="H1419" s="102">
        <f t="shared" si="194"/>
        <v>4.9903991792348008E-2</v>
      </c>
    </row>
    <row r="1420" spans="1:17" x14ac:dyDescent="0.25">
      <c r="A1420" s="8">
        <v>37034</v>
      </c>
      <c r="D1420" s="9">
        <f t="shared" si="188"/>
        <v>3.9449999999999998</v>
      </c>
      <c r="E1420" s="9">
        <f t="shared" si="188"/>
        <v>13.83</v>
      </c>
      <c r="G1420" s="102">
        <f t="shared" si="193"/>
        <v>1.5325970478226772E-2</v>
      </c>
      <c r="H1420" s="102">
        <f t="shared" si="194"/>
        <v>4.2842593244435657E-2</v>
      </c>
    </row>
    <row r="1421" spans="1:17" x14ac:dyDescent="0.25">
      <c r="A1421" s="8">
        <v>37035</v>
      </c>
      <c r="D1421" s="9">
        <f t="shared" si="188"/>
        <v>3.99</v>
      </c>
      <c r="E1421" s="9">
        <f t="shared" si="188"/>
        <v>12.615</v>
      </c>
      <c r="G1421" s="102">
        <f t="shared" si="193"/>
        <v>1.134227660393451E-2</v>
      </c>
      <c r="H1421" s="102">
        <f t="shared" si="194"/>
        <v>-9.1953563583645773E-2</v>
      </c>
    </row>
    <row r="1422" spans="1:17" x14ac:dyDescent="0.25">
      <c r="A1422" s="8">
        <v>37036</v>
      </c>
      <c r="D1422" s="9">
        <f t="shared" si="188"/>
        <v>3.5950000000000002</v>
      </c>
      <c r="E1422" s="9">
        <f t="shared" si="188"/>
        <v>10.295</v>
      </c>
      <c r="G1422" s="102">
        <f t="shared" si="193"/>
        <v>-0.1042472397287621</v>
      </c>
      <c r="H1422" s="102">
        <f t="shared" si="194"/>
        <v>-0.2032282416132683</v>
      </c>
    </row>
    <row r="1423" spans="1:17" x14ac:dyDescent="0.25">
      <c r="A1423" s="8">
        <v>37040</v>
      </c>
      <c r="D1423" s="9">
        <f t="shared" si="188"/>
        <v>3.645</v>
      </c>
      <c r="E1423" s="9">
        <f t="shared" si="188"/>
        <v>11.125</v>
      </c>
      <c r="G1423" s="102">
        <f t="shared" si="193"/>
        <v>1.3812374287611371E-2</v>
      </c>
      <c r="H1423" s="102">
        <f t="shared" si="194"/>
        <v>7.7536487572551202E-2</v>
      </c>
    </row>
    <row r="1424" spans="1:17" x14ac:dyDescent="0.25">
      <c r="O1424" t="str">
        <f t="shared" si="189"/>
        <v xml:space="preserve"> </v>
      </c>
      <c r="Q1424" t="e">
        <f>LN(O1424/#REF!)</f>
        <v>#VALUE!</v>
      </c>
    </row>
    <row r="1425" spans="1:17" x14ac:dyDescent="0.25">
      <c r="O1425" t="str">
        <f t="shared" si="189"/>
        <v xml:space="preserve"> </v>
      </c>
      <c r="Q1425" t="e">
        <f>LN(O1425/O1424)</f>
        <v>#VALUE!</v>
      </c>
    </row>
    <row r="1426" spans="1:17" x14ac:dyDescent="0.25">
      <c r="O1426" t="str">
        <f t="shared" si="189"/>
        <v xml:space="preserve"> </v>
      </c>
      <c r="Q1426" t="e">
        <f>LN(O1426/O1425)</f>
        <v>#VALUE!</v>
      </c>
    </row>
    <row r="1427" spans="1:17" x14ac:dyDescent="0.25">
      <c r="A1427" s="8"/>
      <c r="C1427" s="8">
        <v>37043</v>
      </c>
      <c r="G1427" s="102">
        <f>STDEV(G1429:G1448)*15.87</f>
        <v>1.0279947344492337</v>
      </c>
      <c r="H1427" s="102">
        <f>STDEV(H1429:H1448)*15.87</f>
        <v>5.7113545929495908</v>
      </c>
      <c r="I1427" s="102"/>
      <c r="J1427" s="102">
        <f>IF(ISNUMBER(J1428),J1428,1.1)</f>
        <v>0.60112173752684261</v>
      </c>
      <c r="K1427" s="101">
        <f>MAX(D1428:D1473)</f>
        <v>4.0650000000000004</v>
      </c>
      <c r="L1427" s="101">
        <f>MAX(E1428:E1473)</f>
        <v>10.195</v>
      </c>
      <c r="Q1427" s="102">
        <f>STDEV(Q1429:Q1448)*15.87</f>
        <v>18.590145267250151</v>
      </c>
    </row>
    <row r="1428" spans="1:17" x14ac:dyDescent="0.25">
      <c r="A1428" s="8">
        <v>37041</v>
      </c>
      <c r="D1428" s="9">
        <f t="shared" ref="D1428:E1448" si="195">VLOOKUP($A1428,IF(D$3=2,PRICELOOK2,IF(D$3=3,PRICELOOK3,IF(D$3=4,cash,PRICELOOK))),D$4,FALSE)</f>
        <v>3.4849999999999999</v>
      </c>
      <c r="E1428" s="9">
        <f t="shared" si="195"/>
        <v>10.195</v>
      </c>
      <c r="G1428" s="102"/>
      <c r="H1428" s="102"/>
      <c r="I1428" s="102"/>
      <c r="J1428" s="102">
        <f>CORREL(D1428:D1448,E1428:E1448)</f>
        <v>0.60112173752684261</v>
      </c>
      <c r="K1428" s="101">
        <f>MIN(D1428:D1448)</f>
        <v>3.26</v>
      </c>
      <c r="L1428" s="101">
        <f>MIN(E1428:E1473)</f>
        <v>2.895</v>
      </c>
      <c r="O1428">
        <f t="shared" ref="O1428:O1437" si="196">IF(ISNUMBER(D1428),IF(ISNUMBER(E1428),E1428-D1428," ")," ")</f>
        <v>6.7100000000000009</v>
      </c>
    </row>
    <row r="1429" spans="1:17" x14ac:dyDescent="0.25">
      <c r="A1429" s="8">
        <v>37042</v>
      </c>
      <c r="D1429" s="9">
        <f t="shared" si="195"/>
        <v>3.6</v>
      </c>
      <c r="E1429" s="9">
        <f t="shared" si="195"/>
        <v>9.92</v>
      </c>
      <c r="G1429" s="102">
        <f t="shared" ref="G1429:G1435" si="197">LN(D1429/D1428)</f>
        <v>3.2465801249577077E-2</v>
      </c>
      <c r="H1429" s="102">
        <f t="shared" ref="H1429:H1435" si="198">LN(E1429/E1428)</f>
        <v>-2.734448272963708E-2</v>
      </c>
      <c r="O1429">
        <f t="shared" si="196"/>
        <v>6.32</v>
      </c>
      <c r="Q1429">
        <f t="shared" ref="Q1429:Q1437" si="199">LN(O1429/O1428)</f>
        <v>-5.9879742824824479E-2</v>
      </c>
    </row>
    <row r="1430" spans="1:17" x14ac:dyDescent="0.25">
      <c r="A1430" s="8">
        <v>37043</v>
      </c>
      <c r="D1430" s="9">
        <f t="shared" si="195"/>
        <v>3.51</v>
      </c>
      <c r="E1430" s="9">
        <f t="shared" si="195"/>
        <v>7.915</v>
      </c>
      <c r="G1430" s="102">
        <f t="shared" si="197"/>
        <v>-2.5317807984290012E-2</v>
      </c>
      <c r="H1430" s="102">
        <f t="shared" si="198"/>
        <v>-0.22579322796380599</v>
      </c>
      <c r="O1430">
        <f t="shared" si="196"/>
        <v>4.4050000000000002</v>
      </c>
      <c r="Q1430">
        <f t="shared" si="199"/>
        <v>-0.36097894877062314</v>
      </c>
    </row>
    <row r="1431" spans="1:17" x14ac:dyDescent="0.25">
      <c r="A1431" s="8">
        <v>37046</v>
      </c>
      <c r="D1431" s="9">
        <f t="shared" si="195"/>
        <v>4.0049999999999999</v>
      </c>
      <c r="E1431" s="9">
        <f t="shared" si="195"/>
        <v>8.9499999999999993</v>
      </c>
      <c r="G1431" s="102">
        <f t="shared" si="197"/>
        <v>0.13192754304254806</v>
      </c>
      <c r="H1431" s="102">
        <f t="shared" si="198"/>
        <v>0.12289383895378843</v>
      </c>
      <c r="O1431">
        <f t="shared" si="196"/>
        <v>4.9449999999999994</v>
      </c>
      <c r="Q1431">
        <f t="shared" si="199"/>
        <v>0.1156367056865325</v>
      </c>
    </row>
    <row r="1432" spans="1:17" x14ac:dyDescent="0.25">
      <c r="A1432" s="8">
        <v>37047</v>
      </c>
      <c r="D1432" s="9">
        <f t="shared" si="195"/>
        <v>4.0250000000000004</v>
      </c>
      <c r="E1432" s="9">
        <f t="shared" si="195"/>
        <v>9.4250000000000007</v>
      </c>
      <c r="G1432" s="102">
        <f t="shared" si="197"/>
        <v>4.9813303502041616E-3</v>
      </c>
      <c r="H1432" s="102">
        <f t="shared" si="198"/>
        <v>5.1712201047310696E-2</v>
      </c>
      <c r="O1432">
        <f t="shared" si="196"/>
        <v>5.4</v>
      </c>
      <c r="Q1432">
        <f t="shared" si="199"/>
        <v>8.8021988495553441E-2</v>
      </c>
    </row>
    <row r="1433" spans="1:17" x14ac:dyDescent="0.25">
      <c r="A1433" s="8">
        <v>37048</v>
      </c>
      <c r="D1433" s="9">
        <f t="shared" si="195"/>
        <v>3.6349999999999998</v>
      </c>
      <c r="E1433" s="9">
        <f t="shared" si="195"/>
        <v>7.9850000000000003</v>
      </c>
      <c r="G1433" s="102">
        <f t="shared" si="197"/>
        <v>-0.10191579988504416</v>
      </c>
      <c r="H1433" s="102">
        <f t="shared" si="198"/>
        <v>-0.16580095166709868</v>
      </c>
      <c r="O1433">
        <f t="shared" si="196"/>
        <v>4.3500000000000005</v>
      </c>
      <c r="Q1433">
        <f t="shared" si="199"/>
        <v>-0.21622310846963594</v>
      </c>
    </row>
    <row r="1434" spans="1:17" ht="12" customHeight="1" x14ac:dyDescent="0.25">
      <c r="A1434" s="8">
        <v>37049</v>
      </c>
      <c r="D1434" s="9">
        <f t="shared" si="195"/>
        <v>3.48</v>
      </c>
      <c r="E1434" s="9">
        <f t="shared" si="195"/>
        <v>5.82</v>
      </c>
      <c r="G1434" s="102">
        <f t="shared" si="197"/>
        <v>-4.3576817199099692E-2</v>
      </c>
      <c r="H1434" s="102">
        <f t="shared" si="198"/>
        <v>-0.31626451992362925</v>
      </c>
      <c r="O1434">
        <f t="shared" si="196"/>
        <v>2.3400000000000003</v>
      </c>
      <c r="Q1434">
        <f t="shared" si="199"/>
        <v>-0.62002491573098273</v>
      </c>
    </row>
    <row r="1435" spans="1:17" x14ac:dyDescent="0.25">
      <c r="A1435" s="8">
        <v>37050</v>
      </c>
      <c r="D1435" s="9">
        <f t="shared" si="195"/>
        <v>3.26</v>
      </c>
      <c r="E1435" s="9">
        <f t="shared" si="195"/>
        <v>3.5350000000000001</v>
      </c>
      <c r="G1435" s="102">
        <f t="shared" si="197"/>
        <v>-6.5305098407766785E-2</v>
      </c>
      <c r="H1435" s="102">
        <f t="shared" si="198"/>
        <v>-0.49858696239481043</v>
      </c>
      <c r="O1435">
        <f t="shared" si="196"/>
        <v>0.27500000000000036</v>
      </c>
      <c r="Q1435">
        <f t="shared" si="199"/>
        <v>-2.1411351106851746</v>
      </c>
    </row>
    <row r="1436" spans="1:17" x14ac:dyDescent="0.25">
      <c r="A1436" s="8">
        <v>37053</v>
      </c>
      <c r="D1436" s="9">
        <f t="shared" si="195"/>
        <v>3.6749999999999998</v>
      </c>
      <c r="E1436" s="9">
        <f t="shared" si="195"/>
        <v>6.7350000000000003</v>
      </c>
      <c r="G1436" s="102">
        <f>LN(D1436/D1435)</f>
        <v>0.11982593728618376</v>
      </c>
      <c r="H1436" s="102">
        <f>LN(E1436/E1435)</f>
        <v>0.6446045105137912</v>
      </c>
      <c r="O1436">
        <f t="shared" si="196"/>
        <v>3.0600000000000005</v>
      </c>
      <c r="Q1436">
        <f t="shared" si="199"/>
        <v>2.409399097279854</v>
      </c>
    </row>
    <row r="1437" spans="1:17" x14ac:dyDescent="0.25">
      <c r="A1437" s="8">
        <v>37054</v>
      </c>
      <c r="D1437" s="9">
        <f t="shared" si="195"/>
        <v>3.86</v>
      </c>
      <c r="E1437" s="9">
        <f t="shared" si="195"/>
        <v>7.5949999999999998</v>
      </c>
      <c r="G1437" s="102">
        <f>LN(D1437/D1436)</f>
        <v>4.9114050811939508E-2</v>
      </c>
      <c r="H1437" s="102">
        <f>LN(E1437/E1436)</f>
        <v>0.12017232618540877</v>
      </c>
      <c r="O1437">
        <f t="shared" si="196"/>
        <v>3.7349999999999999</v>
      </c>
      <c r="Q1437">
        <f t="shared" si="199"/>
        <v>0.19933290262049094</v>
      </c>
    </row>
    <row r="1438" spans="1:17" x14ac:dyDescent="0.25">
      <c r="A1438" s="8">
        <v>37055</v>
      </c>
      <c r="D1438" s="9">
        <f t="shared" si="195"/>
        <v>4.0650000000000004</v>
      </c>
      <c r="E1438" s="9">
        <f t="shared" si="195"/>
        <v>8.4700000000000006</v>
      </c>
      <c r="G1438" s="102">
        <f t="shared" ref="G1438:G1448" si="200">LN(D1438/D1437)</f>
        <v>5.1746559523034599E-2</v>
      </c>
      <c r="H1438" s="102">
        <f t="shared" ref="H1438:H1448" si="201">LN(E1438/E1437)</f>
        <v>0.1090403726162269</v>
      </c>
    </row>
    <row r="1439" spans="1:17" x14ac:dyDescent="0.25">
      <c r="A1439" s="8">
        <v>37056</v>
      </c>
      <c r="D1439" s="9">
        <f t="shared" si="195"/>
        <v>3.77</v>
      </c>
      <c r="E1439" s="9">
        <f t="shared" si="195"/>
        <v>6.9</v>
      </c>
      <c r="G1439" s="102">
        <f t="shared" si="200"/>
        <v>-7.5338741539854662E-2</v>
      </c>
      <c r="H1439" s="102">
        <f t="shared" si="201"/>
        <v>-0.20500909706074932</v>
      </c>
    </row>
    <row r="1440" spans="1:17" x14ac:dyDescent="0.25">
      <c r="A1440" s="8">
        <v>37057</v>
      </c>
      <c r="D1440" s="9">
        <f t="shared" si="195"/>
        <v>3.54</v>
      </c>
      <c r="E1440" s="9">
        <f t="shared" si="195"/>
        <v>3.7349999999999999</v>
      </c>
      <c r="G1440" s="102">
        <f t="shared" si="200"/>
        <v>-6.2948274314236302E-2</v>
      </c>
      <c r="H1440" s="102">
        <f t="shared" si="201"/>
        <v>-0.61377359301843315</v>
      </c>
    </row>
    <row r="1441" spans="1:17" x14ac:dyDescent="0.25">
      <c r="A1441" s="8">
        <v>37060</v>
      </c>
      <c r="D1441" s="9">
        <f t="shared" si="195"/>
        <v>3.84</v>
      </c>
      <c r="E1441" s="9">
        <f t="shared" si="195"/>
        <v>8.25</v>
      </c>
      <c r="G1441" s="102">
        <f t="shared" si="200"/>
        <v>8.1345639453952401E-2</v>
      </c>
      <c r="H1441" s="102">
        <f t="shared" si="201"/>
        <v>0.79246538176180892</v>
      </c>
    </row>
    <row r="1442" spans="1:17" x14ac:dyDescent="0.25">
      <c r="A1442" s="8">
        <v>37061</v>
      </c>
      <c r="D1442" s="9">
        <f t="shared" si="195"/>
        <v>3.9449999999999998</v>
      </c>
      <c r="E1442" s="9">
        <f t="shared" si="195"/>
        <v>7.335</v>
      </c>
      <c r="G1442" s="102">
        <f t="shared" si="200"/>
        <v>2.6976587698202076E-2</v>
      </c>
      <c r="H1442" s="102">
        <f t="shared" si="201"/>
        <v>-0.11755578875164463</v>
      </c>
    </row>
    <row r="1443" spans="1:17" x14ac:dyDescent="0.25">
      <c r="A1443" s="8">
        <v>37062</v>
      </c>
      <c r="D1443" s="9">
        <f t="shared" si="195"/>
        <v>3.81</v>
      </c>
      <c r="E1443" s="9">
        <f t="shared" si="195"/>
        <v>6.89</v>
      </c>
      <c r="G1443" s="102">
        <f t="shared" si="200"/>
        <v>-3.4819765159227925E-2</v>
      </c>
      <c r="H1443" s="102">
        <f t="shared" si="201"/>
        <v>-6.2586326569377917E-2</v>
      </c>
    </row>
    <row r="1444" spans="1:17" x14ac:dyDescent="0.25">
      <c r="A1444" s="8">
        <v>37063</v>
      </c>
      <c r="D1444" s="9">
        <f t="shared" si="195"/>
        <v>3.6150000000000002</v>
      </c>
      <c r="E1444" s="9">
        <f t="shared" si="195"/>
        <v>6.54</v>
      </c>
      <c r="G1444" s="102">
        <f t="shared" si="200"/>
        <v>-5.2537333527881494E-2</v>
      </c>
      <c r="H1444" s="102">
        <f t="shared" si="201"/>
        <v>-5.2133919556459768E-2</v>
      </c>
    </row>
    <row r="1445" spans="1:17" x14ac:dyDescent="0.25">
      <c r="A1445" s="8">
        <v>37064</v>
      </c>
      <c r="D1445" s="9">
        <f t="shared" si="195"/>
        <v>3.5350000000000001</v>
      </c>
      <c r="E1445" s="9">
        <f t="shared" si="195"/>
        <v>3.88</v>
      </c>
      <c r="G1445" s="102">
        <f t="shared" si="200"/>
        <v>-2.2378556262191963E-2</v>
      </c>
      <c r="H1445" s="102">
        <f t="shared" si="201"/>
        <v>-0.52210201183392535</v>
      </c>
    </row>
    <row r="1446" spans="1:17" x14ac:dyDescent="0.25">
      <c r="A1446" s="8">
        <v>37067</v>
      </c>
      <c r="D1446" s="9">
        <f t="shared" si="195"/>
        <v>3.5550000000000002</v>
      </c>
      <c r="E1446" s="9">
        <f t="shared" si="195"/>
        <v>6.0549999999999997</v>
      </c>
      <c r="G1446" s="102">
        <f t="shared" si="200"/>
        <v>5.6417639066680941E-3</v>
      </c>
      <c r="H1446" s="102">
        <f t="shared" si="201"/>
        <v>0.44504922336987351</v>
      </c>
    </row>
    <row r="1447" spans="1:17" x14ac:dyDescent="0.25">
      <c r="A1447" s="8">
        <v>37068</v>
      </c>
      <c r="D1447" s="9">
        <f t="shared" si="195"/>
        <v>3.38</v>
      </c>
      <c r="E1447" s="9">
        <f t="shared" si="195"/>
        <v>4.6849999999999996</v>
      </c>
      <c r="G1447" s="102">
        <f t="shared" si="200"/>
        <v>-5.0479353760276895E-2</v>
      </c>
      <c r="H1447" s="102">
        <f t="shared" si="201"/>
        <v>-0.25651846131467015</v>
      </c>
    </row>
    <row r="1448" spans="1:17" x14ac:dyDescent="0.25">
      <c r="A1448" s="8">
        <v>37069</v>
      </c>
      <c r="D1448" s="9">
        <f t="shared" si="195"/>
        <v>3.29</v>
      </c>
      <c r="E1448" s="9">
        <f t="shared" si="195"/>
        <v>4.68</v>
      </c>
      <c r="G1448" s="102">
        <f t="shared" si="200"/>
        <v>-2.6988144717646802E-2</v>
      </c>
      <c r="H1448" s="102">
        <f t="shared" si="201"/>
        <v>-1.0678057608301005E-3</v>
      </c>
    </row>
    <row r="1452" spans="1:17" x14ac:dyDescent="0.25">
      <c r="A1452" s="8"/>
      <c r="C1452" s="8">
        <v>37073</v>
      </c>
      <c r="G1452" s="102">
        <f>STDEV(G1454:G1473)*15.87</f>
        <v>0.86313803569222847</v>
      </c>
      <c r="H1452" s="102">
        <f>STDEV(H1454:H1473)*15.87</f>
        <v>2.7659362210135772</v>
      </c>
      <c r="I1452" s="102"/>
      <c r="J1452" s="102">
        <f>IF(ISNUMBER(J1453),J1453,1.1)</f>
        <v>0.16938311993939023</v>
      </c>
      <c r="K1452" s="101">
        <f>MAX(D1453:D1502)</f>
        <v>3.4249999999999998</v>
      </c>
      <c r="L1452" s="101">
        <f>MAX(E1453:E1502)</f>
        <v>6.54</v>
      </c>
      <c r="Q1452" s="102">
        <f>STDEV(Q1454:Q1473)*15.87</f>
        <v>6.0717332295661839</v>
      </c>
    </row>
    <row r="1453" spans="1:17" x14ac:dyDescent="0.25">
      <c r="A1453" s="8">
        <v>37070</v>
      </c>
      <c r="D1453" s="9">
        <f t="shared" ref="D1453:E1473" si="202">VLOOKUP($A1453,IF(D$3=2,PRICELOOK2,IF(D$3=3,PRICELOOK3,IF(D$3=4,cash,PRICELOOK))),D$4,FALSE)</f>
        <v>3.085</v>
      </c>
      <c r="E1453" s="9">
        <f t="shared" si="202"/>
        <v>4.3099999999999996</v>
      </c>
      <c r="G1453" s="102"/>
      <c r="H1453" s="102"/>
      <c r="I1453" s="102"/>
      <c r="J1453" s="102">
        <f>CORREL(D1453:D1473,E1453:E1473)</f>
        <v>0.16938311993939023</v>
      </c>
      <c r="K1453" s="101">
        <f>MIN(D1453:D1473)</f>
        <v>2.79</v>
      </c>
      <c r="L1453" s="101">
        <f>MIN(E1453:E1502)</f>
        <v>2.1549999999999998</v>
      </c>
      <c r="O1453">
        <f t="shared" ref="O1453:O1462" si="203">IF(ISNUMBER(D1453),IF(ISNUMBER(E1453),E1453-D1453," ")," ")</f>
        <v>1.2249999999999996</v>
      </c>
    </row>
    <row r="1454" spans="1:17" x14ac:dyDescent="0.25">
      <c r="A1454" s="8">
        <v>37071</v>
      </c>
      <c r="D1454" s="9">
        <f t="shared" si="202"/>
        <v>2.86</v>
      </c>
      <c r="E1454" s="9">
        <f t="shared" si="202"/>
        <v>3.83</v>
      </c>
      <c r="G1454" s="102">
        <f t="shared" ref="G1454:G1460" si="204">LN(D1454/D1453)</f>
        <v>-7.5730032525589963E-2</v>
      </c>
      <c r="H1454" s="102">
        <f t="shared" ref="H1454:H1460" si="205">LN(E1454/E1453)</f>
        <v>-0.11807310092310166</v>
      </c>
      <c r="O1454">
        <f t="shared" si="203"/>
        <v>0.9700000000000002</v>
      </c>
      <c r="Q1454">
        <f t="shared" ref="Q1454:Q1462" si="206">LN(O1454/O1453)</f>
        <v>-0.23340005148139836</v>
      </c>
    </row>
    <row r="1455" spans="1:17" x14ac:dyDescent="0.25">
      <c r="A1455" s="8">
        <v>37074</v>
      </c>
      <c r="D1455" s="9">
        <f t="shared" si="202"/>
        <v>2.8149999999999999</v>
      </c>
      <c r="E1455" s="9">
        <f t="shared" si="202"/>
        <v>5.03</v>
      </c>
      <c r="G1455" s="102">
        <f t="shared" si="204"/>
        <v>-1.5859363240107512E-2</v>
      </c>
      <c r="H1455" s="102">
        <f t="shared" si="205"/>
        <v>0.2725551809190932</v>
      </c>
      <c r="O1455">
        <f t="shared" si="203"/>
        <v>2.2150000000000003</v>
      </c>
      <c r="Q1455">
        <f t="shared" si="206"/>
        <v>0.82571161098180745</v>
      </c>
    </row>
    <row r="1456" spans="1:17" x14ac:dyDescent="0.25">
      <c r="A1456" s="8">
        <v>37075</v>
      </c>
      <c r="D1456" s="9">
        <f t="shared" si="202"/>
        <v>2.96</v>
      </c>
      <c r="E1456" s="9">
        <f t="shared" si="202"/>
        <v>5.58</v>
      </c>
      <c r="G1456" s="102">
        <f t="shared" si="204"/>
        <v>5.0227006744315378E-2</v>
      </c>
      <c r="H1456" s="102">
        <f t="shared" si="205"/>
        <v>0.1037687922815717</v>
      </c>
      <c r="O1456">
        <f t="shared" si="203"/>
        <v>2.62</v>
      </c>
      <c r="Q1456">
        <f t="shared" si="206"/>
        <v>0.16792191427590647</v>
      </c>
    </row>
    <row r="1457" spans="1:17" x14ac:dyDescent="0.25">
      <c r="A1457" s="8">
        <v>37077</v>
      </c>
      <c r="D1457" s="9">
        <f t="shared" si="202"/>
        <v>3.1</v>
      </c>
      <c r="E1457" s="9">
        <f t="shared" si="202"/>
        <v>6.54</v>
      </c>
      <c r="G1457" s="102">
        <f t="shared" si="204"/>
        <v>4.6212843155131626E-2</v>
      </c>
      <c r="H1457" s="102">
        <f t="shared" si="205"/>
        <v>0.15874838907588781</v>
      </c>
      <c r="O1457">
        <f t="shared" si="203"/>
        <v>3.44</v>
      </c>
      <c r="Q1457">
        <f t="shared" si="206"/>
        <v>0.27229715361230145</v>
      </c>
    </row>
    <row r="1458" spans="1:17" x14ac:dyDescent="0.25">
      <c r="A1458" s="8">
        <v>37078</v>
      </c>
      <c r="D1458" s="9">
        <f t="shared" si="202"/>
        <v>2.915</v>
      </c>
      <c r="E1458" s="9">
        <f t="shared" si="202"/>
        <v>5.81</v>
      </c>
      <c r="G1458" s="102">
        <f t="shared" si="204"/>
        <v>-6.1532291688644873E-2</v>
      </c>
      <c r="H1458" s="102">
        <f t="shared" si="205"/>
        <v>-0.11835659460528755</v>
      </c>
      <c r="O1458">
        <f t="shared" si="203"/>
        <v>2.8949999999999996</v>
      </c>
      <c r="Q1458">
        <f t="shared" si="206"/>
        <v>-0.17248636036034848</v>
      </c>
    </row>
    <row r="1459" spans="1:17" ht="12" customHeight="1" x14ac:dyDescent="0.25">
      <c r="A1459" s="8">
        <v>37081</v>
      </c>
      <c r="D1459" s="9">
        <f t="shared" si="202"/>
        <v>3.08</v>
      </c>
      <c r="E1459" s="9">
        <f t="shared" si="202"/>
        <v>5.84</v>
      </c>
      <c r="G1459" s="102">
        <f t="shared" si="204"/>
        <v>5.5059777183027389E-2</v>
      </c>
      <c r="H1459" s="102">
        <f t="shared" si="205"/>
        <v>5.1502259763158611E-3</v>
      </c>
      <c r="O1459">
        <f t="shared" si="203"/>
        <v>2.76</v>
      </c>
      <c r="Q1459">
        <f t="shared" si="206"/>
        <v>-4.7754431295899874E-2</v>
      </c>
    </row>
    <row r="1460" spans="1:17" x14ac:dyDescent="0.25">
      <c r="A1460" s="8">
        <v>37082</v>
      </c>
      <c r="D1460" s="9">
        <f t="shared" si="202"/>
        <v>3.1949999999999998</v>
      </c>
      <c r="E1460" s="9">
        <f t="shared" si="202"/>
        <v>5.6449999999999996</v>
      </c>
      <c r="G1460" s="102">
        <f t="shared" si="204"/>
        <v>3.6657490844014921E-2</v>
      </c>
      <c r="H1460" s="102">
        <f t="shared" si="205"/>
        <v>-3.39605992385104E-2</v>
      </c>
      <c r="O1460">
        <f t="shared" si="203"/>
        <v>2.4499999999999997</v>
      </c>
      <c r="Q1460">
        <f t="shared" si="206"/>
        <v>-0.11914265517242308</v>
      </c>
    </row>
    <row r="1461" spans="1:17" x14ac:dyDescent="0.25">
      <c r="A1461" s="8">
        <v>37083</v>
      </c>
      <c r="D1461" s="9">
        <f t="shared" si="202"/>
        <v>3.2250000000000001</v>
      </c>
      <c r="E1461" s="9">
        <f t="shared" si="202"/>
        <v>4.71</v>
      </c>
      <c r="G1461" s="102">
        <f>LN(D1461/D1460)</f>
        <v>9.3458624182378193E-3</v>
      </c>
      <c r="H1461" s="102">
        <f>LN(E1461/E1460)</f>
        <v>-0.18108228957329894</v>
      </c>
      <c r="O1461">
        <f t="shared" si="203"/>
        <v>1.4849999999999999</v>
      </c>
      <c r="Q1461">
        <f t="shared" si="206"/>
        <v>-0.50067325230197257</v>
      </c>
    </row>
    <row r="1462" spans="1:17" x14ac:dyDescent="0.25">
      <c r="A1462" s="8">
        <v>37084</v>
      </c>
      <c r="D1462" s="9">
        <f t="shared" si="202"/>
        <v>3.2749999999999999</v>
      </c>
      <c r="E1462" s="9">
        <f t="shared" si="202"/>
        <v>4.5049999999999999</v>
      </c>
      <c r="G1462" s="102">
        <f>LN(D1462/D1461)</f>
        <v>1.5384918839479456E-2</v>
      </c>
      <c r="H1462" s="102">
        <f>LN(E1462/E1461)</f>
        <v>-4.4500016968025136E-2</v>
      </c>
      <c r="O1462">
        <f t="shared" si="203"/>
        <v>1.23</v>
      </c>
      <c r="Q1462">
        <f t="shared" si="206"/>
        <v>-0.1884006028703368</v>
      </c>
    </row>
    <row r="1463" spans="1:17" x14ac:dyDescent="0.25">
      <c r="A1463" s="8">
        <v>37085</v>
      </c>
      <c r="D1463" s="9">
        <f t="shared" si="202"/>
        <v>2.99</v>
      </c>
      <c r="E1463" s="9">
        <f t="shared" si="202"/>
        <v>3.15</v>
      </c>
      <c r="G1463" s="102">
        <f t="shared" ref="G1463:G1468" si="207">LN(D1463/D1462)</f>
        <v>-9.1044481684620121E-2</v>
      </c>
      <c r="H1463" s="102">
        <f t="shared" ref="H1463:H1468" si="208">LN(E1463/E1462)</f>
        <v>-0.3577854382227596</v>
      </c>
    </row>
    <row r="1464" spans="1:17" x14ac:dyDescent="0.25">
      <c r="A1464" s="8">
        <v>37088</v>
      </c>
      <c r="D1464" s="9">
        <f t="shared" si="202"/>
        <v>3.04</v>
      </c>
      <c r="E1464" s="9">
        <f t="shared" si="202"/>
        <v>3.7349999999999999</v>
      </c>
      <c r="G1464" s="102">
        <f t="shared" si="207"/>
        <v>1.6584128015535261E-2</v>
      </c>
      <c r="H1464" s="102">
        <f t="shared" si="208"/>
        <v>0.17034536574723894</v>
      </c>
    </row>
    <row r="1465" spans="1:17" x14ac:dyDescent="0.25">
      <c r="A1465" s="8">
        <v>37089</v>
      </c>
      <c r="D1465" s="9">
        <f t="shared" si="202"/>
        <v>3.085</v>
      </c>
      <c r="E1465" s="9">
        <f t="shared" si="202"/>
        <v>3.8050000000000002</v>
      </c>
      <c r="G1465" s="102">
        <f t="shared" si="207"/>
        <v>1.4694141939220784E-2</v>
      </c>
      <c r="H1465" s="102">
        <f t="shared" si="208"/>
        <v>1.8568172728868539E-2</v>
      </c>
    </row>
    <row r="1466" spans="1:17" x14ac:dyDescent="0.25">
      <c r="A1466" s="8">
        <v>37090</v>
      </c>
      <c r="D1466" s="9">
        <f t="shared" si="202"/>
        <v>3.15</v>
      </c>
      <c r="E1466" s="9">
        <f t="shared" si="202"/>
        <v>4.0250000000000004</v>
      </c>
      <c r="G1466" s="102">
        <f t="shared" si="207"/>
        <v>2.0850795480190573E-2</v>
      </c>
      <c r="H1466" s="102">
        <f t="shared" si="208"/>
        <v>5.6208919556877568E-2</v>
      </c>
    </row>
    <row r="1467" spans="1:17" x14ac:dyDescent="0.25">
      <c r="A1467" s="8">
        <v>37091</v>
      </c>
      <c r="D1467" s="9">
        <f t="shared" si="202"/>
        <v>3.05</v>
      </c>
      <c r="E1467" s="9">
        <f t="shared" si="202"/>
        <v>3.7749999999999999</v>
      </c>
      <c r="G1467" s="102">
        <f t="shared" si="207"/>
        <v>-3.2260862218221435E-2</v>
      </c>
      <c r="H1467" s="102">
        <f t="shared" si="208"/>
        <v>-6.4124528169538786E-2</v>
      </c>
    </row>
    <row r="1468" spans="1:17" x14ac:dyDescent="0.25">
      <c r="A1468" s="8">
        <v>37092</v>
      </c>
      <c r="D1468" s="9">
        <f t="shared" si="202"/>
        <v>2.79</v>
      </c>
      <c r="E1468" s="9">
        <f t="shared" si="202"/>
        <v>2.895</v>
      </c>
      <c r="G1468" s="102">
        <f t="shared" si="207"/>
        <v>-8.9099994786045925E-2</v>
      </c>
      <c r="H1468" s="102">
        <f t="shared" si="208"/>
        <v>-0.26541527167602946</v>
      </c>
    </row>
    <row r="1469" spans="1:17" x14ac:dyDescent="0.25">
      <c r="A1469" s="8">
        <v>37095</v>
      </c>
      <c r="D1469" s="9">
        <f t="shared" si="202"/>
        <v>3.0150000000000001</v>
      </c>
      <c r="E1469" s="9">
        <f t="shared" si="202"/>
        <v>4.09</v>
      </c>
      <c r="G1469" s="102">
        <f t="shared" ref="G1469:H1473" si="209">LN(D1469/D1468)</f>
        <v>7.7558234345874444E-2</v>
      </c>
      <c r="H1469" s="102">
        <f t="shared" si="209"/>
        <v>0.34555985902975167</v>
      </c>
    </row>
    <row r="1470" spans="1:17" x14ac:dyDescent="0.25">
      <c r="A1470" s="8">
        <v>37096</v>
      </c>
      <c r="D1470" s="9">
        <f t="shared" si="202"/>
        <v>3.05</v>
      </c>
      <c r="E1470" s="9">
        <f t="shared" si="202"/>
        <v>4.4349999999999996</v>
      </c>
      <c r="G1470" s="102">
        <f t="shared" si="209"/>
        <v>1.1541760440171328E-2</v>
      </c>
      <c r="H1470" s="102">
        <f t="shared" si="209"/>
        <v>8.0982645706832404E-2</v>
      </c>
    </row>
    <row r="1471" spans="1:17" x14ac:dyDescent="0.25">
      <c r="A1471" s="8">
        <v>37097</v>
      </c>
      <c r="D1471" s="9">
        <f t="shared" si="202"/>
        <v>3.08</v>
      </c>
      <c r="E1471" s="9">
        <f t="shared" si="202"/>
        <v>3.9950000000000001</v>
      </c>
      <c r="G1471" s="102">
        <f t="shared" si="209"/>
        <v>9.7880063661629439E-3</v>
      </c>
      <c r="H1471" s="102">
        <f t="shared" si="209"/>
        <v>-0.10448403654330472</v>
      </c>
    </row>
    <row r="1472" spans="1:17" x14ac:dyDescent="0.25">
      <c r="A1472" s="8">
        <v>37098</v>
      </c>
      <c r="D1472" s="9">
        <f t="shared" si="202"/>
        <v>3.2549999999999999</v>
      </c>
      <c r="E1472" s="9">
        <f t="shared" si="202"/>
        <v>3.63</v>
      </c>
      <c r="G1472" s="102">
        <f t="shared" si="209"/>
        <v>5.5262678675049311E-2</v>
      </c>
      <c r="H1472" s="102">
        <f t="shared" si="209"/>
        <v>-9.5810930941478606E-2</v>
      </c>
    </row>
    <row r="1473" spans="1:17" x14ac:dyDescent="0.25">
      <c r="A1473" s="8">
        <v>37099</v>
      </c>
      <c r="D1473" s="9">
        <f t="shared" si="202"/>
        <v>2.95</v>
      </c>
      <c r="E1473" s="9">
        <f t="shared" si="202"/>
        <v>3.0750000000000002</v>
      </c>
      <c r="G1473" s="102">
        <f t="shared" si="209"/>
        <v>-9.8387105308804068E-2</v>
      </c>
      <c r="H1473" s="102">
        <f t="shared" si="209"/>
        <v>-0.16592774701827814</v>
      </c>
    </row>
    <row r="1477" spans="1:17" x14ac:dyDescent="0.25">
      <c r="A1477" s="8"/>
      <c r="C1477" s="8">
        <v>37104</v>
      </c>
      <c r="G1477" s="102">
        <f>STDEV(G1479:G1502)*15.87</f>
        <v>0.8803117612189012</v>
      </c>
      <c r="H1477" s="102">
        <f>STDEV(H1479:H1502)*15.87</f>
        <v>0.92214836467982764</v>
      </c>
      <c r="I1477" s="102"/>
      <c r="J1477" s="102">
        <f>IF(ISNUMBER(J1478),J1478,1.1)</f>
        <v>0.9344469581174325</v>
      </c>
      <c r="K1477" s="101">
        <f>MAX(D1478:D1523)</f>
        <v>3.4249999999999998</v>
      </c>
      <c r="L1477" s="101">
        <f>MAX(E1478:E1523)</f>
        <v>3.85</v>
      </c>
      <c r="Q1477" s="102">
        <f>STDEV(Q1479:Q1502)*15.87</f>
        <v>3.4981835708609141</v>
      </c>
    </row>
    <row r="1478" spans="1:17" x14ac:dyDescent="0.25">
      <c r="A1478" s="8">
        <v>37102</v>
      </c>
      <c r="D1478" s="9">
        <f t="shared" ref="D1478:E1502" si="210">VLOOKUP($A1478,IF(D$3=2,PRICELOOK2,IF(D$3=3,PRICELOOK3,IF(D$3=4,cash,PRICELOOK))),D$4,FALSE)</f>
        <v>3.2549999999999999</v>
      </c>
      <c r="E1478" s="9">
        <f t="shared" si="210"/>
        <v>3.77</v>
      </c>
      <c r="G1478" s="102"/>
      <c r="H1478" s="102"/>
      <c r="I1478" s="102"/>
      <c r="J1478" s="102">
        <f>CORREL(D1478:D1502,E1478:E1502)</f>
        <v>0.9344469581174325</v>
      </c>
      <c r="K1478" s="101">
        <f>MIN(D1478:D1502)</f>
        <v>2</v>
      </c>
      <c r="L1478" s="101">
        <f>MIN(E1478:E1523)</f>
        <v>2.1549999999999998</v>
      </c>
      <c r="O1478">
        <f t="shared" ref="O1478:O1487" si="211">IF(ISNUMBER(D1478),IF(ISNUMBER(E1478),E1478-D1478," ")," ")</f>
        <v>0.51500000000000012</v>
      </c>
    </row>
    <row r="1479" spans="1:17" x14ac:dyDescent="0.25">
      <c r="A1479" s="8">
        <v>37103</v>
      </c>
      <c r="D1479" s="9">
        <f t="shared" si="210"/>
        <v>3.27</v>
      </c>
      <c r="E1479" s="9">
        <f t="shared" si="210"/>
        <v>3.6850000000000001</v>
      </c>
      <c r="G1479" s="102">
        <f t="shared" ref="G1479:G1485" si="212">LN(D1479/D1478)</f>
        <v>4.5977092486295494E-3</v>
      </c>
      <c r="H1479" s="102">
        <f t="shared" ref="H1479:H1485" si="213">LN(E1479/E1478)</f>
        <v>-2.2804475818619489E-2</v>
      </c>
      <c r="O1479">
        <f t="shared" si="211"/>
        <v>0.41500000000000004</v>
      </c>
      <c r="Q1479">
        <f t="shared" ref="Q1479:Q1487" si="214">LN(O1479/O1478)</f>
        <v>-0.21588838043303801</v>
      </c>
    </row>
    <row r="1480" spans="1:17" x14ac:dyDescent="0.25">
      <c r="A1480" s="8">
        <v>37104</v>
      </c>
      <c r="D1480" s="9">
        <f t="shared" si="210"/>
        <v>3.2650000000000001</v>
      </c>
      <c r="E1480" s="9">
        <f t="shared" si="210"/>
        <v>3.7349999999999999</v>
      </c>
      <c r="G1480" s="102">
        <f t="shared" si="212"/>
        <v>-1.5302221807675935E-3</v>
      </c>
      <c r="H1480" s="102">
        <f t="shared" si="213"/>
        <v>1.3477292943480641E-2</v>
      </c>
      <c r="O1480">
        <f t="shared" si="211"/>
        <v>0.46999999999999975</v>
      </c>
      <c r="Q1480">
        <f t="shared" si="214"/>
        <v>0.12445417447340527</v>
      </c>
    </row>
    <row r="1481" spans="1:17" x14ac:dyDescent="0.25">
      <c r="A1481" s="8">
        <v>37105</v>
      </c>
      <c r="D1481" s="9">
        <f t="shared" si="210"/>
        <v>3.1749999999999998</v>
      </c>
      <c r="E1481" s="9">
        <f t="shared" si="210"/>
        <v>3.85</v>
      </c>
      <c r="G1481" s="102">
        <f t="shared" si="212"/>
        <v>-2.7952130383739556E-2</v>
      </c>
      <c r="H1481" s="102">
        <f t="shared" si="213"/>
        <v>3.0325329714912384E-2</v>
      </c>
      <c r="O1481">
        <f t="shared" si="211"/>
        <v>0.67500000000000027</v>
      </c>
      <c r="Q1481">
        <f t="shared" si="214"/>
        <v>0.36197999616842652</v>
      </c>
    </row>
    <row r="1482" spans="1:17" x14ac:dyDescent="0.25">
      <c r="A1482" s="8">
        <v>37106</v>
      </c>
      <c r="D1482" s="9">
        <f t="shared" si="210"/>
        <v>3.0249999999999999</v>
      </c>
      <c r="E1482" s="9">
        <f t="shared" si="210"/>
        <v>3.56</v>
      </c>
      <c r="G1482" s="102">
        <f t="shared" si="212"/>
        <v>-4.8396540861850211E-2</v>
      </c>
      <c r="H1482" s="102">
        <f t="shared" si="213"/>
        <v>-7.8312603435753789E-2</v>
      </c>
      <c r="O1482">
        <f t="shared" si="211"/>
        <v>0.53500000000000014</v>
      </c>
      <c r="Q1482">
        <f t="shared" si="214"/>
        <v>-0.23244594397652338</v>
      </c>
    </row>
    <row r="1483" spans="1:17" x14ac:dyDescent="0.25">
      <c r="A1483" s="8">
        <v>37109</v>
      </c>
      <c r="D1483" s="9">
        <f t="shared" si="210"/>
        <v>3.0350000000000001</v>
      </c>
      <c r="E1483" s="9">
        <f t="shared" si="210"/>
        <v>3.64</v>
      </c>
      <c r="G1483" s="102">
        <f t="shared" si="212"/>
        <v>3.3003330286569214E-3</v>
      </c>
      <c r="H1483" s="102">
        <f t="shared" si="213"/>
        <v>2.2223136784710256E-2</v>
      </c>
      <c r="O1483">
        <f t="shared" si="211"/>
        <v>0.60499999999999998</v>
      </c>
      <c r="Q1483">
        <f t="shared" si="214"/>
        <v>0.12296171113483453</v>
      </c>
    </row>
    <row r="1484" spans="1:17" ht="12" customHeight="1" x14ac:dyDescent="0.25">
      <c r="A1484" s="8">
        <v>37110</v>
      </c>
      <c r="D1484" s="9">
        <f t="shared" si="210"/>
        <v>3.0950000000000002</v>
      </c>
      <c r="E1484" s="9">
        <f t="shared" si="210"/>
        <v>3.65</v>
      </c>
      <c r="G1484" s="102">
        <f t="shared" si="212"/>
        <v>1.9576481625097945E-2</v>
      </c>
      <c r="H1484" s="102">
        <f t="shared" si="213"/>
        <v>2.7434859457508339E-3</v>
      </c>
      <c r="O1484">
        <f t="shared" si="211"/>
        <v>0.55499999999999972</v>
      </c>
      <c r="Q1484">
        <f t="shared" si="214"/>
        <v>-8.6260344284407375E-2</v>
      </c>
    </row>
    <row r="1485" spans="1:17" x14ac:dyDescent="0.25">
      <c r="A1485" s="8">
        <v>37111</v>
      </c>
      <c r="D1485" s="9">
        <f t="shared" si="210"/>
        <v>3.02</v>
      </c>
      <c r="E1485" s="9">
        <f t="shared" si="210"/>
        <v>3.47</v>
      </c>
      <c r="G1485" s="102">
        <f t="shared" si="212"/>
        <v>-2.4531074749781227E-2</v>
      </c>
      <c r="H1485" s="102">
        <f t="shared" si="213"/>
        <v>-5.0572573635632216E-2</v>
      </c>
      <c r="O1485">
        <f t="shared" si="211"/>
        <v>0.45000000000000018</v>
      </c>
      <c r="Q1485">
        <f t="shared" si="214"/>
        <v>-0.20972053098206819</v>
      </c>
    </row>
    <row r="1486" spans="1:17" x14ac:dyDescent="0.25">
      <c r="A1486" s="8">
        <v>37112</v>
      </c>
      <c r="D1486" s="9">
        <f t="shared" si="210"/>
        <v>2.99</v>
      </c>
      <c r="E1486" s="9">
        <f t="shared" si="210"/>
        <v>3.33</v>
      </c>
      <c r="G1486" s="102">
        <f t="shared" ref="G1486:H1491" si="215">LN(D1486/D1485)</f>
        <v>-9.9834439841831497E-3</v>
      </c>
      <c r="H1486" s="102">
        <f t="shared" si="215"/>
        <v>-4.118228996641541E-2</v>
      </c>
      <c r="O1486">
        <f t="shared" si="211"/>
        <v>0.33999999999999986</v>
      </c>
      <c r="Q1486">
        <f t="shared" si="214"/>
        <v>-0.28030196515415912</v>
      </c>
    </row>
    <row r="1487" spans="1:17" x14ac:dyDescent="0.25">
      <c r="A1487" s="8">
        <v>37113</v>
      </c>
      <c r="D1487" s="9">
        <f t="shared" si="210"/>
        <v>2.8149999999999999</v>
      </c>
      <c r="E1487" s="9">
        <f t="shared" si="210"/>
        <v>3.0950000000000002</v>
      </c>
      <c r="G1487" s="102">
        <f t="shared" si="215"/>
        <v>-6.0311125810941432E-2</v>
      </c>
      <c r="H1487" s="102">
        <f t="shared" si="215"/>
        <v>-7.3184397855792935E-2</v>
      </c>
      <c r="O1487">
        <f t="shared" si="211"/>
        <v>0.28000000000000025</v>
      </c>
      <c r="Q1487">
        <f t="shared" si="214"/>
        <v>-0.19415601444095618</v>
      </c>
    </row>
    <row r="1488" spans="1:17" x14ac:dyDescent="0.25">
      <c r="A1488" s="8">
        <v>37116</v>
      </c>
      <c r="D1488" s="9">
        <f t="shared" si="210"/>
        <v>2.9</v>
      </c>
      <c r="E1488" s="9">
        <f t="shared" si="210"/>
        <v>3.2349999999999999</v>
      </c>
      <c r="G1488" s="102">
        <f t="shared" si="215"/>
        <v>2.9748475400774698E-2</v>
      </c>
      <c r="H1488" s="102">
        <f t="shared" si="215"/>
        <v>4.4241021816304259E-2</v>
      </c>
    </row>
    <row r="1489" spans="1:8" x14ac:dyDescent="0.25">
      <c r="A1489" s="8">
        <v>37117</v>
      </c>
      <c r="D1489" s="9">
        <f t="shared" si="210"/>
        <v>2.9249999999999998</v>
      </c>
      <c r="E1489" s="9">
        <f t="shared" si="210"/>
        <v>3.0750000000000002</v>
      </c>
      <c r="G1489" s="102">
        <f t="shared" si="215"/>
        <v>8.583743691391435E-3</v>
      </c>
      <c r="H1489" s="102">
        <f t="shared" si="215"/>
        <v>-5.072402669438264E-2</v>
      </c>
    </row>
    <row r="1490" spans="1:8" x14ac:dyDescent="0.25">
      <c r="A1490" s="8">
        <v>37118</v>
      </c>
      <c r="D1490" s="9">
        <f t="shared" si="210"/>
        <v>3.0449999999999999</v>
      </c>
      <c r="E1490" s="9">
        <f t="shared" si="210"/>
        <v>3.2</v>
      </c>
      <c r="G1490" s="102">
        <f t="shared" si="215"/>
        <v>4.0206420478040607E-2</v>
      </c>
      <c r="H1490" s="102">
        <f t="shared" si="215"/>
        <v>3.9845908547199563E-2</v>
      </c>
    </row>
    <row r="1491" spans="1:8" x14ac:dyDescent="0.25">
      <c r="A1491" s="8">
        <v>37119</v>
      </c>
      <c r="D1491" s="9">
        <f t="shared" si="210"/>
        <v>3.4249999999999998</v>
      </c>
      <c r="E1491" s="9">
        <f t="shared" si="210"/>
        <v>3.5449999999999999</v>
      </c>
      <c r="G1491" s="102">
        <f t="shared" si="215"/>
        <v>0.11760057055232832</v>
      </c>
      <c r="H1491" s="102">
        <f t="shared" si="215"/>
        <v>0.10238735017840984</v>
      </c>
    </row>
    <row r="1492" spans="1:8" x14ac:dyDescent="0.25">
      <c r="A1492" s="8">
        <v>37120</v>
      </c>
      <c r="D1492" s="9">
        <f t="shared" si="210"/>
        <v>3.08</v>
      </c>
      <c r="E1492" s="9">
        <f t="shared" si="210"/>
        <v>3.2749999999999999</v>
      </c>
      <c r="G1492" s="102">
        <f t="shared" ref="G1492:G1502" si="216">LN(D1492/D1491)</f>
        <v>-0.10617187472870546</v>
      </c>
      <c r="H1492" s="102">
        <f t="shared" ref="H1492:H1502" si="217">LN(E1492/E1491)</f>
        <v>-7.9220290896875573E-2</v>
      </c>
    </row>
    <row r="1493" spans="1:8" x14ac:dyDescent="0.25">
      <c r="A1493" s="8">
        <v>37123</v>
      </c>
      <c r="D1493" s="9">
        <f t="shared" si="210"/>
        <v>3.06</v>
      </c>
      <c r="E1493" s="9">
        <f t="shared" si="210"/>
        <v>3.2</v>
      </c>
      <c r="G1493" s="102">
        <f t="shared" si="216"/>
        <v>-6.5146810211937538E-3</v>
      </c>
      <c r="H1493" s="102">
        <f t="shared" si="217"/>
        <v>-2.3167059281534303E-2</v>
      </c>
    </row>
    <row r="1494" spans="1:8" x14ac:dyDescent="0.25">
      <c r="A1494" s="8">
        <v>37124</v>
      </c>
      <c r="D1494" s="9">
        <f t="shared" si="210"/>
        <v>3.085</v>
      </c>
      <c r="E1494" s="9">
        <f t="shared" si="210"/>
        <v>3.2949999999999999</v>
      </c>
      <c r="G1494" s="102">
        <f t="shared" si="216"/>
        <v>8.1367413930617041E-3</v>
      </c>
      <c r="H1494" s="102">
        <f t="shared" si="217"/>
        <v>2.9255358148789549E-2</v>
      </c>
    </row>
    <row r="1495" spans="1:8" x14ac:dyDescent="0.25">
      <c r="A1495" s="8">
        <v>37125</v>
      </c>
      <c r="D1495" s="9">
        <f t="shared" si="210"/>
        <v>3.11</v>
      </c>
      <c r="E1495" s="9">
        <f t="shared" si="210"/>
        <v>3.3849999999999998</v>
      </c>
      <c r="G1495" s="102">
        <f t="shared" si="216"/>
        <v>8.0710688337915001E-3</v>
      </c>
      <c r="H1495" s="102">
        <f t="shared" si="217"/>
        <v>2.6947738409767743E-2</v>
      </c>
    </row>
    <row r="1496" spans="1:8" x14ac:dyDescent="0.25">
      <c r="A1496" s="8">
        <v>37126</v>
      </c>
      <c r="D1496" s="9">
        <f t="shared" si="210"/>
        <v>2.81</v>
      </c>
      <c r="E1496" s="9">
        <f t="shared" si="210"/>
        <v>3.12</v>
      </c>
      <c r="G1496" s="102">
        <f t="shared" si="216"/>
        <v>-0.10143824284548829</v>
      </c>
      <c r="H1496" s="102">
        <f t="shared" si="217"/>
        <v>-8.1520904542847245E-2</v>
      </c>
    </row>
    <row r="1497" spans="1:8" x14ac:dyDescent="0.25">
      <c r="A1497" s="8">
        <v>37127</v>
      </c>
      <c r="D1497" s="9">
        <f t="shared" si="210"/>
        <v>2.6850000000000001</v>
      </c>
      <c r="E1497" s="9">
        <f t="shared" si="210"/>
        <v>2.9449999999999998</v>
      </c>
      <c r="G1497" s="102">
        <f t="shared" si="216"/>
        <v>-4.5503755384826414E-2</v>
      </c>
      <c r="H1497" s="102">
        <f t="shared" si="217"/>
        <v>-5.7724184717841104E-2</v>
      </c>
    </row>
    <row r="1498" spans="1:8" x14ac:dyDescent="0.25">
      <c r="A1498" s="8">
        <v>37130</v>
      </c>
      <c r="D1498" s="9">
        <f t="shared" si="210"/>
        <v>2.5099999999999998</v>
      </c>
      <c r="E1498" s="9">
        <f t="shared" si="210"/>
        <v>2.8849999999999998</v>
      </c>
      <c r="G1498" s="102">
        <f t="shared" si="216"/>
        <v>-6.7397974817135595E-2</v>
      </c>
      <c r="H1498" s="102">
        <f t="shared" si="217"/>
        <v>-2.0583917143487115E-2</v>
      </c>
    </row>
    <row r="1499" spans="1:8" x14ac:dyDescent="0.25">
      <c r="A1499" s="8">
        <v>37131</v>
      </c>
      <c r="D1499" s="9">
        <f t="shared" si="210"/>
        <v>2.4500000000000002</v>
      </c>
      <c r="E1499" s="9">
        <f t="shared" si="210"/>
        <v>2.75</v>
      </c>
      <c r="G1499" s="102">
        <f t="shared" si="216"/>
        <v>-2.4194728587056766E-2</v>
      </c>
      <c r="H1499" s="102">
        <f t="shared" si="217"/>
        <v>-4.7923988281582897E-2</v>
      </c>
    </row>
    <row r="1500" spans="1:8" x14ac:dyDescent="0.25">
      <c r="A1500" s="8">
        <v>37132</v>
      </c>
      <c r="D1500" s="9">
        <f t="shared" si="210"/>
        <v>2.3250000000000002</v>
      </c>
      <c r="E1500" s="9">
        <f t="shared" si="210"/>
        <v>2.5950000000000002</v>
      </c>
      <c r="G1500" s="102">
        <f t="shared" si="216"/>
        <v>-5.2367985517315925E-2</v>
      </c>
      <c r="H1500" s="102">
        <f t="shared" si="217"/>
        <v>-5.8014395060627881E-2</v>
      </c>
    </row>
    <row r="1501" spans="1:8" x14ac:dyDescent="0.25">
      <c r="A1501" s="8">
        <v>37133</v>
      </c>
      <c r="D1501" s="9">
        <f t="shared" si="210"/>
        <v>2.34</v>
      </c>
      <c r="E1501" s="9">
        <f t="shared" si="210"/>
        <v>2.5750000000000002</v>
      </c>
      <c r="G1501" s="102">
        <f t="shared" si="216"/>
        <v>6.4308903302903314E-3</v>
      </c>
      <c r="H1501" s="102">
        <f t="shared" si="217"/>
        <v>-7.7369825021524515E-3</v>
      </c>
    </row>
    <row r="1502" spans="1:8" x14ac:dyDescent="0.25">
      <c r="A1502" s="8">
        <v>37134</v>
      </c>
      <c r="D1502" s="9">
        <f t="shared" si="210"/>
        <v>2</v>
      </c>
      <c r="E1502" s="9">
        <f t="shared" si="210"/>
        <v>2.1549999999999998</v>
      </c>
      <c r="G1502" s="102">
        <f t="shared" si="216"/>
        <v>-0.15700374880966467</v>
      </c>
      <c r="H1502" s="102">
        <f t="shared" si="217"/>
        <v>-0.17805881055998857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T125"/>
  <sheetViews>
    <sheetView workbookViewId="0">
      <pane xSplit="1" ySplit="5" topLeftCell="B38" activePane="bottomRight" state="frozen"/>
      <selection pane="topRight" activeCell="B1" sqref="B1"/>
      <selection pane="bottomLeft" activeCell="A6" sqref="A6"/>
      <selection pane="bottomRight" activeCell="G65" sqref="G65"/>
    </sheetView>
  </sheetViews>
  <sheetFormatPr defaultRowHeight="13.2" x14ac:dyDescent="0.25"/>
  <cols>
    <col min="13" max="14" width="9.109375" style="100" customWidth="1"/>
    <col min="15" max="15" width="9.109375" style="73" customWidth="1"/>
  </cols>
  <sheetData>
    <row r="2" spans="1:20" x14ac:dyDescent="0.25">
      <c r="H2" t="str">
        <f>B5</f>
        <v>CASHEP PERM</v>
      </c>
      <c r="I2" t="str">
        <f>C5</f>
        <v>CASHSOCAL</v>
      </c>
      <c r="S2" t="str">
        <f>M5</f>
        <v>CASHEP PERM</v>
      </c>
      <c r="T2" t="str">
        <f>N5</f>
        <v>CASHSOCAL</v>
      </c>
    </row>
    <row r="5" spans="1:20" x14ac:dyDescent="0.25">
      <c r="A5" s="8"/>
      <c r="B5" t="str">
        <f>'vol worksheet'!D1</f>
        <v>CASHEP PERM</v>
      </c>
      <c r="C5" t="str">
        <f>'vol worksheet'!G1</f>
        <v>CASHSOCAL</v>
      </c>
      <c r="H5" t="str">
        <f>CONCATENATE(H2," / ",I2)</f>
        <v>CASHEP PERM / CASHSOCAL</v>
      </c>
      <c r="L5" s="8"/>
      <c r="M5" s="100" t="str">
        <f>'GD VOL WORKSHEET'!D1</f>
        <v>CASHEP PERM</v>
      </c>
      <c r="N5" s="100" t="str">
        <f>'GD VOL WORKSHEET'!G1</f>
        <v>CASHSOCAL</v>
      </c>
      <c r="O5" s="73" t="str">
        <f>CONCATENATE(M5," -",N5)</f>
        <v>CASHEP PERM -CASHSOCAL</v>
      </c>
      <c r="S5" t="str">
        <f>CONCATENATE(S2," / ",T2)</f>
        <v>CASHEP PERM / CASHSOCAL</v>
      </c>
    </row>
    <row r="6" spans="1:20" x14ac:dyDescent="0.25">
      <c r="A6" s="8">
        <v>35309</v>
      </c>
      <c r="B6">
        <f>VLOOKUP($A6,volgrange,5,FALSE)</f>
        <v>0.65463433519609127</v>
      </c>
      <c r="C6">
        <f>VLOOKUP($A6,volgrange,6,FALSE)</f>
        <v>0.48539496211793953</v>
      </c>
      <c r="D6" s="73">
        <f>B6-C6</f>
        <v>0.16923937307815173</v>
      </c>
      <c r="G6" s="8">
        <v>35309</v>
      </c>
      <c r="H6">
        <f>VLOOKUP($G6,volgrange,8,FALSE)</f>
        <v>0.61241714285087001</v>
      </c>
      <c r="L6" s="8">
        <v>35309</v>
      </c>
      <c r="M6" s="100">
        <f>VLOOKUP($A6,volgrangegd,5,FALSE)</f>
        <v>0.38047510052381361</v>
      </c>
      <c r="N6" s="100">
        <f>VLOOKUP($A6,volgrangegd,6,FALSE)</f>
        <v>0.49557023218885293</v>
      </c>
      <c r="O6" s="73">
        <f>M6-N6</f>
        <v>-0.11509513166503932</v>
      </c>
      <c r="R6" s="8">
        <v>35309</v>
      </c>
      <c r="S6">
        <f>VLOOKUP($G6,volgrangegd,8,FALSE)</f>
        <v>0.7303151523207646</v>
      </c>
    </row>
    <row r="7" spans="1:20" x14ac:dyDescent="0.25">
      <c r="A7" s="8">
        <v>35339</v>
      </c>
      <c r="B7">
        <f t="shared" ref="B7:B56" si="0">VLOOKUP($A7,volgrange,5,FALSE)</f>
        <v>0.64174972270493258</v>
      </c>
      <c r="C7">
        <f t="shared" ref="C7:C65" si="1">VLOOKUP($A7,volgrange,6,FALSE)</f>
        <v>0.70869193345359394</v>
      </c>
      <c r="D7" s="73">
        <f t="shared" ref="D7:D54" si="2">B7-C7</f>
        <v>-6.6942210748661357E-2</v>
      </c>
      <c r="G7" s="8">
        <v>35339</v>
      </c>
      <c r="H7">
        <f t="shared" ref="H7:H65" si="3">VLOOKUP($G7,volgrange,8,FALSE)</f>
        <v>0.96899162755799562</v>
      </c>
      <c r="L7" s="8">
        <v>35339</v>
      </c>
      <c r="M7" s="100">
        <f t="shared" ref="M7:M56" si="4">VLOOKUP($A7,volgrangegd,5,FALSE)</f>
        <v>0.82289325317318029</v>
      </c>
      <c r="N7" s="100">
        <f t="shared" ref="N7:N56" si="5">VLOOKUP($A7,volgrangegd,6,FALSE)</f>
        <v>0.52433702694235085</v>
      </c>
      <c r="O7" s="73">
        <f t="shared" ref="O7:O54" si="6">M7-N7</f>
        <v>0.29855622623082945</v>
      </c>
      <c r="R7" s="8">
        <v>35339</v>
      </c>
      <c r="S7">
        <f t="shared" ref="S7:S56" si="7">VLOOKUP($G7,volgrangegd,8,FALSE)</f>
        <v>0.93859045693278598</v>
      </c>
    </row>
    <row r="8" spans="1:20" x14ac:dyDescent="0.25">
      <c r="A8" s="8">
        <v>35370</v>
      </c>
      <c r="B8">
        <f t="shared" si="0"/>
        <v>1.0802608460385732</v>
      </c>
      <c r="C8">
        <f t="shared" si="1"/>
        <v>0.74114467087753555</v>
      </c>
      <c r="D8" s="73">
        <f t="shared" si="2"/>
        <v>0.33911617516103765</v>
      </c>
      <c r="G8" s="8">
        <v>35370</v>
      </c>
      <c r="H8">
        <f t="shared" si="3"/>
        <v>0.91721787978801228</v>
      </c>
      <c r="L8" s="8">
        <v>35370</v>
      </c>
      <c r="M8" s="100">
        <f t="shared" si="4"/>
        <v>0.61235321921749064</v>
      </c>
      <c r="N8" s="100">
        <f t="shared" si="5"/>
        <v>0.58046798850486792</v>
      </c>
      <c r="O8" s="73">
        <f t="shared" si="6"/>
        <v>3.1885230712622725E-2</v>
      </c>
      <c r="R8" s="8">
        <v>35370</v>
      </c>
      <c r="S8">
        <f t="shared" si="7"/>
        <v>0.98797487480543855</v>
      </c>
    </row>
    <row r="9" spans="1:20" x14ac:dyDescent="0.25">
      <c r="A9" s="8">
        <v>35400</v>
      </c>
      <c r="B9">
        <f t="shared" si="0"/>
        <v>1.2588805932541665</v>
      </c>
      <c r="C9">
        <f t="shared" si="1"/>
        <v>1.0464486798935633</v>
      </c>
      <c r="D9" s="73">
        <f t="shared" si="2"/>
        <v>0.21243191336060319</v>
      </c>
      <c r="G9" s="8">
        <v>35400</v>
      </c>
      <c r="H9">
        <f t="shared" si="3"/>
        <v>0.93773924571338263</v>
      </c>
      <c r="L9" s="8">
        <v>35400</v>
      </c>
      <c r="M9" s="100">
        <f t="shared" si="4"/>
        <v>2.0414416309040218</v>
      </c>
      <c r="N9" s="100">
        <f t="shared" si="5"/>
        <v>1.1212339319382814</v>
      </c>
      <c r="O9" s="73">
        <f t="shared" si="6"/>
        <v>0.92020769896574039</v>
      </c>
      <c r="R9" s="8">
        <v>35400</v>
      </c>
      <c r="S9">
        <f t="shared" si="7"/>
        <v>0.914166062285237</v>
      </c>
    </row>
    <row r="10" spans="1:20" x14ac:dyDescent="0.25">
      <c r="A10" s="8">
        <v>35431</v>
      </c>
      <c r="B10">
        <f t="shared" si="0"/>
        <v>2.5140321081439092</v>
      </c>
      <c r="C10">
        <f t="shared" si="1"/>
        <v>2.0107329423927536</v>
      </c>
      <c r="D10" s="73">
        <f t="shared" si="2"/>
        <v>0.50329916575115563</v>
      </c>
      <c r="G10" s="8">
        <v>35431</v>
      </c>
      <c r="H10">
        <f t="shared" si="3"/>
        <v>0.96582994652379861</v>
      </c>
      <c r="J10">
        <f>SQRT(365)</f>
        <v>19.104973174542799</v>
      </c>
      <c r="L10" s="8">
        <v>35431</v>
      </c>
      <c r="M10" s="100">
        <f t="shared" si="4"/>
        <v>1.9131922548348275</v>
      </c>
      <c r="N10" s="100">
        <f t="shared" si="5"/>
        <v>1.5453323837502646</v>
      </c>
      <c r="O10" s="73">
        <f t="shared" si="6"/>
        <v>0.36785987108456286</v>
      </c>
      <c r="R10" s="8">
        <v>35431</v>
      </c>
      <c r="S10">
        <f t="shared" si="7"/>
        <v>0.96369788635492404</v>
      </c>
    </row>
    <row r="11" spans="1:20" x14ac:dyDescent="0.25">
      <c r="A11" s="8">
        <v>35462</v>
      </c>
      <c r="B11">
        <f t="shared" si="0"/>
        <v>1.2421970182543376</v>
      </c>
      <c r="C11">
        <f t="shared" si="1"/>
        <v>1.2280367771344947</v>
      </c>
      <c r="D11" s="73">
        <f t="shared" si="2"/>
        <v>1.4160241119842931E-2</v>
      </c>
      <c r="G11" s="8">
        <v>35462</v>
      </c>
      <c r="H11">
        <f t="shared" si="3"/>
        <v>0.95941262973682362</v>
      </c>
      <c r="L11" s="8">
        <v>35462</v>
      </c>
      <c r="M11" s="100">
        <f t="shared" si="4"/>
        <v>0.83439182021049474</v>
      </c>
      <c r="N11" s="100">
        <f t="shared" si="5"/>
        <v>0.89334417478632899</v>
      </c>
      <c r="O11" s="73">
        <f t="shared" si="6"/>
        <v>-5.8952354575834254E-2</v>
      </c>
      <c r="R11" s="8">
        <v>35462</v>
      </c>
      <c r="S11">
        <f t="shared" si="7"/>
        <v>0.95075758659349208</v>
      </c>
    </row>
    <row r="12" spans="1:20" x14ac:dyDescent="0.25">
      <c r="A12" s="8">
        <v>35490</v>
      </c>
      <c r="B12">
        <f t="shared" si="0"/>
        <v>0.85617750088463118</v>
      </c>
      <c r="C12">
        <f t="shared" si="1"/>
        <v>0.86507721422603867</v>
      </c>
      <c r="D12" s="73">
        <f t="shared" si="2"/>
        <v>-8.8997133414074892E-3</v>
      </c>
      <c r="G12" s="8">
        <v>35490</v>
      </c>
      <c r="H12">
        <f t="shared" si="3"/>
        <v>0.35789409467083672</v>
      </c>
      <c r="L12" s="8">
        <v>35490</v>
      </c>
      <c r="M12" s="100">
        <f t="shared" si="4"/>
        <v>0.57690000442801725</v>
      </c>
      <c r="N12" s="100">
        <f t="shared" si="5"/>
        <v>0.61915707391712604</v>
      </c>
      <c r="O12" s="73">
        <f t="shared" si="6"/>
        <v>-4.2257069489108789E-2</v>
      </c>
      <c r="R12" s="8">
        <v>35490</v>
      </c>
      <c r="S12">
        <f t="shared" si="7"/>
        <v>0.12383759630467714</v>
      </c>
    </row>
    <row r="13" spans="1:20" x14ac:dyDescent="0.25">
      <c r="A13" s="8">
        <v>35521</v>
      </c>
      <c r="B13">
        <f t="shared" si="0"/>
        <v>0.59037854287432956</v>
      </c>
      <c r="C13">
        <f t="shared" si="1"/>
        <v>0.54077891709845016</v>
      </c>
      <c r="D13" s="73">
        <f t="shared" si="2"/>
        <v>4.9599625775879397E-2</v>
      </c>
      <c r="G13" s="8">
        <v>35521</v>
      </c>
      <c r="H13">
        <f t="shared" si="3"/>
        <v>0.92658260884267929</v>
      </c>
      <c r="L13" s="8">
        <v>35521</v>
      </c>
      <c r="M13" s="100">
        <f t="shared" si="4"/>
        <v>0.43037598225160245</v>
      </c>
      <c r="N13" s="100">
        <f t="shared" si="5"/>
        <v>0.39725291853864858</v>
      </c>
      <c r="O13" s="73">
        <f t="shared" si="6"/>
        <v>3.3123063712953871E-2</v>
      </c>
      <c r="R13" s="8">
        <v>35521</v>
      </c>
      <c r="S13">
        <f t="shared" si="7"/>
        <v>0.91178642291695855</v>
      </c>
    </row>
    <row r="14" spans="1:20" x14ac:dyDescent="0.25">
      <c r="A14" s="8">
        <v>35551</v>
      </c>
      <c r="B14">
        <f t="shared" si="0"/>
        <v>0.58266609591828211</v>
      </c>
      <c r="C14">
        <f t="shared" si="1"/>
        <v>0.53210134660675257</v>
      </c>
      <c r="D14" s="73">
        <f t="shared" si="2"/>
        <v>5.0564749311529544E-2</v>
      </c>
      <c r="G14" s="8">
        <v>35551</v>
      </c>
      <c r="H14">
        <f t="shared" si="3"/>
        <v>0.67861256951415594</v>
      </c>
      <c r="L14" s="8">
        <v>35551</v>
      </c>
      <c r="M14" s="100">
        <f t="shared" si="4"/>
        <v>0.72605457588944988</v>
      </c>
      <c r="N14" s="100">
        <f t="shared" si="5"/>
        <v>0.48125933727696973</v>
      </c>
      <c r="O14" s="73">
        <f t="shared" si="6"/>
        <v>0.24479523861248015</v>
      </c>
      <c r="R14" s="8">
        <v>35551</v>
      </c>
      <c r="S14">
        <f t="shared" si="7"/>
        <v>0.19805063426649491</v>
      </c>
    </row>
    <row r="15" spans="1:20" x14ac:dyDescent="0.25">
      <c r="A15" s="8">
        <v>35582</v>
      </c>
      <c r="B15">
        <f t="shared" si="0"/>
        <v>0.45765416540873965</v>
      </c>
      <c r="C15">
        <f t="shared" si="1"/>
        <v>0.40647045408864446</v>
      </c>
      <c r="D15" s="73">
        <f t="shared" si="2"/>
        <v>5.1183711320095193E-2</v>
      </c>
      <c r="G15" s="8">
        <v>35582</v>
      </c>
      <c r="H15">
        <f t="shared" si="3"/>
        <v>0.37186662319401409</v>
      </c>
      <c r="L15" s="8">
        <v>35582</v>
      </c>
      <c r="M15" s="100">
        <f t="shared" si="4"/>
        <v>0.43005829121440298</v>
      </c>
      <c r="N15" s="100">
        <f t="shared" si="5"/>
        <v>0.29367043601622883</v>
      </c>
      <c r="O15" s="73">
        <f t="shared" si="6"/>
        <v>0.13638785519817415</v>
      </c>
      <c r="R15" s="8">
        <v>35582</v>
      </c>
      <c r="S15">
        <f t="shared" si="7"/>
        <v>0.6286529041779968</v>
      </c>
    </row>
    <row r="16" spans="1:20" x14ac:dyDescent="0.25">
      <c r="A16" s="8">
        <v>35612</v>
      </c>
      <c r="B16">
        <f t="shared" si="0"/>
        <v>0.51178728822860797</v>
      </c>
      <c r="C16">
        <f t="shared" si="1"/>
        <v>0.45842490988352047</v>
      </c>
      <c r="D16" s="73">
        <f t="shared" si="2"/>
        <v>5.3362378345087502E-2</v>
      </c>
      <c r="G16" s="8">
        <v>35612</v>
      </c>
      <c r="H16">
        <f t="shared" si="3"/>
        <v>0.79112592580094232</v>
      </c>
      <c r="L16" s="8">
        <v>35612</v>
      </c>
      <c r="M16" s="100">
        <f t="shared" si="4"/>
        <v>0.39438493753448034</v>
      </c>
      <c r="N16" s="100">
        <f t="shared" si="5"/>
        <v>0.37843494774951664</v>
      </c>
      <c r="O16" s="73">
        <f t="shared" si="6"/>
        <v>1.5949989784963703E-2</v>
      </c>
      <c r="R16" s="8">
        <v>35612</v>
      </c>
      <c r="S16">
        <f t="shared" si="7"/>
        <v>0.93285278028431906</v>
      </c>
    </row>
    <row r="17" spans="1:19" x14ac:dyDescent="0.25">
      <c r="A17" s="8">
        <v>35643</v>
      </c>
      <c r="B17">
        <f t="shared" si="0"/>
        <v>0.88266760241691189</v>
      </c>
      <c r="C17">
        <f t="shared" si="1"/>
        <v>0.75665701839194188</v>
      </c>
      <c r="D17" s="73">
        <f t="shared" si="2"/>
        <v>0.12601058402497001</v>
      </c>
      <c r="G17" s="8">
        <v>35643</v>
      </c>
      <c r="H17">
        <f t="shared" si="3"/>
        <v>0.95676044790497394</v>
      </c>
      <c r="L17" s="8">
        <v>35643</v>
      </c>
      <c r="M17" s="100">
        <f t="shared" si="4"/>
        <v>0.70718439911986086</v>
      </c>
      <c r="N17" s="100">
        <f t="shared" si="5"/>
        <v>0.60677731978703409</v>
      </c>
      <c r="O17" s="73">
        <f t="shared" si="6"/>
        <v>0.10040707933282678</v>
      </c>
      <c r="R17" s="8">
        <v>35643</v>
      </c>
      <c r="S17">
        <f t="shared" si="7"/>
        <v>0.95596205868599005</v>
      </c>
    </row>
    <row r="18" spans="1:19" x14ac:dyDescent="0.25">
      <c r="A18" s="8">
        <v>35674</v>
      </c>
      <c r="B18">
        <f t="shared" si="0"/>
        <v>0.38424814787419409</v>
      </c>
      <c r="C18">
        <f t="shared" si="1"/>
        <v>0.44427305684292079</v>
      </c>
      <c r="D18" s="73">
        <f t="shared" si="2"/>
        <v>-6.0024908968726698E-2</v>
      </c>
      <c r="G18" s="8">
        <v>35674</v>
      </c>
      <c r="H18">
        <f t="shared" si="3"/>
        <v>0.86577628321296995</v>
      </c>
      <c r="L18" s="8">
        <v>35674</v>
      </c>
      <c r="M18" s="100">
        <f t="shared" si="4"/>
        <v>0.33111098127681532</v>
      </c>
      <c r="N18" s="100">
        <f t="shared" si="5"/>
        <v>0.38131627327882239</v>
      </c>
      <c r="O18" s="73">
        <f t="shared" si="6"/>
        <v>-5.0205292002007074E-2</v>
      </c>
      <c r="R18" s="8">
        <v>35674</v>
      </c>
      <c r="S18">
        <f t="shared" si="7"/>
        <v>0.87537546274027422</v>
      </c>
    </row>
    <row r="19" spans="1:19" x14ac:dyDescent="0.25">
      <c r="A19" s="8">
        <v>35704</v>
      </c>
      <c r="B19">
        <f t="shared" si="0"/>
        <v>0.7239696897826392</v>
      </c>
      <c r="C19">
        <f t="shared" si="1"/>
        <v>0.67872527146409223</v>
      </c>
      <c r="D19" s="73">
        <f t="shared" si="2"/>
        <v>4.5244418318546975E-2</v>
      </c>
      <c r="G19" s="8">
        <v>35704</v>
      </c>
      <c r="H19">
        <f t="shared" si="3"/>
        <v>0.98981914797624915</v>
      </c>
      <c r="L19" s="8">
        <v>35704</v>
      </c>
      <c r="M19" s="100">
        <f t="shared" si="4"/>
        <v>0.62719127085176363</v>
      </c>
      <c r="N19" s="100">
        <f t="shared" si="5"/>
        <v>0.62697220350461724</v>
      </c>
      <c r="O19" s="73">
        <f t="shared" si="6"/>
        <v>2.1906734714638443E-4</v>
      </c>
      <c r="R19" s="8">
        <v>35704</v>
      </c>
      <c r="S19">
        <f t="shared" si="7"/>
        <v>0.97878492854963273</v>
      </c>
    </row>
    <row r="20" spans="1:19" x14ac:dyDescent="0.25">
      <c r="A20" s="8">
        <v>35735</v>
      </c>
      <c r="B20">
        <f t="shared" si="0"/>
        <v>0.70691459389130407</v>
      </c>
      <c r="C20">
        <f t="shared" si="1"/>
        <v>0.77995765503873671</v>
      </c>
      <c r="D20" s="73">
        <f t="shared" si="2"/>
        <v>-7.3043061147432642E-2</v>
      </c>
      <c r="G20" s="8">
        <v>35735</v>
      </c>
      <c r="H20">
        <f t="shared" si="3"/>
        <v>0.99193714079808992</v>
      </c>
      <c r="L20" s="8">
        <v>35735</v>
      </c>
      <c r="M20" s="100">
        <f t="shared" si="4"/>
        <v>0.5842518459030609</v>
      </c>
      <c r="N20" s="100">
        <f t="shared" si="5"/>
        <v>0.58812389025836742</v>
      </c>
      <c r="O20" s="73">
        <f t="shared" si="6"/>
        <v>-3.8720443553065254E-3</v>
      </c>
      <c r="R20" s="8">
        <v>35735</v>
      </c>
      <c r="S20">
        <f t="shared" si="7"/>
        <v>0.993687559695693</v>
      </c>
    </row>
    <row r="21" spans="1:19" x14ac:dyDescent="0.25">
      <c r="A21" s="8">
        <v>35765</v>
      </c>
      <c r="B21">
        <f t="shared" si="0"/>
        <v>0.74055341435163569</v>
      </c>
      <c r="C21">
        <f t="shared" si="1"/>
        <v>0.48111146482403555</v>
      </c>
      <c r="D21" s="73">
        <f t="shared" si="2"/>
        <v>0.25944194952760014</v>
      </c>
      <c r="G21" s="8">
        <v>35765</v>
      </c>
      <c r="H21">
        <f t="shared" si="3"/>
        <v>0.43780680091584478</v>
      </c>
      <c r="L21" s="8">
        <v>35765</v>
      </c>
      <c r="M21" s="100">
        <f t="shared" si="4"/>
        <v>0.59473330813587355</v>
      </c>
      <c r="N21" s="100">
        <f t="shared" si="5"/>
        <v>0.35670078058935767</v>
      </c>
      <c r="O21" s="73">
        <f t="shared" si="6"/>
        <v>0.23803252754651588</v>
      </c>
      <c r="R21" s="8">
        <v>35765</v>
      </c>
      <c r="S21">
        <f t="shared" si="7"/>
        <v>0.53470358313630095</v>
      </c>
    </row>
    <row r="22" spans="1:19" x14ac:dyDescent="0.25">
      <c r="A22" s="8">
        <v>35796</v>
      </c>
      <c r="B22">
        <f t="shared" si="0"/>
        <v>0.49360811896034956</v>
      </c>
      <c r="C22">
        <f t="shared" si="1"/>
        <v>0.5316301600289951</v>
      </c>
      <c r="D22" s="73">
        <f t="shared" si="2"/>
        <v>-3.802204106864554E-2</v>
      </c>
      <c r="G22" s="8">
        <v>35796</v>
      </c>
      <c r="H22">
        <f t="shared" si="3"/>
        <v>0.73860537601562604</v>
      </c>
      <c r="L22" s="8">
        <v>35796</v>
      </c>
      <c r="M22" s="100">
        <f t="shared" si="4"/>
        <v>0.33770180425419427</v>
      </c>
      <c r="N22" s="100">
        <f t="shared" si="5"/>
        <v>0.38085109505518655</v>
      </c>
      <c r="O22" s="73">
        <f t="shared" si="6"/>
        <v>-4.3149290800992279E-2</v>
      </c>
      <c r="R22" s="8">
        <v>35796</v>
      </c>
      <c r="S22">
        <f t="shared" si="7"/>
        <v>0.76636674105238645</v>
      </c>
    </row>
    <row r="23" spans="1:19" x14ac:dyDescent="0.25">
      <c r="A23" s="8">
        <v>35827</v>
      </c>
      <c r="B23">
        <f t="shared" si="0"/>
        <v>0.45614000160217366</v>
      </c>
      <c r="C23">
        <f t="shared" si="1"/>
        <v>0.31844311371381423</v>
      </c>
      <c r="D23" s="73">
        <f t="shared" si="2"/>
        <v>0.13769688788835943</v>
      </c>
      <c r="G23" s="8">
        <v>35827</v>
      </c>
      <c r="H23">
        <f t="shared" si="3"/>
        <v>0.75061242699589137</v>
      </c>
      <c r="L23" s="8">
        <v>35827</v>
      </c>
      <c r="M23" s="100">
        <f t="shared" si="4"/>
        <v>0.37411527649062437</v>
      </c>
      <c r="N23" s="100">
        <f t="shared" si="5"/>
        <v>0.26257329383257916</v>
      </c>
      <c r="O23" s="73">
        <f t="shared" si="6"/>
        <v>0.11154198265804521</v>
      </c>
      <c r="R23" s="8">
        <v>35827</v>
      </c>
      <c r="S23">
        <f t="shared" si="7"/>
        <v>0.60919467670811034</v>
      </c>
    </row>
    <row r="24" spans="1:19" x14ac:dyDescent="0.25">
      <c r="A24" s="8">
        <v>35855</v>
      </c>
      <c r="B24">
        <f t="shared" si="0"/>
        <v>0.31443286293079131</v>
      </c>
      <c r="C24">
        <f t="shared" si="1"/>
        <v>0.16739390487125294</v>
      </c>
      <c r="D24" s="73">
        <f t="shared" si="2"/>
        <v>0.14703895805953837</v>
      </c>
      <c r="G24" s="8">
        <v>35855</v>
      </c>
      <c r="H24">
        <f t="shared" si="3"/>
        <v>0.76692118657844444</v>
      </c>
      <c r="L24" s="8">
        <v>35855</v>
      </c>
      <c r="M24" s="100">
        <f t="shared" si="4"/>
        <v>0.26475613839894907</v>
      </c>
      <c r="N24" s="100">
        <f t="shared" si="5"/>
        <v>0.15125440268182042</v>
      </c>
      <c r="O24" s="73">
        <f t="shared" si="6"/>
        <v>0.11350173571712865</v>
      </c>
      <c r="R24" s="8">
        <v>35855</v>
      </c>
      <c r="S24">
        <f t="shared" si="7"/>
        <v>0.66723001870600041</v>
      </c>
    </row>
    <row r="25" spans="1:19" x14ac:dyDescent="0.25">
      <c r="A25" s="8">
        <v>35886</v>
      </c>
      <c r="B25">
        <f t="shared" si="0"/>
        <v>0.52088576935174002</v>
      </c>
      <c r="C25">
        <f t="shared" si="1"/>
        <v>0.47556185610899604</v>
      </c>
      <c r="D25" s="73">
        <f t="shared" si="2"/>
        <v>4.5323913242743985E-2</v>
      </c>
      <c r="G25" s="8">
        <v>35886</v>
      </c>
      <c r="H25">
        <f t="shared" si="3"/>
        <v>0.93864530319587614</v>
      </c>
      <c r="L25" s="8">
        <v>35886</v>
      </c>
      <c r="M25" s="100">
        <f t="shared" si="4"/>
        <v>0.42051924525346085</v>
      </c>
      <c r="N25" s="100">
        <f t="shared" si="5"/>
        <v>0.44544469201340248</v>
      </c>
      <c r="O25" s="73">
        <f t="shared" si="6"/>
        <v>-2.4925446759941627E-2</v>
      </c>
      <c r="R25" s="8">
        <v>35886</v>
      </c>
      <c r="S25">
        <f t="shared" si="7"/>
        <v>0.94731235571333683</v>
      </c>
    </row>
    <row r="26" spans="1:19" x14ac:dyDescent="0.25">
      <c r="A26" s="8">
        <v>35916</v>
      </c>
      <c r="B26">
        <f t="shared" si="0"/>
        <v>0.63231789960484763</v>
      </c>
      <c r="C26">
        <f t="shared" si="1"/>
        <v>0.66803018089584965</v>
      </c>
      <c r="D26" s="73">
        <f t="shared" si="2"/>
        <v>-3.5712281291002013E-2</v>
      </c>
      <c r="G26" s="8">
        <v>35916</v>
      </c>
      <c r="H26">
        <f t="shared" si="3"/>
        <v>0.92260734690428792</v>
      </c>
      <c r="L26" s="8">
        <v>35916</v>
      </c>
      <c r="M26" s="100">
        <f t="shared" si="4"/>
        <v>0.4638993451954232</v>
      </c>
      <c r="N26" s="100">
        <f t="shared" si="5"/>
        <v>0.49270910929113138</v>
      </c>
      <c r="O26" s="73">
        <f t="shared" si="6"/>
        <v>-2.8809764095708179E-2</v>
      </c>
      <c r="R26" s="8">
        <v>35916</v>
      </c>
      <c r="S26">
        <f t="shared" si="7"/>
        <v>0.8730103292675736</v>
      </c>
    </row>
    <row r="27" spans="1:19" x14ac:dyDescent="0.25">
      <c r="A27" s="8">
        <v>35947</v>
      </c>
      <c r="B27">
        <f t="shared" si="0"/>
        <v>0.62039273855289212</v>
      </c>
      <c r="C27">
        <f t="shared" si="1"/>
        <v>0.64093266129096016</v>
      </c>
      <c r="D27" s="73">
        <f t="shared" si="2"/>
        <v>-2.0539922738068039E-2</v>
      </c>
      <c r="G27" s="8">
        <v>35947</v>
      </c>
      <c r="H27">
        <f t="shared" si="3"/>
        <v>0.88142254280099008</v>
      </c>
      <c r="L27" s="8">
        <v>35947</v>
      </c>
      <c r="M27" s="100">
        <f t="shared" si="4"/>
        <v>0.52208956470028822</v>
      </c>
      <c r="N27" s="100">
        <f t="shared" si="5"/>
        <v>0.56351287317353216</v>
      </c>
      <c r="O27" s="73">
        <f t="shared" si="6"/>
        <v>-4.1423308473243936E-2</v>
      </c>
      <c r="R27" s="8">
        <v>35947</v>
      </c>
      <c r="S27">
        <f t="shared" si="7"/>
        <v>0.87380022881152664</v>
      </c>
    </row>
    <row r="28" spans="1:19" x14ac:dyDescent="0.25">
      <c r="A28" s="8">
        <v>35977</v>
      </c>
      <c r="B28">
        <f t="shared" si="0"/>
        <v>0.54184034678017967</v>
      </c>
      <c r="C28">
        <f t="shared" si="1"/>
        <v>0.90181404454774905</v>
      </c>
      <c r="D28" s="73">
        <f t="shared" si="2"/>
        <v>-0.35997369776756938</v>
      </c>
      <c r="G28" s="8">
        <v>35977</v>
      </c>
      <c r="H28">
        <f t="shared" si="3"/>
        <v>0.19790617880740821</v>
      </c>
      <c r="L28" s="8">
        <v>35977</v>
      </c>
      <c r="M28" s="100">
        <f t="shared" si="4"/>
        <v>0.45116618826592603</v>
      </c>
      <c r="N28" s="100">
        <f t="shared" si="5"/>
        <v>0.73011534433679781</v>
      </c>
      <c r="O28" s="73">
        <f t="shared" si="6"/>
        <v>-0.27894915607087178</v>
      </c>
      <c r="R28" s="8">
        <v>35977</v>
      </c>
      <c r="S28">
        <f t="shared" si="7"/>
        <v>0.23098390674033559</v>
      </c>
    </row>
    <row r="29" spans="1:19" x14ac:dyDescent="0.25">
      <c r="A29" s="8">
        <v>36008</v>
      </c>
      <c r="B29">
        <f t="shared" si="0"/>
        <v>0.61275482561734018</v>
      </c>
      <c r="C29">
        <f t="shared" si="1"/>
        <v>0.43129555837641137</v>
      </c>
      <c r="D29" s="73">
        <f t="shared" si="2"/>
        <v>0.18145926724092881</v>
      </c>
      <c r="G29" s="8">
        <v>36008</v>
      </c>
      <c r="H29">
        <f t="shared" si="3"/>
        <v>0.68101672158012827</v>
      </c>
      <c r="L29" s="8">
        <v>36008</v>
      </c>
      <c r="M29" s="100">
        <f t="shared" si="4"/>
        <v>0.4909246092440287</v>
      </c>
      <c r="N29" s="100">
        <f t="shared" si="5"/>
        <v>0.37111675149003914</v>
      </c>
      <c r="O29" s="73">
        <f t="shared" si="6"/>
        <v>0.11980785775398956</v>
      </c>
      <c r="R29" s="8">
        <v>36008</v>
      </c>
      <c r="S29">
        <f t="shared" si="7"/>
        <v>0.75439997183904517</v>
      </c>
    </row>
    <row r="30" spans="1:19" x14ac:dyDescent="0.25">
      <c r="A30" s="8">
        <v>36039</v>
      </c>
      <c r="B30">
        <f t="shared" si="0"/>
        <v>0.95660849155081717</v>
      </c>
      <c r="C30">
        <f t="shared" si="1"/>
        <v>0.53174207574748655</v>
      </c>
      <c r="D30" s="73">
        <f t="shared" si="2"/>
        <v>0.42486641580333062</v>
      </c>
      <c r="G30" s="8">
        <v>36039</v>
      </c>
      <c r="H30">
        <f t="shared" si="3"/>
        <v>0.59482610138278424</v>
      </c>
      <c r="L30" s="8">
        <v>36039</v>
      </c>
      <c r="M30" s="100">
        <f t="shared" si="4"/>
        <v>0.70683971659186751</v>
      </c>
      <c r="N30" s="100">
        <f t="shared" si="5"/>
        <v>0.36471329974923483</v>
      </c>
      <c r="O30" s="73">
        <f t="shared" si="6"/>
        <v>0.34212641684263267</v>
      </c>
      <c r="R30" s="8">
        <v>36039</v>
      </c>
      <c r="S30">
        <f t="shared" si="7"/>
        <v>0.61244924086506225</v>
      </c>
    </row>
    <row r="31" spans="1:19" x14ac:dyDescent="0.25">
      <c r="A31" s="8">
        <v>36069</v>
      </c>
      <c r="B31">
        <f t="shared" si="0"/>
        <v>1.2611117265517164</v>
      </c>
      <c r="C31">
        <f t="shared" si="1"/>
        <v>0.8380264257383615</v>
      </c>
      <c r="D31" s="73">
        <f t="shared" si="2"/>
        <v>0.42308530081335494</v>
      </c>
      <c r="G31" s="8">
        <v>36069</v>
      </c>
      <c r="H31">
        <f t="shared" si="3"/>
        <v>0.24912723594950004</v>
      </c>
      <c r="L31" s="8">
        <v>36069</v>
      </c>
      <c r="M31" s="100">
        <f t="shared" si="4"/>
        <v>0.96136391371701724</v>
      </c>
      <c r="N31" s="100">
        <f t="shared" si="5"/>
        <v>0.66242032536806861</v>
      </c>
      <c r="O31" s="73">
        <f t="shared" si="6"/>
        <v>0.29894358834894863</v>
      </c>
      <c r="R31" s="8">
        <v>36069</v>
      </c>
      <c r="S31">
        <f t="shared" si="7"/>
        <v>0.25337510804053553</v>
      </c>
    </row>
    <row r="32" spans="1:19" x14ac:dyDescent="0.25">
      <c r="A32" s="8">
        <v>36100</v>
      </c>
      <c r="B32">
        <f t="shared" si="0"/>
        <v>0.78767813735077075</v>
      </c>
      <c r="C32">
        <f t="shared" si="1"/>
        <v>0.50738575758348314</v>
      </c>
      <c r="D32" s="73">
        <f t="shared" si="2"/>
        <v>0.2802923797672876</v>
      </c>
      <c r="G32" s="8">
        <v>36100</v>
      </c>
      <c r="H32">
        <f t="shared" si="3"/>
        <v>0.77135695532819848</v>
      </c>
      <c r="L32" s="8">
        <v>36100</v>
      </c>
      <c r="M32" s="100">
        <f t="shared" si="4"/>
        <v>0.6849921573429667</v>
      </c>
      <c r="N32" s="100">
        <f t="shared" si="5"/>
        <v>0.42695686280198486</v>
      </c>
      <c r="O32" s="73">
        <f t="shared" si="6"/>
        <v>0.25803529454098184</v>
      </c>
      <c r="R32" s="8">
        <v>36100</v>
      </c>
      <c r="S32">
        <f t="shared" si="7"/>
        <v>0.93482547285702189</v>
      </c>
    </row>
    <row r="33" spans="1:19" x14ac:dyDescent="0.25">
      <c r="A33" s="8">
        <v>36130</v>
      </c>
      <c r="B33">
        <f t="shared" si="0"/>
        <v>2.1979307244449382</v>
      </c>
      <c r="C33">
        <f t="shared" si="1"/>
        <v>1.1437027659167132</v>
      </c>
      <c r="D33" s="73">
        <f t="shared" si="2"/>
        <v>1.054227958528225</v>
      </c>
      <c r="G33" s="8">
        <v>36130</v>
      </c>
      <c r="H33">
        <f t="shared" si="3"/>
        <v>0.92350393176031309</v>
      </c>
      <c r="L33" s="8">
        <v>36130</v>
      </c>
      <c r="M33" s="100">
        <f t="shared" si="4"/>
        <v>1.7395305115650004</v>
      </c>
      <c r="N33" s="100">
        <f t="shared" si="5"/>
        <v>0.88234021622907632</v>
      </c>
      <c r="O33" s="73">
        <f t="shared" si="6"/>
        <v>0.85719029533592406</v>
      </c>
      <c r="R33" s="8">
        <v>36130</v>
      </c>
      <c r="S33">
        <f t="shared" si="7"/>
        <v>0.91676867593229694</v>
      </c>
    </row>
    <row r="34" spans="1:19" x14ac:dyDescent="0.25">
      <c r="A34" s="8">
        <v>36161</v>
      </c>
      <c r="B34">
        <f t="shared" si="0"/>
        <v>0.71644124964026146</v>
      </c>
      <c r="C34">
        <f t="shared" si="1"/>
        <v>0.35601822132094602</v>
      </c>
      <c r="D34" s="73">
        <f t="shared" si="2"/>
        <v>0.36042302831931544</v>
      </c>
      <c r="G34" s="8">
        <v>36161</v>
      </c>
      <c r="H34">
        <f t="shared" si="3"/>
        <v>0.88243185762442045</v>
      </c>
      <c r="L34" s="8">
        <v>36161</v>
      </c>
      <c r="M34" s="100">
        <f t="shared" si="4"/>
        <v>0.44780959759155886</v>
      </c>
      <c r="N34" s="100">
        <f t="shared" si="5"/>
        <v>0.32639558425974485</v>
      </c>
      <c r="O34" s="73">
        <f t="shared" si="6"/>
        <v>0.12141401333181401</v>
      </c>
      <c r="R34" s="8">
        <v>36161</v>
      </c>
      <c r="S34">
        <f t="shared" si="7"/>
        <v>0.96762168671046367</v>
      </c>
    </row>
    <row r="35" spans="1:19" x14ac:dyDescent="0.25">
      <c r="A35" s="8">
        <v>36192</v>
      </c>
      <c r="B35">
        <f t="shared" si="0"/>
        <v>0.21740810853696982</v>
      </c>
      <c r="C35">
        <f t="shared" si="1"/>
        <v>0.12579234975677503</v>
      </c>
      <c r="D35" s="73">
        <f t="shared" si="2"/>
        <v>9.1615758780194789E-2</v>
      </c>
      <c r="G35" s="8">
        <v>36192</v>
      </c>
      <c r="H35">
        <f t="shared" si="3"/>
        <v>0.80569001743793023</v>
      </c>
      <c r="L35" s="8">
        <v>36192</v>
      </c>
      <c r="M35" s="100">
        <f t="shared" si="4"/>
        <v>0.24469280643330074</v>
      </c>
      <c r="N35" s="100">
        <f t="shared" si="5"/>
        <v>0.14089743583213782</v>
      </c>
      <c r="O35" s="73">
        <f t="shared" si="6"/>
        <v>0.10379537060116292</v>
      </c>
      <c r="R35" s="8">
        <v>36192</v>
      </c>
      <c r="S35">
        <f t="shared" si="7"/>
        <v>0.9784392985915813</v>
      </c>
    </row>
    <row r="36" spans="1:19" x14ac:dyDescent="0.25">
      <c r="A36" s="8">
        <v>36220</v>
      </c>
      <c r="B36">
        <f t="shared" si="0"/>
        <v>0.5592352191208031</v>
      </c>
      <c r="C36">
        <f t="shared" si="1"/>
        <v>0.27454249161176375</v>
      </c>
      <c r="D36" s="73">
        <f t="shared" si="2"/>
        <v>0.28469272750903934</v>
      </c>
      <c r="G36" s="8">
        <v>36220</v>
      </c>
      <c r="H36">
        <f t="shared" si="3"/>
        <v>0.77709184799389452</v>
      </c>
      <c r="L36" s="8">
        <v>36220</v>
      </c>
      <c r="M36" s="100">
        <f t="shared" si="4"/>
        <v>0.47200948009563648</v>
      </c>
      <c r="N36" s="100">
        <f t="shared" si="5"/>
        <v>0.27891403613140248</v>
      </c>
      <c r="O36" s="73">
        <f t="shared" si="6"/>
        <v>0.193095443964234</v>
      </c>
      <c r="R36" s="8">
        <v>36220</v>
      </c>
      <c r="S36">
        <f t="shared" si="7"/>
        <v>0.87439351298087076</v>
      </c>
    </row>
    <row r="37" spans="1:19" x14ac:dyDescent="0.25">
      <c r="A37" s="8">
        <v>36251</v>
      </c>
      <c r="B37">
        <f t="shared" si="0"/>
        <v>0.50841366855548709</v>
      </c>
      <c r="C37">
        <f t="shared" si="1"/>
        <v>0.38915459235021305</v>
      </c>
      <c r="D37" s="73">
        <f t="shared" si="2"/>
        <v>0.11925907620527404</v>
      </c>
      <c r="G37" s="8">
        <v>36251</v>
      </c>
      <c r="H37">
        <f t="shared" si="3"/>
        <v>0.976905663469818</v>
      </c>
      <c r="L37" s="8">
        <v>36251</v>
      </c>
      <c r="M37" s="100">
        <f t="shared" si="4"/>
        <v>0.43076203769487648</v>
      </c>
      <c r="N37" s="100">
        <f t="shared" si="5"/>
        <v>0.33481495297501235</v>
      </c>
      <c r="O37" s="73">
        <f t="shared" si="6"/>
        <v>9.5947084719864129E-2</v>
      </c>
      <c r="R37" s="8">
        <v>36251</v>
      </c>
      <c r="S37">
        <f t="shared" si="7"/>
        <v>0.97008887831493007</v>
      </c>
    </row>
    <row r="38" spans="1:19" x14ac:dyDescent="0.25">
      <c r="A38" s="8">
        <v>36281</v>
      </c>
      <c r="B38">
        <f t="shared" si="0"/>
        <v>0.45735122101975267</v>
      </c>
      <c r="C38">
        <f t="shared" si="1"/>
        <v>0.29509798938081333</v>
      </c>
      <c r="D38" s="73">
        <f t="shared" si="2"/>
        <v>0.16225323163893934</v>
      </c>
      <c r="G38" s="8">
        <v>36281</v>
      </c>
      <c r="H38">
        <f t="shared" si="3"/>
        <v>0.85173558636668878</v>
      </c>
      <c r="L38" s="8">
        <v>36281</v>
      </c>
      <c r="M38" s="100">
        <f t="shared" si="4"/>
        <v>0.31335631008125564</v>
      </c>
      <c r="N38" s="100">
        <f t="shared" si="5"/>
        <v>0.2364942177316911</v>
      </c>
      <c r="O38" s="73">
        <f t="shared" si="6"/>
        <v>7.6862092349564537E-2</v>
      </c>
      <c r="R38" s="8">
        <v>36281</v>
      </c>
      <c r="S38">
        <f t="shared" si="7"/>
        <v>0.83015096029581881</v>
      </c>
    </row>
    <row r="39" spans="1:19" x14ac:dyDescent="0.25">
      <c r="A39" s="8">
        <v>36312</v>
      </c>
      <c r="B39">
        <f t="shared" si="0"/>
        <v>0.36633845963890677</v>
      </c>
      <c r="C39">
        <f t="shared" si="1"/>
        <v>0.32453022224374484</v>
      </c>
      <c r="D39" s="73">
        <f t="shared" si="2"/>
        <v>4.1808237395161929E-2</v>
      </c>
      <c r="G39" s="8">
        <v>36312</v>
      </c>
      <c r="H39">
        <f t="shared" si="3"/>
        <v>0.26674519966796228</v>
      </c>
      <c r="L39" s="8">
        <v>36312</v>
      </c>
      <c r="M39" s="100">
        <f t="shared" si="4"/>
        <v>0.28812559189917059</v>
      </c>
      <c r="N39" s="100">
        <f t="shared" si="5"/>
        <v>0.27199827897287215</v>
      </c>
      <c r="O39" s="73">
        <f t="shared" si="6"/>
        <v>1.6127312926298432E-2</v>
      </c>
      <c r="R39" s="8">
        <v>36312</v>
      </c>
      <c r="S39">
        <f t="shared" si="7"/>
        <v>0.59933642655559549</v>
      </c>
    </row>
    <row r="40" spans="1:19" x14ac:dyDescent="0.25">
      <c r="A40" s="8">
        <v>36342</v>
      </c>
      <c r="B40">
        <f t="shared" si="0"/>
        <v>0.43026959814900323</v>
      </c>
      <c r="C40">
        <f t="shared" si="1"/>
        <v>0.92720360180426453</v>
      </c>
      <c r="D40" s="73">
        <f t="shared" si="2"/>
        <v>-0.4969340036552613</v>
      </c>
      <c r="G40" s="8">
        <v>36342</v>
      </c>
      <c r="H40">
        <f t="shared" si="3"/>
        <v>0.64291187399916283</v>
      </c>
      <c r="L40" s="8">
        <v>36342</v>
      </c>
      <c r="M40" s="100">
        <f t="shared" si="4"/>
        <v>0.38280294468786474</v>
      </c>
      <c r="N40" s="100">
        <f t="shared" si="5"/>
        <v>0.75956398851960505</v>
      </c>
      <c r="O40" s="73">
        <f t="shared" si="6"/>
        <v>-0.37676104383174031</v>
      </c>
      <c r="R40" s="8">
        <v>36342</v>
      </c>
      <c r="S40">
        <f t="shared" si="7"/>
        <v>0.70873924384393194</v>
      </c>
    </row>
    <row r="41" spans="1:19" x14ac:dyDescent="0.25">
      <c r="A41" s="8">
        <v>36373</v>
      </c>
      <c r="B41">
        <f t="shared" si="0"/>
        <v>0.42354283120636466</v>
      </c>
      <c r="C41">
        <f t="shared" si="1"/>
        <v>0.3465744148545552</v>
      </c>
      <c r="D41" s="73">
        <f t="shared" si="2"/>
        <v>7.6968416351809454E-2</v>
      </c>
      <c r="G41" s="8">
        <v>36373</v>
      </c>
      <c r="H41">
        <f t="shared" si="3"/>
        <v>0.95217481913799296</v>
      </c>
      <c r="L41" s="8">
        <v>36373</v>
      </c>
      <c r="M41" s="100">
        <f t="shared" si="4"/>
        <v>0.31836707117303364</v>
      </c>
      <c r="N41" s="100">
        <f t="shared" si="5"/>
        <v>0.26161987354250937</v>
      </c>
      <c r="O41" s="73">
        <f t="shared" si="6"/>
        <v>5.6747197630524271E-2</v>
      </c>
      <c r="R41" s="8">
        <v>36373</v>
      </c>
      <c r="S41">
        <f t="shared" si="7"/>
        <v>0.92930134770280348</v>
      </c>
    </row>
    <row r="42" spans="1:19" x14ac:dyDescent="0.25">
      <c r="A42" s="8">
        <v>36404</v>
      </c>
      <c r="B42">
        <f t="shared" si="0"/>
        <v>0.81497369482857462</v>
      </c>
      <c r="C42">
        <f t="shared" si="1"/>
        <v>0.73279240123168154</v>
      </c>
      <c r="D42" s="73">
        <f t="shared" si="2"/>
        <v>8.2181293596893079E-2</v>
      </c>
      <c r="G42" s="8">
        <v>36404</v>
      </c>
      <c r="H42">
        <f t="shared" si="3"/>
        <v>0.89813942237364186</v>
      </c>
      <c r="L42" s="8">
        <v>36404</v>
      </c>
      <c r="M42" s="100">
        <f t="shared" si="4"/>
        <v>0.66999303764375218</v>
      </c>
      <c r="N42" s="100">
        <f t="shared" si="5"/>
        <v>0.60251609056346556</v>
      </c>
      <c r="O42" s="73">
        <f t="shared" si="6"/>
        <v>6.747694708028662E-2</v>
      </c>
      <c r="R42" s="8">
        <v>36404</v>
      </c>
      <c r="S42">
        <f t="shared" si="7"/>
        <v>0.84518303827799934</v>
      </c>
    </row>
    <row r="43" spans="1:19" x14ac:dyDescent="0.25">
      <c r="A43" s="8">
        <v>36434</v>
      </c>
      <c r="B43">
        <f t="shared" si="0"/>
        <v>0.61268734473914932</v>
      </c>
      <c r="C43">
        <f t="shared" si="1"/>
        <v>0.39926322109049101</v>
      </c>
      <c r="D43" s="73">
        <f t="shared" si="2"/>
        <v>0.21342412364865831</v>
      </c>
      <c r="G43" s="8">
        <v>36434</v>
      </c>
      <c r="H43">
        <f t="shared" si="3"/>
        <v>0.98098880059513582</v>
      </c>
      <c r="L43" s="8">
        <v>36434</v>
      </c>
      <c r="M43" s="100">
        <f t="shared" si="4"/>
        <v>0.51132473102708087</v>
      </c>
      <c r="N43" s="100">
        <f t="shared" si="5"/>
        <v>0.32427302106502348</v>
      </c>
      <c r="O43" s="73">
        <f t="shared" si="6"/>
        <v>0.18705170996205739</v>
      </c>
      <c r="R43" s="8">
        <v>36434</v>
      </c>
      <c r="S43">
        <f t="shared" si="7"/>
        <v>0.978976018822033</v>
      </c>
    </row>
    <row r="44" spans="1:19" x14ac:dyDescent="0.25">
      <c r="A44" s="8">
        <v>36465</v>
      </c>
      <c r="B44">
        <f t="shared" si="0"/>
        <v>0.79233491297713132</v>
      </c>
      <c r="C44">
        <f t="shared" si="1"/>
        <v>0.61978971919411285</v>
      </c>
      <c r="D44" s="73">
        <f t="shared" si="2"/>
        <v>0.17254519378301847</v>
      </c>
      <c r="G44" s="8">
        <v>36465</v>
      </c>
      <c r="H44">
        <f t="shared" si="3"/>
        <v>0.99386896768185062</v>
      </c>
      <c r="L44" s="8">
        <v>36465</v>
      </c>
      <c r="M44" s="100">
        <f t="shared" si="4"/>
        <v>0.70301797442239977</v>
      </c>
      <c r="N44" s="100">
        <f t="shared" si="5"/>
        <v>0.53246052643340158</v>
      </c>
      <c r="O44" s="73">
        <f t="shared" si="6"/>
        <v>0.17055744798899819</v>
      </c>
      <c r="R44" s="8">
        <v>36465</v>
      </c>
      <c r="S44">
        <f t="shared" si="7"/>
        <v>0.98952594380050007</v>
      </c>
    </row>
    <row r="45" spans="1:19" x14ac:dyDescent="0.25">
      <c r="A45" s="8">
        <v>36495</v>
      </c>
      <c r="B45">
        <f t="shared" si="0"/>
        <v>0.52821628932417375</v>
      </c>
      <c r="C45">
        <f t="shared" si="1"/>
        <v>0.35504214619950131</v>
      </c>
      <c r="D45" s="73">
        <f t="shared" si="2"/>
        <v>0.17317414312467244</v>
      </c>
      <c r="G45" s="8">
        <v>36495</v>
      </c>
      <c r="H45">
        <f t="shared" si="3"/>
        <v>0.93119204271510769</v>
      </c>
      <c r="L45" s="8">
        <v>36495</v>
      </c>
      <c r="M45" s="100">
        <f t="shared" si="4"/>
        <v>0.42032681334283017</v>
      </c>
      <c r="N45" s="100">
        <f t="shared" si="5"/>
        <v>0.28621362546309415</v>
      </c>
      <c r="O45" s="73">
        <f t="shared" si="6"/>
        <v>0.13411318787973603</v>
      </c>
      <c r="R45" s="8">
        <v>36495</v>
      </c>
      <c r="S45">
        <f t="shared" si="7"/>
        <v>0.94839432698379178</v>
      </c>
    </row>
    <row r="46" spans="1:19" x14ac:dyDescent="0.25">
      <c r="A46" s="8">
        <v>36526</v>
      </c>
      <c r="B46">
        <f t="shared" si="0"/>
        <v>0.31391674491583976</v>
      </c>
      <c r="C46">
        <f t="shared" si="1"/>
        <v>0.26701726515023166</v>
      </c>
      <c r="D46" s="73">
        <f t="shared" si="2"/>
        <v>4.6899479765608099E-2</v>
      </c>
      <c r="G46" s="8">
        <v>36526</v>
      </c>
      <c r="H46">
        <f t="shared" si="3"/>
        <v>0.96042534913558575</v>
      </c>
      <c r="L46" s="8">
        <v>36526</v>
      </c>
      <c r="M46" s="100">
        <f t="shared" si="4"/>
        <v>0.26770108173563534</v>
      </c>
      <c r="N46" s="100">
        <f t="shared" si="5"/>
        <v>0.23231326665842836</v>
      </c>
      <c r="O46" s="73">
        <f t="shared" si="6"/>
        <v>3.538781507720698E-2</v>
      </c>
      <c r="R46" s="8">
        <v>36526</v>
      </c>
      <c r="S46">
        <f t="shared" si="7"/>
        <v>0.95378225769823799</v>
      </c>
    </row>
    <row r="47" spans="1:19" x14ac:dyDescent="0.25">
      <c r="A47" s="8">
        <v>36557</v>
      </c>
      <c r="B47">
        <f t="shared" si="0"/>
        <v>0.43088903365025</v>
      </c>
      <c r="C47">
        <f t="shared" si="1"/>
        <v>0.33301673099758622</v>
      </c>
      <c r="D47" s="73">
        <f t="shared" si="2"/>
        <v>9.7872302652663778E-2</v>
      </c>
      <c r="G47" s="8">
        <v>36557</v>
      </c>
      <c r="H47">
        <f t="shared" si="3"/>
        <v>0.78976683100583578</v>
      </c>
      <c r="L47" s="8">
        <v>36557</v>
      </c>
      <c r="M47" s="100">
        <f t="shared" si="4"/>
        <v>0.35214517619626479</v>
      </c>
      <c r="N47" s="100">
        <f t="shared" si="5"/>
        <v>0.24712544122102589</v>
      </c>
      <c r="O47" s="73">
        <f t="shared" si="6"/>
        <v>0.10501973497523889</v>
      </c>
      <c r="R47" s="8">
        <v>36557</v>
      </c>
      <c r="S47">
        <f t="shared" si="7"/>
        <v>0.90083792437423138</v>
      </c>
    </row>
    <row r="48" spans="1:19" x14ac:dyDescent="0.25">
      <c r="A48" s="8">
        <v>36586</v>
      </c>
      <c r="B48">
        <f t="shared" si="0"/>
        <v>0.35327454777779621</v>
      </c>
      <c r="C48">
        <f t="shared" si="1"/>
        <v>0.32640410153229427</v>
      </c>
      <c r="D48" s="73">
        <f t="shared" si="2"/>
        <v>2.6870446245501944E-2</v>
      </c>
      <c r="G48" s="8">
        <v>36586</v>
      </c>
      <c r="H48">
        <f t="shared" si="3"/>
        <v>0.90172261944090359</v>
      </c>
      <c r="L48" s="8">
        <v>36586</v>
      </c>
      <c r="M48" s="100">
        <f t="shared" si="4"/>
        <v>0.29589447907516253</v>
      </c>
      <c r="N48" s="100">
        <f t="shared" si="5"/>
        <v>0.27418006810447088</v>
      </c>
      <c r="O48" s="73">
        <f t="shared" si="6"/>
        <v>2.1714410970691655E-2</v>
      </c>
      <c r="R48" s="8">
        <v>36586</v>
      </c>
      <c r="S48">
        <f t="shared" si="7"/>
        <v>0.78385695415680212</v>
      </c>
    </row>
    <row r="49" spans="1:19" x14ac:dyDescent="0.25">
      <c r="A49" s="8">
        <v>36617</v>
      </c>
      <c r="B49">
        <f t="shared" si="0"/>
        <v>0.20039112800396031</v>
      </c>
      <c r="C49">
        <f t="shared" si="1"/>
        <v>0.21940425257835464</v>
      </c>
      <c r="D49" s="73">
        <f t="shared" si="2"/>
        <v>-1.901312457439433E-2</v>
      </c>
      <c r="G49" s="8">
        <v>36617</v>
      </c>
      <c r="H49">
        <f t="shared" si="3"/>
        <v>0.76428926487627502</v>
      </c>
      <c r="L49" s="8">
        <v>36617</v>
      </c>
      <c r="M49" s="100">
        <f t="shared" si="4"/>
        <v>0.16307016862394613</v>
      </c>
      <c r="N49" s="100">
        <f t="shared" si="5"/>
        <v>0.17532936744408348</v>
      </c>
      <c r="O49" s="73">
        <f t="shared" si="6"/>
        <v>-1.2259198820137346E-2</v>
      </c>
      <c r="R49" s="8">
        <v>36617</v>
      </c>
      <c r="S49">
        <f t="shared" si="7"/>
        <v>0.56623631043619882</v>
      </c>
    </row>
    <row r="50" spans="1:19" x14ac:dyDescent="0.25">
      <c r="A50" s="8">
        <v>36647</v>
      </c>
      <c r="B50">
        <f t="shared" si="0"/>
        <v>0.58410407721436253</v>
      </c>
      <c r="C50">
        <f t="shared" si="1"/>
        <v>0.99118701820416122</v>
      </c>
      <c r="D50" s="73">
        <f t="shared" si="2"/>
        <v>-0.40708294098979869</v>
      </c>
      <c r="G50" s="8">
        <v>36647</v>
      </c>
      <c r="H50">
        <f t="shared" si="3"/>
        <v>0.96665762042901604</v>
      </c>
      <c r="L50" s="8">
        <v>36647</v>
      </c>
      <c r="M50" s="100">
        <f t="shared" si="4"/>
        <v>0.51406859390783699</v>
      </c>
      <c r="N50" s="100">
        <f t="shared" si="5"/>
        <v>0.88468967011430544</v>
      </c>
      <c r="O50" s="73">
        <f t="shared" si="6"/>
        <v>-0.37062107620646845</v>
      </c>
      <c r="R50" s="8">
        <v>36647</v>
      </c>
      <c r="S50">
        <f t="shared" si="7"/>
        <v>0.97423410298629554</v>
      </c>
    </row>
    <row r="51" spans="1:19" x14ac:dyDescent="0.25">
      <c r="A51" s="8">
        <v>36678</v>
      </c>
      <c r="B51">
        <f t="shared" si="0"/>
        <v>0.68516012413074368</v>
      </c>
      <c r="C51">
        <f t="shared" si="1"/>
        <v>0.77541549618009475</v>
      </c>
      <c r="D51" s="73">
        <f t="shared" si="2"/>
        <v>-9.0255372049351079E-2</v>
      </c>
      <c r="G51" s="8">
        <v>36678</v>
      </c>
      <c r="H51">
        <f t="shared" si="3"/>
        <v>0.87909976833546755</v>
      </c>
      <c r="L51" s="8">
        <v>36678</v>
      </c>
      <c r="M51" s="100">
        <f t="shared" si="4"/>
        <v>0.60148211281695663</v>
      </c>
      <c r="N51" s="100">
        <f t="shared" si="5"/>
        <v>0.6767599497726251</v>
      </c>
      <c r="O51" s="73">
        <f t="shared" si="6"/>
        <v>-7.5277836955668476E-2</v>
      </c>
      <c r="R51" s="8">
        <v>36678</v>
      </c>
      <c r="S51">
        <f t="shared" si="7"/>
        <v>0.85835441865068829</v>
      </c>
    </row>
    <row r="52" spans="1:19" x14ac:dyDescent="0.25">
      <c r="A52" s="8">
        <v>36708</v>
      </c>
      <c r="B52">
        <f t="shared" si="0"/>
        <v>0.57768963761611969</v>
      </c>
      <c r="C52">
        <f t="shared" si="1"/>
        <v>0.72872298078576525</v>
      </c>
      <c r="D52" s="73">
        <f t="shared" si="2"/>
        <v>-0.15103334316964556</v>
      </c>
      <c r="G52" s="8">
        <v>36708</v>
      </c>
      <c r="H52">
        <f t="shared" si="3"/>
        <v>0.75872011698699138</v>
      </c>
      <c r="L52" s="8">
        <v>36708</v>
      </c>
      <c r="M52" s="100">
        <f t="shared" si="4"/>
        <v>0.45792458584558887</v>
      </c>
      <c r="N52" s="100">
        <f t="shared" si="5"/>
        <v>0.55579279426804395</v>
      </c>
      <c r="O52" s="73">
        <f t="shared" si="6"/>
        <v>-9.7868208422455083E-2</v>
      </c>
      <c r="R52" s="8">
        <v>36708</v>
      </c>
      <c r="S52">
        <f t="shared" si="7"/>
        <v>0.72534941078869375</v>
      </c>
    </row>
    <row r="53" spans="1:19" x14ac:dyDescent="0.25">
      <c r="A53" s="8">
        <v>36739</v>
      </c>
      <c r="B53">
        <f t="shared" si="0"/>
        <v>0.45722627717491077</v>
      </c>
      <c r="C53">
        <f t="shared" si="1"/>
        <v>0.59070348350098045</v>
      </c>
      <c r="D53" s="73">
        <f t="shared" si="2"/>
        <v>-0.13347720632606969</v>
      </c>
      <c r="G53" s="8">
        <v>36739</v>
      </c>
      <c r="H53">
        <f t="shared" si="3"/>
        <v>0.60608750158896685</v>
      </c>
      <c r="L53" s="8">
        <v>36739</v>
      </c>
      <c r="M53" s="100">
        <f t="shared" si="4"/>
        <v>0.37275319840705801</v>
      </c>
      <c r="N53" s="100">
        <f t="shared" si="5"/>
        <v>0.75165497601345455</v>
      </c>
      <c r="O53" s="73">
        <f t="shared" si="6"/>
        <v>-0.37890177760639654</v>
      </c>
      <c r="R53" s="8">
        <v>36739</v>
      </c>
      <c r="S53">
        <f t="shared" si="7"/>
        <v>0.64530061021648877</v>
      </c>
    </row>
    <row r="54" spans="1:19" x14ac:dyDescent="0.25">
      <c r="A54" s="8">
        <v>36770</v>
      </c>
      <c r="B54">
        <f t="shared" si="0"/>
        <v>0.34390213854099461</v>
      </c>
      <c r="C54">
        <f t="shared" si="1"/>
        <v>0.51324985798317613</v>
      </c>
      <c r="D54" s="73">
        <f t="shared" si="2"/>
        <v>-0.16934771944218152</v>
      </c>
      <c r="G54" s="8">
        <v>36770</v>
      </c>
      <c r="H54">
        <f t="shared" si="3"/>
        <v>-5.3782099019540633E-2</v>
      </c>
      <c r="L54" s="8">
        <v>36770</v>
      </c>
      <c r="M54" s="100">
        <f t="shared" si="4"/>
        <v>0.29454428355911733</v>
      </c>
      <c r="N54" s="100">
        <f t="shared" si="5"/>
        <v>0.40210697620178426</v>
      </c>
      <c r="O54" s="73">
        <f t="shared" si="6"/>
        <v>-0.10756269264266693</v>
      </c>
      <c r="R54" s="8">
        <v>36770</v>
      </c>
      <c r="S54">
        <f t="shared" si="7"/>
        <v>0.12770275472281309</v>
      </c>
    </row>
    <row r="55" spans="1:19" x14ac:dyDescent="0.25">
      <c r="A55" s="8">
        <v>36800</v>
      </c>
      <c r="B55">
        <f t="shared" si="0"/>
        <v>0.49575702657273546</v>
      </c>
      <c r="C55">
        <f t="shared" si="1"/>
        <v>0.36303457588231447</v>
      </c>
      <c r="D55" s="73">
        <f t="shared" ref="D55:D60" si="8">B55-C55</f>
        <v>0.13272245069042099</v>
      </c>
      <c r="G55" s="8">
        <v>36800</v>
      </c>
      <c r="H55">
        <f t="shared" si="3"/>
        <v>0.83003555875199864</v>
      </c>
      <c r="L55" s="8">
        <v>36800</v>
      </c>
      <c r="M55" s="100" t="e">
        <f t="shared" si="4"/>
        <v>#N/A</v>
      </c>
      <c r="N55" s="100" t="e">
        <f t="shared" si="5"/>
        <v>#N/A</v>
      </c>
      <c r="O55" s="73" t="e">
        <f>M55-N55</f>
        <v>#N/A</v>
      </c>
      <c r="R55" s="8">
        <v>36770</v>
      </c>
      <c r="S55" t="e">
        <f t="shared" si="7"/>
        <v>#N/A</v>
      </c>
    </row>
    <row r="56" spans="1:19" x14ac:dyDescent="0.25">
      <c r="A56" s="8">
        <v>36831</v>
      </c>
      <c r="B56">
        <f t="shared" si="0"/>
        <v>0.87030311408470629</v>
      </c>
      <c r="C56">
        <f t="shared" si="1"/>
        <v>1.6644975653741485</v>
      </c>
      <c r="D56" s="73">
        <f t="shared" si="8"/>
        <v>-0.79419445128944222</v>
      </c>
      <c r="G56" s="8">
        <v>36831</v>
      </c>
      <c r="H56">
        <f t="shared" si="3"/>
        <v>0.82560323884562381</v>
      </c>
      <c r="L56" s="8">
        <v>36831</v>
      </c>
      <c r="M56" s="100" t="e">
        <f t="shared" si="4"/>
        <v>#N/A</v>
      </c>
      <c r="N56" s="100" t="e">
        <f t="shared" si="5"/>
        <v>#N/A</v>
      </c>
      <c r="O56" s="73" t="e">
        <f>M56-N56</f>
        <v>#N/A</v>
      </c>
      <c r="R56" s="8">
        <v>36770</v>
      </c>
      <c r="S56" t="e">
        <f t="shared" si="7"/>
        <v>#N/A</v>
      </c>
    </row>
    <row r="57" spans="1:19" x14ac:dyDescent="0.25">
      <c r="A57" s="8">
        <v>36861</v>
      </c>
      <c r="B57">
        <f t="shared" ref="B57:B65" si="9">VLOOKUP($A57,volgrange,5,FALSE)</f>
        <v>1.9703354355090765</v>
      </c>
      <c r="C57">
        <f t="shared" si="1"/>
        <v>3.5959237142801177</v>
      </c>
      <c r="D57" s="73">
        <f t="shared" si="8"/>
        <v>-1.6255882787710412</v>
      </c>
      <c r="G57" s="104">
        <v>36861</v>
      </c>
      <c r="H57">
        <f t="shared" si="3"/>
        <v>0.20451601015875231</v>
      </c>
      <c r="L57" s="8"/>
    </row>
    <row r="58" spans="1:19" x14ac:dyDescent="0.25">
      <c r="A58" s="8">
        <v>36892</v>
      </c>
      <c r="B58">
        <f t="shared" si="9"/>
        <v>0.87452035636161662</v>
      </c>
      <c r="C58">
        <f t="shared" si="1"/>
        <v>1.4839991971258677</v>
      </c>
      <c r="D58" s="73">
        <f t="shared" si="8"/>
        <v>-0.60947884076425107</v>
      </c>
      <c r="G58" s="104">
        <v>36892</v>
      </c>
      <c r="H58">
        <f t="shared" si="3"/>
        <v>-0.5527645869727521</v>
      </c>
      <c r="L58" s="8"/>
    </row>
    <row r="59" spans="1:19" x14ac:dyDescent="0.25">
      <c r="A59" s="8">
        <v>36923</v>
      </c>
      <c r="B59">
        <f t="shared" si="9"/>
        <v>0.9871774558632177</v>
      </c>
      <c r="C59">
        <f t="shared" si="1"/>
        <v>4.9582106119604914</v>
      </c>
      <c r="D59" s="73">
        <f t="shared" si="8"/>
        <v>-3.9710331560972736</v>
      </c>
      <c r="G59" s="104">
        <v>36923</v>
      </c>
      <c r="H59">
        <f t="shared" si="3"/>
        <v>-0.16269344067088229</v>
      </c>
      <c r="L59" s="8"/>
    </row>
    <row r="60" spans="1:19" x14ac:dyDescent="0.25">
      <c r="A60" s="8">
        <v>36951</v>
      </c>
      <c r="B60">
        <f t="shared" si="9"/>
        <v>0.38979892473540206</v>
      </c>
      <c r="C60">
        <f t="shared" si="1"/>
        <v>3.3986641873258958</v>
      </c>
      <c r="D60" s="73">
        <f t="shared" si="8"/>
        <v>-3.0088652625904939</v>
      </c>
      <c r="G60" s="8">
        <v>36951</v>
      </c>
      <c r="H60">
        <f t="shared" si="3"/>
        <v>0.69628128500007203</v>
      </c>
      <c r="L60" s="8"/>
    </row>
    <row r="61" spans="1:19" x14ac:dyDescent="0.25">
      <c r="A61" s="8">
        <v>36982</v>
      </c>
      <c r="B61">
        <f t="shared" si="9"/>
        <v>0.38413464629506661</v>
      </c>
      <c r="C61">
        <f t="shared" si="1"/>
        <v>1.0455805516060481</v>
      </c>
      <c r="D61" s="73">
        <f>B61-C61</f>
        <v>-0.66144590531098157</v>
      </c>
      <c r="G61" s="103">
        <v>36982</v>
      </c>
      <c r="H61">
        <f t="shared" si="3"/>
        <v>-0.1297430428552491</v>
      </c>
      <c r="L61" s="8"/>
    </row>
    <row r="62" spans="1:19" x14ac:dyDescent="0.25">
      <c r="A62" s="8">
        <v>37012</v>
      </c>
      <c r="B62">
        <f t="shared" si="9"/>
        <v>0.57939478917641318</v>
      </c>
      <c r="C62">
        <f t="shared" si="1"/>
        <v>1.2957105085813809</v>
      </c>
      <c r="D62" s="73">
        <f>B62-C62</f>
        <v>-0.71631571940496774</v>
      </c>
      <c r="G62" s="103">
        <v>37012</v>
      </c>
      <c r="H62">
        <f t="shared" si="3"/>
        <v>0.54563733911562429</v>
      </c>
      <c r="L62" s="8"/>
    </row>
    <row r="63" spans="1:19" x14ac:dyDescent="0.25">
      <c r="A63" s="8">
        <v>37043</v>
      </c>
      <c r="B63">
        <f t="shared" si="9"/>
        <v>1.0279947344492337</v>
      </c>
      <c r="C63">
        <f t="shared" si="1"/>
        <v>5.7113545929495908</v>
      </c>
      <c r="D63" s="73">
        <f>B63-C63</f>
        <v>-4.6833598585003573</v>
      </c>
      <c r="G63" s="8">
        <v>37043</v>
      </c>
      <c r="H63">
        <f t="shared" si="3"/>
        <v>0.60112173752684261</v>
      </c>
      <c r="L63" s="8"/>
    </row>
    <row r="64" spans="1:19" x14ac:dyDescent="0.25">
      <c r="A64" s="8">
        <v>37073</v>
      </c>
      <c r="B64">
        <f t="shared" si="9"/>
        <v>0.86313803569222847</v>
      </c>
      <c r="C64">
        <f t="shared" si="1"/>
        <v>2.7659362210135772</v>
      </c>
      <c r="D64" s="73">
        <f>B64-C64</f>
        <v>-1.9027981853213487</v>
      </c>
      <c r="G64" s="8">
        <v>37073</v>
      </c>
      <c r="H64">
        <f t="shared" si="3"/>
        <v>0.16938311993939023</v>
      </c>
      <c r="L64" s="8"/>
    </row>
    <row r="65" spans="1:12" x14ac:dyDescent="0.25">
      <c r="A65" s="8">
        <v>37104</v>
      </c>
      <c r="B65">
        <f t="shared" si="9"/>
        <v>0.8803117612189012</v>
      </c>
      <c r="C65">
        <f t="shared" si="1"/>
        <v>0.92214836467982764</v>
      </c>
      <c r="D65" s="73">
        <f>B65-C65</f>
        <v>-4.1836603460926436E-2</v>
      </c>
      <c r="G65" s="103">
        <v>37104</v>
      </c>
      <c r="H65">
        <f t="shared" si="3"/>
        <v>0.9344469581174325</v>
      </c>
      <c r="L65" s="8"/>
    </row>
    <row r="66" spans="1:12" x14ac:dyDescent="0.25">
      <c r="A66" s="8"/>
      <c r="L66" s="8"/>
    </row>
    <row r="67" spans="1:12" x14ac:dyDescent="0.25">
      <c r="A67" s="8"/>
      <c r="L67" s="8"/>
    </row>
    <row r="68" spans="1:12" x14ac:dyDescent="0.25">
      <c r="A68" s="8"/>
      <c r="L68" s="8"/>
    </row>
    <row r="69" spans="1:12" x14ac:dyDescent="0.25">
      <c r="A69" s="8"/>
      <c r="L69" s="8"/>
    </row>
    <row r="70" spans="1:12" x14ac:dyDescent="0.25">
      <c r="A70" s="8"/>
      <c r="L70" s="8"/>
    </row>
    <row r="71" spans="1:12" x14ac:dyDescent="0.25">
      <c r="A71" s="8"/>
      <c r="L71" s="8"/>
    </row>
    <row r="72" spans="1:12" x14ac:dyDescent="0.25">
      <c r="A72" s="8"/>
      <c r="L72" s="8"/>
    </row>
    <row r="73" spans="1:12" x14ac:dyDescent="0.25">
      <c r="A73" s="8"/>
      <c r="L73" s="8"/>
    </row>
    <row r="74" spans="1:12" x14ac:dyDescent="0.25">
      <c r="A74" s="8"/>
      <c r="L74" s="8"/>
    </row>
    <row r="75" spans="1:12" x14ac:dyDescent="0.25">
      <c r="A75" s="8"/>
      <c r="L75" s="8"/>
    </row>
    <row r="76" spans="1:12" x14ac:dyDescent="0.25">
      <c r="A76" s="8"/>
      <c r="L76" s="8"/>
    </row>
    <row r="77" spans="1:12" x14ac:dyDescent="0.25">
      <c r="A77" s="8"/>
      <c r="L77" s="8"/>
    </row>
    <row r="78" spans="1:12" x14ac:dyDescent="0.25">
      <c r="A78" s="8"/>
      <c r="L78" s="8"/>
    </row>
    <row r="79" spans="1:12" x14ac:dyDescent="0.25">
      <c r="A79" s="8"/>
      <c r="L79" s="8"/>
    </row>
    <row r="80" spans="1:12" x14ac:dyDescent="0.25">
      <c r="A80" s="8"/>
      <c r="L80" s="8"/>
    </row>
    <row r="81" spans="1:12" x14ac:dyDescent="0.25">
      <c r="A81" s="8"/>
      <c r="L81" s="8"/>
    </row>
    <row r="82" spans="1:12" x14ac:dyDescent="0.25">
      <c r="A82" s="8"/>
      <c r="L82" s="8"/>
    </row>
    <row r="83" spans="1:12" x14ac:dyDescent="0.25">
      <c r="A83" s="8"/>
      <c r="L83" s="8"/>
    </row>
    <row r="84" spans="1:12" x14ac:dyDescent="0.25">
      <c r="A84" s="8"/>
      <c r="L84" s="8"/>
    </row>
    <row r="85" spans="1:12" x14ac:dyDescent="0.25">
      <c r="A85" s="8"/>
      <c r="L85" s="8"/>
    </row>
    <row r="86" spans="1:12" x14ac:dyDescent="0.25">
      <c r="A86" s="8"/>
      <c r="L86" s="8"/>
    </row>
    <row r="87" spans="1:12" x14ac:dyDescent="0.25">
      <c r="A87" s="8"/>
      <c r="L87" s="8"/>
    </row>
    <row r="88" spans="1:12" x14ac:dyDescent="0.25">
      <c r="A88" s="8"/>
      <c r="L88" s="8"/>
    </row>
    <row r="89" spans="1:12" x14ac:dyDescent="0.25">
      <c r="A89" s="8"/>
      <c r="L89" s="8"/>
    </row>
    <row r="90" spans="1:12" x14ac:dyDescent="0.25">
      <c r="A90" s="8"/>
      <c r="L90" s="8"/>
    </row>
    <row r="91" spans="1:12" x14ac:dyDescent="0.25">
      <c r="A91" s="8"/>
      <c r="L91" s="8"/>
    </row>
    <row r="92" spans="1:12" x14ac:dyDescent="0.25">
      <c r="A92" s="8"/>
      <c r="L92" s="8"/>
    </row>
    <row r="93" spans="1:12" x14ac:dyDescent="0.25">
      <c r="A93" s="8"/>
      <c r="L93" s="8"/>
    </row>
    <row r="94" spans="1:12" x14ac:dyDescent="0.25">
      <c r="A94" s="8"/>
      <c r="L94" s="8"/>
    </row>
    <row r="95" spans="1:12" x14ac:dyDescent="0.25">
      <c r="A95" s="8"/>
      <c r="L95" s="8"/>
    </row>
    <row r="96" spans="1:12" x14ac:dyDescent="0.25">
      <c r="A96" s="8"/>
      <c r="L96" s="8"/>
    </row>
    <row r="97" spans="1:12" x14ac:dyDescent="0.25">
      <c r="A97" s="8"/>
      <c r="L97" s="8"/>
    </row>
    <row r="98" spans="1:12" x14ac:dyDescent="0.25">
      <c r="A98" s="8"/>
      <c r="L98" s="8"/>
    </row>
    <row r="99" spans="1:12" x14ac:dyDescent="0.25">
      <c r="A99" s="8"/>
      <c r="L99" s="8"/>
    </row>
    <row r="100" spans="1:12" x14ac:dyDescent="0.25">
      <c r="A100" s="8"/>
      <c r="L100" s="8"/>
    </row>
    <row r="101" spans="1:12" x14ac:dyDescent="0.25">
      <c r="A101" s="8"/>
      <c r="L101" s="8"/>
    </row>
    <row r="102" spans="1:12" x14ac:dyDescent="0.25">
      <c r="A102" s="8"/>
      <c r="L102" s="8"/>
    </row>
    <row r="103" spans="1:12" x14ac:dyDescent="0.25">
      <c r="A103" s="8"/>
      <c r="L103" s="8"/>
    </row>
    <row r="104" spans="1:12" x14ac:dyDescent="0.25">
      <c r="A104" s="8"/>
      <c r="L104" s="8"/>
    </row>
    <row r="105" spans="1:12" x14ac:dyDescent="0.25">
      <c r="A105" s="8"/>
      <c r="L105" s="8"/>
    </row>
    <row r="106" spans="1:12" x14ac:dyDescent="0.25">
      <c r="A106" s="8"/>
      <c r="L106" s="8"/>
    </row>
    <row r="107" spans="1:12" x14ac:dyDescent="0.25">
      <c r="A107" s="8"/>
      <c r="L107" s="8"/>
    </row>
    <row r="108" spans="1:12" x14ac:dyDescent="0.25">
      <c r="A108" s="8"/>
      <c r="L108" s="8"/>
    </row>
    <row r="109" spans="1:12" x14ac:dyDescent="0.25">
      <c r="A109" s="8"/>
      <c r="L109" s="8"/>
    </row>
    <row r="110" spans="1:12" x14ac:dyDescent="0.25">
      <c r="A110" s="8"/>
      <c r="L110" s="8"/>
    </row>
    <row r="111" spans="1:12" x14ac:dyDescent="0.25">
      <c r="A111" s="8"/>
      <c r="L111" s="8"/>
    </row>
    <row r="112" spans="1:12" x14ac:dyDescent="0.25">
      <c r="A112" s="8"/>
      <c r="L112" s="8"/>
    </row>
    <row r="113" spans="1:12" x14ac:dyDescent="0.25">
      <c r="A113" s="8"/>
      <c r="L113" s="8"/>
    </row>
    <row r="114" spans="1:12" x14ac:dyDescent="0.25">
      <c r="A114" s="8"/>
      <c r="L114" s="8"/>
    </row>
    <row r="115" spans="1:12" x14ac:dyDescent="0.25">
      <c r="A115" s="8"/>
      <c r="L115" s="8"/>
    </row>
    <row r="116" spans="1:12" x14ac:dyDescent="0.25">
      <c r="A116" s="8"/>
      <c r="L116" s="8"/>
    </row>
    <row r="117" spans="1:12" x14ac:dyDescent="0.25">
      <c r="A117" s="8"/>
      <c r="L117" s="8"/>
    </row>
    <row r="118" spans="1:12" x14ac:dyDescent="0.25">
      <c r="A118" s="8"/>
      <c r="L118" s="8"/>
    </row>
    <row r="119" spans="1:12" x14ac:dyDescent="0.25">
      <c r="A119" s="8"/>
      <c r="L119" s="8"/>
    </row>
    <row r="120" spans="1:12" x14ac:dyDescent="0.25">
      <c r="A120" s="8"/>
      <c r="L120" s="8"/>
    </row>
    <row r="121" spans="1:12" x14ac:dyDescent="0.25">
      <c r="A121" s="8"/>
      <c r="L121" s="8"/>
    </row>
    <row r="122" spans="1:12" x14ac:dyDescent="0.25">
      <c r="A122" s="8"/>
      <c r="L122" s="8"/>
    </row>
    <row r="123" spans="1:12" x14ac:dyDescent="0.25">
      <c r="A123" s="8"/>
      <c r="L123" s="8"/>
    </row>
    <row r="124" spans="1:12" x14ac:dyDescent="0.25">
      <c r="A124" s="8"/>
      <c r="L124" s="8"/>
    </row>
    <row r="125" spans="1:12" x14ac:dyDescent="0.25">
      <c r="A125" s="8"/>
      <c r="L125" s="8"/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64"/>
  <sheetViews>
    <sheetView workbookViewId="0">
      <selection activeCell="F22" sqref="F22"/>
    </sheetView>
  </sheetViews>
  <sheetFormatPr defaultRowHeight="13.2" x14ac:dyDescent="0.25"/>
  <cols>
    <col min="2" max="2" width="24.109375" bestFit="1" customWidth="1"/>
    <col min="5" max="5" width="13.44140625" bestFit="1" customWidth="1"/>
  </cols>
  <sheetData>
    <row r="4" spans="1:8" x14ac:dyDescent="0.25">
      <c r="A4" s="8"/>
      <c r="B4" t="s">
        <v>40</v>
      </c>
      <c r="C4" t="s">
        <v>540</v>
      </c>
      <c r="G4" t="s">
        <v>548</v>
      </c>
      <c r="H4" t="s">
        <v>549</v>
      </c>
    </row>
    <row r="5" spans="1:8" x14ac:dyDescent="0.25">
      <c r="A5" s="8">
        <v>35309</v>
      </c>
      <c r="B5" s="177">
        <v>0.53035675376423441</v>
      </c>
      <c r="C5">
        <v>1.8280000000000001</v>
      </c>
      <c r="G5" s="177"/>
    </row>
    <row r="6" spans="1:8" x14ac:dyDescent="0.25">
      <c r="A6" s="8">
        <v>35339</v>
      </c>
      <c r="B6" s="177">
        <v>0.52479951807409453</v>
      </c>
      <c r="C6">
        <v>2.6520000000000001</v>
      </c>
      <c r="E6" t="s">
        <v>541</v>
      </c>
      <c r="G6" s="177">
        <f>AVERAGE(B6:B10)</f>
        <v>0.81482093187602289</v>
      </c>
      <c r="H6" s="178">
        <f>AVERAGE(C6:C10)</f>
        <v>3.0309999999999997</v>
      </c>
    </row>
    <row r="7" spans="1:8" x14ac:dyDescent="0.25">
      <c r="A7" s="8">
        <v>35370</v>
      </c>
      <c r="B7" s="177">
        <v>0.68361114228678421</v>
      </c>
      <c r="C7">
        <v>3.9009999999999998</v>
      </c>
      <c r="E7" t="s">
        <v>18</v>
      </c>
      <c r="G7" s="177">
        <f>AVERAGE(B11:B17)</f>
        <v>0.39404968966460502</v>
      </c>
      <c r="H7" s="178">
        <f>AVERAGE(C11:C17)</f>
        <v>2.3488571428571428</v>
      </c>
    </row>
    <row r="8" spans="1:8" x14ac:dyDescent="0.25">
      <c r="A8" s="8">
        <v>35400</v>
      </c>
      <c r="B8" s="177">
        <v>1.1033105440915529</v>
      </c>
      <c r="C8">
        <v>3.9980000000000002</v>
      </c>
      <c r="E8" t="s">
        <v>542</v>
      </c>
      <c r="G8" s="177">
        <f>AVERAGE(B18:B22)</f>
        <v>0.55975644651230527</v>
      </c>
      <c r="H8" s="178">
        <f>AVERAGE(C18:C22)</f>
        <v>2.4878</v>
      </c>
    </row>
    <row r="9" spans="1:8" x14ac:dyDescent="0.25">
      <c r="A9" s="8">
        <v>35431</v>
      </c>
      <c r="B9" s="177">
        <v>1.0865325002393873</v>
      </c>
      <c r="C9">
        <v>2.8239999999999998</v>
      </c>
      <c r="E9" t="s">
        <v>15</v>
      </c>
      <c r="G9" s="177">
        <f>AVERAGE(B23:B29)</f>
        <v>0.48237262509022255</v>
      </c>
      <c r="H9" s="178">
        <f>AVERAGE(C23:C29)</f>
        <v>2.0817142857142859</v>
      </c>
    </row>
    <row r="10" spans="1:8" x14ac:dyDescent="0.25">
      <c r="A10" s="8">
        <v>35462</v>
      </c>
      <c r="B10" s="177">
        <v>0.67585095468829548</v>
      </c>
      <c r="C10">
        <v>1.78</v>
      </c>
      <c r="E10" t="s">
        <v>543</v>
      </c>
      <c r="G10" s="177">
        <f>AVERAGE(B30:B34)</f>
        <v>0.55761362056721886</v>
      </c>
      <c r="H10" s="178">
        <f>AVERAGE(C30:C34)</f>
        <v>1.8724000000000001</v>
      </c>
    </row>
    <row r="11" spans="1:8" x14ac:dyDescent="0.25">
      <c r="A11" s="8">
        <v>35490</v>
      </c>
      <c r="B11" s="177">
        <v>0.51377278805838611</v>
      </c>
      <c r="C11">
        <v>1.8069999999999999</v>
      </c>
      <c r="E11" t="s">
        <v>26</v>
      </c>
      <c r="G11" s="177">
        <f>AVERAGE(B35:B41)</f>
        <v>0.39988634078239965</v>
      </c>
      <c r="H11" s="178">
        <f>AVERAGE(C35:C41)</f>
        <v>2.3944285714285711</v>
      </c>
    </row>
    <row r="12" spans="1:8" x14ac:dyDescent="0.25">
      <c r="A12" s="8">
        <v>35521</v>
      </c>
      <c r="B12" s="177">
        <v>0.29964827966134527</v>
      </c>
      <c r="C12">
        <v>2.1219999999999999</v>
      </c>
      <c r="E12" t="s">
        <v>544</v>
      </c>
      <c r="G12" s="177">
        <f>AVERAGE(B42:B46)</f>
        <v>0.52213845579483176</v>
      </c>
      <c r="H12" s="178">
        <f>AVERAGE(C42:C46)</f>
        <v>2.5537999999999998</v>
      </c>
    </row>
    <row r="13" spans="1:8" x14ac:dyDescent="0.25">
      <c r="A13" s="8">
        <v>35551</v>
      </c>
      <c r="B13" s="177">
        <v>0.39015804204354443</v>
      </c>
      <c r="C13">
        <v>2.3460000000000001</v>
      </c>
      <c r="E13" t="s">
        <v>545</v>
      </c>
      <c r="G13" s="177">
        <f>AVERAGE(B48:B54)</f>
        <v>0.44599731068702064</v>
      </c>
      <c r="H13" s="178">
        <f>AVERAGE(C48:C54)</f>
        <v>4.3078571428571433</v>
      </c>
    </row>
    <row r="14" spans="1:8" x14ac:dyDescent="0.25">
      <c r="A14" s="8">
        <v>35582</v>
      </c>
      <c r="B14" s="177">
        <v>0.35453095663782636</v>
      </c>
      <c r="C14">
        <v>2.145</v>
      </c>
      <c r="E14" t="s">
        <v>546</v>
      </c>
      <c r="G14" s="177">
        <f>AVERAGE(B54:B58)</f>
        <v>0.89301122650247033</v>
      </c>
      <c r="H14" s="178">
        <f>AVERAGE(C54:C58)</f>
        <v>6.3655999999999997</v>
      </c>
    </row>
    <row r="15" spans="1:8" x14ac:dyDescent="0.25">
      <c r="A15" s="8">
        <v>35612</v>
      </c>
      <c r="B15" s="177">
        <v>0.26163829629062857</v>
      </c>
      <c r="C15">
        <v>2.161</v>
      </c>
      <c r="E15" t="s">
        <v>547</v>
      </c>
      <c r="G15" s="177">
        <f>AVERAGE(B59:B63)</f>
        <v>0.50995711580912029</v>
      </c>
      <c r="H15" s="178">
        <f>AVERAGE(C59:C63)</f>
        <v>4.0724</v>
      </c>
    </row>
    <row r="16" spans="1:8" x14ac:dyDescent="0.25">
      <c r="A16" s="8">
        <v>35643</v>
      </c>
      <c r="B16" s="177">
        <v>0.43172115913180947</v>
      </c>
      <c r="C16">
        <v>2.5150000000000001</v>
      </c>
    </row>
    <row r="17" spans="1:3" x14ac:dyDescent="0.25">
      <c r="A17" s="8">
        <v>35674</v>
      </c>
      <c r="B17" s="177">
        <v>0.50687830582869509</v>
      </c>
      <c r="C17">
        <v>3.3460000000000001</v>
      </c>
    </row>
    <row r="18" spans="1:3" x14ac:dyDescent="0.25">
      <c r="A18" s="8">
        <v>35704</v>
      </c>
      <c r="B18" s="177">
        <v>0.61737482858764081</v>
      </c>
      <c r="C18">
        <v>3.266</v>
      </c>
    </row>
    <row r="19" spans="1:3" x14ac:dyDescent="0.25">
      <c r="A19" s="8">
        <v>35735</v>
      </c>
      <c r="B19" s="177">
        <v>0.64988026848832192</v>
      </c>
      <c r="C19">
        <v>2.577</v>
      </c>
    </row>
    <row r="20" spans="1:3" x14ac:dyDescent="0.25">
      <c r="A20" s="8">
        <v>35765</v>
      </c>
      <c r="B20" s="177">
        <v>0.65562768780209291</v>
      </c>
      <c r="C20">
        <v>2.3090000000000002</v>
      </c>
    </row>
    <row r="21" spans="1:3" x14ac:dyDescent="0.25">
      <c r="A21" s="8">
        <v>35796</v>
      </c>
      <c r="B21" s="177">
        <v>0.38683802330185024</v>
      </c>
      <c r="C21">
        <v>2.0009999999999999</v>
      </c>
    </row>
    <row r="22" spans="1:3" x14ac:dyDescent="0.25">
      <c r="A22" s="8">
        <v>35827</v>
      </c>
      <c r="B22" s="177">
        <v>0.48906142438162031</v>
      </c>
      <c r="C22">
        <v>2.286</v>
      </c>
    </row>
    <row r="23" spans="1:3" x14ac:dyDescent="0.25">
      <c r="A23" s="8">
        <v>35855</v>
      </c>
      <c r="B23" s="177">
        <v>0.29753858183334081</v>
      </c>
      <c r="C23">
        <v>2.2999999999999998</v>
      </c>
    </row>
    <row r="24" spans="1:3" x14ac:dyDescent="0.25">
      <c r="A24" s="8">
        <v>35886</v>
      </c>
      <c r="B24" s="177">
        <v>0.48090549187382736</v>
      </c>
      <c r="C24">
        <v>2.262</v>
      </c>
    </row>
    <row r="25" spans="1:3" x14ac:dyDescent="0.25">
      <c r="A25" s="8">
        <v>35916</v>
      </c>
      <c r="B25" s="177">
        <v>0.34965344674420812</v>
      </c>
      <c r="C25">
        <v>2.0169999999999999</v>
      </c>
    </row>
    <row r="26" spans="1:3" x14ac:dyDescent="0.25">
      <c r="A26" s="8">
        <v>35947</v>
      </c>
      <c r="B26" s="177">
        <v>0.55610340185152829</v>
      </c>
      <c r="C26">
        <v>2.3580000000000001</v>
      </c>
    </row>
    <row r="27" spans="1:3" x14ac:dyDescent="0.25">
      <c r="A27" s="8">
        <v>35977</v>
      </c>
      <c r="B27" s="177">
        <v>0.40287369214151891</v>
      </c>
      <c r="C27">
        <v>1.9319999999999999</v>
      </c>
    </row>
    <row r="28" spans="1:3" x14ac:dyDescent="0.25">
      <c r="A28" s="8">
        <v>36008</v>
      </c>
      <c r="B28" s="177">
        <v>0.53680735094742515</v>
      </c>
      <c r="C28">
        <v>1.6719999999999999</v>
      </c>
    </row>
    <row r="29" spans="1:3" x14ac:dyDescent="0.25">
      <c r="A29" s="8">
        <v>36039</v>
      </c>
      <c r="B29" s="177">
        <v>0.75272641023970888</v>
      </c>
      <c r="C29">
        <v>2.0310000000000001</v>
      </c>
    </row>
    <row r="30" spans="1:3" x14ac:dyDescent="0.25">
      <c r="A30" s="8">
        <v>36069</v>
      </c>
      <c r="B30" s="177">
        <v>0.58755381822686492</v>
      </c>
      <c r="C30">
        <v>1.972</v>
      </c>
    </row>
    <row r="31" spans="1:3" x14ac:dyDescent="0.25">
      <c r="A31" s="8">
        <v>36100</v>
      </c>
      <c r="B31" s="177">
        <v>0.53402182016582067</v>
      </c>
      <c r="C31">
        <v>2.149</v>
      </c>
    </row>
    <row r="32" spans="1:3" x14ac:dyDescent="0.25">
      <c r="A32" s="8">
        <v>36130</v>
      </c>
      <c r="B32" s="177">
        <v>0.6301378099586662</v>
      </c>
      <c r="C32">
        <v>1.7649999999999999</v>
      </c>
    </row>
    <row r="33" spans="1:3" x14ac:dyDescent="0.25">
      <c r="A33" s="8">
        <v>36161</v>
      </c>
      <c r="B33" s="177">
        <v>0.64235798207212036</v>
      </c>
      <c r="C33">
        <v>1.81</v>
      </c>
    </row>
    <row r="34" spans="1:3" x14ac:dyDescent="0.25">
      <c r="A34" s="8">
        <v>36192</v>
      </c>
      <c r="B34" s="177">
        <v>0.39399667241262193</v>
      </c>
      <c r="C34">
        <v>1.6659999999999999</v>
      </c>
    </row>
    <row r="35" spans="1:3" x14ac:dyDescent="0.25">
      <c r="A35" s="8">
        <v>36220</v>
      </c>
      <c r="B35" s="177">
        <v>0.45860745708489342</v>
      </c>
      <c r="C35">
        <v>1.8520000000000001</v>
      </c>
    </row>
    <row r="36" spans="1:3" x14ac:dyDescent="0.25">
      <c r="A36" s="8">
        <v>36251</v>
      </c>
      <c r="B36" s="177">
        <v>0.22680381432868704</v>
      </c>
      <c r="C36">
        <v>2.3479999999999999</v>
      </c>
    </row>
    <row r="37" spans="1:3" x14ac:dyDescent="0.25">
      <c r="A37" s="8">
        <v>36281</v>
      </c>
      <c r="B37" s="177">
        <v>0.35709370042854682</v>
      </c>
      <c r="C37">
        <v>2.226</v>
      </c>
    </row>
    <row r="38" spans="1:3" x14ac:dyDescent="0.25">
      <c r="A38" s="8">
        <v>36312</v>
      </c>
      <c r="B38" s="177">
        <v>0.30932545757193014</v>
      </c>
      <c r="C38">
        <v>2.262</v>
      </c>
    </row>
    <row r="39" spans="1:3" x14ac:dyDescent="0.25">
      <c r="A39" s="8">
        <v>36342</v>
      </c>
      <c r="B39" s="177">
        <v>0.39796753684828801</v>
      </c>
      <c r="C39">
        <v>2.601</v>
      </c>
    </row>
    <row r="40" spans="1:3" x14ac:dyDescent="0.25">
      <c r="A40" s="8">
        <v>36373</v>
      </c>
      <c r="B40" s="177">
        <v>0.28248371364499519</v>
      </c>
      <c r="C40">
        <v>2.9119999999999999</v>
      </c>
    </row>
    <row r="41" spans="1:3" x14ac:dyDescent="0.25">
      <c r="A41" s="8">
        <v>36404</v>
      </c>
      <c r="B41" s="177">
        <v>0.76692270556945663</v>
      </c>
      <c r="C41">
        <v>2.56</v>
      </c>
    </row>
    <row r="42" spans="1:3" x14ac:dyDescent="0.25">
      <c r="A42" s="8">
        <v>36434</v>
      </c>
      <c r="B42" s="177">
        <v>0.47398503137113307</v>
      </c>
      <c r="C42">
        <v>3.0920000000000001</v>
      </c>
    </row>
    <row r="43" spans="1:3" x14ac:dyDescent="0.25">
      <c r="A43" s="8">
        <v>36465</v>
      </c>
      <c r="B43" s="177">
        <v>0.56718859447267889</v>
      </c>
      <c r="C43">
        <v>2.12</v>
      </c>
    </row>
    <row r="44" spans="1:3" x14ac:dyDescent="0.25">
      <c r="A44" s="8">
        <v>36495</v>
      </c>
      <c r="B44" s="177">
        <v>0.59224718142162169</v>
      </c>
      <c r="C44">
        <v>2.3439999999999999</v>
      </c>
    </row>
    <row r="45" spans="1:3" x14ac:dyDescent="0.25">
      <c r="A45" s="8">
        <v>36526</v>
      </c>
      <c r="B45" s="177">
        <v>0.48432024406054591</v>
      </c>
      <c r="C45">
        <v>2.61</v>
      </c>
    </row>
    <row r="46" spans="1:3" x14ac:dyDescent="0.25">
      <c r="A46" s="8">
        <v>36557</v>
      </c>
      <c r="B46" s="177">
        <v>0.49295122764817911</v>
      </c>
      <c r="C46">
        <v>2.6030000000000002</v>
      </c>
    </row>
    <row r="47" spans="1:3" x14ac:dyDescent="0.25">
      <c r="A47" s="8">
        <v>36586</v>
      </c>
      <c r="B47" s="177">
        <v>0.32159764886315617</v>
      </c>
      <c r="C47">
        <v>2.9</v>
      </c>
    </row>
    <row r="48" spans="1:3" x14ac:dyDescent="0.25">
      <c r="A48" s="8">
        <v>36617</v>
      </c>
      <c r="B48" s="177">
        <v>0.25414407832462643</v>
      </c>
      <c r="C48">
        <v>3.089</v>
      </c>
    </row>
    <row r="49" spans="1:3" x14ac:dyDescent="0.25">
      <c r="A49" s="8">
        <v>36647</v>
      </c>
      <c r="B49" s="177">
        <v>0.42872070037880483</v>
      </c>
      <c r="C49">
        <v>4.4059999999999997</v>
      </c>
    </row>
    <row r="50" spans="1:3" x14ac:dyDescent="0.25">
      <c r="A50" s="8">
        <v>36678</v>
      </c>
      <c r="B50" s="177">
        <v>0.77286277151065907</v>
      </c>
      <c r="C50">
        <v>4.3689999999999998</v>
      </c>
    </row>
    <row r="51" spans="1:3" x14ac:dyDescent="0.25">
      <c r="A51" s="8">
        <v>36708</v>
      </c>
      <c r="B51" s="177">
        <v>0.44182541000606712</v>
      </c>
      <c r="C51">
        <v>3.82</v>
      </c>
    </row>
    <row r="52" spans="1:3" x14ac:dyDescent="0.25">
      <c r="A52" s="8">
        <v>36739</v>
      </c>
      <c r="B52" s="177">
        <v>0.45485709604510738</v>
      </c>
      <c r="C52">
        <v>4.6180000000000003</v>
      </c>
    </row>
    <row r="53" spans="1:3" x14ac:dyDescent="0.25">
      <c r="A53" s="8">
        <v>36770</v>
      </c>
      <c r="B53" s="177">
        <v>0.27416136304132099</v>
      </c>
      <c r="C53">
        <v>5.3120000000000003</v>
      </c>
    </row>
    <row r="54" spans="1:3" x14ac:dyDescent="0.25">
      <c r="A54" s="8">
        <v>36800</v>
      </c>
      <c r="B54" s="177">
        <v>0.49540975550255872</v>
      </c>
      <c r="C54">
        <v>4.5410000000000004</v>
      </c>
    </row>
    <row r="55" spans="1:3" x14ac:dyDescent="0.25">
      <c r="A55" s="8">
        <v>36831</v>
      </c>
      <c r="B55" s="177">
        <v>0.58242190945168437</v>
      </c>
      <c r="C55">
        <v>6.016</v>
      </c>
    </row>
    <row r="56" spans="1:3" x14ac:dyDescent="0.25">
      <c r="A56" s="8">
        <v>36861</v>
      </c>
      <c r="B56" s="177">
        <v>1.2416603766450487</v>
      </c>
      <c r="C56">
        <v>9.98</v>
      </c>
    </row>
    <row r="57" spans="1:3" x14ac:dyDescent="0.25">
      <c r="A57" s="8">
        <v>36892</v>
      </c>
      <c r="B57" s="177">
        <v>1.132252803557309</v>
      </c>
      <c r="C57">
        <v>6.2930000000000001</v>
      </c>
    </row>
    <row r="58" spans="1:3" x14ac:dyDescent="0.25">
      <c r="A58" s="8">
        <v>36923</v>
      </c>
      <c r="B58" s="177">
        <v>1.0133112873557519</v>
      </c>
      <c r="C58">
        <v>4.9980000000000002</v>
      </c>
    </row>
    <row r="59" spans="1:3" x14ac:dyDescent="0.25">
      <c r="A59" s="8">
        <v>36951</v>
      </c>
      <c r="B59" s="177">
        <v>0.43243518663548935</v>
      </c>
      <c r="C59">
        <v>5.3840000000000003</v>
      </c>
    </row>
    <row r="60" spans="1:3" x14ac:dyDescent="0.25">
      <c r="A60" s="8">
        <v>36982</v>
      </c>
      <c r="B60" s="177">
        <v>0.38162873271019582</v>
      </c>
      <c r="C60">
        <v>4.891</v>
      </c>
    </row>
    <row r="61" spans="1:3" x14ac:dyDescent="0.25">
      <c r="A61" s="8">
        <v>37012</v>
      </c>
      <c r="B61" s="177">
        <v>0.51795436607976597</v>
      </c>
      <c r="C61">
        <v>3.738</v>
      </c>
    </row>
    <row r="62" spans="1:3" x14ac:dyDescent="0.25">
      <c r="A62" s="8">
        <v>37043</v>
      </c>
      <c r="B62" s="177">
        <v>0.58419188562132596</v>
      </c>
      <c r="C62">
        <v>3.1819999999999999</v>
      </c>
    </row>
    <row r="63" spans="1:3" x14ac:dyDescent="0.25">
      <c r="A63" s="8">
        <v>37073</v>
      </c>
      <c r="B63" s="177">
        <v>0.63357540799882495</v>
      </c>
      <c r="C63">
        <v>3.1669999999999998</v>
      </c>
    </row>
    <row r="64" spans="1:3" x14ac:dyDescent="0.25">
      <c r="A64" s="8">
        <v>37104</v>
      </c>
      <c r="B64" s="177">
        <v>0.7564494507133297</v>
      </c>
    </row>
  </sheetData>
  <phoneticPr fontId="0" type="noConversion"/>
  <pageMargins left="0.75" right="0.42" top="0.25" bottom="0.4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643"/>
  <sheetViews>
    <sheetView topLeftCell="A47" workbookViewId="0">
      <selection activeCell="C64" sqref="C64"/>
    </sheetView>
  </sheetViews>
  <sheetFormatPr defaultColWidth="9.109375" defaultRowHeight="13.2" x14ac:dyDescent="0.25"/>
  <cols>
    <col min="1" max="1" width="24.6640625" style="1" customWidth="1"/>
    <col min="2" max="13" width="12.6640625" style="1" customWidth="1"/>
    <col min="14" max="16384" width="9.109375" style="1"/>
  </cols>
  <sheetData>
    <row r="1" spans="1:5" x14ac:dyDescent="0.25">
      <c r="A1" s="3"/>
      <c r="B1" s="3"/>
    </row>
    <row r="2" spans="1:5" x14ac:dyDescent="0.25">
      <c r="A2" s="3" t="s">
        <v>169</v>
      </c>
      <c r="B2" s="3" t="s">
        <v>167</v>
      </c>
      <c r="C2" s="1">
        <v>5</v>
      </c>
      <c r="E2" s="1" t="s">
        <v>3</v>
      </c>
    </row>
    <row r="3" spans="1:5" x14ac:dyDescent="0.25">
      <c r="A3" s="3" t="s">
        <v>172</v>
      </c>
      <c r="B3" s="3"/>
      <c r="C3" s="1">
        <v>6</v>
      </c>
      <c r="E3" s="1" t="s">
        <v>37</v>
      </c>
    </row>
    <row r="4" spans="1:5" x14ac:dyDescent="0.25">
      <c r="A4" s="3" t="s">
        <v>181</v>
      </c>
      <c r="B4" s="3"/>
      <c r="C4" s="1">
        <v>7</v>
      </c>
      <c r="E4" s="1" t="s">
        <v>39</v>
      </c>
    </row>
    <row r="5" spans="1:5" x14ac:dyDescent="0.25">
      <c r="A5" s="3" t="s">
        <v>176</v>
      </c>
      <c r="B5" s="3"/>
      <c r="C5" s="1">
        <v>8</v>
      </c>
      <c r="E5" s="1" t="s">
        <v>38</v>
      </c>
    </row>
    <row r="6" spans="1:5" x14ac:dyDescent="0.25">
      <c r="A6" s="3" t="s">
        <v>385</v>
      </c>
      <c r="B6" s="3"/>
      <c r="C6" s="1">
        <v>9</v>
      </c>
      <c r="E6" s="1" t="s">
        <v>36</v>
      </c>
    </row>
    <row r="7" spans="1:5" x14ac:dyDescent="0.25">
      <c r="A7" s="3" t="s">
        <v>384</v>
      </c>
      <c r="B7" s="3"/>
      <c r="C7" s="1">
        <v>10</v>
      </c>
      <c r="E7" s="1" t="s">
        <v>31</v>
      </c>
    </row>
    <row r="8" spans="1:5" x14ac:dyDescent="0.25">
      <c r="A8" s="3" t="s">
        <v>175</v>
      </c>
      <c r="B8" s="3"/>
      <c r="C8" s="1">
        <v>11</v>
      </c>
    </row>
    <row r="9" spans="1:5" x14ac:dyDescent="0.25">
      <c r="A9" s="3" t="s">
        <v>173</v>
      </c>
      <c r="B9" s="3"/>
      <c r="C9" s="1">
        <v>12</v>
      </c>
    </row>
    <row r="10" spans="1:5" x14ac:dyDescent="0.25">
      <c r="A10" s="3" t="s">
        <v>174</v>
      </c>
      <c r="B10" s="3"/>
      <c r="C10" s="1">
        <v>13</v>
      </c>
    </row>
    <row r="11" spans="1:5" x14ac:dyDescent="0.25">
      <c r="A11" s="3" t="s">
        <v>178</v>
      </c>
      <c r="B11" s="3"/>
      <c r="C11" s="1">
        <v>14</v>
      </c>
    </row>
    <row r="12" spans="1:5" x14ac:dyDescent="0.25">
      <c r="A12" s="3" t="s">
        <v>170</v>
      </c>
      <c r="B12" s="3"/>
      <c r="C12" s="1">
        <v>15</v>
      </c>
    </row>
    <row r="13" spans="1:5" x14ac:dyDescent="0.25">
      <c r="A13" s="3" t="s">
        <v>386</v>
      </c>
      <c r="B13" s="3"/>
      <c r="C13" s="1">
        <v>16</v>
      </c>
    </row>
    <row r="14" spans="1:5" x14ac:dyDescent="0.25">
      <c r="A14" s="3" t="s">
        <v>179</v>
      </c>
      <c r="B14" s="3"/>
      <c r="C14" s="1">
        <v>17</v>
      </c>
    </row>
    <row r="15" spans="1:5" x14ac:dyDescent="0.25">
      <c r="A15" s="3" t="s">
        <v>177</v>
      </c>
      <c r="C15" s="1">
        <v>18</v>
      </c>
    </row>
    <row r="16" spans="1:5" x14ac:dyDescent="0.25">
      <c r="A16" s="3" t="s">
        <v>182</v>
      </c>
      <c r="C16" s="1">
        <v>19</v>
      </c>
    </row>
    <row r="17" spans="1:3" x14ac:dyDescent="0.25">
      <c r="A17" s="3" t="s">
        <v>388</v>
      </c>
      <c r="C17" s="1">
        <v>20</v>
      </c>
    </row>
    <row r="18" spans="1:3" x14ac:dyDescent="0.25">
      <c r="A18" s="3" t="s">
        <v>389</v>
      </c>
      <c r="C18" s="1">
        <v>21</v>
      </c>
    </row>
    <row r="19" spans="1:3" x14ac:dyDescent="0.25">
      <c r="A19" s="3" t="s">
        <v>171</v>
      </c>
      <c r="C19" s="1">
        <v>22</v>
      </c>
    </row>
    <row r="20" spans="1:3" x14ac:dyDescent="0.25">
      <c r="A20" s="3" t="s">
        <v>390</v>
      </c>
      <c r="C20" s="1">
        <v>23</v>
      </c>
    </row>
    <row r="21" spans="1:3" x14ac:dyDescent="0.25">
      <c r="A21" s="3" t="s">
        <v>387</v>
      </c>
      <c r="C21" s="1">
        <v>24</v>
      </c>
    </row>
    <row r="22" spans="1:3" x14ac:dyDescent="0.25">
      <c r="A22" s="3" t="s">
        <v>180</v>
      </c>
      <c r="C22" s="1">
        <v>25</v>
      </c>
    </row>
    <row r="23" spans="1:3" x14ac:dyDescent="0.25">
      <c r="A23" s="3"/>
    </row>
    <row r="24" spans="1:3" x14ac:dyDescent="0.25">
      <c r="A24" s="3" t="s">
        <v>410</v>
      </c>
      <c r="C24" s="1">
        <v>5</v>
      </c>
    </row>
    <row r="25" spans="1:3" x14ac:dyDescent="0.25">
      <c r="A25" s="3" t="s">
        <v>411</v>
      </c>
      <c r="C25" s="1">
        <v>6</v>
      </c>
    </row>
    <row r="26" spans="1:3" x14ac:dyDescent="0.25">
      <c r="A26" s="3" t="s">
        <v>412</v>
      </c>
      <c r="C26" s="1">
        <v>7</v>
      </c>
    </row>
    <row r="27" spans="1:3" x14ac:dyDescent="0.25">
      <c r="A27" s="3" t="s">
        <v>413</v>
      </c>
      <c r="C27" s="1">
        <v>8</v>
      </c>
    </row>
    <row r="28" spans="1:3" x14ac:dyDescent="0.25">
      <c r="A28" s="3" t="s">
        <v>414</v>
      </c>
      <c r="C28" s="1">
        <v>9</v>
      </c>
    </row>
    <row r="29" spans="1:3" x14ac:dyDescent="0.25">
      <c r="A29" s="3" t="s">
        <v>415</v>
      </c>
      <c r="C29" s="1">
        <v>10</v>
      </c>
    </row>
    <row r="30" spans="1:3" x14ac:dyDescent="0.25">
      <c r="A30" s="3" t="s">
        <v>416</v>
      </c>
      <c r="C30" s="1">
        <v>11</v>
      </c>
    </row>
    <row r="31" spans="1:3" x14ac:dyDescent="0.25">
      <c r="A31" s="3" t="s">
        <v>417</v>
      </c>
      <c r="C31" s="1">
        <v>12</v>
      </c>
    </row>
    <row r="32" spans="1:3" x14ac:dyDescent="0.25">
      <c r="A32" s="3" t="s">
        <v>418</v>
      </c>
      <c r="C32" s="1">
        <v>13</v>
      </c>
    </row>
    <row r="33" spans="1:3" x14ac:dyDescent="0.25">
      <c r="A33" s="3" t="s">
        <v>419</v>
      </c>
      <c r="C33" s="1">
        <v>14</v>
      </c>
    </row>
    <row r="34" spans="1:3" x14ac:dyDescent="0.25">
      <c r="A34" s="3" t="s">
        <v>420</v>
      </c>
      <c r="C34" s="1">
        <v>15</v>
      </c>
    </row>
    <row r="35" spans="1:3" x14ac:dyDescent="0.25">
      <c r="A35" s="3" t="s">
        <v>421</v>
      </c>
      <c r="C35" s="1">
        <v>16</v>
      </c>
    </row>
    <row r="36" spans="1:3" x14ac:dyDescent="0.25">
      <c r="A36" s="3" t="s">
        <v>422</v>
      </c>
      <c r="C36" s="1">
        <v>17</v>
      </c>
    </row>
    <row r="37" spans="1:3" x14ac:dyDescent="0.25">
      <c r="A37" s="3" t="s">
        <v>423</v>
      </c>
      <c r="C37" s="1">
        <v>18</v>
      </c>
    </row>
    <row r="38" spans="1:3" x14ac:dyDescent="0.25">
      <c r="A38" s="3" t="s">
        <v>424</v>
      </c>
      <c r="C38" s="1">
        <v>19</v>
      </c>
    </row>
    <row r="39" spans="1:3" x14ac:dyDescent="0.25">
      <c r="A39" s="3" t="s">
        <v>425</v>
      </c>
      <c r="C39" s="1">
        <v>20</v>
      </c>
    </row>
    <row r="40" spans="1:3" x14ac:dyDescent="0.25">
      <c r="A40" s="3" t="s">
        <v>426</v>
      </c>
      <c r="C40" s="1">
        <v>21</v>
      </c>
    </row>
    <row r="41" spans="1:3" x14ac:dyDescent="0.25">
      <c r="A41" s="3" t="s">
        <v>427</v>
      </c>
      <c r="C41" s="1">
        <v>22</v>
      </c>
    </row>
    <row r="42" spans="1:3" x14ac:dyDescent="0.25">
      <c r="A42" s="3" t="s">
        <v>428</v>
      </c>
      <c r="C42" s="1">
        <v>23</v>
      </c>
    </row>
    <row r="43" spans="1:3" x14ac:dyDescent="0.25">
      <c r="A43" s="3" t="s">
        <v>429</v>
      </c>
      <c r="C43" s="1">
        <v>24</v>
      </c>
    </row>
    <row r="44" spans="1:3" x14ac:dyDescent="0.25">
      <c r="A44" s="3" t="s">
        <v>430</v>
      </c>
      <c r="C44" s="1">
        <v>25</v>
      </c>
    </row>
    <row r="45" spans="1:3" x14ac:dyDescent="0.25">
      <c r="A45" s="3"/>
    </row>
    <row r="46" spans="1:3" x14ac:dyDescent="0.25">
      <c r="A46" s="3"/>
    </row>
    <row r="47" spans="1:3" x14ac:dyDescent="0.25">
      <c r="A47" s="3"/>
    </row>
    <row r="48" spans="1:3" x14ac:dyDescent="0.25">
      <c r="A48" s="3"/>
    </row>
    <row r="49" spans="1:3" x14ac:dyDescent="0.25">
      <c r="A49" s="3" t="s">
        <v>552</v>
      </c>
      <c r="C49" s="1">
        <v>27</v>
      </c>
    </row>
    <row r="50" spans="1:3" x14ac:dyDescent="0.25">
      <c r="A50" s="3" t="s">
        <v>40</v>
      </c>
      <c r="B50" s="1" t="s">
        <v>14</v>
      </c>
      <c r="C50" s="128">
        <v>31</v>
      </c>
    </row>
    <row r="51" spans="1:3" x14ac:dyDescent="0.25">
      <c r="A51" s="3" t="s">
        <v>49</v>
      </c>
      <c r="C51" s="128">
        <v>32</v>
      </c>
    </row>
    <row r="52" spans="1:3" x14ac:dyDescent="0.25">
      <c r="A52" s="3" t="s">
        <v>41</v>
      </c>
      <c r="C52" s="128">
        <v>33</v>
      </c>
    </row>
    <row r="53" spans="1:3" x14ac:dyDescent="0.25">
      <c r="A53" s="3" t="s">
        <v>45</v>
      </c>
      <c r="C53" s="128">
        <v>34</v>
      </c>
    </row>
    <row r="54" spans="1:3" x14ac:dyDescent="0.25">
      <c r="A54" s="3" t="s">
        <v>46</v>
      </c>
      <c r="C54" s="128">
        <v>35</v>
      </c>
    </row>
    <row r="55" spans="1:3" x14ac:dyDescent="0.25">
      <c r="A55" s="3" t="s">
        <v>43</v>
      </c>
      <c r="C55" s="128">
        <v>36</v>
      </c>
    </row>
    <row r="56" spans="1:3" x14ac:dyDescent="0.25">
      <c r="A56" s="3" t="s">
        <v>42</v>
      </c>
      <c r="C56" s="128">
        <v>37</v>
      </c>
    </row>
    <row r="57" spans="1:3" x14ac:dyDescent="0.25">
      <c r="A57" s="3" t="s">
        <v>47</v>
      </c>
      <c r="C57" s="128">
        <v>38</v>
      </c>
    </row>
    <row r="58" spans="1:3" x14ac:dyDescent="0.25">
      <c r="A58" s="3" t="s">
        <v>52</v>
      </c>
      <c r="C58" s="128">
        <v>39</v>
      </c>
    </row>
    <row r="59" spans="1:3" x14ac:dyDescent="0.25">
      <c r="A59" s="3" t="s">
        <v>48</v>
      </c>
      <c r="C59" s="128">
        <v>40</v>
      </c>
    </row>
    <row r="60" spans="1:3" x14ac:dyDescent="0.25">
      <c r="A60" s="3" t="s">
        <v>51</v>
      </c>
      <c r="C60" s="128">
        <v>41</v>
      </c>
    </row>
    <row r="61" spans="1:3" x14ac:dyDescent="0.25">
      <c r="A61" s="3" t="s">
        <v>50</v>
      </c>
      <c r="C61" s="128">
        <v>42</v>
      </c>
    </row>
    <row r="62" spans="1:3" x14ac:dyDescent="0.25">
      <c r="A62" s="3" t="s">
        <v>44</v>
      </c>
      <c r="C62" s="128">
        <v>43</v>
      </c>
    </row>
    <row r="63" spans="1:3" x14ac:dyDescent="0.25">
      <c r="A63" s="3" t="s">
        <v>158</v>
      </c>
      <c r="C63" s="128">
        <v>44</v>
      </c>
    </row>
    <row r="64" spans="1:3" x14ac:dyDescent="0.25">
      <c r="A64" s="3" t="s">
        <v>391</v>
      </c>
      <c r="C64" s="128">
        <v>45</v>
      </c>
    </row>
    <row r="65" spans="1:3" x14ac:dyDescent="0.25">
      <c r="A65" s="3" t="s">
        <v>392</v>
      </c>
      <c r="C65" s="128">
        <v>46</v>
      </c>
    </row>
    <row r="66" spans="1:3" x14ac:dyDescent="0.25">
      <c r="A66" s="3" t="s">
        <v>393</v>
      </c>
      <c r="C66" s="128">
        <v>47</v>
      </c>
    </row>
    <row r="67" spans="1:3" x14ac:dyDescent="0.25">
      <c r="A67" s="3" t="s">
        <v>394</v>
      </c>
      <c r="C67" s="128">
        <v>48</v>
      </c>
    </row>
    <row r="68" spans="1:3" x14ac:dyDescent="0.25">
      <c r="A68" s="3" t="s">
        <v>395</v>
      </c>
      <c r="C68" s="128">
        <v>49</v>
      </c>
    </row>
    <row r="69" spans="1:3" x14ac:dyDescent="0.25">
      <c r="A69" s="3" t="s">
        <v>396</v>
      </c>
      <c r="C69" s="128">
        <v>50</v>
      </c>
    </row>
    <row r="70" spans="1:3" x14ac:dyDescent="0.25">
      <c r="A70" s="3" t="s">
        <v>397</v>
      </c>
      <c r="C70" s="128">
        <v>51</v>
      </c>
    </row>
    <row r="71" spans="1:3" x14ac:dyDescent="0.25">
      <c r="A71" s="3"/>
    </row>
    <row r="72" spans="1:3" x14ac:dyDescent="0.25">
      <c r="A72" s="3" t="s">
        <v>118</v>
      </c>
      <c r="B72" s="1" t="s">
        <v>26</v>
      </c>
      <c r="C72" s="1">
        <v>81</v>
      </c>
    </row>
    <row r="73" spans="1:3" x14ac:dyDescent="0.25">
      <c r="A73" s="3" t="s">
        <v>127</v>
      </c>
      <c r="C73" s="1">
        <v>82</v>
      </c>
    </row>
    <row r="74" spans="1:3" x14ac:dyDescent="0.25">
      <c r="A74" s="3" t="s">
        <v>119</v>
      </c>
      <c r="C74" s="1">
        <v>83</v>
      </c>
    </row>
    <row r="75" spans="1:3" x14ac:dyDescent="0.25">
      <c r="A75" s="3" t="s">
        <v>123</v>
      </c>
      <c r="C75" s="1">
        <v>84</v>
      </c>
    </row>
    <row r="76" spans="1:3" x14ac:dyDescent="0.25">
      <c r="A76" s="3" t="s">
        <v>124</v>
      </c>
      <c r="C76" s="1">
        <v>85</v>
      </c>
    </row>
    <row r="77" spans="1:3" x14ac:dyDescent="0.25">
      <c r="A77" s="3" t="s">
        <v>121</v>
      </c>
      <c r="C77" s="1">
        <v>86</v>
      </c>
    </row>
    <row r="78" spans="1:3" x14ac:dyDescent="0.25">
      <c r="A78" s="3" t="s">
        <v>120</v>
      </c>
      <c r="C78" s="1">
        <v>87</v>
      </c>
    </row>
    <row r="79" spans="1:3" x14ac:dyDescent="0.25">
      <c r="A79" s="3" t="s">
        <v>125</v>
      </c>
      <c r="C79" s="1">
        <v>88</v>
      </c>
    </row>
    <row r="80" spans="1:3" x14ac:dyDescent="0.25">
      <c r="A80" s="3" t="s">
        <v>130</v>
      </c>
      <c r="C80" s="1">
        <v>89</v>
      </c>
    </row>
    <row r="81" spans="1:3" x14ac:dyDescent="0.25">
      <c r="A81" s="3" t="s">
        <v>126</v>
      </c>
      <c r="C81" s="1">
        <v>90</v>
      </c>
    </row>
    <row r="82" spans="1:3" x14ac:dyDescent="0.25">
      <c r="A82" s="3" t="s">
        <v>129</v>
      </c>
      <c r="C82" s="1">
        <v>91</v>
      </c>
    </row>
    <row r="83" spans="1:3" x14ac:dyDescent="0.25">
      <c r="A83" s="3" t="s">
        <v>128</v>
      </c>
      <c r="C83" s="1">
        <v>92</v>
      </c>
    </row>
    <row r="84" spans="1:3" x14ac:dyDescent="0.25">
      <c r="A84" s="3" t="s">
        <v>122</v>
      </c>
      <c r="C84" s="1">
        <v>93</v>
      </c>
    </row>
    <row r="85" spans="1:3" x14ac:dyDescent="0.25">
      <c r="A85" s="3" t="s">
        <v>161</v>
      </c>
      <c r="C85" s="1">
        <v>94</v>
      </c>
    </row>
    <row r="86" spans="1:3" x14ac:dyDescent="0.25">
      <c r="A86" s="3"/>
    </row>
    <row r="87" spans="1:3" x14ac:dyDescent="0.25">
      <c r="A87" s="3"/>
    </row>
    <row r="88" spans="1:3" x14ac:dyDescent="0.25">
      <c r="A88" s="3"/>
    </row>
    <row r="89" spans="1:3" x14ac:dyDescent="0.25">
      <c r="A89" s="3" t="s">
        <v>131</v>
      </c>
      <c r="B89" s="1" t="s">
        <v>29</v>
      </c>
      <c r="C89" s="1">
        <v>96</v>
      </c>
    </row>
    <row r="90" spans="1:3" x14ac:dyDescent="0.25">
      <c r="A90" s="3" t="s">
        <v>140</v>
      </c>
      <c r="C90" s="1">
        <v>97</v>
      </c>
    </row>
    <row r="91" spans="1:3" x14ac:dyDescent="0.25">
      <c r="A91" s="3" t="s">
        <v>132</v>
      </c>
      <c r="C91" s="1">
        <v>98</v>
      </c>
    </row>
    <row r="92" spans="1:3" x14ac:dyDescent="0.25">
      <c r="A92" s="3" t="s">
        <v>136</v>
      </c>
      <c r="C92" s="1">
        <v>99</v>
      </c>
    </row>
    <row r="93" spans="1:3" x14ac:dyDescent="0.25">
      <c r="A93" s="3" t="s">
        <v>137</v>
      </c>
      <c r="C93" s="1">
        <v>100</v>
      </c>
    </row>
    <row r="94" spans="1:3" x14ac:dyDescent="0.25">
      <c r="A94" s="3" t="s">
        <v>134</v>
      </c>
      <c r="C94" s="1">
        <v>101</v>
      </c>
    </row>
    <row r="95" spans="1:3" x14ac:dyDescent="0.25">
      <c r="A95" s="3" t="s">
        <v>133</v>
      </c>
      <c r="C95" s="1">
        <v>102</v>
      </c>
    </row>
    <row r="96" spans="1:3" x14ac:dyDescent="0.25">
      <c r="A96" s="3" t="s">
        <v>138</v>
      </c>
      <c r="C96" s="1">
        <v>103</v>
      </c>
    </row>
    <row r="97" spans="1:3" x14ac:dyDescent="0.25">
      <c r="A97" s="3" t="s">
        <v>143</v>
      </c>
      <c r="C97" s="1">
        <v>104</v>
      </c>
    </row>
    <row r="98" spans="1:3" x14ac:dyDescent="0.25">
      <c r="A98" s="3" t="s">
        <v>139</v>
      </c>
      <c r="C98" s="1">
        <v>105</v>
      </c>
    </row>
    <row r="99" spans="1:3" x14ac:dyDescent="0.25">
      <c r="A99" s="3" t="s">
        <v>142</v>
      </c>
      <c r="C99" s="1">
        <v>106</v>
      </c>
    </row>
    <row r="100" spans="1:3" x14ac:dyDescent="0.25">
      <c r="A100" s="3" t="s">
        <v>141</v>
      </c>
      <c r="C100" s="1">
        <v>107</v>
      </c>
    </row>
    <row r="101" spans="1:3" x14ac:dyDescent="0.25">
      <c r="A101" s="3" t="s">
        <v>135</v>
      </c>
      <c r="C101" s="1">
        <v>108</v>
      </c>
    </row>
    <row r="102" spans="1:3" x14ac:dyDescent="0.25">
      <c r="A102" s="3" t="s">
        <v>165</v>
      </c>
      <c r="C102" s="1">
        <v>109</v>
      </c>
    </row>
    <row r="103" spans="1:3" x14ac:dyDescent="0.25">
      <c r="A103" s="3"/>
    </row>
    <row r="104" spans="1:3" x14ac:dyDescent="0.25">
      <c r="A104" s="3"/>
    </row>
    <row r="105" spans="1:3" x14ac:dyDescent="0.25">
      <c r="A105" s="3" t="s">
        <v>145</v>
      </c>
      <c r="B105" s="1" t="s">
        <v>32</v>
      </c>
      <c r="C105" s="1">
        <v>17</v>
      </c>
    </row>
    <row r="106" spans="1:3" x14ac:dyDescent="0.25">
      <c r="A106" s="3" t="s">
        <v>154</v>
      </c>
      <c r="C106" s="1">
        <v>18</v>
      </c>
    </row>
    <row r="107" spans="1:3" x14ac:dyDescent="0.25">
      <c r="A107" s="3" t="s">
        <v>146</v>
      </c>
      <c r="C107" s="1">
        <v>19</v>
      </c>
    </row>
    <row r="108" spans="1:3" x14ac:dyDescent="0.25">
      <c r="A108" s="3" t="s">
        <v>150</v>
      </c>
      <c r="C108" s="1">
        <v>20</v>
      </c>
    </row>
    <row r="109" spans="1:3" x14ac:dyDescent="0.25">
      <c r="A109" s="3" t="s">
        <v>151</v>
      </c>
      <c r="C109" s="1">
        <v>21</v>
      </c>
    </row>
    <row r="110" spans="1:3" x14ac:dyDescent="0.25">
      <c r="A110" s="3" t="s">
        <v>148</v>
      </c>
      <c r="C110" s="1">
        <v>22</v>
      </c>
    </row>
    <row r="111" spans="1:3" x14ac:dyDescent="0.25">
      <c r="A111" s="3" t="s">
        <v>147</v>
      </c>
      <c r="C111" s="1">
        <v>23</v>
      </c>
    </row>
    <row r="112" spans="1:3" x14ac:dyDescent="0.25">
      <c r="A112" s="3" t="s">
        <v>152</v>
      </c>
      <c r="C112" s="1">
        <v>24</v>
      </c>
    </row>
    <row r="113" spans="1:3" x14ac:dyDescent="0.25">
      <c r="A113" s="3" t="s">
        <v>157</v>
      </c>
      <c r="C113" s="1">
        <v>25</v>
      </c>
    </row>
    <row r="114" spans="1:3" x14ac:dyDescent="0.25">
      <c r="A114" s="3" t="s">
        <v>153</v>
      </c>
      <c r="C114" s="1">
        <v>26</v>
      </c>
    </row>
    <row r="115" spans="1:3" x14ac:dyDescent="0.25">
      <c r="A115" s="3" t="s">
        <v>156</v>
      </c>
      <c r="C115" s="1">
        <v>27</v>
      </c>
    </row>
    <row r="116" spans="1:3" x14ac:dyDescent="0.25">
      <c r="A116" s="3" t="s">
        <v>155</v>
      </c>
      <c r="C116" s="1">
        <v>28</v>
      </c>
    </row>
    <row r="117" spans="1:3" x14ac:dyDescent="0.25">
      <c r="A117" s="3" t="s">
        <v>149</v>
      </c>
      <c r="C117" s="1">
        <v>29</v>
      </c>
    </row>
    <row r="118" spans="1:3" x14ac:dyDescent="0.25">
      <c r="A118" s="3" t="s">
        <v>166</v>
      </c>
      <c r="C118" s="1">
        <v>30</v>
      </c>
    </row>
    <row r="119" spans="1:3" x14ac:dyDescent="0.25">
      <c r="A119" s="3"/>
    </row>
    <row r="121" spans="1:3" x14ac:dyDescent="0.25">
      <c r="A121" s="3" t="s">
        <v>53</v>
      </c>
      <c r="B121" s="1" t="s">
        <v>18</v>
      </c>
      <c r="C121" s="1">
        <v>2</v>
      </c>
    </row>
    <row r="122" spans="1:3" x14ac:dyDescent="0.25">
      <c r="A122" s="3" t="s">
        <v>62</v>
      </c>
      <c r="C122" s="1">
        <v>3</v>
      </c>
    </row>
    <row r="123" spans="1:3" x14ac:dyDescent="0.25">
      <c r="A123" s="3" t="s">
        <v>54</v>
      </c>
      <c r="C123" s="1">
        <v>4</v>
      </c>
    </row>
    <row r="124" spans="1:3" x14ac:dyDescent="0.25">
      <c r="A124" s="3" t="s">
        <v>58</v>
      </c>
      <c r="C124" s="1">
        <v>5</v>
      </c>
    </row>
    <row r="125" spans="1:3" x14ac:dyDescent="0.25">
      <c r="A125" s="3" t="s">
        <v>59</v>
      </c>
      <c r="C125" s="1">
        <v>6</v>
      </c>
    </row>
    <row r="126" spans="1:3" x14ac:dyDescent="0.25">
      <c r="A126" s="3" t="s">
        <v>56</v>
      </c>
      <c r="C126" s="1">
        <v>7</v>
      </c>
    </row>
    <row r="127" spans="1:3" x14ac:dyDescent="0.25">
      <c r="A127" s="3" t="s">
        <v>55</v>
      </c>
      <c r="C127" s="1">
        <v>8</v>
      </c>
    </row>
    <row r="128" spans="1:3" x14ac:dyDescent="0.25">
      <c r="A128" s="3" t="s">
        <v>60</v>
      </c>
      <c r="C128" s="1">
        <v>9</v>
      </c>
    </row>
    <row r="129" spans="1:3" x14ac:dyDescent="0.25">
      <c r="A129" s="3" t="s">
        <v>65</v>
      </c>
      <c r="C129" s="1">
        <v>10</v>
      </c>
    </row>
    <row r="130" spans="1:3" x14ac:dyDescent="0.25">
      <c r="A130" s="3" t="s">
        <v>61</v>
      </c>
      <c r="C130" s="1">
        <v>11</v>
      </c>
    </row>
    <row r="131" spans="1:3" x14ac:dyDescent="0.25">
      <c r="A131" s="3" t="s">
        <v>64</v>
      </c>
      <c r="C131" s="1">
        <v>12</v>
      </c>
    </row>
    <row r="132" spans="1:3" x14ac:dyDescent="0.25">
      <c r="A132" s="3" t="s">
        <v>63</v>
      </c>
      <c r="C132" s="1">
        <v>13</v>
      </c>
    </row>
    <row r="133" spans="1:3" x14ac:dyDescent="0.25">
      <c r="A133" s="3" t="s">
        <v>57</v>
      </c>
      <c r="C133" s="1">
        <v>14</v>
      </c>
    </row>
    <row r="134" spans="1:3" x14ac:dyDescent="0.25">
      <c r="A134" s="3" t="s">
        <v>159</v>
      </c>
      <c r="C134" s="1">
        <v>15</v>
      </c>
    </row>
    <row r="135" spans="1:3" x14ac:dyDescent="0.25">
      <c r="A135" s="3"/>
    </row>
    <row r="136" spans="1:3" x14ac:dyDescent="0.25">
      <c r="A136" s="3"/>
    </row>
    <row r="137" spans="1:3" x14ac:dyDescent="0.25">
      <c r="A137" s="3" t="s">
        <v>66</v>
      </c>
      <c r="B137" s="1" t="s">
        <v>15</v>
      </c>
      <c r="C137" s="1">
        <v>18</v>
      </c>
    </row>
    <row r="138" spans="1:3" x14ac:dyDescent="0.25">
      <c r="A138" s="3" t="s">
        <v>75</v>
      </c>
      <c r="C138" s="1">
        <v>19</v>
      </c>
    </row>
    <row r="139" spans="1:3" x14ac:dyDescent="0.25">
      <c r="A139" s="3" t="s">
        <v>67</v>
      </c>
      <c r="C139" s="1">
        <v>20</v>
      </c>
    </row>
    <row r="140" spans="1:3" x14ac:dyDescent="0.25">
      <c r="A140" s="3" t="s">
        <v>71</v>
      </c>
      <c r="C140" s="1">
        <v>21</v>
      </c>
    </row>
    <row r="141" spans="1:3" x14ac:dyDescent="0.25">
      <c r="A141" s="3" t="s">
        <v>72</v>
      </c>
      <c r="C141" s="1">
        <v>22</v>
      </c>
    </row>
    <row r="142" spans="1:3" x14ac:dyDescent="0.25">
      <c r="A142" s="3" t="s">
        <v>69</v>
      </c>
      <c r="C142" s="1">
        <v>23</v>
      </c>
    </row>
    <row r="143" spans="1:3" x14ac:dyDescent="0.25">
      <c r="A143" s="3" t="s">
        <v>68</v>
      </c>
      <c r="C143" s="1">
        <v>24</v>
      </c>
    </row>
    <row r="144" spans="1:3" x14ac:dyDescent="0.25">
      <c r="A144" s="3" t="s">
        <v>73</v>
      </c>
      <c r="C144" s="1">
        <v>25</v>
      </c>
    </row>
    <row r="145" spans="1:3" x14ac:dyDescent="0.25">
      <c r="A145" s="3" t="s">
        <v>78</v>
      </c>
      <c r="C145" s="1">
        <v>26</v>
      </c>
    </row>
    <row r="146" spans="1:3" x14ac:dyDescent="0.25">
      <c r="A146" s="3" t="s">
        <v>74</v>
      </c>
      <c r="C146" s="1">
        <v>27</v>
      </c>
    </row>
    <row r="147" spans="1:3" x14ac:dyDescent="0.25">
      <c r="A147" s="3" t="s">
        <v>77</v>
      </c>
      <c r="C147" s="1">
        <v>28</v>
      </c>
    </row>
    <row r="148" spans="1:3" x14ac:dyDescent="0.25">
      <c r="A148" s="3" t="s">
        <v>76</v>
      </c>
      <c r="C148" s="1">
        <v>29</v>
      </c>
    </row>
    <row r="149" spans="1:3" x14ac:dyDescent="0.25">
      <c r="A149" s="3" t="s">
        <v>70</v>
      </c>
      <c r="C149" s="1">
        <v>30</v>
      </c>
    </row>
    <row r="150" spans="1:3" x14ac:dyDescent="0.25">
      <c r="A150" s="3" t="s">
        <v>160</v>
      </c>
      <c r="C150" s="1">
        <v>31</v>
      </c>
    </row>
    <row r="151" spans="1:3" x14ac:dyDescent="0.25">
      <c r="A151" s="3"/>
      <c r="C151" s="1">
        <v>32</v>
      </c>
    </row>
    <row r="152" spans="1:3" x14ac:dyDescent="0.25">
      <c r="A152" s="3"/>
      <c r="C152" s="1">
        <v>33</v>
      </c>
    </row>
    <row r="153" spans="1:3" x14ac:dyDescent="0.25">
      <c r="A153" s="3" t="s">
        <v>79</v>
      </c>
      <c r="B153" s="1" t="s">
        <v>19</v>
      </c>
      <c r="C153" s="1">
        <v>34</v>
      </c>
    </row>
    <row r="154" spans="1:3" x14ac:dyDescent="0.25">
      <c r="A154" s="3" t="s">
        <v>88</v>
      </c>
      <c r="C154" s="1">
        <v>35</v>
      </c>
    </row>
    <row r="155" spans="1:3" x14ac:dyDescent="0.25">
      <c r="A155" s="3" t="s">
        <v>80</v>
      </c>
      <c r="C155" s="1">
        <v>36</v>
      </c>
    </row>
    <row r="156" spans="1:3" x14ac:dyDescent="0.25">
      <c r="A156" s="3" t="s">
        <v>84</v>
      </c>
      <c r="C156" s="1">
        <v>37</v>
      </c>
    </row>
    <row r="157" spans="1:3" x14ac:dyDescent="0.25">
      <c r="A157" s="3" t="s">
        <v>85</v>
      </c>
      <c r="C157" s="1">
        <v>38</v>
      </c>
    </row>
    <row r="158" spans="1:3" x14ac:dyDescent="0.25">
      <c r="A158" s="3" t="s">
        <v>82</v>
      </c>
      <c r="C158" s="1">
        <v>39</v>
      </c>
    </row>
    <row r="159" spans="1:3" x14ac:dyDescent="0.25">
      <c r="A159" s="3" t="s">
        <v>81</v>
      </c>
      <c r="C159" s="1">
        <v>40</v>
      </c>
    </row>
    <row r="160" spans="1:3" x14ac:dyDescent="0.25">
      <c r="A160" s="3" t="s">
        <v>86</v>
      </c>
      <c r="C160" s="1">
        <v>41</v>
      </c>
    </row>
    <row r="161" spans="1:3" x14ac:dyDescent="0.25">
      <c r="A161" s="3" t="s">
        <v>91</v>
      </c>
      <c r="C161" s="1">
        <v>42</v>
      </c>
    </row>
    <row r="162" spans="1:3" x14ac:dyDescent="0.25">
      <c r="A162" s="3" t="s">
        <v>87</v>
      </c>
      <c r="C162" s="1">
        <v>43</v>
      </c>
    </row>
    <row r="163" spans="1:3" x14ac:dyDescent="0.25">
      <c r="A163" s="3" t="s">
        <v>90</v>
      </c>
      <c r="C163" s="1">
        <v>44</v>
      </c>
    </row>
    <row r="164" spans="1:3" x14ac:dyDescent="0.25">
      <c r="A164" s="3" t="s">
        <v>89</v>
      </c>
      <c r="C164" s="1">
        <v>45</v>
      </c>
    </row>
    <row r="165" spans="1:3" x14ac:dyDescent="0.25">
      <c r="A165" s="3" t="s">
        <v>83</v>
      </c>
      <c r="C165" s="1">
        <v>46</v>
      </c>
    </row>
    <row r="166" spans="1:3" x14ac:dyDescent="0.25">
      <c r="A166" s="3" t="s">
        <v>162</v>
      </c>
      <c r="C166" s="1">
        <v>47</v>
      </c>
    </row>
    <row r="167" spans="1:3" x14ac:dyDescent="0.25">
      <c r="A167" s="3"/>
      <c r="C167" s="1">
        <v>48</v>
      </c>
    </row>
    <row r="168" spans="1:3" x14ac:dyDescent="0.25">
      <c r="A168" s="3"/>
      <c r="C168" s="1">
        <v>49</v>
      </c>
    </row>
    <row r="169" spans="1:3" x14ac:dyDescent="0.25">
      <c r="A169" s="3" t="s">
        <v>92</v>
      </c>
      <c r="B169" s="1" t="s">
        <v>20</v>
      </c>
      <c r="C169" s="1">
        <v>50</v>
      </c>
    </row>
    <row r="170" spans="1:3" x14ac:dyDescent="0.25">
      <c r="A170" s="3" t="s">
        <v>101</v>
      </c>
      <c r="C170" s="1">
        <v>51</v>
      </c>
    </row>
    <row r="171" spans="1:3" x14ac:dyDescent="0.25">
      <c r="A171" s="3" t="s">
        <v>93</v>
      </c>
      <c r="C171" s="1">
        <v>52</v>
      </c>
    </row>
    <row r="172" spans="1:3" x14ac:dyDescent="0.25">
      <c r="A172" s="3" t="s">
        <v>97</v>
      </c>
      <c r="C172" s="1">
        <v>53</v>
      </c>
    </row>
    <row r="173" spans="1:3" x14ac:dyDescent="0.25">
      <c r="A173" s="3" t="s">
        <v>98</v>
      </c>
      <c r="C173" s="1">
        <v>54</v>
      </c>
    </row>
    <row r="174" spans="1:3" x14ac:dyDescent="0.25">
      <c r="A174" s="3" t="s">
        <v>95</v>
      </c>
      <c r="C174" s="1">
        <v>55</v>
      </c>
    </row>
    <row r="175" spans="1:3" x14ac:dyDescent="0.25">
      <c r="A175" s="3" t="s">
        <v>94</v>
      </c>
      <c r="C175" s="1">
        <v>56</v>
      </c>
    </row>
    <row r="176" spans="1:3" x14ac:dyDescent="0.25">
      <c r="A176" s="3" t="s">
        <v>99</v>
      </c>
      <c r="C176" s="1">
        <v>57</v>
      </c>
    </row>
    <row r="177" spans="1:3" x14ac:dyDescent="0.25">
      <c r="A177" s="3" t="s">
        <v>104</v>
      </c>
      <c r="C177" s="1">
        <v>58</v>
      </c>
    </row>
    <row r="178" spans="1:3" x14ac:dyDescent="0.25">
      <c r="A178" s="3" t="s">
        <v>100</v>
      </c>
      <c r="C178" s="1">
        <v>59</v>
      </c>
    </row>
    <row r="179" spans="1:3" x14ac:dyDescent="0.25">
      <c r="A179" s="3" t="s">
        <v>103</v>
      </c>
      <c r="C179" s="1">
        <v>60</v>
      </c>
    </row>
    <row r="180" spans="1:3" x14ac:dyDescent="0.25">
      <c r="A180" s="3" t="s">
        <v>102</v>
      </c>
      <c r="C180" s="1">
        <v>61</v>
      </c>
    </row>
    <row r="181" spans="1:3" x14ac:dyDescent="0.25">
      <c r="A181" s="3" t="s">
        <v>96</v>
      </c>
      <c r="C181" s="1">
        <v>62</v>
      </c>
    </row>
    <row r="182" spans="1:3" x14ac:dyDescent="0.25">
      <c r="A182" s="3" t="s">
        <v>163</v>
      </c>
      <c r="C182" s="1">
        <v>63</v>
      </c>
    </row>
    <row r="183" spans="1:3" x14ac:dyDescent="0.25">
      <c r="A183" s="3"/>
      <c r="C183" s="1">
        <v>64</v>
      </c>
    </row>
    <row r="184" spans="1:3" x14ac:dyDescent="0.25">
      <c r="A184" s="3"/>
      <c r="C184" s="1">
        <v>65</v>
      </c>
    </row>
    <row r="185" spans="1:3" x14ac:dyDescent="0.25">
      <c r="A185" s="3" t="s">
        <v>105</v>
      </c>
      <c r="B185" s="1" t="s">
        <v>21</v>
      </c>
      <c r="C185" s="1">
        <v>66</v>
      </c>
    </row>
    <row r="186" spans="1:3" x14ac:dyDescent="0.25">
      <c r="A186" s="3" t="s">
        <v>114</v>
      </c>
      <c r="C186" s="1">
        <v>67</v>
      </c>
    </row>
    <row r="187" spans="1:3" x14ac:dyDescent="0.25">
      <c r="A187" s="3" t="s">
        <v>106</v>
      </c>
      <c r="C187" s="1">
        <v>68</v>
      </c>
    </row>
    <row r="188" spans="1:3" x14ac:dyDescent="0.25">
      <c r="A188" s="3" t="s">
        <v>110</v>
      </c>
      <c r="C188" s="1">
        <v>69</v>
      </c>
    </row>
    <row r="189" spans="1:3" x14ac:dyDescent="0.25">
      <c r="A189" s="3" t="s">
        <v>111</v>
      </c>
      <c r="C189" s="1">
        <v>70</v>
      </c>
    </row>
    <row r="190" spans="1:3" x14ac:dyDescent="0.25">
      <c r="A190" s="3" t="s">
        <v>108</v>
      </c>
      <c r="C190" s="1">
        <v>71</v>
      </c>
    </row>
    <row r="191" spans="1:3" x14ac:dyDescent="0.25">
      <c r="A191" s="3" t="s">
        <v>107</v>
      </c>
      <c r="C191" s="1">
        <v>72</v>
      </c>
    </row>
    <row r="192" spans="1:3" x14ac:dyDescent="0.25">
      <c r="A192" s="3" t="s">
        <v>112</v>
      </c>
      <c r="C192" s="1">
        <v>73</v>
      </c>
    </row>
    <row r="193" spans="1:3" x14ac:dyDescent="0.25">
      <c r="A193" s="3" t="s">
        <v>117</v>
      </c>
      <c r="C193" s="1">
        <v>74</v>
      </c>
    </row>
    <row r="194" spans="1:3" x14ac:dyDescent="0.25">
      <c r="A194" s="3" t="s">
        <v>113</v>
      </c>
      <c r="C194" s="1">
        <v>75</v>
      </c>
    </row>
    <row r="195" spans="1:3" x14ac:dyDescent="0.25">
      <c r="A195" s="3" t="s">
        <v>116</v>
      </c>
      <c r="C195" s="1">
        <v>76</v>
      </c>
    </row>
    <row r="196" spans="1:3" x14ac:dyDescent="0.25">
      <c r="A196" s="3" t="s">
        <v>115</v>
      </c>
      <c r="C196" s="1">
        <v>77</v>
      </c>
    </row>
    <row r="197" spans="1:3" x14ac:dyDescent="0.25">
      <c r="A197" s="3" t="s">
        <v>109</v>
      </c>
      <c r="C197" s="1">
        <v>78</v>
      </c>
    </row>
    <row r="198" spans="1:3" x14ac:dyDescent="0.25">
      <c r="A198" s="3" t="s">
        <v>164</v>
      </c>
      <c r="C198" s="1">
        <v>79</v>
      </c>
    </row>
    <row r="199" spans="1:3" x14ac:dyDescent="0.25">
      <c r="A199" s="3"/>
    </row>
    <row r="200" spans="1:3" x14ac:dyDescent="0.25">
      <c r="A200" s="3" t="s">
        <v>225</v>
      </c>
      <c r="B200" s="1" t="s">
        <v>211</v>
      </c>
      <c r="C200" s="1">
        <v>2</v>
      </c>
    </row>
    <row r="201" spans="1:3" x14ac:dyDescent="0.25">
      <c r="A201" s="3" t="s">
        <v>212</v>
      </c>
      <c r="C201" s="1">
        <v>3</v>
      </c>
    </row>
    <row r="202" spans="1:3" x14ac:dyDescent="0.25">
      <c r="A202" s="3" t="s">
        <v>213</v>
      </c>
      <c r="C202" s="1">
        <v>4</v>
      </c>
    </row>
    <row r="203" spans="1:3" x14ac:dyDescent="0.25">
      <c r="A203" s="3" t="s">
        <v>214</v>
      </c>
      <c r="C203" s="1">
        <v>5</v>
      </c>
    </row>
    <row r="204" spans="1:3" x14ac:dyDescent="0.25">
      <c r="A204" s="3" t="s">
        <v>215</v>
      </c>
      <c r="C204" s="1">
        <v>6</v>
      </c>
    </row>
    <row r="205" spans="1:3" x14ac:dyDescent="0.25">
      <c r="A205" s="3" t="s">
        <v>216</v>
      </c>
      <c r="C205" s="1">
        <v>7</v>
      </c>
    </row>
    <row r="206" spans="1:3" x14ac:dyDescent="0.25">
      <c r="A206" s="3" t="s">
        <v>217</v>
      </c>
      <c r="C206" s="1">
        <v>8</v>
      </c>
    </row>
    <row r="207" spans="1:3" x14ac:dyDescent="0.25">
      <c r="A207" s="3" t="s">
        <v>218</v>
      </c>
      <c r="C207" s="1">
        <v>9</v>
      </c>
    </row>
    <row r="208" spans="1:3" x14ac:dyDescent="0.25">
      <c r="A208" s="3" t="s">
        <v>219</v>
      </c>
      <c r="C208" s="1">
        <v>10</v>
      </c>
    </row>
    <row r="209" spans="1:3" x14ac:dyDescent="0.25">
      <c r="A209" s="3" t="s">
        <v>220</v>
      </c>
      <c r="C209" s="1">
        <v>11</v>
      </c>
    </row>
    <row r="210" spans="1:3" x14ac:dyDescent="0.25">
      <c r="A210" s="3" t="s">
        <v>221</v>
      </c>
      <c r="C210" s="1">
        <v>12</v>
      </c>
    </row>
    <row r="211" spans="1:3" x14ac:dyDescent="0.25">
      <c r="A211" s="3" t="s">
        <v>222</v>
      </c>
      <c r="C211" s="1">
        <v>13</v>
      </c>
    </row>
    <row r="212" spans="1:3" x14ac:dyDescent="0.25">
      <c r="A212" s="3" t="s">
        <v>223</v>
      </c>
      <c r="C212" s="1">
        <v>14</v>
      </c>
    </row>
    <row r="213" spans="1:3" x14ac:dyDescent="0.25">
      <c r="A213" s="3" t="s">
        <v>224</v>
      </c>
      <c r="C213" s="1">
        <v>15</v>
      </c>
    </row>
    <row r="214" spans="1:3" x14ac:dyDescent="0.25">
      <c r="A214" s="3"/>
    </row>
    <row r="215" spans="1:3" x14ac:dyDescent="0.25">
      <c r="A215" s="3" t="s">
        <v>363</v>
      </c>
      <c r="B215" s="1" t="s">
        <v>362</v>
      </c>
      <c r="C215" s="1">
        <v>76</v>
      </c>
    </row>
    <row r="216" spans="1:3" x14ac:dyDescent="0.25">
      <c r="A216" s="3" t="s">
        <v>364</v>
      </c>
      <c r="C216" s="1">
        <v>77</v>
      </c>
    </row>
    <row r="217" spans="1:3" x14ac:dyDescent="0.25">
      <c r="A217" s="3" t="s">
        <v>365</v>
      </c>
      <c r="C217" s="1">
        <v>78</v>
      </c>
    </row>
    <row r="218" spans="1:3" x14ac:dyDescent="0.25">
      <c r="A218" s="3" t="s">
        <v>366</v>
      </c>
      <c r="C218" s="1">
        <v>79</v>
      </c>
    </row>
    <row r="219" spans="1:3" x14ac:dyDescent="0.25">
      <c r="A219" s="3" t="s">
        <v>367</v>
      </c>
      <c r="C219" s="1">
        <v>80</v>
      </c>
    </row>
    <row r="220" spans="1:3" x14ac:dyDescent="0.25">
      <c r="A220" s="3" t="s">
        <v>368</v>
      </c>
      <c r="C220" s="1">
        <v>81</v>
      </c>
    </row>
    <row r="221" spans="1:3" x14ac:dyDescent="0.25">
      <c r="A221" s="3" t="s">
        <v>369</v>
      </c>
      <c r="C221" s="1">
        <v>82</v>
      </c>
    </row>
    <row r="222" spans="1:3" x14ac:dyDescent="0.25">
      <c r="A222" s="3" t="s">
        <v>370</v>
      </c>
      <c r="C222" s="1">
        <v>83</v>
      </c>
    </row>
    <row r="223" spans="1:3" x14ac:dyDescent="0.25">
      <c r="A223" s="3" t="s">
        <v>371</v>
      </c>
      <c r="C223" s="1">
        <v>84</v>
      </c>
    </row>
    <row r="224" spans="1:3" x14ac:dyDescent="0.25">
      <c r="A224" s="3" t="s">
        <v>372</v>
      </c>
      <c r="C224" s="1">
        <v>85</v>
      </c>
    </row>
    <row r="225" spans="1:3" x14ac:dyDescent="0.25">
      <c r="A225" s="3" t="s">
        <v>373</v>
      </c>
      <c r="C225" s="1">
        <v>86</v>
      </c>
    </row>
    <row r="226" spans="1:3" x14ac:dyDescent="0.25">
      <c r="A226" s="3" t="s">
        <v>374</v>
      </c>
      <c r="C226" s="1">
        <v>87</v>
      </c>
    </row>
    <row r="227" spans="1:3" x14ac:dyDescent="0.25">
      <c r="A227" s="3" t="s">
        <v>375</v>
      </c>
      <c r="C227" s="1">
        <v>88</v>
      </c>
    </row>
    <row r="228" spans="1:3" x14ac:dyDescent="0.25">
      <c r="A228" s="3" t="s">
        <v>376</v>
      </c>
      <c r="C228" s="1">
        <v>89</v>
      </c>
    </row>
    <row r="229" spans="1:3" x14ac:dyDescent="0.25">
      <c r="A229" s="3" t="s">
        <v>377</v>
      </c>
      <c r="C229" s="1">
        <v>90</v>
      </c>
    </row>
    <row r="230" spans="1:3" x14ac:dyDescent="0.25">
      <c r="A230" s="3" t="s">
        <v>378</v>
      </c>
      <c r="C230" s="1">
        <v>91</v>
      </c>
    </row>
    <row r="231" spans="1:3" x14ac:dyDescent="0.25">
      <c r="A231" s="3" t="s">
        <v>379</v>
      </c>
      <c r="C231" s="1">
        <v>92</v>
      </c>
    </row>
    <row r="232" spans="1:3" x14ac:dyDescent="0.25">
      <c r="A232" s="3" t="s">
        <v>380</v>
      </c>
      <c r="C232" s="1">
        <v>93</v>
      </c>
    </row>
    <row r="233" spans="1:3" x14ac:dyDescent="0.25">
      <c r="A233" s="3" t="s">
        <v>381</v>
      </c>
      <c r="C233" s="1">
        <v>94</v>
      </c>
    </row>
    <row r="234" spans="1:3" x14ac:dyDescent="0.25">
      <c r="A234" s="3" t="s">
        <v>382</v>
      </c>
      <c r="C234" s="1">
        <v>95</v>
      </c>
    </row>
    <row r="235" spans="1:3" x14ac:dyDescent="0.25">
      <c r="A235" s="3" t="s">
        <v>383</v>
      </c>
      <c r="C235" s="1">
        <v>96</v>
      </c>
    </row>
    <row r="236" spans="1:3" x14ac:dyDescent="0.25">
      <c r="A236" s="3"/>
    </row>
    <row r="237" spans="1:3" x14ac:dyDescent="0.25">
      <c r="A237" s="3" t="s">
        <v>287</v>
      </c>
      <c r="B237" s="1" t="s">
        <v>286</v>
      </c>
      <c r="C237" s="1">
        <v>54</v>
      </c>
    </row>
    <row r="238" spans="1:3" x14ac:dyDescent="0.25">
      <c r="A238" s="3" t="s">
        <v>273</v>
      </c>
      <c r="C238" s="1">
        <v>55</v>
      </c>
    </row>
    <row r="239" spans="1:3" x14ac:dyDescent="0.25">
      <c r="A239" s="3" t="s">
        <v>274</v>
      </c>
      <c r="C239" s="1">
        <v>56</v>
      </c>
    </row>
    <row r="240" spans="1:3" x14ac:dyDescent="0.25">
      <c r="A240" s="3" t="s">
        <v>275</v>
      </c>
      <c r="C240" s="1">
        <v>57</v>
      </c>
    </row>
    <row r="241" spans="1:3" x14ac:dyDescent="0.25">
      <c r="A241" s="3" t="s">
        <v>276</v>
      </c>
      <c r="C241" s="1">
        <v>58</v>
      </c>
    </row>
    <row r="242" spans="1:3" x14ac:dyDescent="0.25">
      <c r="A242" s="3" t="s">
        <v>277</v>
      </c>
      <c r="C242" s="1">
        <v>59</v>
      </c>
    </row>
    <row r="243" spans="1:3" x14ac:dyDescent="0.25">
      <c r="A243" s="3" t="s">
        <v>278</v>
      </c>
      <c r="C243" s="1">
        <v>60</v>
      </c>
    </row>
    <row r="244" spans="1:3" x14ac:dyDescent="0.25">
      <c r="A244" s="3" t="s">
        <v>279</v>
      </c>
      <c r="C244" s="1">
        <v>61</v>
      </c>
    </row>
    <row r="245" spans="1:3" x14ac:dyDescent="0.25">
      <c r="A245" s="3" t="s">
        <v>280</v>
      </c>
      <c r="C245" s="1">
        <v>62</v>
      </c>
    </row>
    <row r="246" spans="1:3" x14ac:dyDescent="0.25">
      <c r="A246" s="3" t="s">
        <v>281</v>
      </c>
      <c r="C246" s="1">
        <v>63</v>
      </c>
    </row>
    <row r="247" spans="1:3" x14ac:dyDescent="0.25">
      <c r="A247" s="3" t="s">
        <v>282</v>
      </c>
      <c r="C247" s="1">
        <v>64</v>
      </c>
    </row>
    <row r="248" spans="1:3" x14ac:dyDescent="0.25">
      <c r="A248" s="3" t="s">
        <v>283</v>
      </c>
      <c r="C248" s="1">
        <v>65</v>
      </c>
    </row>
    <row r="249" spans="1:3" x14ac:dyDescent="0.25">
      <c r="A249" s="3" t="s">
        <v>284</v>
      </c>
      <c r="C249" s="1">
        <v>66</v>
      </c>
    </row>
    <row r="250" spans="1:3" x14ac:dyDescent="0.25">
      <c r="A250" s="3" t="s">
        <v>285</v>
      </c>
      <c r="C250" s="1">
        <v>67</v>
      </c>
    </row>
    <row r="251" spans="1:3" x14ac:dyDescent="0.25">
      <c r="A251" s="3" t="s">
        <v>355</v>
      </c>
      <c r="C251" s="1">
        <v>68</v>
      </c>
    </row>
    <row r="252" spans="1:3" x14ac:dyDescent="0.25">
      <c r="A252" s="3" t="s">
        <v>356</v>
      </c>
      <c r="C252" s="1">
        <v>69</v>
      </c>
    </row>
    <row r="253" spans="1:3" x14ac:dyDescent="0.25">
      <c r="A253" s="3" t="s">
        <v>357</v>
      </c>
      <c r="C253" s="1">
        <v>70</v>
      </c>
    </row>
    <row r="254" spans="1:3" x14ac:dyDescent="0.25">
      <c r="A254" s="3" t="s">
        <v>358</v>
      </c>
      <c r="C254" s="1">
        <v>71</v>
      </c>
    </row>
    <row r="255" spans="1:3" x14ac:dyDescent="0.25">
      <c r="A255" s="3" t="s">
        <v>359</v>
      </c>
      <c r="C255" s="1">
        <v>72</v>
      </c>
    </row>
    <row r="256" spans="1:3" x14ac:dyDescent="0.25">
      <c r="A256" s="3" t="s">
        <v>360</v>
      </c>
      <c r="C256" s="1">
        <v>73</v>
      </c>
    </row>
    <row r="257" spans="1:3" x14ac:dyDescent="0.25">
      <c r="A257" s="3" t="s">
        <v>361</v>
      </c>
      <c r="C257" s="1">
        <v>74</v>
      </c>
    </row>
    <row r="258" spans="1:3" x14ac:dyDescent="0.25">
      <c r="A258" s="3"/>
    </row>
    <row r="259" spans="1:3" x14ac:dyDescent="0.25">
      <c r="A259" s="3"/>
    </row>
    <row r="260" spans="1:3" x14ac:dyDescent="0.25">
      <c r="A260" s="3"/>
    </row>
    <row r="261" spans="1:3" x14ac:dyDescent="0.25">
      <c r="A261" s="3"/>
    </row>
    <row r="262" spans="1:3" x14ac:dyDescent="0.25">
      <c r="A262" s="3"/>
    </row>
    <row r="263" spans="1:3" x14ac:dyDescent="0.25">
      <c r="A263" s="3"/>
    </row>
    <row r="264" spans="1:3" x14ac:dyDescent="0.25">
      <c r="A264" s="3"/>
    </row>
    <row r="265" spans="1:3" x14ac:dyDescent="0.25">
      <c r="A265" s="3"/>
    </row>
    <row r="266" spans="1:3" x14ac:dyDescent="0.25">
      <c r="A266" s="3"/>
    </row>
    <row r="267" spans="1:3" x14ac:dyDescent="0.25">
      <c r="A267" s="3"/>
    </row>
    <row r="268" spans="1:3" x14ac:dyDescent="0.25">
      <c r="A268" s="3"/>
    </row>
    <row r="269" spans="1:3" x14ac:dyDescent="0.25">
      <c r="A269" s="3"/>
    </row>
    <row r="270" spans="1:3" x14ac:dyDescent="0.25">
      <c r="A270" s="3"/>
    </row>
    <row r="271" spans="1:3" x14ac:dyDescent="0.25">
      <c r="A271" s="3"/>
    </row>
    <row r="272" spans="1:3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</sheetData>
  <customSheetViews>
    <customSheetView guid="{AE45B011-2060-11D3-BF3F-0008C7526F0C}" showRuler="0"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H4157"/>
  <sheetViews>
    <sheetView tabSelected="1" workbookViewId="0">
      <selection activeCell="C1354" sqref="C1354"/>
    </sheetView>
  </sheetViews>
  <sheetFormatPr defaultColWidth="9.109375" defaultRowHeight="13.2" x14ac:dyDescent="0.25"/>
  <cols>
    <col min="1" max="3" width="9.109375" style="1"/>
    <col min="4" max="4" width="9.109375" style="3"/>
    <col min="5" max="7" width="9.109375" style="1"/>
    <col min="8" max="8" width="20.5546875" style="1" customWidth="1"/>
    <col min="9" max="42" width="9.109375" style="1"/>
    <col min="43" max="43" width="13" style="1" customWidth="1"/>
    <col min="44" max="56" width="9.109375" style="1"/>
    <col min="57" max="57" width="13.44140625" style="1" customWidth="1"/>
    <col min="58" max="74" width="9.109375" style="1"/>
    <col min="75" max="75" width="9.33203125" style="1" customWidth="1"/>
    <col min="76" max="16384" width="9.109375" style="1"/>
  </cols>
  <sheetData>
    <row r="1" spans="1:242" x14ac:dyDescent="0.25">
      <c r="A1" s="1">
        <v>625</v>
      </c>
      <c r="E1" s="1" t="s">
        <v>410</v>
      </c>
      <c r="F1" s="1" t="s">
        <v>411</v>
      </c>
      <c r="G1" s="1" t="s">
        <v>412</v>
      </c>
      <c r="H1" s="1" t="s">
        <v>413</v>
      </c>
      <c r="I1" s="1" t="s">
        <v>414</v>
      </c>
      <c r="J1" s="1" t="s">
        <v>415</v>
      </c>
      <c r="K1" s="1" t="s">
        <v>416</v>
      </c>
      <c r="L1" s="1" t="s">
        <v>417</v>
      </c>
      <c r="M1" s="1" t="s">
        <v>418</v>
      </c>
      <c r="N1" s="1" t="s">
        <v>419</v>
      </c>
      <c r="O1" s="1" t="s">
        <v>420</v>
      </c>
      <c r="P1" s="1" t="s">
        <v>421</v>
      </c>
      <c r="Q1" s="1" t="s">
        <v>422</v>
      </c>
      <c r="R1" s="1" t="s">
        <v>423</v>
      </c>
      <c r="S1" s="1" t="s">
        <v>424</v>
      </c>
      <c r="T1" s="1" t="s">
        <v>425</v>
      </c>
      <c r="U1" s="1" t="s">
        <v>426</v>
      </c>
      <c r="V1" s="1" t="s">
        <v>427</v>
      </c>
      <c r="W1" s="1" t="s">
        <v>428</v>
      </c>
      <c r="X1" s="1" t="s">
        <v>429</v>
      </c>
      <c r="Y1" s="1" t="s">
        <v>430</v>
      </c>
      <c r="AE1" s="1" t="s">
        <v>40</v>
      </c>
      <c r="AF1" s="1" t="s">
        <v>49</v>
      </c>
      <c r="AG1" s="1" t="s">
        <v>41</v>
      </c>
      <c r="AH1" s="1" t="s">
        <v>45</v>
      </c>
      <c r="AI1" s="1" t="s">
        <v>46</v>
      </c>
      <c r="AJ1" s="1" t="s">
        <v>43</v>
      </c>
      <c r="AK1" s="1" t="s">
        <v>42</v>
      </c>
      <c r="AL1" s="1" t="s">
        <v>47</v>
      </c>
      <c r="AM1" s="1" t="s">
        <v>52</v>
      </c>
      <c r="AN1" s="1" t="s">
        <v>48</v>
      </c>
      <c r="AO1" s="1" t="s">
        <v>51</v>
      </c>
      <c r="AP1" s="1" t="s">
        <v>50</v>
      </c>
      <c r="AQ1" s="1" t="s">
        <v>44</v>
      </c>
      <c r="AR1" s="1" t="s">
        <v>158</v>
      </c>
      <c r="AS1" s="1" t="str">
        <f>CONCATENATE("SPOT",AS7)</f>
        <v>SPOTTRANSCO Z3</v>
      </c>
      <c r="AT1" s="1" t="str">
        <f t="shared" ref="AT1:AY1" si="0">CONCATENATE("SPOT",AT7)</f>
        <v>SPOTFGT Z2</v>
      </c>
      <c r="AU1" s="1" t="str">
        <f t="shared" si="0"/>
        <v>SPOTCNG</v>
      </c>
      <c r="AV1" s="1" t="str">
        <f t="shared" si="0"/>
        <v>SPOTTETCO M3</v>
      </c>
      <c r="AW1" s="1" t="str">
        <f t="shared" si="0"/>
        <v>SPOTNNG VENT</v>
      </c>
      <c r="AX1" s="1" t="str">
        <f t="shared" si="0"/>
        <v>SPOTNNG DMARC</v>
      </c>
      <c r="AY1" s="1" t="str">
        <f t="shared" si="0"/>
        <v>SPOTPGE CG</v>
      </c>
      <c r="BE1" s="1" t="s">
        <v>287</v>
      </c>
      <c r="BF1" s="1" t="s">
        <v>273</v>
      </c>
      <c r="BG1" s="1" t="s">
        <v>274</v>
      </c>
      <c r="BH1" s="1" t="s">
        <v>275</v>
      </c>
      <c r="BI1" s="1" t="s">
        <v>276</v>
      </c>
      <c r="BJ1" s="1" t="s">
        <v>277</v>
      </c>
      <c r="BK1" s="1" t="s">
        <v>278</v>
      </c>
      <c r="BL1" s="1" t="s">
        <v>279</v>
      </c>
      <c r="BM1" s="1" t="s">
        <v>280</v>
      </c>
      <c r="BN1" s="1" t="s">
        <v>281</v>
      </c>
      <c r="BO1" s="1" t="s">
        <v>282</v>
      </c>
      <c r="BP1" s="1" t="s">
        <v>283</v>
      </c>
      <c r="BQ1" s="1" t="s">
        <v>284</v>
      </c>
      <c r="BR1" s="1" t="s">
        <v>285</v>
      </c>
      <c r="BS1" s="1" t="str">
        <f t="shared" ref="BS1:BY1" si="1">CONCATENATE(2:2,BS7)</f>
        <v>TRANSCO Z3</v>
      </c>
      <c r="BT1" s="1" t="str">
        <f t="shared" si="1"/>
        <v>FGT Z2</v>
      </c>
      <c r="BU1" s="1" t="str">
        <f t="shared" si="1"/>
        <v>CNG</v>
      </c>
      <c r="BV1" s="1" t="str">
        <f t="shared" si="1"/>
        <v>TETCO M3</v>
      </c>
      <c r="BW1" s="1" t="str">
        <f t="shared" si="1"/>
        <v>NNG VENT</v>
      </c>
      <c r="BX1" s="1" t="str">
        <f t="shared" si="1"/>
        <v>NNG DMARC</v>
      </c>
      <c r="BY1" s="1" t="str">
        <f t="shared" si="1"/>
        <v>PGE CG</v>
      </c>
      <c r="CA1" s="1" t="s">
        <v>363</v>
      </c>
      <c r="CB1" s="1" t="s">
        <v>364</v>
      </c>
      <c r="CC1" s="1" t="s">
        <v>365</v>
      </c>
      <c r="CD1" s="1" t="s">
        <v>366</v>
      </c>
      <c r="CE1" s="1" t="s">
        <v>367</v>
      </c>
      <c r="CF1" s="1" t="s">
        <v>368</v>
      </c>
      <c r="CG1" s="1" t="s">
        <v>369</v>
      </c>
      <c r="CH1" s="1" t="s">
        <v>370</v>
      </c>
      <c r="CI1" s="1" t="s">
        <v>371</v>
      </c>
      <c r="CJ1" s="1" t="s">
        <v>372</v>
      </c>
      <c r="CK1" s="1" t="s">
        <v>373</v>
      </c>
      <c r="CL1" s="1" t="s">
        <v>374</v>
      </c>
      <c r="CM1" s="1" t="s">
        <v>375</v>
      </c>
      <c r="CN1" s="1" t="s">
        <v>376</v>
      </c>
      <c r="CO1" s="1" t="s">
        <v>377</v>
      </c>
      <c r="CP1" s="1" t="s">
        <v>378</v>
      </c>
      <c r="CQ1" s="1" t="s">
        <v>379</v>
      </c>
      <c r="CR1" s="1" t="s">
        <v>380</v>
      </c>
      <c r="CS1" s="1" t="s">
        <v>381</v>
      </c>
      <c r="CT1" s="1" t="s">
        <v>382</v>
      </c>
      <c r="CU1" s="1" t="s">
        <v>383</v>
      </c>
    </row>
    <row r="2" spans="1:242" x14ac:dyDescent="0.25">
      <c r="E2" s="1" t="s">
        <v>409</v>
      </c>
      <c r="F2" s="1">
        <v>4</v>
      </c>
      <c r="AE2" s="1" t="s">
        <v>14</v>
      </c>
      <c r="AF2" s="1">
        <v>5</v>
      </c>
      <c r="BE2" s="1" t="s">
        <v>286</v>
      </c>
      <c r="BF2" s="1">
        <v>8</v>
      </c>
      <c r="CA2" s="1" t="s">
        <v>362</v>
      </c>
      <c r="CB2" s="1">
        <v>7</v>
      </c>
    </row>
    <row r="3" spans="1:242" ht="18.75" customHeight="1" x14ac:dyDescent="0.25">
      <c r="C3" s="180">
        <v>35396</v>
      </c>
      <c r="AA3" s="1" t="s">
        <v>550</v>
      </c>
      <c r="AB3" s="1" t="s">
        <v>551</v>
      </c>
    </row>
    <row r="4" spans="1:242" ht="10.5" customHeight="1" x14ac:dyDescent="0.25">
      <c r="A4" s="8">
        <f>'GD Curves'!B2</f>
        <v>37224</v>
      </c>
      <c r="B4" s="5">
        <f>B3+1</f>
        <v>1</v>
      </c>
      <c r="C4" s="9"/>
      <c r="E4" s="16">
        <f ca="1">VLOOKUP(E$7,PLOOK,$F$2,FALSE)</f>
        <v>2.3109999999999999</v>
      </c>
      <c r="F4" s="16">
        <f ca="1">VLOOKUP(F$7,PLOOK,$F$2,FALSE)</f>
        <v>2.198</v>
      </c>
      <c r="G4" s="16">
        <f t="shared" ref="G4:Y4" ca="1" si="2">VLOOKUP(G$7,PLOOK,$F$2,FALSE)</f>
        <v>2.411</v>
      </c>
      <c r="H4" s="16">
        <f t="shared" ca="1" si="2"/>
        <v>2.3250000000000002</v>
      </c>
      <c r="I4" s="16">
        <f t="shared" ca="1" si="2"/>
        <v>2.1560000000000001</v>
      </c>
      <c r="J4" s="16">
        <f t="shared" ca="1" si="2"/>
        <v>2.0459999999999998</v>
      </c>
      <c r="K4" s="16">
        <f t="shared" ca="1" si="2"/>
        <v>2.2160000000000002</v>
      </c>
      <c r="L4" s="16">
        <f t="shared" ca="1" si="2"/>
        <v>2.35</v>
      </c>
      <c r="M4" s="16">
        <f t="shared" ca="1" si="2"/>
        <v>2.3660000000000001</v>
      </c>
      <c r="N4" s="16">
        <f t="shared" ca="1" si="2"/>
        <v>2.3660000000000001</v>
      </c>
      <c r="O4" s="16">
        <f t="shared" ca="1" si="2"/>
        <v>2.476</v>
      </c>
      <c r="P4" s="16">
        <f t="shared" ca="1" si="2"/>
        <v>3.2109999999999999</v>
      </c>
      <c r="Q4" s="16">
        <f t="shared" ca="1" si="2"/>
        <v>2.38</v>
      </c>
      <c r="R4" s="16">
        <f t="shared" ca="1" si="2"/>
        <v>2.4660000000000002</v>
      </c>
      <c r="S4" s="16">
        <f t="shared" ca="1" si="2"/>
        <v>2.3384999999999998</v>
      </c>
      <c r="T4" s="16">
        <f t="shared" ca="1" si="2"/>
        <v>2.3010000000000002</v>
      </c>
      <c r="U4" s="16">
        <f t="shared" ca="1" si="2"/>
        <v>2.5409999999999999</v>
      </c>
      <c r="V4" s="16">
        <f t="shared" ca="1" si="2"/>
        <v>2.9809999999999999</v>
      </c>
      <c r="W4" s="16">
        <f t="shared" ca="1" si="2"/>
        <v>2.3109999999999999</v>
      </c>
      <c r="X4" s="16">
        <f t="shared" ca="1" si="2"/>
        <v>2.3010000000000002</v>
      </c>
      <c r="Y4" s="16">
        <f t="shared" ca="1" si="2"/>
        <v>2.5760000000000001</v>
      </c>
      <c r="AE4" s="9">
        <f>VLOOKUP(AE$7,PLOOK,AF$2,FALSE)</f>
        <v>2.5609999999999999</v>
      </c>
      <c r="AF4" s="9">
        <f>VLOOKUP(AF$7,PLOOK,AF$2,FALSE)+AE4</f>
        <v>2.2610000000000001</v>
      </c>
      <c r="AG4" s="9">
        <f>VLOOKUP(AG$7,PLOOK,AF$2,FALSE)+AE4</f>
        <v>2.681</v>
      </c>
      <c r="AH4" s="9">
        <f>VLOOKUP(AH$7,PLOOK,AF$2,FALSE)+AE4</f>
        <v>2.411</v>
      </c>
      <c r="AI4" s="9">
        <f>VLOOKUP(AI$7,PLOOK,AF$2,FALSE)+AE4</f>
        <v>2.331</v>
      </c>
      <c r="AJ4" s="9">
        <f>VLOOKUP(AJ$7,PLOOK,AF$2,FALSE)+AE4</f>
        <v>2.2610000000000001</v>
      </c>
      <c r="AK4" s="9">
        <f>VLOOKUP(AK$7,PLOOK,AF$2,FALSE)+AE4</f>
        <v>2.431</v>
      </c>
      <c r="AL4" s="9">
        <f>VLOOKUP(AL$7,PLOOK,AF$2,FALSE)+AE4</f>
        <v>2.5284999999999997</v>
      </c>
      <c r="AM4" s="9">
        <f>VLOOKUP(AM$7,PLOOK,AF$2,FALSE)+AE4</f>
        <v>2.5709999999999997</v>
      </c>
      <c r="AN4" s="9">
        <f>VLOOKUP(AN$7,PLOOK,AF$2,FALSE)+AE4</f>
        <v>2.8609999999999998</v>
      </c>
      <c r="AO4" s="9">
        <f>VLOOKUP(AO$7,PLOOK,AF$2,FALSE)+AE4</f>
        <v>2.7759999999999998</v>
      </c>
      <c r="AP4" s="9">
        <f>VLOOKUP(AP$7,PLOOK,AF$2,FALSE)+AE4</f>
        <v>4.2409999999999997</v>
      </c>
      <c r="AQ4" s="9">
        <f>VLOOKUP(AQ$7,PLOOK,AF$2,FALSE)+AE4</f>
        <v>2.431</v>
      </c>
      <c r="AR4" s="9">
        <f>VLOOKUP(AR$7,PLOOK,AF$2,FALSE)+AE4</f>
        <v>2.6109999999999998</v>
      </c>
      <c r="AS4" s="9">
        <f>VLOOKUP(AS$7,PLOOK,$AF$2,FALSE)+$AE$4</f>
        <v>2.5735000000000001</v>
      </c>
      <c r="AT4" s="9">
        <f t="shared" ref="AT4:AY4" si="3">VLOOKUP(AT$7,PLOOK,$AF$2,FALSE)+$AE$4</f>
        <v>2.556</v>
      </c>
      <c r="AU4" s="9">
        <f t="shared" si="3"/>
        <v>2.8609999999999998</v>
      </c>
      <c r="AV4" s="9">
        <f t="shared" si="3"/>
        <v>3.4809999999999999</v>
      </c>
      <c r="AW4" s="9">
        <f t="shared" si="3"/>
        <v>2.5209999999999999</v>
      </c>
      <c r="AX4" s="9">
        <f t="shared" si="3"/>
        <v>2.5209999999999999</v>
      </c>
      <c r="AY4" s="9">
        <f t="shared" si="3"/>
        <v>2.6509999999999998</v>
      </c>
      <c r="BE4" s="9" t="e">
        <f ca="1">VLOOKUP(BE$7,PLOOK,BF$2,FALSE)</f>
        <v>#N/A</v>
      </c>
      <c r="BF4" s="9" t="e">
        <f ca="1">VLOOKUP(BF$7,PLOOK,BF$2,FALSE)+BE4</f>
        <v>#N/A</v>
      </c>
      <c r="BG4" s="9" t="e">
        <f ca="1">VLOOKUP(BG$7,PLOOK,BF$2,FALSE)+BE4</f>
        <v>#N/A</v>
      </c>
      <c r="BH4" s="9" t="e">
        <f ca="1">VLOOKUP(BH$7,PLOOK,BF$2,FALSE)+BE4</f>
        <v>#N/A</v>
      </c>
      <c r="BI4" s="9" t="e">
        <f ca="1">VLOOKUP(BI$7,PLOOK,BF$2,FALSE)+BE4</f>
        <v>#N/A</v>
      </c>
      <c r="BJ4" s="9" t="e">
        <f ca="1">VLOOKUP(BJ$7,PLOOK,BF$2,FALSE)+BE4</f>
        <v>#N/A</v>
      </c>
      <c r="BK4" s="9" t="e">
        <f ca="1">VLOOKUP(BK$7,PLOOK,BF$2,FALSE)+BE4</f>
        <v>#N/A</v>
      </c>
      <c r="BL4" s="9" t="e">
        <f ca="1">VLOOKUP(BL$7,PLOOK,BF$2,FALSE)+BE4</f>
        <v>#N/A</v>
      </c>
      <c r="BM4" s="9" t="e">
        <f ca="1">VLOOKUP(BM$7,PLOOK,BF$2,FALSE)+BE4</f>
        <v>#N/A</v>
      </c>
      <c r="BN4" s="9" t="e">
        <f ca="1">VLOOKUP(BN$7,PLOOK,BF$2,FALSE)+BE4</f>
        <v>#N/A</v>
      </c>
      <c r="BO4" s="9" t="e">
        <f ca="1">VLOOKUP(BO$7,PLOOK,BF$2,FALSE)+BE4</f>
        <v>#N/A</v>
      </c>
      <c r="BP4" s="9" t="e">
        <f ca="1">VLOOKUP(BP$7,PLOOK,BF$2,FALSE)+BE4</f>
        <v>#N/A</v>
      </c>
      <c r="BQ4" s="9" t="e">
        <f ca="1">VLOOKUP(BQ$7,PLOOK,BF$2,FALSE)+BE4</f>
        <v>#N/A</v>
      </c>
      <c r="BR4" s="9" t="e">
        <f ca="1">VLOOKUP(BR$7,PLOOK,$BF$2,FALSE)+$BE$4</f>
        <v>#N/A</v>
      </c>
      <c r="BS4" s="9" t="e">
        <f t="shared" ref="BS4:BY4" ca="1" si="4">VLOOKUP(BS$7,PLOOK,$BF$2,FALSE)+$BE$4</f>
        <v>#N/A</v>
      </c>
      <c r="BT4" s="9" t="e">
        <f t="shared" ca="1" si="4"/>
        <v>#N/A</v>
      </c>
      <c r="BU4" s="9" t="e">
        <f t="shared" ca="1" si="4"/>
        <v>#N/A</v>
      </c>
      <c r="BV4" s="9" t="e">
        <f t="shared" ca="1" si="4"/>
        <v>#N/A</v>
      </c>
      <c r="BW4" s="9" t="e">
        <f t="shared" ca="1" si="4"/>
        <v>#N/A</v>
      </c>
      <c r="BX4" s="9" t="e">
        <f t="shared" ca="1" si="4"/>
        <v>#N/A</v>
      </c>
      <c r="BY4" s="9" t="e">
        <f t="shared" ca="1" si="4"/>
        <v>#N/A</v>
      </c>
      <c r="CA4" s="9" t="e">
        <f ca="1">VLOOKUP(CA$7,PLOOK,CB$2,FALSE)</f>
        <v>#N/A</v>
      </c>
      <c r="CB4" s="9" t="e">
        <f ca="1">VLOOKUP(CB$7,PLOOK,CB$2,FALSE)+CA4</f>
        <v>#N/A</v>
      </c>
      <c r="CC4" s="9" t="e">
        <f ca="1">VLOOKUP(CC$7,PLOOK,CB$2,FALSE)+CA4</f>
        <v>#N/A</v>
      </c>
      <c r="CD4" s="9" t="e">
        <f ca="1">VLOOKUP(CD$7,PLOOK,CB$2,FALSE)+CA4</f>
        <v>#N/A</v>
      </c>
      <c r="CE4" s="9" t="e">
        <f ca="1">VLOOKUP(CE$7,PLOOK,CB$2,FALSE)+CA4</f>
        <v>#N/A</v>
      </c>
      <c r="CF4" s="9" t="e">
        <f ca="1">VLOOKUP(CF$7,PLOOK,CB$2,FALSE)+CA4</f>
        <v>#N/A</v>
      </c>
      <c r="CG4" s="9" t="e">
        <f ca="1">VLOOKUP(CG$7,PLOOK,CB$2,FALSE)+CA4</f>
        <v>#N/A</v>
      </c>
      <c r="CH4" s="9" t="e">
        <f ca="1">VLOOKUP(CH$7,PLOOK,CB$2,FALSE)+CA4</f>
        <v>#N/A</v>
      </c>
      <c r="CI4" s="9" t="e">
        <f ca="1">VLOOKUP(CI$7,PLOOK,CB$2,FALSE)+CA4</f>
        <v>#N/A</v>
      </c>
      <c r="CJ4" s="9" t="e">
        <f ca="1">VLOOKUP(CJ$7,PLOOK,CB$2,FALSE)+CA4</f>
        <v>#N/A</v>
      </c>
      <c r="CK4" s="9" t="e">
        <f ca="1">VLOOKUP(CK$7,PLOOK,CB$2,FALSE)+CA4</f>
        <v>#N/A</v>
      </c>
      <c r="CL4" s="169" t="e">
        <f ca="1">VLOOKUP(CL$7,PLOOK,CB$2,FALSE)+CA4</f>
        <v>#N/A</v>
      </c>
      <c r="CM4" s="9" t="e">
        <f ca="1">VLOOKUP(CM$7,PLOOK,CB$2,FALSE)+CA4</f>
        <v>#N/A</v>
      </c>
      <c r="CN4" s="9" t="e">
        <f ca="1">VLOOKUP(CN$7,PLOOK,$CB$2,FALSE)+$CA$4</f>
        <v>#N/A</v>
      </c>
      <c r="CO4" s="9" t="e">
        <f t="shared" ref="CO4:CU4" ca="1" si="5">VLOOKUP(CO$7,PLOOK,$CB$2,FALSE)+$CA$4</f>
        <v>#N/A</v>
      </c>
      <c r="CP4" s="9" t="e">
        <f t="shared" ca="1" si="5"/>
        <v>#N/A</v>
      </c>
      <c r="CQ4" s="9" t="e">
        <f t="shared" ca="1" si="5"/>
        <v>#N/A</v>
      </c>
      <c r="CR4" s="9" t="e">
        <f t="shared" ca="1" si="5"/>
        <v>#N/A</v>
      </c>
      <c r="CS4" s="9" t="e">
        <f t="shared" ca="1" si="5"/>
        <v>#N/A</v>
      </c>
      <c r="CT4" s="9" t="e">
        <f t="shared" ca="1" si="5"/>
        <v>#N/A</v>
      </c>
      <c r="CU4" s="9" t="e">
        <f t="shared" ca="1" si="5"/>
        <v>#N/A</v>
      </c>
    </row>
    <row r="5" spans="1:242" x14ac:dyDescent="0.25">
      <c r="A5" s="8"/>
      <c r="B5" s="5"/>
      <c r="C5" s="9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</row>
    <row r="6" spans="1:242" s="13" customFormat="1" x14ac:dyDescent="0.25">
      <c r="B6" s="13">
        <v>2</v>
      </c>
      <c r="D6" s="13">
        <v>4</v>
      </c>
      <c r="E6" s="128">
        <f>D6+1</f>
        <v>5</v>
      </c>
      <c r="F6" s="128">
        <f t="shared" ref="F6:BQ6" si="6">E6+1</f>
        <v>6</v>
      </c>
      <c r="G6" s="128">
        <f t="shared" si="6"/>
        <v>7</v>
      </c>
      <c r="H6" s="128">
        <f t="shared" si="6"/>
        <v>8</v>
      </c>
      <c r="I6" s="128">
        <f t="shared" si="6"/>
        <v>9</v>
      </c>
      <c r="J6" s="128">
        <f t="shared" si="6"/>
        <v>10</v>
      </c>
      <c r="K6" s="128">
        <f t="shared" si="6"/>
        <v>11</v>
      </c>
      <c r="L6" s="128">
        <f t="shared" si="6"/>
        <v>12</v>
      </c>
      <c r="M6" s="128">
        <f t="shared" si="6"/>
        <v>13</v>
      </c>
      <c r="N6" s="128">
        <f t="shared" si="6"/>
        <v>14</v>
      </c>
      <c r="O6" s="128">
        <f t="shared" si="6"/>
        <v>15</v>
      </c>
      <c r="P6" s="128">
        <f t="shared" si="6"/>
        <v>16</v>
      </c>
      <c r="Q6" s="128">
        <f t="shared" si="6"/>
        <v>17</v>
      </c>
      <c r="R6" s="128">
        <f t="shared" si="6"/>
        <v>18</v>
      </c>
      <c r="S6" s="128">
        <f t="shared" si="6"/>
        <v>19</v>
      </c>
      <c r="T6" s="128">
        <f t="shared" si="6"/>
        <v>20</v>
      </c>
      <c r="U6" s="128">
        <f t="shared" si="6"/>
        <v>21</v>
      </c>
      <c r="V6" s="128">
        <f t="shared" si="6"/>
        <v>22</v>
      </c>
      <c r="W6" s="128">
        <f t="shared" si="6"/>
        <v>23</v>
      </c>
      <c r="X6" s="128">
        <f t="shared" si="6"/>
        <v>24</v>
      </c>
      <c r="Y6" s="128">
        <f t="shared" si="6"/>
        <v>25</v>
      </c>
      <c r="Z6" s="128">
        <f t="shared" si="6"/>
        <v>26</v>
      </c>
      <c r="AA6" s="128">
        <f t="shared" si="6"/>
        <v>27</v>
      </c>
      <c r="AB6" s="128">
        <f t="shared" si="6"/>
        <v>28</v>
      </c>
      <c r="AC6" s="128">
        <f t="shared" si="6"/>
        <v>29</v>
      </c>
      <c r="AD6" s="128">
        <f t="shared" si="6"/>
        <v>30</v>
      </c>
      <c r="AE6" s="128">
        <f t="shared" si="6"/>
        <v>31</v>
      </c>
      <c r="AF6" s="128">
        <f t="shared" si="6"/>
        <v>32</v>
      </c>
      <c r="AG6" s="128">
        <f t="shared" si="6"/>
        <v>33</v>
      </c>
      <c r="AH6" s="128">
        <f t="shared" si="6"/>
        <v>34</v>
      </c>
      <c r="AI6" s="128">
        <f t="shared" si="6"/>
        <v>35</v>
      </c>
      <c r="AJ6" s="128">
        <f t="shared" si="6"/>
        <v>36</v>
      </c>
      <c r="AK6" s="128">
        <f t="shared" si="6"/>
        <v>37</v>
      </c>
      <c r="AL6" s="128">
        <f t="shared" si="6"/>
        <v>38</v>
      </c>
      <c r="AM6" s="128">
        <f t="shared" si="6"/>
        <v>39</v>
      </c>
      <c r="AN6" s="128">
        <f t="shared" si="6"/>
        <v>40</v>
      </c>
      <c r="AO6" s="128">
        <f t="shared" si="6"/>
        <v>41</v>
      </c>
      <c r="AP6" s="128">
        <f t="shared" si="6"/>
        <v>42</v>
      </c>
      <c r="AQ6" s="128">
        <f t="shared" si="6"/>
        <v>43</v>
      </c>
      <c r="AR6" s="128">
        <f t="shared" si="6"/>
        <v>44</v>
      </c>
      <c r="AS6" s="128">
        <f t="shared" si="6"/>
        <v>45</v>
      </c>
      <c r="AT6" s="128">
        <f t="shared" si="6"/>
        <v>46</v>
      </c>
      <c r="AU6" s="128">
        <f t="shared" si="6"/>
        <v>47</v>
      </c>
      <c r="AV6" s="128">
        <f t="shared" si="6"/>
        <v>48</v>
      </c>
      <c r="AW6" s="128">
        <f t="shared" si="6"/>
        <v>49</v>
      </c>
      <c r="AX6" s="128">
        <f t="shared" si="6"/>
        <v>50</v>
      </c>
      <c r="AY6" s="128">
        <f t="shared" si="6"/>
        <v>51</v>
      </c>
      <c r="AZ6" s="128">
        <f t="shared" si="6"/>
        <v>52</v>
      </c>
      <c r="BA6" s="128">
        <f t="shared" si="6"/>
        <v>53</v>
      </c>
      <c r="BB6" s="128">
        <f t="shared" si="6"/>
        <v>54</v>
      </c>
      <c r="BC6" s="128">
        <f t="shared" si="6"/>
        <v>55</v>
      </c>
      <c r="BD6" s="128">
        <f t="shared" si="6"/>
        <v>56</v>
      </c>
      <c r="BE6" s="128">
        <f t="shared" si="6"/>
        <v>57</v>
      </c>
      <c r="BF6" s="128">
        <f t="shared" si="6"/>
        <v>58</v>
      </c>
      <c r="BG6" s="128">
        <f t="shared" si="6"/>
        <v>59</v>
      </c>
      <c r="BH6" s="128">
        <f t="shared" si="6"/>
        <v>60</v>
      </c>
      <c r="BI6" s="128">
        <f t="shared" si="6"/>
        <v>61</v>
      </c>
      <c r="BJ6" s="128">
        <f t="shared" si="6"/>
        <v>62</v>
      </c>
      <c r="BK6" s="128">
        <f t="shared" si="6"/>
        <v>63</v>
      </c>
      <c r="BL6" s="128">
        <f t="shared" si="6"/>
        <v>64</v>
      </c>
      <c r="BM6" s="128">
        <f t="shared" si="6"/>
        <v>65</v>
      </c>
      <c r="BN6" s="128">
        <f t="shared" si="6"/>
        <v>66</v>
      </c>
      <c r="BO6" s="128">
        <f t="shared" si="6"/>
        <v>67</v>
      </c>
      <c r="BP6" s="128">
        <f t="shared" si="6"/>
        <v>68</v>
      </c>
      <c r="BQ6" s="128">
        <f t="shared" si="6"/>
        <v>69</v>
      </c>
      <c r="BR6" s="128">
        <f t="shared" ref="BR6:EC6" si="7">BQ6+1</f>
        <v>70</v>
      </c>
      <c r="BS6" s="128">
        <f t="shared" si="7"/>
        <v>71</v>
      </c>
      <c r="BT6" s="128">
        <f t="shared" si="7"/>
        <v>72</v>
      </c>
      <c r="BU6" s="128">
        <f t="shared" si="7"/>
        <v>73</v>
      </c>
      <c r="BV6" s="128">
        <f t="shared" si="7"/>
        <v>74</v>
      </c>
      <c r="BW6" s="128">
        <f t="shared" si="7"/>
        <v>75</v>
      </c>
      <c r="BX6" s="128">
        <f t="shared" si="7"/>
        <v>76</v>
      </c>
      <c r="BY6" s="128">
        <f t="shared" si="7"/>
        <v>77</v>
      </c>
      <c r="BZ6" s="128">
        <f t="shared" si="7"/>
        <v>78</v>
      </c>
      <c r="CA6" s="128">
        <f t="shared" si="7"/>
        <v>79</v>
      </c>
      <c r="CB6" s="128">
        <f t="shared" si="7"/>
        <v>80</v>
      </c>
      <c r="CC6" s="128">
        <f t="shared" si="7"/>
        <v>81</v>
      </c>
      <c r="CD6" s="128">
        <f t="shared" si="7"/>
        <v>82</v>
      </c>
      <c r="CE6" s="128">
        <f t="shared" si="7"/>
        <v>83</v>
      </c>
      <c r="CF6" s="128">
        <f t="shared" si="7"/>
        <v>84</v>
      </c>
      <c r="CG6" s="128">
        <f t="shared" si="7"/>
        <v>85</v>
      </c>
      <c r="CH6" s="128">
        <f t="shared" si="7"/>
        <v>86</v>
      </c>
      <c r="CI6" s="128">
        <f t="shared" si="7"/>
        <v>87</v>
      </c>
      <c r="CJ6" s="128">
        <f t="shared" si="7"/>
        <v>88</v>
      </c>
      <c r="CK6" s="128">
        <f t="shared" si="7"/>
        <v>89</v>
      </c>
      <c r="CL6" s="128">
        <f t="shared" si="7"/>
        <v>90</v>
      </c>
      <c r="CM6" s="128">
        <f t="shared" si="7"/>
        <v>91</v>
      </c>
      <c r="CN6" s="128">
        <f t="shared" si="7"/>
        <v>92</v>
      </c>
      <c r="CO6" s="128">
        <f t="shared" si="7"/>
        <v>93</v>
      </c>
      <c r="CP6" s="128">
        <f t="shared" si="7"/>
        <v>94</v>
      </c>
      <c r="CQ6" s="128">
        <f t="shared" si="7"/>
        <v>95</v>
      </c>
      <c r="CR6" s="128">
        <f t="shared" si="7"/>
        <v>96</v>
      </c>
      <c r="CS6" s="128">
        <f t="shared" si="7"/>
        <v>97</v>
      </c>
      <c r="CT6" s="128">
        <f t="shared" si="7"/>
        <v>98</v>
      </c>
      <c r="CU6" s="128">
        <f t="shared" si="7"/>
        <v>99</v>
      </c>
      <c r="CV6" s="128">
        <f t="shared" si="7"/>
        <v>100</v>
      </c>
      <c r="CW6" s="128">
        <f t="shared" si="7"/>
        <v>101</v>
      </c>
      <c r="CX6" s="128">
        <f t="shared" si="7"/>
        <v>102</v>
      </c>
      <c r="CY6" s="128">
        <f t="shared" si="7"/>
        <v>103</v>
      </c>
      <c r="CZ6" s="128">
        <f t="shared" si="7"/>
        <v>104</v>
      </c>
      <c r="DA6" s="128">
        <f t="shared" si="7"/>
        <v>105</v>
      </c>
      <c r="DB6" s="128">
        <f t="shared" si="7"/>
        <v>106</v>
      </c>
      <c r="DC6" s="128">
        <f t="shared" si="7"/>
        <v>107</v>
      </c>
      <c r="DD6" s="128">
        <f t="shared" si="7"/>
        <v>108</v>
      </c>
      <c r="DE6" s="128">
        <f t="shared" si="7"/>
        <v>109</v>
      </c>
      <c r="DF6" s="128">
        <f t="shared" si="7"/>
        <v>110</v>
      </c>
      <c r="DG6" s="128">
        <f t="shared" si="7"/>
        <v>111</v>
      </c>
      <c r="DH6" s="128">
        <f t="shared" si="7"/>
        <v>112</v>
      </c>
      <c r="DI6" s="128">
        <f t="shared" si="7"/>
        <v>113</v>
      </c>
      <c r="DJ6" s="128">
        <f t="shared" si="7"/>
        <v>114</v>
      </c>
      <c r="DK6" s="128">
        <f t="shared" si="7"/>
        <v>115</v>
      </c>
      <c r="DL6" s="128">
        <f t="shared" si="7"/>
        <v>116</v>
      </c>
      <c r="DM6" s="128">
        <f t="shared" si="7"/>
        <v>117</v>
      </c>
      <c r="DN6" s="128">
        <f t="shared" si="7"/>
        <v>118</v>
      </c>
      <c r="DO6" s="128">
        <f t="shared" si="7"/>
        <v>119</v>
      </c>
      <c r="DP6" s="128">
        <f t="shared" si="7"/>
        <v>120</v>
      </c>
      <c r="DQ6" s="128">
        <f t="shared" si="7"/>
        <v>121</v>
      </c>
      <c r="DR6" s="128">
        <f t="shared" si="7"/>
        <v>122</v>
      </c>
      <c r="DS6" s="128">
        <f t="shared" si="7"/>
        <v>123</v>
      </c>
      <c r="DT6" s="128">
        <f t="shared" si="7"/>
        <v>124</v>
      </c>
      <c r="DU6" s="128">
        <f t="shared" si="7"/>
        <v>125</v>
      </c>
      <c r="DV6" s="128">
        <f t="shared" si="7"/>
        <v>126</v>
      </c>
      <c r="DW6" s="128">
        <f t="shared" si="7"/>
        <v>127</v>
      </c>
      <c r="DX6" s="128">
        <f t="shared" si="7"/>
        <v>128</v>
      </c>
      <c r="DY6" s="128">
        <f t="shared" si="7"/>
        <v>129</v>
      </c>
      <c r="DZ6" s="128">
        <f t="shared" si="7"/>
        <v>130</v>
      </c>
      <c r="EA6" s="128">
        <f t="shared" si="7"/>
        <v>131</v>
      </c>
      <c r="EB6" s="128">
        <f t="shared" si="7"/>
        <v>132</v>
      </c>
      <c r="EC6" s="128">
        <f t="shared" si="7"/>
        <v>133</v>
      </c>
      <c r="ED6" s="128">
        <f t="shared" ref="ED6:GO6" si="8">EC6+1</f>
        <v>134</v>
      </c>
      <c r="EE6" s="128">
        <f t="shared" si="8"/>
        <v>135</v>
      </c>
      <c r="EF6" s="128">
        <f t="shared" si="8"/>
        <v>136</v>
      </c>
      <c r="EG6" s="128">
        <f t="shared" si="8"/>
        <v>137</v>
      </c>
      <c r="EH6" s="128">
        <f t="shared" si="8"/>
        <v>138</v>
      </c>
      <c r="EI6" s="128">
        <f t="shared" si="8"/>
        <v>139</v>
      </c>
      <c r="EJ6" s="128">
        <f t="shared" si="8"/>
        <v>140</v>
      </c>
      <c r="EK6" s="128">
        <f t="shared" si="8"/>
        <v>141</v>
      </c>
      <c r="EL6" s="128">
        <f t="shared" si="8"/>
        <v>142</v>
      </c>
      <c r="EM6" s="128">
        <f t="shared" si="8"/>
        <v>143</v>
      </c>
      <c r="EN6" s="128">
        <f t="shared" si="8"/>
        <v>144</v>
      </c>
      <c r="EO6" s="128">
        <f t="shared" si="8"/>
        <v>145</v>
      </c>
      <c r="EP6" s="128">
        <f t="shared" si="8"/>
        <v>146</v>
      </c>
      <c r="EQ6" s="128">
        <f t="shared" si="8"/>
        <v>147</v>
      </c>
      <c r="ER6" s="128">
        <f t="shared" si="8"/>
        <v>148</v>
      </c>
      <c r="ES6" s="128">
        <f t="shared" si="8"/>
        <v>149</v>
      </c>
      <c r="ET6" s="128">
        <f t="shared" si="8"/>
        <v>150</v>
      </c>
      <c r="EU6" s="128">
        <f t="shared" si="8"/>
        <v>151</v>
      </c>
      <c r="EV6" s="128">
        <f t="shared" si="8"/>
        <v>152</v>
      </c>
      <c r="EW6" s="128">
        <f t="shared" si="8"/>
        <v>153</v>
      </c>
      <c r="EX6" s="128">
        <f t="shared" si="8"/>
        <v>154</v>
      </c>
      <c r="EY6" s="128">
        <f t="shared" si="8"/>
        <v>155</v>
      </c>
      <c r="EZ6" s="128">
        <f t="shared" si="8"/>
        <v>156</v>
      </c>
      <c r="FA6" s="128">
        <f t="shared" si="8"/>
        <v>157</v>
      </c>
      <c r="FB6" s="128">
        <f t="shared" si="8"/>
        <v>158</v>
      </c>
      <c r="FC6" s="128">
        <f t="shared" si="8"/>
        <v>159</v>
      </c>
      <c r="FD6" s="128">
        <f t="shared" si="8"/>
        <v>160</v>
      </c>
      <c r="FE6" s="128">
        <f t="shared" si="8"/>
        <v>161</v>
      </c>
      <c r="FF6" s="128">
        <f t="shared" si="8"/>
        <v>162</v>
      </c>
      <c r="FG6" s="128">
        <f t="shared" si="8"/>
        <v>163</v>
      </c>
      <c r="FH6" s="128">
        <f t="shared" si="8"/>
        <v>164</v>
      </c>
      <c r="FI6" s="128">
        <f t="shared" si="8"/>
        <v>165</v>
      </c>
      <c r="FJ6" s="128">
        <f t="shared" si="8"/>
        <v>166</v>
      </c>
      <c r="FK6" s="128">
        <f t="shared" si="8"/>
        <v>167</v>
      </c>
      <c r="FL6" s="128">
        <f t="shared" si="8"/>
        <v>168</v>
      </c>
      <c r="FM6" s="128">
        <f t="shared" si="8"/>
        <v>169</v>
      </c>
      <c r="FN6" s="128">
        <f t="shared" si="8"/>
        <v>170</v>
      </c>
      <c r="FO6" s="128">
        <f t="shared" si="8"/>
        <v>171</v>
      </c>
      <c r="FP6" s="128">
        <f t="shared" si="8"/>
        <v>172</v>
      </c>
      <c r="FQ6" s="128">
        <f t="shared" si="8"/>
        <v>173</v>
      </c>
      <c r="FR6" s="128">
        <f t="shared" si="8"/>
        <v>174</v>
      </c>
      <c r="FS6" s="128">
        <f t="shared" si="8"/>
        <v>175</v>
      </c>
      <c r="FT6" s="128">
        <f t="shared" si="8"/>
        <v>176</v>
      </c>
      <c r="FU6" s="128">
        <f t="shared" si="8"/>
        <v>177</v>
      </c>
      <c r="FV6" s="128">
        <f t="shared" si="8"/>
        <v>178</v>
      </c>
      <c r="FW6" s="128">
        <f t="shared" si="8"/>
        <v>179</v>
      </c>
      <c r="FX6" s="128">
        <f t="shared" si="8"/>
        <v>180</v>
      </c>
      <c r="FY6" s="128">
        <f t="shared" si="8"/>
        <v>181</v>
      </c>
      <c r="FZ6" s="128">
        <f t="shared" si="8"/>
        <v>182</v>
      </c>
      <c r="GA6" s="128">
        <f t="shared" si="8"/>
        <v>183</v>
      </c>
      <c r="GB6" s="128">
        <f t="shared" si="8"/>
        <v>184</v>
      </c>
      <c r="GC6" s="128">
        <f t="shared" si="8"/>
        <v>185</v>
      </c>
      <c r="GD6" s="128">
        <f t="shared" si="8"/>
        <v>186</v>
      </c>
      <c r="GE6" s="128">
        <f t="shared" si="8"/>
        <v>187</v>
      </c>
      <c r="GF6" s="128">
        <f t="shared" si="8"/>
        <v>188</v>
      </c>
      <c r="GG6" s="128">
        <f t="shared" si="8"/>
        <v>189</v>
      </c>
      <c r="GH6" s="128">
        <f t="shared" si="8"/>
        <v>190</v>
      </c>
      <c r="GI6" s="128">
        <f t="shared" si="8"/>
        <v>191</v>
      </c>
      <c r="GJ6" s="128">
        <f t="shared" si="8"/>
        <v>192</v>
      </c>
      <c r="GK6" s="128">
        <f t="shared" si="8"/>
        <v>193</v>
      </c>
      <c r="GL6" s="128">
        <f t="shared" si="8"/>
        <v>194</v>
      </c>
      <c r="GM6" s="128">
        <f t="shared" si="8"/>
        <v>195</v>
      </c>
      <c r="GN6" s="128">
        <f t="shared" si="8"/>
        <v>196</v>
      </c>
      <c r="GO6" s="128">
        <f t="shared" si="8"/>
        <v>197</v>
      </c>
      <c r="GP6" s="128">
        <f t="shared" ref="GP6:IH6" si="9">GO6+1</f>
        <v>198</v>
      </c>
      <c r="GQ6" s="128">
        <f t="shared" si="9"/>
        <v>199</v>
      </c>
      <c r="GR6" s="128">
        <f t="shared" si="9"/>
        <v>200</v>
      </c>
      <c r="GS6" s="128">
        <f t="shared" si="9"/>
        <v>201</v>
      </c>
      <c r="GT6" s="128">
        <f t="shared" si="9"/>
        <v>202</v>
      </c>
      <c r="GU6" s="128">
        <f t="shared" si="9"/>
        <v>203</v>
      </c>
      <c r="GV6" s="128">
        <f t="shared" si="9"/>
        <v>204</v>
      </c>
      <c r="GW6" s="128">
        <f t="shared" si="9"/>
        <v>205</v>
      </c>
      <c r="GX6" s="128">
        <f t="shared" si="9"/>
        <v>206</v>
      </c>
      <c r="GY6" s="128">
        <f t="shared" si="9"/>
        <v>207</v>
      </c>
      <c r="GZ6" s="128">
        <f t="shared" si="9"/>
        <v>208</v>
      </c>
      <c r="HA6" s="128">
        <f t="shared" si="9"/>
        <v>209</v>
      </c>
      <c r="HB6" s="128">
        <f t="shared" si="9"/>
        <v>210</v>
      </c>
      <c r="HC6" s="128">
        <f t="shared" si="9"/>
        <v>211</v>
      </c>
      <c r="HD6" s="128">
        <f t="shared" si="9"/>
        <v>212</v>
      </c>
      <c r="HE6" s="128">
        <f t="shared" si="9"/>
        <v>213</v>
      </c>
      <c r="HF6" s="128">
        <f t="shared" si="9"/>
        <v>214</v>
      </c>
      <c r="HG6" s="128">
        <f t="shared" si="9"/>
        <v>215</v>
      </c>
      <c r="HH6" s="128">
        <f t="shared" si="9"/>
        <v>216</v>
      </c>
      <c r="HI6" s="128">
        <f t="shared" si="9"/>
        <v>217</v>
      </c>
      <c r="HJ6" s="128">
        <f t="shared" si="9"/>
        <v>218</v>
      </c>
      <c r="HK6" s="128">
        <f t="shared" si="9"/>
        <v>219</v>
      </c>
      <c r="HL6" s="128">
        <f t="shared" si="9"/>
        <v>220</v>
      </c>
      <c r="HM6" s="128">
        <f t="shared" si="9"/>
        <v>221</v>
      </c>
      <c r="HN6" s="128">
        <f t="shared" si="9"/>
        <v>222</v>
      </c>
      <c r="HO6" s="128">
        <f t="shared" si="9"/>
        <v>223</v>
      </c>
      <c r="HP6" s="128">
        <f t="shared" si="9"/>
        <v>224</v>
      </c>
      <c r="HQ6" s="128">
        <f t="shared" si="9"/>
        <v>225</v>
      </c>
      <c r="HR6" s="128">
        <f t="shared" si="9"/>
        <v>226</v>
      </c>
      <c r="HS6" s="128">
        <f t="shared" si="9"/>
        <v>227</v>
      </c>
      <c r="HT6" s="128">
        <f t="shared" si="9"/>
        <v>228</v>
      </c>
      <c r="HU6" s="128">
        <f t="shared" si="9"/>
        <v>229</v>
      </c>
      <c r="HV6" s="128">
        <f t="shared" si="9"/>
        <v>230</v>
      </c>
      <c r="HW6" s="128">
        <f t="shared" si="9"/>
        <v>231</v>
      </c>
      <c r="HX6" s="128">
        <f t="shared" si="9"/>
        <v>232</v>
      </c>
      <c r="HY6" s="128">
        <f t="shared" si="9"/>
        <v>233</v>
      </c>
      <c r="HZ6" s="128">
        <f t="shared" si="9"/>
        <v>234</v>
      </c>
      <c r="IA6" s="128">
        <f t="shared" si="9"/>
        <v>235</v>
      </c>
      <c r="IB6" s="128">
        <f t="shared" si="9"/>
        <v>236</v>
      </c>
      <c r="IC6" s="128">
        <f t="shared" si="9"/>
        <v>237</v>
      </c>
      <c r="ID6" s="128">
        <f t="shared" si="9"/>
        <v>238</v>
      </c>
      <c r="IE6" s="128">
        <f t="shared" si="9"/>
        <v>239</v>
      </c>
      <c r="IF6" s="128">
        <f t="shared" si="9"/>
        <v>240</v>
      </c>
      <c r="IG6" s="128">
        <f t="shared" si="9"/>
        <v>241</v>
      </c>
      <c r="IH6" s="128">
        <f t="shared" si="9"/>
        <v>242</v>
      </c>
    </row>
    <row r="7" spans="1:242" x14ac:dyDescent="0.25">
      <c r="A7" s="1" t="s">
        <v>144</v>
      </c>
      <c r="C7" s="2"/>
      <c r="D7" s="3" t="s">
        <v>272</v>
      </c>
      <c r="E7" s="129" t="s">
        <v>3</v>
      </c>
      <c r="F7" s="127" t="s">
        <v>37</v>
      </c>
      <c r="G7" s="127" t="s">
        <v>39</v>
      </c>
      <c r="H7" s="127" t="s">
        <v>38</v>
      </c>
      <c r="I7" s="127" t="s">
        <v>36</v>
      </c>
      <c r="J7" s="127" t="s">
        <v>31</v>
      </c>
      <c r="K7" s="127" t="s">
        <v>7</v>
      </c>
      <c r="L7" s="127" t="s">
        <v>12</v>
      </c>
      <c r="M7" s="127" t="s">
        <v>24</v>
      </c>
      <c r="N7" s="127" t="s">
        <v>27</v>
      </c>
      <c r="O7" s="127" t="s">
        <v>30</v>
      </c>
      <c r="P7" s="127" t="s">
        <v>28</v>
      </c>
      <c r="Q7" s="127" t="s">
        <v>9</v>
      </c>
      <c r="R7" s="127" t="s">
        <v>35</v>
      </c>
      <c r="S7" s="127" t="s">
        <v>355</v>
      </c>
      <c r="T7" s="127" t="s">
        <v>356</v>
      </c>
      <c r="U7" s="127" t="s">
        <v>357</v>
      </c>
      <c r="V7" s="127" t="s">
        <v>358</v>
      </c>
      <c r="W7" s="127" t="s">
        <v>359</v>
      </c>
      <c r="X7" s="127" t="s">
        <v>360</v>
      </c>
      <c r="Y7" s="127" t="s">
        <v>361</v>
      </c>
      <c r="AE7" s="2" t="s">
        <v>3</v>
      </c>
      <c r="AF7" s="3" t="s">
        <v>37</v>
      </c>
      <c r="AG7" s="3" t="s">
        <v>39</v>
      </c>
      <c r="AH7" s="3" t="s">
        <v>38</v>
      </c>
      <c r="AI7" s="3" t="s">
        <v>36</v>
      </c>
      <c r="AJ7" s="3" t="s">
        <v>31</v>
      </c>
      <c r="AK7" s="3" t="s">
        <v>7</v>
      </c>
      <c r="AL7" s="3" t="s">
        <v>12</v>
      </c>
      <c r="AM7" s="3" t="s">
        <v>24</v>
      </c>
      <c r="AN7" s="3" t="s">
        <v>27</v>
      </c>
      <c r="AO7" s="3" t="s">
        <v>30</v>
      </c>
      <c r="AP7" s="3" t="s">
        <v>28</v>
      </c>
      <c r="AQ7" s="3" t="s">
        <v>9</v>
      </c>
      <c r="AR7" s="3" t="s">
        <v>35</v>
      </c>
      <c r="AS7" s="3" t="s">
        <v>355</v>
      </c>
      <c r="AT7" s="3" t="s">
        <v>356</v>
      </c>
      <c r="AU7" s="3" t="s">
        <v>357</v>
      </c>
      <c r="AV7" s="3" t="s">
        <v>358</v>
      </c>
      <c r="AW7" s="3" t="s">
        <v>359</v>
      </c>
      <c r="AX7" s="3" t="s">
        <v>360</v>
      </c>
      <c r="AY7" s="3" t="s">
        <v>361</v>
      </c>
      <c r="BE7" s="2" t="s">
        <v>3</v>
      </c>
      <c r="BF7" s="3" t="s">
        <v>37</v>
      </c>
      <c r="BG7" s="3" t="s">
        <v>39</v>
      </c>
      <c r="BH7" s="3" t="s">
        <v>38</v>
      </c>
      <c r="BI7" s="3" t="s">
        <v>36</v>
      </c>
      <c r="BJ7" s="3" t="s">
        <v>31</v>
      </c>
      <c r="BK7" s="3" t="s">
        <v>7</v>
      </c>
      <c r="BL7" s="3" t="s">
        <v>12</v>
      </c>
      <c r="BM7" s="3" t="s">
        <v>24</v>
      </c>
      <c r="BN7" s="3" t="s">
        <v>27</v>
      </c>
      <c r="BO7" s="3" t="s">
        <v>30</v>
      </c>
      <c r="BP7" s="3" t="s">
        <v>28</v>
      </c>
      <c r="BQ7" s="3" t="s">
        <v>9</v>
      </c>
      <c r="BR7" s="3" t="s">
        <v>35</v>
      </c>
      <c r="BS7" s="3" t="s">
        <v>355</v>
      </c>
      <c r="BT7" s="3" t="s">
        <v>356</v>
      </c>
      <c r="BU7" s="3" t="s">
        <v>357</v>
      </c>
      <c r="BV7" s="3" t="s">
        <v>358</v>
      </c>
      <c r="BW7" s="3" t="s">
        <v>359</v>
      </c>
      <c r="BX7" s="3" t="s">
        <v>360</v>
      </c>
      <c r="BY7" s="3" t="s">
        <v>361</v>
      </c>
      <c r="CA7" s="2" t="s">
        <v>3</v>
      </c>
      <c r="CB7" s="3" t="s">
        <v>37</v>
      </c>
      <c r="CC7" s="3" t="s">
        <v>39</v>
      </c>
      <c r="CD7" s="3" t="s">
        <v>38</v>
      </c>
      <c r="CE7" s="3" t="s">
        <v>36</v>
      </c>
      <c r="CF7" s="3" t="s">
        <v>31</v>
      </c>
      <c r="CG7" s="3" t="s">
        <v>7</v>
      </c>
      <c r="CH7" s="3" t="s">
        <v>12</v>
      </c>
      <c r="CI7" s="3" t="s">
        <v>24</v>
      </c>
      <c r="CJ7" s="3" t="s">
        <v>27</v>
      </c>
      <c r="CK7" s="3" t="s">
        <v>30</v>
      </c>
      <c r="CL7" s="3" t="s">
        <v>28</v>
      </c>
      <c r="CM7" s="3" t="s">
        <v>9</v>
      </c>
      <c r="CN7" s="3" t="s">
        <v>35</v>
      </c>
      <c r="CO7" s="3" t="s">
        <v>355</v>
      </c>
      <c r="CP7" s="3" t="s">
        <v>356</v>
      </c>
      <c r="CQ7" s="3" t="s">
        <v>357</v>
      </c>
      <c r="CR7" s="3" t="s">
        <v>358</v>
      </c>
      <c r="CS7" s="3" t="s">
        <v>359</v>
      </c>
      <c r="CT7" s="3" t="s">
        <v>360</v>
      </c>
      <c r="CU7" s="3" t="s">
        <v>361</v>
      </c>
    </row>
    <row r="8" spans="1:242" x14ac:dyDescent="0.25">
      <c r="A8" s="4">
        <v>35268</v>
      </c>
      <c r="B8" s="5">
        <v>2</v>
      </c>
      <c r="C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2"/>
      <c r="AF8" s="3"/>
      <c r="AG8" s="3"/>
      <c r="AH8" s="3"/>
      <c r="AI8" s="3"/>
      <c r="AJ8" s="3"/>
      <c r="AK8" s="3"/>
      <c r="AL8" s="3"/>
      <c r="AM8" s="6"/>
      <c r="AN8" s="3"/>
      <c r="AO8" s="7"/>
      <c r="AP8" s="3"/>
      <c r="AQ8" s="3"/>
      <c r="AR8" s="3"/>
      <c r="AS8" s="3"/>
      <c r="AT8" s="2"/>
      <c r="AU8" s="3"/>
      <c r="AV8" s="3"/>
      <c r="AW8" s="3"/>
      <c r="AX8" s="3"/>
      <c r="AY8" s="3"/>
      <c r="BE8" s="2"/>
      <c r="BF8" s="3"/>
      <c r="BG8" s="3"/>
      <c r="BH8" s="3"/>
      <c r="BI8" s="3"/>
      <c r="BJ8" s="3"/>
      <c r="BK8" s="3"/>
      <c r="BL8" s="3"/>
      <c r="BM8" s="6"/>
      <c r="BN8" s="3"/>
      <c r="BO8" s="7"/>
      <c r="BP8" s="3"/>
      <c r="BQ8" s="3"/>
      <c r="BR8" s="3"/>
    </row>
    <row r="9" spans="1:242" hidden="1" x14ac:dyDescent="0.25">
      <c r="A9" s="8">
        <v>35269</v>
      </c>
      <c r="B9" s="5">
        <f>B8+1</f>
        <v>3</v>
      </c>
      <c r="C9" s="9"/>
      <c r="D9" s="9"/>
      <c r="AA9" s="1">
        <v>2.29</v>
      </c>
      <c r="AB9" s="1">
        <v>2.39</v>
      </c>
      <c r="AC9" s="179">
        <f>AE9-AB9</f>
        <v>0</v>
      </c>
      <c r="AE9" s="9">
        <v>2.39</v>
      </c>
      <c r="AF9" s="9" t="s">
        <v>1</v>
      </c>
      <c r="AG9" s="9">
        <v>2.42</v>
      </c>
      <c r="AH9" s="9">
        <v>2.16</v>
      </c>
      <c r="AI9" s="9">
        <v>2.06</v>
      </c>
      <c r="AJ9" s="9">
        <v>1.44</v>
      </c>
      <c r="AK9" s="9">
        <v>2.2400000000000002</v>
      </c>
      <c r="AL9" s="9">
        <v>2.33</v>
      </c>
      <c r="AM9" s="9" t="s">
        <v>1</v>
      </c>
      <c r="AN9" s="9" t="s">
        <v>1</v>
      </c>
      <c r="AO9" s="1" t="s">
        <v>1</v>
      </c>
      <c r="AP9" s="9" t="s">
        <v>1</v>
      </c>
      <c r="AQ9" s="9">
        <v>2.2400000000000002</v>
      </c>
      <c r="AR9" s="1" t="s">
        <v>1</v>
      </c>
      <c r="BE9" s="9"/>
      <c r="BF9" s="9"/>
      <c r="BG9" s="9"/>
      <c r="BH9" s="9"/>
      <c r="BI9" s="9"/>
      <c r="BJ9" s="9"/>
      <c r="BK9" s="9"/>
      <c r="BL9" s="9"/>
      <c r="BM9" s="9"/>
      <c r="BO9" s="9"/>
      <c r="BP9" s="9"/>
      <c r="BQ9" s="9"/>
      <c r="BR9" s="9"/>
    </row>
    <row r="10" spans="1:242" hidden="1" x14ac:dyDescent="0.25">
      <c r="A10" s="8">
        <v>35270</v>
      </c>
      <c r="B10" s="5">
        <f t="shared" ref="B10:B73" si="10">B9+1</f>
        <v>4</v>
      </c>
      <c r="C10" s="9"/>
      <c r="D10" s="9"/>
      <c r="AA10" s="1">
        <v>2.5</v>
      </c>
      <c r="AB10" s="1">
        <v>2.359</v>
      </c>
      <c r="AC10" s="179">
        <f t="shared" ref="AC10:AC73" si="11">AE10-AB10</f>
        <v>0</v>
      </c>
      <c r="AE10" s="9">
        <v>2.359</v>
      </c>
      <c r="AF10" s="9" t="s">
        <v>1</v>
      </c>
      <c r="AG10" s="9">
        <v>2.379</v>
      </c>
      <c r="AH10" s="9">
        <v>2.089</v>
      </c>
      <c r="AI10" s="9">
        <v>1.9489999999999998</v>
      </c>
      <c r="AJ10" s="9">
        <v>1.1689999999999998</v>
      </c>
      <c r="AK10" s="9">
        <v>2.169</v>
      </c>
      <c r="AL10" s="9">
        <v>2.2989999999999999</v>
      </c>
      <c r="AM10" s="9" t="s">
        <v>1</v>
      </c>
      <c r="AN10" s="9" t="s">
        <v>1</v>
      </c>
      <c r="AO10" s="1" t="s">
        <v>1</v>
      </c>
      <c r="AP10" s="9" t="s">
        <v>1</v>
      </c>
      <c r="AQ10" s="9">
        <v>2.1589999999999998</v>
      </c>
      <c r="AR10" s="1" t="s">
        <v>1</v>
      </c>
      <c r="BE10" s="9"/>
      <c r="BF10" s="9"/>
      <c r="BG10" s="9"/>
      <c r="BH10" s="9"/>
      <c r="BI10" s="9"/>
      <c r="BJ10" s="9"/>
      <c r="BK10" s="9"/>
      <c r="BL10" s="9"/>
      <c r="BM10" s="9"/>
      <c r="BO10" s="9"/>
      <c r="BP10" s="9"/>
      <c r="BQ10" s="9"/>
      <c r="BR10" s="9"/>
    </row>
    <row r="11" spans="1:242" hidden="1" x14ac:dyDescent="0.25">
      <c r="A11" s="8">
        <v>35271</v>
      </c>
      <c r="B11" s="5">
        <f t="shared" si="10"/>
        <v>5</v>
      </c>
      <c r="C11" s="9"/>
      <c r="D11" s="9"/>
      <c r="E11" s="9">
        <v>1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>
        <v>2.4</v>
      </c>
      <c r="AB11" s="9">
        <v>2.3220000000000001</v>
      </c>
      <c r="AC11" s="179">
        <f t="shared" si="11"/>
        <v>0</v>
      </c>
      <c r="AD11" s="9">
        <v>1</v>
      </c>
      <c r="AE11" s="9">
        <v>2.3220000000000001</v>
      </c>
      <c r="AF11" s="9" t="s">
        <v>1</v>
      </c>
      <c r="AG11" s="9">
        <v>2.3520000000000003</v>
      </c>
      <c r="AH11" s="9">
        <v>2.0820000000000003</v>
      </c>
      <c r="AI11" s="9">
        <v>1.9820000000000002</v>
      </c>
      <c r="AJ11" s="9">
        <v>1.1720000000000002</v>
      </c>
      <c r="AK11" s="9">
        <v>2.0920000000000001</v>
      </c>
      <c r="AL11" s="9">
        <v>2.282</v>
      </c>
      <c r="AM11" s="9" t="s">
        <v>1</v>
      </c>
      <c r="AN11" s="9" t="s">
        <v>1</v>
      </c>
      <c r="AO11" s="1" t="s">
        <v>1</v>
      </c>
      <c r="AP11" s="9" t="s">
        <v>1</v>
      </c>
      <c r="AQ11" s="9">
        <v>2.1620000000000004</v>
      </c>
      <c r="AR11" s="1" t="s">
        <v>1</v>
      </c>
      <c r="BE11" s="9"/>
      <c r="BF11" s="9"/>
      <c r="BG11" s="9"/>
      <c r="BH11" s="9"/>
      <c r="BI11" s="9"/>
      <c r="BJ11" s="9"/>
      <c r="BK11" s="9"/>
      <c r="BL11" s="9"/>
      <c r="BM11" s="9"/>
      <c r="BO11" s="9"/>
      <c r="BP11" s="9"/>
      <c r="BQ11" s="9"/>
      <c r="BR11" s="9"/>
    </row>
    <row r="12" spans="1:242" hidden="1" x14ac:dyDescent="0.25">
      <c r="A12" s="8">
        <v>35272</v>
      </c>
      <c r="B12" s="5">
        <f t="shared" si="10"/>
        <v>6</v>
      </c>
      <c r="C12" s="9"/>
      <c r="D12" s="9" t="s">
        <v>229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 t="s">
        <v>229</v>
      </c>
      <c r="AA12" s="9">
        <v>2.21</v>
      </c>
      <c r="AB12" s="9">
        <v>2.1920000000000002</v>
      </c>
      <c r="AC12" s="179">
        <f t="shared" si="11"/>
        <v>0</v>
      </c>
      <c r="AD12" s="9"/>
      <c r="AE12" s="9">
        <v>2.1920000000000002</v>
      </c>
      <c r="AF12" s="9" t="s">
        <v>1</v>
      </c>
      <c r="AG12" s="9">
        <v>2.222</v>
      </c>
      <c r="AH12" s="9">
        <v>1.9320000000000002</v>
      </c>
      <c r="AI12" s="9">
        <v>1.8720000000000001</v>
      </c>
      <c r="AJ12" s="9">
        <v>1.1920000000000002</v>
      </c>
      <c r="AK12" s="9">
        <v>1.972</v>
      </c>
      <c r="AL12" s="9">
        <v>2.1220000000000003</v>
      </c>
      <c r="AM12" s="9" t="s">
        <v>1</v>
      </c>
      <c r="AN12" s="9" t="s">
        <v>1</v>
      </c>
      <c r="AO12" s="1" t="s">
        <v>1</v>
      </c>
      <c r="AP12" s="9" t="s">
        <v>1</v>
      </c>
      <c r="AQ12" s="9">
        <v>2.0220000000000002</v>
      </c>
      <c r="AR12" s="1" t="s">
        <v>1</v>
      </c>
      <c r="BE12" s="9"/>
      <c r="BF12" s="9"/>
      <c r="BG12" s="9"/>
      <c r="BH12" s="9"/>
      <c r="BI12" s="9"/>
      <c r="BJ12" s="9"/>
      <c r="BK12" s="9"/>
      <c r="BL12" s="9"/>
      <c r="BM12" s="9"/>
      <c r="BO12" s="9"/>
      <c r="BP12" s="9"/>
      <c r="BQ12" s="9"/>
      <c r="BR12" s="9"/>
    </row>
    <row r="13" spans="1:242" hidden="1" x14ac:dyDescent="0.25">
      <c r="A13" s="8">
        <v>35275</v>
      </c>
      <c r="B13" s="5">
        <f t="shared" si="10"/>
        <v>7</v>
      </c>
      <c r="C13" s="9"/>
      <c r="D13" s="9" t="s">
        <v>229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 t="s">
        <v>229</v>
      </c>
      <c r="AA13" s="9">
        <v>2.0699999999999998</v>
      </c>
      <c r="AB13" s="9">
        <v>2.0459999999999998</v>
      </c>
      <c r="AC13" s="179">
        <f t="shared" si="11"/>
        <v>0</v>
      </c>
      <c r="AD13" s="9"/>
      <c r="AE13" s="9">
        <v>2.0459999999999998</v>
      </c>
      <c r="AF13" s="9" t="s">
        <v>1</v>
      </c>
      <c r="AG13" s="9">
        <v>2.0659999999999998</v>
      </c>
      <c r="AH13" s="9">
        <v>1.7659999999999998</v>
      </c>
      <c r="AI13" s="9">
        <v>1.7359999999999998</v>
      </c>
      <c r="AJ13" s="9">
        <v>1.0659999999999998</v>
      </c>
      <c r="AK13" s="9">
        <v>1.8459999999999999</v>
      </c>
      <c r="AL13" s="9">
        <v>1.9859999999999998</v>
      </c>
      <c r="AM13" s="9" t="s">
        <v>1</v>
      </c>
      <c r="AN13" s="9" t="s">
        <v>1</v>
      </c>
      <c r="AO13" s="1" t="s">
        <v>1</v>
      </c>
      <c r="AP13" s="9" t="s">
        <v>1</v>
      </c>
      <c r="AQ13" s="9">
        <v>1.8559999999999999</v>
      </c>
      <c r="AR13" s="1" t="s">
        <v>1</v>
      </c>
      <c r="BE13" s="9"/>
      <c r="BF13" s="9"/>
      <c r="BG13" s="9"/>
      <c r="BH13" s="9"/>
      <c r="BI13" s="9"/>
      <c r="BJ13" s="9"/>
      <c r="BK13" s="9"/>
      <c r="BL13" s="9"/>
      <c r="BM13" s="9"/>
      <c r="BO13" s="9"/>
      <c r="BP13" s="9"/>
      <c r="BQ13" s="9"/>
      <c r="BR13" s="9"/>
    </row>
    <row r="14" spans="1:242" hidden="1" x14ac:dyDescent="0.25">
      <c r="A14" s="8">
        <v>35276</v>
      </c>
      <c r="B14" s="5">
        <f t="shared" si="10"/>
        <v>8</v>
      </c>
      <c r="C14" s="9"/>
      <c r="D14" s="9" t="s">
        <v>229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 t="s">
        <v>229</v>
      </c>
      <c r="AA14" s="9">
        <v>2.06</v>
      </c>
      <c r="AB14" s="9">
        <v>2.1440000000000001</v>
      </c>
      <c r="AC14" s="179">
        <f t="shared" si="11"/>
        <v>0</v>
      </c>
      <c r="AD14" s="9"/>
      <c r="AE14" s="9">
        <v>2.1440000000000001</v>
      </c>
      <c r="AF14" s="9" t="s">
        <v>1</v>
      </c>
      <c r="AG14" s="9">
        <v>2.1940000000000004</v>
      </c>
      <c r="AH14" s="9">
        <v>1.9240000000000004</v>
      </c>
      <c r="AI14" s="9">
        <v>1.8240000000000003</v>
      </c>
      <c r="AJ14" s="9">
        <v>1.3540000000000003</v>
      </c>
      <c r="AK14" s="9">
        <v>1.9640000000000004</v>
      </c>
      <c r="AL14" s="9">
        <v>2.0940000000000003</v>
      </c>
      <c r="AM14" s="9" t="s">
        <v>1</v>
      </c>
      <c r="AN14" s="9" t="s">
        <v>1</v>
      </c>
      <c r="AO14" s="1" t="s">
        <v>1</v>
      </c>
      <c r="AP14" s="9" t="s">
        <v>1</v>
      </c>
      <c r="AQ14" s="9">
        <v>2.0140000000000002</v>
      </c>
      <c r="AR14" s="1" t="s">
        <v>1</v>
      </c>
      <c r="BE14" s="9"/>
      <c r="BF14" s="9"/>
      <c r="BG14" s="9"/>
      <c r="BH14" s="9"/>
      <c r="BI14" s="9"/>
      <c r="BJ14" s="9"/>
      <c r="BK14" s="9"/>
      <c r="BL14" s="9"/>
      <c r="BM14" s="9"/>
      <c r="BO14" s="9"/>
      <c r="BP14" s="9"/>
      <c r="BQ14" s="9"/>
      <c r="BR14" s="9"/>
    </row>
    <row r="15" spans="1:242" hidden="1" x14ac:dyDescent="0.25">
      <c r="A15" s="8">
        <v>35277</v>
      </c>
      <c r="B15" s="5">
        <f t="shared" si="10"/>
        <v>9</v>
      </c>
      <c r="C15" s="9"/>
      <c r="D15" s="9" t="s">
        <v>229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 t="s">
        <v>229</v>
      </c>
      <c r="AA15" s="9">
        <v>2.1949999999999998</v>
      </c>
      <c r="AB15" s="9">
        <v>2.1629999999999998</v>
      </c>
      <c r="AC15" s="179">
        <f t="shared" si="11"/>
        <v>0</v>
      </c>
      <c r="AD15" s="9"/>
      <c r="AE15" s="9">
        <v>2.1629999999999998</v>
      </c>
      <c r="AF15" s="9" t="s">
        <v>1</v>
      </c>
      <c r="AG15" s="9">
        <v>2.2129999999999996</v>
      </c>
      <c r="AH15" s="9">
        <v>1.9129999999999996</v>
      </c>
      <c r="AI15" s="9">
        <v>1.8029999999999997</v>
      </c>
      <c r="AJ15" s="9">
        <v>1.3229999999999997</v>
      </c>
      <c r="AK15" s="9">
        <v>1.9429999999999996</v>
      </c>
      <c r="AL15" s="9">
        <v>2.1129999999999995</v>
      </c>
      <c r="AM15" s="9" t="s">
        <v>1</v>
      </c>
      <c r="AN15" s="9" t="s">
        <v>1</v>
      </c>
      <c r="AO15" s="1" t="s">
        <v>1</v>
      </c>
      <c r="AP15" s="9" t="s">
        <v>1</v>
      </c>
      <c r="AQ15" s="9">
        <v>1.9929999999999997</v>
      </c>
      <c r="AR15" s="1" t="s">
        <v>1</v>
      </c>
      <c r="BE15" s="9"/>
      <c r="BF15" s="9"/>
      <c r="BG15" s="9"/>
      <c r="BH15" s="9"/>
      <c r="BI15" s="9"/>
      <c r="BJ15" s="9"/>
      <c r="BK15" s="9"/>
      <c r="BL15" s="9"/>
      <c r="BM15" s="9"/>
      <c r="BO15" s="9"/>
      <c r="BP15" s="9"/>
      <c r="BQ15" s="9"/>
      <c r="BR15" s="9"/>
    </row>
    <row r="16" spans="1:242" hidden="1" x14ac:dyDescent="0.25">
      <c r="A16" s="8">
        <v>35278</v>
      </c>
      <c r="B16" s="5">
        <f t="shared" si="10"/>
        <v>10</v>
      </c>
      <c r="C16" s="9"/>
      <c r="D16" s="9" t="s">
        <v>229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 t="s">
        <v>229</v>
      </c>
      <c r="AA16" s="9">
        <v>2.2349999999999999</v>
      </c>
      <c r="AB16" s="9">
        <v>2.2759999999999998</v>
      </c>
      <c r="AC16" s="179">
        <f t="shared" si="11"/>
        <v>0</v>
      </c>
      <c r="AD16" s="9"/>
      <c r="AE16" s="9">
        <v>2.2759999999999998</v>
      </c>
      <c r="AF16" s="9" t="s">
        <v>1</v>
      </c>
      <c r="AG16" s="9">
        <v>2.3259999999999996</v>
      </c>
      <c r="AH16" s="9">
        <v>2.016</v>
      </c>
      <c r="AI16" s="9">
        <v>1.8959999999999999</v>
      </c>
      <c r="AJ16" s="9">
        <v>1.4259999999999999</v>
      </c>
      <c r="AK16" s="9">
        <v>2.056</v>
      </c>
      <c r="AL16" s="9">
        <v>2.226</v>
      </c>
      <c r="AM16" s="9" t="s">
        <v>1</v>
      </c>
      <c r="AN16" s="9" t="s">
        <v>1</v>
      </c>
      <c r="AO16" s="1" t="s">
        <v>1</v>
      </c>
      <c r="AP16" s="9" t="s">
        <v>1</v>
      </c>
      <c r="AQ16" s="9">
        <v>2.0960000000000001</v>
      </c>
      <c r="AR16" s="1" t="s">
        <v>1</v>
      </c>
      <c r="BE16" s="9"/>
      <c r="BF16" s="9"/>
      <c r="BG16" s="9"/>
      <c r="BH16" s="9"/>
      <c r="BI16" s="9"/>
      <c r="BJ16" s="9"/>
      <c r="BK16" s="9"/>
      <c r="BL16" s="9"/>
      <c r="BM16" s="9"/>
      <c r="BO16" s="9"/>
      <c r="BP16" s="9"/>
      <c r="BQ16" s="9"/>
      <c r="BR16" s="9"/>
    </row>
    <row r="17" spans="1:70" hidden="1" x14ac:dyDescent="0.25">
      <c r="A17" s="8">
        <v>35279</v>
      </c>
      <c r="B17" s="5">
        <f t="shared" si="10"/>
        <v>11</v>
      </c>
      <c r="C17" s="9"/>
      <c r="D17" s="9" t="s">
        <v>229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 t="s">
        <v>229</v>
      </c>
      <c r="AA17" s="9">
        <v>2.2400000000000002</v>
      </c>
      <c r="AB17" s="9">
        <v>2.3149999999999999</v>
      </c>
      <c r="AC17" s="179">
        <f t="shared" si="11"/>
        <v>0</v>
      </c>
      <c r="AD17" s="9"/>
      <c r="AE17" s="9">
        <v>2.3149999999999999</v>
      </c>
      <c r="AF17" s="9" t="s">
        <v>1</v>
      </c>
      <c r="AG17" s="9">
        <v>2.34</v>
      </c>
      <c r="AH17" s="9">
        <v>2.0249999999999999</v>
      </c>
      <c r="AI17" s="9">
        <v>1.7649999999999999</v>
      </c>
      <c r="AJ17" s="9">
        <v>1.345</v>
      </c>
      <c r="AK17" s="9">
        <v>2.105</v>
      </c>
      <c r="AL17" s="9">
        <v>2.2549999999999999</v>
      </c>
      <c r="AM17" s="9" t="s">
        <v>1</v>
      </c>
      <c r="AN17" s="9" t="s">
        <v>1</v>
      </c>
      <c r="AO17" s="1" t="s">
        <v>1</v>
      </c>
      <c r="AP17" s="9" t="s">
        <v>1</v>
      </c>
      <c r="AQ17" s="9">
        <v>2.1150000000000002</v>
      </c>
      <c r="AR17" s="1" t="s">
        <v>1</v>
      </c>
      <c r="BE17" s="9"/>
      <c r="BF17" s="9"/>
      <c r="BG17" s="9"/>
      <c r="BH17" s="9"/>
      <c r="BI17" s="9"/>
      <c r="BJ17" s="9"/>
      <c r="BK17" s="9"/>
      <c r="BL17" s="9"/>
      <c r="BM17" s="9"/>
      <c r="BO17" s="9"/>
      <c r="BP17" s="9"/>
      <c r="BQ17" s="9"/>
      <c r="BR17" s="9"/>
    </row>
    <row r="18" spans="1:70" hidden="1" x14ac:dyDescent="0.25">
      <c r="A18" s="8">
        <v>35282</v>
      </c>
      <c r="B18" s="5">
        <f t="shared" si="10"/>
        <v>12</v>
      </c>
      <c r="C18" s="9"/>
      <c r="D18" s="9" t="s">
        <v>229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 t="s">
        <v>229</v>
      </c>
      <c r="AA18" s="9">
        <v>2.29</v>
      </c>
      <c r="AB18" s="9">
        <v>2.2149999999999999</v>
      </c>
      <c r="AC18" s="179">
        <f t="shared" si="11"/>
        <v>0</v>
      </c>
      <c r="AD18" s="9"/>
      <c r="AE18" s="9">
        <v>2.2149999999999999</v>
      </c>
      <c r="AF18" s="9" t="s">
        <v>1</v>
      </c>
      <c r="AG18" s="9">
        <v>2.2400000000000002</v>
      </c>
      <c r="AH18" s="9">
        <v>1.925</v>
      </c>
      <c r="AI18" s="9">
        <v>1.595</v>
      </c>
      <c r="AJ18" s="9">
        <v>1.1950000000000001</v>
      </c>
      <c r="AK18" s="9">
        <v>1.9850000000000001</v>
      </c>
      <c r="AL18" s="9">
        <v>2.1549999999999998</v>
      </c>
      <c r="AM18" s="9" t="s">
        <v>1</v>
      </c>
      <c r="AN18" s="9" t="s">
        <v>1</v>
      </c>
      <c r="AO18" s="1" t="s">
        <v>1</v>
      </c>
      <c r="AP18" s="9" t="s">
        <v>1</v>
      </c>
      <c r="AQ18" s="9">
        <v>2.0150000000000001</v>
      </c>
      <c r="AR18" s="1" t="s">
        <v>1</v>
      </c>
      <c r="BE18" s="9"/>
      <c r="BF18" s="9"/>
      <c r="BG18" s="9"/>
      <c r="BH18" s="9"/>
      <c r="BI18" s="9"/>
      <c r="BJ18" s="9"/>
      <c r="BK18" s="9"/>
      <c r="BL18" s="9"/>
      <c r="BM18" s="9"/>
      <c r="BO18" s="9"/>
      <c r="BP18" s="9"/>
      <c r="BQ18" s="9"/>
      <c r="BR18" s="9"/>
    </row>
    <row r="19" spans="1:70" hidden="1" x14ac:dyDescent="0.25">
      <c r="A19" s="8">
        <v>35283</v>
      </c>
      <c r="B19" s="5">
        <f t="shared" si="10"/>
        <v>13</v>
      </c>
      <c r="C19" s="9"/>
      <c r="D19" s="9" t="s">
        <v>229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 t="s">
        <v>229</v>
      </c>
      <c r="AA19" s="9">
        <v>2.165</v>
      </c>
      <c r="AB19" s="9">
        <v>2.1240000000000001</v>
      </c>
      <c r="AC19" s="179">
        <f t="shared" si="11"/>
        <v>0</v>
      </c>
      <c r="AD19" s="9"/>
      <c r="AE19" s="9">
        <v>2.1240000000000001</v>
      </c>
      <c r="AF19" s="9" t="s">
        <v>1</v>
      </c>
      <c r="AG19" s="9">
        <v>2.1640000000000001</v>
      </c>
      <c r="AH19" s="9">
        <v>1.8540000000000001</v>
      </c>
      <c r="AI19" s="9">
        <v>1.6240000000000001</v>
      </c>
      <c r="AJ19" s="9">
        <v>1.2140000000000002</v>
      </c>
      <c r="AK19" s="9">
        <v>1.9239999999999999</v>
      </c>
      <c r="AL19" s="9">
        <v>2.0740000000000003</v>
      </c>
      <c r="AM19" s="9" t="s">
        <v>1</v>
      </c>
      <c r="AN19" s="9" t="s">
        <v>1</v>
      </c>
      <c r="AO19" s="1" t="s">
        <v>1</v>
      </c>
      <c r="AP19" s="9" t="s">
        <v>1</v>
      </c>
      <c r="AQ19" s="9">
        <v>1.944</v>
      </c>
      <c r="AR19" s="1" t="s">
        <v>1</v>
      </c>
      <c r="BE19" s="9"/>
      <c r="BF19" s="9"/>
      <c r="BG19" s="9"/>
      <c r="BH19" s="9"/>
      <c r="BI19" s="9"/>
      <c r="BJ19" s="9"/>
      <c r="BK19" s="9"/>
      <c r="BL19" s="9"/>
      <c r="BM19" s="9"/>
      <c r="BO19" s="9"/>
      <c r="BP19" s="9"/>
      <c r="BQ19" s="9"/>
      <c r="BR19" s="9"/>
    </row>
    <row r="20" spans="1:70" hidden="1" x14ac:dyDescent="0.25">
      <c r="A20" s="8">
        <v>35284</v>
      </c>
      <c r="B20" s="5">
        <f t="shared" si="10"/>
        <v>14</v>
      </c>
      <c r="C20" s="9"/>
      <c r="D20" s="9" t="s">
        <v>229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 t="s">
        <v>229</v>
      </c>
      <c r="AA20" s="9">
        <v>2.0150000000000001</v>
      </c>
      <c r="AB20" s="9">
        <v>2.0910000000000002</v>
      </c>
      <c r="AC20" s="179">
        <f t="shared" si="11"/>
        <v>0</v>
      </c>
      <c r="AD20" s="9"/>
      <c r="AE20" s="9">
        <v>2.0910000000000002</v>
      </c>
      <c r="AF20" s="9" t="s">
        <v>1</v>
      </c>
      <c r="AG20" s="9">
        <v>2.1110000000000002</v>
      </c>
      <c r="AH20" s="9">
        <v>1.8310000000000002</v>
      </c>
      <c r="AI20" s="9">
        <v>1.6910000000000001</v>
      </c>
      <c r="AJ20" s="9">
        <v>1.2810000000000001</v>
      </c>
      <c r="AK20" s="9">
        <v>1.891</v>
      </c>
      <c r="AL20" s="9">
        <v>2.0510000000000002</v>
      </c>
      <c r="AM20" s="9" t="s">
        <v>1</v>
      </c>
      <c r="AN20" s="9" t="s">
        <v>1</v>
      </c>
      <c r="AO20" s="1" t="s">
        <v>1</v>
      </c>
      <c r="AP20" s="9" t="s">
        <v>1</v>
      </c>
      <c r="AQ20" s="9">
        <v>1.931</v>
      </c>
      <c r="AR20" s="1" t="s">
        <v>1</v>
      </c>
      <c r="BE20" s="9"/>
      <c r="BF20" s="9"/>
      <c r="BG20" s="9"/>
      <c r="BH20" s="9"/>
      <c r="BI20" s="9"/>
      <c r="BJ20" s="9"/>
      <c r="BK20" s="9"/>
      <c r="BL20" s="9"/>
      <c r="BM20" s="9"/>
      <c r="BO20" s="9"/>
      <c r="BP20" s="9"/>
      <c r="BQ20" s="9"/>
      <c r="BR20" s="9"/>
    </row>
    <row r="21" spans="1:70" hidden="1" x14ac:dyDescent="0.25">
      <c r="A21" s="8">
        <v>35285</v>
      </c>
      <c r="B21" s="5">
        <f t="shared" si="10"/>
        <v>15</v>
      </c>
      <c r="C21" s="9"/>
      <c r="D21" s="9" t="s">
        <v>229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 t="s">
        <v>229</v>
      </c>
      <c r="AA21" s="9">
        <v>2.1</v>
      </c>
      <c r="AB21" s="9">
        <v>2.0680000000000001</v>
      </c>
      <c r="AC21" s="179">
        <f t="shared" si="11"/>
        <v>0</v>
      </c>
      <c r="AD21" s="9"/>
      <c r="AE21" s="9">
        <v>2.0680000000000001</v>
      </c>
      <c r="AF21" s="9" t="s">
        <v>1</v>
      </c>
      <c r="AG21" s="9">
        <v>2.0980000000000003</v>
      </c>
      <c r="AH21" s="9">
        <v>1.8180000000000003</v>
      </c>
      <c r="AI21" s="9">
        <v>1.6780000000000002</v>
      </c>
      <c r="AJ21" s="9">
        <v>1.2880000000000003</v>
      </c>
      <c r="AK21" s="9">
        <v>1.8980000000000001</v>
      </c>
      <c r="AL21" s="9">
        <v>2.0180000000000002</v>
      </c>
      <c r="AM21" s="9" t="s">
        <v>1</v>
      </c>
      <c r="AN21" s="9" t="s">
        <v>1</v>
      </c>
      <c r="AO21" s="1" t="s">
        <v>1</v>
      </c>
      <c r="AP21" s="9" t="s">
        <v>1</v>
      </c>
      <c r="AQ21" s="9">
        <v>1.9180000000000001</v>
      </c>
      <c r="AR21" s="1" t="s">
        <v>1</v>
      </c>
      <c r="BE21" s="9"/>
      <c r="BF21" s="9"/>
      <c r="BG21" s="9"/>
      <c r="BH21" s="9"/>
      <c r="BI21" s="9"/>
      <c r="BJ21" s="9"/>
      <c r="BK21" s="9"/>
      <c r="BL21" s="9"/>
      <c r="BM21" s="9"/>
      <c r="BO21" s="9"/>
      <c r="BP21" s="9"/>
      <c r="BQ21" s="9"/>
      <c r="BR21" s="9"/>
    </row>
    <row r="22" spans="1:70" hidden="1" x14ac:dyDescent="0.25">
      <c r="A22" s="8">
        <v>35286</v>
      </c>
      <c r="B22" s="5">
        <f t="shared" si="10"/>
        <v>16</v>
      </c>
      <c r="C22" s="9"/>
      <c r="D22" s="9" t="s">
        <v>229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 t="s">
        <v>229</v>
      </c>
      <c r="AA22" s="9">
        <v>2</v>
      </c>
      <c r="AB22" s="9">
        <v>2.1030000000000002</v>
      </c>
      <c r="AC22" s="179">
        <f t="shared" si="11"/>
        <v>0</v>
      </c>
      <c r="AD22" s="9"/>
      <c r="AE22" s="9">
        <v>2.1030000000000002</v>
      </c>
      <c r="AF22" s="9" t="s">
        <v>1</v>
      </c>
      <c r="AG22" s="9">
        <v>2.1330000000000005</v>
      </c>
      <c r="AH22" s="9">
        <v>1.8530000000000004</v>
      </c>
      <c r="AI22" s="9">
        <v>1.7130000000000003</v>
      </c>
      <c r="AJ22" s="9">
        <v>1.3430000000000004</v>
      </c>
      <c r="AK22" s="9">
        <v>1.9430000000000003</v>
      </c>
      <c r="AL22" s="9">
        <v>2.0630000000000002</v>
      </c>
      <c r="AM22" s="9" t="s">
        <v>1</v>
      </c>
      <c r="AN22" s="9" t="s">
        <v>1</v>
      </c>
      <c r="AO22" s="1" t="s">
        <v>1</v>
      </c>
      <c r="AP22" s="9" t="s">
        <v>1</v>
      </c>
      <c r="AQ22" s="9">
        <v>1.9430000000000003</v>
      </c>
      <c r="AR22" s="1" t="s">
        <v>1</v>
      </c>
      <c r="BE22" s="9"/>
      <c r="BF22" s="9"/>
      <c r="BG22" s="9"/>
      <c r="BH22" s="9"/>
      <c r="BI22" s="9"/>
      <c r="BJ22" s="9"/>
      <c r="BK22" s="9"/>
      <c r="BL22" s="9"/>
      <c r="BM22" s="9"/>
      <c r="BO22" s="9"/>
      <c r="BP22" s="9"/>
      <c r="BQ22" s="9"/>
      <c r="BR22" s="9"/>
    </row>
    <row r="23" spans="1:70" hidden="1" x14ac:dyDescent="0.25">
      <c r="A23" s="8">
        <v>35289</v>
      </c>
      <c r="B23" s="5">
        <f t="shared" si="10"/>
        <v>17</v>
      </c>
      <c r="C23" s="9"/>
      <c r="D23" s="9" t="s">
        <v>229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 t="s">
        <v>229</v>
      </c>
      <c r="AA23" s="9">
        <v>2.06</v>
      </c>
      <c r="AB23" s="9">
        <v>2.0739999999999998</v>
      </c>
      <c r="AC23" s="179">
        <f t="shared" si="11"/>
        <v>0</v>
      </c>
      <c r="AD23" s="9"/>
      <c r="AE23" s="9">
        <v>2.0739999999999998</v>
      </c>
      <c r="AF23" s="9" t="s">
        <v>1</v>
      </c>
      <c r="AG23" s="9">
        <v>2.1139999999999999</v>
      </c>
      <c r="AH23" s="9">
        <v>1.8339999999999999</v>
      </c>
      <c r="AI23" s="9">
        <v>1.6439999999999997</v>
      </c>
      <c r="AJ23" s="9">
        <v>1.2739999999999998</v>
      </c>
      <c r="AK23" s="9">
        <v>1.8739999999999997</v>
      </c>
      <c r="AL23" s="9">
        <v>2.0439999999999996</v>
      </c>
      <c r="AM23" s="9" t="s">
        <v>1</v>
      </c>
      <c r="AN23" s="9" t="s">
        <v>1</v>
      </c>
      <c r="AO23" s="1" t="s">
        <v>1</v>
      </c>
      <c r="AP23" s="9" t="s">
        <v>1</v>
      </c>
      <c r="AQ23" s="9">
        <v>1.9139999999999997</v>
      </c>
      <c r="AR23" s="1" t="s">
        <v>1</v>
      </c>
      <c r="BE23" s="9"/>
      <c r="BF23" s="9"/>
      <c r="BG23" s="9"/>
      <c r="BH23" s="9"/>
      <c r="BI23" s="9"/>
      <c r="BJ23" s="9"/>
      <c r="BK23" s="9"/>
      <c r="BL23" s="9"/>
      <c r="BM23" s="9"/>
      <c r="BO23" s="9"/>
      <c r="BP23" s="9"/>
      <c r="BQ23" s="9"/>
      <c r="BR23" s="9"/>
    </row>
    <row r="24" spans="1:70" hidden="1" x14ac:dyDescent="0.25">
      <c r="A24" s="8">
        <v>35290</v>
      </c>
      <c r="B24" s="5">
        <f t="shared" si="10"/>
        <v>18</v>
      </c>
      <c r="C24" s="9"/>
      <c r="D24" s="9" t="s">
        <v>229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 t="s">
        <v>229</v>
      </c>
      <c r="AA24" s="9">
        <v>2.0699999999999998</v>
      </c>
      <c r="AB24" s="9">
        <v>2.056</v>
      </c>
      <c r="AC24" s="179">
        <f t="shared" si="11"/>
        <v>0</v>
      </c>
      <c r="AD24" s="9"/>
      <c r="AE24" s="9">
        <v>2.056</v>
      </c>
      <c r="AF24" s="9" t="s">
        <v>1</v>
      </c>
      <c r="AG24" s="9">
        <v>2.0760000000000001</v>
      </c>
      <c r="AH24" s="9">
        <v>1.8260000000000001</v>
      </c>
      <c r="AI24" s="9">
        <v>1.6760000000000002</v>
      </c>
      <c r="AJ24" s="9">
        <v>1.286</v>
      </c>
      <c r="AK24" s="9">
        <v>1.8760000000000001</v>
      </c>
      <c r="AL24" s="9">
        <v>2.036</v>
      </c>
      <c r="AM24" s="9" t="s">
        <v>1</v>
      </c>
      <c r="AN24" s="9" t="s">
        <v>1</v>
      </c>
      <c r="AO24" s="1" t="s">
        <v>1</v>
      </c>
      <c r="AP24" s="9" t="s">
        <v>1</v>
      </c>
      <c r="AQ24" s="9">
        <v>1.9159999999999999</v>
      </c>
      <c r="AR24" s="1" t="s">
        <v>1</v>
      </c>
      <c r="BE24" s="9"/>
      <c r="BF24" s="9"/>
      <c r="BG24" s="9"/>
      <c r="BH24" s="9"/>
      <c r="BI24" s="9"/>
      <c r="BJ24" s="9"/>
      <c r="BK24" s="9"/>
      <c r="BL24" s="9"/>
      <c r="BM24" s="9"/>
      <c r="BO24" s="9"/>
      <c r="BP24" s="9"/>
      <c r="BQ24" s="9"/>
      <c r="BR24" s="9"/>
    </row>
    <row r="25" spans="1:70" hidden="1" x14ac:dyDescent="0.25">
      <c r="A25" s="8">
        <v>35291</v>
      </c>
      <c r="B25" s="5">
        <f t="shared" si="10"/>
        <v>19</v>
      </c>
      <c r="C25" s="9"/>
      <c r="D25" s="9" t="s">
        <v>229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 t="s">
        <v>229</v>
      </c>
      <c r="AA25" s="9">
        <v>2.0499999999999998</v>
      </c>
      <c r="AB25" s="9">
        <v>2.0859999999999999</v>
      </c>
      <c r="AC25" s="179">
        <f t="shared" si="11"/>
        <v>0</v>
      </c>
      <c r="AD25" s="9"/>
      <c r="AE25" s="9">
        <v>2.0859999999999999</v>
      </c>
      <c r="AF25" s="9" t="s">
        <v>1</v>
      </c>
      <c r="AG25" s="9">
        <v>2.1059999999999999</v>
      </c>
      <c r="AH25" s="9">
        <v>1.8559999999999999</v>
      </c>
      <c r="AI25" s="9">
        <v>1.7159999999999997</v>
      </c>
      <c r="AJ25" s="9">
        <v>1.3259999999999998</v>
      </c>
      <c r="AK25" s="9">
        <v>1.9059999999999999</v>
      </c>
      <c r="AL25" s="9">
        <v>2.0659999999999998</v>
      </c>
      <c r="AM25" s="9" t="s">
        <v>1</v>
      </c>
      <c r="AN25" s="9" t="s">
        <v>1</v>
      </c>
      <c r="AO25" s="1" t="s">
        <v>1</v>
      </c>
      <c r="AP25" s="9" t="s">
        <v>1</v>
      </c>
      <c r="AQ25" s="9">
        <v>1.956</v>
      </c>
      <c r="AR25" s="1" t="s">
        <v>1</v>
      </c>
      <c r="BE25" s="9"/>
      <c r="BF25" s="9"/>
      <c r="BG25" s="9"/>
      <c r="BH25" s="9"/>
      <c r="BI25" s="9"/>
      <c r="BJ25" s="9"/>
      <c r="BK25" s="9"/>
      <c r="BL25" s="9"/>
      <c r="BM25" s="9"/>
      <c r="BO25" s="9"/>
      <c r="BP25" s="9"/>
      <c r="BQ25" s="9"/>
      <c r="BR25" s="9"/>
    </row>
    <row r="26" spans="1:70" hidden="1" x14ac:dyDescent="0.25">
      <c r="A26" s="8">
        <v>35292</v>
      </c>
      <c r="B26" s="5">
        <f t="shared" si="10"/>
        <v>20</v>
      </c>
      <c r="C26" s="9"/>
      <c r="D26" s="9" t="s">
        <v>229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 t="s">
        <v>229</v>
      </c>
      <c r="AA26" s="9">
        <v>2.14</v>
      </c>
      <c r="AB26" s="9">
        <v>2.04</v>
      </c>
      <c r="AC26" s="179">
        <f t="shared" si="11"/>
        <v>0</v>
      </c>
      <c r="AD26" s="9"/>
      <c r="AE26" s="9">
        <v>2.04</v>
      </c>
      <c r="AF26" s="9" t="s">
        <v>1</v>
      </c>
      <c r="AG26" s="9">
        <v>2.06</v>
      </c>
      <c r="AH26" s="9">
        <v>1.8</v>
      </c>
      <c r="AI26" s="9">
        <v>1.62</v>
      </c>
      <c r="AJ26" s="9">
        <v>1.26</v>
      </c>
      <c r="AK26" s="9">
        <v>1.86</v>
      </c>
      <c r="AL26" s="9">
        <v>2.0099999999999998</v>
      </c>
      <c r="AM26" s="9" t="s">
        <v>1</v>
      </c>
      <c r="AN26" s="9" t="s">
        <v>1</v>
      </c>
      <c r="AO26" s="1" t="s">
        <v>1</v>
      </c>
      <c r="AP26" s="9" t="s">
        <v>1</v>
      </c>
      <c r="AQ26" s="9">
        <v>1.89</v>
      </c>
      <c r="AR26" s="1" t="s">
        <v>1</v>
      </c>
      <c r="BE26" s="9"/>
      <c r="BF26" s="9"/>
      <c r="BG26" s="9"/>
      <c r="BH26" s="9"/>
      <c r="BI26" s="9"/>
      <c r="BJ26" s="9"/>
      <c r="BK26" s="9"/>
      <c r="BL26" s="9"/>
      <c r="BM26" s="9"/>
      <c r="BO26" s="9"/>
      <c r="BP26" s="9"/>
      <c r="BQ26" s="9"/>
      <c r="BR26" s="9"/>
    </row>
    <row r="27" spans="1:70" hidden="1" x14ac:dyDescent="0.25">
      <c r="A27" s="8">
        <v>35293</v>
      </c>
      <c r="B27" s="5">
        <f t="shared" si="10"/>
        <v>21</v>
      </c>
      <c r="C27" s="9"/>
      <c r="D27" s="9" t="s">
        <v>229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 t="s">
        <v>229</v>
      </c>
      <c r="AA27" s="9">
        <v>2.06</v>
      </c>
      <c r="AB27" s="9">
        <v>2.14</v>
      </c>
      <c r="AC27" s="179">
        <f t="shared" si="11"/>
        <v>0</v>
      </c>
      <c r="AD27" s="9"/>
      <c r="AE27" s="9">
        <v>2.14</v>
      </c>
      <c r="AF27" s="9" t="s">
        <v>1</v>
      </c>
      <c r="AG27" s="9">
        <v>2.15</v>
      </c>
      <c r="AH27" s="9">
        <v>1.84</v>
      </c>
      <c r="AI27" s="9">
        <v>1.66</v>
      </c>
      <c r="AJ27" s="9">
        <v>1.42</v>
      </c>
      <c r="AK27" s="9">
        <v>1.93</v>
      </c>
      <c r="AL27" s="9">
        <v>2.11</v>
      </c>
      <c r="AM27" s="9" t="s">
        <v>1</v>
      </c>
      <c r="AN27" s="9" t="s">
        <v>1</v>
      </c>
      <c r="AO27" s="1" t="s">
        <v>1</v>
      </c>
      <c r="AP27" s="9" t="s">
        <v>1</v>
      </c>
      <c r="AQ27" s="9">
        <v>1.93</v>
      </c>
      <c r="AR27" s="9" t="s">
        <v>1</v>
      </c>
      <c r="AS27" s="9"/>
      <c r="BE27" s="9"/>
      <c r="BG27" s="9"/>
      <c r="BH27" s="9"/>
      <c r="BI27" s="9"/>
      <c r="BJ27" s="9"/>
      <c r="BK27" s="9"/>
      <c r="BL27" s="9"/>
      <c r="BM27" s="9"/>
      <c r="BQ27" s="9"/>
      <c r="BR27" s="9"/>
    </row>
    <row r="28" spans="1:70" hidden="1" x14ac:dyDescent="0.25">
      <c r="A28" s="8">
        <v>35296</v>
      </c>
      <c r="B28" s="5">
        <f t="shared" si="10"/>
        <v>22</v>
      </c>
      <c r="C28" s="9"/>
      <c r="D28" s="9" t="s">
        <v>229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 t="s">
        <v>229</v>
      </c>
      <c r="AA28" s="9">
        <v>2.125</v>
      </c>
      <c r="AB28" s="9">
        <v>2.1869999999999998</v>
      </c>
      <c r="AC28" s="179">
        <f t="shared" si="11"/>
        <v>0</v>
      </c>
      <c r="AD28" s="9"/>
      <c r="AE28" s="9">
        <v>2.1869999999999998</v>
      </c>
      <c r="AF28" s="9" t="s">
        <v>1</v>
      </c>
      <c r="AG28" s="9">
        <v>2.1969999999999996</v>
      </c>
      <c r="AH28" s="9">
        <v>1.8369999999999997</v>
      </c>
      <c r="AI28" s="9">
        <v>1.6469999999999998</v>
      </c>
      <c r="AJ28" s="9">
        <v>1.3169999999999997</v>
      </c>
      <c r="AK28" s="9">
        <v>1.9569999999999996</v>
      </c>
      <c r="AL28" s="9">
        <v>2.1569999999999996</v>
      </c>
      <c r="AM28" s="9" t="s">
        <v>1</v>
      </c>
      <c r="AN28" s="9" t="s">
        <v>1</v>
      </c>
      <c r="AO28" s="1" t="s">
        <v>1</v>
      </c>
      <c r="AP28" s="9" t="s">
        <v>1</v>
      </c>
      <c r="AQ28" s="9">
        <v>1.93</v>
      </c>
      <c r="AR28" s="9" t="s">
        <v>1</v>
      </c>
      <c r="AS28" s="9"/>
      <c r="BE28" s="9"/>
      <c r="BG28" s="9"/>
      <c r="BH28" s="9"/>
      <c r="BI28" s="9"/>
      <c r="BJ28" s="9"/>
      <c r="BK28" s="9"/>
      <c r="BL28" s="9"/>
      <c r="BM28" s="9"/>
      <c r="BQ28" s="9"/>
      <c r="BR28" s="9"/>
    </row>
    <row r="29" spans="1:70" hidden="1" x14ac:dyDescent="0.25">
      <c r="A29" s="8">
        <v>35297</v>
      </c>
      <c r="B29" s="5">
        <f t="shared" si="10"/>
        <v>23</v>
      </c>
      <c r="C29" s="9"/>
      <c r="D29" s="9" t="s">
        <v>229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 t="s">
        <v>229</v>
      </c>
      <c r="AA29" s="9">
        <v>2.14</v>
      </c>
      <c r="AB29" s="9">
        <v>2.0529999999999999</v>
      </c>
      <c r="AC29" s="179">
        <f t="shared" si="11"/>
        <v>0</v>
      </c>
      <c r="AD29" s="9"/>
      <c r="AE29" s="9">
        <v>2.0529999999999999</v>
      </c>
      <c r="AF29" s="9" t="s">
        <v>1</v>
      </c>
      <c r="AG29" s="9">
        <v>2.0629999999999997</v>
      </c>
      <c r="AH29" s="9">
        <v>1.8029999999999999</v>
      </c>
      <c r="AI29" s="9">
        <v>1.5529999999999999</v>
      </c>
      <c r="AJ29" s="9">
        <v>1.3029999999999999</v>
      </c>
      <c r="AK29" s="9">
        <v>1.853</v>
      </c>
      <c r="AL29" s="9">
        <v>2.0329999999999999</v>
      </c>
      <c r="AM29" s="9" t="s">
        <v>1</v>
      </c>
      <c r="AN29" s="9" t="s">
        <v>1</v>
      </c>
      <c r="AO29" s="1" t="s">
        <v>1</v>
      </c>
      <c r="AP29" s="9" t="s">
        <v>1</v>
      </c>
      <c r="AQ29" s="9">
        <v>1.88</v>
      </c>
      <c r="AR29" s="9" t="s">
        <v>1</v>
      </c>
      <c r="AS29" s="9"/>
      <c r="BE29" s="9"/>
      <c r="BG29" s="9"/>
      <c r="BH29" s="9"/>
      <c r="BI29" s="9"/>
      <c r="BJ29" s="9"/>
      <c r="BK29" s="9"/>
      <c r="BL29" s="9"/>
      <c r="BM29" s="9"/>
      <c r="BQ29" s="9"/>
      <c r="BR29" s="9"/>
    </row>
    <row r="30" spans="1:70" hidden="1" x14ac:dyDescent="0.25">
      <c r="A30" s="8">
        <v>35298</v>
      </c>
      <c r="B30" s="5">
        <f t="shared" si="10"/>
        <v>24</v>
      </c>
      <c r="C30" s="9"/>
      <c r="D30" s="9" t="s">
        <v>229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 t="s">
        <v>229</v>
      </c>
      <c r="AA30" s="9">
        <v>2.0249999999999999</v>
      </c>
      <c r="AB30" s="9">
        <v>2.0299999999999998</v>
      </c>
      <c r="AC30" s="179">
        <f t="shared" si="11"/>
        <v>0</v>
      </c>
      <c r="AD30" s="9"/>
      <c r="AE30" s="9">
        <v>2.0299999999999998</v>
      </c>
      <c r="AF30" s="9" t="s">
        <v>1</v>
      </c>
      <c r="AG30" s="9">
        <v>2.04</v>
      </c>
      <c r="AH30" s="9">
        <v>1.75</v>
      </c>
      <c r="AI30" s="9">
        <v>1.53</v>
      </c>
      <c r="AJ30" s="9">
        <v>1.3</v>
      </c>
      <c r="AK30" s="9">
        <v>1.79</v>
      </c>
      <c r="AL30" s="9">
        <v>2.0099999999999998</v>
      </c>
      <c r="AM30" s="9" t="s">
        <v>1</v>
      </c>
      <c r="AN30" s="9" t="s">
        <v>1</v>
      </c>
      <c r="AO30" s="1" t="s">
        <v>1</v>
      </c>
      <c r="AP30" s="9" t="s">
        <v>1</v>
      </c>
      <c r="AQ30" s="9">
        <v>1.84</v>
      </c>
      <c r="AR30" s="9" t="s">
        <v>1</v>
      </c>
      <c r="AS30" s="9"/>
      <c r="BE30" s="9"/>
      <c r="BG30" s="9"/>
      <c r="BH30" s="9"/>
      <c r="BI30" s="9"/>
      <c r="BJ30" s="9"/>
      <c r="BK30" s="9"/>
      <c r="BL30" s="9"/>
      <c r="BM30" s="9"/>
      <c r="BQ30" s="9"/>
      <c r="BR30" s="9"/>
    </row>
    <row r="31" spans="1:70" hidden="1" x14ac:dyDescent="0.25">
      <c r="A31" s="8">
        <v>35299</v>
      </c>
      <c r="B31" s="5">
        <f t="shared" si="10"/>
        <v>25</v>
      </c>
      <c r="C31" s="9"/>
      <c r="D31" s="9" t="s">
        <v>229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 t="s">
        <v>229</v>
      </c>
      <c r="AA31" s="9">
        <v>1.99</v>
      </c>
      <c r="AB31" s="9">
        <v>1.921</v>
      </c>
      <c r="AC31" s="179">
        <f t="shared" si="11"/>
        <v>0</v>
      </c>
      <c r="AD31" s="9"/>
      <c r="AE31" s="9">
        <v>1.921</v>
      </c>
      <c r="AF31" s="9" t="s">
        <v>1</v>
      </c>
      <c r="AG31" s="9">
        <v>1.9410000000000001</v>
      </c>
      <c r="AH31" s="9">
        <v>1.671</v>
      </c>
      <c r="AI31" s="9">
        <v>1.5509999999999999</v>
      </c>
      <c r="AJ31" s="9">
        <v>1.2410000000000001</v>
      </c>
      <c r="AK31" s="9">
        <v>1.7310000000000001</v>
      </c>
      <c r="AL31" s="9">
        <v>1.901</v>
      </c>
      <c r="AM31" s="9" t="s">
        <v>1</v>
      </c>
      <c r="AN31" s="9" t="s">
        <v>1</v>
      </c>
      <c r="AO31" s="1" t="s">
        <v>1</v>
      </c>
      <c r="AP31" s="9" t="s">
        <v>1</v>
      </c>
      <c r="AQ31" s="9">
        <v>1.7709999999999999</v>
      </c>
      <c r="AR31" s="9" t="s">
        <v>1</v>
      </c>
      <c r="AS31" s="9"/>
      <c r="BE31" s="9"/>
      <c r="BG31" s="9"/>
      <c r="BH31" s="9"/>
      <c r="BI31" s="9"/>
      <c r="BJ31" s="9"/>
      <c r="BK31" s="9"/>
      <c r="BL31" s="9"/>
      <c r="BM31" s="9"/>
      <c r="BQ31" s="9"/>
      <c r="BR31" s="9"/>
    </row>
    <row r="32" spans="1:70" hidden="1" x14ac:dyDescent="0.25">
      <c r="A32" s="8">
        <v>35300</v>
      </c>
      <c r="B32" s="5">
        <f t="shared" si="10"/>
        <v>26</v>
      </c>
      <c r="C32" s="9"/>
      <c r="D32" s="9" t="s">
        <v>229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 t="s">
        <v>229</v>
      </c>
      <c r="AA32" s="9">
        <v>1.9350000000000001</v>
      </c>
      <c r="AB32" s="9">
        <v>1.95</v>
      </c>
      <c r="AC32" s="179">
        <f t="shared" si="11"/>
        <v>0</v>
      </c>
      <c r="AD32" s="9"/>
      <c r="AE32" s="9">
        <v>1.95</v>
      </c>
      <c r="AF32" s="9" t="s">
        <v>1</v>
      </c>
      <c r="AG32" s="9">
        <v>1.97</v>
      </c>
      <c r="AH32" s="9">
        <v>1.69</v>
      </c>
      <c r="AI32" s="9">
        <v>1.58</v>
      </c>
      <c r="AJ32" s="9">
        <v>1.21</v>
      </c>
      <c r="AK32" s="9">
        <v>1.75</v>
      </c>
      <c r="AL32" s="9">
        <v>1.92</v>
      </c>
      <c r="AM32" s="9" t="s">
        <v>1</v>
      </c>
      <c r="AN32" s="9" t="s">
        <v>1</v>
      </c>
      <c r="AO32" s="1" t="s">
        <v>1</v>
      </c>
      <c r="AP32" s="9" t="s">
        <v>1</v>
      </c>
      <c r="AQ32" s="9">
        <v>1.766</v>
      </c>
      <c r="AR32" s="9" t="s">
        <v>1</v>
      </c>
      <c r="AS32" s="9"/>
      <c r="BE32" s="9"/>
      <c r="BG32" s="9"/>
      <c r="BH32" s="9"/>
      <c r="BI32" s="9"/>
      <c r="BJ32" s="9"/>
      <c r="BK32" s="9"/>
      <c r="BL32" s="9"/>
      <c r="BM32" s="9"/>
      <c r="BQ32" s="9"/>
      <c r="BR32" s="9"/>
    </row>
    <row r="33" spans="1:70" hidden="1" x14ac:dyDescent="0.25">
      <c r="A33" s="8">
        <v>35303</v>
      </c>
      <c r="B33" s="5">
        <f t="shared" si="10"/>
        <v>27</v>
      </c>
      <c r="C33" s="9"/>
      <c r="D33" s="9" t="s">
        <v>229</v>
      </c>
      <c r="E33" s="9">
        <v>1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 t="s">
        <v>229</v>
      </c>
      <c r="AA33" s="9">
        <v>1.98</v>
      </c>
      <c r="AB33" s="9">
        <v>1.853</v>
      </c>
      <c r="AC33" s="179">
        <f t="shared" si="11"/>
        <v>0</v>
      </c>
      <c r="AD33" s="9">
        <v>1</v>
      </c>
      <c r="AE33" s="9">
        <v>1.853</v>
      </c>
      <c r="AF33" s="9" t="s">
        <v>1</v>
      </c>
      <c r="AG33" s="9">
        <v>1.873</v>
      </c>
      <c r="AH33" s="9">
        <v>1.603</v>
      </c>
      <c r="AI33" s="9">
        <v>1.5629999999999999</v>
      </c>
      <c r="AJ33" s="9">
        <v>1.113</v>
      </c>
      <c r="AK33" s="9">
        <v>1.7030000000000001</v>
      </c>
      <c r="AL33" s="9">
        <v>1.833</v>
      </c>
      <c r="AM33" s="9" t="s">
        <v>1</v>
      </c>
      <c r="AN33" s="9" t="s">
        <v>1</v>
      </c>
      <c r="AO33" s="1" t="s">
        <v>1</v>
      </c>
      <c r="AP33" s="9" t="s">
        <v>1</v>
      </c>
      <c r="AQ33" s="9">
        <v>1.6850000000000001</v>
      </c>
      <c r="AR33" s="9" t="s">
        <v>1</v>
      </c>
      <c r="AS33" s="9"/>
      <c r="BE33" s="9"/>
      <c r="BG33" s="9"/>
      <c r="BH33" s="9"/>
      <c r="BI33" s="9"/>
      <c r="BJ33" s="9"/>
      <c r="BK33" s="9"/>
      <c r="BL33" s="9"/>
      <c r="BM33" s="9"/>
      <c r="BQ33" s="9"/>
      <c r="BR33" s="9"/>
    </row>
    <row r="34" spans="1:70" hidden="1" x14ac:dyDescent="0.25">
      <c r="A34" s="8">
        <v>35304</v>
      </c>
      <c r="B34" s="5">
        <f t="shared" si="10"/>
        <v>28</v>
      </c>
      <c r="C34" s="9"/>
      <c r="D34" s="9" t="s">
        <v>230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 t="s">
        <v>230</v>
      </c>
      <c r="AA34" s="9">
        <v>1.9</v>
      </c>
      <c r="AB34" s="9">
        <v>1.8819999999999999</v>
      </c>
      <c r="AC34" s="179">
        <f t="shared" si="11"/>
        <v>0</v>
      </c>
      <c r="AD34" s="9"/>
      <c r="AE34" s="9">
        <v>1.8819999999999999</v>
      </c>
      <c r="AF34" s="9" t="s">
        <v>1</v>
      </c>
      <c r="AG34" s="9">
        <v>1.9219999999999999</v>
      </c>
      <c r="AH34" s="9">
        <v>1.6219999999999999</v>
      </c>
      <c r="AI34" s="9">
        <v>1.452</v>
      </c>
      <c r="AJ34" s="9">
        <v>1.272</v>
      </c>
      <c r="AK34" s="9">
        <v>1.6519999999999999</v>
      </c>
      <c r="AL34" s="9">
        <v>1.8319999999999999</v>
      </c>
      <c r="AM34" s="9" t="s">
        <v>1</v>
      </c>
      <c r="AN34" s="9" t="s">
        <v>1</v>
      </c>
      <c r="AO34" s="1" t="s">
        <v>1</v>
      </c>
      <c r="AP34" s="9" t="s">
        <v>1</v>
      </c>
      <c r="AQ34" s="9">
        <v>1.68</v>
      </c>
      <c r="AR34" s="9" t="s">
        <v>1</v>
      </c>
      <c r="AS34" s="9"/>
      <c r="BE34" s="9"/>
      <c r="BG34" s="9"/>
      <c r="BH34" s="9"/>
      <c r="BI34" s="9"/>
      <c r="BJ34" s="9"/>
      <c r="BK34" s="9"/>
      <c r="BL34" s="9"/>
      <c r="BM34" s="9"/>
      <c r="BQ34" s="9"/>
      <c r="BR34" s="9"/>
    </row>
    <row r="35" spans="1:70" hidden="1" x14ac:dyDescent="0.25">
      <c r="A35" s="8">
        <v>35305</v>
      </c>
      <c r="B35" s="5">
        <f t="shared" si="10"/>
        <v>29</v>
      </c>
      <c r="C35" s="9"/>
      <c r="D35" s="9" t="s">
        <v>230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 t="s">
        <v>230</v>
      </c>
      <c r="AA35" s="9">
        <v>1.93</v>
      </c>
      <c r="AB35" s="9">
        <v>1.865</v>
      </c>
      <c r="AC35" s="179">
        <f t="shared" si="11"/>
        <v>0</v>
      </c>
      <c r="AD35" s="9"/>
      <c r="AE35" s="9">
        <v>1.865</v>
      </c>
      <c r="AF35" s="9" t="s">
        <v>1</v>
      </c>
      <c r="AG35" s="9">
        <v>1.92</v>
      </c>
      <c r="AH35" s="9">
        <v>1.585</v>
      </c>
      <c r="AI35" s="9">
        <v>1.385</v>
      </c>
      <c r="AJ35" s="9">
        <v>1.2150000000000001</v>
      </c>
      <c r="AK35" s="9">
        <v>1.635</v>
      </c>
      <c r="AL35" s="9">
        <v>1.8149999999999999</v>
      </c>
      <c r="AM35" s="9" t="s">
        <v>1</v>
      </c>
      <c r="AN35" s="9" t="s">
        <v>1</v>
      </c>
      <c r="AO35" s="1" t="s">
        <v>1</v>
      </c>
      <c r="AP35" s="9" t="s">
        <v>1</v>
      </c>
      <c r="AQ35" s="9">
        <v>1.665</v>
      </c>
      <c r="AR35" s="9" t="s">
        <v>1</v>
      </c>
      <c r="AS35" s="9"/>
      <c r="BE35" s="9"/>
      <c r="BG35" s="9"/>
      <c r="BH35" s="9"/>
      <c r="BI35" s="9"/>
      <c r="BJ35" s="9"/>
      <c r="BK35" s="9"/>
      <c r="BL35" s="9"/>
      <c r="BM35" s="9"/>
      <c r="BQ35" s="9"/>
      <c r="BR35" s="9"/>
    </row>
    <row r="36" spans="1:70" hidden="1" x14ac:dyDescent="0.25">
      <c r="A36" s="8">
        <v>35306</v>
      </c>
      <c r="B36" s="5">
        <f t="shared" si="10"/>
        <v>30</v>
      </c>
      <c r="C36" s="9"/>
      <c r="D36" s="9" t="s">
        <v>230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 t="s">
        <v>230</v>
      </c>
      <c r="AA36" s="9">
        <v>1.895</v>
      </c>
      <c r="AB36" s="9">
        <v>1.907</v>
      </c>
      <c r="AC36" s="179">
        <f t="shared" si="11"/>
        <v>0</v>
      </c>
      <c r="AD36" s="9"/>
      <c r="AE36" s="9">
        <v>1.907</v>
      </c>
      <c r="AF36" s="9" t="s">
        <v>1</v>
      </c>
      <c r="AG36" s="9">
        <v>1.962</v>
      </c>
      <c r="AH36" s="9">
        <v>1.5669999999999999</v>
      </c>
      <c r="AI36" s="9">
        <v>1.387</v>
      </c>
      <c r="AJ36" s="9">
        <v>1.2070000000000001</v>
      </c>
      <c r="AK36" s="9">
        <v>1.657</v>
      </c>
      <c r="AL36" s="9">
        <v>1.847</v>
      </c>
      <c r="AM36" s="9" t="s">
        <v>1</v>
      </c>
      <c r="AN36" s="9" t="s">
        <v>1</v>
      </c>
      <c r="AO36" s="1" t="s">
        <v>1</v>
      </c>
      <c r="AP36" s="9" t="s">
        <v>1</v>
      </c>
      <c r="AQ36" s="9">
        <v>1.647</v>
      </c>
      <c r="AR36" s="9" t="s">
        <v>1</v>
      </c>
      <c r="AS36" s="9"/>
      <c r="BE36" s="9"/>
      <c r="BG36" s="9"/>
      <c r="BH36" s="9"/>
      <c r="BI36" s="9"/>
      <c r="BJ36" s="9"/>
      <c r="BK36" s="9"/>
      <c r="BL36" s="9"/>
      <c r="BM36" s="9"/>
      <c r="BQ36" s="9"/>
      <c r="BR36" s="9"/>
    </row>
    <row r="37" spans="1:70" hidden="1" x14ac:dyDescent="0.25">
      <c r="A37" s="8">
        <v>35307</v>
      </c>
      <c r="B37" s="5">
        <f t="shared" si="10"/>
        <v>31</v>
      </c>
      <c r="C37" s="9"/>
      <c r="D37" s="9" t="s">
        <v>230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 t="s">
        <v>230</v>
      </c>
      <c r="AA37" s="9">
        <v>1.91</v>
      </c>
      <c r="AB37" s="9">
        <v>1.859</v>
      </c>
      <c r="AC37" s="179">
        <f t="shared" si="11"/>
        <v>0</v>
      </c>
      <c r="AD37" s="9"/>
      <c r="AE37" s="9">
        <v>1.859</v>
      </c>
      <c r="AF37" s="9" t="s">
        <v>1</v>
      </c>
      <c r="AG37" s="9">
        <v>1.9139999999999999</v>
      </c>
      <c r="AH37" s="9">
        <v>1.579</v>
      </c>
      <c r="AI37" s="9">
        <v>1.389</v>
      </c>
      <c r="AJ37" s="9">
        <v>1.179</v>
      </c>
      <c r="AK37" s="9">
        <v>1.639</v>
      </c>
      <c r="AL37" s="9">
        <v>1.7989999999999999</v>
      </c>
      <c r="AM37" s="9" t="s">
        <v>1</v>
      </c>
      <c r="AN37" s="9" t="s">
        <v>1</v>
      </c>
      <c r="AO37" s="1" t="s">
        <v>1</v>
      </c>
      <c r="AP37" s="9" t="s">
        <v>1</v>
      </c>
      <c r="AQ37" s="9">
        <v>1.649</v>
      </c>
      <c r="AR37" s="9" t="s">
        <v>1</v>
      </c>
      <c r="AS37" s="9"/>
      <c r="BE37" s="9"/>
      <c r="BG37" s="9"/>
      <c r="BH37" s="9"/>
      <c r="BI37" s="9"/>
      <c r="BJ37" s="9"/>
      <c r="BK37" s="9"/>
      <c r="BL37" s="9"/>
      <c r="BM37" s="9"/>
      <c r="BQ37" s="9"/>
      <c r="BR37" s="9"/>
    </row>
    <row r="38" spans="1:70" hidden="1" x14ac:dyDescent="0.25">
      <c r="A38" s="8">
        <v>35311</v>
      </c>
      <c r="B38" s="5">
        <f t="shared" si="10"/>
        <v>32</v>
      </c>
      <c r="C38" s="9"/>
      <c r="D38" s="9" t="s">
        <v>230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 t="s">
        <v>230</v>
      </c>
      <c r="AA38" s="9">
        <v>1.86</v>
      </c>
      <c r="AB38" s="9">
        <v>1.821</v>
      </c>
      <c r="AC38" s="179">
        <f t="shared" si="11"/>
        <v>0</v>
      </c>
      <c r="AD38" s="9"/>
      <c r="AE38" s="9">
        <v>1.821</v>
      </c>
      <c r="AF38" s="9" t="s">
        <v>1</v>
      </c>
      <c r="AG38" s="9">
        <v>1.881</v>
      </c>
      <c r="AH38" s="9">
        <v>1.5309999999999999</v>
      </c>
      <c r="AI38" s="9">
        <v>1.431</v>
      </c>
      <c r="AJ38" s="9">
        <v>1.1910000000000001</v>
      </c>
      <c r="AK38" s="9">
        <v>1.601</v>
      </c>
      <c r="AL38" s="9">
        <v>1.7609999999999999</v>
      </c>
      <c r="AM38" s="9" t="s">
        <v>1</v>
      </c>
      <c r="AN38" s="9" t="s">
        <v>1</v>
      </c>
      <c r="AO38" s="1" t="s">
        <v>1</v>
      </c>
      <c r="AP38" s="9" t="s">
        <v>1</v>
      </c>
      <c r="AQ38" s="9">
        <v>1.601</v>
      </c>
      <c r="AR38" s="9" t="s">
        <v>1</v>
      </c>
      <c r="AS38" s="9"/>
      <c r="BE38" s="9"/>
      <c r="BG38" s="9"/>
      <c r="BH38" s="9"/>
      <c r="BI38" s="9"/>
      <c r="BJ38" s="9"/>
      <c r="BK38" s="9"/>
      <c r="BL38" s="9"/>
      <c r="BM38" s="9"/>
      <c r="BQ38" s="9"/>
      <c r="BR38" s="9"/>
    </row>
    <row r="39" spans="1:70" hidden="1" x14ac:dyDescent="0.25">
      <c r="A39" s="8">
        <v>35312</v>
      </c>
      <c r="B39" s="5">
        <f t="shared" si="10"/>
        <v>33</v>
      </c>
      <c r="C39" s="9"/>
      <c r="D39" s="9" t="s">
        <v>230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 t="s">
        <v>230</v>
      </c>
      <c r="AA39" s="9">
        <v>1.79</v>
      </c>
      <c r="AB39" s="9">
        <v>1.764</v>
      </c>
      <c r="AC39" s="179">
        <f t="shared" si="11"/>
        <v>0</v>
      </c>
      <c r="AD39" s="9"/>
      <c r="AE39" s="9">
        <v>1.764</v>
      </c>
      <c r="AF39" s="9" t="s">
        <v>1</v>
      </c>
      <c r="AG39" s="9">
        <v>1.8240000000000001</v>
      </c>
      <c r="AH39" s="9">
        <v>1.514</v>
      </c>
      <c r="AI39" s="9">
        <v>1.3540000000000001</v>
      </c>
      <c r="AJ39" s="9">
        <v>1.1740000000000002</v>
      </c>
      <c r="AK39" s="9">
        <v>1.5640000000000001</v>
      </c>
      <c r="AL39" s="9">
        <v>1.714</v>
      </c>
      <c r="AM39" s="9" t="s">
        <v>1</v>
      </c>
      <c r="AN39" s="9" t="s">
        <v>1</v>
      </c>
      <c r="AO39" s="1" t="s">
        <v>1</v>
      </c>
      <c r="AP39" s="9" t="s">
        <v>1</v>
      </c>
      <c r="AQ39" s="9">
        <v>1.5640000000000001</v>
      </c>
      <c r="AR39" s="9" t="s">
        <v>1</v>
      </c>
      <c r="AS39" s="9"/>
      <c r="BE39" s="9"/>
      <c r="BG39" s="9"/>
      <c r="BH39" s="9"/>
      <c r="BI39" s="9"/>
      <c r="BJ39" s="9"/>
      <c r="BK39" s="9"/>
      <c r="BL39" s="9"/>
      <c r="BM39" s="9"/>
      <c r="BQ39" s="9"/>
      <c r="BR39" s="9"/>
    </row>
    <row r="40" spans="1:70" hidden="1" x14ac:dyDescent="0.25">
      <c r="A40" s="8">
        <v>35313</v>
      </c>
      <c r="B40" s="5">
        <f t="shared" si="10"/>
        <v>34</v>
      </c>
      <c r="C40" s="9"/>
      <c r="D40" s="9" t="s">
        <v>230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 t="s">
        <v>230</v>
      </c>
      <c r="AA40" s="9">
        <v>1.75</v>
      </c>
      <c r="AB40" s="9">
        <v>1.8089999999999999</v>
      </c>
      <c r="AC40" s="179">
        <f t="shared" si="11"/>
        <v>0</v>
      </c>
      <c r="AD40" s="9"/>
      <c r="AE40" s="9">
        <v>1.8089999999999999</v>
      </c>
      <c r="AF40" s="9" t="s">
        <v>1</v>
      </c>
      <c r="AG40" s="9">
        <v>1.859</v>
      </c>
      <c r="AH40" s="9">
        <v>1.4789999999999999</v>
      </c>
      <c r="AI40" s="9">
        <v>1.389</v>
      </c>
      <c r="AJ40" s="9">
        <v>1.159</v>
      </c>
      <c r="AK40" s="9">
        <v>1.589</v>
      </c>
      <c r="AL40" s="9">
        <v>1.7589999999999999</v>
      </c>
      <c r="AM40" s="9" t="s">
        <v>1</v>
      </c>
      <c r="AN40" s="9" t="s">
        <v>1</v>
      </c>
      <c r="AO40" s="1" t="s">
        <v>1</v>
      </c>
      <c r="AP40" s="9" t="s">
        <v>1</v>
      </c>
      <c r="AQ40" s="9">
        <v>1.575</v>
      </c>
      <c r="AR40" s="9" t="s">
        <v>1</v>
      </c>
      <c r="AS40" s="9"/>
      <c r="BE40" s="9"/>
      <c r="BG40" s="9"/>
      <c r="BH40" s="9"/>
      <c r="BI40" s="9"/>
      <c r="BJ40" s="9"/>
      <c r="BK40" s="9"/>
      <c r="BL40" s="9"/>
      <c r="BM40" s="9"/>
      <c r="BQ40" s="9"/>
      <c r="BR40" s="9"/>
    </row>
    <row r="41" spans="1:70" hidden="1" x14ac:dyDescent="0.25">
      <c r="A41" s="8">
        <v>35314</v>
      </c>
      <c r="B41" s="5">
        <f t="shared" si="10"/>
        <v>35</v>
      </c>
      <c r="C41" s="9"/>
      <c r="D41" s="9" t="s">
        <v>230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 t="s">
        <v>230</v>
      </c>
      <c r="AA41" s="9">
        <v>1.7849999999999999</v>
      </c>
      <c r="AB41" s="9">
        <v>1.863</v>
      </c>
      <c r="AC41" s="179">
        <f t="shared" si="11"/>
        <v>0</v>
      </c>
      <c r="AD41" s="9"/>
      <c r="AE41" s="9">
        <v>1.863</v>
      </c>
      <c r="AF41" s="9" t="s">
        <v>1</v>
      </c>
      <c r="AG41" s="9">
        <v>1.913</v>
      </c>
      <c r="AH41" s="9">
        <v>1.5429999999999999</v>
      </c>
      <c r="AI41" s="9">
        <v>1.403</v>
      </c>
      <c r="AJ41" s="9">
        <v>1.173</v>
      </c>
      <c r="AK41" s="9">
        <v>1.643</v>
      </c>
      <c r="AL41" s="9">
        <v>1.8129999999999999</v>
      </c>
      <c r="AM41" s="9" t="s">
        <v>1</v>
      </c>
      <c r="AN41" s="9" t="s">
        <v>1</v>
      </c>
      <c r="AO41" s="1" t="s">
        <v>1</v>
      </c>
      <c r="AP41" s="9" t="s">
        <v>1</v>
      </c>
      <c r="AQ41" s="9">
        <v>1.613</v>
      </c>
      <c r="AR41" s="9" t="s">
        <v>1</v>
      </c>
      <c r="AS41" s="9"/>
      <c r="BE41" s="9"/>
      <c r="BG41" s="9"/>
      <c r="BH41" s="9"/>
      <c r="BI41" s="9"/>
      <c r="BJ41" s="9"/>
      <c r="BK41" s="9"/>
      <c r="BL41" s="9"/>
      <c r="BM41" s="9"/>
      <c r="BQ41" s="9"/>
      <c r="BR41" s="9"/>
    </row>
    <row r="42" spans="1:70" hidden="1" x14ac:dyDescent="0.25">
      <c r="A42" s="8">
        <v>35317</v>
      </c>
      <c r="B42" s="5">
        <f t="shared" si="10"/>
        <v>36</v>
      </c>
      <c r="C42" s="9"/>
      <c r="D42" s="9" t="s">
        <v>230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 t="s">
        <v>230</v>
      </c>
      <c r="AA42" s="9">
        <v>1.89</v>
      </c>
      <c r="AB42" s="9">
        <v>1.8979999999999999</v>
      </c>
      <c r="AC42" s="179">
        <f t="shared" si="11"/>
        <v>0</v>
      </c>
      <c r="AD42" s="9"/>
      <c r="AE42" s="9">
        <v>1.8979999999999999</v>
      </c>
      <c r="AF42" s="9" t="s">
        <v>1</v>
      </c>
      <c r="AG42" s="9">
        <v>1.948</v>
      </c>
      <c r="AH42" s="9">
        <v>1.5779999999999998</v>
      </c>
      <c r="AI42" s="9">
        <v>1.4279999999999999</v>
      </c>
      <c r="AJ42" s="9">
        <v>1.1679999999999999</v>
      </c>
      <c r="AK42" s="9">
        <v>1.6579999999999999</v>
      </c>
      <c r="AL42" s="9">
        <v>1.8479999999999999</v>
      </c>
      <c r="AM42" s="9" t="s">
        <v>1</v>
      </c>
      <c r="AN42" s="9" t="s">
        <v>1</v>
      </c>
      <c r="AO42" s="1" t="s">
        <v>1</v>
      </c>
      <c r="AP42" s="9" t="s">
        <v>1</v>
      </c>
      <c r="AQ42" s="9">
        <v>1.66</v>
      </c>
      <c r="AR42" s="9" t="s">
        <v>1</v>
      </c>
      <c r="AS42" s="9"/>
      <c r="BE42" s="9"/>
      <c r="BG42" s="9"/>
      <c r="BH42" s="9"/>
      <c r="BI42" s="9"/>
      <c r="BJ42" s="9"/>
      <c r="BK42" s="9"/>
      <c r="BL42" s="9"/>
      <c r="BM42" s="9"/>
      <c r="BQ42" s="9"/>
      <c r="BR42" s="9"/>
    </row>
    <row r="43" spans="1:70" hidden="1" x14ac:dyDescent="0.25">
      <c r="A43" s="8">
        <v>35318</v>
      </c>
      <c r="B43" s="5">
        <f t="shared" si="10"/>
        <v>37</v>
      </c>
      <c r="C43" s="9"/>
      <c r="D43" s="9" t="s">
        <v>230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 t="s">
        <v>230</v>
      </c>
      <c r="AA43" s="9">
        <v>1.835</v>
      </c>
      <c r="AB43" s="9">
        <v>1.7909999999999999</v>
      </c>
      <c r="AC43" s="179">
        <f t="shared" si="11"/>
        <v>0</v>
      </c>
      <c r="AD43" s="9"/>
      <c r="AE43" s="9">
        <v>1.7909999999999999</v>
      </c>
      <c r="AF43" s="9" t="s">
        <v>1</v>
      </c>
      <c r="AG43" s="9">
        <v>1.841</v>
      </c>
      <c r="AH43" s="9">
        <v>1.5109999999999999</v>
      </c>
      <c r="AI43" s="9">
        <v>1.411</v>
      </c>
      <c r="AJ43" s="9">
        <v>1.1809999999999998</v>
      </c>
      <c r="AK43" s="9">
        <v>1.581</v>
      </c>
      <c r="AL43" s="9">
        <v>1.7509999999999999</v>
      </c>
      <c r="AM43" s="9" t="s">
        <v>1</v>
      </c>
      <c r="AN43" s="9" t="s">
        <v>1</v>
      </c>
      <c r="AO43" s="1" t="s">
        <v>1</v>
      </c>
      <c r="AP43" s="9" t="s">
        <v>1</v>
      </c>
      <c r="AQ43" s="9">
        <v>1.5919999999999999</v>
      </c>
      <c r="AR43" s="9" t="s">
        <v>1</v>
      </c>
      <c r="AS43" s="9"/>
      <c r="BE43" s="9"/>
      <c r="BG43" s="9"/>
      <c r="BH43" s="9"/>
      <c r="BI43" s="9"/>
      <c r="BJ43" s="9"/>
      <c r="BK43" s="9"/>
      <c r="BL43" s="9"/>
      <c r="BM43" s="9"/>
      <c r="BQ43" s="9"/>
      <c r="BR43" s="9"/>
    </row>
    <row r="44" spans="1:70" hidden="1" x14ac:dyDescent="0.25">
      <c r="A44" s="8">
        <v>35319</v>
      </c>
      <c r="B44" s="5">
        <f t="shared" si="10"/>
        <v>38</v>
      </c>
      <c r="C44" s="9"/>
      <c r="D44" s="9" t="s">
        <v>230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 t="s">
        <v>230</v>
      </c>
      <c r="AA44" s="9">
        <v>1.8</v>
      </c>
      <c r="AB44" s="9">
        <v>1.806</v>
      </c>
      <c r="AC44" s="179">
        <f t="shared" si="11"/>
        <v>0</v>
      </c>
      <c r="AD44" s="9"/>
      <c r="AE44" s="9">
        <v>1.806</v>
      </c>
      <c r="AF44" s="9" t="s">
        <v>1</v>
      </c>
      <c r="AG44" s="9">
        <v>1.8560000000000001</v>
      </c>
      <c r="AH44" s="9">
        <v>1.516</v>
      </c>
      <c r="AI44" s="9">
        <v>1.4159999999999999</v>
      </c>
      <c r="AJ44" s="9">
        <v>1.1660000000000001</v>
      </c>
      <c r="AK44" s="9">
        <v>1.5760000000000001</v>
      </c>
      <c r="AL44" s="9">
        <v>1.766</v>
      </c>
      <c r="AM44" s="9" t="s">
        <v>1</v>
      </c>
      <c r="AN44" s="9" t="s">
        <v>1</v>
      </c>
      <c r="AO44" s="1" t="s">
        <v>1</v>
      </c>
      <c r="AP44" s="9" t="s">
        <v>1</v>
      </c>
      <c r="AQ44" s="9">
        <v>1.5960000000000001</v>
      </c>
      <c r="AR44" s="9" t="s">
        <v>1</v>
      </c>
      <c r="AS44" s="9"/>
      <c r="BE44" s="9"/>
      <c r="BG44" s="9"/>
      <c r="BH44" s="9"/>
      <c r="BI44" s="9"/>
      <c r="BJ44" s="9"/>
      <c r="BK44" s="9"/>
      <c r="BL44" s="9"/>
      <c r="BM44" s="9"/>
      <c r="BQ44" s="9"/>
      <c r="BR44" s="9"/>
    </row>
    <row r="45" spans="1:70" hidden="1" x14ac:dyDescent="0.25">
      <c r="A45" s="8">
        <v>35320</v>
      </c>
      <c r="B45" s="5">
        <f t="shared" si="10"/>
        <v>39</v>
      </c>
      <c r="C45" s="9"/>
      <c r="D45" s="9" t="s">
        <v>230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 t="s">
        <v>230</v>
      </c>
      <c r="AA45" s="9">
        <v>1.82</v>
      </c>
      <c r="AB45" s="9">
        <v>1.8129999999999999</v>
      </c>
      <c r="AC45" s="179">
        <f t="shared" si="11"/>
        <v>0</v>
      </c>
      <c r="AD45" s="9"/>
      <c r="AE45" s="9">
        <v>1.8129999999999999</v>
      </c>
      <c r="AF45" s="9" t="s">
        <v>1</v>
      </c>
      <c r="AG45" s="9">
        <v>1.873</v>
      </c>
      <c r="AH45" s="9">
        <v>1.5229999999999999</v>
      </c>
      <c r="AI45" s="9">
        <v>1.423</v>
      </c>
      <c r="AJ45" s="9">
        <v>1.2030000000000001</v>
      </c>
      <c r="AK45" s="9">
        <v>1.613</v>
      </c>
      <c r="AL45" s="9">
        <v>1.7729999999999999</v>
      </c>
      <c r="AM45" s="9" t="s">
        <v>1</v>
      </c>
      <c r="AN45" s="9" t="s">
        <v>1</v>
      </c>
      <c r="AO45" s="1" t="s">
        <v>1</v>
      </c>
      <c r="AP45" s="9" t="s">
        <v>1</v>
      </c>
      <c r="AQ45" s="9">
        <v>1.625</v>
      </c>
      <c r="AR45" s="9" t="s">
        <v>1</v>
      </c>
      <c r="AS45" s="9"/>
      <c r="BE45" s="9"/>
      <c r="BG45" s="9"/>
      <c r="BH45" s="9"/>
      <c r="BI45" s="9"/>
      <c r="BJ45" s="9"/>
      <c r="BK45" s="9"/>
      <c r="BL45" s="9"/>
      <c r="BM45" s="9"/>
      <c r="BQ45" s="9"/>
      <c r="BR45" s="9"/>
    </row>
    <row r="46" spans="1:70" hidden="1" x14ac:dyDescent="0.25">
      <c r="A46" s="8">
        <v>35321</v>
      </c>
      <c r="B46" s="5">
        <f t="shared" si="10"/>
        <v>40</v>
      </c>
      <c r="C46" s="9"/>
      <c r="D46" s="9" t="s">
        <v>230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 t="s">
        <v>230</v>
      </c>
      <c r="AA46" s="9">
        <v>1.835</v>
      </c>
      <c r="AB46" s="9">
        <v>1.8640000000000001</v>
      </c>
      <c r="AC46" s="179">
        <f t="shared" si="11"/>
        <v>0</v>
      </c>
      <c r="AD46" s="9"/>
      <c r="AE46" s="9">
        <v>1.8640000000000001</v>
      </c>
      <c r="AF46" s="9" t="s">
        <v>1</v>
      </c>
      <c r="AG46" s="9">
        <v>1.9140000000000001</v>
      </c>
      <c r="AH46" s="9">
        <v>1.5740000000000001</v>
      </c>
      <c r="AI46" s="9">
        <v>1.4540000000000002</v>
      </c>
      <c r="AJ46" s="9">
        <v>1.204</v>
      </c>
      <c r="AK46" s="9">
        <v>1.6740000000000002</v>
      </c>
      <c r="AL46" s="9">
        <v>1.8240000000000001</v>
      </c>
      <c r="AM46" s="9" t="s">
        <v>1</v>
      </c>
      <c r="AN46" s="9" t="s">
        <v>1</v>
      </c>
      <c r="AO46" s="1" t="s">
        <v>1</v>
      </c>
      <c r="AP46" s="9" t="s">
        <v>1</v>
      </c>
      <c r="AQ46" s="9">
        <v>1.67</v>
      </c>
      <c r="AR46" s="9" t="s">
        <v>1</v>
      </c>
      <c r="AS46" s="9"/>
      <c r="BE46" s="9"/>
      <c r="BG46" s="9"/>
      <c r="BH46" s="9"/>
      <c r="BI46" s="9"/>
      <c r="BJ46" s="9"/>
      <c r="BK46" s="9"/>
      <c r="BL46" s="9"/>
      <c r="BM46" s="9"/>
      <c r="BQ46" s="9"/>
      <c r="BR46" s="9"/>
    </row>
    <row r="47" spans="1:70" hidden="1" x14ac:dyDescent="0.25">
      <c r="A47" s="8">
        <v>35324</v>
      </c>
      <c r="B47" s="5">
        <f t="shared" si="10"/>
        <v>41</v>
      </c>
      <c r="C47" s="9"/>
      <c r="D47" s="9" t="s">
        <v>230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 t="s">
        <v>230</v>
      </c>
      <c r="AA47" s="9">
        <v>1.885</v>
      </c>
      <c r="AB47" s="9">
        <v>1.9730000000000001</v>
      </c>
      <c r="AC47" s="179">
        <f t="shared" si="11"/>
        <v>0</v>
      </c>
      <c r="AD47" s="9"/>
      <c r="AE47" s="9">
        <v>1.9730000000000001</v>
      </c>
      <c r="AF47" s="9" t="s">
        <v>1</v>
      </c>
      <c r="AG47" s="9">
        <v>2.0230000000000001</v>
      </c>
      <c r="AH47" s="9">
        <v>1.643</v>
      </c>
      <c r="AI47" s="9">
        <v>1.5130000000000001</v>
      </c>
      <c r="AJ47" s="9">
        <v>1.2230000000000001</v>
      </c>
      <c r="AK47" s="9">
        <v>1.7530000000000001</v>
      </c>
      <c r="AL47" s="9">
        <v>1.9330000000000001</v>
      </c>
      <c r="AM47" s="9" t="s">
        <v>1</v>
      </c>
      <c r="AN47" s="9" t="s">
        <v>1</v>
      </c>
      <c r="AO47" s="1" t="s">
        <v>1</v>
      </c>
      <c r="AP47" s="9" t="s">
        <v>1</v>
      </c>
      <c r="AQ47" s="9">
        <v>1.75</v>
      </c>
      <c r="AR47" s="9" t="s">
        <v>1</v>
      </c>
      <c r="AS47" s="9"/>
      <c r="BE47" s="9"/>
      <c r="BG47" s="9"/>
      <c r="BH47" s="9"/>
      <c r="BI47" s="9"/>
      <c r="BJ47" s="9"/>
      <c r="BK47" s="9"/>
      <c r="BL47" s="9"/>
      <c r="BM47" s="9"/>
      <c r="BQ47" s="9"/>
      <c r="BR47" s="9"/>
    </row>
    <row r="48" spans="1:70" hidden="1" x14ac:dyDescent="0.25">
      <c r="A48" s="8">
        <v>35325</v>
      </c>
      <c r="B48" s="5">
        <f t="shared" si="10"/>
        <v>42</v>
      </c>
      <c r="C48" s="9"/>
      <c r="D48" s="9" t="s">
        <v>230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 t="s">
        <v>230</v>
      </c>
      <c r="AA48" s="9">
        <v>1.99</v>
      </c>
      <c r="AB48" s="9">
        <v>1.9339999999999999</v>
      </c>
      <c r="AC48" s="179">
        <f t="shared" si="11"/>
        <v>0</v>
      </c>
      <c r="AD48" s="9"/>
      <c r="AE48" s="9">
        <v>1.9339999999999999</v>
      </c>
      <c r="AF48" s="9" t="s">
        <v>1</v>
      </c>
      <c r="AG48" s="9">
        <v>1.994</v>
      </c>
      <c r="AH48" s="9">
        <v>1.6539999999999999</v>
      </c>
      <c r="AI48" s="9">
        <v>1.5339999999999998</v>
      </c>
      <c r="AJ48" s="9">
        <v>1.224</v>
      </c>
      <c r="AK48" s="9">
        <v>1.734</v>
      </c>
      <c r="AL48" s="9">
        <v>1.8939999999999999</v>
      </c>
      <c r="AM48" s="9" t="s">
        <v>1</v>
      </c>
      <c r="AN48" s="9" t="s">
        <v>1</v>
      </c>
      <c r="AO48" s="1" t="s">
        <v>1</v>
      </c>
      <c r="AP48" s="9" t="s">
        <v>1</v>
      </c>
      <c r="AQ48" s="9">
        <v>1.72</v>
      </c>
      <c r="AR48" s="9" t="s">
        <v>1</v>
      </c>
      <c r="AS48" s="9"/>
      <c r="BE48" s="9"/>
      <c r="BG48" s="9"/>
      <c r="BH48" s="9"/>
      <c r="BI48" s="9"/>
      <c r="BJ48" s="9"/>
      <c r="BK48" s="9"/>
      <c r="BL48" s="9"/>
      <c r="BM48" s="9"/>
      <c r="BQ48" s="9"/>
      <c r="BR48" s="9"/>
    </row>
    <row r="49" spans="1:70" hidden="1" x14ac:dyDescent="0.25">
      <c r="A49" s="8">
        <v>35326</v>
      </c>
      <c r="B49" s="5">
        <f t="shared" si="10"/>
        <v>43</v>
      </c>
      <c r="C49" s="9"/>
      <c r="D49" s="9" t="s">
        <v>230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 t="s">
        <v>230</v>
      </c>
      <c r="AA49" s="9">
        <v>1.92</v>
      </c>
      <c r="AB49" s="9">
        <v>1.968</v>
      </c>
      <c r="AC49" s="179">
        <f t="shared" si="11"/>
        <v>0</v>
      </c>
      <c r="AD49" s="9"/>
      <c r="AE49" s="9">
        <v>1.968</v>
      </c>
      <c r="AF49" s="9" t="s">
        <v>1</v>
      </c>
      <c r="AG49" s="9">
        <v>2.0179999999999998</v>
      </c>
      <c r="AH49" s="9">
        <v>1.6679999999999999</v>
      </c>
      <c r="AI49" s="9">
        <v>1.5680000000000001</v>
      </c>
      <c r="AJ49" s="9">
        <v>1.288</v>
      </c>
      <c r="AK49" s="9">
        <v>1.748</v>
      </c>
      <c r="AL49" s="9">
        <v>1.9279999999999999</v>
      </c>
      <c r="AM49" s="9" t="s">
        <v>1</v>
      </c>
      <c r="AN49" s="9" t="s">
        <v>1</v>
      </c>
      <c r="AO49" s="1" t="s">
        <v>1</v>
      </c>
      <c r="AP49" s="9" t="s">
        <v>1</v>
      </c>
      <c r="AQ49" s="9">
        <v>1.77</v>
      </c>
      <c r="AR49" s="9" t="s">
        <v>1</v>
      </c>
      <c r="AS49" s="9"/>
      <c r="BE49" s="9"/>
      <c r="BG49" s="9"/>
      <c r="BH49" s="9"/>
      <c r="BI49" s="9"/>
      <c r="BJ49" s="9"/>
      <c r="BK49" s="9"/>
      <c r="BL49" s="9"/>
      <c r="BM49" s="9"/>
      <c r="BQ49" s="9"/>
      <c r="BR49" s="9"/>
    </row>
    <row r="50" spans="1:70" hidden="1" x14ac:dyDescent="0.25">
      <c r="A50" s="8">
        <v>35327</v>
      </c>
      <c r="B50" s="5">
        <f t="shared" si="10"/>
        <v>44</v>
      </c>
      <c r="C50" s="9"/>
      <c r="D50" s="9" t="s">
        <v>230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 t="s">
        <v>230</v>
      </c>
      <c r="AA50" s="9">
        <v>1.97</v>
      </c>
      <c r="AB50" s="9">
        <v>2.0630000000000002</v>
      </c>
      <c r="AC50" s="179">
        <f t="shared" si="11"/>
        <v>0</v>
      </c>
      <c r="AD50" s="9"/>
      <c r="AE50" s="9">
        <v>2.0630000000000002</v>
      </c>
      <c r="AF50" s="9" t="s">
        <v>1</v>
      </c>
      <c r="AG50" s="9">
        <v>2.113</v>
      </c>
      <c r="AH50" s="9">
        <v>1.7430000000000001</v>
      </c>
      <c r="AI50" s="9">
        <v>1.6330000000000002</v>
      </c>
      <c r="AJ50" s="9">
        <v>1.3130000000000002</v>
      </c>
      <c r="AK50" s="9">
        <v>1.8030000000000002</v>
      </c>
      <c r="AL50" s="9">
        <v>2.0230000000000001</v>
      </c>
      <c r="AM50" s="9" t="s">
        <v>1</v>
      </c>
      <c r="AN50" s="9" t="s">
        <v>1</v>
      </c>
      <c r="AO50" s="1" t="s">
        <v>1</v>
      </c>
      <c r="AP50" s="9" t="s">
        <v>1</v>
      </c>
      <c r="AQ50" s="9">
        <v>1.81</v>
      </c>
      <c r="AR50" s="9" t="s">
        <v>1</v>
      </c>
      <c r="AS50" s="9"/>
      <c r="BE50" s="9"/>
      <c r="BG50" s="9"/>
      <c r="BH50" s="9"/>
      <c r="BI50" s="9"/>
      <c r="BJ50" s="9"/>
      <c r="BK50" s="9"/>
      <c r="BL50" s="9"/>
      <c r="BM50" s="9"/>
      <c r="BQ50" s="9"/>
      <c r="BR50" s="9"/>
    </row>
    <row r="51" spans="1:70" hidden="1" x14ac:dyDescent="0.25">
      <c r="A51" s="8">
        <v>35328</v>
      </c>
      <c r="B51" s="5">
        <f t="shared" si="10"/>
        <v>45</v>
      </c>
      <c r="C51" s="9"/>
      <c r="D51" s="9" t="s">
        <v>230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 t="s">
        <v>230</v>
      </c>
      <c r="AA51" s="9">
        <v>2</v>
      </c>
      <c r="AB51" s="9">
        <v>1.9650000000000001</v>
      </c>
      <c r="AC51" s="179">
        <f t="shared" si="11"/>
        <v>0</v>
      </c>
      <c r="AD51" s="9"/>
      <c r="AE51" s="9">
        <v>1.9650000000000001</v>
      </c>
      <c r="AF51" s="9" t="s">
        <v>1</v>
      </c>
      <c r="AG51" s="9">
        <v>2.0049999999999999</v>
      </c>
      <c r="AH51" s="9">
        <v>1.655</v>
      </c>
      <c r="AI51" s="9">
        <v>1.625</v>
      </c>
      <c r="AJ51" s="9">
        <v>1.2949999999999999</v>
      </c>
      <c r="AK51" s="9">
        <v>1.7549999999999999</v>
      </c>
      <c r="AL51" s="9">
        <v>1.925</v>
      </c>
      <c r="AM51" s="9" t="s">
        <v>1</v>
      </c>
      <c r="AN51" s="9" t="s">
        <v>1</v>
      </c>
      <c r="AO51" s="1" t="s">
        <v>1</v>
      </c>
      <c r="AP51" s="9" t="s">
        <v>1</v>
      </c>
      <c r="AQ51" s="9">
        <v>1.74</v>
      </c>
      <c r="AR51" s="9" t="s">
        <v>1</v>
      </c>
      <c r="AS51" s="9"/>
      <c r="BE51" s="9"/>
      <c r="BG51" s="9"/>
      <c r="BH51" s="9"/>
      <c r="BI51" s="9"/>
      <c r="BJ51" s="9"/>
      <c r="BK51" s="9"/>
      <c r="BL51" s="9"/>
      <c r="BM51" s="9"/>
      <c r="BQ51" s="9"/>
      <c r="BR51" s="9"/>
    </row>
    <row r="52" spans="1:70" hidden="1" x14ac:dyDescent="0.25">
      <c r="A52" s="8">
        <v>35331</v>
      </c>
      <c r="B52" s="5">
        <f t="shared" si="10"/>
        <v>46</v>
      </c>
      <c r="C52" s="9"/>
      <c r="D52" s="9" t="s">
        <v>230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 t="s">
        <v>230</v>
      </c>
      <c r="AA52" s="9">
        <v>1.94</v>
      </c>
      <c r="AB52" s="9">
        <v>1.873</v>
      </c>
      <c r="AC52" s="179">
        <f t="shared" si="11"/>
        <v>0</v>
      </c>
      <c r="AD52" s="9"/>
      <c r="AE52" s="9">
        <v>1.873</v>
      </c>
      <c r="AF52" s="9" t="s">
        <v>1</v>
      </c>
      <c r="AG52" s="9">
        <v>1.913</v>
      </c>
      <c r="AH52" s="9">
        <v>1.643</v>
      </c>
      <c r="AI52" s="9">
        <v>1.5629999999999999</v>
      </c>
      <c r="AJ52" s="9">
        <v>1.2529999999999999</v>
      </c>
      <c r="AK52" s="9">
        <v>1.6930000000000001</v>
      </c>
      <c r="AL52" s="9">
        <v>1.833</v>
      </c>
      <c r="AM52" s="9" t="s">
        <v>1</v>
      </c>
      <c r="AN52" s="9" t="s">
        <v>1</v>
      </c>
      <c r="AO52" s="1" t="s">
        <v>1</v>
      </c>
      <c r="AP52" s="9" t="s">
        <v>1</v>
      </c>
      <c r="AQ52" s="9">
        <v>1.69</v>
      </c>
      <c r="AR52" s="9" t="s">
        <v>1</v>
      </c>
      <c r="AS52" s="9"/>
      <c r="BE52" s="9"/>
      <c r="BG52" s="9"/>
      <c r="BH52" s="9"/>
      <c r="BI52" s="9"/>
      <c r="BJ52" s="9"/>
      <c r="BK52" s="9"/>
      <c r="BL52" s="9"/>
      <c r="BM52" s="9"/>
      <c r="BQ52" s="9"/>
      <c r="BR52" s="9"/>
    </row>
    <row r="53" spans="1:70" hidden="1" x14ac:dyDescent="0.25">
      <c r="A53" s="8">
        <v>35332</v>
      </c>
      <c r="B53" s="5">
        <f t="shared" si="10"/>
        <v>47</v>
      </c>
      <c r="C53" s="9"/>
      <c r="D53" s="9" t="s">
        <v>230</v>
      </c>
      <c r="E53" s="9">
        <v>1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 t="s">
        <v>230</v>
      </c>
      <c r="AA53" s="9">
        <v>1.87</v>
      </c>
      <c r="AB53" s="9">
        <v>1.8280000000000001</v>
      </c>
      <c r="AC53" s="179">
        <f t="shared" si="11"/>
        <v>0</v>
      </c>
      <c r="AD53" s="9">
        <v>1</v>
      </c>
      <c r="AE53" s="9">
        <v>1.8280000000000001</v>
      </c>
      <c r="AF53" s="9" t="s">
        <v>1</v>
      </c>
      <c r="AG53" s="9">
        <v>1.8880000000000001</v>
      </c>
      <c r="AH53" s="9">
        <v>1.5980000000000001</v>
      </c>
      <c r="AI53" s="9">
        <v>1.5780000000000001</v>
      </c>
      <c r="AJ53" s="9">
        <v>1.268</v>
      </c>
      <c r="AK53" s="9">
        <v>1.6780000000000002</v>
      </c>
      <c r="AL53" s="9">
        <v>1.788</v>
      </c>
      <c r="AM53" s="9" t="s">
        <v>1</v>
      </c>
      <c r="AN53" s="9" t="s">
        <v>1</v>
      </c>
      <c r="AO53" s="1" t="s">
        <v>1</v>
      </c>
      <c r="AP53" s="9" t="s">
        <v>1</v>
      </c>
      <c r="AQ53" s="9">
        <v>1.6459999999999999</v>
      </c>
      <c r="AR53" s="9" t="s">
        <v>1</v>
      </c>
      <c r="AS53" s="9"/>
      <c r="BE53" s="9"/>
      <c r="BG53" s="9"/>
      <c r="BH53" s="9"/>
      <c r="BI53" s="9"/>
      <c r="BJ53" s="9"/>
      <c r="BK53" s="9"/>
      <c r="BL53" s="9"/>
      <c r="BM53" s="9"/>
      <c r="BQ53" s="9"/>
      <c r="BR53" s="9"/>
    </row>
    <row r="54" spans="1:70" hidden="1" x14ac:dyDescent="0.25">
      <c r="A54" s="8">
        <v>35333</v>
      </c>
      <c r="B54" s="5">
        <f t="shared" si="10"/>
        <v>48</v>
      </c>
      <c r="C54" s="9"/>
      <c r="D54" s="9" t="s">
        <v>231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 t="s">
        <v>231</v>
      </c>
      <c r="AA54" s="9">
        <v>2.08</v>
      </c>
      <c r="AB54" s="9">
        <v>2.0960000000000001</v>
      </c>
      <c r="AC54" s="179">
        <f t="shared" si="11"/>
        <v>0</v>
      </c>
      <c r="AD54" s="9"/>
      <c r="AE54" s="9">
        <v>2.0960000000000001</v>
      </c>
      <c r="AF54" s="9" t="s">
        <v>1</v>
      </c>
      <c r="AG54" s="9">
        <v>2.1859999999999999</v>
      </c>
      <c r="AH54" s="9">
        <v>1.8159999999999998</v>
      </c>
      <c r="AI54" s="9">
        <v>1.6909999999999998</v>
      </c>
      <c r="AJ54" s="9">
        <v>1.4609999999999999</v>
      </c>
      <c r="AK54" s="9">
        <v>1.861</v>
      </c>
      <c r="AL54" s="9">
        <v>2.016</v>
      </c>
      <c r="AM54" s="9" t="s">
        <v>1</v>
      </c>
      <c r="AN54" s="9" t="s">
        <v>1</v>
      </c>
      <c r="AO54" s="1" t="s">
        <v>1</v>
      </c>
      <c r="AP54" s="9" t="s">
        <v>1</v>
      </c>
      <c r="AQ54" s="9">
        <v>1.8859999999999999</v>
      </c>
      <c r="AR54" s="9" t="s">
        <v>1</v>
      </c>
      <c r="AS54" s="9"/>
      <c r="BE54" s="9"/>
      <c r="BG54" s="9"/>
      <c r="BH54" s="9"/>
      <c r="BI54" s="9"/>
      <c r="BJ54" s="9"/>
      <c r="BK54" s="9"/>
      <c r="BL54" s="9"/>
      <c r="BM54" s="9"/>
      <c r="BQ54" s="9"/>
      <c r="BR54" s="9"/>
    </row>
    <row r="55" spans="1:70" hidden="1" x14ac:dyDescent="0.25">
      <c r="A55" s="8">
        <v>35334</v>
      </c>
      <c r="B55" s="5">
        <f t="shared" si="10"/>
        <v>49</v>
      </c>
      <c r="C55" s="9"/>
      <c r="D55" s="9" t="s">
        <v>231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 t="s">
        <v>231</v>
      </c>
      <c r="AA55" s="9">
        <v>2.11</v>
      </c>
      <c r="AB55" s="9">
        <v>2.137</v>
      </c>
      <c r="AC55" s="179">
        <f t="shared" si="11"/>
        <v>0</v>
      </c>
      <c r="AD55" s="9"/>
      <c r="AE55" s="9">
        <v>2.137</v>
      </c>
      <c r="AF55" s="9" t="s">
        <v>1</v>
      </c>
      <c r="AG55" s="9">
        <v>2.3069999999999999</v>
      </c>
      <c r="AH55" s="9">
        <v>1.7969999999999999</v>
      </c>
      <c r="AI55" s="9">
        <v>1.7969999999999999</v>
      </c>
      <c r="AJ55" s="9">
        <v>1.337</v>
      </c>
      <c r="AK55" s="9">
        <v>1.907</v>
      </c>
      <c r="AL55" s="9">
        <v>2.0569999999999999</v>
      </c>
      <c r="AM55" s="9" t="s">
        <v>1</v>
      </c>
      <c r="AN55" s="9" t="s">
        <v>1</v>
      </c>
      <c r="AO55" s="1" t="s">
        <v>1</v>
      </c>
      <c r="AP55" s="9" t="s">
        <v>1</v>
      </c>
      <c r="AQ55" s="9">
        <v>1.89</v>
      </c>
      <c r="AR55" s="9" t="s">
        <v>1</v>
      </c>
      <c r="AS55" s="9"/>
      <c r="BE55" s="9"/>
      <c r="BG55" s="9"/>
      <c r="BH55" s="9"/>
      <c r="BI55" s="9"/>
      <c r="BJ55" s="9"/>
      <c r="BK55" s="9"/>
      <c r="BL55" s="9"/>
      <c r="BM55" s="9"/>
      <c r="BQ55" s="9"/>
      <c r="BR55" s="9"/>
    </row>
    <row r="56" spans="1:70" hidden="1" x14ac:dyDescent="0.25">
      <c r="A56" s="8">
        <v>35335</v>
      </c>
      <c r="B56" s="5">
        <f t="shared" si="10"/>
        <v>50</v>
      </c>
      <c r="C56" s="9"/>
      <c r="D56" s="9" t="s">
        <v>231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 t="s">
        <v>231</v>
      </c>
      <c r="AA56" s="9">
        <v>2.1150000000000002</v>
      </c>
      <c r="AB56" s="9">
        <v>2.181</v>
      </c>
      <c r="AC56" s="179">
        <f t="shared" si="11"/>
        <v>0</v>
      </c>
      <c r="AD56" s="9"/>
      <c r="AE56" s="9">
        <v>2.181</v>
      </c>
      <c r="AF56" s="9" t="s">
        <v>1</v>
      </c>
      <c r="AG56" s="9">
        <v>2.3810000000000002</v>
      </c>
      <c r="AH56" s="9">
        <v>1.841</v>
      </c>
      <c r="AI56" s="9">
        <v>1.7610000000000001</v>
      </c>
      <c r="AJ56" s="9">
        <v>1.3710000000000002</v>
      </c>
      <c r="AK56" s="9">
        <v>1.931</v>
      </c>
      <c r="AL56" s="9">
        <v>2.0910000000000002</v>
      </c>
      <c r="AM56" s="9" t="s">
        <v>1</v>
      </c>
      <c r="AN56" s="9" t="s">
        <v>1</v>
      </c>
      <c r="AO56" s="1" t="s">
        <v>1</v>
      </c>
      <c r="AP56" s="9" t="s">
        <v>1</v>
      </c>
      <c r="AQ56" s="9">
        <v>1.94</v>
      </c>
      <c r="AR56" s="9" t="s">
        <v>1</v>
      </c>
      <c r="AS56" s="9"/>
      <c r="BE56" s="9"/>
      <c r="BG56" s="9"/>
      <c r="BH56" s="9"/>
      <c r="BI56" s="9"/>
      <c r="BJ56" s="9"/>
      <c r="BK56" s="9"/>
      <c r="BL56" s="9"/>
      <c r="BM56" s="9"/>
      <c r="BQ56" s="9"/>
      <c r="BR56" s="9"/>
    </row>
    <row r="57" spans="1:70" hidden="1" x14ac:dyDescent="0.25">
      <c r="A57" s="8">
        <v>35338</v>
      </c>
      <c r="B57" s="5">
        <f t="shared" si="10"/>
        <v>51</v>
      </c>
      <c r="C57" s="9"/>
      <c r="D57" s="9" t="s">
        <v>231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 t="s">
        <v>231</v>
      </c>
      <c r="AA57" s="9">
        <v>2.1749999999999998</v>
      </c>
      <c r="AB57" s="9">
        <v>2.214</v>
      </c>
      <c r="AC57" s="179">
        <f t="shared" si="11"/>
        <v>0</v>
      </c>
      <c r="AD57" s="9"/>
      <c r="AE57" s="9">
        <v>2.214</v>
      </c>
      <c r="AF57" s="9" t="s">
        <v>1</v>
      </c>
      <c r="AG57" s="9">
        <v>2.444</v>
      </c>
      <c r="AH57" s="9">
        <v>1.8739999999999999</v>
      </c>
      <c r="AI57" s="9">
        <v>1.764</v>
      </c>
      <c r="AJ57" s="9">
        <v>1.494</v>
      </c>
      <c r="AK57" s="9">
        <v>1.974</v>
      </c>
      <c r="AL57" s="9">
        <v>2.1339999999999999</v>
      </c>
      <c r="AM57" s="9" t="s">
        <v>1</v>
      </c>
      <c r="AN57" s="9" t="s">
        <v>1</v>
      </c>
      <c r="AO57" s="1" t="s">
        <v>1</v>
      </c>
      <c r="AP57" s="9" t="s">
        <v>1</v>
      </c>
      <c r="AQ57" s="9">
        <v>1.97</v>
      </c>
      <c r="AR57" s="9" t="s">
        <v>1</v>
      </c>
      <c r="AS57" s="9"/>
      <c r="BE57" s="9"/>
      <c r="BG57" s="9"/>
      <c r="BH57" s="9"/>
      <c r="BI57" s="9"/>
      <c r="BJ57" s="9"/>
      <c r="BK57" s="9"/>
      <c r="BL57" s="9"/>
      <c r="BM57" s="9"/>
      <c r="BQ57" s="9"/>
      <c r="BR57" s="9"/>
    </row>
    <row r="58" spans="1:70" hidden="1" x14ac:dyDescent="0.25">
      <c r="A58" s="8">
        <v>35339</v>
      </c>
      <c r="B58" s="5">
        <f t="shared" si="10"/>
        <v>52</v>
      </c>
      <c r="C58" s="9"/>
      <c r="D58" s="9" t="s">
        <v>231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 t="s">
        <v>231</v>
      </c>
      <c r="AA58" s="9">
        <v>2.2250000000000001</v>
      </c>
      <c r="AB58" s="9">
        <v>2.1850000000000001</v>
      </c>
      <c r="AC58" s="179">
        <f t="shared" si="11"/>
        <v>0</v>
      </c>
      <c r="AD58" s="9"/>
      <c r="AE58" s="9">
        <v>2.1850000000000001</v>
      </c>
      <c r="AF58" s="9" t="s">
        <v>1</v>
      </c>
      <c r="AG58" s="9">
        <v>2.3849999999999998</v>
      </c>
      <c r="AH58" s="9">
        <v>1.865</v>
      </c>
      <c r="AI58" s="9">
        <v>1.7849999999999999</v>
      </c>
      <c r="AJ58" s="9">
        <v>1.4550000000000001</v>
      </c>
      <c r="AK58" s="9">
        <v>1.9550000000000001</v>
      </c>
      <c r="AL58" s="9">
        <v>2.105</v>
      </c>
      <c r="AM58" s="9" t="s">
        <v>1</v>
      </c>
      <c r="AN58" s="9" t="s">
        <v>1</v>
      </c>
      <c r="AO58" s="1" t="s">
        <v>1</v>
      </c>
      <c r="AP58" s="9" t="s">
        <v>1</v>
      </c>
      <c r="AQ58" s="9">
        <v>1.9550000000000001</v>
      </c>
      <c r="AR58" s="9" t="s">
        <v>1</v>
      </c>
      <c r="AS58" s="9"/>
      <c r="BE58" s="9"/>
      <c r="BG58" s="9"/>
      <c r="BH58" s="9"/>
      <c r="BI58" s="9"/>
      <c r="BJ58" s="9"/>
      <c r="BK58" s="9"/>
      <c r="BL58" s="9"/>
      <c r="BM58" s="9"/>
      <c r="BQ58" s="9"/>
      <c r="BR58" s="9"/>
    </row>
    <row r="59" spans="1:70" hidden="1" x14ac:dyDescent="0.25">
      <c r="A59" s="8">
        <v>35340</v>
      </c>
      <c r="B59" s="5">
        <f t="shared" si="10"/>
        <v>53</v>
      </c>
      <c r="C59" s="9"/>
      <c r="D59" s="9" t="s">
        <v>231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 t="s">
        <v>231</v>
      </c>
      <c r="AA59" s="9">
        <v>2.2050000000000001</v>
      </c>
      <c r="AB59" s="9">
        <v>2.1800000000000002</v>
      </c>
      <c r="AC59" s="179">
        <f t="shared" si="11"/>
        <v>0</v>
      </c>
      <c r="AD59" s="9"/>
      <c r="AE59" s="9">
        <v>2.1800000000000002</v>
      </c>
      <c r="AF59" s="9" t="s">
        <v>1</v>
      </c>
      <c r="AG59" s="9">
        <v>2.37</v>
      </c>
      <c r="AH59" s="9">
        <v>1.86</v>
      </c>
      <c r="AI59" s="9">
        <v>1.78</v>
      </c>
      <c r="AJ59" s="9">
        <v>1.52</v>
      </c>
      <c r="AK59" s="9">
        <v>1.95</v>
      </c>
      <c r="AL59" s="9">
        <v>2.11</v>
      </c>
      <c r="AM59" s="9" t="s">
        <v>1</v>
      </c>
      <c r="AN59" s="9" t="s">
        <v>1</v>
      </c>
      <c r="AO59" s="1" t="s">
        <v>1</v>
      </c>
      <c r="AP59" s="9" t="s">
        <v>1</v>
      </c>
      <c r="AQ59" s="9">
        <v>1.94</v>
      </c>
      <c r="AR59" s="9" t="s">
        <v>1</v>
      </c>
      <c r="AS59" s="9"/>
      <c r="BE59" s="9"/>
      <c r="BG59" s="9"/>
      <c r="BH59" s="9"/>
      <c r="BI59" s="9"/>
      <c r="BJ59" s="9"/>
      <c r="BK59" s="9"/>
      <c r="BL59" s="9"/>
      <c r="BM59" s="9"/>
      <c r="BQ59" s="9"/>
      <c r="BR59" s="9"/>
    </row>
    <row r="60" spans="1:70" hidden="1" x14ac:dyDescent="0.25">
      <c r="A60" s="8">
        <v>35341</v>
      </c>
      <c r="B60" s="5">
        <f t="shared" si="10"/>
        <v>54</v>
      </c>
      <c r="C60" s="9"/>
      <c r="D60" s="9" t="s">
        <v>231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 t="s">
        <v>231</v>
      </c>
      <c r="AA60" s="9">
        <v>2.23</v>
      </c>
      <c r="AB60" s="9">
        <v>2.3460000000000001</v>
      </c>
      <c r="AC60" s="179">
        <f t="shared" si="11"/>
        <v>0</v>
      </c>
      <c r="AD60" s="9"/>
      <c r="AE60" s="9">
        <v>2.3460000000000001</v>
      </c>
      <c r="AF60" s="9" t="s">
        <v>1</v>
      </c>
      <c r="AG60" s="9">
        <v>2.556</v>
      </c>
      <c r="AH60" s="9">
        <v>1.9660000000000002</v>
      </c>
      <c r="AI60" s="9">
        <v>1.8860000000000001</v>
      </c>
      <c r="AJ60" s="9">
        <v>1.5660000000000001</v>
      </c>
      <c r="AK60" s="9">
        <v>2.0460000000000003</v>
      </c>
      <c r="AL60" s="9">
        <v>2.2560000000000002</v>
      </c>
      <c r="AM60" s="9" t="s">
        <v>1</v>
      </c>
      <c r="AN60" s="9" t="s">
        <v>1</v>
      </c>
      <c r="AO60" s="1" t="s">
        <v>1</v>
      </c>
      <c r="AP60" s="9" t="s">
        <v>1</v>
      </c>
      <c r="AQ60" s="9">
        <v>2.0699999999999998</v>
      </c>
      <c r="AR60" s="9" t="s">
        <v>1</v>
      </c>
      <c r="AS60" s="9"/>
      <c r="BE60" s="9"/>
      <c r="BG60" s="9"/>
      <c r="BH60" s="9"/>
      <c r="BI60" s="9"/>
      <c r="BJ60" s="9"/>
      <c r="BK60" s="9"/>
      <c r="BL60" s="9"/>
      <c r="BM60" s="9"/>
      <c r="BQ60" s="9"/>
      <c r="BR60" s="9"/>
    </row>
    <row r="61" spans="1:70" hidden="1" x14ac:dyDescent="0.25">
      <c r="A61" s="8">
        <v>35342</v>
      </c>
      <c r="B61" s="5">
        <f t="shared" si="10"/>
        <v>55</v>
      </c>
      <c r="C61" s="9"/>
      <c r="D61" s="9" t="s">
        <v>231</v>
      </c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 t="s">
        <v>231</v>
      </c>
      <c r="AA61" s="9">
        <v>2.3199999999999998</v>
      </c>
      <c r="AB61" s="9">
        <v>2.3959999999999999</v>
      </c>
      <c r="AC61" s="179">
        <f t="shared" si="11"/>
        <v>0</v>
      </c>
      <c r="AD61" s="9"/>
      <c r="AE61" s="9">
        <v>2.3959999999999999</v>
      </c>
      <c r="AF61" s="9" t="s">
        <v>1</v>
      </c>
      <c r="AG61" s="9">
        <v>2.6059999999999999</v>
      </c>
      <c r="AH61" s="9">
        <v>2.016</v>
      </c>
      <c r="AI61" s="9">
        <v>1.8659999999999999</v>
      </c>
      <c r="AJ61" s="9">
        <v>1.5959999999999999</v>
      </c>
      <c r="AK61" s="9">
        <v>2.0960000000000001</v>
      </c>
      <c r="AL61" s="9">
        <v>2.3159999999999998</v>
      </c>
      <c r="AM61" s="9" t="s">
        <v>1</v>
      </c>
      <c r="AN61" s="9" t="s">
        <v>1</v>
      </c>
      <c r="AO61" s="1" t="s">
        <v>1</v>
      </c>
      <c r="AP61" s="9" t="s">
        <v>1</v>
      </c>
      <c r="AQ61" s="9">
        <v>2.1</v>
      </c>
      <c r="AR61" s="9" t="s">
        <v>1</v>
      </c>
      <c r="AS61" s="9"/>
      <c r="BE61" s="9"/>
      <c r="BG61" s="9"/>
      <c r="BH61" s="9"/>
      <c r="BI61" s="9"/>
      <c r="BJ61" s="9"/>
      <c r="BK61" s="9"/>
      <c r="BL61" s="9"/>
      <c r="BM61" s="9"/>
      <c r="BQ61" s="9"/>
      <c r="BR61" s="9"/>
    </row>
    <row r="62" spans="1:70" hidden="1" x14ac:dyDescent="0.25">
      <c r="A62" s="8">
        <v>35345</v>
      </c>
      <c r="B62" s="5">
        <f t="shared" si="10"/>
        <v>56</v>
      </c>
      <c r="C62" s="9"/>
      <c r="D62" s="9" t="s">
        <v>231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 t="s">
        <v>231</v>
      </c>
      <c r="AA62" s="9">
        <v>2.4</v>
      </c>
      <c r="AB62" s="9">
        <v>2.3690000000000002</v>
      </c>
      <c r="AC62" s="179">
        <f t="shared" si="11"/>
        <v>0</v>
      </c>
      <c r="AD62" s="9"/>
      <c r="AE62" s="9">
        <v>2.3690000000000002</v>
      </c>
      <c r="AF62" s="9" t="s">
        <v>1</v>
      </c>
      <c r="AG62" s="9">
        <v>2.5790000000000002</v>
      </c>
      <c r="AH62" s="9">
        <v>1.9890000000000003</v>
      </c>
      <c r="AI62" s="9">
        <v>1.8790000000000002</v>
      </c>
      <c r="AJ62" s="9">
        <v>1.5490000000000002</v>
      </c>
      <c r="AK62" s="9">
        <v>2.0790000000000002</v>
      </c>
      <c r="AL62" s="9">
        <v>2.2890000000000001</v>
      </c>
      <c r="AM62" s="9" t="s">
        <v>1</v>
      </c>
      <c r="AN62" s="9" t="s">
        <v>1</v>
      </c>
      <c r="AO62" s="1" t="s">
        <v>1</v>
      </c>
      <c r="AP62" s="9" t="s">
        <v>1</v>
      </c>
      <c r="AQ62" s="9">
        <v>2.1</v>
      </c>
      <c r="AR62" s="9" t="s">
        <v>1</v>
      </c>
      <c r="AS62" s="9"/>
      <c r="BE62" s="9"/>
      <c r="BG62" s="9"/>
      <c r="BH62" s="9"/>
      <c r="BI62" s="9"/>
      <c r="BJ62" s="9"/>
      <c r="BK62" s="9"/>
      <c r="BL62" s="9"/>
      <c r="BM62" s="9"/>
      <c r="BQ62" s="9"/>
      <c r="BR62" s="9"/>
    </row>
    <row r="63" spans="1:70" hidden="1" x14ac:dyDescent="0.25">
      <c r="A63" s="8">
        <v>35346</v>
      </c>
      <c r="B63" s="5">
        <f t="shared" si="10"/>
        <v>57</v>
      </c>
      <c r="C63" s="9"/>
      <c r="D63" s="9" t="s">
        <v>231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 t="s">
        <v>231</v>
      </c>
      <c r="AA63" s="9">
        <v>2.375</v>
      </c>
      <c r="AB63" s="9">
        <v>2.4380000000000002</v>
      </c>
      <c r="AC63" s="179">
        <f t="shared" si="11"/>
        <v>0</v>
      </c>
      <c r="AD63" s="9"/>
      <c r="AE63" s="9">
        <v>2.4380000000000002</v>
      </c>
      <c r="AF63" s="9" t="s">
        <v>1</v>
      </c>
      <c r="AG63" s="9">
        <v>2.6580000000000004</v>
      </c>
      <c r="AH63" s="9">
        <v>2.048</v>
      </c>
      <c r="AI63" s="9">
        <v>1.9280000000000002</v>
      </c>
      <c r="AJ63" s="9">
        <v>1.6280000000000003</v>
      </c>
      <c r="AK63" s="9">
        <v>2.1480000000000001</v>
      </c>
      <c r="AL63" s="9">
        <v>2.3580000000000001</v>
      </c>
      <c r="AM63" s="9" t="s">
        <v>1</v>
      </c>
      <c r="AN63" s="9" t="s">
        <v>1</v>
      </c>
      <c r="AO63" s="1" t="s">
        <v>1</v>
      </c>
      <c r="AP63" s="9" t="s">
        <v>1</v>
      </c>
      <c r="AQ63" s="9">
        <v>2.15</v>
      </c>
      <c r="AR63" s="9" t="s">
        <v>1</v>
      </c>
      <c r="AS63" s="9"/>
      <c r="BE63" s="9"/>
      <c r="BG63" s="9"/>
      <c r="BH63" s="9"/>
      <c r="BI63" s="9"/>
      <c r="BJ63" s="9"/>
      <c r="BK63" s="9"/>
      <c r="BL63" s="9"/>
      <c r="BM63" s="9"/>
      <c r="BQ63" s="9"/>
      <c r="BR63" s="9"/>
    </row>
    <row r="64" spans="1:70" hidden="1" x14ac:dyDescent="0.25">
      <c r="A64" s="8">
        <v>35347</v>
      </c>
      <c r="B64" s="5">
        <f t="shared" si="10"/>
        <v>58</v>
      </c>
      <c r="C64" s="9"/>
      <c r="D64" s="9" t="s">
        <v>231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 t="s">
        <v>231</v>
      </c>
      <c r="AA64" s="9">
        <v>2.4849999999999999</v>
      </c>
      <c r="AB64" s="9">
        <v>2.4700000000000002</v>
      </c>
      <c r="AC64" s="179">
        <f t="shared" si="11"/>
        <v>0</v>
      </c>
      <c r="AD64" s="9"/>
      <c r="AE64" s="9">
        <v>2.4700000000000002</v>
      </c>
      <c r="AF64" s="9" t="s">
        <v>1</v>
      </c>
      <c r="AG64" s="9">
        <v>2.73</v>
      </c>
      <c r="AH64" s="9">
        <v>2.1</v>
      </c>
      <c r="AI64" s="9">
        <v>1.93</v>
      </c>
      <c r="AJ64" s="9">
        <v>1.62</v>
      </c>
      <c r="AK64" s="9">
        <v>2.17</v>
      </c>
      <c r="AL64" s="9">
        <v>2.39</v>
      </c>
      <c r="AM64" s="9" t="s">
        <v>1</v>
      </c>
      <c r="AN64" s="9" t="s">
        <v>1</v>
      </c>
      <c r="AO64" s="1" t="s">
        <v>1</v>
      </c>
      <c r="AP64" s="9" t="s">
        <v>1</v>
      </c>
      <c r="AQ64" s="9">
        <v>2.19</v>
      </c>
      <c r="AR64" s="9" t="s">
        <v>1</v>
      </c>
      <c r="AS64" s="9"/>
      <c r="BE64" s="9"/>
      <c r="BG64" s="9"/>
      <c r="BH64" s="9"/>
      <c r="BI64" s="9"/>
      <c r="BJ64" s="9"/>
      <c r="BK64" s="9"/>
      <c r="BL64" s="9"/>
      <c r="BM64" s="9"/>
      <c r="BQ64" s="9"/>
      <c r="BR64" s="9"/>
    </row>
    <row r="65" spans="1:70" hidden="1" x14ac:dyDescent="0.25">
      <c r="A65" s="8">
        <v>35348</v>
      </c>
      <c r="B65" s="5">
        <f t="shared" si="10"/>
        <v>59</v>
      </c>
      <c r="C65" s="9"/>
      <c r="D65" s="9" t="s">
        <v>231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 t="s">
        <v>231</v>
      </c>
      <c r="AA65" s="9">
        <v>2.4900000000000002</v>
      </c>
      <c r="AB65" s="9">
        <v>2.371</v>
      </c>
      <c r="AC65" s="179">
        <f t="shared" si="11"/>
        <v>0</v>
      </c>
      <c r="AD65" s="9"/>
      <c r="AE65" s="9">
        <v>2.371</v>
      </c>
      <c r="AF65" s="9" t="s">
        <v>1</v>
      </c>
      <c r="AG65" s="9">
        <v>2.6309999999999998</v>
      </c>
      <c r="AH65" s="9">
        <v>2.0510000000000002</v>
      </c>
      <c r="AI65" s="9">
        <v>1.921</v>
      </c>
      <c r="AJ65" s="9">
        <v>1.601</v>
      </c>
      <c r="AK65" s="9">
        <v>2.121</v>
      </c>
      <c r="AL65" s="9">
        <v>2.2810000000000001</v>
      </c>
      <c r="AM65" s="9" t="s">
        <v>1</v>
      </c>
      <c r="AN65" s="9" t="s">
        <v>1</v>
      </c>
      <c r="AO65" s="1" t="s">
        <v>1</v>
      </c>
      <c r="AP65" s="9" t="s">
        <v>1</v>
      </c>
      <c r="AQ65" s="9">
        <v>2.11</v>
      </c>
      <c r="AR65" s="9" t="s">
        <v>1</v>
      </c>
      <c r="AS65" s="9"/>
      <c r="BE65" s="9"/>
      <c r="BG65" s="9"/>
      <c r="BH65" s="9"/>
      <c r="BI65" s="9"/>
      <c r="BJ65" s="9"/>
      <c r="BK65" s="9"/>
      <c r="BL65" s="9"/>
      <c r="BM65" s="9"/>
      <c r="BQ65" s="9"/>
      <c r="BR65" s="9"/>
    </row>
    <row r="66" spans="1:70" hidden="1" x14ac:dyDescent="0.25">
      <c r="A66" s="8">
        <v>35349</v>
      </c>
      <c r="B66" s="5">
        <f t="shared" si="10"/>
        <v>60</v>
      </c>
      <c r="C66" s="9"/>
      <c r="D66" s="9" t="s">
        <v>231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 t="s">
        <v>231</v>
      </c>
      <c r="AA66" s="9">
        <v>2.37</v>
      </c>
      <c r="AB66" s="9">
        <v>2.347</v>
      </c>
      <c r="AC66" s="179">
        <f t="shared" si="11"/>
        <v>0</v>
      </c>
      <c r="AD66" s="9"/>
      <c r="AE66" s="9">
        <v>2.347</v>
      </c>
      <c r="AF66" s="9" t="s">
        <v>1</v>
      </c>
      <c r="AG66" s="9">
        <v>2.597</v>
      </c>
      <c r="AH66" s="9">
        <v>2.0369999999999999</v>
      </c>
      <c r="AI66" s="9">
        <v>1.837</v>
      </c>
      <c r="AJ66" s="9">
        <v>1.5569999999999999</v>
      </c>
      <c r="AK66" s="9">
        <v>2.0870000000000002</v>
      </c>
      <c r="AL66" s="9">
        <v>2.2570000000000001</v>
      </c>
      <c r="AM66" s="9" t="s">
        <v>1</v>
      </c>
      <c r="AN66" s="9" t="s">
        <v>1</v>
      </c>
      <c r="AO66" s="1" t="s">
        <v>1</v>
      </c>
      <c r="AP66" s="9" t="s">
        <v>1</v>
      </c>
      <c r="AQ66" s="9">
        <v>2.1</v>
      </c>
      <c r="AR66" s="9" t="s">
        <v>1</v>
      </c>
      <c r="AS66" s="9"/>
      <c r="BE66" s="9"/>
      <c r="BG66" s="9"/>
      <c r="BH66" s="9"/>
      <c r="BI66" s="9"/>
      <c r="BJ66" s="9"/>
      <c r="BK66" s="9"/>
      <c r="BL66" s="9"/>
      <c r="BM66" s="9"/>
      <c r="BQ66" s="9"/>
      <c r="BR66" s="9"/>
    </row>
    <row r="67" spans="1:70" hidden="1" x14ac:dyDescent="0.25">
      <c r="A67" s="8">
        <v>35352</v>
      </c>
      <c r="B67" s="5">
        <f t="shared" si="10"/>
        <v>61</v>
      </c>
      <c r="C67" s="9"/>
      <c r="D67" s="9" t="s">
        <v>231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 t="s">
        <v>231</v>
      </c>
      <c r="AA67" s="9">
        <v>2.3050000000000002</v>
      </c>
      <c r="AB67" s="9">
        <v>2.2999999999999998</v>
      </c>
      <c r="AC67" s="179">
        <f t="shared" si="11"/>
        <v>0</v>
      </c>
      <c r="AD67" s="9"/>
      <c r="AE67" s="9">
        <v>2.2999999999999998</v>
      </c>
      <c r="AF67" s="9" t="s">
        <v>1</v>
      </c>
      <c r="AG67" s="9">
        <v>2.54</v>
      </c>
      <c r="AH67" s="9">
        <v>2.02</v>
      </c>
      <c r="AI67" s="9">
        <v>1.84</v>
      </c>
      <c r="AJ67" s="9">
        <v>1.57</v>
      </c>
      <c r="AK67" s="9">
        <v>2.0499999999999998</v>
      </c>
      <c r="AL67" s="9">
        <v>2.21</v>
      </c>
      <c r="AM67" s="9" t="s">
        <v>1</v>
      </c>
      <c r="AN67" s="9" t="s">
        <v>1</v>
      </c>
      <c r="AO67" s="1" t="s">
        <v>1</v>
      </c>
      <c r="AP67" s="9" t="s">
        <v>1</v>
      </c>
      <c r="AQ67" s="9">
        <v>2.06</v>
      </c>
      <c r="AR67" s="9" t="s">
        <v>1</v>
      </c>
      <c r="AS67" s="9"/>
      <c r="BE67" s="9"/>
      <c r="BG67" s="9"/>
      <c r="BH67" s="9"/>
      <c r="BI67" s="9"/>
      <c r="BJ67" s="9"/>
      <c r="BK67" s="9"/>
      <c r="BL67" s="9"/>
      <c r="BM67" s="9"/>
      <c r="BQ67" s="9"/>
      <c r="BR67" s="9"/>
    </row>
    <row r="68" spans="1:70" hidden="1" x14ac:dyDescent="0.25">
      <c r="A68" s="8">
        <v>35353</v>
      </c>
      <c r="B68" s="5">
        <f t="shared" si="10"/>
        <v>62</v>
      </c>
      <c r="C68" s="9"/>
      <c r="D68" s="9" t="s">
        <v>231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 t="s">
        <v>231</v>
      </c>
      <c r="AA68" s="9">
        <v>2.33</v>
      </c>
      <c r="AB68" s="9">
        <v>2.464</v>
      </c>
      <c r="AC68" s="179">
        <f t="shared" si="11"/>
        <v>0</v>
      </c>
      <c r="AD68" s="9"/>
      <c r="AE68" s="9">
        <v>2.464</v>
      </c>
      <c r="AF68" s="9" t="s">
        <v>1</v>
      </c>
      <c r="AG68" s="9">
        <v>2.7239999999999998</v>
      </c>
      <c r="AH68" s="9">
        <v>2.1240000000000001</v>
      </c>
      <c r="AI68" s="9">
        <v>1.984</v>
      </c>
      <c r="AJ68" s="9">
        <v>1.704</v>
      </c>
      <c r="AK68" s="9">
        <v>2.214</v>
      </c>
      <c r="AL68" s="9">
        <v>2.3639999999999999</v>
      </c>
      <c r="AM68" s="9" t="s">
        <v>1</v>
      </c>
      <c r="AN68" s="9" t="s">
        <v>1</v>
      </c>
      <c r="AO68" s="1" t="s">
        <v>1</v>
      </c>
      <c r="AP68" s="9" t="s">
        <v>1</v>
      </c>
      <c r="AQ68" s="9">
        <v>2.2010000000000001</v>
      </c>
      <c r="AR68" s="9" t="s">
        <v>1</v>
      </c>
      <c r="AS68" s="9"/>
      <c r="BE68" s="9"/>
      <c r="BG68" s="9"/>
      <c r="BH68" s="9"/>
      <c r="BI68" s="9"/>
      <c r="BJ68" s="9"/>
      <c r="BK68" s="9"/>
      <c r="BL68" s="9"/>
      <c r="BM68" s="9"/>
      <c r="BQ68" s="9"/>
      <c r="BR68" s="9"/>
    </row>
    <row r="69" spans="1:70" hidden="1" x14ac:dyDescent="0.25">
      <c r="A69" s="8">
        <v>35354</v>
      </c>
      <c r="B69" s="5">
        <f t="shared" si="10"/>
        <v>63</v>
      </c>
      <c r="C69" s="9"/>
      <c r="D69" s="9" t="s">
        <v>231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 t="s">
        <v>231</v>
      </c>
      <c r="AA69" s="9">
        <v>2.4700000000000002</v>
      </c>
      <c r="AB69" s="9">
        <v>2.4369999999999998</v>
      </c>
      <c r="AC69" s="179">
        <f t="shared" si="11"/>
        <v>0</v>
      </c>
      <c r="AD69" s="9"/>
      <c r="AE69" s="9">
        <v>2.4369999999999998</v>
      </c>
      <c r="AF69" s="9" t="s">
        <v>1</v>
      </c>
      <c r="AG69" s="9">
        <v>2.6970000000000001</v>
      </c>
      <c r="AH69" s="9">
        <v>2.1469999999999998</v>
      </c>
      <c r="AI69" s="9">
        <v>2.0369999999999999</v>
      </c>
      <c r="AJ69" s="9">
        <v>1.7369999999999999</v>
      </c>
      <c r="AK69" s="9">
        <v>2.2069999999999999</v>
      </c>
      <c r="AL69" s="9">
        <v>2.3369999999999997</v>
      </c>
      <c r="AM69" s="9" t="s">
        <v>1</v>
      </c>
      <c r="AN69" s="9" t="s">
        <v>1</v>
      </c>
      <c r="AO69" s="1" t="s">
        <v>1</v>
      </c>
      <c r="AP69" s="9" t="s">
        <v>1</v>
      </c>
      <c r="AQ69" s="9">
        <v>2.21</v>
      </c>
      <c r="AR69" s="9" t="s">
        <v>1</v>
      </c>
      <c r="AS69" s="9"/>
      <c r="BE69" s="9"/>
      <c r="BG69" s="9"/>
      <c r="BH69" s="9"/>
      <c r="BI69" s="9"/>
      <c r="BJ69" s="9"/>
      <c r="BK69" s="9"/>
      <c r="BL69" s="9"/>
      <c r="BM69" s="9"/>
      <c r="BQ69" s="9"/>
      <c r="BR69" s="9"/>
    </row>
    <row r="70" spans="1:70" hidden="1" x14ac:dyDescent="0.25">
      <c r="A70" s="8">
        <v>35355</v>
      </c>
      <c r="B70" s="5">
        <f t="shared" si="10"/>
        <v>64</v>
      </c>
      <c r="C70" s="9"/>
      <c r="D70" s="9" t="s">
        <v>231</v>
      </c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 t="s">
        <v>231</v>
      </c>
      <c r="AA70" s="9">
        <v>2.44</v>
      </c>
      <c r="AB70" s="9">
        <v>2.4279999999999999</v>
      </c>
      <c r="AC70" s="179">
        <f t="shared" si="11"/>
        <v>0</v>
      </c>
      <c r="AD70" s="9"/>
      <c r="AE70" s="9">
        <v>2.4279999999999999</v>
      </c>
      <c r="AF70" s="9" t="s">
        <v>1</v>
      </c>
      <c r="AG70" s="9">
        <v>2.698</v>
      </c>
      <c r="AH70" s="9">
        <v>2.1579999999999999</v>
      </c>
      <c r="AI70" s="9">
        <v>2.028</v>
      </c>
      <c r="AJ70" s="9">
        <v>1.788</v>
      </c>
      <c r="AK70" s="9">
        <v>2.218</v>
      </c>
      <c r="AL70" s="9">
        <v>2.3479999999999999</v>
      </c>
      <c r="AM70" s="9" t="s">
        <v>1</v>
      </c>
      <c r="AN70" s="9" t="s">
        <v>1</v>
      </c>
      <c r="AO70" s="1" t="s">
        <v>1</v>
      </c>
      <c r="AP70" s="9" t="s">
        <v>1</v>
      </c>
      <c r="AQ70" s="9">
        <v>2.2349999999999999</v>
      </c>
      <c r="AR70" s="9" t="s">
        <v>1</v>
      </c>
      <c r="AS70" s="9"/>
      <c r="BE70" s="9"/>
      <c r="BG70" s="9"/>
      <c r="BH70" s="9"/>
      <c r="BI70" s="9"/>
      <c r="BJ70" s="9"/>
      <c r="BK70" s="9"/>
      <c r="BL70" s="9"/>
      <c r="BM70" s="9"/>
      <c r="BQ70" s="9"/>
      <c r="BR70" s="9"/>
    </row>
    <row r="71" spans="1:70" hidden="1" x14ac:dyDescent="0.25">
      <c r="A71" s="8">
        <v>35356</v>
      </c>
      <c r="B71" s="5">
        <f t="shared" si="10"/>
        <v>65</v>
      </c>
      <c r="C71" s="9"/>
      <c r="D71" s="9" t="s">
        <v>231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 t="s">
        <v>231</v>
      </c>
      <c r="AA71" s="9">
        <v>2.42</v>
      </c>
      <c r="AB71" s="9">
        <v>2.4</v>
      </c>
      <c r="AC71" s="179">
        <f t="shared" si="11"/>
        <v>0</v>
      </c>
      <c r="AD71" s="9"/>
      <c r="AE71" s="9">
        <v>2.4</v>
      </c>
      <c r="AF71" s="9" t="s">
        <v>1</v>
      </c>
      <c r="AG71" s="9">
        <v>2.69</v>
      </c>
      <c r="AH71" s="9">
        <v>2.17</v>
      </c>
      <c r="AI71" s="9">
        <v>2.0699999999999998</v>
      </c>
      <c r="AJ71" s="9">
        <v>1.8</v>
      </c>
      <c r="AK71" s="9">
        <v>2.2200000000000002</v>
      </c>
      <c r="AL71" s="9">
        <v>2.33</v>
      </c>
      <c r="AM71" s="9" t="s">
        <v>1</v>
      </c>
      <c r="AN71" s="9" t="s">
        <v>1</v>
      </c>
      <c r="AO71" s="1" t="s">
        <v>1</v>
      </c>
      <c r="AP71" s="9" t="s">
        <v>1</v>
      </c>
      <c r="AQ71" s="9">
        <v>2.23</v>
      </c>
      <c r="AR71" s="9" t="s">
        <v>1</v>
      </c>
      <c r="AS71" s="9"/>
      <c r="BE71" s="9"/>
      <c r="BG71" s="9"/>
      <c r="BH71" s="9"/>
      <c r="BI71" s="9"/>
      <c r="BJ71" s="9"/>
      <c r="BK71" s="9"/>
      <c r="BL71" s="9"/>
      <c r="BM71" s="9"/>
      <c r="BQ71" s="9"/>
      <c r="BR71" s="9"/>
    </row>
    <row r="72" spans="1:70" hidden="1" x14ac:dyDescent="0.25">
      <c r="A72" s="8">
        <v>35359</v>
      </c>
      <c r="B72" s="5">
        <f t="shared" si="10"/>
        <v>66</v>
      </c>
      <c r="C72" s="9"/>
      <c r="D72" s="9" t="s">
        <v>231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 t="s">
        <v>231</v>
      </c>
      <c r="AA72" s="9">
        <v>2.39</v>
      </c>
      <c r="AB72" s="9">
        <v>2.4820000000000002</v>
      </c>
      <c r="AC72" s="179">
        <f t="shared" si="11"/>
        <v>0</v>
      </c>
      <c r="AD72" s="9"/>
      <c r="AE72" s="9">
        <v>2.4820000000000002</v>
      </c>
      <c r="AF72" s="9" t="s">
        <v>1</v>
      </c>
      <c r="AG72" s="9">
        <v>2.802</v>
      </c>
      <c r="AH72" s="9">
        <v>2.222</v>
      </c>
      <c r="AI72" s="9">
        <v>2.1520000000000001</v>
      </c>
      <c r="AJ72" s="9">
        <v>1.9220000000000004</v>
      </c>
      <c r="AK72" s="9">
        <v>2.3320000000000003</v>
      </c>
      <c r="AL72" s="9">
        <v>2.4120000000000004</v>
      </c>
      <c r="AM72" s="9" t="s">
        <v>1</v>
      </c>
      <c r="AN72" s="9" t="s">
        <v>1</v>
      </c>
      <c r="AO72" s="1" t="s">
        <v>1</v>
      </c>
      <c r="AP72" s="9" t="s">
        <v>1</v>
      </c>
      <c r="AQ72" s="9">
        <v>2.29</v>
      </c>
      <c r="AR72" s="9" t="s">
        <v>1</v>
      </c>
      <c r="AS72" s="9"/>
      <c r="BE72" s="9"/>
      <c r="BG72" s="9"/>
      <c r="BH72" s="9"/>
      <c r="BI72" s="9"/>
      <c r="BJ72" s="9"/>
      <c r="BK72" s="9"/>
      <c r="BL72" s="9"/>
      <c r="BM72" s="9"/>
      <c r="BQ72" s="9"/>
      <c r="BR72" s="9"/>
    </row>
    <row r="73" spans="1:70" hidden="1" x14ac:dyDescent="0.25">
      <c r="A73" s="8">
        <v>35360</v>
      </c>
      <c r="B73" s="5">
        <f t="shared" si="10"/>
        <v>67</v>
      </c>
      <c r="C73" s="9"/>
      <c r="D73" s="9" t="s">
        <v>231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 t="s">
        <v>231</v>
      </c>
      <c r="AA73" s="9">
        <v>2.52</v>
      </c>
      <c r="AB73" s="9">
        <v>2.625</v>
      </c>
      <c r="AC73" s="179">
        <f t="shared" si="11"/>
        <v>0</v>
      </c>
      <c r="AD73" s="9"/>
      <c r="AE73" s="9">
        <v>2.625</v>
      </c>
      <c r="AF73" s="9" t="s">
        <v>1</v>
      </c>
      <c r="AG73" s="9">
        <v>2.9550000000000001</v>
      </c>
      <c r="AH73" s="9">
        <v>2.3650000000000002</v>
      </c>
      <c r="AI73" s="9">
        <v>2.3450000000000002</v>
      </c>
      <c r="AJ73" s="9">
        <v>2.0449999999999999</v>
      </c>
      <c r="AK73" s="9">
        <v>2.4350000000000001</v>
      </c>
      <c r="AL73" s="9">
        <v>2.5550000000000002</v>
      </c>
      <c r="AM73" s="9" t="s">
        <v>1</v>
      </c>
      <c r="AN73" s="9" t="s">
        <v>1</v>
      </c>
      <c r="AO73" s="1" t="s">
        <v>1</v>
      </c>
      <c r="AP73" s="9" t="s">
        <v>1</v>
      </c>
      <c r="AQ73" s="9">
        <v>2.4300000000000002</v>
      </c>
      <c r="AR73" s="9" t="s">
        <v>1</v>
      </c>
      <c r="AS73" s="9"/>
      <c r="BE73" s="9"/>
      <c r="BG73" s="9"/>
      <c r="BH73" s="9"/>
      <c r="BI73" s="9"/>
      <c r="BJ73" s="9"/>
      <c r="BK73" s="9"/>
      <c r="BL73" s="9"/>
      <c r="BM73" s="9"/>
      <c r="BQ73" s="9"/>
      <c r="BR73" s="9"/>
    </row>
    <row r="74" spans="1:70" hidden="1" x14ac:dyDescent="0.25">
      <c r="A74" s="8">
        <v>35361</v>
      </c>
      <c r="B74" s="5">
        <f t="shared" ref="B74:B137" si="12">B73+1</f>
        <v>68</v>
      </c>
      <c r="C74" s="9"/>
      <c r="D74" s="9" t="s">
        <v>231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 t="s">
        <v>231</v>
      </c>
      <c r="AA74" s="9">
        <v>2.61</v>
      </c>
      <c r="AB74" s="9">
        <v>2.5750000000000002</v>
      </c>
      <c r="AC74" s="179">
        <f t="shared" ref="AC74:AC144" si="13">AE74-AB74</f>
        <v>0</v>
      </c>
      <c r="AD74" s="9"/>
      <c r="AE74" s="9">
        <v>2.5750000000000002</v>
      </c>
      <c r="AF74" s="9" t="s">
        <v>1</v>
      </c>
      <c r="AG74" s="9">
        <v>2.875</v>
      </c>
      <c r="AH74" s="9">
        <v>2.375</v>
      </c>
      <c r="AI74" s="9">
        <v>2.355</v>
      </c>
      <c r="AJ74" s="9">
        <v>2.125</v>
      </c>
      <c r="AK74" s="9">
        <v>2.395</v>
      </c>
      <c r="AL74" s="9">
        <v>2.5150000000000001</v>
      </c>
      <c r="AM74" s="9" t="s">
        <v>1</v>
      </c>
      <c r="AN74" s="9" t="s">
        <v>1</v>
      </c>
      <c r="AO74" s="1" t="s">
        <v>1</v>
      </c>
      <c r="AP74" s="9" t="s">
        <v>1</v>
      </c>
      <c r="AQ74" s="9">
        <v>2.4</v>
      </c>
      <c r="AR74" s="9" t="s">
        <v>1</v>
      </c>
      <c r="AS74" s="9"/>
      <c r="BE74" s="9"/>
      <c r="BG74" s="9"/>
      <c r="BH74" s="9"/>
      <c r="BI74" s="9"/>
      <c r="BJ74" s="9"/>
      <c r="BK74" s="9"/>
      <c r="BL74" s="9"/>
      <c r="BM74" s="9"/>
      <c r="BQ74" s="9"/>
      <c r="BR74" s="9"/>
    </row>
    <row r="75" spans="1:70" hidden="1" x14ac:dyDescent="0.25">
      <c r="A75" s="8">
        <v>35362</v>
      </c>
      <c r="B75" s="5">
        <f t="shared" si="12"/>
        <v>69</v>
      </c>
      <c r="C75" s="9"/>
      <c r="D75" s="9" t="s">
        <v>231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 t="s">
        <v>231</v>
      </c>
      <c r="AA75" s="9">
        <v>2.5</v>
      </c>
      <c r="AB75" s="9">
        <v>2.4849999999999999</v>
      </c>
      <c r="AC75" s="179">
        <f t="shared" si="13"/>
        <v>0</v>
      </c>
      <c r="AD75" s="9"/>
      <c r="AE75" s="9">
        <v>2.4849999999999999</v>
      </c>
      <c r="AF75" s="9" t="s">
        <v>1</v>
      </c>
      <c r="AG75" s="9">
        <v>2.7549999999999999</v>
      </c>
      <c r="AH75" s="9">
        <v>2.3650000000000002</v>
      </c>
      <c r="AI75" s="9">
        <v>2.355</v>
      </c>
      <c r="AJ75" s="9">
        <v>2.1949999999999998</v>
      </c>
      <c r="AK75" s="9">
        <v>2.3450000000000002</v>
      </c>
      <c r="AL75" s="9">
        <v>2.4449999999999998</v>
      </c>
      <c r="AM75" s="9" t="s">
        <v>1</v>
      </c>
      <c r="AN75" s="9" t="s">
        <v>1</v>
      </c>
      <c r="AO75" s="1" t="s">
        <v>1</v>
      </c>
      <c r="AP75" s="9" t="s">
        <v>1</v>
      </c>
      <c r="AQ75" s="9">
        <v>2.4189999999999996</v>
      </c>
      <c r="AR75" s="9" t="s">
        <v>1</v>
      </c>
      <c r="AS75" s="9"/>
      <c r="BE75" s="9"/>
      <c r="BG75" s="9"/>
      <c r="BH75" s="9"/>
      <c r="BI75" s="9"/>
      <c r="BJ75" s="9"/>
      <c r="BK75" s="9"/>
      <c r="BL75" s="9"/>
      <c r="BM75" s="9"/>
      <c r="BQ75" s="9"/>
      <c r="BR75" s="9"/>
    </row>
    <row r="76" spans="1:70" hidden="1" x14ac:dyDescent="0.25">
      <c r="A76" s="8">
        <v>35363</v>
      </c>
      <c r="B76" s="5">
        <f t="shared" si="12"/>
        <v>70</v>
      </c>
      <c r="C76" s="9"/>
      <c r="D76" s="9" t="s">
        <v>231</v>
      </c>
      <c r="E76" s="9">
        <v>1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 t="s">
        <v>231</v>
      </c>
      <c r="AA76" s="9">
        <v>2.4900000000000002</v>
      </c>
      <c r="AB76" s="9">
        <v>2.6520000000000001</v>
      </c>
      <c r="AC76" s="179">
        <f t="shared" si="13"/>
        <v>0</v>
      </c>
      <c r="AD76" s="9">
        <v>1</v>
      </c>
      <c r="AE76" s="9">
        <v>2.6520000000000001</v>
      </c>
      <c r="AF76" s="9" t="s">
        <v>1</v>
      </c>
      <c r="AG76" s="9">
        <v>2.9120000000000004</v>
      </c>
      <c r="AH76" s="9">
        <v>2.4420000000000002</v>
      </c>
      <c r="AI76" s="9">
        <v>2.4220000000000002</v>
      </c>
      <c r="AJ76" s="9">
        <v>2.202</v>
      </c>
      <c r="AK76" s="9">
        <v>2.4820000000000002</v>
      </c>
      <c r="AL76" s="9">
        <v>2.552</v>
      </c>
      <c r="AM76" s="9" t="s">
        <v>1</v>
      </c>
      <c r="AN76" s="9" t="s">
        <v>1</v>
      </c>
      <c r="AO76" s="1" t="s">
        <v>1</v>
      </c>
      <c r="AP76" s="9" t="s">
        <v>1</v>
      </c>
      <c r="AQ76" s="9">
        <v>2.4700000000000002</v>
      </c>
      <c r="AR76" s="9" t="s">
        <v>1</v>
      </c>
      <c r="AS76" s="9"/>
      <c r="BE76" s="9"/>
      <c r="BG76" s="9"/>
      <c r="BH76" s="9"/>
      <c r="BI76" s="9"/>
      <c r="BJ76" s="9"/>
      <c r="BK76" s="9"/>
      <c r="BL76" s="9"/>
      <c r="BM76" s="9"/>
      <c r="BQ76" s="9"/>
      <c r="BR76" s="9"/>
    </row>
    <row r="77" spans="1:70" hidden="1" x14ac:dyDescent="0.25">
      <c r="A77" s="8">
        <v>35366</v>
      </c>
      <c r="B77" s="5">
        <f t="shared" si="12"/>
        <v>71</v>
      </c>
      <c r="C77" s="9"/>
      <c r="D77" s="9" t="s">
        <v>232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 t="s">
        <v>232</v>
      </c>
      <c r="AA77" s="9">
        <v>2.7050000000000001</v>
      </c>
      <c r="AB77" s="9">
        <v>2.7309999999999999</v>
      </c>
      <c r="AC77" s="179">
        <f t="shared" si="13"/>
        <v>0</v>
      </c>
      <c r="AD77" s="9"/>
      <c r="AE77" s="9">
        <v>2.7309999999999999</v>
      </c>
      <c r="AF77" s="9" t="s">
        <v>1</v>
      </c>
      <c r="AG77" s="9">
        <v>3.0409999999999999</v>
      </c>
      <c r="AH77" s="9">
        <v>2.5009999999999999</v>
      </c>
      <c r="AI77" s="9">
        <v>2.431</v>
      </c>
      <c r="AJ77" s="9">
        <v>2.2409999999999997</v>
      </c>
      <c r="AK77" s="9">
        <v>2.5009999999999999</v>
      </c>
      <c r="AL77" s="9">
        <v>2.5909999999999997</v>
      </c>
      <c r="AM77" s="9" t="s">
        <v>1</v>
      </c>
      <c r="AN77" s="9" t="s">
        <v>1</v>
      </c>
      <c r="AO77" s="1" t="s">
        <v>1</v>
      </c>
      <c r="AP77" s="9" t="s">
        <v>1</v>
      </c>
      <c r="AQ77" s="9">
        <v>2.5449999999999999</v>
      </c>
      <c r="AR77" s="9" t="s">
        <v>1</v>
      </c>
      <c r="AS77" s="9"/>
      <c r="BE77" s="9"/>
      <c r="BG77" s="9"/>
      <c r="BH77" s="9"/>
      <c r="BI77" s="9"/>
      <c r="BJ77" s="9"/>
      <c r="BK77" s="9"/>
      <c r="BL77" s="9"/>
      <c r="BM77" s="9"/>
      <c r="BQ77" s="9"/>
      <c r="BR77" s="9"/>
    </row>
    <row r="78" spans="1:70" hidden="1" x14ac:dyDescent="0.25">
      <c r="A78" s="8">
        <v>35367</v>
      </c>
      <c r="B78" s="5">
        <f t="shared" si="12"/>
        <v>72</v>
      </c>
      <c r="C78" s="9"/>
      <c r="D78" s="9" t="s">
        <v>232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 t="s">
        <v>232</v>
      </c>
      <c r="AA78" s="9">
        <v>2.68</v>
      </c>
      <c r="AB78" s="9">
        <v>2.7949999999999999</v>
      </c>
      <c r="AC78" s="179">
        <f t="shared" si="13"/>
        <v>0</v>
      </c>
      <c r="AD78" s="9"/>
      <c r="AE78" s="9">
        <v>2.7949999999999999</v>
      </c>
      <c r="AF78" s="9" t="s">
        <v>1</v>
      </c>
      <c r="AG78" s="9">
        <v>3.1150000000000002</v>
      </c>
      <c r="AH78" s="9">
        <v>2.5649999999999999</v>
      </c>
      <c r="AI78" s="9">
        <v>2.5449999999999999</v>
      </c>
      <c r="AJ78" s="9">
        <v>2.4049999999999998</v>
      </c>
      <c r="AK78" s="9">
        <v>2.625</v>
      </c>
      <c r="AL78" s="9">
        <v>2.7149999999999999</v>
      </c>
      <c r="AM78" s="9" t="s">
        <v>1</v>
      </c>
      <c r="AN78" s="9" t="s">
        <v>1</v>
      </c>
      <c r="AO78" s="1" t="s">
        <v>1</v>
      </c>
      <c r="AP78" s="9" t="s">
        <v>1</v>
      </c>
      <c r="AQ78" s="9">
        <v>2.65</v>
      </c>
      <c r="AR78" s="9" t="s">
        <v>1</v>
      </c>
      <c r="AS78" s="9"/>
      <c r="BE78" s="9"/>
      <c r="BG78" s="9"/>
      <c r="BH78" s="9"/>
      <c r="BI78" s="9"/>
      <c r="BJ78" s="9"/>
      <c r="BK78" s="9"/>
      <c r="BL78" s="9"/>
      <c r="BM78" s="9"/>
      <c r="BQ78" s="9"/>
      <c r="BR78" s="9"/>
    </row>
    <row r="79" spans="1:70" hidden="1" x14ac:dyDescent="0.25">
      <c r="A79" s="8">
        <v>35368</v>
      </c>
      <c r="B79" s="5">
        <f t="shared" si="12"/>
        <v>73</v>
      </c>
      <c r="C79" s="9"/>
      <c r="D79" s="9" t="s">
        <v>232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 t="s">
        <v>232</v>
      </c>
      <c r="AA79" s="9">
        <v>2.84</v>
      </c>
      <c r="AB79" s="9">
        <v>2.8639999999999999</v>
      </c>
      <c r="AC79" s="179">
        <f t="shared" si="13"/>
        <v>0</v>
      </c>
      <c r="AD79" s="9"/>
      <c r="AE79" s="9">
        <v>2.8639999999999999</v>
      </c>
      <c r="AF79" s="9" t="s">
        <v>1</v>
      </c>
      <c r="AG79" s="9">
        <v>3.2439999999999998</v>
      </c>
      <c r="AH79" s="9">
        <v>2.694</v>
      </c>
      <c r="AI79" s="9">
        <v>2.6139999999999999</v>
      </c>
      <c r="AJ79" s="9">
        <v>2.5039999999999996</v>
      </c>
      <c r="AK79" s="9">
        <v>2.7239999999999998</v>
      </c>
      <c r="AL79" s="9">
        <v>2.7839999999999998</v>
      </c>
      <c r="AM79" s="9" t="s">
        <v>1</v>
      </c>
      <c r="AN79" s="9" t="s">
        <v>1</v>
      </c>
      <c r="AO79" s="1" t="s">
        <v>1</v>
      </c>
      <c r="AP79" s="9" t="s">
        <v>1</v>
      </c>
      <c r="AQ79" s="9">
        <v>2.71</v>
      </c>
      <c r="AR79" s="9" t="s">
        <v>1</v>
      </c>
      <c r="AS79" s="9"/>
      <c r="BE79" s="9"/>
      <c r="BG79" s="9"/>
      <c r="BH79" s="9"/>
      <c r="BI79" s="9"/>
      <c r="BJ79" s="9"/>
      <c r="BK79" s="9"/>
      <c r="BL79" s="9"/>
      <c r="BM79" s="9"/>
      <c r="BQ79" s="9"/>
      <c r="BR79" s="9"/>
    </row>
    <row r="80" spans="1:70" hidden="1" x14ac:dyDescent="0.25">
      <c r="A80" s="8">
        <v>35369</v>
      </c>
      <c r="B80" s="5">
        <f t="shared" si="12"/>
        <v>74</v>
      </c>
      <c r="C80" s="9"/>
      <c r="D80" s="9" t="s">
        <v>232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 t="s">
        <v>232</v>
      </c>
      <c r="AA80" s="9">
        <v>2.85</v>
      </c>
      <c r="AB80" s="9">
        <v>2.7280000000000002</v>
      </c>
      <c r="AC80" s="179">
        <f t="shared" si="13"/>
        <v>0</v>
      </c>
      <c r="AD80" s="9"/>
      <c r="AE80" s="9">
        <v>2.7280000000000002</v>
      </c>
      <c r="AF80" s="9" t="s">
        <v>1</v>
      </c>
      <c r="AG80" s="9">
        <v>3.1080000000000001</v>
      </c>
      <c r="AH80" s="9">
        <v>2.6180000000000003</v>
      </c>
      <c r="AI80" s="9">
        <v>2.5780000000000003</v>
      </c>
      <c r="AJ80" s="9">
        <v>2.4579999999999997</v>
      </c>
      <c r="AK80" s="9">
        <v>2.5980000000000003</v>
      </c>
      <c r="AL80" s="9">
        <v>2.6580000000000004</v>
      </c>
      <c r="AM80" s="9" t="s">
        <v>1</v>
      </c>
      <c r="AN80" s="9" t="s">
        <v>1</v>
      </c>
      <c r="AO80" s="1" t="s">
        <v>1</v>
      </c>
      <c r="AP80" s="9" t="s">
        <v>1</v>
      </c>
      <c r="AQ80" s="9">
        <v>2.59</v>
      </c>
      <c r="AR80" s="9" t="s">
        <v>1</v>
      </c>
      <c r="AS80" s="9"/>
      <c r="BE80" s="9"/>
      <c r="BG80" s="9"/>
      <c r="BH80" s="9"/>
      <c r="BI80" s="9"/>
      <c r="BJ80" s="9"/>
      <c r="BK80" s="9"/>
      <c r="BL80" s="9"/>
      <c r="BM80" s="9"/>
      <c r="BQ80" s="9"/>
      <c r="BR80" s="9"/>
    </row>
    <row r="81" spans="1:70" hidden="1" x14ac:dyDescent="0.25">
      <c r="A81" s="8">
        <v>35370</v>
      </c>
      <c r="B81" s="5">
        <f t="shared" si="12"/>
        <v>75</v>
      </c>
      <c r="C81" s="9"/>
      <c r="D81" s="9" t="s">
        <v>232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 t="s">
        <v>232</v>
      </c>
      <c r="AA81" s="9">
        <v>2.7</v>
      </c>
      <c r="AB81" s="9">
        <v>2.6619999999999999</v>
      </c>
      <c r="AC81" s="179">
        <f t="shared" si="13"/>
        <v>0</v>
      </c>
      <c r="AD81" s="9"/>
      <c r="AE81" s="9">
        <v>2.6619999999999999</v>
      </c>
      <c r="AF81" s="9" t="s">
        <v>1</v>
      </c>
      <c r="AG81" s="9">
        <v>3.0219999999999998</v>
      </c>
      <c r="AH81" s="9">
        <v>2.472</v>
      </c>
      <c r="AI81" s="9">
        <v>2.512</v>
      </c>
      <c r="AJ81" s="9">
        <v>2.4419999999999997</v>
      </c>
      <c r="AK81" s="9">
        <v>2.512</v>
      </c>
      <c r="AL81" s="9">
        <v>2.597</v>
      </c>
      <c r="AM81" s="9" t="s">
        <v>1</v>
      </c>
      <c r="AN81" s="9" t="s">
        <v>1</v>
      </c>
      <c r="AO81" s="1" t="s">
        <v>1</v>
      </c>
      <c r="AP81" s="9" t="s">
        <v>1</v>
      </c>
      <c r="AQ81" s="9">
        <v>2.56</v>
      </c>
      <c r="AR81" s="9" t="s">
        <v>1</v>
      </c>
      <c r="AS81" s="9"/>
      <c r="BE81" s="9"/>
      <c r="BG81" s="9"/>
      <c r="BH81" s="9"/>
      <c r="BI81" s="9"/>
      <c r="BJ81" s="9"/>
      <c r="BK81" s="9"/>
      <c r="BL81" s="9"/>
      <c r="BM81" s="9"/>
      <c r="BQ81" s="9"/>
      <c r="BR81" s="9"/>
    </row>
    <row r="82" spans="1:70" hidden="1" x14ac:dyDescent="0.25">
      <c r="A82" s="8">
        <v>35373</v>
      </c>
      <c r="B82" s="5">
        <f t="shared" si="12"/>
        <v>76</v>
      </c>
      <c r="C82" s="9"/>
      <c r="D82" s="9" t="s">
        <v>232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 t="s">
        <v>232</v>
      </c>
      <c r="AA82" s="9">
        <v>2.69</v>
      </c>
      <c r="AB82" s="9">
        <v>2.573</v>
      </c>
      <c r="AC82" s="179">
        <f t="shared" si="13"/>
        <v>0</v>
      </c>
      <c r="AD82" s="9"/>
      <c r="AE82" s="9">
        <v>2.573</v>
      </c>
      <c r="AF82" s="9" t="s">
        <v>1</v>
      </c>
      <c r="AG82" s="9">
        <v>2.903</v>
      </c>
      <c r="AH82" s="9">
        <v>2.3729999999999998</v>
      </c>
      <c r="AI82" s="9">
        <v>2.383</v>
      </c>
      <c r="AJ82" s="9">
        <v>2.4129999999999998</v>
      </c>
      <c r="AK82" s="9">
        <v>2.423</v>
      </c>
      <c r="AL82" s="9">
        <v>2.5030000000000001</v>
      </c>
      <c r="AM82" s="9" t="s">
        <v>1</v>
      </c>
      <c r="AN82" s="9" t="s">
        <v>1</v>
      </c>
      <c r="AO82" s="1" t="s">
        <v>1</v>
      </c>
      <c r="AP82" s="9" t="s">
        <v>1</v>
      </c>
      <c r="AQ82" s="9">
        <v>2.4730000000000003</v>
      </c>
      <c r="AR82" s="9" t="s">
        <v>1</v>
      </c>
      <c r="AS82" s="9"/>
      <c r="BE82" s="9"/>
      <c r="BG82" s="9"/>
      <c r="BH82" s="9"/>
      <c r="BI82" s="9"/>
      <c r="BJ82" s="9"/>
      <c r="BK82" s="9"/>
      <c r="BL82" s="9"/>
      <c r="BM82" s="9"/>
      <c r="BQ82" s="9"/>
      <c r="BR82" s="9"/>
    </row>
    <row r="83" spans="1:70" hidden="1" x14ac:dyDescent="0.25">
      <c r="A83" s="8">
        <v>35374</v>
      </c>
      <c r="B83" s="5">
        <f t="shared" si="12"/>
        <v>77</v>
      </c>
      <c r="C83" s="9"/>
      <c r="D83" s="9" t="s">
        <v>232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 t="s">
        <v>232</v>
      </c>
      <c r="AA83" s="9">
        <v>2.6</v>
      </c>
      <c r="AB83" s="9">
        <v>2.6739999999999999</v>
      </c>
      <c r="AC83" s="179">
        <f t="shared" si="13"/>
        <v>0</v>
      </c>
      <c r="AD83" s="9"/>
      <c r="AE83" s="9">
        <v>2.6739999999999999</v>
      </c>
      <c r="AF83" s="9" t="s">
        <v>1</v>
      </c>
      <c r="AG83" s="9">
        <v>2.944</v>
      </c>
      <c r="AH83" s="9">
        <v>2.464</v>
      </c>
      <c r="AI83" s="9">
        <v>2.4239999999999999</v>
      </c>
      <c r="AJ83" s="9">
        <v>2.3239999999999998</v>
      </c>
      <c r="AK83" s="9">
        <v>2.504</v>
      </c>
      <c r="AL83" s="9">
        <v>2.6040000000000001</v>
      </c>
      <c r="AM83" s="9" t="s">
        <v>1</v>
      </c>
      <c r="AN83" s="9" t="s">
        <v>1</v>
      </c>
      <c r="AO83" s="1" t="s">
        <v>1</v>
      </c>
      <c r="AP83" s="9" t="s">
        <v>1</v>
      </c>
      <c r="AQ83" s="9">
        <v>2.5129999999999999</v>
      </c>
      <c r="AR83" s="9" t="s">
        <v>1</v>
      </c>
      <c r="AS83" s="9"/>
      <c r="BE83" s="9"/>
      <c r="BG83" s="9"/>
      <c r="BH83" s="9"/>
      <c r="BI83" s="9"/>
      <c r="BJ83" s="9"/>
      <c r="BK83" s="9"/>
      <c r="BL83" s="9"/>
      <c r="BM83" s="9"/>
      <c r="BQ83" s="9"/>
      <c r="BR83" s="9"/>
    </row>
    <row r="84" spans="1:70" hidden="1" x14ac:dyDescent="0.25">
      <c r="A84" s="8">
        <v>35375</v>
      </c>
      <c r="B84" s="5">
        <f t="shared" si="12"/>
        <v>78</v>
      </c>
      <c r="C84" s="9"/>
      <c r="D84" s="9" t="s">
        <v>232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 t="s">
        <v>232</v>
      </c>
      <c r="AA84" s="9">
        <v>2.7</v>
      </c>
      <c r="AB84" s="9">
        <v>2.6840000000000002</v>
      </c>
      <c r="AC84" s="179">
        <f t="shared" si="13"/>
        <v>0</v>
      </c>
      <c r="AD84" s="9"/>
      <c r="AE84" s="9">
        <v>2.6840000000000002</v>
      </c>
      <c r="AF84" s="9" t="s">
        <v>1</v>
      </c>
      <c r="AG84" s="9">
        <v>3.004</v>
      </c>
      <c r="AH84" s="9">
        <v>2.4940000000000002</v>
      </c>
      <c r="AI84" s="9">
        <v>2.4440000000000004</v>
      </c>
      <c r="AJ84" s="9">
        <v>2.3639999999999999</v>
      </c>
      <c r="AK84" s="9">
        <v>2.504</v>
      </c>
      <c r="AL84" s="9">
        <v>2.6040000000000001</v>
      </c>
      <c r="AM84" s="9" t="s">
        <v>1</v>
      </c>
      <c r="AN84" s="9" t="s">
        <v>1</v>
      </c>
      <c r="AO84" s="1" t="s">
        <v>1</v>
      </c>
      <c r="AP84" s="9" t="s">
        <v>1</v>
      </c>
      <c r="AQ84" s="9">
        <v>2.52</v>
      </c>
      <c r="AR84" s="9" t="s">
        <v>1</v>
      </c>
      <c r="AS84" s="9"/>
      <c r="BE84" s="9"/>
      <c r="BG84" s="9"/>
      <c r="BH84" s="9"/>
      <c r="BI84" s="9"/>
      <c r="BJ84" s="9"/>
      <c r="BK84" s="9"/>
      <c r="BL84" s="9"/>
      <c r="BM84" s="9"/>
      <c r="BQ84" s="9"/>
      <c r="BR84" s="9"/>
    </row>
    <row r="85" spans="1:70" hidden="1" x14ac:dyDescent="0.25">
      <c r="A85" s="8">
        <v>35376</v>
      </c>
      <c r="B85" s="5">
        <f t="shared" si="12"/>
        <v>79</v>
      </c>
      <c r="C85" s="9"/>
      <c r="D85" s="9" t="s">
        <v>232</v>
      </c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 t="s">
        <v>232</v>
      </c>
      <c r="AA85" s="9">
        <v>2.72</v>
      </c>
      <c r="AB85" s="9">
        <v>2.6429999999999998</v>
      </c>
      <c r="AC85" s="179">
        <f t="shared" si="13"/>
        <v>0</v>
      </c>
      <c r="AD85" s="9"/>
      <c r="AE85" s="9">
        <v>2.6429999999999998</v>
      </c>
      <c r="AF85" s="9" t="s">
        <v>1</v>
      </c>
      <c r="AG85" s="9">
        <v>2.9729999999999999</v>
      </c>
      <c r="AH85" s="9">
        <v>2.4529999999999998</v>
      </c>
      <c r="AI85" s="9">
        <v>2.4029999999999996</v>
      </c>
      <c r="AJ85" s="9">
        <v>2.2429999999999994</v>
      </c>
      <c r="AK85" s="9">
        <v>2.4629999999999996</v>
      </c>
      <c r="AL85" s="9">
        <v>2.573</v>
      </c>
      <c r="AM85" s="9" t="s">
        <v>1</v>
      </c>
      <c r="AN85" s="9" t="s">
        <v>1</v>
      </c>
      <c r="AO85" s="1" t="s">
        <v>1</v>
      </c>
      <c r="AP85" s="9" t="s">
        <v>1</v>
      </c>
      <c r="AQ85" s="9">
        <v>2.4900000000000002</v>
      </c>
      <c r="AR85" s="9" t="s">
        <v>1</v>
      </c>
      <c r="AS85" s="9"/>
      <c r="BE85" s="9"/>
      <c r="BG85" s="9"/>
      <c r="BH85" s="9"/>
      <c r="BI85" s="9"/>
      <c r="BJ85" s="9"/>
      <c r="BK85" s="9"/>
      <c r="BL85" s="9"/>
      <c r="BM85" s="9"/>
      <c r="BQ85" s="9"/>
      <c r="BR85" s="9"/>
    </row>
    <row r="86" spans="1:70" hidden="1" x14ac:dyDescent="0.25">
      <c r="A86" s="8">
        <v>35377</v>
      </c>
      <c r="B86" s="5">
        <f t="shared" si="12"/>
        <v>80</v>
      </c>
      <c r="C86" s="9"/>
      <c r="D86" s="9" t="s">
        <v>232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 t="s">
        <v>232</v>
      </c>
      <c r="AA86" s="9">
        <v>2.66</v>
      </c>
      <c r="AB86" s="9">
        <v>2.669</v>
      </c>
      <c r="AC86" s="179">
        <f t="shared" si="13"/>
        <v>0</v>
      </c>
      <c r="AD86" s="9"/>
      <c r="AE86" s="9">
        <v>2.669</v>
      </c>
      <c r="AF86" s="9" t="s">
        <v>1</v>
      </c>
      <c r="AG86" s="9">
        <v>2.9990000000000001</v>
      </c>
      <c r="AH86" s="9">
        <v>2.4289999999999998</v>
      </c>
      <c r="AI86" s="9">
        <v>2.3690000000000002</v>
      </c>
      <c r="AJ86" s="9">
        <v>2.2989999999999999</v>
      </c>
      <c r="AK86" s="9">
        <v>2.4790000000000001</v>
      </c>
      <c r="AL86" s="9">
        <v>2.5990000000000002</v>
      </c>
      <c r="AM86" s="9" t="s">
        <v>1</v>
      </c>
      <c r="AN86" s="9" t="s">
        <v>1</v>
      </c>
      <c r="AO86" s="1" t="s">
        <v>1</v>
      </c>
      <c r="AP86" s="9" t="s">
        <v>1</v>
      </c>
      <c r="AQ86" s="9">
        <v>2.4849999999999999</v>
      </c>
      <c r="AR86" s="9" t="s">
        <v>1</v>
      </c>
      <c r="AS86" s="9"/>
      <c r="BE86" s="9"/>
      <c r="BG86" s="9"/>
      <c r="BH86" s="9"/>
      <c r="BI86" s="9"/>
      <c r="BJ86" s="9"/>
      <c r="BK86" s="9"/>
      <c r="BL86" s="9"/>
      <c r="BM86" s="9"/>
      <c r="BQ86" s="9"/>
      <c r="BR86" s="9"/>
    </row>
    <row r="87" spans="1:70" hidden="1" x14ac:dyDescent="0.25">
      <c r="A87" s="8">
        <v>35380</v>
      </c>
      <c r="B87" s="5">
        <f t="shared" si="12"/>
        <v>81</v>
      </c>
      <c r="C87" s="9"/>
      <c r="D87" s="9" t="s">
        <v>232</v>
      </c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 t="s">
        <v>232</v>
      </c>
      <c r="AA87" s="9">
        <v>2.71</v>
      </c>
      <c r="AB87" s="9">
        <v>2.7330000000000001</v>
      </c>
      <c r="AC87" s="179">
        <f t="shared" si="13"/>
        <v>0</v>
      </c>
      <c r="AD87" s="9"/>
      <c r="AE87" s="9">
        <v>2.7330000000000001</v>
      </c>
      <c r="AF87" s="9" t="s">
        <v>1</v>
      </c>
      <c r="AG87" s="9">
        <v>3.0630000000000002</v>
      </c>
      <c r="AH87" s="9">
        <v>2.4530000000000003</v>
      </c>
      <c r="AI87" s="9">
        <v>2.403</v>
      </c>
      <c r="AJ87" s="9">
        <v>2.2930000000000001</v>
      </c>
      <c r="AK87" s="9">
        <v>2.5430000000000001</v>
      </c>
      <c r="AL87" s="9">
        <v>2.653</v>
      </c>
      <c r="AM87" s="9" t="s">
        <v>1</v>
      </c>
      <c r="AN87" s="9" t="s">
        <v>1</v>
      </c>
      <c r="AO87" s="1" t="s">
        <v>1</v>
      </c>
      <c r="AP87" s="9" t="s">
        <v>1</v>
      </c>
      <c r="AQ87" s="9">
        <v>2.5330000000000004</v>
      </c>
      <c r="AR87" s="9" t="s">
        <v>1</v>
      </c>
      <c r="AS87" s="9"/>
      <c r="BE87" s="9"/>
      <c r="BG87" s="9"/>
      <c r="BH87" s="9"/>
      <c r="BI87" s="9"/>
      <c r="BJ87" s="9"/>
      <c r="BK87" s="9"/>
      <c r="BL87" s="9"/>
      <c r="BM87" s="9"/>
      <c r="BQ87" s="9"/>
      <c r="BR87" s="9"/>
    </row>
    <row r="88" spans="1:70" hidden="1" x14ac:dyDescent="0.25">
      <c r="A88" s="8">
        <v>35381</v>
      </c>
      <c r="B88" s="5">
        <f t="shared" si="12"/>
        <v>82</v>
      </c>
      <c r="C88" s="9"/>
      <c r="D88" s="9" t="s">
        <v>232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 t="s">
        <v>232</v>
      </c>
      <c r="AA88" s="9">
        <v>2.7349999999999999</v>
      </c>
      <c r="AB88" s="9">
        <v>2.6459999999999999</v>
      </c>
      <c r="AC88" s="179">
        <f t="shared" si="13"/>
        <v>0</v>
      </c>
      <c r="AD88" s="9"/>
      <c r="AE88" s="9">
        <v>2.6459999999999999</v>
      </c>
      <c r="AF88" s="9" t="s">
        <v>1</v>
      </c>
      <c r="AG88" s="9">
        <v>2.976</v>
      </c>
      <c r="AH88" s="9">
        <v>2.4359999999999999</v>
      </c>
      <c r="AI88" s="9">
        <v>2.3260000000000001</v>
      </c>
      <c r="AJ88" s="9">
        <v>2.2559999999999998</v>
      </c>
      <c r="AK88" s="9">
        <v>2.4659999999999997</v>
      </c>
      <c r="AL88" s="9">
        <v>2.5760000000000001</v>
      </c>
      <c r="AM88" s="9" t="s">
        <v>1</v>
      </c>
      <c r="AN88" s="9" t="s">
        <v>1</v>
      </c>
      <c r="AO88" s="1" t="s">
        <v>1</v>
      </c>
      <c r="AP88" s="9" t="s">
        <v>1</v>
      </c>
      <c r="AQ88" s="9">
        <v>2.4649999999999999</v>
      </c>
      <c r="AR88" s="9" t="s">
        <v>1</v>
      </c>
      <c r="AS88" s="9"/>
      <c r="BE88" s="9"/>
      <c r="BG88" s="9"/>
      <c r="BH88" s="9"/>
      <c r="BI88" s="9"/>
      <c r="BJ88" s="9"/>
      <c r="BK88" s="9"/>
      <c r="BL88" s="9"/>
      <c r="BM88" s="9"/>
      <c r="BQ88" s="9"/>
      <c r="BR88" s="9"/>
    </row>
    <row r="89" spans="1:70" hidden="1" x14ac:dyDescent="0.25">
      <c r="A89" s="8">
        <v>35382</v>
      </c>
      <c r="B89" s="5">
        <f t="shared" si="12"/>
        <v>83</v>
      </c>
      <c r="C89" s="9"/>
      <c r="D89" s="9" t="s">
        <v>232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 t="s">
        <v>232</v>
      </c>
      <c r="AA89" s="9">
        <v>2.63</v>
      </c>
      <c r="AB89" s="9">
        <v>2.645</v>
      </c>
      <c r="AC89" s="179">
        <f t="shared" si="13"/>
        <v>0</v>
      </c>
      <c r="AD89" s="9"/>
      <c r="AE89" s="9">
        <v>2.645</v>
      </c>
      <c r="AF89" s="9" t="s">
        <v>1</v>
      </c>
      <c r="AG89" s="9">
        <v>2.9449999999999998</v>
      </c>
      <c r="AH89" s="9">
        <v>2.4249999999999998</v>
      </c>
      <c r="AI89" s="9">
        <v>2.395</v>
      </c>
      <c r="AJ89" s="9">
        <v>2.3149999999999999</v>
      </c>
      <c r="AK89" s="9">
        <v>2.4900000000000002</v>
      </c>
      <c r="AL89" s="9">
        <v>2.5649999999999999</v>
      </c>
      <c r="AM89" s="9" t="s">
        <v>1</v>
      </c>
      <c r="AN89" s="9" t="s">
        <v>1</v>
      </c>
      <c r="AO89" s="1" t="s">
        <v>1</v>
      </c>
      <c r="AP89" s="9" t="s">
        <v>1</v>
      </c>
      <c r="AQ89" s="9">
        <v>2.4700000000000002</v>
      </c>
      <c r="AR89" s="9" t="s">
        <v>1</v>
      </c>
      <c r="AS89" s="9"/>
      <c r="BE89" s="9"/>
      <c r="BG89" s="9"/>
      <c r="BH89" s="9"/>
      <c r="BI89" s="9"/>
      <c r="BJ89" s="9"/>
      <c r="BK89" s="9"/>
      <c r="BL89" s="9"/>
      <c r="BM89" s="9"/>
      <c r="BQ89" s="9"/>
      <c r="BR89" s="9"/>
    </row>
    <row r="90" spans="1:70" hidden="1" x14ac:dyDescent="0.25">
      <c r="A90" s="8">
        <v>35383</v>
      </c>
      <c r="B90" s="5">
        <f t="shared" si="12"/>
        <v>84</v>
      </c>
      <c r="C90" s="9"/>
      <c r="D90" s="9" t="s">
        <v>232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 t="s">
        <v>232</v>
      </c>
      <c r="AA90" s="9">
        <v>2.69</v>
      </c>
      <c r="AB90" s="9">
        <v>2.7869999999999999</v>
      </c>
      <c r="AC90" s="179">
        <f t="shared" si="13"/>
        <v>0</v>
      </c>
      <c r="AD90" s="9"/>
      <c r="AE90" s="9">
        <v>2.7869999999999999</v>
      </c>
      <c r="AF90" s="9" t="s">
        <v>1</v>
      </c>
      <c r="AG90" s="9">
        <v>3.0869999999999997</v>
      </c>
      <c r="AH90" s="9">
        <v>2.5569999999999999</v>
      </c>
      <c r="AI90" s="9">
        <v>2.4769999999999999</v>
      </c>
      <c r="AJ90" s="9">
        <v>2.3969999999999998</v>
      </c>
      <c r="AK90" s="9">
        <v>2.6269999999999998</v>
      </c>
      <c r="AL90" s="9">
        <v>2.7069999999999999</v>
      </c>
      <c r="AM90" s="9" t="s">
        <v>1</v>
      </c>
      <c r="AN90" s="9" t="s">
        <v>1</v>
      </c>
      <c r="AO90" s="1" t="s">
        <v>1</v>
      </c>
      <c r="AP90" s="9" t="s">
        <v>1</v>
      </c>
      <c r="AQ90" s="9">
        <v>2.5950000000000002</v>
      </c>
      <c r="AR90" s="9" t="s">
        <v>1</v>
      </c>
      <c r="AS90" s="9"/>
      <c r="BE90" s="9"/>
      <c r="BG90" s="9"/>
      <c r="BH90" s="9"/>
      <c r="BI90" s="9"/>
      <c r="BJ90" s="9"/>
      <c r="BK90" s="9"/>
      <c r="BL90" s="9"/>
      <c r="BM90" s="9"/>
      <c r="BQ90" s="9"/>
      <c r="BR90" s="9"/>
    </row>
    <row r="91" spans="1:70" hidden="1" x14ac:dyDescent="0.25">
      <c r="A91" s="8">
        <v>35384</v>
      </c>
      <c r="B91" s="5">
        <f t="shared" si="12"/>
        <v>85</v>
      </c>
      <c r="C91" s="9"/>
      <c r="D91" s="9" t="s">
        <v>232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 t="s">
        <v>232</v>
      </c>
      <c r="AA91" s="9">
        <v>2.7650000000000001</v>
      </c>
      <c r="AB91" s="9">
        <v>2.9079999999999999</v>
      </c>
      <c r="AC91" s="179">
        <f t="shared" si="13"/>
        <v>0</v>
      </c>
      <c r="AD91" s="9"/>
      <c r="AE91" s="9">
        <v>2.9079999999999999</v>
      </c>
      <c r="AF91" s="9" t="s">
        <v>1</v>
      </c>
      <c r="AG91" s="9">
        <v>3.2079999999999997</v>
      </c>
      <c r="AH91" s="9">
        <v>2.6779999999999999</v>
      </c>
      <c r="AI91" s="9">
        <v>2.5779999999999998</v>
      </c>
      <c r="AJ91" s="9">
        <v>2.4779999999999998</v>
      </c>
      <c r="AK91" s="9">
        <v>2.7479999999999998</v>
      </c>
      <c r="AL91" s="9">
        <v>2.8279999999999998</v>
      </c>
      <c r="AM91" s="9" t="s">
        <v>1</v>
      </c>
      <c r="AN91" s="9" t="s">
        <v>1</v>
      </c>
      <c r="AO91" s="1" t="s">
        <v>1</v>
      </c>
      <c r="AP91" s="9" t="s">
        <v>1</v>
      </c>
      <c r="AQ91" s="9">
        <v>2.7149999999999999</v>
      </c>
      <c r="AR91" s="9" t="s">
        <v>1</v>
      </c>
      <c r="AS91" s="9"/>
      <c r="BE91" s="9"/>
      <c r="BG91" s="9"/>
      <c r="BH91" s="9"/>
      <c r="BI91" s="9"/>
      <c r="BJ91" s="9"/>
      <c r="BK91" s="9"/>
      <c r="BL91" s="9"/>
      <c r="BM91" s="9"/>
      <c r="BQ91" s="9"/>
      <c r="BR91" s="9"/>
    </row>
    <row r="92" spans="1:70" hidden="1" x14ac:dyDescent="0.25">
      <c r="A92" s="8">
        <v>35387</v>
      </c>
      <c r="B92" s="5">
        <f t="shared" si="12"/>
        <v>86</v>
      </c>
      <c r="C92" s="9"/>
      <c r="D92" s="9" t="s">
        <v>232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 t="s">
        <v>232</v>
      </c>
      <c r="AA92" s="9">
        <v>2.89</v>
      </c>
      <c r="AB92" s="9">
        <v>2.9780000000000002</v>
      </c>
      <c r="AC92" s="179">
        <f t="shared" si="13"/>
        <v>0</v>
      </c>
      <c r="AD92" s="9"/>
      <c r="AE92" s="9">
        <v>2.9780000000000002</v>
      </c>
      <c r="AF92" s="9" t="s">
        <v>1</v>
      </c>
      <c r="AG92" s="9">
        <v>3.2880000000000003</v>
      </c>
      <c r="AH92" s="9">
        <v>2.7280000000000002</v>
      </c>
      <c r="AI92" s="9">
        <v>2.6380000000000003</v>
      </c>
      <c r="AJ92" s="9">
        <v>2.4980000000000002</v>
      </c>
      <c r="AK92" s="9">
        <v>2.778</v>
      </c>
      <c r="AL92" s="9">
        <v>2.8480000000000003</v>
      </c>
      <c r="AM92" s="9" t="s">
        <v>1</v>
      </c>
      <c r="AN92" s="9" t="s">
        <v>1</v>
      </c>
      <c r="AO92" s="1" t="s">
        <v>1</v>
      </c>
      <c r="AP92" s="9" t="s">
        <v>1</v>
      </c>
      <c r="AQ92" s="9">
        <v>2.77</v>
      </c>
      <c r="AR92" s="9" t="s">
        <v>1</v>
      </c>
      <c r="AS92" s="9"/>
      <c r="BE92" s="9"/>
      <c r="BG92" s="9"/>
      <c r="BH92" s="9"/>
      <c r="BI92" s="9"/>
      <c r="BJ92" s="9"/>
      <c r="BK92" s="9"/>
      <c r="BL92" s="9"/>
      <c r="BM92" s="9"/>
      <c r="BQ92" s="9"/>
      <c r="BR92" s="9"/>
    </row>
    <row r="93" spans="1:70" hidden="1" x14ac:dyDescent="0.25">
      <c r="A93" s="8">
        <v>35388</v>
      </c>
      <c r="B93" s="5">
        <f t="shared" si="12"/>
        <v>87</v>
      </c>
      <c r="C93" s="9"/>
      <c r="D93" s="9" t="s">
        <v>232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 t="s">
        <v>232</v>
      </c>
      <c r="AA93" s="9">
        <v>3.01</v>
      </c>
      <c r="AB93" s="9">
        <v>3.306</v>
      </c>
      <c r="AC93" s="179">
        <f t="shared" si="13"/>
        <v>0</v>
      </c>
      <c r="AD93" s="9"/>
      <c r="AE93" s="9">
        <v>3.306</v>
      </c>
      <c r="AF93" s="9" t="s">
        <v>1</v>
      </c>
      <c r="AG93" s="9">
        <v>3.6659999999999999</v>
      </c>
      <c r="AH93" s="9">
        <v>3.036</v>
      </c>
      <c r="AI93" s="9">
        <v>2.9460000000000002</v>
      </c>
      <c r="AJ93" s="9">
        <v>2.766</v>
      </c>
      <c r="AK93" s="9">
        <v>3.036</v>
      </c>
      <c r="AL93" s="9">
        <v>3.1360000000000001</v>
      </c>
      <c r="AM93" s="9" t="s">
        <v>1</v>
      </c>
      <c r="AN93" s="9" t="s">
        <v>1</v>
      </c>
      <c r="AO93" s="1" t="s">
        <v>1</v>
      </c>
      <c r="AP93" s="9" t="s">
        <v>1</v>
      </c>
      <c r="AQ93" s="9">
        <v>3.05</v>
      </c>
      <c r="AR93" s="9" t="s">
        <v>1</v>
      </c>
      <c r="AS93" s="9"/>
      <c r="BE93" s="9"/>
      <c r="BG93" s="9"/>
      <c r="BH93" s="9"/>
      <c r="BI93" s="9"/>
      <c r="BJ93" s="9"/>
      <c r="BK93" s="9"/>
      <c r="BL93" s="9"/>
      <c r="BM93" s="9"/>
      <c r="BQ93" s="9"/>
      <c r="BR93" s="9"/>
    </row>
    <row r="94" spans="1:70" hidden="1" x14ac:dyDescent="0.25">
      <c r="A94" s="8">
        <v>35389</v>
      </c>
      <c r="B94" s="5">
        <f t="shared" si="12"/>
        <v>88</v>
      </c>
      <c r="C94" s="9"/>
      <c r="D94" s="9" t="s">
        <v>232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 t="s">
        <v>232</v>
      </c>
      <c r="AA94" s="9">
        <v>3.38</v>
      </c>
      <c r="AB94" s="9">
        <v>3.6269999999999998</v>
      </c>
      <c r="AC94" s="179">
        <f t="shared" si="13"/>
        <v>0</v>
      </c>
      <c r="AD94" s="9"/>
      <c r="AE94" s="9">
        <v>3.6269999999999998</v>
      </c>
      <c r="AF94" s="9" t="s">
        <v>1</v>
      </c>
      <c r="AG94" s="9">
        <v>4.0069999999999997</v>
      </c>
      <c r="AH94" s="9">
        <v>3.4769999999999999</v>
      </c>
      <c r="AI94" s="9">
        <v>3.4369999999999998</v>
      </c>
      <c r="AJ94" s="9">
        <v>3.3169999999999997</v>
      </c>
      <c r="AK94" s="9">
        <v>3.4269999999999996</v>
      </c>
      <c r="AL94" s="9">
        <v>3.5169999999999995</v>
      </c>
      <c r="AM94" s="9" t="s">
        <v>1</v>
      </c>
      <c r="AN94" s="9" t="s">
        <v>1</v>
      </c>
      <c r="AO94" s="1" t="s">
        <v>1</v>
      </c>
      <c r="AP94" s="9" t="s">
        <v>1</v>
      </c>
      <c r="AQ94" s="9">
        <v>3.5269999999999997</v>
      </c>
      <c r="AR94" s="9" t="s">
        <v>1</v>
      </c>
      <c r="AS94" s="9"/>
      <c r="BE94" s="9"/>
      <c r="BG94" s="9"/>
      <c r="BH94" s="9"/>
      <c r="BI94" s="9"/>
      <c r="BJ94" s="9"/>
      <c r="BK94" s="9"/>
      <c r="BL94" s="9"/>
      <c r="BM94" s="9"/>
      <c r="BQ94" s="9"/>
      <c r="BR94" s="9"/>
    </row>
    <row r="95" spans="1:70" hidden="1" x14ac:dyDescent="0.25">
      <c r="A95" s="8">
        <v>35390</v>
      </c>
      <c r="B95" s="5">
        <f t="shared" si="12"/>
        <v>89</v>
      </c>
      <c r="C95" s="9"/>
      <c r="D95" s="9" t="s">
        <v>232</v>
      </c>
      <c r="E95" s="9">
        <v>1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 t="s">
        <v>232</v>
      </c>
      <c r="AA95" s="9">
        <v>3.8</v>
      </c>
      <c r="AB95" s="9">
        <v>3.9009999999999998</v>
      </c>
      <c r="AC95" s="179">
        <f t="shared" si="13"/>
        <v>0</v>
      </c>
      <c r="AD95" s="9">
        <v>1</v>
      </c>
      <c r="AE95" s="9">
        <v>3.9009999999999998</v>
      </c>
      <c r="AF95" s="9" t="s">
        <v>1</v>
      </c>
      <c r="AG95" s="9">
        <v>4.2509999999999994</v>
      </c>
      <c r="AH95" s="9">
        <v>3.621</v>
      </c>
      <c r="AI95" s="9">
        <v>3.4709999999999996</v>
      </c>
      <c r="AJ95" s="9">
        <v>3.4109999999999996</v>
      </c>
      <c r="AK95" s="9">
        <v>3.6509999999999998</v>
      </c>
      <c r="AL95" s="9">
        <v>3.6509999999999998</v>
      </c>
      <c r="AM95" s="9" t="s">
        <v>1</v>
      </c>
      <c r="AN95" s="9" t="s">
        <v>1</v>
      </c>
      <c r="AO95" s="1" t="s">
        <v>1</v>
      </c>
      <c r="AP95" s="9" t="s">
        <v>1</v>
      </c>
      <c r="AQ95" s="9">
        <v>3.65</v>
      </c>
      <c r="AR95" s="9" t="s">
        <v>1</v>
      </c>
      <c r="AS95" s="9"/>
      <c r="BE95" s="9"/>
      <c r="BG95" s="9"/>
      <c r="BH95" s="9"/>
      <c r="BI95" s="9"/>
      <c r="BJ95" s="9"/>
      <c r="BK95" s="9"/>
      <c r="BL95" s="9"/>
      <c r="BM95" s="9"/>
      <c r="BQ95" s="9"/>
      <c r="BR95" s="9"/>
    </row>
    <row r="96" spans="1:70" hidden="1" x14ac:dyDescent="0.25">
      <c r="A96" s="8">
        <v>35391</v>
      </c>
      <c r="B96" s="5">
        <f t="shared" si="12"/>
        <v>90</v>
      </c>
      <c r="C96" s="9"/>
      <c r="D96" s="9" t="s">
        <v>233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 t="s">
        <v>233</v>
      </c>
      <c r="AA96" s="9">
        <v>3.6</v>
      </c>
      <c r="AB96" s="9">
        <v>3.4369999999999998</v>
      </c>
      <c r="AC96" s="179">
        <f t="shared" si="13"/>
        <v>0</v>
      </c>
      <c r="AD96" s="9"/>
      <c r="AE96" s="9">
        <v>3.4369999999999998</v>
      </c>
      <c r="AF96" s="9" t="s">
        <v>1</v>
      </c>
      <c r="AG96" s="9">
        <v>3.847</v>
      </c>
      <c r="AH96" s="9">
        <v>3.1970000000000001</v>
      </c>
      <c r="AI96" s="9">
        <v>3.1970000000000001</v>
      </c>
      <c r="AJ96" s="9">
        <v>2.9069999999999996</v>
      </c>
      <c r="AK96" s="9">
        <v>3.2369999999999997</v>
      </c>
      <c r="AL96" s="9">
        <v>3.2469999999999999</v>
      </c>
      <c r="AM96" s="9" t="s">
        <v>1</v>
      </c>
      <c r="AN96" s="9" t="s">
        <v>1</v>
      </c>
      <c r="AO96" s="1" t="s">
        <v>1</v>
      </c>
      <c r="AP96" s="9" t="s">
        <v>1</v>
      </c>
      <c r="AQ96" s="9">
        <v>3.2</v>
      </c>
      <c r="AR96" s="9" t="s">
        <v>1</v>
      </c>
      <c r="AS96" s="9"/>
      <c r="BE96" s="9"/>
      <c r="BG96" s="9"/>
      <c r="BH96" s="9"/>
      <c r="BI96" s="9"/>
      <c r="BJ96" s="9"/>
      <c r="BK96" s="9"/>
      <c r="BL96" s="9"/>
      <c r="BM96" s="9"/>
      <c r="BQ96" s="9"/>
      <c r="BR96" s="9"/>
    </row>
    <row r="97" spans="1:70" hidden="1" x14ac:dyDescent="0.25">
      <c r="A97" s="8">
        <v>35394</v>
      </c>
      <c r="B97" s="5">
        <f t="shared" si="12"/>
        <v>91</v>
      </c>
      <c r="C97" s="9"/>
      <c r="D97" s="9" t="s">
        <v>233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 t="s">
        <v>233</v>
      </c>
      <c r="AA97" s="9">
        <v>3.42</v>
      </c>
      <c r="AB97" s="9">
        <v>3.4940000000000002</v>
      </c>
      <c r="AC97" s="179">
        <f t="shared" si="13"/>
        <v>0</v>
      </c>
      <c r="AD97" s="9"/>
      <c r="AE97" s="9">
        <v>3.4940000000000002</v>
      </c>
      <c r="AF97" s="9" t="s">
        <v>1</v>
      </c>
      <c r="AG97" s="9">
        <v>3.9940000000000002</v>
      </c>
      <c r="AH97" s="9">
        <v>3.2340000000000004</v>
      </c>
      <c r="AI97" s="9">
        <v>3.1340000000000003</v>
      </c>
      <c r="AJ97" s="9">
        <v>3.0640000000000001</v>
      </c>
      <c r="AK97" s="9">
        <v>3.2840000000000003</v>
      </c>
      <c r="AL97" s="9">
        <v>3.3340000000000001</v>
      </c>
      <c r="AM97" s="9" t="s">
        <v>1</v>
      </c>
      <c r="AN97" s="9" t="s">
        <v>1</v>
      </c>
      <c r="AO97" s="1" t="s">
        <v>1</v>
      </c>
      <c r="AP97" s="9" t="s">
        <v>1</v>
      </c>
      <c r="AQ97" s="9">
        <v>3.27</v>
      </c>
      <c r="AR97" s="9" t="s">
        <v>1</v>
      </c>
      <c r="AS97" s="9"/>
      <c r="BE97" s="9"/>
      <c r="BG97" s="9"/>
      <c r="BH97" s="9"/>
      <c r="BI97" s="9"/>
      <c r="BJ97" s="9"/>
      <c r="BK97" s="9"/>
      <c r="BL97" s="9"/>
      <c r="BM97" s="9"/>
      <c r="BQ97" s="9"/>
      <c r="BR97" s="9"/>
    </row>
    <row r="98" spans="1:70" hidden="1" x14ac:dyDescent="0.25">
      <c r="A98" s="8">
        <v>35395</v>
      </c>
      <c r="B98" s="5">
        <f t="shared" si="12"/>
        <v>92</v>
      </c>
      <c r="C98" s="9"/>
      <c r="D98" s="9" t="s">
        <v>233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 t="s">
        <v>233</v>
      </c>
      <c r="AA98" s="9">
        <v>3.5750000000000002</v>
      </c>
      <c r="AB98" s="9">
        <v>3.581</v>
      </c>
      <c r="AC98" s="179">
        <f t="shared" si="13"/>
        <v>0</v>
      </c>
      <c r="AD98" s="9"/>
      <c r="AE98" s="9">
        <v>3.581</v>
      </c>
      <c r="AF98" s="9" t="s">
        <v>1</v>
      </c>
      <c r="AG98" s="9">
        <v>4.141</v>
      </c>
      <c r="AH98" s="9">
        <v>3.3209999999999997</v>
      </c>
      <c r="AI98" s="9">
        <v>3.141</v>
      </c>
      <c r="AJ98" s="9">
        <v>3.0909999999999997</v>
      </c>
      <c r="AK98" s="9">
        <v>3.3609999999999998</v>
      </c>
      <c r="AL98" s="9">
        <v>3.431</v>
      </c>
      <c r="AM98" s="9" t="s">
        <v>1</v>
      </c>
      <c r="AN98" s="9" t="s">
        <v>1</v>
      </c>
      <c r="AO98" s="1" t="s">
        <v>1</v>
      </c>
      <c r="AP98" s="9" t="s">
        <v>1</v>
      </c>
      <c r="AQ98" s="9">
        <v>3.37</v>
      </c>
      <c r="AR98" s="9" t="s">
        <v>1</v>
      </c>
      <c r="AS98" s="9"/>
      <c r="BE98" s="9"/>
      <c r="BG98" s="9"/>
      <c r="BH98" s="9"/>
      <c r="BI98" s="9"/>
      <c r="BJ98" s="9"/>
      <c r="BK98" s="9"/>
      <c r="BL98" s="9"/>
      <c r="BM98" s="9"/>
      <c r="BQ98" s="9"/>
      <c r="BR98" s="9"/>
    </row>
    <row r="99" spans="1:70" hidden="1" x14ac:dyDescent="0.25">
      <c r="A99" s="180">
        <v>35396</v>
      </c>
      <c r="B99" s="5">
        <f t="shared" si="12"/>
        <v>93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>
        <v>3.53</v>
      </c>
      <c r="AB99" s="9">
        <v>3.4969999999999999</v>
      </c>
      <c r="AC99" s="17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P99" s="9"/>
      <c r="AQ99" s="9"/>
      <c r="AR99" s="9"/>
      <c r="AS99" s="9"/>
      <c r="BE99" s="9"/>
      <c r="BG99" s="9"/>
      <c r="BH99" s="9"/>
      <c r="BI99" s="9"/>
      <c r="BJ99" s="9"/>
      <c r="BK99" s="9"/>
      <c r="BL99" s="9"/>
      <c r="BM99" s="9"/>
      <c r="BQ99" s="9"/>
      <c r="BR99" s="9"/>
    </row>
    <row r="100" spans="1:70" hidden="1" x14ac:dyDescent="0.25">
      <c r="A100" s="8">
        <v>35401</v>
      </c>
      <c r="B100" s="5">
        <f t="shared" si="12"/>
        <v>94</v>
      </c>
      <c r="C100" s="9"/>
      <c r="D100" s="9" t="s">
        <v>233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 t="s">
        <v>233</v>
      </c>
      <c r="AA100" s="9">
        <v>3.33</v>
      </c>
      <c r="AB100" s="9">
        <v>3.246</v>
      </c>
      <c r="AC100" s="179">
        <f t="shared" si="13"/>
        <v>0</v>
      </c>
      <c r="AD100" s="9"/>
      <c r="AE100" s="9">
        <v>3.246</v>
      </c>
      <c r="AF100" s="9" t="s">
        <v>1</v>
      </c>
      <c r="AG100" s="9">
        <v>3.6760000000000002</v>
      </c>
      <c r="AH100" s="9">
        <v>3.056</v>
      </c>
      <c r="AI100" s="9">
        <v>2.976</v>
      </c>
      <c r="AJ100" s="9">
        <v>2.8859999999999997</v>
      </c>
      <c r="AK100" s="9">
        <v>3.056</v>
      </c>
      <c r="AL100" s="9">
        <v>3.1059999999999999</v>
      </c>
      <c r="AM100" s="9" t="s">
        <v>1</v>
      </c>
      <c r="AN100" s="9" t="s">
        <v>1</v>
      </c>
      <c r="AO100" s="1" t="s">
        <v>1</v>
      </c>
      <c r="AP100" s="9" t="s">
        <v>1</v>
      </c>
      <c r="AQ100" s="9">
        <v>3.12</v>
      </c>
      <c r="AR100" s="9" t="s">
        <v>1</v>
      </c>
      <c r="AS100" s="9"/>
      <c r="BE100" s="9"/>
      <c r="BG100" s="9"/>
      <c r="BH100" s="9"/>
      <c r="BI100" s="9"/>
      <c r="BJ100" s="9"/>
      <c r="BK100" s="9"/>
      <c r="BL100" s="9"/>
      <c r="BM100" s="9"/>
      <c r="BQ100" s="9"/>
      <c r="BR100" s="9"/>
    </row>
    <row r="101" spans="1:70" hidden="1" x14ac:dyDescent="0.25">
      <c r="A101" s="8">
        <v>35402</v>
      </c>
      <c r="B101" s="5">
        <f t="shared" si="12"/>
        <v>95</v>
      </c>
      <c r="C101" s="9"/>
      <c r="D101" s="9" t="s">
        <v>233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 t="s">
        <v>233</v>
      </c>
      <c r="AA101" s="9">
        <v>3.15</v>
      </c>
      <c r="AB101" s="9">
        <v>3.3639999999999999</v>
      </c>
      <c r="AC101" s="179">
        <f t="shared" si="13"/>
        <v>0</v>
      </c>
      <c r="AD101" s="9"/>
      <c r="AE101" s="9">
        <v>3.3639999999999999</v>
      </c>
      <c r="AF101" s="9" t="s">
        <v>1</v>
      </c>
      <c r="AG101" s="9">
        <v>3.8140000000000001</v>
      </c>
      <c r="AH101" s="9">
        <v>3.1539999999999999</v>
      </c>
      <c r="AI101" s="9">
        <v>3.1439999999999997</v>
      </c>
      <c r="AJ101" s="9">
        <v>3.0639999999999996</v>
      </c>
      <c r="AK101" s="9">
        <v>3.1739999999999999</v>
      </c>
      <c r="AL101" s="9">
        <v>3.2239999999999998</v>
      </c>
      <c r="AM101" s="9" t="s">
        <v>1</v>
      </c>
      <c r="AN101" s="9" t="s">
        <v>1</v>
      </c>
      <c r="AO101" s="1" t="s">
        <v>1</v>
      </c>
      <c r="AP101" s="9" t="s">
        <v>1</v>
      </c>
      <c r="AQ101" s="9">
        <v>3.19</v>
      </c>
      <c r="AR101" s="9" t="s">
        <v>1</v>
      </c>
      <c r="AS101" s="9"/>
      <c r="BE101" s="9"/>
      <c r="BG101" s="9"/>
      <c r="BH101" s="9"/>
      <c r="BI101" s="9"/>
      <c r="BJ101" s="9"/>
      <c r="BK101" s="9"/>
      <c r="BL101" s="9"/>
      <c r="BM101" s="9"/>
      <c r="BQ101" s="9"/>
      <c r="BR101" s="9"/>
    </row>
    <row r="102" spans="1:70" hidden="1" x14ac:dyDescent="0.25">
      <c r="A102" s="8">
        <v>35403</v>
      </c>
      <c r="B102" s="5">
        <f t="shared" si="12"/>
        <v>96</v>
      </c>
      <c r="C102" s="9"/>
      <c r="D102" s="9" t="s">
        <v>233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 t="s">
        <v>233</v>
      </c>
      <c r="AA102" s="9">
        <v>3.45</v>
      </c>
      <c r="AB102" s="9">
        <v>3.5049999999999999</v>
      </c>
      <c r="AC102" s="179">
        <f t="shared" si="13"/>
        <v>0</v>
      </c>
      <c r="AD102" s="9"/>
      <c r="AE102" s="9">
        <v>3.5049999999999999</v>
      </c>
      <c r="AF102" s="9" t="s">
        <v>1</v>
      </c>
      <c r="AG102" s="9">
        <v>4.0350000000000001</v>
      </c>
      <c r="AH102" s="9">
        <v>3.3050000000000002</v>
      </c>
      <c r="AI102" s="9">
        <v>3.375</v>
      </c>
      <c r="AJ102" s="9">
        <v>3.2650000000000001</v>
      </c>
      <c r="AK102" s="9">
        <v>3.3149999999999999</v>
      </c>
      <c r="AL102" s="9">
        <v>3.355</v>
      </c>
      <c r="AM102" s="9" t="s">
        <v>1</v>
      </c>
      <c r="AN102" s="9" t="s">
        <v>1</v>
      </c>
      <c r="AO102" s="1" t="s">
        <v>1</v>
      </c>
      <c r="AP102" s="9" t="s">
        <v>1</v>
      </c>
      <c r="AQ102" s="9">
        <v>3.33</v>
      </c>
      <c r="AR102" s="9" t="s">
        <v>1</v>
      </c>
      <c r="AS102" s="9"/>
      <c r="BE102" s="9"/>
      <c r="BG102" s="9"/>
      <c r="BH102" s="9"/>
      <c r="BI102" s="9"/>
      <c r="BJ102" s="9"/>
      <c r="BK102" s="9"/>
      <c r="BL102" s="9"/>
      <c r="BM102" s="9"/>
      <c r="BQ102" s="9"/>
      <c r="BR102" s="9"/>
    </row>
    <row r="103" spans="1:70" hidden="1" x14ac:dyDescent="0.25">
      <c r="A103" s="8">
        <v>35404</v>
      </c>
      <c r="B103" s="5">
        <f t="shared" si="12"/>
        <v>97</v>
      </c>
      <c r="C103" s="9"/>
      <c r="D103" s="9" t="s">
        <v>233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 t="s">
        <v>233</v>
      </c>
      <c r="AA103" s="9">
        <v>3.67</v>
      </c>
      <c r="AB103" s="9">
        <v>3.7839999999999998</v>
      </c>
      <c r="AC103" s="179">
        <f t="shared" si="13"/>
        <v>0</v>
      </c>
      <c r="AD103" s="9"/>
      <c r="AE103" s="9">
        <v>3.7839999999999998</v>
      </c>
      <c r="AF103" s="9" t="s">
        <v>1</v>
      </c>
      <c r="AG103" s="9">
        <v>4.3039999999999994</v>
      </c>
      <c r="AH103" s="9">
        <v>3.524</v>
      </c>
      <c r="AI103" s="9">
        <v>3.484</v>
      </c>
      <c r="AJ103" s="9">
        <v>3.4139999999999997</v>
      </c>
      <c r="AK103" s="9">
        <v>3.6039999999999996</v>
      </c>
      <c r="AL103" s="9">
        <v>3.6439999999999997</v>
      </c>
      <c r="AM103" s="9" t="s">
        <v>1</v>
      </c>
      <c r="AN103" s="9" t="s">
        <v>1</v>
      </c>
      <c r="AO103" s="1" t="s">
        <v>1</v>
      </c>
      <c r="AP103" s="9" t="s">
        <v>1</v>
      </c>
      <c r="AQ103" s="9">
        <v>3.6150000000000002</v>
      </c>
      <c r="AR103" s="9" t="s">
        <v>1</v>
      </c>
      <c r="AS103" s="9"/>
      <c r="BE103" s="9"/>
      <c r="BG103" s="9"/>
      <c r="BH103" s="9"/>
      <c r="BI103" s="9"/>
      <c r="BJ103" s="9"/>
      <c r="BK103" s="9"/>
      <c r="BL103" s="9"/>
      <c r="BM103" s="9"/>
      <c r="BQ103" s="9"/>
      <c r="BR103" s="9"/>
    </row>
    <row r="104" spans="1:70" hidden="1" x14ac:dyDescent="0.25">
      <c r="A104" s="8">
        <v>35405</v>
      </c>
      <c r="B104" s="5">
        <f t="shared" si="12"/>
        <v>98</v>
      </c>
      <c r="C104" s="9"/>
      <c r="D104" s="9" t="s">
        <v>233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 t="s">
        <v>233</v>
      </c>
      <c r="AA104" s="9">
        <v>3.62</v>
      </c>
      <c r="AB104" s="9">
        <v>3.4870000000000001</v>
      </c>
      <c r="AC104" s="179">
        <f t="shared" si="13"/>
        <v>0</v>
      </c>
      <c r="AD104" s="9"/>
      <c r="AE104" s="9">
        <v>3.4870000000000001</v>
      </c>
      <c r="AF104" s="9" t="s">
        <v>1</v>
      </c>
      <c r="AG104" s="9">
        <v>4.0070000000000006</v>
      </c>
      <c r="AH104" s="9">
        <v>3.327</v>
      </c>
      <c r="AI104" s="9">
        <v>3.3069999999999999</v>
      </c>
      <c r="AJ104" s="9">
        <v>3.2569999999999997</v>
      </c>
      <c r="AK104" s="9">
        <v>3.3069999999999999</v>
      </c>
      <c r="AL104" s="9">
        <v>3.347</v>
      </c>
      <c r="AM104" s="9" t="s">
        <v>1</v>
      </c>
      <c r="AN104" s="9" t="s">
        <v>1</v>
      </c>
      <c r="AO104" s="1" t="s">
        <v>1</v>
      </c>
      <c r="AP104" s="9" t="s">
        <v>1</v>
      </c>
      <c r="AQ104" s="9">
        <v>3.35</v>
      </c>
      <c r="AR104" s="9" t="s">
        <v>1</v>
      </c>
      <c r="AS104" s="9"/>
      <c r="BE104" s="9"/>
      <c r="BG104" s="9"/>
      <c r="BH104" s="9"/>
      <c r="BI104" s="9"/>
      <c r="BJ104" s="9"/>
      <c r="BK104" s="9"/>
      <c r="BL104" s="9"/>
      <c r="BM104" s="9"/>
      <c r="BQ104" s="9"/>
      <c r="BR104" s="9"/>
    </row>
    <row r="105" spans="1:70" hidden="1" x14ac:dyDescent="0.25">
      <c r="A105" s="8">
        <v>35408</v>
      </c>
      <c r="B105" s="5">
        <f t="shared" si="12"/>
        <v>99</v>
      </c>
      <c r="C105" s="9"/>
      <c r="D105" s="9" t="s">
        <v>233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 t="s">
        <v>233</v>
      </c>
      <c r="AA105" s="9">
        <v>3.28</v>
      </c>
      <c r="AB105" s="9">
        <v>3.222</v>
      </c>
      <c r="AC105" s="179">
        <f t="shared" si="13"/>
        <v>0</v>
      </c>
      <c r="AD105" s="9"/>
      <c r="AE105" s="9">
        <v>3.222</v>
      </c>
      <c r="AF105" s="9" t="s">
        <v>1</v>
      </c>
      <c r="AG105" s="9">
        <v>3.6819999999999999</v>
      </c>
      <c r="AH105" s="9">
        <v>3.0819999999999999</v>
      </c>
      <c r="AI105" s="9">
        <v>3.0920000000000001</v>
      </c>
      <c r="AJ105" s="9">
        <v>3.0819999999999999</v>
      </c>
      <c r="AK105" s="9">
        <v>3.0619999999999998</v>
      </c>
      <c r="AL105" s="9">
        <v>3.0920000000000001</v>
      </c>
      <c r="AM105" s="9" t="s">
        <v>1</v>
      </c>
      <c r="AN105" s="9" t="s">
        <v>1</v>
      </c>
      <c r="AO105" s="1" t="s">
        <v>1</v>
      </c>
      <c r="AP105" s="9" t="s">
        <v>1</v>
      </c>
      <c r="AQ105" s="9">
        <v>3.0950000000000002</v>
      </c>
      <c r="AR105" s="9" t="s">
        <v>1</v>
      </c>
      <c r="AS105" s="9"/>
      <c r="BE105" s="9"/>
      <c r="BG105" s="9"/>
      <c r="BH105" s="9"/>
      <c r="BI105" s="9"/>
      <c r="BJ105" s="9"/>
      <c r="BK105" s="9"/>
      <c r="BL105" s="9"/>
      <c r="BM105" s="9"/>
      <c r="BQ105" s="9"/>
      <c r="BR105" s="9"/>
    </row>
    <row r="106" spans="1:70" hidden="1" x14ac:dyDescent="0.25">
      <c r="A106" s="8">
        <v>35409</v>
      </c>
      <c r="B106" s="5">
        <f t="shared" si="12"/>
        <v>100</v>
      </c>
      <c r="C106" s="9"/>
      <c r="D106" s="9" t="s">
        <v>233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 t="s">
        <v>233</v>
      </c>
      <c r="AA106" s="9">
        <v>3.23</v>
      </c>
      <c r="AB106" s="9">
        <v>3.3959999999999999</v>
      </c>
      <c r="AC106" s="179">
        <f t="shared" si="13"/>
        <v>0</v>
      </c>
      <c r="AD106" s="9"/>
      <c r="AE106" s="9">
        <v>3.3959999999999999</v>
      </c>
      <c r="AF106" s="9" t="s">
        <v>1</v>
      </c>
      <c r="AG106" s="9">
        <v>3.8359999999999999</v>
      </c>
      <c r="AH106" s="9">
        <v>3.2159999999999997</v>
      </c>
      <c r="AI106" s="9">
        <v>3.1959999999999997</v>
      </c>
      <c r="AJ106" s="9">
        <v>3.1459999999999999</v>
      </c>
      <c r="AK106" s="9">
        <v>3.226</v>
      </c>
      <c r="AL106" s="9">
        <v>3.266</v>
      </c>
      <c r="AM106" s="9" t="s">
        <v>1</v>
      </c>
      <c r="AN106" s="9" t="s">
        <v>1</v>
      </c>
      <c r="AO106" s="1" t="s">
        <v>1</v>
      </c>
      <c r="AP106" s="9" t="s">
        <v>1</v>
      </c>
      <c r="AQ106" s="9">
        <v>3.2549999999999999</v>
      </c>
      <c r="AR106" s="9" t="s">
        <v>1</v>
      </c>
      <c r="AS106" s="9"/>
      <c r="BE106" s="9"/>
      <c r="BG106" s="9"/>
      <c r="BH106" s="9"/>
      <c r="BI106" s="9"/>
      <c r="BJ106" s="9"/>
      <c r="BK106" s="9"/>
      <c r="BL106" s="9"/>
      <c r="BM106" s="9"/>
      <c r="BQ106" s="9"/>
      <c r="BR106" s="9"/>
    </row>
    <row r="107" spans="1:70" hidden="1" x14ac:dyDescent="0.25">
      <c r="A107" s="8">
        <v>35410</v>
      </c>
      <c r="B107" s="5">
        <f t="shared" si="12"/>
        <v>101</v>
      </c>
      <c r="C107" s="9"/>
      <c r="D107" s="9" t="s">
        <v>233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 t="s">
        <v>233</v>
      </c>
      <c r="AA107" s="9">
        <v>3.39</v>
      </c>
      <c r="AB107" s="9">
        <v>3.4929999999999999</v>
      </c>
      <c r="AC107" s="179">
        <f t="shared" si="13"/>
        <v>0</v>
      </c>
      <c r="AD107" s="9"/>
      <c r="AE107" s="9">
        <v>3.4929999999999999</v>
      </c>
      <c r="AF107" s="9" t="s">
        <v>1</v>
      </c>
      <c r="AG107" s="9">
        <v>3.8929999999999998</v>
      </c>
      <c r="AH107" s="9">
        <v>3.3029999999999999</v>
      </c>
      <c r="AI107" s="9">
        <v>3.2130000000000001</v>
      </c>
      <c r="AJ107" s="9">
        <v>3.1629999999999998</v>
      </c>
      <c r="AK107" s="9">
        <v>3.3329999999999997</v>
      </c>
      <c r="AL107" s="9">
        <v>3.3729999999999998</v>
      </c>
      <c r="AM107" s="9" t="s">
        <v>1</v>
      </c>
      <c r="AN107" s="9" t="s">
        <v>1</v>
      </c>
      <c r="AO107" s="1" t="s">
        <v>1</v>
      </c>
      <c r="AP107" s="9" t="s">
        <v>1</v>
      </c>
      <c r="AQ107" s="9">
        <v>3.3450000000000002</v>
      </c>
      <c r="AR107" s="9" t="s">
        <v>1</v>
      </c>
      <c r="AS107" s="9"/>
      <c r="BE107" s="9"/>
      <c r="BG107" s="9"/>
      <c r="BH107" s="9"/>
      <c r="BI107" s="9"/>
      <c r="BJ107" s="9"/>
      <c r="BK107" s="9"/>
      <c r="BL107" s="9"/>
      <c r="BM107" s="9"/>
      <c r="BQ107" s="9"/>
      <c r="BR107" s="9"/>
    </row>
    <row r="108" spans="1:70" hidden="1" x14ac:dyDescent="0.25">
      <c r="A108" s="8">
        <v>35411</v>
      </c>
      <c r="B108" s="5">
        <f t="shared" si="12"/>
        <v>102</v>
      </c>
      <c r="C108" s="9"/>
      <c r="D108" s="9" t="s">
        <v>233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 t="s">
        <v>233</v>
      </c>
      <c r="AA108" s="9">
        <v>3.45</v>
      </c>
      <c r="AB108" s="9">
        <v>3.5289999999999999</v>
      </c>
      <c r="AC108" s="179">
        <f t="shared" si="13"/>
        <v>0</v>
      </c>
      <c r="AD108" s="9"/>
      <c r="AE108" s="9">
        <v>3.5289999999999999</v>
      </c>
      <c r="AF108" s="9" t="s">
        <v>1</v>
      </c>
      <c r="AG108" s="9">
        <v>3.9390000000000001</v>
      </c>
      <c r="AH108" s="9">
        <v>3.339</v>
      </c>
      <c r="AI108" s="9">
        <v>3.2889999999999997</v>
      </c>
      <c r="AJ108" s="9">
        <v>3.1989999999999998</v>
      </c>
      <c r="AK108" s="9">
        <v>3.3689999999999998</v>
      </c>
      <c r="AL108" s="9">
        <v>3.419</v>
      </c>
      <c r="AM108" s="9" t="s">
        <v>1</v>
      </c>
      <c r="AN108" s="9" t="s">
        <v>1</v>
      </c>
      <c r="AO108" s="1" t="s">
        <v>1</v>
      </c>
      <c r="AP108" s="9" t="s">
        <v>1</v>
      </c>
      <c r="AQ108" s="9">
        <v>3.43</v>
      </c>
      <c r="AR108" s="9" t="s">
        <v>1</v>
      </c>
      <c r="AS108" s="9"/>
      <c r="BE108" s="9"/>
      <c r="BG108" s="9"/>
      <c r="BH108" s="9"/>
      <c r="BI108" s="9"/>
      <c r="BJ108" s="9"/>
      <c r="BK108" s="9"/>
      <c r="BL108" s="9"/>
      <c r="BM108" s="9"/>
      <c r="BQ108" s="9"/>
      <c r="BR108" s="9"/>
    </row>
    <row r="109" spans="1:70" hidden="1" x14ac:dyDescent="0.25">
      <c r="A109" s="8">
        <v>35412</v>
      </c>
      <c r="B109" s="5">
        <f t="shared" si="12"/>
        <v>103</v>
      </c>
      <c r="C109" s="9"/>
      <c r="D109" s="9" t="s">
        <v>233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 t="s">
        <v>233</v>
      </c>
      <c r="AA109" s="9">
        <v>3.66</v>
      </c>
      <c r="AB109" s="9">
        <v>3.851</v>
      </c>
      <c r="AC109" s="179">
        <f t="shared" si="13"/>
        <v>0</v>
      </c>
      <c r="AD109" s="9"/>
      <c r="AE109" s="9">
        <v>3.851</v>
      </c>
      <c r="AF109" s="9" t="s">
        <v>1</v>
      </c>
      <c r="AG109" s="9">
        <v>4.3209999999999997</v>
      </c>
      <c r="AH109" s="9">
        <v>3.6909999999999998</v>
      </c>
      <c r="AI109" s="9">
        <v>3.5110000000000001</v>
      </c>
      <c r="AJ109" s="9">
        <v>3.4409999999999998</v>
      </c>
      <c r="AK109" s="9">
        <v>3.7010000000000001</v>
      </c>
      <c r="AL109" s="9">
        <v>3.7410000000000001</v>
      </c>
      <c r="AM109" s="9" t="s">
        <v>1</v>
      </c>
      <c r="AN109" s="9" t="s">
        <v>1</v>
      </c>
      <c r="AO109" s="1" t="s">
        <v>1</v>
      </c>
      <c r="AP109" s="9" t="s">
        <v>1</v>
      </c>
      <c r="AQ109" s="9">
        <v>3.67</v>
      </c>
      <c r="AR109" s="9" t="s">
        <v>1</v>
      </c>
      <c r="AS109" s="9"/>
      <c r="BE109" s="9"/>
      <c r="BG109" s="9"/>
      <c r="BH109" s="9"/>
      <c r="BI109" s="9"/>
      <c r="BJ109" s="9"/>
      <c r="BK109" s="9"/>
      <c r="BL109" s="9"/>
      <c r="BM109" s="9"/>
      <c r="BQ109" s="9"/>
      <c r="BR109" s="9"/>
    </row>
    <row r="110" spans="1:70" hidden="1" x14ac:dyDescent="0.25">
      <c r="A110" s="8">
        <v>35415</v>
      </c>
      <c r="B110" s="5">
        <f t="shared" si="12"/>
        <v>104</v>
      </c>
      <c r="C110" s="9"/>
      <c r="D110" s="9" t="s">
        <v>233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 t="s">
        <v>233</v>
      </c>
      <c r="AA110" s="9">
        <v>4.2</v>
      </c>
      <c r="AB110" s="9">
        <v>4.4669999999999996</v>
      </c>
      <c r="AC110" s="179">
        <f t="shared" si="13"/>
        <v>0</v>
      </c>
      <c r="AD110" s="9"/>
      <c r="AE110" s="9">
        <v>4.4669999999999996</v>
      </c>
      <c r="AF110" s="9" t="s">
        <v>1</v>
      </c>
      <c r="AG110" s="9">
        <v>4.9369999999999994</v>
      </c>
      <c r="AH110" s="9">
        <v>4.2969999999999997</v>
      </c>
      <c r="AI110" s="9">
        <v>4.2769999999999992</v>
      </c>
      <c r="AJ110" s="9">
        <v>4.1869999999999994</v>
      </c>
      <c r="AK110" s="9">
        <v>4.327</v>
      </c>
      <c r="AL110" s="9">
        <v>4.367</v>
      </c>
      <c r="AM110" s="9" t="s">
        <v>1</v>
      </c>
      <c r="AN110" s="9" t="s">
        <v>1</v>
      </c>
      <c r="AO110" s="1" t="s">
        <v>1</v>
      </c>
      <c r="AP110" s="9" t="s">
        <v>1</v>
      </c>
      <c r="AQ110" s="9">
        <v>4.3</v>
      </c>
      <c r="AR110" s="9" t="s">
        <v>1</v>
      </c>
      <c r="AS110" s="9"/>
      <c r="BE110" s="9"/>
      <c r="BG110" s="9"/>
      <c r="BH110" s="9"/>
      <c r="BI110" s="9"/>
      <c r="BJ110" s="9"/>
      <c r="BK110" s="9"/>
      <c r="BL110" s="9"/>
      <c r="BM110" s="9"/>
      <c r="BQ110" s="9"/>
      <c r="BR110" s="9"/>
    </row>
    <row r="111" spans="1:70" hidden="1" x14ac:dyDescent="0.25">
      <c r="A111" s="8">
        <v>35416</v>
      </c>
      <c r="B111" s="5">
        <f t="shared" si="12"/>
        <v>105</v>
      </c>
      <c r="C111" s="9"/>
      <c r="D111" s="9" t="s">
        <v>233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 t="s">
        <v>233</v>
      </c>
      <c r="AA111" s="9">
        <v>4.25</v>
      </c>
      <c r="AB111" s="9">
        <v>4.17</v>
      </c>
      <c r="AC111" s="179">
        <f t="shared" si="13"/>
        <v>0</v>
      </c>
      <c r="AD111" s="9"/>
      <c r="AE111" s="9">
        <v>4.17</v>
      </c>
      <c r="AF111" s="9" t="s">
        <v>1</v>
      </c>
      <c r="AG111" s="9">
        <v>4.59</v>
      </c>
      <c r="AH111" s="9">
        <v>4.01</v>
      </c>
      <c r="AI111" s="9">
        <v>4.0999999999999996</v>
      </c>
      <c r="AJ111" s="9">
        <v>4.09</v>
      </c>
      <c r="AK111" s="9">
        <v>4.04</v>
      </c>
      <c r="AL111" s="9">
        <v>4.07</v>
      </c>
      <c r="AM111" s="9" t="s">
        <v>1</v>
      </c>
      <c r="AN111" s="9" t="s">
        <v>1</v>
      </c>
      <c r="AO111" s="1" t="s">
        <v>1</v>
      </c>
      <c r="AP111" s="9" t="s">
        <v>1</v>
      </c>
      <c r="AQ111" s="9">
        <v>4.0999999999999996</v>
      </c>
      <c r="AR111" s="9" t="s">
        <v>1</v>
      </c>
      <c r="AS111" s="9"/>
      <c r="BE111" s="9"/>
      <c r="BG111" s="9"/>
      <c r="BH111" s="9"/>
      <c r="BI111" s="9"/>
      <c r="BJ111" s="9"/>
      <c r="BK111" s="9"/>
      <c r="BL111" s="9"/>
      <c r="BM111" s="9"/>
      <c r="BQ111" s="9"/>
      <c r="BR111" s="9"/>
    </row>
    <row r="112" spans="1:70" hidden="1" x14ac:dyDescent="0.25">
      <c r="A112" s="8">
        <v>35417</v>
      </c>
      <c r="B112" s="5">
        <f t="shared" si="12"/>
        <v>106</v>
      </c>
      <c r="C112" s="9"/>
      <c r="D112" s="9" t="s">
        <v>233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 t="s">
        <v>233</v>
      </c>
      <c r="AA112" s="9">
        <v>4</v>
      </c>
      <c r="AB112" s="9">
        <v>4.0750000000000002</v>
      </c>
      <c r="AC112" s="179">
        <f t="shared" si="13"/>
        <v>0</v>
      </c>
      <c r="AD112" s="9"/>
      <c r="AE112" s="9">
        <v>4.0750000000000002</v>
      </c>
      <c r="AF112" s="9" t="s">
        <v>1</v>
      </c>
      <c r="AG112" s="9">
        <v>4.4649999999999999</v>
      </c>
      <c r="AH112" s="9">
        <v>3.9350000000000001</v>
      </c>
      <c r="AI112" s="9">
        <v>3.9449999999999998</v>
      </c>
      <c r="AJ112" s="9">
        <v>3.915</v>
      </c>
      <c r="AK112" s="9">
        <v>3.9750000000000001</v>
      </c>
      <c r="AL112" s="9">
        <v>3.9849999999999999</v>
      </c>
      <c r="AM112" s="9" t="s">
        <v>1</v>
      </c>
      <c r="AN112" s="9" t="s">
        <v>1</v>
      </c>
      <c r="AO112" s="1" t="s">
        <v>1</v>
      </c>
      <c r="AP112" s="9" t="s">
        <v>1</v>
      </c>
      <c r="AQ112" s="9">
        <v>3.9849999999999999</v>
      </c>
      <c r="AR112" s="9" t="s">
        <v>1</v>
      </c>
      <c r="AS112" s="9"/>
      <c r="BE112" s="9"/>
      <c r="BG112" s="9"/>
      <c r="BH112" s="9"/>
      <c r="BI112" s="9"/>
      <c r="BJ112" s="9"/>
      <c r="BK112" s="9"/>
      <c r="BL112" s="9"/>
      <c r="BM112" s="9"/>
      <c r="BQ112" s="9"/>
      <c r="BR112" s="9"/>
    </row>
    <row r="113" spans="1:70" hidden="1" x14ac:dyDescent="0.25">
      <c r="A113" s="8">
        <v>35418</v>
      </c>
      <c r="B113" s="5">
        <f t="shared" si="12"/>
        <v>107</v>
      </c>
      <c r="C113" s="9"/>
      <c r="D113" s="9" t="s">
        <v>233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 t="s">
        <v>233</v>
      </c>
      <c r="AA113" s="9">
        <v>4.3</v>
      </c>
      <c r="AB113" s="9">
        <v>4.4089999999999998</v>
      </c>
      <c r="AC113" s="179">
        <f t="shared" si="13"/>
        <v>0</v>
      </c>
      <c r="AD113" s="9"/>
      <c r="AE113" s="9">
        <v>4.4089999999999998</v>
      </c>
      <c r="AF113" s="9" t="s">
        <v>1</v>
      </c>
      <c r="AG113" s="9">
        <v>4.7789999999999999</v>
      </c>
      <c r="AH113" s="9">
        <v>4.2789999999999999</v>
      </c>
      <c r="AI113" s="9">
        <v>4.1989999999999998</v>
      </c>
      <c r="AJ113" s="9">
        <v>4.1689999999999996</v>
      </c>
      <c r="AK113" s="9">
        <v>4.319</v>
      </c>
      <c r="AL113" s="9">
        <v>4.319</v>
      </c>
      <c r="AM113" s="9" t="s">
        <v>1</v>
      </c>
      <c r="AN113" s="9" t="s">
        <v>1</v>
      </c>
      <c r="AO113" s="1" t="s">
        <v>1</v>
      </c>
      <c r="AP113" s="9" t="s">
        <v>1</v>
      </c>
      <c r="AQ113" s="9">
        <v>4.33</v>
      </c>
      <c r="AR113" s="9" t="s">
        <v>1</v>
      </c>
      <c r="AS113" s="9"/>
      <c r="BE113" s="9"/>
      <c r="BG113" s="9"/>
      <c r="BH113" s="9"/>
      <c r="BI113" s="9"/>
      <c r="BJ113" s="9"/>
      <c r="BK113" s="9"/>
      <c r="BL113" s="9"/>
      <c r="BM113" s="9"/>
      <c r="BQ113" s="9"/>
      <c r="BR113" s="9"/>
    </row>
    <row r="114" spans="1:70" hidden="1" x14ac:dyDescent="0.25">
      <c r="A114" s="8">
        <v>35419</v>
      </c>
      <c r="B114" s="5">
        <f t="shared" si="12"/>
        <v>108</v>
      </c>
      <c r="C114" s="9"/>
      <c r="D114" s="9" t="s">
        <v>233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 t="s">
        <v>233</v>
      </c>
      <c r="AA114" s="9">
        <v>4.38</v>
      </c>
      <c r="AB114" s="9">
        <v>4.5730000000000004</v>
      </c>
      <c r="AC114" s="179">
        <f t="shared" si="13"/>
        <v>0</v>
      </c>
      <c r="AD114" s="9"/>
      <c r="AE114" s="9">
        <v>4.5730000000000004</v>
      </c>
      <c r="AF114" s="9" t="s">
        <v>1</v>
      </c>
      <c r="AG114" s="9">
        <v>4.923</v>
      </c>
      <c r="AH114" s="9">
        <v>4.4130000000000003</v>
      </c>
      <c r="AI114" s="9">
        <v>4.2330000000000005</v>
      </c>
      <c r="AJ114" s="9">
        <v>4.2830000000000004</v>
      </c>
      <c r="AK114" s="9">
        <v>4.4930000000000003</v>
      </c>
      <c r="AL114" s="9">
        <v>4.4730000000000008</v>
      </c>
      <c r="AM114" s="9" t="s">
        <v>1</v>
      </c>
      <c r="AN114" s="9" t="s">
        <v>1</v>
      </c>
      <c r="AO114" s="1" t="s">
        <v>1</v>
      </c>
      <c r="AP114" s="9" t="s">
        <v>1</v>
      </c>
      <c r="AQ114" s="9">
        <v>4.4630000000000001</v>
      </c>
      <c r="AR114" s="9" t="s">
        <v>1</v>
      </c>
      <c r="AS114" s="9"/>
      <c r="BE114" s="9"/>
      <c r="BG114" s="9"/>
      <c r="BH114" s="9"/>
      <c r="BI114" s="9"/>
      <c r="BJ114" s="9"/>
      <c r="BK114" s="9"/>
      <c r="BL114" s="9"/>
      <c r="BM114" s="9"/>
      <c r="BQ114" s="9"/>
      <c r="BR114" s="9"/>
    </row>
    <row r="115" spans="1:70" hidden="1" x14ac:dyDescent="0.25">
      <c r="A115" s="8">
        <v>35422</v>
      </c>
      <c r="B115" s="5">
        <f t="shared" si="12"/>
        <v>109</v>
      </c>
      <c r="C115" s="9"/>
      <c r="D115" s="9" t="s">
        <v>233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 t="s">
        <v>233</v>
      </c>
      <c r="AA115" s="9">
        <v>4.13</v>
      </c>
      <c r="AB115" s="9">
        <v>4.1920000000000002</v>
      </c>
      <c r="AC115" s="179">
        <f t="shared" si="13"/>
        <v>0</v>
      </c>
      <c r="AD115" s="9"/>
      <c r="AE115" s="9">
        <v>4.1920000000000002</v>
      </c>
      <c r="AF115" s="9" t="s">
        <v>1</v>
      </c>
      <c r="AG115" s="9">
        <v>4.5019999999999998</v>
      </c>
      <c r="AH115" s="9">
        <v>4.0920000000000005</v>
      </c>
      <c r="AI115" s="9">
        <v>4.1020000000000003</v>
      </c>
      <c r="AJ115" s="9">
        <v>4.1120000000000001</v>
      </c>
      <c r="AK115" s="9">
        <v>4.1120000000000001</v>
      </c>
      <c r="AL115" s="9">
        <v>4.1120000000000001</v>
      </c>
      <c r="AM115" s="9" t="s">
        <v>1</v>
      </c>
      <c r="AN115" s="9" t="s">
        <v>1</v>
      </c>
      <c r="AO115" s="1" t="s">
        <v>1</v>
      </c>
      <c r="AP115" s="9" t="s">
        <v>1</v>
      </c>
      <c r="AQ115" s="9">
        <v>4.12</v>
      </c>
      <c r="AR115" s="9" t="s">
        <v>1</v>
      </c>
      <c r="AS115" s="9"/>
      <c r="BE115" s="9"/>
      <c r="BG115" s="9"/>
      <c r="BH115" s="9"/>
      <c r="BI115" s="9"/>
      <c r="BJ115" s="9"/>
      <c r="BK115" s="9"/>
      <c r="BL115" s="9"/>
      <c r="BM115" s="9"/>
      <c r="BQ115" s="9"/>
      <c r="BR115" s="9"/>
    </row>
    <row r="116" spans="1:70" hidden="1" x14ac:dyDescent="0.25">
      <c r="A116" s="10">
        <v>35423</v>
      </c>
      <c r="B116" s="5">
        <f t="shared" si="12"/>
        <v>110</v>
      </c>
      <c r="C116" s="9"/>
      <c r="D116" s="9" t="s">
        <v>233</v>
      </c>
      <c r="E116" s="9">
        <v>1</v>
      </c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 t="s">
        <v>233</v>
      </c>
      <c r="AA116" s="9">
        <v>4.05</v>
      </c>
      <c r="AB116" s="9">
        <v>3.9980000000000002</v>
      </c>
      <c r="AC116" s="179">
        <f t="shared" si="13"/>
        <v>0</v>
      </c>
      <c r="AD116" s="9">
        <v>1</v>
      </c>
      <c r="AE116" s="9">
        <v>3.9980000000000002</v>
      </c>
      <c r="AF116" s="9"/>
      <c r="AG116" s="9">
        <v>4.2933110496084348</v>
      </c>
      <c r="AH116" s="9">
        <v>3.902738371094054</v>
      </c>
      <c r="AI116" s="9">
        <v>3.9122645339846485</v>
      </c>
      <c r="AJ116" s="9">
        <v>3.921790696875243</v>
      </c>
      <c r="AK116" s="9">
        <v>3.921790696875243</v>
      </c>
      <c r="AL116" s="9">
        <v>3.921790696875243</v>
      </c>
      <c r="AM116" s="9"/>
      <c r="AN116" s="9"/>
      <c r="AP116" s="9"/>
      <c r="AQ116" s="9">
        <v>3.9294116271877186</v>
      </c>
      <c r="AR116" s="9"/>
      <c r="AS116" s="9"/>
      <c r="BE116" s="9"/>
      <c r="BG116" s="9"/>
      <c r="BH116" s="9"/>
      <c r="BI116" s="9"/>
      <c r="BJ116" s="9"/>
      <c r="BK116" s="9"/>
      <c r="BL116" s="9"/>
      <c r="BM116" s="9"/>
      <c r="BQ116" s="9"/>
      <c r="BR116" s="9"/>
    </row>
    <row r="117" spans="1:70" hidden="1" x14ac:dyDescent="0.25">
      <c r="A117" s="180">
        <v>35425</v>
      </c>
      <c r="B117" s="5">
        <f t="shared" si="12"/>
        <v>111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>
        <v>3.55</v>
      </c>
      <c r="AB117" s="9">
        <v>3.3839999999999999</v>
      </c>
      <c r="AC117" s="17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P117" s="9"/>
      <c r="AQ117" s="9"/>
      <c r="AR117" s="9"/>
      <c r="AS117" s="9"/>
      <c r="BE117" s="9"/>
      <c r="BG117" s="9"/>
      <c r="BH117" s="9"/>
      <c r="BI117" s="9"/>
      <c r="BJ117" s="9"/>
      <c r="BK117" s="9"/>
      <c r="BL117" s="9"/>
      <c r="BM117" s="9"/>
      <c r="BQ117" s="9"/>
      <c r="BR117" s="9"/>
    </row>
    <row r="118" spans="1:70" hidden="1" x14ac:dyDescent="0.25">
      <c r="A118" s="180">
        <v>35426</v>
      </c>
      <c r="B118" s="5">
        <f t="shared" si="12"/>
        <v>112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>
        <v>3.15</v>
      </c>
      <c r="AB118" s="9">
        <v>2.984</v>
      </c>
      <c r="AC118" s="17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P118" s="9"/>
      <c r="AQ118" s="9"/>
      <c r="AR118" s="9"/>
      <c r="AS118" s="9"/>
      <c r="BE118" s="9"/>
      <c r="BG118" s="9"/>
      <c r="BH118" s="9"/>
      <c r="BI118" s="9"/>
      <c r="BJ118" s="9"/>
      <c r="BK118" s="9"/>
      <c r="BL118" s="9"/>
      <c r="BM118" s="9"/>
      <c r="BQ118" s="9"/>
      <c r="BR118" s="9"/>
    </row>
    <row r="119" spans="1:70" hidden="1" x14ac:dyDescent="0.25">
      <c r="A119" s="180">
        <v>35429</v>
      </c>
      <c r="B119" s="5">
        <f t="shared" si="12"/>
        <v>113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>
        <v>2.8</v>
      </c>
      <c r="AB119" s="9">
        <v>2.677</v>
      </c>
      <c r="AC119" s="17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P119" s="9"/>
      <c r="AQ119" s="9"/>
      <c r="AR119" s="9"/>
      <c r="AS119" s="9"/>
      <c r="BE119" s="9"/>
      <c r="BG119" s="9"/>
      <c r="BH119" s="9"/>
      <c r="BI119" s="9"/>
      <c r="BJ119" s="9"/>
      <c r="BK119" s="9"/>
      <c r="BL119" s="9"/>
      <c r="BM119" s="9"/>
      <c r="BQ119" s="9"/>
      <c r="BR119" s="9"/>
    </row>
    <row r="120" spans="1:70" hidden="1" x14ac:dyDescent="0.25">
      <c r="A120" s="8">
        <v>35430</v>
      </c>
      <c r="B120" s="5">
        <f t="shared" si="12"/>
        <v>114</v>
      </c>
      <c r="C120" s="9"/>
      <c r="D120" s="9" t="s">
        <v>234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 t="s">
        <v>234</v>
      </c>
      <c r="AA120" s="9">
        <v>2.71</v>
      </c>
      <c r="AB120" s="9">
        <v>2.7570000000000001</v>
      </c>
      <c r="AC120" s="179">
        <f t="shared" si="13"/>
        <v>0</v>
      </c>
      <c r="AD120" s="9"/>
      <c r="AE120" s="9">
        <v>2.7570000000000001</v>
      </c>
      <c r="AF120" s="9" t="s">
        <v>1</v>
      </c>
      <c r="AG120" s="9">
        <v>3.137</v>
      </c>
      <c r="AH120" s="9">
        <v>2.5070000000000001</v>
      </c>
      <c r="AI120" s="9">
        <v>2.3770000000000002</v>
      </c>
      <c r="AJ120" s="9">
        <v>2.3169999999999997</v>
      </c>
      <c r="AK120" s="9">
        <v>2.577</v>
      </c>
      <c r="AL120" s="9">
        <v>2.637</v>
      </c>
      <c r="AM120" s="9" t="s">
        <v>1</v>
      </c>
      <c r="AN120" s="9" t="s">
        <v>1</v>
      </c>
      <c r="AO120" s="1" t="s">
        <v>1</v>
      </c>
      <c r="AP120" s="9" t="s">
        <v>1</v>
      </c>
      <c r="AQ120" s="9">
        <v>2.5299999999999998</v>
      </c>
      <c r="AR120" s="9" t="s">
        <v>1</v>
      </c>
      <c r="AS120" s="9"/>
      <c r="BE120" s="9"/>
      <c r="BG120" s="9"/>
      <c r="BH120" s="9"/>
      <c r="BI120" s="9"/>
      <c r="BJ120" s="9"/>
      <c r="BK120" s="9"/>
      <c r="BL120" s="9"/>
      <c r="BM120" s="9"/>
      <c r="BQ120" s="9"/>
      <c r="BR120" s="9"/>
    </row>
    <row r="121" spans="1:70" hidden="1" x14ac:dyDescent="0.25">
      <c r="A121" s="180">
        <v>35432</v>
      </c>
      <c r="B121" s="5">
        <f t="shared" si="12"/>
        <v>115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>
        <v>2.75</v>
      </c>
      <c r="AB121" s="9">
        <v>2.89</v>
      </c>
      <c r="AC121" s="17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P121" s="9"/>
      <c r="AQ121" s="9"/>
      <c r="AR121" s="9"/>
      <c r="AS121" s="9"/>
      <c r="BE121" s="9"/>
      <c r="BG121" s="9"/>
      <c r="BH121" s="9"/>
      <c r="BI121" s="9"/>
      <c r="BJ121" s="9"/>
      <c r="BK121" s="9"/>
      <c r="BL121" s="9"/>
      <c r="BM121" s="9"/>
      <c r="BQ121" s="9"/>
      <c r="BR121" s="9"/>
    </row>
    <row r="122" spans="1:70" hidden="1" x14ac:dyDescent="0.25">
      <c r="A122" s="8">
        <v>35433</v>
      </c>
      <c r="B122" s="5">
        <f t="shared" si="12"/>
        <v>116</v>
      </c>
      <c r="C122" s="9"/>
      <c r="D122" s="9" t="s">
        <v>234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 t="s">
        <v>234</v>
      </c>
      <c r="AA122" s="9">
        <v>2.89</v>
      </c>
      <c r="AB122" s="9">
        <v>3.1059999999999999</v>
      </c>
      <c r="AC122" s="179">
        <f t="shared" si="13"/>
        <v>0</v>
      </c>
      <c r="AD122" s="9"/>
      <c r="AE122" s="9">
        <v>3.1059999999999999</v>
      </c>
      <c r="AF122" s="9" t="s">
        <v>1</v>
      </c>
      <c r="AG122" s="9">
        <v>3.4359999999999999</v>
      </c>
      <c r="AH122" s="9">
        <v>2.8259999999999996</v>
      </c>
      <c r="AI122" s="9">
        <v>2.6959999999999997</v>
      </c>
      <c r="AJ122" s="9">
        <v>2.5659999999999998</v>
      </c>
      <c r="AK122" s="9">
        <v>2.9259999999999997</v>
      </c>
      <c r="AL122" s="9">
        <v>2.9859999999999998</v>
      </c>
      <c r="AM122" s="9" t="s">
        <v>1</v>
      </c>
      <c r="AN122" s="9" t="s">
        <v>1</v>
      </c>
      <c r="AO122" s="1" t="s">
        <v>1</v>
      </c>
      <c r="AP122" s="9" t="s">
        <v>1</v>
      </c>
      <c r="AQ122" s="9">
        <v>2.9</v>
      </c>
      <c r="AR122" s="9" t="s">
        <v>1</v>
      </c>
      <c r="AS122" s="9"/>
      <c r="BE122" s="9"/>
      <c r="BG122" s="9"/>
      <c r="BH122" s="9"/>
      <c r="BI122" s="9"/>
      <c r="BJ122" s="9"/>
      <c r="BK122" s="9"/>
      <c r="BL122" s="9"/>
      <c r="BM122" s="9"/>
      <c r="BQ122" s="9"/>
      <c r="BR122" s="9"/>
    </row>
    <row r="123" spans="1:70" hidden="1" x14ac:dyDescent="0.25">
      <c r="A123" s="8">
        <v>35436</v>
      </c>
      <c r="B123" s="5">
        <f t="shared" si="12"/>
        <v>117</v>
      </c>
      <c r="C123" s="9"/>
      <c r="D123" s="9" t="s">
        <v>234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 t="s">
        <v>234</v>
      </c>
      <c r="AA123" s="9">
        <v>3.52</v>
      </c>
      <c r="AB123" s="9">
        <v>3.6360000000000001</v>
      </c>
      <c r="AC123" s="179">
        <f t="shared" si="13"/>
        <v>0</v>
      </c>
      <c r="AD123" s="9"/>
      <c r="AE123" s="9">
        <v>3.6360000000000001</v>
      </c>
      <c r="AF123" s="9" t="s">
        <v>1</v>
      </c>
      <c r="AG123" s="9">
        <v>4.0360000000000005</v>
      </c>
      <c r="AH123" s="9">
        <v>3.456</v>
      </c>
      <c r="AI123" s="9">
        <v>3.3460000000000001</v>
      </c>
      <c r="AJ123" s="9">
        <v>3.1959999999999997</v>
      </c>
      <c r="AK123" s="9">
        <v>3.5060000000000002</v>
      </c>
      <c r="AL123" s="9">
        <v>3.516</v>
      </c>
      <c r="AM123" s="9" t="s">
        <v>1</v>
      </c>
      <c r="AN123" s="9" t="s">
        <v>1</v>
      </c>
      <c r="AO123" s="1" t="s">
        <v>1</v>
      </c>
      <c r="AP123" s="9" t="s">
        <v>1</v>
      </c>
      <c r="AQ123" s="9">
        <v>3.5</v>
      </c>
      <c r="AR123" s="9" t="s">
        <v>1</v>
      </c>
      <c r="AS123" s="9"/>
      <c r="BE123" s="9"/>
      <c r="BG123" s="9"/>
      <c r="BH123" s="9"/>
      <c r="BI123" s="9"/>
      <c r="BJ123" s="9"/>
      <c r="BK123" s="9"/>
      <c r="BL123" s="9"/>
      <c r="BM123" s="9"/>
      <c r="BQ123" s="9"/>
      <c r="BR123" s="9"/>
    </row>
    <row r="124" spans="1:70" hidden="1" x14ac:dyDescent="0.25">
      <c r="A124" s="8">
        <v>35437</v>
      </c>
      <c r="B124" s="5">
        <f t="shared" si="12"/>
        <v>118</v>
      </c>
      <c r="C124" s="9"/>
      <c r="D124" s="9" t="s">
        <v>234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 t="s">
        <v>234</v>
      </c>
      <c r="AA124" s="9">
        <v>3.65</v>
      </c>
      <c r="AB124" s="9">
        <v>3.3340000000000001</v>
      </c>
      <c r="AC124" s="179">
        <f t="shared" si="13"/>
        <v>0</v>
      </c>
      <c r="AD124" s="9"/>
      <c r="AE124" s="9">
        <v>3.3340000000000001</v>
      </c>
      <c r="AF124" s="9" t="s">
        <v>1</v>
      </c>
      <c r="AG124" s="9">
        <v>3.714</v>
      </c>
      <c r="AH124" s="9">
        <v>3.1539999999999999</v>
      </c>
      <c r="AI124" s="9">
        <v>3.0840000000000001</v>
      </c>
      <c r="AJ124" s="9">
        <v>3.044</v>
      </c>
      <c r="AK124" s="9">
        <v>3.214</v>
      </c>
      <c r="AL124" s="9">
        <v>3.2290000000000001</v>
      </c>
      <c r="AM124" s="9" t="s">
        <v>1</v>
      </c>
      <c r="AN124" s="9" t="s">
        <v>1</v>
      </c>
      <c r="AO124" s="1" t="s">
        <v>1</v>
      </c>
      <c r="AP124" s="9" t="s">
        <v>1</v>
      </c>
      <c r="AQ124" s="9">
        <v>3.2109999999999999</v>
      </c>
      <c r="AR124" s="9" t="s">
        <v>1</v>
      </c>
      <c r="AS124" s="9"/>
      <c r="BE124" s="9"/>
      <c r="BG124" s="9"/>
      <c r="BH124" s="9"/>
      <c r="BI124" s="9"/>
      <c r="BJ124" s="9"/>
      <c r="BK124" s="9"/>
      <c r="BL124" s="9"/>
      <c r="BM124" s="9"/>
      <c r="BQ124" s="9"/>
      <c r="BR124" s="9"/>
    </row>
    <row r="125" spans="1:70" hidden="1" x14ac:dyDescent="0.25">
      <c r="A125" s="8">
        <v>35438</v>
      </c>
      <c r="B125" s="5">
        <f t="shared" si="12"/>
        <v>119</v>
      </c>
      <c r="C125" s="9"/>
      <c r="D125" s="9" t="s">
        <v>234</v>
      </c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 t="s">
        <v>234</v>
      </c>
      <c r="AA125" s="9">
        <v>3.59</v>
      </c>
      <c r="AB125" s="9">
        <v>3.5129999999999999</v>
      </c>
      <c r="AC125" s="179">
        <f t="shared" si="13"/>
        <v>0</v>
      </c>
      <c r="AD125" s="9"/>
      <c r="AE125" s="9">
        <v>3.5129999999999999</v>
      </c>
      <c r="AF125" s="9" t="s">
        <v>1</v>
      </c>
      <c r="AG125" s="9">
        <v>3.8729999999999998</v>
      </c>
      <c r="AH125" s="9">
        <v>3.2629999999999999</v>
      </c>
      <c r="AI125" s="9">
        <v>3.133</v>
      </c>
      <c r="AJ125" s="9">
        <v>3.1229999999999998</v>
      </c>
      <c r="AK125" s="9">
        <v>3.3929999999999998</v>
      </c>
      <c r="AL125" s="9">
        <v>3.403</v>
      </c>
      <c r="AM125" s="9" t="s">
        <v>1</v>
      </c>
      <c r="AN125" s="9" t="s">
        <v>1</v>
      </c>
      <c r="AO125" s="1" t="s">
        <v>1</v>
      </c>
      <c r="AP125" s="9" t="s">
        <v>1</v>
      </c>
      <c r="AQ125" s="9">
        <v>3.33</v>
      </c>
      <c r="AR125" s="9" t="s">
        <v>1</v>
      </c>
      <c r="AS125" s="9"/>
      <c r="BE125" s="9"/>
      <c r="BG125" s="9"/>
      <c r="BH125" s="9"/>
      <c r="BI125" s="9"/>
      <c r="BJ125" s="9"/>
      <c r="BK125" s="9"/>
      <c r="BL125" s="9"/>
      <c r="BM125" s="9"/>
      <c r="BQ125" s="9"/>
      <c r="BR125" s="9"/>
    </row>
    <row r="126" spans="1:70" hidden="1" x14ac:dyDescent="0.25">
      <c r="A126" s="8">
        <v>35439</v>
      </c>
      <c r="B126" s="5">
        <f t="shared" si="12"/>
        <v>120</v>
      </c>
      <c r="C126" s="9"/>
      <c r="D126" s="9" t="s">
        <v>234</v>
      </c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 t="s">
        <v>234</v>
      </c>
      <c r="AA126" s="9">
        <v>3.4</v>
      </c>
      <c r="AB126" s="9">
        <v>3.4809999999999999</v>
      </c>
      <c r="AC126" s="179">
        <f t="shared" si="13"/>
        <v>0</v>
      </c>
      <c r="AD126" s="9"/>
      <c r="AE126" s="9">
        <v>3.4809999999999999</v>
      </c>
      <c r="AF126" s="9" t="s">
        <v>1</v>
      </c>
      <c r="AG126" s="9">
        <v>3.8209999999999997</v>
      </c>
      <c r="AH126" s="9">
        <v>3.2309999999999999</v>
      </c>
      <c r="AI126" s="9">
        <v>3.2309999999999999</v>
      </c>
      <c r="AJ126" s="9">
        <v>3.0609999999999995</v>
      </c>
      <c r="AK126" s="9">
        <v>3.371</v>
      </c>
      <c r="AL126" s="9">
        <v>3.371</v>
      </c>
      <c r="AM126" s="9" t="s">
        <v>1</v>
      </c>
      <c r="AN126" s="9" t="s">
        <v>1</v>
      </c>
      <c r="AO126" s="1" t="s">
        <v>1</v>
      </c>
      <c r="AP126" s="9" t="s">
        <v>1</v>
      </c>
      <c r="AQ126" s="9">
        <v>3.32</v>
      </c>
      <c r="AR126" s="9" t="s">
        <v>1</v>
      </c>
      <c r="AS126" s="9"/>
      <c r="BE126" s="9"/>
      <c r="BG126" s="9"/>
      <c r="BH126" s="9"/>
      <c r="BI126" s="9"/>
      <c r="BJ126" s="9"/>
      <c r="BK126" s="9"/>
      <c r="BL126" s="9"/>
      <c r="BM126" s="9"/>
      <c r="BQ126" s="9"/>
      <c r="BR126" s="9"/>
    </row>
    <row r="127" spans="1:70" hidden="1" x14ac:dyDescent="0.25">
      <c r="A127" s="8">
        <v>35440</v>
      </c>
      <c r="B127" s="5">
        <f t="shared" si="12"/>
        <v>121</v>
      </c>
      <c r="C127" s="9"/>
      <c r="D127" s="9" t="s">
        <v>234</v>
      </c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 t="s">
        <v>234</v>
      </c>
      <c r="AA127" s="9">
        <v>3.6</v>
      </c>
      <c r="AB127" s="9">
        <v>3.3159999999999998</v>
      </c>
      <c r="AC127" s="179">
        <f t="shared" si="13"/>
        <v>0</v>
      </c>
      <c r="AD127" s="9"/>
      <c r="AE127" s="9">
        <v>3.3159999999999998</v>
      </c>
      <c r="AF127" s="9" t="s">
        <v>1</v>
      </c>
      <c r="AG127" s="9">
        <v>3.6759999999999997</v>
      </c>
      <c r="AH127" s="9">
        <v>3.0859999999999999</v>
      </c>
      <c r="AI127" s="9">
        <v>2.8859999999999997</v>
      </c>
      <c r="AJ127" s="9">
        <v>2.7959999999999994</v>
      </c>
      <c r="AK127" s="9">
        <v>3.206</v>
      </c>
      <c r="AL127" s="9">
        <v>3.2109999999999999</v>
      </c>
      <c r="AM127" s="9" t="s">
        <v>1</v>
      </c>
      <c r="AN127" s="9" t="s">
        <v>1</v>
      </c>
      <c r="AO127" s="1" t="s">
        <v>1</v>
      </c>
      <c r="AP127" s="9" t="s">
        <v>1</v>
      </c>
      <c r="AQ127" s="9">
        <v>3.1309999999999998</v>
      </c>
      <c r="AR127" s="9" t="s">
        <v>1</v>
      </c>
      <c r="AS127" s="9"/>
      <c r="BE127" s="9"/>
      <c r="BG127" s="9"/>
      <c r="BH127" s="9"/>
      <c r="BI127" s="9"/>
      <c r="BJ127" s="9"/>
      <c r="BK127" s="9"/>
      <c r="BL127" s="9"/>
      <c r="BM127" s="9"/>
      <c r="BQ127" s="9"/>
      <c r="BR127" s="9"/>
    </row>
    <row r="128" spans="1:70" hidden="1" x14ac:dyDescent="0.25">
      <c r="A128" s="8">
        <v>35443</v>
      </c>
      <c r="B128" s="5">
        <f t="shared" si="12"/>
        <v>122</v>
      </c>
      <c r="C128" s="9"/>
      <c r="D128" s="9" t="s">
        <v>234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 t="s">
        <v>234</v>
      </c>
      <c r="AA128" s="9">
        <v>3.28</v>
      </c>
      <c r="AB128" s="9">
        <v>3.254</v>
      </c>
      <c r="AC128" s="179">
        <f t="shared" si="13"/>
        <v>0</v>
      </c>
      <c r="AD128" s="9"/>
      <c r="AE128" s="9">
        <v>3.254</v>
      </c>
      <c r="AF128" s="9" t="s">
        <v>1</v>
      </c>
      <c r="AG128" s="9">
        <v>3.5840000000000001</v>
      </c>
      <c r="AH128" s="9">
        <v>3.004</v>
      </c>
      <c r="AI128" s="9">
        <v>2.8839999999999999</v>
      </c>
      <c r="AJ128" s="9">
        <v>2.7939999999999996</v>
      </c>
      <c r="AK128" s="9">
        <v>3.1339999999999999</v>
      </c>
      <c r="AL128" s="9">
        <v>3.149</v>
      </c>
      <c r="AM128" s="9" t="s">
        <v>1</v>
      </c>
      <c r="AN128" s="9" t="s">
        <v>1</v>
      </c>
      <c r="AO128" s="1" t="s">
        <v>1</v>
      </c>
      <c r="AP128" s="9" t="s">
        <v>1</v>
      </c>
      <c r="AQ128" s="9">
        <v>3.06</v>
      </c>
      <c r="AR128" s="9" t="s">
        <v>1</v>
      </c>
      <c r="AS128" s="9"/>
      <c r="BE128" s="9"/>
      <c r="BG128" s="9"/>
      <c r="BH128" s="9"/>
      <c r="BI128" s="9"/>
      <c r="BJ128" s="9"/>
      <c r="BK128" s="9"/>
      <c r="BL128" s="9"/>
      <c r="BM128" s="9"/>
      <c r="BQ128" s="9"/>
      <c r="BR128" s="9"/>
    </row>
    <row r="129" spans="1:70" hidden="1" x14ac:dyDescent="0.25">
      <c r="A129" s="8">
        <v>35444</v>
      </c>
      <c r="B129" s="5">
        <f t="shared" si="12"/>
        <v>123</v>
      </c>
      <c r="C129" s="9"/>
      <c r="D129" s="9" t="s">
        <v>234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 t="s">
        <v>234</v>
      </c>
      <c r="AA129" s="9">
        <v>3.36</v>
      </c>
      <c r="AB129" s="9">
        <v>3.3929999999999998</v>
      </c>
      <c r="AC129" s="179">
        <f t="shared" si="13"/>
        <v>0</v>
      </c>
      <c r="AD129" s="9"/>
      <c r="AE129" s="9">
        <v>3.3929999999999998</v>
      </c>
      <c r="AF129" s="9" t="s">
        <v>1</v>
      </c>
      <c r="AG129" s="9">
        <v>3.7529999999999997</v>
      </c>
      <c r="AH129" s="9">
        <v>3.2029999999999998</v>
      </c>
      <c r="AI129" s="9">
        <v>3.1829999999999998</v>
      </c>
      <c r="AJ129" s="9">
        <v>3.1329999999999996</v>
      </c>
      <c r="AK129" s="9">
        <v>3.323</v>
      </c>
      <c r="AL129" s="9">
        <v>3.3029999999999999</v>
      </c>
      <c r="AM129" s="9" t="s">
        <v>1</v>
      </c>
      <c r="AN129" s="9" t="s">
        <v>1</v>
      </c>
      <c r="AO129" s="1" t="s">
        <v>1</v>
      </c>
      <c r="AP129" s="9" t="s">
        <v>1</v>
      </c>
      <c r="AQ129" s="9">
        <v>3.23</v>
      </c>
      <c r="AR129" s="9" t="s">
        <v>1</v>
      </c>
      <c r="AS129" s="9"/>
      <c r="BE129" s="9"/>
      <c r="BG129" s="9"/>
      <c r="BH129" s="9"/>
      <c r="BI129" s="9"/>
      <c r="BJ129" s="9"/>
      <c r="BK129" s="9"/>
      <c r="BL129" s="9"/>
      <c r="BM129" s="9"/>
      <c r="BQ129" s="9"/>
      <c r="BR129" s="9"/>
    </row>
    <row r="130" spans="1:70" hidden="1" x14ac:dyDescent="0.25">
      <c r="A130" s="8">
        <v>35445</v>
      </c>
      <c r="B130" s="5">
        <f t="shared" si="12"/>
        <v>124</v>
      </c>
      <c r="C130" s="9"/>
      <c r="D130" s="9" t="s">
        <v>234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 t="s">
        <v>234</v>
      </c>
      <c r="AA130" s="9">
        <v>3.53</v>
      </c>
      <c r="AB130" s="9">
        <v>3.6110000000000002</v>
      </c>
      <c r="AC130" s="179">
        <f t="shared" si="13"/>
        <v>0</v>
      </c>
      <c r="AD130" s="9"/>
      <c r="AE130" s="9">
        <v>3.6110000000000002</v>
      </c>
      <c r="AF130" s="9" t="s">
        <v>1</v>
      </c>
      <c r="AG130" s="9">
        <v>4.0210000000000008</v>
      </c>
      <c r="AH130" s="9">
        <v>3.391</v>
      </c>
      <c r="AI130" s="9">
        <v>3.181</v>
      </c>
      <c r="AJ130" s="9">
        <v>3.121</v>
      </c>
      <c r="AK130" s="9">
        <v>3.5410000000000004</v>
      </c>
      <c r="AL130" s="9">
        <v>3.5310000000000001</v>
      </c>
      <c r="AM130" s="9" t="s">
        <v>1</v>
      </c>
      <c r="AN130" s="9" t="s">
        <v>1</v>
      </c>
      <c r="AO130" s="1" t="s">
        <v>1</v>
      </c>
      <c r="AP130" s="9" t="s">
        <v>1</v>
      </c>
      <c r="AQ130" s="9">
        <v>3.4</v>
      </c>
      <c r="AR130" s="9" t="s">
        <v>1</v>
      </c>
      <c r="AS130" s="9"/>
      <c r="BE130" s="9"/>
      <c r="BG130" s="9"/>
      <c r="BH130" s="9"/>
      <c r="BI130" s="9"/>
      <c r="BJ130" s="9"/>
      <c r="BK130" s="9"/>
      <c r="BL130" s="9"/>
      <c r="BM130" s="9"/>
      <c r="BQ130" s="9"/>
      <c r="BR130" s="9"/>
    </row>
    <row r="131" spans="1:70" hidden="1" x14ac:dyDescent="0.25">
      <c r="A131" s="8">
        <v>35446</v>
      </c>
      <c r="B131" s="5">
        <f t="shared" si="12"/>
        <v>125</v>
      </c>
      <c r="C131" s="9"/>
      <c r="D131" s="9" t="s">
        <v>234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 t="s">
        <v>234</v>
      </c>
      <c r="AA131" s="9">
        <v>3.49</v>
      </c>
      <c r="AB131" s="9">
        <v>3.3410000000000002</v>
      </c>
      <c r="AC131" s="179">
        <f t="shared" si="13"/>
        <v>0</v>
      </c>
      <c r="AD131" s="9"/>
      <c r="AE131" s="9">
        <v>3.3410000000000002</v>
      </c>
      <c r="AF131" s="9" t="s">
        <v>1</v>
      </c>
      <c r="AG131" s="9">
        <v>3.7110000000000003</v>
      </c>
      <c r="AH131" s="9">
        <v>3.141</v>
      </c>
      <c r="AI131" s="9">
        <v>2.9010000000000002</v>
      </c>
      <c r="AJ131" s="9">
        <v>2.8409999999999997</v>
      </c>
      <c r="AK131" s="9">
        <v>3.2610000000000001</v>
      </c>
      <c r="AL131" s="9">
        <v>3.2610000000000001</v>
      </c>
      <c r="AM131" s="9" t="s">
        <v>1</v>
      </c>
      <c r="AN131" s="9" t="s">
        <v>1</v>
      </c>
      <c r="AO131" s="1" t="s">
        <v>1</v>
      </c>
      <c r="AP131" s="9" t="s">
        <v>1</v>
      </c>
      <c r="AQ131" s="9">
        <v>3.15</v>
      </c>
      <c r="AR131" s="9" t="s">
        <v>1</v>
      </c>
      <c r="AS131" s="9"/>
      <c r="BE131" s="9"/>
      <c r="BG131" s="9"/>
      <c r="BH131" s="9"/>
      <c r="BI131" s="9"/>
      <c r="BJ131" s="9"/>
      <c r="BK131" s="9"/>
      <c r="BL131" s="9"/>
      <c r="BM131" s="9"/>
      <c r="BQ131" s="9"/>
      <c r="BR131" s="9"/>
    </row>
    <row r="132" spans="1:70" hidden="1" x14ac:dyDescent="0.25">
      <c r="A132" s="8">
        <v>35447</v>
      </c>
      <c r="B132" s="5">
        <f t="shared" si="12"/>
        <v>126</v>
      </c>
      <c r="C132" s="9"/>
      <c r="D132" s="9" t="s">
        <v>234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 t="s">
        <v>234</v>
      </c>
      <c r="AA132" s="9">
        <v>3.25</v>
      </c>
      <c r="AB132" s="9">
        <v>3.2570000000000001</v>
      </c>
      <c r="AC132" s="179">
        <f t="shared" si="13"/>
        <v>0</v>
      </c>
      <c r="AD132" s="9"/>
      <c r="AE132" s="9">
        <v>3.2570000000000001</v>
      </c>
      <c r="AF132" s="9" t="s">
        <v>1</v>
      </c>
      <c r="AG132" s="9">
        <v>3.6070000000000002</v>
      </c>
      <c r="AH132" s="9">
        <v>3.0670000000000002</v>
      </c>
      <c r="AI132" s="9">
        <v>2.8570000000000002</v>
      </c>
      <c r="AJ132" s="9">
        <v>2.7469999999999999</v>
      </c>
      <c r="AK132" s="9">
        <v>3.177</v>
      </c>
      <c r="AL132" s="9">
        <v>3.1470000000000002</v>
      </c>
      <c r="AM132" s="9" t="s">
        <v>1</v>
      </c>
      <c r="AN132" s="9" t="s">
        <v>1</v>
      </c>
      <c r="AO132" s="1" t="s">
        <v>1</v>
      </c>
      <c r="AP132" s="9" t="s">
        <v>1</v>
      </c>
      <c r="AQ132" s="9">
        <v>3.1</v>
      </c>
      <c r="AR132" s="9" t="s">
        <v>1</v>
      </c>
      <c r="AS132" s="9"/>
      <c r="BE132" s="9"/>
      <c r="BG132" s="9"/>
      <c r="BH132" s="9"/>
      <c r="BI132" s="9"/>
      <c r="BJ132" s="9"/>
      <c r="BK132" s="9"/>
      <c r="BL132" s="9"/>
      <c r="BM132" s="9"/>
      <c r="BQ132" s="9"/>
      <c r="BR132" s="9"/>
    </row>
    <row r="133" spans="1:70" hidden="1" x14ac:dyDescent="0.25">
      <c r="A133" s="8">
        <v>35450</v>
      </c>
      <c r="B133" s="5">
        <f t="shared" si="12"/>
        <v>127</v>
      </c>
      <c r="C133" s="9"/>
      <c r="D133" s="9" t="s">
        <v>234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 t="s">
        <v>234</v>
      </c>
      <c r="AA133" s="9">
        <v>3.01</v>
      </c>
      <c r="AB133" s="9">
        <v>3.07</v>
      </c>
      <c r="AC133" s="179">
        <f t="shared" si="13"/>
        <v>0</v>
      </c>
      <c r="AD133" s="9"/>
      <c r="AE133" s="9">
        <v>3.07</v>
      </c>
      <c r="AF133" s="9" t="s">
        <v>1</v>
      </c>
      <c r="AG133" s="9">
        <v>3.41</v>
      </c>
      <c r="AH133" s="9">
        <v>2.87</v>
      </c>
      <c r="AI133" s="9">
        <v>2.73</v>
      </c>
      <c r="AJ133" s="9">
        <v>2.66</v>
      </c>
      <c r="AK133" s="9">
        <v>2.9649999999999999</v>
      </c>
      <c r="AL133" s="9">
        <v>2.96</v>
      </c>
      <c r="AM133" s="9" t="s">
        <v>1</v>
      </c>
      <c r="AN133" s="9" t="s">
        <v>1</v>
      </c>
      <c r="AO133" s="1" t="s">
        <v>1</v>
      </c>
      <c r="AP133" s="9" t="s">
        <v>1</v>
      </c>
      <c r="AQ133" s="9">
        <v>2.93</v>
      </c>
      <c r="AR133" s="9" t="s">
        <v>1</v>
      </c>
      <c r="AS133" s="9"/>
      <c r="BE133" s="9"/>
      <c r="BG133" s="9"/>
      <c r="BH133" s="9"/>
      <c r="BI133" s="9"/>
      <c r="BJ133" s="9"/>
      <c r="BK133" s="9"/>
      <c r="BL133" s="9"/>
      <c r="BM133" s="9"/>
      <c r="BQ133" s="9"/>
      <c r="BR133" s="9"/>
    </row>
    <row r="134" spans="1:70" hidden="1" x14ac:dyDescent="0.25">
      <c r="A134" s="8">
        <v>35451</v>
      </c>
      <c r="B134" s="5">
        <f t="shared" si="12"/>
        <v>128</v>
      </c>
      <c r="C134" s="9"/>
      <c r="D134" s="9" t="s">
        <v>234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 t="s">
        <v>234</v>
      </c>
      <c r="AA134" s="9">
        <v>2.97</v>
      </c>
      <c r="AB134" s="9">
        <v>2.9159999999999999</v>
      </c>
      <c r="AC134" s="179">
        <f t="shared" si="13"/>
        <v>0</v>
      </c>
      <c r="AD134" s="9"/>
      <c r="AE134" s="9">
        <v>2.9159999999999999</v>
      </c>
      <c r="AF134" s="9" t="s">
        <v>1</v>
      </c>
      <c r="AG134" s="9">
        <v>3.2559999999999998</v>
      </c>
      <c r="AH134" s="9">
        <v>2.706</v>
      </c>
      <c r="AI134" s="9">
        <v>2.5459999999999998</v>
      </c>
      <c r="AJ134" s="9">
        <v>2.4559999999999995</v>
      </c>
      <c r="AK134" s="9">
        <v>2.7959999999999998</v>
      </c>
      <c r="AL134" s="9">
        <v>2.7959999999999998</v>
      </c>
      <c r="AM134" s="9" t="s">
        <v>1</v>
      </c>
      <c r="AN134" s="9" t="s">
        <v>1</v>
      </c>
      <c r="AO134" s="1" t="s">
        <v>1</v>
      </c>
      <c r="AP134" s="9" t="s">
        <v>1</v>
      </c>
      <c r="AQ134" s="9">
        <v>2.79</v>
      </c>
      <c r="AR134" s="9" t="s">
        <v>1</v>
      </c>
      <c r="AS134" s="9"/>
      <c r="BE134" s="9"/>
      <c r="BG134" s="9"/>
      <c r="BH134" s="9"/>
      <c r="BI134" s="9"/>
      <c r="BJ134" s="9"/>
      <c r="BK134" s="9"/>
      <c r="BL134" s="9"/>
      <c r="BM134" s="9"/>
      <c r="BQ134" s="9"/>
      <c r="BR134" s="9"/>
    </row>
    <row r="135" spans="1:70" hidden="1" x14ac:dyDescent="0.25">
      <c r="A135" s="8">
        <v>35452</v>
      </c>
      <c r="B135" s="5">
        <f t="shared" si="12"/>
        <v>129</v>
      </c>
      <c r="C135" s="9"/>
      <c r="D135" s="9" t="s">
        <v>234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 t="s">
        <v>234</v>
      </c>
      <c r="AA135" s="9">
        <v>2.9</v>
      </c>
      <c r="AB135" s="9">
        <v>2.9079999999999999</v>
      </c>
      <c r="AC135" s="179">
        <f t="shared" si="13"/>
        <v>0</v>
      </c>
      <c r="AD135" s="9"/>
      <c r="AE135" s="9">
        <v>2.9079999999999999</v>
      </c>
      <c r="AF135" s="9" t="s">
        <v>1</v>
      </c>
      <c r="AG135" s="9">
        <v>3.2479999999999998</v>
      </c>
      <c r="AH135" s="9">
        <v>2.698</v>
      </c>
      <c r="AI135" s="9">
        <v>2.5779999999999998</v>
      </c>
      <c r="AJ135" s="9">
        <v>2.4579999999999997</v>
      </c>
      <c r="AK135" s="9">
        <v>2.798</v>
      </c>
      <c r="AL135" s="9">
        <v>2.7879999999999998</v>
      </c>
      <c r="AM135" s="9" t="s">
        <v>1</v>
      </c>
      <c r="AN135" s="9" t="s">
        <v>1</v>
      </c>
      <c r="AO135" s="1" t="s">
        <v>1</v>
      </c>
      <c r="AP135" s="9" t="s">
        <v>1</v>
      </c>
      <c r="AQ135" s="9">
        <v>2.7450000000000001</v>
      </c>
      <c r="AR135" s="9" t="s">
        <v>1</v>
      </c>
      <c r="AS135" s="9"/>
      <c r="BE135" s="9"/>
      <c r="BG135" s="9"/>
      <c r="BH135" s="9"/>
      <c r="BI135" s="9"/>
      <c r="BJ135" s="9"/>
      <c r="BK135" s="9"/>
      <c r="BL135" s="9"/>
      <c r="BM135" s="9"/>
      <c r="BQ135" s="9"/>
      <c r="BR135" s="9"/>
    </row>
    <row r="136" spans="1:70" hidden="1" x14ac:dyDescent="0.25">
      <c r="A136" s="8">
        <v>35453</v>
      </c>
      <c r="B136" s="5">
        <f t="shared" si="12"/>
        <v>130</v>
      </c>
      <c r="C136" s="9"/>
      <c r="D136" s="9" t="s">
        <v>234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 t="s">
        <v>234</v>
      </c>
      <c r="AA136" s="9">
        <v>2.89</v>
      </c>
      <c r="AB136" s="9">
        <v>2.794</v>
      </c>
      <c r="AC136" s="179">
        <f t="shared" si="13"/>
        <v>0</v>
      </c>
      <c r="AD136" s="9"/>
      <c r="AE136" s="9">
        <v>2.794</v>
      </c>
      <c r="AF136" s="9" t="s">
        <v>1</v>
      </c>
      <c r="AG136" s="9">
        <v>3.1139999999999999</v>
      </c>
      <c r="AH136" s="9">
        <v>2.5840000000000001</v>
      </c>
      <c r="AI136" s="9">
        <v>2.4740000000000002</v>
      </c>
      <c r="AJ136" s="9">
        <v>2.4539999999999997</v>
      </c>
      <c r="AK136" s="9">
        <v>2.6739999999999999</v>
      </c>
      <c r="AL136" s="9">
        <v>2.6739999999999999</v>
      </c>
      <c r="AM136" s="9" t="s">
        <v>1</v>
      </c>
      <c r="AN136" s="9" t="s">
        <v>1</v>
      </c>
      <c r="AO136" s="1" t="s">
        <v>1</v>
      </c>
      <c r="AP136" s="9" t="s">
        <v>1</v>
      </c>
      <c r="AQ136" s="9">
        <v>2.6</v>
      </c>
      <c r="AR136" s="9" t="s">
        <v>1</v>
      </c>
      <c r="AS136" s="9"/>
      <c r="BE136" s="9"/>
      <c r="BG136" s="9"/>
      <c r="BH136" s="9"/>
      <c r="BI136" s="9"/>
      <c r="BJ136" s="9"/>
      <c r="BK136" s="9"/>
      <c r="BL136" s="9"/>
      <c r="BM136" s="9"/>
      <c r="BQ136" s="9"/>
      <c r="BR136" s="9"/>
    </row>
    <row r="137" spans="1:70" hidden="1" x14ac:dyDescent="0.25">
      <c r="A137" s="8">
        <v>35454</v>
      </c>
      <c r="B137" s="5">
        <f t="shared" si="12"/>
        <v>131</v>
      </c>
      <c r="C137" s="9"/>
      <c r="D137" s="9" t="s">
        <v>234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 t="s">
        <v>234</v>
      </c>
      <c r="AA137" s="9">
        <v>2.71</v>
      </c>
      <c r="AB137" s="9">
        <v>2.8239999999999998</v>
      </c>
      <c r="AC137" s="179">
        <f t="shared" si="13"/>
        <v>0</v>
      </c>
      <c r="AD137" s="9"/>
      <c r="AE137" s="9">
        <v>2.8239999999999998</v>
      </c>
      <c r="AF137" s="9" t="s">
        <v>1</v>
      </c>
      <c r="AG137" s="9">
        <v>3.0939999999999999</v>
      </c>
      <c r="AH137" s="9">
        <v>2.5939999999999999</v>
      </c>
      <c r="AI137" s="9">
        <v>2.4539999999999997</v>
      </c>
      <c r="AJ137" s="9">
        <v>2.4639999999999995</v>
      </c>
      <c r="AK137" s="9">
        <v>2.6839999999999997</v>
      </c>
      <c r="AL137" s="9">
        <v>2.6989999999999998</v>
      </c>
      <c r="AM137" s="9" t="s">
        <v>1</v>
      </c>
      <c r="AN137" s="9" t="s">
        <v>1</v>
      </c>
      <c r="AO137" s="1" t="s">
        <v>1</v>
      </c>
      <c r="AP137" s="9" t="s">
        <v>1</v>
      </c>
      <c r="AQ137" s="9">
        <v>2.61</v>
      </c>
      <c r="AR137" s="9" t="s">
        <v>1</v>
      </c>
      <c r="AS137" s="9"/>
      <c r="BE137" s="9"/>
      <c r="BG137" s="9"/>
      <c r="BH137" s="9"/>
      <c r="BI137" s="9"/>
      <c r="BJ137" s="9"/>
      <c r="BK137" s="9"/>
      <c r="BL137" s="9"/>
      <c r="BM137" s="9"/>
      <c r="BQ137" s="9"/>
      <c r="BR137" s="9"/>
    </row>
    <row r="138" spans="1:70" hidden="1" x14ac:dyDescent="0.25">
      <c r="A138" s="8">
        <v>35457</v>
      </c>
      <c r="B138" s="5">
        <f t="shared" ref="B138:B201" si="14">B137+1</f>
        <v>132</v>
      </c>
      <c r="C138" s="9"/>
      <c r="D138" s="9" t="s">
        <v>234</v>
      </c>
      <c r="E138" s="9">
        <v>1</v>
      </c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 t="s">
        <v>234</v>
      </c>
      <c r="AA138" s="9">
        <v>2.9</v>
      </c>
      <c r="AB138" s="9">
        <v>2.9860000000000002</v>
      </c>
      <c r="AC138" s="179">
        <f t="shared" si="13"/>
        <v>0</v>
      </c>
      <c r="AD138" s="9">
        <v>1</v>
      </c>
      <c r="AE138" s="9">
        <v>2.9860000000000002</v>
      </c>
      <c r="AF138" s="9" t="s">
        <v>1</v>
      </c>
      <c r="AG138" s="9">
        <v>3.2960000000000003</v>
      </c>
      <c r="AH138" s="9">
        <v>2.6560000000000001</v>
      </c>
      <c r="AI138" s="9">
        <v>2.456</v>
      </c>
      <c r="AJ138" s="9">
        <v>2.4659999999999997</v>
      </c>
      <c r="AK138" s="9">
        <v>2.8160000000000003</v>
      </c>
      <c r="AL138" s="9">
        <v>2.8160000000000003</v>
      </c>
      <c r="AM138" s="9" t="s">
        <v>1</v>
      </c>
      <c r="AN138" s="9" t="s">
        <v>1</v>
      </c>
      <c r="AO138" s="1" t="s">
        <v>1</v>
      </c>
      <c r="AP138" s="9" t="s">
        <v>1</v>
      </c>
      <c r="AQ138" s="9">
        <v>2.6070000000000002</v>
      </c>
      <c r="AR138" s="9" t="s">
        <v>1</v>
      </c>
      <c r="AS138" s="9"/>
      <c r="BE138" s="9"/>
      <c r="BG138" s="9"/>
      <c r="BH138" s="9"/>
      <c r="BI138" s="9"/>
      <c r="BJ138" s="9"/>
      <c r="BK138" s="9"/>
      <c r="BL138" s="9"/>
      <c r="BM138" s="9"/>
      <c r="BQ138" s="9"/>
      <c r="BR138" s="9"/>
    </row>
    <row r="139" spans="1:70" hidden="1" x14ac:dyDescent="0.25">
      <c r="A139" s="8">
        <v>35458</v>
      </c>
      <c r="B139" s="5">
        <f t="shared" si="14"/>
        <v>133</v>
      </c>
      <c r="C139" s="9"/>
      <c r="D139" s="9" t="s">
        <v>235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 t="s">
        <v>235</v>
      </c>
      <c r="AA139" s="9">
        <v>2.6</v>
      </c>
      <c r="AB139" s="9">
        <v>2.5459999999999998</v>
      </c>
      <c r="AC139" s="179">
        <f t="shared" si="13"/>
        <v>0</v>
      </c>
      <c r="AD139" s="9"/>
      <c r="AE139" s="9">
        <v>2.5459999999999998</v>
      </c>
      <c r="AF139" s="9" t="s">
        <v>1</v>
      </c>
      <c r="AG139" s="9">
        <v>2.8359999999999999</v>
      </c>
      <c r="AH139" s="9">
        <v>2.2359999999999998</v>
      </c>
      <c r="AI139" s="9">
        <v>2.02</v>
      </c>
      <c r="AJ139" s="9">
        <v>1.9059999999999999</v>
      </c>
      <c r="AK139" s="9">
        <v>2.3659999999999997</v>
      </c>
      <c r="AL139" s="9">
        <v>2.4159999999999999</v>
      </c>
      <c r="AM139" s="9" t="s">
        <v>1</v>
      </c>
      <c r="AN139" s="9" t="s">
        <v>1</v>
      </c>
      <c r="AO139" s="1" t="s">
        <v>1</v>
      </c>
      <c r="AP139" s="9" t="s">
        <v>1</v>
      </c>
      <c r="AQ139" s="9">
        <v>2.31</v>
      </c>
      <c r="AR139" s="9" t="s">
        <v>1</v>
      </c>
      <c r="AS139" s="9"/>
      <c r="BE139" s="9"/>
      <c r="BG139" s="9"/>
      <c r="BH139" s="9"/>
      <c r="BI139" s="9"/>
      <c r="BJ139" s="9"/>
      <c r="BK139" s="9"/>
      <c r="BL139" s="9"/>
      <c r="BM139" s="9"/>
      <c r="BQ139" s="9"/>
      <c r="BR139" s="9"/>
    </row>
    <row r="140" spans="1:70" hidden="1" x14ac:dyDescent="0.25">
      <c r="A140" s="8">
        <v>35459</v>
      </c>
      <c r="B140" s="5">
        <f t="shared" si="14"/>
        <v>134</v>
      </c>
      <c r="C140" s="9"/>
      <c r="D140" s="9" t="s">
        <v>235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 t="s">
        <v>235</v>
      </c>
      <c r="AA140" s="9">
        <v>2.4950000000000001</v>
      </c>
      <c r="AB140" s="9">
        <v>2.4380000000000002</v>
      </c>
      <c r="AC140" s="179">
        <f t="shared" si="13"/>
        <v>0</v>
      </c>
      <c r="AD140" s="9"/>
      <c r="AE140" s="9">
        <v>2.4380000000000002</v>
      </c>
      <c r="AF140" s="9" t="s">
        <v>1</v>
      </c>
      <c r="AG140" s="9">
        <v>2.7680000000000002</v>
      </c>
      <c r="AH140" s="9">
        <v>2.1280000000000001</v>
      </c>
      <c r="AI140" s="9">
        <v>1.8980000000000001</v>
      </c>
      <c r="AJ140" s="9">
        <v>1.6780000000000002</v>
      </c>
      <c r="AK140" s="9">
        <v>2.2280000000000002</v>
      </c>
      <c r="AL140" s="9">
        <v>2.2930000000000001</v>
      </c>
      <c r="AM140" s="9" t="s">
        <v>1</v>
      </c>
      <c r="AN140" s="9" t="s">
        <v>1</v>
      </c>
      <c r="AO140" s="1" t="s">
        <v>1</v>
      </c>
      <c r="AP140" s="9" t="s">
        <v>1</v>
      </c>
      <c r="AQ140" s="9">
        <v>2.14</v>
      </c>
      <c r="AR140" s="9" t="s">
        <v>1</v>
      </c>
      <c r="AS140" s="9"/>
      <c r="BE140" s="9"/>
      <c r="BG140" s="9"/>
      <c r="BH140" s="9"/>
      <c r="BI140" s="9"/>
      <c r="BJ140" s="9"/>
      <c r="BK140" s="9"/>
      <c r="BL140" s="9"/>
      <c r="BM140" s="9"/>
      <c r="BQ140" s="9"/>
      <c r="BR140" s="9"/>
    </row>
    <row r="141" spans="1:70" hidden="1" x14ac:dyDescent="0.25">
      <c r="A141" s="180">
        <v>35460</v>
      </c>
      <c r="B141" s="5">
        <f t="shared" si="14"/>
        <v>135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>
        <v>2.4350000000000001</v>
      </c>
      <c r="AB141" s="9">
        <v>2.4860000000000002</v>
      </c>
      <c r="AC141" s="17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P141" s="9"/>
      <c r="AQ141" s="9"/>
      <c r="AR141" s="9"/>
      <c r="AS141" s="9"/>
      <c r="BE141" s="9"/>
      <c r="BG141" s="9"/>
      <c r="BH141" s="9"/>
      <c r="BI141" s="9"/>
      <c r="BJ141" s="9"/>
      <c r="BK141" s="9"/>
      <c r="BL141" s="9"/>
      <c r="BM141" s="9"/>
      <c r="BQ141" s="9"/>
      <c r="BR141" s="9"/>
    </row>
    <row r="142" spans="1:70" hidden="1" x14ac:dyDescent="0.25">
      <c r="A142" s="180">
        <v>35461</v>
      </c>
      <c r="B142" s="5">
        <f t="shared" si="14"/>
        <v>136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>
        <v>2.4500000000000002</v>
      </c>
      <c r="AB142" s="9">
        <v>2.3849999999999998</v>
      </c>
      <c r="AC142" s="17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P142" s="9"/>
      <c r="AQ142" s="9"/>
      <c r="AR142" s="9"/>
      <c r="AS142" s="9"/>
      <c r="BE142" s="9"/>
      <c r="BG142" s="9"/>
      <c r="BH142" s="9"/>
      <c r="BI142" s="9"/>
      <c r="BJ142" s="9"/>
      <c r="BK142" s="9"/>
      <c r="BL142" s="9"/>
      <c r="BM142" s="9"/>
      <c r="BQ142" s="9"/>
      <c r="BR142" s="9"/>
    </row>
    <row r="143" spans="1:70" hidden="1" x14ac:dyDescent="0.25">
      <c r="A143" s="8">
        <v>35464</v>
      </c>
      <c r="B143" s="5">
        <f t="shared" si="14"/>
        <v>137</v>
      </c>
      <c r="C143" s="9"/>
      <c r="D143" s="9" t="s">
        <v>235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 t="s">
        <v>235</v>
      </c>
      <c r="AA143" s="9">
        <v>2.3050000000000002</v>
      </c>
      <c r="AB143" s="9">
        <v>2.3130000000000002</v>
      </c>
      <c r="AC143" s="179">
        <f t="shared" si="13"/>
        <v>0</v>
      </c>
      <c r="AD143" s="9"/>
      <c r="AE143" s="9">
        <v>2.3130000000000002</v>
      </c>
      <c r="AF143" s="9" t="s">
        <v>1</v>
      </c>
      <c r="AG143" s="9">
        <v>2.6030000000000002</v>
      </c>
      <c r="AH143" s="9">
        <v>1.9730000000000001</v>
      </c>
      <c r="AI143" s="9">
        <v>1.7730000000000001</v>
      </c>
      <c r="AJ143" s="9">
        <v>1.7630000000000001</v>
      </c>
      <c r="AK143" s="9">
        <v>2.0830000000000002</v>
      </c>
      <c r="AL143" s="9">
        <v>2.173</v>
      </c>
      <c r="AM143" s="9" t="s">
        <v>1</v>
      </c>
      <c r="AN143" s="9" t="s">
        <v>1</v>
      </c>
      <c r="AO143" s="1" t="s">
        <v>1</v>
      </c>
      <c r="AP143" s="9" t="s">
        <v>1</v>
      </c>
      <c r="AQ143" s="9">
        <v>2.0550000000000002</v>
      </c>
      <c r="AR143" s="9" t="s">
        <v>1</v>
      </c>
      <c r="AS143" s="9"/>
      <c r="BE143" s="9"/>
      <c r="BG143" s="9"/>
      <c r="BH143" s="9"/>
      <c r="BI143" s="9"/>
      <c r="BJ143" s="9"/>
      <c r="BK143" s="9"/>
      <c r="BL143" s="9"/>
      <c r="BM143" s="9"/>
      <c r="BQ143" s="9"/>
      <c r="BR143" s="9"/>
    </row>
    <row r="144" spans="1:70" hidden="1" x14ac:dyDescent="0.25">
      <c r="A144" s="8">
        <v>35465</v>
      </c>
      <c r="B144" s="5">
        <f t="shared" si="14"/>
        <v>138</v>
      </c>
      <c r="C144" s="9"/>
      <c r="D144" s="9" t="s">
        <v>235</v>
      </c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 t="s">
        <v>235</v>
      </c>
      <c r="AA144" s="9">
        <v>2.38</v>
      </c>
      <c r="AB144" s="9">
        <v>2.4969999999999999</v>
      </c>
      <c r="AC144" s="179">
        <f t="shared" si="13"/>
        <v>0</v>
      </c>
      <c r="AD144" s="9"/>
      <c r="AE144" s="9">
        <v>2.4969999999999999</v>
      </c>
      <c r="AF144" s="9" t="s">
        <v>1</v>
      </c>
      <c r="AG144" s="9">
        <v>2.8069999999999999</v>
      </c>
      <c r="AH144" s="9">
        <v>2.1520000000000001</v>
      </c>
      <c r="AI144" s="9">
        <v>1.9869999999999999</v>
      </c>
      <c r="AJ144" s="9">
        <v>1.9269999999999998</v>
      </c>
      <c r="AK144" s="9">
        <v>2.282</v>
      </c>
      <c r="AL144" s="9">
        <v>2.3544999999999998</v>
      </c>
      <c r="AM144" s="9" t="s">
        <v>1</v>
      </c>
      <c r="AN144" s="9" t="s">
        <v>1</v>
      </c>
      <c r="AO144" s="1" t="s">
        <v>1</v>
      </c>
      <c r="AP144" s="9" t="s">
        <v>1</v>
      </c>
      <c r="AQ144" s="9">
        <v>2.2000000000000002</v>
      </c>
      <c r="AR144" s="9" t="s">
        <v>1</v>
      </c>
      <c r="AS144" s="9"/>
      <c r="BE144" s="9"/>
      <c r="BG144" s="9"/>
      <c r="BH144" s="9"/>
      <c r="BI144" s="9"/>
      <c r="BJ144" s="9"/>
      <c r="BK144" s="9"/>
      <c r="BL144" s="9"/>
      <c r="BM144" s="9"/>
      <c r="BQ144" s="9"/>
      <c r="BR144" s="9"/>
    </row>
    <row r="145" spans="1:70" hidden="1" x14ac:dyDescent="0.25">
      <c r="A145" s="8">
        <v>35466</v>
      </c>
      <c r="B145" s="5">
        <f t="shared" si="14"/>
        <v>139</v>
      </c>
      <c r="C145" s="9"/>
      <c r="D145" s="9" t="s">
        <v>235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 t="s">
        <v>235</v>
      </c>
      <c r="AA145" s="9">
        <v>2.5099999999999998</v>
      </c>
      <c r="AB145" s="9">
        <v>2.4300000000000002</v>
      </c>
      <c r="AC145" s="179">
        <f t="shared" ref="AC145:AC213" si="15">AE145-AB145</f>
        <v>0</v>
      </c>
      <c r="AD145" s="9"/>
      <c r="AE145" s="9">
        <v>2.4300000000000002</v>
      </c>
      <c r="AF145" s="9" t="s">
        <v>1</v>
      </c>
      <c r="AG145" s="9">
        <v>2.74</v>
      </c>
      <c r="AH145" s="9">
        <v>2.11</v>
      </c>
      <c r="AI145" s="9">
        <v>1.95</v>
      </c>
      <c r="AJ145" s="9">
        <v>1.92</v>
      </c>
      <c r="AK145" s="9">
        <v>2.2349999999999999</v>
      </c>
      <c r="AL145" s="9">
        <v>2.2999999999999998</v>
      </c>
      <c r="AM145" s="9" t="s">
        <v>1</v>
      </c>
      <c r="AN145" s="9" t="s">
        <v>1</v>
      </c>
      <c r="AO145" s="1" t="s">
        <v>1</v>
      </c>
      <c r="AP145" s="9" t="s">
        <v>1</v>
      </c>
      <c r="AQ145" s="9">
        <v>2.1409999999999996</v>
      </c>
      <c r="AR145" s="9" t="s">
        <v>1</v>
      </c>
      <c r="AS145" s="9"/>
      <c r="BE145" s="9"/>
      <c r="BG145" s="9"/>
      <c r="BH145" s="9"/>
      <c r="BI145" s="9"/>
      <c r="BJ145" s="9"/>
      <c r="BK145" s="9"/>
      <c r="BL145" s="9"/>
      <c r="BM145" s="9"/>
      <c r="BQ145" s="9"/>
      <c r="BR145" s="9"/>
    </row>
    <row r="146" spans="1:70" hidden="1" x14ac:dyDescent="0.25">
      <c r="A146" s="8">
        <v>35467</v>
      </c>
      <c r="B146" s="5">
        <f t="shared" si="14"/>
        <v>140</v>
      </c>
      <c r="C146" s="9"/>
      <c r="D146" s="9" t="s">
        <v>235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 t="s">
        <v>235</v>
      </c>
      <c r="AA146" s="9">
        <v>2.36</v>
      </c>
      <c r="AB146" s="9">
        <v>2.3610000000000002</v>
      </c>
      <c r="AC146" s="179">
        <f t="shared" si="15"/>
        <v>0</v>
      </c>
      <c r="AD146" s="9"/>
      <c r="AE146" s="9">
        <v>2.3610000000000002</v>
      </c>
      <c r="AF146" s="9" t="s">
        <v>1</v>
      </c>
      <c r="AG146" s="9">
        <v>2.6510000000000002</v>
      </c>
      <c r="AH146" s="9">
        <v>2.0460000000000003</v>
      </c>
      <c r="AI146" s="9">
        <v>1.9210000000000003</v>
      </c>
      <c r="AJ146" s="9">
        <v>1.9010000000000002</v>
      </c>
      <c r="AK146" s="9">
        <v>2.1710000000000003</v>
      </c>
      <c r="AL146" s="9">
        <v>2.2310000000000003</v>
      </c>
      <c r="AM146" s="9" t="s">
        <v>1</v>
      </c>
      <c r="AN146" s="9" t="s">
        <v>1</v>
      </c>
      <c r="AO146" s="1" t="s">
        <v>1</v>
      </c>
      <c r="AP146" s="9" t="s">
        <v>1</v>
      </c>
      <c r="AQ146" s="9">
        <v>2.0990000000000002</v>
      </c>
      <c r="AR146" s="9" t="s">
        <v>1</v>
      </c>
      <c r="AS146" s="9"/>
      <c r="BE146" s="9"/>
      <c r="BG146" s="9"/>
      <c r="BH146" s="9"/>
      <c r="BI146" s="9"/>
      <c r="BJ146" s="9"/>
      <c r="BK146" s="9"/>
      <c r="BL146" s="9"/>
      <c r="BM146" s="9"/>
      <c r="BQ146" s="9"/>
      <c r="BR146" s="9"/>
    </row>
    <row r="147" spans="1:70" hidden="1" x14ac:dyDescent="0.25">
      <c r="A147" s="8">
        <v>35468</v>
      </c>
      <c r="B147" s="5">
        <f t="shared" si="14"/>
        <v>141</v>
      </c>
      <c r="C147" s="9"/>
      <c r="D147" s="9" t="s">
        <v>235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 t="s">
        <v>235</v>
      </c>
      <c r="AA147" s="9">
        <v>2.27</v>
      </c>
      <c r="AB147" s="9">
        <v>2.1819999999999999</v>
      </c>
      <c r="AC147" s="179">
        <f t="shared" si="15"/>
        <v>0</v>
      </c>
      <c r="AD147" s="9"/>
      <c r="AE147" s="9">
        <v>2.1819999999999999</v>
      </c>
      <c r="AF147" s="9" t="s">
        <v>1</v>
      </c>
      <c r="AG147" s="9">
        <v>2.4419999999999997</v>
      </c>
      <c r="AH147" s="9">
        <v>1.8719999999999999</v>
      </c>
      <c r="AI147" s="9">
        <v>1.752</v>
      </c>
      <c r="AJ147" s="9">
        <v>1.792</v>
      </c>
      <c r="AK147" s="9">
        <v>2.0019999999999998</v>
      </c>
      <c r="AL147" s="9">
        <v>2.077</v>
      </c>
      <c r="AM147" s="9" t="s">
        <v>1</v>
      </c>
      <c r="AN147" s="9" t="s">
        <v>1</v>
      </c>
      <c r="AO147" s="1" t="s">
        <v>1</v>
      </c>
      <c r="AP147" s="9" t="s">
        <v>1</v>
      </c>
      <c r="AQ147" s="9">
        <v>1.97</v>
      </c>
      <c r="AR147" s="9" t="s">
        <v>1</v>
      </c>
      <c r="AS147" s="9"/>
      <c r="BE147" s="9"/>
      <c r="BG147" s="9"/>
      <c r="BH147" s="9"/>
      <c r="BI147" s="9"/>
      <c r="BJ147" s="9"/>
      <c r="BK147" s="9"/>
      <c r="BL147" s="9"/>
      <c r="BM147" s="9"/>
      <c r="BQ147" s="9"/>
      <c r="BR147" s="9"/>
    </row>
    <row r="148" spans="1:70" hidden="1" x14ac:dyDescent="0.25">
      <c r="A148" s="8">
        <v>35471</v>
      </c>
      <c r="B148" s="5">
        <f t="shared" si="14"/>
        <v>142</v>
      </c>
      <c r="C148" s="9"/>
      <c r="D148" s="9" t="s">
        <v>235</v>
      </c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 t="s">
        <v>235</v>
      </c>
      <c r="AA148" s="9">
        <v>2.2400000000000002</v>
      </c>
      <c r="AB148" s="9">
        <v>2.1669999999999998</v>
      </c>
      <c r="AC148" s="179">
        <f t="shared" si="15"/>
        <v>0</v>
      </c>
      <c r="AD148" s="9"/>
      <c r="AE148" s="9">
        <v>2.1669999999999998</v>
      </c>
      <c r="AF148" s="9" t="s">
        <v>1</v>
      </c>
      <c r="AG148" s="9">
        <v>2.407</v>
      </c>
      <c r="AH148" s="9">
        <v>1.8869999999999998</v>
      </c>
      <c r="AI148" s="9">
        <v>1.7969999999999997</v>
      </c>
      <c r="AJ148" s="9">
        <v>1.8069999999999997</v>
      </c>
      <c r="AK148" s="9">
        <v>2.0019999999999998</v>
      </c>
      <c r="AL148" s="9">
        <v>2.0669999999999997</v>
      </c>
      <c r="AM148" s="9" t="s">
        <v>1</v>
      </c>
      <c r="AN148" s="9" t="s">
        <v>1</v>
      </c>
      <c r="AO148" s="1" t="s">
        <v>1</v>
      </c>
      <c r="AP148" s="9" t="s">
        <v>1</v>
      </c>
      <c r="AQ148" s="9">
        <v>1.93</v>
      </c>
      <c r="AR148" s="9" t="s">
        <v>1</v>
      </c>
      <c r="AS148" s="9"/>
      <c r="BE148" s="9"/>
      <c r="BG148" s="9"/>
      <c r="BH148" s="9"/>
      <c r="BI148" s="9"/>
      <c r="BJ148" s="9"/>
      <c r="BK148" s="9"/>
      <c r="BL148" s="9"/>
      <c r="BM148" s="9"/>
      <c r="BQ148" s="9"/>
      <c r="BR148" s="9"/>
    </row>
    <row r="149" spans="1:70" hidden="1" x14ac:dyDescent="0.25">
      <c r="A149" s="8">
        <v>35472</v>
      </c>
      <c r="B149" s="5">
        <f t="shared" si="14"/>
        <v>143</v>
      </c>
      <c r="C149" s="9"/>
      <c r="D149" s="9" t="s">
        <v>235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 t="s">
        <v>235</v>
      </c>
      <c r="AA149" s="9">
        <v>2.16</v>
      </c>
      <c r="AB149" s="9">
        <v>2.2240000000000002</v>
      </c>
      <c r="AC149" s="179">
        <f t="shared" si="15"/>
        <v>0</v>
      </c>
      <c r="AD149" s="9"/>
      <c r="AE149" s="9">
        <v>2.2240000000000002</v>
      </c>
      <c r="AF149" s="9" t="s">
        <v>1</v>
      </c>
      <c r="AG149" s="9">
        <v>2.4540000000000002</v>
      </c>
      <c r="AH149" s="9">
        <v>1.9140000000000001</v>
      </c>
      <c r="AI149" s="9">
        <v>1.8140000000000003</v>
      </c>
      <c r="AJ149" s="9">
        <v>1.8240000000000003</v>
      </c>
      <c r="AK149" s="9">
        <v>2.044</v>
      </c>
      <c r="AL149" s="9">
        <v>2.2140000000000004</v>
      </c>
      <c r="AM149" s="9" t="s">
        <v>1</v>
      </c>
      <c r="AN149" s="9" t="s">
        <v>1</v>
      </c>
      <c r="AO149" s="1" t="s">
        <v>1</v>
      </c>
      <c r="AP149" s="9" t="s">
        <v>1</v>
      </c>
      <c r="AQ149" s="9">
        <v>1.99</v>
      </c>
      <c r="AR149" s="9" t="s">
        <v>1</v>
      </c>
      <c r="AS149" s="9"/>
      <c r="BE149" s="9"/>
      <c r="BG149" s="9"/>
      <c r="BH149" s="9"/>
      <c r="BI149" s="9"/>
      <c r="BJ149" s="9"/>
      <c r="BK149" s="9"/>
      <c r="BL149" s="9"/>
      <c r="BM149" s="9"/>
      <c r="BQ149" s="9"/>
      <c r="BR149" s="9"/>
    </row>
    <row r="150" spans="1:70" hidden="1" x14ac:dyDescent="0.25">
      <c r="A150" s="8">
        <v>35473</v>
      </c>
      <c r="B150" s="5">
        <f t="shared" si="14"/>
        <v>144</v>
      </c>
      <c r="C150" s="9"/>
      <c r="D150" s="9" t="s">
        <v>235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 t="s">
        <v>235</v>
      </c>
      <c r="AA150" s="9">
        <v>2.2250000000000001</v>
      </c>
      <c r="AB150" s="9">
        <v>2.09</v>
      </c>
      <c r="AC150" s="179">
        <f t="shared" si="15"/>
        <v>0</v>
      </c>
      <c r="AD150" s="9"/>
      <c r="AE150" s="9">
        <v>2.09</v>
      </c>
      <c r="AF150" s="9" t="s">
        <v>1</v>
      </c>
      <c r="AG150" s="9">
        <v>2.3050000000000002</v>
      </c>
      <c r="AH150" s="9">
        <v>1.79</v>
      </c>
      <c r="AI150" s="9">
        <v>1.67</v>
      </c>
      <c r="AJ150" s="9">
        <v>1.68</v>
      </c>
      <c r="AK150" s="9">
        <v>1.91</v>
      </c>
      <c r="AL150" s="9">
        <v>1.99</v>
      </c>
      <c r="AM150" s="9" t="s">
        <v>1</v>
      </c>
      <c r="AN150" s="9" t="s">
        <v>1</v>
      </c>
      <c r="AO150" s="1" t="s">
        <v>1</v>
      </c>
      <c r="AP150" s="9" t="s">
        <v>1</v>
      </c>
      <c r="AQ150" s="9">
        <v>1.8480000000000001</v>
      </c>
      <c r="AR150" s="9" t="s">
        <v>1</v>
      </c>
      <c r="AS150" s="9"/>
      <c r="BE150" s="9"/>
      <c r="BG150" s="9"/>
      <c r="BH150" s="9"/>
      <c r="BI150" s="9"/>
      <c r="BJ150" s="9"/>
      <c r="BK150" s="9"/>
      <c r="BL150" s="9"/>
      <c r="BM150" s="9"/>
      <c r="BQ150" s="9"/>
      <c r="BR150" s="9"/>
    </row>
    <row r="151" spans="1:70" hidden="1" x14ac:dyDescent="0.25">
      <c r="A151" s="8">
        <v>35474</v>
      </c>
      <c r="B151" s="5">
        <f t="shared" si="14"/>
        <v>145</v>
      </c>
      <c r="C151" s="9"/>
      <c r="D151" s="9" t="s">
        <v>235</v>
      </c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 t="s">
        <v>235</v>
      </c>
      <c r="AA151" s="9">
        <v>2.0699999999999998</v>
      </c>
      <c r="AB151" s="9">
        <v>1.9990000000000001</v>
      </c>
      <c r="AC151" s="179">
        <f t="shared" si="15"/>
        <v>0</v>
      </c>
      <c r="AD151" s="9"/>
      <c r="AE151" s="9">
        <v>1.9990000000000001</v>
      </c>
      <c r="AF151" s="9" t="s">
        <v>1</v>
      </c>
      <c r="AG151" s="9">
        <v>2.1590000000000003</v>
      </c>
      <c r="AH151" s="9">
        <v>1.669</v>
      </c>
      <c r="AI151" s="9">
        <v>1.5690000000000002</v>
      </c>
      <c r="AJ151" s="9">
        <v>1.5490000000000002</v>
      </c>
      <c r="AK151" s="9">
        <v>1.8090000000000002</v>
      </c>
      <c r="AL151" s="9">
        <v>1.899</v>
      </c>
      <c r="AM151" s="9" t="s">
        <v>1</v>
      </c>
      <c r="AN151" s="9" t="s">
        <v>1</v>
      </c>
      <c r="AO151" s="1" t="s">
        <v>1</v>
      </c>
      <c r="AP151" s="9" t="s">
        <v>1</v>
      </c>
      <c r="AQ151" s="9">
        <v>1.74</v>
      </c>
      <c r="AR151" s="9" t="s">
        <v>1</v>
      </c>
      <c r="AS151" s="9"/>
      <c r="BE151" s="9"/>
      <c r="BG151" s="9"/>
      <c r="BH151" s="9"/>
      <c r="BI151" s="9"/>
      <c r="BJ151" s="9"/>
      <c r="BK151" s="9"/>
      <c r="BL151" s="9"/>
      <c r="BM151" s="9"/>
      <c r="BQ151" s="9"/>
      <c r="BR151" s="9"/>
    </row>
    <row r="152" spans="1:70" hidden="1" x14ac:dyDescent="0.25">
      <c r="A152" s="8">
        <v>35475</v>
      </c>
      <c r="B152" s="5">
        <f t="shared" si="14"/>
        <v>146</v>
      </c>
      <c r="C152" s="9"/>
      <c r="D152" s="9" t="s">
        <v>235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 t="s">
        <v>235</v>
      </c>
      <c r="AA152" s="9">
        <v>2</v>
      </c>
      <c r="AB152" s="9">
        <v>1.966</v>
      </c>
      <c r="AC152" s="179">
        <f t="shared" si="15"/>
        <v>0</v>
      </c>
      <c r="AD152" s="9"/>
      <c r="AE152" s="9">
        <v>1.966</v>
      </c>
      <c r="AF152" s="9" t="s">
        <v>1</v>
      </c>
      <c r="AG152" s="9">
        <v>2.056</v>
      </c>
      <c r="AH152" s="9">
        <v>1.6259999999999999</v>
      </c>
      <c r="AI152" s="9">
        <v>1.546</v>
      </c>
      <c r="AJ152" s="9">
        <v>1.556</v>
      </c>
      <c r="AK152" s="9">
        <v>1.7609999999999999</v>
      </c>
      <c r="AL152" s="9">
        <v>1.871</v>
      </c>
      <c r="AM152" s="9" t="s">
        <v>1</v>
      </c>
      <c r="AN152" s="9" t="s">
        <v>1</v>
      </c>
      <c r="AO152" s="1" t="s">
        <v>1</v>
      </c>
      <c r="AP152" s="9" t="s">
        <v>1</v>
      </c>
      <c r="AQ152" s="9">
        <v>1.72</v>
      </c>
      <c r="AR152" s="9" t="s">
        <v>1</v>
      </c>
      <c r="AS152" s="9"/>
      <c r="BE152" s="9"/>
      <c r="BG152" s="9"/>
      <c r="BH152" s="9"/>
      <c r="BI152" s="9"/>
      <c r="BJ152" s="9"/>
      <c r="BK152" s="9"/>
      <c r="BL152" s="9"/>
      <c r="BM152" s="9"/>
      <c r="BQ152" s="9"/>
      <c r="BR152" s="9"/>
    </row>
    <row r="153" spans="1:70" hidden="1" x14ac:dyDescent="0.25">
      <c r="A153" s="8">
        <v>35479</v>
      </c>
      <c r="B153" s="5">
        <f t="shared" si="14"/>
        <v>147</v>
      </c>
      <c r="C153" s="9"/>
      <c r="D153" s="9" t="s">
        <v>235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 t="s">
        <v>235</v>
      </c>
      <c r="AA153" s="9">
        <v>1.86</v>
      </c>
      <c r="AB153" s="9">
        <v>1.964</v>
      </c>
      <c r="AC153" s="179">
        <f t="shared" si="15"/>
        <v>0</v>
      </c>
      <c r="AD153" s="9"/>
      <c r="AE153" s="9">
        <v>1.964</v>
      </c>
      <c r="AF153" s="9" t="s">
        <v>1</v>
      </c>
      <c r="AG153" s="9">
        <v>2.069</v>
      </c>
      <c r="AH153" s="9">
        <v>1.6339999999999999</v>
      </c>
      <c r="AI153" s="9">
        <v>1.5289999999999999</v>
      </c>
      <c r="AJ153" s="9">
        <v>1.524</v>
      </c>
      <c r="AK153" s="9">
        <v>1.764</v>
      </c>
      <c r="AL153" s="9">
        <v>1.879</v>
      </c>
      <c r="AM153" s="9" t="s">
        <v>1</v>
      </c>
      <c r="AN153" s="9" t="s">
        <v>1</v>
      </c>
      <c r="AO153" s="1" t="s">
        <v>1</v>
      </c>
      <c r="AP153" s="9" t="s">
        <v>1</v>
      </c>
      <c r="AQ153" s="9">
        <v>1.706</v>
      </c>
      <c r="AR153" s="9" t="s">
        <v>1</v>
      </c>
      <c r="AS153" s="9"/>
      <c r="BE153" s="9"/>
      <c r="BG153" s="9"/>
      <c r="BH153" s="9"/>
      <c r="BI153" s="9"/>
      <c r="BJ153" s="9"/>
      <c r="BK153" s="9"/>
      <c r="BL153" s="9"/>
      <c r="BM153" s="9"/>
      <c r="BQ153" s="9"/>
      <c r="BR153" s="9"/>
    </row>
    <row r="154" spans="1:70" hidden="1" x14ac:dyDescent="0.25">
      <c r="A154" s="8">
        <v>35480</v>
      </c>
      <c r="B154" s="5">
        <f t="shared" si="14"/>
        <v>148</v>
      </c>
      <c r="C154" s="9"/>
      <c r="D154" s="9" t="s">
        <v>235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 t="s">
        <v>235</v>
      </c>
      <c r="AA154" s="9">
        <v>2.0099999999999998</v>
      </c>
      <c r="AB154" s="9">
        <v>2.016</v>
      </c>
      <c r="AC154" s="179">
        <f t="shared" si="15"/>
        <v>0</v>
      </c>
      <c r="AD154" s="9"/>
      <c r="AE154" s="9">
        <v>2.016</v>
      </c>
      <c r="AF154" s="9" t="s">
        <v>1</v>
      </c>
      <c r="AG154" s="9">
        <v>2.121</v>
      </c>
      <c r="AH154" s="9">
        <v>1.6859999999999999</v>
      </c>
      <c r="AI154" s="9">
        <v>1.581</v>
      </c>
      <c r="AJ154" s="9">
        <v>1.5760000000000001</v>
      </c>
      <c r="AK154" s="9">
        <v>1.8160000000000001</v>
      </c>
      <c r="AL154" s="9">
        <v>1.931</v>
      </c>
      <c r="AM154" s="9" t="s">
        <v>1</v>
      </c>
      <c r="AN154" s="9" t="s">
        <v>1</v>
      </c>
      <c r="AO154" s="1" t="s">
        <v>1</v>
      </c>
      <c r="AP154" s="9" t="s">
        <v>1</v>
      </c>
      <c r="AQ154" s="9">
        <v>1.758</v>
      </c>
      <c r="AR154" s="9" t="s">
        <v>1</v>
      </c>
      <c r="AS154" s="9"/>
      <c r="BE154" s="9"/>
      <c r="BG154" s="9"/>
      <c r="BH154" s="9"/>
      <c r="BI154" s="9"/>
      <c r="BJ154" s="9"/>
      <c r="BK154" s="9"/>
      <c r="BL154" s="9"/>
      <c r="BM154" s="9"/>
      <c r="BQ154" s="9"/>
      <c r="BR154" s="9"/>
    </row>
    <row r="155" spans="1:70" hidden="1" x14ac:dyDescent="0.25">
      <c r="A155" s="8">
        <v>35481</v>
      </c>
      <c r="B155" s="5">
        <f t="shared" si="14"/>
        <v>149</v>
      </c>
      <c r="C155" s="9"/>
      <c r="D155" s="9" t="s">
        <v>235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 t="s">
        <v>235</v>
      </c>
      <c r="AA155" s="9">
        <v>1.94</v>
      </c>
      <c r="AB155" s="9">
        <v>1.9219999999999999</v>
      </c>
      <c r="AC155" s="179">
        <f t="shared" si="15"/>
        <v>0</v>
      </c>
      <c r="AD155" s="9"/>
      <c r="AE155" s="9">
        <v>1.9219999999999999</v>
      </c>
      <c r="AF155" s="9" t="s">
        <v>1</v>
      </c>
      <c r="AG155" s="9">
        <v>1.972</v>
      </c>
      <c r="AH155" s="9">
        <v>1.5419999999999998</v>
      </c>
      <c r="AI155" s="9">
        <v>1.462</v>
      </c>
      <c r="AJ155" s="9">
        <v>1.4219999999999999</v>
      </c>
      <c r="AK155" s="9">
        <v>1.6669999999999998</v>
      </c>
      <c r="AL155" s="9">
        <v>1.8169999999999999</v>
      </c>
      <c r="AM155" s="9" t="s">
        <v>1</v>
      </c>
      <c r="AN155" s="9" t="s">
        <v>1</v>
      </c>
      <c r="AO155" s="1" t="s">
        <v>1</v>
      </c>
      <c r="AP155" s="9" t="s">
        <v>1</v>
      </c>
      <c r="AQ155" s="9">
        <v>1.64</v>
      </c>
      <c r="AR155" s="9" t="s">
        <v>1</v>
      </c>
      <c r="AS155" s="9"/>
      <c r="BE155" s="9"/>
      <c r="BG155" s="9"/>
      <c r="BH155" s="9"/>
      <c r="BI155" s="9"/>
      <c r="BJ155" s="9"/>
      <c r="BK155" s="9"/>
      <c r="BL155" s="9"/>
      <c r="BM155" s="9"/>
      <c r="BQ155" s="9"/>
      <c r="BR155" s="9"/>
    </row>
    <row r="156" spans="1:70" hidden="1" x14ac:dyDescent="0.25">
      <c r="A156" s="8">
        <v>35482</v>
      </c>
      <c r="B156" s="5">
        <f t="shared" si="14"/>
        <v>150</v>
      </c>
      <c r="C156" s="9"/>
      <c r="D156" s="9" t="s">
        <v>235</v>
      </c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 t="s">
        <v>235</v>
      </c>
      <c r="AA156" s="9">
        <v>1.9</v>
      </c>
      <c r="AB156" s="9">
        <v>1.9359999999999999</v>
      </c>
      <c r="AC156" s="179">
        <f t="shared" si="15"/>
        <v>0</v>
      </c>
      <c r="AD156" s="9"/>
      <c r="AE156" s="9">
        <v>1.9359999999999999</v>
      </c>
      <c r="AF156" s="9" t="s">
        <v>1</v>
      </c>
      <c r="AG156" s="9">
        <v>1.976</v>
      </c>
      <c r="AH156" s="9">
        <v>1.5659999999999998</v>
      </c>
      <c r="AI156" s="9">
        <v>1.4709999999999999</v>
      </c>
      <c r="AJ156" s="9">
        <v>1.421</v>
      </c>
      <c r="AK156" s="9">
        <v>1.6909999999999998</v>
      </c>
      <c r="AL156" s="9">
        <v>1.8359999999999999</v>
      </c>
      <c r="AM156" s="9" t="s">
        <v>1</v>
      </c>
      <c r="AN156" s="9" t="s">
        <v>1</v>
      </c>
      <c r="AO156" s="1" t="s">
        <v>1</v>
      </c>
      <c r="AP156" s="9" t="s">
        <v>1</v>
      </c>
      <c r="AQ156" s="9">
        <v>1.65</v>
      </c>
      <c r="AR156" s="9" t="s">
        <v>1</v>
      </c>
      <c r="AS156" s="9"/>
      <c r="BE156" s="9"/>
      <c r="BG156" s="9"/>
      <c r="BH156" s="9"/>
      <c r="BI156" s="9"/>
      <c r="BJ156" s="9"/>
      <c r="BK156" s="9"/>
      <c r="BL156" s="9"/>
      <c r="BM156" s="9"/>
      <c r="BQ156" s="9"/>
      <c r="BR156" s="9"/>
    </row>
    <row r="157" spans="1:70" hidden="1" x14ac:dyDescent="0.25">
      <c r="A157" s="8">
        <v>35485</v>
      </c>
      <c r="B157" s="5">
        <f t="shared" si="14"/>
        <v>151</v>
      </c>
      <c r="C157" s="9"/>
      <c r="D157" s="9" t="s">
        <v>235</v>
      </c>
      <c r="E157" s="9">
        <v>1</v>
      </c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 t="s">
        <v>235</v>
      </c>
      <c r="AA157" s="9">
        <v>1.93</v>
      </c>
      <c r="AB157" s="9">
        <v>1.78</v>
      </c>
      <c r="AC157" s="179">
        <f t="shared" si="15"/>
        <v>0</v>
      </c>
      <c r="AD157" s="9">
        <v>1</v>
      </c>
      <c r="AE157" s="9">
        <v>1.78</v>
      </c>
      <c r="AF157" s="9" t="s">
        <v>1</v>
      </c>
      <c r="AG157" s="9">
        <v>1.83</v>
      </c>
      <c r="AH157" s="9">
        <v>1.5</v>
      </c>
      <c r="AI157" s="9">
        <v>1.42</v>
      </c>
      <c r="AJ157" s="9">
        <v>1.38</v>
      </c>
      <c r="AK157" s="9">
        <v>1.61</v>
      </c>
      <c r="AL157" s="9">
        <v>1.74</v>
      </c>
      <c r="AM157" s="9" t="s">
        <v>1</v>
      </c>
      <c r="AN157" s="9" t="s">
        <v>1</v>
      </c>
      <c r="AO157" s="1" t="s">
        <v>1</v>
      </c>
      <c r="AP157" s="9" t="s">
        <v>1</v>
      </c>
      <c r="AQ157" s="9">
        <v>1.55</v>
      </c>
      <c r="AR157" s="9" t="s">
        <v>1</v>
      </c>
      <c r="AS157" s="9"/>
      <c r="BE157" s="9"/>
      <c r="BG157" s="9"/>
      <c r="BH157" s="9"/>
      <c r="BI157" s="9"/>
      <c r="BJ157" s="9"/>
      <c r="BK157" s="9"/>
      <c r="BL157" s="9"/>
      <c r="BM157" s="9"/>
      <c r="BQ157" s="9"/>
      <c r="BR157" s="9"/>
    </row>
    <row r="158" spans="1:70" hidden="1" x14ac:dyDescent="0.25">
      <c r="A158" s="8">
        <v>35486</v>
      </c>
      <c r="B158" s="5">
        <f t="shared" si="14"/>
        <v>152</v>
      </c>
      <c r="C158" s="9"/>
      <c r="D158" s="9" t="s">
        <v>236</v>
      </c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 t="s">
        <v>236</v>
      </c>
      <c r="AA158" s="9">
        <v>1.83</v>
      </c>
      <c r="AB158" s="9">
        <v>1.865</v>
      </c>
      <c r="AC158" s="179">
        <f t="shared" si="15"/>
        <v>0</v>
      </c>
      <c r="AD158" s="9"/>
      <c r="AE158" s="9">
        <v>1.865</v>
      </c>
      <c r="AF158" s="9" t="s">
        <v>1</v>
      </c>
      <c r="AG158" s="9">
        <v>1.895</v>
      </c>
      <c r="AH158" s="9">
        <v>1.5249999999999999</v>
      </c>
      <c r="AI158" s="9">
        <v>1.44</v>
      </c>
      <c r="AJ158" s="9">
        <v>1.4</v>
      </c>
      <c r="AK158" s="9">
        <v>1.635</v>
      </c>
      <c r="AL158" s="9">
        <v>1.7849999999999999</v>
      </c>
      <c r="AM158" s="9" t="s">
        <v>1</v>
      </c>
      <c r="AN158" s="9" t="s">
        <v>1</v>
      </c>
      <c r="AO158" s="1" t="s">
        <v>1</v>
      </c>
      <c r="AP158" s="9" t="s">
        <v>1</v>
      </c>
      <c r="AQ158" s="9">
        <v>1.59</v>
      </c>
      <c r="AR158" s="9" t="s">
        <v>1</v>
      </c>
      <c r="AS158" s="9"/>
      <c r="BE158" s="9"/>
      <c r="BG158" s="9"/>
      <c r="BH158" s="9"/>
      <c r="BI158" s="9"/>
      <c r="BJ158" s="9"/>
      <c r="BK158" s="9"/>
      <c r="BL158" s="9"/>
      <c r="BM158" s="9"/>
      <c r="BQ158" s="9"/>
      <c r="BR158" s="9"/>
    </row>
    <row r="159" spans="1:70" hidden="1" x14ac:dyDescent="0.25">
      <c r="A159" s="8">
        <v>35487</v>
      </c>
      <c r="B159" s="5">
        <f t="shared" si="14"/>
        <v>153</v>
      </c>
      <c r="C159" s="9"/>
      <c r="D159" s="9" t="s">
        <v>236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 t="s">
        <v>236</v>
      </c>
      <c r="AA159" s="9">
        <v>1.87</v>
      </c>
      <c r="AB159" s="9">
        <v>1.8740000000000001</v>
      </c>
      <c r="AC159" s="179">
        <f t="shared" si="15"/>
        <v>0</v>
      </c>
      <c r="AD159" s="9"/>
      <c r="AE159" s="9">
        <v>1.8740000000000001</v>
      </c>
      <c r="AF159" s="9" t="s">
        <v>1</v>
      </c>
      <c r="AG159" s="9">
        <v>1.9040000000000001</v>
      </c>
      <c r="AH159" s="9">
        <v>1.534</v>
      </c>
      <c r="AI159" s="9">
        <v>1.4490000000000001</v>
      </c>
      <c r="AJ159" s="9">
        <v>1.409</v>
      </c>
      <c r="AK159" s="9">
        <v>1.6440000000000001</v>
      </c>
      <c r="AL159" s="9">
        <v>1.794</v>
      </c>
      <c r="AM159" s="9" t="s">
        <v>1</v>
      </c>
      <c r="AN159" s="9" t="s">
        <v>1</v>
      </c>
      <c r="AO159" s="1" t="s">
        <v>1</v>
      </c>
      <c r="AP159" s="9" t="s">
        <v>1</v>
      </c>
      <c r="AQ159" s="9">
        <v>1.5990000000000002</v>
      </c>
      <c r="AR159" s="9" t="s">
        <v>1</v>
      </c>
      <c r="AS159" s="9"/>
      <c r="BE159" s="9"/>
      <c r="BG159" s="9"/>
      <c r="BH159" s="9"/>
      <c r="BI159" s="9"/>
      <c r="BJ159" s="9"/>
      <c r="BK159" s="9"/>
      <c r="BL159" s="9"/>
      <c r="BM159" s="9"/>
      <c r="BQ159" s="9"/>
      <c r="BR159" s="9"/>
    </row>
    <row r="160" spans="1:70" hidden="1" x14ac:dyDescent="0.25">
      <c r="A160" s="8">
        <v>35488</v>
      </c>
      <c r="B160" s="5">
        <f t="shared" si="14"/>
        <v>154</v>
      </c>
      <c r="C160" s="9"/>
      <c r="D160" s="9" t="s">
        <v>236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 t="s">
        <v>236</v>
      </c>
      <c r="AA160" s="9">
        <v>1.83</v>
      </c>
      <c r="AB160" s="9">
        <v>1.8380000000000001</v>
      </c>
      <c r="AC160" s="179">
        <f t="shared" si="15"/>
        <v>0</v>
      </c>
      <c r="AD160" s="9"/>
      <c r="AE160" s="9">
        <v>1.8380000000000001</v>
      </c>
      <c r="AF160" s="9" t="s">
        <v>1</v>
      </c>
      <c r="AG160" s="9">
        <v>1.883</v>
      </c>
      <c r="AH160" s="9">
        <v>1.548</v>
      </c>
      <c r="AI160" s="9">
        <v>1.468</v>
      </c>
      <c r="AJ160" s="9">
        <v>1.3780000000000001</v>
      </c>
      <c r="AK160" s="9">
        <v>1.633</v>
      </c>
      <c r="AL160" s="9">
        <v>1.7830000000000001</v>
      </c>
      <c r="AM160" s="9" t="s">
        <v>1</v>
      </c>
      <c r="AN160" s="9" t="s">
        <v>1</v>
      </c>
      <c r="AO160" s="1" t="s">
        <v>1</v>
      </c>
      <c r="AP160" s="9" t="s">
        <v>1</v>
      </c>
      <c r="AQ160" s="9">
        <v>1.635</v>
      </c>
      <c r="AR160" s="9" t="s">
        <v>1</v>
      </c>
      <c r="AS160" s="9"/>
      <c r="BE160" s="9"/>
      <c r="BG160" s="9"/>
      <c r="BH160" s="9"/>
      <c r="BI160" s="9"/>
      <c r="BJ160" s="9"/>
      <c r="BK160" s="9"/>
      <c r="BL160" s="9"/>
      <c r="BM160" s="9"/>
      <c r="BQ160" s="9"/>
      <c r="BR160" s="9"/>
    </row>
    <row r="161" spans="1:70" hidden="1" x14ac:dyDescent="0.25">
      <c r="A161" s="8">
        <v>35489</v>
      </c>
      <c r="B161" s="5">
        <f t="shared" si="14"/>
        <v>155</v>
      </c>
      <c r="C161" s="9"/>
      <c r="D161" s="9" t="s">
        <v>236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 t="s">
        <v>236</v>
      </c>
      <c r="AA161" s="9">
        <v>1.855</v>
      </c>
      <c r="AB161" s="9">
        <v>1.821</v>
      </c>
      <c r="AC161" s="179">
        <f t="shared" si="15"/>
        <v>0</v>
      </c>
      <c r="AD161" s="9"/>
      <c r="AE161" s="9">
        <v>1.821</v>
      </c>
      <c r="AF161" s="9" t="s">
        <v>1</v>
      </c>
      <c r="AG161" s="9">
        <v>1.871</v>
      </c>
      <c r="AH161" s="9">
        <v>1.5209999999999999</v>
      </c>
      <c r="AI161" s="9">
        <v>1.4710000000000001</v>
      </c>
      <c r="AJ161" s="9">
        <v>1.3659999999999999</v>
      </c>
      <c r="AK161" s="9">
        <v>1.6259999999999999</v>
      </c>
      <c r="AL161" s="9">
        <v>1.7609999999999999</v>
      </c>
      <c r="AM161" s="9" t="s">
        <v>1</v>
      </c>
      <c r="AN161" s="9" t="s">
        <v>1</v>
      </c>
      <c r="AO161" s="1" t="s">
        <v>1</v>
      </c>
      <c r="AP161" s="9" t="s">
        <v>1</v>
      </c>
      <c r="AQ161" s="9">
        <v>1.62</v>
      </c>
      <c r="AR161" s="9" t="s">
        <v>1</v>
      </c>
      <c r="AS161" s="9"/>
      <c r="BE161" s="9"/>
      <c r="BG161" s="9"/>
      <c r="BH161" s="9"/>
      <c r="BI161" s="9"/>
      <c r="BJ161" s="9"/>
      <c r="BK161" s="9"/>
      <c r="BL161" s="9"/>
      <c r="BM161" s="9"/>
      <c r="BQ161" s="9"/>
      <c r="BR161" s="9"/>
    </row>
    <row r="162" spans="1:70" hidden="1" x14ac:dyDescent="0.25">
      <c r="A162" s="8">
        <v>35492</v>
      </c>
      <c r="B162" s="5">
        <f t="shared" si="14"/>
        <v>156</v>
      </c>
      <c r="C162" s="9"/>
      <c r="D162" s="9" t="s">
        <v>236</v>
      </c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 t="s">
        <v>236</v>
      </c>
      <c r="AA162" s="9">
        <v>1.83</v>
      </c>
      <c r="AB162" s="9">
        <v>1.8029999999999999</v>
      </c>
      <c r="AC162" s="179">
        <f t="shared" si="15"/>
        <v>0</v>
      </c>
      <c r="AD162" s="9"/>
      <c r="AE162" s="9">
        <v>1.8029999999999999</v>
      </c>
      <c r="AF162" s="9" t="s">
        <v>1</v>
      </c>
      <c r="AG162" s="9">
        <v>1.853</v>
      </c>
      <c r="AH162" s="9">
        <v>1.5129999999999999</v>
      </c>
      <c r="AI162" s="9">
        <v>1.4329999999999998</v>
      </c>
      <c r="AJ162" s="9">
        <v>1.363</v>
      </c>
      <c r="AK162" s="9">
        <v>1.6179999999999999</v>
      </c>
      <c r="AL162" s="9">
        <v>1.748</v>
      </c>
      <c r="AM162" s="9" t="s">
        <v>1</v>
      </c>
      <c r="AN162" s="9" t="s">
        <v>1</v>
      </c>
      <c r="AO162" s="1" t="s">
        <v>1</v>
      </c>
      <c r="AP162" s="9" t="s">
        <v>1</v>
      </c>
      <c r="AQ162" s="9">
        <v>1.57</v>
      </c>
      <c r="AR162" s="9" t="s">
        <v>1</v>
      </c>
      <c r="AS162" s="9"/>
      <c r="BE162" s="9"/>
      <c r="BG162" s="9"/>
      <c r="BH162" s="9"/>
      <c r="BI162" s="9"/>
      <c r="BJ162" s="9"/>
      <c r="BK162" s="9"/>
      <c r="BL162" s="9"/>
      <c r="BM162" s="9"/>
      <c r="BQ162" s="9"/>
      <c r="BR162" s="9"/>
    </row>
    <row r="163" spans="1:70" hidden="1" x14ac:dyDescent="0.25">
      <c r="A163" s="8">
        <v>35493</v>
      </c>
      <c r="B163" s="5">
        <f t="shared" si="14"/>
        <v>157</v>
      </c>
      <c r="C163" s="9"/>
      <c r="D163" s="9" t="s">
        <v>236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 t="s">
        <v>236</v>
      </c>
      <c r="AA163" s="9">
        <v>1.82</v>
      </c>
      <c r="AB163" s="9">
        <v>1.9430000000000001</v>
      </c>
      <c r="AC163" s="179">
        <f t="shared" si="15"/>
        <v>0</v>
      </c>
      <c r="AD163" s="9"/>
      <c r="AE163" s="9">
        <v>1.9430000000000001</v>
      </c>
      <c r="AF163" s="9" t="s">
        <v>1</v>
      </c>
      <c r="AG163" s="9">
        <v>1.9930000000000001</v>
      </c>
      <c r="AH163" s="9">
        <v>1.653</v>
      </c>
      <c r="AI163" s="9">
        <v>1.593</v>
      </c>
      <c r="AJ163" s="9">
        <v>1.4930000000000001</v>
      </c>
      <c r="AK163" s="9">
        <v>1.7430000000000001</v>
      </c>
      <c r="AL163" s="9">
        <v>1.8980000000000001</v>
      </c>
      <c r="AM163" s="9" t="s">
        <v>1</v>
      </c>
      <c r="AN163" s="9" t="s">
        <v>1</v>
      </c>
      <c r="AO163" s="1" t="s">
        <v>1</v>
      </c>
      <c r="AP163" s="9" t="s">
        <v>1</v>
      </c>
      <c r="AQ163" s="9">
        <v>1.7130000000000001</v>
      </c>
      <c r="AR163" s="9" t="s">
        <v>1</v>
      </c>
      <c r="AS163" s="9"/>
      <c r="BE163" s="9"/>
      <c r="BG163" s="9"/>
      <c r="BH163" s="9"/>
      <c r="BI163" s="9"/>
      <c r="BJ163" s="9"/>
      <c r="BK163" s="9"/>
      <c r="BL163" s="9"/>
      <c r="BM163" s="9"/>
      <c r="BQ163" s="9"/>
      <c r="BR163" s="9"/>
    </row>
    <row r="164" spans="1:70" hidden="1" x14ac:dyDescent="0.25">
      <c r="A164" s="8">
        <v>35494</v>
      </c>
      <c r="B164" s="5">
        <f t="shared" si="14"/>
        <v>158</v>
      </c>
      <c r="C164" s="9"/>
      <c r="D164" s="9" t="s">
        <v>236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 t="s">
        <v>236</v>
      </c>
      <c r="AA164" s="9">
        <v>1.94</v>
      </c>
      <c r="AB164" s="9">
        <v>1.839</v>
      </c>
      <c r="AC164" s="179">
        <f t="shared" si="15"/>
        <v>0</v>
      </c>
      <c r="AD164" s="9"/>
      <c r="AE164" s="9">
        <v>1.839</v>
      </c>
      <c r="AF164" s="9" t="s">
        <v>1</v>
      </c>
      <c r="AG164" s="9">
        <v>1.879</v>
      </c>
      <c r="AH164" s="9">
        <v>1.5489999999999999</v>
      </c>
      <c r="AI164" s="9">
        <v>1.4889999999999999</v>
      </c>
      <c r="AJ164" s="9">
        <v>1.399</v>
      </c>
      <c r="AK164" s="9">
        <v>1.639</v>
      </c>
      <c r="AL164" s="9">
        <v>1.794</v>
      </c>
      <c r="AM164" s="9" t="s">
        <v>1</v>
      </c>
      <c r="AN164" s="9" t="s">
        <v>1</v>
      </c>
      <c r="AO164" s="1" t="s">
        <v>1</v>
      </c>
      <c r="AP164" s="9" t="s">
        <v>1</v>
      </c>
      <c r="AQ164" s="9">
        <v>1.58</v>
      </c>
      <c r="AR164" s="9" t="s">
        <v>1</v>
      </c>
      <c r="AS164" s="9"/>
      <c r="BE164" s="9"/>
      <c r="BG164" s="9"/>
      <c r="BH164" s="9"/>
      <c r="BI164" s="9"/>
      <c r="BJ164" s="9"/>
      <c r="BK164" s="9"/>
      <c r="BL164" s="9"/>
      <c r="BM164" s="9"/>
      <c r="BQ164" s="9"/>
      <c r="BR164" s="9"/>
    </row>
    <row r="165" spans="1:70" hidden="1" x14ac:dyDescent="0.25">
      <c r="A165" s="8">
        <v>35495</v>
      </c>
      <c r="B165" s="5">
        <f t="shared" si="14"/>
        <v>159</v>
      </c>
      <c r="C165" s="9"/>
      <c r="D165" s="9" t="s">
        <v>236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 t="s">
        <v>236</v>
      </c>
      <c r="AA165" s="9">
        <v>1.84</v>
      </c>
      <c r="AB165" s="9">
        <v>1.8859999999999999</v>
      </c>
      <c r="AC165" s="179">
        <f t="shared" si="15"/>
        <v>0</v>
      </c>
      <c r="AD165" s="9"/>
      <c r="AE165" s="9">
        <v>1.8859999999999999</v>
      </c>
      <c r="AF165" s="9" t="s">
        <v>1</v>
      </c>
      <c r="AG165" s="9">
        <v>1.9259999999999999</v>
      </c>
      <c r="AH165" s="9">
        <v>1.5859999999999999</v>
      </c>
      <c r="AI165" s="9">
        <v>1.536</v>
      </c>
      <c r="AJ165" s="9">
        <v>1.4109999999999998</v>
      </c>
      <c r="AK165" s="9">
        <v>1.696</v>
      </c>
      <c r="AL165" s="9">
        <v>1.8334999999999999</v>
      </c>
      <c r="AM165" s="9" t="s">
        <v>1</v>
      </c>
      <c r="AN165" s="9" t="s">
        <v>1</v>
      </c>
      <c r="AO165" s="1" t="s">
        <v>1</v>
      </c>
      <c r="AP165" s="9" t="s">
        <v>1</v>
      </c>
      <c r="AQ165" s="9">
        <v>1.65</v>
      </c>
      <c r="AR165" s="9" t="s">
        <v>1</v>
      </c>
      <c r="AS165" s="9"/>
      <c r="BE165" s="9"/>
      <c r="BG165" s="9"/>
      <c r="BH165" s="9"/>
      <c r="BI165" s="9"/>
      <c r="BJ165" s="9"/>
      <c r="BK165" s="9"/>
      <c r="BL165" s="9"/>
      <c r="BM165" s="9"/>
      <c r="BQ165" s="9"/>
      <c r="BR165" s="9"/>
    </row>
    <row r="166" spans="1:70" hidden="1" x14ac:dyDescent="0.25">
      <c r="A166" s="8">
        <v>35496</v>
      </c>
      <c r="B166" s="5">
        <f t="shared" si="14"/>
        <v>160</v>
      </c>
      <c r="C166" s="9"/>
      <c r="D166" s="9" t="s">
        <v>236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 t="s">
        <v>236</v>
      </c>
      <c r="AA166" s="9">
        <v>1.88</v>
      </c>
      <c r="AB166" s="9">
        <v>1.9470000000000001</v>
      </c>
      <c r="AC166" s="179">
        <f t="shared" si="15"/>
        <v>0</v>
      </c>
      <c r="AD166" s="9"/>
      <c r="AE166" s="9">
        <v>1.9470000000000001</v>
      </c>
      <c r="AF166" s="9" t="s">
        <v>1</v>
      </c>
      <c r="AG166" s="9">
        <v>1.992</v>
      </c>
      <c r="AH166" s="9">
        <v>1.647</v>
      </c>
      <c r="AI166" s="9">
        <v>1.5870000000000002</v>
      </c>
      <c r="AJ166" s="9">
        <v>1.4770000000000001</v>
      </c>
      <c r="AK166" s="9">
        <v>1.752</v>
      </c>
      <c r="AL166" s="9">
        <v>1.8920000000000001</v>
      </c>
      <c r="AM166" s="9" t="s">
        <v>1</v>
      </c>
      <c r="AN166" s="9" t="s">
        <v>1</v>
      </c>
      <c r="AO166" s="1" t="s">
        <v>1</v>
      </c>
      <c r="AP166" s="9" t="s">
        <v>1</v>
      </c>
      <c r="AQ166" s="9">
        <v>1.72</v>
      </c>
      <c r="AR166" s="9" t="s">
        <v>1</v>
      </c>
      <c r="AS166" s="9"/>
      <c r="BE166" s="9"/>
      <c r="BG166" s="9"/>
      <c r="BH166" s="9"/>
      <c r="BI166" s="9"/>
      <c r="BJ166" s="9"/>
      <c r="BK166" s="9"/>
      <c r="BL166" s="9"/>
      <c r="BM166" s="9"/>
      <c r="BQ166" s="9"/>
      <c r="BR166" s="9"/>
    </row>
    <row r="167" spans="1:70" hidden="1" x14ac:dyDescent="0.25">
      <c r="A167" s="180">
        <v>35499</v>
      </c>
      <c r="B167" s="5">
        <f t="shared" si="14"/>
        <v>161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>
        <v>1.95</v>
      </c>
      <c r="AB167" s="9">
        <v>1.9370000000000001</v>
      </c>
      <c r="AC167" s="17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P167" s="9"/>
      <c r="AQ167" s="9"/>
      <c r="AR167" s="9"/>
      <c r="AS167" s="9"/>
      <c r="BE167" s="9"/>
      <c r="BG167" s="9"/>
      <c r="BH167" s="9"/>
      <c r="BI167" s="9"/>
      <c r="BJ167" s="9"/>
      <c r="BK167" s="9"/>
      <c r="BL167" s="9"/>
      <c r="BM167" s="9"/>
      <c r="BQ167" s="9"/>
      <c r="BR167" s="9"/>
    </row>
    <row r="168" spans="1:70" hidden="1" x14ac:dyDescent="0.25">
      <c r="A168" s="8">
        <v>35500</v>
      </c>
      <c r="B168" s="5">
        <f t="shared" si="14"/>
        <v>162</v>
      </c>
      <c r="C168" s="9"/>
      <c r="D168" s="9" t="s">
        <v>236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 t="s">
        <v>236</v>
      </c>
      <c r="AA168" s="9">
        <v>1.89</v>
      </c>
      <c r="AB168" s="9">
        <v>1.919</v>
      </c>
      <c r="AC168" s="179">
        <f t="shared" si="15"/>
        <v>0</v>
      </c>
      <c r="AD168" s="9"/>
      <c r="AE168" s="9">
        <v>1.919</v>
      </c>
      <c r="AF168" s="9" t="s">
        <v>1</v>
      </c>
      <c r="AG168" s="9">
        <v>1.964</v>
      </c>
      <c r="AH168" s="9">
        <v>1.6440000000000001</v>
      </c>
      <c r="AI168" s="9">
        <v>1.5940000000000001</v>
      </c>
      <c r="AJ168" s="9">
        <v>1.4590000000000001</v>
      </c>
      <c r="AK168" s="9">
        <v>1.7290000000000001</v>
      </c>
      <c r="AL168" s="9">
        <v>1.8640000000000001</v>
      </c>
      <c r="AM168" s="9" t="s">
        <v>1</v>
      </c>
      <c r="AN168" s="9" t="s">
        <v>1</v>
      </c>
      <c r="AO168" s="1" t="s">
        <v>1</v>
      </c>
      <c r="AP168" s="9" t="s">
        <v>1</v>
      </c>
      <c r="AQ168" s="9">
        <v>1.69</v>
      </c>
      <c r="AR168" s="9" t="s">
        <v>1</v>
      </c>
      <c r="AS168" s="9"/>
      <c r="BE168" s="9"/>
      <c r="BG168" s="9"/>
      <c r="BH168" s="9"/>
      <c r="BI168" s="9"/>
      <c r="BJ168" s="9"/>
      <c r="BK168" s="9"/>
      <c r="BL168" s="9"/>
      <c r="BM168" s="9"/>
      <c r="BQ168" s="9"/>
      <c r="BR168" s="9"/>
    </row>
    <row r="169" spans="1:70" hidden="1" x14ac:dyDescent="0.25">
      <c r="A169" s="8">
        <v>35501</v>
      </c>
      <c r="B169" s="5">
        <f t="shared" si="14"/>
        <v>163</v>
      </c>
      <c r="C169" s="9"/>
      <c r="D169" s="9" t="s">
        <v>236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 t="s">
        <v>236</v>
      </c>
      <c r="AA169" s="9">
        <v>1.97</v>
      </c>
      <c r="AB169" s="9">
        <v>1.9550000000000001</v>
      </c>
      <c r="AC169" s="179">
        <f t="shared" si="15"/>
        <v>0</v>
      </c>
      <c r="AD169" s="9"/>
      <c r="AE169" s="9">
        <v>1.9550000000000001</v>
      </c>
      <c r="AF169" s="9" t="s">
        <v>1</v>
      </c>
      <c r="AG169" s="9">
        <v>2</v>
      </c>
      <c r="AH169" s="9">
        <v>1.68</v>
      </c>
      <c r="AI169" s="9">
        <v>1.62</v>
      </c>
      <c r="AJ169" s="9">
        <v>1.4750000000000001</v>
      </c>
      <c r="AK169" s="9">
        <v>1.7649999999999999</v>
      </c>
      <c r="AL169" s="9">
        <v>1.905</v>
      </c>
      <c r="AM169" s="9" t="s">
        <v>1</v>
      </c>
      <c r="AN169" s="9" t="s">
        <v>1</v>
      </c>
      <c r="AO169" s="1" t="s">
        <v>1</v>
      </c>
      <c r="AP169" s="9" t="s">
        <v>1</v>
      </c>
      <c r="AQ169" s="9">
        <v>1.72</v>
      </c>
      <c r="AR169" s="9" t="s">
        <v>1</v>
      </c>
      <c r="AS169" s="9"/>
      <c r="BE169" s="9"/>
      <c r="BG169" s="9"/>
      <c r="BH169" s="9"/>
      <c r="BI169" s="9"/>
      <c r="BJ169" s="9"/>
      <c r="BK169" s="9"/>
      <c r="BL169" s="9"/>
      <c r="BM169" s="9"/>
      <c r="BQ169" s="9"/>
      <c r="BR169" s="9"/>
    </row>
    <row r="170" spans="1:70" hidden="1" x14ac:dyDescent="0.25">
      <c r="A170" s="8">
        <v>35502</v>
      </c>
      <c r="B170" s="5">
        <f t="shared" si="14"/>
        <v>164</v>
      </c>
      <c r="C170" s="9"/>
      <c r="D170" s="9" t="s">
        <v>236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 t="s">
        <v>236</v>
      </c>
      <c r="AA170" s="9">
        <v>2</v>
      </c>
      <c r="AB170" s="9">
        <v>1.9419999999999999</v>
      </c>
      <c r="AC170" s="179">
        <f t="shared" si="15"/>
        <v>0</v>
      </c>
      <c r="AD170" s="9"/>
      <c r="AE170" s="9">
        <v>1.9419999999999999</v>
      </c>
      <c r="AF170" s="9" t="s">
        <v>1</v>
      </c>
      <c r="AG170" s="9">
        <v>1.9869999999999999</v>
      </c>
      <c r="AH170" s="9">
        <v>1.6719999999999999</v>
      </c>
      <c r="AI170" s="9">
        <v>1.6119999999999999</v>
      </c>
      <c r="AJ170" s="9">
        <v>1.472</v>
      </c>
      <c r="AK170" s="9">
        <v>1.752</v>
      </c>
      <c r="AL170" s="9">
        <v>1.8919999999999999</v>
      </c>
      <c r="AM170" s="9" t="s">
        <v>1</v>
      </c>
      <c r="AN170" s="9" t="s">
        <v>1</v>
      </c>
      <c r="AO170" s="1" t="s">
        <v>1</v>
      </c>
      <c r="AP170" s="9" t="s">
        <v>1</v>
      </c>
      <c r="AQ170" s="9">
        <v>1.7189999999999999</v>
      </c>
      <c r="AR170" s="9" t="s">
        <v>1</v>
      </c>
      <c r="AS170" s="9"/>
      <c r="BE170" s="9"/>
      <c r="BG170" s="9"/>
      <c r="BH170" s="9"/>
      <c r="BI170" s="9"/>
      <c r="BJ170" s="9"/>
      <c r="BK170" s="9"/>
      <c r="BL170" s="9"/>
      <c r="BM170" s="9"/>
      <c r="BQ170" s="9"/>
      <c r="BR170" s="9"/>
    </row>
    <row r="171" spans="1:70" hidden="1" x14ac:dyDescent="0.25">
      <c r="A171" s="8">
        <v>35503</v>
      </c>
      <c r="B171" s="5">
        <f t="shared" si="14"/>
        <v>165</v>
      </c>
      <c r="C171" s="9"/>
      <c r="D171" s="9" t="s">
        <v>236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 t="s">
        <v>236</v>
      </c>
      <c r="AA171" s="9">
        <v>1.95</v>
      </c>
      <c r="AB171" s="9">
        <v>1.96</v>
      </c>
      <c r="AC171" s="179">
        <f t="shared" si="15"/>
        <v>0</v>
      </c>
      <c r="AD171" s="9"/>
      <c r="AE171" s="9">
        <v>1.96</v>
      </c>
      <c r="AF171" s="9" t="s">
        <v>1</v>
      </c>
      <c r="AG171" s="9">
        <v>2.0099999999999998</v>
      </c>
      <c r="AH171" s="9">
        <v>1.6950000000000001</v>
      </c>
      <c r="AI171" s="9">
        <v>1.6</v>
      </c>
      <c r="AJ171" s="9">
        <v>1.48</v>
      </c>
      <c r="AK171" s="9">
        <v>1.77</v>
      </c>
      <c r="AL171" s="9">
        <v>1.91</v>
      </c>
      <c r="AM171" s="9" t="s">
        <v>1</v>
      </c>
      <c r="AN171" s="9" t="s">
        <v>1</v>
      </c>
      <c r="AO171" s="1" t="s">
        <v>1</v>
      </c>
      <c r="AP171" s="9" t="s">
        <v>1</v>
      </c>
      <c r="AQ171" s="9">
        <v>1.74</v>
      </c>
      <c r="AR171" s="9" t="s">
        <v>1</v>
      </c>
      <c r="AS171" s="9"/>
      <c r="BE171" s="9"/>
      <c r="BG171" s="9"/>
      <c r="BH171" s="9"/>
      <c r="BI171" s="9"/>
      <c r="BJ171" s="9"/>
      <c r="BK171" s="9"/>
      <c r="BL171" s="9"/>
      <c r="BM171" s="9"/>
      <c r="BQ171" s="9"/>
      <c r="BR171" s="9"/>
    </row>
    <row r="172" spans="1:70" hidden="1" x14ac:dyDescent="0.25">
      <c r="A172" s="8">
        <v>35506</v>
      </c>
      <c r="B172" s="5">
        <f t="shared" si="14"/>
        <v>166</v>
      </c>
      <c r="C172" s="9"/>
      <c r="D172" s="9" t="s">
        <v>236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 t="s">
        <v>236</v>
      </c>
      <c r="AA172" s="9">
        <v>1.9990000000000001</v>
      </c>
      <c r="AB172" s="9">
        <v>1.909</v>
      </c>
      <c r="AC172" s="179">
        <f t="shared" si="15"/>
        <v>0</v>
      </c>
      <c r="AD172" s="9"/>
      <c r="AE172" s="9">
        <v>1.909</v>
      </c>
      <c r="AF172" s="9" t="s">
        <v>1</v>
      </c>
      <c r="AG172" s="9">
        <v>1.974</v>
      </c>
      <c r="AH172" s="9">
        <v>1.659</v>
      </c>
      <c r="AI172" s="9">
        <v>1.5940000000000001</v>
      </c>
      <c r="AJ172" s="9">
        <v>1.4890000000000001</v>
      </c>
      <c r="AK172" s="9">
        <v>1.7390000000000001</v>
      </c>
      <c r="AL172" s="9">
        <v>1.859</v>
      </c>
      <c r="AM172" s="9" t="s">
        <v>1</v>
      </c>
      <c r="AN172" s="9" t="s">
        <v>1</v>
      </c>
      <c r="AO172" s="1" t="s">
        <v>1</v>
      </c>
      <c r="AP172" s="9" t="s">
        <v>1</v>
      </c>
      <c r="AQ172" s="9">
        <v>1.7050000000000001</v>
      </c>
      <c r="AR172" s="9" t="s">
        <v>1</v>
      </c>
      <c r="AS172" s="9"/>
      <c r="BE172" s="9"/>
      <c r="BG172" s="9"/>
      <c r="BH172" s="9"/>
      <c r="BI172" s="9"/>
      <c r="BJ172" s="9"/>
      <c r="BK172" s="9"/>
      <c r="BL172" s="9"/>
      <c r="BM172" s="9"/>
      <c r="BQ172" s="9"/>
      <c r="BR172" s="9"/>
    </row>
    <row r="173" spans="1:70" hidden="1" x14ac:dyDescent="0.25">
      <c r="A173" s="8">
        <v>35507</v>
      </c>
      <c r="B173" s="5">
        <f t="shared" si="14"/>
        <v>167</v>
      </c>
      <c r="C173" s="9"/>
      <c r="D173" s="9" t="s">
        <v>236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 t="s">
        <v>236</v>
      </c>
      <c r="AA173" s="9">
        <v>1.88</v>
      </c>
      <c r="AB173" s="9">
        <v>1.897</v>
      </c>
      <c r="AC173" s="179">
        <f t="shared" si="15"/>
        <v>0</v>
      </c>
      <c r="AD173" s="9"/>
      <c r="AE173" s="9">
        <v>1.897</v>
      </c>
      <c r="AF173" s="9" t="s">
        <v>1</v>
      </c>
      <c r="AG173" s="9">
        <v>1.962</v>
      </c>
      <c r="AH173" s="9">
        <v>1.647</v>
      </c>
      <c r="AI173" s="9">
        <v>1.577</v>
      </c>
      <c r="AJ173" s="9">
        <v>1.4370000000000001</v>
      </c>
      <c r="AK173" s="9">
        <v>1.7270000000000001</v>
      </c>
      <c r="AL173" s="9">
        <v>1.847</v>
      </c>
      <c r="AM173" s="9" t="s">
        <v>1</v>
      </c>
      <c r="AN173" s="9" t="s">
        <v>1</v>
      </c>
      <c r="AO173" s="1" t="s">
        <v>1</v>
      </c>
      <c r="AP173" s="9" t="s">
        <v>1</v>
      </c>
      <c r="AQ173" s="9">
        <v>1.7</v>
      </c>
      <c r="AR173" s="9" t="s">
        <v>1</v>
      </c>
      <c r="AS173" s="9"/>
      <c r="BE173" s="9"/>
      <c r="BG173" s="9"/>
      <c r="BH173" s="9"/>
      <c r="BI173" s="9"/>
      <c r="BJ173" s="9"/>
      <c r="BK173" s="9"/>
      <c r="BL173" s="9"/>
      <c r="BM173" s="9"/>
      <c r="BQ173" s="9"/>
      <c r="BR173" s="9"/>
    </row>
    <row r="174" spans="1:70" hidden="1" x14ac:dyDescent="0.25">
      <c r="A174" s="180">
        <v>35508</v>
      </c>
      <c r="B174" s="5">
        <f t="shared" si="14"/>
        <v>168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>
        <v>1.885</v>
      </c>
      <c r="AB174" s="9">
        <v>1.8959999999999999</v>
      </c>
      <c r="AC174" s="17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P174" s="9"/>
      <c r="AQ174" s="9"/>
      <c r="AR174" s="9"/>
      <c r="AS174" s="9"/>
      <c r="BE174" s="9"/>
      <c r="BG174" s="9"/>
      <c r="BH174" s="9"/>
      <c r="BI174" s="9"/>
      <c r="BJ174" s="9"/>
      <c r="BK174" s="9"/>
      <c r="BL174" s="9"/>
      <c r="BM174" s="9"/>
      <c r="BQ174" s="9"/>
      <c r="BR174" s="9"/>
    </row>
    <row r="175" spans="1:70" hidden="1" x14ac:dyDescent="0.25">
      <c r="A175" s="180">
        <v>35509</v>
      </c>
      <c r="B175" s="5">
        <f t="shared" si="14"/>
        <v>169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>
        <v>1.88</v>
      </c>
      <c r="AB175" s="9">
        <v>1.8919999999999999</v>
      </c>
      <c r="AC175" s="17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P175" s="9"/>
      <c r="AQ175" s="9"/>
      <c r="AR175" s="9"/>
      <c r="AS175" s="9"/>
      <c r="BE175" s="9"/>
      <c r="BG175" s="9"/>
      <c r="BH175" s="9"/>
      <c r="BI175" s="9"/>
      <c r="BJ175" s="9"/>
      <c r="BK175" s="9"/>
      <c r="BL175" s="9"/>
      <c r="BM175" s="9"/>
      <c r="BQ175" s="9"/>
      <c r="BR175" s="9"/>
    </row>
    <row r="176" spans="1:70" hidden="1" x14ac:dyDescent="0.25">
      <c r="A176" s="180">
        <v>35510</v>
      </c>
      <c r="B176" s="5">
        <f t="shared" si="14"/>
        <v>170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>
        <v>1.88</v>
      </c>
      <c r="AB176" s="9">
        <v>1.84</v>
      </c>
      <c r="AC176" s="17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P176" s="9"/>
      <c r="AQ176" s="9"/>
      <c r="AR176" s="9"/>
      <c r="AS176" s="9"/>
      <c r="BE176" s="9"/>
      <c r="BG176" s="9"/>
      <c r="BH176" s="9"/>
      <c r="BI176" s="9"/>
      <c r="BJ176" s="9"/>
      <c r="BK176" s="9"/>
      <c r="BL176" s="9"/>
      <c r="BM176" s="9"/>
      <c r="BQ176" s="9"/>
      <c r="BR176" s="9"/>
    </row>
    <row r="177" spans="1:70" hidden="1" x14ac:dyDescent="0.25">
      <c r="A177" s="8">
        <v>35513</v>
      </c>
      <c r="B177" s="5">
        <f t="shared" si="14"/>
        <v>171</v>
      </c>
      <c r="C177" s="9"/>
      <c r="D177" s="9" t="s">
        <v>236</v>
      </c>
      <c r="E177" s="9">
        <v>1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 t="s">
        <v>236</v>
      </c>
      <c r="AA177" s="9">
        <v>1.83</v>
      </c>
      <c r="AB177" s="9">
        <v>1.8049999999999999</v>
      </c>
      <c r="AC177" s="179">
        <f t="shared" si="15"/>
        <v>0</v>
      </c>
      <c r="AD177" s="9">
        <v>1</v>
      </c>
      <c r="AE177" s="9">
        <v>1.8049999999999999</v>
      </c>
      <c r="AF177" s="9" t="s">
        <v>1</v>
      </c>
      <c r="AG177" s="9">
        <v>1.915</v>
      </c>
      <c r="AH177" s="9">
        <v>1.63</v>
      </c>
      <c r="AI177" s="9">
        <v>1.5649999999999999</v>
      </c>
      <c r="AJ177" s="9">
        <v>1.4450000000000001</v>
      </c>
      <c r="AK177" s="9">
        <v>1.6950000000000001</v>
      </c>
      <c r="AL177" s="9">
        <v>1.77</v>
      </c>
      <c r="AM177" s="9" t="s">
        <v>1</v>
      </c>
      <c r="AN177" s="9" t="s">
        <v>1</v>
      </c>
      <c r="AO177" s="1" t="s">
        <v>1</v>
      </c>
      <c r="AP177" s="9" t="s">
        <v>1</v>
      </c>
      <c r="AQ177" s="9">
        <v>1.68</v>
      </c>
      <c r="AR177" s="9" t="s">
        <v>1</v>
      </c>
      <c r="AS177" s="9"/>
      <c r="BE177" s="9"/>
      <c r="BG177" s="9"/>
      <c r="BH177" s="9"/>
      <c r="BI177" s="9"/>
      <c r="BJ177" s="9"/>
      <c r="BK177" s="9"/>
      <c r="BL177" s="9"/>
      <c r="BM177" s="9"/>
      <c r="BQ177" s="9"/>
      <c r="BR177" s="9"/>
    </row>
    <row r="178" spans="1:70" hidden="1" x14ac:dyDescent="0.25">
      <c r="A178" s="8">
        <v>35514</v>
      </c>
      <c r="B178" s="5">
        <f t="shared" si="14"/>
        <v>172</v>
      </c>
      <c r="C178" s="9"/>
      <c r="D178" s="9" t="s">
        <v>237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 t="s">
        <v>237</v>
      </c>
      <c r="AA178" s="9">
        <v>1.87</v>
      </c>
      <c r="AB178" s="9">
        <v>1.8839999999999999</v>
      </c>
      <c r="AC178" s="179">
        <f t="shared" si="15"/>
        <v>0</v>
      </c>
      <c r="AD178" s="9"/>
      <c r="AE178" s="9">
        <v>1.8839999999999999</v>
      </c>
      <c r="AF178" s="9" t="s">
        <v>1</v>
      </c>
      <c r="AG178" s="9">
        <v>1.9689999999999999</v>
      </c>
      <c r="AH178" s="9">
        <v>1.6439999999999999</v>
      </c>
      <c r="AI178" s="9">
        <v>1.609</v>
      </c>
      <c r="AJ178" s="9">
        <v>1.454</v>
      </c>
      <c r="AK178" s="9">
        <v>1.724</v>
      </c>
      <c r="AL178" s="9">
        <v>1.849</v>
      </c>
      <c r="AM178" s="9" t="s">
        <v>1</v>
      </c>
      <c r="AN178" s="9" t="s">
        <v>1</v>
      </c>
      <c r="AO178" s="1" t="s">
        <v>1</v>
      </c>
      <c r="AP178" s="9" t="s">
        <v>1</v>
      </c>
      <c r="AQ178" s="9">
        <v>1.7</v>
      </c>
      <c r="AR178" s="9" t="s">
        <v>1</v>
      </c>
      <c r="AS178" s="9"/>
      <c r="BE178" s="9"/>
      <c r="BG178" s="9"/>
      <c r="BH178" s="9"/>
      <c r="BI178" s="9"/>
      <c r="BJ178" s="9"/>
      <c r="BK178" s="9"/>
      <c r="BL178" s="9"/>
      <c r="BM178" s="9"/>
      <c r="BQ178" s="9"/>
      <c r="BR178" s="9"/>
    </row>
    <row r="179" spans="1:70" hidden="1" x14ac:dyDescent="0.25">
      <c r="A179" s="8">
        <v>35515</v>
      </c>
      <c r="B179" s="5">
        <f t="shared" si="14"/>
        <v>173</v>
      </c>
      <c r="C179" s="9"/>
      <c r="D179" s="9" t="s">
        <v>237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 t="s">
        <v>237</v>
      </c>
      <c r="AA179" s="9">
        <v>1.91</v>
      </c>
      <c r="AB179" s="9">
        <v>1.883</v>
      </c>
      <c r="AC179" s="179">
        <f t="shared" si="15"/>
        <v>0</v>
      </c>
      <c r="AD179" s="9"/>
      <c r="AE179" s="9">
        <v>1.883</v>
      </c>
      <c r="AF179" s="9" t="s">
        <v>1</v>
      </c>
      <c r="AG179" s="9">
        <v>1.968</v>
      </c>
      <c r="AH179" s="9">
        <v>1.663</v>
      </c>
      <c r="AI179" s="9">
        <v>1.6180000000000001</v>
      </c>
      <c r="AJ179" s="9">
        <v>1.458</v>
      </c>
      <c r="AK179" s="9">
        <v>1.738</v>
      </c>
      <c r="AL179" s="9">
        <v>1.853</v>
      </c>
      <c r="AM179" s="9" t="s">
        <v>1</v>
      </c>
      <c r="AN179" s="9" t="s">
        <v>1</v>
      </c>
      <c r="AO179" s="1" t="s">
        <v>1</v>
      </c>
      <c r="AP179" s="9" t="s">
        <v>1</v>
      </c>
      <c r="AQ179" s="9">
        <v>1.758</v>
      </c>
      <c r="AR179" s="9" t="s">
        <v>1</v>
      </c>
      <c r="AS179" s="9"/>
      <c r="BE179" s="9"/>
      <c r="BG179" s="9"/>
      <c r="BH179" s="9"/>
      <c r="BI179" s="9"/>
      <c r="BJ179" s="9"/>
      <c r="BK179" s="9"/>
      <c r="BL179" s="9"/>
      <c r="BM179" s="9"/>
      <c r="BQ179" s="9"/>
      <c r="BR179" s="9"/>
    </row>
    <row r="180" spans="1:70" hidden="1" x14ac:dyDescent="0.25">
      <c r="A180" s="8">
        <v>35516</v>
      </c>
      <c r="B180" s="5">
        <f t="shared" si="14"/>
        <v>174</v>
      </c>
      <c r="C180" s="9"/>
      <c r="D180" s="9" t="s">
        <v>237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 t="s">
        <v>237</v>
      </c>
      <c r="AA180" s="9">
        <v>1.89</v>
      </c>
      <c r="AB180" s="9">
        <v>1.9279999999999999</v>
      </c>
      <c r="AC180" s="179">
        <f t="shared" si="15"/>
        <v>0</v>
      </c>
      <c r="AD180" s="9"/>
      <c r="AE180" s="9">
        <v>1.9279999999999999</v>
      </c>
      <c r="AF180" s="9" t="s">
        <v>1</v>
      </c>
      <c r="AG180" s="9">
        <v>2.0129999999999999</v>
      </c>
      <c r="AH180" s="9">
        <v>1.738</v>
      </c>
      <c r="AI180" s="9">
        <v>1.673</v>
      </c>
      <c r="AJ180" s="9">
        <v>1.5129999999999999</v>
      </c>
      <c r="AK180" s="9">
        <v>1.7929999999999999</v>
      </c>
      <c r="AL180" s="9">
        <v>1.903</v>
      </c>
      <c r="AM180" s="9" t="s">
        <v>1</v>
      </c>
      <c r="AN180" s="9" t="s">
        <v>1</v>
      </c>
      <c r="AO180" s="1" t="s">
        <v>1</v>
      </c>
      <c r="AP180" s="9" t="s">
        <v>1</v>
      </c>
      <c r="AQ180" s="9">
        <v>1.79</v>
      </c>
      <c r="AR180" s="9" t="s">
        <v>1</v>
      </c>
      <c r="AS180" s="9"/>
      <c r="BE180" s="9"/>
      <c r="BG180" s="9"/>
      <c r="BH180" s="9"/>
      <c r="BI180" s="9"/>
      <c r="BJ180" s="9"/>
      <c r="BK180" s="9"/>
      <c r="BL180" s="9"/>
      <c r="BM180" s="9"/>
      <c r="BQ180" s="9"/>
      <c r="BR180" s="9"/>
    </row>
    <row r="181" spans="1:70" hidden="1" x14ac:dyDescent="0.25">
      <c r="A181" s="8">
        <v>35520</v>
      </c>
      <c r="B181" s="5">
        <f t="shared" si="14"/>
        <v>175</v>
      </c>
      <c r="C181" s="9"/>
      <c r="D181" s="9" t="s">
        <v>237</v>
      </c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 t="s">
        <v>237</v>
      </c>
      <c r="AA181" s="9">
        <v>1.95</v>
      </c>
      <c r="AB181" s="9">
        <v>1.9259999999999999</v>
      </c>
      <c r="AC181" s="179">
        <f t="shared" si="15"/>
        <v>0</v>
      </c>
      <c r="AD181" s="9"/>
      <c r="AE181" s="9">
        <v>1.9259999999999999</v>
      </c>
      <c r="AF181" s="9" t="s">
        <v>1</v>
      </c>
      <c r="AG181" s="9">
        <v>2.0259999999999998</v>
      </c>
      <c r="AH181" s="9">
        <v>1.7009999999999998</v>
      </c>
      <c r="AI181" s="9">
        <v>1.6559999999999999</v>
      </c>
      <c r="AJ181" s="9">
        <v>1.476</v>
      </c>
      <c r="AK181" s="9">
        <v>1.7909999999999999</v>
      </c>
      <c r="AL181" s="9">
        <v>1.8984999999999999</v>
      </c>
      <c r="AM181" s="9" t="s">
        <v>1</v>
      </c>
      <c r="AN181" s="9" t="s">
        <v>1</v>
      </c>
      <c r="AO181" s="1" t="s">
        <v>1</v>
      </c>
      <c r="AP181" s="9" t="s">
        <v>1</v>
      </c>
      <c r="AQ181" s="9">
        <v>1.76</v>
      </c>
      <c r="AR181" s="9" t="s">
        <v>1</v>
      </c>
      <c r="AS181" s="9"/>
      <c r="BE181" s="9"/>
      <c r="BG181" s="9"/>
      <c r="BH181" s="9"/>
      <c r="BI181" s="9"/>
      <c r="BJ181" s="9"/>
      <c r="BK181" s="9"/>
      <c r="BL181" s="9"/>
      <c r="BM181" s="9"/>
      <c r="BQ181" s="9"/>
      <c r="BR181" s="9"/>
    </row>
    <row r="182" spans="1:70" hidden="1" x14ac:dyDescent="0.25">
      <c r="A182" s="180">
        <v>35521</v>
      </c>
      <c r="B182" s="5">
        <f t="shared" si="14"/>
        <v>176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>
        <v>1.94</v>
      </c>
      <c r="AB182" s="9">
        <v>1.8819999999999999</v>
      </c>
      <c r="AC182" s="17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P182" s="9"/>
      <c r="AQ182" s="9"/>
      <c r="AR182" s="9"/>
      <c r="AS182" s="9"/>
      <c r="BE182" s="9"/>
      <c r="BG182" s="9"/>
      <c r="BH182" s="9"/>
      <c r="BI182" s="9"/>
      <c r="BJ182" s="9"/>
      <c r="BK182" s="9"/>
      <c r="BL182" s="9"/>
      <c r="BM182" s="9"/>
      <c r="BQ182" s="9"/>
      <c r="BR182" s="9"/>
    </row>
    <row r="183" spans="1:70" hidden="1" x14ac:dyDescent="0.25">
      <c r="A183" s="8">
        <v>35522</v>
      </c>
      <c r="B183" s="5">
        <f t="shared" si="14"/>
        <v>177</v>
      </c>
      <c r="C183" s="9"/>
      <c r="D183" s="9" t="s">
        <v>237</v>
      </c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 t="s">
        <v>237</v>
      </c>
      <c r="AA183" s="9">
        <v>1.865</v>
      </c>
      <c r="AB183" s="9">
        <v>1.867</v>
      </c>
      <c r="AC183" s="179">
        <f t="shared" si="15"/>
        <v>0</v>
      </c>
      <c r="AD183" s="9"/>
      <c r="AE183" s="9">
        <v>1.867</v>
      </c>
      <c r="AF183" s="9" t="s">
        <v>1</v>
      </c>
      <c r="AG183" s="9">
        <v>1.9570000000000001</v>
      </c>
      <c r="AH183" s="9">
        <v>1.667</v>
      </c>
      <c r="AI183" s="9">
        <v>1.657</v>
      </c>
      <c r="AJ183" s="9">
        <v>1.4470000000000001</v>
      </c>
      <c r="AK183" s="9">
        <v>1.7170000000000001</v>
      </c>
      <c r="AL183" s="9">
        <v>1.8320000000000001</v>
      </c>
      <c r="AM183" s="9" t="s">
        <v>1</v>
      </c>
      <c r="AN183" s="9" t="s">
        <v>1</v>
      </c>
      <c r="AO183" s="1" t="s">
        <v>1</v>
      </c>
      <c r="AP183" s="9" t="s">
        <v>1</v>
      </c>
      <c r="AQ183" s="9">
        <v>1.74</v>
      </c>
      <c r="AR183" s="9" t="s">
        <v>1</v>
      </c>
      <c r="AS183" s="9"/>
      <c r="BE183" s="9"/>
      <c r="BG183" s="9"/>
      <c r="BH183" s="9"/>
      <c r="BI183" s="9"/>
      <c r="BJ183" s="9"/>
      <c r="BK183" s="9"/>
      <c r="BL183" s="9"/>
      <c r="BM183" s="9"/>
      <c r="BQ183" s="9"/>
      <c r="BR183" s="9"/>
    </row>
    <row r="184" spans="1:70" hidden="1" x14ac:dyDescent="0.25">
      <c r="A184" s="8">
        <v>35523</v>
      </c>
      <c r="B184" s="5">
        <f t="shared" si="14"/>
        <v>178</v>
      </c>
      <c r="C184" s="9"/>
      <c r="D184" s="9" t="s">
        <v>237</v>
      </c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 t="s">
        <v>237</v>
      </c>
      <c r="AA184" s="9">
        <v>1.865</v>
      </c>
      <c r="AB184" s="9">
        <v>1.905</v>
      </c>
      <c r="AC184" s="179">
        <f t="shared" si="15"/>
        <v>0</v>
      </c>
      <c r="AD184" s="9"/>
      <c r="AE184" s="9">
        <v>1.905</v>
      </c>
      <c r="AF184" s="9" t="s">
        <v>1</v>
      </c>
      <c r="AG184" s="9">
        <v>2</v>
      </c>
      <c r="AH184" s="9">
        <v>1.7</v>
      </c>
      <c r="AI184" s="9">
        <v>1.675</v>
      </c>
      <c r="AJ184" s="9">
        <v>1.4550000000000001</v>
      </c>
      <c r="AK184" s="9">
        <v>1.7549999999999999</v>
      </c>
      <c r="AL184" s="9">
        <v>1.87</v>
      </c>
      <c r="AM184" s="9" t="s">
        <v>1</v>
      </c>
      <c r="AN184" s="9" t="s">
        <v>1</v>
      </c>
      <c r="AO184" s="1" t="s">
        <v>1</v>
      </c>
      <c r="AP184" s="9" t="s">
        <v>1</v>
      </c>
      <c r="AQ184" s="9">
        <v>1.76</v>
      </c>
      <c r="AR184" s="9" t="s">
        <v>1</v>
      </c>
      <c r="AS184" s="9"/>
      <c r="BE184" s="9"/>
      <c r="BG184" s="9"/>
      <c r="BH184" s="9"/>
      <c r="BI184" s="9"/>
      <c r="BJ184" s="9"/>
      <c r="BK184" s="9"/>
      <c r="BL184" s="9"/>
      <c r="BM184" s="9"/>
      <c r="BQ184" s="9"/>
      <c r="BR184" s="9"/>
    </row>
    <row r="185" spans="1:70" hidden="1" x14ac:dyDescent="0.25">
      <c r="A185" s="8">
        <v>35524</v>
      </c>
      <c r="B185" s="5">
        <f t="shared" si="14"/>
        <v>179</v>
      </c>
      <c r="C185" s="9"/>
      <c r="D185" s="9" t="s">
        <v>237</v>
      </c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 t="s">
        <v>237</v>
      </c>
      <c r="AA185" s="9">
        <v>1.915</v>
      </c>
      <c r="AB185" s="9">
        <v>1.9419999999999999</v>
      </c>
      <c r="AC185" s="179">
        <f t="shared" si="15"/>
        <v>0</v>
      </c>
      <c r="AD185" s="9"/>
      <c r="AE185" s="9">
        <v>1.9419999999999999</v>
      </c>
      <c r="AF185" s="9" t="s">
        <v>1</v>
      </c>
      <c r="AG185" s="9">
        <v>2.0369999999999999</v>
      </c>
      <c r="AH185" s="9">
        <v>1.7269999999999999</v>
      </c>
      <c r="AI185" s="9">
        <v>1.6819999999999999</v>
      </c>
      <c r="AJ185" s="9">
        <v>1.452</v>
      </c>
      <c r="AK185" s="9">
        <v>1.792</v>
      </c>
      <c r="AL185" s="9">
        <v>1.9119999999999999</v>
      </c>
      <c r="AM185" s="9" t="s">
        <v>1</v>
      </c>
      <c r="AN185" s="9" t="s">
        <v>1</v>
      </c>
      <c r="AO185" s="1" t="s">
        <v>1</v>
      </c>
      <c r="AP185" s="9" t="s">
        <v>1</v>
      </c>
      <c r="AQ185" s="9">
        <v>1.78</v>
      </c>
      <c r="AR185" s="9" t="s">
        <v>1</v>
      </c>
      <c r="AS185" s="9"/>
      <c r="BE185" s="9"/>
      <c r="BG185" s="9"/>
      <c r="BH185" s="9"/>
      <c r="BI185" s="9"/>
      <c r="BJ185" s="9"/>
      <c r="BK185" s="9"/>
      <c r="BL185" s="9"/>
      <c r="BM185" s="9"/>
      <c r="BQ185" s="9"/>
      <c r="BR185" s="9"/>
    </row>
    <row r="186" spans="1:70" hidden="1" x14ac:dyDescent="0.25">
      <c r="A186" s="8">
        <v>35527</v>
      </c>
      <c r="B186" s="5">
        <f t="shared" si="14"/>
        <v>180</v>
      </c>
      <c r="C186" s="9"/>
      <c r="D186" s="9" t="s">
        <v>237</v>
      </c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 t="s">
        <v>237</v>
      </c>
      <c r="AA186" s="9">
        <v>1.98</v>
      </c>
      <c r="AB186" s="9">
        <v>1.946</v>
      </c>
      <c r="AC186" s="179">
        <f t="shared" si="15"/>
        <v>0</v>
      </c>
      <c r="AD186" s="9"/>
      <c r="AE186" s="9">
        <v>1.946</v>
      </c>
      <c r="AF186" s="9" t="s">
        <v>1</v>
      </c>
      <c r="AG186" s="9">
        <v>2.0409999999999999</v>
      </c>
      <c r="AH186" s="9">
        <v>1.726</v>
      </c>
      <c r="AI186" s="9">
        <v>1.696</v>
      </c>
      <c r="AJ186" s="9">
        <v>1.486</v>
      </c>
      <c r="AK186" s="9">
        <v>1.796</v>
      </c>
      <c r="AL186" s="9">
        <v>1.911</v>
      </c>
      <c r="AM186" s="9" t="s">
        <v>1</v>
      </c>
      <c r="AN186" s="9" t="s">
        <v>1</v>
      </c>
      <c r="AO186" s="1" t="s">
        <v>1</v>
      </c>
      <c r="AP186" s="9" t="s">
        <v>1</v>
      </c>
      <c r="AQ186" s="9">
        <v>1.7949999999999999</v>
      </c>
      <c r="AR186" s="9" t="s">
        <v>1</v>
      </c>
      <c r="AS186" s="9"/>
      <c r="BE186" s="9"/>
      <c r="BG186" s="9"/>
      <c r="BH186" s="9"/>
      <c r="BI186" s="9"/>
      <c r="BJ186" s="9"/>
      <c r="BK186" s="9"/>
      <c r="BL186" s="9"/>
      <c r="BM186" s="9"/>
      <c r="BQ186" s="9"/>
      <c r="BR186" s="9"/>
    </row>
    <row r="187" spans="1:70" hidden="1" x14ac:dyDescent="0.25">
      <c r="A187" s="8">
        <v>35528</v>
      </c>
      <c r="B187" s="5">
        <f t="shared" si="14"/>
        <v>181</v>
      </c>
      <c r="C187" s="9"/>
      <c r="D187" s="9" t="s">
        <v>237</v>
      </c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 t="s">
        <v>237</v>
      </c>
      <c r="AA187" s="9">
        <v>1.97</v>
      </c>
      <c r="AB187" s="9">
        <v>1.9159999999999999</v>
      </c>
      <c r="AC187" s="179">
        <f t="shared" si="15"/>
        <v>0</v>
      </c>
      <c r="AD187" s="9"/>
      <c r="AE187" s="9">
        <v>1.9159999999999999</v>
      </c>
      <c r="AF187" s="9" t="s">
        <v>1</v>
      </c>
      <c r="AG187" s="9">
        <v>1.996</v>
      </c>
      <c r="AH187" s="9">
        <v>1.706</v>
      </c>
      <c r="AI187" s="9">
        <v>1.6810000000000005</v>
      </c>
      <c r="AJ187" s="9">
        <v>1.4910000000000005</v>
      </c>
      <c r="AK187" s="9">
        <v>1.7734999999999999</v>
      </c>
      <c r="AL187" s="9">
        <v>1.881</v>
      </c>
      <c r="AM187" s="9" t="s">
        <v>1</v>
      </c>
      <c r="AN187" s="9" t="s">
        <v>1</v>
      </c>
      <c r="AO187" s="1" t="s">
        <v>1</v>
      </c>
      <c r="AP187" s="9" t="s">
        <v>1</v>
      </c>
      <c r="AQ187" s="9">
        <v>1.7849999999999999</v>
      </c>
      <c r="AR187" s="9" t="s">
        <v>1</v>
      </c>
      <c r="AS187" s="9"/>
      <c r="BE187" s="9"/>
      <c r="BG187" s="9"/>
      <c r="BH187" s="9"/>
      <c r="BI187" s="9"/>
      <c r="BJ187" s="9"/>
      <c r="BK187" s="9"/>
      <c r="BL187" s="9"/>
      <c r="BM187" s="9"/>
      <c r="BQ187" s="9"/>
      <c r="BR187" s="9"/>
    </row>
    <row r="188" spans="1:70" hidden="1" x14ac:dyDescent="0.25">
      <c r="A188" s="8">
        <v>35529</v>
      </c>
      <c r="B188" s="5">
        <f t="shared" si="14"/>
        <v>182</v>
      </c>
      <c r="C188" s="9"/>
      <c r="D188" s="9" t="s">
        <v>237</v>
      </c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 t="s">
        <v>237</v>
      </c>
      <c r="AA188" s="9">
        <v>1.915</v>
      </c>
      <c r="AB188" s="9">
        <v>1.901</v>
      </c>
      <c r="AC188" s="179">
        <f t="shared" si="15"/>
        <v>0</v>
      </c>
      <c r="AD188" s="9"/>
      <c r="AE188" s="9">
        <v>1.901</v>
      </c>
      <c r="AF188" s="9" t="s">
        <v>1</v>
      </c>
      <c r="AG188" s="9">
        <v>1.9810000000000001</v>
      </c>
      <c r="AH188" s="9">
        <v>1.6910000000000001</v>
      </c>
      <c r="AI188" s="9">
        <v>1.681</v>
      </c>
      <c r="AJ188" s="9">
        <v>1.4910000000000001</v>
      </c>
      <c r="AK188" s="9">
        <v>1.7585</v>
      </c>
      <c r="AL188" s="9">
        <v>1.8660000000000001</v>
      </c>
      <c r="AM188" s="9" t="s">
        <v>1</v>
      </c>
      <c r="AN188" s="9" t="s">
        <v>1</v>
      </c>
      <c r="AO188" s="1" t="s">
        <v>1</v>
      </c>
      <c r="AP188" s="9" t="s">
        <v>1</v>
      </c>
      <c r="AQ188" s="9">
        <v>1.77</v>
      </c>
      <c r="AR188" s="9" t="s">
        <v>1</v>
      </c>
      <c r="AS188" s="9"/>
      <c r="BE188" s="9"/>
      <c r="BG188" s="9"/>
      <c r="BH188" s="9"/>
      <c r="BI188" s="9"/>
      <c r="BJ188" s="9"/>
      <c r="BK188" s="9"/>
      <c r="BL188" s="9"/>
      <c r="BM188" s="9"/>
      <c r="BQ188" s="9"/>
      <c r="BR188" s="9"/>
    </row>
    <row r="189" spans="1:70" hidden="1" x14ac:dyDescent="0.25">
      <c r="A189" s="8">
        <v>35530</v>
      </c>
      <c r="B189" s="5">
        <f t="shared" si="14"/>
        <v>183</v>
      </c>
      <c r="C189" s="9"/>
      <c r="D189" s="9" t="s">
        <v>237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 t="s">
        <v>237</v>
      </c>
      <c r="AA189" s="9">
        <v>1.9</v>
      </c>
      <c r="AB189" s="9">
        <v>1.9</v>
      </c>
      <c r="AC189" s="179">
        <f t="shared" si="15"/>
        <v>0</v>
      </c>
      <c r="AD189" s="9"/>
      <c r="AE189" s="9">
        <v>1.9</v>
      </c>
      <c r="AF189" s="9" t="s">
        <v>1</v>
      </c>
      <c r="AG189" s="9">
        <v>1.9850000000000001</v>
      </c>
      <c r="AH189" s="9">
        <v>1.7050000000000001</v>
      </c>
      <c r="AI189" s="9">
        <v>1.68</v>
      </c>
      <c r="AJ189" s="9">
        <v>1.48</v>
      </c>
      <c r="AK189" s="9">
        <v>1.76</v>
      </c>
      <c r="AL189" s="9">
        <v>1.865</v>
      </c>
      <c r="AM189" s="9" t="s">
        <v>1</v>
      </c>
      <c r="AN189" s="9" t="s">
        <v>1</v>
      </c>
      <c r="AO189" s="1" t="s">
        <v>1</v>
      </c>
      <c r="AP189" s="9" t="s">
        <v>1</v>
      </c>
      <c r="AQ189" s="9">
        <v>1.77</v>
      </c>
      <c r="AR189" s="9" t="s">
        <v>1</v>
      </c>
      <c r="AS189" s="9"/>
      <c r="BE189" s="9"/>
      <c r="BG189" s="9"/>
      <c r="BH189" s="9"/>
      <c r="BI189" s="9"/>
      <c r="BJ189" s="9"/>
      <c r="BK189" s="9"/>
      <c r="BL189" s="9"/>
      <c r="BM189" s="9"/>
      <c r="BQ189" s="9"/>
      <c r="BR189" s="9"/>
    </row>
    <row r="190" spans="1:70" hidden="1" x14ac:dyDescent="0.25">
      <c r="A190" s="8">
        <v>35531</v>
      </c>
      <c r="B190" s="5">
        <f t="shared" si="14"/>
        <v>184</v>
      </c>
      <c r="C190" s="9"/>
      <c r="D190" s="9" t="s">
        <v>237</v>
      </c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 t="s">
        <v>237</v>
      </c>
      <c r="AA190" s="9">
        <v>1.92</v>
      </c>
      <c r="AB190" s="9">
        <v>1.9330000000000001</v>
      </c>
      <c r="AC190" s="179">
        <f t="shared" si="15"/>
        <v>0</v>
      </c>
      <c r="AD190" s="9"/>
      <c r="AE190" s="9">
        <v>1.9330000000000001</v>
      </c>
      <c r="AF190" s="9" t="s">
        <v>1</v>
      </c>
      <c r="AG190" s="9">
        <v>2.0255000000000001</v>
      </c>
      <c r="AH190" s="9">
        <v>1.7330000000000001</v>
      </c>
      <c r="AI190" s="9">
        <v>1.7130000000000001</v>
      </c>
      <c r="AJ190" s="9">
        <v>1.4830000000000001</v>
      </c>
      <c r="AK190" s="9">
        <v>1.7930000000000001</v>
      </c>
      <c r="AL190" s="9">
        <v>1.903</v>
      </c>
      <c r="AM190" s="9" t="s">
        <v>1</v>
      </c>
      <c r="AN190" s="9" t="s">
        <v>1</v>
      </c>
      <c r="AO190" s="1" t="s">
        <v>1</v>
      </c>
      <c r="AP190" s="9" t="s">
        <v>1</v>
      </c>
      <c r="AQ190" s="9">
        <v>1.7989999999999999</v>
      </c>
      <c r="AR190" s="9" t="s">
        <v>1</v>
      </c>
      <c r="AS190" s="9"/>
      <c r="BE190" s="9"/>
      <c r="BG190" s="9"/>
      <c r="BH190" s="9"/>
      <c r="BI190" s="9"/>
      <c r="BJ190" s="9"/>
      <c r="BK190" s="9"/>
      <c r="BL190" s="9"/>
      <c r="BM190" s="9"/>
      <c r="BQ190" s="9"/>
      <c r="BR190" s="9"/>
    </row>
    <row r="191" spans="1:70" hidden="1" x14ac:dyDescent="0.25">
      <c r="A191" s="8">
        <v>35534</v>
      </c>
      <c r="B191" s="5">
        <f t="shared" si="14"/>
        <v>185</v>
      </c>
      <c r="C191" s="9"/>
      <c r="D191" s="9" t="s">
        <v>237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 t="s">
        <v>237</v>
      </c>
      <c r="AA191" s="9">
        <v>1.94</v>
      </c>
      <c r="AB191" s="9">
        <v>1.9530000000000001</v>
      </c>
      <c r="AC191" s="179">
        <f t="shared" si="15"/>
        <v>0</v>
      </c>
      <c r="AD191" s="9"/>
      <c r="AE191" s="9">
        <v>1.9530000000000001</v>
      </c>
      <c r="AF191" s="9" t="s">
        <v>1</v>
      </c>
      <c r="AG191" s="9">
        <v>2.0455000000000001</v>
      </c>
      <c r="AH191" s="9">
        <v>1.7530000000000001</v>
      </c>
      <c r="AI191" s="9">
        <v>1.7330000000000001</v>
      </c>
      <c r="AJ191" s="9">
        <v>1.5030000000000001</v>
      </c>
      <c r="AK191" s="9">
        <v>1.8130000000000002</v>
      </c>
      <c r="AL191" s="9">
        <v>1.923</v>
      </c>
      <c r="AM191" s="9" t="s">
        <v>1</v>
      </c>
      <c r="AN191" s="9" t="s">
        <v>1</v>
      </c>
      <c r="AO191" s="1" t="s">
        <v>1</v>
      </c>
      <c r="AP191" s="9" t="s">
        <v>1</v>
      </c>
      <c r="AQ191" s="9">
        <v>1.819</v>
      </c>
      <c r="AR191" s="9" t="s">
        <v>1</v>
      </c>
      <c r="AS191" s="9"/>
      <c r="BE191" s="9"/>
      <c r="BG191" s="9"/>
      <c r="BH191" s="9"/>
      <c r="BI191" s="9"/>
      <c r="BJ191" s="9"/>
      <c r="BK191" s="9"/>
      <c r="BL191" s="9"/>
      <c r="BM191" s="9"/>
      <c r="BQ191" s="9"/>
      <c r="BR191" s="9"/>
    </row>
    <row r="192" spans="1:70" hidden="1" x14ac:dyDescent="0.25">
      <c r="A192" s="8">
        <v>35535</v>
      </c>
      <c r="B192" s="5">
        <f t="shared" si="14"/>
        <v>186</v>
      </c>
      <c r="C192" s="9"/>
      <c r="D192" s="9" t="s">
        <v>237</v>
      </c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 t="s">
        <v>237</v>
      </c>
      <c r="AA192" s="9">
        <v>1.94</v>
      </c>
      <c r="AB192" s="9">
        <v>1.9370000000000001</v>
      </c>
      <c r="AC192" s="179">
        <f t="shared" si="15"/>
        <v>0</v>
      </c>
      <c r="AD192" s="9"/>
      <c r="AE192" s="9">
        <v>1.9370000000000001</v>
      </c>
      <c r="AF192" s="9" t="s">
        <v>1</v>
      </c>
      <c r="AG192" s="9">
        <v>2.0369999999999999</v>
      </c>
      <c r="AH192" s="9">
        <v>1.7570000000000001</v>
      </c>
      <c r="AI192" s="9">
        <v>1.7370000000000001</v>
      </c>
      <c r="AJ192" s="9">
        <v>1.492</v>
      </c>
      <c r="AK192" s="9">
        <v>1.8069999999999999</v>
      </c>
      <c r="AL192" s="9">
        <v>1.9045000000000001</v>
      </c>
      <c r="AM192" s="9" t="s">
        <v>1</v>
      </c>
      <c r="AN192" s="9" t="s">
        <v>1</v>
      </c>
      <c r="AO192" s="1" t="s">
        <v>1</v>
      </c>
      <c r="AP192" s="9" t="s">
        <v>1</v>
      </c>
      <c r="AQ192" s="9">
        <v>1.81</v>
      </c>
      <c r="AR192" s="9" t="s">
        <v>1</v>
      </c>
      <c r="AS192" s="9"/>
      <c r="BE192" s="9"/>
      <c r="BG192" s="9"/>
      <c r="BH192" s="9"/>
      <c r="BI192" s="9"/>
      <c r="BJ192" s="9"/>
      <c r="BK192" s="9"/>
      <c r="BL192" s="9"/>
      <c r="BM192" s="9"/>
      <c r="BQ192" s="9"/>
      <c r="BR192" s="9"/>
    </row>
    <row r="193" spans="1:70" hidden="1" x14ac:dyDescent="0.25">
      <c r="A193" s="8">
        <v>35536</v>
      </c>
      <c r="B193" s="5">
        <f t="shared" si="14"/>
        <v>187</v>
      </c>
      <c r="C193" s="9"/>
      <c r="D193" s="9" t="s">
        <v>237</v>
      </c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 t="s">
        <v>237</v>
      </c>
      <c r="AA193" s="9">
        <v>1.9450000000000001</v>
      </c>
      <c r="AB193" s="9">
        <v>2.0049999999999999</v>
      </c>
      <c r="AC193" s="179">
        <f t="shared" si="15"/>
        <v>0</v>
      </c>
      <c r="AD193" s="9"/>
      <c r="AE193" s="9">
        <v>2.0049999999999999</v>
      </c>
      <c r="AF193" s="9" t="s">
        <v>1</v>
      </c>
      <c r="AG193" s="9">
        <v>2.1074999999999999</v>
      </c>
      <c r="AH193" s="9">
        <v>1.8325</v>
      </c>
      <c r="AI193" s="9">
        <v>1.8</v>
      </c>
      <c r="AJ193" s="9">
        <v>1.61</v>
      </c>
      <c r="AK193" s="9">
        <v>1.88</v>
      </c>
      <c r="AL193" s="9">
        <v>1.9775</v>
      </c>
      <c r="AM193" s="9" t="s">
        <v>1</v>
      </c>
      <c r="AN193" s="9" t="s">
        <v>1</v>
      </c>
      <c r="AO193" s="1" t="s">
        <v>1</v>
      </c>
      <c r="AP193" s="9" t="s">
        <v>1</v>
      </c>
      <c r="AQ193" s="9">
        <v>1.89</v>
      </c>
      <c r="AR193" s="9" t="s">
        <v>1</v>
      </c>
      <c r="AS193" s="9"/>
      <c r="BE193" s="9"/>
      <c r="BG193" s="9"/>
      <c r="BH193" s="9"/>
      <c r="BI193" s="9"/>
      <c r="BJ193" s="9"/>
      <c r="BK193" s="9"/>
      <c r="BL193" s="9"/>
      <c r="BM193" s="9"/>
      <c r="BQ193" s="9"/>
      <c r="BR193" s="9"/>
    </row>
    <row r="194" spans="1:70" hidden="1" x14ac:dyDescent="0.25">
      <c r="A194" s="8">
        <v>35537</v>
      </c>
      <c r="B194" s="5">
        <f t="shared" si="14"/>
        <v>188</v>
      </c>
      <c r="C194" s="9"/>
      <c r="D194" s="9" t="s">
        <v>237</v>
      </c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 t="s">
        <v>237</v>
      </c>
      <c r="AA194" s="9">
        <v>2.0299999999999998</v>
      </c>
      <c r="AB194" s="9">
        <v>2.069</v>
      </c>
      <c r="AC194" s="179">
        <f t="shared" si="15"/>
        <v>0</v>
      </c>
      <c r="AD194" s="9"/>
      <c r="AE194" s="9">
        <v>2.069</v>
      </c>
      <c r="AF194" s="9" t="s">
        <v>1</v>
      </c>
      <c r="AG194" s="9">
        <v>2.1789999999999998</v>
      </c>
      <c r="AH194" s="9">
        <v>1.8939999999999999</v>
      </c>
      <c r="AI194" s="9">
        <v>1.879</v>
      </c>
      <c r="AJ194" s="9">
        <v>1.619</v>
      </c>
      <c r="AK194" s="9">
        <v>1.9364999999999999</v>
      </c>
      <c r="AL194" s="9">
        <v>2.0415000000000001</v>
      </c>
      <c r="AM194" s="9" t="s">
        <v>1</v>
      </c>
      <c r="AN194" s="9" t="s">
        <v>1</v>
      </c>
      <c r="AO194" s="1" t="s">
        <v>1</v>
      </c>
      <c r="AP194" s="9" t="s">
        <v>1</v>
      </c>
      <c r="AQ194" s="9">
        <v>1.94</v>
      </c>
      <c r="AR194" s="9" t="s">
        <v>1</v>
      </c>
      <c r="AS194" s="9"/>
      <c r="BE194" s="9"/>
      <c r="BG194" s="9"/>
      <c r="BH194" s="9"/>
      <c r="BI194" s="9"/>
      <c r="BJ194" s="9"/>
      <c r="BK194" s="9"/>
      <c r="BL194" s="9"/>
      <c r="BM194" s="9"/>
      <c r="BQ194" s="9"/>
      <c r="BR194" s="9"/>
    </row>
    <row r="195" spans="1:70" hidden="1" x14ac:dyDescent="0.25">
      <c r="A195" s="8">
        <v>35538</v>
      </c>
      <c r="B195" s="5">
        <f t="shared" si="14"/>
        <v>189</v>
      </c>
      <c r="C195" s="9"/>
      <c r="D195" s="9" t="s">
        <v>237</v>
      </c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 t="s">
        <v>237</v>
      </c>
      <c r="AA195" s="9">
        <v>2.0699999999999998</v>
      </c>
      <c r="AB195" s="9">
        <v>2.081</v>
      </c>
      <c r="AC195" s="179">
        <f t="shared" si="15"/>
        <v>0</v>
      </c>
      <c r="AD195" s="9"/>
      <c r="AE195" s="9">
        <v>2.081</v>
      </c>
      <c r="AF195" s="9" t="s">
        <v>1</v>
      </c>
      <c r="AG195" s="9">
        <v>2.181</v>
      </c>
      <c r="AH195" s="9">
        <v>1.921</v>
      </c>
      <c r="AI195" s="9">
        <v>1.881</v>
      </c>
      <c r="AJ195" s="9">
        <v>1.641</v>
      </c>
      <c r="AK195" s="9">
        <v>1.9510000000000001</v>
      </c>
      <c r="AL195" s="9">
        <v>2.0535000000000001</v>
      </c>
      <c r="AM195" s="9" t="s">
        <v>1</v>
      </c>
      <c r="AN195" s="9" t="s">
        <v>1</v>
      </c>
      <c r="AO195" s="1" t="s">
        <v>1</v>
      </c>
      <c r="AP195" s="9" t="s">
        <v>1</v>
      </c>
      <c r="AQ195" s="9">
        <v>1.952</v>
      </c>
      <c r="AR195" s="9" t="s">
        <v>1</v>
      </c>
      <c r="AS195" s="9"/>
      <c r="BE195" s="9"/>
      <c r="BG195" s="9"/>
      <c r="BH195" s="9"/>
      <c r="BI195" s="9"/>
      <c r="BJ195" s="9"/>
      <c r="BK195" s="9"/>
      <c r="BL195" s="9"/>
      <c r="BM195" s="9"/>
      <c r="BQ195" s="9"/>
      <c r="BR195" s="9"/>
    </row>
    <row r="196" spans="1:70" hidden="1" x14ac:dyDescent="0.25">
      <c r="A196" s="8">
        <v>35541</v>
      </c>
      <c r="B196" s="5">
        <f t="shared" si="14"/>
        <v>190</v>
      </c>
      <c r="C196" s="9"/>
      <c r="D196" s="9" t="s">
        <v>237</v>
      </c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 t="s">
        <v>237</v>
      </c>
      <c r="AA196" s="9">
        <v>2.0550000000000002</v>
      </c>
      <c r="AB196" s="9">
        <v>2.0640000000000001</v>
      </c>
      <c r="AC196" s="179">
        <f t="shared" si="15"/>
        <v>0</v>
      </c>
      <c r="AD196" s="9"/>
      <c r="AE196" s="9">
        <v>2.0640000000000001</v>
      </c>
      <c r="AF196" s="9" t="s">
        <v>1</v>
      </c>
      <c r="AG196" s="9">
        <v>2.1715</v>
      </c>
      <c r="AH196" s="9">
        <v>1.9040000000000001</v>
      </c>
      <c r="AI196" s="9">
        <v>1.8840000000000001</v>
      </c>
      <c r="AJ196" s="9">
        <v>1.599</v>
      </c>
      <c r="AK196" s="9">
        <v>1.9340000000000002</v>
      </c>
      <c r="AL196" s="9">
        <v>2.0365000000000002</v>
      </c>
      <c r="AM196" s="9" t="s">
        <v>1</v>
      </c>
      <c r="AN196" s="9" t="s">
        <v>1</v>
      </c>
      <c r="AO196" s="1" t="s">
        <v>1</v>
      </c>
      <c r="AP196" s="9" t="s">
        <v>1</v>
      </c>
      <c r="AQ196" s="9">
        <v>1.93</v>
      </c>
      <c r="AR196" s="9" t="s">
        <v>1</v>
      </c>
      <c r="AS196" s="9"/>
      <c r="BE196" s="9"/>
      <c r="BG196" s="9"/>
      <c r="BH196" s="9"/>
      <c r="BI196" s="9"/>
      <c r="BJ196" s="9"/>
      <c r="BK196" s="9"/>
      <c r="BL196" s="9"/>
      <c r="BM196" s="9"/>
      <c r="BQ196" s="9"/>
      <c r="BR196" s="9"/>
    </row>
    <row r="197" spans="1:70" hidden="1" x14ac:dyDescent="0.25">
      <c r="A197" s="8">
        <v>35542</v>
      </c>
      <c r="B197" s="5">
        <f t="shared" si="14"/>
        <v>191</v>
      </c>
      <c r="C197" s="9"/>
      <c r="D197" s="9" t="s">
        <v>237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 t="s">
        <v>237</v>
      </c>
      <c r="AA197" s="9">
        <v>2.0449999999999999</v>
      </c>
      <c r="AB197" s="9">
        <v>2.1139999999999999</v>
      </c>
      <c r="AC197" s="179">
        <f t="shared" si="15"/>
        <v>0</v>
      </c>
      <c r="AD197" s="9"/>
      <c r="AE197" s="9">
        <v>2.1139999999999999</v>
      </c>
      <c r="AF197" s="9" t="s">
        <v>1</v>
      </c>
      <c r="AG197" s="9">
        <v>2.2214999999999998</v>
      </c>
      <c r="AH197" s="9">
        <v>1.964</v>
      </c>
      <c r="AI197" s="9">
        <v>1.9689999999999999</v>
      </c>
      <c r="AJ197" s="9">
        <v>1.6689999999999998</v>
      </c>
      <c r="AK197" s="9">
        <v>1.9814999999999998</v>
      </c>
      <c r="AL197" s="9">
        <v>2.0865</v>
      </c>
      <c r="AM197" s="9" t="s">
        <v>1</v>
      </c>
      <c r="AN197" s="9" t="s">
        <v>1</v>
      </c>
      <c r="AO197" s="1" t="s">
        <v>1</v>
      </c>
      <c r="AP197" s="9" t="s">
        <v>1</v>
      </c>
      <c r="AQ197" s="9">
        <v>2.02</v>
      </c>
      <c r="AR197" s="9" t="s">
        <v>1</v>
      </c>
      <c r="AS197" s="9"/>
      <c r="BE197" s="9"/>
      <c r="BG197" s="9"/>
      <c r="BH197" s="9"/>
      <c r="BI197" s="9"/>
      <c r="BJ197" s="9"/>
      <c r="BK197" s="9"/>
      <c r="BL197" s="9"/>
      <c r="BM197" s="9"/>
      <c r="BQ197" s="9"/>
      <c r="BR197" s="9"/>
    </row>
    <row r="198" spans="1:70" hidden="1" x14ac:dyDescent="0.25">
      <c r="A198" s="8">
        <v>35543</v>
      </c>
      <c r="B198" s="5">
        <f t="shared" si="14"/>
        <v>192</v>
      </c>
      <c r="C198" s="9"/>
      <c r="D198" s="9" t="s">
        <v>237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 t="s">
        <v>237</v>
      </c>
      <c r="AA198" s="9">
        <v>2.1800000000000002</v>
      </c>
      <c r="AB198" s="9">
        <v>2.06</v>
      </c>
      <c r="AC198" s="179">
        <f t="shared" si="15"/>
        <v>0</v>
      </c>
      <c r="AD198" s="9"/>
      <c r="AE198" s="9">
        <v>2.06</v>
      </c>
      <c r="AF198" s="9" t="s">
        <v>1</v>
      </c>
      <c r="AG198" s="9">
        <v>2.17</v>
      </c>
      <c r="AH198" s="9">
        <v>1.9350000000000001</v>
      </c>
      <c r="AI198" s="9">
        <v>1.925</v>
      </c>
      <c r="AJ198" s="9">
        <v>1.655</v>
      </c>
      <c r="AK198" s="9">
        <v>1.9350000000000001</v>
      </c>
      <c r="AL198" s="9">
        <v>2.0350000000000001</v>
      </c>
      <c r="AM198" s="9" t="s">
        <v>1</v>
      </c>
      <c r="AN198" s="9" t="s">
        <v>1</v>
      </c>
      <c r="AO198" s="1" t="s">
        <v>1</v>
      </c>
      <c r="AP198" s="9" t="s">
        <v>1</v>
      </c>
      <c r="AQ198" s="9">
        <v>1.95</v>
      </c>
      <c r="AR198" s="9" t="s">
        <v>1</v>
      </c>
      <c r="AS198" s="9"/>
      <c r="BE198" s="9"/>
      <c r="BG198" s="9"/>
      <c r="BH198" s="9"/>
      <c r="BI198" s="9"/>
      <c r="BJ198" s="9"/>
      <c r="BK198" s="9"/>
      <c r="BL198" s="9"/>
      <c r="BM198" s="9"/>
      <c r="BQ198" s="9"/>
      <c r="BR198" s="9"/>
    </row>
    <row r="199" spans="1:70" hidden="1" x14ac:dyDescent="0.25">
      <c r="A199" s="8">
        <v>35544</v>
      </c>
      <c r="B199" s="5">
        <f t="shared" si="14"/>
        <v>193</v>
      </c>
      <c r="C199" s="9"/>
      <c r="D199" s="9" t="s">
        <v>237</v>
      </c>
      <c r="E199" s="9">
        <v>1</v>
      </c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 t="s">
        <v>237</v>
      </c>
      <c r="AA199" s="9">
        <v>2.0499999999999998</v>
      </c>
      <c r="AB199" s="9">
        <v>2.1219999999999999</v>
      </c>
      <c r="AC199" s="179">
        <f t="shared" si="15"/>
        <v>0</v>
      </c>
      <c r="AD199" s="9">
        <v>1</v>
      </c>
      <c r="AE199" s="9">
        <v>2.1219999999999999</v>
      </c>
      <c r="AF199" s="9" t="s">
        <v>1</v>
      </c>
      <c r="AG199" s="9">
        <v>2.2319999999999998</v>
      </c>
      <c r="AH199" s="9">
        <v>1.9019999999999999</v>
      </c>
      <c r="AI199" s="9">
        <v>1.8819999999999999</v>
      </c>
      <c r="AJ199" s="9">
        <v>1.6419999999999999</v>
      </c>
      <c r="AK199" s="9">
        <v>2.0069999999999997</v>
      </c>
      <c r="AL199" s="9">
        <v>2.0920000000000001</v>
      </c>
      <c r="AM199" s="9" t="s">
        <v>1</v>
      </c>
      <c r="AN199" s="9" t="s">
        <v>1</v>
      </c>
      <c r="AO199" s="1" t="s">
        <v>1</v>
      </c>
      <c r="AP199" s="9" t="s">
        <v>1</v>
      </c>
      <c r="AQ199" s="9">
        <v>1.9550000000000001</v>
      </c>
      <c r="AR199" s="9" t="s">
        <v>1</v>
      </c>
      <c r="AS199" s="9"/>
      <c r="BE199" s="9"/>
      <c r="BG199" s="9"/>
      <c r="BH199" s="9"/>
      <c r="BI199" s="9"/>
      <c r="BJ199" s="9"/>
      <c r="BK199" s="9"/>
      <c r="BL199" s="9"/>
      <c r="BM199" s="9"/>
      <c r="BQ199" s="9"/>
      <c r="BR199" s="9"/>
    </row>
    <row r="200" spans="1:70" hidden="1" x14ac:dyDescent="0.25">
      <c r="A200" s="8">
        <v>35545</v>
      </c>
      <c r="B200" s="5">
        <f t="shared" si="14"/>
        <v>194</v>
      </c>
      <c r="C200" s="9"/>
      <c r="D200" s="9" t="s">
        <v>238</v>
      </c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 t="s">
        <v>238</v>
      </c>
      <c r="AA200" s="9">
        <v>2.16</v>
      </c>
      <c r="AB200" s="9">
        <v>2.1259999999999999</v>
      </c>
      <c r="AC200" s="179">
        <f t="shared" si="15"/>
        <v>0</v>
      </c>
      <c r="AD200" s="9"/>
      <c r="AE200" s="9">
        <v>2.1259999999999999</v>
      </c>
      <c r="AF200" s="9" t="s">
        <v>1</v>
      </c>
      <c r="AG200" s="9">
        <v>2.2309999999999999</v>
      </c>
      <c r="AH200" s="9">
        <v>1.9259999999999999</v>
      </c>
      <c r="AI200" s="9">
        <v>1.8859999999999999</v>
      </c>
      <c r="AJ200" s="9">
        <v>1.6409999999999998</v>
      </c>
      <c r="AK200" s="9">
        <v>1.9809999999999999</v>
      </c>
      <c r="AL200" s="9">
        <v>2.0960000000000001</v>
      </c>
      <c r="AM200" s="9" t="s">
        <v>1</v>
      </c>
      <c r="AN200" s="9" t="s">
        <v>1</v>
      </c>
      <c r="AO200" s="1" t="s">
        <v>1</v>
      </c>
      <c r="AP200" s="9" t="s">
        <v>1</v>
      </c>
      <c r="AQ200" s="9">
        <v>1.99</v>
      </c>
      <c r="AR200" s="9" t="s">
        <v>1</v>
      </c>
      <c r="AS200" s="9"/>
      <c r="BE200" s="9"/>
      <c r="BG200" s="9"/>
      <c r="BH200" s="9"/>
      <c r="BI200" s="9"/>
      <c r="BJ200" s="9"/>
      <c r="BK200" s="9"/>
      <c r="BL200" s="9"/>
      <c r="BM200" s="9"/>
      <c r="BQ200" s="9"/>
      <c r="BR200" s="9"/>
    </row>
    <row r="201" spans="1:70" hidden="1" x14ac:dyDescent="0.25">
      <c r="A201" s="8">
        <v>35548</v>
      </c>
      <c r="B201" s="5">
        <f t="shared" si="14"/>
        <v>195</v>
      </c>
      <c r="C201" s="9"/>
      <c r="D201" s="9" t="s">
        <v>238</v>
      </c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 t="s">
        <v>238</v>
      </c>
      <c r="AA201" s="9">
        <v>2.09</v>
      </c>
      <c r="AB201" s="9">
        <v>2.081</v>
      </c>
      <c r="AC201" s="179">
        <f t="shared" si="15"/>
        <v>0</v>
      </c>
      <c r="AD201" s="9"/>
      <c r="AE201" s="9">
        <v>2.081</v>
      </c>
      <c r="AF201" s="9" t="s">
        <v>1</v>
      </c>
      <c r="AG201" s="9">
        <v>2.161</v>
      </c>
      <c r="AH201" s="9">
        <v>1.861</v>
      </c>
      <c r="AI201" s="9">
        <v>1.841</v>
      </c>
      <c r="AJ201" s="9">
        <v>1.6259999999999999</v>
      </c>
      <c r="AK201" s="9">
        <v>1.9159999999999999</v>
      </c>
      <c r="AL201" s="9">
        <v>2.0510000000000002</v>
      </c>
      <c r="AM201" s="9" t="s">
        <v>1</v>
      </c>
      <c r="AN201" s="9" t="s">
        <v>1</v>
      </c>
      <c r="AO201" s="1" t="s">
        <v>1</v>
      </c>
      <c r="AP201" s="9" t="s">
        <v>1</v>
      </c>
      <c r="AQ201" s="9">
        <v>1.97</v>
      </c>
      <c r="AR201" s="9" t="s">
        <v>1</v>
      </c>
      <c r="AS201" s="9"/>
      <c r="BE201" s="9"/>
      <c r="BG201" s="9"/>
      <c r="BH201" s="9"/>
      <c r="BI201" s="9"/>
      <c r="BJ201" s="9"/>
      <c r="BK201" s="9"/>
      <c r="BL201" s="9"/>
      <c r="BM201" s="9"/>
      <c r="BQ201" s="9"/>
      <c r="BR201" s="9"/>
    </row>
    <row r="202" spans="1:70" hidden="1" x14ac:dyDescent="0.25">
      <c r="A202" s="8">
        <v>35549</v>
      </c>
      <c r="B202" s="5">
        <f t="shared" ref="B202:B265" si="16">B201+1</f>
        <v>196</v>
      </c>
      <c r="C202" s="9"/>
      <c r="D202" s="9" t="s">
        <v>238</v>
      </c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 t="s">
        <v>238</v>
      </c>
      <c r="AA202" s="9">
        <v>2.06</v>
      </c>
      <c r="AB202" s="9">
        <v>2.1419999999999999</v>
      </c>
      <c r="AC202" s="179">
        <f t="shared" si="15"/>
        <v>0</v>
      </c>
      <c r="AD202" s="9"/>
      <c r="AE202" s="9">
        <v>2.1419999999999999</v>
      </c>
      <c r="AF202" s="9" t="s">
        <v>1</v>
      </c>
      <c r="AG202" s="9">
        <v>2.2119999999999997</v>
      </c>
      <c r="AH202" s="9">
        <v>1.9219999999999999</v>
      </c>
      <c r="AI202" s="9">
        <v>1.8719999999999999</v>
      </c>
      <c r="AJ202" s="9">
        <v>1.6419999999999999</v>
      </c>
      <c r="AK202" s="9">
        <v>1.9669999999999999</v>
      </c>
      <c r="AL202" s="9">
        <v>2.1094999999999997</v>
      </c>
      <c r="AM202" s="9" t="s">
        <v>1</v>
      </c>
      <c r="AN202" s="9" t="s">
        <v>1</v>
      </c>
      <c r="AO202" s="1" t="s">
        <v>1</v>
      </c>
      <c r="AP202" s="9" t="s">
        <v>1</v>
      </c>
      <c r="AQ202" s="9">
        <v>1.98</v>
      </c>
      <c r="AR202" s="9" t="s">
        <v>1</v>
      </c>
      <c r="AS202" s="9"/>
      <c r="BE202" s="9"/>
      <c r="BG202" s="9"/>
      <c r="BH202" s="9"/>
      <c r="BI202" s="9"/>
      <c r="BJ202" s="9"/>
      <c r="BK202" s="9"/>
      <c r="BL202" s="9"/>
      <c r="BM202" s="9"/>
      <c r="BQ202" s="9"/>
      <c r="BR202" s="9"/>
    </row>
    <row r="203" spans="1:70" hidden="1" x14ac:dyDescent="0.25">
      <c r="A203" s="8">
        <v>35550</v>
      </c>
      <c r="B203" s="5">
        <f t="shared" si="16"/>
        <v>197</v>
      </c>
      <c r="C203" s="9"/>
      <c r="D203" s="9" t="s">
        <v>238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 t="s">
        <v>238</v>
      </c>
      <c r="AA203" s="9">
        <v>2.1549999999999998</v>
      </c>
      <c r="AB203" s="9">
        <v>2.1840000000000002</v>
      </c>
      <c r="AC203" s="179">
        <f t="shared" si="15"/>
        <v>0</v>
      </c>
      <c r="AD203" s="9"/>
      <c r="AE203" s="9">
        <v>2.1840000000000002</v>
      </c>
      <c r="AF203" s="9" t="s">
        <v>1</v>
      </c>
      <c r="AG203" s="9">
        <v>2.2640000000000002</v>
      </c>
      <c r="AH203" s="9">
        <v>1.9490000000000003</v>
      </c>
      <c r="AI203" s="9">
        <v>1.8940000000000001</v>
      </c>
      <c r="AJ203" s="9">
        <v>1.6440000000000001</v>
      </c>
      <c r="AK203" s="9">
        <v>2.004</v>
      </c>
      <c r="AL203" s="9">
        <v>2.149</v>
      </c>
      <c r="AM203" s="9" t="s">
        <v>1</v>
      </c>
      <c r="AN203" s="9" t="s">
        <v>1</v>
      </c>
      <c r="AO203" s="1" t="s">
        <v>1</v>
      </c>
      <c r="AP203" s="9" t="s">
        <v>1</v>
      </c>
      <c r="AQ203" s="9">
        <v>2.0169999999999999</v>
      </c>
      <c r="AR203" s="9" t="s">
        <v>1</v>
      </c>
      <c r="AS203" s="9"/>
      <c r="BE203" s="9"/>
      <c r="BG203" s="9"/>
      <c r="BH203" s="9"/>
      <c r="BI203" s="9"/>
      <c r="BJ203" s="9"/>
      <c r="BK203" s="9"/>
      <c r="BL203" s="9"/>
      <c r="BM203" s="9"/>
      <c r="BQ203" s="9"/>
      <c r="BR203" s="9"/>
    </row>
    <row r="204" spans="1:70" hidden="1" x14ac:dyDescent="0.25">
      <c r="A204" s="8">
        <v>35551</v>
      </c>
      <c r="B204" s="5">
        <f t="shared" si="16"/>
        <v>198</v>
      </c>
      <c r="C204" s="9"/>
      <c r="D204" s="9" t="s">
        <v>238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 t="s">
        <v>238</v>
      </c>
      <c r="AA204" s="9">
        <v>2.1949999999999998</v>
      </c>
      <c r="AB204" s="9">
        <v>2.2429999999999999</v>
      </c>
      <c r="AC204" s="179">
        <f t="shared" si="15"/>
        <v>0</v>
      </c>
      <c r="AD204" s="9"/>
      <c r="AE204" s="9">
        <v>2.2429999999999999</v>
      </c>
      <c r="AF204" s="9" t="s">
        <v>1</v>
      </c>
      <c r="AG204" s="9">
        <v>2.323</v>
      </c>
      <c r="AH204" s="9">
        <v>2.0329999999999999</v>
      </c>
      <c r="AI204" s="9">
        <v>1.9629999999999999</v>
      </c>
      <c r="AJ204" s="9">
        <v>1.6729999999999998</v>
      </c>
      <c r="AK204" s="9">
        <v>2.0654999999999997</v>
      </c>
      <c r="AL204" s="9">
        <v>2.2079999999999997</v>
      </c>
      <c r="AM204" s="9" t="s">
        <v>1</v>
      </c>
      <c r="AN204" s="9" t="s">
        <v>1</v>
      </c>
      <c r="AO204" s="1" t="s">
        <v>1</v>
      </c>
      <c r="AP204" s="9" t="s">
        <v>1</v>
      </c>
      <c r="AQ204" s="9">
        <v>2.08</v>
      </c>
      <c r="AR204" s="9" t="s">
        <v>1</v>
      </c>
      <c r="AS204" s="9"/>
      <c r="BE204" s="9"/>
      <c r="BG204" s="9"/>
      <c r="BH204" s="9"/>
      <c r="BI204" s="9"/>
      <c r="BJ204" s="9"/>
      <c r="BK204" s="9"/>
      <c r="BL204" s="9"/>
      <c r="BM204" s="9"/>
      <c r="BQ204" s="9"/>
      <c r="BR204" s="9"/>
    </row>
    <row r="205" spans="1:70" hidden="1" x14ac:dyDescent="0.25">
      <c r="A205" s="8">
        <v>35552</v>
      </c>
      <c r="B205" s="5">
        <f t="shared" si="16"/>
        <v>199</v>
      </c>
      <c r="C205" s="9"/>
      <c r="D205" s="9" t="s">
        <v>238</v>
      </c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 t="s">
        <v>238</v>
      </c>
      <c r="AA205" s="9">
        <v>2.2250000000000001</v>
      </c>
      <c r="AB205" s="9">
        <v>2.2669999999999999</v>
      </c>
      <c r="AC205" s="179">
        <f t="shared" si="15"/>
        <v>0</v>
      </c>
      <c r="AD205" s="9"/>
      <c r="AE205" s="9">
        <v>2.2669999999999999</v>
      </c>
      <c r="AF205" s="9" t="s">
        <v>1</v>
      </c>
      <c r="AG205" s="9">
        <v>2.3369999999999997</v>
      </c>
      <c r="AH205" s="9">
        <v>2.0469999999999997</v>
      </c>
      <c r="AI205" s="9">
        <v>1.9769999999999999</v>
      </c>
      <c r="AJ205" s="9">
        <v>1.6870000000000001</v>
      </c>
      <c r="AK205" s="9">
        <v>2.0869999999999997</v>
      </c>
      <c r="AL205" s="9">
        <v>2.2319999999999998</v>
      </c>
      <c r="AM205" s="9" t="s">
        <v>1</v>
      </c>
      <c r="AN205" s="9" t="s">
        <v>1</v>
      </c>
      <c r="AO205" s="1" t="s">
        <v>1</v>
      </c>
      <c r="AP205" s="9" t="s">
        <v>1</v>
      </c>
      <c r="AQ205" s="9">
        <v>2.097</v>
      </c>
      <c r="AR205" s="9" t="s">
        <v>1</v>
      </c>
      <c r="AS205" s="9"/>
      <c r="BE205" s="9"/>
      <c r="BG205" s="9"/>
      <c r="BH205" s="9"/>
      <c r="BI205" s="9"/>
      <c r="BJ205" s="9"/>
      <c r="BK205" s="9"/>
      <c r="BL205" s="9"/>
      <c r="BM205" s="9"/>
      <c r="BQ205" s="9"/>
      <c r="BR205" s="9"/>
    </row>
    <row r="206" spans="1:70" hidden="1" x14ac:dyDescent="0.25">
      <c r="A206" s="8">
        <v>35555</v>
      </c>
      <c r="B206" s="5">
        <f t="shared" si="16"/>
        <v>200</v>
      </c>
      <c r="C206" s="9"/>
      <c r="D206" s="9" t="s">
        <v>238</v>
      </c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 t="s">
        <v>238</v>
      </c>
      <c r="AA206" s="9">
        <v>2.2349999999999999</v>
      </c>
      <c r="AB206" s="9">
        <v>2.2200000000000002</v>
      </c>
      <c r="AC206" s="179">
        <f t="shared" si="15"/>
        <v>0</v>
      </c>
      <c r="AD206" s="9"/>
      <c r="AE206" s="9">
        <v>2.2200000000000002</v>
      </c>
      <c r="AF206" s="9" t="s">
        <v>1</v>
      </c>
      <c r="AG206" s="9">
        <v>2.29</v>
      </c>
      <c r="AH206" s="9">
        <v>2.0049999999999999</v>
      </c>
      <c r="AI206" s="9">
        <v>1.95</v>
      </c>
      <c r="AJ206" s="9">
        <v>1.66</v>
      </c>
      <c r="AK206" s="9">
        <v>2.0499999999999998</v>
      </c>
      <c r="AL206" s="9">
        <v>2.1850000000000001</v>
      </c>
      <c r="AM206" s="9" t="s">
        <v>1</v>
      </c>
      <c r="AN206" s="9" t="s">
        <v>1</v>
      </c>
      <c r="AO206" s="1" t="s">
        <v>1</v>
      </c>
      <c r="AP206" s="9" t="s">
        <v>1</v>
      </c>
      <c r="AQ206" s="9">
        <v>2.06</v>
      </c>
      <c r="AR206" s="9" t="s">
        <v>1</v>
      </c>
      <c r="AS206" s="9"/>
      <c r="BE206" s="9"/>
      <c r="BG206" s="9"/>
      <c r="BH206" s="9"/>
      <c r="BI206" s="9"/>
      <c r="BJ206" s="9"/>
      <c r="BK206" s="9"/>
      <c r="BL206" s="9"/>
      <c r="BM206" s="9"/>
      <c r="BQ206" s="9"/>
      <c r="BR206" s="9"/>
    </row>
    <row r="207" spans="1:70" hidden="1" x14ac:dyDescent="0.25">
      <c r="A207" s="8">
        <v>35556</v>
      </c>
      <c r="B207" s="5">
        <f t="shared" si="16"/>
        <v>201</v>
      </c>
      <c r="C207" s="9"/>
      <c r="D207" s="9" t="s">
        <v>238</v>
      </c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 t="s">
        <v>238</v>
      </c>
      <c r="AA207" s="9">
        <v>2.2200000000000002</v>
      </c>
      <c r="AB207" s="9">
        <v>2.3090000000000002</v>
      </c>
      <c r="AC207" s="179">
        <f t="shared" si="15"/>
        <v>0</v>
      </c>
      <c r="AD207" s="9"/>
      <c r="AE207" s="9">
        <v>2.3090000000000002</v>
      </c>
      <c r="AF207" s="9" t="s">
        <v>1</v>
      </c>
      <c r="AG207" s="9">
        <v>2.399</v>
      </c>
      <c r="AH207" s="9">
        <v>2.069</v>
      </c>
      <c r="AI207" s="9">
        <v>2.0090000000000003</v>
      </c>
      <c r="AJ207" s="9">
        <v>1.7090000000000003</v>
      </c>
      <c r="AK207" s="9">
        <v>2.1240000000000001</v>
      </c>
      <c r="AL207" s="9">
        <v>2.2665000000000002</v>
      </c>
      <c r="AM207" s="9" t="s">
        <v>1</v>
      </c>
      <c r="AN207" s="9" t="s">
        <v>1</v>
      </c>
      <c r="AO207" s="1" t="s">
        <v>1</v>
      </c>
      <c r="AP207" s="9" t="s">
        <v>1</v>
      </c>
      <c r="AQ207" s="9">
        <v>2.1360000000000001</v>
      </c>
      <c r="AR207" s="9" t="s">
        <v>1</v>
      </c>
      <c r="AS207" s="9"/>
      <c r="BE207" s="9"/>
      <c r="BG207" s="9"/>
      <c r="BH207" s="9"/>
      <c r="BI207" s="9"/>
      <c r="BJ207" s="9"/>
      <c r="BK207" s="9"/>
      <c r="BL207" s="9"/>
      <c r="BM207" s="9"/>
      <c r="BQ207" s="9"/>
      <c r="BR207" s="9"/>
    </row>
    <row r="208" spans="1:70" hidden="1" x14ac:dyDescent="0.25">
      <c r="A208" s="8">
        <v>35557</v>
      </c>
      <c r="B208" s="5">
        <f t="shared" si="16"/>
        <v>202</v>
      </c>
      <c r="C208" s="9"/>
      <c r="D208" s="9" t="s">
        <v>238</v>
      </c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 t="s">
        <v>238</v>
      </c>
      <c r="AA208" s="9">
        <v>2.36</v>
      </c>
      <c r="AB208" s="9">
        <v>2.3530000000000002</v>
      </c>
      <c r="AC208" s="179">
        <f t="shared" si="15"/>
        <v>0</v>
      </c>
      <c r="AD208" s="9"/>
      <c r="AE208" s="9">
        <v>2.3530000000000002</v>
      </c>
      <c r="AF208" s="9" t="s">
        <v>1</v>
      </c>
      <c r="AG208" s="9">
        <v>2.4430000000000001</v>
      </c>
      <c r="AH208" s="9">
        <v>2.113</v>
      </c>
      <c r="AI208" s="9">
        <v>2.0530000000000004</v>
      </c>
      <c r="AJ208" s="9">
        <v>1.7530000000000003</v>
      </c>
      <c r="AK208" s="9">
        <v>2.1680000000000001</v>
      </c>
      <c r="AL208" s="9">
        <v>2.3105000000000002</v>
      </c>
      <c r="AM208" s="9" t="s">
        <v>1</v>
      </c>
      <c r="AN208" s="9" t="s">
        <v>1</v>
      </c>
      <c r="AO208" s="1" t="s">
        <v>1</v>
      </c>
      <c r="AP208" s="9" t="s">
        <v>1</v>
      </c>
      <c r="AQ208" s="9">
        <v>2.1800000000000002</v>
      </c>
      <c r="AR208" s="9" t="s">
        <v>1</v>
      </c>
      <c r="AS208" s="9"/>
      <c r="BE208" s="9"/>
      <c r="BG208" s="9"/>
      <c r="BH208" s="9"/>
      <c r="BI208" s="9"/>
      <c r="BJ208" s="9"/>
      <c r="BK208" s="9"/>
      <c r="BL208" s="9"/>
      <c r="BM208" s="9"/>
      <c r="BQ208" s="9"/>
      <c r="BR208" s="9"/>
    </row>
    <row r="209" spans="1:70" hidden="1" x14ac:dyDescent="0.25">
      <c r="A209" s="8">
        <v>35558</v>
      </c>
      <c r="B209" s="5">
        <f t="shared" si="16"/>
        <v>203</v>
      </c>
      <c r="C209" s="9"/>
      <c r="D209" s="9" t="s">
        <v>238</v>
      </c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 t="s">
        <v>238</v>
      </c>
      <c r="AA209" s="9">
        <v>2.335</v>
      </c>
      <c r="AB209" s="9">
        <v>2.2730000000000001</v>
      </c>
      <c r="AC209" s="179">
        <f t="shared" si="15"/>
        <v>0</v>
      </c>
      <c r="AD209" s="9"/>
      <c r="AE209" s="9">
        <v>2.2730000000000001</v>
      </c>
      <c r="AF209" s="9" t="s">
        <v>1</v>
      </c>
      <c r="AG209" s="9">
        <v>2.363</v>
      </c>
      <c r="AH209" s="9">
        <v>2.0630000000000002</v>
      </c>
      <c r="AI209" s="9">
        <v>2.0329999999999999</v>
      </c>
      <c r="AJ209" s="9">
        <v>1.7030000000000001</v>
      </c>
      <c r="AK209" s="9">
        <v>2.0980000000000003</v>
      </c>
      <c r="AL209" s="9">
        <v>2.2305000000000001</v>
      </c>
      <c r="AM209" s="9" t="s">
        <v>1</v>
      </c>
      <c r="AN209" s="9" t="s">
        <v>1</v>
      </c>
      <c r="AO209" s="1" t="s">
        <v>1</v>
      </c>
      <c r="AP209" s="9" t="s">
        <v>1</v>
      </c>
      <c r="AQ209" s="9">
        <v>2.1430000000000002</v>
      </c>
      <c r="AR209" s="9" t="s">
        <v>1</v>
      </c>
      <c r="AS209" s="9"/>
      <c r="BE209" s="9"/>
      <c r="BG209" s="9"/>
      <c r="BH209" s="9"/>
      <c r="BI209" s="9"/>
      <c r="BJ209" s="9"/>
      <c r="BK209" s="9"/>
      <c r="BL209" s="9"/>
      <c r="BM209" s="9"/>
      <c r="BQ209" s="9"/>
      <c r="BR209" s="9"/>
    </row>
    <row r="210" spans="1:70" hidden="1" x14ac:dyDescent="0.25">
      <c r="A210" s="8">
        <v>35559</v>
      </c>
      <c r="B210" s="5">
        <f t="shared" si="16"/>
        <v>204</v>
      </c>
      <c r="C210" s="9"/>
      <c r="D210" s="9" t="s">
        <v>238</v>
      </c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 t="s">
        <v>238</v>
      </c>
      <c r="AA210" s="9">
        <v>2.29</v>
      </c>
      <c r="AB210" s="9">
        <v>2.242</v>
      </c>
      <c r="AC210" s="179">
        <f t="shared" si="15"/>
        <v>0</v>
      </c>
      <c r="AD210" s="9"/>
      <c r="AE210" s="9">
        <v>2.242</v>
      </c>
      <c r="AF210" s="9" t="s">
        <v>1</v>
      </c>
      <c r="AG210" s="9">
        <v>2.3220000000000001</v>
      </c>
      <c r="AH210" s="9">
        <v>2.0419999999999998</v>
      </c>
      <c r="AI210" s="9">
        <v>1.9769999999999999</v>
      </c>
      <c r="AJ210" s="9">
        <v>1.6620000000000001</v>
      </c>
      <c r="AK210" s="9">
        <v>2.0720000000000001</v>
      </c>
      <c r="AL210" s="9">
        <v>2.2044999999999999</v>
      </c>
      <c r="AM210" s="9" t="s">
        <v>1</v>
      </c>
      <c r="AN210" s="9" t="s">
        <v>1</v>
      </c>
      <c r="AO210" s="1" t="s">
        <v>1</v>
      </c>
      <c r="AP210" s="9" t="s">
        <v>1</v>
      </c>
      <c r="AQ210" s="9">
        <v>2.09</v>
      </c>
      <c r="AR210" s="9" t="s">
        <v>1</v>
      </c>
      <c r="AS210" s="9"/>
      <c r="BE210" s="9"/>
      <c r="BG210" s="9"/>
      <c r="BH210" s="9"/>
      <c r="BI210" s="9"/>
      <c r="BJ210" s="9"/>
      <c r="BK210" s="9"/>
      <c r="BL210" s="9"/>
      <c r="BM210" s="9"/>
      <c r="BQ210" s="9"/>
      <c r="BR210" s="9"/>
    </row>
    <row r="211" spans="1:70" hidden="1" x14ac:dyDescent="0.25">
      <c r="A211" s="8">
        <v>35562</v>
      </c>
      <c r="B211" s="5">
        <f t="shared" si="16"/>
        <v>205</v>
      </c>
      <c r="C211" s="9"/>
      <c r="D211" s="9" t="s">
        <v>238</v>
      </c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 t="s">
        <v>238</v>
      </c>
      <c r="AA211" s="9">
        <v>2.25</v>
      </c>
      <c r="AB211" s="9">
        <v>2.2240000000000002</v>
      </c>
      <c r="AC211" s="179">
        <f t="shared" si="15"/>
        <v>0</v>
      </c>
      <c r="AD211" s="9"/>
      <c r="AE211" s="9">
        <v>2.2240000000000002</v>
      </c>
      <c r="AF211" s="9" t="s">
        <v>1</v>
      </c>
      <c r="AG211" s="9">
        <v>2.3040000000000003</v>
      </c>
      <c r="AH211" s="9">
        <v>2.0140000000000002</v>
      </c>
      <c r="AI211" s="9">
        <v>1.9640000000000002</v>
      </c>
      <c r="AJ211" s="9">
        <v>1.6140000000000001</v>
      </c>
      <c r="AK211" s="9">
        <v>2.0515000000000003</v>
      </c>
      <c r="AL211" s="9">
        <v>2.1790000000000003</v>
      </c>
      <c r="AM211" s="9" t="s">
        <v>1</v>
      </c>
      <c r="AN211" s="9" t="s">
        <v>1</v>
      </c>
      <c r="AO211" s="1" t="s">
        <v>1</v>
      </c>
      <c r="AP211" s="9" t="s">
        <v>1</v>
      </c>
      <c r="AQ211" s="9">
        <v>2.08</v>
      </c>
      <c r="AR211" s="9" t="s">
        <v>1</v>
      </c>
      <c r="AS211" s="9"/>
      <c r="BE211" s="9"/>
      <c r="BG211" s="9"/>
      <c r="BH211" s="9"/>
      <c r="BI211" s="9"/>
      <c r="BJ211" s="9"/>
      <c r="BK211" s="9"/>
      <c r="BL211" s="9"/>
      <c r="BM211" s="9"/>
      <c r="BQ211" s="9"/>
      <c r="BR211" s="9"/>
    </row>
    <row r="212" spans="1:70" hidden="1" x14ac:dyDescent="0.25">
      <c r="A212" s="8">
        <v>35563</v>
      </c>
      <c r="B212" s="5">
        <f t="shared" si="16"/>
        <v>206</v>
      </c>
      <c r="C212" s="9"/>
      <c r="D212" s="9" t="s">
        <v>238</v>
      </c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 t="s">
        <v>238</v>
      </c>
      <c r="AA212" s="9">
        <v>2.1800000000000002</v>
      </c>
      <c r="AB212" s="9">
        <v>2.1890000000000001</v>
      </c>
      <c r="AC212" s="179">
        <f t="shared" si="15"/>
        <v>0</v>
      </c>
      <c r="AD212" s="9"/>
      <c r="AE212" s="9">
        <v>2.1890000000000001</v>
      </c>
      <c r="AF212" s="9" t="s">
        <v>1</v>
      </c>
      <c r="AG212" s="9">
        <v>2.274</v>
      </c>
      <c r="AH212" s="9">
        <v>1.9790000000000001</v>
      </c>
      <c r="AI212" s="9">
        <v>1.9540000000000002</v>
      </c>
      <c r="AJ212" s="9">
        <v>1.5840000000000001</v>
      </c>
      <c r="AK212" s="9">
        <v>2.0115000000000003</v>
      </c>
      <c r="AL212" s="9">
        <v>2.1415000000000002</v>
      </c>
      <c r="AM212" s="9" t="s">
        <v>1</v>
      </c>
      <c r="AN212" s="9" t="s">
        <v>1</v>
      </c>
      <c r="AO212" s="1" t="s">
        <v>1</v>
      </c>
      <c r="AP212" s="9" t="s">
        <v>1</v>
      </c>
      <c r="AQ212" s="9">
        <v>2.0260000000000002</v>
      </c>
      <c r="AR212" s="9" t="s">
        <v>1</v>
      </c>
      <c r="AS212" s="9"/>
      <c r="BE212" s="9"/>
      <c r="BG212" s="9"/>
      <c r="BH212" s="9"/>
      <c r="BI212" s="9"/>
      <c r="BJ212" s="9"/>
      <c r="BK212" s="9"/>
      <c r="BL212" s="9"/>
      <c r="BM212" s="9"/>
      <c r="BQ212" s="9"/>
      <c r="BR212" s="9"/>
    </row>
    <row r="213" spans="1:70" hidden="1" x14ac:dyDescent="0.25">
      <c r="A213" s="8">
        <v>35564</v>
      </c>
      <c r="B213" s="5">
        <f t="shared" si="16"/>
        <v>207</v>
      </c>
      <c r="C213" s="9"/>
      <c r="D213" s="9" t="s">
        <v>238</v>
      </c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 t="s">
        <v>238</v>
      </c>
      <c r="AA213" s="9">
        <v>2.2250000000000001</v>
      </c>
      <c r="AB213" s="9">
        <v>2.2759999999999998</v>
      </c>
      <c r="AC213" s="179">
        <f t="shared" si="15"/>
        <v>0</v>
      </c>
      <c r="AD213" s="9"/>
      <c r="AE213" s="9">
        <v>2.2759999999999998</v>
      </c>
      <c r="AF213" s="9" t="s">
        <v>1</v>
      </c>
      <c r="AG213" s="9">
        <v>2.3659999999999997</v>
      </c>
      <c r="AH213" s="9">
        <v>2.0459999999999998</v>
      </c>
      <c r="AI213" s="9">
        <v>2.0059999999999998</v>
      </c>
      <c r="AJ213" s="9">
        <v>1.5759999999999998</v>
      </c>
      <c r="AK213" s="9">
        <v>2.0909999999999997</v>
      </c>
      <c r="AL213" s="9">
        <v>2.2284999999999999</v>
      </c>
      <c r="AM213" s="9" t="s">
        <v>1</v>
      </c>
      <c r="AN213" s="9" t="s">
        <v>1</v>
      </c>
      <c r="AO213" s="1" t="s">
        <v>1</v>
      </c>
      <c r="AP213" s="9" t="s">
        <v>1</v>
      </c>
      <c r="AQ213" s="9">
        <v>2.1</v>
      </c>
      <c r="AR213" s="9" t="s">
        <v>1</v>
      </c>
      <c r="AS213" s="9"/>
      <c r="BE213" s="9"/>
      <c r="BG213" s="9"/>
      <c r="BH213" s="9"/>
      <c r="BI213" s="9"/>
      <c r="BJ213" s="9"/>
      <c r="BK213" s="9"/>
      <c r="BL213" s="9"/>
      <c r="BM213" s="9"/>
      <c r="BQ213" s="9"/>
      <c r="BR213" s="9"/>
    </row>
    <row r="214" spans="1:70" hidden="1" x14ac:dyDescent="0.25">
      <c r="A214" s="8">
        <v>35565</v>
      </c>
      <c r="B214" s="5">
        <f t="shared" si="16"/>
        <v>208</v>
      </c>
      <c r="C214" s="9"/>
      <c r="D214" s="9" t="s">
        <v>238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 t="s">
        <v>238</v>
      </c>
      <c r="AA214" s="9">
        <v>2.27</v>
      </c>
      <c r="AB214" s="9">
        <v>2.1949999999999998</v>
      </c>
      <c r="AC214" s="179">
        <f t="shared" ref="AC214:AC277" si="17">AE214-AB214</f>
        <v>0</v>
      </c>
      <c r="AD214" s="9"/>
      <c r="AE214" s="9">
        <v>2.1949999999999998</v>
      </c>
      <c r="AF214" s="9" t="s">
        <v>1</v>
      </c>
      <c r="AG214" s="9">
        <v>2.2850000000000001</v>
      </c>
      <c r="AH214" s="9">
        <v>1.9850000000000001</v>
      </c>
      <c r="AI214" s="9">
        <v>1.9550000000000001</v>
      </c>
      <c r="AJ214" s="9">
        <v>1.585</v>
      </c>
      <c r="AK214" s="9">
        <v>2.02</v>
      </c>
      <c r="AL214" s="9">
        <v>2.15</v>
      </c>
      <c r="AM214" s="9" t="s">
        <v>1</v>
      </c>
      <c r="AN214" s="9" t="s">
        <v>1</v>
      </c>
      <c r="AO214" s="1" t="s">
        <v>1</v>
      </c>
      <c r="AP214" s="9" t="s">
        <v>1</v>
      </c>
      <c r="AQ214" s="9">
        <v>2.0579999999999994</v>
      </c>
      <c r="AR214" s="9" t="s">
        <v>1</v>
      </c>
      <c r="AS214" s="9"/>
      <c r="BE214" s="9"/>
      <c r="BG214" s="9"/>
      <c r="BH214" s="9"/>
      <c r="BI214" s="9"/>
      <c r="BJ214" s="9"/>
      <c r="BK214" s="9"/>
      <c r="BL214" s="9"/>
      <c r="BM214" s="9"/>
      <c r="BQ214" s="9"/>
      <c r="BR214" s="9"/>
    </row>
    <row r="215" spans="1:70" hidden="1" x14ac:dyDescent="0.25">
      <c r="A215" s="8">
        <v>35566</v>
      </c>
      <c r="B215" s="5">
        <f t="shared" si="16"/>
        <v>209</v>
      </c>
      <c r="C215" s="9"/>
      <c r="D215" s="9" t="s">
        <v>238</v>
      </c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 t="s">
        <v>238</v>
      </c>
      <c r="AA215" s="9">
        <v>2.2000000000000002</v>
      </c>
      <c r="AB215" s="9">
        <v>2.2490000000000001</v>
      </c>
      <c r="AC215" s="179">
        <f t="shared" si="17"/>
        <v>0</v>
      </c>
      <c r="AD215" s="9"/>
      <c r="AE215" s="9">
        <v>2.2490000000000001</v>
      </c>
      <c r="AF215" s="9" t="s">
        <v>1</v>
      </c>
      <c r="AG215" s="9">
        <v>2.339</v>
      </c>
      <c r="AH215" s="9">
        <v>2.0390000000000001</v>
      </c>
      <c r="AI215" s="9">
        <v>1.9990000000000001</v>
      </c>
      <c r="AJ215" s="9">
        <v>1.5990000000000002</v>
      </c>
      <c r="AK215" s="9">
        <v>2.069</v>
      </c>
      <c r="AL215" s="9">
        <v>2.2065000000000001</v>
      </c>
      <c r="AM215" s="9" t="s">
        <v>1</v>
      </c>
      <c r="AN215" s="9" t="s">
        <v>1</v>
      </c>
      <c r="AO215" s="1" t="s">
        <v>1</v>
      </c>
      <c r="AP215" s="9" t="s">
        <v>1</v>
      </c>
      <c r="AQ215" s="9">
        <v>2.0699999999999998</v>
      </c>
      <c r="AR215" s="9" t="s">
        <v>1</v>
      </c>
      <c r="AS215" s="9"/>
      <c r="BE215" s="9"/>
      <c r="BG215" s="9"/>
      <c r="BH215" s="9"/>
      <c r="BI215" s="9"/>
      <c r="BJ215" s="9"/>
      <c r="BK215" s="9"/>
      <c r="BL215" s="9"/>
      <c r="BM215" s="9"/>
      <c r="BQ215" s="9"/>
      <c r="BR215" s="9"/>
    </row>
    <row r="216" spans="1:70" hidden="1" x14ac:dyDescent="0.25">
      <c r="A216" s="8">
        <v>35569</v>
      </c>
      <c r="B216" s="5">
        <f t="shared" si="16"/>
        <v>210</v>
      </c>
      <c r="C216" s="9"/>
      <c r="D216" s="9" t="s">
        <v>238</v>
      </c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 t="s">
        <v>238</v>
      </c>
      <c r="AA216" s="9">
        <v>2.2650000000000001</v>
      </c>
      <c r="AB216" s="9">
        <v>2.2149999999999999</v>
      </c>
      <c r="AC216" s="179">
        <f t="shared" si="17"/>
        <v>0</v>
      </c>
      <c r="AD216" s="9"/>
      <c r="AE216" s="9">
        <v>2.2149999999999999</v>
      </c>
      <c r="AF216" s="9" t="s">
        <v>1</v>
      </c>
      <c r="AG216" s="9">
        <v>2.2999999999999998</v>
      </c>
      <c r="AH216" s="9">
        <v>2.0099999999999998</v>
      </c>
      <c r="AI216" s="9">
        <v>1.98</v>
      </c>
      <c r="AJ216" s="9">
        <v>1.4850000000000001</v>
      </c>
      <c r="AK216" s="9">
        <v>2.0425</v>
      </c>
      <c r="AL216" s="9">
        <v>2.1749999999999998</v>
      </c>
      <c r="AM216" s="9" t="s">
        <v>1</v>
      </c>
      <c r="AN216" s="9" t="s">
        <v>1</v>
      </c>
      <c r="AO216" s="1" t="s">
        <v>1</v>
      </c>
      <c r="AP216" s="9" t="s">
        <v>1</v>
      </c>
      <c r="AQ216" s="9">
        <v>2.0309999999999997</v>
      </c>
      <c r="AR216" s="9" t="s">
        <v>1</v>
      </c>
      <c r="AS216" s="9"/>
      <c r="BE216" s="9"/>
      <c r="BG216" s="9"/>
      <c r="BH216" s="9"/>
      <c r="BI216" s="9"/>
      <c r="BJ216" s="9"/>
      <c r="BK216" s="9"/>
      <c r="BL216" s="9"/>
      <c r="BM216" s="9"/>
      <c r="BQ216" s="9"/>
      <c r="BR216" s="9"/>
    </row>
    <row r="217" spans="1:70" hidden="1" x14ac:dyDescent="0.25">
      <c r="A217" s="8">
        <v>35570</v>
      </c>
      <c r="B217" s="5">
        <f t="shared" si="16"/>
        <v>211</v>
      </c>
      <c r="C217" s="9"/>
      <c r="D217" s="9" t="s">
        <v>238</v>
      </c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 t="s">
        <v>238</v>
      </c>
      <c r="AA217" s="9">
        <v>2.2149999999999999</v>
      </c>
      <c r="AB217" s="9">
        <v>2.1909999999999998</v>
      </c>
      <c r="AC217" s="179">
        <f t="shared" si="17"/>
        <v>0</v>
      </c>
      <c r="AD217" s="9"/>
      <c r="AE217" s="9">
        <v>2.1909999999999998</v>
      </c>
      <c r="AF217" s="9" t="s">
        <v>1</v>
      </c>
      <c r="AG217" s="9">
        <v>2.2759999999999998</v>
      </c>
      <c r="AH217" s="9">
        <v>1.9909999999999999</v>
      </c>
      <c r="AI217" s="9">
        <v>1.9759999999999998</v>
      </c>
      <c r="AJ217" s="9">
        <v>1.5309999999999999</v>
      </c>
      <c r="AK217" s="9">
        <v>2.016</v>
      </c>
      <c r="AL217" s="9">
        <v>2.1584999999999996</v>
      </c>
      <c r="AM217" s="9" t="s">
        <v>1</v>
      </c>
      <c r="AN217" s="9" t="s">
        <v>1</v>
      </c>
      <c r="AO217" s="1" t="s">
        <v>1</v>
      </c>
      <c r="AP217" s="9" t="s">
        <v>1</v>
      </c>
      <c r="AQ217" s="9">
        <v>2.0449999999999999</v>
      </c>
      <c r="AR217" s="9" t="s">
        <v>1</v>
      </c>
      <c r="AS217" s="9"/>
      <c r="BE217" s="9"/>
      <c r="BG217" s="9"/>
      <c r="BH217" s="9"/>
      <c r="BI217" s="9"/>
      <c r="BJ217" s="9"/>
      <c r="BK217" s="9"/>
      <c r="BL217" s="9"/>
      <c r="BM217" s="9"/>
      <c r="BQ217" s="9"/>
      <c r="BR217" s="9"/>
    </row>
    <row r="218" spans="1:70" hidden="1" x14ac:dyDescent="0.25">
      <c r="A218" s="8">
        <v>35571</v>
      </c>
      <c r="B218" s="5">
        <f t="shared" si="16"/>
        <v>212</v>
      </c>
      <c r="C218" s="9"/>
      <c r="D218" s="9" t="s">
        <v>238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 t="s">
        <v>238</v>
      </c>
      <c r="AA218" s="9">
        <v>2.1800000000000002</v>
      </c>
      <c r="AB218" s="9">
        <v>2.206</v>
      </c>
      <c r="AC218" s="179">
        <f t="shared" si="17"/>
        <v>0</v>
      </c>
      <c r="AD218" s="9"/>
      <c r="AE218" s="9">
        <v>2.206</v>
      </c>
      <c r="AF218" s="9" t="s">
        <v>1</v>
      </c>
      <c r="AG218" s="9">
        <v>2.2835000000000001</v>
      </c>
      <c r="AH218" s="9">
        <v>2.0059999999999998</v>
      </c>
      <c r="AI218" s="9">
        <v>1.976</v>
      </c>
      <c r="AJ218" s="9">
        <v>1.486</v>
      </c>
      <c r="AK218" s="9">
        <v>2.0459999999999998</v>
      </c>
      <c r="AL218" s="9">
        <v>2.1760000000000002</v>
      </c>
      <c r="AM218" s="9" t="s">
        <v>1</v>
      </c>
      <c r="AN218" s="9" t="s">
        <v>1</v>
      </c>
      <c r="AO218" s="1" t="s">
        <v>1</v>
      </c>
      <c r="AP218" s="9" t="s">
        <v>1</v>
      </c>
      <c r="AQ218" s="9">
        <v>2.0699999999999998</v>
      </c>
      <c r="AR218" s="9" t="s">
        <v>1</v>
      </c>
      <c r="AS218" s="9"/>
      <c r="BE218" s="9"/>
      <c r="BG218" s="9"/>
      <c r="BH218" s="9"/>
      <c r="BI218" s="9"/>
      <c r="BJ218" s="9"/>
      <c r="BK218" s="9"/>
      <c r="BL218" s="9"/>
      <c r="BM218" s="9"/>
      <c r="BQ218" s="9"/>
      <c r="BR218" s="9"/>
    </row>
    <row r="219" spans="1:70" hidden="1" x14ac:dyDescent="0.25">
      <c r="A219" s="8">
        <v>35572</v>
      </c>
      <c r="B219" s="5">
        <f t="shared" si="16"/>
        <v>213</v>
      </c>
      <c r="C219" s="9"/>
      <c r="D219" s="9" t="s">
        <v>238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 t="s">
        <v>238</v>
      </c>
      <c r="AA219" s="9">
        <v>2.19</v>
      </c>
      <c r="AB219" s="9">
        <v>2.1960000000000002</v>
      </c>
      <c r="AC219" s="179">
        <f t="shared" si="17"/>
        <v>0</v>
      </c>
      <c r="AD219" s="9"/>
      <c r="AE219" s="9">
        <v>2.1960000000000002</v>
      </c>
      <c r="AF219" s="9" t="s">
        <v>1</v>
      </c>
      <c r="AG219" s="9">
        <v>2.2685</v>
      </c>
      <c r="AH219" s="9">
        <v>1.9860000000000002</v>
      </c>
      <c r="AI219" s="9">
        <v>1.9560000000000002</v>
      </c>
      <c r="AJ219" s="9">
        <v>1.4760000000000002</v>
      </c>
      <c r="AK219" s="9">
        <v>2.0260000000000002</v>
      </c>
      <c r="AL219" s="9">
        <v>2.1660000000000004</v>
      </c>
      <c r="AM219" s="9" t="s">
        <v>1</v>
      </c>
      <c r="AN219" s="9" t="s">
        <v>1</v>
      </c>
      <c r="AO219" s="1" t="s">
        <v>1</v>
      </c>
      <c r="AP219" s="9" t="s">
        <v>1</v>
      </c>
      <c r="AQ219" s="9">
        <v>2.0449999999999999</v>
      </c>
      <c r="AR219" s="9" t="s">
        <v>1</v>
      </c>
      <c r="AS219" s="9"/>
      <c r="BE219" s="9"/>
      <c r="BG219" s="9"/>
      <c r="BH219" s="9"/>
      <c r="BI219" s="9"/>
      <c r="BJ219" s="9"/>
      <c r="BK219" s="9"/>
      <c r="BL219" s="9"/>
      <c r="BM219" s="9"/>
      <c r="BQ219" s="9"/>
      <c r="BR219" s="9"/>
    </row>
    <row r="220" spans="1:70" hidden="1" x14ac:dyDescent="0.25">
      <c r="A220" s="8">
        <v>35573</v>
      </c>
      <c r="B220" s="5">
        <f t="shared" si="16"/>
        <v>214</v>
      </c>
      <c r="C220" s="9"/>
      <c r="D220" s="9" t="s">
        <v>238</v>
      </c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 t="s">
        <v>238</v>
      </c>
      <c r="AA220" s="9">
        <v>2.19</v>
      </c>
      <c r="AB220" s="9">
        <v>2.2850000000000001</v>
      </c>
      <c r="AC220" s="179">
        <f t="shared" si="17"/>
        <v>0</v>
      </c>
      <c r="AD220" s="9"/>
      <c r="AE220" s="9">
        <v>2.2850000000000001</v>
      </c>
      <c r="AF220" s="9" t="s">
        <v>1</v>
      </c>
      <c r="AG220" s="9">
        <v>2.355</v>
      </c>
      <c r="AH220" s="9">
        <v>2.0699999999999998</v>
      </c>
      <c r="AI220" s="9">
        <v>2.0099999999999998</v>
      </c>
      <c r="AJ220" s="9">
        <v>1.51</v>
      </c>
      <c r="AK220" s="9">
        <v>2.11</v>
      </c>
      <c r="AL220" s="9">
        <v>2.25</v>
      </c>
      <c r="AM220" s="9" t="s">
        <v>1</v>
      </c>
      <c r="AN220" s="9" t="s">
        <v>1</v>
      </c>
      <c r="AO220" s="1" t="s">
        <v>1</v>
      </c>
      <c r="AP220" s="9" t="s">
        <v>1</v>
      </c>
      <c r="AQ220" s="9">
        <v>2.11</v>
      </c>
      <c r="AR220" s="9" t="s">
        <v>1</v>
      </c>
      <c r="AS220" s="9"/>
      <c r="BE220" s="9"/>
      <c r="BG220" s="9"/>
      <c r="BH220" s="9"/>
      <c r="BI220" s="9"/>
      <c r="BJ220" s="9"/>
      <c r="BK220" s="9"/>
      <c r="BL220" s="9"/>
      <c r="BM220" s="9"/>
      <c r="BQ220" s="9"/>
      <c r="BR220" s="9"/>
    </row>
    <row r="221" spans="1:70" hidden="1" x14ac:dyDescent="0.25">
      <c r="A221" s="8">
        <v>35577</v>
      </c>
      <c r="B221" s="5">
        <f t="shared" si="16"/>
        <v>215</v>
      </c>
      <c r="C221" s="9"/>
      <c r="D221" s="9" t="s">
        <v>238</v>
      </c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 t="s">
        <v>238</v>
      </c>
      <c r="AA221" s="9">
        <v>2.29</v>
      </c>
      <c r="AB221" s="9">
        <v>2.363</v>
      </c>
      <c r="AC221" s="179">
        <f t="shared" si="17"/>
        <v>0</v>
      </c>
      <c r="AD221" s="9"/>
      <c r="AE221" s="9">
        <v>2.363</v>
      </c>
      <c r="AF221" s="9" t="s">
        <v>1</v>
      </c>
      <c r="AG221" s="9">
        <v>2.4279999999999999</v>
      </c>
      <c r="AH221" s="9">
        <v>2.1230000000000002</v>
      </c>
      <c r="AI221" s="9">
        <v>2.0529999999999999</v>
      </c>
      <c r="AJ221" s="9">
        <v>1.5429999999999999</v>
      </c>
      <c r="AK221" s="9">
        <v>2.1629999999999998</v>
      </c>
      <c r="AL221" s="9">
        <v>2.3205</v>
      </c>
      <c r="AM221" s="9" t="s">
        <v>1</v>
      </c>
      <c r="AN221" s="9" t="s">
        <v>1</v>
      </c>
      <c r="AO221" s="1" t="s">
        <v>1</v>
      </c>
      <c r="AP221" s="9" t="s">
        <v>1</v>
      </c>
      <c r="AQ221" s="9">
        <v>2.206</v>
      </c>
      <c r="AR221" s="9" t="s">
        <v>1</v>
      </c>
      <c r="AS221" s="9"/>
      <c r="BE221" s="9"/>
      <c r="BG221" s="9"/>
      <c r="BH221" s="9"/>
      <c r="BI221" s="9"/>
      <c r="BJ221" s="9"/>
      <c r="BK221" s="9"/>
      <c r="BL221" s="9"/>
      <c r="BM221" s="9"/>
      <c r="BQ221" s="9"/>
      <c r="BR221" s="9"/>
    </row>
    <row r="222" spans="1:70" hidden="1" x14ac:dyDescent="0.25">
      <c r="A222" s="8">
        <v>35578</v>
      </c>
      <c r="B222" s="5">
        <f t="shared" si="16"/>
        <v>216</v>
      </c>
      <c r="C222" s="9"/>
      <c r="D222" s="9" t="s">
        <v>238</v>
      </c>
      <c r="E222" s="9">
        <v>1</v>
      </c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 t="s">
        <v>238</v>
      </c>
      <c r="AA222" s="9">
        <v>2.335</v>
      </c>
      <c r="AB222" s="9">
        <v>2.3460000000000001</v>
      </c>
      <c r="AC222" s="179">
        <f t="shared" si="17"/>
        <v>0</v>
      </c>
      <c r="AD222" s="9">
        <v>1</v>
      </c>
      <c r="AE222" s="9">
        <v>2.3460000000000001</v>
      </c>
      <c r="AF222" s="9" t="s">
        <v>1</v>
      </c>
      <c r="AG222" s="9">
        <v>2.3959999999999999</v>
      </c>
      <c r="AH222" s="9">
        <v>2.081</v>
      </c>
      <c r="AI222" s="9">
        <v>2.0260000000000002</v>
      </c>
      <c r="AJ222" s="9">
        <v>1.4560000000000002</v>
      </c>
      <c r="AK222" s="9">
        <v>2.141</v>
      </c>
      <c r="AL222" s="9">
        <v>2.3010000000000002</v>
      </c>
      <c r="AM222" s="9" t="s">
        <v>1</v>
      </c>
      <c r="AN222" s="9" t="s">
        <v>1</v>
      </c>
      <c r="AO222" s="1" t="s">
        <v>1</v>
      </c>
      <c r="AP222" s="9" t="s">
        <v>1</v>
      </c>
      <c r="AQ222" s="9">
        <v>2.206</v>
      </c>
      <c r="AR222" s="9" t="s">
        <v>1</v>
      </c>
      <c r="AS222" s="9"/>
      <c r="BE222" s="9"/>
      <c r="BG222" s="9"/>
      <c r="BH222" s="9"/>
      <c r="BI222" s="9"/>
      <c r="BJ222" s="9"/>
      <c r="BK222" s="9"/>
      <c r="BL222" s="9"/>
      <c r="BM222" s="9"/>
      <c r="BQ222" s="9"/>
      <c r="BR222" s="9"/>
    </row>
    <row r="223" spans="1:70" hidden="1" x14ac:dyDescent="0.25">
      <c r="A223" s="8">
        <v>35579</v>
      </c>
      <c r="B223" s="5">
        <f t="shared" si="16"/>
        <v>217</v>
      </c>
      <c r="C223" s="9"/>
      <c r="D223" s="9" t="s">
        <v>239</v>
      </c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 t="s">
        <v>239</v>
      </c>
      <c r="AA223" s="9">
        <v>2.29</v>
      </c>
      <c r="AB223" s="9">
        <v>2.25</v>
      </c>
      <c r="AC223" s="179">
        <f t="shared" si="17"/>
        <v>0</v>
      </c>
      <c r="AD223" s="9"/>
      <c r="AE223" s="9">
        <v>2.25</v>
      </c>
      <c r="AF223" s="9" t="s">
        <v>1</v>
      </c>
      <c r="AG223" s="9">
        <v>2.31</v>
      </c>
      <c r="AH223" s="9">
        <v>2.04</v>
      </c>
      <c r="AI223" s="9">
        <v>2.0049999999999999</v>
      </c>
      <c r="AJ223" s="9">
        <v>1.56</v>
      </c>
      <c r="AK223" s="9">
        <v>2.0699999999999998</v>
      </c>
      <c r="AL223" s="9">
        <v>2.2200000000000002</v>
      </c>
      <c r="AM223" s="9" t="s">
        <v>1</v>
      </c>
      <c r="AN223" s="9" t="s">
        <v>1</v>
      </c>
      <c r="AO223" s="1" t="s">
        <v>1</v>
      </c>
      <c r="AP223" s="9" t="s">
        <v>1</v>
      </c>
      <c r="AQ223" s="9">
        <v>2.1070000000000002</v>
      </c>
      <c r="AR223" s="9" t="s">
        <v>1</v>
      </c>
      <c r="AS223" s="9"/>
      <c r="BE223" s="9"/>
      <c r="BG223" s="9"/>
      <c r="BH223" s="9"/>
      <c r="BI223" s="9"/>
      <c r="BJ223" s="9"/>
      <c r="BK223" s="9"/>
      <c r="BL223" s="9"/>
      <c r="BM223" s="9"/>
      <c r="BQ223" s="9"/>
      <c r="BR223" s="9"/>
    </row>
    <row r="224" spans="1:70" hidden="1" x14ac:dyDescent="0.25">
      <c r="A224" s="8">
        <v>35580</v>
      </c>
      <c r="B224" s="5">
        <f t="shared" si="16"/>
        <v>218</v>
      </c>
      <c r="C224" s="9"/>
      <c r="D224" s="9" t="s">
        <v>239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 t="s">
        <v>239</v>
      </c>
      <c r="AA224" s="9">
        <v>2.2450000000000001</v>
      </c>
      <c r="AB224" s="9">
        <v>2.2389999999999999</v>
      </c>
      <c r="AC224" s="179">
        <f t="shared" si="17"/>
        <v>0</v>
      </c>
      <c r="AD224" s="9"/>
      <c r="AE224" s="9">
        <v>2.2389999999999999</v>
      </c>
      <c r="AF224" s="9" t="s">
        <v>1</v>
      </c>
      <c r="AG224" s="9">
        <v>2.2989999999999999</v>
      </c>
      <c r="AH224" s="9">
        <v>2.0389999999999997</v>
      </c>
      <c r="AI224" s="9">
        <v>2.0089999999999999</v>
      </c>
      <c r="AJ224" s="9">
        <v>1.5589999999999999</v>
      </c>
      <c r="AK224" s="9">
        <v>2.069</v>
      </c>
      <c r="AL224" s="9">
        <v>2.2090000000000001</v>
      </c>
      <c r="AM224" s="9" t="s">
        <v>1</v>
      </c>
      <c r="AN224" s="9" t="s">
        <v>1</v>
      </c>
      <c r="AO224" s="1" t="s">
        <v>1</v>
      </c>
      <c r="AP224" s="9" t="s">
        <v>1</v>
      </c>
      <c r="AQ224" s="9">
        <v>2.1039999999999996</v>
      </c>
      <c r="AR224" s="9" t="s">
        <v>1</v>
      </c>
      <c r="AS224" s="9"/>
      <c r="BE224" s="9"/>
      <c r="BG224" s="9"/>
      <c r="BH224" s="9"/>
      <c r="BI224" s="9"/>
      <c r="BJ224" s="9"/>
      <c r="BK224" s="9"/>
      <c r="BL224" s="9"/>
      <c r="BM224" s="9"/>
      <c r="BQ224" s="9"/>
      <c r="BR224" s="9"/>
    </row>
    <row r="225" spans="1:70" hidden="1" x14ac:dyDescent="0.25">
      <c r="A225" s="8">
        <v>35583</v>
      </c>
      <c r="B225" s="5">
        <f t="shared" si="16"/>
        <v>219</v>
      </c>
      <c r="C225" s="9"/>
      <c r="D225" s="9" t="s">
        <v>239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 t="s">
        <v>239</v>
      </c>
      <c r="AA225" s="9">
        <v>2.21</v>
      </c>
      <c r="AB225" s="9">
        <v>2.11</v>
      </c>
      <c r="AC225" s="179">
        <f t="shared" si="17"/>
        <v>0</v>
      </c>
      <c r="AD225" s="9"/>
      <c r="AE225" s="9">
        <v>2.11</v>
      </c>
      <c r="AF225" s="9" t="s">
        <v>1</v>
      </c>
      <c r="AG225" s="9">
        <v>2.17</v>
      </c>
      <c r="AH225" s="9">
        <v>1.91</v>
      </c>
      <c r="AI225" s="9">
        <v>1.88</v>
      </c>
      <c r="AJ225" s="9">
        <v>1.49</v>
      </c>
      <c r="AK225" s="9">
        <v>1.9450000000000001</v>
      </c>
      <c r="AL225" s="9">
        <v>2.0825</v>
      </c>
      <c r="AM225" s="9" t="s">
        <v>1</v>
      </c>
      <c r="AN225" s="9" t="s">
        <v>1</v>
      </c>
      <c r="AO225" s="1" t="s">
        <v>1</v>
      </c>
      <c r="AP225" s="9" t="s">
        <v>1</v>
      </c>
      <c r="AQ225" s="9">
        <v>1.9850000000000001</v>
      </c>
      <c r="AR225" s="9" t="s">
        <v>1</v>
      </c>
      <c r="AS225" s="9"/>
      <c r="BE225" s="9"/>
      <c r="BG225" s="9"/>
      <c r="BH225" s="9"/>
      <c r="BI225" s="9"/>
      <c r="BJ225" s="9"/>
      <c r="BK225" s="9"/>
      <c r="BL225" s="9"/>
      <c r="BM225" s="9"/>
      <c r="BQ225" s="9"/>
      <c r="BR225" s="9"/>
    </row>
    <row r="226" spans="1:70" hidden="1" x14ac:dyDescent="0.25">
      <c r="A226" s="8">
        <v>35584</v>
      </c>
      <c r="B226" s="5">
        <f t="shared" si="16"/>
        <v>220</v>
      </c>
      <c r="C226" s="9"/>
      <c r="D226" s="9" t="s">
        <v>239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 t="s">
        <v>239</v>
      </c>
      <c r="AA226" s="9">
        <v>2.1</v>
      </c>
      <c r="AB226" s="9">
        <v>2.1030000000000002</v>
      </c>
      <c r="AC226" s="179">
        <f t="shared" si="17"/>
        <v>0</v>
      </c>
      <c r="AD226" s="9"/>
      <c r="AE226" s="9">
        <v>2.1030000000000002</v>
      </c>
      <c r="AF226" s="9" t="s">
        <v>1</v>
      </c>
      <c r="AG226" s="9">
        <v>2.1630000000000003</v>
      </c>
      <c r="AH226" s="9">
        <v>1.9130000000000003</v>
      </c>
      <c r="AI226" s="9">
        <v>1.8830000000000002</v>
      </c>
      <c r="AJ226" s="9">
        <v>1.4730000000000001</v>
      </c>
      <c r="AK226" s="9">
        <v>1.9430000000000003</v>
      </c>
      <c r="AL226" s="9">
        <v>2.0755000000000003</v>
      </c>
      <c r="AM226" s="9" t="s">
        <v>1</v>
      </c>
      <c r="AN226" s="9" t="s">
        <v>1</v>
      </c>
      <c r="AO226" s="1" t="s">
        <v>1</v>
      </c>
      <c r="AP226" s="9" t="s">
        <v>1</v>
      </c>
      <c r="AQ226" s="9">
        <v>1.962</v>
      </c>
      <c r="AR226" s="9" t="s">
        <v>1</v>
      </c>
      <c r="AS226" s="9"/>
      <c r="BE226" s="9"/>
      <c r="BG226" s="9"/>
      <c r="BH226" s="9"/>
      <c r="BI226" s="9"/>
      <c r="BJ226" s="9"/>
      <c r="BK226" s="9"/>
      <c r="BL226" s="9"/>
      <c r="BM226" s="9"/>
      <c r="BQ226" s="9"/>
      <c r="BR226" s="9"/>
    </row>
    <row r="227" spans="1:70" hidden="1" x14ac:dyDescent="0.25">
      <c r="A227" s="8">
        <v>35585</v>
      </c>
      <c r="B227" s="5">
        <f t="shared" si="16"/>
        <v>221</v>
      </c>
      <c r="C227" s="9"/>
      <c r="D227" s="9" t="s">
        <v>239</v>
      </c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 t="s">
        <v>239</v>
      </c>
      <c r="AA227" s="9">
        <v>2.14</v>
      </c>
      <c r="AB227" s="9">
        <v>2.157</v>
      </c>
      <c r="AC227" s="179">
        <f t="shared" si="17"/>
        <v>0</v>
      </c>
      <c r="AD227" s="9"/>
      <c r="AE227" s="9">
        <v>2.157</v>
      </c>
      <c r="AF227" s="9" t="s">
        <v>1</v>
      </c>
      <c r="AG227" s="9">
        <v>2.2120000000000002</v>
      </c>
      <c r="AH227" s="9">
        <v>1.9470000000000001</v>
      </c>
      <c r="AI227" s="9">
        <v>1.9195</v>
      </c>
      <c r="AJ227" s="9">
        <v>1.4770000000000001</v>
      </c>
      <c r="AK227" s="9">
        <v>1.9870000000000001</v>
      </c>
      <c r="AL227" s="9">
        <v>2.1295000000000002</v>
      </c>
      <c r="AM227" s="9" t="s">
        <v>1</v>
      </c>
      <c r="AN227" s="9" t="s">
        <v>1</v>
      </c>
      <c r="AO227" s="1" t="s">
        <v>1</v>
      </c>
      <c r="AP227" s="9" t="s">
        <v>1</v>
      </c>
      <c r="AQ227" s="9">
        <v>2.0099999999999998</v>
      </c>
      <c r="AR227" s="9" t="s">
        <v>1</v>
      </c>
      <c r="AS227" s="9"/>
      <c r="BE227" s="9"/>
      <c r="BG227" s="9"/>
      <c r="BH227" s="9"/>
      <c r="BI227" s="9"/>
      <c r="BJ227" s="9"/>
      <c r="BK227" s="9"/>
      <c r="BL227" s="9"/>
      <c r="BM227" s="9"/>
      <c r="BQ227" s="9"/>
      <c r="BR227" s="9"/>
    </row>
    <row r="228" spans="1:70" hidden="1" x14ac:dyDescent="0.25">
      <c r="A228" s="8">
        <v>35586</v>
      </c>
      <c r="B228" s="5">
        <f t="shared" si="16"/>
        <v>222</v>
      </c>
      <c r="C228" s="9"/>
      <c r="D228" s="9" t="s">
        <v>239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 t="s">
        <v>239</v>
      </c>
      <c r="AA228" s="9">
        <v>2.12</v>
      </c>
      <c r="AB228" s="9">
        <v>2.177</v>
      </c>
      <c r="AC228" s="179">
        <f t="shared" si="17"/>
        <v>0</v>
      </c>
      <c r="AD228" s="9"/>
      <c r="AE228" s="9">
        <v>2.177</v>
      </c>
      <c r="AF228" s="9" t="s">
        <v>1</v>
      </c>
      <c r="AG228" s="9">
        <v>2.2320000000000002</v>
      </c>
      <c r="AH228" s="9">
        <v>1.982</v>
      </c>
      <c r="AI228" s="9">
        <v>1.9370000000000001</v>
      </c>
      <c r="AJ228" s="9">
        <v>1.4870000000000001</v>
      </c>
      <c r="AK228" s="9">
        <v>2.012</v>
      </c>
      <c r="AL228" s="9">
        <v>2.1495000000000002</v>
      </c>
      <c r="AM228" s="9" t="s">
        <v>1</v>
      </c>
      <c r="AN228" s="9" t="s">
        <v>1</v>
      </c>
      <c r="AO228" s="1" t="s">
        <v>1</v>
      </c>
      <c r="AP228" s="9" t="s">
        <v>1</v>
      </c>
      <c r="AQ228" s="9">
        <v>2.0499999999999998</v>
      </c>
      <c r="AR228" s="9" t="s">
        <v>1</v>
      </c>
      <c r="AS228" s="9"/>
      <c r="BE228" s="9"/>
      <c r="BG228" s="9"/>
      <c r="BH228" s="9"/>
      <c r="BI228" s="9"/>
      <c r="BJ228" s="9"/>
      <c r="BK228" s="9"/>
      <c r="BL228" s="9"/>
      <c r="BM228" s="9"/>
      <c r="BQ228" s="9"/>
      <c r="BR228" s="9"/>
    </row>
    <row r="229" spans="1:70" hidden="1" x14ac:dyDescent="0.25">
      <c r="A229" s="8">
        <v>35587</v>
      </c>
      <c r="B229" s="5">
        <f t="shared" si="16"/>
        <v>223</v>
      </c>
      <c r="C229" s="9"/>
      <c r="D229" s="9" t="s">
        <v>239</v>
      </c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 t="s">
        <v>239</v>
      </c>
      <c r="AA229" s="9">
        <v>2.19</v>
      </c>
      <c r="AB229" s="9">
        <v>2.1880000000000002</v>
      </c>
      <c r="AC229" s="179">
        <f t="shared" si="17"/>
        <v>0</v>
      </c>
      <c r="AD229" s="9"/>
      <c r="AE229" s="9">
        <v>2.1880000000000002</v>
      </c>
      <c r="AF229" s="9" t="s">
        <v>1</v>
      </c>
      <c r="AG229" s="9">
        <v>2.2430000000000003</v>
      </c>
      <c r="AH229" s="9">
        <v>1.9930000000000001</v>
      </c>
      <c r="AI229" s="9">
        <v>1.9480000000000002</v>
      </c>
      <c r="AJ229" s="9">
        <v>1.4980000000000002</v>
      </c>
      <c r="AK229" s="9">
        <v>2.0230000000000001</v>
      </c>
      <c r="AL229" s="9">
        <v>2.1605000000000003</v>
      </c>
      <c r="AM229" s="9" t="s">
        <v>1</v>
      </c>
      <c r="AN229" s="9" t="s">
        <v>1</v>
      </c>
      <c r="AO229" s="1" t="s">
        <v>1</v>
      </c>
      <c r="AP229" s="9" t="s">
        <v>1</v>
      </c>
      <c r="AQ229" s="9">
        <v>2.0609999999999999</v>
      </c>
      <c r="AR229" s="9" t="s">
        <v>1</v>
      </c>
      <c r="AS229" s="9"/>
      <c r="BE229" s="9"/>
      <c r="BG229" s="9"/>
      <c r="BH229" s="9"/>
      <c r="BI229" s="9"/>
      <c r="BJ229" s="9"/>
      <c r="BK229" s="9"/>
      <c r="BL229" s="9"/>
      <c r="BM229" s="9"/>
      <c r="BQ229" s="9"/>
      <c r="BR229" s="9"/>
    </row>
    <row r="230" spans="1:70" hidden="1" x14ac:dyDescent="0.25">
      <c r="A230" s="8">
        <v>35590</v>
      </c>
      <c r="B230" s="5">
        <f t="shared" si="16"/>
        <v>224</v>
      </c>
      <c r="C230" s="9"/>
      <c r="D230" s="9" t="s">
        <v>239</v>
      </c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 t="s">
        <v>239</v>
      </c>
      <c r="AA230" s="9">
        <v>2.1800000000000002</v>
      </c>
      <c r="AB230" s="9">
        <v>2.14</v>
      </c>
      <c r="AC230" s="179">
        <f t="shared" si="17"/>
        <v>0</v>
      </c>
      <c r="AD230" s="9"/>
      <c r="AE230" s="9">
        <v>2.14</v>
      </c>
      <c r="AF230" s="9" t="s">
        <v>1</v>
      </c>
      <c r="AG230" s="9">
        <v>2.19</v>
      </c>
      <c r="AH230" s="9">
        <v>1.94</v>
      </c>
      <c r="AI230" s="9">
        <v>1.9</v>
      </c>
      <c r="AJ230" s="9">
        <v>1.5049999999999999</v>
      </c>
      <c r="AK230" s="9">
        <v>1.97</v>
      </c>
      <c r="AL230" s="9">
        <v>2.1124999999999998</v>
      </c>
      <c r="AM230" s="9" t="s">
        <v>1</v>
      </c>
      <c r="AN230" s="9" t="s">
        <v>1</v>
      </c>
      <c r="AO230" s="1" t="s">
        <v>1</v>
      </c>
      <c r="AP230" s="9" t="s">
        <v>1</v>
      </c>
      <c r="AQ230" s="9">
        <v>2.0150000000000001</v>
      </c>
      <c r="AR230" s="9" t="s">
        <v>1</v>
      </c>
      <c r="AS230" s="9"/>
      <c r="BE230" s="9"/>
      <c r="BG230" s="9"/>
      <c r="BH230" s="9"/>
      <c r="BI230" s="9"/>
      <c r="BJ230" s="9"/>
      <c r="BK230" s="9"/>
      <c r="BL230" s="9"/>
      <c r="BM230" s="9"/>
      <c r="BQ230" s="9"/>
      <c r="BR230" s="9"/>
    </row>
    <row r="231" spans="1:70" hidden="1" x14ac:dyDescent="0.25">
      <c r="A231" s="8">
        <v>35591</v>
      </c>
      <c r="B231" s="5">
        <f t="shared" si="16"/>
        <v>225</v>
      </c>
      <c r="C231" s="9"/>
      <c r="D231" s="9" t="s">
        <v>239</v>
      </c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 t="s">
        <v>239</v>
      </c>
      <c r="AA231" s="9">
        <v>2.12</v>
      </c>
      <c r="AB231" s="9">
        <v>2.1219999999999999</v>
      </c>
      <c r="AC231" s="179">
        <f t="shared" si="17"/>
        <v>0</v>
      </c>
      <c r="AD231" s="9"/>
      <c r="AE231" s="9">
        <v>2.1219999999999999</v>
      </c>
      <c r="AF231" s="9" t="s">
        <v>1</v>
      </c>
      <c r="AG231" s="9">
        <v>2.1719999999999997</v>
      </c>
      <c r="AH231" s="9">
        <v>1.9244999999999999</v>
      </c>
      <c r="AI231" s="9">
        <v>1.8919999999999999</v>
      </c>
      <c r="AJ231" s="9">
        <v>1.5119999999999998</v>
      </c>
      <c r="AK231" s="9">
        <v>1.952</v>
      </c>
      <c r="AL231" s="9">
        <v>2.097</v>
      </c>
      <c r="AM231" s="9" t="s">
        <v>1</v>
      </c>
      <c r="AN231" s="9" t="s">
        <v>1</v>
      </c>
      <c r="AO231" s="1" t="s">
        <v>1</v>
      </c>
      <c r="AP231" s="9" t="s">
        <v>1</v>
      </c>
      <c r="AQ231" s="9">
        <v>1.9850000352859496</v>
      </c>
      <c r="AR231" s="9" t="s">
        <v>1</v>
      </c>
      <c r="AS231" s="9"/>
      <c r="BE231" s="9"/>
      <c r="BG231" s="9"/>
      <c r="BH231" s="9"/>
      <c r="BI231" s="9"/>
      <c r="BJ231" s="9"/>
      <c r="BK231" s="9"/>
      <c r="BL231" s="9"/>
      <c r="BM231" s="9"/>
      <c r="BQ231" s="9"/>
      <c r="BR231" s="9"/>
    </row>
    <row r="232" spans="1:70" hidden="1" x14ac:dyDescent="0.25">
      <c r="A232" s="8">
        <v>35592</v>
      </c>
      <c r="B232" s="5">
        <f t="shared" si="16"/>
        <v>226</v>
      </c>
      <c r="C232" s="9"/>
      <c r="D232" s="9" t="s">
        <v>239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 t="s">
        <v>239</v>
      </c>
      <c r="AA232" s="9">
        <v>2.15</v>
      </c>
      <c r="AB232" s="9">
        <v>2.0710000000000002</v>
      </c>
      <c r="AC232" s="179">
        <f t="shared" si="17"/>
        <v>0</v>
      </c>
      <c r="AD232" s="9"/>
      <c r="AE232" s="9">
        <v>2.0710000000000002</v>
      </c>
      <c r="AF232" s="9" t="s">
        <v>1</v>
      </c>
      <c r="AG232" s="9">
        <v>2.1160000000000001</v>
      </c>
      <c r="AH232" s="9">
        <v>1.8710000000000002</v>
      </c>
      <c r="AI232" s="9">
        <v>1.8410000000000002</v>
      </c>
      <c r="AJ232" s="9">
        <v>1.5510000000000002</v>
      </c>
      <c r="AK232" s="9">
        <v>1.9035000000000002</v>
      </c>
      <c r="AL232" s="9">
        <v>2.0460000000000003</v>
      </c>
      <c r="AM232" s="9" t="s">
        <v>1</v>
      </c>
      <c r="AN232" s="9" t="s">
        <v>1</v>
      </c>
      <c r="AO232" s="1" t="s">
        <v>1</v>
      </c>
      <c r="AP232" s="9" t="s">
        <v>1</v>
      </c>
      <c r="AQ232" s="9">
        <v>1.9379998550415041</v>
      </c>
      <c r="AR232" s="9" t="s">
        <v>1</v>
      </c>
      <c r="AS232" s="9"/>
      <c r="BE232" s="9"/>
      <c r="BG232" s="9"/>
      <c r="BH232" s="9"/>
      <c r="BI232" s="9"/>
      <c r="BJ232" s="9"/>
      <c r="BK232" s="9"/>
      <c r="BL232" s="9"/>
      <c r="BM232" s="9"/>
      <c r="BQ232" s="9"/>
      <c r="BR232" s="9"/>
    </row>
    <row r="233" spans="1:70" hidden="1" x14ac:dyDescent="0.25">
      <c r="A233" s="8">
        <v>35593</v>
      </c>
      <c r="B233" s="5">
        <f t="shared" si="16"/>
        <v>227</v>
      </c>
      <c r="C233" s="9"/>
      <c r="D233" s="9" t="s">
        <v>239</v>
      </c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 t="s">
        <v>239</v>
      </c>
      <c r="AA233" s="9">
        <v>2.09</v>
      </c>
      <c r="AB233" s="9">
        <v>2.08</v>
      </c>
      <c r="AC233" s="179">
        <f t="shared" si="17"/>
        <v>0</v>
      </c>
      <c r="AD233" s="9"/>
      <c r="AE233" s="9">
        <v>2.08</v>
      </c>
      <c r="AF233" s="9" t="s">
        <v>1</v>
      </c>
      <c r="AG233" s="9">
        <v>2.125</v>
      </c>
      <c r="AH233" s="9">
        <v>1.88</v>
      </c>
      <c r="AI233" s="9">
        <v>1.845</v>
      </c>
      <c r="AJ233" s="9">
        <v>1.575</v>
      </c>
      <c r="AK233" s="9">
        <v>1.9175</v>
      </c>
      <c r="AL233" s="9">
        <v>2.0550000000000002</v>
      </c>
      <c r="AM233" s="9" t="s">
        <v>1</v>
      </c>
      <c r="AN233" s="9" t="s">
        <v>1</v>
      </c>
      <c r="AO233" s="1" t="s">
        <v>1</v>
      </c>
      <c r="AP233" s="9" t="s">
        <v>1</v>
      </c>
      <c r="AQ233" s="9">
        <v>1.9400001239776612</v>
      </c>
      <c r="AR233" s="9" t="s">
        <v>1</v>
      </c>
      <c r="AS233" s="9"/>
      <c r="BE233" s="9"/>
      <c r="BG233" s="9"/>
      <c r="BH233" s="9"/>
      <c r="BI233" s="9"/>
      <c r="BJ233" s="9"/>
      <c r="BK233" s="9"/>
      <c r="BL233" s="9"/>
      <c r="BM233" s="9"/>
      <c r="BQ233" s="9"/>
      <c r="BR233" s="9"/>
    </row>
    <row r="234" spans="1:70" hidden="1" x14ac:dyDescent="0.25">
      <c r="A234" s="8">
        <v>35594</v>
      </c>
      <c r="B234" s="5">
        <f t="shared" si="16"/>
        <v>228</v>
      </c>
      <c r="C234" s="9"/>
      <c r="D234" s="9" t="s">
        <v>239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 t="s">
        <v>239</v>
      </c>
      <c r="AA234" s="9">
        <v>2.11</v>
      </c>
      <c r="AB234" s="9">
        <v>2.149</v>
      </c>
      <c r="AC234" s="179">
        <f t="shared" si="17"/>
        <v>0</v>
      </c>
      <c r="AD234" s="9"/>
      <c r="AE234" s="9">
        <v>2.149</v>
      </c>
      <c r="AF234" s="9" t="s">
        <v>1</v>
      </c>
      <c r="AG234" s="9">
        <v>2.1915</v>
      </c>
      <c r="AH234" s="9">
        <v>1.9390000000000001</v>
      </c>
      <c r="AI234" s="9">
        <v>1.909</v>
      </c>
      <c r="AJ234" s="9">
        <v>1.609</v>
      </c>
      <c r="AK234" s="9">
        <v>1.9815</v>
      </c>
      <c r="AL234" s="9">
        <v>2.1240000000000001</v>
      </c>
      <c r="AM234" s="9" t="s">
        <v>1</v>
      </c>
      <c r="AN234" s="9" t="s">
        <v>1</v>
      </c>
      <c r="AO234" s="1" t="s">
        <v>1</v>
      </c>
      <c r="AP234" s="9" t="s">
        <v>1</v>
      </c>
      <c r="AQ234" s="9">
        <v>2.0030000820159914</v>
      </c>
      <c r="AR234" s="9" t="s">
        <v>1</v>
      </c>
      <c r="AS234" s="9"/>
      <c r="BE234" s="9"/>
      <c r="BG234" s="9"/>
      <c r="BH234" s="9"/>
      <c r="BI234" s="9"/>
      <c r="BJ234" s="9"/>
      <c r="BK234" s="9"/>
      <c r="BL234" s="9"/>
      <c r="BM234" s="9"/>
      <c r="BQ234" s="9"/>
      <c r="BR234" s="9"/>
    </row>
    <row r="235" spans="1:70" hidden="1" x14ac:dyDescent="0.25">
      <c r="A235" s="8">
        <v>35597</v>
      </c>
      <c r="B235" s="5">
        <f t="shared" si="16"/>
        <v>229</v>
      </c>
      <c r="C235" s="9"/>
      <c r="D235" s="9" t="s">
        <v>239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 t="s">
        <v>239</v>
      </c>
      <c r="AA235" s="9">
        <v>2.14</v>
      </c>
      <c r="AB235" s="9">
        <v>2.1469999999999998</v>
      </c>
      <c r="AC235" s="179">
        <f t="shared" si="17"/>
        <v>0</v>
      </c>
      <c r="AD235" s="9"/>
      <c r="AE235" s="9">
        <v>2.1469999999999998</v>
      </c>
      <c r="AF235" s="9" t="s">
        <v>1</v>
      </c>
      <c r="AG235" s="9">
        <v>2.1869999999999998</v>
      </c>
      <c r="AH235" s="9">
        <v>1.9469999999999998</v>
      </c>
      <c r="AI235" s="9">
        <v>1.9019999999999997</v>
      </c>
      <c r="AJ235" s="9">
        <v>1.5969999999999998</v>
      </c>
      <c r="AK235" s="9">
        <v>1.9794999999999998</v>
      </c>
      <c r="AL235" s="9">
        <v>2.1244999999999998</v>
      </c>
      <c r="AM235" s="9" t="s">
        <v>1</v>
      </c>
      <c r="AN235" s="9" t="s">
        <v>1</v>
      </c>
      <c r="AO235" s="1" t="s">
        <v>1</v>
      </c>
      <c r="AP235" s="9" t="s">
        <v>1</v>
      </c>
      <c r="AQ235" s="9">
        <v>2.00999991607666</v>
      </c>
      <c r="AR235" s="9" t="s">
        <v>1</v>
      </c>
      <c r="AS235" s="9"/>
      <c r="BE235" s="9"/>
      <c r="BG235" s="9"/>
      <c r="BH235" s="9"/>
      <c r="BI235" s="9"/>
      <c r="BJ235" s="9"/>
      <c r="BK235" s="9"/>
      <c r="BL235" s="9"/>
      <c r="BM235" s="9"/>
      <c r="BQ235" s="9"/>
      <c r="BR235" s="9"/>
    </row>
    <row r="236" spans="1:70" hidden="1" x14ac:dyDescent="0.25">
      <c r="A236" s="8">
        <v>35598</v>
      </c>
      <c r="B236" s="5">
        <f t="shared" si="16"/>
        <v>230</v>
      </c>
      <c r="C236" s="9"/>
      <c r="D236" s="9" t="s">
        <v>239</v>
      </c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 t="s">
        <v>239</v>
      </c>
      <c r="AA236" s="9">
        <v>2.1749999999999998</v>
      </c>
      <c r="AB236" s="9">
        <v>2.1589999999999998</v>
      </c>
      <c r="AC236" s="179">
        <f t="shared" si="17"/>
        <v>0</v>
      </c>
      <c r="AD236" s="9"/>
      <c r="AE236" s="9">
        <v>2.1589999999999998</v>
      </c>
      <c r="AF236" s="9" t="s">
        <v>1</v>
      </c>
      <c r="AG236" s="9">
        <v>2.1989999999999998</v>
      </c>
      <c r="AH236" s="9">
        <v>1.9539999999999997</v>
      </c>
      <c r="AI236" s="9">
        <v>1.9089999999999998</v>
      </c>
      <c r="AJ236" s="9">
        <v>1.5939999999999999</v>
      </c>
      <c r="AK236" s="9">
        <v>1.9889999999999999</v>
      </c>
      <c r="AL236" s="9">
        <v>2.1364999999999998</v>
      </c>
      <c r="AM236" s="9" t="s">
        <v>1</v>
      </c>
      <c r="AN236" s="9" t="s">
        <v>1</v>
      </c>
      <c r="AO236" s="1" t="s">
        <v>1</v>
      </c>
      <c r="AP236" s="9" t="s">
        <v>1</v>
      </c>
      <c r="AQ236" s="9">
        <v>2.018999895095825</v>
      </c>
      <c r="AR236" s="9" t="s">
        <v>1</v>
      </c>
      <c r="AS236" s="9"/>
      <c r="BE236" s="9"/>
      <c r="BG236" s="9"/>
      <c r="BH236" s="9"/>
      <c r="BI236" s="9"/>
      <c r="BJ236" s="9"/>
      <c r="BK236" s="9"/>
      <c r="BL236" s="9"/>
      <c r="BM236" s="9"/>
      <c r="BQ236" s="9"/>
      <c r="BR236" s="9"/>
    </row>
    <row r="237" spans="1:70" hidden="1" x14ac:dyDescent="0.25">
      <c r="A237" s="8">
        <v>35599</v>
      </c>
      <c r="B237" s="5">
        <f t="shared" si="16"/>
        <v>231</v>
      </c>
      <c r="C237" s="9"/>
      <c r="D237" s="9" t="s">
        <v>239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 t="s">
        <v>239</v>
      </c>
      <c r="AA237" s="9">
        <v>2.1850000000000001</v>
      </c>
      <c r="AB237" s="9">
        <v>2.1709999999999998</v>
      </c>
      <c r="AC237" s="179">
        <f t="shared" si="17"/>
        <v>0</v>
      </c>
      <c r="AD237" s="9"/>
      <c r="AE237" s="9">
        <v>2.1709999999999998</v>
      </c>
      <c r="AF237" s="9" t="s">
        <v>1</v>
      </c>
      <c r="AG237" s="9">
        <v>2.2159999999999997</v>
      </c>
      <c r="AH237" s="9">
        <v>1.9684999999999997</v>
      </c>
      <c r="AI237" s="9">
        <v>1.9159999999999999</v>
      </c>
      <c r="AJ237" s="9">
        <v>1.6009999999999998</v>
      </c>
      <c r="AK237" s="9">
        <v>1.9984999999999999</v>
      </c>
      <c r="AL237" s="9">
        <v>2.1484999999999999</v>
      </c>
      <c r="AM237" s="9" t="s">
        <v>1</v>
      </c>
      <c r="AN237" s="9" t="s">
        <v>1</v>
      </c>
      <c r="AO237" s="1" t="s">
        <v>1</v>
      </c>
      <c r="AP237" s="9" t="s">
        <v>1</v>
      </c>
      <c r="AQ237" s="9">
        <v>2.0199999771118162</v>
      </c>
      <c r="AR237" s="9" t="s">
        <v>1</v>
      </c>
      <c r="AS237" s="9"/>
      <c r="BE237" s="9"/>
      <c r="BG237" s="9"/>
      <c r="BH237" s="9"/>
      <c r="BI237" s="9"/>
      <c r="BJ237" s="9"/>
      <c r="BK237" s="9"/>
      <c r="BL237" s="9"/>
      <c r="BM237" s="9"/>
      <c r="BQ237" s="9"/>
      <c r="BR237" s="9"/>
    </row>
    <row r="238" spans="1:70" hidden="1" x14ac:dyDescent="0.25">
      <c r="A238" s="8">
        <v>35600</v>
      </c>
      <c r="B238" s="5">
        <f t="shared" si="16"/>
        <v>232</v>
      </c>
      <c r="C238" s="9"/>
      <c r="D238" s="9" t="s">
        <v>239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 t="s">
        <v>239</v>
      </c>
      <c r="AA238" s="9">
        <v>2.19</v>
      </c>
      <c r="AB238" s="9">
        <v>2.2210000000000001</v>
      </c>
      <c r="AC238" s="179">
        <f t="shared" si="17"/>
        <v>0</v>
      </c>
      <c r="AD238" s="9"/>
      <c r="AE238" s="9">
        <v>2.2210000000000001</v>
      </c>
      <c r="AF238" s="9" t="s">
        <v>1</v>
      </c>
      <c r="AG238" s="9">
        <v>2.266</v>
      </c>
      <c r="AH238" s="9">
        <v>2.016</v>
      </c>
      <c r="AI238" s="9">
        <v>1.9860000000000002</v>
      </c>
      <c r="AJ238" s="9">
        <v>1.5810000000000002</v>
      </c>
      <c r="AK238" s="9">
        <v>2.0485000000000002</v>
      </c>
      <c r="AL238" s="9">
        <v>2.1985000000000001</v>
      </c>
      <c r="AM238" s="9" t="s">
        <v>1</v>
      </c>
      <c r="AN238" s="9" t="s">
        <v>1</v>
      </c>
      <c r="AO238" s="1" t="s">
        <v>1</v>
      </c>
      <c r="AP238" s="9" t="s">
        <v>1</v>
      </c>
      <c r="AQ238" s="9">
        <v>2.0899999580383302</v>
      </c>
      <c r="AR238" s="9" t="s">
        <v>1</v>
      </c>
      <c r="AS238" s="9"/>
      <c r="BE238" s="9"/>
      <c r="BG238" s="9"/>
      <c r="BH238" s="9"/>
      <c r="BI238" s="9"/>
      <c r="BJ238" s="9"/>
      <c r="BK238" s="9"/>
      <c r="BL238" s="9"/>
      <c r="BM238" s="9"/>
      <c r="BQ238" s="9"/>
      <c r="BR238" s="9"/>
    </row>
    <row r="239" spans="1:70" hidden="1" x14ac:dyDescent="0.25">
      <c r="A239" s="8">
        <v>35601</v>
      </c>
      <c r="B239" s="5">
        <f t="shared" si="16"/>
        <v>233</v>
      </c>
      <c r="C239" s="9"/>
      <c r="D239" s="9" t="s">
        <v>239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 t="s">
        <v>239</v>
      </c>
      <c r="AA239" s="9">
        <v>2.2400000000000002</v>
      </c>
      <c r="AB239" s="9">
        <v>2.2349999999999999</v>
      </c>
      <c r="AC239" s="179">
        <f t="shared" si="17"/>
        <v>0</v>
      </c>
      <c r="AD239" s="9"/>
      <c r="AE239" s="9">
        <v>2.2349999999999999</v>
      </c>
      <c r="AF239" s="9" t="s">
        <v>1</v>
      </c>
      <c r="AG239" s="9">
        <v>2.2799999999999998</v>
      </c>
      <c r="AH239" s="9">
        <v>2.0350000000000001</v>
      </c>
      <c r="AI239" s="9">
        <v>1.98</v>
      </c>
      <c r="AJ239" s="9">
        <v>1.625</v>
      </c>
      <c r="AK239" s="9">
        <v>2.0625</v>
      </c>
      <c r="AL239" s="9">
        <v>2.2124999999999999</v>
      </c>
      <c r="AM239" s="9" t="s">
        <v>1</v>
      </c>
      <c r="AN239" s="9" t="s">
        <v>1</v>
      </c>
      <c r="AO239" s="1" t="s">
        <v>1</v>
      </c>
      <c r="AP239" s="9" t="s">
        <v>1</v>
      </c>
      <c r="AQ239" s="9">
        <v>2.1</v>
      </c>
      <c r="AR239" s="9" t="s">
        <v>1</v>
      </c>
      <c r="AS239" s="9"/>
      <c r="BE239" s="9"/>
      <c r="BG239" s="9"/>
      <c r="BH239" s="9"/>
      <c r="BI239" s="9"/>
      <c r="BJ239" s="9"/>
      <c r="BK239" s="9"/>
      <c r="BL239" s="9"/>
      <c r="BM239" s="9"/>
      <c r="BQ239" s="9"/>
      <c r="BR239" s="9"/>
    </row>
    <row r="240" spans="1:70" hidden="1" x14ac:dyDescent="0.25">
      <c r="A240" s="8">
        <v>35604</v>
      </c>
      <c r="B240" s="5">
        <f t="shared" si="16"/>
        <v>234</v>
      </c>
      <c r="C240" s="9"/>
      <c r="D240" s="9" t="s">
        <v>239</v>
      </c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 t="s">
        <v>239</v>
      </c>
      <c r="AA240" s="9">
        <v>2.2549999999999999</v>
      </c>
      <c r="AB240" s="9">
        <v>2.246</v>
      </c>
      <c r="AC240" s="179">
        <f t="shared" si="17"/>
        <v>0</v>
      </c>
      <c r="AD240" s="9"/>
      <c r="AE240" s="9">
        <v>2.246</v>
      </c>
      <c r="AF240" s="9" t="s">
        <v>1</v>
      </c>
      <c r="AG240" s="9">
        <v>2.2909999999999999</v>
      </c>
      <c r="AH240" s="9">
        <v>2.0459999999999998</v>
      </c>
      <c r="AI240" s="9">
        <v>2.0009999999999999</v>
      </c>
      <c r="AJ240" s="9">
        <v>1.526</v>
      </c>
      <c r="AK240" s="9">
        <v>2.0735000000000001</v>
      </c>
      <c r="AL240" s="9">
        <v>2.2210000000000001</v>
      </c>
      <c r="AM240" s="9" t="s">
        <v>1</v>
      </c>
      <c r="AN240" s="9" t="s">
        <v>1</v>
      </c>
      <c r="AO240" s="1" t="s">
        <v>1</v>
      </c>
      <c r="AP240" s="9" t="s">
        <v>1</v>
      </c>
      <c r="AQ240" s="9">
        <v>2.1199998340606689</v>
      </c>
      <c r="AR240" s="9" t="s">
        <v>1</v>
      </c>
      <c r="AS240" s="9"/>
      <c r="BE240" s="9"/>
      <c r="BG240" s="9"/>
      <c r="BH240" s="9"/>
      <c r="BI240" s="9"/>
      <c r="BJ240" s="9"/>
      <c r="BK240" s="9"/>
      <c r="BL240" s="9"/>
      <c r="BM240" s="9"/>
      <c r="BQ240" s="9"/>
      <c r="BR240" s="9"/>
    </row>
    <row r="241" spans="1:70" hidden="1" x14ac:dyDescent="0.25">
      <c r="A241" s="8">
        <v>35605</v>
      </c>
      <c r="B241" s="5">
        <f t="shared" si="16"/>
        <v>235</v>
      </c>
      <c r="C241" s="9"/>
      <c r="D241" s="9" t="s">
        <v>239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 t="s">
        <v>239</v>
      </c>
      <c r="AA241" s="9">
        <v>2.2650000000000001</v>
      </c>
      <c r="AB241" s="9">
        <v>2.286</v>
      </c>
      <c r="AC241" s="179">
        <f t="shared" si="17"/>
        <v>0</v>
      </c>
      <c r="AD241" s="9"/>
      <c r="AE241" s="9">
        <v>2.286</v>
      </c>
      <c r="AF241" s="9" t="s">
        <v>1</v>
      </c>
      <c r="AG241" s="9">
        <v>2.331</v>
      </c>
      <c r="AH241" s="9">
        <v>2.0760000000000001</v>
      </c>
      <c r="AI241" s="9">
        <v>2.0209999999999999</v>
      </c>
      <c r="AJ241" s="9">
        <v>1.506</v>
      </c>
      <c r="AK241" s="9">
        <v>2.1110000000000002</v>
      </c>
      <c r="AL241" s="9">
        <v>2.2610000000000001</v>
      </c>
      <c r="AM241" s="9" t="s">
        <v>1</v>
      </c>
      <c r="AN241" s="9" t="s">
        <v>1</v>
      </c>
      <c r="AO241" s="1" t="s">
        <v>1</v>
      </c>
      <c r="AP241" s="9" t="s">
        <v>1</v>
      </c>
      <c r="AQ241" s="9">
        <v>2.1489999160766602</v>
      </c>
      <c r="AR241" s="9" t="s">
        <v>1</v>
      </c>
      <c r="AS241" s="9"/>
      <c r="BE241" s="9"/>
      <c r="BG241" s="9"/>
      <c r="BH241" s="9"/>
      <c r="BI241" s="9"/>
      <c r="BJ241" s="9"/>
      <c r="BK241" s="9"/>
      <c r="BL241" s="9"/>
      <c r="BM241" s="9"/>
      <c r="BQ241" s="9"/>
      <c r="BR241" s="9"/>
    </row>
    <row r="242" spans="1:70" hidden="1" x14ac:dyDescent="0.25">
      <c r="A242" s="8">
        <v>35606</v>
      </c>
      <c r="B242" s="5">
        <f t="shared" si="16"/>
        <v>236</v>
      </c>
      <c r="C242" s="9"/>
      <c r="D242" s="9" t="s">
        <v>239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 t="s">
        <v>239</v>
      </c>
      <c r="AA242" s="9">
        <v>2.29</v>
      </c>
      <c r="AB242" s="9">
        <v>2.2269999999999999</v>
      </c>
      <c r="AC242" s="179">
        <f t="shared" si="17"/>
        <v>0</v>
      </c>
      <c r="AD242" s="9"/>
      <c r="AE242" s="9">
        <v>2.2269999999999999</v>
      </c>
      <c r="AF242" s="9" t="s">
        <v>1</v>
      </c>
      <c r="AG242" s="9">
        <v>2.2595000000000001</v>
      </c>
      <c r="AH242" s="9">
        <v>2.0269999999999997</v>
      </c>
      <c r="AI242" s="9">
        <v>1.9569999999999999</v>
      </c>
      <c r="AJ242" s="9">
        <v>1.4569999999999999</v>
      </c>
      <c r="AK242" s="9">
        <v>2.052</v>
      </c>
      <c r="AL242" s="9">
        <v>2.1995</v>
      </c>
      <c r="AM242" s="9" t="s">
        <v>1</v>
      </c>
      <c r="AN242" s="9" t="s">
        <v>1</v>
      </c>
      <c r="AO242" s="1" t="s">
        <v>1</v>
      </c>
      <c r="AP242" s="9" t="s">
        <v>1</v>
      </c>
      <c r="AQ242" s="9">
        <v>2.1329998989105223</v>
      </c>
      <c r="AR242" s="9" t="s">
        <v>1</v>
      </c>
      <c r="AS242" s="9"/>
      <c r="BE242" s="9"/>
      <c r="BG242" s="9"/>
      <c r="BH242" s="9"/>
      <c r="BI242" s="9"/>
      <c r="BJ242" s="9"/>
      <c r="BK242" s="9"/>
      <c r="BL242" s="9"/>
      <c r="BM242" s="9"/>
      <c r="BQ242" s="9"/>
      <c r="BR242" s="9"/>
    </row>
    <row r="243" spans="1:70" hidden="1" x14ac:dyDescent="0.25">
      <c r="A243" s="8">
        <v>35607</v>
      </c>
      <c r="B243" s="5">
        <f t="shared" si="16"/>
        <v>237</v>
      </c>
      <c r="C243" s="9"/>
      <c r="D243" s="9" t="s">
        <v>239</v>
      </c>
      <c r="E243" s="9">
        <v>1</v>
      </c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 t="s">
        <v>239</v>
      </c>
      <c r="AA243" s="9">
        <v>2.2050000000000001</v>
      </c>
      <c r="AB243" s="9">
        <v>2.145</v>
      </c>
      <c r="AC243" s="179">
        <f t="shared" si="17"/>
        <v>0</v>
      </c>
      <c r="AD243" s="9">
        <v>1</v>
      </c>
      <c r="AE243" s="9">
        <v>2.145</v>
      </c>
      <c r="AF243" s="9" t="s">
        <v>1</v>
      </c>
      <c r="AG243" s="9">
        <v>2.1800000000000002</v>
      </c>
      <c r="AH243" s="9">
        <v>1.99</v>
      </c>
      <c r="AI243" s="9">
        <v>1.915</v>
      </c>
      <c r="AJ243" s="9">
        <v>1.4450000000000001</v>
      </c>
      <c r="AK243" s="9">
        <v>1.9924999999999999</v>
      </c>
      <c r="AL243" s="9">
        <v>2.15</v>
      </c>
      <c r="AM243" s="9" t="s">
        <v>1</v>
      </c>
      <c r="AN243" s="9" t="s">
        <v>1</v>
      </c>
      <c r="AO243" s="1" t="s">
        <v>1</v>
      </c>
      <c r="AP243" s="9" t="s">
        <v>1</v>
      </c>
      <c r="AQ243" s="9">
        <v>2.1329999160766602</v>
      </c>
      <c r="AR243" s="9" t="s">
        <v>1</v>
      </c>
      <c r="AS243" s="9"/>
      <c r="BE243" s="9"/>
      <c r="BG243" s="9"/>
      <c r="BH243" s="9"/>
      <c r="BI243" s="9"/>
      <c r="BJ243" s="9"/>
      <c r="BK243" s="9"/>
      <c r="BL243" s="9"/>
      <c r="BM243" s="9"/>
      <c r="BQ243" s="9"/>
      <c r="BR243" s="9"/>
    </row>
    <row r="244" spans="1:70" hidden="1" x14ac:dyDescent="0.25">
      <c r="A244" s="8">
        <v>35608</v>
      </c>
      <c r="B244" s="5">
        <f t="shared" si="16"/>
        <v>238</v>
      </c>
      <c r="C244" s="9"/>
      <c r="D244" s="9" t="s">
        <v>240</v>
      </c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 t="s">
        <v>240</v>
      </c>
      <c r="AA244" s="9">
        <v>2.125</v>
      </c>
      <c r="AB244" s="9">
        <v>2.1389999999999998</v>
      </c>
      <c r="AC244" s="179">
        <f t="shared" si="17"/>
        <v>0</v>
      </c>
      <c r="AD244" s="9"/>
      <c r="AE244" s="9">
        <v>2.1389999999999998</v>
      </c>
      <c r="AF244" s="9" t="s">
        <v>1</v>
      </c>
      <c r="AG244" s="9">
        <v>2.1809999999999996</v>
      </c>
      <c r="AH244" s="9">
        <v>1.9439999999999997</v>
      </c>
      <c r="AI244" s="9">
        <v>1.9039999999999999</v>
      </c>
      <c r="AJ244" s="9">
        <v>1.4789999999999999</v>
      </c>
      <c r="AK244" s="9">
        <v>1.9689999999999999</v>
      </c>
      <c r="AL244" s="9">
        <v>2.117</v>
      </c>
      <c r="AM244" s="9" t="s">
        <v>1</v>
      </c>
      <c r="AN244" s="9" t="s">
        <v>1</v>
      </c>
      <c r="AO244" s="1" t="s">
        <v>1</v>
      </c>
      <c r="AP244" s="9" t="s">
        <v>1</v>
      </c>
      <c r="AQ244" s="9">
        <v>2.0150001659393308</v>
      </c>
      <c r="AR244" s="9" t="s">
        <v>1</v>
      </c>
      <c r="AS244" s="9"/>
      <c r="BE244" s="9"/>
      <c r="BG244" s="9"/>
      <c r="BH244" s="9"/>
      <c r="BI244" s="9"/>
      <c r="BJ244" s="9"/>
      <c r="BK244" s="9"/>
      <c r="BL244" s="9"/>
      <c r="BM244" s="9"/>
      <c r="BQ244" s="9"/>
      <c r="BR244" s="9"/>
    </row>
    <row r="245" spans="1:70" hidden="1" x14ac:dyDescent="0.25">
      <c r="A245" s="8">
        <v>35611</v>
      </c>
      <c r="B245" s="5">
        <f t="shared" si="16"/>
        <v>239</v>
      </c>
      <c r="C245" s="9"/>
      <c r="D245" s="9" t="s">
        <v>240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 t="s">
        <v>240</v>
      </c>
      <c r="AA245" s="9">
        <v>2.15</v>
      </c>
      <c r="AB245" s="9">
        <v>2.1389999999999998</v>
      </c>
      <c r="AC245" s="179">
        <f t="shared" si="17"/>
        <v>0</v>
      </c>
      <c r="AD245" s="9"/>
      <c r="AE245" s="9">
        <v>2.1389999999999998</v>
      </c>
      <c r="AF245" s="9" t="s">
        <v>1</v>
      </c>
      <c r="AG245" s="9">
        <v>2.1809999999999996</v>
      </c>
      <c r="AH245" s="9">
        <v>1.9389999999999998</v>
      </c>
      <c r="AI245" s="9">
        <v>1.9189999999999998</v>
      </c>
      <c r="AJ245" s="9">
        <v>1.4489999999999998</v>
      </c>
      <c r="AK245" s="9">
        <v>1.9689999999999999</v>
      </c>
      <c r="AL245" s="9">
        <v>2.117</v>
      </c>
      <c r="AM245" s="9" t="s">
        <v>1</v>
      </c>
      <c r="AN245" s="9" t="s">
        <v>1</v>
      </c>
      <c r="AO245" s="1" t="s">
        <v>1</v>
      </c>
      <c r="AP245" s="9" t="s">
        <v>1</v>
      </c>
      <c r="AQ245" s="9">
        <v>2.0200000419616697</v>
      </c>
      <c r="AR245" s="9" t="s">
        <v>1</v>
      </c>
      <c r="AS245" s="9"/>
      <c r="BE245" s="9"/>
      <c r="BG245" s="9"/>
      <c r="BH245" s="9"/>
      <c r="BI245" s="9"/>
      <c r="BJ245" s="9"/>
      <c r="BK245" s="9"/>
      <c r="BL245" s="9"/>
      <c r="BM245" s="9"/>
      <c r="BQ245" s="9"/>
      <c r="BR245" s="9"/>
    </row>
    <row r="246" spans="1:70" hidden="1" x14ac:dyDescent="0.25">
      <c r="A246" s="8">
        <v>35612</v>
      </c>
      <c r="B246" s="5">
        <f t="shared" si="16"/>
        <v>240</v>
      </c>
      <c r="C246" s="9"/>
      <c r="D246" s="9" t="s">
        <v>240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 t="s">
        <v>240</v>
      </c>
      <c r="AA246" s="9">
        <v>2.1349999999999998</v>
      </c>
      <c r="AB246" s="9">
        <v>2.11</v>
      </c>
      <c r="AC246" s="179">
        <f t="shared" si="17"/>
        <v>0</v>
      </c>
      <c r="AD246" s="9"/>
      <c r="AE246" s="9">
        <v>2.11</v>
      </c>
      <c r="AF246" s="9" t="s">
        <v>1</v>
      </c>
      <c r="AG246" s="9">
        <v>2.1549999999999998</v>
      </c>
      <c r="AH246" s="9">
        <v>1.925</v>
      </c>
      <c r="AI246" s="9">
        <v>1.91</v>
      </c>
      <c r="AJ246" s="9">
        <v>1.39</v>
      </c>
      <c r="AK246" s="9">
        <v>1.9450000000000001</v>
      </c>
      <c r="AL246" s="9">
        <v>2.0924999999999998</v>
      </c>
      <c r="AM246" s="9" t="s">
        <v>1</v>
      </c>
      <c r="AN246" s="9" t="s">
        <v>1</v>
      </c>
      <c r="AO246" s="1" t="s">
        <v>1</v>
      </c>
      <c r="AP246" s="9" t="s">
        <v>1</v>
      </c>
      <c r="AQ246" s="9">
        <v>1.9820000982284545</v>
      </c>
      <c r="AR246" s="9" t="s">
        <v>1</v>
      </c>
      <c r="AS246" s="9"/>
      <c r="BE246" s="9"/>
      <c r="BG246" s="9"/>
      <c r="BH246" s="9"/>
      <c r="BI246" s="9"/>
      <c r="BJ246" s="9"/>
      <c r="BK246" s="9"/>
      <c r="BL246" s="9"/>
      <c r="BM246" s="9"/>
      <c r="BQ246" s="9"/>
      <c r="BR246" s="9"/>
    </row>
    <row r="247" spans="1:70" hidden="1" x14ac:dyDescent="0.25">
      <c r="A247" s="8">
        <v>35613</v>
      </c>
      <c r="B247" s="5">
        <f t="shared" si="16"/>
        <v>241</v>
      </c>
      <c r="C247" s="9"/>
      <c r="D247" s="9" t="s">
        <v>240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 t="s">
        <v>240</v>
      </c>
      <c r="AA247" s="9">
        <v>2.11</v>
      </c>
      <c r="AB247" s="9">
        <v>2.0670000000000002</v>
      </c>
      <c r="AC247" s="179">
        <f t="shared" si="17"/>
        <v>0</v>
      </c>
      <c r="AD247" s="9"/>
      <c r="AE247" s="9">
        <v>2.0670000000000002</v>
      </c>
      <c r="AF247" s="9" t="s">
        <v>1</v>
      </c>
      <c r="AG247" s="9">
        <v>2.1145</v>
      </c>
      <c r="AH247" s="9">
        <v>1.8845000000000001</v>
      </c>
      <c r="AI247" s="9">
        <v>1.8470000000000002</v>
      </c>
      <c r="AJ247" s="9">
        <v>1.3520000000000001</v>
      </c>
      <c r="AK247" s="9">
        <v>1.9020000000000001</v>
      </c>
      <c r="AL247" s="9">
        <v>2.0495000000000001</v>
      </c>
      <c r="AM247" s="9" t="s">
        <v>1</v>
      </c>
      <c r="AN247" s="9" t="s">
        <v>1</v>
      </c>
      <c r="AO247" s="1" t="s">
        <v>1</v>
      </c>
      <c r="AP247" s="9" t="s">
        <v>1</v>
      </c>
      <c r="AQ247" s="9">
        <v>1.9500001354217531</v>
      </c>
      <c r="AR247" s="9" t="s">
        <v>1</v>
      </c>
      <c r="AS247" s="9"/>
      <c r="BE247" s="9"/>
      <c r="BG247" s="9"/>
      <c r="BH247" s="9"/>
      <c r="BI247" s="9"/>
      <c r="BJ247" s="9"/>
      <c r="BK247" s="9"/>
      <c r="BL247" s="9"/>
      <c r="BM247" s="9"/>
      <c r="BQ247" s="9"/>
      <c r="BR247" s="9"/>
    </row>
    <row r="248" spans="1:70" hidden="1" x14ac:dyDescent="0.25">
      <c r="A248" s="8">
        <v>35614</v>
      </c>
      <c r="B248" s="5">
        <f t="shared" si="16"/>
        <v>242</v>
      </c>
      <c r="C248" s="9"/>
      <c r="D248" s="9" t="s">
        <v>240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 t="s">
        <v>240</v>
      </c>
      <c r="AA248" s="9">
        <v>2.0699999999999998</v>
      </c>
      <c r="AB248" s="9">
        <v>2.1030000000000002</v>
      </c>
      <c r="AC248" s="179">
        <f t="shared" si="17"/>
        <v>0</v>
      </c>
      <c r="AD248" s="9"/>
      <c r="AE248" s="9">
        <v>2.1030000000000002</v>
      </c>
      <c r="AF248" s="9" t="s">
        <v>1</v>
      </c>
      <c r="AG248" s="9">
        <v>2.1505000000000001</v>
      </c>
      <c r="AH248" s="9">
        <v>1.9280000000000002</v>
      </c>
      <c r="AI248" s="9">
        <v>1.8880000000000001</v>
      </c>
      <c r="AJ248" s="9">
        <v>1.3530000000000002</v>
      </c>
      <c r="AK248" s="9">
        <v>1.9405000000000001</v>
      </c>
      <c r="AL248" s="9">
        <v>2.0855000000000001</v>
      </c>
      <c r="AM248" s="9" t="s">
        <v>1</v>
      </c>
      <c r="AN248" s="9" t="s">
        <v>1</v>
      </c>
      <c r="AO248" s="1" t="s">
        <v>1</v>
      </c>
      <c r="AP248" s="9" t="s">
        <v>1</v>
      </c>
      <c r="AQ248" s="9">
        <v>1.9720000772476198</v>
      </c>
      <c r="AR248" s="9" t="s">
        <v>1</v>
      </c>
      <c r="AS248" s="9"/>
      <c r="BE248" s="9"/>
      <c r="BG248" s="9"/>
      <c r="BH248" s="9"/>
      <c r="BI248" s="9"/>
      <c r="BJ248" s="9"/>
      <c r="BK248" s="9"/>
      <c r="BL248" s="9"/>
      <c r="BM248" s="9"/>
      <c r="BQ248" s="9"/>
      <c r="BR248" s="9"/>
    </row>
    <row r="249" spans="1:70" hidden="1" x14ac:dyDescent="0.25">
      <c r="A249" s="8">
        <v>35618</v>
      </c>
      <c r="B249" s="5">
        <f t="shared" si="16"/>
        <v>243</v>
      </c>
      <c r="C249" s="9"/>
      <c r="D249" s="9" t="s">
        <v>240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 t="s">
        <v>240</v>
      </c>
      <c r="AA249" s="9">
        <v>2.08</v>
      </c>
      <c r="AB249" s="9">
        <v>2.0680000000000001</v>
      </c>
      <c r="AC249" s="179">
        <f t="shared" si="17"/>
        <v>0</v>
      </c>
      <c r="AD249" s="9"/>
      <c r="AE249" s="9">
        <v>2.0680000000000001</v>
      </c>
      <c r="AF249" s="9" t="s">
        <v>1</v>
      </c>
      <c r="AG249" s="9">
        <v>2.1154999999999999</v>
      </c>
      <c r="AH249" s="9">
        <v>1.893</v>
      </c>
      <c r="AI249" s="9">
        <v>1.8580000000000001</v>
      </c>
      <c r="AJ249" s="9">
        <v>1.3630000000000002</v>
      </c>
      <c r="AK249" s="9">
        <v>1.903</v>
      </c>
      <c r="AL249" s="9">
        <v>2.0505</v>
      </c>
      <c r="AM249" s="9" t="s">
        <v>1</v>
      </c>
      <c r="AN249" s="9" t="s">
        <v>1</v>
      </c>
      <c r="AO249" s="1" t="s">
        <v>1</v>
      </c>
      <c r="AP249" s="9" t="s">
        <v>1</v>
      </c>
      <c r="AQ249" s="9">
        <v>1.9549999647140504</v>
      </c>
      <c r="AR249" s="9" t="s">
        <v>1</v>
      </c>
      <c r="AS249" s="9"/>
      <c r="BE249" s="9"/>
      <c r="BG249" s="9"/>
      <c r="BH249" s="9"/>
      <c r="BI249" s="9"/>
      <c r="BJ249" s="9"/>
      <c r="BK249" s="9"/>
      <c r="BL249" s="9"/>
      <c r="BM249" s="9"/>
      <c r="BQ249" s="9"/>
      <c r="BR249" s="9"/>
    </row>
    <row r="250" spans="1:70" hidden="1" x14ac:dyDescent="0.25">
      <c r="A250" s="8">
        <v>35619</v>
      </c>
      <c r="B250" s="5">
        <f t="shared" si="16"/>
        <v>244</v>
      </c>
      <c r="C250" s="9"/>
      <c r="D250" s="9" t="s">
        <v>240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 t="s">
        <v>240</v>
      </c>
      <c r="AA250" s="9">
        <v>2.06</v>
      </c>
      <c r="AB250" s="9">
        <v>2.1160000000000001</v>
      </c>
      <c r="AC250" s="179">
        <f t="shared" si="17"/>
        <v>0</v>
      </c>
      <c r="AD250" s="9"/>
      <c r="AE250" s="9">
        <v>2.1160000000000001</v>
      </c>
      <c r="AF250" s="9" t="s">
        <v>1</v>
      </c>
      <c r="AG250" s="9">
        <v>2.1659999999999999</v>
      </c>
      <c r="AH250" s="9">
        <v>1.931</v>
      </c>
      <c r="AI250" s="9">
        <v>1.901</v>
      </c>
      <c r="AJ250" s="9">
        <v>1.3760000000000001</v>
      </c>
      <c r="AK250" s="9">
        <v>1.9560000000000002</v>
      </c>
      <c r="AL250" s="9">
        <v>2.1030000000000002</v>
      </c>
      <c r="AM250" s="9" t="s">
        <v>1</v>
      </c>
      <c r="AN250" s="9" t="s">
        <v>1</v>
      </c>
      <c r="AO250" s="1" t="s">
        <v>1</v>
      </c>
      <c r="AP250" s="9" t="s">
        <v>1</v>
      </c>
      <c r="AQ250" s="9">
        <v>2.005000177383423</v>
      </c>
      <c r="AR250" s="9" t="s">
        <v>1</v>
      </c>
      <c r="AS250" s="9"/>
      <c r="BE250" s="9"/>
      <c r="BG250" s="9"/>
      <c r="BH250" s="9"/>
      <c r="BI250" s="9"/>
      <c r="BJ250" s="9"/>
      <c r="BK250" s="9"/>
      <c r="BL250" s="9"/>
      <c r="BM250" s="9"/>
      <c r="BQ250" s="9"/>
      <c r="BR250" s="9"/>
    </row>
    <row r="251" spans="1:70" hidden="1" x14ac:dyDescent="0.25">
      <c r="A251" s="8">
        <v>35620</v>
      </c>
      <c r="B251" s="5">
        <f t="shared" si="16"/>
        <v>245</v>
      </c>
      <c r="C251" s="9"/>
      <c r="D251" s="9" t="s">
        <v>240</v>
      </c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 t="s">
        <v>240</v>
      </c>
      <c r="AA251" s="9">
        <v>2.105</v>
      </c>
      <c r="AB251" s="9">
        <v>2.0979999999999999</v>
      </c>
      <c r="AC251" s="179">
        <f t="shared" si="17"/>
        <v>0</v>
      </c>
      <c r="AD251" s="9"/>
      <c r="AE251" s="9">
        <v>2.0979999999999999</v>
      </c>
      <c r="AF251" s="9" t="s">
        <v>1</v>
      </c>
      <c r="AG251" s="9">
        <v>2.1505000000000001</v>
      </c>
      <c r="AH251" s="9">
        <v>1.9229999999999998</v>
      </c>
      <c r="AI251" s="9">
        <v>1.9029999999999998</v>
      </c>
      <c r="AJ251" s="9">
        <v>1.393</v>
      </c>
      <c r="AK251" s="9">
        <v>1.9379999999999999</v>
      </c>
      <c r="AL251" s="9">
        <v>2.0854999999999997</v>
      </c>
      <c r="AM251" s="9" t="s">
        <v>1</v>
      </c>
      <c r="AN251" s="9" t="s">
        <v>1</v>
      </c>
      <c r="AO251" s="1" t="s">
        <v>1</v>
      </c>
      <c r="AP251" s="9" t="s">
        <v>1</v>
      </c>
      <c r="AQ251" s="9">
        <v>1.9899999599456786</v>
      </c>
      <c r="AR251" s="9" t="s">
        <v>1</v>
      </c>
      <c r="AS251" s="9"/>
      <c r="BE251" s="9"/>
      <c r="BG251" s="9"/>
      <c r="BH251" s="9"/>
      <c r="BI251" s="9"/>
      <c r="BJ251" s="9"/>
      <c r="BK251" s="9"/>
      <c r="BL251" s="9"/>
      <c r="BM251" s="9"/>
      <c r="BQ251" s="9"/>
      <c r="BR251" s="9"/>
    </row>
    <row r="252" spans="1:70" hidden="1" x14ac:dyDescent="0.25">
      <c r="A252" s="8">
        <v>35621</v>
      </c>
      <c r="B252" s="5">
        <f t="shared" si="16"/>
        <v>246</v>
      </c>
      <c r="C252" s="9"/>
      <c r="D252" s="9" t="s">
        <v>240</v>
      </c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 t="s">
        <v>240</v>
      </c>
      <c r="AA252" s="9">
        <v>2.1</v>
      </c>
      <c r="AB252" s="9">
        <v>2.1150000000000002</v>
      </c>
      <c r="AC252" s="179">
        <f t="shared" si="17"/>
        <v>0</v>
      </c>
      <c r="AD252" s="9"/>
      <c r="AE252" s="9">
        <v>2.1150000000000002</v>
      </c>
      <c r="AF252" s="9" t="s">
        <v>1</v>
      </c>
      <c r="AG252" s="9">
        <v>2.1675</v>
      </c>
      <c r="AH252" s="9">
        <v>1.95</v>
      </c>
      <c r="AI252" s="9">
        <v>1.93</v>
      </c>
      <c r="AJ252" s="9">
        <v>1.4450000000000001</v>
      </c>
      <c r="AK252" s="9">
        <v>1.96</v>
      </c>
      <c r="AL252" s="9">
        <v>2.1</v>
      </c>
      <c r="AM252" s="9" t="s">
        <v>1</v>
      </c>
      <c r="AN252" s="9" t="s">
        <v>1</v>
      </c>
      <c r="AO252" s="1" t="s">
        <v>1</v>
      </c>
      <c r="AP252" s="9" t="s">
        <v>1</v>
      </c>
      <c r="AQ252" s="9">
        <v>2.005000104904175</v>
      </c>
      <c r="AR252" s="9" t="s">
        <v>1</v>
      </c>
      <c r="AS252" s="9"/>
      <c r="BE252" s="9"/>
      <c r="BG252" s="9"/>
      <c r="BH252" s="9"/>
      <c r="BI252" s="9"/>
      <c r="BJ252" s="9"/>
      <c r="BK252" s="9"/>
      <c r="BL252" s="9"/>
      <c r="BM252" s="9"/>
      <c r="BQ252" s="9"/>
      <c r="BR252" s="9"/>
    </row>
    <row r="253" spans="1:70" hidden="1" x14ac:dyDescent="0.25">
      <c r="A253" s="8">
        <v>35622</v>
      </c>
      <c r="B253" s="5">
        <f t="shared" si="16"/>
        <v>247</v>
      </c>
      <c r="C253" s="9"/>
      <c r="D253" s="9" t="s">
        <v>240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 t="s">
        <v>240</v>
      </c>
      <c r="AA253" s="9">
        <v>2.1349999999999998</v>
      </c>
      <c r="AB253" s="9">
        <v>2.0939999999999999</v>
      </c>
      <c r="AC253" s="179">
        <f t="shared" si="17"/>
        <v>0</v>
      </c>
      <c r="AD253" s="9"/>
      <c r="AE253" s="9">
        <v>2.0939999999999999</v>
      </c>
      <c r="AF253" s="9" t="s">
        <v>1</v>
      </c>
      <c r="AG253" s="9">
        <v>2.1465000000000001</v>
      </c>
      <c r="AH253" s="9">
        <v>1.9264999999999999</v>
      </c>
      <c r="AI253" s="9">
        <v>1.9089999999999998</v>
      </c>
      <c r="AJ253" s="9">
        <v>1.474</v>
      </c>
      <c r="AK253" s="9">
        <v>1.9389999999999998</v>
      </c>
      <c r="AL253" s="9">
        <v>2.0789999999999997</v>
      </c>
      <c r="AM253" s="9" t="s">
        <v>1</v>
      </c>
      <c r="AN253" s="9" t="s">
        <v>1</v>
      </c>
      <c r="AO253" s="1" t="s">
        <v>1</v>
      </c>
      <c r="AP253" s="9" t="s">
        <v>1</v>
      </c>
      <c r="AQ253" s="9">
        <v>1.9919998826980589</v>
      </c>
      <c r="AR253" s="9" t="s">
        <v>1</v>
      </c>
      <c r="AS253" s="9"/>
      <c r="BE253" s="9"/>
      <c r="BG253" s="9"/>
      <c r="BH253" s="9"/>
      <c r="BI253" s="9"/>
      <c r="BJ253" s="9"/>
      <c r="BK253" s="9"/>
      <c r="BL253" s="9"/>
      <c r="BM253" s="9"/>
      <c r="BQ253" s="9"/>
      <c r="BR253" s="9"/>
    </row>
    <row r="254" spans="1:70" hidden="1" x14ac:dyDescent="0.25">
      <c r="A254" s="8">
        <v>35625</v>
      </c>
      <c r="B254" s="5">
        <f t="shared" si="16"/>
        <v>248</v>
      </c>
      <c r="C254" s="9"/>
      <c r="D254" s="9" t="s">
        <v>240</v>
      </c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 t="s">
        <v>240</v>
      </c>
      <c r="AA254" s="9">
        <v>2.1349999999999998</v>
      </c>
      <c r="AB254" s="9">
        <v>2.1509999999999998</v>
      </c>
      <c r="AC254" s="179">
        <f t="shared" si="17"/>
        <v>0</v>
      </c>
      <c r="AD254" s="9"/>
      <c r="AE254" s="9">
        <v>2.1509999999999998</v>
      </c>
      <c r="AF254" s="9" t="s">
        <v>1</v>
      </c>
      <c r="AG254" s="9">
        <v>2.2035</v>
      </c>
      <c r="AH254" s="9">
        <v>1.9909999999999999</v>
      </c>
      <c r="AI254" s="9">
        <v>1.9659999999999997</v>
      </c>
      <c r="AJ254" s="9">
        <v>1.4959999999999998</v>
      </c>
      <c r="AK254" s="9">
        <v>1.9984999999999997</v>
      </c>
      <c r="AL254" s="9">
        <v>2.1359999999999997</v>
      </c>
      <c r="AM254" s="9" t="s">
        <v>1</v>
      </c>
      <c r="AN254" s="9" t="s">
        <v>1</v>
      </c>
      <c r="AO254" s="1" t="s">
        <v>1</v>
      </c>
      <c r="AP254" s="9" t="s">
        <v>1</v>
      </c>
      <c r="AQ254" s="9">
        <v>2.0499999294281004</v>
      </c>
      <c r="AR254" s="9" t="s">
        <v>1</v>
      </c>
      <c r="AS254" s="9"/>
      <c r="BE254" s="9"/>
      <c r="BG254" s="9"/>
      <c r="BH254" s="9"/>
      <c r="BI254" s="9"/>
      <c r="BJ254" s="9"/>
      <c r="BK254" s="9"/>
      <c r="BL254" s="9"/>
      <c r="BM254" s="9"/>
      <c r="BQ254" s="9"/>
      <c r="BR254" s="9"/>
    </row>
    <row r="255" spans="1:70" hidden="1" x14ac:dyDescent="0.25">
      <c r="A255" s="8">
        <v>35626</v>
      </c>
      <c r="B255" s="5">
        <f t="shared" si="16"/>
        <v>249</v>
      </c>
      <c r="C255" s="9"/>
      <c r="D255" s="9" t="s">
        <v>240</v>
      </c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 t="s">
        <v>240</v>
      </c>
      <c r="AA255" s="9">
        <v>2.1749999999999998</v>
      </c>
      <c r="AB255" s="9">
        <v>2.1619999999999999</v>
      </c>
      <c r="AC255" s="179">
        <f t="shared" si="17"/>
        <v>0</v>
      </c>
      <c r="AD255" s="9"/>
      <c r="AE255" s="9">
        <v>2.1619999999999999</v>
      </c>
      <c r="AF255" s="9" t="s">
        <v>1</v>
      </c>
      <c r="AG255" s="9">
        <v>2.2195</v>
      </c>
      <c r="AH255" s="9">
        <v>1.9944999999999999</v>
      </c>
      <c r="AI255" s="9">
        <v>1.9695</v>
      </c>
      <c r="AJ255" s="9">
        <v>1.4570000000000001</v>
      </c>
      <c r="AK255" s="9">
        <v>2.012</v>
      </c>
      <c r="AL255" s="9">
        <v>2.1469999999999998</v>
      </c>
      <c r="AM255" s="9" t="s">
        <v>1</v>
      </c>
      <c r="AN255" s="9" t="s">
        <v>1</v>
      </c>
      <c r="AO255" s="1" t="s">
        <v>1</v>
      </c>
      <c r="AP255" s="9" t="s">
        <v>1</v>
      </c>
      <c r="AQ255" s="9">
        <v>2.0600000019073486</v>
      </c>
      <c r="AR255" s="9" t="s">
        <v>1</v>
      </c>
      <c r="AS255" s="9"/>
      <c r="BE255" s="9"/>
      <c r="BG255" s="9"/>
      <c r="BH255" s="9"/>
      <c r="BI255" s="9"/>
      <c r="BJ255" s="9"/>
      <c r="BK255" s="9"/>
      <c r="BL255" s="9"/>
      <c r="BM255" s="9"/>
      <c r="BQ255" s="9"/>
      <c r="BR255" s="9"/>
    </row>
    <row r="256" spans="1:70" hidden="1" x14ac:dyDescent="0.25">
      <c r="A256" s="8">
        <v>35627</v>
      </c>
      <c r="B256" s="5">
        <f t="shared" si="16"/>
        <v>250</v>
      </c>
      <c r="C256" s="9"/>
      <c r="D256" s="9" t="s">
        <v>240</v>
      </c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 t="s">
        <v>240</v>
      </c>
      <c r="AA256" s="9">
        <v>2.19</v>
      </c>
      <c r="AB256" s="9">
        <v>2.1739999999999999</v>
      </c>
      <c r="AC256" s="179">
        <f t="shared" si="17"/>
        <v>0</v>
      </c>
      <c r="AD256" s="9"/>
      <c r="AE256" s="9">
        <v>2.1739999999999999</v>
      </c>
      <c r="AF256" s="9" t="s">
        <v>1</v>
      </c>
      <c r="AG256" s="9">
        <v>2.2315</v>
      </c>
      <c r="AH256" s="9">
        <v>2.0139999999999998</v>
      </c>
      <c r="AI256" s="9">
        <v>1.984</v>
      </c>
      <c r="AJ256" s="9">
        <v>1.444</v>
      </c>
      <c r="AK256" s="9">
        <v>2.024</v>
      </c>
      <c r="AL256" s="9">
        <v>2.1589999999999998</v>
      </c>
      <c r="AM256" s="9" t="s">
        <v>1</v>
      </c>
      <c r="AN256" s="9" t="s">
        <v>1</v>
      </c>
      <c r="AO256" s="1" t="s">
        <v>1</v>
      </c>
      <c r="AP256" s="9" t="s">
        <v>1</v>
      </c>
      <c r="AQ256" s="9">
        <v>2.0699998989105226</v>
      </c>
      <c r="AR256" s="9" t="s">
        <v>1</v>
      </c>
      <c r="AS256" s="9"/>
      <c r="BE256" s="9"/>
      <c r="BG256" s="9"/>
      <c r="BH256" s="9"/>
      <c r="BI256" s="9"/>
      <c r="BJ256" s="9"/>
      <c r="BK256" s="9"/>
      <c r="BL256" s="9"/>
      <c r="BM256" s="9"/>
      <c r="BQ256" s="9"/>
      <c r="BR256" s="9"/>
    </row>
    <row r="257" spans="1:70" hidden="1" x14ac:dyDescent="0.25">
      <c r="A257" s="8">
        <v>35628</v>
      </c>
      <c r="B257" s="5">
        <f t="shared" si="16"/>
        <v>251</v>
      </c>
      <c r="C257" s="9"/>
      <c r="D257" s="9" t="s">
        <v>240</v>
      </c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 t="s">
        <v>240</v>
      </c>
      <c r="AA257" s="9">
        <v>2.21</v>
      </c>
      <c r="AB257" s="9">
        <v>2.1749999999999998</v>
      </c>
      <c r="AC257" s="179">
        <f t="shared" si="17"/>
        <v>0</v>
      </c>
      <c r="AD257" s="9"/>
      <c r="AE257" s="9">
        <v>2.1749999999999998</v>
      </c>
      <c r="AF257" s="9" t="s">
        <v>1</v>
      </c>
      <c r="AG257" s="9">
        <v>2.2250000000000001</v>
      </c>
      <c r="AH257" s="9">
        <v>2.02</v>
      </c>
      <c r="AI257" s="9">
        <v>1.9850000000000001</v>
      </c>
      <c r="AJ257" s="9">
        <v>1.44</v>
      </c>
      <c r="AK257" s="9">
        <v>2.02</v>
      </c>
      <c r="AL257" s="9">
        <v>2.16</v>
      </c>
      <c r="AM257" s="9" t="s">
        <v>1</v>
      </c>
      <c r="AN257" s="9" t="s">
        <v>1</v>
      </c>
      <c r="AO257" s="1" t="s">
        <v>1</v>
      </c>
      <c r="AP257" s="9" t="s">
        <v>1</v>
      </c>
      <c r="AQ257" s="9">
        <v>2.0699999713897705</v>
      </c>
      <c r="AR257" s="9" t="s">
        <v>1</v>
      </c>
      <c r="AS257" s="9"/>
      <c r="BE257" s="9"/>
      <c r="BG257" s="9"/>
      <c r="BH257" s="9"/>
      <c r="BI257" s="9"/>
      <c r="BJ257" s="9"/>
      <c r="BK257" s="9"/>
      <c r="BL257" s="9"/>
      <c r="BM257" s="9"/>
      <c r="BQ257" s="9"/>
      <c r="BR257" s="9"/>
    </row>
    <row r="258" spans="1:70" hidden="1" x14ac:dyDescent="0.25">
      <c r="A258" s="8">
        <v>35629</v>
      </c>
      <c r="B258" s="5">
        <f t="shared" si="16"/>
        <v>252</v>
      </c>
      <c r="C258" s="9"/>
      <c r="D258" s="9" t="s">
        <v>240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 t="s">
        <v>240</v>
      </c>
      <c r="AA258" s="9">
        <v>2.1800000000000002</v>
      </c>
      <c r="AB258" s="9">
        <v>2.1680000000000001</v>
      </c>
      <c r="AC258" s="179">
        <f t="shared" si="17"/>
        <v>0</v>
      </c>
      <c r="AD258" s="9"/>
      <c r="AE258" s="9">
        <v>2.1680000000000001</v>
      </c>
      <c r="AF258" s="9" t="s">
        <v>1</v>
      </c>
      <c r="AG258" s="9">
        <v>2.2205000000000004</v>
      </c>
      <c r="AH258" s="9">
        <v>2.0130000000000003</v>
      </c>
      <c r="AI258" s="9">
        <v>1.9830000000000001</v>
      </c>
      <c r="AJ258" s="9">
        <v>1.4380000000000002</v>
      </c>
      <c r="AK258" s="9">
        <v>2.0155000000000003</v>
      </c>
      <c r="AL258" s="9">
        <v>2.153</v>
      </c>
      <c r="AM258" s="9" t="s">
        <v>1</v>
      </c>
      <c r="AN258" s="9" t="s">
        <v>1</v>
      </c>
      <c r="AO258" s="1" t="s">
        <v>1</v>
      </c>
      <c r="AP258" s="9" t="s">
        <v>1</v>
      </c>
      <c r="AQ258" s="9">
        <v>2.0680000858306888</v>
      </c>
      <c r="AR258" s="9" t="s">
        <v>1</v>
      </c>
      <c r="AS258" s="9"/>
      <c r="BE258" s="9"/>
      <c r="BG258" s="9"/>
      <c r="BH258" s="9"/>
      <c r="BI258" s="9"/>
      <c r="BJ258" s="9"/>
      <c r="BK258" s="9"/>
      <c r="BL258" s="9"/>
      <c r="BM258" s="9"/>
      <c r="BQ258" s="9"/>
      <c r="BR258" s="9"/>
    </row>
    <row r="259" spans="1:70" hidden="1" x14ac:dyDescent="0.25">
      <c r="A259" s="8">
        <v>35632</v>
      </c>
      <c r="B259" s="5">
        <f t="shared" si="16"/>
        <v>253</v>
      </c>
      <c r="C259" s="9"/>
      <c r="D259" s="9" t="s">
        <v>240</v>
      </c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 t="s">
        <v>240</v>
      </c>
      <c r="AA259" s="9">
        <v>2.13</v>
      </c>
      <c r="AB259" s="9">
        <v>2.085</v>
      </c>
      <c r="AC259" s="179">
        <f t="shared" si="17"/>
        <v>0</v>
      </c>
      <c r="AD259" s="9"/>
      <c r="AE259" s="9">
        <v>2.085</v>
      </c>
      <c r="AF259" s="9" t="s">
        <v>1</v>
      </c>
      <c r="AG259" s="9">
        <v>2.1375000000000002</v>
      </c>
      <c r="AH259" s="9">
        <v>1.9524999999999999</v>
      </c>
      <c r="AI259" s="9">
        <v>1.9225000000000001</v>
      </c>
      <c r="AJ259" s="9">
        <v>1.42</v>
      </c>
      <c r="AK259" s="9">
        <v>1.9450000000000001</v>
      </c>
      <c r="AL259" s="9">
        <v>2.0750000000000002</v>
      </c>
      <c r="AM259" s="9" t="s">
        <v>1</v>
      </c>
      <c r="AN259" s="9" t="s">
        <v>1</v>
      </c>
      <c r="AO259" s="1" t="s">
        <v>1</v>
      </c>
      <c r="AP259" s="9" t="s">
        <v>1</v>
      </c>
      <c r="AQ259" s="9">
        <v>1.9969999313354492</v>
      </c>
      <c r="AR259" s="9" t="s">
        <v>1</v>
      </c>
      <c r="AS259" s="9"/>
      <c r="BE259" s="9"/>
      <c r="BG259" s="9"/>
      <c r="BH259" s="9"/>
      <c r="BI259" s="9"/>
      <c r="BJ259" s="9"/>
      <c r="BK259" s="9"/>
      <c r="BL259" s="9"/>
      <c r="BM259" s="9"/>
      <c r="BQ259" s="9"/>
      <c r="BR259" s="9"/>
    </row>
    <row r="260" spans="1:70" hidden="1" x14ac:dyDescent="0.25">
      <c r="A260" s="8">
        <v>35633</v>
      </c>
      <c r="B260" s="5">
        <f t="shared" si="16"/>
        <v>254</v>
      </c>
      <c r="C260" s="9"/>
      <c r="D260" s="9" t="s">
        <v>240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 t="s">
        <v>240</v>
      </c>
      <c r="AA260" s="9">
        <v>2.1</v>
      </c>
      <c r="AB260" s="9">
        <v>2.117</v>
      </c>
      <c r="AC260" s="179">
        <f t="shared" si="17"/>
        <v>0</v>
      </c>
      <c r="AD260" s="9"/>
      <c r="AE260" s="9">
        <v>2.117</v>
      </c>
      <c r="AF260" s="9" t="s">
        <v>1</v>
      </c>
      <c r="AG260" s="9">
        <v>2.1745000000000001</v>
      </c>
      <c r="AH260" s="9">
        <v>1.9795</v>
      </c>
      <c r="AI260" s="9">
        <v>1.9550000000000001</v>
      </c>
      <c r="AJ260" s="9">
        <v>1.4370000000000001</v>
      </c>
      <c r="AK260" s="9">
        <v>1.9795</v>
      </c>
      <c r="AL260" s="9">
        <v>2.1044999999999998</v>
      </c>
      <c r="AM260" s="9" t="s">
        <v>1</v>
      </c>
      <c r="AN260" s="9" t="s">
        <v>1</v>
      </c>
      <c r="AO260" s="1" t="s">
        <v>1</v>
      </c>
      <c r="AP260" s="9" t="s">
        <v>1</v>
      </c>
      <c r="AQ260" s="9">
        <v>2.0259999103546145</v>
      </c>
      <c r="AR260" s="9" t="s">
        <v>1</v>
      </c>
      <c r="AS260" s="9"/>
      <c r="BE260" s="9"/>
      <c r="BG260" s="9"/>
      <c r="BH260" s="9"/>
      <c r="BI260" s="9"/>
      <c r="BJ260" s="9"/>
      <c r="BK260" s="9"/>
      <c r="BL260" s="9"/>
      <c r="BM260" s="9"/>
      <c r="BQ260" s="9"/>
      <c r="BR260" s="9"/>
    </row>
    <row r="261" spans="1:70" hidden="1" x14ac:dyDescent="0.25">
      <c r="A261" s="8">
        <v>35634</v>
      </c>
      <c r="B261" s="5">
        <f t="shared" si="16"/>
        <v>255</v>
      </c>
      <c r="C261" s="9"/>
      <c r="D261" s="9" t="s">
        <v>240</v>
      </c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 t="s">
        <v>240</v>
      </c>
      <c r="AA261" s="9">
        <v>2.145</v>
      </c>
      <c r="AB261" s="9">
        <v>2.1480000000000001</v>
      </c>
      <c r="AC261" s="179">
        <f t="shared" si="17"/>
        <v>0</v>
      </c>
      <c r="AD261" s="9"/>
      <c r="AE261" s="9">
        <v>2.1480000000000001</v>
      </c>
      <c r="AF261" s="9" t="s">
        <v>1</v>
      </c>
      <c r="AG261" s="9">
        <v>2.2055000000000002</v>
      </c>
      <c r="AH261" s="9">
        <v>2.008</v>
      </c>
      <c r="AI261" s="9">
        <v>1.9780000000000002</v>
      </c>
      <c r="AJ261" s="9">
        <v>1.4480000000000002</v>
      </c>
      <c r="AK261" s="9">
        <v>2.0105</v>
      </c>
      <c r="AL261" s="9">
        <v>2.1405000000000003</v>
      </c>
      <c r="AM261" s="9" t="s">
        <v>1</v>
      </c>
      <c r="AN261" s="9" t="s">
        <v>1</v>
      </c>
      <c r="AO261" s="1" t="s">
        <v>1</v>
      </c>
      <c r="AP261" s="9" t="s">
        <v>1</v>
      </c>
      <c r="AQ261" s="9">
        <v>2.0550000553131107</v>
      </c>
      <c r="AR261" s="9" t="s">
        <v>1</v>
      </c>
      <c r="AS261" s="9"/>
      <c r="BE261" s="9"/>
      <c r="BG261" s="9"/>
      <c r="BH261" s="9"/>
      <c r="BI261" s="9"/>
      <c r="BJ261" s="9"/>
      <c r="BK261" s="9"/>
      <c r="BL261" s="9"/>
      <c r="BM261" s="9"/>
      <c r="BQ261" s="9"/>
      <c r="BR261" s="9"/>
    </row>
    <row r="262" spans="1:70" hidden="1" x14ac:dyDescent="0.25">
      <c r="A262" s="8">
        <v>35635</v>
      </c>
      <c r="B262" s="5">
        <f t="shared" si="16"/>
        <v>256</v>
      </c>
      <c r="C262" s="9"/>
      <c r="D262" s="9" t="s">
        <v>240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 t="s">
        <v>240</v>
      </c>
      <c r="AA262" s="9">
        <v>2.17</v>
      </c>
      <c r="AB262" s="9">
        <v>2.1749999999999998</v>
      </c>
      <c r="AC262" s="179">
        <f t="shared" si="17"/>
        <v>0</v>
      </c>
      <c r="AD262" s="9"/>
      <c r="AE262" s="9">
        <v>2.1749999999999998</v>
      </c>
      <c r="AF262" s="9" t="s">
        <v>1</v>
      </c>
      <c r="AG262" s="9">
        <v>2.2275</v>
      </c>
      <c r="AH262" s="9">
        <v>2.0419999999999998</v>
      </c>
      <c r="AI262" s="9">
        <v>2</v>
      </c>
      <c r="AJ262" s="9">
        <v>1.4550000000000001</v>
      </c>
      <c r="AK262" s="9">
        <v>2.0519999999999996</v>
      </c>
      <c r="AL262" s="9">
        <v>2.1749999999999998</v>
      </c>
      <c r="AM262" s="9" t="s">
        <v>1</v>
      </c>
      <c r="AN262" s="9" t="s">
        <v>1</v>
      </c>
      <c r="AO262" s="1" t="s">
        <v>1</v>
      </c>
      <c r="AP262" s="9" t="s">
        <v>1</v>
      </c>
      <c r="AQ262" s="9">
        <v>2.0899999523162842</v>
      </c>
      <c r="AR262" s="9" t="s">
        <v>1</v>
      </c>
      <c r="AS262" s="9"/>
      <c r="BE262" s="9"/>
      <c r="BG262" s="9"/>
      <c r="BH262" s="9"/>
      <c r="BI262" s="9"/>
      <c r="BJ262" s="9"/>
      <c r="BK262" s="9"/>
      <c r="BL262" s="9"/>
      <c r="BM262" s="9"/>
      <c r="BQ262" s="9"/>
      <c r="BR262" s="9"/>
    </row>
    <row r="263" spans="1:70" hidden="1" x14ac:dyDescent="0.25">
      <c r="A263" s="8">
        <v>35636</v>
      </c>
      <c r="B263" s="5">
        <f t="shared" si="16"/>
        <v>257</v>
      </c>
      <c r="C263" s="9"/>
      <c r="D263" s="9" t="s">
        <v>240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 t="s">
        <v>240</v>
      </c>
      <c r="AA263" s="9">
        <v>2.165</v>
      </c>
      <c r="AB263" s="9">
        <v>2.1459999999999999</v>
      </c>
      <c r="AC263" s="179">
        <f t="shared" si="17"/>
        <v>0</v>
      </c>
      <c r="AD263" s="9"/>
      <c r="AE263" s="9">
        <v>2.1459999999999999</v>
      </c>
      <c r="AF263" s="9" t="s">
        <v>1</v>
      </c>
      <c r="AG263" s="9">
        <v>2.2035</v>
      </c>
      <c r="AH263" s="9">
        <v>2.0234999999999999</v>
      </c>
      <c r="AI263" s="9">
        <v>1.9909999999999999</v>
      </c>
      <c r="AJ263" s="9">
        <v>1.446</v>
      </c>
      <c r="AK263" s="9">
        <v>2.0234999999999999</v>
      </c>
      <c r="AL263" s="9">
        <v>2.1484999999999999</v>
      </c>
      <c r="AM263" s="9" t="s">
        <v>1</v>
      </c>
      <c r="AN263" s="9" t="s">
        <v>1</v>
      </c>
      <c r="AO263" s="1" t="s">
        <v>1</v>
      </c>
      <c r="AP263" s="9" t="s">
        <v>1</v>
      </c>
      <c r="AQ263" s="9">
        <v>2.085000120162964</v>
      </c>
      <c r="AR263" s="9" t="s">
        <v>1</v>
      </c>
      <c r="AS263" s="9"/>
      <c r="BE263" s="9"/>
      <c r="BG263" s="9"/>
      <c r="BH263" s="9"/>
      <c r="BI263" s="9"/>
      <c r="BJ263" s="9"/>
      <c r="BK263" s="9"/>
      <c r="BL263" s="9"/>
      <c r="BM263" s="9"/>
      <c r="BQ263" s="9"/>
      <c r="BR263" s="9"/>
    </row>
    <row r="264" spans="1:70" hidden="1" x14ac:dyDescent="0.25">
      <c r="A264" s="8">
        <v>35639</v>
      </c>
      <c r="B264" s="5">
        <f t="shared" si="16"/>
        <v>258</v>
      </c>
      <c r="C264" s="9"/>
      <c r="D264" s="9" t="s">
        <v>240</v>
      </c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 t="s">
        <v>240</v>
      </c>
      <c r="AA264" s="9">
        <v>2.13</v>
      </c>
      <c r="AB264" s="9">
        <v>2.1829999999999998</v>
      </c>
      <c r="AC264" s="179">
        <f t="shared" si="17"/>
        <v>0</v>
      </c>
      <c r="AD264" s="9"/>
      <c r="AE264" s="9">
        <v>2.1829999999999998</v>
      </c>
      <c r="AF264" s="9" t="s">
        <v>1</v>
      </c>
      <c r="AG264" s="9">
        <v>2.2355</v>
      </c>
      <c r="AH264" s="9">
        <v>2.0529999999999999</v>
      </c>
      <c r="AI264" s="9">
        <v>2.0129999999999999</v>
      </c>
      <c r="AJ264" s="9">
        <v>1.4029999999999998</v>
      </c>
      <c r="AK264" s="9">
        <v>2.0629999999999997</v>
      </c>
      <c r="AL264" s="9">
        <v>2.1829999999999998</v>
      </c>
      <c r="AM264" s="9" t="s">
        <v>1</v>
      </c>
      <c r="AN264" s="9" t="s">
        <v>1</v>
      </c>
      <c r="AO264" s="1" t="s">
        <v>1</v>
      </c>
      <c r="AP264" s="9" t="s">
        <v>1</v>
      </c>
      <c r="AQ264" s="9">
        <v>2.1099998073577879</v>
      </c>
      <c r="AR264" s="9" t="s">
        <v>1</v>
      </c>
      <c r="AS264" s="9"/>
      <c r="BE264" s="9"/>
      <c r="BG264" s="9"/>
      <c r="BH264" s="9"/>
      <c r="BI264" s="9"/>
      <c r="BJ264" s="9"/>
      <c r="BK264" s="9"/>
      <c r="BL264" s="9"/>
      <c r="BM264" s="9"/>
      <c r="BQ264" s="9"/>
      <c r="BR264" s="9"/>
    </row>
    <row r="265" spans="1:70" hidden="1" x14ac:dyDescent="0.25">
      <c r="A265" s="8">
        <v>35640</v>
      </c>
      <c r="B265" s="5">
        <f t="shared" si="16"/>
        <v>259</v>
      </c>
      <c r="C265" s="9"/>
      <c r="D265" s="9" t="s">
        <v>240</v>
      </c>
      <c r="E265" s="9">
        <v>1</v>
      </c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 t="s">
        <v>240</v>
      </c>
      <c r="AA265" s="9">
        <v>2.165</v>
      </c>
      <c r="AB265" s="9">
        <v>2.161</v>
      </c>
      <c r="AC265" s="179">
        <f t="shared" si="17"/>
        <v>0</v>
      </c>
      <c r="AD265" s="9">
        <v>1</v>
      </c>
      <c r="AE265" s="9">
        <v>2.161</v>
      </c>
      <c r="AF265" s="9" t="s">
        <v>1</v>
      </c>
      <c r="AG265" s="9">
        <v>2.2160000000000002</v>
      </c>
      <c r="AH265" s="9">
        <v>2.0409999999999999</v>
      </c>
      <c r="AI265" s="9">
        <v>2.0009999999999999</v>
      </c>
      <c r="AJ265" s="9">
        <v>1.401</v>
      </c>
      <c r="AK265" s="9">
        <v>2.0310000000000001</v>
      </c>
      <c r="AL265" s="9">
        <v>2.161</v>
      </c>
      <c r="AM265" s="9" t="s">
        <v>1</v>
      </c>
      <c r="AN265" s="9" t="s">
        <v>1</v>
      </c>
      <c r="AO265" s="1" t="s">
        <v>1</v>
      </c>
      <c r="AP265" s="9" t="s">
        <v>1</v>
      </c>
      <c r="AQ265" s="9">
        <v>2.1180000171661377</v>
      </c>
      <c r="AR265" s="9" t="s">
        <v>1</v>
      </c>
      <c r="AS265" s="9"/>
      <c r="BE265" s="9"/>
      <c r="BG265" s="9"/>
      <c r="BH265" s="9"/>
      <c r="BI265" s="9"/>
      <c r="BJ265" s="9"/>
      <c r="BK265" s="9"/>
      <c r="BL265" s="9"/>
      <c r="BM265" s="9"/>
      <c r="BQ265" s="9"/>
      <c r="BR265" s="9"/>
    </row>
    <row r="266" spans="1:70" hidden="1" x14ac:dyDescent="0.25">
      <c r="A266" s="8">
        <v>35641</v>
      </c>
      <c r="B266" s="5">
        <f t="shared" ref="B266:B329" si="18">B265+1</f>
        <v>260</v>
      </c>
      <c r="C266" s="9"/>
      <c r="D266" s="9" t="s">
        <v>241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 t="s">
        <v>241</v>
      </c>
      <c r="AA266" s="9">
        <v>2.14</v>
      </c>
      <c r="AB266" s="9">
        <v>2.161</v>
      </c>
      <c r="AC266" s="179">
        <f t="shared" si="17"/>
        <v>0</v>
      </c>
      <c r="AD266" s="9"/>
      <c r="AE266" s="9">
        <v>2.161</v>
      </c>
      <c r="AF266" s="9" t="s">
        <v>1</v>
      </c>
      <c r="AG266" s="9">
        <v>2.2210000000000001</v>
      </c>
      <c r="AH266" s="9">
        <v>2.016</v>
      </c>
      <c r="AI266" s="9">
        <v>1.9610000000000001</v>
      </c>
      <c r="AJ266" s="9">
        <v>1.466</v>
      </c>
      <c r="AK266" s="9">
        <v>2.016</v>
      </c>
      <c r="AL266" s="9">
        <v>2.1484999999999999</v>
      </c>
      <c r="AM266" s="9" t="s">
        <v>1</v>
      </c>
      <c r="AN266" s="9" t="s">
        <v>1</v>
      </c>
      <c r="AO266" s="1" t="s">
        <v>1</v>
      </c>
      <c r="AP266" s="9" t="s">
        <v>1</v>
      </c>
      <c r="AQ266" s="9">
        <v>2.0650000438690186</v>
      </c>
      <c r="AR266" s="9" t="s">
        <v>1</v>
      </c>
      <c r="AS266" s="9"/>
      <c r="BE266" s="9"/>
      <c r="BG266" s="9"/>
      <c r="BH266" s="9"/>
      <c r="BI266" s="9"/>
      <c r="BJ266" s="9"/>
      <c r="BK266" s="9"/>
      <c r="BL266" s="9"/>
      <c r="BM266" s="9"/>
      <c r="BQ266" s="9"/>
      <c r="BR266" s="9"/>
    </row>
    <row r="267" spans="1:70" hidden="1" x14ac:dyDescent="0.25">
      <c r="A267" s="8">
        <v>35642</v>
      </c>
      <c r="B267" s="5">
        <f t="shared" si="18"/>
        <v>261</v>
      </c>
      <c r="C267" s="9"/>
      <c r="D267" s="9" t="s">
        <v>241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 t="s">
        <v>241</v>
      </c>
      <c r="AA267" s="9">
        <v>2.1749999999999998</v>
      </c>
      <c r="AB267" s="9">
        <v>2.177</v>
      </c>
      <c r="AC267" s="179">
        <f t="shared" si="17"/>
        <v>0</v>
      </c>
      <c r="AD267" s="9"/>
      <c r="AE267" s="9">
        <v>2.177</v>
      </c>
      <c r="AF267" s="9" t="s">
        <v>1</v>
      </c>
      <c r="AG267" s="9">
        <v>2.2345000000000002</v>
      </c>
      <c r="AH267" s="9">
        <v>2.0169999999999999</v>
      </c>
      <c r="AI267" s="9">
        <v>1.9670000000000001</v>
      </c>
      <c r="AJ267" s="9">
        <v>1.4670000000000001</v>
      </c>
      <c r="AK267" s="9">
        <v>2.0345</v>
      </c>
      <c r="AL267" s="9">
        <v>2.1644999999999999</v>
      </c>
      <c r="AM267" s="9" t="s">
        <v>1</v>
      </c>
      <c r="AN267" s="9" t="s">
        <v>1</v>
      </c>
      <c r="AO267" s="1" t="s">
        <v>1</v>
      </c>
      <c r="AP267" s="9" t="s">
        <v>1</v>
      </c>
      <c r="AQ267" s="9">
        <v>2.0650000114440918</v>
      </c>
      <c r="AR267" s="9" t="s">
        <v>1</v>
      </c>
      <c r="AS267" s="9"/>
      <c r="BE267" s="9"/>
      <c r="BG267" s="9"/>
      <c r="BH267" s="9"/>
      <c r="BI267" s="9"/>
      <c r="BJ267" s="9"/>
      <c r="BK267" s="9"/>
      <c r="BL267" s="9"/>
      <c r="BM267" s="9"/>
      <c r="BQ267" s="9"/>
      <c r="BR267" s="9"/>
    </row>
    <row r="268" spans="1:70" hidden="1" x14ac:dyDescent="0.25">
      <c r="A268" s="8">
        <v>35643</v>
      </c>
      <c r="B268" s="5">
        <f t="shared" si="18"/>
        <v>262</v>
      </c>
      <c r="C268" s="9"/>
      <c r="D268" s="9" t="s">
        <v>241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 t="s">
        <v>241</v>
      </c>
      <c r="AA268" s="9">
        <v>2.1749999999999998</v>
      </c>
      <c r="AB268" s="9">
        <v>2.2389999999999999</v>
      </c>
      <c r="AC268" s="179">
        <f t="shared" si="17"/>
        <v>0</v>
      </c>
      <c r="AD268" s="9"/>
      <c r="AE268" s="9">
        <v>2.2389999999999999</v>
      </c>
      <c r="AF268" s="9" t="s">
        <v>1</v>
      </c>
      <c r="AG268" s="9">
        <v>2.2965</v>
      </c>
      <c r="AH268" s="9">
        <v>2.0614999999999997</v>
      </c>
      <c r="AI268" s="9">
        <v>2.0189999999999997</v>
      </c>
      <c r="AJ268" s="9">
        <v>1.4489999999999998</v>
      </c>
      <c r="AK268" s="9">
        <v>2.0939999999999999</v>
      </c>
      <c r="AL268" s="9">
        <v>2.2239999999999998</v>
      </c>
      <c r="AM268" s="9" t="s">
        <v>1</v>
      </c>
      <c r="AN268" s="9" t="s">
        <v>1</v>
      </c>
      <c r="AO268" s="1" t="s">
        <v>1</v>
      </c>
      <c r="AP268" s="9" t="s">
        <v>1</v>
      </c>
      <c r="AQ268" s="9">
        <v>2.1149999275207518</v>
      </c>
      <c r="AR268" s="9" t="s">
        <v>1</v>
      </c>
      <c r="AS268" s="9"/>
      <c r="BE268" s="9"/>
      <c r="BG268" s="9"/>
      <c r="BH268" s="9"/>
      <c r="BI268" s="9"/>
      <c r="BJ268" s="9"/>
      <c r="BK268" s="9"/>
      <c r="BL268" s="9"/>
      <c r="BM268" s="9"/>
      <c r="BQ268" s="9"/>
      <c r="BR268" s="9"/>
    </row>
    <row r="269" spans="1:70" hidden="1" x14ac:dyDescent="0.25">
      <c r="A269" s="8">
        <v>35646</v>
      </c>
      <c r="B269" s="5">
        <f t="shared" si="18"/>
        <v>263</v>
      </c>
      <c r="C269" s="9"/>
      <c r="D269" s="9" t="s">
        <v>241</v>
      </c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 t="s">
        <v>241</v>
      </c>
      <c r="AA269" s="9">
        <v>2.2400000000000002</v>
      </c>
      <c r="AB269" s="9">
        <v>2.3740000000000001</v>
      </c>
      <c r="AC269" s="179">
        <f t="shared" si="17"/>
        <v>0</v>
      </c>
      <c r="AD269" s="9"/>
      <c r="AE269" s="9">
        <v>2.3740000000000001</v>
      </c>
      <c r="AF269" s="9" t="s">
        <v>1</v>
      </c>
      <c r="AG269" s="9">
        <v>2.4315000000000002</v>
      </c>
      <c r="AH269" s="9">
        <v>2.1739999999999999</v>
      </c>
      <c r="AI269" s="9">
        <v>2.1240000000000001</v>
      </c>
      <c r="AJ269" s="9">
        <v>1.5040000000000002</v>
      </c>
      <c r="AK269" s="9">
        <v>2.2090000000000001</v>
      </c>
      <c r="AL269" s="9">
        <v>2.3540000000000001</v>
      </c>
      <c r="AM269" s="9" t="s">
        <v>1</v>
      </c>
      <c r="AN269" s="9" t="s">
        <v>1</v>
      </c>
      <c r="AO269" s="1" t="s">
        <v>1</v>
      </c>
      <c r="AP269" s="9" t="s">
        <v>1</v>
      </c>
      <c r="AQ269" s="9">
        <v>2.2199999561309816</v>
      </c>
      <c r="AR269" s="9" t="s">
        <v>1</v>
      </c>
      <c r="AS269" s="9"/>
      <c r="BE269" s="9"/>
      <c r="BG269" s="9"/>
      <c r="BH269" s="9"/>
      <c r="BI269" s="9"/>
      <c r="BJ269" s="9"/>
      <c r="BK269" s="9"/>
      <c r="BL269" s="9"/>
      <c r="BM269" s="9"/>
      <c r="BQ269" s="9"/>
      <c r="BR269" s="9"/>
    </row>
    <row r="270" spans="1:70" hidden="1" x14ac:dyDescent="0.25">
      <c r="A270" s="8">
        <v>35647</v>
      </c>
      <c r="B270" s="5">
        <f t="shared" si="18"/>
        <v>264</v>
      </c>
      <c r="C270" s="9"/>
      <c r="D270" s="9" t="s">
        <v>241</v>
      </c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 t="s">
        <v>241</v>
      </c>
      <c r="AA270" s="9">
        <v>2.3450000000000002</v>
      </c>
      <c r="AB270" s="9">
        <v>2.3740000000000001</v>
      </c>
      <c r="AC270" s="179">
        <f t="shared" si="17"/>
        <v>0</v>
      </c>
      <c r="AD270" s="9"/>
      <c r="AE270" s="9">
        <v>2.3740000000000001</v>
      </c>
      <c r="AF270" s="9" t="s">
        <v>1</v>
      </c>
      <c r="AG270" s="9">
        <v>2.4315000000000002</v>
      </c>
      <c r="AH270" s="9">
        <v>2.1915</v>
      </c>
      <c r="AI270" s="9">
        <v>2.1390000000000002</v>
      </c>
      <c r="AJ270" s="9">
        <v>1.554</v>
      </c>
      <c r="AK270" s="9">
        <v>2.2164999999999999</v>
      </c>
      <c r="AL270" s="9">
        <v>2.3540000000000001</v>
      </c>
      <c r="AM270" s="9" t="s">
        <v>1</v>
      </c>
      <c r="AN270" s="9" t="s">
        <v>1</v>
      </c>
      <c r="AO270" s="1" t="s">
        <v>1</v>
      </c>
      <c r="AP270" s="9" t="s">
        <v>1</v>
      </c>
      <c r="AQ270" s="9">
        <v>2.2499999275207521</v>
      </c>
      <c r="AR270" s="9" t="s">
        <v>1</v>
      </c>
      <c r="AS270" s="9"/>
      <c r="BE270" s="9"/>
      <c r="BG270" s="9"/>
      <c r="BH270" s="9"/>
      <c r="BI270" s="9"/>
      <c r="BJ270" s="9"/>
      <c r="BK270" s="9"/>
      <c r="BL270" s="9"/>
      <c r="BM270" s="9"/>
      <c r="BQ270" s="9"/>
      <c r="BR270" s="9"/>
    </row>
    <row r="271" spans="1:70" hidden="1" x14ac:dyDescent="0.25">
      <c r="A271" s="8">
        <v>35648</v>
      </c>
      <c r="B271" s="5">
        <f t="shared" si="18"/>
        <v>265</v>
      </c>
      <c r="C271" s="9"/>
      <c r="D271" s="9" t="s">
        <v>241</v>
      </c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 t="s">
        <v>241</v>
      </c>
      <c r="AA271" s="9">
        <v>2.3650000000000002</v>
      </c>
      <c r="AB271" s="9">
        <v>2.351</v>
      </c>
      <c r="AC271" s="179">
        <f t="shared" si="17"/>
        <v>0</v>
      </c>
      <c r="AD271" s="9"/>
      <c r="AE271" s="9">
        <v>2.351</v>
      </c>
      <c r="AF271" s="9" t="s">
        <v>1</v>
      </c>
      <c r="AG271" s="9">
        <v>2.4085000000000001</v>
      </c>
      <c r="AH271" s="9">
        <v>2.1684999999999999</v>
      </c>
      <c r="AI271" s="9">
        <v>2.1160000000000001</v>
      </c>
      <c r="AJ271" s="9">
        <v>1.5309999999999999</v>
      </c>
      <c r="AK271" s="9">
        <v>2.1934999999999998</v>
      </c>
      <c r="AL271" s="9">
        <v>2.331</v>
      </c>
      <c r="AM271" s="9" t="s">
        <v>1</v>
      </c>
      <c r="AN271" s="9" t="s">
        <v>1</v>
      </c>
      <c r="AO271" s="1" t="s">
        <v>1</v>
      </c>
      <c r="AP271" s="9" t="s">
        <v>1</v>
      </c>
      <c r="AQ271" s="9">
        <v>2.2650000343322754</v>
      </c>
      <c r="AR271" s="9" t="s">
        <v>1</v>
      </c>
      <c r="AS271" s="9"/>
      <c r="BE271" s="9"/>
      <c r="BG271" s="9"/>
      <c r="BH271" s="9"/>
      <c r="BI271" s="9"/>
      <c r="BJ271" s="9"/>
      <c r="BK271" s="9"/>
      <c r="BL271" s="9"/>
      <c r="BM271" s="9"/>
      <c r="BQ271" s="9"/>
      <c r="BR271" s="9"/>
    </row>
    <row r="272" spans="1:70" hidden="1" x14ac:dyDescent="0.25">
      <c r="A272" s="8">
        <v>35649</v>
      </c>
      <c r="B272" s="5">
        <f t="shared" si="18"/>
        <v>266</v>
      </c>
      <c r="C272" s="9"/>
      <c r="D272" s="9" t="s">
        <v>241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 t="s">
        <v>241</v>
      </c>
      <c r="AA272" s="9">
        <v>2.5</v>
      </c>
      <c r="AB272" s="9">
        <v>2.444</v>
      </c>
      <c r="AC272" s="179">
        <f t="shared" si="17"/>
        <v>0</v>
      </c>
      <c r="AD272" s="9"/>
      <c r="AE272" s="9">
        <v>2.444</v>
      </c>
      <c r="AF272" s="9" t="s">
        <v>1</v>
      </c>
      <c r="AG272" s="9">
        <v>2.5089999999999999</v>
      </c>
      <c r="AH272" s="9">
        <v>2.274</v>
      </c>
      <c r="AI272" s="9">
        <v>2.234</v>
      </c>
      <c r="AJ272" s="9">
        <v>1.554</v>
      </c>
      <c r="AK272" s="9">
        <v>2.294</v>
      </c>
      <c r="AL272" s="9">
        <v>2.4289999999999998</v>
      </c>
      <c r="AM272" s="9" t="s">
        <v>1</v>
      </c>
      <c r="AN272" s="9" t="s">
        <v>1</v>
      </c>
      <c r="AO272" s="1" t="s">
        <v>1</v>
      </c>
      <c r="AP272" s="9" t="s">
        <v>1</v>
      </c>
      <c r="AQ272" s="9">
        <v>2.3399999084472656</v>
      </c>
      <c r="AR272" s="9" t="s">
        <v>1</v>
      </c>
      <c r="AS272" s="9"/>
      <c r="BE272" s="9"/>
      <c r="BG272" s="9"/>
      <c r="BH272" s="9"/>
      <c r="BI272" s="9"/>
      <c r="BJ272" s="9"/>
      <c r="BK272" s="9"/>
      <c r="BL272" s="9"/>
      <c r="BM272" s="9"/>
      <c r="BQ272" s="9"/>
      <c r="BR272" s="9"/>
    </row>
    <row r="273" spans="1:70" hidden="1" x14ac:dyDescent="0.25">
      <c r="A273" s="8">
        <v>35650</v>
      </c>
      <c r="B273" s="5">
        <f t="shared" si="18"/>
        <v>267</v>
      </c>
      <c r="C273" s="9"/>
      <c r="D273" s="9" t="s">
        <v>241</v>
      </c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 t="s">
        <v>241</v>
      </c>
      <c r="AA273" s="9">
        <v>2.4</v>
      </c>
      <c r="AB273" s="9">
        <v>2.5030000000000001</v>
      </c>
      <c r="AC273" s="179">
        <f t="shared" si="17"/>
        <v>0</v>
      </c>
      <c r="AD273" s="9"/>
      <c r="AE273" s="9">
        <v>2.5030000000000001</v>
      </c>
      <c r="AF273" s="9" t="s">
        <v>1</v>
      </c>
      <c r="AG273" s="9">
        <v>2.5630000000000002</v>
      </c>
      <c r="AH273" s="9">
        <v>2.3330000000000002</v>
      </c>
      <c r="AI273" s="9">
        <v>2.2829999999999999</v>
      </c>
      <c r="AJ273" s="9">
        <v>1.623</v>
      </c>
      <c r="AK273" s="9">
        <v>2.3580000000000001</v>
      </c>
      <c r="AL273" s="9">
        <v>2.488</v>
      </c>
      <c r="AM273" s="9" t="s">
        <v>1</v>
      </c>
      <c r="AN273" s="9" t="s">
        <v>1</v>
      </c>
      <c r="AO273" s="1" t="s">
        <v>1</v>
      </c>
      <c r="AP273" s="9" t="s">
        <v>1</v>
      </c>
      <c r="AQ273" s="9">
        <v>2.4049999504089357</v>
      </c>
      <c r="AR273" s="9" t="s">
        <v>1</v>
      </c>
      <c r="AS273" s="9"/>
      <c r="BE273" s="9"/>
      <c r="BG273" s="9"/>
      <c r="BH273" s="9"/>
      <c r="BI273" s="9"/>
      <c r="BJ273" s="9"/>
      <c r="BK273" s="9"/>
      <c r="BL273" s="9"/>
      <c r="BM273" s="9"/>
      <c r="BQ273" s="9"/>
      <c r="BR273" s="9"/>
    </row>
    <row r="274" spans="1:70" hidden="1" x14ac:dyDescent="0.25">
      <c r="A274" s="8">
        <v>35653</v>
      </c>
      <c r="B274" s="5">
        <f t="shared" si="18"/>
        <v>268</v>
      </c>
      <c r="C274" s="9"/>
      <c r="D274" s="9" t="s">
        <v>241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 t="s">
        <v>241</v>
      </c>
      <c r="AA274" s="9">
        <v>2.54</v>
      </c>
      <c r="AB274" s="9">
        <v>2.5859999999999999</v>
      </c>
      <c r="AC274" s="179">
        <f t="shared" si="17"/>
        <v>0</v>
      </c>
      <c r="AD274" s="9"/>
      <c r="AE274" s="9">
        <v>2.5859999999999999</v>
      </c>
      <c r="AF274" s="9" t="s">
        <v>1</v>
      </c>
      <c r="AG274" s="9">
        <v>2.6509999999999998</v>
      </c>
      <c r="AH274" s="9">
        <v>2.4209999999999998</v>
      </c>
      <c r="AI274" s="9">
        <v>2.3459999999999996</v>
      </c>
      <c r="AJ274" s="9">
        <v>1.631</v>
      </c>
      <c r="AK274" s="9">
        <v>2.4409999999999998</v>
      </c>
      <c r="AL274" s="9">
        <v>2.5709999999999997</v>
      </c>
      <c r="AM274" s="9" t="s">
        <v>1</v>
      </c>
      <c r="AN274" s="9" t="s">
        <v>1</v>
      </c>
      <c r="AO274" s="1" t="s">
        <v>1</v>
      </c>
      <c r="AP274" s="9" t="s">
        <v>1</v>
      </c>
      <c r="AQ274" s="9">
        <v>2.4800000534057616</v>
      </c>
      <c r="AR274" s="9" t="s">
        <v>1</v>
      </c>
      <c r="AS274" s="9"/>
      <c r="BE274" s="9"/>
      <c r="BG274" s="9"/>
      <c r="BH274" s="9"/>
      <c r="BI274" s="9"/>
      <c r="BJ274" s="9"/>
      <c r="BK274" s="9"/>
      <c r="BL274" s="9"/>
      <c r="BM274" s="9"/>
      <c r="BQ274" s="9"/>
      <c r="BR274" s="9"/>
    </row>
    <row r="275" spans="1:70" hidden="1" x14ac:dyDescent="0.25">
      <c r="A275" s="8">
        <v>35654</v>
      </c>
      <c r="B275" s="5">
        <f t="shared" si="18"/>
        <v>269</v>
      </c>
      <c r="C275" s="9"/>
      <c r="D275" s="9" t="s">
        <v>241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 t="s">
        <v>241</v>
      </c>
      <c r="AA275" s="9">
        <v>2.59</v>
      </c>
      <c r="AB275" s="9">
        <v>2.4750000000000001</v>
      </c>
      <c r="AC275" s="179">
        <f t="shared" si="17"/>
        <v>0</v>
      </c>
      <c r="AD275" s="9"/>
      <c r="AE275" s="9">
        <v>2.4750000000000001</v>
      </c>
      <c r="AF275" s="9" t="s">
        <v>1</v>
      </c>
      <c r="AG275" s="9">
        <v>2.5449999999999999</v>
      </c>
      <c r="AH275" s="9">
        <v>2.3149999999999999</v>
      </c>
      <c r="AI275" s="9">
        <v>2.2549999999999999</v>
      </c>
      <c r="AJ275" s="9">
        <v>1.5249999999999999</v>
      </c>
      <c r="AK275" s="9">
        <v>2.3325</v>
      </c>
      <c r="AL275" s="9">
        <v>2.46</v>
      </c>
      <c r="AM275" s="9" t="s">
        <v>1</v>
      </c>
      <c r="AN275" s="9" t="s">
        <v>1</v>
      </c>
      <c r="AO275" s="1" t="s">
        <v>1</v>
      </c>
      <c r="AP275" s="9" t="s">
        <v>1</v>
      </c>
      <c r="AQ275" s="9">
        <v>2.3750000953674317</v>
      </c>
      <c r="AR275" s="9" t="s">
        <v>1</v>
      </c>
      <c r="AS275" s="9"/>
      <c r="BE275" s="9"/>
      <c r="BG275" s="9"/>
      <c r="BH275" s="9"/>
      <c r="BI275" s="9"/>
      <c r="BJ275" s="9"/>
      <c r="BK275" s="9"/>
      <c r="BL275" s="9"/>
      <c r="BM275" s="9"/>
      <c r="BQ275" s="9"/>
      <c r="BR275" s="9"/>
    </row>
    <row r="276" spans="1:70" hidden="1" x14ac:dyDescent="0.25">
      <c r="A276" s="8">
        <v>35655</v>
      </c>
      <c r="B276" s="5">
        <f t="shared" si="18"/>
        <v>270</v>
      </c>
      <c r="C276" s="9"/>
      <c r="D276" s="9" t="s">
        <v>241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 t="s">
        <v>241</v>
      </c>
      <c r="AA276" s="9">
        <v>2.415</v>
      </c>
      <c r="AB276" s="9">
        <v>2.472</v>
      </c>
      <c r="AC276" s="179">
        <f t="shared" si="17"/>
        <v>0</v>
      </c>
      <c r="AD276" s="9"/>
      <c r="AE276" s="9">
        <v>2.472</v>
      </c>
      <c r="AF276" s="9" t="s">
        <v>1</v>
      </c>
      <c r="AG276" s="9">
        <v>2.5470000000000002</v>
      </c>
      <c r="AH276" s="9">
        <v>2.3170000000000002</v>
      </c>
      <c r="AI276" s="9">
        <v>2.242</v>
      </c>
      <c r="AJ276" s="9">
        <v>1.492</v>
      </c>
      <c r="AK276" s="9">
        <v>2.3319999999999999</v>
      </c>
      <c r="AL276" s="9">
        <v>2.4569999999999999</v>
      </c>
      <c r="AM276" s="9" t="s">
        <v>1</v>
      </c>
      <c r="AN276" s="9" t="s">
        <v>1</v>
      </c>
      <c r="AO276" s="1" t="s">
        <v>1</v>
      </c>
      <c r="AP276" s="9" t="s">
        <v>1</v>
      </c>
      <c r="AQ276" s="9">
        <v>2.3950000972747802</v>
      </c>
      <c r="AR276" s="9" t="s">
        <v>1</v>
      </c>
      <c r="AS276" s="9"/>
      <c r="BE276" s="9"/>
      <c r="BG276" s="9"/>
      <c r="BH276" s="9"/>
      <c r="BI276" s="9"/>
      <c r="BJ276" s="9"/>
      <c r="BK276" s="9"/>
      <c r="BL276" s="9"/>
      <c r="BM276" s="9"/>
      <c r="BQ276" s="9"/>
      <c r="BR276" s="9"/>
    </row>
    <row r="277" spans="1:70" hidden="1" x14ac:dyDescent="0.25">
      <c r="A277" s="8">
        <v>35656</v>
      </c>
      <c r="B277" s="5">
        <f t="shared" si="18"/>
        <v>271</v>
      </c>
      <c r="C277" s="9"/>
      <c r="D277" s="9" t="s">
        <v>241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 t="s">
        <v>241</v>
      </c>
      <c r="AA277" s="9">
        <v>2.52</v>
      </c>
      <c r="AB277" s="9">
        <v>2.4279999999999999</v>
      </c>
      <c r="AC277" s="179">
        <f t="shared" si="17"/>
        <v>0</v>
      </c>
      <c r="AD277" s="9"/>
      <c r="AE277" s="9">
        <v>2.4279999999999999</v>
      </c>
      <c r="AF277" s="9" t="s">
        <v>1</v>
      </c>
      <c r="AG277" s="9">
        <v>2.5030000000000001</v>
      </c>
      <c r="AH277" s="9">
        <v>2.2730000000000001</v>
      </c>
      <c r="AI277" s="9">
        <v>2.2079999999999997</v>
      </c>
      <c r="AJ277" s="9">
        <v>1.5079999999999998</v>
      </c>
      <c r="AK277" s="9">
        <v>2.2930000000000001</v>
      </c>
      <c r="AL277" s="9">
        <v>2.423</v>
      </c>
      <c r="AM277" s="9" t="s">
        <v>1</v>
      </c>
      <c r="AN277" s="9" t="s">
        <v>1</v>
      </c>
      <c r="AO277" s="1" t="s">
        <v>1</v>
      </c>
      <c r="AP277" s="9" t="s">
        <v>1</v>
      </c>
      <c r="AQ277" s="9">
        <v>2.3399999408721923</v>
      </c>
      <c r="AR277" s="9" t="s">
        <v>1</v>
      </c>
      <c r="AS277" s="9"/>
      <c r="BE277" s="9"/>
      <c r="BG277" s="9"/>
      <c r="BH277" s="9"/>
      <c r="BI277" s="9"/>
      <c r="BJ277" s="9"/>
      <c r="BK277" s="9"/>
      <c r="BL277" s="9"/>
      <c r="BM277" s="9"/>
      <c r="BQ277" s="9"/>
      <c r="BR277" s="9"/>
    </row>
    <row r="278" spans="1:70" hidden="1" x14ac:dyDescent="0.25">
      <c r="A278" s="8">
        <v>35657</v>
      </c>
      <c r="B278" s="5">
        <f t="shared" si="18"/>
        <v>272</v>
      </c>
      <c r="C278" s="9"/>
      <c r="D278" s="9" t="s">
        <v>241</v>
      </c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 t="s">
        <v>241</v>
      </c>
      <c r="AA278" s="9">
        <v>2.4700000000000002</v>
      </c>
      <c r="AB278" s="9">
        <v>2.4319999999999999</v>
      </c>
      <c r="AC278" s="179">
        <f t="shared" ref="AC278:AC341" si="19">AE278-AB278</f>
        <v>0</v>
      </c>
      <c r="AD278" s="9"/>
      <c r="AE278" s="9">
        <v>2.4319999999999999</v>
      </c>
      <c r="AF278" s="9" t="s">
        <v>1</v>
      </c>
      <c r="AG278" s="9">
        <v>2.5070000000000001</v>
      </c>
      <c r="AH278" s="9">
        <v>2.282</v>
      </c>
      <c r="AI278" s="9">
        <v>2.2119999999999997</v>
      </c>
      <c r="AJ278" s="9">
        <v>1.5119999999999998</v>
      </c>
      <c r="AK278" s="9">
        <v>2.2970000000000002</v>
      </c>
      <c r="AL278" s="9">
        <v>2.427</v>
      </c>
      <c r="AM278" s="9" t="s">
        <v>1</v>
      </c>
      <c r="AN278" s="9" t="s">
        <v>1</v>
      </c>
      <c r="AO278" s="1" t="s">
        <v>1</v>
      </c>
      <c r="AP278" s="9" t="s">
        <v>1</v>
      </c>
      <c r="AQ278" s="9">
        <v>2.3450001068115234</v>
      </c>
      <c r="AR278" s="9" t="s">
        <v>1</v>
      </c>
      <c r="AS278" s="9"/>
      <c r="BE278" s="9"/>
      <c r="BG278" s="9"/>
      <c r="BH278" s="9"/>
      <c r="BI278" s="9"/>
      <c r="BJ278" s="9"/>
      <c r="BK278" s="9"/>
      <c r="BL278" s="9"/>
      <c r="BM278" s="9"/>
      <c r="BQ278" s="9"/>
      <c r="BR278" s="9"/>
    </row>
    <row r="279" spans="1:70" hidden="1" x14ac:dyDescent="0.25">
      <c r="A279" s="8">
        <v>35660</v>
      </c>
      <c r="B279" s="5">
        <f t="shared" si="18"/>
        <v>273</v>
      </c>
      <c r="C279" s="9"/>
      <c r="D279" s="9" t="s">
        <v>241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 t="s">
        <v>241</v>
      </c>
      <c r="AA279" s="9">
        <v>2.4350000000000001</v>
      </c>
      <c r="AB279" s="9">
        <v>2.4260000000000002</v>
      </c>
      <c r="AC279" s="179">
        <f t="shared" si="19"/>
        <v>0</v>
      </c>
      <c r="AD279" s="9"/>
      <c r="AE279" s="9">
        <v>2.4260000000000002</v>
      </c>
      <c r="AF279" s="9" t="s">
        <v>1</v>
      </c>
      <c r="AG279" s="9">
        <v>2.5035000000000003</v>
      </c>
      <c r="AH279" s="9">
        <v>2.2810000000000001</v>
      </c>
      <c r="AI279" s="9">
        <v>2.2010000000000001</v>
      </c>
      <c r="AJ279" s="9">
        <v>1.5160000000000002</v>
      </c>
      <c r="AK279" s="9">
        <v>2.2960000000000003</v>
      </c>
      <c r="AL279" s="9">
        <v>2.4210000000000003</v>
      </c>
      <c r="AM279" s="9" t="s">
        <v>1</v>
      </c>
      <c r="AN279" s="9" t="s">
        <v>1</v>
      </c>
      <c r="AO279" s="1" t="s">
        <v>1</v>
      </c>
      <c r="AP279" s="9" t="s">
        <v>1</v>
      </c>
      <c r="AQ279" s="9">
        <v>2.3549999008178713</v>
      </c>
      <c r="AR279" s="9" t="s">
        <v>1</v>
      </c>
      <c r="AS279" s="9"/>
      <c r="BE279" s="9"/>
      <c r="BG279" s="9"/>
      <c r="BH279" s="9"/>
      <c r="BI279" s="9"/>
      <c r="BJ279" s="9"/>
      <c r="BK279" s="9"/>
      <c r="BL279" s="9"/>
      <c r="BM279" s="9"/>
      <c r="BQ279" s="9"/>
      <c r="BR279" s="9"/>
    </row>
    <row r="280" spans="1:70" hidden="1" x14ac:dyDescent="0.25">
      <c r="A280" s="8">
        <v>35661</v>
      </c>
      <c r="B280" s="5">
        <f t="shared" si="18"/>
        <v>274</v>
      </c>
      <c r="C280" s="9"/>
      <c r="D280" s="9" t="s">
        <v>241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 t="s">
        <v>241</v>
      </c>
      <c r="AA280" s="9">
        <v>2.4700000000000002</v>
      </c>
      <c r="AB280" s="9">
        <v>2.528</v>
      </c>
      <c r="AC280" s="179">
        <f t="shared" si="19"/>
        <v>0</v>
      </c>
      <c r="AD280" s="9"/>
      <c r="AE280" s="9">
        <v>2.528</v>
      </c>
      <c r="AF280" s="9" t="s">
        <v>1</v>
      </c>
      <c r="AG280" s="9">
        <v>2.6030000000000002</v>
      </c>
      <c r="AH280" s="9">
        <v>2.3780000000000001</v>
      </c>
      <c r="AI280" s="9">
        <v>2.2879999999999998</v>
      </c>
      <c r="AJ280" s="9">
        <v>1.528</v>
      </c>
      <c r="AK280" s="9">
        <v>2.3980000000000001</v>
      </c>
      <c r="AL280" s="9">
        <v>2.5305</v>
      </c>
      <c r="AM280" s="9" t="s">
        <v>1</v>
      </c>
      <c r="AN280" s="9" t="s">
        <v>1</v>
      </c>
      <c r="AO280" s="1" t="s">
        <v>1</v>
      </c>
      <c r="AP280" s="9" t="s">
        <v>1</v>
      </c>
      <c r="AQ280" s="9">
        <v>2.4649997978210449</v>
      </c>
      <c r="AR280" s="9" t="s">
        <v>1</v>
      </c>
      <c r="AS280" s="9"/>
      <c r="BE280" s="9"/>
      <c r="BG280" s="9"/>
      <c r="BH280" s="9"/>
      <c r="BI280" s="9"/>
      <c r="BJ280" s="9"/>
      <c r="BK280" s="9"/>
      <c r="BL280" s="9"/>
      <c r="BM280" s="9"/>
      <c r="BQ280" s="9"/>
      <c r="BR280" s="9"/>
    </row>
    <row r="281" spans="1:70" hidden="1" x14ac:dyDescent="0.25">
      <c r="A281" s="8">
        <v>35662</v>
      </c>
      <c r="B281" s="5">
        <f t="shared" si="18"/>
        <v>275</v>
      </c>
      <c r="C281" s="9"/>
      <c r="D281" s="9" t="s">
        <v>241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 t="s">
        <v>241</v>
      </c>
      <c r="AA281" s="9">
        <v>2.57</v>
      </c>
      <c r="AB281" s="9">
        <v>2.4489999999999998</v>
      </c>
      <c r="AC281" s="179">
        <f t="shared" si="19"/>
        <v>0</v>
      </c>
      <c r="AD281" s="9"/>
      <c r="AE281" s="9">
        <v>2.4489999999999998</v>
      </c>
      <c r="AF281" s="9" t="s">
        <v>1</v>
      </c>
      <c r="AG281" s="9">
        <v>2.5289999999999999</v>
      </c>
      <c r="AH281" s="9">
        <v>2.3165</v>
      </c>
      <c r="AI281" s="9">
        <v>2.2439999999999998</v>
      </c>
      <c r="AJ281" s="9">
        <v>1.5189999999999999</v>
      </c>
      <c r="AK281" s="9">
        <v>2.3214999999999999</v>
      </c>
      <c r="AL281" s="9">
        <v>2.4564999999999997</v>
      </c>
      <c r="AM281" s="9" t="s">
        <v>1</v>
      </c>
      <c r="AN281" s="9" t="s">
        <v>1</v>
      </c>
      <c r="AO281" s="1" t="s">
        <v>1</v>
      </c>
      <c r="AP281" s="9" t="s">
        <v>1</v>
      </c>
      <c r="AQ281" s="9">
        <v>2.380000232696533</v>
      </c>
      <c r="AR281" s="9" t="s">
        <v>1</v>
      </c>
      <c r="AS281" s="9"/>
      <c r="BE281" s="9"/>
      <c r="BG281" s="9"/>
      <c r="BH281" s="9"/>
      <c r="BI281" s="9"/>
      <c r="BJ281" s="9"/>
      <c r="BK281" s="9"/>
      <c r="BL281" s="9"/>
      <c r="BM281" s="9"/>
      <c r="BQ281" s="9"/>
      <c r="BR281" s="9"/>
    </row>
    <row r="282" spans="1:70" hidden="1" x14ac:dyDescent="0.25">
      <c r="A282" s="8">
        <v>35663</v>
      </c>
      <c r="B282" s="5">
        <f t="shared" si="18"/>
        <v>276</v>
      </c>
      <c r="C282" s="9"/>
      <c r="D282" s="9" t="s">
        <v>241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 t="s">
        <v>241</v>
      </c>
      <c r="AA282" s="9">
        <v>2.4</v>
      </c>
      <c r="AB282" s="9">
        <v>2.367</v>
      </c>
      <c r="AC282" s="179">
        <f t="shared" si="19"/>
        <v>0</v>
      </c>
      <c r="AD282" s="9"/>
      <c r="AE282" s="9">
        <v>2.367</v>
      </c>
      <c r="AF282" s="9" t="s">
        <v>1</v>
      </c>
      <c r="AG282" s="9">
        <v>2.452</v>
      </c>
      <c r="AH282" s="9">
        <v>2.2345000000000002</v>
      </c>
      <c r="AI282" s="9">
        <v>2.1869999999999998</v>
      </c>
      <c r="AJ282" s="9">
        <v>1.5269999999999999</v>
      </c>
      <c r="AK282" s="9">
        <v>2.2469999999999999</v>
      </c>
      <c r="AL282" s="9">
        <v>2.3744999999999998</v>
      </c>
      <c r="AM282" s="9" t="s">
        <v>1</v>
      </c>
      <c r="AN282" s="9" t="s">
        <v>1</v>
      </c>
      <c r="AO282" s="1" t="s">
        <v>1</v>
      </c>
      <c r="AP282" s="9" t="s">
        <v>1</v>
      </c>
      <c r="AQ282" s="9">
        <v>2.304999963760376</v>
      </c>
      <c r="AR282" s="9" t="s">
        <v>1</v>
      </c>
      <c r="AS282" s="9"/>
      <c r="BE282" s="9"/>
      <c r="BG282" s="9"/>
      <c r="BH282" s="9"/>
      <c r="BI282" s="9"/>
      <c r="BJ282" s="9"/>
      <c r="BK282" s="9"/>
      <c r="BL282" s="9"/>
      <c r="BM282" s="9"/>
      <c r="BQ282" s="9"/>
      <c r="BR282" s="9"/>
    </row>
    <row r="283" spans="1:70" hidden="1" x14ac:dyDescent="0.25">
      <c r="A283" s="8">
        <v>35664</v>
      </c>
      <c r="B283" s="5">
        <f t="shared" si="18"/>
        <v>277</v>
      </c>
      <c r="C283" s="9"/>
      <c r="D283" s="9" t="s">
        <v>241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 t="s">
        <v>241</v>
      </c>
      <c r="AA283" s="9">
        <v>2.39</v>
      </c>
      <c r="AB283" s="9">
        <v>2.4529999999999998</v>
      </c>
      <c r="AC283" s="179">
        <f t="shared" si="19"/>
        <v>0</v>
      </c>
      <c r="AD283" s="9"/>
      <c r="AE283" s="9">
        <v>2.4529999999999998</v>
      </c>
      <c r="AF283" s="9" t="s">
        <v>1</v>
      </c>
      <c r="AG283" s="9">
        <v>2.5404999999999998</v>
      </c>
      <c r="AH283" s="9">
        <v>2.323</v>
      </c>
      <c r="AI283" s="9">
        <v>2.258</v>
      </c>
      <c r="AJ283" s="9">
        <v>1.5429999999999999</v>
      </c>
      <c r="AK283" s="9">
        <v>2.3329999999999997</v>
      </c>
      <c r="AL283" s="9">
        <v>2.4604999999999997</v>
      </c>
      <c r="AM283" s="9" t="s">
        <v>1</v>
      </c>
      <c r="AN283" s="9" t="s">
        <v>1</v>
      </c>
      <c r="AO283" s="1" t="s">
        <v>1</v>
      </c>
      <c r="AP283" s="9" t="s">
        <v>1</v>
      </c>
      <c r="AQ283" s="9">
        <v>2.3849999217987059</v>
      </c>
      <c r="AR283" s="9" t="s">
        <v>1</v>
      </c>
      <c r="AS283" s="9"/>
      <c r="BE283" s="9"/>
      <c r="BG283" s="9"/>
      <c r="BH283" s="9"/>
      <c r="BI283" s="9"/>
      <c r="BJ283" s="9"/>
      <c r="BK283" s="9"/>
      <c r="BL283" s="9"/>
      <c r="BM283" s="9"/>
      <c r="BQ283" s="9"/>
      <c r="BR283" s="9"/>
    </row>
    <row r="284" spans="1:70" hidden="1" x14ac:dyDescent="0.25">
      <c r="A284" s="8">
        <v>35667</v>
      </c>
      <c r="B284" s="5">
        <f t="shared" si="18"/>
        <v>278</v>
      </c>
      <c r="C284" s="9"/>
      <c r="D284" s="9" t="s">
        <v>241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 t="s">
        <v>241</v>
      </c>
      <c r="AA284" s="9">
        <v>2.48</v>
      </c>
      <c r="AB284" s="9">
        <v>2.4889999999999999</v>
      </c>
      <c r="AC284" s="179">
        <f t="shared" si="19"/>
        <v>0</v>
      </c>
      <c r="AD284" s="9"/>
      <c r="AE284" s="9">
        <v>2.4889999999999999</v>
      </c>
      <c r="AF284" s="9" t="s">
        <v>1</v>
      </c>
      <c r="AG284" s="9">
        <v>2.5840000000000001</v>
      </c>
      <c r="AH284" s="9">
        <v>2.3639999999999999</v>
      </c>
      <c r="AI284" s="9">
        <v>2.2965</v>
      </c>
      <c r="AJ284" s="9">
        <v>1.4989999999999999</v>
      </c>
      <c r="AK284" s="9">
        <v>2.379</v>
      </c>
      <c r="AL284" s="9">
        <v>2.4939999999999998</v>
      </c>
      <c r="AM284" s="9" t="s">
        <v>1</v>
      </c>
      <c r="AN284" s="9" t="s">
        <v>1</v>
      </c>
      <c r="AO284" s="1" t="s">
        <v>1</v>
      </c>
      <c r="AP284" s="9" t="s">
        <v>1</v>
      </c>
      <c r="AQ284" s="9">
        <v>2.4249998703002928</v>
      </c>
      <c r="AR284" s="9" t="s">
        <v>1</v>
      </c>
      <c r="AS284" s="9"/>
      <c r="BE284" s="9"/>
      <c r="BG284" s="9"/>
      <c r="BH284" s="9"/>
      <c r="BI284" s="9"/>
      <c r="BJ284" s="9"/>
      <c r="BK284" s="9"/>
      <c r="BL284" s="9"/>
      <c r="BM284" s="9"/>
      <c r="BQ284" s="9"/>
      <c r="BR284" s="9"/>
    </row>
    <row r="285" spans="1:70" hidden="1" x14ac:dyDescent="0.25">
      <c r="A285" s="8">
        <v>35668</v>
      </c>
      <c r="B285" s="5">
        <f t="shared" si="18"/>
        <v>279</v>
      </c>
      <c r="C285" s="9"/>
      <c r="D285" s="9" t="s">
        <v>241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 t="s">
        <v>241</v>
      </c>
      <c r="AA285" s="9">
        <v>2.54</v>
      </c>
      <c r="AB285" s="9">
        <v>2.5139999999999998</v>
      </c>
      <c r="AC285" s="179">
        <f t="shared" si="19"/>
        <v>0</v>
      </c>
      <c r="AD285" s="9"/>
      <c r="AE285" s="9">
        <v>2.5139999999999998</v>
      </c>
      <c r="AF285" s="9" t="s">
        <v>1</v>
      </c>
      <c r="AG285" s="9">
        <v>2.5939999999999999</v>
      </c>
      <c r="AH285" s="9">
        <v>2.379</v>
      </c>
      <c r="AI285" s="9">
        <v>2.3039999999999998</v>
      </c>
      <c r="AJ285" s="9">
        <v>1.5839999999999999</v>
      </c>
      <c r="AK285" s="9">
        <v>2.3989999999999996</v>
      </c>
      <c r="AL285" s="9">
        <v>2.5139999999999998</v>
      </c>
      <c r="AM285" s="9" t="s">
        <v>1</v>
      </c>
      <c r="AN285" s="9" t="s">
        <v>1</v>
      </c>
      <c r="AO285" s="1" t="s">
        <v>1</v>
      </c>
      <c r="AP285" s="9" t="s">
        <v>1</v>
      </c>
      <c r="AQ285" s="9">
        <v>2.440000118255615</v>
      </c>
      <c r="AR285" s="9" t="s">
        <v>1</v>
      </c>
      <c r="AS285" s="9"/>
      <c r="BE285" s="9"/>
      <c r="BG285" s="9"/>
      <c r="BH285" s="9"/>
      <c r="BI285" s="9"/>
      <c r="BJ285" s="9"/>
      <c r="BK285" s="9"/>
      <c r="BL285" s="9"/>
      <c r="BM285" s="9"/>
      <c r="BQ285" s="9"/>
      <c r="BR285" s="9"/>
    </row>
    <row r="286" spans="1:70" hidden="1" x14ac:dyDescent="0.25">
      <c r="A286" s="8">
        <v>35669</v>
      </c>
      <c r="B286" s="5">
        <f t="shared" si="18"/>
        <v>280</v>
      </c>
      <c r="C286" s="9"/>
      <c r="D286" s="9" t="s">
        <v>241</v>
      </c>
      <c r="E286" s="9">
        <v>1</v>
      </c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 t="s">
        <v>241</v>
      </c>
      <c r="AA286" s="9">
        <v>2.4700000000000002</v>
      </c>
      <c r="AB286" s="9">
        <v>2.5150000000000001</v>
      </c>
      <c r="AC286" s="179">
        <f t="shared" si="19"/>
        <v>0</v>
      </c>
      <c r="AD286" s="9">
        <v>1</v>
      </c>
      <c r="AE286" s="9">
        <v>2.5150000000000001</v>
      </c>
      <c r="AF286" s="9" t="s">
        <v>1</v>
      </c>
      <c r="AG286" s="9">
        <v>2.5975000000000001</v>
      </c>
      <c r="AH286" s="9">
        <v>2.3450000000000002</v>
      </c>
      <c r="AI286" s="9">
        <v>2.31</v>
      </c>
      <c r="AJ286" s="9">
        <v>1.4750000000000001</v>
      </c>
      <c r="AK286" s="9">
        <v>2.38</v>
      </c>
      <c r="AL286" s="9">
        <v>2.5099999999999998</v>
      </c>
      <c r="AM286" s="9" t="s">
        <v>1</v>
      </c>
      <c r="AN286" s="9" t="s">
        <v>1</v>
      </c>
      <c r="AO286" s="1" t="s">
        <v>1</v>
      </c>
      <c r="AP286" s="9" t="s">
        <v>1</v>
      </c>
      <c r="AQ286" s="9">
        <v>2.399999990463257</v>
      </c>
      <c r="AR286" s="1" t="s">
        <v>1</v>
      </c>
      <c r="BE286" s="9"/>
      <c r="BG286" s="9"/>
      <c r="BH286" s="9"/>
      <c r="BI286" s="9"/>
      <c r="BJ286" s="9"/>
      <c r="BK286" s="9"/>
      <c r="BL286" s="9"/>
      <c r="BM286" s="9"/>
      <c r="BQ286" s="9"/>
      <c r="BR286" s="9"/>
    </row>
    <row r="287" spans="1:70" hidden="1" x14ac:dyDescent="0.25">
      <c r="A287" s="8">
        <v>35670</v>
      </c>
      <c r="B287" s="5">
        <f t="shared" si="18"/>
        <v>281</v>
      </c>
      <c r="C287" s="9"/>
      <c r="D287" s="9" t="s">
        <v>242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 t="s">
        <v>242</v>
      </c>
      <c r="AA287" s="9">
        <v>2.52</v>
      </c>
      <c r="AB287" s="9">
        <v>2.6560000000000001</v>
      </c>
      <c r="AC287" s="179">
        <f t="shared" si="19"/>
        <v>0</v>
      </c>
      <c r="AD287" s="9"/>
      <c r="AE287" s="9">
        <v>2.6560000000000001</v>
      </c>
      <c r="AF287" s="9" t="s">
        <v>1</v>
      </c>
      <c r="AG287" s="9">
        <v>2.7560000000000002</v>
      </c>
      <c r="AH287" s="9">
        <v>2.4860000000000002</v>
      </c>
      <c r="AI287" s="9">
        <v>2.3759999999999999</v>
      </c>
      <c r="AJ287" s="9">
        <v>1.8660000000000001</v>
      </c>
      <c r="AK287" s="9">
        <v>2.5060000000000002</v>
      </c>
      <c r="AL287" s="9">
        <v>2.641</v>
      </c>
      <c r="AM287" s="9" t="s">
        <v>1</v>
      </c>
      <c r="AN287" s="9" t="s">
        <v>1</v>
      </c>
      <c r="AO287" s="1" t="s">
        <v>1</v>
      </c>
      <c r="AP287" s="9" t="s">
        <v>1</v>
      </c>
      <c r="AQ287" s="9">
        <v>2.5259998855590822</v>
      </c>
      <c r="AR287" s="1" t="s">
        <v>1</v>
      </c>
      <c r="BE287" s="9"/>
      <c r="BG287" s="9"/>
      <c r="BH287" s="9"/>
      <c r="BI287" s="9"/>
      <c r="BJ287" s="9"/>
      <c r="BK287" s="9"/>
      <c r="BL287" s="9"/>
      <c r="BM287" s="9"/>
      <c r="BQ287" s="9"/>
      <c r="BR287" s="9"/>
    </row>
    <row r="288" spans="1:70" hidden="1" x14ac:dyDescent="0.25">
      <c r="A288" s="8">
        <v>35671</v>
      </c>
      <c r="B288" s="5">
        <f t="shared" si="18"/>
        <v>282</v>
      </c>
      <c r="C288" s="9"/>
      <c r="D288" s="9" t="s">
        <v>242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 t="s">
        <v>242</v>
      </c>
      <c r="AA288" s="9">
        <v>2.71</v>
      </c>
      <c r="AB288" s="9">
        <v>2.714</v>
      </c>
      <c r="AC288" s="179">
        <f t="shared" si="19"/>
        <v>0</v>
      </c>
      <c r="AD288" s="9"/>
      <c r="AE288" s="9">
        <v>2.714</v>
      </c>
      <c r="AF288" s="9" t="s">
        <v>1</v>
      </c>
      <c r="AG288" s="9">
        <v>2.8264999999999998</v>
      </c>
      <c r="AH288" s="9">
        <v>2.5339999999999998</v>
      </c>
      <c r="AI288" s="9">
        <v>2.444</v>
      </c>
      <c r="AJ288" s="9">
        <v>1.784</v>
      </c>
      <c r="AK288" s="9">
        <v>2.569</v>
      </c>
      <c r="AL288" s="9">
        <v>2.6964999999999999</v>
      </c>
      <c r="AM288" s="9" t="s">
        <v>1</v>
      </c>
      <c r="AN288" s="9" t="s">
        <v>1</v>
      </c>
      <c r="AO288" s="1" t="s">
        <v>1</v>
      </c>
      <c r="AP288" s="9" t="s">
        <v>1</v>
      </c>
      <c r="AQ288" s="9">
        <v>2.6039998664855957</v>
      </c>
      <c r="AR288" s="1" t="s">
        <v>1</v>
      </c>
      <c r="BE288" s="9"/>
      <c r="BG288" s="9"/>
      <c r="BH288" s="9"/>
      <c r="BI288" s="9"/>
      <c r="BJ288" s="9"/>
      <c r="BK288" s="9"/>
      <c r="BL288" s="9"/>
      <c r="BM288" s="9"/>
      <c r="BQ288" s="9"/>
      <c r="BR288" s="9"/>
    </row>
    <row r="289" spans="1:70" hidden="1" x14ac:dyDescent="0.25">
      <c r="A289" s="8">
        <v>35675</v>
      </c>
      <c r="B289" s="5">
        <f t="shared" si="18"/>
        <v>283</v>
      </c>
      <c r="C289" s="9"/>
      <c r="D289" s="9" t="s">
        <v>242</v>
      </c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 t="s">
        <v>242</v>
      </c>
      <c r="AA289" s="9">
        <v>2.6949999999999998</v>
      </c>
      <c r="AB289" s="9">
        <v>2.7930000000000001</v>
      </c>
      <c r="AC289" s="179">
        <f t="shared" si="19"/>
        <v>0</v>
      </c>
      <c r="AD289" s="9"/>
      <c r="AE289" s="9">
        <v>2.7930000000000001</v>
      </c>
      <c r="AF289" s="9" t="s">
        <v>1</v>
      </c>
      <c r="AG289" s="9">
        <v>2.8930000000000002</v>
      </c>
      <c r="AH289" s="9">
        <v>2.5830000000000002</v>
      </c>
      <c r="AI289" s="9">
        <v>2.4930000000000003</v>
      </c>
      <c r="AJ289" s="9">
        <v>1.8030000000000002</v>
      </c>
      <c r="AK289" s="9">
        <v>2.6480000000000001</v>
      </c>
      <c r="AL289" s="9">
        <v>2.778</v>
      </c>
      <c r="AM289" s="9" t="s">
        <v>1</v>
      </c>
      <c r="AN289" s="9" t="s">
        <v>1</v>
      </c>
      <c r="AO289" s="1" t="s">
        <v>1</v>
      </c>
      <c r="AP289" s="9" t="s">
        <v>1</v>
      </c>
      <c r="AQ289" s="9">
        <v>2.7049999599456789</v>
      </c>
      <c r="AR289" s="1" t="s">
        <v>1</v>
      </c>
      <c r="BE289" s="9"/>
      <c r="BG289" s="9"/>
      <c r="BH289" s="9"/>
      <c r="BI289" s="9"/>
      <c r="BJ289" s="9"/>
      <c r="BK289" s="9"/>
      <c r="BL289" s="9"/>
      <c r="BM289" s="9"/>
      <c r="BQ289" s="9"/>
      <c r="BR289" s="9"/>
    </row>
    <row r="290" spans="1:70" hidden="1" x14ac:dyDescent="0.25">
      <c r="A290" s="8">
        <v>35676</v>
      </c>
      <c r="B290" s="5">
        <f t="shared" si="18"/>
        <v>284</v>
      </c>
      <c r="C290" s="9"/>
      <c r="D290" s="9" t="s">
        <v>242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 t="s">
        <v>242</v>
      </c>
      <c r="AA290" s="9">
        <v>2.86</v>
      </c>
      <c r="AB290" s="9">
        <v>2.8069999999999999</v>
      </c>
      <c r="AC290" s="179">
        <f t="shared" si="19"/>
        <v>0</v>
      </c>
      <c r="AD290" s="9"/>
      <c r="AE290" s="9">
        <v>2.8069999999999999</v>
      </c>
      <c r="AF290" s="9" t="s">
        <v>1</v>
      </c>
      <c r="AG290" s="9">
        <v>2.9194999999999998</v>
      </c>
      <c r="AH290" s="9">
        <v>2.6219999999999999</v>
      </c>
      <c r="AI290" s="9">
        <v>2.5369999999999999</v>
      </c>
      <c r="AJ290" s="9">
        <v>1.837</v>
      </c>
      <c r="AK290" s="9">
        <v>2.6694999999999998</v>
      </c>
      <c r="AL290" s="9">
        <v>2.7894999999999999</v>
      </c>
      <c r="AM290" s="9" t="s">
        <v>1</v>
      </c>
      <c r="AN290" s="9" t="s">
        <v>1</v>
      </c>
      <c r="AO290" s="1" t="s">
        <v>1</v>
      </c>
      <c r="AP290" s="9" t="s">
        <v>1</v>
      </c>
      <c r="AQ290" s="9">
        <v>2.7200001258850097</v>
      </c>
      <c r="AR290" s="1" t="s">
        <v>1</v>
      </c>
      <c r="BE290" s="9"/>
      <c r="BG290" s="9"/>
      <c r="BH290" s="9"/>
      <c r="BI290" s="9"/>
      <c r="BJ290" s="9"/>
      <c r="BK290" s="9"/>
      <c r="BL290" s="9"/>
      <c r="BM290" s="9"/>
      <c r="BQ290" s="9"/>
      <c r="BR290" s="9"/>
    </row>
    <row r="291" spans="1:70" hidden="1" x14ac:dyDescent="0.25">
      <c r="A291" s="8">
        <v>35677</v>
      </c>
      <c r="B291" s="5">
        <f t="shared" si="18"/>
        <v>285</v>
      </c>
      <c r="C291" s="9"/>
      <c r="D291" s="9" t="s">
        <v>242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 t="s">
        <v>242</v>
      </c>
      <c r="AA291" s="9">
        <v>2.7</v>
      </c>
      <c r="AB291" s="9">
        <v>2.677</v>
      </c>
      <c r="AC291" s="179">
        <f t="shared" si="19"/>
        <v>0</v>
      </c>
      <c r="AD291" s="9"/>
      <c r="AE291" s="9">
        <v>2.677</v>
      </c>
      <c r="AF291" s="9" t="s">
        <v>1</v>
      </c>
      <c r="AG291" s="9">
        <v>2.7869999999999999</v>
      </c>
      <c r="AH291" s="9">
        <v>2.5070000000000001</v>
      </c>
      <c r="AI291" s="9">
        <v>2.4119999999999999</v>
      </c>
      <c r="AJ291" s="9">
        <v>1.7370000000000001</v>
      </c>
      <c r="AK291" s="9">
        <v>2.5470000000000002</v>
      </c>
      <c r="AL291" s="9">
        <v>2.6644999999999999</v>
      </c>
      <c r="AM291" s="9" t="s">
        <v>1</v>
      </c>
      <c r="AN291" s="9" t="s">
        <v>1</v>
      </c>
      <c r="AO291" s="1" t="s">
        <v>1</v>
      </c>
      <c r="AP291" s="9" t="s">
        <v>1</v>
      </c>
      <c r="AQ291" s="9">
        <v>2.5999998779296876</v>
      </c>
      <c r="AR291" s="1" t="s">
        <v>1</v>
      </c>
      <c r="BE291" s="9"/>
      <c r="BG291" s="9"/>
      <c r="BH291" s="9"/>
      <c r="BI291" s="9"/>
      <c r="BJ291" s="9"/>
      <c r="BK291" s="9"/>
      <c r="BL291" s="9"/>
      <c r="BM291" s="9"/>
      <c r="BQ291" s="9"/>
      <c r="BR291" s="9"/>
    </row>
    <row r="292" spans="1:70" hidden="1" x14ac:dyDescent="0.25">
      <c r="A292" s="8">
        <v>35678</v>
      </c>
      <c r="B292" s="5">
        <f t="shared" si="18"/>
        <v>286</v>
      </c>
      <c r="C292" s="9"/>
      <c r="D292" s="9" t="s">
        <v>242</v>
      </c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 t="s">
        <v>242</v>
      </c>
      <c r="AA292" s="9">
        <v>2.64</v>
      </c>
      <c r="AB292" s="9">
        <v>2.6970000000000001</v>
      </c>
      <c r="AC292" s="179">
        <f t="shared" si="19"/>
        <v>0</v>
      </c>
      <c r="AD292" s="9"/>
      <c r="AE292" s="9">
        <v>2.6970000000000001</v>
      </c>
      <c r="AF292" s="9" t="s">
        <v>1</v>
      </c>
      <c r="AG292" s="9">
        <v>2.8319999999999999</v>
      </c>
      <c r="AH292" s="9">
        <v>2.532</v>
      </c>
      <c r="AI292" s="9">
        <v>2.4495</v>
      </c>
      <c r="AJ292" s="9">
        <v>1.7870000000000001</v>
      </c>
      <c r="AK292" s="9">
        <v>2.577</v>
      </c>
      <c r="AL292" s="9">
        <v>2.6844999999999999</v>
      </c>
      <c r="AM292" s="9" t="s">
        <v>1</v>
      </c>
      <c r="AN292" s="9" t="s">
        <v>1</v>
      </c>
      <c r="AO292" s="1" t="s">
        <v>1</v>
      </c>
      <c r="AP292" s="9" t="s">
        <v>1</v>
      </c>
      <c r="AQ292" s="9">
        <v>2.6349999828338624</v>
      </c>
      <c r="AR292" s="1" t="s">
        <v>1</v>
      </c>
      <c r="BE292" s="9"/>
      <c r="BG292" s="9"/>
      <c r="BH292" s="9"/>
      <c r="BI292" s="9"/>
      <c r="BJ292" s="9"/>
      <c r="BK292" s="9"/>
      <c r="BL292" s="9"/>
      <c r="BM292" s="9"/>
      <c r="BQ292" s="9"/>
      <c r="BR292" s="9"/>
    </row>
    <row r="293" spans="1:70" hidden="1" x14ac:dyDescent="0.25">
      <c r="A293" s="8">
        <v>35681</v>
      </c>
      <c r="B293" s="5">
        <f t="shared" si="18"/>
        <v>287</v>
      </c>
      <c r="C293" s="9"/>
      <c r="D293" s="9" t="s">
        <v>242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 t="s">
        <v>242</v>
      </c>
      <c r="AA293" s="9">
        <v>2.64</v>
      </c>
      <c r="AB293" s="9">
        <v>2.6880000000000002</v>
      </c>
      <c r="AC293" s="179">
        <f t="shared" si="19"/>
        <v>0</v>
      </c>
      <c r="AD293" s="9"/>
      <c r="AE293" s="9">
        <v>2.6880000000000002</v>
      </c>
      <c r="AF293" s="9" t="s">
        <v>1</v>
      </c>
      <c r="AG293" s="9">
        <v>2.8130000000000002</v>
      </c>
      <c r="AH293" s="9">
        <v>2.5330000000000004</v>
      </c>
      <c r="AI293" s="9">
        <v>2.4530000000000003</v>
      </c>
      <c r="AJ293" s="9">
        <v>1.8230000000000002</v>
      </c>
      <c r="AK293" s="9">
        <v>2.5705</v>
      </c>
      <c r="AL293" s="9">
        <v>2.6755</v>
      </c>
      <c r="AM293" s="9" t="s">
        <v>1</v>
      </c>
      <c r="AN293" s="9" t="s">
        <v>1</v>
      </c>
      <c r="AO293" s="1" t="s">
        <v>1</v>
      </c>
      <c r="AP293" s="9" t="s">
        <v>1</v>
      </c>
      <c r="AQ293" s="9">
        <v>2.6199999408721926</v>
      </c>
      <c r="AR293" s="1" t="s">
        <v>1</v>
      </c>
      <c r="BE293" s="9"/>
      <c r="BG293" s="9"/>
      <c r="BH293" s="9"/>
      <c r="BI293" s="9"/>
      <c r="BJ293" s="9"/>
      <c r="BK293" s="9"/>
      <c r="BL293" s="9"/>
      <c r="BM293" s="9"/>
      <c r="BQ293" s="9"/>
      <c r="BR293" s="9"/>
    </row>
    <row r="294" spans="1:70" hidden="1" x14ac:dyDescent="0.25">
      <c r="A294" s="8">
        <v>35682</v>
      </c>
      <c r="B294" s="5">
        <f t="shared" si="18"/>
        <v>288</v>
      </c>
      <c r="C294" s="9"/>
      <c r="D294" s="9" t="s">
        <v>242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 t="s">
        <v>242</v>
      </c>
      <c r="AA294" s="9">
        <v>2.73</v>
      </c>
      <c r="AB294" s="9">
        <v>2.6989999999999998</v>
      </c>
      <c r="AC294" s="179">
        <f t="shared" si="19"/>
        <v>0</v>
      </c>
      <c r="AD294" s="9"/>
      <c r="AE294" s="9">
        <v>2.6989999999999998</v>
      </c>
      <c r="AF294" s="9" t="s">
        <v>1</v>
      </c>
      <c r="AG294" s="9">
        <v>2.8239999999999998</v>
      </c>
      <c r="AH294" s="9">
        <v>2.5640000000000001</v>
      </c>
      <c r="AI294" s="9">
        <v>2.4739999999999998</v>
      </c>
      <c r="AJ294" s="9">
        <v>1.869</v>
      </c>
      <c r="AK294" s="9">
        <v>2.5939999999999999</v>
      </c>
      <c r="AL294" s="9">
        <v>2.6890000000000001</v>
      </c>
      <c r="AM294" s="9" t="s">
        <v>1</v>
      </c>
      <c r="AN294" s="9" t="s">
        <v>1</v>
      </c>
      <c r="AO294" s="1" t="s">
        <v>1</v>
      </c>
      <c r="AP294" s="9" t="s">
        <v>1</v>
      </c>
      <c r="AQ294" s="9">
        <v>2.6250001182556151</v>
      </c>
      <c r="AR294" s="1" t="s">
        <v>1</v>
      </c>
      <c r="BE294" s="9"/>
      <c r="BG294" s="9"/>
      <c r="BH294" s="9"/>
      <c r="BI294" s="9"/>
      <c r="BJ294" s="9"/>
      <c r="BK294" s="9"/>
      <c r="BL294" s="9"/>
      <c r="BM294" s="9"/>
      <c r="BQ294" s="9"/>
      <c r="BR294" s="9"/>
    </row>
    <row r="295" spans="1:70" hidden="1" x14ac:dyDescent="0.25">
      <c r="A295" s="8">
        <v>35683</v>
      </c>
      <c r="B295" s="5">
        <f t="shared" si="18"/>
        <v>289</v>
      </c>
      <c r="C295" s="9"/>
      <c r="D295" s="9" t="s">
        <v>242</v>
      </c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 t="s">
        <v>242</v>
      </c>
      <c r="AA295" s="9">
        <v>2.67</v>
      </c>
      <c r="AB295" s="9">
        <v>2.702</v>
      </c>
      <c r="AC295" s="179">
        <f t="shared" si="19"/>
        <v>0</v>
      </c>
      <c r="AD295" s="9"/>
      <c r="AE295" s="9">
        <v>2.702</v>
      </c>
      <c r="AF295" s="9" t="s">
        <v>1</v>
      </c>
      <c r="AG295" s="9">
        <v>2.8369999999999997</v>
      </c>
      <c r="AH295" s="9">
        <v>2.5670000000000002</v>
      </c>
      <c r="AI295" s="9">
        <v>2.4845000000000002</v>
      </c>
      <c r="AJ295" s="9">
        <v>1.8619999999999999</v>
      </c>
      <c r="AK295" s="9">
        <v>2.6095000000000002</v>
      </c>
      <c r="AL295" s="9">
        <v>2.6970000000000001</v>
      </c>
      <c r="AM295" s="9" t="s">
        <v>1</v>
      </c>
      <c r="AN295" s="9" t="s">
        <v>1</v>
      </c>
      <c r="AO295" s="1" t="s">
        <v>1</v>
      </c>
      <c r="AP295" s="9" t="s">
        <v>1</v>
      </c>
      <c r="AQ295" s="9">
        <v>2.640000202178955</v>
      </c>
      <c r="AR295" s="1" t="s">
        <v>1</v>
      </c>
      <c r="BE295" s="9"/>
      <c r="BG295" s="9"/>
      <c r="BH295" s="9"/>
      <c r="BI295" s="9"/>
      <c r="BJ295" s="9"/>
      <c r="BK295" s="9"/>
      <c r="BL295" s="9"/>
      <c r="BM295" s="9"/>
      <c r="BQ295" s="9"/>
      <c r="BR295" s="9"/>
    </row>
    <row r="296" spans="1:70" hidden="1" x14ac:dyDescent="0.25">
      <c r="A296" s="8">
        <v>35684</v>
      </c>
      <c r="B296" s="5">
        <f t="shared" si="18"/>
        <v>290</v>
      </c>
      <c r="C296" s="9"/>
      <c r="D296" s="9" t="s">
        <v>242</v>
      </c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 t="s">
        <v>242</v>
      </c>
      <c r="AA296" s="9">
        <v>2.7</v>
      </c>
      <c r="AB296" s="9">
        <v>2.766</v>
      </c>
      <c r="AC296" s="179">
        <f t="shared" si="19"/>
        <v>0</v>
      </c>
      <c r="AD296" s="9"/>
      <c r="AE296" s="9">
        <v>2.766</v>
      </c>
      <c r="AF296" s="9" t="s">
        <v>1</v>
      </c>
      <c r="AG296" s="9">
        <v>2.9009999999999998</v>
      </c>
      <c r="AH296" s="9">
        <v>2.6310000000000002</v>
      </c>
      <c r="AI296" s="9">
        <v>2.5434999999999999</v>
      </c>
      <c r="AJ296" s="9">
        <v>1.9160000000000001</v>
      </c>
      <c r="AK296" s="9">
        <v>2.6659999999999999</v>
      </c>
      <c r="AL296" s="9">
        <v>2.7597499999999999</v>
      </c>
      <c r="AM296" s="9" t="s">
        <v>1</v>
      </c>
      <c r="AN296" s="9" t="s">
        <v>1</v>
      </c>
      <c r="AO296" s="1" t="s">
        <v>1</v>
      </c>
      <c r="AP296" s="9" t="s">
        <v>1</v>
      </c>
      <c r="AQ296" s="9">
        <v>2.7000000152587891</v>
      </c>
      <c r="AR296" s="1" t="s">
        <v>1</v>
      </c>
      <c r="BE296" s="9"/>
      <c r="BG296" s="9"/>
      <c r="BH296" s="9"/>
      <c r="BI296" s="9"/>
      <c r="BJ296" s="9"/>
      <c r="BK296" s="9"/>
      <c r="BL296" s="9"/>
      <c r="BM296" s="9"/>
      <c r="BQ296" s="9"/>
      <c r="BR296" s="9"/>
    </row>
    <row r="297" spans="1:70" hidden="1" x14ac:dyDescent="0.25">
      <c r="A297" s="8">
        <v>35685</v>
      </c>
      <c r="B297" s="5">
        <f t="shared" si="18"/>
        <v>291</v>
      </c>
      <c r="C297" s="9"/>
      <c r="D297" s="9" t="s">
        <v>242</v>
      </c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 t="s">
        <v>242</v>
      </c>
      <c r="AA297" s="9">
        <v>2.8</v>
      </c>
      <c r="AB297" s="9">
        <v>2.7949999999999999</v>
      </c>
      <c r="AC297" s="179">
        <f t="shared" si="19"/>
        <v>0</v>
      </c>
      <c r="AD297" s="9"/>
      <c r="AE297" s="9">
        <v>2.7949999999999999</v>
      </c>
      <c r="AF297" s="9" t="s">
        <v>1</v>
      </c>
      <c r="AG297" s="9">
        <v>2.9325000000000001</v>
      </c>
      <c r="AH297" s="9">
        <v>2.6549999999999998</v>
      </c>
      <c r="AI297" s="9">
        <v>2.5550000000000002</v>
      </c>
      <c r="AJ297" s="9">
        <v>1.9650000000000001</v>
      </c>
      <c r="AK297" s="9">
        <v>2.6949999999999998</v>
      </c>
      <c r="AL297" s="9">
        <v>2.79</v>
      </c>
      <c r="AM297" s="9" t="s">
        <v>1</v>
      </c>
      <c r="AN297" s="9" t="s">
        <v>1</v>
      </c>
      <c r="AO297" s="1" t="s">
        <v>1</v>
      </c>
      <c r="AP297" s="9" t="s">
        <v>1</v>
      </c>
      <c r="AQ297" s="9">
        <v>2.7299999427795409</v>
      </c>
      <c r="AR297" s="1" t="s">
        <v>1</v>
      </c>
      <c r="BE297" s="9"/>
      <c r="BG297" s="9"/>
      <c r="BH297" s="9"/>
      <c r="BI297" s="9"/>
      <c r="BJ297" s="9"/>
      <c r="BK297" s="9"/>
      <c r="BL297" s="9"/>
      <c r="BM297" s="9"/>
      <c r="BQ297" s="9"/>
      <c r="BR297" s="9"/>
    </row>
    <row r="298" spans="1:70" hidden="1" x14ac:dyDescent="0.25">
      <c r="A298" s="8">
        <v>35688</v>
      </c>
      <c r="B298" s="5">
        <f t="shared" si="18"/>
        <v>292</v>
      </c>
      <c r="C298" s="9"/>
      <c r="D298" s="9" t="s">
        <v>242</v>
      </c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 t="s">
        <v>242</v>
      </c>
      <c r="AA298" s="9">
        <v>2.83</v>
      </c>
      <c r="AB298" s="9">
        <v>2.786</v>
      </c>
      <c r="AC298" s="179">
        <f t="shared" si="19"/>
        <v>0</v>
      </c>
      <c r="AD298" s="9"/>
      <c r="AE298" s="9">
        <v>2.786</v>
      </c>
      <c r="AF298" s="9" t="s">
        <v>1</v>
      </c>
      <c r="AG298" s="9">
        <v>2.9285000000000001</v>
      </c>
      <c r="AH298" s="9">
        <v>2.6510000000000002</v>
      </c>
      <c r="AI298" s="9">
        <v>2.556</v>
      </c>
      <c r="AJ298" s="9">
        <v>1.9909999999999999</v>
      </c>
      <c r="AK298" s="9">
        <v>2.6835</v>
      </c>
      <c r="AL298" s="9">
        <v>2.7847499999999998</v>
      </c>
      <c r="AM298" s="9" t="s">
        <v>1</v>
      </c>
      <c r="AN298" s="9" t="s">
        <v>1</v>
      </c>
      <c r="AO298" s="1" t="s">
        <v>1</v>
      </c>
      <c r="AP298" s="9" t="s">
        <v>1</v>
      </c>
      <c r="AQ298" s="9">
        <v>2.7000000343322754</v>
      </c>
      <c r="AR298" s="1" t="s">
        <v>1</v>
      </c>
      <c r="BE298" s="9"/>
      <c r="BG298" s="9"/>
      <c r="BH298" s="9"/>
      <c r="BI298" s="9"/>
      <c r="BJ298" s="9"/>
      <c r="BK298" s="9"/>
      <c r="BL298" s="9"/>
      <c r="BM298" s="9"/>
      <c r="BQ298" s="9"/>
      <c r="BR298" s="9"/>
    </row>
    <row r="299" spans="1:70" hidden="1" x14ac:dyDescent="0.25">
      <c r="A299" s="8">
        <v>35689</v>
      </c>
      <c r="B299" s="5">
        <f t="shared" si="18"/>
        <v>293</v>
      </c>
      <c r="C299" s="9"/>
      <c r="D299" s="9" t="s">
        <v>242</v>
      </c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 t="s">
        <v>242</v>
      </c>
      <c r="AA299" s="9">
        <v>2.76</v>
      </c>
      <c r="AB299" s="9">
        <v>2.722</v>
      </c>
      <c r="AC299" s="179">
        <f t="shared" si="19"/>
        <v>0</v>
      </c>
      <c r="AD299" s="9"/>
      <c r="AE299" s="9">
        <v>2.722</v>
      </c>
      <c r="AF299" s="9" t="s">
        <v>1</v>
      </c>
      <c r="AG299" s="9">
        <v>2.8519999999999999</v>
      </c>
      <c r="AH299" s="9">
        <v>2.5819999999999999</v>
      </c>
      <c r="AI299" s="9">
        <v>2.5070000000000001</v>
      </c>
      <c r="AJ299" s="9">
        <v>1.9295</v>
      </c>
      <c r="AK299" s="9">
        <v>2.6194999999999999</v>
      </c>
      <c r="AL299" s="9">
        <v>2.7195</v>
      </c>
      <c r="AM299" s="9">
        <v>2.7120000000000002</v>
      </c>
      <c r="AN299" s="9" t="s">
        <v>1</v>
      </c>
      <c r="AO299" s="1" t="s">
        <v>1</v>
      </c>
      <c r="AP299" s="9" t="s">
        <v>1</v>
      </c>
      <c r="AQ299" s="9">
        <v>2.6470001907348633</v>
      </c>
      <c r="AR299" s="1" t="s">
        <v>1</v>
      </c>
      <c r="BE299" s="9"/>
      <c r="BG299" s="9"/>
      <c r="BH299" s="9"/>
      <c r="BI299" s="9"/>
      <c r="BJ299" s="9"/>
      <c r="BK299" s="9"/>
      <c r="BL299" s="9"/>
      <c r="BM299" s="9"/>
      <c r="BQ299" s="9"/>
      <c r="BR299" s="9"/>
    </row>
    <row r="300" spans="1:70" hidden="1" x14ac:dyDescent="0.25">
      <c r="A300" s="8">
        <v>35690</v>
      </c>
      <c r="B300" s="5">
        <f t="shared" si="18"/>
        <v>294</v>
      </c>
      <c r="C300" s="9"/>
      <c r="D300" s="9" t="s">
        <v>242</v>
      </c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 t="s">
        <v>242</v>
      </c>
      <c r="AA300" s="9">
        <v>2.68</v>
      </c>
      <c r="AB300" s="9">
        <v>2.6829999999999998</v>
      </c>
      <c r="AC300" s="179">
        <f t="shared" si="19"/>
        <v>0</v>
      </c>
      <c r="AD300" s="9"/>
      <c r="AE300" s="9">
        <v>2.6829999999999998</v>
      </c>
      <c r="AF300" s="9" t="s">
        <v>1</v>
      </c>
      <c r="AG300" s="9">
        <v>2.8129999999999997</v>
      </c>
      <c r="AH300" s="9">
        <v>2.5489999999999999</v>
      </c>
      <c r="AI300" s="9">
        <v>2.4629999999999996</v>
      </c>
      <c r="AJ300" s="9">
        <v>1.9079999999999997</v>
      </c>
      <c r="AK300" s="9">
        <v>2.5854999999999997</v>
      </c>
      <c r="AL300" s="9">
        <v>2.6779999999999999</v>
      </c>
      <c r="AM300" s="9">
        <v>2.6679999999999997</v>
      </c>
      <c r="AN300" s="9" t="s">
        <v>1</v>
      </c>
      <c r="AO300" s="1" t="s">
        <v>1</v>
      </c>
      <c r="AP300" s="9" t="s">
        <v>1</v>
      </c>
      <c r="AQ300" s="9">
        <v>2.6249999122619627</v>
      </c>
      <c r="AR300" s="1" t="s">
        <v>1</v>
      </c>
      <c r="BE300" s="9"/>
      <c r="BG300" s="9"/>
      <c r="BH300" s="9"/>
      <c r="BI300" s="9"/>
      <c r="BJ300" s="9"/>
      <c r="BK300" s="9"/>
      <c r="BL300" s="9"/>
      <c r="BM300" s="9"/>
      <c r="BQ300" s="9"/>
      <c r="BR300" s="9"/>
    </row>
    <row r="301" spans="1:70" hidden="1" x14ac:dyDescent="0.25">
      <c r="A301" s="10">
        <v>35691</v>
      </c>
      <c r="B301" s="5">
        <f t="shared" si="18"/>
        <v>295</v>
      </c>
      <c r="C301" s="9"/>
      <c r="D301" s="9" t="s">
        <v>242</v>
      </c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 t="s">
        <v>242</v>
      </c>
      <c r="AA301" s="9">
        <v>2.73</v>
      </c>
      <c r="AB301" s="9">
        <v>2.887</v>
      </c>
      <c r="AC301" s="179">
        <f t="shared" si="19"/>
        <v>0</v>
      </c>
      <c r="AD301" s="9"/>
      <c r="AE301" s="9">
        <v>2.887</v>
      </c>
      <c r="AF301" s="9" t="s">
        <v>1</v>
      </c>
      <c r="AG301" s="9">
        <v>3.032</v>
      </c>
      <c r="AH301" s="9">
        <v>2.742</v>
      </c>
      <c r="AI301" s="9">
        <v>2.6595</v>
      </c>
      <c r="AJ301" s="9">
        <v>2.0469999999999997</v>
      </c>
      <c r="AK301" s="9">
        <v>2.7845</v>
      </c>
      <c r="AL301" s="9">
        <v>2.8845000000000001</v>
      </c>
      <c r="AM301" s="9">
        <v>2.8570000000000002</v>
      </c>
      <c r="AN301" s="9" t="s">
        <v>1</v>
      </c>
      <c r="AO301" s="1" t="s">
        <v>1</v>
      </c>
      <c r="AP301" s="9" t="s">
        <v>1</v>
      </c>
      <c r="AQ301" s="9">
        <v>2.8099998588562012</v>
      </c>
      <c r="AR301" s="1" t="s">
        <v>1</v>
      </c>
      <c r="BE301" s="9"/>
      <c r="BG301" s="9"/>
      <c r="BH301" s="9"/>
      <c r="BI301" s="9"/>
      <c r="BJ301" s="9"/>
      <c r="BK301" s="9"/>
      <c r="BL301" s="9"/>
      <c r="BM301" s="9"/>
      <c r="BQ301" s="9"/>
      <c r="BR301" s="9"/>
    </row>
    <row r="302" spans="1:70" hidden="1" x14ac:dyDescent="0.25">
      <c r="A302" s="10">
        <v>35692</v>
      </c>
      <c r="B302" s="5">
        <f t="shared" si="18"/>
        <v>296</v>
      </c>
      <c r="C302" s="9"/>
      <c r="D302" s="9" t="s">
        <v>242</v>
      </c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 t="s">
        <v>242</v>
      </c>
      <c r="AA302" s="9">
        <v>2.86</v>
      </c>
      <c r="AB302" s="9">
        <v>2.8370000000000002</v>
      </c>
      <c r="AC302" s="179">
        <f t="shared" si="19"/>
        <v>0</v>
      </c>
      <c r="AD302" s="9"/>
      <c r="AE302" s="9">
        <v>2.8370000000000002</v>
      </c>
      <c r="AF302" s="9" t="s">
        <v>1</v>
      </c>
      <c r="AG302" s="9">
        <v>2.9870000000000001</v>
      </c>
      <c r="AH302" s="9">
        <v>2.6945000000000001</v>
      </c>
      <c r="AI302" s="9">
        <v>2.6120000000000001</v>
      </c>
      <c r="AJ302" s="9">
        <v>2.0070000000000001</v>
      </c>
      <c r="AK302" s="9">
        <v>2.7345000000000002</v>
      </c>
      <c r="AL302" s="9">
        <v>2.8345000000000002</v>
      </c>
      <c r="AM302" s="9">
        <v>2.8070000000000004</v>
      </c>
      <c r="AN302" s="9" t="s">
        <v>1</v>
      </c>
      <c r="AO302" s="1" t="s">
        <v>1</v>
      </c>
      <c r="AP302" s="9" t="s">
        <v>1</v>
      </c>
      <c r="AQ302" s="9">
        <v>2.7600000972747805</v>
      </c>
      <c r="AR302" s="1" t="s">
        <v>1</v>
      </c>
      <c r="BE302" s="9"/>
      <c r="BG302" s="9"/>
      <c r="BH302" s="9"/>
      <c r="BI302" s="9"/>
      <c r="BJ302" s="9"/>
      <c r="BK302" s="9"/>
      <c r="BL302" s="9"/>
      <c r="BM302" s="9"/>
      <c r="BQ302" s="9"/>
      <c r="BR302" s="9"/>
    </row>
    <row r="303" spans="1:70" hidden="1" x14ac:dyDescent="0.25">
      <c r="A303" s="10">
        <v>35695</v>
      </c>
      <c r="B303" s="5">
        <f t="shared" si="18"/>
        <v>297</v>
      </c>
      <c r="C303" s="9"/>
      <c r="D303" s="9" t="s">
        <v>242</v>
      </c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 t="s">
        <v>242</v>
      </c>
      <c r="AA303" s="9">
        <v>2.87</v>
      </c>
      <c r="AB303" s="9">
        <v>2.9929999999999999</v>
      </c>
      <c r="AC303" s="179">
        <f t="shared" si="19"/>
        <v>0</v>
      </c>
      <c r="AD303" s="9"/>
      <c r="AE303" s="9">
        <v>2.9929999999999999</v>
      </c>
      <c r="AF303" s="9" t="s">
        <v>1</v>
      </c>
      <c r="AG303" s="9">
        <v>3.1429999999999998</v>
      </c>
      <c r="AH303" s="9">
        <v>2.8329999999999997</v>
      </c>
      <c r="AI303" s="9">
        <v>2.7479999999999998</v>
      </c>
      <c r="AJ303" s="9">
        <v>2.1129999999999995</v>
      </c>
      <c r="AK303" s="9">
        <v>2.8805000000000001</v>
      </c>
      <c r="AL303" s="9">
        <v>2.988</v>
      </c>
      <c r="AM303" s="9">
        <v>2.9579999999999997</v>
      </c>
      <c r="AN303" s="9" t="s">
        <v>1</v>
      </c>
      <c r="AO303" s="1" t="s">
        <v>1</v>
      </c>
      <c r="AP303" s="9" t="s">
        <v>1</v>
      </c>
      <c r="AQ303" s="9">
        <v>2.883</v>
      </c>
      <c r="AR303" s="1" t="s">
        <v>1</v>
      </c>
      <c r="BE303" s="9"/>
      <c r="BG303" s="9"/>
      <c r="BH303" s="9"/>
      <c r="BI303" s="9"/>
      <c r="BJ303" s="9"/>
      <c r="BK303" s="9"/>
      <c r="BL303" s="9"/>
      <c r="BM303" s="9"/>
      <c r="BQ303" s="9"/>
      <c r="BR303" s="9"/>
    </row>
    <row r="304" spans="1:70" hidden="1" x14ac:dyDescent="0.25">
      <c r="A304" s="8">
        <v>35696</v>
      </c>
      <c r="B304" s="5">
        <f t="shared" si="18"/>
        <v>298</v>
      </c>
      <c r="C304" s="9"/>
      <c r="D304" s="9" t="s">
        <v>242</v>
      </c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 t="s">
        <v>242</v>
      </c>
      <c r="AA304" s="9">
        <v>3.02</v>
      </c>
      <c r="AB304" s="9">
        <v>3.048</v>
      </c>
      <c r="AC304" s="179">
        <f t="shared" si="19"/>
        <v>0</v>
      </c>
      <c r="AD304" s="9"/>
      <c r="AE304" s="9">
        <v>3.048</v>
      </c>
      <c r="AF304" s="9" t="s">
        <v>1</v>
      </c>
      <c r="AG304" s="9">
        <v>3.1930000000000001</v>
      </c>
      <c r="AH304" s="9">
        <v>2.8679999999999999</v>
      </c>
      <c r="AI304" s="9">
        <v>2.7829999999999999</v>
      </c>
      <c r="AJ304" s="9">
        <v>2.0880000000000001</v>
      </c>
      <c r="AK304" s="9">
        <v>2.9180000000000001</v>
      </c>
      <c r="AL304" s="9">
        <v>3.0329999999999999</v>
      </c>
      <c r="AM304" s="9">
        <v>2.9780000000000002</v>
      </c>
      <c r="AN304" s="9" t="s">
        <v>1</v>
      </c>
      <c r="AO304" s="1" t="s">
        <v>1</v>
      </c>
      <c r="AP304" s="9" t="s">
        <v>1</v>
      </c>
      <c r="AQ304" s="9">
        <v>2.9279999999999999</v>
      </c>
      <c r="AR304" s="1" t="s">
        <v>1</v>
      </c>
      <c r="BE304" s="9"/>
      <c r="BG304" s="9"/>
      <c r="BH304" s="9"/>
      <c r="BI304" s="9"/>
      <c r="BJ304" s="9"/>
      <c r="BK304" s="9"/>
      <c r="BL304" s="9"/>
      <c r="BM304" s="9"/>
      <c r="BQ304" s="9"/>
      <c r="BR304" s="9"/>
    </row>
    <row r="305" spans="1:70" hidden="1" x14ac:dyDescent="0.25">
      <c r="A305" s="10">
        <v>35697</v>
      </c>
      <c r="B305" s="5">
        <f t="shared" si="18"/>
        <v>299</v>
      </c>
      <c r="C305" s="9"/>
      <c r="D305" s="9" t="s">
        <v>242</v>
      </c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 t="s">
        <v>242</v>
      </c>
      <c r="AA305" s="9">
        <v>3.01</v>
      </c>
      <c r="AB305" s="9">
        <v>3.0190000000000001</v>
      </c>
      <c r="AC305" s="179">
        <f t="shared" si="19"/>
        <v>0</v>
      </c>
      <c r="AD305" s="9"/>
      <c r="AE305" s="9">
        <v>3.0190000000000001</v>
      </c>
      <c r="AF305" s="9" t="s">
        <v>1</v>
      </c>
      <c r="AG305" s="9">
        <v>3.1640000000000001</v>
      </c>
      <c r="AH305" s="9">
        <v>2.8440000000000003</v>
      </c>
      <c r="AI305" s="9">
        <v>2.754</v>
      </c>
      <c r="AJ305" s="9">
        <v>2.0489999999999999</v>
      </c>
      <c r="AK305" s="9">
        <v>2.8852500000000001</v>
      </c>
      <c r="AL305" s="9">
        <v>3.0015000000000001</v>
      </c>
      <c r="AM305" s="9">
        <v>2.9490000000000003</v>
      </c>
      <c r="AN305" s="9" t="s">
        <v>1</v>
      </c>
      <c r="AO305" s="1" t="s">
        <v>1</v>
      </c>
      <c r="AP305" s="9" t="s">
        <v>1</v>
      </c>
      <c r="AQ305" s="9">
        <v>2.8940000000000001</v>
      </c>
      <c r="AR305" s="1" t="s">
        <v>1</v>
      </c>
      <c r="BE305" s="9"/>
      <c r="BG305" s="9"/>
      <c r="BH305" s="9"/>
      <c r="BI305" s="9"/>
      <c r="BJ305" s="9"/>
      <c r="BK305" s="9"/>
      <c r="BL305" s="9"/>
      <c r="BM305" s="9"/>
      <c r="BQ305" s="9"/>
      <c r="BR305" s="9"/>
    </row>
    <row r="306" spans="1:70" hidden="1" x14ac:dyDescent="0.25">
      <c r="A306" s="8">
        <v>35698</v>
      </c>
      <c r="B306" s="5">
        <f t="shared" si="18"/>
        <v>300</v>
      </c>
      <c r="C306" s="9"/>
      <c r="D306" s="9" t="s">
        <v>242</v>
      </c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 t="s">
        <v>242</v>
      </c>
      <c r="AA306" s="9">
        <v>3.04</v>
      </c>
      <c r="AB306" s="9">
        <v>3.298</v>
      </c>
      <c r="AC306" s="179">
        <f t="shared" si="19"/>
        <v>0</v>
      </c>
      <c r="AD306" s="9"/>
      <c r="AE306" s="9">
        <v>3.298</v>
      </c>
      <c r="AF306" s="9" t="s">
        <v>1</v>
      </c>
      <c r="AG306" s="9">
        <v>3.4329999999999998</v>
      </c>
      <c r="AH306" s="9">
        <v>3.048</v>
      </c>
      <c r="AI306" s="9">
        <v>2.9929999999999999</v>
      </c>
      <c r="AJ306" s="9">
        <v>2.1280000000000001</v>
      </c>
      <c r="AK306" s="9">
        <v>3.1430000000000002</v>
      </c>
      <c r="AL306" s="9">
        <v>3.2629999999999999</v>
      </c>
      <c r="AM306" s="9">
        <v>3.1880000000000002</v>
      </c>
      <c r="AN306" s="9" t="s">
        <v>1</v>
      </c>
      <c r="AO306" s="1" t="s">
        <v>1</v>
      </c>
      <c r="AP306" s="9" t="s">
        <v>1</v>
      </c>
      <c r="AQ306" s="9">
        <v>3.0979999999999999</v>
      </c>
      <c r="AR306" s="1" t="s">
        <v>1</v>
      </c>
      <c r="BE306" s="9"/>
      <c r="BG306" s="9"/>
      <c r="BH306" s="9"/>
      <c r="BI306" s="9"/>
      <c r="BJ306" s="9"/>
      <c r="BK306" s="9"/>
      <c r="BL306" s="9"/>
      <c r="BM306" s="9"/>
      <c r="BQ306" s="9"/>
      <c r="BR306" s="9"/>
    </row>
    <row r="307" spans="1:70" hidden="1" x14ac:dyDescent="0.25">
      <c r="A307" s="10">
        <v>35699</v>
      </c>
      <c r="B307" s="5">
        <f t="shared" si="18"/>
        <v>301</v>
      </c>
      <c r="C307" s="9"/>
      <c r="D307" s="9" t="s">
        <v>242</v>
      </c>
      <c r="E307" s="9">
        <v>1</v>
      </c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 t="s">
        <v>242</v>
      </c>
      <c r="AA307" s="9">
        <v>3.3</v>
      </c>
      <c r="AB307" s="9">
        <v>3.3460000000000001</v>
      </c>
      <c r="AC307" s="179">
        <f t="shared" si="19"/>
        <v>0</v>
      </c>
      <c r="AD307" s="9">
        <v>1</v>
      </c>
      <c r="AE307" s="9">
        <v>3.3460000000000001</v>
      </c>
      <c r="AF307" s="9" t="s">
        <v>1</v>
      </c>
      <c r="AG307" s="9">
        <v>3.4809999999999999</v>
      </c>
      <c r="AH307" s="9">
        <v>3.0960000000000001</v>
      </c>
      <c r="AI307" s="9">
        <v>3.0060000000000002</v>
      </c>
      <c r="AJ307" s="9">
        <v>2.1959999999999997</v>
      </c>
      <c r="AK307" s="9">
        <v>3.1259999999999999</v>
      </c>
      <c r="AL307" s="9">
        <v>3.2560000000000002</v>
      </c>
      <c r="AM307" s="9">
        <v>3.2160000000000002</v>
      </c>
      <c r="AN307" s="9" t="s">
        <v>1</v>
      </c>
      <c r="AO307" s="1" t="s">
        <v>1</v>
      </c>
      <c r="AP307" s="9" t="s">
        <v>1</v>
      </c>
      <c r="AQ307" s="9">
        <v>3.1459999999999999</v>
      </c>
      <c r="AR307" s="1" t="s">
        <v>1</v>
      </c>
      <c r="BE307" s="9"/>
      <c r="BG307" s="9"/>
      <c r="BH307" s="9"/>
      <c r="BI307" s="9"/>
      <c r="BJ307" s="9"/>
      <c r="BK307" s="9"/>
      <c r="BL307" s="9"/>
      <c r="BM307" s="9"/>
      <c r="BQ307" s="9"/>
      <c r="BR307" s="9"/>
    </row>
    <row r="308" spans="1:70" hidden="1" x14ac:dyDescent="0.25">
      <c r="A308" s="8">
        <v>35702</v>
      </c>
      <c r="B308" s="5">
        <f t="shared" si="18"/>
        <v>302</v>
      </c>
      <c r="C308" s="9"/>
      <c r="D308" s="9" t="s">
        <v>243</v>
      </c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 t="s">
        <v>243</v>
      </c>
      <c r="AA308" s="9">
        <v>3.1</v>
      </c>
      <c r="AB308" s="9">
        <v>3.0150000000000001</v>
      </c>
      <c r="AC308" s="179">
        <f t="shared" si="19"/>
        <v>0</v>
      </c>
      <c r="AD308" s="9"/>
      <c r="AE308" s="9">
        <v>3.0150000000000001</v>
      </c>
      <c r="AF308" s="9" t="s">
        <v>1</v>
      </c>
      <c r="AG308" s="9">
        <v>3.27</v>
      </c>
      <c r="AH308" s="9">
        <v>2.7850000000000001</v>
      </c>
      <c r="AI308" s="9">
        <v>2.7050000000000001</v>
      </c>
      <c r="AJ308" s="9">
        <v>2.4849999999999999</v>
      </c>
      <c r="AK308" s="9">
        <v>2.8450000000000002</v>
      </c>
      <c r="AL308" s="9">
        <v>2.9525000000000001</v>
      </c>
      <c r="AM308" s="9">
        <v>2.8925000000000001</v>
      </c>
      <c r="AN308" s="9" t="s">
        <v>1</v>
      </c>
      <c r="AO308" s="1" t="s">
        <v>1</v>
      </c>
      <c r="AP308" s="9" t="s">
        <v>1</v>
      </c>
      <c r="AQ308" s="9">
        <v>2.855</v>
      </c>
      <c r="AR308" s="1" t="s">
        <v>1</v>
      </c>
      <c r="BE308" s="9"/>
      <c r="BG308" s="9"/>
      <c r="BH308" s="9"/>
      <c r="BI308" s="9"/>
      <c r="BJ308" s="9"/>
      <c r="BK308" s="9"/>
      <c r="BL308" s="9"/>
      <c r="BM308" s="9"/>
      <c r="BQ308" s="9"/>
      <c r="BR308" s="9"/>
    </row>
    <row r="309" spans="1:70" hidden="1" x14ac:dyDescent="0.25">
      <c r="A309" s="10">
        <v>35703</v>
      </c>
      <c r="B309" s="5">
        <f t="shared" si="18"/>
        <v>303</v>
      </c>
      <c r="C309" s="9"/>
      <c r="D309" s="9" t="s">
        <v>243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 t="s">
        <v>243</v>
      </c>
      <c r="AA309" s="9">
        <v>2.96</v>
      </c>
      <c r="AB309" s="9">
        <v>3.0819999999999999</v>
      </c>
      <c r="AC309" s="179">
        <f t="shared" si="19"/>
        <v>0</v>
      </c>
      <c r="AD309" s="9"/>
      <c r="AE309" s="9">
        <v>3.0819999999999999</v>
      </c>
      <c r="AF309" s="9" t="s">
        <v>1</v>
      </c>
      <c r="AG309" s="9">
        <v>3.3419999999999996</v>
      </c>
      <c r="AH309" s="9">
        <v>2.8169999999999997</v>
      </c>
      <c r="AI309" s="9">
        <v>2.7094999999999998</v>
      </c>
      <c r="AJ309" s="9">
        <v>2.5219999999999998</v>
      </c>
      <c r="AK309" s="9">
        <v>2.907</v>
      </c>
      <c r="AL309" s="9">
        <v>3.0069999999999997</v>
      </c>
      <c r="AM309" s="9">
        <v>2.8994999999999997</v>
      </c>
      <c r="AN309" s="9" t="s">
        <v>1</v>
      </c>
      <c r="AO309" s="1" t="s">
        <v>1</v>
      </c>
      <c r="AP309" s="9" t="s">
        <v>1</v>
      </c>
      <c r="AQ309" s="9">
        <v>2.8769999999999998</v>
      </c>
      <c r="AR309" s="1" t="s">
        <v>1</v>
      </c>
      <c r="BE309" s="9"/>
      <c r="BG309" s="9"/>
      <c r="BH309" s="9"/>
      <c r="BI309" s="9"/>
      <c r="BJ309" s="9"/>
      <c r="BK309" s="9"/>
      <c r="BL309" s="9"/>
      <c r="BM309" s="9"/>
      <c r="BQ309" s="9"/>
      <c r="BR309" s="9"/>
    </row>
    <row r="310" spans="1:70" hidden="1" x14ac:dyDescent="0.25">
      <c r="A310" s="8">
        <v>35704</v>
      </c>
      <c r="B310" s="5">
        <f t="shared" si="18"/>
        <v>304</v>
      </c>
      <c r="C310" s="9"/>
      <c r="D310" s="9" t="s">
        <v>243</v>
      </c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 t="s">
        <v>243</v>
      </c>
      <c r="AA310" s="9">
        <v>3.18</v>
      </c>
      <c r="AB310" s="9">
        <v>3.1240000000000001</v>
      </c>
      <c r="AC310" s="179">
        <f t="shared" si="19"/>
        <v>0</v>
      </c>
      <c r="AD310" s="9"/>
      <c r="AE310" s="9">
        <v>3.1240000000000001</v>
      </c>
      <c r="AF310" s="9" t="s">
        <v>1</v>
      </c>
      <c r="AG310" s="9">
        <v>3.3839999999999999</v>
      </c>
      <c r="AH310" s="9">
        <v>2.8640000000000003</v>
      </c>
      <c r="AI310" s="9">
        <v>2.7840000000000003</v>
      </c>
      <c r="AJ310" s="9">
        <v>2.4939999999999998</v>
      </c>
      <c r="AK310" s="9">
        <v>2.9340000000000002</v>
      </c>
      <c r="AL310" s="9">
        <v>3.0415000000000001</v>
      </c>
      <c r="AM310" s="9">
        <v>2.984</v>
      </c>
      <c r="AN310" s="9" t="s">
        <v>1</v>
      </c>
      <c r="AO310" s="1" t="s">
        <v>1</v>
      </c>
      <c r="AP310" s="9" t="s">
        <v>1</v>
      </c>
      <c r="AQ310" s="9">
        <v>2.9340000000000002</v>
      </c>
      <c r="AR310" s="1" t="s">
        <v>1</v>
      </c>
      <c r="BE310" s="9"/>
      <c r="BG310" s="9"/>
      <c r="BH310" s="9"/>
      <c r="BI310" s="9"/>
      <c r="BJ310" s="9"/>
      <c r="BK310" s="9"/>
      <c r="BL310" s="9"/>
      <c r="BM310" s="9"/>
      <c r="BQ310" s="9"/>
      <c r="BR310" s="9"/>
    </row>
    <row r="311" spans="1:70" hidden="1" x14ac:dyDescent="0.25">
      <c r="A311" s="8">
        <v>35705</v>
      </c>
      <c r="B311" s="5">
        <f t="shared" si="18"/>
        <v>305</v>
      </c>
      <c r="C311" s="9"/>
      <c r="D311" s="9" t="s">
        <v>243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 t="s">
        <v>243</v>
      </c>
      <c r="AA311" s="9">
        <v>3.02</v>
      </c>
      <c r="AB311" s="9">
        <v>3.113</v>
      </c>
      <c r="AC311" s="179">
        <f t="shared" si="19"/>
        <v>0</v>
      </c>
      <c r="AD311" s="9"/>
      <c r="AE311" s="9">
        <v>3.113</v>
      </c>
      <c r="AF311" s="9" t="s">
        <v>1</v>
      </c>
      <c r="AG311" s="9">
        <v>3.3729999999999998</v>
      </c>
      <c r="AH311" s="9">
        <v>2.8530000000000002</v>
      </c>
      <c r="AI311" s="9">
        <v>2.7730000000000001</v>
      </c>
      <c r="AJ311" s="9">
        <v>2.4829999999999997</v>
      </c>
      <c r="AK311" s="9">
        <v>2.923</v>
      </c>
      <c r="AL311" s="9">
        <v>3.0305</v>
      </c>
      <c r="AM311" s="9">
        <v>2.9729999999999999</v>
      </c>
      <c r="AN311" s="9" t="s">
        <v>1</v>
      </c>
      <c r="AO311" s="1" t="s">
        <v>1</v>
      </c>
      <c r="AP311" s="9" t="s">
        <v>1</v>
      </c>
      <c r="AQ311" s="9">
        <v>2.923</v>
      </c>
      <c r="AR311" s="1" t="s">
        <v>1</v>
      </c>
      <c r="BE311" s="9"/>
      <c r="BG311" s="9"/>
      <c r="BH311" s="9"/>
      <c r="BI311" s="9"/>
      <c r="BJ311" s="9"/>
      <c r="BK311" s="9"/>
      <c r="BL311" s="9"/>
      <c r="BM311" s="9"/>
      <c r="BQ311" s="9"/>
      <c r="BR311" s="9"/>
    </row>
    <row r="312" spans="1:70" hidden="1" x14ac:dyDescent="0.25">
      <c r="A312" s="8">
        <v>35706</v>
      </c>
      <c r="B312" s="5">
        <f t="shared" si="18"/>
        <v>306</v>
      </c>
      <c r="C312" s="9"/>
      <c r="D312" s="9" t="s">
        <v>243</v>
      </c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 t="s">
        <v>243</v>
      </c>
      <c r="AA312" s="9">
        <v>3.04</v>
      </c>
      <c r="AB312" s="9">
        <v>3.125</v>
      </c>
      <c r="AC312" s="179">
        <f t="shared" si="19"/>
        <v>0</v>
      </c>
      <c r="AD312" s="9"/>
      <c r="AE312" s="9">
        <v>3.125</v>
      </c>
      <c r="AF312" s="9" t="s">
        <v>1</v>
      </c>
      <c r="AG312" s="9">
        <v>3.3450000000000002</v>
      </c>
      <c r="AH312" s="9">
        <v>2.855</v>
      </c>
      <c r="AI312" s="9">
        <v>2.7549999999999999</v>
      </c>
      <c r="AJ312" s="9">
        <v>2.4249999999999998</v>
      </c>
      <c r="AK312" s="9">
        <v>2.94</v>
      </c>
      <c r="AL312" s="9">
        <v>3.0350000000000001</v>
      </c>
      <c r="AM312" s="9">
        <v>2.9550000000000001</v>
      </c>
      <c r="AN312" s="9" t="s">
        <v>1</v>
      </c>
      <c r="AO312" s="1" t="s">
        <v>1</v>
      </c>
      <c r="AP312" s="9" t="s">
        <v>1</v>
      </c>
      <c r="AQ312" s="9">
        <v>2.9049999999999998</v>
      </c>
      <c r="AR312" s="1" t="s">
        <v>1</v>
      </c>
      <c r="BE312" s="9"/>
      <c r="BG312" s="9"/>
      <c r="BH312" s="9"/>
      <c r="BI312" s="9"/>
      <c r="BJ312" s="9"/>
      <c r="BK312" s="9"/>
      <c r="BL312" s="9"/>
      <c r="BM312" s="9"/>
      <c r="BQ312" s="9"/>
      <c r="BR312" s="9"/>
    </row>
    <row r="313" spans="1:70" hidden="1" x14ac:dyDescent="0.25">
      <c r="A313" s="8">
        <v>35709</v>
      </c>
      <c r="B313" s="5">
        <f t="shared" si="18"/>
        <v>307</v>
      </c>
      <c r="C313" s="9"/>
      <c r="D313" s="9" t="s">
        <v>243</v>
      </c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 t="s">
        <v>243</v>
      </c>
      <c r="AA313" s="9">
        <v>3.1</v>
      </c>
      <c r="AB313" s="9">
        <v>2.9790000000000001</v>
      </c>
      <c r="AC313" s="179">
        <f t="shared" si="19"/>
        <v>0</v>
      </c>
      <c r="AD313" s="9"/>
      <c r="AE313" s="9">
        <v>2.9790000000000001</v>
      </c>
      <c r="AF313" s="9" t="s">
        <v>1</v>
      </c>
      <c r="AG313" s="9">
        <v>3.2190000000000003</v>
      </c>
      <c r="AH313" s="9">
        <v>2.714</v>
      </c>
      <c r="AI313" s="9">
        <v>2.6390000000000002</v>
      </c>
      <c r="AJ313" s="9">
        <v>2.3339999999999996</v>
      </c>
      <c r="AK313" s="9">
        <v>2.794</v>
      </c>
      <c r="AL313" s="9">
        <v>2.8915000000000002</v>
      </c>
      <c r="AM313" s="9">
        <v>2.8490000000000002</v>
      </c>
      <c r="AN313" s="9" t="s">
        <v>1</v>
      </c>
      <c r="AO313" s="1" t="s">
        <v>1</v>
      </c>
      <c r="AP313" s="9" t="s">
        <v>1</v>
      </c>
      <c r="AQ313" s="9">
        <v>2.7589999999999999</v>
      </c>
      <c r="AR313" s="1" t="s">
        <v>1</v>
      </c>
      <c r="BE313" s="9"/>
      <c r="BG313" s="9"/>
      <c r="BH313" s="9"/>
      <c r="BI313" s="9"/>
      <c r="BJ313" s="9"/>
      <c r="BK313" s="9"/>
      <c r="BL313" s="9"/>
      <c r="BM313" s="9"/>
      <c r="BQ313" s="9"/>
      <c r="BR313" s="9"/>
    </row>
    <row r="314" spans="1:70" hidden="1" x14ac:dyDescent="0.25">
      <c r="A314" s="8">
        <v>35710</v>
      </c>
      <c r="B314" s="5">
        <f t="shared" si="18"/>
        <v>308</v>
      </c>
      <c r="C314" s="9"/>
      <c r="D314" s="9" t="s">
        <v>243</v>
      </c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 t="s">
        <v>243</v>
      </c>
      <c r="AA314" s="9">
        <v>2.88</v>
      </c>
      <c r="AB314" s="9">
        <v>2.8769999999999998</v>
      </c>
      <c r="AC314" s="179">
        <f t="shared" si="19"/>
        <v>0</v>
      </c>
      <c r="AD314" s="9"/>
      <c r="AE314" s="9">
        <v>2.8769999999999998</v>
      </c>
      <c r="AF314" s="9" t="s">
        <v>1</v>
      </c>
      <c r="AG314" s="9">
        <v>3.1069999999999998</v>
      </c>
      <c r="AH314" s="9">
        <v>2.6269999999999998</v>
      </c>
      <c r="AI314" s="9">
        <v>2.5619999999999998</v>
      </c>
      <c r="AJ314" s="9">
        <v>2.2669999999999995</v>
      </c>
      <c r="AK314" s="9">
        <v>2.702</v>
      </c>
      <c r="AL314" s="9">
        <v>2.7919999999999998</v>
      </c>
      <c r="AM314" s="9">
        <v>2.7569999999999997</v>
      </c>
      <c r="AN314" s="9" t="s">
        <v>1</v>
      </c>
      <c r="AO314" s="1" t="s">
        <v>1</v>
      </c>
      <c r="AP314" s="9" t="s">
        <v>1</v>
      </c>
      <c r="AQ314" s="9">
        <v>2.6669999999999998</v>
      </c>
      <c r="AR314" s="1" t="s">
        <v>1</v>
      </c>
      <c r="BE314" s="9"/>
      <c r="BG314" s="9"/>
      <c r="BH314" s="9"/>
      <c r="BI314" s="9"/>
      <c r="BJ314" s="9"/>
      <c r="BK314" s="9"/>
      <c r="BL314" s="9"/>
      <c r="BM314" s="9"/>
      <c r="BQ314" s="9"/>
      <c r="BR314" s="9"/>
    </row>
    <row r="315" spans="1:70" hidden="1" x14ac:dyDescent="0.25">
      <c r="A315" s="8">
        <v>35711</v>
      </c>
      <c r="B315" s="5">
        <f t="shared" si="18"/>
        <v>309</v>
      </c>
      <c r="C315" s="9"/>
      <c r="D315" s="9" t="s">
        <v>243</v>
      </c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 t="s">
        <v>243</v>
      </c>
      <c r="AA315" s="9">
        <v>2.855</v>
      </c>
      <c r="AB315" s="9">
        <v>2.915</v>
      </c>
      <c r="AC315" s="179">
        <f t="shared" si="19"/>
        <v>0</v>
      </c>
      <c r="AD315" s="9"/>
      <c r="AE315" s="9">
        <v>2.915</v>
      </c>
      <c r="AF315" s="9" t="s">
        <v>1</v>
      </c>
      <c r="AG315" s="9">
        <v>3.1349999999999998</v>
      </c>
      <c r="AH315" s="9">
        <v>2.6749999999999998</v>
      </c>
      <c r="AI315" s="9">
        <v>2.57</v>
      </c>
      <c r="AJ315" s="9">
        <v>2.2850000000000001</v>
      </c>
      <c r="AK315" s="9">
        <v>2.7349999999999999</v>
      </c>
      <c r="AL315" s="9">
        <v>2.8275000000000001</v>
      </c>
      <c r="AM315" s="9">
        <v>2.7650000000000001</v>
      </c>
      <c r="AN315" s="9" t="s">
        <v>1</v>
      </c>
      <c r="AO315" s="1" t="s">
        <v>1</v>
      </c>
      <c r="AP315" s="9" t="s">
        <v>1</v>
      </c>
      <c r="AQ315" s="9">
        <v>2.72</v>
      </c>
      <c r="AR315" s="1" t="s">
        <v>1</v>
      </c>
      <c r="BE315" s="9"/>
      <c r="BG315" s="9"/>
      <c r="BH315" s="9"/>
      <c r="BI315" s="9"/>
      <c r="BJ315" s="9"/>
      <c r="BK315" s="9"/>
      <c r="BL315" s="9"/>
      <c r="BM315" s="9"/>
      <c r="BQ315" s="9"/>
      <c r="BR315" s="9"/>
    </row>
    <row r="316" spans="1:70" hidden="1" x14ac:dyDescent="0.25">
      <c r="A316" s="8">
        <v>35712</v>
      </c>
      <c r="B316" s="5">
        <f t="shared" si="18"/>
        <v>310</v>
      </c>
      <c r="C316" s="9"/>
      <c r="D316" s="9" t="s">
        <v>243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 t="s">
        <v>243</v>
      </c>
      <c r="AA316" s="9">
        <v>2.87</v>
      </c>
      <c r="AB316" s="9">
        <v>2.9260000000000002</v>
      </c>
      <c r="AC316" s="179">
        <f t="shared" si="19"/>
        <v>0</v>
      </c>
      <c r="AD316" s="9"/>
      <c r="AE316" s="9">
        <v>2.9260000000000002</v>
      </c>
      <c r="AF316" s="9" t="s">
        <v>1</v>
      </c>
      <c r="AG316" s="9">
        <v>3.1460000000000004</v>
      </c>
      <c r="AH316" s="9">
        <v>2.6859999999999999</v>
      </c>
      <c r="AI316" s="9">
        <v>2.5810000000000004</v>
      </c>
      <c r="AJ316" s="9">
        <v>2.2959999999999998</v>
      </c>
      <c r="AK316" s="9">
        <v>2.7410000000000001</v>
      </c>
      <c r="AL316" s="9">
        <v>2.8385000000000002</v>
      </c>
      <c r="AM316" s="9">
        <v>2.7760000000000002</v>
      </c>
      <c r="AN316" s="9" t="s">
        <v>1</v>
      </c>
      <c r="AO316" s="1" t="s">
        <v>1</v>
      </c>
      <c r="AP316" s="9" t="s">
        <v>1</v>
      </c>
      <c r="AQ316" s="9">
        <v>2.7360000000000002</v>
      </c>
      <c r="AR316" s="1" t="s">
        <v>1</v>
      </c>
      <c r="BE316" s="9"/>
      <c r="BG316" s="9"/>
      <c r="BH316" s="9"/>
      <c r="BI316" s="9"/>
      <c r="BJ316" s="9"/>
      <c r="BK316" s="9"/>
      <c r="BL316" s="9"/>
      <c r="BM316" s="9"/>
      <c r="BQ316" s="9"/>
      <c r="BR316" s="9"/>
    </row>
    <row r="317" spans="1:70" hidden="1" x14ac:dyDescent="0.25">
      <c r="A317" s="8">
        <v>35713</v>
      </c>
      <c r="B317" s="5">
        <f t="shared" si="18"/>
        <v>311</v>
      </c>
      <c r="C317" s="9"/>
      <c r="D317" s="9" t="s">
        <v>243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 t="s">
        <v>243</v>
      </c>
      <c r="AA317" s="9">
        <v>2.8849999999999998</v>
      </c>
      <c r="AB317" s="9">
        <v>3.0819999999999999</v>
      </c>
      <c r="AC317" s="179">
        <f t="shared" si="19"/>
        <v>0</v>
      </c>
      <c r="AD317" s="9"/>
      <c r="AE317" s="9">
        <v>3.0819999999999999</v>
      </c>
      <c r="AF317" s="9" t="s">
        <v>1</v>
      </c>
      <c r="AG317" s="9">
        <v>3.2869999999999999</v>
      </c>
      <c r="AH317" s="9">
        <v>2.7869999999999999</v>
      </c>
      <c r="AI317" s="9">
        <v>2.6719999999999997</v>
      </c>
      <c r="AJ317" s="9">
        <v>2.4019999999999997</v>
      </c>
      <c r="AK317" s="9">
        <v>2.8819999999999997</v>
      </c>
      <c r="AL317" s="9">
        <v>2.9869999999999997</v>
      </c>
      <c r="AM317" s="9">
        <v>2.8544999999999998</v>
      </c>
      <c r="AN317" s="9" t="s">
        <v>1</v>
      </c>
      <c r="AO317" s="1" t="s">
        <v>1</v>
      </c>
      <c r="AP317" s="9" t="s">
        <v>1</v>
      </c>
      <c r="AQ317" s="9">
        <v>2.8369999999999997</v>
      </c>
      <c r="AR317" s="1" t="s">
        <v>1</v>
      </c>
      <c r="BE317" s="9"/>
      <c r="BG317" s="9"/>
      <c r="BH317" s="9"/>
      <c r="BI317" s="9"/>
      <c r="BJ317" s="9"/>
      <c r="BK317" s="9"/>
      <c r="BL317" s="9"/>
      <c r="BM317" s="9"/>
      <c r="BQ317" s="9"/>
      <c r="BR317" s="9"/>
    </row>
    <row r="318" spans="1:70" hidden="1" x14ac:dyDescent="0.25">
      <c r="A318" s="8">
        <v>35716</v>
      </c>
      <c r="B318" s="5">
        <f t="shared" si="18"/>
        <v>312</v>
      </c>
      <c r="C318" s="9"/>
      <c r="D318" s="9" t="s">
        <v>243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 t="s">
        <v>243</v>
      </c>
      <c r="AA318" s="9">
        <v>3.1</v>
      </c>
      <c r="AB318" s="9">
        <v>3.0329999999999999</v>
      </c>
      <c r="AC318" s="179">
        <f t="shared" si="19"/>
        <v>0</v>
      </c>
      <c r="AD318" s="9"/>
      <c r="AE318" s="9">
        <v>3.0329999999999999</v>
      </c>
      <c r="AF318" s="9" t="s">
        <v>1</v>
      </c>
      <c r="AG318" s="9">
        <v>3.2479999999999998</v>
      </c>
      <c r="AH318" s="9">
        <v>2.738</v>
      </c>
      <c r="AI318" s="9">
        <v>2.6429999999999998</v>
      </c>
      <c r="AJ318" s="9">
        <v>2.323</v>
      </c>
      <c r="AK318" s="9">
        <v>2.8454999999999999</v>
      </c>
      <c r="AL318" s="9">
        <v>2.9304999999999999</v>
      </c>
      <c r="AM318" s="9">
        <v>2.8380000000000001</v>
      </c>
      <c r="AN318" s="9" t="s">
        <v>1</v>
      </c>
      <c r="AO318" s="1" t="s">
        <v>1</v>
      </c>
      <c r="AP318" s="9" t="s">
        <v>1</v>
      </c>
      <c r="AQ318" s="9">
        <v>2.7879999999999998</v>
      </c>
      <c r="AR318" s="1" t="s">
        <v>1</v>
      </c>
      <c r="BE318" s="9"/>
      <c r="BG318" s="9"/>
      <c r="BH318" s="9"/>
      <c r="BI318" s="9"/>
      <c r="BJ318" s="9"/>
      <c r="BK318" s="9"/>
      <c r="BL318" s="9"/>
      <c r="BM318" s="9"/>
      <c r="BQ318" s="9"/>
      <c r="BR318" s="9"/>
    </row>
    <row r="319" spans="1:70" hidden="1" x14ac:dyDescent="0.25">
      <c r="A319" s="8">
        <v>35717</v>
      </c>
      <c r="B319" s="5">
        <f t="shared" si="18"/>
        <v>313</v>
      </c>
      <c r="C319" s="9"/>
      <c r="D319" s="9" t="s">
        <v>243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 t="s">
        <v>243</v>
      </c>
      <c r="AA319" s="9">
        <v>3.02</v>
      </c>
      <c r="AB319" s="9">
        <v>3.0059999999999998</v>
      </c>
      <c r="AC319" s="179">
        <f t="shared" si="19"/>
        <v>0</v>
      </c>
      <c r="AD319" s="9"/>
      <c r="AE319" s="9">
        <v>3.0059999999999998</v>
      </c>
      <c r="AF319" s="9" t="s">
        <v>1</v>
      </c>
      <c r="AG319" s="9">
        <v>3.2159999999999997</v>
      </c>
      <c r="AH319" s="9">
        <v>2.706</v>
      </c>
      <c r="AI319" s="9">
        <v>2.6159999999999997</v>
      </c>
      <c r="AJ319" s="9">
        <v>2.2859999999999996</v>
      </c>
      <c r="AK319" s="9">
        <v>2.8209999999999997</v>
      </c>
      <c r="AL319" s="9">
        <v>2.9084999999999996</v>
      </c>
      <c r="AM319" s="9">
        <v>2.8109999999999999</v>
      </c>
      <c r="AN319" s="9" t="s">
        <v>1</v>
      </c>
      <c r="AO319" s="1" t="s">
        <v>1</v>
      </c>
      <c r="AP319" s="9" t="s">
        <v>1</v>
      </c>
      <c r="AQ319" s="9">
        <v>2.7559999999999998</v>
      </c>
      <c r="AR319" s="1" t="s">
        <v>1</v>
      </c>
      <c r="BE319" s="9"/>
      <c r="BG319" s="9"/>
      <c r="BH319" s="9"/>
      <c r="BI319" s="9"/>
      <c r="BJ319" s="9"/>
      <c r="BK319" s="9"/>
      <c r="BL319" s="9"/>
      <c r="BM319" s="9"/>
      <c r="BQ319" s="9"/>
      <c r="BR319" s="9"/>
    </row>
    <row r="320" spans="1:70" hidden="1" x14ac:dyDescent="0.25">
      <c r="A320" s="8">
        <v>35718</v>
      </c>
      <c r="B320" s="5">
        <f t="shared" si="18"/>
        <v>314</v>
      </c>
      <c r="C320" s="9"/>
      <c r="D320" s="9" t="s">
        <v>243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 t="s">
        <v>243</v>
      </c>
      <c r="AA320" s="9">
        <v>3.0249999999999999</v>
      </c>
      <c r="AB320" s="9">
        <v>3.0390000000000001</v>
      </c>
      <c r="AC320" s="179">
        <f t="shared" si="19"/>
        <v>0</v>
      </c>
      <c r="AD320" s="9"/>
      <c r="AE320" s="9">
        <v>3.0390000000000001</v>
      </c>
      <c r="AF320" s="9" t="s">
        <v>1</v>
      </c>
      <c r="AG320" s="9">
        <v>3.2465000000000002</v>
      </c>
      <c r="AH320" s="9">
        <v>2.714</v>
      </c>
      <c r="AI320" s="9">
        <v>2.6190000000000002</v>
      </c>
      <c r="AJ320" s="9">
        <v>2.2890000000000001</v>
      </c>
      <c r="AK320" s="9">
        <v>2.8415000000000004</v>
      </c>
      <c r="AL320" s="9">
        <v>2.9290000000000003</v>
      </c>
      <c r="AM320" s="9">
        <v>2.819</v>
      </c>
      <c r="AN320" s="9" t="s">
        <v>1</v>
      </c>
      <c r="AO320" s="1" t="s">
        <v>1</v>
      </c>
      <c r="AP320" s="9" t="s">
        <v>1</v>
      </c>
      <c r="AQ320" s="9">
        <v>2.7640000000000002</v>
      </c>
      <c r="AR320" s="1" t="s">
        <v>1</v>
      </c>
      <c r="BE320" s="9"/>
      <c r="BG320" s="9"/>
      <c r="BH320" s="9"/>
      <c r="BI320" s="9"/>
      <c r="BJ320" s="9"/>
      <c r="BK320" s="9"/>
      <c r="BL320" s="9"/>
      <c r="BM320" s="9"/>
      <c r="BQ320" s="9"/>
      <c r="BR320" s="9"/>
    </row>
    <row r="321" spans="1:70" hidden="1" x14ac:dyDescent="0.25">
      <c r="A321" s="8">
        <v>35719</v>
      </c>
      <c r="B321" s="5">
        <f t="shared" si="18"/>
        <v>315</v>
      </c>
      <c r="C321" s="9"/>
      <c r="D321" s="9" t="s">
        <v>243</v>
      </c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 t="s">
        <v>243</v>
      </c>
      <c r="AA321" s="9">
        <v>3.12</v>
      </c>
      <c r="AB321" s="9">
        <v>3.2469999999999999</v>
      </c>
      <c r="AC321" s="179">
        <f t="shared" si="19"/>
        <v>0</v>
      </c>
      <c r="AD321" s="9"/>
      <c r="AE321" s="9">
        <v>3.2469999999999999</v>
      </c>
      <c r="AF321" s="9" t="s">
        <v>1</v>
      </c>
      <c r="AG321" s="9">
        <v>3.4219999999999997</v>
      </c>
      <c r="AH321" s="9">
        <v>2.8569999999999998</v>
      </c>
      <c r="AI321" s="9">
        <v>2.7469999999999999</v>
      </c>
      <c r="AJ321" s="9">
        <v>2.4269999999999996</v>
      </c>
      <c r="AK321" s="9">
        <v>2.9969999999999999</v>
      </c>
      <c r="AL321" s="9">
        <v>3.0894999999999997</v>
      </c>
      <c r="AM321" s="9">
        <v>2.9470000000000001</v>
      </c>
      <c r="AN321" s="9" t="s">
        <v>1</v>
      </c>
      <c r="AO321" s="1" t="s">
        <v>1</v>
      </c>
      <c r="AP321" s="9" t="s">
        <v>1</v>
      </c>
      <c r="AQ321" s="9">
        <v>2.907</v>
      </c>
      <c r="AR321" s="1" t="s">
        <v>1</v>
      </c>
      <c r="BE321" s="9"/>
      <c r="BG321" s="9"/>
      <c r="BH321" s="9"/>
      <c r="BI321" s="9"/>
      <c r="BJ321" s="9"/>
      <c r="BK321" s="9"/>
      <c r="BL321" s="9"/>
      <c r="BM321" s="9"/>
      <c r="BQ321" s="9"/>
      <c r="BR321" s="9"/>
    </row>
    <row r="322" spans="1:70" hidden="1" x14ac:dyDescent="0.25">
      <c r="A322" s="8">
        <v>35720</v>
      </c>
      <c r="B322" s="5">
        <f t="shared" si="18"/>
        <v>316</v>
      </c>
      <c r="C322" s="9"/>
      <c r="D322" s="9" t="s">
        <v>243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 t="s">
        <v>243</v>
      </c>
      <c r="AA322" s="9">
        <v>3.28</v>
      </c>
      <c r="AB322" s="9">
        <v>3.2879999999999998</v>
      </c>
      <c r="AC322" s="179">
        <f t="shared" si="19"/>
        <v>0</v>
      </c>
      <c r="AD322" s="9"/>
      <c r="AE322" s="9">
        <v>3.2879999999999998</v>
      </c>
      <c r="AF322" s="9" t="s">
        <v>1</v>
      </c>
      <c r="AG322" s="9">
        <v>3.4379999999999997</v>
      </c>
      <c r="AH322" s="9">
        <v>2.8579999999999997</v>
      </c>
      <c r="AI322" s="9">
        <v>2.7479999999999998</v>
      </c>
      <c r="AJ322" s="9">
        <v>2.4379999999999997</v>
      </c>
      <c r="AK322" s="9">
        <v>2.988</v>
      </c>
      <c r="AL322" s="9">
        <v>3.1179999999999999</v>
      </c>
      <c r="AM322" s="9">
        <v>2.948</v>
      </c>
      <c r="AN322" s="9" t="s">
        <v>1</v>
      </c>
      <c r="AO322" s="1" t="s">
        <v>1</v>
      </c>
      <c r="AP322" s="9" t="s">
        <v>1</v>
      </c>
      <c r="AQ322" s="9">
        <v>2.9079999999999999</v>
      </c>
      <c r="AR322" s="1" t="s">
        <v>1</v>
      </c>
      <c r="BE322" s="9"/>
      <c r="BG322" s="9"/>
      <c r="BH322" s="9"/>
      <c r="BI322" s="9"/>
      <c r="BJ322" s="9"/>
      <c r="BK322" s="9"/>
      <c r="BL322" s="9"/>
      <c r="BM322" s="9"/>
      <c r="BQ322" s="9"/>
      <c r="BR322" s="9"/>
    </row>
    <row r="323" spans="1:70" hidden="1" x14ac:dyDescent="0.25">
      <c r="A323" s="8">
        <v>35723</v>
      </c>
      <c r="B323" s="5">
        <f t="shared" si="18"/>
        <v>317</v>
      </c>
      <c r="C323" s="9"/>
      <c r="D323" s="9" t="s">
        <v>243</v>
      </c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 t="s">
        <v>243</v>
      </c>
      <c r="AA323" s="9">
        <v>3.34</v>
      </c>
      <c r="AB323" s="9">
        <v>3.39</v>
      </c>
      <c r="AC323" s="179">
        <f t="shared" si="19"/>
        <v>0</v>
      </c>
      <c r="AD323" s="9"/>
      <c r="AE323" s="9">
        <v>3.39</v>
      </c>
      <c r="AF323" s="9" t="s">
        <v>1</v>
      </c>
      <c r="AG323" s="9">
        <v>3.5274999999999999</v>
      </c>
      <c r="AH323" s="9">
        <v>2.88</v>
      </c>
      <c r="AI323" s="9">
        <v>2.77</v>
      </c>
      <c r="AJ323" s="9">
        <v>2.48</v>
      </c>
      <c r="AK323" s="9">
        <v>3.06</v>
      </c>
      <c r="AL323" s="9">
        <v>3.19</v>
      </c>
      <c r="AM323" s="9">
        <v>2.97</v>
      </c>
      <c r="AN323" s="9" t="s">
        <v>1</v>
      </c>
      <c r="AO323" s="1" t="s">
        <v>1</v>
      </c>
      <c r="AP323" s="9" t="s">
        <v>1</v>
      </c>
      <c r="AQ323" s="9">
        <v>2.98</v>
      </c>
      <c r="AR323" s="1" t="s">
        <v>1</v>
      </c>
      <c r="BE323" s="9"/>
      <c r="BG323" s="9"/>
      <c r="BH323" s="9"/>
      <c r="BI323" s="9"/>
      <c r="BJ323" s="9"/>
      <c r="BK323" s="9"/>
      <c r="BL323" s="9"/>
      <c r="BM323" s="9"/>
      <c r="BQ323" s="9"/>
      <c r="BR323" s="9"/>
    </row>
    <row r="324" spans="1:70" hidden="1" x14ac:dyDescent="0.25">
      <c r="A324" s="8">
        <v>35724</v>
      </c>
      <c r="B324" s="5">
        <f t="shared" si="18"/>
        <v>318</v>
      </c>
      <c r="C324" s="9"/>
      <c r="D324" s="9" t="s">
        <v>243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 t="s">
        <v>243</v>
      </c>
      <c r="AA324" s="9">
        <v>3.38</v>
      </c>
      <c r="AB324" s="9">
        <v>3.4039999999999999</v>
      </c>
      <c r="AC324" s="179">
        <f t="shared" si="19"/>
        <v>0</v>
      </c>
      <c r="AD324" s="9"/>
      <c r="AE324" s="9">
        <v>3.4039999999999999</v>
      </c>
      <c r="AF324" s="9" t="s">
        <v>1</v>
      </c>
      <c r="AG324" s="9">
        <v>3.5640000000000001</v>
      </c>
      <c r="AH324" s="9">
        <v>2.8839999999999999</v>
      </c>
      <c r="AI324" s="9">
        <v>2.7690000000000001</v>
      </c>
      <c r="AJ324" s="9">
        <v>2.4839999999999995</v>
      </c>
      <c r="AK324" s="9">
        <v>3.1139999999999999</v>
      </c>
      <c r="AL324" s="9">
        <v>3.2090000000000001</v>
      </c>
      <c r="AM324" s="9">
        <v>2.9689999999999999</v>
      </c>
      <c r="AN324" s="9" t="s">
        <v>1</v>
      </c>
      <c r="AO324" s="1" t="s">
        <v>1</v>
      </c>
      <c r="AP324" s="9" t="s">
        <v>1</v>
      </c>
      <c r="AQ324" s="9">
        <v>2.9939999999999998</v>
      </c>
      <c r="AR324" s="1" t="s">
        <v>1</v>
      </c>
      <c r="BE324" s="9"/>
      <c r="BG324" s="9"/>
      <c r="BH324" s="9"/>
      <c r="BI324" s="9"/>
      <c r="BJ324" s="9"/>
      <c r="BK324" s="9"/>
      <c r="BL324" s="9"/>
      <c r="BM324" s="9"/>
      <c r="BQ324" s="9"/>
      <c r="BR324" s="9"/>
    </row>
    <row r="325" spans="1:70" hidden="1" x14ac:dyDescent="0.25">
      <c r="A325" s="8">
        <v>35725</v>
      </c>
      <c r="B325" s="5">
        <f t="shared" si="18"/>
        <v>319</v>
      </c>
      <c r="C325" s="9"/>
      <c r="D325" s="9" t="s">
        <v>243</v>
      </c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 t="s">
        <v>243</v>
      </c>
      <c r="AA325" s="9">
        <v>3.47</v>
      </c>
      <c r="AB325" s="9">
        <v>3.5369999999999999</v>
      </c>
      <c r="AC325" s="179">
        <f t="shared" si="19"/>
        <v>0</v>
      </c>
      <c r="AD325" s="9"/>
      <c r="AE325" s="9">
        <v>3.5369999999999999</v>
      </c>
      <c r="AF325" s="9" t="s">
        <v>1</v>
      </c>
      <c r="AG325" s="9">
        <v>3.722</v>
      </c>
      <c r="AH325" s="9">
        <v>3.1269999999999998</v>
      </c>
      <c r="AI325" s="9">
        <v>2.9769999999999999</v>
      </c>
      <c r="AJ325" s="9">
        <v>2.7469999999999999</v>
      </c>
      <c r="AK325" s="9">
        <v>3.2744999999999997</v>
      </c>
      <c r="AL325" s="9">
        <v>3.3620000000000001</v>
      </c>
      <c r="AM325" s="9">
        <v>3.1719999999999997</v>
      </c>
      <c r="AN325" s="9" t="s">
        <v>1</v>
      </c>
      <c r="AO325" s="1" t="s">
        <v>1</v>
      </c>
      <c r="AP325" s="9" t="s">
        <v>1</v>
      </c>
      <c r="AQ325" s="9">
        <v>3.1869999999999998</v>
      </c>
      <c r="AR325" s="1" t="s">
        <v>1</v>
      </c>
      <c r="BE325" s="9"/>
      <c r="BG325" s="9"/>
      <c r="BH325" s="9"/>
      <c r="BI325" s="9"/>
      <c r="BJ325" s="9"/>
      <c r="BK325" s="9"/>
      <c r="BL325" s="9"/>
      <c r="BM325" s="9"/>
      <c r="BQ325" s="9"/>
      <c r="BR325" s="9"/>
    </row>
    <row r="326" spans="1:70" hidden="1" x14ac:dyDescent="0.25">
      <c r="A326" s="8">
        <v>35726</v>
      </c>
      <c r="B326" s="5">
        <f t="shared" si="18"/>
        <v>320</v>
      </c>
      <c r="C326" s="9"/>
      <c r="D326" s="9" t="s">
        <v>243</v>
      </c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 t="s">
        <v>243</v>
      </c>
      <c r="AA326" s="9">
        <v>3.65</v>
      </c>
      <c r="AB326" s="9">
        <v>3.4289999999999998</v>
      </c>
      <c r="AC326" s="179">
        <f t="shared" si="19"/>
        <v>0</v>
      </c>
      <c r="AD326" s="9"/>
      <c r="AE326" s="9">
        <v>3.4289999999999998</v>
      </c>
      <c r="AF326" s="9" t="s">
        <v>1</v>
      </c>
      <c r="AG326" s="9">
        <v>3.6389999999999998</v>
      </c>
      <c r="AH326" s="9">
        <v>3.0939999999999999</v>
      </c>
      <c r="AI326" s="9">
        <v>2.9989999999999997</v>
      </c>
      <c r="AJ326" s="9">
        <v>2.8589999999999995</v>
      </c>
      <c r="AK326" s="9">
        <v>3.194</v>
      </c>
      <c r="AL326" s="9">
        <v>3.2864999999999998</v>
      </c>
      <c r="AM326" s="9">
        <v>3.194</v>
      </c>
      <c r="AN326" s="9" t="s">
        <v>1</v>
      </c>
      <c r="AO326" s="1" t="s">
        <v>1</v>
      </c>
      <c r="AP326" s="9" t="s">
        <v>1</v>
      </c>
      <c r="AQ326" s="9">
        <v>3.1539999999999999</v>
      </c>
      <c r="AR326" s="1" t="s">
        <v>1</v>
      </c>
      <c r="BE326" s="9"/>
      <c r="BG326" s="9"/>
      <c r="BH326" s="9"/>
      <c r="BI326" s="9"/>
      <c r="BJ326" s="9"/>
      <c r="BK326" s="9"/>
      <c r="BL326" s="9"/>
      <c r="BM326" s="9"/>
      <c r="BQ326" s="9"/>
      <c r="BR326" s="9"/>
    </row>
    <row r="327" spans="1:70" hidden="1" x14ac:dyDescent="0.25">
      <c r="A327" s="8">
        <v>35727</v>
      </c>
      <c r="B327" s="5">
        <f t="shared" si="18"/>
        <v>321</v>
      </c>
      <c r="C327" s="9"/>
      <c r="D327" s="9" t="s">
        <v>243</v>
      </c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 t="s">
        <v>243</v>
      </c>
      <c r="AA327" s="9">
        <v>3.4</v>
      </c>
      <c r="AB327" s="9">
        <v>3.548</v>
      </c>
      <c r="AC327" s="179">
        <f t="shared" si="19"/>
        <v>0</v>
      </c>
      <c r="AD327" s="9"/>
      <c r="AE327" s="9">
        <v>3.548</v>
      </c>
      <c r="AF327" s="9" t="s">
        <v>1</v>
      </c>
      <c r="AG327" s="9">
        <v>3.7280000000000002</v>
      </c>
      <c r="AH327" s="9">
        <v>3.1680000000000001</v>
      </c>
      <c r="AI327" s="9">
        <v>3.073</v>
      </c>
      <c r="AJ327" s="9">
        <v>2.948</v>
      </c>
      <c r="AK327" s="9">
        <v>3.3130000000000002</v>
      </c>
      <c r="AL327" s="9">
        <v>3.3980000000000001</v>
      </c>
      <c r="AM327" s="9">
        <v>3.2679999999999998</v>
      </c>
      <c r="AN327" s="9" t="s">
        <v>1</v>
      </c>
      <c r="AO327" s="1" t="s">
        <v>1</v>
      </c>
      <c r="AP327" s="9" t="s">
        <v>1</v>
      </c>
      <c r="AQ327" s="9">
        <v>3.2280000000000002</v>
      </c>
      <c r="AR327" s="1" t="s">
        <v>1</v>
      </c>
      <c r="BE327" s="9"/>
      <c r="BG327" s="9"/>
      <c r="BH327" s="9"/>
      <c r="BI327" s="9"/>
      <c r="BJ327" s="9"/>
      <c r="BK327" s="9"/>
      <c r="BL327" s="9"/>
      <c r="BM327" s="9"/>
      <c r="BQ327" s="9"/>
      <c r="BR327" s="9"/>
    </row>
    <row r="328" spans="1:70" hidden="1" x14ac:dyDescent="0.25">
      <c r="A328" s="8">
        <v>35730</v>
      </c>
      <c r="B328" s="5">
        <f t="shared" si="18"/>
        <v>322</v>
      </c>
      <c r="C328" s="9"/>
      <c r="D328" s="9" t="s">
        <v>243</v>
      </c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 t="s">
        <v>243</v>
      </c>
      <c r="AA328" s="9">
        <v>3.59</v>
      </c>
      <c r="AB328" s="9">
        <v>3.7850000000000001</v>
      </c>
      <c r="AC328" s="179">
        <f t="shared" si="19"/>
        <v>0</v>
      </c>
      <c r="AD328" s="9"/>
      <c r="AE328" s="9">
        <v>3.7850000000000001</v>
      </c>
      <c r="AF328" s="9" t="s">
        <v>1</v>
      </c>
      <c r="AG328" s="9">
        <v>3.9249999999999998</v>
      </c>
      <c r="AH328" s="9">
        <v>3.3849999999999998</v>
      </c>
      <c r="AI328" s="9">
        <v>3.25</v>
      </c>
      <c r="AJ328" s="9">
        <v>3.105</v>
      </c>
      <c r="AK328" s="9">
        <v>3.4950000000000001</v>
      </c>
      <c r="AL328" s="9">
        <v>3.58</v>
      </c>
      <c r="AM328" s="9">
        <v>3.48</v>
      </c>
      <c r="AN328" s="9" t="s">
        <v>1</v>
      </c>
      <c r="AO328" s="1" t="s">
        <v>1</v>
      </c>
      <c r="AP328" s="9" t="s">
        <v>1</v>
      </c>
      <c r="AQ328" s="9">
        <v>3.4449999999999998</v>
      </c>
      <c r="AR328" s="1" t="s">
        <v>1</v>
      </c>
      <c r="BE328" s="9"/>
      <c r="BG328" s="9"/>
      <c r="BH328" s="9"/>
      <c r="BI328" s="9"/>
      <c r="BJ328" s="9"/>
      <c r="BK328" s="9"/>
      <c r="BL328" s="9"/>
      <c r="BM328" s="9"/>
      <c r="BQ328" s="9"/>
      <c r="BR328" s="9"/>
    </row>
    <row r="329" spans="1:70" hidden="1" x14ac:dyDescent="0.25">
      <c r="A329" s="8">
        <v>35731</v>
      </c>
      <c r="B329" s="5">
        <f t="shared" si="18"/>
        <v>323</v>
      </c>
      <c r="C329" s="9"/>
      <c r="D329" s="9" t="s">
        <v>243</v>
      </c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 t="s">
        <v>243</v>
      </c>
      <c r="AA329" s="9">
        <v>3.85</v>
      </c>
      <c r="AB329" s="9">
        <v>3.4670000000000001</v>
      </c>
      <c r="AC329" s="179">
        <f t="shared" si="19"/>
        <v>0</v>
      </c>
      <c r="AD329" s="9"/>
      <c r="AE329" s="9">
        <v>3.4670000000000001</v>
      </c>
      <c r="AF329" s="9" t="s">
        <v>1</v>
      </c>
      <c r="AG329" s="9">
        <v>3.597</v>
      </c>
      <c r="AH329" s="9">
        <v>3.2070000000000003</v>
      </c>
      <c r="AI329" s="9">
        <v>3.117</v>
      </c>
      <c r="AJ329" s="9">
        <v>3.0269999999999997</v>
      </c>
      <c r="AK329" s="9">
        <v>3.2370000000000001</v>
      </c>
      <c r="AL329" s="9">
        <v>3.327</v>
      </c>
      <c r="AM329" s="9">
        <v>3.3570000000000002</v>
      </c>
      <c r="AN329" s="9" t="s">
        <v>1</v>
      </c>
      <c r="AO329" s="1" t="s">
        <v>1</v>
      </c>
      <c r="AP329" s="9" t="s">
        <v>1</v>
      </c>
      <c r="AQ329" s="9">
        <v>3.2669999999999999</v>
      </c>
      <c r="AR329" s="1" t="s">
        <v>1</v>
      </c>
      <c r="BE329" s="9"/>
      <c r="BG329" s="9"/>
      <c r="BH329" s="9"/>
      <c r="BI329" s="9"/>
      <c r="BJ329" s="9"/>
      <c r="BK329" s="9"/>
      <c r="BL329" s="9"/>
      <c r="BM329" s="9"/>
      <c r="BQ329" s="9"/>
      <c r="BR329" s="9"/>
    </row>
    <row r="330" spans="1:70" hidden="1" x14ac:dyDescent="0.25">
      <c r="A330" s="8">
        <v>35732</v>
      </c>
      <c r="B330" s="5">
        <f t="shared" ref="B330:B393" si="20">B329+1</f>
        <v>324</v>
      </c>
      <c r="C330" s="9"/>
      <c r="D330" s="9" t="s">
        <v>243</v>
      </c>
      <c r="E330" s="9">
        <v>1</v>
      </c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 t="s">
        <v>243</v>
      </c>
      <c r="AA330" s="9">
        <v>3.5</v>
      </c>
      <c r="AB330" s="9">
        <v>3.266</v>
      </c>
      <c r="AC330" s="179">
        <f t="shared" si="19"/>
        <v>0</v>
      </c>
      <c r="AD330" s="9">
        <v>1</v>
      </c>
      <c r="AE330" s="9">
        <v>3.266</v>
      </c>
      <c r="AF330" s="9" t="s">
        <v>1</v>
      </c>
      <c r="AG330" s="9">
        <v>3.496</v>
      </c>
      <c r="AH330" s="9">
        <v>2.9910000000000001</v>
      </c>
      <c r="AI330" s="9">
        <v>2.891</v>
      </c>
      <c r="AJ330" s="9">
        <v>2.831</v>
      </c>
      <c r="AK330" s="9">
        <v>3.0659999999999998</v>
      </c>
      <c r="AL330" s="9">
        <v>3.0859999999999999</v>
      </c>
      <c r="AM330" s="9">
        <v>3.0960000000000001</v>
      </c>
      <c r="AN330" s="9" t="s">
        <v>1</v>
      </c>
      <c r="AO330" s="1" t="s">
        <v>1</v>
      </c>
      <c r="AP330" s="9" t="s">
        <v>1</v>
      </c>
      <c r="AQ330" s="9">
        <v>2.8559999999999999</v>
      </c>
      <c r="AR330" s="1" t="s">
        <v>1</v>
      </c>
      <c r="BE330" s="9"/>
      <c r="BG330" s="9"/>
      <c r="BH330" s="9"/>
      <c r="BI330" s="9"/>
      <c r="BJ330" s="9"/>
      <c r="BK330" s="9"/>
      <c r="BL330" s="9"/>
      <c r="BM330" s="9"/>
      <c r="BQ330" s="9"/>
      <c r="BR330" s="9"/>
    </row>
    <row r="331" spans="1:70" hidden="1" x14ac:dyDescent="0.25">
      <c r="A331" s="8">
        <v>35733</v>
      </c>
      <c r="B331" s="5">
        <f t="shared" si="20"/>
        <v>325</v>
      </c>
      <c r="C331" s="9"/>
      <c r="D331" s="9" t="s">
        <v>244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 t="s">
        <v>244</v>
      </c>
      <c r="AA331" s="9">
        <v>3.41</v>
      </c>
      <c r="AB331" s="9">
        <v>3.4780000000000002</v>
      </c>
      <c r="AC331" s="179">
        <f t="shared" si="19"/>
        <v>0</v>
      </c>
      <c r="AD331" s="9"/>
      <c r="AE331" s="9">
        <v>3.4780000000000002</v>
      </c>
      <c r="AF331" s="9" t="s">
        <v>1</v>
      </c>
      <c r="AG331" s="9">
        <v>3.7280000000000002</v>
      </c>
      <c r="AH331" s="9">
        <v>3.1580000000000004</v>
      </c>
      <c r="AI331" s="9">
        <v>3.0580000000000003</v>
      </c>
      <c r="AJ331" s="9">
        <v>3.0880000000000001</v>
      </c>
      <c r="AK331" s="9">
        <v>3.238</v>
      </c>
      <c r="AL331" s="9">
        <v>3.2930000000000001</v>
      </c>
      <c r="AM331" s="9">
        <v>3.258</v>
      </c>
      <c r="AN331" s="9" t="s">
        <v>1</v>
      </c>
      <c r="AO331" s="1" t="s">
        <v>1</v>
      </c>
      <c r="AP331" s="9" t="s">
        <v>1</v>
      </c>
      <c r="AQ331" s="9">
        <v>3.238</v>
      </c>
      <c r="AR331" s="1" t="s">
        <v>1</v>
      </c>
      <c r="BE331" s="9"/>
      <c r="BG331" s="9"/>
      <c r="BH331" s="9"/>
      <c r="BI331" s="9"/>
      <c r="BJ331" s="9"/>
      <c r="BK331" s="9"/>
      <c r="BL331" s="9"/>
      <c r="BM331" s="9"/>
      <c r="BQ331" s="9"/>
      <c r="BR331" s="9"/>
    </row>
    <row r="332" spans="1:70" hidden="1" x14ac:dyDescent="0.25">
      <c r="A332" s="8">
        <v>35734</v>
      </c>
      <c r="B332" s="5">
        <f t="shared" si="20"/>
        <v>326</v>
      </c>
      <c r="C332" s="9"/>
      <c r="D332" s="9" t="s">
        <v>244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 t="s">
        <v>244</v>
      </c>
      <c r="AA332" s="9">
        <v>3.48</v>
      </c>
      <c r="AB332" s="9">
        <v>3.552</v>
      </c>
      <c r="AC332" s="179">
        <f t="shared" si="19"/>
        <v>0</v>
      </c>
      <c r="AD332" s="9"/>
      <c r="AE332" s="9">
        <v>3.552</v>
      </c>
      <c r="AF332" s="9" t="s">
        <v>1</v>
      </c>
      <c r="AG332" s="9">
        <v>3.7720000000000002</v>
      </c>
      <c r="AH332" s="9">
        <v>3.1819999999999999</v>
      </c>
      <c r="AI332" s="9">
        <v>3.0820000000000003</v>
      </c>
      <c r="AJ332" s="9">
        <v>3.0819999999999999</v>
      </c>
      <c r="AK332" s="9">
        <v>3.3069999999999999</v>
      </c>
      <c r="AL332" s="9">
        <v>3.3645</v>
      </c>
      <c r="AM332" s="9">
        <v>3.282</v>
      </c>
      <c r="AN332" s="9" t="s">
        <v>1</v>
      </c>
      <c r="AO332" s="1" t="s">
        <v>1</v>
      </c>
      <c r="AP332" s="9" t="s">
        <v>1</v>
      </c>
      <c r="AQ332" s="9">
        <v>3.262</v>
      </c>
      <c r="AR332" s="1" t="s">
        <v>1</v>
      </c>
      <c r="BE332" s="9"/>
      <c r="BG332" s="9"/>
      <c r="BH332" s="9"/>
      <c r="BI332" s="9"/>
      <c r="BJ332" s="9"/>
      <c r="BK332" s="9"/>
      <c r="BL332" s="9"/>
      <c r="BM332" s="9"/>
      <c r="BQ332" s="9"/>
      <c r="BR332" s="9"/>
    </row>
    <row r="333" spans="1:70" hidden="1" x14ac:dyDescent="0.25">
      <c r="A333" s="8">
        <v>35737</v>
      </c>
      <c r="B333" s="5">
        <f t="shared" si="20"/>
        <v>327</v>
      </c>
      <c r="C333" s="9"/>
      <c r="D333" s="9" t="s">
        <v>244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 t="s">
        <v>244</v>
      </c>
      <c r="AA333" s="9">
        <v>3.57</v>
      </c>
      <c r="AB333" s="9">
        <v>3.371</v>
      </c>
      <c r="AC333" s="179">
        <f t="shared" si="19"/>
        <v>0</v>
      </c>
      <c r="AD333" s="9"/>
      <c r="AE333" s="9">
        <v>3.371</v>
      </c>
      <c r="AF333" s="9" t="s">
        <v>1</v>
      </c>
      <c r="AG333" s="9">
        <v>3.5859999999999999</v>
      </c>
      <c r="AH333" s="9">
        <v>3.0209999999999999</v>
      </c>
      <c r="AI333" s="9">
        <v>2.9209999999999998</v>
      </c>
      <c r="AJ333" s="9">
        <v>2.9309999999999996</v>
      </c>
      <c r="AK333" s="9">
        <v>3.1360000000000001</v>
      </c>
      <c r="AL333" s="9">
        <v>3.181</v>
      </c>
      <c r="AM333" s="9">
        <v>3.121</v>
      </c>
      <c r="AN333" s="9" t="s">
        <v>1</v>
      </c>
      <c r="AO333" s="1" t="s">
        <v>1</v>
      </c>
      <c r="AP333" s="9" t="s">
        <v>1</v>
      </c>
      <c r="AQ333" s="9">
        <v>3.0609999999999999</v>
      </c>
      <c r="AR333" s="1" t="s">
        <v>1</v>
      </c>
      <c r="BE333" s="9"/>
      <c r="BG333" s="9"/>
      <c r="BH333" s="9"/>
      <c r="BI333" s="9"/>
      <c r="BJ333" s="9"/>
      <c r="BK333" s="9"/>
      <c r="BL333" s="9"/>
      <c r="BM333" s="9"/>
      <c r="BQ333" s="9"/>
      <c r="BR333" s="9"/>
    </row>
    <row r="334" spans="1:70" hidden="1" x14ac:dyDescent="0.25">
      <c r="A334" s="8">
        <v>35738</v>
      </c>
      <c r="B334" s="5">
        <f t="shared" si="20"/>
        <v>328</v>
      </c>
      <c r="C334" s="9"/>
      <c r="D334" s="9" t="s">
        <v>244</v>
      </c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 t="s">
        <v>244</v>
      </c>
      <c r="AA334" s="9">
        <v>3.41</v>
      </c>
      <c r="AB334" s="9">
        <v>3.423</v>
      </c>
      <c r="AC334" s="179">
        <f t="shared" si="19"/>
        <v>0</v>
      </c>
      <c r="AD334" s="9"/>
      <c r="AE334" s="9">
        <v>3.423</v>
      </c>
      <c r="AF334" s="9" t="s">
        <v>1</v>
      </c>
      <c r="AG334" s="9">
        <v>3.6179999999999999</v>
      </c>
      <c r="AH334" s="9">
        <v>3.0830000000000002</v>
      </c>
      <c r="AI334" s="9">
        <v>2.9729999999999999</v>
      </c>
      <c r="AJ334" s="9">
        <v>2.9029999999999996</v>
      </c>
      <c r="AK334" s="9">
        <v>3.1855000000000002</v>
      </c>
      <c r="AL334" s="9">
        <v>3.238</v>
      </c>
      <c r="AM334" s="9">
        <v>3.173</v>
      </c>
      <c r="AN334" s="9" t="s">
        <v>1</v>
      </c>
      <c r="AO334" s="1" t="s">
        <v>1</v>
      </c>
      <c r="AP334" s="9" t="s">
        <v>1</v>
      </c>
      <c r="AQ334" s="9">
        <v>3.1429999999999998</v>
      </c>
      <c r="AR334" s="1" t="s">
        <v>1</v>
      </c>
      <c r="BE334" s="9"/>
      <c r="BG334" s="9"/>
      <c r="BH334" s="9"/>
      <c r="BI334" s="9"/>
      <c r="BJ334" s="9"/>
      <c r="BK334" s="9"/>
      <c r="BL334" s="9"/>
      <c r="BM334" s="9"/>
      <c r="BQ334" s="9"/>
      <c r="BR334" s="9"/>
    </row>
    <row r="335" spans="1:70" hidden="1" x14ac:dyDescent="0.25">
      <c r="A335" s="8">
        <v>35739</v>
      </c>
      <c r="B335" s="5">
        <f t="shared" si="20"/>
        <v>329</v>
      </c>
      <c r="C335" s="9"/>
      <c r="D335" s="9" t="s">
        <v>244</v>
      </c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 t="s">
        <v>244</v>
      </c>
      <c r="AA335" s="9">
        <v>3.45</v>
      </c>
      <c r="AB335" s="9">
        <v>3.468</v>
      </c>
      <c r="AC335" s="179">
        <f t="shared" si="19"/>
        <v>0</v>
      </c>
      <c r="AD335" s="9"/>
      <c r="AE335" s="9">
        <v>3.468</v>
      </c>
      <c r="AF335" s="9" t="s">
        <v>1</v>
      </c>
      <c r="AG335" s="9">
        <v>3.6429999999999998</v>
      </c>
      <c r="AH335" s="9">
        <v>3.0779999999999998</v>
      </c>
      <c r="AI335" s="9">
        <v>2.968</v>
      </c>
      <c r="AJ335" s="9">
        <v>2.758</v>
      </c>
      <c r="AK335" s="9">
        <v>3.2204999999999999</v>
      </c>
      <c r="AL335" s="9">
        <v>3.2805</v>
      </c>
      <c r="AM335" s="9">
        <v>3.173</v>
      </c>
      <c r="AN335" s="9" t="s">
        <v>1</v>
      </c>
      <c r="AO335" s="1" t="s">
        <v>1</v>
      </c>
      <c r="AP335" s="9" t="s">
        <v>1</v>
      </c>
      <c r="AQ335" s="9">
        <v>3.1379999999999999</v>
      </c>
      <c r="AR335" s="1" t="s">
        <v>1</v>
      </c>
      <c r="BE335" s="9"/>
      <c r="BG335" s="9"/>
      <c r="BH335" s="9"/>
      <c r="BI335" s="9"/>
      <c r="BJ335" s="9"/>
      <c r="BK335" s="9"/>
      <c r="BL335" s="9"/>
      <c r="BM335" s="9"/>
      <c r="BQ335" s="9"/>
      <c r="BR335" s="9"/>
    </row>
    <row r="336" spans="1:70" hidden="1" x14ac:dyDescent="0.25">
      <c r="A336" s="8">
        <v>35740</v>
      </c>
      <c r="B336" s="5">
        <f t="shared" si="20"/>
        <v>330</v>
      </c>
      <c r="C336" s="9"/>
      <c r="D336" s="9" t="s">
        <v>244</v>
      </c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 t="s">
        <v>244</v>
      </c>
      <c r="AA336" s="9">
        <v>3.5</v>
      </c>
      <c r="AB336" s="9">
        <v>3.3919999999999999</v>
      </c>
      <c r="AC336" s="179">
        <f t="shared" si="19"/>
        <v>0</v>
      </c>
      <c r="AD336" s="9"/>
      <c r="AE336" s="9">
        <v>3.3919999999999999</v>
      </c>
      <c r="AF336" s="9" t="s">
        <v>1</v>
      </c>
      <c r="AG336" s="9">
        <v>3.5819999999999999</v>
      </c>
      <c r="AH336" s="9">
        <v>3.012</v>
      </c>
      <c r="AI336" s="9">
        <v>2.9019999999999997</v>
      </c>
      <c r="AJ336" s="9">
        <v>2.7019999999999995</v>
      </c>
      <c r="AK336" s="9">
        <v>3.1519999999999997</v>
      </c>
      <c r="AL336" s="9">
        <v>3.2119999999999997</v>
      </c>
      <c r="AM336" s="9">
        <v>3.1119999999999997</v>
      </c>
      <c r="AN336" s="9" t="s">
        <v>1</v>
      </c>
      <c r="AO336" s="1" t="s">
        <v>1</v>
      </c>
      <c r="AP336" s="9" t="s">
        <v>1</v>
      </c>
      <c r="AQ336" s="9">
        <v>3.0720000000000001</v>
      </c>
      <c r="AR336" s="1" t="s">
        <v>1</v>
      </c>
      <c r="BE336" s="9"/>
      <c r="BG336" s="9"/>
      <c r="BH336" s="9"/>
      <c r="BI336" s="9"/>
      <c r="BJ336" s="9"/>
      <c r="BK336" s="9"/>
      <c r="BL336" s="9"/>
      <c r="BM336" s="9"/>
      <c r="BQ336" s="9"/>
      <c r="BR336" s="9"/>
    </row>
    <row r="337" spans="1:70" hidden="1" x14ac:dyDescent="0.25">
      <c r="A337" s="8">
        <v>35741</v>
      </c>
      <c r="B337" s="5">
        <f t="shared" si="20"/>
        <v>331</v>
      </c>
      <c r="C337" s="9"/>
      <c r="D337" s="9" t="s">
        <v>244</v>
      </c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 t="s">
        <v>244</v>
      </c>
      <c r="AA337" s="9">
        <v>3.34</v>
      </c>
      <c r="AB337" s="9">
        <v>3.2559999999999998</v>
      </c>
      <c r="AC337" s="179">
        <f t="shared" si="19"/>
        <v>0</v>
      </c>
      <c r="AD337" s="9"/>
      <c r="AE337" s="9">
        <v>3.2559999999999998</v>
      </c>
      <c r="AF337" s="9" t="s">
        <v>1</v>
      </c>
      <c r="AG337" s="9">
        <v>3.4459999999999997</v>
      </c>
      <c r="AH337" s="9">
        <v>2.956</v>
      </c>
      <c r="AI337" s="9">
        <v>2.7659999999999996</v>
      </c>
      <c r="AJ337" s="9">
        <v>2.6659999999999999</v>
      </c>
      <c r="AK337" s="9">
        <v>3.0159999999999996</v>
      </c>
      <c r="AL337" s="9">
        <v>3.0759999999999996</v>
      </c>
      <c r="AM337" s="9">
        <v>2.976</v>
      </c>
      <c r="AN337" s="9" t="s">
        <v>1</v>
      </c>
      <c r="AO337" s="1" t="s">
        <v>1</v>
      </c>
      <c r="AP337" s="9" t="s">
        <v>1</v>
      </c>
      <c r="AQ337" s="9">
        <v>3.0159999999999996</v>
      </c>
      <c r="AR337" s="1" t="s">
        <v>1</v>
      </c>
      <c r="BE337" s="9"/>
      <c r="BG337" s="9"/>
      <c r="BH337" s="9"/>
      <c r="BI337" s="9"/>
      <c r="BJ337" s="9"/>
      <c r="BK337" s="9"/>
      <c r="BL337" s="9"/>
      <c r="BM337" s="9"/>
      <c r="BQ337" s="9"/>
      <c r="BR337" s="9"/>
    </row>
    <row r="338" spans="1:70" hidden="1" x14ac:dyDescent="0.25">
      <c r="A338" s="8">
        <v>35744</v>
      </c>
      <c r="B338" s="5">
        <f t="shared" si="20"/>
        <v>332</v>
      </c>
      <c r="C338" s="9"/>
      <c r="D338" s="9" t="s">
        <v>244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 t="s">
        <v>244</v>
      </c>
      <c r="AA338" s="9">
        <v>3.29</v>
      </c>
      <c r="AB338" s="9">
        <v>3.4329999999999998</v>
      </c>
      <c r="AC338" s="179">
        <f t="shared" si="19"/>
        <v>0</v>
      </c>
      <c r="AD338" s="9"/>
      <c r="AE338" s="9">
        <v>3.4329999999999998</v>
      </c>
      <c r="AF338" s="9" t="s">
        <v>1</v>
      </c>
      <c r="AG338" s="9">
        <v>3.6279999999999997</v>
      </c>
      <c r="AH338" s="9">
        <v>3.073</v>
      </c>
      <c r="AI338" s="9">
        <v>2.9429999999999996</v>
      </c>
      <c r="AJ338" s="9">
        <v>2.7629999999999995</v>
      </c>
      <c r="AK338" s="9">
        <v>3.1904999999999997</v>
      </c>
      <c r="AL338" s="9">
        <v>3.2529999999999997</v>
      </c>
      <c r="AM338" s="9">
        <v>3.1505000000000001</v>
      </c>
      <c r="AN338" s="9" t="s">
        <v>1</v>
      </c>
      <c r="AO338" s="1" t="s">
        <v>1</v>
      </c>
      <c r="AP338" s="9" t="s">
        <v>1</v>
      </c>
      <c r="AQ338" s="9">
        <v>3.133</v>
      </c>
      <c r="AR338" s="1" t="s">
        <v>1</v>
      </c>
      <c r="BE338" s="9"/>
      <c r="BG338" s="9"/>
      <c r="BH338" s="9"/>
      <c r="BI338" s="9"/>
      <c r="BJ338" s="9"/>
      <c r="BK338" s="9"/>
      <c r="BL338" s="9"/>
      <c r="BM338" s="9"/>
      <c r="BQ338" s="9"/>
      <c r="BR338" s="9"/>
    </row>
    <row r="339" spans="1:70" hidden="1" x14ac:dyDescent="0.25">
      <c r="A339" s="8">
        <v>35745</v>
      </c>
      <c r="B339" s="5">
        <f t="shared" si="20"/>
        <v>333</v>
      </c>
      <c r="C339" s="9"/>
      <c r="D339" s="9" t="s">
        <v>244</v>
      </c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 t="s">
        <v>244</v>
      </c>
      <c r="AA339" s="9">
        <v>3.48</v>
      </c>
      <c r="AB339" s="9">
        <v>3.4950000000000001</v>
      </c>
      <c r="AC339" s="179">
        <f t="shared" si="19"/>
        <v>0</v>
      </c>
      <c r="AD339" s="9"/>
      <c r="AE339" s="9">
        <v>3.4950000000000001</v>
      </c>
      <c r="AF339" s="9" t="s">
        <v>1</v>
      </c>
      <c r="AG339" s="9">
        <v>3.6524999999999999</v>
      </c>
      <c r="AH339" s="9">
        <v>3.145</v>
      </c>
      <c r="AI339" s="9">
        <v>3.0350000000000001</v>
      </c>
      <c r="AJ339" s="9">
        <v>2.86</v>
      </c>
      <c r="AK339" s="9">
        <v>3.26</v>
      </c>
      <c r="AL339" s="9">
        <v>3.3149999999999999</v>
      </c>
      <c r="AM339" s="9">
        <v>3.2425000000000002</v>
      </c>
      <c r="AN339" s="9" t="s">
        <v>1</v>
      </c>
      <c r="AO339" s="1" t="s">
        <v>1</v>
      </c>
      <c r="AP339" s="9" t="s">
        <v>1</v>
      </c>
      <c r="AQ339" s="9">
        <v>3.2050000000000001</v>
      </c>
      <c r="AR339" s="1" t="s">
        <v>1</v>
      </c>
      <c r="BE339" s="9"/>
      <c r="BG339" s="9"/>
      <c r="BH339" s="9"/>
      <c r="BI339" s="9"/>
      <c r="BJ339" s="9"/>
      <c r="BK339" s="9"/>
      <c r="BL339" s="9"/>
      <c r="BM339" s="9"/>
      <c r="BQ339" s="9"/>
      <c r="BR339" s="9"/>
    </row>
    <row r="340" spans="1:70" hidden="1" x14ac:dyDescent="0.25">
      <c r="A340" s="8">
        <v>35746</v>
      </c>
      <c r="B340" s="5">
        <f t="shared" si="20"/>
        <v>334</v>
      </c>
      <c r="C340" s="9"/>
      <c r="D340" s="9" t="s">
        <v>244</v>
      </c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 t="s">
        <v>244</v>
      </c>
      <c r="AA340" s="9">
        <v>3.47</v>
      </c>
      <c r="AB340" s="9">
        <v>3.4769999999999999</v>
      </c>
      <c r="AC340" s="179">
        <f t="shared" si="19"/>
        <v>0</v>
      </c>
      <c r="AD340" s="9"/>
      <c r="AE340" s="9">
        <v>3.4769999999999999</v>
      </c>
      <c r="AF340" s="9" t="s">
        <v>1</v>
      </c>
      <c r="AG340" s="9">
        <v>3.6519999999999997</v>
      </c>
      <c r="AH340" s="9">
        <v>3.1419999999999999</v>
      </c>
      <c r="AI340" s="9">
        <v>3.0419999999999998</v>
      </c>
      <c r="AJ340" s="9">
        <v>2.8944999999999994</v>
      </c>
      <c r="AK340" s="9">
        <v>3.2519999999999998</v>
      </c>
      <c r="AL340" s="9">
        <v>3.3119999999999998</v>
      </c>
      <c r="AM340" s="9">
        <v>3.2494999999999998</v>
      </c>
      <c r="AN340" s="9" t="s">
        <v>1</v>
      </c>
      <c r="AO340" s="1" t="s">
        <v>1</v>
      </c>
      <c r="AP340" s="9" t="s">
        <v>1</v>
      </c>
      <c r="AQ340" s="9">
        <v>3.202</v>
      </c>
      <c r="AR340" s="1" t="s">
        <v>1</v>
      </c>
      <c r="BE340" s="9"/>
      <c r="BG340" s="9"/>
      <c r="BH340" s="9"/>
      <c r="BI340" s="9"/>
      <c r="BJ340" s="9"/>
      <c r="BK340" s="9"/>
      <c r="BL340" s="9"/>
      <c r="BM340" s="9"/>
      <c r="BQ340" s="9"/>
      <c r="BR340" s="9"/>
    </row>
    <row r="341" spans="1:70" hidden="1" x14ac:dyDescent="0.25">
      <c r="A341" s="8">
        <v>35747</v>
      </c>
      <c r="B341" s="5">
        <f t="shared" si="20"/>
        <v>335</v>
      </c>
      <c r="C341" s="9"/>
      <c r="D341" s="9" t="s">
        <v>244</v>
      </c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 t="s">
        <v>244</v>
      </c>
      <c r="AA341" s="9">
        <v>3.42</v>
      </c>
      <c r="AB341" s="9">
        <v>3.2509999999999999</v>
      </c>
      <c r="AC341" s="179">
        <f t="shared" si="19"/>
        <v>0</v>
      </c>
      <c r="AD341" s="9"/>
      <c r="AE341" s="9">
        <v>3.2509999999999999</v>
      </c>
      <c r="AF341" s="9" t="s">
        <v>1</v>
      </c>
      <c r="AG341" s="9">
        <v>3.4259999999999997</v>
      </c>
      <c r="AH341" s="9">
        <v>2.9510000000000001</v>
      </c>
      <c r="AI341" s="9">
        <v>2.851</v>
      </c>
      <c r="AJ341" s="9">
        <v>2.7109999999999999</v>
      </c>
      <c r="AK341" s="9">
        <v>3.0509999999999997</v>
      </c>
      <c r="AL341" s="9">
        <v>3.1109999999999998</v>
      </c>
      <c r="AM341" s="9">
        <v>3.0585</v>
      </c>
      <c r="AN341" s="9" t="s">
        <v>1</v>
      </c>
      <c r="AO341" s="1" t="s">
        <v>1</v>
      </c>
      <c r="AP341" s="9" t="s">
        <v>1</v>
      </c>
      <c r="AQ341" s="9">
        <v>3.0109999999999997</v>
      </c>
      <c r="AR341" s="1" t="s">
        <v>1</v>
      </c>
      <c r="BE341" s="9"/>
      <c r="BG341" s="9"/>
      <c r="BH341" s="9"/>
      <c r="BI341" s="9"/>
      <c r="BJ341" s="9"/>
      <c r="BK341" s="9"/>
      <c r="BL341" s="9"/>
      <c r="BM341" s="9"/>
      <c r="BQ341" s="9"/>
      <c r="BR341" s="9"/>
    </row>
    <row r="342" spans="1:70" hidden="1" x14ac:dyDescent="0.25">
      <c r="A342" s="180">
        <v>35748</v>
      </c>
      <c r="B342" s="5">
        <f t="shared" si="20"/>
        <v>336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>
        <v>3.27</v>
      </c>
      <c r="AB342" s="9">
        <v>3.0289999999999999</v>
      </c>
      <c r="AC342" s="17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P342" s="9"/>
      <c r="AQ342" s="9"/>
      <c r="BE342" s="9"/>
      <c r="BG342" s="9"/>
      <c r="BH342" s="9"/>
      <c r="BI342" s="9"/>
      <c r="BJ342" s="9"/>
      <c r="BK342" s="9"/>
      <c r="BL342" s="9"/>
      <c r="BM342" s="9"/>
      <c r="BQ342" s="9"/>
      <c r="BR342" s="9"/>
    </row>
    <row r="343" spans="1:70" hidden="1" x14ac:dyDescent="0.25">
      <c r="A343" s="8">
        <v>35751</v>
      </c>
      <c r="B343" s="5">
        <f t="shared" si="20"/>
        <v>337</v>
      </c>
      <c r="C343" s="9"/>
      <c r="D343" s="9" t="s">
        <v>244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 t="s">
        <v>244</v>
      </c>
      <c r="AA343" s="9">
        <v>3.09</v>
      </c>
      <c r="AB343" s="9">
        <v>2.97</v>
      </c>
      <c r="AC343" s="179">
        <f t="shared" ref="AC343:AC410" si="21">AE343-AB343</f>
        <v>0</v>
      </c>
      <c r="AD343" s="9"/>
      <c r="AE343" s="9">
        <v>2.97</v>
      </c>
      <c r="AF343" s="9" t="s">
        <v>1</v>
      </c>
      <c r="AG343" s="9">
        <v>3.19</v>
      </c>
      <c r="AH343" s="9">
        <v>2.7255000000000003</v>
      </c>
      <c r="AI343" s="9">
        <v>2.62</v>
      </c>
      <c r="AJ343" s="9">
        <v>2.5</v>
      </c>
      <c r="AK343" s="9">
        <v>2.7974999999999999</v>
      </c>
      <c r="AL343" s="9">
        <v>2.87</v>
      </c>
      <c r="AM343" s="9">
        <v>2.8250000000000002</v>
      </c>
      <c r="AN343" s="9" t="s">
        <v>1</v>
      </c>
      <c r="AO343" s="1" t="s">
        <v>1</v>
      </c>
      <c r="AP343" s="9" t="s">
        <v>1</v>
      </c>
      <c r="AQ343" s="9">
        <v>2.7855000000000003</v>
      </c>
      <c r="AR343" s="1" t="s">
        <v>1</v>
      </c>
      <c r="BE343" s="9"/>
      <c r="BG343" s="9"/>
      <c r="BH343" s="9"/>
      <c r="BI343" s="9"/>
      <c r="BJ343" s="9"/>
      <c r="BK343" s="9"/>
      <c r="BL343" s="9"/>
      <c r="BM343" s="9"/>
      <c r="BQ343" s="9"/>
      <c r="BR343" s="9"/>
    </row>
    <row r="344" spans="1:70" hidden="1" x14ac:dyDescent="0.25">
      <c r="A344" s="8">
        <v>35752</v>
      </c>
      <c r="B344" s="5">
        <f t="shared" si="20"/>
        <v>338</v>
      </c>
      <c r="C344" s="9"/>
      <c r="D344" s="9" t="s">
        <v>244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 t="s">
        <v>244</v>
      </c>
      <c r="AA344" s="9">
        <v>2.96</v>
      </c>
      <c r="AB344" s="9">
        <v>2.9489999999999998</v>
      </c>
      <c r="AC344" s="179">
        <f t="shared" si="21"/>
        <v>0</v>
      </c>
      <c r="AD344" s="9"/>
      <c r="AE344" s="9">
        <v>2.9489999999999998</v>
      </c>
      <c r="AF344" s="9" t="s">
        <v>1</v>
      </c>
      <c r="AG344" s="9">
        <v>3.1589999999999998</v>
      </c>
      <c r="AH344" s="9">
        <v>2.6989999999999998</v>
      </c>
      <c r="AI344" s="9">
        <v>2.5939999999999999</v>
      </c>
      <c r="AJ344" s="9">
        <v>2.5089999999999995</v>
      </c>
      <c r="AK344" s="9">
        <v>2.7765</v>
      </c>
      <c r="AL344" s="9">
        <v>2.8464999999999998</v>
      </c>
      <c r="AM344" s="9">
        <v>2.7789999999999999</v>
      </c>
      <c r="AN344" s="9" t="s">
        <v>1</v>
      </c>
      <c r="AO344" s="1" t="s">
        <v>1</v>
      </c>
      <c r="AP344" s="9" t="s">
        <v>1</v>
      </c>
      <c r="AQ344" s="9">
        <v>2.7589999999999999</v>
      </c>
      <c r="AR344" s="1" t="s">
        <v>1</v>
      </c>
      <c r="BE344" s="9"/>
      <c r="BG344" s="9"/>
      <c r="BH344" s="9"/>
      <c r="BI344" s="9"/>
      <c r="BJ344" s="9"/>
      <c r="BK344" s="9"/>
      <c r="BL344" s="9"/>
      <c r="BM344" s="9"/>
      <c r="BQ344" s="9"/>
      <c r="BR344" s="9"/>
    </row>
    <row r="345" spans="1:70" hidden="1" x14ac:dyDescent="0.25">
      <c r="A345" s="8">
        <v>35753</v>
      </c>
      <c r="B345" s="5">
        <f t="shared" si="20"/>
        <v>339</v>
      </c>
      <c r="C345" s="9"/>
      <c r="D345" s="9" t="s">
        <v>244</v>
      </c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 t="s">
        <v>244</v>
      </c>
      <c r="AA345" s="9">
        <v>2.98</v>
      </c>
      <c r="AB345" s="9">
        <v>2.8610000000000002</v>
      </c>
      <c r="AC345" s="179">
        <f t="shared" si="21"/>
        <v>0</v>
      </c>
      <c r="AD345" s="9"/>
      <c r="AE345" s="9">
        <v>2.8610000000000002</v>
      </c>
      <c r="AF345" s="9" t="s">
        <v>1</v>
      </c>
      <c r="AG345" s="9">
        <v>3.056</v>
      </c>
      <c r="AH345" s="9">
        <v>2.6010000000000004</v>
      </c>
      <c r="AI345" s="9">
        <v>2.4910000000000001</v>
      </c>
      <c r="AJ345" s="9">
        <v>2.3610000000000002</v>
      </c>
      <c r="AK345" s="9">
        <v>2.6860000000000004</v>
      </c>
      <c r="AL345" s="9">
        <v>2.7635000000000001</v>
      </c>
      <c r="AM345" s="9">
        <v>2.6760000000000002</v>
      </c>
      <c r="AN345" s="9" t="s">
        <v>1</v>
      </c>
      <c r="AO345" s="1" t="s">
        <v>1</v>
      </c>
      <c r="AP345" s="9" t="s">
        <v>1</v>
      </c>
      <c r="AQ345" s="9">
        <v>2.661</v>
      </c>
      <c r="AR345" s="1" t="s">
        <v>1</v>
      </c>
      <c r="BE345" s="9"/>
      <c r="BG345" s="9"/>
      <c r="BH345" s="9"/>
      <c r="BI345" s="9"/>
      <c r="BJ345" s="9"/>
      <c r="BK345" s="9"/>
      <c r="BL345" s="9"/>
      <c r="BM345" s="9"/>
      <c r="BQ345" s="9"/>
      <c r="BR345" s="9"/>
    </row>
    <row r="346" spans="1:70" hidden="1" x14ac:dyDescent="0.25">
      <c r="A346" s="8">
        <v>35754</v>
      </c>
      <c r="B346" s="5">
        <f t="shared" si="20"/>
        <v>340</v>
      </c>
      <c r="C346" s="9"/>
      <c r="D346" s="9" t="s">
        <v>244</v>
      </c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 t="s">
        <v>244</v>
      </c>
      <c r="AA346" s="9">
        <v>2.77</v>
      </c>
      <c r="AB346" s="9">
        <v>2.7080000000000002</v>
      </c>
      <c r="AC346" s="179">
        <f t="shared" si="21"/>
        <v>0</v>
      </c>
      <c r="AD346" s="9"/>
      <c r="AE346" s="9">
        <v>2.7080000000000002</v>
      </c>
      <c r="AF346" s="9" t="s">
        <v>1</v>
      </c>
      <c r="AG346" s="9">
        <v>2.903</v>
      </c>
      <c r="AH346" s="9">
        <v>2.4630000000000001</v>
      </c>
      <c r="AI346" s="9">
        <v>2.3680000000000003</v>
      </c>
      <c r="AJ346" s="9">
        <v>2.1179999999999999</v>
      </c>
      <c r="AK346" s="9">
        <v>2.5455000000000001</v>
      </c>
      <c r="AL346" s="9">
        <v>2.6205000000000003</v>
      </c>
      <c r="AM346" s="9">
        <v>2.5530000000000004</v>
      </c>
      <c r="AN346" s="9" t="s">
        <v>1</v>
      </c>
      <c r="AO346" s="1" t="s">
        <v>1</v>
      </c>
      <c r="AP346" s="9" t="s">
        <v>1</v>
      </c>
      <c r="AQ346" s="9">
        <v>2.5230000000000001</v>
      </c>
      <c r="AR346" s="1" t="s">
        <v>1</v>
      </c>
      <c r="BE346" s="9"/>
      <c r="BG346" s="9"/>
      <c r="BH346" s="9"/>
      <c r="BI346" s="9"/>
      <c r="BJ346" s="9"/>
      <c r="BK346" s="9"/>
      <c r="BL346" s="9"/>
      <c r="BM346" s="9"/>
      <c r="BQ346" s="9"/>
      <c r="BR346" s="9"/>
    </row>
    <row r="347" spans="1:70" hidden="1" x14ac:dyDescent="0.25">
      <c r="A347" s="8">
        <v>35755</v>
      </c>
      <c r="B347" s="5">
        <f t="shared" si="20"/>
        <v>341</v>
      </c>
      <c r="C347" s="9"/>
      <c r="D347" s="9" t="s">
        <v>244</v>
      </c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 t="s">
        <v>244</v>
      </c>
      <c r="AA347" s="9">
        <v>2.61</v>
      </c>
      <c r="AB347" s="9">
        <v>2.762</v>
      </c>
      <c r="AC347" s="179">
        <f t="shared" si="21"/>
        <v>0</v>
      </c>
      <c r="AD347" s="9"/>
      <c r="AE347" s="9">
        <v>2.762</v>
      </c>
      <c r="AF347" s="9" t="s">
        <v>1</v>
      </c>
      <c r="AG347" s="9">
        <v>2.9470000000000001</v>
      </c>
      <c r="AH347" s="9">
        <v>2.4369999999999998</v>
      </c>
      <c r="AI347" s="9">
        <v>2.3420000000000001</v>
      </c>
      <c r="AJ347" s="9">
        <v>2.06</v>
      </c>
      <c r="AK347" s="9">
        <v>2.5920000000000001</v>
      </c>
      <c r="AL347" s="9">
        <v>2.657</v>
      </c>
      <c r="AM347" s="9">
        <v>2.5219999999999998</v>
      </c>
      <c r="AN347" s="9" t="s">
        <v>1</v>
      </c>
      <c r="AO347" s="1" t="s">
        <v>1</v>
      </c>
      <c r="AP347" s="9" t="s">
        <v>1</v>
      </c>
      <c r="AQ347" s="9">
        <v>2.4969999999999999</v>
      </c>
      <c r="AR347" s="1" t="s">
        <v>1</v>
      </c>
      <c r="BE347" s="9"/>
      <c r="BG347" s="9"/>
      <c r="BH347" s="9"/>
      <c r="BI347" s="9"/>
      <c r="BJ347" s="9"/>
      <c r="BK347" s="9"/>
      <c r="BL347" s="9"/>
      <c r="BM347" s="9"/>
      <c r="BQ347" s="9"/>
      <c r="BR347" s="9"/>
    </row>
    <row r="348" spans="1:70" hidden="1" x14ac:dyDescent="0.25">
      <c r="A348" s="8">
        <v>35758</v>
      </c>
      <c r="B348" s="5">
        <f t="shared" si="20"/>
        <v>342</v>
      </c>
      <c r="C348" s="9"/>
      <c r="D348" s="9" t="s">
        <v>244</v>
      </c>
      <c r="E348" s="9">
        <v>1</v>
      </c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 t="s">
        <v>244</v>
      </c>
      <c r="AA348" s="9">
        <v>2.68</v>
      </c>
      <c r="AB348" s="9">
        <v>2.577</v>
      </c>
      <c r="AC348" s="179">
        <f t="shared" si="21"/>
        <v>0</v>
      </c>
      <c r="AD348" s="9">
        <v>1</v>
      </c>
      <c r="AE348" s="9">
        <v>2.577</v>
      </c>
      <c r="AF348" s="9" t="s">
        <v>1</v>
      </c>
      <c r="AG348" s="9">
        <v>2.7269999999999999</v>
      </c>
      <c r="AH348" s="9">
        <v>2.2170000000000001</v>
      </c>
      <c r="AI348" s="9">
        <v>2.097</v>
      </c>
      <c r="AJ348" s="9">
        <v>1.9750000000000001</v>
      </c>
      <c r="AK348" s="9">
        <v>2.407</v>
      </c>
      <c r="AL348" s="9">
        <v>2.5070000000000001</v>
      </c>
      <c r="AM348" s="9">
        <v>2.2770000000000001</v>
      </c>
      <c r="AN348" s="9" t="s">
        <v>1</v>
      </c>
      <c r="AO348" s="1" t="s">
        <v>1</v>
      </c>
      <c r="AP348" s="9" t="s">
        <v>1</v>
      </c>
      <c r="AQ348" s="9">
        <v>2.2770000000000001</v>
      </c>
      <c r="AR348" s="1" t="s">
        <v>1</v>
      </c>
      <c r="BE348" s="9"/>
      <c r="BG348" s="9"/>
      <c r="BH348" s="9"/>
      <c r="BI348" s="9"/>
      <c r="BJ348" s="9"/>
      <c r="BK348" s="9"/>
      <c r="BL348" s="9"/>
      <c r="BM348" s="9"/>
      <c r="BQ348" s="9"/>
      <c r="BR348" s="9"/>
    </row>
    <row r="349" spans="1:70" hidden="1" x14ac:dyDescent="0.25">
      <c r="A349" s="8">
        <v>35759</v>
      </c>
      <c r="B349" s="5">
        <f t="shared" si="20"/>
        <v>343</v>
      </c>
      <c r="C349" s="9"/>
      <c r="D349" s="9" t="s">
        <v>245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 t="s">
        <v>245</v>
      </c>
      <c r="AA349" s="9">
        <v>2.6</v>
      </c>
      <c r="AB349" s="9">
        <v>2.66</v>
      </c>
      <c r="AC349" s="179">
        <f t="shared" si="21"/>
        <v>0</v>
      </c>
      <c r="AD349" s="9"/>
      <c r="AE349" s="9">
        <v>2.66</v>
      </c>
      <c r="AF349" s="9" t="s">
        <v>1</v>
      </c>
      <c r="AG349" s="9">
        <v>2.8450000000000002</v>
      </c>
      <c r="AH349" s="9">
        <v>2.21</v>
      </c>
      <c r="AI349" s="9">
        <v>2.12</v>
      </c>
      <c r="AJ349" s="9">
        <v>1.95</v>
      </c>
      <c r="AK349" s="9">
        <v>2.415</v>
      </c>
      <c r="AL349" s="9">
        <v>2.5</v>
      </c>
      <c r="AM349" s="9">
        <v>2.3149999999999999</v>
      </c>
      <c r="AN349" s="9" t="s">
        <v>1</v>
      </c>
      <c r="AO349" s="1" t="s">
        <v>1</v>
      </c>
      <c r="AP349" s="9" t="s">
        <v>1</v>
      </c>
      <c r="AQ349" s="9">
        <v>2.27</v>
      </c>
      <c r="AR349" s="1" t="s">
        <v>1</v>
      </c>
      <c r="BE349" s="9"/>
      <c r="BG349" s="9"/>
      <c r="BH349" s="9"/>
      <c r="BI349" s="9"/>
      <c r="BJ349" s="9"/>
      <c r="BK349" s="9"/>
      <c r="BL349" s="9"/>
      <c r="BM349" s="9"/>
      <c r="BQ349" s="9"/>
      <c r="BR349" s="9"/>
    </row>
    <row r="350" spans="1:70" hidden="1" x14ac:dyDescent="0.25">
      <c r="A350" s="180">
        <v>35760</v>
      </c>
      <c r="B350" s="5">
        <f t="shared" si="20"/>
        <v>344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>
        <v>2.65</v>
      </c>
      <c r="AB350" s="9">
        <v>2.5779999999999998</v>
      </c>
      <c r="AC350" s="17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P350" s="9"/>
      <c r="AQ350" s="9"/>
      <c r="BE350" s="9"/>
      <c r="BG350" s="9"/>
      <c r="BH350" s="9"/>
      <c r="BI350" s="9"/>
      <c r="BJ350" s="9"/>
      <c r="BK350" s="9"/>
      <c r="BL350" s="9"/>
      <c r="BM350" s="9"/>
      <c r="BQ350" s="9"/>
      <c r="BR350" s="9"/>
    </row>
    <row r="351" spans="1:70" hidden="1" x14ac:dyDescent="0.25">
      <c r="A351" s="8">
        <v>35765</v>
      </c>
      <c r="B351" s="5">
        <f t="shared" si="20"/>
        <v>345</v>
      </c>
      <c r="C351" s="9"/>
      <c r="D351" s="9" t="s">
        <v>245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 t="s">
        <v>245</v>
      </c>
      <c r="AA351" s="9">
        <v>2.66</v>
      </c>
      <c r="AB351" s="9">
        <v>2.7679999999999998</v>
      </c>
      <c r="AC351" s="179">
        <f t="shared" si="21"/>
        <v>0</v>
      </c>
      <c r="AD351" s="9"/>
      <c r="AE351" s="9">
        <v>2.7679999999999998</v>
      </c>
      <c r="AF351" s="9" t="s">
        <v>1</v>
      </c>
      <c r="AG351" s="9">
        <v>2.9354999999999998</v>
      </c>
      <c r="AH351" s="9">
        <v>2.3079999999999998</v>
      </c>
      <c r="AI351" s="9">
        <v>2.1679999999999997</v>
      </c>
      <c r="AJ351" s="9">
        <v>2.0079999999999996</v>
      </c>
      <c r="AK351" s="9">
        <v>2.5129999999999999</v>
      </c>
      <c r="AL351" s="9">
        <v>2.5904999999999996</v>
      </c>
      <c r="AM351" s="9">
        <v>2.3579999999999997</v>
      </c>
      <c r="AN351" s="9" t="s">
        <v>1</v>
      </c>
      <c r="AO351" s="1" t="s">
        <v>1</v>
      </c>
      <c r="AP351" s="9" t="s">
        <v>1</v>
      </c>
      <c r="AQ351" s="9">
        <v>2.3679999999999999</v>
      </c>
      <c r="AR351" s="1" t="s">
        <v>1</v>
      </c>
      <c r="BE351" s="9"/>
      <c r="BG351" s="9"/>
      <c r="BH351" s="9"/>
      <c r="BI351" s="9"/>
      <c r="BJ351" s="9"/>
      <c r="BK351" s="9"/>
      <c r="BL351" s="9"/>
      <c r="BM351" s="9"/>
      <c r="BQ351" s="9"/>
      <c r="BR351" s="9"/>
    </row>
    <row r="352" spans="1:70" hidden="1" x14ac:dyDescent="0.25">
      <c r="A352" s="8">
        <v>35766</v>
      </c>
      <c r="B352" s="5">
        <f t="shared" si="20"/>
        <v>346</v>
      </c>
      <c r="C352" s="9"/>
      <c r="D352" s="9" t="s">
        <v>245</v>
      </c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 t="s">
        <v>245</v>
      </c>
      <c r="AA352" s="9">
        <v>2.78</v>
      </c>
      <c r="AB352" s="9">
        <v>2.718</v>
      </c>
      <c r="AC352" s="179">
        <f t="shared" si="21"/>
        <v>0</v>
      </c>
      <c r="AD352" s="9"/>
      <c r="AE352" s="9">
        <v>2.718</v>
      </c>
      <c r="AF352" s="9" t="s">
        <v>1</v>
      </c>
      <c r="AG352" s="9">
        <v>2.8805000000000001</v>
      </c>
      <c r="AH352" s="9">
        <v>2.2879999999999998</v>
      </c>
      <c r="AI352" s="9">
        <v>2.1879999999999997</v>
      </c>
      <c r="AJ352" s="9">
        <v>1.958</v>
      </c>
      <c r="AK352" s="9">
        <v>2.4704999999999999</v>
      </c>
      <c r="AL352" s="9">
        <v>2.548</v>
      </c>
      <c r="AM352" s="9">
        <v>2.383</v>
      </c>
      <c r="AN352" s="9" t="s">
        <v>1</v>
      </c>
      <c r="AO352" s="1" t="s">
        <v>1</v>
      </c>
      <c r="AP352" s="9" t="s">
        <v>1</v>
      </c>
      <c r="AQ352" s="9">
        <v>2.3479999999999999</v>
      </c>
      <c r="AR352" s="1" t="s">
        <v>1</v>
      </c>
      <c r="BE352" s="9"/>
      <c r="BG352" s="9"/>
      <c r="BH352" s="9"/>
      <c r="BI352" s="9"/>
      <c r="BJ352" s="9"/>
      <c r="BK352" s="9"/>
      <c r="BL352" s="9"/>
      <c r="BM352" s="9"/>
      <c r="BQ352" s="9"/>
      <c r="BR352" s="9"/>
    </row>
    <row r="353" spans="1:70" hidden="1" x14ac:dyDescent="0.25">
      <c r="A353" s="8">
        <v>35767</v>
      </c>
      <c r="B353" s="5">
        <f t="shared" si="20"/>
        <v>347</v>
      </c>
      <c r="C353" s="9"/>
      <c r="D353" s="9" t="s">
        <v>245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 t="s">
        <v>245</v>
      </c>
      <c r="AA353" s="9">
        <v>2.67</v>
      </c>
      <c r="AB353" s="9">
        <v>2.609</v>
      </c>
      <c r="AC353" s="179">
        <f t="shared" si="21"/>
        <v>0</v>
      </c>
      <c r="AD353" s="9"/>
      <c r="AE353" s="9">
        <v>2.609</v>
      </c>
      <c r="AF353" s="9" t="s">
        <v>1</v>
      </c>
      <c r="AG353" s="9">
        <v>2.754</v>
      </c>
      <c r="AH353" s="9">
        <v>2.2090000000000001</v>
      </c>
      <c r="AI353" s="9">
        <v>2.109</v>
      </c>
      <c r="AJ353" s="9">
        <v>1.929</v>
      </c>
      <c r="AK353" s="9">
        <v>2.3889999999999998</v>
      </c>
      <c r="AL353" s="9">
        <v>2.4590000000000001</v>
      </c>
      <c r="AM353" s="9">
        <v>2.3039999999999998</v>
      </c>
      <c r="AN353" s="9" t="s">
        <v>1</v>
      </c>
      <c r="AO353" s="1" t="s">
        <v>1</v>
      </c>
      <c r="AP353" s="9" t="s">
        <v>1</v>
      </c>
      <c r="AQ353" s="9">
        <v>2.2690000000000001</v>
      </c>
      <c r="AR353" s="1" t="s">
        <v>1</v>
      </c>
      <c r="BE353" s="9"/>
      <c r="BG353" s="9"/>
      <c r="BH353" s="9"/>
      <c r="BI353" s="9"/>
      <c r="BJ353" s="9"/>
      <c r="BK353" s="9"/>
      <c r="BL353" s="9"/>
      <c r="BM353" s="9"/>
      <c r="BQ353" s="9"/>
      <c r="BR353" s="9"/>
    </row>
    <row r="354" spans="1:70" hidden="1" x14ac:dyDescent="0.25">
      <c r="A354" s="8">
        <v>35768</v>
      </c>
      <c r="B354" s="5">
        <f t="shared" si="20"/>
        <v>348</v>
      </c>
      <c r="C354" s="9"/>
      <c r="D354" s="9" t="s">
        <v>245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 t="s">
        <v>245</v>
      </c>
      <c r="AA354" s="9">
        <v>2.5299999999999998</v>
      </c>
      <c r="AB354" s="9">
        <v>2.456</v>
      </c>
      <c r="AC354" s="179">
        <f t="shared" si="21"/>
        <v>0</v>
      </c>
      <c r="AD354" s="9"/>
      <c r="AE354" s="9">
        <v>2.456</v>
      </c>
      <c r="AF354" s="9" t="s">
        <v>1</v>
      </c>
      <c r="AG354" s="9">
        <v>2.601</v>
      </c>
      <c r="AH354" s="9">
        <v>2.0960000000000001</v>
      </c>
      <c r="AI354" s="9">
        <v>1.9984999999999999</v>
      </c>
      <c r="AJ354" s="9">
        <v>1.8560000000000001</v>
      </c>
      <c r="AK354" s="9">
        <v>2.2484999999999999</v>
      </c>
      <c r="AL354" s="9">
        <v>2.3210000000000002</v>
      </c>
      <c r="AM354" s="9">
        <v>2.1985000000000001</v>
      </c>
      <c r="AN354" s="9" t="s">
        <v>1</v>
      </c>
      <c r="AO354" s="1" t="s">
        <v>1</v>
      </c>
      <c r="AP354" s="9" t="s">
        <v>1</v>
      </c>
      <c r="AQ354" s="9">
        <v>2.1560000000000001</v>
      </c>
      <c r="AR354" s="1" t="s">
        <v>1</v>
      </c>
      <c r="BE354" s="9"/>
      <c r="BG354" s="9"/>
      <c r="BH354" s="9"/>
      <c r="BI354" s="9"/>
      <c r="BJ354" s="9"/>
      <c r="BK354" s="9"/>
      <c r="BL354" s="9"/>
      <c r="BM354" s="9"/>
      <c r="BQ354" s="9"/>
      <c r="BR354" s="9"/>
    </row>
    <row r="355" spans="1:70" hidden="1" x14ac:dyDescent="0.25">
      <c r="A355" s="8">
        <v>35769</v>
      </c>
      <c r="B355" s="5">
        <f t="shared" si="20"/>
        <v>349</v>
      </c>
      <c r="C355" s="9"/>
      <c r="D355" s="9" t="s">
        <v>245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 t="s">
        <v>245</v>
      </c>
      <c r="AA355" s="9">
        <v>2.4900000000000002</v>
      </c>
      <c r="AB355" s="9">
        <v>2.4529999999999998</v>
      </c>
      <c r="AC355" s="179">
        <f t="shared" si="21"/>
        <v>0</v>
      </c>
      <c r="AD355" s="9"/>
      <c r="AE355" s="9">
        <v>2.4529999999999998</v>
      </c>
      <c r="AF355" s="9" t="s">
        <v>1</v>
      </c>
      <c r="AG355" s="9">
        <v>2.573</v>
      </c>
      <c r="AH355" s="9">
        <v>2.1054999999999997</v>
      </c>
      <c r="AI355" s="9">
        <v>2.0029999999999997</v>
      </c>
      <c r="AJ355" s="9">
        <v>1.8704999999999998</v>
      </c>
      <c r="AK355" s="9">
        <v>2.2329999999999997</v>
      </c>
      <c r="AL355" s="9">
        <v>2.3129999999999997</v>
      </c>
      <c r="AM355" s="9">
        <v>2.2029999999999998</v>
      </c>
      <c r="AN355" s="9" t="s">
        <v>1</v>
      </c>
      <c r="AO355" s="1" t="s">
        <v>1</v>
      </c>
      <c r="AP355" s="9" t="s">
        <v>1</v>
      </c>
      <c r="AQ355" s="9">
        <v>2.1654999999999998</v>
      </c>
      <c r="AR355" s="1" t="s">
        <v>1</v>
      </c>
      <c r="BE355" s="9"/>
      <c r="BG355" s="9"/>
      <c r="BH355" s="9"/>
      <c r="BI355" s="9"/>
      <c r="BJ355" s="9"/>
      <c r="BK355" s="9"/>
      <c r="BL355" s="9"/>
      <c r="BM355" s="9"/>
      <c r="BQ355" s="9"/>
      <c r="BR355" s="9"/>
    </row>
    <row r="356" spans="1:70" hidden="1" x14ac:dyDescent="0.25">
      <c r="A356" s="8">
        <v>35772</v>
      </c>
      <c r="B356" s="5">
        <f t="shared" si="20"/>
        <v>350</v>
      </c>
      <c r="C356" s="9"/>
      <c r="D356" s="9" t="s">
        <v>245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 t="s">
        <v>245</v>
      </c>
      <c r="AA356" s="9">
        <v>2.38</v>
      </c>
      <c r="AB356" s="9">
        <v>2.4220000000000002</v>
      </c>
      <c r="AC356" s="179">
        <f t="shared" si="21"/>
        <v>0</v>
      </c>
      <c r="AD356" s="9"/>
      <c r="AE356" s="9">
        <v>2.4220000000000002</v>
      </c>
      <c r="AF356" s="9" t="s">
        <v>1</v>
      </c>
      <c r="AG356" s="9">
        <v>2.5220000000000002</v>
      </c>
      <c r="AH356" s="9">
        <v>2.1070000000000002</v>
      </c>
      <c r="AI356" s="9">
        <v>2.012</v>
      </c>
      <c r="AJ356" s="9">
        <v>1.9520000000000002</v>
      </c>
      <c r="AK356" s="9">
        <v>2.2095000000000002</v>
      </c>
      <c r="AL356" s="9">
        <v>2.2895000000000003</v>
      </c>
      <c r="AM356" s="9">
        <v>2.1920000000000002</v>
      </c>
      <c r="AN356" s="9" t="s">
        <v>1</v>
      </c>
      <c r="AO356" s="1" t="s">
        <v>1</v>
      </c>
      <c r="AP356" s="9" t="s">
        <v>1</v>
      </c>
      <c r="AQ356" s="9">
        <v>2.1670000000000003</v>
      </c>
      <c r="AR356" s="1" t="s">
        <v>1</v>
      </c>
      <c r="BE356" s="9"/>
      <c r="BG356" s="9"/>
      <c r="BH356" s="9"/>
      <c r="BI356" s="9"/>
      <c r="BJ356" s="9"/>
      <c r="BK356" s="9"/>
      <c r="BL356" s="9"/>
      <c r="BM356" s="9"/>
      <c r="BQ356" s="9"/>
      <c r="BR356" s="9"/>
    </row>
    <row r="357" spans="1:70" hidden="1" x14ac:dyDescent="0.25">
      <c r="A357" s="8">
        <v>35773</v>
      </c>
      <c r="B357" s="5">
        <f t="shared" si="20"/>
        <v>351</v>
      </c>
      <c r="C357" s="9"/>
      <c r="D357" s="9" t="s">
        <v>245</v>
      </c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 t="s">
        <v>245</v>
      </c>
      <c r="AA357" s="9">
        <v>2.46</v>
      </c>
      <c r="AB357" s="9">
        <v>2.5259999999999998</v>
      </c>
      <c r="AC357" s="179">
        <f t="shared" si="21"/>
        <v>0</v>
      </c>
      <c r="AD357" s="9"/>
      <c r="AE357" s="9">
        <v>2.5259999999999998</v>
      </c>
      <c r="AF357" s="9" t="s">
        <v>1</v>
      </c>
      <c r="AG357" s="9">
        <v>2.6309999999999998</v>
      </c>
      <c r="AH357" s="9">
        <v>2.1984999999999997</v>
      </c>
      <c r="AI357" s="9">
        <v>2.1059999999999999</v>
      </c>
      <c r="AJ357" s="9">
        <v>2.0159999999999996</v>
      </c>
      <c r="AK357" s="9">
        <v>2.3159999999999998</v>
      </c>
      <c r="AL357" s="9">
        <v>2.391</v>
      </c>
      <c r="AM357" s="9">
        <v>2.2859999999999996</v>
      </c>
      <c r="AN357" s="9" t="s">
        <v>1</v>
      </c>
      <c r="AO357" s="1" t="s">
        <v>1</v>
      </c>
      <c r="AP357" s="9" t="s">
        <v>1</v>
      </c>
      <c r="AQ357" s="9">
        <v>2.2584999999999997</v>
      </c>
      <c r="AR357" s="1" t="s">
        <v>1</v>
      </c>
      <c r="BE357" s="9"/>
      <c r="BG357" s="9"/>
      <c r="BH357" s="9"/>
      <c r="BI357" s="9"/>
      <c r="BJ357" s="9"/>
      <c r="BK357" s="9"/>
      <c r="BL357" s="9"/>
      <c r="BM357" s="9"/>
      <c r="BQ357" s="9"/>
      <c r="BR357" s="9"/>
    </row>
    <row r="358" spans="1:70" hidden="1" x14ac:dyDescent="0.25">
      <c r="A358" s="8">
        <v>35774</v>
      </c>
      <c r="B358" s="5">
        <f t="shared" si="20"/>
        <v>352</v>
      </c>
      <c r="C358" s="9"/>
      <c r="D358" s="9" t="s">
        <v>245</v>
      </c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 t="s">
        <v>245</v>
      </c>
      <c r="AA358" s="9">
        <v>2.54</v>
      </c>
      <c r="AB358" s="9">
        <v>2.3540000000000001</v>
      </c>
      <c r="AC358" s="179">
        <f t="shared" si="21"/>
        <v>0</v>
      </c>
      <c r="AD358" s="9"/>
      <c r="AE358" s="9">
        <v>2.3540000000000001</v>
      </c>
      <c r="AF358" s="9" t="s">
        <v>1</v>
      </c>
      <c r="AG358" s="9">
        <v>2.4540000000000002</v>
      </c>
      <c r="AH358" s="9">
        <v>2.0840000000000001</v>
      </c>
      <c r="AI358" s="9">
        <v>1.9940000000000002</v>
      </c>
      <c r="AJ358" s="9">
        <v>1.9590000000000001</v>
      </c>
      <c r="AK358" s="9">
        <v>2.1539999999999999</v>
      </c>
      <c r="AL358" s="9">
        <v>2.2440000000000002</v>
      </c>
      <c r="AM358" s="9">
        <v>2.1739999999999999</v>
      </c>
      <c r="AN358" s="9" t="s">
        <v>1</v>
      </c>
      <c r="AO358" s="1" t="s">
        <v>1</v>
      </c>
      <c r="AP358" s="9" t="s">
        <v>1</v>
      </c>
      <c r="AQ358" s="9">
        <v>2.1440000000000001</v>
      </c>
      <c r="AR358" s="1" t="s">
        <v>1</v>
      </c>
      <c r="BE358" s="9"/>
      <c r="BG358" s="9"/>
      <c r="BH358" s="9"/>
      <c r="BI358" s="9"/>
      <c r="BJ358" s="9"/>
      <c r="BK358" s="9"/>
      <c r="BL358" s="9"/>
      <c r="BM358" s="9"/>
      <c r="BQ358" s="9"/>
      <c r="BR358" s="9"/>
    </row>
    <row r="359" spans="1:70" hidden="1" x14ac:dyDescent="0.25">
      <c r="A359" s="8">
        <v>35775</v>
      </c>
      <c r="B359" s="5">
        <f t="shared" si="20"/>
        <v>353</v>
      </c>
      <c r="C359" s="9"/>
      <c r="D359" s="9" t="s">
        <v>245</v>
      </c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 t="s">
        <v>245</v>
      </c>
      <c r="AA359" s="9">
        <v>2.33</v>
      </c>
      <c r="AB359" s="9">
        <v>2.343</v>
      </c>
      <c r="AC359" s="179">
        <f t="shared" si="21"/>
        <v>0</v>
      </c>
      <c r="AD359" s="9"/>
      <c r="AE359" s="9">
        <v>2.343</v>
      </c>
      <c r="AF359" s="9" t="s">
        <v>1</v>
      </c>
      <c r="AG359" s="9">
        <v>2.4354999999999998</v>
      </c>
      <c r="AH359" s="9">
        <v>2.0830000000000002</v>
      </c>
      <c r="AI359" s="9">
        <v>1.988</v>
      </c>
      <c r="AJ359" s="9">
        <v>1.9379999999999999</v>
      </c>
      <c r="AK359" s="9">
        <v>2.1579999999999999</v>
      </c>
      <c r="AL359" s="9">
        <v>2.2330000000000001</v>
      </c>
      <c r="AM359" s="9">
        <v>2.1680000000000001</v>
      </c>
      <c r="AN359" s="9" t="s">
        <v>1</v>
      </c>
      <c r="AO359" s="1" t="s">
        <v>1</v>
      </c>
      <c r="AP359" s="9" t="s">
        <v>1</v>
      </c>
      <c r="AQ359" s="9">
        <v>2.1429999999999998</v>
      </c>
      <c r="AR359" s="1" t="s">
        <v>1</v>
      </c>
      <c r="BE359" s="9"/>
      <c r="BG359" s="9"/>
      <c r="BH359" s="9"/>
      <c r="BI359" s="9"/>
      <c r="BJ359" s="9"/>
      <c r="BK359" s="9"/>
      <c r="BL359" s="9"/>
      <c r="BM359" s="9"/>
      <c r="BQ359" s="9"/>
      <c r="BR359" s="9"/>
    </row>
    <row r="360" spans="1:70" hidden="1" x14ac:dyDescent="0.25">
      <c r="A360" s="8">
        <v>35776</v>
      </c>
      <c r="B360" s="5">
        <f t="shared" si="20"/>
        <v>354</v>
      </c>
      <c r="C360" s="9"/>
      <c r="D360" s="9" t="s">
        <v>245</v>
      </c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 t="s">
        <v>245</v>
      </c>
      <c r="AA360" s="9">
        <v>2.335</v>
      </c>
      <c r="AB360" s="9">
        <v>2.3570000000000002</v>
      </c>
      <c r="AC360" s="179">
        <f t="shared" si="21"/>
        <v>0</v>
      </c>
      <c r="AD360" s="9"/>
      <c r="AE360" s="9">
        <v>2.3570000000000002</v>
      </c>
      <c r="AF360" s="9" t="s">
        <v>1</v>
      </c>
      <c r="AG360" s="9">
        <v>2.4470000000000001</v>
      </c>
      <c r="AH360" s="9">
        <v>2.1020000000000003</v>
      </c>
      <c r="AI360" s="9">
        <v>2.0170000000000003</v>
      </c>
      <c r="AJ360" s="9">
        <v>1.9470000000000003</v>
      </c>
      <c r="AK360" s="9">
        <v>2.1670000000000003</v>
      </c>
      <c r="AL360" s="9">
        <v>2.2520000000000002</v>
      </c>
      <c r="AM360" s="9">
        <v>2.1920000000000002</v>
      </c>
      <c r="AN360" s="9" t="s">
        <v>1</v>
      </c>
      <c r="AO360" s="1" t="s">
        <v>1</v>
      </c>
      <c r="AP360" s="9" t="s">
        <v>1</v>
      </c>
      <c r="AQ360" s="9">
        <v>2.1620000000000004</v>
      </c>
      <c r="AR360" s="1" t="s">
        <v>1</v>
      </c>
      <c r="BE360" s="9"/>
      <c r="BG360" s="9"/>
      <c r="BH360" s="9"/>
      <c r="BI360" s="9"/>
      <c r="BJ360" s="9"/>
      <c r="BK360" s="9"/>
      <c r="BL360" s="9"/>
      <c r="BM360" s="9"/>
      <c r="BQ360" s="9"/>
      <c r="BR360" s="9"/>
    </row>
    <row r="361" spans="1:70" hidden="1" x14ac:dyDescent="0.25">
      <c r="A361" s="8">
        <v>35779</v>
      </c>
      <c r="B361" s="5">
        <f t="shared" si="20"/>
        <v>355</v>
      </c>
      <c r="C361" s="9"/>
      <c r="D361" s="9" t="s">
        <v>245</v>
      </c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 t="s">
        <v>245</v>
      </c>
      <c r="AA361" s="9">
        <v>2.3050000000000002</v>
      </c>
      <c r="AB361" s="9">
        <v>2.3069999999999999</v>
      </c>
      <c r="AC361" s="179">
        <f t="shared" si="21"/>
        <v>0</v>
      </c>
      <c r="AD361" s="9"/>
      <c r="AE361" s="9">
        <v>2.3069999999999999</v>
      </c>
      <c r="AF361" s="9" t="s">
        <v>1</v>
      </c>
      <c r="AG361" s="9">
        <v>2.3769999999999998</v>
      </c>
      <c r="AH361" s="9">
        <v>2.0794999999999999</v>
      </c>
      <c r="AI361" s="9">
        <v>2.012</v>
      </c>
      <c r="AJ361" s="9">
        <v>1.907</v>
      </c>
      <c r="AK361" s="9">
        <v>2.1294999999999997</v>
      </c>
      <c r="AL361" s="9">
        <v>2.2145000000000001</v>
      </c>
      <c r="AM361" s="9">
        <v>2.177</v>
      </c>
      <c r="AN361" s="9" t="s">
        <v>1</v>
      </c>
      <c r="AO361" s="1" t="s">
        <v>1</v>
      </c>
      <c r="AP361" s="9" t="s">
        <v>1</v>
      </c>
      <c r="AQ361" s="9">
        <v>2.1395</v>
      </c>
      <c r="AR361" s="1" t="s">
        <v>1</v>
      </c>
      <c r="BE361" s="9"/>
      <c r="BG361" s="9"/>
      <c r="BH361" s="9"/>
      <c r="BI361" s="9"/>
      <c r="BJ361" s="9"/>
      <c r="BK361" s="9"/>
      <c r="BL361" s="9"/>
      <c r="BM361" s="9"/>
      <c r="BQ361" s="9"/>
      <c r="BR361" s="9"/>
    </row>
    <row r="362" spans="1:70" hidden="1" x14ac:dyDescent="0.25">
      <c r="A362" s="8">
        <v>35780</v>
      </c>
      <c r="B362" s="5">
        <f t="shared" si="20"/>
        <v>356</v>
      </c>
      <c r="C362" s="9"/>
      <c r="D362" s="9" t="s">
        <v>245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 t="s">
        <v>245</v>
      </c>
      <c r="AA362" s="9">
        <v>2.3250000000000002</v>
      </c>
      <c r="AB362" s="9">
        <v>2.4089999999999998</v>
      </c>
      <c r="AC362" s="179">
        <f t="shared" si="21"/>
        <v>0</v>
      </c>
      <c r="AD362" s="9"/>
      <c r="AE362" s="9">
        <v>2.4089999999999998</v>
      </c>
      <c r="AF362" s="9" t="s">
        <v>1</v>
      </c>
      <c r="AG362" s="9">
        <v>2.484</v>
      </c>
      <c r="AH362" s="9">
        <v>2.1689999999999996</v>
      </c>
      <c r="AI362" s="9">
        <v>2.0989999999999998</v>
      </c>
      <c r="AJ362" s="9">
        <v>2.0439999999999996</v>
      </c>
      <c r="AK362" s="9">
        <v>2.2264999999999997</v>
      </c>
      <c r="AL362" s="9">
        <v>2.3064999999999998</v>
      </c>
      <c r="AM362" s="9">
        <v>2.2689999999999997</v>
      </c>
      <c r="AN362" s="9" t="s">
        <v>1</v>
      </c>
      <c r="AO362" s="1" t="s">
        <v>1</v>
      </c>
      <c r="AP362" s="9" t="s">
        <v>1</v>
      </c>
      <c r="AQ362" s="9">
        <v>2.2289999999999996</v>
      </c>
      <c r="AR362" s="1" t="s">
        <v>1</v>
      </c>
      <c r="BE362" s="9"/>
      <c r="BG362" s="9"/>
      <c r="BH362" s="9"/>
      <c r="BI362" s="9"/>
      <c r="BJ362" s="9"/>
      <c r="BK362" s="9"/>
      <c r="BL362" s="9"/>
      <c r="BM362" s="9"/>
      <c r="BQ362" s="9"/>
      <c r="BR362" s="9"/>
    </row>
    <row r="363" spans="1:70" hidden="1" x14ac:dyDescent="0.25">
      <c r="A363" s="8">
        <v>35781</v>
      </c>
      <c r="B363" s="5">
        <f t="shared" si="20"/>
        <v>357</v>
      </c>
      <c r="C363" s="9"/>
      <c r="D363" s="9" t="s">
        <v>245</v>
      </c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 t="s">
        <v>245</v>
      </c>
      <c r="AA363" s="9">
        <v>2.4300000000000002</v>
      </c>
      <c r="AB363" s="9">
        <v>2.4380000000000002</v>
      </c>
      <c r="AC363" s="179">
        <f t="shared" si="21"/>
        <v>0</v>
      </c>
      <c r="AD363" s="9"/>
      <c r="AE363" s="9">
        <v>2.4380000000000002</v>
      </c>
      <c r="AF363" s="9" t="s">
        <v>1</v>
      </c>
      <c r="AG363" s="9">
        <v>2.5130000000000003</v>
      </c>
      <c r="AH363" s="9">
        <v>2.1830000000000003</v>
      </c>
      <c r="AI363" s="9">
        <v>2.133</v>
      </c>
      <c r="AJ363" s="9">
        <v>2.1080000000000001</v>
      </c>
      <c r="AK363" s="9">
        <v>2.2480000000000002</v>
      </c>
      <c r="AL363" s="9">
        <v>2.3355000000000001</v>
      </c>
      <c r="AM363" s="9">
        <v>2.3130000000000002</v>
      </c>
      <c r="AN363" s="9" t="s">
        <v>1</v>
      </c>
      <c r="AO363" s="1" t="s">
        <v>1</v>
      </c>
      <c r="AP363" s="9" t="s">
        <v>1</v>
      </c>
      <c r="AQ363" s="9">
        <v>2.2430000000000003</v>
      </c>
      <c r="AR363" s="1" t="s">
        <v>1</v>
      </c>
      <c r="BE363" s="9"/>
      <c r="BG363" s="9"/>
      <c r="BH363" s="9"/>
      <c r="BI363" s="9"/>
      <c r="BJ363" s="9"/>
      <c r="BK363" s="9"/>
      <c r="BL363" s="9"/>
      <c r="BM363" s="9"/>
      <c r="BQ363" s="9"/>
      <c r="BR363" s="9"/>
    </row>
    <row r="364" spans="1:70" hidden="1" x14ac:dyDescent="0.25">
      <c r="A364" s="8">
        <v>35782</v>
      </c>
      <c r="B364" s="5">
        <f t="shared" si="20"/>
        <v>358</v>
      </c>
      <c r="C364" s="9"/>
      <c r="D364" s="9" t="s">
        <v>245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 t="s">
        <v>245</v>
      </c>
      <c r="AA364" s="9">
        <v>2.39</v>
      </c>
      <c r="AB364" s="9">
        <v>2.4119999999999999</v>
      </c>
      <c r="AC364" s="179">
        <f t="shared" si="21"/>
        <v>0</v>
      </c>
      <c r="AD364" s="9"/>
      <c r="AE364" s="9">
        <v>2.4119999999999999</v>
      </c>
      <c r="AF364" s="9" t="s">
        <v>1</v>
      </c>
      <c r="AG364" s="9">
        <v>2.4969999999999999</v>
      </c>
      <c r="AH364" s="9">
        <v>2.202</v>
      </c>
      <c r="AI364" s="9">
        <v>2.177</v>
      </c>
      <c r="AJ364" s="9">
        <v>2.1519999999999997</v>
      </c>
      <c r="AK364" s="9">
        <v>2.242</v>
      </c>
      <c r="AL364" s="9">
        <v>2.3195000000000001</v>
      </c>
      <c r="AM364" s="9">
        <v>2.3569999999999998</v>
      </c>
      <c r="AN364" s="9" t="s">
        <v>1</v>
      </c>
      <c r="AO364" s="1" t="s">
        <v>1</v>
      </c>
      <c r="AP364" s="9" t="s">
        <v>1</v>
      </c>
      <c r="AQ364" s="9">
        <v>2.262</v>
      </c>
      <c r="AR364" s="1" t="s">
        <v>1</v>
      </c>
      <c r="BE364" s="9"/>
      <c r="BG364" s="9"/>
      <c r="BH364" s="9"/>
      <c r="BI364" s="9"/>
      <c r="BJ364" s="9"/>
      <c r="BK364" s="9"/>
      <c r="BL364" s="9"/>
      <c r="BM364" s="9"/>
      <c r="BQ364" s="9"/>
      <c r="BR364" s="9"/>
    </row>
    <row r="365" spans="1:70" hidden="1" x14ac:dyDescent="0.25">
      <c r="A365" s="180">
        <v>35783</v>
      </c>
      <c r="B365" s="5">
        <f t="shared" si="20"/>
        <v>359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>
        <v>2.4550000000000001</v>
      </c>
      <c r="AB365" s="9">
        <v>2.4710000000000001</v>
      </c>
      <c r="AC365" s="17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P365" s="9"/>
      <c r="AQ365" s="9"/>
      <c r="BE365" s="9"/>
      <c r="BG365" s="9"/>
      <c r="BH365" s="9"/>
      <c r="BI365" s="9"/>
      <c r="BJ365" s="9"/>
      <c r="BK365" s="9"/>
      <c r="BL365" s="9"/>
      <c r="BM365" s="9"/>
      <c r="BQ365" s="9"/>
      <c r="BR365" s="9"/>
    </row>
    <row r="366" spans="1:70" hidden="1" x14ac:dyDescent="0.25">
      <c r="A366" s="8">
        <v>35786</v>
      </c>
      <c r="B366" s="5">
        <f t="shared" si="20"/>
        <v>360</v>
      </c>
      <c r="C366" s="9"/>
      <c r="D366" s="9" t="s">
        <v>245</v>
      </c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 t="s">
        <v>245</v>
      </c>
      <c r="AA366" s="9">
        <v>2.4300000000000002</v>
      </c>
      <c r="AB366" s="9">
        <v>2.367</v>
      </c>
      <c r="AC366" s="179">
        <f t="shared" si="21"/>
        <v>0.10400000000000009</v>
      </c>
      <c r="AD366" s="9"/>
      <c r="AE366" s="9">
        <v>2.4710000000000001</v>
      </c>
      <c r="AF366" s="9" t="s">
        <v>1</v>
      </c>
      <c r="AG366" s="9">
        <v>2.536</v>
      </c>
      <c r="AH366" s="9">
        <v>2.2610000000000001</v>
      </c>
      <c r="AI366" s="9">
        <v>2.226</v>
      </c>
      <c r="AJ366" s="9">
        <v>2.2109999999999999</v>
      </c>
      <c r="AK366" s="9">
        <v>2.2934999999999999</v>
      </c>
      <c r="AL366" s="9">
        <v>2.3885000000000001</v>
      </c>
      <c r="AM366" s="9">
        <v>2.4060000000000001</v>
      </c>
      <c r="AN366" s="9" t="s">
        <v>1</v>
      </c>
      <c r="AO366" s="1" t="s">
        <v>1</v>
      </c>
      <c r="AP366" s="9" t="s">
        <v>1</v>
      </c>
      <c r="AQ366" s="9">
        <v>2.3210000000000002</v>
      </c>
      <c r="AR366" s="1" t="s">
        <v>1</v>
      </c>
      <c r="BE366" s="9"/>
      <c r="BG366" s="9"/>
      <c r="BH366" s="9"/>
      <c r="BI366" s="9"/>
      <c r="BJ366" s="9"/>
      <c r="BK366" s="9"/>
      <c r="BL366" s="9"/>
      <c r="BM366" s="9"/>
      <c r="BQ366" s="9"/>
      <c r="BR366" s="9"/>
    </row>
    <row r="367" spans="1:70" hidden="1" x14ac:dyDescent="0.25">
      <c r="A367" s="8">
        <v>35787</v>
      </c>
      <c r="B367" s="5">
        <f t="shared" si="20"/>
        <v>361</v>
      </c>
      <c r="C367" s="9"/>
      <c r="D367" s="9" t="s">
        <v>245</v>
      </c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 t="s">
        <v>245</v>
      </c>
      <c r="AA367" s="9">
        <v>2.3199999999999998</v>
      </c>
      <c r="AB367" s="9">
        <v>2.2160000000000002</v>
      </c>
      <c r="AC367" s="179">
        <f t="shared" si="21"/>
        <v>0</v>
      </c>
      <c r="AD367" s="9"/>
      <c r="AE367" s="9">
        <v>2.2160000000000002</v>
      </c>
      <c r="AF367" s="9" t="s">
        <v>1</v>
      </c>
      <c r="AG367" s="9">
        <v>2.2585000000000002</v>
      </c>
      <c r="AH367" s="9">
        <v>2.0460000000000003</v>
      </c>
      <c r="AI367" s="9">
        <v>2.016</v>
      </c>
      <c r="AJ367" s="9">
        <v>1.9960000000000002</v>
      </c>
      <c r="AK367" s="9">
        <v>2.0610000000000004</v>
      </c>
      <c r="AL367" s="9">
        <v>2.1435000000000004</v>
      </c>
      <c r="AM367" s="9">
        <v>2.1960000000000002</v>
      </c>
      <c r="AN367" s="9" t="s">
        <v>1</v>
      </c>
      <c r="AO367" s="1" t="s">
        <v>1</v>
      </c>
      <c r="AP367" s="9" t="s">
        <v>1</v>
      </c>
      <c r="AQ367" s="9">
        <v>2.1060000000000003</v>
      </c>
      <c r="AR367" s="1" t="s">
        <v>1</v>
      </c>
      <c r="BE367" s="9"/>
      <c r="BG367" s="9"/>
      <c r="BH367" s="9"/>
      <c r="BI367" s="9"/>
      <c r="BJ367" s="9"/>
      <c r="BK367" s="9"/>
      <c r="BL367" s="9"/>
      <c r="BM367" s="9"/>
      <c r="BQ367" s="9"/>
      <c r="BR367" s="9"/>
    </row>
    <row r="368" spans="1:70" hidden="1" x14ac:dyDescent="0.25">
      <c r="A368" s="180">
        <v>35788</v>
      </c>
      <c r="B368" s="5">
        <f t="shared" si="20"/>
        <v>362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>
        <v>2.1800000000000002</v>
      </c>
      <c r="AB368" s="9">
        <v>2.246</v>
      </c>
      <c r="AC368" s="17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P368" s="9"/>
      <c r="AQ368" s="9"/>
      <c r="BE368" s="9"/>
      <c r="BG368" s="9"/>
      <c r="BH368" s="9"/>
      <c r="BI368" s="9"/>
      <c r="BJ368" s="9"/>
      <c r="BK368" s="9"/>
      <c r="BL368" s="9"/>
      <c r="BM368" s="9"/>
      <c r="BQ368" s="9"/>
      <c r="BR368" s="9"/>
    </row>
    <row r="369" spans="1:70" hidden="1" x14ac:dyDescent="0.25">
      <c r="A369" s="8">
        <v>35790</v>
      </c>
      <c r="B369" s="5">
        <f t="shared" si="20"/>
        <v>363</v>
      </c>
      <c r="C369" s="9"/>
      <c r="D369" s="9" t="s">
        <v>245</v>
      </c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 t="s">
        <v>245</v>
      </c>
      <c r="AA369" s="9">
        <v>2.2599999999999998</v>
      </c>
      <c r="AB369" s="9">
        <v>2.2519999999999998</v>
      </c>
      <c r="AC369" s="179">
        <f t="shared" si="21"/>
        <v>0</v>
      </c>
      <c r="AD369" s="9"/>
      <c r="AE369" s="9">
        <v>2.2519999999999998</v>
      </c>
      <c r="AF369" s="9" t="s">
        <v>1</v>
      </c>
      <c r="AG369" s="9">
        <v>2.2794999999999996</v>
      </c>
      <c r="AH369" s="9">
        <v>2.0619999999999998</v>
      </c>
      <c r="AI369" s="9">
        <v>2.0319999999999996</v>
      </c>
      <c r="AJ369" s="9">
        <v>2.0219999999999994</v>
      </c>
      <c r="AK369" s="9">
        <v>2.0819999999999999</v>
      </c>
      <c r="AL369" s="9">
        <v>2.1769999999999996</v>
      </c>
      <c r="AM369" s="9">
        <v>2.2119999999999997</v>
      </c>
      <c r="AN369" s="9" t="s">
        <v>1</v>
      </c>
      <c r="AO369" s="1" t="s">
        <v>1</v>
      </c>
      <c r="AP369" s="9" t="s">
        <v>1</v>
      </c>
      <c r="AQ369" s="9">
        <v>2.0719999999999996</v>
      </c>
      <c r="AR369" s="1" t="s">
        <v>1</v>
      </c>
      <c r="BE369" s="9"/>
      <c r="BG369" s="9"/>
      <c r="BH369" s="9"/>
      <c r="BI369" s="9"/>
      <c r="BJ369" s="9"/>
      <c r="BK369" s="9"/>
      <c r="BL369" s="9"/>
      <c r="BM369" s="9"/>
      <c r="BQ369" s="9"/>
      <c r="BR369" s="9"/>
    </row>
    <row r="370" spans="1:70" hidden="1" x14ac:dyDescent="0.25">
      <c r="A370" s="10">
        <v>35793</v>
      </c>
      <c r="B370" s="5">
        <f t="shared" si="20"/>
        <v>364</v>
      </c>
      <c r="C370" s="9"/>
      <c r="D370" s="9" t="s">
        <v>245</v>
      </c>
      <c r="E370" s="9">
        <v>1</v>
      </c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 t="s">
        <v>245</v>
      </c>
      <c r="AA370" s="9">
        <v>2.2999999999999998</v>
      </c>
      <c r="AB370" s="9">
        <v>2.3090000000000002</v>
      </c>
      <c r="AC370" s="179">
        <f t="shared" si="21"/>
        <v>0</v>
      </c>
      <c r="AD370" s="9">
        <v>1</v>
      </c>
      <c r="AE370" s="9">
        <v>2.3090000000000002</v>
      </c>
      <c r="AF370" s="9"/>
      <c r="AG370" s="9">
        <v>2.3371873850526104</v>
      </c>
      <c r="AH370" s="9">
        <v>2.1142507941819666</v>
      </c>
      <c r="AI370" s="9">
        <v>2.0835009195791185</v>
      </c>
      <c r="AJ370" s="9">
        <v>2.0732509613781693</v>
      </c>
      <c r="AK370" s="9">
        <v>2.1347507105838646</v>
      </c>
      <c r="AL370" s="9">
        <v>2.2321253134928813</v>
      </c>
      <c r="AM370" s="9">
        <v>2.2599999999999998</v>
      </c>
      <c r="AN370" s="9"/>
      <c r="AP370" s="9"/>
      <c r="AQ370" s="9">
        <v>2.1245007523829154</v>
      </c>
      <c r="BE370" s="9"/>
      <c r="BG370" s="9"/>
      <c r="BH370" s="9"/>
      <c r="BI370" s="9"/>
      <c r="BJ370" s="9"/>
      <c r="BK370" s="9"/>
      <c r="BL370" s="9"/>
      <c r="BM370" s="9"/>
      <c r="BQ370" s="9"/>
      <c r="BR370" s="9"/>
    </row>
    <row r="371" spans="1:70" hidden="1" x14ac:dyDescent="0.25">
      <c r="A371" s="8">
        <v>35794</v>
      </c>
      <c r="B371" s="5">
        <f t="shared" si="20"/>
        <v>365</v>
      </c>
      <c r="C371" s="9"/>
      <c r="D371" s="9" t="s">
        <v>246</v>
      </c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 t="s">
        <v>246</v>
      </c>
      <c r="AA371" s="9">
        <v>2.23</v>
      </c>
      <c r="AB371" s="9">
        <v>2.2349999999999999</v>
      </c>
      <c r="AC371" s="179">
        <f t="shared" si="21"/>
        <v>0</v>
      </c>
      <c r="AD371" s="9"/>
      <c r="AE371" s="9">
        <v>2.2349999999999999</v>
      </c>
      <c r="AF371" s="9" t="s">
        <v>1</v>
      </c>
      <c r="AG371" s="9">
        <v>2.3075000000000001</v>
      </c>
      <c r="AH371" s="9">
        <v>2.0150000000000001</v>
      </c>
      <c r="AI371" s="9">
        <v>1.9750000000000001</v>
      </c>
      <c r="AJ371" s="9">
        <v>2.0550000000000002</v>
      </c>
      <c r="AK371" s="9">
        <v>2.0674999999999999</v>
      </c>
      <c r="AL371" s="9">
        <v>2.16</v>
      </c>
      <c r="AM371" s="9">
        <v>2.165</v>
      </c>
      <c r="AN371" s="9" t="s">
        <v>1</v>
      </c>
      <c r="AO371" s="1" t="s">
        <v>1</v>
      </c>
      <c r="AP371" s="9" t="s">
        <v>1</v>
      </c>
      <c r="AQ371" s="9">
        <v>2.0249999999999999</v>
      </c>
      <c r="AR371" s="1" t="s">
        <v>1</v>
      </c>
      <c r="BE371" s="9"/>
      <c r="BG371" s="9"/>
      <c r="BH371" s="9"/>
      <c r="BI371" s="9"/>
      <c r="BJ371" s="9"/>
      <c r="BK371" s="9"/>
      <c r="BL371" s="9"/>
      <c r="BM371" s="9"/>
      <c r="BQ371" s="9"/>
      <c r="BR371" s="9"/>
    </row>
    <row r="372" spans="1:70" hidden="1" x14ac:dyDescent="0.25">
      <c r="A372" s="8">
        <v>35795</v>
      </c>
      <c r="B372" s="5">
        <f t="shared" si="20"/>
        <v>366</v>
      </c>
      <c r="C372" s="9"/>
      <c r="D372" s="9" t="s">
        <v>246</v>
      </c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 t="s">
        <v>246</v>
      </c>
      <c r="AA372" s="9">
        <v>2.27</v>
      </c>
      <c r="AB372" s="9">
        <v>2.2639999999999998</v>
      </c>
      <c r="AC372" s="179">
        <f t="shared" si="21"/>
        <v>0</v>
      </c>
      <c r="AD372" s="9"/>
      <c r="AE372" s="9">
        <v>2.2639999999999998</v>
      </c>
      <c r="AF372" s="9" t="s">
        <v>1</v>
      </c>
      <c r="AG372" s="9">
        <v>2.3464999999999998</v>
      </c>
      <c r="AH372" s="9">
        <v>2.0439999999999996</v>
      </c>
      <c r="AI372" s="9">
        <v>2.0139999999999998</v>
      </c>
      <c r="AJ372" s="9">
        <v>1.8939999999999999</v>
      </c>
      <c r="AK372" s="9">
        <v>2.0964999999999998</v>
      </c>
      <c r="AL372" s="9">
        <v>2.1889999999999996</v>
      </c>
      <c r="AM372" s="9">
        <v>2.214</v>
      </c>
      <c r="AN372" s="9" t="s">
        <v>1</v>
      </c>
      <c r="AO372" s="1" t="s">
        <v>1</v>
      </c>
      <c r="AP372" s="9" t="s">
        <v>1</v>
      </c>
      <c r="AQ372" s="9">
        <v>2.0539999999999998</v>
      </c>
      <c r="AR372" s="1" t="s">
        <v>1</v>
      </c>
      <c r="BE372" s="9"/>
      <c r="BG372" s="9"/>
      <c r="BH372" s="9"/>
      <c r="BI372" s="9"/>
      <c r="BJ372" s="9"/>
      <c r="BK372" s="9"/>
      <c r="BL372" s="9"/>
      <c r="BM372" s="9"/>
      <c r="BQ372" s="9"/>
      <c r="BR372" s="9"/>
    </row>
    <row r="373" spans="1:70" hidden="1" x14ac:dyDescent="0.25">
      <c r="A373" s="180">
        <v>35797</v>
      </c>
      <c r="B373" s="5">
        <f t="shared" si="20"/>
        <v>367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>
        <v>2.2000000000000002</v>
      </c>
      <c r="AB373" s="9">
        <v>2.153</v>
      </c>
      <c r="AC373" s="17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P373" s="9"/>
      <c r="AQ373" s="9"/>
      <c r="BE373" s="9"/>
      <c r="BG373" s="9"/>
      <c r="BH373" s="9"/>
      <c r="BI373" s="9"/>
      <c r="BJ373" s="9"/>
      <c r="BK373" s="9"/>
      <c r="BL373" s="9"/>
      <c r="BM373" s="9"/>
      <c r="BQ373" s="9"/>
      <c r="BR373" s="9"/>
    </row>
    <row r="374" spans="1:70" hidden="1" x14ac:dyDescent="0.25">
      <c r="A374" s="8">
        <v>35800</v>
      </c>
      <c r="B374" s="5">
        <f t="shared" si="20"/>
        <v>368</v>
      </c>
      <c r="C374" s="9"/>
      <c r="D374" s="9" t="s">
        <v>246</v>
      </c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 t="s">
        <v>246</v>
      </c>
      <c r="AA374" s="9">
        <v>2.12</v>
      </c>
      <c r="AB374" s="9">
        <v>2.2069999999999999</v>
      </c>
      <c r="AC374" s="179">
        <f t="shared" si="21"/>
        <v>0</v>
      </c>
      <c r="AD374" s="9"/>
      <c r="AE374" s="9">
        <v>2.2069999999999999</v>
      </c>
      <c r="AF374" s="9" t="s">
        <v>1</v>
      </c>
      <c r="AG374" s="9">
        <v>2.2969999999999997</v>
      </c>
      <c r="AH374" s="9">
        <v>2.0019999999999998</v>
      </c>
      <c r="AI374" s="9">
        <v>1.9769999999999999</v>
      </c>
      <c r="AJ374" s="9">
        <v>1.9669999999999999</v>
      </c>
      <c r="AK374" s="9">
        <v>2.052</v>
      </c>
      <c r="AL374" s="9">
        <v>2.1419999999999999</v>
      </c>
      <c r="AM374" s="9">
        <v>2.202</v>
      </c>
      <c r="AN374" s="9" t="s">
        <v>1</v>
      </c>
      <c r="AO374" s="1" t="s">
        <v>1</v>
      </c>
      <c r="AP374" s="9" t="s">
        <v>1</v>
      </c>
      <c r="AQ374" s="9">
        <v>2.012</v>
      </c>
      <c r="AR374" s="1" t="s">
        <v>1</v>
      </c>
      <c r="BE374" s="9"/>
      <c r="BG374" s="9"/>
      <c r="BH374" s="9"/>
      <c r="BI374" s="9"/>
      <c r="BJ374" s="9"/>
      <c r="BK374" s="9"/>
      <c r="BL374" s="9"/>
      <c r="BM374" s="9"/>
      <c r="BQ374" s="9"/>
      <c r="BR374" s="9"/>
    </row>
    <row r="375" spans="1:70" hidden="1" x14ac:dyDescent="0.25">
      <c r="A375" s="8">
        <v>35801</v>
      </c>
      <c r="B375" s="5">
        <f t="shared" si="20"/>
        <v>369</v>
      </c>
      <c r="C375" s="9"/>
      <c r="D375" s="9" t="s">
        <v>246</v>
      </c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 t="s">
        <v>246</v>
      </c>
      <c r="AA375" s="9">
        <v>2.2149999999999999</v>
      </c>
      <c r="AB375" s="9">
        <v>2.1819999999999999</v>
      </c>
      <c r="AC375" s="179">
        <f t="shared" si="21"/>
        <v>0</v>
      </c>
      <c r="AD375" s="9"/>
      <c r="AE375" s="9">
        <v>2.1819999999999999</v>
      </c>
      <c r="AF375" s="9" t="s">
        <v>1</v>
      </c>
      <c r="AG375" s="9">
        <v>2.2645</v>
      </c>
      <c r="AH375" s="9">
        <v>1.9957499999999999</v>
      </c>
      <c r="AI375" s="9">
        <v>1.972</v>
      </c>
      <c r="AJ375" s="9">
        <v>1.9695</v>
      </c>
      <c r="AK375" s="9">
        <v>2.0369999999999999</v>
      </c>
      <c r="AL375" s="9">
        <v>2.1182499999999997</v>
      </c>
      <c r="AM375" s="9">
        <v>2.1970000000000001</v>
      </c>
      <c r="AN375" s="9" t="s">
        <v>1</v>
      </c>
      <c r="AO375" s="1" t="s">
        <v>1</v>
      </c>
      <c r="AP375" s="9" t="s">
        <v>1</v>
      </c>
      <c r="AQ375" s="9">
        <v>2.0057499999999999</v>
      </c>
      <c r="AR375" s="1" t="s">
        <v>1</v>
      </c>
      <c r="BE375" s="9"/>
      <c r="BG375" s="9"/>
      <c r="BH375" s="9"/>
      <c r="BI375" s="9"/>
      <c r="BJ375" s="9"/>
      <c r="BK375" s="9"/>
      <c r="BL375" s="9"/>
      <c r="BM375" s="9"/>
      <c r="BQ375" s="9"/>
      <c r="BR375" s="9"/>
    </row>
    <row r="376" spans="1:70" hidden="1" x14ac:dyDescent="0.25">
      <c r="A376" s="8">
        <v>35802</v>
      </c>
      <c r="B376" s="5">
        <f t="shared" si="20"/>
        <v>370</v>
      </c>
      <c r="C376" s="9"/>
      <c r="D376" s="9" t="s">
        <v>246</v>
      </c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 t="s">
        <v>246</v>
      </c>
      <c r="AA376" s="9">
        <v>2.15</v>
      </c>
      <c r="AB376" s="9">
        <v>2.145</v>
      </c>
      <c r="AC376" s="179">
        <f t="shared" si="21"/>
        <v>0</v>
      </c>
      <c r="AD376" s="9"/>
      <c r="AE376" s="9">
        <v>2.145</v>
      </c>
      <c r="AF376" s="9" t="s">
        <v>1</v>
      </c>
      <c r="AG376" s="9">
        <v>2.2149999999999999</v>
      </c>
      <c r="AH376" s="9">
        <v>1.99</v>
      </c>
      <c r="AI376" s="9">
        <v>1.98</v>
      </c>
      <c r="AJ376" s="9">
        <v>1.9350000000000001</v>
      </c>
      <c r="AK376" s="9">
        <v>2.02</v>
      </c>
      <c r="AL376" s="9">
        <v>2.09</v>
      </c>
      <c r="AM376" s="9">
        <v>2.2050000000000001</v>
      </c>
      <c r="AN376" s="9" t="s">
        <v>1</v>
      </c>
      <c r="AO376" s="1" t="s">
        <v>1</v>
      </c>
      <c r="AP376" s="9" t="s">
        <v>1</v>
      </c>
      <c r="AQ376" s="9">
        <v>2.0099999999999998</v>
      </c>
      <c r="AR376" s="1" t="s">
        <v>1</v>
      </c>
      <c r="BE376" s="9"/>
      <c r="BG376" s="9"/>
      <c r="BH376" s="9"/>
      <c r="BI376" s="9"/>
      <c r="BJ376" s="9"/>
      <c r="BK376" s="9"/>
      <c r="BL376" s="9"/>
      <c r="BM376" s="9"/>
      <c r="BQ376" s="9"/>
      <c r="BR376" s="9"/>
    </row>
    <row r="377" spans="1:70" hidden="1" x14ac:dyDescent="0.25">
      <c r="A377" s="8">
        <v>35803</v>
      </c>
      <c r="B377" s="5">
        <f t="shared" si="20"/>
        <v>371</v>
      </c>
      <c r="C377" s="9"/>
      <c r="D377" s="9" t="s">
        <v>246</v>
      </c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 t="s">
        <v>246</v>
      </c>
      <c r="AA377" s="9">
        <v>2.11</v>
      </c>
      <c r="AB377" s="9">
        <v>2.0459999999999998</v>
      </c>
      <c r="AC377" s="179">
        <f t="shared" si="21"/>
        <v>0</v>
      </c>
      <c r="AD377" s="9"/>
      <c r="AE377" s="9">
        <v>2.0459999999999998</v>
      </c>
      <c r="AF377" s="9" t="s">
        <v>1</v>
      </c>
      <c r="AG377" s="9">
        <v>2.1084999999999998</v>
      </c>
      <c r="AH377" s="9">
        <v>1.9009999999999998</v>
      </c>
      <c r="AI377" s="9">
        <v>1.8909999999999998</v>
      </c>
      <c r="AJ377" s="9">
        <v>1.8809999999999998</v>
      </c>
      <c r="AK377" s="9">
        <v>1.9259999999999997</v>
      </c>
      <c r="AL377" s="9">
        <v>1.9934999999999998</v>
      </c>
      <c r="AM377" s="9">
        <v>2.1159999999999997</v>
      </c>
      <c r="AN377" s="9" t="s">
        <v>1</v>
      </c>
      <c r="AO377" s="1" t="s">
        <v>1</v>
      </c>
      <c r="AP377" s="9" t="s">
        <v>1</v>
      </c>
      <c r="AQ377" s="9">
        <v>1.9209999999999998</v>
      </c>
      <c r="AR377" s="1" t="s">
        <v>1</v>
      </c>
      <c r="BE377" s="9"/>
      <c r="BG377" s="9"/>
      <c r="BH377" s="9"/>
      <c r="BI377" s="9"/>
      <c r="BJ377" s="9"/>
      <c r="BK377" s="9"/>
      <c r="BL377" s="9"/>
      <c r="BM377" s="9"/>
      <c r="BQ377" s="9"/>
      <c r="BR377" s="9"/>
    </row>
    <row r="378" spans="1:70" hidden="1" x14ac:dyDescent="0.25">
      <c r="A378" s="8">
        <v>35804</v>
      </c>
      <c r="B378" s="5">
        <f t="shared" si="20"/>
        <v>372</v>
      </c>
      <c r="C378" s="9"/>
      <c r="D378" s="9" t="s">
        <v>246</v>
      </c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 t="s">
        <v>246</v>
      </c>
      <c r="AA378" s="9">
        <v>2.0699999999999998</v>
      </c>
      <c r="AB378" s="9">
        <v>2.0459999999999998</v>
      </c>
      <c r="AC378" s="179">
        <f t="shared" si="21"/>
        <v>0</v>
      </c>
      <c r="AD378" s="9"/>
      <c r="AE378" s="9">
        <v>2.0459999999999998</v>
      </c>
      <c r="AF378" s="9" t="s">
        <v>1</v>
      </c>
      <c r="AG378" s="9">
        <v>2.121</v>
      </c>
      <c r="AH378" s="9">
        <v>1.9009999999999998</v>
      </c>
      <c r="AI378" s="9">
        <v>1.8859999999999999</v>
      </c>
      <c r="AJ378" s="9">
        <v>1.9109999999999998</v>
      </c>
      <c r="AK378" s="9">
        <v>1.9322499999999998</v>
      </c>
      <c r="AL378" s="9">
        <v>1.9997499999999999</v>
      </c>
      <c r="AM378" s="9">
        <v>2.1109999999999998</v>
      </c>
      <c r="AN378" s="9" t="s">
        <v>1</v>
      </c>
      <c r="AO378" s="1" t="s">
        <v>1</v>
      </c>
      <c r="AP378" s="9" t="s">
        <v>1</v>
      </c>
      <c r="AQ378" s="9">
        <v>1.9209999999999998</v>
      </c>
      <c r="AR378" s="1" t="s">
        <v>1</v>
      </c>
      <c r="BE378" s="9"/>
      <c r="BG378" s="9"/>
      <c r="BH378" s="9"/>
      <c r="BI378" s="9"/>
      <c r="BJ378" s="9"/>
      <c r="BK378" s="9"/>
      <c r="BL378" s="9"/>
      <c r="BM378" s="9"/>
      <c r="BQ378" s="9"/>
      <c r="BR378" s="9"/>
    </row>
    <row r="379" spans="1:70" hidden="1" x14ac:dyDescent="0.25">
      <c r="A379" s="8">
        <v>35807</v>
      </c>
      <c r="B379" s="5">
        <f t="shared" si="20"/>
        <v>373</v>
      </c>
      <c r="C379" s="9"/>
      <c r="D379" s="9" t="s">
        <v>246</v>
      </c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 t="s">
        <v>246</v>
      </c>
      <c r="AA379" s="9">
        <v>2</v>
      </c>
      <c r="AB379" s="9">
        <v>2.0019999999999998</v>
      </c>
      <c r="AC379" s="179">
        <f t="shared" si="21"/>
        <v>0</v>
      </c>
      <c r="AD379" s="9"/>
      <c r="AE379" s="9">
        <v>2.0019999999999998</v>
      </c>
      <c r="AF379" s="9" t="s">
        <v>1</v>
      </c>
      <c r="AG379" s="9">
        <v>2.0794999999999999</v>
      </c>
      <c r="AH379" s="9">
        <v>1.8644999999999998</v>
      </c>
      <c r="AI379" s="9">
        <v>1.8519999999999999</v>
      </c>
      <c r="AJ379" s="9">
        <v>1.8369999999999997</v>
      </c>
      <c r="AK379" s="9">
        <v>1.9019999999999997</v>
      </c>
      <c r="AL379" s="9">
        <v>1.9632499999999997</v>
      </c>
      <c r="AM379" s="9">
        <v>2.1019999999999999</v>
      </c>
      <c r="AN379" s="9" t="s">
        <v>1</v>
      </c>
      <c r="AO379" s="1" t="s">
        <v>1</v>
      </c>
      <c r="AP379" s="9" t="s">
        <v>1</v>
      </c>
      <c r="AQ379" s="9">
        <v>1.8844999999999998</v>
      </c>
      <c r="AR379" s="1" t="s">
        <v>1</v>
      </c>
      <c r="BE379" s="9"/>
      <c r="BG379" s="9"/>
      <c r="BH379" s="9"/>
      <c r="BI379" s="9"/>
      <c r="BJ379" s="9"/>
      <c r="BK379" s="9"/>
      <c r="BL379" s="9"/>
      <c r="BM379" s="9"/>
      <c r="BQ379" s="9"/>
      <c r="BR379" s="9"/>
    </row>
    <row r="380" spans="1:70" hidden="1" x14ac:dyDescent="0.25">
      <c r="A380" s="8">
        <v>35808</v>
      </c>
      <c r="B380" s="5">
        <f t="shared" si="20"/>
        <v>374</v>
      </c>
      <c r="C380" s="9"/>
      <c r="D380" s="9" t="s">
        <v>246</v>
      </c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 t="s">
        <v>246</v>
      </c>
      <c r="AA380" s="9">
        <v>1.97</v>
      </c>
      <c r="AB380" s="9">
        <v>2.0139999999999998</v>
      </c>
      <c r="AC380" s="179">
        <f t="shared" si="21"/>
        <v>0</v>
      </c>
      <c r="AD380" s="9"/>
      <c r="AE380" s="9">
        <v>2.0139999999999998</v>
      </c>
      <c r="AF380" s="9" t="s">
        <v>1</v>
      </c>
      <c r="AG380" s="9">
        <v>2.0864999999999996</v>
      </c>
      <c r="AH380" s="9">
        <v>1.8739999999999997</v>
      </c>
      <c r="AI380" s="9">
        <v>1.8614999999999997</v>
      </c>
      <c r="AJ380" s="9">
        <v>1.8489999999999998</v>
      </c>
      <c r="AK380" s="9">
        <v>1.9089999999999998</v>
      </c>
      <c r="AL380" s="9">
        <v>1.9752499999999997</v>
      </c>
      <c r="AM380" s="9">
        <v>2.1414999999999997</v>
      </c>
      <c r="AN380" s="9" t="s">
        <v>1</v>
      </c>
      <c r="AO380" s="1" t="s">
        <v>1</v>
      </c>
      <c r="AP380" s="9" t="s">
        <v>1</v>
      </c>
      <c r="AQ380" s="9">
        <v>1.8939999999999997</v>
      </c>
      <c r="AR380" s="1" t="s">
        <v>1</v>
      </c>
      <c r="BE380" s="9"/>
      <c r="BG380" s="9"/>
      <c r="BH380" s="9"/>
      <c r="BI380" s="9"/>
      <c r="BJ380" s="9"/>
      <c r="BK380" s="9"/>
      <c r="BL380" s="9"/>
      <c r="BM380" s="9"/>
      <c r="BQ380" s="9"/>
      <c r="BR380" s="9"/>
    </row>
    <row r="381" spans="1:70" hidden="1" x14ac:dyDescent="0.25">
      <c r="A381" s="8">
        <v>35809</v>
      </c>
      <c r="B381" s="5">
        <f t="shared" si="20"/>
        <v>375</v>
      </c>
      <c r="C381" s="9"/>
      <c r="D381" s="9" t="s">
        <v>246</v>
      </c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 t="s">
        <v>246</v>
      </c>
      <c r="AA381" s="9">
        <v>2.04</v>
      </c>
      <c r="AB381" s="9">
        <v>2.016</v>
      </c>
      <c r="AC381" s="179">
        <f t="shared" si="21"/>
        <v>0</v>
      </c>
      <c r="AD381" s="9"/>
      <c r="AE381" s="9">
        <v>2.016</v>
      </c>
      <c r="AF381" s="9" t="s">
        <v>1</v>
      </c>
      <c r="AG381" s="9">
        <v>2.0935000000000001</v>
      </c>
      <c r="AH381" s="9">
        <v>1.8759999999999999</v>
      </c>
      <c r="AI381" s="9">
        <v>1.8685</v>
      </c>
      <c r="AJ381" s="9">
        <v>1.8460000000000001</v>
      </c>
      <c r="AK381" s="9">
        <v>1.911</v>
      </c>
      <c r="AL381" s="9">
        <v>1.976</v>
      </c>
      <c r="AM381" s="9">
        <v>2.1835</v>
      </c>
      <c r="AN381" s="9" t="s">
        <v>1</v>
      </c>
      <c r="AO381" s="1" t="s">
        <v>1</v>
      </c>
      <c r="AP381" s="9" t="s">
        <v>1</v>
      </c>
      <c r="AQ381" s="9">
        <v>1.8959999999999999</v>
      </c>
      <c r="AR381" s="1" t="s">
        <v>1</v>
      </c>
      <c r="BE381" s="9"/>
      <c r="BG381" s="9"/>
      <c r="BH381" s="9"/>
      <c r="BI381" s="9"/>
      <c r="BJ381" s="9"/>
      <c r="BK381" s="9"/>
      <c r="BL381" s="9"/>
      <c r="BM381" s="9"/>
      <c r="BQ381" s="9"/>
      <c r="BR381" s="9"/>
    </row>
    <row r="382" spans="1:70" hidden="1" x14ac:dyDescent="0.25">
      <c r="A382" s="8">
        <v>35810</v>
      </c>
      <c r="B382" s="5">
        <f t="shared" si="20"/>
        <v>376</v>
      </c>
      <c r="C382" s="9"/>
      <c r="D382" s="9" t="s">
        <v>246</v>
      </c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 t="s">
        <v>246</v>
      </c>
      <c r="AA382" s="9">
        <v>2.0699999999999998</v>
      </c>
      <c r="AB382" s="9">
        <v>2.0939999999999999</v>
      </c>
      <c r="AC382" s="179">
        <f t="shared" si="21"/>
        <v>0</v>
      </c>
      <c r="AD382" s="9"/>
      <c r="AE382" s="9">
        <v>2.0939999999999999</v>
      </c>
      <c r="AF382" s="9" t="s">
        <v>1</v>
      </c>
      <c r="AG382" s="9">
        <v>2.1664999999999996</v>
      </c>
      <c r="AH382" s="9">
        <v>1.9414999999999998</v>
      </c>
      <c r="AI382" s="9">
        <v>1.9239999999999999</v>
      </c>
      <c r="AJ382" s="9">
        <v>1.9039999999999999</v>
      </c>
      <c r="AK382" s="9">
        <v>1.9839999999999998</v>
      </c>
      <c r="AL382" s="9">
        <v>2.0564999999999998</v>
      </c>
      <c r="AM382" s="9">
        <v>2.274</v>
      </c>
      <c r="AN382" s="9" t="s">
        <v>1</v>
      </c>
      <c r="AO382" s="1" t="s">
        <v>1</v>
      </c>
      <c r="AP382" s="9" t="s">
        <v>1</v>
      </c>
      <c r="AQ382" s="9">
        <v>1.9614999999999998</v>
      </c>
      <c r="AR382" s="1" t="s">
        <v>1</v>
      </c>
      <c r="BE382" s="9"/>
      <c r="BG382" s="9"/>
      <c r="BH382" s="9"/>
      <c r="BI382" s="9"/>
      <c r="BJ382" s="9"/>
      <c r="BK382" s="9"/>
      <c r="BL382" s="9"/>
      <c r="BM382" s="9"/>
      <c r="BQ382" s="9"/>
      <c r="BR382" s="9"/>
    </row>
    <row r="383" spans="1:70" hidden="1" x14ac:dyDescent="0.25">
      <c r="A383" s="8">
        <v>35811</v>
      </c>
      <c r="B383" s="5">
        <f t="shared" si="20"/>
        <v>377</v>
      </c>
      <c r="C383" s="9"/>
      <c r="D383" s="9" t="s">
        <v>246</v>
      </c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 t="s">
        <v>246</v>
      </c>
      <c r="AA383" s="9">
        <v>2.12</v>
      </c>
      <c r="AB383" s="9">
        <v>2.1760000000000002</v>
      </c>
      <c r="AC383" s="179">
        <f t="shared" si="21"/>
        <v>0</v>
      </c>
      <c r="AD383" s="9"/>
      <c r="AE383" s="9">
        <v>2.1760000000000002</v>
      </c>
      <c r="AF383" s="9" t="s">
        <v>1</v>
      </c>
      <c r="AG383" s="9">
        <v>2.2484999999999999</v>
      </c>
      <c r="AH383" s="9">
        <v>2.0110000000000001</v>
      </c>
      <c r="AI383" s="9">
        <v>2.0110000000000001</v>
      </c>
      <c r="AJ383" s="9">
        <v>1.9560000000000002</v>
      </c>
      <c r="AK383" s="9">
        <v>2.0609999999999999</v>
      </c>
      <c r="AL383" s="9">
        <v>2.1310000000000002</v>
      </c>
      <c r="AM383" s="9">
        <v>2.3660000000000001</v>
      </c>
      <c r="AN383" s="9" t="s">
        <v>1</v>
      </c>
      <c r="AO383" s="1" t="s">
        <v>1</v>
      </c>
      <c r="AP383" s="9" t="s">
        <v>1</v>
      </c>
      <c r="AQ383" s="9">
        <v>2.0310000000000001</v>
      </c>
      <c r="AR383" s="1" t="s">
        <v>1</v>
      </c>
      <c r="BE383" s="9"/>
      <c r="BG383" s="9"/>
      <c r="BH383" s="9"/>
      <c r="BI383" s="9"/>
      <c r="BJ383" s="9"/>
      <c r="BK383" s="9"/>
      <c r="BL383" s="9"/>
      <c r="BM383" s="9"/>
      <c r="BQ383" s="9"/>
      <c r="BR383" s="9"/>
    </row>
    <row r="384" spans="1:70" hidden="1" x14ac:dyDescent="0.25">
      <c r="A384" s="8">
        <v>35815</v>
      </c>
      <c r="B384" s="5">
        <f t="shared" si="20"/>
        <v>378</v>
      </c>
      <c r="C384" s="9"/>
      <c r="D384" s="9" t="s">
        <v>246</v>
      </c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 t="s">
        <v>246</v>
      </c>
      <c r="AA384" s="9">
        <v>2.17</v>
      </c>
      <c r="AB384" s="9">
        <v>2.1150000000000002</v>
      </c>
      <c r="AC384" s="179">
        <f t="shared" si="21"/>
        <v>0</v>
      </c>
      <c r="AD384" s="9"/>
      <c r="AE384" s="9">
        <v>2.1150000000000002</v>
      </c>
      <c r="AF384" s="9" t="s">
        <v>1</v>
      </c>
      <c r="AG384" s="9">
        <v>2.1800000000000002</v>
      </c>
      <c r="AH384" s="9">
        <v>1.9575</v>
      </c>
      <c r="AI384" s="9">
        <v>1.94</v>
      </c>
      <c r="AJ384" s="9">
        <v>1.89</v>
      </c>
      <c r="AK384" s="9">
        <v>1.9975000000000001</v>
      </c>
      <c r="AL384" s="9">
        <v>2.0750000000000002</v>
      </c>
      <c r="AM384" s="9">
        <v>2.2725</v>
      </c>
      <c r="AN384" s="9" t="s">
        <v>1</v>
      </c>
      <c r="AO384" s="1" t="s">
        <v>1</v>
      </c>
      <c r="AP384" s="9" t="s">
        <v>1</v>
      </c>
      <c r="AQ384" s="9">
        <v>1.9775</v>
      </c>
      <c r="AR384" s="1" t="s">
        <v>1</v>
      </c>
      <c r="BE384" s="9"/>
      <c r="BG384" s="9"/>
      <c r="BH384" s="9"/>
      <c r="BI384" s="9"/>
      <c r="BJ384" s="9"/>
      <c r="BK384" s="9"/>
      <c r="BL384" s="9"/>
      <c r="BM384" s="9"/>
      <c r="BQ384" s="9"/>
      <c r="BR384" s="9"/>
    </row>
    <row r="385" spans="1:70" hidden="1" x14ac:dyDescent="0.25">
      <c r="A385" s="8">
        <v>35816</v>
      </c>
      <c r="B385" s="5">
        <f t="shared" si="20"/>
        <v>379</v>
      </c>
      <c r="C385" s="9"/>
      <c r="D385" s="9" t="s">
        <v>246</v>
      </c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 t="s">
        <v>246</v>
      </c>
      <c r="AA385" s="9">
        <v>2.0950000000000002</v>
      </c>
      <c r="AB385" s="9">
        <v>2.0840000000000001</v>
      </c>
      <c r="AC385" s="179">
        <f t="shared" si="21"/>
        <v>0</v>
      </c>
      <c r="AD385" s="9"/>
      <c r="AE385" s="9">
        <v>2.0840000000000001</v>
      </c>
      <c r="AF385" s="9" t="s">
        <v>1</v>
      </c>
      <c r="AG385" s="9">
        <v>2.1465000000000001</v>
      </c>
      <c r="AH385" s="9">
        <v>1.9340000000000002</v>
      </c>
      <c r="AI385" s="9">
        <v>1.9215</v>
      </c>
      <c r="AJ385" s="9">
        <v>1.8440000000000001</v>
      </c>
      <c r="AK385" s="9">
        <v>1.9815</v>
      </c>
      <c r="AL385" s="9">
        <v>2.0514999999999999</v>
      </c>
      <c r="AM385" s="9">
        <v>2.1915</v>
      </c>
      <c r="AN385" s="9" t="s">
        <v>1</v>
      </c>
      <c r="AO385" s="1" t="s">
        <v>1</v>
      </c>
      <c r="AP385" s="9" t="s">
        <v>1</v>
      </c>
      <c r="AQ385" s="9">
        <v>1.9540000000000002</v>
      </c>
      <c r="AR385" s="1" t="s">
        <v>1</v>
      </c>
      <c r="BE385" s="9"/>
      <c r="BG385" s="9"/>
      <c r="BH385" s="9"/>
      <c r="BI385" s="9"/>
      <c r="BJ385" s="9"/>
      <c r="BK385" s="9"/>
      <c r="BL385" s="9"/>
      <c r="BM385" s="9"/>
      <c r="BQ385" s="9"/>
      <c r="BR385" s="9"/>
    </row>
    <row r="386" spans="1:70" hidden="1" x14ac:dyDescent="0.25">
      <c r="A386" s="8">
        <v>35817</v>
      </c>
      <c r="B386" s="5">
        <f t="shared" si="20"/>
        <v>380</v>
      </c>
      <c r="C386" s="9"/>
      <c r="D386" s="9" t="s">
        <v>246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 t="s">
        <v>246</v>
      </c>
      <c r="AA386" s="9">
        <v>2.08</v>
      </c>
      <c r="AB386" s="9">
        <v>2.16</v>
      </c>
      <c r="AC386" s="179">
        <f t="shared" si="21"/>
        <v>0</v>
      </c>
      <c r="AD386" s="9"/>
      <c r="AE386" s="9">
        <v>2.16</v>
      </c>
      <c r="AF386" s="9" t="s">
        <v>1</v>
      </c>
      <c r="AG386" s="9">
        <v>2.2200000000000002</v>
      </c>
      <c r="AH386" s="9">
        <v>1.96</v>
      </c>
      <c r="AI386" s="9">
        <v>1.9450000000000001</v>
      </c>
      <c r="AJ386" s="9">
        <v>1.85</v>
      </c>
      <c r="AK386" s="9">
        <v>2.0474999999999999</v>
      </c>
      <c r="AL386" s="9">
        <v>2.12</v>
      </c>
      <c r="AM386" s="9">
        <v>2.2149999999999999</v>
      </c>
      <c r="AN386" s="9" t="s">
        <v>1</v>
      </c>
      <c r="AO386" s="1" t="s">
        <v>1</v>
      </c>
      <c r="AP386" s="9" t="s">
        <v>1</v>
      </c>
      <c r="AQ386" s="9">
        <v>1.98</v>
      </c>
      <c r="AR386" s="1" t="s">
        <v>1</v>
      </c>
      <c r="BE386" s="9"/>
      <c r="BG386" s="9"/>
      <c r="BH386" s="9"/>
      <c r="BI386" s="9"/>
      <c r="BJ386" s="9"/>
      <c r="BK386" s="9"/>
      <c r="BL386" s="9"/>
      <c r="BM386" s="9"/>
      <c r="BQ386" s="9"/>
      <c r="BR386" s="9"/>
    </row>
    <row r="387" spans="1:70" hidden="1" x14ac:dyDescent="0.25">
      <c r="A387" s="8">
        <v>35818</v>
      </c>
      <c r="B387" s="5">
        <f t="shared" si="20"/>
        <v>381</v>
      </c>
      <c r="C387" s="9"/>
      <c r="D387" s="9" t="s">
        <v>246</v>
      </c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 t="s">
        <v>246</v>
      </c>
      <c r="AA387" s="9">
        <v>2.1579999999999999</v>
      </c>
      <c r="AB387" s="9">
        <v>2.117</v>
      </c>
      <c r="AC387" s="179">
        <f t="shared" si="21"/>
        <v>0</v>
      </c>
      <c r="AD387" s="9"/>
      <c r="AE387" s="9">
        <v>2.117</v>
      </c>
      <c r="AF387" s="9" t="s">
        <v>1</v>
      </c>
      <c r="AG387" s="9">
        <v>2.1644999999999999</v>
      </c>
      <c r="AH387" s="9">
        <v>1.9419999999999999</v>
      </c>
      <c r="AI387" s="9">
        <v>1.907</v>
      </c>
      <c r="AJ387" s="9">
        <v>1.7670000000000001</v>
      </c>
      <c r="AK387" s="9">
        <v>1.9995000000000001</v>
      </c>
      <c r="AL387" s="9">
        <v>2.08325</v>
      </c>
      <c r="AM387" s="9">
        <v>2.1920000000000002</v>
      </c>
      <c r="AN387" s="9" t="s">
        <v>1</v>
      </c>
      <c r="AO387" s="1" t="s">
        <v>1</v>
      </c>
      <c r="AP387" s="9" t="s">
        <v>1</v>
      </c>
      <c r="AQ387" s="9">
        <v>1.962</v>
      </c>
      <c r="AR387" s="1" t="s">
        <v>1</v>
      </c>
      <c r="BE387" s="9"/>
      <c r="BG387" s="9"/>
      <c r="BH387" s="9"/>
      <c r="BI387" s="9"/>
      <c r="BJ387" s="9"/>
      <c r="BK387" s="9"/>
      <c r="BL387" s="9"/>
      <c r="BM387" s="9"/>
      <c r="BQ387" s="9"/>
      <c r="BR387" s="9"/>
    </row>
    <row r="388" spans="1:70" hidden="1" x14ac:dyDescent="0.25">
      <c r="A388" s="8">
        <v>35821</v>
      </c>
      <c r="B388" s="5">
        <f t="shared" si="20"/>
        <v>382</v>
      </c>
      <c r="C388" s="9"/>
      <c r="D388" s="9" t="s">
        <v>246</v>
      </c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 t="s">
        <v>246</v>
      </c>
      <c r="AA388" s="9">
        <v>2.08</v>
      </c>
      <c r="AB388" s="9">
        <v>2.0640000000000001</v>
      </c>
      <c r="AC388" s="179">
        <f t="shared" si="21"/>
        <v>0</v>
      </c>
      <c r="AD388" s="9"/>
      <c r="AE388" s="9">
        <v>2.0640000000000001</v>
      </c>
      <c r="AF388" s="9" t="s">
        <v>1</v>
      </c>
      <c r="AG388" s="9">
        <v>2.1040000000000001</v>
      </c>
      <c r="AH388" s="9">
        <v>1.8440000000000001</v>
      </c>
      <c r="AI388" s="9">
        <v>1.8065</v>
      </c>
      <c r="AJ388" s="9">
        <v>1.6839999999999999</v>
      </c>
      <c r="AK388" s="9">
        <v>1.9365000000000001</v>
      </c>
      <c r="AL388" s="9">
        <v>2.0289999999999999</v>
      </c>
      <c r="AM388" s="9">
        <v>2.1065</v>
      </c>
      <c r="AN388" s="9" t="s">
        <v>1</v>
      </c>
      <c r="AO388" s="1" t="s">
        <v>1</v>
      </c>
      <c r="AP388" s="9" t="s">
        <v>1</v>
      </c>
      <c r="AQ388" s="9">
        <v>1.9239999999999999</v>
      </c>
      <c r="AR388" s="1" t="s">
        <v>1</v>
      </c>
      <c r="BE388" s="9"/>
      <c r="BG388" s="9"/>
      <c r="BH388" s="9"/>
      <c r="BI388" s="9"/>
      <c r="BJ388" s="9"/>
      <c r="BK388" s="9"/>
      <c r="BL388" s="9"/>
      <c r="BM388" s="9"/>
      <c r="BQ388" s="9"/>
      <c r="BR388" s="9"/>
    </row>
    <row r="389" spans="1:70" hidden="1" x14ac:dyDescent="0.25">
      <c r="A389" s="8">
        <v>35822</v>
      </c>
      <c r="B389" s="5">
        <f t="shared" si="20"/>
        <v>383</v>
      </c>
      <c r="C389" s="9"/>
      <c r="D389" s="9" t="s">
        <v>246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 t="s">
        <v>246</v>
      </c>
      <c r="AA389" s="9">
        <v>2.0449999999999999</v>
      </c>
      <c r="AB389" s="9">
        <v>2.0419999999999998</v>
      </c>
      <c r="AC389" s="179">
        <f t="shared" si="21"/>
        <v>0</v>
      </c>
      <c r="AD389" s="9"/>
      <c r="AE389" s="9">
        <v>2.0419999999999998</v>
      </c>
      <c r="AF389" s="9" t="s">
        <v>1</v>
      </c>
      <c r="AG389" s="9">
        <v>2.097</v>
      </c>
      <c r="AH389" s="9">
        <v>1.8269999999999997</v>
      </c>
      <c r="AI389" s="9">
        <v>1.7719999999999998</v>
      </c>
      <c r="AJ389" s="9">
        <v>1.7019999999999997</v>
      </c>
      <c r="AK389" s="9">
        <v>1.9194999999999998</v>
      </c>
      <c r="AL389" s="9">
        <v>2.0019999999999998</v>
      </c>
      <c r="AM389" s="9">
        <v>2.0419999999999998</v>
      </c>
      <c r="AN389" s="9" t="s">
        <v>1</v>
      </c>
      <c r="AO389" s="1" t="s">
        <v>1</v>
      </c>
      <c r="AP389" s="9" t="s">
        <v>1</v>
      </c>
      <c r="AQ389" s="9">
        <v>1.9069999999999998</v>
      </c>
      <c r="AR389" s="1" t="s">
        <v>1</v>
      </c>
      <c r="BE389" s="9"/>
      <c r="BG389" s="9"/>
      <c r="BH389" s="9"/>
      <c r="BI389" s="9"/>
      <c r="BJ389" s="9"/>
      <c r="BK389" s="9"/>
      <c r="BL389" s="9"/>
      <c r="BM389" s="9"/>
      <c r="BQ389" s="9"/>
      <c r="BR389" s="9"/>
    </row>
    <row r="390" spans="1:70" hidden="1" x14ac:dyDescent="0.25">
      <c r="A390" s="8">
        <v>35823</v>
      </c>
      <c r="B390" s="5">
        <f t="shared" si="20"/>
        <v>384</v>
      </c>
      <c r="C390" s="9"/>
      <c r="D390" s="9" t="s">
        <v>246</v>
      </c>
      <c r="E390" s="9">
        <v>1</v>
      </c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 t="s">
        <v>246</v>
      </c>
      <c r="AA390" s="9">
        <v>2.0649999999999999</v>
      </c>
      <c r="AB390" s="9">
        <v>2.0009999999999999</v>
      </c>
      <c r="AC390" s="179">
        <f t="shared" si="21"/>
        <v>0</v>
      </c>
      <c r="AD390" s="9">
        <v>1</v>
      </c>
      <c r="AE390" s="9">
        <v>2.0009999999999999</v>
      </c>
      <c r="AF390" s="9" t="s">
        <v>1</v>
      </c>
      <c r="AG390" s="9">
        <v>2.0859999999999999</v>
      </c>
      <c r="AH390" s="9">
        <v>1.831</v>
      </c>
      <c r="AI390" s="9">
        <v>1.7759999999999998</v>
      </c>
      <c r="AJ390" s="9">
        <v>1.7209999999999999</v>
      </c>
      <c r="AK390" s="9">
        <v>1.9109999999999998</v>
      </c>
      <c r="AL390" s="9">
        <v>1.9609999999999999</v>
      </c>
      <c r="AM390" s="9">
        <v>2.0459999999999998</v>
      </c>
      <c r="AN390" s="9" t="s">
        <v>1</v>
      </c>
      <c r="AO390" s="1" t="s">
        <v>1</v>
      </c>
      <c r="AP390" s="9" t="s">
        <v>1</v>
      </c>
      <c r="AQ390" s="9">
        <v>1.9109999999999998</v>
      </c>
      <c r="AR390" s="1" t="s">
        <v>1</v>
      </c>
      <c r="BE390" s="9"/>
      <c r="BG390" s="9"/>
      <c r="BH390" s="9"/>
      <c r="BI390" s="9"/>
      <c r="BJ390" s="9"/>
      <c r="BK390" s="9"/>
      <c r="BL390" s="9"/>
      <c r="BM390" s="9"/>
      <c r="BQ390" s="9"/>
      <c r="BR390" s="9"/>
    </row>
    <row r="391" spans="1:70" hidden="1" x14ac:dyDescent="0.25">
      <c r="A391" s="8">
        <v>35824</v>
      </c>
      <c r="B391" s="5">
        <f t="shared" si="20"/>
        <v>385</v>
      </c>
      <c r="C391" s="9"/>
      <c r="D391" s="9" t="s">
        <v>247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 t="s">
        <v>247</v>
      </c>
      <c r="AA391" s="9">
        <v>2.08</v>
      </c>
      <c r="AB391" s="9">
        <v>2.101</v>
      </c>
      <c r="AC391" s="179">
        <f t="shared" si="21"/>
        <v>0</v>
      </c>
      <c r="AD391" s="9"/>
      <c r="AE391" s="9">
        <v>2.101</v>
      </c>
      <c r="AF391" s="9" t="s">
        <v>1</v>
      </c>
      <c r="AG391" s="9">
        <v>2.1709999999999998</v>
      </c>
      <c r="AH391" s="9">
        <v>1.8759999999999999</v>
      </c>
      <c r="AI391" s="9">
        <v>1.8109999999999999</v>
      </c>
      <c r="AJ391" s="9">
        <v>1.661</v>
      </c>
      <c r="AK391" s="9">
        <v>1.9535</v>
      </c>
      <c r="AL391" s="9">
        <v>2.056</v>
      </c>
      <c r="AM391" s="9">
        <v>2.101</v>
      </c>
      <c r="AN391" s="9" t="s">
        <v>1</v>
      </c>
      <c r="AO391" s="1" t="s">
        <v>1</v>
      </c>
      <c r="AP391" s="9" t="s">
        <v>1</v>
      </c>
      <c r="AQ391" s="9">
        <v>1.956</v>
      </c>
      <c r="AR391" s="1" t="s">
        <v>1</v>
      </c>
      <c r="BE391" s="9"/>
      <c r="BG391" s="9"/>
      <c r="BH391" s="9"/>
      <c r="BI391" s="9"/>
      <c r="BJ391" s="9"/>
      <c r="BK391" s="9"/>
      <c r="BL391" s="9"/>
      <c r="BM391" s="9"/>
      <c r="BQ391" s="9"/>
      <c r="BR391" s="9"/>
    </row>
    <row r="392" spans="1:70" hidden="1" x14ac:dyDescent="0.25">
      <c r="A392" s="8">
        <v>35825</v>
      </c>
      <c r="B392" s="5">
        <f t="shared" si="20"/>
        <v>386</v>
      </c>
      <c r="C392" s="9"/>
      <c r="D392" s="9" t="s">
        <v>247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 t="s">
        <v>247</v>
      </c>
      <c r="AA392" s="9">
        <v>2.14</v>
      </c>
      <c r="AB392" s="9">
        <v>2.2570000000000001</v>
      </c>
      <c r="AC392" s="179">
        <f t="shared" si="21"/>
        <v>0</v>
      </c>
      <c r="AD392" s="9"/>
      <c r="AE392" s="9">
        <v>2.2570000000000001</v>
      </c>
      <c r="AF392" s="9" t="s">
        <v>1</v>
      </c>
      <c r="AG392" s="9">
        <v>2.3320000000000003</v>
      </c>
      <c r="AH392" s="9">
        <v>2.0220000000000002</v>
      </c>
      <c r="AI392" s="9">
        <v>1.9570000000000001</v>
      </c>
      <c r="AJ392" s="9">
        <v>1.802</v>
      </c>
      <c r="AK392" s="9">
        <v>2.1095000000000002</v>
      </c>
      <c r="AL392" s="9">
        <v>2.2120000000000002</v>
      </c>
      <c r="AM392" s="9">
        <v>2.242</v>
      </c>
      <c r="AN392" s="9" t="s">
        <v>1</v>
      </c>
      <c r="AO392" s="1" t="s">
        <v>1</v>
      </c>
      <c r="AP392" s="9" t="s">
        <v>1</v>
      </c>
      <c r="AQ392" s="9">
        <v>2.1020000000000003</v>
      </c>
      <c r="AR392" s="1" t="s">
        <v>1</v>
      </c>
      <c r="BE392" s="9"/>
      <c r="BG392" s="9"/>
      <c r="BH392" s="9"/>
      <c r="BI392" s="9"/>
      <c r="BJ392" s="9"/>
      <c r="BK392" s="9"/>
      <c r="BL392" s="9"/>
      <c r="BM392" s="9"/>
      <c r="BQ392" s="9"/>
      <c r="BR392" s="9"/>
    </row>
    <row r="393" spans="1:70" hidden="1" x14ac:dyDescent="0.25">
      <c r="A393" s="8">
        <v>35828</v>
      </c>
      <c r="B393" s="5">
        <f t="shared" si="20"/>
        <v>387</v>
      </c>
      <c r="C393" s="9"/>
      <c r="D393" s="9" t="s">
        <v>247</v>
      </c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 t="s">
        <v>247</v>
      </c>
      <c r="AA393" s="9">
        <v>2.2200000000000002</v>
      </c>
      <c r="AB393" s="9">
        <v>2.3290000000000002</v>
      </c>
      <c r="AC393" s="179">
        <f t="shared" si="21"/>
        <v>0</v>
      </c>
      <c r="AD393" s="9"/>
      <c r="AE393" s="9">
        <v>2.3290000000000002</v>
      </c>
      <c r="AF393" s="9" t="s">
        <v>1</v>
      </c>
      <c r="AG393" s="9">
        <v>2.4040000000000004</v>
      </c>
      <c r="AH393" s="9">
        <v>2.0740000000000003</v>
      </c>
      <c r="AI393" s="9">
        <v>2.0090000000000003</v>
      </c>
      <c r="AJ393" s="9">
        <v>1.8490000000000002</v>
      </c>
      <c r="AK393" s="9">
        <v>2.1815000000000002</v>
      </c>
      <c r="AL393" s="9">
        <v>2.2774999999999999</v>
      </c>
      <c r="AM393" s="9">
        <v>2.2690000000000001</v>
      </c>
      <c r="AN393" s="9" t="s">
        <v>1</v>
      </c>
      <c r="AO393" s="1" t="s">
        <v>1</v>
      </c>
      <c r="AP393" s="9" t="s">
        <v>1</v>
      </c>
      <c r="AQ393" s="9">
        <v>2.1540000000000004</v>
      </c>
      <c r="AR393" s="1" t="s">
        <v>1</v>
      </c>
      <c r="BE393" s="9"/>
      <c r="BG393" s="9"/>
      <c r="BH393" s="9"/>
      <c r="BI393" s="9"/>
      <c r="BJ393" s="9"/>
      <c r="BK393" s="9"/>
      <c r="BL393" s="9"/>
      <c r="BM393" s="9"/>
      <c r="BQ393" s="9"/>
      <c r="BR393" s="9"/>
    </row>
    <row r="394" spans="1:70" hidden="1" x14ac:dyDescent="0.25">
      <c r="A394" s="8">
        <v>35829</v>
      </c>
      <c r="B394" s="5">
        <f t="shared" ref="B394:B457" si="22">B393+1</f>
        <v>388</v>
      </c>
      <c r="C394" s="9"/>
      <c r="D394" s="9" t="s">
        <v>247</v>
      </c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 t="s">
        <v>247</v>
      </c>
      <c r="AA394" s="9">
        <v>2.35</v>
      </c>
      <c r="AB394" s="9">
        <v>2.3069999999999999</v>
      </c>
      <c r="AC394" s="179">
        <f t="shared" si="21"/>
        <v>0</v>
      </c>
      <c r="AD394" s="9"/>
      <c r="AE394" s="9">
        <v>2.3069999999999999</v>
      </c>
      <c r="AF394" s="9" t="s">
        <v>1</v>
      </c>
      <c r="AG394" s="9">
        <v>2.3719999999999999</v>
      </c>
      <c r="AH394" s="9">
        <v>2.077</v>
      </c>
      <c r="AI394" s="9">
        <v>2.0019999999999998</v>
      </c>
      <c r="AJ394" s="9">
        <v>1.857</v>
      </c>
      <c r="AK394" s="9">
        <v>2.1669999999999998</v>
      </c>
      <c r="AL394" s="9">
        <v>2.262</v>
      </c>
      <c r="AM394" s="9">
        <v>2.2669999999999999</v>
      </c>
      <c r="AN394" s="9" t="s">
        <v>1</v>
      </c>
      <c r="AO394" s="1" t="s">
        <v>1</v>
      </c>
      <c r="AP394" s="9" t="s">
        <v>1</v>
      </c>
      <c r="AQ394" s="9">
        <v>2.157</v>
      </c>
      <c r="AR394" s="1" t="s">
        <v>1</v>
      </c>
      <c r="BE394" s="9"/>
      <c r="BG394" s="9"/>
      <c r="BH394" s="9"/>
      <c r="BI394" s="9"/>
      <c r="BJ394" s="9"/>
      <c r="BK394" s="9"/>
      <c r="BL394" s="9"/>
      <c r="BM394" s="9"/>
      <c r="BQ394" s="9"/>
      <c r="BR394" s="9"/>
    </row>
    <row r="395" spans="1:70" hidden="1" x14ac:dyDescent="0.25">
      <c r="A395" s="8">
        <v>35830</v>
      </c>
      <c r="B395" s="5">
        <f t="shared" si="22"/>
        <v>389</v>
      </c>
      <c r="C395" s="9"/>
      <c r="D395" s="9" t="s">
        <v>247</v>
      </c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 t="s">
        <v>247</v>
      </c>
      <c r="AA395" s="9">
        <v>2.2799999999999998</v>
      </c>
      <c r="AB395" s="9">
        <v>2.2989999999999999</v>
      </c>
      <c r="AC395" s="179">
        <f t="shared" si="21"/>
        <v>0</v>
      </c>
      <c r="AD395" s="9"/>
      <c r="AE395" s="9">
        <v>2.2989999999999999</v>
      </c>
      <c r="AF395" s="9" t="s">
        <v>1</v>
      </c>
      <c r="AG395" s="9">
        <v>2.3565</v>
      </c>
      <c r="AH395" s="9">
        <v>2.0640000000000001</v>
      </c>
      <c r="AI395" s="9">
        <v>1.974</v>
      </c>
      <c r="AJ395" s="9">
        <v>1.819</v>
      </c>
      <c r="AK395" s="9">
        <v>2.1614999999999998</v>
      </c>
      <c r="AL395" s="9">
        <v>2.2490000000000001</v>
      </c>
      <c r="AM395" s="9">
        <v>2.2690000000000001</v>
      </c>
      <c r="AN395" s="9" t="s">
        <v>1</v>
      </c>
      <c r="AO395" s="1" t="s">
        <v>1</v>
      </c>
      <c r="AP395" s="9" t="s">
        <v>1</v>
      </c>
      <c r="AQ395" s="9">
        <v>2.1440000000000001</v>
      </c>
      <c r="AR395" s="1" t="s">
        <v>1</v>
      </c>
      <c r="BE395" s="9"/>
      <c r="BG395" s="9"/>
      <c r="BH395" s="9"/>
      <c r="BI395" s="9"/>
      <c r="BJ395" s="9"/>
      <c r="BK395" s="9"/>
      <c r="BL395" s="9"/>
      <c r="BM395" s="9"/>
      <c r="BQ395" s="9"/>
      <c r="BR395" s="9"/>
    </row>
    <row r="396" spans="1:70" hidden="1" x14ac:dyDescent="0.25">
      <c r="A396" s="8">
        <v>35831</v>
      </c>
      <c r="B396" s="5">
        <f t="shared" si="22"/>
        <v>390</v>
      </c>
      <c r="C396" s="9"/>
      <c r="D396" s="9" t="s">
        <v>247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 t="s">
        <v>247</v>
      </c>
      <c r="AA396" s="9">
        <v>2.34</v>
      </c>
      <c r="AB396" s="9">
        <v>2.383</v>
      </c>
      <c r="AC396" s="179">
        <f t="shared" si="21"/>
        <v>0</v>
      </c>
      <c r="AD396" s="9"/>
      <c r="AE396" s="9">
        <v>2.383</v>
      </c>
      <c r="AF396" s="9" t="s">
        <v>1</v>
      </c>
      <c r="AG396" s="9">
        <v>2.4355000000000002</v>
      </c>
      <c r="AH396" s="9">
        <v>2.1280000000000001</v>
      </c>
      <c r="AI396" s="9">
        <v>2.0380000000000003</v>
      </c>
      <c r="AJ396" s="9">
        <v>1.853</v>
      </c>
      <c r="AK396" s="9">
        <v>2.2355</v>
      </c>
      <c r="AL396" s="9">
        <v>2.3380000000000001</v>
      </c>
      <c r="AM396" s="9">
        <v>2.3330000000000002</v>
      </c>
      <c r="AN396" s="9" t="s">
        <v>1</v>
      </c>
      <c r="AO396" s="1" t="s">
        <v>1</v>
      </c>
      <c r="AP396" s="9" t="s">
        <v>1</v>
      </c>
      <c r="AQ396" s="9">
        <v>2.2080000000000002</v>
      </c>
      <c r="AR396" s="1" t="s">
        <v>1</v>
      </c>
      <c r="BE396" s="9"/>
      <c r="BG396" s="9"/>
      <c r="BH396" s="9"/>
      <c r="BI396" s="9"/>
      <c r="BJ396" s="9"/>
      <c r="BK396" s="9"/>
      <c r="BL396" s="9"/>
      <c r="BM396" s="9"/>
      <c r="BQ396" s="9"/>
      <c r="BR396" s="9"/>
    </row>
    <row r="397" spans="1:70" hidden="1" x14ac:dyDescent="0.25">
      <c r="A397" s="8">
        <v>35832</v>
      </c>
      <c r="B397" s="5">
        <f t="shared" si="22"/>
        <v>391</v>
      </c>
      <c r="C397" s="9"/>
      <c r="D397" s="9" t="s">
        <v>247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 t="s">
        <v>247</v>
      </c>
      <c r="AA397" s="9">
        <v>2.4</v>
      </c>
      <c r="AB397" s="9">
        <v>2.359</v>
      </c>
      <c r="AC397" s="179">
        <f t="shared" si="21"/>
        <v>0</v>
      </c>
      <c r="AD397" s="9"/>
      <c r="AE397" s="9">
        <v>2.359</v>
      </c>
      <c r="AF397" s="9" t="s">
        <v>1</v>
      </c>
      <c r="AG397" s="9">
        <v>2.4089999999999998</v>
      </c>
      <c r="AH397" s="9">
        <v>2.0990000000000002</v>
      </c>
      <c r="AI397" s="9">
        <v>2.0089999999999999</v>
      </c>
      <c r="AJ397" s="9">
        <v>1.8089999999999999</v>
      </c>
      <c r="AK397" s="9">
        <v>2.2090000000000001</v>
      </c>
      <c r="AL397" s="9">
        <v>2.3039999999999998</v>
      </c>
      <c r="AM397" s="9">
        <v>2.3039999999999998</v>
      </c>
      <c r="AN397" s="9" t="s">
        <v>1</v>
      </c>
      <c r="AO397" s="1" t="s">
        <v>1</v>
      </c>
      <c r="AP397" s="9" t="s">
        <v>1</v>
      </c>
      <c r="AQ397" s="9">
        <v>2.1789999999999998</v>
      </c>
      <c r="AR397" s="1" t="s">
        <v>1</v>
      </c>
      <c r="BE397" s="9"/>
      <c r="BG397" s="9"/>
      <c r="BH397" s="9"/>
      <c r="BI397" s="9"/>
      <c r="BJ397" s="9"/>
      <c r="BK397" s="9"/>
      <c r="BL397" s="9"/>
      <c r="BM397" s="9"/>
      <c r="BQ397" s="9"/>
      <c r="BR397" s="9"/>
    </row>
    <row r="398" spans="1:70" hidden="1" x14ac:dyDescent="0.25">
      <c r="A398" s="8">
        <v>35835</v>
      </c>
      <c r="B398" s="5">
        <f t="shared" si="22"/>
        <v>392</v>
      </c>
      <c r="C398" s="9"/>
      <c r="D398" s="9" t="s">
        <v>247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 t="s">
        <v>247</v>
      </c>
      <c r="AA398" s="9">
        <v>2.31</v>
      </c>
      <c r="AB398" s="9">
        <v>2.2210000000000001</v>
      </c>
      <c r="AC398" s="179">
        <f t="shared" si="21"/>
        <v>0</v>
      </c>
      <c r="AD398" s="9"/>
      <c r="AE398" s="9">
        <v>2.2210000000000001</v>
      </c>
      <c r="AF398" s="9" t="s">
        <v>1</v>
      </c>
      <c r="AG398" s="9">
        <v>2.2760000000000002</v>
      </c>
      <c r="AH398" s="9">
        <v>1.996</v>
      </c>
      <c r="AI398" s="9">
        <v>1.9160000000000001</v>
      </c>
      <c r="AJ398" s="9">
        <v>1.7310000000000001</v>
      </c>
      <c r="AK398" s="9">
        <v>2.0910000000000002</v>
      </c>
      <c r="AL398" s="9">
        <v>2.1835</v>
      </c>
      <c r="AM398" s="9">
        <v>2.1910000000000003</v>
      </c>
      <c r="AN398" s="9" t="s">
        <v>1</v>
      </c>
      <c r="AO398" s="1" t="s">
        <v>1</v>
      </c>
      <c r="AP398" s="9" t="s">
        <v>1</v>
      </c>
      <c r="AQ398" s="9">
        <v>2.056</v>
      </c>
      <c r="AR398" s="1" t="s">
        <v>1</v>
      </c>
      <c r="BE398" s="9"/>
      <c r="BG398" s="9"/>
      <c r="BH398" s="9"/>
      <c r="BI398" s="9"/>
      <c r="BJ398" s="9"/>
      <c r="BK398" s="9"/>
      <c r="BL398" s="9"/>
      <c r="BM398" s="9"/>
      <c r="BQ398" s="9"/>
      <c r="BR398" s="9"/>
    </row>
    <row r="399" spans="1:70" hidden="1" x14ac:dyDescent="0.25">
      <c r="A399" s="8">
        <v>35836</v>
      </c>
      <c r="B399" s="5">
        <f t="shared" si="22"/>
        <v>393</v>
      </c>
      <c r="C399" s="9"/>
      <c r="D399" s="9" t="s">
        <v>247</v>
      </c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 t="s">
        <v>247</v>
      </c>
      <c r="AA399" s="9">
        <v>2.25</v>
      </c>
      <c r="AB399" s="9">
        <v>2.2679999999999998</v>
      </c>
      <c r="AC399" s="179">
        <f t="shared" si="21"/>
        <v>0</v>
      </c>
      <c r="AD399" s="9"/>
      <c r="AE399" s="9">
        <v>2.2679999999999998</v>
      </c>
      <c r="AF399" s="9" t="s">
        <v>1</v>
      </c>
      <c r="AG399" s="9">
        <v>2.3179999999999996</v>
      </c>
      <c r="AH399" s="9">
        <v>2.0329999999999999</v>
      </c>
      <c r="AI399" s="9">
        <v>1.9629999999999999</v>
      </c>
      <c r="AJ399" s="9">
        <v>1.7729999999999999</v>
      </c>
      <c r="AK399" s="9">
        <v>2.1304999999999996</v>
      </c>
      <c r="AL399" s="9">
        <v>2.2279999999999998</v>
      </c>
      <c r="AM399" s="9">
        <v>2.238</v>
      </c>
      <c r="AN399" s="9" t="s">
        <v>1</v>
      </c>
      <c r="AO399" s="1" t="s">
        <v>1</v>
      </c>
      <c r="AP399" s="9" t="s">
        <v>1</v>
      </c>
      <c r="AQ399" s="9">
        <v>2.093</v>
      </c>
      <c r="AR399" s="1" t="s">
        <v>1</v>
      </c>
      <c r="BE399" s="9"/>
      <c r="BG399" s="9"/>
      <c r="BH399" s="9"/>
      <c r="BI399" s="9"/>
      <c r="BJ399" s="9"/>
      <c r="BK399" s="9"/>
      <c r="BL399" s="9"/>
      <c r="BM399" s="9"/>
      <c r="BQ399" s="9"/>
      <c r="BR399" s="9"/>
    </row>
    <row r="400" spans="1:70" hidden="1" x14ac:dyDescent="0.25">
      <c r="A400" s="8">
        <v>35837</v>
      </c>
      <c r="B400" s="5">
        <f t="shared" si="22"/>
        <v>394</v>
      </c>
      <c r="C400" s="9"/>
      <c r="D400" s="9" t="s">
        <v>247</v>
      </c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 t="s">
        <v>247</v>
      </c>
      <c r="AA400" s="9">
        <v>2.29</v>
      </c>
      <c r="AB400" s="9">
        <v>2.238</v>
      </c>
      <c r="AC400" s="179">
        <f t="shared" si="21"/>
        <v>0</v>
      </c>
      <c r="AD400" s="9"/>
      <c r="AE400" s="9">
        <v>2.238</v>
      </c>
      <c r="AF400" s="9" t="s">
        <v>1</v>
      </c>
      <c r="AG400" s="9">
        <v>2.2829999999999999</v>
      </c>
      <c r="AH400" s="9">
        <v>2.0129999999999999</v>
      </c>
      <c r="AI400" s="9">
        <v>1.948</v>
      </c>
      <c r="AJ400" s="9">
        <v>1.7630000000000001</v>
      </c>
      <c r="AK400" s="9">
        <v>2.1004999999999998</v>
      </c>
      <c r="AL400" s="9">
        <v>2.198</v>
      </c>
      <c r="AM400" s="9">
        <v>2.2229999999999999</v>
      </c>
      <c r="AN400" s="9" t="s">
        <v>1</v>
      </c>
      <c r="AO400" s="1" t="s">
        <v>1</v>
      </c>
      <c r="AP400" s="9" t="s">
        <v>1</v>
      </c>
      <c r="AQ400" s="9">
        <v>2.073</v>
      </c>
      <c r="AR400" s="1" t="s">
        <v>1</v>
      </c>
      <c r="BE400" s="9"/>
      <c r="BG400" s="9"/>
      <c r="BH400" s="9"/>
      <c r="BI400" s="9"/>
      <c r="BJ400" s="9"/>
      <c r="BK400" s="9"/>
      <c r="BL400" s="9"/>
      <c r="BM400" s="9"/>
      <c r="BQ400" s="9"/>
      <c r="BR400" s="9"/>
    </row>
    <row r="401" spans="1:70" hidden="1" x14ac:dyDescent="0.25">
      <c r="A401" s="8">
        <v>35838</v>
      </c>
      <c r="B401" s="5">
        <f t="shared" si="22"/>
        <v>395</v>
      </c>
      <c r="C401" s="9"/>
      <c r="D401" s="9" t="s">
        <v>247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 t="s">
        <v>247</v>
      </c>
      <c r="AA401" s="9">
        <v>2.25</v>
      </c>
      <c r="AB401" s="9">
        <v>2.2879999999999998</v>
      </c>
      <c r="AC401" s="179">
        <f t="shared" si="21"/>
        <v>0</v>
      </c>
      <c r="AD401" s="9"/>
      <c r="AE401" s="9">
        <v>2.2879999999999998</v>
      </c>
      <c r="AF401" s="9" t="s">
        <v>1</v>
      </c>
      <c r="AG401" s="9">
        <v>2.3329999999999997</v>
      </c>
      <c r="AH401" s="9">
        <v>2.0629999999999997</v>
      </c>
      <c r="AI401" s="9">
        <v>2.0079999999999996</v>
      </c>
      <c r="AJ401" s="9">
        <v>1.7829999999999997</v>
      </c>
      <c r="AK401" s="9">
        <v>2.153</v>
      </c>
      <c r="AL401" s="9">
        <v>2.2479999999999998</v>
      </c>
      <c r="AM401" s="9">
        <v>2.2879999999999998</v>
      </c>
      <c r="AN401" s="9" t="s">
        <v>1</v>
      </c>
      <c r="AO401" s="1" t="s">
        <v>1</v>
      </c>
      <c r="AP401" s="9" t="s">
        <v>1</v>
      </c>
      <c r="AQ401" s="9">
        <v>2.1229999999999998</v>
      </c>
      <c r="AR401" s="1" t="s">
        <v>1</v>
      </c>
      <c r="BE401" s="9"/>
      <c r="BG401" s="9"/>
      <c r="BH401" s="9"/>
      <c r="BI401" s="9"/>
      <c r="BJ401" s="9"/>
      <c r="BK401" s="9"/>
      <c r="BL401" s="9"/>
      <c r="BM401" s="9"/>
      <c r="BQ401" s="9"/>
      <c r="BR401" s="9"/>
    </row>
    <row r="402" spans="1:70" hidden="1" x14ac:dyDescent="0.25">
      <c r="A402" s="8">
        <v>35839</v>
      </c>
      <c r="B402" s="5">
        <f t="shared" si="22"/>
        <v>396</v>
      </c>
      <c r="C402" s="9"/>
      <c r="D402" s="9" t="s">
        <v>247</v>
      </c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 t="s">
        <v>247</v>
      </c>
      <c r="AA402" s="9">
        <v>2.2850000000000001</v>
      </c>
      <c r="AB402" s="9">
        <v>2.2080000000000002</v>
      </c>
      <c r="AC402" s="179">
        <f t="shared" si="21"/>
        <v>0</v>
      </c>
      <c r="AD402" s="9"/>
      <c r="AE402" s="9">
        <v>2.2080000000000002</v>
      </c>
      <c r="AF402" s="9" t="s">
        <v>1</v>
      </c>
      <c r="AG402" s="9">
        <v>2.2555000000000001</v>
      </c>
      <c r="AH402" s="9">
        <v>1.9880000000000002</v>
      </c>
      <c r="AI402" s="9">
        <v>1.9380000000000002</v>
      </c>
      <c r="AJ402" s="9">
        <v>1.7380000000000002</v>
      </c>
      <c r="AK402" s="9">
        <v>2.0755000000000003</v>
      </c>
      <c r="AL402" s="9">
        <v>2.173</v>
      </c>
      <c r="AM402" s="9">
        <v>2.2030000000000003</v>
      </c>
      <c r="AN402" s="9" t="s">
        <v>1</v>
      </c>
      <c r="AO402" s="1" t="s">
        <v>1</v>
      </c>
      <c r="AP402" s="9" t="s">
        <v>1</v>
      </c>
      <c r="AQ402" s="9">
        <v>2.048</v>
      </c>
      <c r="AR402" s="1" t="s">
        <v>1</v>
      </c>
      <c r="BE402" s="9"/>
      <c r="BG402" s="9"/>
      <c r="BH402" s="9"/>
      <c r="BI402" s="9"/>
      <c r="BJ402" s="9"/>
      <c r="BK402" s="9"/>
      <c r="BL402" s="9"/>
      <c r="BM402" s="9"/>
      <c r="BQ402" s="9"/>
      <c r="BR402" s="9"/>
    </row>
    <row r="403" spans="1:70" hidden="1" x14ac:dyDescent="0.25">
      <c r="A403" s="8">
        <v>35843</v>
      </c>
      <c r="B403" s="5">
        <f t="shared" si="22"/>
        <v>397</v>
      </c>
      <c r="C403" s="9"/>
      <c r="D403" s="9" t="s">
        <v>247</v>
      </c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 t="s">
        <v>247</v>
      </c>
      <c r="AA403" s="9">
        <v>2.1800000000000002</v>
      </c>
      <c r="AB403" s="9">
        <v>2.1659999999999999</v>
      </c>
      <c r="AC403" s="179">
        <f t="shared" si="21"/>
        <v>0</v>
      </c>
      <c r="AD403" s="9"/>
      <c r="AE403" s="9">
        <v>2.1659999999999999</v>
      </c>
      <c r="AF403" s="9" t="s">
        <v>1</v>
      </c>
      <c r="AG403" s="9">
        <v>2.2134999999999998</v>
      </c>
      <c r="AH403" s="9">
        <v>1.9735</v>
      </c>
      <c r="AI403" s="9">
        <v>1.931</v>
      </c>
      <c r="AJ403" s="9">
        <v>1.736</v>
      </c>
      <c r="AK403" s="9">
        <v>2.0459999999999998</v>
      </c>
      <c r="AL403" s="9">
        <v>2.1334999999999997</v>
      </c>
      <c r="AM403" s="9">
        <v>2.2010000000000001</v>
      </c>
      <c r="AN403" s="9" t="s">
        <v>1</v>
      </c>
      <c r="AO403" s="1" t="s">
        <v>1</v>
      </c>
      <c r="AP403" s="9" t="s">
        <v>1</v>
      </c>
      <c r="AQ403" s="9">
        <v>2.0335000000000001</v>
      </c>
      <c r="AR403" s="1" t="s">
        <v>1</v>
      </c>
      <c r="BE403" s="9"/>
      <c r="BG403" s="9"/>
      <c r="BH403" s="9"/>
      <c r="BI403" s="9"/>
      <c r="BJ403" s="9"/>
      <c r="BK403" s="9"/>
      <c r="BL403" s="9"/>
      <c r="BM403" s="9"/>
      <c r="BQ403" s="9"/>
      <c r="BR403" s="9"/>
    </row>
    <row r="404" spans="1:70" hidden="1" x14ac:dyDescent="0.25">
      <c r="A404" s="8">
        <v>35844</v>
      </c>
      <c r="B404" s="5">
        <f t="shared" si="22"/>
        <v>398</v>
      </c>
      <c r="C404" s="9"/>
      <c r="D404" s="9" t="s">
        <v>247</v>
      </c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 t="s">
        <v>247</v>
      </c>
      <c r="AA404" s="9">
        <v>2.16</v>
      </c>
      <c r="AB404" s="9">
        <v>2.238</v>
      </c>
      <c r="AC404" s="179">
        <f t="shared" si="21"/>
        <v>0</v>
      </c>
      <c r="AD404" s="9"/>
      <c r="AE404" s="9">
        <v>2.238</v>
      </c>
      <c r="AF404" s="9" t="s">
        <v>1</v>
      </c>
      <c r="AG404" s="9">
        <v>2.2829999999999999</v>
      </c>
      <c r="AH404" s="9">
        <v>2.0329999999999999</v>
      </c>
      <c r="AI404" s="9">
        <v>1.9904999999999999</v>
      </c>
      <c r="AJ404" s="9">
        <v>1.768</v>
      </c>
      <c r="AK404" s="9">
        <v>2.1154999999999999</v>
      </c>
      <c r="AL404" s="9">
        <v>2.2054999999999998</v>
      </c>
      <c r="AM404" s="9">
        <v>2.2705000000000002</v>
      </c>
      <c r="AN404" s="9" t="s">
        <v>1</v>
      </c>
      <c r="AO404" s="1" t="s">
        <v>1</v>
      </c>
      <c r="AP404" s="9" t="s">
        <v>1</v>
      </c>
      <c r="AQ404" s="9">
        <v>2.093</v>
      </c>
      <c r="AR404" s="1" t="s">
        <v>1</v>
      </c>
      <c r="BE404" s="9"/>
      <c r="BG404" s="9"/>
      <c r="BH404" s="9"/>
      <c r="BI404" s="9"/>
      <c r="BJ404" s="9"/>
      <c r="BK404" s="9"/>
      <c r="BL404" s="9"/>
      <c r="BM404" s="9"/>
      <c r="BQ404" s="9"/>
      <c r="BR404" s="9"/>
    </row>
    <row r="405" spans="1:70" hidden="1" x14ac:dyDescent="0.25">
      <c r="A405" s="8">
        <v>35845</v>
      </c>
      <c r="B405" s="5">
        <f t="shared" si="22"/>
        <v>399</v>
      </c>
      <c r="C405" s="9"/>
      <c r="D405" s="9" t="s">
        <v>247</v>
      </c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 t="s">
        <v>247</v>
      </c>
      <c r="AA405" s="9">
        <v>2.23</v>
      </c>
      <c r="AB405" s="9">
        <v>2.2170000000000001</v>
      </c>
      <c r="AC405" s="179">
        <f t="shared" si="21"/>
        <v>0</v>
      </c>
      <c r="AD405" s="9"/>
      <c r="AE405" s="9">
        <v>2.2170000000000001</v>
      </c>
      <c r="AF405" s="9" t="s">
        <v>1</v>
      </c>
      <c r="AG405" s="9">
        <v>2.262</v>
      </c>
      <c r="AH405" s="9">
        <v>2.0270000000000001</v>
      </c>
      <c r="AI405" s="9">
        <v>1.9870000000000001</v>
      </c>
      <c r="AJ405" s="9">
        <v>1.7870000000000001</v>
      </c>
      <c r="AK405" s="9">
        <v>2.1045000000000003</v>
      </c>
      <c r="AL405" s="9">
        <v>2.1920000000000002</v>
      </c>
      <c r="AM405" s="9">
        <v>2.2669999999999999</v>
      </c>
      <c r="AN405" s="9" t="s">
        <v>1</v>
      </c>
      <c r="AO405" s="1" t="s">
        <v>1</v>
      </c>
      <c r="AP405" s="9" t="s">
        <v>1</v>
      </c>
      <c r="AQ405" s="9">
        <v>2.0870000000000002</v>
      </c>
      <c r="AR405" s="1" t="s">
        <v>1</v>
      </c>
      <c r="BE405" s="9"/>
      <c r="BG405" s="9"/>
      <c r="BH405" s="9"/>
      <c r="BI405" s="9"/>
      <c r="BJ405" s="9"/>
      <c r="BK405" s="9"/>
      <c r="BL405" s="9"/>
      <c r="BM405" s="9"/>
      <c r="BQ405" s="9"/>
      <c r="BR405" s="9"/>
    </row>
    <row r="406" spans="1:70" hidden="1" x14ac:dyDescent="0.25">
      <c r="A406" s="8">
        <v>35846</v>
      </c>
      <c r="B406" s="5">
        <f t="shared" si="22"/>
        <v>400</v>
      </c>
      <c r="C406" s="9"/>
      <c r="D406" s="9" t="s">
        <v>247</v>
      </c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 t="s">
        <v>247</v>
      </c>
      <c r="AA406" s="9">
        <v>2.19</v>
      </c>
      <c r="AB406" s="9">
        <v>2.198</v>
      </c>
      <c r="AC406" s="179">
        <f t="shared" si="21"/>
        <v>0</v>
      </c>
      <c r="AD406" s="9"/>
      <c r="AE406" s="9">
        <v>2.198</v>
      </c>
      <c r="AF406" s="9" t="s">
        <v>1</v>
      </c>
      <c r="AG406" s="9">
        <v>2.2530000000000001</v>
      </c>
      <c r="AH406" s="9">
        <v>2.0129999999999999</v>
      </c>
      <c r="AI406" s="9">
        <v>1.9729999999999999</v>
      </c>
      <c r="AJ406" s="9">
        <v>1.758</v>
      </c>
      <c r="AK406" s="9">
        <v>2.0855000000000001</v>
      </c>
      <c r="AL406" s="9">
        <v>2.173</v>
      </c>
      <c r="AM406" s="9">
        <v>2.2530000000000001</v>
      </c>
      <c r="AN406" s="9" t="s">
        <v>1</v>
      </c>
      <c r="AO406" s="1" t="s">
        <v>1</v>
      </c>
      <c r="AP406" s="9" t="s">
        <v>1</v>
      </c>
      <c r="AQ406" s="9">
        <v>2.073</v>
      </c>
      <c r="AR406" s="1" t="s">
        <v>1</v>
      </c>
      <c r="BE406" s="9"/>
      <c r="BG406" s="9"/>
      <c r="BH406" s="9"/>
      <c r="BI406" s="9"/>
      <c r="BJ406" s="9"/>
      <c r="BK406" s="9"/>
      <c r="BL406" s="9"/>
      <c r="BM406" s="9"/>
      <c r="BQ406" s="9"/>
      <c r="BR406" s="9"/>
    </row>
    <row r="407" spans="1:70" hidden="1" x14ac:dyDescent="0.25">
      <c r="A407" s="8">
        <v>35849</v>
      </c>
      <c r="B407" s="5">
        <f t="shared" si="22"/>
        <v>401</v>
      </c>
      <c r="C407" s="9"/>
      <c r="D407" s="9" t="s">
        <v>247</v>
      </c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 t="s">
        <v>247</v>
      </c>
      <c r="AA407" s="9">
        <v>2.1800000000000002</v>
      </c>
      <c r="AB407" s="9">
        <v>2.1789999999999998</v>
      </c>
      <c r="AC407" s="179">
        <f t="shared" si="21"/>
        <v>0</v>
      </c>
      <c r="AD407" s="9"/>
      <c r="AE407" s="9">
        <v>2.1789999999999998</v>
      </c>
      <c r="AF407" s="9" t="s">
        <v>1</v>
      </c>
      <c r="AG407" s="9">
        <v>2.2315</v>
      </c>
      <c r="AH407" s="9">
        <v>1.9989999999999999</v>
      </c>
      <c r="AI407" s="9">
        <v>1.9614999999999998</v>
      </c>
      <c r="AJ407" s="9">
        <v>1.7889999999999999</v>
      </c>
      <c r="AK407" s="9">
        <v>2.069</v>
      </c>
      <c r="AL407" s="9">
        <v>2.1639999999999997</v>
      </c>
      <c r="AM407" s="9">
        <v>2.2464999999999997</v>
      </c>
      <c r="AN407" s="9" t="s">
        <v>1</v>
      </c>
      <c r="AO407" s="1" t="s">
        <v>1</v>
      </c>
      <c r="AP407" s="9" t="s">
        <v>1</v>
      </c>
      <c r="AQ407" s="9">
        <v>2.0589999999999997</v>
      </c>
      <c r="AR407" s="1" t="s">
        <v>1</v>
      </c>
      <c r="BE407" s="9"/>
      <c r="BG407" s="9"/>
      <c r="BH407" s="9"/>
      <c r="BI407" s="9"/>
      <c r="BJ407" s="9"/>
      <c r="BK407" s="9"/>
      <c r="BL407" s="9"/>
      <c r="BM407" s="9"/>
      <c r="BQ407" s="9"/>
      <c r="BR407" s="9"/>
    </row>
    <row r="408" spans="1:70" hidden="1" x14ac:dyDescent="0.25">
      <c r="A408" s="8">
        <v>35850</v>
      </c>
      <c r="B408" s="5">
        <f t="shared" si="22"/>
        <v>402</v>
      </c>
      <c r="C408" s="9"/>
      <c r="D408" s="9" t="s">
        <v>247</v>
      </c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 t="s">
        <v>247</v>
      </c>
      <c r="AA408" s="9">
        <v>2.1800000000000002</v>
      </c>
      <c r="AB408" s="9">
        <v>2.2160000000000002</v>
      </c>
      <c r="AC408" s="179">
        <f t="shared" si="21"/>
        <v>0</v>
      </c>
      <c r="AD408" s="9"/>
      <c r="AE408" s="9">
        <v>2.2160000000000002</v>
      </c>
      <c r="AF408" s="9" t="s">
        <v>1</v>
      </c>
      <c r="AG408" s="9">
        <v>2.2710000000000004</v>
      </c>
      <c r="AH408" s="9">
        <v>2.036</v>
      </c>
      <c r="AI408" s="9">
        <v>2.0010000000000003</v>
      </c>
      <c r="AJ408" s="9">
        <v>1.8310000000000002</v>
      </c>
      <c r="AK408" s="9">
        <v>2.1085000000000003</v>
      </c>
      <c r="AL408" s="9">
        <v>2.2035</v>
      </c>
      <c r="AM408" s="9">
        <v>2.306</v>
      </c>
      <c r="AN408" s="9" t="s">
        <v>1</v>
      </c>
      <c r="AO408" s="1" t="s">
        <v>1</v>
      </c>
      <c r="AP408" s="9" t="s">
        <v>1</v>
      </c>
      <c r="AQ408" s="9">
        <v>2.0960000000000001</v>
      </c>
      <c r="AR408" s="1" t="s">
        <v>1</v>
      </c>
      <c r="BE408" s="9"/>
      <c r="BG408" s="9"/>
      <c r="BH408" s="9"/>
      <c r="BI408" s="9"/>
      <c r="BJ408" s="9"/>
      <c r="BK408" s="9"/>
      <c r="BL408" s="9"/>
      <c r="BM408" s="9"/>
      <c r="BQ408" s="9"/>
      <c r="BR408" s="9"/>
    </row>
    <row r="409" spans="1:70" hidden="1" x14ac:dyDescent="0.25">
      <c r="A409" s="8">
        <v>35851</v>
      </c>
      <c r="B409" s="5">
        <f t="shared" si="22"/>
        <v>403</v>
      </c>
      <c r="C409" s="9"/>
      <c r="D409" s="9" t="s">
        <v>247</v>
      </c>
      <c r="E409" s="9">
        <v>1</v>
      </c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 t="s">
        <v>247</v>
      </c>
      <c r="AA409" s="9">
        <v>2.2349999999999999</v>
      </c>
      <c r="AB409" s="9">
        <v>2.286</v>
      </c>
      <c r="AC409" s="179">
        <f t="shared" si="21"/>
        <v>0</v>
      </c>
      <c r="AD409" s="9">
        <v>1</v>
      </c>
      <c r="AE409" s="9">
        <v>2.286</v>
      </c>
      <c r="AF409" s="9" t="s">
        <v>1</v>
      </c>
      <c r="AG409" s="9">
        <v>2.3435000000000001</v>
      </c>
      <c r="AH409" s="9">
        <v>2.0735000000000001</v>
      </c>
      <c r="AI409" s="9">
        <v>2.0434999999999999</v>
      </c>
      <c r="AJ409" s="9">
        <v>1.901</v>
      </c>
      <c r="AK409" s="9">
        <v>2.1560000000000001</v>
      </c>
      <c r="AL409" s="9">
        <v>2.2560000000000002</v>
      </c>
      <c r="AM409" s="9">
        <v>2.3435000000000001</v>
      </c>
      <c r="AN409" s="9" t="s">
        <v>1</v>
      </c>
      <c r="AO409" s="1" t="s">
        <v>1</v>
      </c>
      <c r="AP409" s="9" t="s">
        <v>1</v>
      </c>
      <c r="AQ409" s="9">
        <v>2.1335000000000002</v>
      </c>
      <c r="AR409" s="1" t="s">
        <v>1</v>
      </c>
      <c r="BE409" s="9"/>
      <c r="BG409" s="9"/>
      <c r="BH409" s="9"/>
      <c r="BI409" s="9"/>
      <c r="BJ409" s="9"/>
      <c r="BK409" s="9"/>
      <c r="BL409" s="9"/>
      <c r="BM409" s="9"/>
      <c r="BQ409" s="9"/>
      <c r="BR409" s="9"/>
    </row>
    <row r="410" spans="1:70" hidden="1" x14ac:dyDescent="0.25">
      <c r="A410" s="8">
        <v>35852</v>
      </c>
      <c r="B410" s="5">
        <f t="shared" si="22"/>
        <v>404</v>
      </c>
      <c r="C410" s="9"/>
      <c r="D410" s="9" t="s">
        <v>248</v>
      </c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 t="s">
        <v>248</v>
      </c>
      <c r="AA410" s="9">
        <v>2.3199999999999998</v>
      </c>
      <c r="AB410" s="9">
        <v>2.2839999999999998</v>
      </c>
      <c r="AC410" s="179">
        <f t="shared" si="21"/>
        <v>0</v>
      </c>
      <c r="AD410" s="9"/>
      <c r="AE410" s="9">
        <v>2.2839999999999998</v>
      </c>
      <c r="AF410" s="9" t="s">
        <v>1</v>
      </c>
      <c r="AG410" s="9">
        <v>2.3514999999999997</v>
      </c>
      <c r="AH410" s="9">
        <v>2.0839999999999996</v>
      </c>
      <c r="AI410" s="9">
        <v>2.0289999999999999</v>
      </c>
      <c r="AJ410" s="9">
        <v>1.7839999999999998</v>
      </c>
      <c r="AK410" s="9">
        <v>2.1539999999999999</v>
      </c>
      <c r="AL410" s="9">
        <v>2.2589999999999999</v>
      </c>
      <c r="AM410" s="9">
        <v>2.319</v>
      </c>
      <c r="AN410" s="9" t="s">
        <v>1</v>
      </c>
      <c r="AO410" s="1" t="s">
        <v>1</v>
      </c>
      <c r="AP410" s="9" t="s">
        <v>1</v>
      </c>
      <c r="AQ410" s="9">
        <v>2.1639999999999997</v>
      </c>
      <c r="AR410" s="1" t="s">
        <v>1</v>
      </c>
      <c r="BE410" s="9"/>
      <c r="BG410" s="9"/>
      <c r="BH410" s="9"/>
      <c r="BI410" s="9"/>
      <c r="BJ410" s="9"/>
      <c r="BK410" s="9"/>
      <c r="BL410" s="9"/>
      <c r="BM410" s="9"/>
      <c r="BQ410" s="9"/>
      <c r="BR410" s="9"/>
    </row>
    <row r="411" spans="1:70" hidden="1" x14ac:dyDescent="0.25">
      <c r="A411" s="8">
        <v>35853</v>
      </c>
      <c r="B411" s="5">
        <f t="shared" si="22"/>
        <v>405</v>
      </c>
      <c r="C411" s="9"/>
      <c r="D411" s="9" t="s">
        <v>248</v>
      </c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 t="s">
        <v>248</v>
      </c>
      <c r="AA411" s="9">
        <v>2.2599999999999998</v>
      </c>
      <c r="AB411" s="9">
        <v>2.3210000000000002</v>
      </c>
      <c r="AC411" s="179">
        <f t="shared" ref="AC411:AC473" si="23">AE411-AB411</f>
        <v>0</v>
      </c>
      <c r="AD411" s="9"/>
      <c r="AE411" s="9">
        <v>2.3210000000000002</v>
      </c>
      <c r="AF411" s="9" t="s">
        <v>1</v>
      </c>
      <c r="AG411" s="9">
        <v>2.3885000000000001</v>
      </c>
      <c r="AH411" s="9">
        <v>2.121</v>
      </c>
      <c r="AI411" s="9">
        <v>2.081</v>
      </c>
      <c r="AJ411" s="9">
        <v>1.8410000000000002</v>
      </c>
      <c r="AK411" s="9">
        <v>2.1860000000000004</v>
      </c>
      <c r="AL411" s="9">
        <v>2.2985000000000002</v>
      </c>
      <c r="AM411" s="9">
        <v>2.3810000000000002</v>
      </c>
      <c r="AN411" s="9" t="s">
        <v>1</v>
      </c>
      <c r="AO411" s="1" t="s">
        <v>1</v>
      </c>
      <c r="AP411" s="9" t="s">
        <v>1</v>
      </c>
      <c r="AQ411" s="9">
        <v>2.2010000000000001</v>
      </c>
      <c r="AR411" s="1" t="s">
        <v>1</v>
      </c>
      <c r="BE411" s="9"/>
      <c r="BG411" s="9"/>
      <c r="BH411" s="9"/>
      <c r="BI411" s="9"/>
      <c r="BJ411" s="9"/>
      <c r="BK411" s="9"/>
      <c r="BL411" s="9"/>
      <c r="BM411" s="9"/>
      <c r="BQ411" s="9"/>
      <c r="BR411" s="9"/>
    </row>
    <row r="412" spans="1:70" hidden="1" x14ac:dyDescent="0.25">
      <c r="A412" s="8">
        <v>35856</v>
      </c>
      <c r="B412" s="5">
        <f t="shared" si="22"/>
        <v>406</v>
      </c>
      <c r="C412" s="9"/>
      <c r="D412" s="9" t="s">
        <v>248</v>
      </c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 t="s">
        <v>248</v>
      </c>
      <c r="AA412" s="9">
        <v>2.335</v>
      </c>
      <c r="AB412" s="9">
        <v>2.2919999999999998</v>
      </c>
      <c r="AC412" s="179">
        <f t="shared" si="23"/>
        <v>0</v>
      </c>
      <c r="AD412" s="9"/>
      <c r="AE412" s="9">
        <v>2.2919999999999998</v>
      </c>
      <c r="AF412" s="9" t="s">
        <v>1</v>
      </c>
      <c r="AG412" s="9">
        <v>2.3619999999999997</v>
      </c>
      <c r="AH412" s="9">
        <v>2.0919999999999996</v>
      </c>
      <c r="AI412" s="9">
        <v>2.0494999999999997</v>
      </c>
      <c r="AJ412" s="9">
        <v>1.8369999999999997</v>
      </c>
      <c r="AK412" s="9">
        <v>2.1619999999999999</v>
      </c>
      <c r="AL412" s="9">
        <v>2.2669999999999999</v>
      </c>
      <c r="AM412" s="9">
        <v>2.3594999999999997</v>
      </c>
      <c r="AN412" s="9" t="s">
        <v>1</v>
      </c>
      <c r="AO412" s="1" t="s">
        <v>1</v>
      </c>
      <c r="AP412" s="9" t="s">
        <v>1</v>
      </c>
      <c r="AQ412" s="9">
        <v>2.1719999999999997</v>
      </c>
      <c r="AR412" s="1" t="s">
        <v>1</v>
      </c>
      <c r="BE412" s="9"/>
      <c r="BG412" s="9"/>
      <c r="BH412" s="9"/>
      <c r="BI412" s="9"/>
      <c r="BJ412" s="9"/>
      <c r="BK412" s="9"/>
      <c r="BL412" s="9"/>
      <c r="BM412" s="9"/>
      <c r="BQ412" s="9"/>
      <c r="BR412" s="9"/>
    </row>
    <row r="413" spans="1:70" hidden="1" x14ac:dyDescent="0.25">
      <c r="A413" s="8">
        <v>35857</v>
      </c>
      <c r="B413" s="5">
        <f t="shared" si="22"/>
        <v>407</v>
      </c>
      <c r="C413" s="9"/>
      <c r="D413" s="9" t="s">
        <v>248</v>
      </c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 t="s">
        <v>248</v>
      </c>
      <c r="AA413" s="9">
        <v>2.2799999999999998</v>
      </c>
      <c r="AB413" s="9">
        <v>2.2410000000000001</v>
      </c>
      <c r="AC413" s="179">
        <f t="shared" si="23"/>
        <v>0</v>
      </c>
      <c r="AD413" s="9"/>
      <c r="AE413" s="9">
        <v>2.2410000000000001</v>
      </c>
      <c r="AF413" s="9" t="s">
        <v>1</v>
      </c>
      <c r="AG413" s="9">
        <v>2.3109999999999999</v>
      </c>
      <c r="AH413" s="9">
        <v>2.0609999999999999</v>
      </c>
      <c r="AI413" s="9">
        <v>2.016</v>
      </c>
      <c r="AJ413" s="9">
        <v>1.8210000000000002</v>
      </c>
      <c r="AK413" s="9">
        <v>2.121</v>
      </c>
      <c r="AL413" s="9">
        <v>2.2210000000000001</v>
      </c>
      <c r="AM413" s="9">
        <v>2.3235000000000001</v>
      </c>
      <c r="AN413" s="9" t="s">
        <v>1</v>
      </c>
      <c r="AO413" s="1" t="s">
        <v>1</v>
      </c>
      <c r="AP413" s="9" t="s">
        <v>1</v>
      </c>
      <c r="AQ413" s="9">
        <v>2.141</v>
      </c>
      <c r="AR413" s="1" t="s">
        <v>1</v>
      </c>
      <c r="BE413" s="9"/>
      <c r="BG413" s="9"/>
      <c r="BH413" s="9"/>
      <c r="BI413" s="9"/>
      <c r="BJ413" s="9"/>
      <c r="BK413" s="9"/>
      <c r="BL413" s="9"/>
      <c r="BM413" s="9"/>
      <c r="BQ413" s="9"/>
      <c r="BR413" s="9"/>
    </row>
    <row r="414" spans="1:70" hidden="1" x14ac:dyDescent="0.25">
      <c r="A414" s="8">
        <v>35858</v>
      </c>
      <c r="B414" s="5">
        <f t="shared" si="22"/>
        <v>408</v>
      </c>
      <c r="C414" s="9"/>
      <c r="D414" s="9" t="s">
        <v>248</v>
      </c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 t="s">
        <v>248</v>
      </c>
      <c r="AA414" s="9">
        <v>2.23</v>
      </c>
      <c r="AB414" s="9">
        <v>2.2280000000000002</v>
      </c>
      <c r="AC414" s="179">
        <f t="shared" si="23"/>
        <v>0</v>
      </c>
      <c r="AD414" s="9"/>
      <c r="AE414" s="9">
        <v>2.2280000000000002</v>
      </c>
      <c r="AF414" s="9" t="s">
        <v>1</v>
      </c>
      <c r="AG414" s="9">
        <v>2.2930000000000001</v>
      </c>
      <c r="AH414" s="9">
        <v>2.0555000000000003</v>
      </c>
      <c r="AI414" s="9">
        <v>2.0230000000000001</v>
      </c>
      <c r="AJ414" s="9">
        <v>1.8280000000000003</v>
      </c>
      <c r="AK414" s="9">
        <v>2.1080000000000001</v>
      </c>
      <c r="AL414" s="9">
        <v>2.2055000000000002</v>
      </c>
      <c r="AM414" s="9">
        <v>2.3280000000000003</v>
      </c>
      <c r="AN414" s="9" t="s">
        <v>1</v>
      </c>
      <c r="AO414" s="1" t="s">
        <v>1</v>
      </c>
      <c r="AP414" s="9" t="s">
        <v>1</v>
      </c>
      <c r="AQ414" s="9">
        <v>2.1355000000000004</v>
      </c>
      <c r="AR414" s="1" t="s">
        <v>1</v>
      </c>
      <c r="BE414" s="9"/>
      <c r="BG414" s="9"/>
      <c r="BH414" s="9"/>
      <c r="BI414" s="9"/>
      <c r="BJ414" s="9"/>
      <c r="BK414" s="9"/>
      <c r="BL414" s="9"/>
      <c r="BM414" s="9"/>
      <c r="BQ414" s="9"/>
      <c r="BR414" s="9"/>
    </row>
    <row r="415" spans="1:70" hidden="1" x14ac:dyDescent="0.25">
      <c r="A415" s="8">
        <v>35859</v>
      </c>
      <c r="B415" s="5">
        <f t="shared" si="22"/>
        <v>409</v>
      </c>
      <c r="C415" s="9"/>
      <c r="D415" s="9" t="s">
        <v>248</v>
      </c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 t="s">
        <v>248</v>
      </c>
      <c r="AA415" s="9">
        <v>2.2200000000000002</v>
      </c>
      <c r="AB415" s="9">
        <v>2.141</v>
      </c>
      <c r="AC415" s="179">
        <f t="shared" si="23"/>
        <v>0</v>
      </c>
      <c r="AD415" s="9"/>
      <c r="AE415" s="9">
        <v>2.141</v>
      </c>
      <c r="AF415" s="9" t="s">
        <v>1</v>
      </c>
      <c r="AG415" s="9">
        <v>2.2035</v>
      </c>
      <c r="AH415" s="9">
        <v>1.9710000000000001</v>
      </c>
      <c r="AI415" s="9">
        <v>1.9435</v>
      </c>
      <c r="AJ415" s="9">
        <v>1.7910000000000001</v>
      </c>
      <c r="AK415" s="9">
        <v>2.0285000000000002</v>
      </c>
      <c r="AL415" s="9">
        <v>2.121</v>
      </c>
      <c r="AM415" s="9">
        <v>2.2534999999999998</v>
      </c>
      <c r="AN415" s="9" t="s">
        <v>1</v>
      </c>
      <c r="AO415" s="1" t="s">
        <v>1</v>
      </c>
      <c r="AP415" s="9" t="s">
        <v>1</v>
      </c>
      <c r="AQ415" s="9">
        <v>2.0510000000000002</v>
      </c>
      <c r="AR415" s="1" t="s">
        <v>1</v>
      </c>
      <c r="BE415" s="9"/>
      <c r="BG415" s="9"/>
      <c r="BH415" s="9"/>
      <c r="BI415" s="9"/>
      <c r="BJ415" s="9"/>
      <c r="BK415" s="9"/>
      <c r="BL415" s="9"/>
      <c r="BM415" s="9"/>
      <c r="BQ415" s="9"/>
      <c r="BR415" s="9"/>
    </row>
    <row r="416" spans="1:70" hidden="1" x14ac:dyDescent="0.25">
      <c r="A416" s="8">
        <v>35860</v>
      </c>
      <c r="B416" s="5">
        <f t="shared" si="22"/>
        <v>410</v>
      </c>
      <c r="C416" s="9"/>
      <c r="D416" s="9" t="s">
        <v>248</v>
      </c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 t="s">
        <v>248</v>
      </c>
      <c r="AA416" s="9">
        <v>2.15</v>
      </c>
      <c r="AB416" s="9">
        <v>2.129</v>
      </c>
      <c r="AC416" s="179">
        <f t="shared" si="23"/>
        <v>0</v>
      </c>
      <c r="AD416" s="9"/>
      <c r="AE416" s="9">
        <v>2.129</v>
      </c>
      <c r="AF416" s="9" t="s">
        <v>1</v>
      </c>
      <c r="AG416" s="9">
        <v>2.1977500000000001</v>
      </c>
      <c r="AH416" s="9">
        <v>1.954</v>
      </c>
      <c r="AI416" s="9">
        <v>1.929</v>
      </c>
      <c r="AJ416" s="9">
        <v>1.7590000000000001</v>
      </c>
      <c r="AK416" s="9">
        <v>2.01525</v>
      </c>
      <c r="AL416" s="9">
        <v>2.1077499999999998</v>
      </c>
      <c r="AM416" s="9">
        <v>2.2389999999999999</v>
      </c>
      <c r="AN416" s="9" t="s">
        <v>1</v>
      </c>
      <c r="AO416" s="1" t="s">
        <v>1</v>
      </c>
      <c r="AP416" s="9" t="s">
        <v>1</v>
      </c>
      <c r="AQ416" s="9">
        <v>2.0339999999999998</v>
      </c>
      <c r="AR416" s="1" t="s">
        <v>1</v>
      </c>
      <c r="BE416" s="9"/>
      <c r="BG416" s="9"/>
      <c r="BH416" s="9"/>
      <c r="BI416" s="9"/>
      <c r="BJ416" s="9"/>
      <c r="BK416" s="9"/>
      <c r="BL416" s="9"/>
      <c r="BM416" s="9"/>
      <c r="BQ416" s="9"/>
      <c r="BR416" s="9"/>
    </row>
    <row r="417" spans="1:70" hidden="1" x14ac:dyDescent="0.25">
      <c r="A417" s="8">
        <v>35863</v>
      </c>
      <c r="B417" s="5">
        <f t="shared" si="22"/>
        <v>411</v>
      </c>
      <c r="C417" s="9"/>
      <c r="D417" s="9" t="s">
        <v>248</v>
      </c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 t="s">
        <v>248</v>
      </c>
      <c r="AA417" s="9">
        <v>2.17</v>
      </c>
      <c r="AB417" s="9">
        <v>2.169</v>
      </c>
      <c r="AC417" s="179">
        <f t="shared" si="23"/>
        <v>0</v>
      </c>
      <c r="AD417" s="9"/>
      <c r="AE417" s="9">
        <v>2.169</v>
      </c>
      <c r="AF417" s="9" t="s">
        <v>1</v>
      </c>
      <c r="AG417" s="9">
        <v>2.234</v>
      </c>
      <c r="AH417" s="9">
        <v>2.004</v>
      </c>
      <c r="AI417" s="9">
        <v>1.9790000000000001</v>
      </c>
      <c r="AJ417" s="9">
        <v>1.8140000000000001</v>
      </c>
      <c r="AK417" s="9">
        <v>2.0615000000000001</v>
      </c>
      <c r="AL417" s="9">
        <v>2.149</v>
      </c>
      <c r="AM417" s="9">
        <v>2.2789999999999999</v>
      </c>
      <c r="AN417" s="9" t="s">
        <v>1</v>
      </c>
      <c r="AO417" s="1" t="s">
        <v>1</v>
      </c>
      <c r="AP417" s="9" t="s">
        <v>1</v>
      </c>
      <c r="AQ417" s="9">
        <v>2.0840000000000001</v>
      </c>
      <c r="AR417" s="1" t="s">
        <v>1</v>
      </c>
      <c r="BE417" s="9"/>
      <c r="BG417" s="9"/>
      <c r="BH417" s="9"/>
      <c r="BI417" s="9"/>
      <c r="BJ417" s="9"/>
      <c r="BK417" s="9"/>
      <c r="BL417" s="9"/>
      <c r="BM417" s="9"/>
      <c r="BQ417" s="9"/>
      <c r="BR417" s="9"/>
    </row>
    <row r="418" spans="1:70" hidden="1" x14ac:dyDescent="0.25">
      <c r="A418" s="8">
        <v>35864</v>
      </c>
      <c r="B418" s="5">
        <f t="shared" si="22"/>
        <v>412</v>
      </c>
      <c r="C418" s="9"/>
      <c r="D418" s="9" t="s">
        <v>248</v>
      </c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 t="s">
        <v>248</v>
      </c>
      <c r="AA418" s="9">
        <v>2.1800000000000002</v>
      </c>
      <c r="AB418" s="9">
        <v>2.137</v>
      </c>
      <c r="AC418" s="179">
        <f t="shared" si="23"/>
        <v>0</v>
      </c>
      <c r="AD418" s="9"/>
      <c r="AE418" s="9">
        <v>2.137</v>
      </c>
      <c r="AF418" s="9" t="s">
        <v>1</v>
      </c>
      <c r="AG418" s="9">
        <v>2.2069999999999999</v>
      </c>
      <c r="AH418" s="9">
        <v>1.9820000000000002</v>
      </c>
      <c r="AI418" s="9">
        <v>1.9570000000000001</v>
      </c>
      <c r="AJ418" s="9">
        <v>1.7969999999999999</v>
      </c>
      <c r="AK418" s="9">
        <v>2.0345</v>
      </c>
      <c r="AL418" s="9">
        <v>2.117</v>
      </c>
      <c r="AM418" s="9">
        <v>2.282</v>
      </c>
      <c r="AN418" s="9" t="s">
        <v>1</v>
      </c>
      <c r="AO418" s="1" t="s">
        <v>1</v>
      </c>
      <c r="AP418" s="9" t="s">
        <v>1</v>
      </c>
      <c r="AQ418" s="9">
        <v>2.0619999999999998</v>
      </c>
      <c r="AR418" s="1" t="s">
        <v>1</v>
      </c>
      <c r="BE418" s="9"/>
      <c r="BG418" s="9"/>
      <c r="BH418" s="9"/>
      <c r="BI418" s="9"/>
      <c r="BJ418" s="9"/>
      <c r="BK418" s="9"/>
      <c r="BL418" s="9"/>
      <c r="BM418" s="9"/>
      <c r="BQ418" s="9"/>
      <c r="BR418" s="9"/>
    </row>
    <row r="419" spans="1:70" hidden="1" x14ac:dyDescent="0.25">
      <c r="A419" s="8">
        <v>35865</v>
      </c>
      <c r="B419" s="5">
        <f t="shared" si="22"/>
        <v>413</v>
      </c>
      <c r="C419" s="9"/>
      <c r="D419" s="9" t="s">
        <v>248</v>
      </c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 t="s">
        <v>248</v>
      </c>
      <c r="AA419" s="9">
        <v>2.165</v>
      </c>
      <c r="AB419" s="9">
        <v>2.1720000000000002</v>
      </c>
      <c r="AC419" s="179">
        <f t="shared" si="23"/>
        <v>0</v>
      </c>
      <c r="AD419" s="9"/>
      <c r="AE419" s="9">
        <v>2.1720000000000002</v>
      </c>
      <c r="AF419" s="9" t="s">
        <v>1</v>
      </c>
      <c r="AG419" s="9">
        <v>2.2444999999999999</v>
      </c>
      <c r="AH419" s="9">
        <v>2.0220000000000002</v>
      </c>
      <c r="AI419" s="9">
        <v>1.9970000000000001</v>
      </c>
      <c r="AJ419" s="9">
        <v>1.8470000000000002</v>
      </c>
      <c r="AK419" s="9">
        <v>2.0695000000000001</v>
      </c>
      <c r="AL419" s="9">
        <v>2.1545000000000001</v>
      </c>
      <c r="AM419" s="9">
        <v>2.3220000000000001</v>
      </c>
      <c r="AN419" s="9" t="s">
        <v>1</v>
      </c>
      <c r="AO419" s="1" t="s">
        <v>1</v>
      </c>
      <c r="AP419" s="9" t="s">
        <v>1</v>
      </c>
      <c r="AQ419" s="9">
        <v>2.1020000000000003</v>
      </c>
      <c r="AR419" s="1" t="s">
        <v>1</v>
      </c>
      <c r="BE419" s="9"/>
      <c r="BG419" s="9"/>
      <c r="BH419" s="9"/>
      <c r="BI419" s="9"/>
      <c r="BJ419" s="9"/>
      <c r="BK419" s="9"/>
      <c r="BL419" s="9"/>
      <c r="BM419" s="9"/>
      <c r="BQ419" s="9"/>
      <c r="BR419" s="9"/>
    </row>
    <row r="420" spans="1:70" hidden="1" x14ac:dyDescent="0.25">
      <c r="A420" s="8">
        <v>35866</v>
      </c>
      <c r="B420" s="5">
        <f t="shared" si="22"/>
        <v>414</v>
      </c>
      <c r="C420" s="9"/>
      <c r="D420" s="9" t="s">
        <v>248</v>
      </c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 t="s">
        <v>248</v>
      </c>
      <c r="AA420" s="9">
        <v>2.2000000000000002</v>
      </c>
      <c r="AB420" s="9">
        <v>2.1339999999999999</v>
      </c>
      <c r="AC420" s="179">
        <f t="shared" si="23"/>
        <v>0</v>
      </c>
      <c r="AD420" s="9"/>
      <c r="AE420" s="9">
        <v>2.1339999999999999</v>
      </c>
      <c r="AF420" s="9" t="s">
        <v>1</v>
      </c>
      <c r="AG420" s="9">
        <v>2.2064999999999997</v>
      </c>
      <c r="AH420" s="9">
        <v>1.984</v>
      </c>
      <c r="AI420" s="9">
        <v>1.954</v>
      </c>
      <c r="AJ420" s="9">
        <v>1.8139999999999998</v>
      </c>
      <c r="AK420" s="9">
        <v>2.0339999999999998</v>
      </c>
      <c r="AL420" s="9">
        <v>2.1139999999999999</v>
      </c>
      <c r="AM420" s="9">
        <v>2.2789999999999999</v>
      </c>
      <c r="AN420" s="9" t="s">
        <v>1</v>
      </c>
      <c r="AO420" s="1" t="s">
        <v>1</v>
      </c>
      <c r="AP420" s="9" t="s">
        <v>1</v>
      </c>
      <c r="AQ420" s="9">
        <v>2.0640000000000001</v>
      </c>
      <c r="AR420" s="1" t="s">
        <v>1</v>
      </c>
      <c r="BE420" s="9"/>
      <c r="BG420" s="9"/>
      <c r="BH420" s="9"/>
      <c r="BI420" s="9"/>
      <c r="BJ420" s="9"/>
      <c r="BK420" s="9"/>
      <c r="BL420" s="9"/>
      <c r="BM420" s="9"/>
      <c r="BQ420" s="9"/>
      <c r="BR420" s="9"/>
    </row>
    <row r="421" spans="1:70" hidden="1" x14ac:dyDescent="0.25">
      <c r="A421" s="8">
        <v>35867</v>
      </c>
      <c r="B421" s="5">
        <f t="shared" si="22"/>
        <v>415</v>
      </c>
      <c r="C421" s="9"/>
      <c r="D421" s="9" t="s">
        <v>248</v>
      </c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 t="s">
        <v>248</v>
      </c>
      <c r="AA421" s="9">
        <v>2.13</v>
      </c>
      <c r="AB421" s="9">
        <v>2.137</v>
      </c>
      <c r="AC421" s="179">
        <f t="shared" si="23"/>
        <v>0</v>
      </c>
      <c r="AD421" s="9"/>
      <c r="AE421" s="9">
        <v>2.137</v>
      </c>
      <c r="AF421" s="9" t="s">
        <v>1</v>
      </c>
      <c r="AG421" s="9">
        <v>2.2094999999999998</v>
      </c>
      <c r="AH421" s="9">
        <v>1.9969999999999999</v>
      </c>
      <c r="AI421" s="9">
        <v>1.972</v>
      </c>
      <c r="AJ421" s="9">
        <v>1.8320000000000001</v>
      </c>
      <c r="AK421" s="9">
        <v>2.0419999999999998</v>
      </c>
      <c r="AL421" s="9">
        <v>2.1219999999999999</v>
      </c>
      <c r="AM421" s="9">
        <v>2.2869999999999999</v>
      </c>
      <c r="AN421" s="9" t="s">
        <v>1</v>
      </c>
      <c r="AO421" s="1" t="s">
        <v>1</v>
      </c>
      <c r="AP421" s="9" t="s">
        <v>1</v>
      </c>
      <c r="AQ421" s="9">
        <v>2.077</v>
      </c>
      <c r="AR421" s="1" t="s">
        <v>1</v>
      </c>
      <c r="BE421" s="9"/>
      <c r="BG421" s="9"/>
      <c r="BH421" s="9"/>
      <c r="BI421" s="9"/>
      <c r="BJ421" s="9"/>
      <c r="BK421" s="9"/>
      <c r="BL421" s="9"/>
      <c r="BM421" s="9"/>
      <c r="BQ421" s="9"/>
      <c r="BR421" s="9"/>
    </row>
    <row r="422" spans="1:70" hidden="1" x14ac:dyDescent="0.25">
      <c r="A422" s="8">
        <v>35870</v>
      </c>
      <c r="B422" s="5">
        <f t="shared" si="22"/>
        <v>416</v>
      </c>
      <c r="C422" s="9"/>
      <c r="D422" s="9" t="s">
        <v>248</v>
      </c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 t="s">
        <v>248</v>
      </c>
      <c r="AA422" s="9">
        <v>2.125</v>
      </c>
      <c r="AB422" s="9">
        <v>2.1549999999999998</v>
      </c>
      <c r="AC422" s="179">
        <f t="shared" si="23"/>
        <v>0</v>
      </c>
      <c r="AD422" s="9"/>
      <c r="AE422" s="9">
        <v>2.1549999999999998</v>
      </c>
      <c r="AF422" s="9" t="s">
        <v>1</v>
      </c>
      <c r="AG422" s="9">
        <v>2.23</v>
      </c>
      <c r="AH422" s="9">
        <v>2.0099999999999998</v>
      </c>
      <c r="AI422" s="9">
        <v>1.98</v>
      </c>
      <c r="AJ422" s="9">
        <v>1.855</v>
      </c>
      <c r="AK422" s="9">
        <v>2.0525000000000002</v>
      </c>
      <c r="AL422" s="9">
        <v>2.1375000000000002</v>
      </c>
      <c r="AM422" s="9">
        <v>2.2999999999999998</v>
      </c>
      <c r="AN422" s="9" t="s">
        <v>1</v>
      </c>
      <c r="AO422" s="1" t="s">
        <v>1</v>
      </c>
      <c r="AP422" s="9" t="s">
        <v>1</v>
      </c>
      <c r="AQ422" s="9">
        <v>2.09</v>
      </c>
      <c r="AR422" s="1" t="s">
        <v>1</v>
      </c>
      <c r="BE422" s="9"/>
      <c r="BG422" s="9"/>
      <c r="BH422" s="9"/>
      <c r="BI422" s="9"/>
      <c r="BJ422" s="9"/>
      <c r="BK422" s="9"/>
      <c r="BL422" s="9"/>
      <c r="BM422" s="9"/>
      <c r="BQ422" s="9"/>
      <c r="BR422" s="9"/>
    </row>
    <row r="423" spans="1:70" hidden="1" x14ac:dyDescent="0.25">
      <c r="A423" s="10">
        <v>35871</v>
      </c>
      <c r="B423" s="5">
        <f t="shared" si="22"/>
        <v>417</v>
      </c>
      <c r="C423" s="9"/>
      <c r="D423" s="9" t="s">
        <v>248</v>
      </c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 t="s">
        <v>248</v>
      </c>
      <c r="AA423" s="9">
        <v>2.16</v>
      </c>
      <c r="AB423" s="9">
        <v>2.1549999999999998</v>
      </c>
      <c r="AC423" s="179">
        <f t="shared" si="23"/>
        <v>0</v>
      </c>
      <c r="AD423" s="9"/>
      <c r="AE423" s="9">
        <v>2.1549999999999998</v>
      </c>
      <c r="AF423" s="9" t="s">
        <v>1</v>
      </c>
      <c r="AG423" s="9">
        <v>2.2250000000000001</v>
      </c>
      <c r="AH423" s="9">
        <v>2.0074999999999998</v>
      </c>
      <c r="AI423" s="9">
        <v>1.9724999999999999</v>
      </c>
      <c r="AJ423" s="9">
        <v>1.85</v>
      </c>
      <c r="AK423" s="9">
        <v>2.0525000000000002</v>
      </c>
      <c r="AL423" s="9">
        <v>2.1349999999999998</v>
      </c>
      <c r="AM423" s="9">
        <v>2.2875000000000001</v>
      </c>
      <c r="AN423" s="9" t="s">
        <v>1</v>
      </c>
      <c r="AO423" s="1" t="s">
        <v>1</v>
      </c>
      <c r="AP423" s="9" t="s">
        <v>1</v>
      </c>
      <c r="AQ423" s="9">
        <v>2.0874999999999999</v>
      </c>
      <c r="AR423" s="1" t="s">
        <v>1</v>
      </c>
      <c r="BE423" s="9"/>
      <c r="BG423" s="9"/>
      <c r="BH423" s="9"/>
      <c r="BI423" s="9"/>
      <c r="BJ423" s="9"/>
      <c r="BK423" s="9"/>
      <c r="BL423" s="9"/>
      <c r="BM423" s="9"/>
      <c r="BQ423" s="9"/>
      <c r="BR423" s="9"/>
    </row>
    <row r="424" spans="1:70" hidden="1" x14ac:dyDescent="0.25">
      <c r="A424" s="10">
        <v>35872</v>
      </c>
      <c r="B424" s="5">
        <f t="shared" si="22"/>
        <v>418</v>
      </c>
      <c r="C424" s="9"/>
      <c r="D424" s="9" t="s">
        <v>248</v>
      </c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 t="s">
        <v>248</v>
      </c>
      <c r="AA424" s="9">
        <v>2.165</v>
      </c>
      <c r="AB424" s="9">
        <v>2.2389999999999999</v>
      </c>
      <c r="AC424" s="179">
        <f t="shared" si="23"/>
        <v>0</v>
      </c>
      <c r="AD424" s="9"/>
      <c r="AE424" s="9">
        <v>2.2389999999999999</v>
      </c>
      <c r="AF424" s="9" t="s">
        <v>1</v>
      </c>
      <c r="AG424" s="9">
        <v>2.3102499999999999</v>
      </c>
      <c r="AH424" s="9">
        <v>2.0614999999999997</v>
      </c>
      <c r="AI424" s="9">
        <v>2.0339999999999998</v>
      </c>
      <c r="AJ424" s="9">
        <v>1.8789999999999998</v>
      </c>
      <c r="AK424" s="9">
        <v>2.1265000000000001</v>
      </c>
      <c r="AL424" s="9">
        <v>2.2189999999999999</v>
      </c>
      <c r="AM424" s="9">
        <v>2.3239999999999998</v>
      </c>
      <c r="AN424" s="9" t="s">
        <v>1</v>
      </c>
      <c r="AO424" s="1" t="s">
        <v>1</v>
      </c>
      <c r="AP424" s="9" t="s">
        <v>1</v>
      </c>
      <c r="AQ424" s="9">
        <v>2.1414999999999997</v>
      </c>
      <c r="AR424" s="1" t="s">
        <v>1</v>
      </c>
      <c r="BE424" s="9"/>
      <c r="BG424" s="9"/>
      <c r="BH424" s="9"/>
      <c r="BI424" s="9"/>
      <c r="BJ424" s="9"/>
      <c r="BK424" s="9"/>
      <c r="BL424" s="9"/>
      <c r="BM424" s="9"/>
      <c r="BQ424" s="9"/>
      <c r="BR424" s="9"/>
    </row>
    <row r="425" spans="1:70" hidden="1" x14ac:dyDescent="0.25">
      <c r="A425" s="8">
        <v>35873</v>
      </c>
      <c r="B425" s="5">
        <f t="shared" si="22"/>
        <v>419</v>
      </c>
      <c r="C425" s="9"/>
      <c r="D425" s="9" t="s">
        <v>248</v>
      </c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 t="s">
        <v>248</v>
      </c>
      <c r="AA425" s="9">
        <v>2.2599999999999998</v>
      </c>
      <c r="AB425" s="9">
        <v>2.2999999999999998</v>
      </c>
      <c r="AC425" s="179">
        <f t="shared" si="23"/>
        <v>0</v>
      </c>
      <c r="AD425" s="9"/>
      <c r="AE425" s="9">
        <v>2.2999999999999998</v>
      </c>
      <c r="AF425" s="9" t="s">
        <v>1</v>
      </c>
      <c r="AG425" s="9">
        <v>2.37</v>
      </c>
      <c r="AH425" s="9">
        <v>2.105</v>
      </c>
      <c r="AI425" s="9">
        <v>2.0625</v>
      </c>
      <c r="AJ425" s="9">
        <v>1.92</v>
      </c>
      <c r="AK425" s="9">
        <v>2.1825000000000001</v>
      </c>
      <c r="AL425" s="9">
        <v>2.2725</v>
      </c>
      <c r="AM425" s="9">
        <v>2.3574999999999999</v>
      </c>
      <c r="AN425" s="9" t="s">
        <v>1</v>
      </c>
      <c r="AO425" s="1" t="s">
        <v>1</v>
      </c>
      <c r="AP425" s="9" t="s">
        <v>1</v>
      </c>
      <c r="AQ425" s="9">
        <v>2.1850000000000001</v>
      </c>
      <c r="AR425" s="1" t="s">
        <v>1</v>
      </c>
      <c r="AT425" s="9"/>
      <c r="AU425" s="9"/>
      <c r="AV425" s="9"/>
      <c r="AW425" s="9"/>
      <c r="AX425" s="9"/>
      <c r="AY425" s="9"/>
      <c r="BE425" s="9"/>
      <c r="BG425" s="9"/>
      <c r="BH425" s="9"/>
      <c r="BI425" s="9"/>
      <c r="BJ425" s="9"/>
      <c r="BK425" s="9"/>
      <c r="BL425" s="9"/>
      <c r="BM425" s="9"/>
      <c r="BQ425" s="9"/>
      <c r="BR425" s="9"/>
    </row>
    <row r="426" spans="1:70" hidden="1" x14ac:dyDescent="0.25">
      <c r="A426" s="8">
        <v>35874</v>
      </c>
      <c r="B426" s="5">
        <f t="shared" si="22"/>
        <v>420</v>
      </c>
      <c r="C426" s="9"/>
      <c r="D426" s="9" t="s">
        <v>248</v>
      </c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 t="s">
        <v>248</v>
      </c>
      <c r="AA426" s="9">
        <v>2.2799999999999998</v>
      </c>
      <c r="AB426" s="9">
        <v>2.343</v>
      </c>
      <c r="AC426" s="179">
        <f t="shared" si="23"/>
        <v>0</v>
      </c>
      <c r="AD426" s="9"/>
      <c r="AE426" s="9">
        <v>2.343</v>
      </c>
      <c r="AF426" s="9" t="s">
        <v>1</v>
      </c>
      <c r="AG426" s="9">
        <v>2.4104999999999999</v>
      </c>
      <c r="AH426" s="9">
        <v>2.1379999999999999</v>
      </c>
      <c r="AI426" s="9">
        <v>2.0979999999999999</v>
      </c>
      <c r="AJ426" s="9">
        <v>1.9330000000000001</v>
      </c>
      <c r="AK426" s="9">
        <v>2.218</v>
      </c>
      <c r="AL426" s="9">
        <v>2.3192499999999998</v>
      </c>
      <c r="AM426" s="9">
        <v>2.3879999999999999</v>
      </c>
      <c r="AN426" s="9" t="s">
        <v>1</v>
      </c>
      <c r="AO426" s="1" t="s">
        <v>1</v>
      </c>
      <c r="AP426" s="9" t="s">
        <v>1</v>
      </c>
      <c r="AQ426" s="9">
        <v>2.218</v>
      </c>
      <c r="AR426" s="1" t="s">
        <v>1</v>
      </c>
      <c r="AT426" s="9"/>
      <c r="AU426" s="9"/>
      <c r="AV426" s="9"/>
      <c r="AW426" s="9"/>
      <c r="AX426" s="9"/>
      <c r="AY426" s="9"/>
      <c r="BE426" s="9"/>
      <c r="BG426" s="9"/>
      <c r="BH426" s="9"/>
      <c r="BI426" s="9"/>
      <c r="BJ426" s="9"/>
      <c r="BK426" s="9"/>
      <c r="BL426" s="9"/>
      <c r="BM426" s="9"/>
      <c r="BQ426" s="9"/>
      <c r="BR426" s="9"/>
    </row>
    <row r="427" spans="1:70" hidden="1" x14ac:dyDescent="0.25">
      <c r="A427" s="8">
        <v>35877</v>
      </c>
      <c r="B427" s="5">
        <f t="shared" si="22"/>
        <v>421</v>
      </c>
      <c r="C427" s="9"/>
      <c r="D427" s="9" t="s">
        <v>248</v>
      </c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 t="s">
        <v>248</v>
      </c>
      <c r="AA427" s="9">
        <v>2.3260000000000001</v>
      </c>
      <c r="AB427" s="9">
        <v>2.351</v>
      </c>
      <c r="AC427" s="179">
        <f t="shared" si="23"/>
        <v>0</v>
      </c>
      <c r="AD427" s="9"/>
      <c r="AE427" s="9">
        <v>2.351</v>
      </c>
      <c r="AF427" s="9" t="s">
        <v>1</v>
      </c>
      <c r="AG427" s="9">
        <v>2.4135</v>
      </c>
      <c r="AH427" s="9">
        <v>2.1459999999999999</v>
      </c>
      <c r="AI427" s="9">
        <v>2.0859999999999999</v>
      </c>
      <c r="AJ427" s="9">
        <v>1.921</v>
      </c>
      <c r="AK427" s="9">
        <v>2.226</v>
      </c>
      <c r="AL427" s="9">
        <v>2.3260000000000001</v>
      </c>
      <c r="AM427" s="9">
        <v>2.371</v>
      </c>
      <c r="AN427" s="9" t="s">
        <v>1</v>
      </c>
      <c r="AO427" s="1" t="s">
        <v>1</v>
      </c>
      <c r="AP427" s="9" t="s">
        <v>1</v>
      </c>
      <c r="AQ427" s="9">
        <v>2.226</v>
      </c>
      <c r="AR427" s="1" t="s">
        <v>1</v>
      </c>
      <c r="AT427" s="9"/>
      <c r="AU427" s="9"/>
      <c r="AV427" s="9"/>
      <c r="AW427" s="9"/>
      <c r="AX427" s="9"/>
      <c r="AY427" s="9"/>
      <c r="BE427" s="9"/>
      <c r="BG427" s="9"/>
      <c r="BH427" s="9"/>
      <c r="BI427" s="9"/>
      <c r="BJ427" s="9"/>
      <c r="BK427" s="9"/>
      <c r="BL427" s="9"/>
      <c r="BM427" s="9"/>
      <c r="BQ427" s="9"/>
      <c r="BR427" s="9"/>
    </row>
    <row r="428" spans="1:70" hidden="1" x14ac:dyDescent="0.25">
      <c r="A428" s="8">
        <v>35878</v>
      </c>
      <c r="B428" s="5">
        <f t="shared" si="22"/>
        <v>422</v>
      </c>
      <c r="C428" s="9"/>
      <c r="D428" s="9" t="s">
        <v>248</v>
      </c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 t="s">
        <v>248</v>
      </c>
      <c r="AA428" s="9">
        <v>2.31</v>
      </c>
      <c r="AB428" s="9">
        <v>2.33</v>
      </c>
      <c r="AC428" s="179">
        <f t="shared" si="23"/>
        <v>0</v>
      </c>
      <c r="AD428" s="9"/>
      <c r="AE428" s="9">
        <v>2.33</v>
      </c>
      <c r="AF428" s="9" t="s">
        <v>1</v>
      </c>
      <c r="AG428" s="9">
        <v>2.395</v>
      </c>
      <c r="AH428" s="9">
        <v>2.1225000000000001</v>
      </c>
      <c r="AI428" s="9">
        <v>2.0649999999999999</v>
      </c>
      <c r="AJ428" s="9">
        <v>1.9</v>
      </c>
      <c r="AK428" s="9">
        <v>2.2075</v>
      </c>
      <c r="AL428" s="9">
        <v>2.3075000000000001</v>
      </c>
      <c r="AM428" s="9">
        <v>2.355</v>
      </c>
      <c r="AN428" s="9" t="s">
        <v>1</v>
      </c>
      <c r="AO428" s="1" t="s">
        <v>1</v>
      </c>
      <c r="AP428" s="9" t="s">
        <v>1</v>
      </c>
      <c r="AQ428" s="9">
        <v>2.2025000000000001</v>
      </c>
      <c r="AR428" s="1" t="s">
        <v>1</v>
      </c>
      <c r="AT428" s="9"/>
      <c r="AU428" s="9"/>
      <c r="AV428" s="9"/>
      <c r="AW428" s="9"/>
      <c r="AX428" s="9"/>
      <c r="AY428" s="9"/>
      <c r="BE428" s="9"/>
      <c r="BG428" s="9"/>
      <c r="BH428" s="9"/>
      <c r="BI428" s="9"/>
      <c r="BJ428" s="9"/>
      <c r="BK428" s="9"/>
      <c r="BL428" s="9"/>
      <c r="BM428" s="9"/>
      <c r="BQ428" s="9"/>
      <c r="BR428" s="9"/>
    </row>
    <row r="429" spans="1:70" hidden="1" x14ac:dyDescent="0.25">
      <c r="A429" s="8">
        <v>35879</v>
      </c>
      <c r="B429" s="5">
        <f t="shared" si="22"/>
        <v>423</v>
      </c>
      <c r="C429" s="9"/>
      <c r="D429" s="9" t="s">
        <v>248</v>
      </c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 t="s">
        <v>248</v>
      </c>
      <c r="AA429" s="9">
        <v>2.3650000000000002</v>
      </c>
      <c r="AB429" s="9">
        <v>2.3650000000000002</v>
      </c>
      <c r="AC429" s="179">
        <f t="shared" si="23"/>
        <v>0</v>
      </c>
      <c r="AD429" s="9"/>
      <c r="AE429" s="9">
        <v>2.3650000000000002</v>
      </c>
      <c r="AF429" s="9" t="s">
        <v>1</v>
      </c>
      <c r="AG429" s="9">
        <v>2.4275000000000002</v>
      </c>
      <c r="AH429" s="9">
        <v>2.1549999999999998</v>
      </c>
      <c r="AI429" s="9">
        <v>2.08</v>
      </c>
      <c r="AJ429" s="9">
        <v>1.9175</v>
      </c>
      <c r="AK429" s="9">
        <v>2.2400000000000002</v>
      </c>
      <c r="AL429" s="9">
        <v>2.34</v>
      </c>
      <c r="AM429" s="9">
        <v>2.37</v>
      </c>
      <c r="AN429" s="9" t="s">
        <v>1</v>
      </c>
      <c r="AO429" s="1" t="s">
        <v>1</v>
      </c>
      <c r="AP429" s="9" t="s">
        <v>1</v>
      </c>
      <c r="AQ429" s="9">
        <v>2.2349999999999999</v>
      </c>
      <c r="AR429" s="1" t="s">
        <v>1</v>
      </c>
      <c r="AT429" s="9"/>
      <c r="AU429" s="9"/>
      <c r="AV429" s="9"/>
      <c r="AW429" s="9"/>
      <c r="AX429" s="9"/>
      <c r="AY429" s="9"/>
      <c r="BE429" s="9"/>
      <c r="BG429" s="9"/>
      <c r="BH429" s="9"/>
      <c r="BI429" s="9"/>
      <c r="BJ429" s="9"/>
      <c r="BK429" s="9"/>
      <c r="BL429" s="9"/>
      <c r="BM429" s="9"/>
      <c r="BQ429" s="9"/>
      <c r="BR429" s="9"/>
    </row>
    <row r="430" spans="1:70" hidden="1" x14ac:dyDescent="0.25">
      <c r="A430" s="8">
        <v>35880</v>
      </c>
      <c r="B430" s="5">
        <f t="shared" si="22"/>
        <v>424</v>
      </c>
      <c r="C430" s="9"/>
      <c r="D430" s="9" t="s">
        <v>248</v>
      </c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 t="s">
        <v>248</v>
      </c>
      <c r="AA430" s="9">
        <v>2.34</v>
      </c>
      <c r="AB430" s="9">
        <v>2.3380000000000001</v>
      </c>
      <c r="AC430" s="179">
        <f t="shared" si="23"/>
        <v>0</v>
      </c>
      <c r="AD430" s="9"/>
      <c r="AE430" s="9">
        <v>2.3380000000000001</v>
      </c>
      <c r="AF430" s="9" t="s">
        <v>1</v>
      </c>
      <c r="AG430" s="9">
        <v>2.403</v>
      </c>
      <c r="AH430" s="9">
        <v>2.1379999999999999</v>
      </c>
      <c r="AI430" s="9">
        <v>2.0780000000000003</v>
      </c>
      <c r="AJ430" s="9">
        <v>1.9080000000000001</v>
      </c>
      <c r="AK430" s="9">
        <v>2.2204999999999999</v>
      </c>
      <c r="AL430" s="9">
        <v>2.3155000000000001</v>
      </c>
      <c r="AM430" s="9">
        <v>2.3730000000000002</v>
      </c>
      <c r="AN430" s="9" t="s">
        <v>1</v>
      </c>
      <c r="AO430" s="1" t="s">
        <v>1</v>
      </c>
      <c r="AP430" s="9" t="s">
        <v>1</v>
      </c>
      <c r="AQ430" s="9">
        <v>2.218</v>
      </c>
      <c r="AR430" s="1" t="s">
        <v>1</v>
      </c>
      <c r="AT430" s="9"/>
      <c r="AU430" s="9"/>
      <c r="AV430" s="9"/>
      <c r="AW430" s="9"/>
      <c r="AX430" s="9"/>
      <c r="AY430" s="9"/>
      <c r="BE430" s="9"/>
      <c r="BG430" s="9"/>
      <c r="BH430" s="9"/>
      <c r="BI430" s="9"/>
      <c r="BJ430" s="9"/>
      <c r="BK430" s="9"/>
      <c r="BL430" s="9"/>
      <c r="BM430" s="9"/>
      <c r="BQ430" s="9"/>
      <c r="BR430" s="9"/>
    </row>
    <row r="431" spans="1:70" hidden="1" x14ac:dyDescent="0.25">
      <c r="A431" s="8">
        <v>35881</v>
      </c>
      <c r="B431" s="5">
        <f t="shared" si="22"/>
        <v>425</v>
      </c>
      <c r="C431" s="9"/>
      <c r="D431" s="9" t="s">
        <v>248</v>
      </c>
      <c r="E431" s="9">
        <v>1</v>
      </c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 t="s">
        <v>248</v>
      </c>
      <c r="AA431" s="9">
        <v>2.3159999999999998</v>
      </c>
      <c r="AB431" s="9">
        <v>2.2999999999999998</v>
      </c>
      <c r="AC431" s="179">
        <f t="shared" si="23"/>
        <v>0</v>
      </c>
      <c r="AD431" s="9">
        <v>1</v>
      </c>
      <c r="AE431" s="9">
        <v>2.2999999999999998</v>
      </c>
      <c r="AF431" s="9" t="s">
        <v>1</v>
      </c>
      <c r="AG431" s="9">
        <v>2.36</v>
      </c>
      <c r="AH431" s="9">
        <v>2.12</v>
      </c>
      <c r="AI431" s="9">
        <v>2.06</v>
      </c>
      <c r="AJ431" s="9">
        <v>1.91</v>
      </c>
      <c r="AK431" s="9">
        <v>2.1825000000000001</v>
      </c>
      <c r="AL431" s="9">
        <v>2.2850000000000001</v>
      </c>
      <c r="AM431" s="9">
        <v>2.355</v>
      </c>
      <c r="AN431" s="9" t="s">
        <v>1</v>
      </c>
      <c r="AO431" s="1" t="s">
        <v>1</v>
      </c>
      <c r="AP431" s="9" t="s">
        <v>1</v>
      </c>
      <c r="AQ431" s="9">
        <v>2.2000000000000002</v>
      </c>
      <c r="AR431" s="1" t="s">
        <v>1</v>
      </c>
      <c r="AT431" s="9"/>
      <c r="AU431" s="9"/>
      <c r="AV431" s="9"/>
      <c r="AW431" s="9"/>
      <c r="AX431" s="9"/>
      <c r="AY431" s="9"/>
      <c r="BE431" s="9"/>
      <c r="BG431" s="9"/>
      <c r="BH431" s="9"/>
      <c r="BI431" s="9"/>
      <c r="BJ431" s="9"/>
      <c r="BK431" s="9"/>
      <c r="BL431" s="9"/>
      <c r="BM431" s="9"/>
      <c r="BQ431" s="9"/>
      <c r="BR431" s="9"/>
    </row>
    <row r="432" spans="1:70" hidden="1" x14ac:dyDescent="0.25">
      <c r="A432" s="8">
        <v>35884</v>
      </c>
      <c r="B432" s="5">
        <f t="shared" si="22"/>
        <v>426</v>
      </c>
      <c r="C432" s="9"/>
      <c r="D432" s="9" t="s">
        <v>249</v>
      </c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 t="s">
        <v>249</v>
      </c>
      <c r="AA432" s="9">
        <v>2.3450000000000002</v>
      </c>
      <c r="AB432" s="9">
        <v>2.4089999999999998</v>
      </c>
      <c r="AC432" s="179">
        <f t="shared" si="23"/>
        <v>0</v>
      </c>
      <c r="AD432" s="9"/>
      <c r="AE432" s="9">
        <v>2.4089999999999998</v>
      </c>
      <c r="AF432" s="9" t="s">
        <v>1</v>
      </c>
      <c r="AG432" s="9">
        <v>2.4739999999999998</v>
      </c>
      <c r="AH432" s="9">
        <v>2.19875</v>
      </c>
      <c r="AI432" s="9">
        <v>2.1364999999999998</v>
      </c>
      <c r="AJ432" s="9">
        <v>1.8989999999999998</v>
      </c>
      <c r="AK432" s="9">
        <v>2.2664999999999997</v>
      </c>
      <c r="AL432" s="9">
        <v>2.3864999999999998</v>
      </c>
      <c r="AM432" s="9">
        <v>2.4364999999999997</v>
      </c>
      <c r="AN432" s="9" t="s">
        <v>1</v>
      </c>
      <c r="AO432" s="1" t="s">
        <v>1</v>
      </c>
      <c r="AP432" s="9" t="s">
        <v>1</v>
      </c>
      <c r="AQ432" s="9">
        <v>2.2787500000000001</v>
      </c>
      <c r="AR432" s="1" t="s">
        <v>1</v>
      </c>
      <c r="AT432" s="9"/>
      <c r="AU432" s="9"/>
      <c r="AV432" s="9"/>
      <c r="AW432" s="9"/>
      <c r="AX432" s="9"/>
      <c r="AY432" s="9"/>
      <c r="BE432" s="9"/>
      <c r="BG432" s="9"/>
      <c r="BH432" s="9"/>
      <c r="BI432" s="9"/>
      <c r="BJ432" s="9"/>
      <c r="BK432" s="9"/>
      <c r="BL432" s="9"/>
      <c r="BM432" s="9"/>
      <c r="BQ432" s="9"/>
      <c r="BR432" s="9"/>
    </row>
    <row r="433" spans="1:70" hidden="1" x14ac:dyDescent="0.25">
      <c r="A433" s="8">
        <v>35885</v>
      </c>
      <c r="B433" s="5">
        <f t="shared" si="22"/>
        <v>427</v>
      </c>
      <c r="C433" s="9"/>
      <c r="D433" s="9" t="s">
        <v>249</v>
      </c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 t="s">
        <v>249</v>
      </c>
      <c r="AA433" s="9">
        <v>2.4300000000000002</v>
      </c>
      <c r="AB433" s="9">
        <v>2.5219999999999998</v>
      </c>
      <c r="AC433" s="179">
        <f t="shared" si="23"/>
        <v>0</v>
      </c>
      <c r="AD433" s="9"/>
      <c r="AE433" s="9">
        <v>2.5219999999999998</v>
      </c>
      <c r="AF433" s="9" t="s">
        <v>1</v>
      </c>
      <c r="AG433" s="9">
        <v>2.5894999999999997</v>
      </c>
      <c r="AH433" s="9">
        <v>2.2969999999999997</v>
      </c>
      <c r="AI433" s="9">
        <v>2.222</v>
      </c>
      <c r="AJ433" s="9">
        <v>1.9769999999999996</v>
      </c>
      <c r="AK433" s="9">
        <v>2.3719999999999999</v>
      </c>
      <c r="AL433" s="9">
        <v>2.4944999999999999</v>
      </c>
      <c r="AM433" s="9">
        <v>2.5219999999999998</v>
      </c>
      <c r="AN433" s="9" t="s">
        <v>1</v>
      </c>
      <c r="AO433" s="1" t="s">
        <v>1</v>
      </c>
      <c r="AP433" s="9" t="s">
        <v>1</v>
      </c>
      <c r="AQ433" s="9">
        <v>2.3769999999999998</v>
      </c>
      <c r="AR433" s="1" t="s">
        <v>1</v>
      </c>
      <c r="AT433" s="9"/>
      <c r="AU433" s="9"/>
      <c r="AV433" s="9"/>
      <c r="AW433" s="9"/>
      <c r="AX433" s="9"/>
      <c r="AY433" s="9"/>
      <c r="BE433" s="9"/>
      <c r="BG433" s="9"/>
      <c r="BH433" s="9"/>
      <c r="BI433" s="9"/>
      <c r="BJ433" s="9"/>
      <c r="BK433" s="9"/>
      <c r="BL433" s="9"/>
      <c r="BM433" s="9"/>
      <c r="BQ433" s="9"/>
      <c r="BR433" s="9"/>
    </row>
    <row r="434" spans="1:70" hidden="1" x14ac:dyDescent="0.25">
      <c r="A434" s="8">
        <v>35886</v>
      </c>
      <c r="B434" s="5">
        <f t="shared" si="22"/>
        <v>428</v>
      </c>
      <c r="C434" s="9"/>
      <c r="D434" s="9" t="s">
        <v>249</v>
      </c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 t="s">
        <v>249</v>
      </c>
      <c r="AA434" s="9">
        <v>2.5249999999999999</v>
      </c>
      <c r="AB434" s="9">
        <v>2.5009999999999999</v>
      </c>
      <c r="AC434" s="179">
        <f t="shared" si="23"/>
        <v>0</v>
      </c>
      <c r="AD434" s="9"/>
      <c r="AE434" s="9">
        <v>2.5009999999999999</v>
      </c>
      <c r="AF434" s="9" t="s">
        <v>1</v>
      </c>
      <c r="AG434" s="9">
        <v>2.5709999999999997</v>
      </c>
      <c r="AH434" s="9">
        <v>2.2709999999999999</v>
      </c>
      <c r="AI434" s="9">
        <v>2.2010000000000001</v>
      </c>
      <c r="AJ434" s="9">
        <v>1.9609999999999999</v>
      </c>
      <c r="AK434" s="9">
        <v>2.351</v>
      </c>
      <c r="AL434" s="9">
        <v>2.4735</v>
      </c>
      <c r="AM434" s="9">
        <v>2.5109999999999997</v>
      </c>
      <c r="AN434" s="9" t="s">
        <v>1</v>
      </c>
      <c r="AO434" s="1" t="s">
        <v>1</v>
      </c>
      <c r="AP434" s="9" t="s">
        <v>1</v>
      </c>
      <c r="AQ434" s="9">
        <v>2.351</v>
      </c>
      <c r="AR434" s="1" t="s">
        <v>1</v>
      </c>
      <c r="AT434" s="9"/>
      <c r="AU434" s="9"/>
      <c r="AV434" s="9"/>
      <c r="AW434" s="9"/>
      <c r="AX434" s="9"/>
      <c r="AY434" s="9"/>
      <c r="BE434" s="9"/>
      <c r="BG434" s="9"/>
      <c r="BH434" s="9"/>
      <c r="BI434" s="9"/>
      <c r="BJ434" s="9"/>
      <c r="BK434" s="9"/>
      <c r="BL434" s="9"/>
      <c r="BM434" s="9"/>
      <c r="BQ434" s="9"/>
      <c r="BR434" s="9"/>
    </row>
    <row r="435" spans="1:70" hidden="1" x14ac:dyDescent="0.25">
      <c r="A435" s="8">
        <v>35887</v>
      </c>
      <c r="B435" s="5">
        <f t="shared" si="22"/>
        <v>429</v>
      </c>
      <c r="C435" s="9"/>
      <c r="D435" s="9" t="s">
        <v>249</v>
      </c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 t="s">
        <v>249</v>
      </c>
      <c r="AA435" s="9">
        <v>2.48</v>
      </c>
      <c r="AB435" s="9">
        <v>2.5619999999999998</v>
      </c>
      <c r="AC435" s="179">
        <f t="shared" si="23"/>
        <v>0</v>
      </c>
      <c r="AD435" s="9"/>
      <c r="AE435" s="9">
        <v>2.5619999999999998</v>
      </c>
      <c r="AF435" s="9" t="s">
        <v>1</v>
      </c>
      <c r="AG435" s="9">
        <v>2.637</v>
      </c>
      <c r="AH435" s="9">
        <v>2.3294999999999999</v>
      </c>
      <c r="AI435" s="9">
        <v>2.2469999999999999</v>
      </c>
      <c r="AJ435" s="9">
        <v>2.0169999999999995</v>
      </c>
      <c r="AK435" s="9">
        <v>2.4095</v>
      </c>
      <c r="AL435" s="9">
        <v>2.5394999999999999</v>
      </c>
      <c r="AM435" s="9">
        <v>2.5369999999999999</v>
      </c>
      <c r="AN435" s="9" t="s">
        <v>1</v>
      </c>
      <c r="AO435" s="1" t="s">
        <v>1</v>
      </c>
      <c r="AP435" s="9" t="s">
        <v>1</v>
      </c>
      <c r="AQ435" s="9">
        <v>2.4095</v>
      </c>
      <c r="AR435" s="1" t="s">
        <v>1</v>
      </c>
      <c r="AT435" s="9"/>
      <c r="AU435" s="9"/>
      <c r="AV435" s="9"/>
      <c r="AW435" s="9"/>
      <c r="AX435" s="9"/>
      <c r="AY435" s="9"/>
      <c r="BE435" s="9"/>
      <c r="BG435" s="9"/>
      <c r="BH435" s="9"/>
      <c r="BI435" s="9"/>
      <c r="BJ435" s="9"/>
      <c r="BK435" s="9"/>
      <c r="BL435" s="9"/>
      <c r="BM435" s="9"/>
      <c r="BQ435" s="9"/>
      <c r="BR435" s="9"/>
    </row>
    <row r="436" spans="1:70" hidden="1" x14ac:dyDescent="0.25">
      <c r="A436" s="8">
        <v>35888</v>
      </c>
      <c r="B436" s="5">
        <f t="shared" si="22"/>
        <v>430</v>
      </c>
      <c r="C436" s="9"/>
      <c r="D436" s="9" t="s">
        <v>249</v>
      </c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 t="s">
        <v>249</v>
      </c>
      <c r="AA436" s="9">
        <v>2.57</v>
      </c>
      <c r="AB436" s="9">
        <v>2.556</v>
      </c>
      <c r="AC436" s="179">
        <f t="shared" si="23"/>
        <v>0</v>
      </c>
      <c r="AD436" s="9"/>
      <c r="AE436" s="9">
        <v>2.556</v>
      </c>
      <c r="AF436" s="9" t="s">
        <v>1</v>
      </c>
      <c r="AG436" s="9">
        <v>2.6310000000000002</v>
      </c>
      <c r="AH436" s="9">
        <v>2.3359999999999999</v>
      </c>
      <c r="AI436" s="9">
        <v>2.2534999999999998</v>
      </c>
      <c r="AJ436" s="9">
        <v>2.0059999999999998</v>
      </c>
      <c r="AK436" s="9">
        <v>2.411</v>
      </c>
      <c r="AL436" s="9">
        <v>2.5335000000000001</v>
      </c>
      <c r="AM436" s="9">
        <v>2.5634999999999999</v>
      </c>
      <c r="AN436" s="9" t="s">
        <v>1</v>
      </c>
      <c r="AO436" s="1" t="s">
        <v>1</v>
      </c>
      <c r="AP436" s="9" t="s">
        <v>1</v>
      </c>
      <c r="AQ436" s="9">
        <v>2.4159999999999999</v>
      </c>
      <c r="AR436" s="1" t="s">
        <v>1</v>
      </c>
      <c r="AT436" s="9"/>
      <c r="AU436" s="9"/>
      <c r="AV436" s="9"/>
      <c r="AW436" s="9"/>
      <c r="AX436" s="9"/>
      <c r="AY436" s="9"/>
      <c r="BE436" s="9"/>
      <c r="BG436" s="9"/>
      <c r="BH436" s="9"/>
      <c r="BI436" s="9"/>
      <c r="BJ436" s="9"/>
      <c r="BK436" s="9"/>
      <c r="BL436" s="9"/>
      <c r="BM436" s="9"/>
      <c r="BQ436" s="9"/>
      <c r="BR436" s="9"/>
    </row>
    <row r="437" spans="1:70" hidden="1" x14ac:dyDescent="0.25">
      <c r="A437" s="8">
        <v>35891</v>
      </c>
      <c r="B437" s="5">
        <f t="shared" si="22"/>
        <v>431</v>
      </c>
      <c r="C437" s="9"/>
      <c r="D437" s="9" t="s">
        <v>249</v>
      </c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 t="s">
        <v>249</v>
      </c>
      <c r="AA437" s="9">
        <v>2.5449999999999999</v>
      </c>
      <c r="AB437" s="9">
        <v>2.5350000000000001</v>
      </c>
      <c r="AC437" s="179">
        <f t="shared" si="23"/>
        <v>0</v>
      </c>
      <c r="AD437" s="9"/>
      <c r="AE437" s="9">
        <v>2.5350000000000001</v>
      </c>
      <c r="AF437" s="9" t="s">
        <v>1</v>
      </c>
      <c r="AG437" s="9">
        <v>2.6074999999999999</v>
      </c>
      <c r="AH437" s="9">
        <v>2.3050000000000002</v>
      </c>
      <c r="AI437" s="9">
        <v>2.2250000000000001</v>
      </c>
      <c r="AJ437" s="9">
        <v>2.0150000000000001</v>
      </c>
      <c r="AK437" s="9">
        <v>2.395</v>
      </c>
      <c r="AL437" s="9">
        <v>2.5099999999999998</v>
      </c>
      <c r="AM437" s="9">
        <v>2.5350000000000001</v>
      </c>
      <c r="AN437" s="9" t="s">
        <v>1</v>
      </c>
      <c r="AO437" s="1" t="s">
        <v>1</v>
      </c>
      <c r="AP437" s="9" t="s">
        <v>1</v>
      </c>
      <c r="AQ437" s="9">
        <v>2.3849999999999998</v>
      </c>
      <c r="AR437" s="1" t="s">
        <v>1</v>
      </c>
      <c r="AT437" s="9"/>
      <c r="AU437" s="9"/>
      <c r="AV437" s="9"/>
      <c r="AW437" s="9"/>
      <c r="AX437" s="9"/>
      <c r="AY437" s="9"/>
      <c r="BE437" s="9"/>
      <c r="BG437" s="9"/>
      <c r="BH437" s="9"/>
      <c r="BI437" s="9"/>
      <c r="BJ437" s="9"/>
      <c r="BK437" s="9"/>
      <c r="BL437" s="9"/>
      <c r="BM437" s="9"/>
      <c r="BQ437" s="9"/>
      <c r="BR437" s="9"/>
    </row>
    <row r="438" spans="1:70" hidden="1" x14ac:dyDescent="0.25">
      <c r="A438" s="8">
        <v>35892</v>
      </c>
      <c r="B438" s="5">
        <f t="shared" si="22"/>
        <v>432</v>
      </c>
      <c r="C438" s="9"/>
      <c r="D438" s="9" t="s">
        <v>249</v>
      </c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 t="s">
        <v>249</v>
      </c>
      <c r="AA438" s="9">
        <v>2.5150000000000001</v>
      </c>
      <c r="AB438" s="9">
        <v>2.6680000000000001</v>
      </c>
      <c r="AC438" s="179">
        <f t="shared" si="23"/>
        <v>0</v>
      </c>
      <c r="AD438" s="9"/>
      <c r="AE438" s="9">
        <v>2.6680000000000001</v>
      </c>
      <c r="AF438" s="9" t="s">
        <v>1</v>
      </c>
      <c r="AG438" s="9">
        <v>2.7430000000000003</v>
      </c>
      <c r="AH438" s="9">
        <v>2.4330000000000003</v>
      </c>
      <c r="AI438" s="9">
        <v>2.3330000000000002</v>
      </c>
      <c r="AJ438" s="9">
        <v>2.1080000000000001</v>
      </c>
      <c r="AK438" s="9">
        <v>2.5180000000000002</v>
      </c>
      <c r="AL438" s="9">
        <v>2.6480000000000001</v>
      </c>
      <c r="AM438" s="9">
        <v>2.6580000000000004</v>
      </c>
      <c r="AN438" s="9" t="s">
        <v>1</v>
      </c>
      <c r="AO438" s="1" t="s">
        <v>1</v>
      </c>
      <c r="AP438" s="9" t="s">
        <v>1</v>
      </c>
      <c r="AQ438" s="9">
        <v>2.5130000000000003</v>
      </c>
      <c r="AR438" s="1" t="s">
        <v>1</v>
      </c>
      <c r="AT438" s="9"/>
      <c r="AU438" s="9"/>
      <c r="AV438" s="9"/>
      <c r="AW438" s="9"/>
      <c r="AX438" s="9"/>
      <c r="AY438" s="9"/>
      <c r="BE438" s="9"/>
      <c r="BG438" s="9"/>
      <c r="BH438" s="9"/>
      <c r="BI438" s="9"/>
      <c r="BJ438" s="9"/>
      <c r="BK438" s="9"/>
      <c r="BL438" s="9"/>
      <c r="BM438" s="9"/>
      <c r="BQ438" s="9"/>
      <c r="BR438" s="9"/>
    </row>
    <row r="439" spans="1:70" hidden="1" x14ac:dyDescent="0.25">
      <c r="A439" s="8">
        <v>35893</v>
      </c>
      <c r="B439" s="5">
        <f t="shared" si="22"/>
        <v>433</v>
      </c>
      <c r="C439" s="9"/>
      <c r="D439" s="9" t="s">
        <v>249</v>
      </c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 t="s">
        <v>249</v>
      </c>
      <c r="AA439" s="9">
        <v>2.67</v>
      </c>
      <c r="AB439" s="9">
        <v>2.6890000000000001</v>
      </c>
      <c r="AC439" s="179">
        <f t="shared" si="23"/>
        <v>0</v>
      </c>
      <c r="AD439" s="9"/>
      <c r="AE439" s="9">
        <v>2.6890000000000001</v>
      </c>
      <c r="AF439" s="9" t="s">
        <v>1</v>
      </c>
      <c r="AG439" s="9">
        <v>2.7589999999999999</v>
      </c>
      <c r="AH439" s="9">
        <v>2.464</v>
      </c>
      <c r="AI439" s="9">
        <v>2.3639999999999999</v>
      </c>
      <c r="AJ439" s="9">
        <v>2.1589999999999998</v>
      </c>
      <c r="AK439" s="9">
        <v>2.5514999999999999</v>
      </c>
      <c r="AL439" s="9">
        <v>2.669</v>
      </c>
      <c r="AM439" s="9">
        <v>2.7040000000000002</v>
      </c>
      <c r="AN439" s="9" t="s">
        <v>1</v>
      </c>
      <c r="AO439" s="1" t="s">
        <v>1</v>
      </c>
      <c r="AP439" s="9" t="s">
        <v>1</v>
      </c>
      <c r="AQ439" s="9">
        <v>2.544</v>
      </c>
      <c r="AR439" s="1" t="s">
        <v>1</v>
      </c>
      <c r="AT439" s="9"/>
      <c r="AU439" s="9"/>
      <c r="AV439" s="9"/>
      <c r="AW439" s="9"/>
      <c r="AX439" s="9"/>
      <c r="AY439" s="9"/>
      <c r="BE439" s="9"/>
      <c r="BG439" s="9"/>
      <c r="BH439" s="9"/>
      <c r="BI439" s="9"/>
      <c r="BJ439" s="9"/>
      <c r="BK439" s="9"/>
      <c r="BL439" s="9"/>
      <c r="BM439" s="9"/>
      <c r="BQ439" s="9"/>
      <c r="BR439" s="9"/>
    </row>
    <row r="440" spans="1:70" hidden="1" x14ac:dyDescent="0.25">
      <c r="A440" s="8">
        <v>35894</v>
      </c>
      <c r="B440" s="5">
        <f t="shared" si="22"/>
        <v>434</v>
      </c>
      <c r="C440" s="9"/>
      <c r="D440" s="9" t="s">
        <v>249</v>
      </c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 t="s">
        <v>249</v>
      </c>
      <c r="AA440" s="9">
        <v>2.63</v>
      </c>
      <c r="AB440" s="9">
        <v>2.657</v>
      </c>
      <c r="AC440" s="179">
        <f t="shared" si="23"/>
        <v>0</v>
      </c>
      <c r="AD440" s="9"/>
      <c r="AE440" s="9">
        <v>2.657</v>
      </c>
      <c r="AF440" s="9" t="s">
        <v>1</v>
      </c>
      <c r="AG440" s="9">
        <v>2.7269999999999999</v>
      </c>
      <c r="AH440" s="9">
        <v>2.4344999999999999</v>
      </c>
      <c r="AI440" s="9">
        <v>2.3420000000000001</v>
      </c>
      <c r="AJ440" s="9">
        <v>2.1769999999999996</v>
      </c>
      <c r="AK440" s="9">
        <v>2.5194999999999999</v>
      </c>
      <c r="AL440" s="9">
        <v>2.637</v>
      </c>
      <c r="AM440" s="9">
        <v>2.677</v>
      </c>
      <c r="AN440" s="9" t="s">
        <v>1</v>
      </c>
      <c r="AO440" s="1" t="s">
        <v>1</v>
      </c>
      <c r="AP440" s="9" t="s">
        <v>1</v>
      </c>
      <c r="AQ440" s="9">
        <v>2.5145</v>
      </c>
      <c r="AR440" s="1" t="s">
        <v>1</v>
      </c>
      <c r="AT440" s="9"/>
      <c r="AU440" s="9"/>
      <c r="AV440" s="9"/>
      <c r="AW440" s="9"/>
      <c r="AX440" s="9"/>
      <c r="AY440" s="9"/>
      <c r="BE440" s="9"/>
      <c r="BG440" s="9"/>
      <c r="BH440" s="9"/>
      <c r="BI440" s="9"/>
      <c r="BJ440" s="9"/>
      <c r="BK440" s="9"/>
      <c r="BL440" s="9"/>
      <c r="BM440" s="9"/>
      <c r="BQ440" s="9"/>
      <c r="BR440" s="9"/>
    </row>
    <row r="441" spans="1:70" hidden="1" x14ac:dyDescent="0.25">
      <c r="A441" s="8">
        <v>35898</v>
      </c>
      <c r="B441" s="5">
        <f t="shared" si="22"/>
        <v>435</v>
      </c>
      <c r="C441" s="9"/>
      <c r="D441" s="9" t="s">
        <v>249</v>
      </c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 t="s">
        <v>249</v>
      </c>
      <c r="AA441" s="9">
        <v>2.6349999999999998</v>
      </c>
      <c r="AB441" s="9">
        <v>2.4790000000000001</v>
      </c>
      <c r="AC441" s="179">
        <f t="shared" si="23"/>
        <v>0</v>
      </c>
      <c r="AD441" s="9"/>
      <c r="AE441" s="9">
        <v>2.4790000000000001</v>
      </c>
      <c r="AF441" s="9" t="s">
        <v>1</v>
      </c>
      <c r="AG441" s="9">
        <v>2.5489999999999999</v>
      </c>
      <c r="AH441" s="9">
        <v>2.2789999999999999</v>
      </c>
      <c r="AI441" s="9">
        <v>2.194</v>
      </c>
      <c r="AJ441" s="9">
        <v>2.044</v>
      </c>
      <c r="AK441" s="9">
        <v>2.3515000000000001</v>
      </c>
      <c r="AL441" s="9">
        <v>2.4615</v>
      </c>
      <c r="AM441" s="9">
        <v>2.5609998359680177</v>
      </c>
      <c r="AN441" s="9" t="s">
        <v>1</v>
      </c>
      <c r="AO441" s="1" t="s">
        <v>1</v>
      </c>
      <c r="AP441" s="9" t="s">
        <v>1</v>
      </c>
      <c r="AQ441" s="9">
        <v>2.359</v>
      </c>
      <c r="AR441" s="1" t="s">
        <v>1</v>
      </c>
      <c r="AT441" s="9"/>
      <c r="AU441" s="9"/>
      <c r="AV441" s="9"/>
      <c r="AW441" s="9"/>
      <c r="AX441" s="9"/>
      <c r="AY441" s="9"/>
      <c r="BE441" s="9"/>
      <c r="BG441" s="9"/>
      <c r="BH441" s="9"/>
      <c r="BI441" s="9"/>
      <c r="BJ441" s="9"/>
      <c r="BK441" s="9"/>
      <c r="BL441" s="9"/>
      <c r="BM441" s="9"/>
      <c r="BQ441" s="9"/>
      <c r="BR441" s="9"/>
    </row>
    <row r="442" spans="1:70" hidden="1" x14ac:dyDescent="0.25">
      <c r="A442" s="8">
        <v>35899</v>
      </c>
      <c r="B442" s="5">
        <f t="shared" si="22"/>
        <v>436</v>
      </c>
      <c r="C442" s="9"/>
      <c r="D442" s="9" t="s">
        <v>249</v>
      </c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 t="s">
        <v>249</v>
      </c>
      <c r="AA442" s="9">
        <v>2.48</v>
      </c>
      <c r="AB442" s="9">
        <v>2.5009999999999999</v>
      </c>
      <c r="AC442" s="179">
        <f t="shared" si="23"/>
        <v>0</v>
      </c>
      <c r="AD442" s="9"/>
      <c r="AE442" s="9">
        <v>2.5009999999999999</v>
      </c>
      <c r="AF442" s="9" t="s">
        <v>1</v>
      </c>
      <c r="AG442" s="9">
        <v>2.5659999999999998</v>
      </c>
      <c r="AH442" s="9">
        <v>2.2959999999999998</v>
      </c>
      <c r="AI442" s="9">
        <v>2.2159999999999997</v>
      </c>
      <c r="AJ442" s="9">
        <v>2.0809999999999995</v>
      </c>
      <c r="AK442" s="9">
        <v>2.371</v>
      </c>
      <c r="AL442" s="9">
        <v>2.4834999999999998</v>
      </c>
      <c r="AM442" s="9">
        <v>2.576000072479248</v>
      </c>
      <c r="AN442" s="9" t="s">
        <v>1</v>
      </c>
      <c r="AO442" s="1" t="s">
        <v>1</v>
      </c>
      <c r="AP442" s="9" t="s">
        <v>1</v>
      </c>
      <c r="AQ442" s="9">
        <v>2.3759999999999999</v>
      </c>
      <c r="AR442" s="1" t="s">
        <v>1</v>
      </c>
      <c r="AT442" s="9"/>
      <c r="AU442" s="9"/>
      <c r="AV442" s="9"/>
      <c r="AW442" s="9"/>
      <c r="AX442" s="9"/>
      <c r="AY442" s="9"/>
      <c r="BE442" s="9"/>
      <c r="BG442" s="9"/>
      <c r="BH442" s="9"/>
      <c r="BI442" s="9"/>
      <c r="BJ442" s="9"/>
      <c r="BK442" s="9"/>
      <c r="BL442" s="9"/>
      <c r="BM442" s="9"/>
      <c r="BQ442" s="9"/>
      <c r="BR442" s="9"/>
    </row>
    <row r="443" spans="1:70" hidden="1" x14ac:dyDescent="0.25">
      <c r="A443" s="8">
        <v>35900</v>
      </c>
      <c r="B443" s="5">
        <f t="shared" si="22"/>
        <v>437</v>
      </c>
      <c r="C443" s="9"/>
      <c r="D443" s="9" t="s">
        <v>249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 t="s">
        <v>249</v>
      </c>
      <c r="AA443" s="9">
        <v>2.5249999999999999</v>
      </c>
      <c r="AB443" s="9">
        <v>2.5209999999999999</v>
      </c>
      <c r="AC443" s="179">
        <f t="shared" si="23"/>
        <v>0</v>
      </c>
      <c r="AD443" s="9"/>
      <c r="AE443" s="9">
        <v>2.5209999999999999</v>
      </c>
      <c r="AF443" s="9" t="s">
        <v>1</v>
      </c>
      <c r="AG443" s="9">
        <v>2.5884999999999998</v>
      </c>
      <c r="AH443" s="9">
        <v>2.3209999999999997</v>
      </c>
      <c r="AI443" s="9">
        <v>2.2409999999999997</v>
      </c>
      <c r="AJ443" s="9">
        <v>2.1109999999999998</v>
      </c>
      <c r="AK443" s="9">
        <v>2.42</v>
      </c>
      <c r="AL443" s="9">
        <v>2.5009999999999999</v>
      </c>
      <c r="AM443" s="9">
        <v>2.5765000000000002</v>
      </c>
      <c r="AN443" s="9" t="s">
        <v>1</v>
      </c>
      <c r="AO443" s="1" t="s">
        <v>1</v>
      </c>
      <c r="AP443" s="9" t="s">
        <v>1</v>
      </c>
      <c r="AQ443" s="9">
        <v>2.395000072479248</v>
      </c>
      <c r="AR443" s="1" t="s">
        <v>1</v>
      </c>
      <c r="AT443" s="9"/>
      <c r="AU443" s="9"/>
      <c r="AV443" s="9"/>
      <c r="AW443" s="9"/>
      <c r="AX443" s="9"/>
      <c r="AY443" s="9"/>
      <c r="BE443" s="9"/>
      <c r="BG443" s="9"/>
      <c r="BH443" s="9"/>
      <c r="BI443" s="9"/>
      <c r="BJ443" s="9"/>
      <c r="BK443" s="9"/>
      <c r="BL443" s="9"/>
      <c r="BM443" s="9"/>
      <c r="BQ443" s="9"/>
      <c r="BR443" s="9"/>
    </row>
    <row r="444" spans="1:70" hidden="1" x14ac:dyDescent="0.25">
      <c r="A444" s="8">
        <v>35901</v>
      </c>
      <c r="B444" s="5">
        <f t="shared" si="22"/>
        <v>438</v>
      </c>
      <c r="C444" s="9"/>
      <c r="D444" s="9" t="s">
        <v>249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9" t="s">
        <v>249</v>
      </c>
      <c r="AA444" s="9">
        <v>2.5449999999999999</v>
      </c>
      <c r="AB444" s="9">
        <v>2.4790000000000001</v>
      </c>
      <c r="AC444" s="179">
        <f t="shared" si="23"/>
        <v>0</v>
      </c>
      <c r="AD444" s="2"/>
      <c r="AE444" s="2">
        <v>2.4790000000000001</v>
      </c>
      <c r="AF444" s="2">
        <v>1.669</v>
      </c>
      <c r="AG444" s="2">
        <v>2.5489999999999999</v>
      </c>
      <c r="AH444" s="2">
        <v>2.2989999999999999</v>
      </c>
      <c r="AI444" s="2">
        <v>2.2240000000000002</v>
      </c>
      <c r="AJ444" s="2">
        <v>2.129</v>
      </c>
      <c r="AK444" s="2">
        <v>2.359</v>
      </c>
      <c r="AL444" s="2">
        <v>2.4615</v>
      </c>
      <c r="AM444" s="2">
        <v>2.5765000000000002</v>
      </c>
      <c r="AN444" s="2">
        <v>1.8090000000000002</v>
      </c>
      <c r="AO444" s="2">
        <v>2.6190000000000002</v>
      </c>
      <c r="AP444" s="2">
        <v>2.7190000000000003</v>
      </c>
      <c r="AQ444" s="2">
        <v>2.3330000915527345</v>
      </c>
      <c r="AR444" s="2" t="s">
        <v>1</v>
      </c>
      <c r="AS444" s="2"/>
      <c r="AT444" s="2"/>
      <c r="AU444" s="2"/>
      <c r="AV444" s="2"/>
      <c r="AW444" s="2"/>
      <c r="AX444" s="2"/>
      <c r="AY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idden="1" x14ac:dyDescent="0.25">
      <c r="A445" s="8">
        <v>35902</v>
      </c>
      <c r="B445" s="5">
        <f t="shared" si="22"/>
        <v>439</v>
      </c>
      <c r="C445" s="9"/>
      <c r="D445" s="9" t="s">
        <v>249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9" t="s">
        <v>249</v>
      </c>
      <c r="AA445" s="9">
        <v>2.4700000000000002</v>
      </c>
      <c r="AB445" s="9">
        <v>2.4750000000000001</v>
      </c>
      <c r="AC445" s="179">
        <f t="shared" si="23"/>
        <v>0</v>
      </c>
      <c r="AD445" s="2"/>
      <c r="AE445" s="2">
        <v>2.4750000000000001</v>
      </c>
      <c r="AF445" s="2">
        <v>1.6850000000000001</v>
      </c>
      <c r="AG445" s="2">
        <v>2.5425</v>
      </c>
      <c r="AH445" s="2">
        <v>2.2850000000000001</v>
      </c>
      <c r="AI445" s="2">
        <v>2.2250000000000001</v>
      </c>
      <c r="AJ445" s="2">
        <v>2.0950000000000002</v>
      </c>
      <c r="AK445" s="2">
        <v>2.3574999999999999</v>
      </c>
      <c r="AL445" s="2">
        <v>2.4575</v>
      </c>
      <c r="AM445" s="2">
        <v>2.5649999999999999</v>
      </c>
      <c r="AN445" s="2">
        <v>1.825</v>
      </c>
      <c r="AO445" s="2">
        <v>2.6150000000000002</v>
      </c>
      <c r="AP445" s="2">
        <v>2.7149999999999999</v>
      </c>
      <c r="AQ445" s="2">
        <v>2.3290000915527345</v>
      </c>
      <c r="AR445" s="2" t="s">
        <v>1</v>
      </c>
      <c r="AS445" s="2"/>
      <c r="AT445" s="2"/>
      <c r="AU445" s="2"/>
      <c r="AV445" s="2"/>
      <c r="AW445" s="2"/>
      <c r="AX445" s="2"/>
      <c r="AY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idden="1" x14ac:dyDescent="0.25">
      <c r="A446" s="8">
        <v>35905</v>
      </c>
      <c r="B446" s="5">
        <f t="shared" si="22"/>
        <v>440</v>
      </c>
      <c r="C446" s="9"/>
      <c r="D446" s="9" t="s">
        <v>249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9" t="s">
        <v>249</v>
      </c>
      <c r="AA446" s="9">
        <v>2.46</v>
      </c>
      <c r="AB446" s="9">
        <v>2.4689999999999999</v>
      </c>
      <c r="AC446" s="179">
        <f t="shared" si="23"/>
        <v>0</v>
      </c>
      <c r="AD446" s="2"/>
      <c r="AE446" s="2">
        <v>2.4689999999999999</v>
      </c>
      <c r="AF446" s="2">
        <v>1.6649999084472655</v>
      </c>
      <c r="AG446" s="2">
        <v>2.5364999999999998</v>
      </c>
      <c r="AH446" s="2">
        <v>2.2765</v>
      </c>
      <c r="AI446" s="2">
        <v>2.2039999999999997</v>
      </c>
      <c r="AJ446" s="2">
        <v>2.1014999999999997</v>
      </c>
      <c r="AK446" s="2">
        <v>2.3439999999999999</v>
      </c>
      <c r="AL446" s="2">
        <v>2.4514999999999998</v>
      </c>
      <c r="AM446" s="2">
        <v>2.544</v>
      </c>
      <c r="AN446" s="2">
        <v>1.7799999084472655</v>
      </c>
      <c r="AO446" s="2">
        <v>2.609</v>
      </c>
      <c r="AP446" s="2">
        <v>2.714</v>
      </c>
      <c r="AQ446" s="2">
        <v>2.3230000915527342</v>
      </c>
      <c r="AR446" s="2" t="s">
        <v>1</v>
      </c>
      <c r="AS446" s="2"/>
      <c r="AT446" s="2"/>
      <c r="AU446" s="2"/>
      <c r="AV446" s="2"/>
      <c r="AW446" s="2"/>
      <c r="AX446" s="2"/>
      <c r="AY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idden="1" x14ac:dyDescent="0.25">
      <c r="A447" s="8">
        <v>35906</v>
      </c>
      <c r="B447" s="5">
        <f t="shared" si="22"/>
        <v>441</v>
      </c>
      <c r="C447" s="9"/>
      <c r="D447" s="9" t="s">
        <v>249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9" t="s">
        <v>249</v>
      </c>
      <c r="AA447" s="9">
        <v>2.4849999999999999</v>
      </c>
      <c r="AB447" s="9">
        <v>2.5609999999999999</v>
      </c>
      <c r="AC447" s="179">
        <f t="shared" si="23"/>
        <v>0</v>
      </c>
      <c r="AD447" s="2"/>
      <c r="AE447" s="2">
        <v>2.5609999999999999</v>
      </c>
      <c r="AF447" s="2">
        <v>1.7419999084472655</v>
      </c>
      <c r="AG447" s="2">
        <v>2.6259999999999999</v>
      </c>
      <c r="AH447" s="2">
        <v>2.351</v>
      </c>
      <c r="AI447" s="2">
        <v>2.266</v>
      </c>
      <c r="AJ447" s="2">
        <v>2.1409999999999996</v>
      </c>
      <c r="AK447" s="2">
        <v>2.431</v>
      </c>
      <c r="AL447" s="2">
        <v>2.5434999999999999</v>
      </c>
      <c r="AM447" s="2">
        <v>2.6059999999999999</v>
      </c>
      <c r="AN447" s="2">
        <v>1.8619999084472656</v>
      </c>
      <c r="AO447" s="2">
        <v>2.7010000000000001</v>
      </c>
      <c r="AP447" s="2">
        <v>2.8035000000000001</v>
      </c>
      <c r="AQ447" s="2">
        <v>2.411</v>
      </c>
      <c r="AR447" s="2" t="s">
        <v>1</v>
      </c>
      <c r="AS447" s="2"/>
      <c r="AT447" s="2"/>
      <c r="AU447" s="2"/>
      <c r="AV447" s="2"/>
      <c r="AW447" s="2"/>
      <c r="AX447" s="2"/>
      <c r="AY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idden="1" x14ac:dyDescent="0.25">
      <c r="A448" s="8">
        <v>35907</v>
      </c>
      <c r="B448" s="5">
        <f t="shared" si="22"/>
        <v>442</v>
      </c>
      <c r="C448" s="9"/>
      <c r="D448" s="9" t="s">
        <v>249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9" t="s">
        <v>249</v>
      </c>
      <c r="AA448" s="9">
        <v>2.58</v>
      </c>
      <c r="AB448" s="9">
        <v>2.3980000000000001</v>
      </c>
      <c r="AC448" s="179">
        <f t="shared" si="23"/>
        <v>0</v>
      </c>
      <c r="AD448" s="2"/>
      <c r="AE448" s="2">
        <v>2.3980000000000001</v>
      </c>
      <c r="AF448" s="2">
        <v>1.4789999084472658</v>
      </c>
      <c r="AG448" s="2">
        <v>2.4655</v>
      </c>
      <c r="AH448" s="2">
        <v>2.2130000000000001</v>
      </c>
      <c r="AI448" s="2">
        <v>2.1379999999999999</v>
      </c>
      <c r="AJ448" s="2">
        <v>2.0379999999999998</v>
      </c>
      <c r="AK448" s="2">
        <v>2.2805</v>
      </c>
      <c r="AL448" s="2">
        <v>2.3805000000000001</v>
      </c>
      <c r="AM448" s="2">
        <v>2.4780000000000002</v>
      </c>
      <c r="AN448" s="2">
        <v>1.6389999084472657</v>
      </c>
      <c r="AO448" s="2">
        <v>2.5380000000000003</v>
      </c>
      <c r="AP448" s="2">
        <v>2.6405000000000003</v>
      </c>
      <c r="AQ448" s="2">
        <v>2.2730000000000001</v>
      </c>
      <c r="AR448" s="2" t="s">
        <v>1</v>
      </c>
      <c r="AS448" s="2"/>
      <c r="AT448" s="2"/>
      <c r="AU448" s="2"/>
      <c r="AV448" s="2"/>
      <c r="AW448" s="2"/>
      <c r="AX448" s="2"/>
      <c r="AY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idden="1" x14ac:dyDescent="0.25">
      <c r="A449" s="8">
        <v>35908</v>
      </c>
      <c r="B449" s="5">
        <f t="shared" si="22"/>
        <v>443</v>
      </c>
      <c r="C449" s="9"/>
      <c r="D449" s="9" t="s">
        <v>249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9" t="s">
        <v>249</v>
      </c>
      <c r="AA449" s="9">
        <v>2.4</v>
      </c>
      <c r="AB449" s="9">
        <v>2.3279999999999998</v>
      </c>
      <c r="AC449" s="179">
        <f t="shared" si="23"/>
        <v>0</v>
      </c>
      <c r="AD449" s="2"/>
      <c r="AE449" s="2">
        <v>2.3279999999999998</v>
      </c>
      <c r="AF449" s="2">
        <v>1.3889999084472655</v>
      </c>
      <c r="AG449" s="2">
        <v>2.3954999999999997</v>
      </c>
      <c r="AH449" s="2">
        <v>2.1479999999999997</v>
      </c>
      <c r="AI449" s="2">
        <v>2.0779999999999998</v>
      </c>
      <c r="AJ449" s="2">
        <v>1.9879999999999998</v>
      </c>
      <c r="AK449" s="2">
        <v>2.2155</v>
      </c>
      <c r="AL449" s="2">
        <v>2.3154999999999997</v>
      </c>
      <c r="AM449" s="2">
        <v>2.4379999999999997</v>
      </c>
      <c r="AN449" s="2">
        <v>1.4789999084472654</v>
      </c>
      <c r="AO449" s="2">
        <v>2.468</v>
      </c>
      <c r="AP449" s="2">
        <v>2.5629999999999997</v>
      </c>
      <c r="AQ449" s="2">
        <v>2.2079999999999997</v>
      </c>
      <c r="AR449" s="2" t="s">
        <v>1</v>
      </c>
      <c r="AS449" s="2"/>
      <c r="AT449" s="2"/>
      <c r="AU449" s="2"/>
      <c r="AV449" s="2"/>
      <c r="AW449" s="2"/>
      <c r="AX449" s="2"/>
      <c r="AY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idden="1" x14ac:dyDescent="0.25">
      <c r="A450" s="8">
        <v>35909</v>
      </c>
      <c r="B450" s="5">
        <f t="shared" si="22"/>
        <v>444</v>
      </c>
      <c r="C450" s="9"/>
      <c r="D450" s="9" t="s">
        <v>249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9" t="s">
        <v>249</v>
      </c>
      <c r="AA450" s="9">
        <v>2.35</v>
      </c>
      <c r="AB450" s="9">
        <v>2.3420000000000001</v>
      </c>
      <c r="AC450" s="179">
        <f t="shared" si="23"/>
        <v>0</v>
      </c>
      <c r="AD450" s="2"/>
      <c r="AE450" s="2">
        <v>2.3420000000000001</v>
      </c>
      <c r="AF450" s="2">
        <v>1.4029999084472657</v>
      </c>
      <c r="AG450" s="2">
        <v>2.4119999999999999</v>
      </c>
      <c r="AH450" s="2">
        <v>2.1619999999999999</v>
      </c>
      <c r="AI450" s="2">
        <v>2.0920000000000001</v>
      </c>
      <c r="AJ450" s="2">
        <v>1.9870000000000001</v>
      </c>
      <c r="AK450" s="2">
        <v>2.222</v>
      </c>
      <c r="AL450" s="2">
        <v>2.3294999999999999</v>
      </c>
      <c r="AM450" s="2">
        <v>2.452</v>
      </c>
      <c r="AN450" s="2">
        <v>1.4929999084472656</v>
      </c>
      <c r="AO450" s="2">
        <v>2.4769999999999999</v>
      </c>
      <c r="AP450" s="2">
        <v>2.5794999999999999</v>
      </c>
      <c r="AQ450" s="2">
        <v>2.222</v>
      </c>
      <c r="AR450" s="2" t="s">
        <v>1</v>
      </c>
      <c r="AS450" s="2"/>
      <c r="AT450" s="2"/>
      <c r="AU450" s="2"/>
      <c r="AV450" s="2"/>
      <c r="AW450" s="2"/>
      <c r="AX450" s="2"/>
      <c r="AY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idden="1" x14ac:dyDescent="0.25">
      <c r="A451" s="8">
        <v>35912</v>
      </c>
      <c r="B451" s="5">
        <f t="shared" si="22"/>
        <v>445</v>
      </c>
      <c r="C451" s="9"/>
      <c r="D451" s="9" t="s">
        <v>249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9" t="s">
        <v>249</v>
      </c>
      <c r="AA451" s="9">
        <v>2.33</v>
      </c>
      <c r="AB451" s="9">
        <v>2.266</v>
      </c>
      <c r="AC451" s="179">
        <f t="shared" si="23"/>
        <v>0</v>
      </c>
      <c r="AD451" s="2"/>
      <c r="AE451" s="2">
        <v>2.266</v>
      </c>
      <c r="AF451" s="2">
        <v>1.3219999084472656</v>
      </c>
      <c r="AG451" s="2">
        <v>2.3410000000000002</v>
      </c>
      <c r="AH451" s="2">
        <v>2.0960000000000001</v>
      </c>
      <c r="AI451" s="2">
        <v>1.996</v>
      </c>
      <c r="AJ451" s="2">
        <v>1.9259999999999999</v>
      </c>
      <c r="AK451" s="2">
        <v>2.1535000000000002</v>
      </c>
      <c r="AL451" s="2">
        <v>2.2585000000000002</v>
      </c>
      <c r="AM451" s="2">
        <v>2.331</v>
      </c>
      <c r="AN451" s="2">
        <v>1.3969999084472657</v>
      </c>
      <c r="AO451" s="2">
        <v>2.4009999999999998</v>
      </c>
      <c r="AP451" s="2">
        <v>2.5009999999999999</v>
      </c>
      <c r="AQ451" s="2">
        <v>2.1800000343322754</v>
      </c>
      <c r="AR451" s="2" t="s">
        <v>1</v>
      </c>
      <c r="AS451" s="2"/>
      <c r="AT451" s="2"/>
      <c r="AU451" s="2"/>
      <c r="AV451" s="2"/>
      <c r="AW451" s="2"/>
      <c r="AX451" s="2"/>
      <c r="AY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idden="1" x14ac:dyDescent="0.25">
      <c r="A452" s="8">
        <v>35913</v>
      </c>
      <c r="B452" s="5">
        <f t="shared" si="22"/>
        <v>446</v>
      </c>
      <c r="C452" s="9"/>
      <c r="D452" s="9" t="s">
        <v>249</v>
      </c>
      <c r="E452" s="2">
        <v>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9" t="s">
        <v>249</v>
      </c>
      <c r="AA452" s="9">
        <v>2.27</v>
      </c>
      <c r="AB452" s="9">
        <v>2.262</v>
      </c>
      <c r="AC452" s="179">
        <f t="shared" si="23"/>
        <v>0</v>
      </c>
      <c r="AD452" s="2">
        <v>1</v>
      </c>
      <c r="AE452" s="2">
        <v>2.262</v>
      </c>
      <c r="AF452" s="2">
        <v>1.4509998912811279</v>
      </c>
      <c r="AG452" s="2">
        <v>2.3370000000000002</v>
      </c>
      <c r="AH452" s="2">
        <v>2.0745</v>
      </c>
      <c r="AI452" s="2">
        <v>1.9845000000000002</v>
      </c>
      <c r="AJ452" s="2">
        <v>1.837</v>
      </c>
      <c r="AK452" s="2">
        <v>2.1270000000000002</v>
      </c>
      <c r="AL452" s="2">
        <v>2.2520000000000002</v>
      </c>
      <c r="AM452" s="2">
        <v>2.3294999999999999</v>
      </c>
      <c r="AN452" s="2">
        <v>1.560999891281128</v>
      </c>
      <c r="AO452" s="2">
        <v>2.3969999999999998</v>
      </c>
      <c r="AP452" s="2">
        <v>2.4969999999999999</v>
      </c>
      <c r="AQ452" s="2">
        <v>2.1709999198913574</v>
      </c>
      <c r="AR452" s="2" t="s">
        <v>1</v>
      </c>
      <c r="AS452" s="2"/>
      <c r="AT452" s="2"/>
      <c r="AU452" s="2"/>
      <c r="AV452" s="2"/>
      <c r="AW452" s="2"/>
      <c r="AX452" s="2"/>
      <c r="AY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idden="1" x14ac:dyDescent="0.25">
      <c r="A453" s="8">
        <v>35914</v>
      </c>
      <c r="B453" s="5">
        <f t="shared" si="22"/>
        <v>447</v>
      </c>
      <c r="C453" s="9"/>
      <c r="D453" s="9" t="s">
        <v>250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9" t="s">
        <v>250</v>
      </c>
      <c r="AA453" s="9">
        <v>2.34</v>
      </c>
      <c r="AB453" s="9">
        <v>2.298</v>
      </c>
      <c r="AC453" s="179">
        <f t="shared" si="23"/>
        <v>0</v>
      </c>
      <c r="AD453" s="2"/>
      <c r="AE453" s="2">
        <v>2.298</v>
      </c>
      <c r="AF453" s="2">
        <v>1.5449999027252197</v>
      </c>
      <c r="AG453" s="2">
        <v>2.3679999999999999</v>
      </c>
      <c r="AH453" s="2">
        <v>2.1179999999999999</v>
      </c>
      <c r="AI453" s="2">
        <v>2.04175</v>
      </c>
      <c r="AJ453" s="2">
        <v>1.9080000000000001</v>
      </c>
      <c r="AK453" s="2">
        <v>2.173</v>
      </c>
      <c r="AL453" s="2">
        <v>2.2880000000000003</v>
      </c>
      <c r="AM453" s="2">
        <v>2.3867500000000001</v>
      </c>
      <c r="AN453" s="2">
        <v>1.6549999027252198</v>
      </c>
      <c r="AO453" s="2">
        <v>2.4329999999999998</v>
      </c>
      <c r="AP453" s="2">
        <v>2.5329999999999999</v>
      </c>
      <c r="AQ453" s="2">
        <v>2.2049998264312745</v>
      </c>
      <c r="AR453" s="2" t="s">
        <v>1</v>
      </c>
      <c r="AS453" s="2"/>
      <c r="AT453" s="2"/>
      <c r="AU453" s="2"/>
      <c r="AV453" s="2"/>
      <c r="AW453" s="2"/>
      <c r="AX453" s="2"/>
      <c r="AY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idden="1" x14ac:dyDescent="0.25">
      <c r="A454" s="8">
        <v>35915</v>
      </c>
      <c r="B454" s="5">
        <f t="shared" si="22"/>
        <v>448</v>
      </c>
      <c r="C454" s="9"/>
      <c r="D454" s="9" t="s">
        <v>250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9" t="s">
        <v>250</v>
      </c>
      <c r="AA454" s="9">
        <v>2.2599999999999998</v>
      </c>
      <c r="AB454" s="9">
        <v>2.2210000000000001</v>
      </c>
      <c r="AC454" s="179">
        <f t="shared" si="23"/>
        <v>0</v>
      </c>
      <c r="AD454" s="2"/>
      <c r="AE454" s="2">
        <v>2.2210000000000001</v>
      </c>
      <c r="AF454" s="2">
        <v>1.4700000438690186</v>
      </c>
      <c r="AG454" s="2">
        <v>2.2922500000000001</v>
      </c>
      <c r="AH454" s="2">
        <v>2.0409999999999999</v>
      </c>
      <c r="AI454" s="2">
        <v>1.9735</v>
      </c>
      <c r="AJ454" s="2">
        <v>1.8560000000000001</v>
      </c>
      <c r="AK454" s="2">
        <v>2.1047500000000001</v>
      </c>
      <c r="AL454" s="2">
        <v>2.2160000000000002</v>
      </c>
      <c r="AM454" s="2">
        <v>2.3185000000000002</v>
      </c>
      <c r="AN454" s="2">
        <v>1.6100000438690187</v>
      </c>
      <c r="AO454" s="2">
        <v>2.3485</v>
      </c>
      <c r="AP454" s="2">
        <v>2.456</v>
      </c>
      <c r="AQ454" s="2">
        <v>2.1320000133514405</v>
      </c>
      <c r="AR454" s="2" t="s">
        <v>1</v>
      </c>
      <c r="AS454" s="2"/>
      <c r="AT454" s="2"/>
      <c r="AU454" s="2"/>
      <c r="AV454" s="2"/>
      <c r="AW454" s="2"/>
      <c r="AX454" s="2"/>
      <c r="AY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idden="1" x14ac:dyDescent="0.25">
      <c r="A455" s="8">
        <v>35916</v>
      </c>
      <c r="B455" s="5">
        <f t="shared" si="22"/>
        <v>449</v>
      </c>
      <c r="C455" s="9"/>
      <c r="D455" s="9" t="s">
        <v>250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9" t="s">
        <v>250</v>
      </c>
      <c r="AA455" s="9">
        <v>2.2400000000000002</v>
      </c>
      <c r="AB455" s="9">
        <v>2.202</v>
      </c>
      <c r="AC455" s="179">
        <f t="shared" si="23"/>
        <v>0</v>
      </c>
      <c r="AD455" s="2"/>
      <c r="AE455" s="2">
        <v>2.202</v>
      </c>
      <c r="AF455" s="2">
        <v>1.4100000972747802</v>
      </c>
      <c r="AG455" s="2">
        <v>2.262</v>
      </c>
      <c r="AH455" s="2">
        <v>2.0095000000000001</v>
      </c>
      <c r="AI455" s="2">
        <v>1.9319999999999999</v>
      </c>
      <c r="AJ455" s="2">
        <v>1.827</v>
      </c>
      <c r="AK455" s="2">
        <v>2.0844999999999998</v>
      </c>
      <c r="AL455" s="2">
        <v>2.1932499999999999</v>
      </c>
      <c r="AM455" s="2">
        <v>2.2770000000000001</v>
      </c>
      <c r="AN455" s="2">
        <v>1.6100000972747803</v>
      </c>
      <c r="AO455" s="2">
        <v>2.3294999999999999</v>
      </c>
      <c r="AP455" s="2">
        <v>2.4319999999999999</v>
      </c>
      <c r="AQ455" s="2">
        <v>2.1199999828338623</v>
      </c>
      <c r="AR455" s="2" t="s">
        <v>1</v>
      </c>
      <c r="AS455" s="2"/>
      <c r="AT455" s="2"/>
      <c r="AU455" s="2"/>
      <c r="AV455" s="2"/>
      <c r="AW455" s="2"/>
      <c r="AX455" s="2"/>
      <c r="AY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idden="1" x14ac:dyDescent="0.25">
      <c r="A456" s="8">
        <v>35919</v>
      </c>
      <c r="B456" s="5">
        <f t="shared" si="22"/>
        <v>450</v>
      </c>
      <c r="C456" s="9"/>
      <c r="D456" s="9" t="s">
        <v>250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9" t="s">
        <v>250</v>
      </c>
      <c r="AA456" s="9">
        <v>2.1549999999999998</v>
      </c>
      <c r="AB456" s="9">
        <v>2.2570000000000001</v>
      </c>
      <c r="AC456" s="179">
        <f t="shared" si="23"/>
        <v>0</v>
      </c>
      <c r="AD456" s="2"/>
      <c r="AE456" s="2">
        <v>2.2570000000000001</v>
      </c>
      <c r="AF456" s="2">
        <v>1.4750000972747803</v>
      </c>
      <c r="AG456" s="2">
        <v>2.31575</v>
      </c>
      <c r="AH456" s="2">
        <v>2.0569999999999999</v>
      </c>
      <c r="AI456" s="2">
        <v>1.9720000000000002</v>
      </c>
      <c r="AJ456" s="2">
        <v>1.8570000000000002</v>
      </c>
      <c r="AK456" s="2">
        <v>2.14575</v>
      </c>
      <c r="AL456" s="2">
        <v>2.2495000000000003</v>
      </c>
      <c r="AM456" s="2">
        <v>2.3245</v>
      </c>
      <c r="AN456" s="2">
        <v>1.5650000972747804</v>
      </c>
      <c r="AO456" s="2">
        <v>2.3845000000000001</v>
      </c>
      <c r="AP456" s="2">
        <v>2.4845000000000002</v>
      </c>
      <c r="AQ456" s="2">
        <v>2.2200000591278077</v>
      </c>
      <c r="AR456" s="2" t="s">
        <v>1</v>
      </c>
      <c r="AS456" s="2"/>
      <c r="AT456" s="2"/>
      <c r="AU456" s="2"/>
      <c r="AV456" s="2"/>
      <c r="AW456" s="2"/>
      <c r="AX456" s="2"/>
      <c r="AY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idden="1" x14ac:dyDescent="0.25">
      <c r="A457" s="8">
        <v>35920</v>
      </c>
      <c r="B457" s="5">
        <f t="shared" si="22"/>
        <v>451</v>
      </c>
      <c r="C457" s="9"/>
      <c r="D457" s="9" t="s">
        <v>250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9" t="s">
        <v>250</v>
      </c>
      <c r="AA457" s="9">
        <v>2.2349999999999999</v>
      </c>
      <c r="AB457" s="9">
        <v>2.2149999999999999</v>
      </c>
      <c r="AC457" s="179">
        <f t="shared" si="23"/>
        <v>0</v>
      </c>
      <c r="AD457" s="2"/>
      <c r="AE457" s="2">
        <v>2.2149999999999999</v>
      </c>
      <c r="AF457" s="2">
        <v>1.4325000858306884</v>
      </c>
      <c r="AG457" s="2">
        <v>2.2875000000000001</v>
      </c>
      <c r="AH457" s="2">
        <v>2.0262500000000001</v>
      </c>
      <c r="AI457" s="2">
        <v>1.9350000000000001</v>
      </c>
      <c r="AJ457" s="2">
        <v>1.81</v>
      </c>
      <c r="AK457" s="2">
        <v>2.0975000000000001</v>
      </c>
      <c r="AL457" s="2">
        <v>2.2075</v>
      </c>
      <c r="AM457" s="2">
        <v>2.29</v>
      </c>
      <c r="AN457" s="2">
        <v>1.51</v>
      </c>
      <c r="AO457" s="2">
        <v>2.3424999999999998</v>
      </c>
      <c r="AP457" s="2">
        <v>2.44</v>
      </c>
      <c r="AQ457" s="2">
        <v>2.1199999713897704</v>
      </c>
      <c r="AR457" s="2" t="s">
        <v>1</v>
      </c>
      <c r="AS457" s="2"/>
      <c r="AT457" s="2"/>
      <c r="AU457" s="2"/>
      <c r="AV457" s="2"/>
      <c r="AW457" s="2"/>
      <c r="AX457" s="2"/>
      <c r="AY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idden="1" x14ac:dyDescent="0.25">
      <c r="A458" s="8">
        <v>35921</v>
      </c>
      <c r="B458" s="5">
        <f t="shared" ref="B458:B521" si="24">B457+1</f>
        <v>452</v>
      </c>
      <c r="C458" s="9"/>
      <c r="D458" s="9" t="s">
        <v>250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9" t="s">
        <v>250</v>
      </c>
      <c r="AA458" s="9">
        <v>2.15</v>
      </c>
      <c r="AB458" s="9">
        <v>2.1349999999999998</v>
      </c>
      <c r="AC458" s="179">
        <f t="shared" si="23"/>
        <v>0</v>
      </c>
      <c r="AD458" s="2"/>
      <c r="AE458" s="2">
        <v>2.1349999999999998</v>
      </c>
      <c r="AF458" s="2">
        <v>1.3775000095367429</v>
      </c>
      <c r="AG458" s="2">
        <v>2.2050000000000001</v>
      </c>
      <c r="AH458" s="2">
        <v>1.9624999999999999</v>
      </c>
      <c r="AI458" s="2">
        <v>1.875</v>
      </c>
      <c r="AJ458" s="2">
        <v>1.77</v>
      </c>
      <c r="AK458" s="2">
        <v>2.0274999999999999</v>
      </c>
      <c r="AL458" s="2">
        <v>2.1324999999999998</v>
      </c>
      <c r="AM458" s="2">
        <v>2.2400000000000002</v>
      </c>
      <c r="AN458" s="2">
        <v>1.4900000095367429</v>
      </c>
      <c r="AO458" s="2">
        <v>2.2625000000000002</v>
      </c>
      <c r="AP458" s="2">
        <v>2.36</v>
      </c>
      <c r="AQ458" s="2">
        <v>2.0399999713897703</v>
      </c>
      <c r="AR458" s="2" t="s">
        <v>1</v>
      </c>
      <c r="AS458" s="2"/>
      <c r="AT458" s="2"/>
      <c r="AU458" s="2"/>
      <c r="AV458" s="2"/>
      <c r="AW458" s="2"/>
      <c r="AX458" s="2"/>
      <c r="AY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idden="1" x14ac:dyDescent="0.25">
      <c r="A459" s="8">
        <v>35922</v>
      </c>
      <c r="B459" s="5">
        <f t="shared" si="24"/>
        <v>453</v>
      </c>
      <c r="C459" s="9"/>
      <c r="D459" s="9" t="s">
        <v>250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9" t="s">
        <v>250</v>
      </c>
      <c r="AA459" s="9">
        <v>2.15</v>
      </c>
      <c r="AB459" s="9">
        <v>2.1589999999999998</v>
      </c>
      <c r="AC459" s="179">
        <f t="shared" si="23"/>
        <v>0</v>
      </c>
      <c r="AD459" s="2"/>
      <c r="AE459" s="2">
        <v>2.1589999999999998</v>
      </c>
      <c r="AF459" s="2">
        <v>1.3775000801086423</v>
      </c>
      <c r="AG459" s="2">
        <v>2.234</v>
      </c>
      <c r="AH459" s="2">
        <v>1.9864999999999999</v>
      </c>
      <c r="AI459" s="2">
        <v>1.9064999999999999</v>
      </c>
      <c r="AJ459" s="2">
        <v>1.8089999999999999</v>
      </c>
      <c r="AK459" s="2">
        <v>2.0564999999999998</v>
      </c>
      <c r="AL459" s="2">
        <v>2.16025</v>
      </c>
      <c r="AM459" s="2">
        <v>2.2765</v>
      </c>
      <c r="AN459" s="2">
        <v>1.4900000801086424</v>
      </c>
      <c r="AO459" s="2">
        <v>2.2839999999999998</v>
      </c>
      <c r="AP459" s="2">
        <v>2.3839999999999999</v>
      </c>
      <c r="AQ459" s="2">
        <v>2.0750001277923582</v>
      </c>
      <c r="AR459" s="2" t="s">
        <v>1</v>
      </c>
      <c r="AS459" s="2"/>
      <c r="AT459" s="2"/>
      <c r="AU459" s="2"/>
      <c r="AV459" s="2"/>
      <c r="AW459" s="2"/>
      <c r="AX459" s="2"/>
      <c r="AY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idden="1" x14ac:dyDescent="0.25">
      <c r="A460" s="8">
        <v>35923</v>
      </c>
      <c r="B460" s="5">
        <f t="shared" si="24"/>
        <v>454</v>
      </c>
      <c r="C460" s="9"/>
      <c r="D460" s="9" t="s">
        <v>250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9" t="s">
        <v>250</v>
      </c>
      <c r="AA460" s="9">
        <v>2.15</v>
      </c>
      <c r="AB460" s="9">
        <v>2.1669999999999998</v>
      </c>
      <c r="AC460" s="179">
        <f t="shared" si="23"/>
        <v>0</v>
      </c>
      <c r="AD460" s="2"/>
      <c r="AE460" s="2">
        <v>2.1669999999999998</v>
      </c>
      <c r="AF460" s="2">
        <v>1.3855000801086423</v>
      </c>
      <c r="AG460" s="2">
        <v>2.2382499999999999</v>
      </c>
      <c r="AH460" s="2">
        <v>1.9819999999999998</v>
      </c>
      <c r="AI460" s="2">
        <v>1.9019999999999997</v>
      </c>
      <c r="AJ460" s="2">
        <v>1.8169999999999999</v>
      </c>
      <c r="AK460" s="2">
        <v>2.0594999999999999</v>
      </c>
      <c r="AL460" s="2">
        <v>2.1694999999999998</v>
      </c>
      <c r="AM460" s="2">
        <v>2.262</v>
      </c>
      <c r="AN460" s="2">
        <v>1.4980000801086424</v>
      </c>
      <c r="AO460" s="2">
        <v>2.282</v>
      </c>
      <c r="AP460" s="2">
        <v>2.387</v>
      </c>
      <c r="AQ460" s="2">
        <v>2.0860001487731932</v>
      </c>
      <c r="AR460" s="2" t="s">
        <v>1</v>
      </c>
      <c r="AS460" s="2"/>
      <c r="AT460" s="2"/>
      <c r="AU460" s="2"/>
      <c r="AV460" s="2"/>
      <c r="AW460" s="2"/>
      <c r="AX460" s="2"/>
      <c r="AY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idden="1" x14ac:dyDescent="0.25">
      <c r="A461" s="8">
        <v>35926</v>
      </c>
      <c r="B461" s="5">
        <f t="shared" si="24"/>
        <v>455</v>
      </c>
      <c r="C461" s="9"/>
      <c r="D461" s="9" t="s">
        <v>250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9" t="s">
        <v>250</v>
      </c>
      <c r="AA461" s="9">
        <v>2.1850000000000001</v>
      </c>
      <c r="AB461" s="9">
        <v>2.2149999999999999</v>
      </c>
      <c r="AC461" s="179">
        <f t="shared" si="23"/>
        <v>0</v>
      </c>
      <c r="AD461" s="2"/>
      <c r="AE461" s="2">
        <v>2.2149999999999999</v>
      </c>
      <c r="AF461" s="2">
        <v>1.4050000858306884</v>
      </c>
      <c r="AG461" s="2">
        <v>2.2925</v>
      </c>
      <c r="AH461" s="2">
        <v>2.0350000000000001</v>
      </c>
      <c r="AI461" s="2">
        <v>1.94</v>
      </c>
      <c r="AJ461" s="2">
        <v>1.845</v>
      </c>
      <c r="AK461" s="2">
        <v>2.11</v>
      </c>
      <c r="AL461" s="2">
        <v>2.2174999999999998</v>
      </c>
      <c r="AM461" s="2">
        <v>2.31</v>
      </c>
      <c r="AN461" s="2">
        <v>1.4500000858306883</v>
      </c>
      <c r="AO461" s="2">
        <v>2.3325</v>
      </c>
      <c r="AP461" s="2">
        <v>2.4449999999999998</v>
      </c>
      <c r="AQ461" s="2">
        <v>2.1300002002716063</v>
      </c>
      <c r="AR461" s="2" t="s">
        <v>1</v>
      </c>
      <c r="AS461" s="2"/>
      <c r="AT461" s="2"/>
      <c r="AU461" s="2"/>
      <c r="AV461" s="2"/>
      <c r="AW461" s="2"/>
      <c r="AX461" s="2"/>
      <c r="AY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idden="1" x14ac:dyDescent="0.25">
      <c r="A462" s="8">
        <v>35927</v>
      </c>
      <c r="B462" s="5">
        <f t="shared" si="24"/>
        <v>456</v>
      </c>
      <c r="C462" s="9"/>
      <c r="D462" s="9" t="s">
        <v>250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9" t="s">
        <v>250</v>
      </c>
      <c r="AA462" s="9">
        <v>2.25</v>
      </c>
      <c r="AB462" s="9">
        <v>2.2559999999999998</v>
      </c>
      <c r="AC462" s="179">
        <f t="shared" si="23"/>
        <v>0</v>
      </c>
      <c r="AD462" s="2"/>
      <c r="AE462" s="2">
        <v>2.2559999999999998</v>
      </c>
      <c r="AF462" s="2">
        <v>1.4049999580383299</v>
      </c>
      <c r="AG462" s="2">
        <v>2.3384999999999998</v>
      </c>
      <c r="AH462" s="2">
        <v>2.0859999999999999</v>
      </c>
      <c r="AI462" s="2">
        <v>2.0009999999999999</v>
      </c>
      <c r="AJ462" s="2">
        <v>1.9059999999999999</v>
      </c>
      <c r="AK462" s="2">
        <v>2.1559999999999997</v>
      </c>
      <c r="AL462" s="2">
        <v>2.2622499999999999</v>
      </c>
      <c r="AM462" s="2">
        <v>2.371</v>
      </c>
      <c r="AN462" s="2">
        <v>1.4499999580383298</v>
      </c>
      <c r="AO462" s="2">
        <v>2.38225</v>
      </c>
      <c r="AP462" s="2">
        <v>2.4809999999999999</v>
      </c>
      <c r="AQ462" s="2">
        <v>2.1649999198913572</v>
      </c>
      <c r="AR462" s="2" t="s">
        <v>1</v>
      </c>
      <c r="AS462" s="2"/>
      <c r="AT462" s="2"/>
      <c r="AU462" s="2"/>
      <c r="AV462" s="2"/>
      <c r="AW462" s="2"/>
      <c r="AX462" s="2"/>
      <c r="AY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idden="1" x14ac:dyDescent="0.25">
      <c r="A463" s="8">
        <v>35928</v>
      </c>
      <c r="B463" s="5">
        <f t="shared" si="24"/>
        <v>457</v>
      </c>
      <c r="C463" s="9"/>
      <c r="D463" s="9" t="s">
        <v>250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9" t="s">
        <v>250</v>
      </c>
      <c r="AA463" s="9">
        <v>2.2749999999999999</v>
      </c>
      <c r="AB463" s="9">
        <v>2.2040000000000002</v>
      </c>
      <c r="AC463" s="179">
        <f t="shared" si="23"/>
        <v>0</v>
      </c>
      <c r="AD463" s="2"/>
      <c r="AE463" s="2">
        <v>2.2040000000000002</v>
      </c>
      <c r="AF463" s="2">
        <v>1.2629999580383302</v>
      </c>
      <c r="AG463" s="2">
        <v>2.2865000000000002</v>
      </c>
      <c r="AH463" s="2">
        <v>2.0365000000000002</v>
      </c>
      <c r="AI463" s="2">
        <v>1.9590000000000001</v>
      </c>
      <c r="AJ463" s="2">
        <v>1.8840000000000001</v>
      </c>
      <c r="AK463" s="2">
        <v>2.1027500000000003</v>
      </c>
      <c r="AL463" s="2">
        <v>2.2102500000000003</v>
      </c>
      <c r="AM463" s="2">
        <v>2.339</v>
      </c>
      <c r="AN463" s="2">
        <v>1.3879999580383302</v>
      </c>
      <c r="AO463" s="2">
        <v>2.3302500000000004</v>
      </c>
      <c r="AP463" s="2">
        <v>2.4290000000000003</v>
      </c>
      <c r="AQ463" s="2">
        <v>2.0679998435974123</v>
      </c>
      <c r="AR463" s="2" t="s">
        <v>1</v>
      </c>
      <c r="AS463" s="2"/>
      <c r="AT463" s="2"/>
      <c r="AU463" s="2"/>
      <c r="AV463" s="2"/>
      <c r="AW463" s="2"/>
      <c r="AX463" s="2"/>
      <c r="AY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idden="1" x14ac:dyDescent="0.25">
      <c r="A464" s="8">
        <v>35929</v>
      </c>
      <c r="B464" s="5">
        <f t="shared" si="24"/>
        <v>458</v>
      </c>
      <c r="C464" s="9"/>
      <c r="D464" s="9" t="s">
        <v>250</v>
      </c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9" t="s">
        <v>250</v>
      </c>
      <c r="AA464" s="9">
        <v>2.1949999999999998</v>
      </c>
      <c r="AB464" s="9">
        <v>2.2000000000000002</v>
      </c>
      <c r="AC464" s="179">
        <f t="shared" si="23"/>
        <v>0</v>
      </c>
      <c r="AD464" s="2"/>
      <c r="AE464" s="2">
        <v>2.2000000000000002</v>
      </c>
      <c r="AF464" s="2">
        <v>1.3149999523162843</v>
      </c>
      <c r="AG464" s="2">
        <v>2.2850000000000001</v>
      </c>
      <c r="AH464" s="2">
        <v>2.0375000000000001</v>
      </c>
      <c r="AI464" s="2">
        <v>1.9575</v>
      </c>
      <c r="AJ464" s="2">
        <v>1.885</v>
      </c>
      <c r="AK464" s="2">
        <v>2.0975000000000001</v>
      </c>
      <c r="AL464" s="2">
        <v>2.2075</v>
      </c>
      <c r="AM464" s="2">
        <v>2.3325</v>
      </c>
      <c r="AN464" s="2">
        <v>1.46</v>
      </c>
      <c r="AO464" s="2">
        <v>2.3262499999999999</v>
      </c>
      <c r="AP464" s="2">
        <v>2.4300000000000002</v>
      </c>
      <c r="AQ464" s="2">
        <v>2.0950000000000002</v>
      </c>
      <c r="AR464" s="2" t="s">
        <v>1</v>
      </c>
      <c r="AS464" s="2"/>
      <c r="AT464" s="2"/>
      <c r="AU464" s="2"/>
      <c r="AV464" s="2"/>
      <c r="AW464" s="2"/>
      <c r="AX464" s="2"/>
      <c r="AY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idden="1" x14ac:dyDescent="0.25">
      <c r="A465" s="8">
        <v>35930</v>
      </c>
      <c r="B465" s="5">
        <f t="shared" si="24"/>
        <v>459</v>
      </c>
      <c r="C465" s="9"/>
      <c r="D465" s="9" t="s">
        <v>250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9" t="s">
        <v>250</v>
      </c>
      <c r="AA465" s="9">
        <v>2.1949999999999998</v>
      </c>
      <c r="AB465" s="9">
        <v>2.1779999999999999</v>
      </c>
      <c r="AC465" s="179">
        <f t="shared" si="23"/>
        <v>0</v>
      </c>
      <c r="AD465" s="2"/>
      <c r="AE465" s="2">
        <v>2.1779999999999999</v>
      </c>
      <c r="AF465" s="2">
        <v>1.2890000038146971</v>
      </c>
      <c r="AG465" s="2">
        <v>2.2605</v>
      </c>
      <c r="AH465" s="2">
        <v>2.0129999999999999</v>
      </c>
      <c r="AI465" s="2">
        <v>1.9304999999999999</v>
      </c>
      <c r="AJ465" s="2">
        <v>1.8579999999999999</v>
      </c>
      <c r="AK465" s="2">
        <v>2.073</v>
      </c>
      <c r="AL465" s="2">
        <v>2.1804999999999999</v>
      </c>
      <c r="AM465" s="2">
        <v>2.3054999999999999</v>
      </c>
      <c r="AN465" s="2">
        <v>1.4630000000000001</v>
      </c>
      <c r="AO465" s="2">
        <v>2.3054999999999999</v>
      </c>
      <c r="AP465" s="2">
        <v>2.403</v>
      </c>
      <c r="AQ465" s="2">
        <v>2.0979999999999999</v>
      </c>
      <c r="AR465" s="2" t="s">
        <v>1</v>
      </c>
      <c r="AS465" s="2"/>
      <c r="AT465" s="2"/>
      <c r="AU465" s="2"/>
      <c r="AV465" s="2"/>
      <c r="AW465" s="2"/>
      <c r="AX465" s="2"/>
      <c r="AY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idden="1" x14ac:dyDescent="0.25">
      <c r="A466" s="8">
        <v>35933</v>
      </c>
      <c r="B466" s="5">
        <f t="shared" si="24"/>
        <v>460</v>
      </c>
      <c r="C466" s="9"/>
      <c r="D466" s="9" t="s">
        <v>250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9" t="s">
        <v>250</v>
      </c>
      <c r="AA466" s="9">
        <v>2.1949999999999998</v>
      </c>
      <c r="AB466" s="9">
        <v>2.1339999999999999</v>
      </c>
      <c r="AC466" s="179">
        <f t="shared" si="23"/>
        <v>0</v>
      </c>
      <c r="AD466" s="2"/>
      <c r="AE466" s="2">
        <v>2.1339999999999999</v>
      </c>
      <c r="AF466" s="2">
        <v>1.2710000267028807</v>
      </c>
      <c r="AG466" s="2">
        <v>2.2189999999999999</v>
      </c>
      <c r="AH466" s="2">
        <v>1.974</v>
      </c>
      <c r="AI466" s="2">
        <v>1.8939999999999999</v>
      </c>
      <c r="AJ466" s="2">
        <v>1.8439999999999999</v>
      </c>
      <c r="AK466" s="2">
        <v>2.0339999999999998</v>
      </c>
      <c r="AL466" s="2">
        <v>2.1414999999999997</v>
      </c>
      <c r="AM466" s="2">
        <v>2.2439999999999998</v>
      </c>
      <c r="AN466" s="2">
        <v>1.419</v>
      </c>
      <c r="AO466" s="2">
        <v>2.2689999999999997</v>
      </c>
      <c r="AP466" s="2">
        <v>2.3639999999999999</v>
      </c>
      <c r="AQ466" s="2">
        <v>2.0539999999999998</v>
      </c>
      <c r="AR466" s="2" t="s">
        <v>1</v>
      </c>
      <c r="AS466" s="2"/>
      <c r="AT466" s="2"/>
      <c r="AU466" s="2"/>
      <c r="AV466" s="2"/>
      <c r="AW466" s="2"/>
      <c r="AX466" s="2"/>
      <c r="AY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idden="1" x14ac:dyDescent="0.25">
      <c r="A467" s="8">
        <v>35934</v>
      </c>
      <c r="B467" s="5">
        <f t="shared" si="24"/>
        <v>461</v>
      </c>
      <c r="C467" s="9"/>
      <c r="D467" s="9" t="s">
        <v>250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9" t="s">
        <v>250</v>
      </c>
      <c r="AA467" s="9">
        <v>2.14</v>
      </c>
      <c r="AB467" s="9">
        <v>2.149</v>
      </c>
      <c r="AC467" s="179">
        <f t="shared" si="23"/>
        <v>0</v>
      </c>
      <c r="AD467" s="2"/>
      <c r="AE467" s="2">
        <v>2.149</v>
      </c>
      <c r="AF467" s="2">
        <v>1.2860000267028808</v>
      </c>
      <c r="AG467" s="2">
        <v>2.2364999999999999</v>
      </c>
      <c r="AH467" s="2">
        <v>1.9890000000000001</v>
      </c>
      <c r="AI467" s="2">
        <v>1.9065000000000001</v>
      </c>
      <c r="AJ467" s="2">
        <v>1.859</v>
      </c>
      <c r="AK467" s="2">
        <v>2.0489999999999999</v>
      </c>
      <c r="AL467" s="2">
        <v>2.1577500000000001</v>
      </c>
      <c r="AM467" s="2">
        <v>2.2665000000000002</v>
      </c>
      <c r="AN467" s="2">
        <v>1.4340000000000002</v>
      </c>
      <c r="AO467" s="2">
        <v>2.2789999999999999</v>
      </c>
      <c r="AP467" s="2">
        <v>2.379</v>
      </c>
      <c r="AQ467" s="2">
        <v>2.069</v>
      </c>
      <c r="AR467" s="2" t="s">
        <v>1</v>
      </c>
      <c r="AS467" s="2"/>
      <c r="AT467" s="2"/>
      <c r="AU467" s="2"/>
      <c r="AV467" s="2"/>
      <c r="AW467" s="2"/>
      <c r="AX467" s="2"/>
      <c r="AY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idden="1" x14ac:dyDescent="0.25">
      <c r="A468" s="8">
        <v>35935</v>
      </c>
      <c r="B468" s="5">
        <f t="shared" si="24"/>
        <v>462</v>
      </c>
      <c r="C468" s="9"/>
      <c r="D468" s="9" t="s">
        <v>250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9" t="s">
        <v>250</v>
      </c>
      <c r="AA468" s="9">
        <v>2.145</v>
      </c>
      <c r="AB468" s="9">
        <v>2.169</v>
      </c>
      <c r="AC468" s="179">
        <f t="shared" si="23"/>
        <v>0</v>
      </c>
      <c r="AD468" s="2"/>
      <c r="AE468" s="2">
        <v>2.169</v>
      </c>
      <c r="AF468" s="2">
        <v>1.3060000267028808</v>
      </c>
      <c r="AG468" s="2">
        <v>2.2465000000000002</v>
      </c>
      <c r="AH468" s="2">
        <v>2.004</v>
      </c>
      <c r="AI468" s="2">
        <v>1.9165000000000001</v>
      </c>
      <c r="AJ468" s="2">
        <v>1.869</v>
      </c>
      <c r="AK468" s="2">
        <v>2.0640000000000001</v>
      </c>
      <c r="AL468" s="2">
        <v>2.1764999999999999</v>
      </c>
      <c r="AM468" s="2">
        <v>2.2765</v>
      </c>
      <c r="AN468" s="2">
        <v>1.4</v>
      </c>
      <c r="AO468" s="2">
        <v>2.2977500000000002</v>
      </c>
      <c r="AP468" s="2">
        <v>2.399</v>
      </c>
      <c r="AQ468" s="2">
        <v>2.089</v>
      </c>
      <c r="AR468" s="2" t="s">
        <v>1</v>
      </c>
      <c r="AS468" s="2"/>
      <c r="AT468" s="2"/>
      <c r="AU468" s="2"/>
      <c r="AV468" s="2"/>
      <c r="AW468" s="2"/>
      <c r="AX468" s="2"/>
      <c r="AY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idden="1" x14ac:dyDescent="0.25">
      <c r="A469" s="8">
        <v>35936</v>
      </c>
      <c r="B469" s="5">
        <f t="shared" si="24"/>
        <v>463</v>
      </c>
      <c r="C469" s="9"/>
      <c r="D469" s="9" t="s">
        <v>250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9" t="s">
        <v>250</v>
      </c>
      <c r="AA469" s="9">
        <v>2.12</v>
      </c>
      <c r="AB469" s="9">
        <v>2.0670000000000002</v>
      </c>
      <c r="AC469" s="179">
        <f t="shared" si="23"/>
        <v>0</v>
      </c>
      <c r="AD469" s="2"/>
      <c r="AE469" s="2">
        <v>2.0670000000000002</v>
      </c>
      <c r="AF469" s="2">
        <v>1.204000026702881</v>
      </c>
      <c r="AG469" s="2">
        <v>2.1507500000000004</v>
      </c>
      <c r="AH469" s="2">
        <v>1.8970000000000002</v>
      </c>
      <c r="AI469" s="2">
        <v>1.8095000000000001</v>
      </c>
      <c r="AJ469" s="2">
        <v>1.7470000000000001</v>
      </c>
      <c r="AK469" s="2">
        <v>1.9695000000000003</v>
      </c>
      <c r="AL469" s="2">
        <v>2.0745</v>
      </c>
      <c r="AM469" s="2">
        <v>2.1695000000000002</v>
      </c>
      <c r="AN469" s="2">
        <v>1.298</v>
      </c>
      <c r="AO469" s="2">
        <v>2.202</v>
      </c>
      <c r="AP469" s="2">
        <v>2.3070000000000004</v>
      </c>
      <c r="AQ469" s="2">
        <v>1.9670000000000001</v>
      </c>
      <c r="AR469" s="2" t="s">
        <v>1</v>
      </c>
      <c r="AS469" s="2"/>
      <c r="AT469" s="2"/>
      <c r="AU469" s="2"/>
      <c r="AV469" s="2"/>
      <c r="AW469" s="2"/>
      <c r="AX469" s="2"/>
      <c r="AY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idden="1" x14ac:dyDescent="0.25">
      <c r="A470" s="8">
        <v>35937</v>
      </c>
      <c r="B470" s="5">
        <f t="shared" si="24"/>
        <v>464</v>
      </c>
      <c r="C470" s="9"/>
      <c r="D470" s="9" t="s">
        <v>250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9" t="s">
        <v>250</v>
      </c>
      <c r="AA470" s="9">
        <v>2.0299999999999998</v>
      </c>
      <c r="AB470" s="9">
        <v>2.0939999999999999</v>
      </c>
      <c r="AC470" s="179">
        <f t="shared" si="23"/>
        <v>0</v>
      </c>
      <c r="AD470" s="2"/>
      <c r="AE470" s="2">
        <v>2.0939999999999999</v>
      </c>
      <c r="AF470" s="2">
        <v>1.2310000267028807</v>
      </c>
      <c r="AG470" s="2">
        <v>2.1764999999999999</v>
      </c>
      <c r="AH470" s="2">
        <v>1.9114999999999998</v>
      </c>
      <c r="AI470" s="2">
        <v>1.8089999999999999</v>
      </c>
      <c r="AJ470" s="2">
        <v>1.744</v>
      </c>
      <c r="AK470" s="2">
        <v>1.9939999999999998</v>
      </c>
      <c r="AL470" s="2">
        <v>2.0964999999999998</v>
      </c>
      <c r="AM470" s="2">
        <v>2.1189999999999998</v>
      </c>
      <c r="AN470" s="2">
        <v>1.379</v>
      </c>
      <c r="AO470" s="2">
        <v>2.2315</v>
      </c>
      <c r="AP470" s="2">
        <v>2.3289999999999997</v>
      </c>
      <c r="AQ470" s="2">
        <v>2.0139999999999998</v>
      </c>
      <c r="AR470" s="2" t="s">
        <v>1</v>
      </c>
      <c r="AS470" s="2"/>
      <c r="AT470" s="2"/>
      <c r="AU470" s="2"/>
      <c r="AV470" s="2"/>
      <c r="AW470" s="2"/>
      <c r="AX470" s="2"/>
      <c r="AY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idden="1" x14ac:dyDescent="0.25">
      <c r="A471" s="8">
        <v>35941</v>
      </c>
      <c r="B471" s="5">
        <f t="shared" si="24"/>
        <v>465</v>
      </c>
      <c r="C471" s="9"/>
      <c r="D471" s="9" t="s">
        <v>250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9" t="s">
        <v>250</v>
      </c>
      <c r="AA471" s="9">
        <v>2.0950000000000002</v>
      </c>
      <c r="AB471" s="9">
        <v>2.0950000000000002</v>
      </c>
      <c r="AC471" s="179">
        <f t="shared" si="23"/>
        <v>0</v>
      </c>
      <c r="AD471" s="2"/>
      <c r="AE471" s="2">
        <v>2.0950000000000002</v>
      </c>
      <c r="AF471" s="2">
        <v>1.232000026702881</v>
      </c>
      <c r="AG471" s="2">
        <v>2.1749999999999998</v>
      </c>
      <c r="AH471" s="2">
        <v>1.9125000000000001</v>
      </c>
      <c r="AI471" s="2">
        <v>1.7949999999999999</v>
      </c>
      <c r="AJ471" s="2">
        <v>1.7150000000000001</v>
      </c>
      <c r="AK471" s="2">
        <v>1.9950000000000001</v>
      </c>
      <c r="AL471" s="2">
        <v>2.0975000000000001</v>
      </c>
      <c r="AM471" s="2">
        <v>2.1150000000000002</v>
      </c>
      <c r="AN471" s="2">
        <v>1.38</v>
      </c>
      <c r="AO471" s="2">
        <v>2.2324999999999999</v>
      </c>
      <c r="AP471" s="2">
        <v>2.335</v>
      </c>
      <c r="AQ471" s="2">
        <v>1.99</v>
      </c>
      <c r="AR471" s="2" t="s">
        <v>1</v>
      </c>
      <c r="AS471" s="2"/>
      <c r="AT471" s="2"/>
      <c r="AU471" s="2"/>
      <c r="AV471" s="2"/>
      <c r="AW471" s="2"/>
      <c r="AX471" s="2"/>
      <c r="AY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idden="1" x14ac:dyDescent="0.25">
      <c r="A472" s="8">
        <v>35942</v>
      </c>
      <c r="B472" s="5">
        <f t="shared" si="24"/>
        <v>466</v>
      </c>
      <c r="C472" s="9"/>
      <c r="D472" s="9" t="s">
        <v>250</v>
      </c>
      <c r="E472" s="2">
        <v>1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9" t="s">
        <v>250</v>
      </c>
      <c r="AA472" s="9">
        <v>2.06</v>
      </c>
      <c r="AB472" s="9">
        <v>2.0169999999999999</v>
      </c>
      <c r="AC472" s="179">
        <f t="shared" si="23"/>
        <v>0</v>
      </c>
      <c r="AD472" s="2">
        <v>1</v>
      </c>
      <c r="AE472" s="2">
        <v>2.0169999999999999</v>
      </c>
      <c r="AF472" s="2">
        <v>1.29</v>
      </c>
      <c r="AG472" s="2">
        <v>2.1120000000000001</v>
      </c>
      <c r="AH472" s="2">
        <v>1.8445</v>
      </c>
      <c r="AI472" s="2">
        <v>1.742</v>
      </c>
      <c r="AJ472" s="2">
        <v>1.647</v>
      </c>
      <c r="AK472" s="2">
        <v>1.9419999999999999</v>
      </c>
      <c r="AL472" s="2">
        <v>2.0295000000000001</v>
      </c>
      <c r="AM472" s="2">
        <v>2.052</v>
      </c>
      <c r="AN472" s="2">
        <v>1.302</v>
      </c>
      <c r="AO472" s="2">
        <v>2.1545000000000001</v>
      </c>
      <c r="AP472" s="2">
        <v>2.2570000000000001</v>
      </c>
      <c r="AQ472" s="2">
        <v>1.9119999999999999</v>
      </c>
      <c r="AR472" s="2" t="s">
        <v>1</v>
      </c>
      <c r="AS472" s="2"/>
      <c r="AT472" s="2"/>
      <c r="AU472" s="2"/>
      <c r="AV472" s="2"/>
      <c r="AW472" s="2"/>
      <c r="AX472" s="2"/>
      <c r="AY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idden="1" x14ac:dyDescent="0.25">
      <c r="A473" s="8">
        <v>35943</v>
      </c>
      <c r="B473" s="5">
        <f t="shared" si="24"/>
        <v>467</v>
      </c>
      <c r="C473" s="9"/>
      <c r="D473" s="9" t="s">
        <v>251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9" t="s">
        <v>251</v>
      </c>
      <c r="AA473" s="9">
        <v>2.0649999999999999</v>
      </c>
      <c r="AB473" s="9">
        <v>2.0710000000000002</v>
      </c>
      <c r="AC473" s="179">
        <f t="shared" si="23"/>
        <v>0</v>
      </c>
      <c r="AD473" s="2"/>
      <c r="AE473" s="2">
        <v>2.0710000000000002</v>
      </c>
      <c r="AF473" s="2">
        <v>1.3440000000000003</v>
      </c>
      <c r="AG473" s="2">
        <v>2.1435</v>
      </c>
      <c r="AH473" s="2">
        <v>1.8960000000000001</v>
      </c>
      <c r="AI473" s="2">
        <v>1.8010000000000002</v>
      </c>
      <c r="AJ473" s="2">
        <v>1.6710000000000003</v>
      </c>
      <c r="AK473" s="2">
        <v>1.9610000000000001</v>
      </c>
      <c r="AL473" s="2">
        <v>2.0735000000000001</v>
      </c>
      <c r="AM473" s="2">
        <v>2.1659999999999999</v>
      </c>
      <c r="AN473" s="2">
        <v>1.3610000000000002</v>
      </c>
      <c r="AO473" s="2">
        <v>2.1985000000000001</v>
      </c>
      <c r="AP473" s="2">
        <v>2.2910000000000004</v>
      </c>
      <c r="AQ473" s="2">
        <v>1.9585000000000001</v>
      </c>
      <c r="AR473" s="2" t="s">
        <v>1</v>
      </c>
      <c r="AS473" s="2"/>
      <c r="AT473" s="2"/>
      <c r="AU473" s="2"/>
      <c r="AV473" s="2"/>
      <c r="AW473" s="2"/>
      <c r="AX473" s="2"/>
      <c r="AY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idden="1" x14ac:dyDescent="0.25">
      <c r="A474" s="8">
        <v>35944</v>
      </c>
      <c r="B474" s="5">
        <f t="shared" si="24"/>
        <v>468</v>
      </c>
      <c r="C474" s="9"/>
      <c r="D474" s="9" t="s">
        <v>251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9" t="s">
        <v>251</v>
      </c>
      <c r="AA474" s="9">
        <v>2.1150000000000002</v>
      </c>
      <c r="AB474" s="9">
        <v>2.17</v>
      </c>
      <c r="AC474" s="179">
        <f t="shared" ref="AC474:AC537" si="25">AE474-AB474</f>
        <v>0</v>
      </c>
      <c r="AD474" s="2"/>
      <c r="AE474" s="2">
        <v>2.17</v>
      </c>
      <c r="AF474" s="2">
        <v>1.4430000000000001</v>
      </c>
      <c r="AG474" s="2">
        <v>2.24125</v>
      </c>
      <c r="AH474" s="2">
        <v>1.99</v>
      </c>
      <c r="AI474" s="2">
        <v>1.885</v>
      </c>
      <c r="AJ474" s="2">
        <v>1.73</v>
      </c>
      <c r="AK474" s="2">
        <v>2.0575000000000001</v>
      </c>
      <c r="AL474" s="2">
        <v>2.1625000000000001</v>
      </c>
      <c r="AM474" s="2">
        <v>2.2549999999999999</v>
      </c>
      <c r="AN474" s="2">
        <v>1.46</v>
      </c>
      <c r="AO474" s="2">
        <v>2.2974999999999999</v>
      </c>
      <c r="AP474" s="2">
        <v>2.4049999999999998</v>
      </c>
      <c r="AQ474" s="2">
        <v>2.0575000000000001</v>
      </c>
      <c r="AR474" s="2" t="s">
        <v>1</v>
      </c>
      <c r="AS474" s="2"/>
      <c r="AT474" s="2"/>
      <c r="AU474" s="2"/>
      <c r="AV474" s="2"/>
      <c r="AW474" s="2"/>
      <c r="AX474" s="2"/>
      <c r="AY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idden="1" x14ac:dyDescent="0.25">
      <c r="A475" s="8">
        <v>35947</v>
      </c>
      <c r="B475" s="5">
        <f t="shared" si="24"/>
        <v>469</v>
      </c>
      <c r="C475" s="9"/>
      <c r="D475" s="9" t="s">
        <v>251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9" t="s">
        <v>251</v>
      </c>
      <c r="AA475" s="9">
        <v>2.145</v>
      </c>
      <c r="AB475" s="9">
        <v>2.1909999999999998</v>
      </c>
      <c r="AC475" s="179">
        <f t="shared" si="25"/>
        <v>0</v>
      </c>
      <c r="AD475" s="2"/>
      <c r="AE475" s="2">
        <v>2.1909999999999998</v>
      </c>
      <c r="AF475" s="2">
        <v>1.2675000000000001</v>
      </c>
      <c r="AG475" s="2">
        <v>2.2609999999999997</v>
      </c>
      <c r="AH475" s="2">
        <v>2.0009999999999999</v>
      </c>
      <c r="AI475" s="2">
        <v>1.8984999999999999</v>
      </c>
      <c r="AJ475" s="2">
        <v>1.7109999999999999</v>
      </c>
      <c r="AK475" s="2">
        <v>2.0734999999999997</v>
      </c>
      <c r="AL475" s="2">
        <v>2.1959999999999997</v>
      </c>
      <c r="AM475" s="2">
        <v>2.2709999999999999</v>
      </c>
      <c r="AN475" s="2">
        <v>1.365</v>
      </c>
      <c r="AO475" s="2">
        <v>2.3134999999999999</v>
      </c>
      <c r="AP475" s="2">
        <v>2.4209999999999998</v>
      </c>
      <c r="AQ475" s="2">
        <v>2.0785</v>
      </c>
      <c r="AR475" s="2" t="s">
        <v>1</v>
      </c>
      <c r="AS475" s="2"/>
      <c r="AT475" s="2"/>
      <c r="AU475" s="2"/>
      <c r="AV475" s="2"/>
      <c r="AW475" s="2"/>
      <c r="AX475" s="2"/>
      <c r="AY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idden="1" x14ac:dyDescent="0.25">
      <c r="A476" s="8">
        <v>35948</v>
      </c>
      <c r="B476" s="5">
        <f t="shared" si="24"/>
        <v>470</v>
      </c>
      <c r="C476" s="9"/>
      <c r="D476" s="9" t="s">
        <v>251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9" t="s">
        <v>251</v>
      </c>
      <c r="AA476" s="9">
        <v>2.19</v>
      </c>
      <c r="AB476" s="9">
        <v>2.1560000000000001</v>
      </c>
      <c r="AC476" s="179">
        <f t="shared" si="25"/>
        <v>0</v>
      </c>
      <c r="AD476" s="2"/>
      <c r="AE476" s="2">
        <v>2.1560000000000001</v>
      </c>
      <c r="AF476" s="2">
        <v>1.278</v>
      </c>
      <c r="AG476" s="2">
        <v>2.226</v>
      </c>
      <c r="AH476" s="2">
        <v>1.9760000000000002</v>
      </c>
      <c r="AI476" s="2">
        <v>1.8710000000000002</v>
      </c>
      <c r="AJ476" s="2">
        <v>1.6785000000000001</v>
      </c>
      <c r="AK476" s="2">
        <v>2.0510000000000002</v>
      </c>
      <c r="AL476" s="2">
        <v>2.1659999999999999</v>
      </c>
      <c r="AM476" s="2">
        <v>2.2435</v>
      </c>
      <c r="AN476" s="2">
        <v>1.36</v>
      </c>
      <c r="AO476" s="2">
        <v>2.2735000000000003</v>
      </c>
      <c r="AP476" s="2">
        <v>2.3860000000000001</v>
      </c>
      <c r="AQ476" s="2">
        <v>2.0710000000000002</v>
      </c>
      <c r="AR476" s="2" t="s">
        <v>1</v>
      </c>
      <c r="AS476" s="2"/>
      <c r="AT476" s="2"/>
      <c r="AU476" s="2"/>
      <c r="AV476" s="2"/>
      <c r="AW476" s="2"/>
      <c r="AX476" s="2"/>
      <c r="AY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idden="1" x14ac:dyDescent="0.25">
      <c r="A477" s="8">
        <v>35949</v>
      </c>
      <c r="B477" s="5">
        <f t="shared" si="24"/>
        <v>471</v>
      </c>
      <c r="C477" s="9"/>
      <c r="D477" s="9" t="s">
        <v>251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9" t="s">
        <v>251</v>
      </c>
      <c r="AA477" s="9">
        <v>2.12</v>
      </c>
      <c r="AB477" s="9">
        <v>2.1059999999999999</v>
      </c>
      <c r="AC477" s="179">
        <f t="shared" si="25"/>
        <v>0</v>
      </c>
      <c r="AD477" s="2"/>
      <c r="AE477" s="2">
        <v>2.1059999999999999</v>
      </c>
      <c r="AF477" s="2">
        <v>1.2279999999999998</v>
      </c>
      <c r="AG477" s="2">
        <v>2.1759999999999997</v>
      </c>
      <c r="AH477" s="2">
        <v>1.9234999999999998</v>
      </c>
      <c r="AI477" s="2">
        <v>1.7984999999999998</v>
      </c>
      <c r="AJ477" s="2">
        <v>1.6159999999999999</v>
      </c>
      <c r="AK477" s="2">
        <v>2.0009999999999999</v>
      </c>
      <c r="AL477" s="2">
        <v>2.121</v>
      </c>
      <c r="AM477" s="2">
        <v>2.1684999999999999</v>
      </c>
      <c r="AN477" s="2">
        <v>1.31</v>
      </c>
      <c r="AO477" s="2">
        <v>2.2235</v>
      </c>
      <c r="AP477" s="2">
        <v>2.331</v>
      </c>
      <c r="AQ477" s="2">
        <v>2.0259999999999998</v>
      </c>
      <c r="AR477" s="2" t="s">
        <v>1</v>
      </c>
      <c r="AS477" s="2"/>
      <c r="AT477" s="2"/>
      <c r="AU477" s="2"/>
      <c r="AV477" s="2"/>
      <c r="AW477" s="2"/>
      <c r="AX477" s="2"/>
      <c r="AY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idden="1" x14ac:dyDescent="0.25">
      <c r="A478" s="8">
        <v>35950</v>
      </c>
      <c r="B478" s="5">
        <f t="shared" si="24"/>
        <v>472</v>
      </c>
      <c r="C478" s="9"/>
      <c r="D478" s="9" t="s">
        <v>251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9" t="s">
        <v>251</v>
      </c>
      <c r="AA478" s="9">
        <v>2.0449999999999999</v>
      </c>
      <c r="AB478" s="9">
        <v>2.02</v>
      </c>
      <c r="AC478" s="179">
        <f t="shared" si="25"/>
        <v>0</v>
      </c>
      <c r="AD478" s="2"/>
      <c r="AE478" s="2">
        <v>2.02</v>
      </c>
      <c r="AF478" s="2">
        <v>1.216</v>
      </c>
      <c r="AG478" s="2">
        <v>2.09</v>
      </c>
      <c r="AH478" s="2">
        <v>1.83</v>
      </c>
      <c r="AI478" s="2">
        <v>1.675</v>
      </c>
      <c r="AJ478" s="2">
        <v>1.5</v>
      </c>
      <c r="AK478" s="2">
        <v>1.91</v>
      </c>
      <c r="AL478" s="2">
        <v>2.0299999999999998</v>
      </c>
      <c r="AM478" s="2">
        <v>2.0049999999999999</v>
      </c>
      <c r="AN478" s="2">
        <v>1.2949999999999999</v>
      </c>
      <c r="AO478" s="2">
        <v>2.13</v>
      </c>
      <c r="AP478" s="2">
        <v>2.2349999999999999</v>
      </c>
      <c r="AQ478" s="2">
        <v>1.94</v>
      </c>
      <c r="AR478" s="2" t="s">
        <v>1</v>
      </c>
      <c r="AS478" s="2"/>
      <c r="AT478" s="2"/>
      <c r="AU478" s="2"/>
      <c r="AV478" s="2"/>
      <c r="AW478" s="2"/>
      <c r="AX478" s="2"/>
      <c r="AY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idden="1" x14ac:dyDescent="0.25">
      <c r="A479" s="8">
        <v>35951</v>
      </c>
      <c r="B479" s="5">
        <f t="shared" si="24"/>
        <v>473</v>
      </c>
      <c r="C479" s="9"/>
      <c r="D479" s="9" t="s">
        <v>251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9" t="s">
        <v>251</v>
      </c>
      <c r="AA479" s="9">
        <v>1.99</v>
      </c>
      <c r="AB479" s="9">
        <v>2.0270000000000001</v>
      </c>
      <c r="AC479" s="179">
        <f t="shared" si="25"/>
        <v>0</v>
      </c>
      <c r="AD479" s="2"/>
      <c r="AE479" s="2">
        <v>2.0270000000000001</v>
      </c>
      <c r="AF479" s="2">
        <v>1.1950000000000001</v>
      </c>
      <c r="AG479" s="2">
        <v>2.0870000000000002</v>
      </c>
      <c r="AH479" s="2">
        <v>1.7970000000000002</v>
      </c>
      <c r="AI479" s="2">
        <v>1.6320000000000001</v>
      </c>
      <c r="AJ479" s="2">
        <v>1.4870000000000001</v>
      </c>
      <c r="AK479" s="2">
        <v>1.9095000000000002</v>
      </c>
      <c r="AL479" s="2">
        <v>2.0369999999999999</v>
      </c>
      <c r="AM479" s="2">
        <v>1.992</v>
      </c>
      <c r="AN479" s="2">
        <v>1.302</v>
      </c>
      <c r="AO479" s="2">
        <v>2.1295000000000002</v>
      </c>
      <c r="AP479" s="2">
        <v>2.2370000000000001</v>
      </c>
      <c r="AQ479" s="2">
        <v>1.9520000000000002</v>
      </c>
      <c r="AR479" s="2" t="s">
        <v>1</v>
      </c>
      <c r="AS479" s="2"/>
      <c r="AT479" s="2"/>
      <c r="AU479" s="2"/>
      <c r="AV479" s="2"/>
      <c r="AW479" s="2"/>
      <c r="AX479" s="2"/>
      <c r="AY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idden="1" x14ac:dyDescent="0.25">
      <c r="A480" s="8">
        <v>35954</v>
      </c>
      <c r="B480" s="5">
        <f t="shared" si="24"/>
        <v>474</v>
      </c>
      <c r="C480" s="9"/>
      <c r="D480" s="9" t="s">
        <v>251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9" t="s">
        <v>251</v>
      </c>
      <c r="AA480" s="9">
        <v>1.99</v>
      </c>
      <c r="AB480" s="9">
        <v>1.976</v>
      </c>
      <c r="AC480" s="179">
        <f t="shared" si="25"/>
        <v>0</v>
      </c>
      <c r="AD480" s="2"/>
      <c r="AE480" s="2">
        <v>1.976</v>
      </c>
      <c r="AF480" s="2">
        <v>1.1440000000000001</v>
      </c>
      <c r="AG480" s="2">
        <v>2.036</v>
      </c>
      <c r="AH480" s="2">
        <v>1.756</v>
      </c>
      <c r="AI480" s="2">
        <v>1.571</v>
      </c>
      <c r="AJ480" s="2">
        <v>1.4309999999999998</v>
      </c>
      <c r="AK480" s="2">
        <v>1.861</v>
      </c>
      <c r="AL480" s="2">
        <v>1.98275</v>
      </c>
      <c r="AM480" s="2">
        <v>1.9384999999999999</v>
      </c>
      <c r="AN480" s="2">
        <v>1.2509999999999999</v>
      </c>
      <c r="AO480" s="2">
        <v>2.0735000000000001</v>
      </c>
      <c r="AP480" s="2">
        <v>2.1659999999999999</v>
      </c>
      <c r="AQ480" s="2">
        <v>1.8659999999999999</v>
      </c>
      <c r="AR480" s="2" t="s">
        <v>1</v>
      </c>
      <c r="AS480" s="2"/>
      <c r="AT480" s="2"/>
      <c r="AU480" s="2"/>
      <c r="AV480" s="2"/>
      <c r="AW480" s="2"/>
      <c r="AX480" s="2"/>
      <c r="AY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idden="1" x14ac:dyDescent="0.25">
      <c r="A481" s="8">
        <v>35955</v>
      </c>
      <c r="B481" s="5">
        <f t="shared" si="24"/>
        <v>475</v>
      </c>
      <c r="C481" s="9"/>
      <c r="D481" s="9" t="s">
        <v>251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9" t="s">
        <v>251</v>
      </c>
      <c r="AA481" s="9">
        <v>1.97</v>
      </c>
      <c r="AB481" s="9">
        <v>1.9379999999999999</v>
      </c>
      <c r="AC481" s="179">
        <f t="shared" si="25"/>
        <v>0</v>
      </c>
      <c r="AD481" s="2"/>
      <c r="AE481" s="2">
        <v>1.9379999999999999</v>
      </c>
      <c r="AF481" s="2">
        <v>1.17</v>
      </c>
      <c r="AG481" s="2">
        <v>1.9889999999999999</v>
      </c>
      <c r="AH481" s="2">
        <v>1.7404999999999999</v>
      </c>
      <c r="AI481" s="2">
        <v>1.5429999999999999</v>
      </c>
      <c r="AJ481" s="2">
        <v>1.4079999999999999</v>
      </c>
      <c r="AK481" s="2">
        <v>1.8254999999999999</v>
      </c>
      <c r="AL481" s="2">
        <v>1.9492499999999999</v>
      </c>
      <c r="AM481" s="2">
        <v>1.9229999999999998</v>
      </c>
      <c r="AN481" s="2">
        <v>1.2350000000000001</v>
      </c>
      <c r="AO481" s="2">
        <v>2.0354999999999999</v>
      </c>
      <c r="AP481" s="2">
        <v>2.1280000000000001</v>
      </c>
      <c r="AQ481" s="2">
        <v>1.8279999999999998</v>
      </c>
      <c r="AR481" s="2" t="s">
        <v>1</v>
      </c>
      <c r="AS481" s="2"/>
      <c r="AT481" s="2"/>
      <c r="AU481" s="2"/>
      <c r="AV481" s="2"/>
      <c r="AW481" s="2"/>
      <c r="AX481" s="2"/>
      <c r="AY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idden="1" x14ac:dyDescent="0.25">
      <c r="A482" s="8">
        <v>35956</v>
      </c>
      <c r="B482" s="5">
        <f t="shared" si="24"/>
        <v>476</v>
      </c>
      <c r="C482" s="9"/>
      <c r="D482" s="9" t="s">
        <v>251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9" t="s">
        <v>251</v>
      </c>
      <c r="AA482" s="9">
        <v>1.9450000000000001</v>
      </c>
      <c r="AB482" s="9">
        <v>1.93</v>
      </c>
      <c r="AC482" s="179">
        <f t="shared" si="25"/>
        <v>0</v>
      </c>
      <c r="AD482" s="2"/>
      <c r="AE482" s="2">
        <v>1.93</v>
      </c>
      <c r="AF482" s="2">
        <v>1.1499999999999999</v>
      </c>
      <c r="AG482" s="2">
        <v>1.98</v>
      </c>
      <c r="AH482" s="2">
        <v>1.74</v>
      </c>
      <c r="AI482" s="2">
        <v>1.58</v>
      </c>
      <c r="AJ482" s="2">
        <v>1.42</v>
      </c>
      <c r="AK482" s="2">
        <v>1.82</v>
      </c>
      <c r="AL482" s="2">
        <v>1.9412499999999999</v>
      </c>
      <c r="AM482" s="2">
        <v>1.96</v>
      </c>
      <c r="AN482" s="2">
        <v>1.2124999999999999</v>
      </c>
      <c r="AO482" s="2">
        <v>2.0287500000000001</v>
      </c>
      <c r="AP482" s="2">
        <v>2.1175000000000002</v>
      </c>
      <c r="AQ482" s="2">
        <v>1.83</v>
      </c>
      <c r="AR482" s="2" t="s">
        <v>1</v>
      </c>
      <c r="AS482" s="2"/>
      <c r="AT482" s="2"/>
      <c r="AU482" s="2"/>
      <c r="AV482" s="2"/>
      <c r="AW482" s="2"/>
      <c r="AX482" s="2"/>
      <c r="AY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idden="1" x14ac:dyDescent="0.25">
      <c r="A483" s="8">
        <v>35957</v>
      </c>
      <c r="B483" s="5">
        <f t="shared" si="24"/>
        <v>477</v>
      </c>
      <c r="C483" s="9"/>
      <c r="D483" s="9" t="s">
        <v>251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9" t="s">
        <v>251</v>
      </c>
      <c r="AA483" s="9">
        <v>1.97</v>
      </c>
      <c r="AB483" s="9">
        <v>1.97</v>
      </c>
      <c r="AC483" s="179">
        <f t="shared" si="25"/>
        <v>0</v>
      </c>
      <c r="AD483" s="2"/>
      <c r="AE483" s="2">
        <v>1.97</v>
      </c>
      <c r="AF483" s="2">
        <v>1.18</v>
      </c>
      <c r="AG483" s="2">
        <v>2.0225</v>
      </c>
      <c r="AH483" s="2">
        <v>1.7849999999999999</v>
      </c>
      <c r="AI483" s="2">
        <v>1.615</v>
      </c>
      <c r="AJ483" s="2">
        <v>1.4450000000000001</v>
      </c>
      <c r="AK483" s="2">
        <v>1.8574999999999999</v>
      </c>
      <c r="AL483" s="2">
        <v>1.98125</v>
      </c>
      <c r="AM483" s="2">
        <v>1.9950000000000001</v>
      </c>
      <c r="AN483" s="2">
        <v>1.22</v>
      </c>
      <c r="AO483" s="2">
        <v>2.0687500000000001</v>
      </c>
      <c r="AP483" s="2">
        <v>2.16</v>
      </c>
      <c r="AQ483" s="2">
        <v>1.875</v>
      </c>
      <c r="AR483" s="2" t="s">
        <v>1</v>
      </c>
      <c r="AS483" s="2"/>
      <c r="AT483" s="2"/>
      <c r="AU483" s="2"/>
      <c r="AV483" s="2"/>
      <c r="AW483" s="2"/>
      <c r="AX483" s="2"/>
      <c r="AY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idden="1" x14ac:dyDescent="0.25">
      <c r="A484" s="8">
        <v>35958</v>
      </c>
      <c r="B484" s="5">
        <f t="shared" si="24"/>
        <v>478</v>
      </c>
      <c r="C484" s="9"/>
      <c r="D484" s="9" t="s">
        <v>251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9" t="s">
        <v>251</v>
      </c>
      <c r="AA484" s="9">
        <v>1.98</v>
      </c>
      <c r="AB484" s="9">
        <v>2.0350000000000001</v>
      </c>
      <c r="AC484" s="179">
        <f t="shared" si="25"/>
        <v>0</v>
      </c>
      <c r="AD484" s="2"/>
      <c r="AE484" s="2">
        <v>2.0350000000000001</v>
      </c>
      <c r="AF484" s="2">
        <v>1.1950000000000001</v>
      </c>
      <c r="AG484" s="2">
        <v>2.0924999999999998</v>
      </c>
      <c r="AH484" s="2">
        <v>1.84</v>
      </c>
      <c r="AI484" s="2">
        <v>1.67</v>
      </c>
      <c r="AJ484" s="2">
        <v>1.4650000000000001</v>
      </c>
      <c r="AK484" s="2">
        <v>1.9225000000000001</v>
      </c>
      <c r="AL484" s="2">
        <v>2.0499999999999998</v>
      </c>
      <c r="AM484" s="2">
        <v>2.0499999999999998</v>
      </c>
      <c r="AN484" s="2">
        <v>1.2849999999999999</v>
      </c>
      <c r="AO484" s="2">
        <v>2.13375</v>
      </c>
      <c r="AP484" s="2">
        <v>2.2250000000000001</v>
      </c>
      <c r="AQ484" s="2">
        <v>1.93</v>
      </c>
      <c r="AR484" s="2" t="s">
        <v>1</v>
      </c>
      <c r="AS484" s="2"/>
      <c r="AT484" s="2"/>
      <c r="AU484" s="2"/>
      <c r="AV484" s="2"/>
      <c r="AW484" s="2"/>
      <c r="AX484" s="2"/>
      <c r="AY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idden="1" x14ac:dyDescent="0.25">
      <c r="A485" s="8">
        <v>35961</v>
      </c>
      <c r="B485" s="5">
        <f t="shared" si="24"/>
        <v>479</v>
      </c>
      <c r="C485" s="9"/>
      <c r="D485" s="9" t="s">
        <v>251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9" t="s">
        <v>251</v>
      </c>
      <c r="AA485" s="9">
        <v>2.0699999999999998</v>
      </c>
      <c r="AB485" s="9">
        <v>2.1</v>
      </c>
      <c r="AC485" s="179">
        <f t="shared" si="25"/>
        <v>0</v>
      </c>
      <c r="AD485" s="2"/>
      <c r="AE485" s="2">
        <v>2.1</v>
      </c>
      <c r="AF485" s="2">
        <v>1.26</v>
      </c>
      <c r="AG485" s="2">
        <v>2.1549999999999998</v>
      </c>
      <c r="AH485" s="2">
        <v>1.905</v>
      </c>
      <c r="AI485" s="2">
        <v>1.7175</v>
      </c>
      <c r="AJ485" s="2">
        <v>1.49</v>
      </c>
      <c r="AK485" s="2">
        <v>1.99</v>
      </c>
      <c r="AL485" s="2">
        <v>2.1150000000000002</v>
      </c>
      <c r="AM485" s="2">
        <v>2.1074999999999999</v>
      </c>
      <c r="AN485" s="2">
        <v>1.35</v>
      </c>
      <c r="AO485" s="2">
        <v>2.2000000000000002</v>
      </c>
      <c r="AP485" s="2">
        <v>2.29</v>
      </c>
      <c r="AQ485" s="2">
        <v>1.9950000000000001</v>
      </c>
      <c r="AR485" s="2" t="s">
        <v>1</v>
      </c>
      <c r="AS485" s="2"/>
      <c r="AT485" s="2"/>
      <c r="AU485" s="2"/>
      <c r="AV485" s="2"/>
      <c r="AW485" s="2"/>
      <c r="AX485" s="2"/>
      <c r="AY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idden="1" x14ac:dyDescent="0.25">
      <c r="A486" s="8">
        <v>35962</v>
      </c>
      <c r="B486" s="5">
        <f t="shared" si="24"/>
        <v>480</v>
      </c>
      <c r="C486" s="9"/>
      <c r="D486" s="9" t="s">
        <v>251</v>
      </c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9" t="s">
        <v>251</v>
      </c>
      <c r="AA486" s="9">
        <v>2.1</v>
      </c>
      <c r="AB486" s="9">
        <v>1.9890000000000001</v>
      </c>
      <c r="AC486" s="179">
        <f t="shared" si="25"/>
        <v>0</v>
      </c>
      <c r="AD486" s="2"/>
      <c r="AE486" s="2">
        <v>1.9890000000000001</v>
      </c>
      <c r="AF486" s="2">
        <v>1.2290000000000001</v>
      </c>
      <c r="AG486" s="2">
        <v>2.0502500000000001</v>
      </c>
      <c r="AH486" s="2">
        <v>1.8240000000000001</v>
      </c>
      <c r="AI486" s="2">
        <v>1.6440000000000001</v>
      </c>
      <c r="AJ486" s="2">
        <v>1.4590000000000001</v>
      </c>
      <c r="AK486" s="2">
        <v>1.8865000000000001</v>
      </c>
      <c r="AL486" s="2">
        <v>2.0127500000000005</v>
      </c>
      <c r="AM486" s="2">
        <v>2.0190000000000001</v>
      </c>
      <c r="AN486" s="2">
        <v>1.2690000000000001</v>
      </c>
      <c r="AO486" s="2">
        <v>2.0840000000000005</v>
      </c>
      <c r="AP486" s="2">
        <v>2.1864999999999997</v>
      </c>
      <c r="AQ486" s="2">
        <v>1.8840000000000001</v>
      </c>
      <c r="AR486" s="2" t="s">
        <v>1</v>
      </c>
      <c r="AS486" s="2"/>
      <c r="AT486" s="2"/>
      <c r="AU486" s="2"/>
      <c r="AV486" s="2"/>
      <c r="AW486" s="2"/>
      <c r="AX486" s="2"/>
      <c r="AY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idden="1" x14ac:dyDescent="0.25">
      <c r="A487" s="8">
        <v>35963</v>
      </c>
      <c r="B487" s="5">
        <f t="shared" si="24"/>
        <v>481</v>
      </c>
      <c r="C487" s="9"/>
      <c r="D487" s="9" t="s">
        <v>251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9" t="s">
        <v>251</v>
      </c>
      <c r="AA487" s="9">
        <v>2</v>
      </c>
      <c r="AB487" s="9">
        <v>2.1739999999999999</v>
      </c>
      <c r="AC487" s="179">
        <f t="shared" si="25"/>
        <v>0</v>
      </c>
      <c r="AD487" s="2"/>
      <c r="AE487" s="2">
        <v>2.1739999999999999</v>
      </c>
      <c r="AF487" s="2">
        <v>1.254</v>
      </c>
      <c r="AG487" s="2">
        <v>2.2315</v>
      </c>
      <c r="AH487" s="2">
        <v>1.9989999999999999</v>
      </c>
      <c r="AI487" s="2">
        <v>1.8065</v>
      </c>
      <c r="AJ487" s="2">
        <v>1.639</v>
      </c>
      <c r="AK487" s="2">
        <v>2.0640000000000001</v>
      </c>
      <c r="AL487" s="2">
        <v>2.194</v>
      </c>
      <c r="AM487" s="2">
        <v>2.1865000000000001</v>
      </c>
      <c r="AN487" s="2">
        <v>1.2989999999999999</v>
      </c>
      <c r="AO487" s="2">
        <v>2.2777499999999997</v>
      </c>
      <c r="AP487" s="2">
        <v>2.3740000000000001</v>
      </c>
      <c r="AQ487" s="2">
        <v>2.069</v>
      </c>
      <c r="AR487" s="2" t="s">
        <v>1</v>
      </c>
      <c r="AS487" s="2"/>
      <c r="AT487" s="2"/>
      <c r="AU487" s="2"/>
      <c r="AV487" s="2"/>
      <c r="AW487" s="2"/>
      <c r="AX487" s="2"/>
      <c r="AY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idden="1" x14ac:dyDescent="0.25">
      <c r="A488" s="8">
        <v>35964</v>
      </c>
      <c r="B488" s="5">
        <f t="shared" si="24"/>
        <v>482</v>
      </c>
      <c r="C488" s="9"/>
      <c r="D488" s="9" t="s">
        <v>251</v>
      </c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9" t="s">
        <v>251</v>
      </c>
      <c r="AA488" s="9">
        <v>2.165</v>
      </c>
      <c r="AB488" s="9">
        <v>2.1440000000000001</v>
      </c>
      <c r="AC488" s="179">
        <f t="shared" si="25"/>
        <v>0</v>
      </c>
      <c r="AD488" s="2"/>
      <c r="AE488" s="2">
        <v>2.1440000000000001</v>
      </c>
      <c r="AF488" s="2">
        <v>1.25</v>
      </c>
      <c r="AG488" s="2">
        <v>2.2040000000000002</v>
      </c>
      <c r="AH488" s="2">
        <v>1.9790000000000001</v>
      </c>
      <c r="AI488" s="2">
        <v>1.8090000000000002</v>
      </c>
      <c r="AJ488" s="2">
        <v>1.6140000000000001</v>
      </c>
      <c r="AK488" s="2">
        <v>2.0390000000000001</v>
      </c>
      <c r="AL488" s="2">
        <v>2.1702500000000002</v>
      </c>
      <c r="AM488" s="2">
        <v>2.1840000000000002</v>
      </c>
      <c r="AN488" s="2">
        <v>1.3440000000000001</v>
      </c>
      <c r="AO488" s="2">
        <v>2.2440000000000002</v>
      </c>
      <c r="AP488" s="2">
        <v>2.3440000000000003</v>
      </c>
      <c r="AQ488" s="2">
        <v>2.0540000000000003</v>
      </c>
      <c r="AR488" s="2" t="s">
        <v>1</v>
      </c>
      <c r="AS488" s="2"/>
      <c r="AT488" s="2"/>
      <c r="AU488" s="2"/>
      <c r="AV488" s="2"/>
      <c r="AW488" s="2"/>
      <c r="AX488" s="2"/>
      <c r="AY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idden="1" x14ac:dyDescent="0.25">
      <c r="A489" s="8">
        <v>35965</v>
      </c>
      <c r="B489" s="5">
        <f t="shared" si="24"/>
        <v>483</v>
      </c>
      <c r="C489" s="9"/>
      <c r="D489" s="9" t="s">
        <v>251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9" t="s">
        <v>251</v>
      </c>
      <c r="AA489" s="9">
        <v>2.2000000000000002</v>
      </c>
      <c r="AB489" s="9">
        <v>2.2839999999999998</v>
      </c>
      <c r="AC489" s="179">
        <f t="shared" si="25"/>
        <v>0</v>
      </c>
      <c r="AD489" s="2"/>
      <c r="AE489" s="2">
        <v>2.2839999999999998</v>
      </c>
      <c r="AF489" s="2">
        <v>1.2839999999999998</v>
      </c>
      <c r="AG489" s="2">
        <v>2.3489999999999998</v>
      </c>
      <c r="AH489" s="2">
        <v>2.1114999999999999</v>
      </c>
      <c r="AI489" s="2">
        <v>1.9839999999999998</v>
      </c>
      <c r="AJ489" s="2">
        <v>1.7389999999999997</v>
      </c>
      <c r="AK489" s="2">
        <v>2.1814999999999998</v>
      </c>
      <c r="AL489" s="2">
        <v>2.3114999999999997</v>
      </c>
      <c r="AM489" s="2">
        <v>2.3639999999999999</v>
      </c>
      <c r="AN489" s="2">
        <v>1.3939999999999997</v>
      </c>
      <c r="AO489" s="2">
        <v>2.3839999999999999</v>
      </c>
      <c r="AP489" s="2">
        <v>2.4789999999999996</v>
      </c>
      <c r="AQ489" s="2">
        <v>2.194</v>
      </c>
      <c r="AR489" s="2" t="s">
        <v>1</v>
      </c>
      <c r="AS489" s="2"/>
      <c r="AT489" s="2"/>
      <c r="AU489" s="2"/>
      <c r="AV489" s="2"/>
      <c r="AW489" s="2"/>
      <c r="AX489" s="2"/>
      <c r="AY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idden="1" x14ac:dyDescent="0.25">
      <c r="A490" s="8">
        <v>35968</v>
      </c>
      <c r="B490" s="5">
        <f t="shared" si="24"/>
        <v>484</v>
      </c>
      <c r="C490" s="9"/>
      <c r="D490" s="9" t="s">
        <v>251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9" t="s">
        <v>251</v>
      </c>
      <c r="AA490" s="9">
        <v>2.34</v>
      </c>
      <c r="AB490" s="9">
        <v>2.3620000000000001</v>
      </c>
      <c r="AC490" s="179">
        <f t="shared" si="25"/>
        <v>0</v>
      </c>
      <c r="AD490" s="2"/>
      <c r="AE490" s="2">
        <v>2.3620000000000001</v>
      </c>
      <c r="AF490" s="2">
        <v>1.3520000000000001</v>
      </c>
      <c r="AG490" s="2">
        <v>2.427</v>
      </c>
      <c r="AH490" s="2">
        <v>2.177</v>
      </c>
      <c r="AI490" s="2">
        <v>2.0220000000000002</v>
      </c>
      <c r="AJ490" s="2">
        <v>1.7820000000000003</v>
      </c>
      <c r="AK490" s="2">
        <v>2.2545000000000002</v>
      </c>
      <c r="AL490" s="2">
        <v>2.3845000000000001</v>
      </c>
      <c r="AM490" s="2">
        <v>2.3919999999999999</v>
      </c>
      <c r="AN490" s="2">
        <v>1.46</v>
      </c>
      <c r="AO490" s="2">
        <v>2.4670000000000001</v>
      </c>
      <c r="AP490" s="2">
        <v>2.5594999999999999</v>
      </c>
      <c r="AQ490" s="2">
        <v>2.2570000000000001</v>
      </c>
      <c r="AR490" s="2" t="s">
        <v>1</v>
      </c>
      <c r="AS490" s="2"/>
      <c r="AT490" s="2"/>
      <c r="AU490" s="2"/>
      <c r="AV490" s="2"/>
      <c r="AW490" s="2"/>
      <c r="AX490" s="2"/>
      <c r="AY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idden="1" x14ac:dyDescent="0.25">
      <c r="A491" s="8">
        <v>35969</v>
      </c>
      <c r="B491" s="5">
        <f t="shared" si="24"/>
        <v>485</v>
      </c>
      <c r="C491" s="9"/>
      <c r="D491" s="9" t="s">
        <v>251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9" t="s">
        <v>251</v>
      </c>
      <c r="AA491" s="9">
        <v>2.355</v>
      </c>
      <c r="AB491" s="9">
        <v>2.391</v>
      </c>
      <c r="AC491" s="179">
        <f t="shared" si="25"/>
        <v>0</v>
      </c>
      <c r="AD491" s="2"/>
      <c r="AE491" s="2">
        <v>2.391</v>
      </c>
      <c r="AF491" s="2">
        <v>1.3109999999999999</v>
      </c>
      <c r="AG491" s="2">
        <v>2.4649999999999999</v>
      </c>
      <c r="AH491" s="2">
        <v>2.2072500000000002</v>
      </c>
      <c r="AI491" s="2">
        <v>2.0259999999999998</v>
      </c>
      <c r="AJ491" s="2">
        <v>1.7809999999999999</v>
      </c>
      <c r="AK491" s="2">
        <v>2.2797499999999999</v>
      </c>
      <c r="AL491" s="2">
        <v>2.411</v>
      </c>
      <c r="AM491" s="2">
        <v>2.3660000000000001</v>
      </c>
      <c r="AN491" s="2">
        <v>1.4550000000000001</v>
      </c>
      <c r="AO491" s="2">
        <v>2.4935</v>
      </c>
      <c r="AP491" s="2">
        <v>2.5935000000000001</v>
      </c>
      <c r="AQ491" s="2">
        <v>2.2810000000000001</v>
      </c>
      <c r="AR491" s="2" t="s">
        <v>1</v>
      </c>
      <c r="AS491" s="2"/>
      <c r="AT491" s="2"/>
      <c r="AU491" s="2"/>
      <c r="AV491" s="2"/>
      <c r="AW491" s="2"/>
      <c r="AX491" s="2"/>
      <c r="AY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idden="1" x14ac:dyDescent="0.25">
      <c r="A492" s="8">
        <v>35970</v>
      </c>
      <c r="B492" s="5">
        <f t="shared" si="24"/>
        <v>486</v>
      </c>
      <c r="C492" s="9"/>
      <c r="D492" s="9" t="s">
        <v>251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9" t="s">
        <v>251</v>
      </c>
      <c r="AA492" s="9">
        <v>2.41</v>
      </c>
      <c r="AB492" s="9">
        <v>2.3359999999999999</v>
      </c>
      <c r="AC492" s="179">
        <f t="shared" si="25"/>
        <v>0</v>
      </c>
      <c r="AD492" s="2"/>
      <c r="AE492" s="2">
        <v>2.3359999999999999</v>
      </c>
      <c r="AF492" s="2">
        <v>1.3959999999999999</v>
      </c>
      <c r="AG492" s="2">
        <v>2.4034999999999997</v>
      </c>
      <c r="AH492" s="2">
        <v>2.1559999999999997</v>
      </c>
      <c r="AI492" s="2">
        <v>1.9334999999999998</v>
      </c>
      <c r="AJ492" s="2">
        <v>1.6759999999999999</v>
      </c>
      <c r="AK492" s="2">
        <v>2.2272499999999997</v>
      </c>
      <c r="AL492" s="2">
        <v>2.351</v>
      </c>
      <c r="AM492" s="2">
        <v>2.266</v>
      </c>
      <c r="AN492" s="2">
        <v>1.4550000000000001</v>
      </c>
      <c r="AO492" s="2">
        <v>2.4409999999999998</v>
      </c>
      <c r="AP492" s="2">
        <v>2.5397499999999997</v>
      </c>
      <c r="AQ492" s="2">
        <v>2.2384999999999997</v>
      </c>
      <c r="AR492" s="2" t="s">
        <v>1</v>
      </c>
      <c r="AS492" s="2"/>
      <c r="AT492" s="2"/>
      <c r="AU492" s="2"/>
      <c r="AV492" s="2"/>
      <c r="AW492" s="2"/>
      <c r="AX492" s="2"/>
      <c r="AY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idden="1" x14ac:dyDescent="0.25">
      <c r="A493" s="8">
        <v>35971</v>
      </c>
      <c r="B493" s="5">
        <f t="shared" si="24"/>
        <v>487</v>
      </c>
      <c r="C493" s="9"/>
      <c r="D493" s="9" t="s">
        <v>251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9" t="s">
        <v>251</v>
      </c>
      <c r="AA493" s="9">
        <v>2.3450000000000002</v>
      </c>
      <c r="AB493" s="9">
        <v>2.3639999999999999</v>
      </c>
      <c r="AC493" s="179">
        <f t="shared" si="25"/>
        <v>0</v>
      </c>
      <c r="AD493" s="2"/>
      <c r="AE493" s="2">
        <v>2.3639999999999999</v>
      </c>
      <c r="AF493" s="2">
        <v>1.3319999999999999</v>
      </c>
      <c r="AG493" s="2">
        <v>2.4339999999999997</v>
      </c>
      <c r="AH493" s="2">
        <v>2.169</v>
      </c>
      <c r="AI493" s="2">
        <v>1.8839999999999999</v>
      </c>
      <c r="AJ493" s="2">
        <v>1.6489999999999998</v>
      </c>
      <c r="AK493" s="2">
        <v>2.2589999999999999</v>
      </c>
      <c r="AL493" s="2">
        <v>2.379</v>
      </c>
      <c r="AM493" s="2">
        <v>2.214</v>
      </c>
      <c r="AN493" s="2">
        <v>1.464</v>
      </c>
      <c r="AO493" s="2">
        <v>2.4714999999999998</v>
      </c>
      <c r="AP493" s="2">
        <v>2.57775</v>
      </c>
      <c r="AQ493" s="2">
        <v>2.2715000000000001</v>
      </c>
      <c r="AR493" s="2" t="s">
        <v>1</v>
      </c>
      <c r="AS493" s="2"/>
      <c r="AT493" s="2"/>
      <c r="AU493" s="2"/>
      <c r="AV493" s="2"/>
      <c r="AW493" s="2"/>
      <c r="AX493" s="2"/>
      <c r="AY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idden="1" x14ac:dyDescent="0.25">
      <c r="A494" s="8">
        <v>35972</v>
      </c>
      <c r="B494" s="5">
        <f t="shared" si="24"/>
        <v>488</v>
      </c>
      <c r="C494" s="9"/>
      <c r="D494" s="9" t="s">
        <v>251</v>
      </c>
      <c r="E494" s="2">
        <v>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9" t="s">
        <v>251</v>
      </c>
      <c r="AA494" s="9">
        <v>2.38</v>
      </c>
      <c r="AB494" s="9">
        <v>2.3580000000000001</v>
      </c>
      <c r="AC494" s="179">
        <f t="shared" si="25"/>
        <v>0</v>
      </c>
      <c r="AD494" s="2">
        <v>1</v>
      </c>
      <c r="AE494" s="2">
        <v>2.3580000000000001</v>
      </c>
      <c r="AF494" s="2">
        <v>1.288</v>
      </c>
      <c r="AG494" s="2">
        <v>2.4130000000000003</v>
      </c>
      <c r="AH494" s="2">
        <v>2.173</v>
      </c>
      <c r="AI494" s="2">
        <v>1.9630000000000001</v>
      </c>
      <c r="AJ494" s="2">
        <v>1.6480000000000001</v>
      </c>
      <c r="AK494" s="2">
        <v>2.2455000000000003</v>
      </c>
      <c r="AL494" s="2">
        <v>2.3805000000000001</v>
      </c>
      <c r="AM494" s="2">
        <v>2.3730000000000002</v>
      </c>
      <c r="AN494" s="2">
        <v>1.4180000000000001</v>
      </c>
      <c r="AO494" s="2">
        <v>2.4630000000000001</v>
      </c>
      <c r="AP494" s="2">
        <v>2.573</v>
      </c>
      <c r="AQ494" s="2">
        <v>2.2605</v>
      </c>
      <c r="AR494" s="2" t="s">
        <v>1</v>
      </c>
      <c r="AS494" s="2"/>
      <c r="AT494" s="2"/>
      <c r="AU494" s="2"/>
      <c r="AV494" s="2"/>
      <c r="AW494" s="2"/>
      <c r="AX494" s="2"/>
      <c r="AY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idden="1" x14ac:dyDescent="0.25">
      <c r="A495" s="8">
        <v>35975</v>
      </c>
      <c r="B495" s="5">
        <f t="shared" si="24"/>
        <v>489</v>
      </c>
      <c r="C495" s="9"/>
      <c r="D495" s="9" t="s">
        <v>252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9" t="s">
        <v>252</v>
      </c>
      <c r="AA495" s="9">
        <v>2.38</v>
      </c>
      <c r="AB495" s="9">
        <v>2.3889999999999998</v>
      </c>
      <c r="AC495" s="179">
        <f t="shared" si="25"/>
        <v>0</v>
      </c>
      <c r="AD495" s="2"/>
      <c r="AE495" s="2">
        <v>2.3889999999999998</v>
      </c>
      <c r="AF495" s="2">
        <v>1.3189999999999997</v>
      </c>
      <c r="AG495" s="2">
        <v>2.444</v>
      </c>
      <c r="AH495" s="2">
        <v>2.2039999999999997</v>
      </c>
      <c r="AI495" s="2">
        <v>1.9939999999999998</v>
      </c>
      <c r="AJ495" s="2">
        <v>1.6789999999999998</v>
      </c>
      <c r="AK495" s="2">
        <v>2.2765</v>
      </c>
      <c r="AL495" s="2">
        <v>2.4114999999999998</v>
      </c>
      <c r="AM495" s="2">
        <v>2.4039999999999999</v>
      </c>
      <c r="AN495" s="2">
        <v>1.4489999999999998</v>
      </c>
      <c r="AO495" s="2">
        <v>2.4939999999999998</v>
      </c>
      <c r="AP495" s="2">
        <v>2.6039999999999996</v>
      </c>
      <c r="AQ495" s="2">
        <v>2.2914999999999996</v>
      </c>
      <c r="AR495" s="2" t="s">
        <v>1</v>
      </c>
      <c r="AS495" s="2"/>
      <c r="AT495" s="2"/>
      <c r="AU495" s="2"/>
      <c r="AV495" s="2"/>
      <c r="AW495" s="2"/>
      <c r="AX495" s="2"/>
      <c r="AY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idden="1" x14ac:dyDescent="0.25">
      <c r="A496" s="8">
        <v>35976</v>
      </c>
      <c r="B496" s="5">
        <f t="shared" si="24"/>
        <v>490</v>
      </c>
      <c r="C496" s="9"/>
      <c r="D496" s="9" t="s">
        <v>252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9" t="s">
        <v>252</v>
      </c>
      <c r="AA496" s="9">
        <v>2.39</v>
      </c>
      <c r="AB496" s="9">
        <v>2.4689999999999999</v>
      </c>
      <c r="AC496" s="179">
        <f t="shared" si="25"/>
        <v>0</v>
      </c>
      <c r="AD496" s="2"/>
      <c r="AE496" s="2">
        <v>2.4689999999999999</v>
      </c>
      <c r="AF496" s="2">
        <v>-1.0050001010894776</v>
      </c>
      <c r="AG496" s="2">
        <v>2.5215000000000001</v>
      </c>
      <c r="AH496" s="2">
        <v>2.2814999999999999</v>
      </c>
      <c r="AI496" s="2">
        <v>2.0865</v>
      </c>
      <c r="AJ496" s="2">
        <v>1.7189999999999999</v>
      </c>
      <c r="AK496" s="2">
        <v>2.3639999999999999</v>
      </c>
      <c r="AL496" s="2">
        <v>2.4914999999999998</v>
      </c>
      <c r="AM496" s="2">
        <v>2.4564999999999997</v>
      </c>
      <c r="AN496" s="2">
        <v>1.4389999999999998</v>
      </c>
      <c r="AO496" s="2">
        <v>2.5739999999999998</v>
      </c>
      <c r="AP496" s="2">
        <v>2.6789999999999998</v>
      </c>
      <c r="AQ496" s="2">
        <v>2.3689999999999998</v>
      </c>
      <c r="AR496" s="2" t="s">
        <v>1</v>
      </c>
      <c r="AS496" s="2"/>
      <c r="AT496" s="2"/>
      <c r="AU496" s="2"/>
      <c r="AV496" s="2"/>
      <c r="AW496" s="2"/>
      <c r="AX496" s="2"/>
      <c r="AY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idden="1" x14ac:dyDescent="0.25">
      <c r="A497" s="8">
        <v>35977</v>
      </c>
      <c r="B497" s="5">
        <f t="shared" si="24"/>
        <v>491</v>
      </c>
      <c r="C497" s="9"/>
      <c r="D497" s="9" t="s">
        <v>252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9" t="s">
        <v>252</v>
      </c>
      <c r="AA497" s="9">
        <v>2.48</v>
      </c>
      <c r="AB497" s="9">
        <v>2.4500000000000002</v>
      </c>
      <c r="AC497" s="179">
        <f t="shared" si="25"/>
        <v>0</v>
      </c>
      <c r="AD497" s="2"/>
      <c r="AE497" s="2">
        <v>2.4500000000000002</v>
      </c>
      <c r="AF497" s="2">
        <v>-1.0050000476837155</v>
      </c>
      <c r="AG497" s="2">
        <v>2.5</v>
      </c>
      <c r="AH497" s="2">
        <v>2.2625000000000002</v>
      </c>
      <c r="AI497" s="2">
        <v>2.105</v>
      </c>
      <c r="AJ497" s="2">
        <v>1.74</v>
      </c>
      <c r="AK497" s="2">
        <v>2.34</v>
      </c>
      <c r="AL497" s="2">
        <v>2.4674999999999998</v>
      </c>
      <c r="AM497" s="2">
        <v>2.46</v>
      </c>
      <c r="AN497" s="2">
        <v>1.42</v>
      </c>
      <c r="AO497" s="2">
        <v>2.5550000000000002</v>
      </c>
      <c r="AP497" s="2">
        <v>2.66</v>
      </c>
      <c r="AQ497" s="2">
        <v>2.3525</v>
      </c>
      <c r="AR497" s="2" t="s">
        <v>1</v>
      </c>
      <c r="AS497" s="2"/>
      <c r="AT497" s="2"/>
      <c r="AU497" s="2"/>
      <c r="AV497" s="2"/>
      <c r="AW497" s="2"/>
      <c r="AX497" s="2"/>
      <c r="AY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idden="1" x14ac:dyDescent="0.25">
      <c r="A498" s="8">
        <v>35978</v>
      </c>
      <c r="B498" s="5">
        <f t="shared" si="24"/>
        <v>492</v>
      </c>
      <c r="C498" s="9"/>
      <c r="D498" s="9" t="s">
        <v>252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9" t="s">
        <v>252</v>
      </c>
      <c r="AA498" s="9">
        <v>2.39</v>
      </c>
      <c r="AB498" s="9">
        <v>2.4390000000000001</v>
      </c>
      <c r="AC498" s="179">
        <f t="shared" si="25"/>
        <v>0</v>
      </c>
      <c r="AD498" s="2"/>
      <c r="AE498" s="2">
        <v>2.4390000000000001</v>
      </c>
      <c r="AF498" s="2">
        <v>-1.0049998912811278</v>
      </c>
      <c r="AG498" s="2">
        <v>2.484</v>
      </c>
      <c r="AH498" s="2">
        <v>2.2490000000000001</v>
      </c>
      <c r="AI498" s="2">
        <v>2.0840000000000001</v>
      </c>
      <c r="AJ498" s="2">
        <v>1.7390000000000001</v>
      </c>
      <c r="AK498" s="2">
        <v>2.3239999999999998</v>
      </c>
      <c r="AL498" s="2">
        <v>2.4565000000000001</v>
      </c>
      <c r="AM498" s="2">
        <v>2.4489999999999998</v>
      </c>
      <c r="AN498" s="2">
        <v>1.4390000000000001</v>
      </c>
      <c r="AO498" s="2">
        <v>2.544</v>
      </c>
      <c r="AP498" s="2">
        <v>2.649</v>
      </c>
      <c r="AQ498" s="2">
        <v>2.3365</v>
      </c>
      <c r="AR498" s="2" t="s">
        <v>1</v>
      </c>
      <c r="AS498" s="2"/>
      <c r="AT498" s="2"/>
      <c r="AU498" s="2"/>
      <c r="AV498" s="2"/>
      <c r="AW498" s="2"/>
      <c r="AX498" s="2"/>
      <c r="AY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idden="1" x14ac:dyDescent="0.25">
      <c r="A499" s="8">
        <v>35982</v>
      </c>
      <c r="B499" s="5">
        <f t="shared" si="24"/>
        <v>493</v>
      </c>
      <c r="C499" s="9"/>
      <c r="D499" s="9" t="s">
        <v>252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9" t="s">
        <v>252</v>
      </c>
      <c r="AA499" s="9">
        <v>2.4300000000000002</v>
      </c>
      <c r="AB499" s="9">
        <v>2.3650000000000002</v>
      </c>
      <c r="AC499" s="179">
        <f t="shared" si="25"/>
        <v>0</v>
      </c>
      <c r="AD499" s="2"/>
      <c r="AE499" s="2">
        <v>2.3650000000000002</v>
      </c>
      <c r="AF499" s="2">
        <v>-1.0050000095367428</v>
      </c>
      <c r="AG499" s="2">
        <v>2.4049999999999998</v>
      </c>
      <c r="AH499" s="2">
        <v>2.19</v>
      </c>
      <c r="AI499" s="2">
        <v>2.0150000000000001</v>
      </c>
      <c r="AJ499" s="2">
        <v>1.69</v>
      </c>
      <c r="AK499" s="2">
        <v>2.2599999999999998</v>
      </c>
      <c r="AL499" s="2">
        <v>2.38</v>
      </c>
      <c r="AM499" s="2">
        <v>2.38</v>
      </c>
      <c r="AN499" s="2">
        <v>1.4450000000000001</v>
      </c>
      <c r="AO499" s="2">
        <v>2.4700000000000002</v>
      </c>
      <c r="AP499" s="2">
        <v>2.5750000000000002</v>
      </c>
      <c r="AQ499" s="2">
        <v>2.2650000000000001</v>
      </c>
      <c r="AR499" s="2" t="s">
        <v>1</v>
      </c>
      <c r="AS499" s="2"/>
      <c r="AT499" s="2"/>
      <c r="AU499" s="2"/>
      <c r="AV499" s="2"/>
      <c r="AW499" s="2"/>
      <c r="AX499" s="2"/>
      <c r="AY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idden="1" x14ac:dyDescent="0.25">
      <c r="A500" s="8">
        <v>35983</v>
      </c>
      <c r="B500" s="5">
        <f t="shared" si="24"/>
        <v>494</v>
      </c>
      <c r="C500" s="9"/>
      <c r="D500" s="9" t="s">
        <v>252</v>
      </c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9" t="s">
        <v>252</v>
      </c>
      <c r="AA500" s="9">
        <v>2.34</v>
      </c>
      <c r="AB500" s="9">
        <v>2.3650000000000002</v>
      </c>
      <c r="AC500" s="179">
        <f t="shared" si="25"/>
        <v>0</v>
      </c>
      <c r="AD500" s="2"/>
      <c r="AE500" s="2">
        <v>2.3650000000000002</v>
      </c>
      <c r="AF500" s="2">
        <v>-1.0050000095367428</v>
      </c>
      <c r="AG500" s="2">
        <v>2.395</v>
      </c>
      <c r="AH500" s="2">
        <v>2.1850000000000001</v>
      </c>
      <c r="AI500" s="2">
        <v>2.0074999999999998</v>
      </c>
      <c r="AJ500" s="2">
        <v>1.675</v>
      </c>
      <c r="AK500" s="2">
        <v>2.2524999999999999</v>
      </c>
      <c r="AL500" s="2">
        <v>2.38</v>
      </c>
      <c r="AM500" s="2">
        <v>2.3824999999999998</v>
      </c>
      <c r="AN500" s="2">
        <v>1.47</v>
      </c>
      <c r="AO500" s="2">
        <v>2.4624999999999999</v>
      </c>
      <c r="AP500" s="2">
        <v>2.5674999999999999</v>
      </c>
      <c r="AQ500" s="2">
        <v>2.2625000000000002</v>
      </c>
      <c r="AR500" s="2" t="s">
        <v>1</v>
      </c>
      <c r="AS500" s="2"/>
      <c r="AT500" s="2"/>
      <c r="AU500" s="2"/>
      <c r="AV500" s="2"/>
      <c r="AW500" s="2"/>
      <c r="AX500" s="2"/>
      <c r="AY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idden="1" x14ac:dyDescent="0.25">
      <c r="A501" s="8">
        <v>35984</v>
      </c>
      <c r="B501" s="5">
        <f t="shared" si="24"/>
        <v>495</v>
      </c>
      <c r="C501" s="9"/>
      <c r="D501" s="9" t="s">
        <v>252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9" t="s">
        <v>252</v>
      </c>
      <c r="AA501" s="9">
        <v>2.4</v>
      </c>
      <c r="AB501" s="9">
        <v>2.3660000000000001</v>
      </c>
      <c r="AC501" s="179">
        <f t="shared" si="25"/>
        <v>0</v>
      </c>
      <c r="AD501" s="2"/>
      <c r="AE501" s="2">
        <v>2.3660000000000001</v>
      </c>
      <c r="AF501" s="2">
        <v>-1.0049999370574949</v>
      </c>
      <c r="AG501" s="2">
        <v>2.391</v>
      </c>
      <c r="AH501" s="2">
        <v>2.1910000000000003</v>
      </c>
      <c r="AI501" s="2">
        <v>1.9985000000000002</v>
      </c>
      <c r="AJ501" s="2">
        <v>1.671</v>
      </c>
      <c r="AK501" s="2">
        <v>2.2535000000000003</v>
      </c>
      <c r="AL501" s="2">
        <v>2.3810000000000002</v>
      </c>
      <c r="AM501" s="2">
        <v>2.4085000000000001</v>
      </c>
      <c r="AN501" s="2">
        <v>1.46</v>
      </c>
      <c r="AO501" s="2">
        <v>2.4635000000000002</v>
      </c>
      <c r="AP501" s="2">
        <v>2.5685000000000002</v>
      </c>
      <c r="AQ501" s="2">
        <v>2.2635000000000001</v>
      </c>
      <c r="AR501" s="2" t="s">
        <v>1</v>
      </c>
      <c r="AS501" s="2"/>
      <c r="AT501" s="2"/>
      <c r="AU501" s="2"/>
      <c r="AV501" s="2"/>
      <c r="AW501" s="2"/>
      <c r="AX501" s="2"/>
      <c r="AY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idden="1" x14ac:dyDescent="0.25">
      <c r="A502" s="8">
        <v>35985</v>
      </c>
      <c r="B502" s="5">
        <f t="shared" si="24"/>
        <v>496</v>
      </c>
      <c r="C502" s="9"/>
      <c r="D502" s="9" t="s">
        <v>252</v>
      </c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 t="s">
        <v>252</v>
      </c>
      <c r="AA502" s="9">
        <v>2.41</v>
      </c>
      <c r="AB502" s="9">
        <v>2.3490000000000002</v>
      </c>
      <c r="AC502" s="179">
        <f t="shared" si="25"/>
        <v>0</v>
      </c>
      <c r="AD502" s="9"/>
      <c r="AE502" s="9">
        <v>2.3490000000000002</v>
      </c>
      <c r="AF502" s="9">
        <v>1.3990000000000002</v>
      </c>
      <c r="AG502" s="9">
        <v>2.3865000000000003</v>
      </c>
      <c r="AH502" s="9">
        <v>2.1765000000000003</v>
      </c>
      <c r="AI502" s="9">
        <v>1.9890000000000003</v>
      </c>
      <c r="AJ502" s="9">
        <v>1.6940000000000002</v>
      </c>
      <c r="AK502" s="9">
        <v>2.2415000000000003</v>
      </c>
      <c r="AL502" s="9">
        <v>2.3577500000000002</v>
      </c>
      <c r="AM502" s="9">
        <v>2.3840000000000003</v>
      </c>
      <c r="AN502" s="9">
        <v>1.4950000000000001</v>
      </c>
      <c r="AO502" s="9">
        <v>2.4490000000000003</v>
      </c>
      <c r="AP502" s="9">
        <v>2.5540000000000003</v>
      </c>
      <c r="AQ502" s="9">
        <v>2.2440000000000002</v>
      </c>
      <c r="AR502" s="2" t="s">
        <v>1</v>
      </c>
      <c r="AS502" s="2"/>
      <c r="AT502" s="9"/>
      <c r="AU502" s="9"/>
      <c r="AV502" s="9"/>
      <c r="AW502" s="9"/>
      <c r="AX502" s="9"/>
      <c r="AY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</row>
    <row r="503" spans="1:70" hidden="1" x14ac:dyDescent="0.25">
      <c r="A503" s="8">
        <v>35986</v>
      </c>
      <c r="B503" s="5">
        <f t="shared" si="24"/>
        <v>497</v>
      </c>
      <c r="C503" s="9"/>
      <c r="D503" s="9" t="s">
        <v>252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 t="s">
        <v>252</v>
      </c>
      <c r="AA503" s="9">
        <v>2.33</v>
      </c>
      <c r="AB503" s="9">
        <v>2.3090000000000002</v>
      </c>
      <c r="AC503" s="179">
        <f t="shared" si="25"/>
        <v>0</v>
      </c>
      <c r="AD503" s="9"/>
      <c r="AE503" s="9">
        <v>2.3090000000000002</v>
      </c>
      <c r="AF503" s="9">
        <v>1.3490000000000002</v>
      </c>
      <c r="AG503" s="9">
        <v>2.3440000000000003</v>
      </c>
      <c r="AH503" s="9">
        <v>2.1465000000000001</v>
      </c>
      <c r="AI503" s="9">
        <v>1.9540000000000002</v>
      </c>
      <c r="AJ503" s="9">
        <v>1.6990000000000001</v>
      </c>
      <c r="AK503" s="9">
        <v>2.1990000000000003</v>
      </c>
      <c r="AL503" s="9">
        <v>2.3165</v>
      </c>
      <c r="AM503" s="9">
        <v>2.3540000000000001</v>
      </c>
      <c r="AN503" s="9">
        <v>1.4590000000000001</v>
      </c>
      <c r="AO503" s="9">
        <v>2.4090000000000003</v>
      </c>
      <c r="AP503" s="9">
        <v>2.5140000000000002</v>
      </c>
      <c r="AQ503" s="9">
        <v>2.2040000000000002</v>
      </c>
      <c r="AR503" s="2" t="s">
        <v>1</v>
      </c>
      <c r="AS503" s="2"/>
      <c r="AT503" s="9"/>
      <c r="AU503" s="9"/>
      <c r="AV503" s="9"/>
      <c r="AW503" s="9"/>
      <c r="AX503" s="9"/>
      <c r="AY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</row>
    <row r="504" spans="1:70" hidden="1" x14ac:dyDescent="0.25">
      <c r="A504" s="8">
        <v>35989</v>
      </c>
      <c r="B504" s="5">
        <f t="shared" si="24"/>
        <v>498</v>
      </c>
      <c r="C504" s="9"/>
      <c r="D504" s="9" t="s">
        <v>252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 t="s">
        <v>252</v>
      </c>
      <c r="AA504" s="9">
        <v>2.3050000000000002</v>
      </c>
      <c r="AB504" s="9">
        <v>2.2490000000000001</v>
      </c>
      <c r="AC504" s="179">
        <f t="shared" si="25"/>
        <v>0</v>
      </c>
      <c r="AD504" s="9"/>
      <c r="AE504" s="9">
        <v>2.2490000000000001</v>
      </c>
      <c r="AF504" s="9">
        <v>1.2890000000000001</v>
      </c>
      <c r="AG504" s="9">
        <v>2.2640000000000002</v>
      </c>
      <c r="AH504" s="9">
        <v>2.1140000000000003</v>
      </c>
      <c r="AI504" s="9">
        <v>1.9740000000000002</v>
      </c>
      <c r="AJ504" s="9">
        <v>1.724</v>
      </c>
      <c r="AK504" s="9">
        <v>2.1415000000000002</v>
      </c>
      <c r="AL504" s="9">
        <v>2.2565</v>
      </c>
      <c r="AM504" s="9">
        <v>2.3890000000000002</v>
      </c>
      <c r="AN504" s="9">
        <v>1.4690000000000001</v>
      </c>
      <c r="AO504" s="9">
        <v>2.3440000000000003</v>
      </c>
      <c r="AP504" s="9">
        <v>2.4515000000000002</v>
      </c>
      <c r="AQ504" s="9">
        <v>2.1390000000000002</v>
      </c>
      <c r="AR504" s="2" t="s">
        <v>1</v>
      </c>
      <c r="AS504" s="2"/>
      <c r="AT504" s="9"/>
      <c r="AU504" s="9"/>
      <c r="AV504" s="9"/>
      <c r="AW504" s="9"/>
      <c r="AX504" s="9"/>
      <c r="AY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</row>
    <row r="505" spans="1:70" hidden="1" x14ac:dyDescent="0.25">
      <c r="A505" s="8">
        <v>35990</v>
      </c>
      <c r="B505" s="5">
        <f t="shared" si="24"/>
        <v>499</v>
      </c>
      <c r="C505" s="9"/>
      <c r="D505" s="9" t="s">
        <v>252</v>
      </c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 t="s">
        <v>252</v>
      </c>
      <c r="AA505" s="9">
        <v>2.25</v>
      </c>
      <c r="AB505" s="9">
        <v>2.266</v>
      </c>
      <c r="AC505" s="179">
        <f t="shared" si="25"/>
        <v>0</v>
      </c>
      <c r="AD505" s="9"/>
      <c r="AE505" s="9">
        <v>2.266</v>
      </c>
      <c r="AF505" s="9">
        <v>1.3460000000000001</v>
      </c>
      <c r="AG505" s="9">
        <v>2.2810000000000001</v>
      </c>
      <c r="AH505" s="9">
        <v>2.141</v>
      </c>
      <c r="AI505" s="9">
        <v>2.0060000000000002</v>
      </c>
      <c r="AJ505" s="9">
        <v>1.796</v>
      </c>
      <c r="AK505" s="9">
        <v>2.1585000000000001</v>
      </c>
      <c r="AL505" s="9">
        <v>2.2759999999999998</v>
      </c>
      <c r="AM505" s="9">
        <v>2.4359999999999999</v>
      </c>
      <c r="AN505" s="9">
        <v>1.4710000000000001</v>
      </c>
      <c r="AO505" s="9">
        <v>2.3635000000000002</v>
      </c>
      <c r="AP505" s="9">
        <v>2.4685000000000001</v>
      </c>
      <c r="AQ505" s="9">
        <v>2.1709999999999998</v>
      </c>
      <c r="AR505" s="2" t="s">
        <v>1</v>
      </c>
      <c r="AS505" s="2"/>
      <c r="AT505" s="9"/>
      <c r="AU505" s="9"/>
      <c r="AV505" s="9"/>
      <c r="AW505" s="9"/>
      <c r="AX505" s="9"/>
      <c r="AY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</row>
    <row r="506" spans="1:70" hidden="1" x14ac:dyDescent="0.25">
      <c r="A506" s="8">
        <v>35991</v>
      </c>
      <c r="B506" s="5">
        <f t="shared" si="24"/>
        <v>500</v>
      </c>
      <c r="C506" s="9"/>
      <c r="D506" s="9" t="s">
        <v>252</v>
      </c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 t="s">
        <v>252</v>
      </c>
      <c r="AA506" s="9">
        <v>2.2599999999999998</v>
      </c>
      <c r="AB506" s="9">
        <v>2.2309999999999999</v>
      </c>
      <c r="AC506" s="179">
        <f t="shared" si="25"/>
        <v>0</v>
      </c>
      <c r="AD506" s="9"/>
      <c r="AE506" s="9">
        <v>2.2309999999999999</v>
      </c>
      <c r="AF506" s="9">
        <v>1.371</v>
      </c>
      <c r="AG506" s="9">
        <v>2.2584999999999997</v>
      </c>
      <c r="AH506" s="9">
        <v>2.1034999999999999</v>
      </c>
      <c r="AI506" s="9">
        <v>1.9684999999999999</v>
      </c>
      <c r="AJ506" s="9">
        <v>1.7659999999999998</v>
      </c>
      <c r="AK506" s="9">
        <v>2.1234999999999999</v>
      </c>
      <c r="AL506" s="9">
        <v>2.2409999999999997</v>
      </c>
      <c r="AM506" s="9">
        <v>2.3984999999999999</v>
      </c>
      <c r="AN506" s="9">
        <v>1.4750000000000001</v>
      </c>
      <c r="AO506" s="9">
        <v>2.3285</v>
      </c>
      <c r="AP506" s="9">
        <v>2.4335</v>
      </c>
      <c r="AQ506" s="9">
        <v>2.1385000000000001</v>
      </c>
      <c r="AR506" s="2" t="s">
        <v>1</v>
      </c>
      <c r="AS506" s="2"/>
      <c r="AT506" s="9"/>
      <c r="AU506" s="9"/>
      <c r="AV506" s="9"/>
      <c r="AW506" s="9"/>
      <c r="AX506" s="9"/>
      <c r="AY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</row>
    <row r="507" spans="1:70" hidden="1" x14ac:dyDescent="0.25">
      <c r="A507" s="8">
        <v>35992</v>
      </c>
      <c r="B507" s="5">
        <f t="shared" si="24"/>
        <v>501</v>
      </c>
      <c r="C507" s="9"/>
      <c r="D507" s="9" t="s">
        <v>252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 t="s">
        <v>252</v>
      </c>
      <c r="AA507" s="9">
        <v>2.1800000000000002</v>
      </c>
      <c r="AB507" s="9">
        <v>2.1320000000000001</v>
      </c>
      <c r="AC507" s="179">
        <f t="shared" si="25"/>
        <v>0</v>
      </c>
      <c r="AD507" s="9"/>
      <c r="AE507" s="9">
        <v>2.1320000000000001</v>
      </c>
      <c r="AF507" s="9">
        <v>1.3820000000000001</v>
      </c>
      <c r="AG507" s="9">
        <v>2.1595000000000004</v>
      </c>
      <c r="AH507" s="9">
        <v>2.032</v>
      </c>
      <c r="AI507" s="9">
        <v>1.9220000000000002</v>
      </c>
      <c r="AJ507" s="9">
        <v>1.7320000000000002</v>
      </c>
      <c r="AK507" s="9">
        <v>2.0345000000000004</v>
      </c>
      <c r="AL507" s="9">
        <v>2.1470000000000002</v>
      </c>
      <c r="AM507" s="9">
        <v>2.3620000000000001</v>
      </c>
      <c r="AN507" s="9">
        <v>1.4820000000000002</v>
      </c>
      <c r="AO507" s="9">
        <v>2.2345000000000002</v>
      </c>
      <c r="AP507" s="9">
        <v>2.3345000000000002</v>
      </c>
      <c r="AQ507" s="9">
        <v>2.0470000000000002</v>
      </c>
      <c r="AR507" s="2" t="s">
        <v>1</v>
      </c>
      <c r="AS507" s="2"/>
      <c r="AT507" s="9"/>
      <c r="AU507" s="9"/>
      <c r="AV507" s="9"/>
      <c r="AW507" s="9"/>
      <c r="AX507" s="9"/>
      <c r="AY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</row>
    <row r="508" spans="1:70" hidden="1" x14ac:dyDescent="0.25">
      <c r="A508" s="8">
        <v>35993</v>
      </c>
      <c r="B508" s="5">
        <f t="shared" si="24"/>
        <v>502</v>
      </c>
      <c r="C508" s="9"/>
      <c r="D508" s="9" t="s">
        <v>252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 t="s">
        <v>252</v>
      </c>
      <c r="AA508" s="9">
        <v>2.165</v>
      </c>
      <c r="AB508" s="9">
        <v>2.165</v>
      </c>
      <c r="AC508" s="179">
        <f t="shared" si="25"/>
        <v>0</v>
      </c>
      <c r="AD508" s="9"/>
      <c r="AE508" s="9">
        <v>2.165</v>
      </c>
      <c r="AF508" s="9">
        <v>1.385</v>
      </c>
      <c r="AG508" s="9">
        <v>2.1949999999999998</v>
      </c>
      <c r="AH508" s="9">
        <v>2.06</v>
      </c>
      <c r="AI508" s="9">
        <v>1.96</v>
      </c>
      <c r="AJ508" s="9">
        <v>1.7549999999999999</v>
      </c>
      <c r="AK508" s="9">
        <v>2.0575000000000001</v>
      </c>
      <c r="AL508" s="9">
        <v>2.1800000000000002</v>
      </c>
      <c r="AM508" s="9">
        <v>2.375</v>
      </c>
      <c r="AN508" s="9">
        <v>1.53</v>
      </c>
      <c r="AO508" s="9">
        <v>2.2675000000000001</v>
      </c>
      <c r="AP508" s="9">
        <v>2.3675000000000002</v>
      </c>
      <c r="AQ508" s="9">
        <v>2.08</v>
      </c>
      <c r="AR508" s="2" t="s">
        <v>1</v>
      </c>
      <c r="AS508" s="2"/>
      <c r="AT508" s="9"/>
      <c r="AU508" s="9"/>
      <c r="AV508" s="9"/>
      <c r="AW508" s="9"/>
      <c r="AX508" s="9"/>
      <c r="AY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</row>
    <row r="509" spans="1:70" hidden="1" x14ac:dyDescent="0.25">
      <c r="A509" s="8">
        <v>35996</v>
      </c>
      <c r="B509" s="5">
        <f t="shared" si="24"/>
        <v>503</v>
      </c>
      <c r="C509" s="9"/>
      <c r="D509" s="9" t="s">
        <v>252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 t="s">
        <v>252</v>
      </c>
      <c r="AA509" s="9">
        <v>2.19</v>
      </c>
      <c r="AB509" s="9">
        <v>2.0950000000000002</v>
      </c>
      <c r="AC509" s="179">
        <f t="shared" si="25"/>
        <v>0</v>
      </c>
      <c r="AD509" s="9"/>
      <c r="AE509" s="9">
        <v>2.0950000000000002</v>
      </c>
      <c r="AF509" s="9">
        <v>1.44</v>
      </c>
      <c r="AG509" s="9">
        <v>2.125</v>
      </c>
      <c r="AH509" s="9">
        <v>2.02</v>
      </c>
      <c r="AI509" s="9">
        <v>1.95</v>
      </c>
      <c r="AJ509" s="9">
        <v>1.7450000000000001</v>
      </c>
      <c r="AK509" s="9">
        <v>2.0049999999999999</v>
      </c>
      <c r="AL509" s="9">
        <v>2.1150000000000002</v>
      </c>
      <c r="AM509" s="9">
        <v>2.4</v>
      </c>
      <c r="AN509" s="9">
        <v>1.5449999999999999</v>
      </c>
      <c r="AO509" s="9">
        <v>2.2149999999999999</v>
      </c>
      <c r="AP509" s="9">
        <v>2.31</v>
      </c>
      <c r="AQ509" s="9">
        <v>2.0249999999999999</v>
      </c>
      <c r="AR509" s="2" t="s">
        <v>1</v>
      </c>
      <c r="AS509" s="2"/>
      <c r="AT509" s="9"/>
      <c r="AU509" s="9"/>
      <c r="AV509" s="9"/>
      <c r="AW509" s="9"/>
      <c r="AX509" s="9"/>
      <c r="AY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</row>
    <row r="510" spans="1:70" hidden="1" x14ac:dyDescent="0.25">
      <c r="A510" s="8">
        <v>35997</v>
      </c>
      <c r="B510" s="5">
        <f t="shared" si="24"/>
        <v>504</v>
      </c>
      <c r="C510" s="9"/>
      <c r="D510" s="9" t="s">
        <v>252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 t="s">
        <v>252</v>
      </c>
      <c r="AA510" s="9">
        <v>2.08</v>
      </c>
      <c r="AB510" s="9">
        <v>1.9510000000000001</v>
      </c>
      <c r="AC510" s="179">
        <f t="shared" si="25"/>
        <v>0</v>
      </c>
      <c r="AD510" s="9"/>
      <c r="AE510" s="9">
        <v>1.9510000000000001</v>
      </c>
      <c r="AF510" s="9">
        <v>1.401</v>
      </c>
      <c r="AG510" s="9">
        <v>1.986</v>
      </c>
      <c r="AH510" s="9">
        <v>1.8697000000000001</v>
      </c>
      <c r="AI510" s="9">
        <v>1.8135000000000001</v>
      </c>
      <c r="AJ510" s="9">
        <v>1.631</v>
      </c>
      <c r="AK510" s="9">
        <v>1.8660000000000001</v>
      </c>
      <c r="AL510" s="9">
        <v>1.9710000000000001</v>
      </c>
      <c r="AM510" s="9">
        <v>2.2309999999999999</v>
      </c>
      <c r="AN510" s="9">
        <v>1.4710000000000001</v>
      </c>
      <c r="AO510" s="9">
        <v>2.0860000000000003</v>
      </c>
      <c r="AP510" s="9">
        <v>2.1659999999999999</v>
      </c>
      <c r="AQ510" s="9">
        <v>1.8885000000000001</v>
      </c>
      <c r="AR510" s="2" t="s">
        <v>1</v>
      </c>
      <c r="AS510" s="2"/>
      <c r="AT510" s="9"/>
      <c r="AU510" s="9"/>
      <c r="AV510" s="9"/>
      <c r="AW510" s="9"/>
      <c r="AX510" s="9"/>
      <c r="AY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</row>
    <row r="511" spans="1:70" hidden="1" x14ac:dyDescent="0.25">
      <c r="A511" s="8">
        <v>35998</v>
      </c>
      <c r="B511" s="5">
        <f t="shared" si="24"/>
        <v>505</v>
      </c>
      <c r="C511" s="9"/>
      <c r="D511" s="9" t="s">
        <v>252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 t="s">
        <v>252</v>
      </c>
      <c r="AA511" s="9">
        <v>1.99</v>
      </c>
      <c r="AB511" s="9">
        <v>1.9339999999999999</v>
      </c>
      <c r="AC511" s="179">
        <f t="shared" si="25"/>
        <v>0</v>
      </c>
      <c r="AD511" s="9"/>
      <c r="AE511" s="9">
        <v>1.9339999999999999</v>
      </c>
      <c r="AF511" s="9">
        <v>1.4315</v>
      </c>
      <c r="AG511" s="9">
        <v>1.9689999999999999</v>
      </c>
      <c r="AH511" s="9">
        <v>1.8339999999999999</v>
      </c>
      <c r="AI511" s="9">
        <v>1.7515000000000001</v>
      </c>
      <c r="AJ511" s="9">
        <v>1.599</v>
      </c>
      <c r="AK511" s="9">
        <v>1.8439999999999999</v>
      </c>
      <c r="AL511" s="9">
        <v>1.954</v>
      </c>
      <c r="AM511" s="9">
        <v>2.1465000000000001</v>
      </c>
      <c r="AN511" s="9">
        <v>1.4590000000000001</v>
      </c>
      <c r="AO511" s="9">
        <v>2.0640000000000001</v>
      </c>
      <c r="AP511" s="9">
        <v>2.1589999999999998</v>
      </c>
      <c r="AQ511" s="9">
        <v>1.869</v>
      </c>
      <c r="AR511" s="2" t="s">
        <v>1</v>
      </c>
      <c r="AS511" s="2"/>
      <c r="AT511" s="9"/>
      <c r="AU511" s="9"/>
      <c r="AV511" s="9"/>
      <c r="AW511" s="9"/>
      <c r="AX511" s="9"/>
      <c r="AY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</row>
    <row r="512" spans="1:70" hidden="1" x14ac:dyDescent="0.25">
      <c r="A512" s="8">
        <v>35999</v>
      </c>
      <c r="B512" s="5">
        <f t="shared" si="24"/>
        <v>506</v>
      </c>
      <c r="C512" s="9"/>
      <c r="D512" s="9" t="s">
        <v>252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 t="s">
        <v>252</v>
      </c>
      <c r="AA512" s="9">
        <v>1.98</v>
      </c>
      <c r="AB512" s="9">
        <v>1.948</v>
      </c>
      <c r="AC512" s="179">
        <f t="shared" si="25"/>
        <v>0</v>
      </c>
      <c r="AD512" s="9"/>
      <c r="AE512" s="9">
        <v>1.948</v>
      </c>
      <c r="AF512" s="9">
        <v>1.373</v>
      </c>
      <c r="AG512" s="9">
        <v>1.9829999999999999</v>
      </c>
      <c r="AH512" s="9">
        <v>1.8479999999999999</v>
      </c>
      <c r="AI512" s="9">
        <v>1.7605</v>
      </c>
      <c r="AJ512" s="9">
        <v>1.6479999999999999</v>
      </c>
      <c r="AK512" s="9">
        <v>1.8554999999999999</v>
      </c>
      <c r="AL512" s="9">
        <v>1.968</v>
      </c>
      <c r="AM512" s="9">
        <v>2.1480000000000001</v>
      </c>
      <c r="AN512" s="9">
        <v>1.478</v>
      </c>
      <c r="AO512" s="9">
        <v>2.0779999999999998</v>
      </c>
      <c r="AP512" s="9">
        <v>2.173</v>
      </c>
      <c r="AQ512" s="9">
        <v>1.8805000000000001</v>
      </c>
      <c r="AR512" s="2" t="s">
        <v>1</v>
      </c>
      <c r="AS512" s="2"/>
      <c r="AT512" s="9"/>
      <c r="AU512" s="9"/>
      <c r="AV512" s="9"/>
      <c r="AW512" s="9"/>
      <c r="AX512" s="9"/>
      <c r="AY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</row>
    <row r="513" spans="1:70" hidden="1" x14ac:dyDescent="0.25">
      <c r="A513" s="8">
        <v>36000</v>
      </c>
      <c r="B513" s="5">
        <f t="shared" si="24"/>
        <v>507</v>
      </c>
      <c r="C513" s="9"/>
      <c r="D513" s="9" t="s">
        <v>252</v>
      </c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 t="s">
        <v>252</v>
      </c>
      <c r="AA513" s="9">
        <v>1.96</v>
      </c>
      <c r="AB513" s="9">
        <v>2.0310000000000001</v>
      </c>
      <c r="AC513" s="179">
        <f t="shared" si="25"/>
        <v>0</v>
      </c>
      <c r="AD513" s="9"/>
      <c r="AE513" s="9">
        <v>2.0310000000000001</v>
      </c>
      <c r="AF513" s="9">
        <v>1.3810000000000002</v>
      </c>
      <c r="AG513" s="9">
        <v>2.0635000000000003</v>
      </c>
      <c r="AH513" s="9">
        <v>1.9260000000000002</v>
      </c>
      <c r="AI513" s="9">
        <v>1.8410000000000002</v>
      </c>
      <c r="AJ513" s="9">
        <v>1.7460000000000002</v>
      </c>
      <c r="AK513" s="9">
        <v>1.9360000000000002</v>
      </c>
      <c r="AL513" s="9">
        <v>2.0535000000000001</v>
      </c>
      <c r="AM513" s="9">
        <v>2.2709999999999999</v>
      </c>
      <c r="AN513" s="9">
        <v>1.5010000000000001</v>
      </c>
      <c r="AO513" s="9">
        <v>2.1485000000000003</v>
      </c>
      <c r="AP513" s="9">
        <v>2.2560000000000002</v>
      </c>
      <c r="AQ513" s="9">
        <v>1.9560000000000002</v>
      </c>
      <c r="AR513" s="2" t="s">
        <v>1</v>
      </c>
      <c r="AS513" s="2"/>
      <c r="AT513" s="9"/>
      <c r="AU513" s="9"/>
      <c r="AV513" s="9"/>
      <c r="AW513" s="9"/>
      <c r="AX513" s="9"/>
      <c r="AY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</row>
    <row r="514" spans="1:70" hidden="1" x14ac:dyDescent="0.25">
      <c r="A514" s="8">
        <v>36003</v>
      </c>
      <c r="B514" s="5">
        <f t="shared" si="24"/>
        <v>508</v>
      </c>
      <c r="C514" s="9"/>
      <c r="D514" s="9" t="s">
        <v>252</v>
      </c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 t="s">
        <v>252</v>
      </c>
      <c r="AA514" s="9">
        <v>2.04</v>
      </c>
      <c r="AB514" s="9">
        <v>1.9650000000000001</v>
      </c>
      <c r="AC514" s="179">
        <f t="shared" si="25"/>
        <v>0</v>
      </c>
      <c r="AD514" s="9"/>
      <c r="AE514" s="9">
        <v>1.9650000000000001</v>
      </c>
      <c r="AF514" s="9">
        <v>1.375</v>
      </c>
      <c r="AG514" s="9">
        <v>2.0049999999999999</v>
      </c>
      <c r="AH514" s="9">
        <v>1.8875</v>
      </c>
      <c r="AI514" s="9">
        <v>1.8075000000000001</v>
      </c>
      <c r="AJ514" s="9">
        <v>1.7350000000000001</v>
      </c>
      <c r="AK514" s="9">
        <v>1.88</v>
      </c>
      <c r="AL514" s="9">
        <v>1.9875</v>
      </c>
      <c r="AM514" s="9">
        <v>2.25</v>
      </c>
      <c r="AN514" s="9">
        <v>1.5149999999999999</v>
      </c>
      <c r="AO514" s="9">
        <v>2.0825</v>
      </c>
      <c r="AP514" s="9">
        <v>2.19</v>
      </c>
      <c r="AQ514" s="9">
        <v>1.8975</v>
      </c>
      <c r="AR514" s="2" t="s">
        <v>1</v>
      </c>
      <c r="AS514" s="2"/>
      <c r="AT514" s="9"/>
      <c r="AU514" s="9"/>
      <c r="AV514" s="9"/>
      <c r="AW514" s="9"/>
      <c r="AX514" s="9"/>
      <c r="AY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</row>
    <row r="515" spans="1:70" hidden="1" x14ac:dyDescent="0.25">
      <c r="A515" s="8">
        <v>36004</v>
      </c>
      <c r="B515" s="5">
        <f t="shared" si="24"/>
        <v>509</v>
      </c>
      <c r="C515" s="9"/>
      <c r="D515" s="9" t="s">
        <v>252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 t="s">
        <v>252</v>
      </c>
      <c r="AA515" s="9">
        <v>1.9550000000000001</v>
      </c>
      <c r="AB515" s="9">
        <v>1.952</v>
      </c>
      <c r="AC515" s="179">
        <f t="shared" si="25"/>
        <v>0</v>
      </c>
      <c r="AD515" s="9"/>
      <c r="AE515" s="9">
        <v>1.952</v>
      </c>
      <c r="AF515" s="9">
        <v>1.3919999999999999</v>
      </c>
      <c r="AG515" s="9">
        <v>1.992</v>
      </c>
      <c r="AH515" s="9">
        <v>1.8895</v>
      </c>
      <c r="AI515" s="9">
        <v>1.8169999999999999</v>
      </c>
      <c r="AJ515" s="9">
        <v>1.742</v>
      </c>
      <c r="AK515" s="9">
        <v>1.867</v>
      </c>
      <c r="AL515" s="9">
        <v>1.9769999999999999</v>
      </c>
      <c r="AM515" s="9">
        <v>2.2519999999999998</v>
      </c>
      <c r="AN515" s="9">
        <v>1.56</v>
      </c>
      <c r="AO515" s="9">
        <v>2.0745</v>
      </c>
      <c r="AP515" s="9">
        <v>2.177</v>
      </c>
      <c r="AQ515" s="9">
        <v>1.9119999999999999</v>
      </c>
      <c r="AR515" s="2" t="s">
        <v>1</v>
      </c>
      <c r="AS515" s="2"/>
      <c r="AT515" s="9"/>
      <c r="AU515" s="9"/>
      <c r="AV515" s="9"/>
      <c r="AW515" s="9"/>
      <c r="AX515" s="9"/>
      <c r="AY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</row>
    <row r="516" spans="1:70" hidden="1" x14ac:dyDescent="0.25">
      <c r="A516" s="8">
        <v>36005</v>
      </c>
      <c r="B516" s="5">
        <f t="shared" si="24"/>
        <v>510</v>
      </c>
      <c r="C516" s="9"/>
      <c r="D516" s="9" t="s">
        <v>252</v>
      </c>
      <c r="E516" s="9">
        <v>1</v>
      </c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 t="s">
        <v>252</v>
      </c>
      <c r="AA516" s="9">
        <v>1.96</v>
      </c>
      <c r="AB516" s="9">
        <v>1.9419999999999999</v>
      </c>
      <c r="AC516" s="179">
        <f t="shared" si="25"/>
        <v>0</v>
      </c>
      <c r="AD516" s="9">
        <v>1</v>
      </c>
      <c r="AE516" s="9">
        <v>1.9419999999999999</v>
      </c>
      <c r="AF516" s="9">
        <v>1.361</v>
      </c>
      <c r="AG516" s="9">
        <v>1.9844999999999999</v>
      </c>
      <c r="AH516" s="9">
        <v>1.907</v>
      </c>
      <c r="AI516" s="9">
        <v>1.8220000000000001</v>
      </c>
      <c r="AJ516" s="9">
        <v>1.7469999999999999</v>
      </c>
      <c r="AK516" s="9">
        <v>1.867</v>
      </c>
      <c r="AL516" s="9">
        <v>1.9695</v>
      </c>
      <c r="AM516" s="9">
        <v>2.2519999999999998</v>
      </c>
      <c r="AN516" s="9">
        <v>1.57</v>
      </c>
      <c r="AO516" s="9">
        <v>2.0695000000000001</v>
      </c>
      <c r="AP516" s="9">
        <v>2.1669999999999998</v>
      </c>
      <c r="AQ516" s="9">
        <v>1.9119999999999999</v>
      </c>
      <c r="AR516" s="2" t="s">
        <v>1</v>
      </c>
      <c r="AS516" s="2"/>
      <c r="AT516" s="9"/>
      <c r="AU516" s="9"/>
      <c r="AV516" s="9"/>
      <c r="AW516" s="9"/>
      <c r="AX516" s="9"/>
      <c r="AY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</row>
    <row r="517" spans="1:70" hidden="1" x14ac:dyDescent="0.25">
      <c r="A517" s="8">
        <v>36006</v>
      </c>
      <c r="B517" s="5">
        <f t="shared" si="24"/>
        <v>511</v>
      </c>
      <c r="C517" s="9"/>
      <c r="D517" s="9" t="s">
        <v>253</v>
      </c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 t="s">
        <v>253</v>
      </c>
      <c r="AA517" s="9">
        <v>1.96</v>
      </c>
      <c r="AB517" s="9">
        <v>1.9059999999999999</v>
      </c>
      <c r="AC517" s="179">
        <f t="shared" si="25"/>
        <v>0</v>
      </c>
      <c r="AD517" s="9"/>
      <c r="AE517" s="9">
        <v>1.9059999999999999</v>
      </c>
      <c r="AF517" s="9">
        <v>1.45</v>
      </c>
      <c r="AG517" s="9">
        <v>1.946</v>
      </c>
      <c r="AH517" s="9">
        <v>1.8059999999999998</v>
      </c>
      <c r="AI517" s="9">
        <v>1.736</v>
      </c>
      <c r="AJ517" s="9">
        <v>1.6384999999999998</v>
      </c>
      <c r="AK517" s="9">
        <v>1.8059999999999998</v>
      </c>
      <c r="AL517" s="9">
        <v>1.9209999999999998</v>
      </c>
      <c r="AM517" s="9">
        <v>2.1484999999999999</v>
      </c>
      <c r="AN517" s="9">
        <v>1.238</v>
      </c>
      <c r="AO517" s="9">
        <v>2.0135000000000001</v>
      </c>
      <c r="AP517" s="9">
        <v>2.1109999999999998</v>
      </c>
      <c r="AQ517" s="9">
        <v>1.8359999999999999</v>
      </c>
      <c r="AR517" s="2" t="s">
        <v>1</v>
      </c>
      <c r="AS517" s="2"/>
      <c r="AT517" s="9"/>
      <c r="AU517" s="9"/>
      <c r="AV517" s="9"/>
      <c r="AW517" s="9"/>
      <c r="AX517" s="9"/>
      <c r="AY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</row>
    <row r="518" spans="1:70" hidden="1" x14ac:dyDescent="0.25">
      <c r="A518" s="8">
        <v>36007</v>
      </c>
      <c r="B518" s="5">
        <f t="shared" si="24"/>
        <v>512</v>
      </c>
      <c r="C518" s="9"/>
      <c r="D518" s="9" t="s">
        <v>253</v>
      </c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 t="s">
        <v>253</v>
      </c>
      <c r="AA518" s="9">
        <v>1.87</v>
      </c>
      <c r="AB518" s="9">
        <v>1.8440000000000001</v>
      </c>
      <c r="AC518" s="179">
        <f t="shared" si="25"/>
        <v>0</v>
      </c>
      <c r="AD518" s="9"/>
      <c r="AE518" s="9">
        <v>1.8440000000000001</v>
      </c>
      <c r="AF518" s="9">
        <v>1.22</v>
      </c>
      <c r="AG518" s="9">
        <v>1.8815000000000002</v>
      </c>
      <c r="AH518" s="9">
        <v>1.7690000000000001</v>
      </c>
      <c r="AI518" s="9">
        <v>1.6890000000000001</v>
      </c>
      <c r="AJ518" s="9">
        <v>1.5840000000000001</v>
      </c>
      <c r="AK518" s="9">
        <v>1.7490000000000001</v>
      </c>
      <c r="AL518" s="9">
        <v>1.8615000000000002</v>
      </c>
      <c r="AM518" s="9">
        <v>2.1015000000000001</v>
      </c>
      <c r="AN518" s="9">
        <v>1.45</v>
      </c>
      <c r="AO518" s="9">
        <v>1.9515</v>
      </c>
      <c r="AP518" s="9">
        <v>2.0489999999999999</v>
      </c>
      <c r="AQ518" s="9">
        <v>1.774</v>
      </c>
      <c r="AR518" s="2" t="s">
        <v>1</v>
      </c>
      <c r="AS518" s="2"/>
      <c r="AT518" s="9"/>
      <c r="AU518" s="9"/>
      <c r="AV518" s="9"/>
      <c r="AW518" s="9"/>
      <c r="AX518" s="9"/>
      <c r="AY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</row>
    <row r="519" spans="1:70" hidden="1" x14ac:dyDescent="0.25">
      <c r="A519" s="8">
        <v>36010</v>
      </c>
      <c r="B519" s="5">
        <f t="shared" si="24"/>
        <v>513</v>
      </c>
      <c r="C519" s="9"/>
      <c r="D519" s="9" t="s">
        <v>253</v>
      </c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 t="s">
        <v>253</v>
      </c>
      <c r="AA519" s="9">
        <v>1.84</v>
      </c>
      <c r="AB519" s="9">
        <v>1.869</v>
      </c>
      <c r="AC519" s="179">
        <f t="shared" si="25"/>
        <v>0</v>
      </c>
      <c r="AD519" s="9"/>
      <c r="AE519" s="9">
        <v>1.869</v>
      </c>
      <c r="AF519" s="9">
        <v>1.139</v>
      </c>
      <c r="AG519" s="9">
        <v>1.909</v>
      </c>
      <c r="AH519" s="9">
        <v>1.7865</v>
      </c>
      <c r="AI519" s="9">
        <v>1.7190000000000001</v>
      </c>
      <c r="AJ519" s="9">
        <v>1.6140000000000001</v>
      </c>
      <c r="AK519" s="9">
        <v>1.774</v>
      </c>
      <c r="AL519" s="9">
        <v>1.889</v>
      </c>
      <c r="AM519" s="9">
        <v>2.1739999999999999</v>
      </c>
      <c r="AN519" s="9">
        <v>1.383</v>
      </c>
      <c r="AO519" s="9">
        <v>1.9764999999999999</v>
      </c>
      <c r="AP519" s="9">
        <v>2.0739999999999998</v>
      </c>
      <c r="AQ519" s="9">
        <v>1.794</v>
      </c>
      <c r="AR519" s="2" t="s">
        <v>1</v>
      </c>
      <c r="AS519" s="2"/>
      <c r="AT519" s="9"/>
      <c r="AU519" s="9"/>
      <c r="AV519" s="9"/>
      <c r="AW519" s="9"/>
      <c r="AX519" s="9"/>
      <c r="AY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</row>
    <row r="520" spans="1:70" hidden="1" x14ac:dyDescent="0.25">
      <c r="A520" s="8">
        <v>36011</v>
      </c>
      <c r="B520" s="5">
        <f t="shared" si="24"/>
        <v>514</v>
      </c>
      <c r="C520" s="9"/>
      <c r="D520" s="9" t="s">
        <v>253</v>
      </c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 t="s">
        <v>253</v>
      </c>
      <c r="AA520" s="9">
        <v>1.89</v>
      </c>
      <c r="AB520" s="9">
        <v>1.895</v>
      </c>
      <c r="AC520" s="179">
        <f t="shared" si="25"/>
        <v>0</v>
      </c>
      <c r="AD520" s="9"/>
      <c r="AE520" s="9">
        <v>1.895</v>
      </c>
      <c r="AF520" s="9">
        <v>1.075</v>
      </c>
      <c r="AG520" s="9">
        <v>1.94</v>
      </c>
      <c r="AH520" s="9">
        <v>1.8</v>
      </c>
      <c r="AI520" s="9">
        <v>1.74</v>
      </c>
      <c r="AJ520" s="9">
        <v>1.645</v>
      </c>
      <c r="AK520" s="9">
        <v>1.7949999999999999</v>
      </c>
      <c r="AL520" s="9">
        <v>1.915</v>
      </c>
      <c r="AM520" s="9">
        <v>2.1800000000000002</v>
      </c>
      <c r="AN520" s="9">
        <v>1.379</v>
      </c>
      <c r="AO520" s="9">
        <v>2.0024999999999999</v>
      </c>
      <c r="AP520" s="9">
        <v>2.0950000000000002</v>
      </c>
      <c r="AQ520" s="9">
        <v>1.8149999999999999</v>
      </c>
      <c r="AR520" s="2" t="s">
        <v>1</v>
      </c>
      <c r="AS520" s="2"/>
      <c r="AT520" s="9"/>
      <c r="AU520" s="9"/>
      <c r="AV520" s="9"/>
      <c r="AW520" s="9"/>
      <c r="AX520" s="9"/>
      <c r="AY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</row>
    <row r="521" spans="1:70" hidden="1" x14ac:dyDescent="0.25">
      <c r="A521" s="8">
        <v>36012</v>
      </c>
      <c r="B521" s="5">
        <f t="shared" si="24"/>
        <v>515</v>
      </c>
      <c r="C521" s="9"/>
      <c r="D521" s="9" t="s">
        <v>253</v>
      </c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 t="s">
        <v>253</v>
      </c>
      <c r="AA521" s="9">
        <v>1.92</v>
      </c>
      <c r="AB521" s="9">
        <v>1.873</v>
      </c>
      <c r="AC521" s="179">
        <f t="shared" si="25"/>
        <v>0</v>
      </c>
      <c r="AD521" s="9"/>
      <c r="AE521" s="9">
        <v>1.873</v>
      </c>
      <c r="AF521" s="9">
        <v>1.121</v>
      </c>
      <c r="AG521" s="9">
        <v>1.923</v>
      </c>
      <c r="AH521" s="9">
        <v>1.7829999999999999</v>
      </c>
      <c r="AI521" s="9">
        <v>1.7230000000000001</v>
      </c>
      <c r="AJ521" s="9">
        <v>1.623</v>
      </c>
      <c r="AK521" s="9">
        <v>1.7755000000000001</v>
      </c>
      <c r="AL521" s="9">
        <v>1.893</v>
      </c>
      <c r="AM521" s="9">
        <v>2.1680000000000001</v>
      </c>
      <c r="AN521" s="9">
        <v>1.38</v>
      </c>
      <c r="AO521" s="9">
        <v>1.9804999999999999</v>
      </c>
      <c r="AP521" s="9">
        <v>2.073</v>
      </c>
      <c r="AQ521" s="9">
        <v>1.7905</v>
      </c>
      <c r="AR521" s="2" t="s">
        <v>1</v>
      </c>
      <c r="AS521" s="2"/>
      <c r="AT521" s="9"/>
      <c r="AU521" s="9"/>
      <c r="AV521" s="9"/>
      <c r="AW521" s="9"/>
      <c r="AX521" s="9"/>
      <c r="AY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</row>
    <row r="522" spans="1:70" hidden="1" x14ac:dyDescent="0.25">
      <c r="A522" s="8">
        <v>36013</v>
      </c>
      <c r="B522" s="5">
        <f t="shared" ref="B522:B585" si="26">B521+1</f>
        <v>516</v>
      </c>
      <c r="C522" s="9"/>
      <c r="D522" s="9" t="s">
        <v>253</v>
      </c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 t="s">
        <v>253</v>
      </c>
      <c r="AA522" s="9">
        <v>1.86</v>
      </c>
      <c r="AB522" s="9">
        <v>1.831</v>
      </c>
      <c r="AC522" s="179">
        <f t="shared" si="25"/>
        <v>0</v>
      </c>
      <c r="AD522" s="9"/>
      <c r="AE522" s="9">
        <v>1.831</v>
      </c>
      <c r="AF522" s="9">
        <v>1.1499999999999999</v>
      </c>
      <c r="AG522" s="9">
        <v>1.8785000000000001</v>
      </c>
      <c r="AH522" s="9">
        <v>1.7409999999999999</v>
      </c>
      <c r="AI522" s="9">
        <v>1.681</v>
      </c>
      <c r="AJ522" s="9">
        <v>1.591</v>
      </c>
      <c r="AK522" s="9">
        <v>1.736</v>
      </c>
      <c r="AL522" s="9">
        <v>1.8534999999999999</v>
      </c>
      <c r="AM522" s="9">
        <v>2.1259999999999999</v>
      </c>
      <c r="AN522" s="9">
        <v>1.44</v>
      </c>
      <c r="AO522" s="9">
        <v>1.9435</v>
      </c>
      <c r="AP522" s="9">
        <v>2.0409999999999999</v>
      </c>
      <c r="AQ522" s="9">
        <v>1.7709999999999999</v>
      </c>
      <c r="AR522" s="2" t="s">
        <v>1</v>
      </c>
      <c r="AS522" s="2"/>
      <c r="AT522" s="9"/>
      <c r="AU522" s="9"/>
      <c r="AV522" s="9"/>
      <c r="AW522" s="9"/>
      <c r="AX522" s="9"/>
      <c r="AY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</row>
    <row r="523" spans="1:70" hidden="1" x14ac:dyDescent="0.25">
      <c r="A523" s="8">
        <v>36014</v>
      </c>
      <c r="B523" s="5">
        <f t="shared" si="26"/>
        <v>517</v>
      </c>
      <c r="C523" s="9"/>
      <c r="D523" s="9" t="s">
        <v>253</v>
      </c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 t="s">
        <v>253</v>
      </c>
      <c r="AA523" s="9">
        <v>1.82</v>
      </c>
      <c r="AB523" s="9">
        <v>1.833</v>
      </c>
      <c r="AC523" s="179">
        <f t="shared" si="25"/>
        <v>0</v>
      </c>
      <c r="AD523" s="9"/>
      <c r="AE523" s="9">
        <v>1.833</v>
      </c>
      <c r="AF523" s="9">
        <v>1.1200000000000001</v>
      </c>
      <c r="AG523" s="9">
        <v>1.8805000000000001</v>
      </c>
      <c r="AH523" s="9">
        <v>1.7429999999999999</v>
      </c>
      <c r="AI523" s="9">
        <v>1.6830000000000001</v>
      </c>
      <c r="AJ523" s="9">
        <v>1.583</v>
      </c>
      <c r="AK523" s="9">
        <v>1.738</v>
      </c>
      <c r="AL523" s="9">
        <v>1.8554999999999999</v>
      </c>
      <c r="AM523" s="9">
        <v>2.1280000000000001</v>
      </c>
      <c r="AN523" s="9">
        <v>1.42</v>
      </c>
      <c r="AO523" s="9">
        <v>1.9455</v>
      </c>
      <c r="AP523" s="9">
        <v>2.0430000000000001</v>
      </c>
      <c r="AQ523" s="9">
        <v>1.7829999999999999</v>
      </c>
      <c r="AR523" s="2" t="s">
        <v>1</v>
      </c>
      <c r="AS523" s="2"/>
      <c r="AT523" s="9"/>
      <c r="AU523" s="9"/>
      <c r="AV523" s="9"/>
      <c r="AW523" s="9"/>
      <c r="AX523" s="9"/>
      <c r="AY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</row>
    <row r="524" spans="1:70" hidden="1" x14ac:dyDescent="0.25">
      <c r="A524" s="8">
        <v>36017</v>
      </c>
      <c r="B524" s="5">
        <f t="shared" si="26"/>
        <v>518</v>
      </c>
      <c r="C524" s="9"/>
      <c r="D524" s="9" t="s">
        <v>253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 t="s">
        <v>253</v>
      </c>
      <c r="AA524" s="9">
        <v>1.83</v>
      </c>
      <c r="AB524" s="9">
        <v>1.895</v>
      </c>
      <c r="AC524" s="179">
        <f t="shared" si="25"/>
        <v>0</v>
      </c>
      <c r="AD524" s="9"/>
      <c r="AE524" s="9">
        <v>1.895</v>
      </c>
      <c r="AF524" s="9">
        <v>1.141</v>
      </c>
      <c r="AG524" s="9">
        <v>1.9375</v>
      </c>
      <c r="AH524" s="9">
        <v>1.7975000000000001</v>
      </c>
      <c r="AI524" s="9">
        <v>1.7450000000000001</v>
      </c>
      <c r="AJ524" s="9">
        <v>1.655</v>
      </c>
      <c r="AK524" s="9">
        <v>1.7975000000000001</v>
      </c>
      <c r="AL524" s="9">
        <v>1.9125000000000001</v>
      </c>
      <c r="AM524" s="9">
        <v>2.2250000000000001</v>
      </c>
      <c r="AN524" s="9">
        <v>1.4450000000000001</v>
      </c>
      <c r="AO524" s="9">
        <v>2.0074999999999998</v>
      </c>
      <c r="AP524" s="9">
        <v>2.105</v>
      </c>
      <c r="AQ524" s="9">
        <v>1.835</v>
      </c>
      <c r="AR524" s="2" t="s">
        <v>1</v>
      </c>
      <c r="AS524" s="2"/>
      <c r="AT524" s="9"/>
      <c r="AU524" s="9"/>
      <c r="AV524" s="9"/>
      <c r="AW524" s="9"/>
      <c r="AX524" s="9"/>
      <c r="AY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</row>
    <row r="525" spans="1:70" hidden="1" x14ac:dyDescent="0.25">
      <c r="A525" s="8">
        <v>36018</v>
      </c>
      <c r="B525" s="5">
        <f t="shared" si="26"/>
        <v>519</v>
      </c>
      <c r="C525" s="9"/>
      <c r="D525" s="9" t="s">
        <v>253</v>
      </c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 t="s">
        <v>253</v>
      </c>
      <c r="AA525" s="9">
        <v>1.9</v>
      </c>
      <c r="AB525" s="9">
        <v>1.8120000000000001</v>
      </c>
      <c r="AC525" s="179">
        <f t="shared" si="25"/>
        <v>0</v>
      </c>
      <c r="AD525" s="9"/>
      <c r="AE525" s="9">
        <v>1.8120000000000001</v>
      </c>
      <c r="AF525" s="9">
        <v>1.1000000000000001</v>
      </c>
      <c r="AG525" s="9">
        <v>1.8620000000000001</v>
      </c>
      <c r="AH525" s="9">
        <v>1.7270000000000001</v>
      </c>
      <c r="AI525" s="9">
        <v>1.6720000000000002</v>
      </c>
      <c r="AJ525" s="9">
        <v>1.5669999999999999</v>
      </c>
      <c r="AK525" s="9">
        <v>1.7170000000000001</v>
      </c>
      <c r="AL525" s="9">
        <v>1.827</v>
      </c>
      <c r="AM525" s="9">
        <v>2.1320000000000001</v>
      </c>
      <c r="AN525" s="9">
        <v>1.43</v>
      </c>
      <c r="AO525" s="9">
        <v>1.9245000000000001</v>
      </c>
      <c r="AP525" s="9">
        <v>2.0169999999999999</v>
      </c>
      <c r="AQ525" s="9">
        <v>1.752</v>
      </c>
      <c r="AR525" s="2" t="s">
        <v>1</v>
      </c>
      <c r="AS525" s="2"/>
      <c r="AT525" s="9"/>
      <c r="AU525" s="9"/>
      <c r="AV525" s="9"/>
      <c r="AW525" s="9"/>
      <c r="AX525" s="9"/>
      <c r="AY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</row>
    <row r="526" spans="1:70" hidden="1" x14ac:dyDescent="0.25">
      <c r="A526" s="8">
        <v>36019</v>
      </c>
      <c r="B526" s="5">
        <f t="shared" si="26"/>
        <v>520</v>
      </c>
      <c r="C526" s="9"/>
      <c r="D526" s="9" t="s">
        <v>253</v>
      </c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 t="s">
        <v>253</v>
      </c>
      <c r="AA526" s="9">
        <v>1.8149999999999999</v>
      </c>
      <c r="AB526" s="9">
        <v>1.819</v>
      </c>
      <c r="AC526" s="179">
        <f t="shared" si="25"/>
        <v>0</v>
      </c>
      <c r="AD526" s="9"/>
      <c r="AE526" s="9">
        <v>1.819</v>
      </c>
      <c r="AF526" s="9">
        <v>1.107</v>
      </c>
      <c r="AG526" s="9">
        <v>1.8714999999999999</v>
      </c>
      <c r="AH526" s="9">
        <v>1.7315</v>
      </c>
      <c r="AI526" s="9">
        <v>1.6789999999999998</v>
      </c>
      <c r="AJ526" s="9">
        <v>1.589</v>
      </c>
      <c r="AK526" s="9">
        <v>1.724</v>
      </c>
      <c r="AL526" s="9">
        <v>1.8339999999999999</v>
      </c>
      <c r="AM526" s="9">
        <v>2.1339999999999999</v>
      </c>
      <c r="AN526" s="9">
        <v>1.4289999999999998</v>
      </c>
      <c r="AO526" s="9">
        <v>1.9315</v>
      </c>
      <c r="AP526" s="9">
        <v>2.024</v>
      </c>
      <c r="AQ526" s="9">
        <v>1.7565</v>
      </c>
      <c r="AR526" s="2" t="s">
        <v>1</v>
      </c>
      <c r="AS526" s="2"/>
      <c r="AT526" s="9"/>
      <c r="AU526" s="9"/>
      <c r="AV526" s="9"/>
      <c r="AW526" s="9"/>
      <c r="AX526" s="9"/>
      <c r="AY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</row>
    <row r="527" spans="1:70" hidden="1" x14ac:dyDescent="0.25">
      <c r="A527" s="8">
        <v>36020</v>
      </c>
      <c r="B527" s="5">
        <f t="shared" si="26"/>
        <v>521</v>
      </c>
      <c r="C527" s="9"/>
      <c r="D527" s="9" t="s">
        <v>253</v>
      </c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 t="s">
        <v>253</v>
      </c>
      <c r="AA527" s="9">
        <v>1.7949999999999999</v>
      </c>
      <c r="AB527" s="9">
        <v>1.8169999999999999</v>
      </c>
      <c r="AC527" s="179">
        <f t="shared" si="25"/>
        <v>0</v>
      </c>
      <c r="AD527" s="9"/>
      <c r="AE527" s="9">
        <v>1.8169999999999999</v>
      </c>
      <c r="AF527" s="9">
        <v>1.115</v>
      </c>
      <c r="AG527" s="9">
        <v>1.8719999999999999</v>
      </c>
      <c r="AH527" s="9">
        <v>1.7344999999999999</v>
      </c>
      <c r="AI527" s="9">
        <v>1.6919999999999999</v>
      </c>
      <c r="AJ527" s="9">
        <v>1.597</v>
      </c>
      <c r="AK527" s="9">
        <v>1.7244999999999999</v>
      </c>
      <c r="AL527" s="9">
        <v>1.8319999999999999</v>
      </c>
      <c r="AM527" s="9">
        <v>2.1545000000000001</v>
      </c>
      <c r="AN527" s="9">
        <v>1.415</v>
      </c>
      <c r="AO527" s="9">
        <v>1.927</v>
      </c>
      <c r="AP527" s="9">
        <v>2.0219999999999998</v>
      </c>
      <c r="AQ527" s="9">
        <v>1.7569999999999999</v>
      </c>
      <c r="AR527" s="2" t="s">
        <v>1</v>
      </c>
      <c r="AS527" s="2"/>
      <c r="AT527" s="9"/>
      <c r="AU527" s="9"/>
      <c r="AV527" s="9"/>
      <c r="AW527" s="9"/>
      <c r="AX527" s="9"/>
      <c r="AY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</row>
    <row r="528" spans="1:70" hidden="1" x14ac:dyDescent="0.25">
      <c r="A528" s="8">
        <v>36021</v>
      </c>
      <c r="B528" s="5">
        <f t="shared" si="26"/>
        <v>522</v>
      </c>
      <c r="C528" s="9"/>
      <c r="D528" s="9" t="s">
        <v>253</v>
      </c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 t="s">
        <v>253</v>
      </c>
      <c r="AA528" s="9">
        <v>1.83</v>
      </c>
      <c r="AB528" s="9">
        <v>1.877</v>
      </c>
      <c r="AC528" s="179">
        <f t="shared" si="25"/>
        <v>0</v>
      </c>
      <c r="AD528" s="9"/>
      <c r="AE528" s="9">
        <v>1.877</v>
      </c>
      <c r="AF528" s="9">
        <v>1.145</v>
      </c>
      <c r="AG528" s="9">
        <v>1.927</v>
      </c>
      <c r="AH528" s="9">
        <v>1.782</v>
      </c>
      <c r="AI528" s="9">
        <v>1.7344999999999999</v>
      </c>
      <c r="AJ528" s="9">
        <v>1.657</v>
      </c>
      <c r="AK528" s="9">
        <v>1.7795000000000001</v>
      </c>
      <c r="AL528" s="9">
        <v>1.8919999999999999</v>
      </c>
      <c r="AM528" s="9">
        <v>2.1995</v>
      </c>
      <c r="AN528" s="9">
        <v>1.4370000000000001</v>
      </c>
      <c r="AO528" s="9">
        <v>1.9870000000000001</v>
      </c>
      <c r="AP528" s="9">
        <v>2.0819999999999999</v>
      </c>
      <c r="AQ528" s="9">
        <v>1.8169999999999999</v>
      </c>
      <c r="AR528" s="2" t="s">
        <v>1</v>
      </c>
      <c r="AS528" s="2"/>
      <c r="AT528" s="9"/>
      <c r="AU528" s="9"/>
      <c r="AV528" s="9"/>
      <c r="AW528" s="9"/>
      <c r="AX528" s="9"/>
      <c r="AY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</row>
    <row r="529" spans="1:70" hidden="1" x14ac:dyDescent="0.25">
      <c r="A529" s="8">
        <v>36024</v>
      </c>
      <c r="B529" s="5">
        <f t="shared" si="26"/>
        <v>523</v>
      </c>
      <c r="C529" s="9"/>
      <c r="D529" s="9" t="s">
        <v>253</v>
      </c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 t="s">
        <v>253</v>
      </c>
      <c r="AA529" s="9">
        <v>1.9</v>
      </c>
      <c r="AB529" s="9">
        <v>2.0409999999999999</v>
      </c>
      <c r="AC529" s="179">
        <f t="shared" si="25"/>
        <v>0</v>
      </c>
      <c r="AD529" s="9"/>
      <c r="AE529" s="9">
        <v>2.0409999999999999</v>
      </c>
      <c r="AF529" s="9">
        <v>1.206</v>
      </c>
      <c r="AG529" s="9">
        <v>2.0985</v>
      </c>
      <c r="AH529" s="9">
        <v>1.9259999999999999</v>
      </c>
      <c r="AI529" s="9">
        <v>1.8634999999999999</v>
      </c>
      <c r="AJ529" s="9">
        <v>1.7709999999999999</v>
      </c>
      <c r="AK529" s="9">
        <v>1.9409999999999998</v>
      </c>
      <c r="AL529" s="9">
        <v>2.056</v>
      </c>
      <c r="AM529" s="9">
        <v>2.3635000000000002</v>
      </c>
      <c r="AN529" s="9">
        <v>1.51</v>
      </c>
      <c r="AO529" s="9">
        <v>2.1509999999999998</v>
      </c>
      <c r="AP529" s="9">
        <v>2.246</v>
      </c>
      <c r="AQ529" s="9">
        <v>1.9409999999999998</v>
      </c>
      <c r="AR529" s="2" t="s">
        <v>1</v>
      </c>
      <c r="AS529" s="2"/>
      <c r="AT529" s="9"/>
      <c r="AU529" s="9"/>
      <c r="AV529" s="9"/>
      <c r="AW529" s="9"/>
      <c r="AX529" s="9"/>
      <c r="AY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</row>
    <row r="530" spans="1:70" hidden="1" x14ac:dyDescent="0.25">
      <c r="A530" s="8">
        <v>36025</v>
      </c>
      <c r="B530" s="5">
        <f t="shared" si="26"/>
        <v>524</v>
      </c>
      <c r="C530" s="9"/>
      <c r="D530" s="9" t="s">
        <v>253</v>
      </c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 t="s">
        <v>253</v>
      </c>
      <c r="AA530" s="9">
        <v>1.9850000000000001</v>
      </c>
      <c r="AB530" s="9">
        <v>1.9830000000000001</v>
      </c>
      <c r="AC530" s="179">
        <f t="shared" si="25"/>
        <v>0</v>
      </c>
      <c r="AD530" s="9"/>
      <c r="AE530" s="9">
        <v>1.9830000000000001</v>
      </c>
      <c r="AF530" s="9">
        <v>1.173</v>
      </c>
      <c r="AG530" s="9">
        <v>2.0405000000000002</v>
      </c>
      <c r="AH530" s="9">
        <v>1.8767500000000001</v>
      </c>
      <c r="AI530" s="9">
        <v>1.8167500000000001</v>
      </c>
      <c r="AJ530" s="9">
        <v>1.7330000000000001</v>
      </c>
      <c r="AK530" s="9">
        <v>1.883</v>
      </c>
      <c r="AL530" s="9">
        <v>1.9955000000000001</v>
      </c>
      <c r="AM530" s="9">
        <v>2.3055000000000003</v>
      </c>
      <c r="AN530" s="9">
        <v>1.518</v>
      </c>
      <c r="AO530" s="9">
        <v>2.093</v>
      </c>
      <c r="AP530" s="9">
        <v>2.1880000000000002</v>
      </c>
      <c r="AQ530" s="9">
        <v>1.9005000000000001</v>
      </c>
      <c r="AR530" s="2" t="s">
        <v>1</v>
      </c>
      <c r="AS530" s="2"/>
      <c r="AT530" s="9"/>
      <c r="AU530" s="9"/>
      <c r="AV530" s="9"/>
      <c r="AW530" s="9"/>
      <c r="AX530" s="9"/>
      <c r="AY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</row>
    <row r="531" spans="1:70" hidden="1" x14ac:dyDescent="0.25">
      <c r="A531" s="8">
        <v>36026</v>
      </c>
      <c r="B531" s="5">
        <f t="shared" si="26"/>
        <v>525</v>
      </c>
      <c r="C531" s="9"/>
      <c r="D531" s="9" t="s">
        <v>253</v>
      </c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 t="s">
        <v>253</v>
      </c>
      <c r="AA531" s="9">
        <v>2.0150000000000001</v>
      </c>
      <c r="AB531" s="9">
        <v>1.917</v>
      </c>
      <c r="AC531" s="179">
        <f t="shared" si="25"/>
        <v>0</v>
      </c>
      <c r="AD531" s="9"/>
      <c r="AE531" s="9">
        <v>1.917</v>
      </c>
      <c r="AF531" s="9">
        <v>1.2070000000000001</v>
      </c>
      <c r="AG531" s="9">
        <v>1.9745000000000001</v>
      </c>
      <c r="AH531" s="9">
        <v>1.8120000000000001</v>
      </c>
      <c r="AI531" s="9">
        <v>1.752</v>
      </c>
      <c r="AJ531" s="9">
        <v>1.677</v>
      </c>
      <c r="AK531" s="9">
        <v>1.8195000000000001</v>
      </c>
      <c r="AL531" s="9">
        <v>1.9295</v>
      </c>
      <c r="AM531" s="9">
        <v>2.2395</v>
      </c>
      <c r="AN531" s="9">
        <v>1.482</v>
      </c>
      <c r="AO531" s="9">
        <v>2.032</v>
      </c>
      <c r="AP531" s="9">
        <v>2.1219999999999999</v>
      </c>
      <c r="AQ531" s="9">
        <v>1.8345</v>
      </c>
      <c r="AR531" s="2" t="s">
        <v>1</v>
      </c>
      <c r="AS531" s="2"/>
      <c r="AT531" s="9"/>
      <c r="AU531" s="9"/>
      <c r="AV531" s="9"/>
      <c r="AW531" s="9"/>
      <c r="AX531" s="9"/>
      <c r="AY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</row>
    <row r="532" spans="1:70" hidden="1" x14ac:dyDescent="0.25">
      <c r="A532" s="8">
        <v>36027</v>
      </c>
      <c r="B532" s="5">
        <f t="shared" si="26"/>
        <v>526</v>
      </c>
      <c r="C532" s="9"/>
      <c r="D532" s="9" t="s">
        <v>253</v>
      </c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 t="s">
        <v>253</v>
      </c>
      <c r="AA532" s="9">
        <v>1.92</v>
      </c>
      <c r="AB532" s="9">
        <v>1.9530000000000001</v>
      </c>
      <c r="AC532" s="179">
        <f t="shared" si="25"/>
        <v>0</v>
      </c>
      <c r="AD532" s="9"/>
      <c r="AE532" s="9">
        <v>1.9530000000000001</v>
      </c>
      <c r="AF532" s="9">
        <v>1.2255</v>
      </c>
      <c r="AG532" s="9">
        <v>2.008</v>
      </c>
      <c r="AH532" s="9">
        <v>1.8392500000000001</v>
      </c>
      <c r="AI532" s="9">
        <v>1.7755000000000001</v>
      </c>
      <c r="AJ532" s="9">
        <v>1.7030000000000001</v>
      </c>
      <c r="AK532" s="9">
        <v>1.8520000000000001</v>
      </c>
      <c r="AL532" s="9">
        <v>1.9655</v>
      </c>
      <c r="AM532" s="9">
        <v>2.1829999999999998</v>
      </c>
      <c r="AN532" s="9">
        <v>1.5029999999999999</v>
      </c>
      <c r="AO532" s="9">
        <v>2.0679999999999996</v>
      </c>
      <c r="AP532" s="9">
        <v>2.1580000000000004</v>
      </c>
      <c r="AQ532" s="9">
        <v>1.8779999999999999</v>
      </c>
      <c r="AR532" s="2" t="s">
        <v>1</v>
      </c>
      <c r="AS532" s="2"/>
      <c r="AT532" s="9"/>
      <c r="AU532" s="9"/>
      <c r="AV532" s="9"/>
      <c r="AW532" s="9"/>
      <c r="AX532" s="9"/>
      <c r="AY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</row>
    <row r="533" spans="1:70" hidden="1" x14ac:dyDescent="0.25">
      <c r="A533" s="8">
        <v>36028</v>
      </c>
      <c r="B533" s="5">
        <f t="shared" si="26"/>
        <v>527</v>
      </c>
      <c r="C533" s="9"/>
      <c r="D533" s="9" t="s">
        <v>253</v>
      </c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 t="s">
        <v>253</v>
      </c>
      <c r="AA533" s="9">
        <v>1.98</v>
      </c>
      <c r="AB533" s="9">
        <v>1.9470000000000001</v>
      </c>
      <c r="AC533" s="179">
        <f t="shared" si="25"/>
        <v>0</v>
      </c>
      <c r="AD533" s="9"/>
      <c r="AE533" s="9">
        <v>1.9470000000000001</v>
      </c>
      <c r="AF533" s="9">
        <v>1.1399999999999999</v>
      </c>
      <c r="AG533" s="9">
        <v>1.9995000000000001</v>
      </c>
      <c r="AH533" s="9">
        <v>1.8320000000000001</v>
      </c>
      <c r="AI533" s="9">
        <v>1.7695000000000001</v>
      </c>
      <c r="AJ533" s="9">
        <v>1.6720000000000002</v>
      </c>
      <c r="AK533" s="9">
        <v>1.8445</v>
      </c>
      <c r="AL533" s="9">
        <v>1.9595</v>
      </c>
      <c r="AM533" s="9">
        <v>2.1670000000000003</v>
      </c>
      <c r="AN533" s="9">
        <v>1.4830000000000001</v>
      </c>
      <c r="AO533" s="9">
        <v>2.0620000000000003</v>
      </c>
      <c r="AP533" s="9">
        <v>2.1520000000000001</v>
      </c>
      <c r="AQ533" s="9">
        <v>1.857</v>
      </c>
      <c r="AR533" s="2" t="s">
        <v>1</v>
      </c>
      <c r="AS533" s="2"/>
      <c r="AT533" s="9"/>
      <c r="AU533" s="9"/>
      <c r="AV533" s="9"/>
      <c r="AW533" s="9"/>
      <c r="AX533" s="9"/>
      <c r="AY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</row>
    <row r="534" spans="1:70" hidden="1" x14ac:dyDescent="0.25">
      <c r="A534" s="8">
        <v>36031</v>
      </c>
      <c r="B534" s="5">
        <f t="shared" si="26"/>
        <v>528</v>
      </c>
      <c r="C534" s="9"/>
      <c r="D534" s="9" t="s">
        <v>253</v>
      </c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 t="s">
        <v>253</v>
      </c>
      <c r="AA534" s="9">
        <v>1.91</v>
      </c>
      <c r="AB534" s="9">
        <v>1.9259999999999999</v>
      </c>
      <c r="AC534" s="179">
        <f t="shared" si="25"/>
        <v>0</v>
      </c>
      <c r="AD534" s="9"/>
      <c r="AE534" s="9">
        <v>1.9259999999999999</v>
      </c>
      <c r="AF534" s="9">
        <v>1.0259999999999998</v>
      </c>
      <c r="AG534" s="9">
        <v>1.976</v>
      </c>
      <c r="AH534" s="9">
        <v>1.8134999999999999</v>
      </c>
      <c r="AI534" s="9">
        <v>1.7484999999999999</v>
      </c>
      <c r="AJ534" s="9">
        <v>1.6859999999999999</v>
      </c>
      <c r="AK534" s="9">
        <v>1.821</v>
      </c>
      <c r="AL534" s="9">
        <v>1.9309999999999998</v>
      </c>
      <c r="AM534" s="9">
        <v>2.141</v>
      </c>
      <c r="AN534" s="9">
        <v>1.4809999999999999</v>
      </c>
      <c r="AO534" s="9">
        <v>2.0409999999999999</v>
      </c>
      <c r="AP534" s="9">
        <v>2.1309999999999998</v>
      </c>
      <c r="AQ534" s="9">
        <v>1.8359999999999999</v>
      </c>
      <c r="AR534" s="2" t="s">
        <v>1</v>
      </c>
      <c r="AS534" s="2"/>
      <c r="AT534" s="9"/>
      <c r="AU534" s="9"/>
      <c r="AV534" s="9"/>
      <c r="AW534" s="9"/>
      <c r="AX534" s="9"/>
      <c r="AY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</row>
    <row r="535" spans="1:70" hidden="1" x14ac:dyDescent="0.25">
      <c r="A535" s="8">
        <v>36032</v>
      </c>
      <c r="B535" s="5">
        <f t="shared" si="26"/>
        <v>529</v>
      </c>
      <c r="C535" s="9"/>
      <c r="D535" s="9" t="s">
        <v>253</v>
      </c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 t="s">
        <v>253</v>
      </c>
      <c r="AA535" s="9">
        <v>1.9</v>
      </c>
      <c r="AB535" s="9">
        <v>1.8280000000000001</v>
      </c>
      <c r="AC535" s="179">
        <f t="shared" si="25"/>
        <v>0</v>
      </c>
      <c r="AD535" s="9"/>
      <c r="AE535" s="9">
        <v>1.8280000000000001</v>
      </c>
      <c r="AF535" s="9">
        <v>1.0460294272441999</v>
      </c>
      <c r="AG535" s="9">
        <v>1.873</v>
      </c>
      <c r="AH535" s="9">
        <v>1.7242500000000001</v>
      </c>
      <c r="AI535" s="9">
        <v>1.673</v>
      </c>
      <c r="AJ535" s="9">
        <v>1.633</v>
      </c>
      <c r="AK535" s="9">
        <v>1.7230000000000001</v>
      </c>
      <c r="AL535" s="9">
        <v>1.8280000000000001</v>
      </c>
      <c r="AM535" s="9">
        <v>2.093</v>
      </c>
      <c r="AN535" s="9">
        <v>1.448</v>
      </c>
      <c r="AO535" s="9">
        <v>1.9430000000000001</v>
      </c>
      <c r="AP535" s="9">
        <v>2.0229999999999997</v>
      </c>
      <c r="AQ535" s="9">
        <v>1.7404999999999999</v>
      </c>
      <c r="AR535" s="2" t="s">
        <v>1</v>
      </c>
      <c r="AS535" s="2"/>
      <c r="AT535" s="9"/>
      <c r="AU535" s="9"/>
      <c r="AV535" s="9"/>
      <c r="AW535" s="9"/>
      <c r="AX535" s="9"/>
      <c r="AY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</row>
    <row r="536" spans="1:70" hidden="1" x14ac:dyDescent="0.25">
      <c r="A536" s="8">
        <v>36033</v>
      </c>
      <c r="B536" s="5">
        <f t="shared" si="26"/>
        <v>530</v>
      </c>
      <c r="C536" s="9"/>
      <c r="D536" s="9" t="s">
        <v>253</v>
      </c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 t="s">
        <v>253</v>
      </c>
      <c r="AA536" s="9">
        <v>1.81</v>
      </c>
      <c r="AB536" s="9">
        <v>1.762</v>
      </c>
      <c r="AC536" s="179">
        <f t="shared" si="25"/>
        <v>0</v>
      </c>
      <c r="AD536" s="9"/>
      <c r="AE536" s="9">
        <v>1.762</v>
      </c>
      <c r="AF536" s="9">
        <v>1.0036285787376502</v>
      </c>
      <c r="AG536" s="9">
        <v>1.7945</v>
      </c>
      <c r="AH536" s="9">
        <v>1.6545000000000001</v>
      </c>
      <c r="AI536" s="9">
        <v>1.6045</v>
      </c>
      <c r="AJ536" s="9">
        <v>1.5820000000000001</v>
      </c>
      <c r="AK536" s="9">
        <v>1.657</v>
      </c>
      <c r="AL536" s="9">
        <v>1.762</v>
      </c>
      <c r="AM536" s="9">
        <v>2.0070000000000001</v>
      </c>
      <c r="AN536" s="9">
        <v>1.4470000000000001</v>
      </c>
      <c r="AO536" s="9">
        <v>1.867</v>
      </c>
      <c r="AP536" s="9">
        <v>1.9470000000000001</v>
      </c>
      <c r="AQ536" s="9">
        <v>1.6745000000000001</v>
      </c>
      <c r="AR536" s="2" t="s">
        <v>1</v>
      </c>
      <c r="AS536" s="2"/>
      <c r="AT536" s="9"/>
      <c r="AU536" s="9"/>
      <c r="AV536" s="9"/>
      <c r="AW536" s="9"/>
      <c r="AX536" s="9"/>
      <c r="AY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</row>
    <row r="537" spans="1:70" hidden="1" x14ac:dyDescent="0.25">
      <c r="A537" s="8">
        <v>36034</v>
      </c>
      <c r="B537" s="5">
        <f t="shared" si="26"/>
        <v>531</v>
      </c>
      <c r="C537" s="9"/>
      <c r="D537" s="9" t="s">
        <v>253</v>
      </c>
      <c r="E537" s="9">
        <v>1</v>
      </c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 t="s">
        <v>253</v>
      </c>
      <c r="AA537" s="9">
        <v>1.74</v>
      </c>
      <c r="AB537" s="9">
        <v>1.6719999999999999</v>
      </c>
      <c r="AC537" s="179">
        <f t="shared" si="25"/>
        <v>0</v>
      </c>
      <c r="AD537" s="9">
        <v>1</v>
      </c>
      <c r="AE537" s="9">
        <v>1.6719999999999999</v>
      </c>
      <c r="AF537" s="9">
        <v>1.0117077737376501</v>
      </c>
      <c r="AG537" s="9">
        <v>1.7095</v>
      </c>
      <c r="AH537" s="9">
        <v>1.6</v>
      </c>
      <c r="AI537" s="9">
        <v>1.56</v>
      </c>
      <c r="AJ537" s="9">
        <v>1.5449999999999999</v>
      </c>
      <c r="AK537" s="9">
        <v>1.5694999999999999</v>
      </c>
      <c r="AL537" s="9">
        <v>1.6744999999999999</v>
      </c>
      <c r="AM537" s="9">
        <v>1.96</v>
      </c>
      <c r="AN537" s="9">
        <v>1.45</v>
      </c>
      <c r="AO537" s="9">
        <v>1.7669999999999999</v>
      </c>
      <c r="AP537" s="9">
        <v>1.8419999999999999</v>
      </c>
      <c r="AQ537" s="9">
        <v>1.5919999999999999</v>
      </c>
      <c r="AR537" s="2" t="s">
        <v>1</v>
      </c>
      <c r="AS537" s="2"/>
      <c r="AT537" s="9"/>
      <c r="AU537" s="9"/>
      <c r="AV537" s="9"/>
      <c r="AW537" s="9"/>
      <c r="AX537" s="9"/>
      <c r="AY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</row>
    <row r="538" spans="1:70" hidden="1" x14ac:dyDescent="0.25">
      <c r="A538" s="8">
        <v>36035</v>
      </c>
      <c r="B538" s="5">
        <f t="shared" si="26"/>
        <v>532</v>
      </c>
      <c r="C538" s="9"/>
      <c r="D538" s="9" t="s">
        <v>254</v>
      </c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 t="s">
        <v>254</v>
      </c>
      <c r="AA538" s="9">
        <v>1.675</v>
      </c>
      <c r="AB538" s="9">
        <v>1.6639999999999999</v>
      </c>
      <c r="AC538" s="179">
        <f t="shared" ref="AC538:AC605" si="27">AE538-AB538</f>
        <v>0</v>
      </c>
      <c r="AD538" s="9"/>
      <c r="AE538" s="9">
        <v>1.6639999999999999</v>
      </c>
      <c r="AF538" s="9">
        <v>1.1789312399999998</v>
      </c>
      <c r="AG538" s="9">
        <v>1.6964999999999999</v>
      </c>
      <c r="AH538" s="9">
        <v>1.5639999999999998</v>
      </c>
      <c r="AI538" s="9">
        <v>1.5089999999999999</v>
      </c>
      <c r="AJ538" s="9">
        <v>1.4989999999999999</v>
      </c>
      <c r="AK538" s="9">
        <v>1.5539999999999998</v>
      </c>
      <c r="AL538" s="9">
        <v>1.6415</v>
      </c>
      <c r="AM538" s="9">
        <v>1.952</v>
      </c>
      <c r="AN538" s="9">
        <v>1.43</v>
      </c>
      <c r="AO538" s="9">
        <v>1.7589999999999999</v>
      </c>
      <c r="AP538" s="9">
        <v>1.8339999999999999</v>
      </c>
      <c r="AQ538" s="9">
        <v>1.5639999999999998</v>
      </c>
      <c r="AR538" s="2" t="s">
        <v>1</v>
      </c>
      <c r="AS538" s="2"/>
      <c r="AT538" s="9"/>
      <c r="AU538" s="9"/>
      <c r="AV538" s="9"/>
      <c r="AW538" s="9"/>
      <c r="AX538" s="9"/>
      <c r="AY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</row>
    <row r="539" spans="1:70" hidden="1" x14ac:dyDescent="0.25">
      <c r="A539" s="8">
        <v>36038</v>
      </c>
      <c r="B539" s="5">
        <f t="shared" si="26"/>
        <v>533</v>
      </c>
      <c r="C539" s="9"/>
      <c r="D539" s="9" t="s">
        <v>254</v>
      </c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 t="s">
        <v>254</v>
      </c>
      <c r="AA539" s="9">
        <v>1.6950000000000001</v>
      </c>
      <c r="AB539" s="9">
        <v>1.752</v>
      </c>
      <c r="AC539" s="179">
        <f t="shared" si="27"/>
        <v>0</v>
      </c>
      <c r="AD539" s="9"/>
      <c r="AE539" s="9">
        <v>1.752</v>
      </c>
      <c r="AF539" s="9">
        <v>1.1759312400000002</v>
      </c>
      <c r="AG539" s="9">
        <v>1.7845000000000002</v>
      </c>
      <c r="AH539" s="9">
        <v>1.63575</v>
      </c>
      <c r="AI539" s="9">
        <v>1.5857500000000002</v>
      </c>
      <c r="AJ539" s="9">
        <v>1.5745</v>
      </c>
      <c r="AK539" s="9">
        <v>1.627</v>
      </c>
      <c r="AL539" s="9">
        <v>1.7320000000000002</v>
      </c>
      <c r="AM539" s="9">
        <v>1.93825</v>
      </c>
      <c r="AN539" s="9">
        <v>1.427</v>
      </c>
      <c r="AO539" s="9">
        <v>1.8520000000000001</v>
      </c>
      <c r="AP539" s="9">
        <v>1.9220000000000002</v>
      </c>
      <c r="AQ539" s="9">
        <v>1.6520000000000001</v>
      </c>
      <c r="AR539" s="2" t="s">
        <v>1</v>
      </c>
      <c r="AS539" s="2"/>
      <c r="AT539" s="9"/>
      <c r="AU539" s="9"/>
      <c r="AV539" s="9"/>
      <c r="AW539" s="9"/>
      <c r="AX539" s="9"/>
      <c r="AY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</row>
    <row r="540" spans="1:70" hidden="1" x14ac:dyDescent="0.25">
      <c r="A540" s="8">
        <v>36039</v>
      </c>
      <c r="B540" s="5">
        <f t="shared" si="26"/>
        <v>534</v>
      </c>
      <c r="C540" s="9"/>
      <c r="D540" s="9" t="s">
        <v>254</v>
      </c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 t="s">
        <v>254</v>
      </c>
      <c r="AA540" s="9">
        <v>1.81</v>
      </c>
      <c r="AB540" s="9">
        <v>1.786</v>
      </c>
      <c r="AC540" s="179">
        <f t="shared" si="27"/>
        <v>0</v>
      </c>
      <c r="AD540" s="9"/>
      <c r="AE540" s="9">
        <v>1.786</v>
      </c>
      <c r="AF540" s="9">
        <v>1.1749312399999998</v>
      </c>
      <c r="AG540" s="9">
        <v>1.8235000000000001</v>
      </c>
      <c r="AH540" s="9">
        <v>1.661</v>
      </c>
      <c r="AI540" s="9">
        <v>1.6160000000000001</v>
      </c>
      <c r="AJ540" s="9">
        <v>1.5960000000000001</v>
      </c>
      <c r="AK540" s="9">
        <v>1.6635</v>
      </c>
      <c r="AL540" s="9">
        <v>1.766</v>
      </c>
      <c r="AM540" s="9">
        <v>1.9835</v>
      </c>
      <c r="AN540" s="9">
        <v>1.5209999999999999</v>
      </c>
      <c r="AO540" s="9">
        <v>1.8860000000000001</v>
      </c>
      <c r="AP540" s="9">
        <v>1.956</v>
      </c>
      <c r="AQ540" s="9">
        <v>1.6859999999999999</v>
      </c>
      <c r="AR540" s="2" t="s">
        <v>1</v>
      </c>
      <c r="AS540" s="2"/>
      <c r="AT540" s="9"/>
      <c r="AU540" s="9"/>
      <c r="AV540" s="9"/>
      <c r="AW540" s="9"/>
      <c r="AX540" s="9"/>
      <c r="AY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</row>
    <row r="541" spans="1:70" hidden="1" x14ac:dyDescent="0.25">
      <c r="A541" s="8">
        <v>36040</v>
      </c>
      <c r="B541" s="5">
        <f t="shared" si="26"/>
        <v>535</v>
      </c>
      <c r="C541" s="9"/>
      <c r="D541" s="9" t="s">
        <v>254</v>
      </c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 t="s">
        <v>254</v>
      </c>
      <c r="AA541" s="9">
        <v>1.7</v>
      </c>
      <c r="AB541" s="9">
        <v>1.6519999999999999</v>
      </c>
      <c r="AC541" s="179">
        <f t="shared" si="27"/>
        <v>0</v>
      </c>
      <c r="AD541" s="9"/>
      <c r="AE541" s="9">
        <v>1.6519999999999999</v>
      </c>
      <c r="AF541" s="9">
        <v>1.262</v>
      </c>
      <c r="AG541" s="9">
        <v>1.6944999999999999</v>
      </c>
      <c r="AH541" s="9">
        <v>1.532</v>
      </c>
      <c r="AI541" s="9">
        <v>1.5069999999999999</v>
      </c>
      <c r="AJ541" s="9">
        <v>1.5069999999999999</v>
      </c>
      <c r="AK541" s="9">
        <v>1.5419999999999998</v>
      </c>
      <c r="AL541" s="9">
        <v>1.637</v>
      </c>
      <c r="AM541" s="9">
        <v>1.8819999999999999</v>
      </c>
      <c r="AN541" s="9">
        <v>1.1499999999999999</v>
      </c>
      <c r="AO541" s="9">
        <v>1.752</v>
      </c>
      <c r="AP541" s="9">
        <v>1.8219999999999998</v>
      </c>
      <c r="AQ541" s="9">
        <v>1.5569999999999999</v>
      </c>
      <c r="AR541" s="2" t="s">
        <v>1</v>
      </c>
      <c r="AS541" s="2"/>
      <c r="AT541" s="9"/>
      <c r="AU541" s="9"/>
      <c r="AV541" s="9"/>
      <c r="AW541" s="9"/>
      <c r="AX541" s="9"/>
      <c r="AY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</row>
    <row r="542" spans="1:70" hidden="1" x14ac:dyDescent="0.25">
      <c r="A542" s="8">
        <v>36041</v>
      </c>
      <c r="B542" s="5">
        <f t="shared" si="26"/>
        <v>536</v>
      </c>
      <c r="C542" s="9"/>
      <c r="D542" s="9" t="s">
        <v>254</v>
      </c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 t="s">
        <v>254</v>
      </c>
      <c r="AA542" s="9">
        <v>1.7</v>
      </c>
      <c r="AB542" s="9">
        <v>1.712</v>
      </c>
      <c r="AC542" s="179">
        <f t="shared" si="27"/>
        <v>0</v>
      </c>
      <c r="AD542" s="9"/>
      <c r="AE542" s="9">
        <v>1.712</v>
      </c>
      <c r="AF542" s="9">
        <v>1.1709312399999998</v>
      </c>
      <c r="AG542" s="9">
        <v>1.752</v>
      </c>
      <c r="AH542" s="9">
        <v>1.5920000000000001</v>
      </c>
      <c r="AI542" s="9">
        <v>1.5594999999999999</v>
      </c>
      <c r="AJ542" s="9">
        <v>1.5445</v>
      </c>
      <c r="AK542" s="9">
        <v>1.5994999999999999</v>
      </c>
      <c r="AL542" s="9">
        <v>1.6970000000000001</v>
      </c>
      <c r="AM542" s="9">
        <v>1.9419999999999999</v>
      </c>
      <c r="AN542" s="9">
        <v>1.542</v>
      </c>
      <c r="AO542" s="9">
        <v>1.8120000000000001</v>
      </c>
      <c r="AP542" s="9">
        <v>1.8819999999999999</v>
      </c>
      <c r="AQ542" s="9">
        <v>1.6119999999999999</v>
      </c>
      <c r="AR542" s="2" t="s">
        <v>1</v>
      </c>
      <c r="AS542" s="2"/>
      <c r="AT542" s="9"/>
      <c r="AU542" s="9"/>
      <c r="AV542" s="9"/>
      <c r="AW542" s="9"/>
      <c r="AX542" s="9"/>
      <c r="AY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</row>
    <row r="543" spans="1:70" hidden="1" x14ac:dyDescent="0.25">
      <c r="A543" s="8">
        <v>36042</v>
      </c>
      <c r="B543" s="5">
        <f t="shared" si="26"/>
        <v>537</v>
      </c>
      <c r="C543" s="9"/>
      <c r="D543" s="9" t="s">
        <v>254</v>
      </c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 t="s">
        <v>254</v>
      </c>
      <c r="AA543" s="9">
        <v>1.74</v>
      </c>
      <c r="AB543" s="9">
        <v>1.7829999999999999</v>
      </c>
      <c r="AC543" s="179">
        <f t="shared" si="27"/>
        <v>0</v>
      </c>
      <c r="AD543" s="9"/>
      <c r="AE543" s="9">
        <v>1.7829999999999999</v>
      </c>
      <c r="AF543" s="9">
        <v>1.2705488199999999</v>
      </c>
      <c r="AG543" s="9">
        <v>1.8254999999999999</v>
      </c>
      <c r="AH543" s="9">
        <v>1.6555</v>
      </c>
      <c r="AI543" s="9">
        <v>1.6080000000000001</v>
      </c>
      <c r="AJ543" s="9">
        <v>1.6080000000000001</v>
      </c>
      <c r="AK543" s="9">
        <v>1.6655</v>
      </c>
      <c r="AL543" s="9">
        <v>1.7705</v>
      </c>
      <c r="AM543" s="9">
        <v>1.988</v>
      </c>
      <c r="AN543" s="9">
        <v>1.5580000000000001</v>
      </c>
      <c r="AO543" s="9">
        <v>1.883</v>
      </c>
      <c r="AP543" s="9">
        <v>1.9530000000000001</v>
      </c>
      <c r="AQ543" s="9">
        <v>1.6830000000000001</v>
      </c>
      <c r="AR543" s="2" t="s">
        <v>1</v>
      </c>
      <c r="AS543" s="2"/>
      <c r="AT543" s="9"/>
      <c r="AU543" s="9"/>
      <c r="AV543" s="9"/>
      <c r="AW543" s="9"/>
      <c r="AX543" s="9"/>
      <c r="AY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</row>
    <row r="544" spans="1:70" hidden="1" x14ac:dyDescent="0.25">
      <c r="A544" s="8">
        <v>36046</v>
      </c>
      <c r="B544" s="5">
        <f t="shared" si="26"/>
        <v>538</v>
      </c>
      <c r="C544" s="9"/>
      <c r="D544" s="9" t="s">
        <v>254</v>
      </c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 t="s">
        <v>254</v>
      </c>
      <c r="AA544" s="9">
        <v>1.8049999999999999</v>
      </c>
      <c r="AB544" s="9">
        <v>1.8740000000000001</v>
      </c>
      <c r="AC544" s="179">
        <f t="shared" si="27"/>
        <v>0</v>
      </c>
      <c r="AD544" s="9"/>
      <c r="AE544" s="9">
        <v>1.8740000000000001</v>
      </c>
      <c r="AF544" s="9">
        <v>1.2765488199999999</v>
      </c>
      <c r="AG544" s="9">
        <v>1.9139999999999999</v>
      </c>
      <c r="AH544" s="9">
        <v>1.744</v>
      </c>
      <c r="AI544" s="9">
        <v>1.694</v>
      </c>
      <c r="AJ544" s="9">
        <v>1.6839999999999999</v>
      </c>
      <c r="AK544" s="9">
        <v>1.7589999999999999</v>
      </c>
      <c r="AL544" s="9">
        <v>1.8614999999999999</v>
      </c>
      <c r="AM544" s="9">
        <v>2.0914999999999999</v>
      </c>
      <c r="AN544" s="9">
        <v>1.554</v>
      </c>
      <c r="AO544" s="9">
        <v>1.974</v>
      </c>
      <c r="AP544" s="9">
        <v>2.044</v>
      </c>
      <c r="AQ544" s="9">
        <v>1.764</v>
      </c>
      <c r="AR544" s="2" t="s">
        <v>1</v>
      </c>
      <c r="AS544" s="2"/>
      <c r="AT544" s="9"/>
      <c r="AU544" s="9"/>
      <c r="AV544" s="9"/>
      <c r="AW544" s="9"/>
      <c r="AX544" s="9"/>
      <c r="AY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</row>
    <row r="545" spans="1:70" hidden="1" x14ac:dyDescent="0.25">
      <c r="A545" s="8">
        <v>36047</v>
      </c>
      <c r="B545" s="5">
        <f t="shared" si="26"/>
        <v>539</v>
      </c>
      <c r="C545" s="9"/>
      <c r="D545" s="9" t="s">
        <v>254</v>
      </c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 t="s">
        <v>254</v>
      </c>
      <c r="AA545" s="9">
        <v>1.83</v>
      </c>
      <c r="AB545" s="9">
        <v>1.833</v>
      </c>
      <c r="AC545" s="179">
        <f t="shared" si="27"/>
        <v>0</v>
      </c>
      <c r="AD545" s="9"/>
      <c r="AE545" s="9">
        <v>1.833</v>
      </c>
      <c r="AF545" s="9">
        <v>1.27554882</v>
      </c>
      <c r="AG545" s="9">
        <v>1.8679999999999999</v>
      </c>
      <c r="AH545" s="9">
        <v>1.7054999999999998</v>
      </c>
      <c r="AI545" s="9">
        <v>1.6479999999999999</v>
      </c>
      <c r="AJ545" s="9">
        <v>1.6379999999999999</v>
      </c>
      <c r="AK545" s="9">
        <v>1.7154999999999998</v>
      </c>
      <c r="AL545" s="9">
        <v>1.8179999999999998</v>
      </c>
      <c r="AM545" s="9">
        <v>2.0454999999999997</v>
      </c>
      <c r="AN545" s="9">
        <v>1.5229999999999999</v>
      </c>
      <c r="AO545" s="9">
        <v>1.9329999999999998</v>
      </c>
      <c r="AP545" s="9">
        <v>2.0030000000000001</v>
      </c>
      <c r="AQ545" s="9">
        <v>1.7229999999999999</v>
      </c>
      <c r="AR545" s="2" t="s">
        <v>1</v>
      </c>
      <c r="AS545" s="2"/>
      <c r="AT545" s="9"/>
      <c r="AU545" s="9"/>
      <c r="AV545" s="9"/>
      <c r="AW545" s="9"/>
      <c r="AX545" s="9"/>
      <c r="AY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</row>
    <row r="546" spans="1:70" hidden="1" x14ac:dyDescent="0.25">
      <c r="A546" s="8">
        <v>36048</v>
      </c>
      <c r="B546" s="5">
        <f t="shared" si="26"/>
        <v>540</v>
      </c>
      <c r="C546" s="9"/>
      <c r="D546" s="9" t="s">
        <v>254</v>
      </c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 t="s">
        <v>254</v>
      </c>
      <c r="AA546" s="9">
        <v>1.885</v>
      </c>
      <c r="AB546" s="9">
        <v>1.958</v>
      </c>
      <c r="AC546" s="179">
        <f t="shared" si="27"/>
        <v>0</v>
      </c>
      <c r="AD546" s="9"/>
      <c r="AE546" s="9">
        <v>1.958</v>
      </c>
      <c r="AF546" s="9">
        <v>1.2755488199999998</v>
      </c>
      <c r="AG546" s="9">
        <v>1.9929999999999999</v>
      </c>
      <c r="AH546" s="9">
        <v>1.8105</v>
      </c>
      <c r="AI546" s="9">
        <v>1.7429999999999999</v>
      </c>
      <c r="AJ546" s="9">
        <v>1.708</v>
      </c>
      <c r="AK546" s="9">
        <v>1.833</v>
      </c>
      <c r="AL546" s="9">
        <v>1.9429999999999998</v>
      </c>
      <c r="AM546" s="9">
        <v>2.1405000000000003</v>
      </c>
      <c r="AN546" s="9">
        <v>1.573</v>
      </c>
      <c r="AO546" s="9">
        <v>2.0579999999999998</v>
      </c>
      <c r="AP546" s="9">
        <v>2.1280000000000001</v>
      </c>
      <c r="AQ546" s="9">
        <v>1.8479999999999999</v>
      </c>
      <c r="AR546" s="2" t="s">
        <v>1</v>
      </c>
      <c r="AS546" s="2"/>
      <c r="AT546" s="9"/>
      <c r="AU546" s="9"/>
      <c r="AV546" s="9"/>
      <c r="AW546" s="9"/>
      <c r="AX546" s="9"/>
      <c r="AY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</row>
    <row r="547" spans="1:70" hidden="1" x14ac:dyDescent="0.25">
      <c r="A547" s="180">
        <v>36049</v>
      </c>
      <c r="B547" s="5">
        <f t="shared" si="26"/>
        <v>541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>
        <v>1.92</v>
      </c>
      <c r="AB547" s="9">
        <v>1.8779999999999999</v>
      </c>
      <c r="AC547" s="17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2"/>
      <c r="AS547" s="2"/>
      <c r="AT547" s="9"/>
      <c r="AU547" s="9"/>
      <c r="AV547" s="9"/>
      <c r="AW547" s="9"/>
      <c r="AX547" s="9"/>
      <c r="AY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</row>
    <row r="548" spans="1:70" hidden="1" x14ac:dyDescent="0.25">
      <c r="A548" s="8">
        <v>36052</v>
      </c>
      <c r="B548" s="5">
        <f t="shared" si="26"/>
        <v>542</v>
      </c>
      <c r="C548" s="9"/>
      <c r="D548" s="9" t="s">
        <v>254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 t="s">
        <v>254</v>
      </c>
      <c r="AA548" s="9">
        <v>1.85</v>
      </c>
      <c r="AB548" s="9">
        <v>1.9450000000000001</v>
      </c>
      <c r="AC548" s="179">
        <f t="shared" si="27"/>
        <v>0</v>
      </c>
      <c r="AD548" s="9"/>
      <c r="AE548" s="9">
        <v>1.9450000000000001</v>
      </c>
      <c r="AF548" s="9">
        <v>1.2424999999999999</v>
      </c>
      <c r="AG548" s="9">
        <v>1.9775</v>
      </c>
      <c r="AH548" s="9">
        <v>1.7825</v>
      </c>
      <c r="AI548" s="9">
        <v>1.7150000000000001</v>
      </c>
      <c r="AJ548" s="9">
        <v>1.6625000000000001</v>
      </c>
      <c r="AK548" s="9">
        <v>1.82</v>
      </c>
      <c r="AL548" s="9">
        <v>1.93</v>
      </c>
      <c r="AM548" s="9">
        <v>2.1124999999999998</v>
      </c>
      <c r="AN548" s="9">
        <v>1.56</v>
      </c>
      <c r="AO548" s="9">
        <v>2.0449999999999999</v>
      </c>
      <c r="AP548" s="9">
        <v>2.1150000000000002</v>
      </c>
      <c r="AQ548" s="9">
        <v>1.84</v>
      </c>
      <c r="AR548" s="2" t="s">
        <v>1</v>
      </c>
      <c r="AS548" s="2"/>
      <c r="AT548" s="9"/>
      <c r="AU548" s="9"/>
      <c r="AV548" s="9"/>
      <c r="AW548" s="9"/>
      <c r="AX548" s="9"/>
      <c r="AY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</row>
    <row r="549" spans="1:70" hidden="1" x14ac:dyDescent="0.25">
      <c r="A549" s="8">
        <v>36053</v>
      </c>
      <c r="B549" s="5">
        <f t="shared" si="26"/>
        <v>543</v>
      </c>
      <c r="C549" s="9"/>
      <c r="D549" s="9" t="s">
        <v>254</v>
      </c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 t="s">
        <v>254</v>
      </c>
      <c r="AA549" s="9">
        <v>1.97</v>
      </c>
      <c r="AB549" s="9">
        <v>2.1230000000000002</v>
      </c>
      <c r="AC549" s="179">
        <f t="shared" si="27"/>
        <v>0</v>
      </c>
      <c r="AD549" s="9"/>
      <c r="AE549" s="9">
        <v>2.1230000000000002</v>
      </c>
      <c r="AF549" s="9">
        <v>1.3430000000000004</v>
      </c>
      <c r="AG549" s="9">
        <v>2.1505000000000005</v>
      </c>
      <c r="AH549" s="9">
        <v>1.9180000000000004</v>
      </c>
      <c r="AI549" s="9">
        <v>1.8230000000000004</v>
      </c>
      <c r="AJ549" s="9">
        <v>1.7680000000000005</v>
      </c>
      <c r="AK549" s="9">
        <v>1.9905000000000004</v>
      </c>
      <c r="AL549" s="9">
        <v>2.0980000000000003</v>
      </c>
      <c r="AM549" s="9">
        <v>2.2080000000000006</v>
      </c>
      <c r="AN549" s="9">
        <v>1.6630000000000005</v>
      </c>
      <c r="AO549" s="9">
        <v>2.2230000000000003</v>
      </c>
      <c r="AP549" s="9">
        <v>2.2930000000000006</v>
      </c>
      <c r="AQ549" s="9">
        <v>2.0155000000000003</v>
      </c>
      <c r="AR549" s="2" t="s">
        <v>1</v>
      </c>
      <c r="AS549" s="2"/>
      <c r="AT549" s="9"/>
      <c r="AU549" s="9"/>
      <c r="AV549" s="9"/>
      <c r="AW549" s="9"/>
      <c r="AX549" s="9"/>
      <c r="AY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</row>
    <row r="550" spans="1:70" hidden="1" x14ac:dyDescent="0.25">
      <c r="A550" s="8">
        <v>36054</v>
      </c>
      <c r="B550" s="5">
        <f t="shared" si="26"/>
        <v>544</v>
      </c>
      <c r="C550" s="9"/>
      <c r="D550" s="9" t="s">
        <v>254</v>
      </c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 t="s">
        <v>254</v>
      </c>
      <c r="AA550" s="9">
        <v>2.1349999999999998</v>
      </c>
      <c r="AB550" s="9">
        <v>2.2410000000000001</v>
      </c>
      <c r="AC550" s="179">
        <f t="shared" si="27"/>
        <v>0</v>
      </c>
      <c r="AD550" s="9"/>
      <c r="AE550" s="9">
        <v>2.2410000000000001</v>
      </c>
      <c r="AF550" s="9">
        <v>1.367</v>
      </c>
      <c r="AG550" s="9">
        <v>2.2610000000000001</v>
      </c>
      <c r="AH550" s="9">
        <v>2.0110000000000001</v>
      </c>
      <c r="AI550" s="9">
        <v>1.8885000000000001</v>
      </c>
      <c r="AJ550" s="9">
        <v>1.8710000000000002</v>
      </c>
      <c r="AK550" s="9">
        <v>2.0960000000000001</v>
      </c>
      <c r="AL550" s="9">
        <v>2.1985000000000001</v>
      </c>
      <c r="AM550" s="9">
        <v>2.2484999999999999</v>
      </c>
      <c r="AN550" s="9">
        <v>1.7560000000000002</v>
      </c>
      <c r="AO550" s="9">
        <v>2.3560000000000003</v>
      </c>
      <c r="AP550" s="9">
        <v>2.411</v>
      </c>
      <c r="AQ550" s="9">
        <v>2.1160000000000001</v>
      </c>
      <c r="AR550" s="2" t="s">
        <v>1</v>
      </c>
      <c r="AS550" s="2"/>
      <c r="AT550" s="9"/>
      <c r="AU550" s="9"/>
      <c r="AV550" s="9"/>
      <c r="AW550" s="9"/>
      <c r="AX550" s="9"/>
      <c r="AY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</row>
    <row r="551" spans="1:70" hidden="1" x14ac:dyDescent="0.25">
      <c r="A551" s="8">
        <v>36055</v>
      </c>
      <c r="B551" s="5">
        <f t="shared" si="26"/>
        <v>545</v>
      </c>
      <c r="C551" s="9"/>
      <c r="D551" s="9" t="s">
        <v>254</v>
      </c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 t="s">
        <v>254</v>
      </c>
      <c r="AA551" s="9">
        <v>2.1349999999999998</v>
      </c>
      <c r="AB551" s="9">
        <v>2.1379999999999999</v>
      </c>
      <c r="AC551" s="179">
        <f t="shared" si="27"/>
        <v>0</v>
      </c>
      <c r="AD551" s="9"/>
      <c r="AE551" s="9">
        <v>2.1379999999999999</v>
      </c>
      <c r="AF551" s="9">
        <v>1.33709897</v>
      </c>
      <c r="AG551" s="9">
        <v>2.1629999999999998</v>
      </c>
      <c r="AH551" s="9">
        <v>1.9429999999999998</v>
      </c>
      <c r="AI551" s="9">
        <v>1.833</v>
      </c>
      <c r="AJ551" s="9">
        <v>1.8179999999999998</v>
      </c>
      <c r="AK551" s="9">
        <v>2.0055000000000001</v>
      </c>
      <c r="AL551" s="9">
        <v>2.1080000000000001</v>
      </c>
      <c r="AM551" s="9">
        <v>2.1705000000000001</v>
      </c>
      <c r="AN551" s="9">
        <v>1.6579999999999999</v>
      </c>
      <c r="AO551" s="9">
        <v>2.2504999999999997</v>
      </c>
      <c r="AP551" s="9">
        <v>2.3079999999999998</v>
      </c>
      <c r="AQ551" s="9">
        <v>2.0030000000000001</v>
      </c>
      <c r="AR551" s="2" t="s">
        <v>1</v>
      </c>
      <c r="AS551" s="2"/>
      <c r="AT551" s="9"/>
      <c r="AU551" s="9"/>
      <c r="AV551" s="9"/>
      <c r="AW551" s="9"/>
      <c r="AX551" s="9"/>
      <c r="AY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</row>
    <row r="552" spans="1:70" hidden="1" x14ac:dyDescent="0.25">
      <c r="A552" s="8">
        <v>36056</v>
      </c>
      <c r="B552" s="5">
        <f t="shared" si="26"/>
        <v>546</v>
      </c>
      <c r="C552" s="9"/>
      <c r="D552" s="9" t="s">
        <v>254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 t="s">
        <v>254</v>
      </c>
      <c r="AA552" s="9">
        <v>2.2999999999999998</v>
      </c>
      <c r="AB552" s="9">
        <v>2.2599999999999998</v>
      </c>
      <c r="AC552" s="179">
        <f t="shared" si="27"/>
        <v>0</v>
      </c>
      <c r="AD552" s="9"/>
      <c r="AE552" s="9">
        <v>2.2599999999999998</v>
      </c>
      <c r="AF552" s="9">
        <v>1.3590989699999998</v>
      </c>
      <c r="AG552" s="9">
        <v>2.2875000000000001</v>
      </c>
      <c r="AH552" s="9">
        <v>2.0237500000000002</v>
      </c>
      <c r="AI552" s="9">
        <v>1.8887499999999999</v>
      </c>
      <c r="AJ552" s="9">
        <v>1.86</v>
      </c>
      <c r="AK552" s="9">
        <v>2.1225000000000001</v>
      </c>
      <c r="AL552" s="9">
        <v>2.2174999999999998</v>
      </c>
      <c r="AM552" s="9">
        <v>2.2324999999999999</v>
      </c>
      <c r="AN552" s="9">
        <v>1.7749999999999999</v>
      </c>
      <c r="AO552" s="9">
        <v>2.36</v>
      </c>
      <c r="AP552" s="9">
        <v>2.4300000000000002</v>
      </c>
      <c r="AQ552" s="9">
        <v>2.125</v>
      </c>
      <c r="AR552" s="2" t="s">
        <v>1</v>
      </c>
      <c r="AS552" s="2"/>
      <c r="AT552" s="9"/>
      <c r="AU552" s="9"/>
      <c r="AV552" s="9"/>
      <c r="AW552" s="9"/>
      <c r="AX552" s="9"/>
      <c r="AY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</row>
    <row r="553" spans="1:70" hidden="1" x14ac:dyDescent="0.25">
      <c r="A553" s="8">
        <v>36059</v>
      </c>
      <c r="B553" s="5">
        <f t="shared" si="26"/>
        <v>547</v>
      </c>
      <c r="C553" s="9"/>
      <c r="D553" s="9" t="s">
        <v>254</v>
      </c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 t="s">
        <v>254</v>
      </c>
      <c r="AA553" s="9">
        <v>2.17</v>
      </c>
      <c r="AB553" s="9">
        <v>2.1869999999999998</v>
      </c>
      <c r="AC553" s="179">
        <f t="shared" si="27"/>
        <v>0</v>
      </c>
      <c r="AD553" s="9"/>
      <c r="AE553" s="9">
        <v>2.1869999999999998</v>
      </c>
      <c r="AF553" s="9">
        <v>1.3560989699999997</v>
      </c>
      <c r="AG553" s="9">
        <v>2.2144999999999997</v>
      </c>
      <c r="AH553" s="9">
        <v>1.9694999999999998</v>
      </c>
      <c r="AI553" s="9">
        <v>1.8394999999999999</v>
      </c>
      <c r="AJ553" s="9">
        <v>1.8069999999999997</v>
      </c>
      <c r="AK553" s="9">
        <v>2.0519999999999996</v>
      </c>
      <c r="AL553" s="9">
        <v>2.157</v>
      </c>
      <c r="AM553" s="9">
        <v>2.1819999999999999</v>
      </c>
      <c r="AN553" s="9">
        <v>1.7069999999999999</v>
      </c>
      <c r="AO553" s="9">
        <v>2.2869999999999999</v>
      </c>
      <c r="AP553" s="9">
        <v>2.3569999999999998</v>
      </c>
      <c r="AQ553" s="9">
        <v>2.0619999999999998</v>
      </c>
      <c r="AR553" s="2" t="s">
        <v>1</v>
      </c>
      <c r="AS553" s="2"/>
      <c r="AT553" s="9"/>
      <c r="AU553" s="9"/>
      <c r="AV553" s="9"/>
      <c r="AW553" s="9"/>
      <c r="AX553" s="9"/>
      <c r="AY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</row>
    <row r="554" spans="1:70" hidden="1" x14ac:dyDescent="0.25">
      <c r="A554" s="8">
        <v>36060</v>
      </c>
      <c r="B554" s="5">
        <f t="shared" si="26"/>
        <v>548</v>
      </c>
      <c r="C554" s="9"/>
      <c r="D554" s="9" t="s">
        <v>254</v>
      </c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 t="s">
        <v>254</v>
      </c>
      <c r="AA554" s="9">
        <v>2.2999999999999998</v>
      </c>
      <c r="AB554" s="9">
        <v>2.1859999999999999</v>
      </c>
      <c r="AC554" s="179">
        <f t="shared" si="27"/>
        <v>0</v>
      </c>
      <c r="AD554" s="9"/>
      <c r="AE554" s="9">
        <v>2.1859999999999999</v>
      </c>
      <c r="AF554" s="9">
        <v>1.463213775</v>
      </c>
      <c r="AG554" s="9">
        <v>2.2185000000000001</v>
      </c>
      <c r="AH554" s="9">
        <v>1.9709999999999999</v>
      </c>
      <c r="AI554" s="9">
        <v>1.821</v>
      </c>
      <c r="AJ554" s="9">
        <v>1.796</v>
      </c>
      <c r="AK554" s="9">
        <v>2.0535000000000001</v>
      </c>
      <c r="AL554" s="9">
        <v>2.1585000000000001</v>
      </c>
      <c r="AM554" s="9">
        <v>2.1709999999999998</v>
      </c>
      <c r="AN554" s="9">
        <v>1.7309999999999999</v>
      </c>
      <c r="AO554" s="9">
        <v>2.286</v>
      </c>
      <c r="AP554" s="9">
        <v>2.3559999999999999</v>
      </c>
      <c r="AQ554" s="9">
        <v>2.0659999999999998</v>
      </c>
      <c r="AR554" s="2" t="s">
        <v>1</v>
      </c>
      <c r="AS554" s="2"/>
      <c r="AT554" s="9"/>
      <c r="AU554" s="9"/>
      <c r="AV554" s="9"/>
      <c r="AW554" s="9"/>
      <c r="AX554" s="9"/>
      <c r="AY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</row>
    <row r="555" spans="1:70" hidden="1" x14ac:dyDescent="0.25">
      <c r="A555" s="8">
        <v>36061</v>
      </c>
      <c r="B555" s="5">
        <f t="shared" si="26"/>
        <v>549</v>
      </c>
      <c r="C555" s="9"/>
      <c r="D555" s="9" t="s">
        <v>254</v>
      </c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 t="s">
        <v>254</v>
      </c>
      <c r="AA555" s="9">
        <v>2.23</v>
      </c>
      <c r="AB555" s="9">
        <v>2.1309999999999998</v>
      </c>
      <c r="AC555" s="179">
        <f t="shared" si="27"/>
        <v>0</v>
      </c>
      <c r="AD555" s="9"/>
      <c r="AE555" s="9">
        <v>2.1309999999999998</v>
      </c>
      <c r="AF555" s="9">
        <v>1.4682137749999999</v>
      </c>
      <c r="AG555" s="9">
        <v>2.1635</v>
      </c>
      <c r="AH555" s="9">
        <v>1.9159999999999997</v>
      </c>
      <c r="AI555" s="9">
        <v>1.7784999999999997</v>
      </c>
      <c r="AJ555" s="9">
        <v>1.7484999999999997</v>
      </c>
      <c r="AK555" s="9">
        <v>1.9959999999999998</v>
      </c>
      <c r="AL555" s="9">
        <v>2.101</v>
      </c>
      <c r="AM555" s="9">
        <v>2.1109999999999998</v>
      </c>
      <c r="AN555" s="9">
        <v>1.6309999999999998</v>
      </c>
      <c r="AO555" s="9">
        <v>2.2309999999999999</v>
      </c>
      <c r="AP555" s="9">
        <v>2.3009999999999997</v>
      </c>
      <c r="AQ555" s="9">
        <v>2.0034999999999998</v>
      </c>
      <c r="AR555" s="2" t="s">
        <v>1</v>
      </c>
      <c r="AS555" s="2"/>
      <c r="AT555" s="9"/>
      <c r="AU555" s="9"/>
      <c r="AV555" s="9"/>
      <c r="AW555" s="9"/>
      <c r="AX555" s="9"/>
      <c r="AY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</row>
    <row r="556" spans="1:70" hidden="1" x14ac:dyDescent="0.25">
      <c r="A556" s="8">
        <v>36062</v>
      </c>
      <c r="B556" s="5">
        <f t="shared" si="26"/>
        <v>550</v>
      </c>
      <c r="C556" s="9"/>
      <c r="D556" s="9" t="s">
        <v>254</v>
      </c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 t="s">
        <v>254</v>
      </c>
      <c r="AA556" s="9">
        <v>2.165</v>
      </c>
      <c r="AB556" s="9">
        <v>2.1789999999999998</v>
      </c>
      <c r="AC556" s="179">
        <f t="shared" si="27"/>
        <v>0</v>
      </c>
      <c r="AD556" s="9"/>
      <c r="AE556" s="9">
        <v>2.1789999999999998</v>
      </c>
      <c r="AF556" s="9">
        <v>1.451213775</v>
      </c>
      <c r="AG556" s="9">
        <v>2.214</v>
      </c>
      <c r="AH556" s="9">
        <v>1.9564999999999999</v>
      </c>
      <c r="AI556" s="9">
        <v>1.7914999999999999</v>
      </c>
      <c r="AJ556" s="9">
        <v>1.7665</v>
      </c>
      <c r="AK556" s="9">
        <v>2.0414999999999996</v>
      </c>
      <c r="AL556" s="9">
        <v>2.149</v>
      </c>
      <c r="AM556" s="9">
        <v>2.1239999999999997</v>
      </c>
      <c r="AN556" s="9">
        <v>1.6489999999999998</v>
      </c>
      <c r="AO556" s="9">
        <v>2.294</v>
      </c>
      <c r="AP556" s="9">
        <v>2.3489999999999998</v>
      </c>
      <c r="AQ556" s="9">
        <v>2.0439999999999996</v>
      </c>
      <c r="AR556" s="2" t="s">
        <v>1</v>
      </c>
      <c r="AS556" s="2"/>
      <c r="AT556" s="9"/>
      <c r="AU556" s="9"/>
      <c r="AV556" s="9"/>
      <c r="AW556" s="9"/>
      <c r="AX556" s="9"/>
      <c r="AY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</row>
    <row r="557" spans="1:70" hidden="1" x14ac:dyDescent="0.25">
      <c r="A557" s="8">
        <v>36063</v>
      </c>
      <c r="B557" s="5">
        <f t="shared" si="26"/>
        <v>551</v>
      </c>
      <c r="C557" s="9"/>
      <c r="D557" s="9" t="s">
        <v>254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 t="s">
        <v>254</v>
      </c>
      <c r="AA557" s="9">
        <v>2.33</v>
      </c>
      <c r="AB557" s="9">
        <v>2.181</v>
      </c>
      <c r="AC557" s="179">
        <f t="shared" si="27"/>
        <v>0</v>
      </c>
      <c r="AD557" s="9"/>
      <c r="AE557" s="9">
        <v>2.181</v>
      </c>
      <c r="AF557" s="9">
        <v>1.5182137750000002</v>
      </c>
      <c r="AG557" s="9">
        <v>2.2160000000000002</v>
      </c>
      <c r="AH557" s="9">
        <v>1.9485000000000001</v>
      </c>
      <c r="AI557" s="9">
        <v>1.7785</v>
      </c>
      <c r="AJ557" s="9">
        <v>1.7835000000000001</v>
      </c>
      <c r="AK557" s="9">
        <v>2.0409999999999999</v>
      </c>
      <c r="AL557" s="9">
        <v>2.1484999999999999</v>
      </c>
      <c r="AM557" s="9">
        <v>2.0885000000000002</v>
      </c>
      <c r="AN557" s="9">
        <v>1.681</v>
      </c>
      <c r="AO557" s="9">
        <v>2.2960000000000003</v>
      </c>
      <c r="AP557" s="9">
        <v>2.351</v>
      </c>
      <c r="AQ557" s="9">
        <v>2.0447500000000001</v>
      </c>
      <c r="AR557" s="2" t="s">
        <v>1</v>
      </c>
      <c r="AS557" s="2"/>
      <c r="AT557" s="9"/>
      <c r="AU557" s="9"/>
      <c r="AV557" s="9"/>
      <c r="AW557" s="9"/>
      <c r="AX557" s="9"/>
      <c r="AY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</row>
    <row r="558" spans="1:70" hidden="1" x14ac:dyDescent="0.25">
      <c r="A558" s="8">
        <v>36066</v>
      </c>
      <c r="B558" s="5">
        <f t="shared" si="26"/>
        <v>552</v>
      </c>
      <c r="C558" s="9"/>
      <c r="D558" s="9" t="s">
        <v>254</v>
      </c>
      <c r="E558" s="9">
        <v>1</v>
      </c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 t="s">
        <v>254</v>
      </c>
      <c r="AA558" s="9">
        <v>2.17</v>
      </c>
      <c r="AB558" s="9">
        <v>2.0310000000000001</v>
      </c>
      <c r="AC558" s="179">
        <f t="shared" si="27"/>
        <v>0</v>
      </c>
      <c r="AD558" s="9">
        <v>1</v>
      </c>
      <c r="AE558" s="9">
        <v>2.0310000000000001</v>
      </c>
      <c r="AF558" s="9">
        <v>1.4848531200000001</v>
      </c>
      <c r="AG558" s="9">
        <v>2.0735000000000001</v>
      </c>
      <c r="AH558" s="9">
        <v>1.8310000000000002</v>
      </c>
      <c r="AI558" s="9">
        <v>1.661</v>
      </c>
      <c r="AJ558" s="9">
        <v>1.6385000000000001</v>
      </c>
      <c r="AK558" s="9">
        <v>1.8810000000000002</v>
      </c>
      <c r="AL558" s="9">
        <v>2.0010000000000003</v>
      </c>
      <c r="AM558" s="9">
        <v>1.9835</v>
      </c>
      <c r="AN558" s="9">
        <v>1.6710000000000003</v>
      </c>
      <c r="AO558" s="9">
        <v>2.1460000000000004</v>
      </c>
      <c r="AP558" s="9">
        <v>2.2010000000000001</v>
      </c>
      <c r="AQ558" s="9">
        <v>1.8810000000000002</v>
      </c>
      <c r="AR558" s="2" t="s">
        <v>1</v>
      </c>
      <c r="AS558" s="2"/>
      <c r="AT558" s="9"/>
      <c r="AU558" s="9"/>
      <c r="AV558" s="9"/>
      <c r="AW558" s="9"/>
      <c r="AX558" s="9"/>
      <c r="AY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</row>
    <row r="559" spans="1:70" hidden="1" x14ac:dyDescent="0.25">
      <c r="A559" s="8">
        <v>36067</v>
      </c>
      <c r="B559" s="5">
        <f t="shared" si="26"/>
        <v>553</v>
      </c>
      <c r="C559" s="9"/>
      <c r="D559" s="9" t="s">
        <v>255</v>
      </c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 t="s">
        <v>255</v>
      </c>
      <c r="AA559" s="9">
        <v>2.2799999999999998</v>
      </c>
      <c r="AB559" s="9">
        <v>2.347</v>
      </c>
      <c r="AC559" s="179">
        <f t="shared" si="27"/>
        <v>0</v>
      </c>
      <c r="AD559" s="9"/>
      <c r="AE559" s="9">
        <v>2.347</v>
      </c>
      <c r="AF559" s="9">
        <v>1.4575745199999999</v>
      </c>
      <c r="AG559" s="9">
        <v>2.4994999999999998</v>
      </c>
      <c r="AH559" s="9">
        <v>2.1145</v>
      </c>
      <c r="AI559" s="9">
        <v>2.0045000000000002</v>
      </c>
      <c r="AJ559" s="9">
        <v>2.0169999999999999</v>
      </c>
      <c r="AK559" s="9">
        <v>2.1920000000000002</v>
      </c>
      <c r="AL559" s="9">
        <v>2.2669999999999999</v>
      </c>
      <c r="AM559" s="9">
        <v>2.327</v>
      </c>
      <c r="AN559" s="9">
        <v>2.0270000000000001</v>
      </c>
      <c r="AO559" s="9">
        <v>2.5670000000000002</v>
      </c>
      <c r="AP559" s="9">
        <v>2.7170000000000001</v>
      </c>
      <c r="AQ559" s="9">
        <v>2.1819999999999999</v>
      </c>
      <c r="AR559" s="2" t="s">
        <v>1</v>
      </c>
      <c r="AS559" s="2"/>
      <c r="AT559" s="9"/>
      <c r="AU559" s="9"/>
      <c r="AV559" s="9"/>
      <c r="AW559" s="9"/>
      <c r="AX559" s="9"/>
      <c r="AY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</row>
    <row r="560" spans="1:70" hidden="1" x14ac:dyDescent="0.25">
      <c r="A560" s="8">
        <v>36068</v>
      </c>
      <c r="B560" s="5">
        <f t="shared" si="26"/>
        <v>554</v>
      </c>
      <c r="C560" s="9"/>
      <c r="D560" s="9" t="s">
        <v>255</v>
      </c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 t="s">
        <v>255</v>
      </c>
      <c r="AA560" s="9">
        <v>2.39</v>
      </c>
      <c r="AB560" s="9">
        <v>2.4329999999999998</v>
      </c>
      <c r="AC560" s="179">
        <f t="shared" si="27"/>
        <v>0</v>
      </c>
      <c r="AD560" s="9"/>
      <c r="AE560" s="9">
        <v>2.4329999999999998</v>
      </c>
      <c r="AF560" s="9">
        <v>1.6485745199999997</v>
      </c>
      <c r="AG560" s="9">
        <v>2.6004999999999998</v>
      </c>
      <c r="AH560" s="9">
        <v>2.1929999999999996</v>
      </c>
      <c r="AI560" s="9">
        <v>2.0754999999999999</v>
      </c>
      <c r="AJ560" s="9">
        <v>2.0879999999999996</v>
      </c>
      <c r="AK560" s="9">
        <v>2.2629999999999999</v>
      </c>
      <c r="AL560" s="9">
        <v>2.3504999999999998</v>
      </c>
      <c r="AM560" s="9">
        <v>2.383</v>
      </c>
      <c r="AN560" s="9">
        <v>2.1529999999999996</v>
      </c>
      <c r="AO560" s="9">
        <v>2.653</v>
      </c>
      <c r="AP560" s="9">
        <v>2.8329999999999997</v>
      </c>
      <c r="AQ560" s="9">
        <v>2.2554999999999996</v>
      </c>
      <c r="AR560" s="2" t="s">
        <v>1</v>
      </c>
      <c r="AS560" s="2"/>
      <c r="AT560" s="9"/>
      <c r="AU560" s="9"/>
      <c r="AV560" s="9"/>
      <c r="AW560" s="9"/>
      <c r="AX560" s="9"/>
      <c r="AY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</row>
    <row r="561" spans="1:70" hidden="1" x14ac:dyDescent="0.25">
      <c r="A561" s="8">
        <v>36069</v>
      </c>
      <c r="B561" s="5">
        <f t="shared" si="26"/>
        <v>555</v>
      </c>
      <c r="C561" s="9"/>
      <c r="D561" s="9" t="s">
        <v>255</v>
      </c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 t="s">
        <v>255</v>
      </c>
      <c r="AA561" s="9">
        <v>2.5</v>
      </c>
      <c r="AB561" s="9">
        <v>2.4140000000000001</v>
      </c>
      <c r="AC561" s="179">
        <f t="shared" si="27"/>
        <v>0</v>
      </c>
      <c r="AD561" s="9"/>
      <c r="AE561" s="9">
        <v>2.4140000000000001</v>
      </c>
      <c r="AF561" s="9">
        <v>1.6645745200000002</v>
      </c>
      <c r="AG561" s="9">
        <v>2.589</v>
      </c>
      <c r="AH561" s="9">
        <v>2.194</v>
      </c>
      <c r="AI561" s="9">
        <v>2.0940000000000003</v>
      </c>
      <c r="AJ561" s="9">
        <v>2.1364999999999998</v>
      </c>
      <c r="AK561" s="9">
        <v>2.2465000000000002</v>
      </c>
      <c r="AL561" s="9">
        <v>2.3365</v>
      </c>
      <c r="AM561" s="9">
        <v>2.3640000000000003</v>
      </c>
      <c r="AN561" s="9">
        <v>2.1840000000000002</v>
      </c>
      <c r="AO561" s="9">
        <v>2.677</v>
      </c>
      <c r="AP561" s="9">
        <v>2.8515000000000001</v>
      </c>
      <c r="AQ561" s="9">
        <v>2.2390000000000003</v>
      </c>
      <c r="AR561" s="2" t="s">
        <v>1</v>
      </c>
      <c r="AS561" s="2"/>
      <c r="AT561" s="9"/>
      <c r="AU561" s="9"/>
      <c r="AV561" s="9"/>
      <c r="AW561" s="9"/>
      <c r="AX561" s="9"/>
      <c r="AY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</row>
    <row r="562" spans="1:70" hidden="1" x14ac:dyDescent="0.25">
      <c r="A562" s="8">
        <v>36070</v>
      </c>
      <c r="B562" s="5">
        <f t="shared" si="26"/>
        <v>556</v>
      </c>
      <c r="C562" s="9"/>
      <c r="D562" s="9" t="s">
        <v>255</v>
      </c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 t="s">
        <v>255</v>
      </c>
      <c r="AA562" s="9">
        <v>2.37</v>
      </c>
      <c r="AB562" s="9">
        <v>2.4319999999999999</v>
      </c>
      <c r="AC562" s="179">
        <f t="shared" si="27"/>
        <v>0</v>
      </c>
      <c r="AD562" s="9"/>
      <c r="AE562" s="9">
        <v>2.4319999999999999</v>
      </c>
      <c r="AF562" s="9">
        <v>1.7195</v>
      </c>
      <c r="AG562" s="9">
        <v>2.6094999999999997</v>
      </c>
      <c r="AH562" s="9">
        <v>2.2119999999999997</v>
      </c>
      <c r="AI562" s="9">
        <v>2.1520000000000001</v>
      </c>
      <c r="AJ562" s="9">
        <v>2.1819999999999999</v>
      </c>
      <c r="AK562" s="9">
        <v>2.2645</v>
      </c>
      <c r="AL562" s="9">
        <v>2.3620000000000001</v>
      </c>
      <c r="AM562" s="9">
        <v>2.4419999999999997</v>
      </c>
      <c r="AN562" s="9">
        <v>1.93</v>
      </c>
      <c r="AO562" s="9">
        <v>2.6949999999999998</v>
      </c>
      <c r="AP562" s="9">
        <v>2.8820000000000001</v>
      </c>
      <c r="AQ562" s="9">
        <v>2.2570000000000001</v>
      </c>
      <c r="AR562" s="2" t="s">
        <v>1</v>
      </c>
      <c r="AS562" s="2"/>
      <c r="AT562" s="9"/>
      <c r="AU562" s="9"/>
      <c r="AV562" s="9"/>
      <c r="AW562" s="9"/>
      <c r="AX562" s="9"/>
      <c r="AY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</row>
    <row r="563" spans="1:70" hidden="1" x14ac:dyDescent="0.25">
      <c r="A563" s="180">
        <v>36073</v>
      </c>
      <c r="B563" s="5">
        <f t="shared" si="26"/>
        <v>557</v>
      </c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>
        <v>2.4</v>
      </c>
      <c r="AB563" s="9">
        <v>2.3929999999999998</v>
      </c>
      <c r="AC563" s="17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2"/>
      <c r="AS563" s="2"/>
      <c r="AT563" s="9"/>
      <c r="AU563" s="9"/>
      <c r="AV563" s="9"/>
      <c r="AW563" s="9"/>
      <c r="AX563" s="9"/>
      <c r="AY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</row>
    <row r="564" spans="1:70" hidden="1" x14ac:dyDescent="0.25">
      <c r="A564" s="8">
        <v>36074</v>
      </c>
      <c r="B564" s="5">
        <f t="shared" si="26"/>
        <v>558</v>
      </c>
      <c r="C564" s="9"/>
      <c r="D564" s="9" t="s">
        <v>255</v>
      </c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 t="s">
        <v>255</v>
      </c>
      <c r="AA564" s="9">
        <v>2.3199999999999998</v>
      </c>
      <c r="AB564" s="9">
        <v>2.3460000000000001</v>
      </c>
      <c r="AC564" s="179">
        <f t="shared" si="27"/>
        <v>0</v>
      </c>
      <c r="AD564" s="9"/>
      <c r="AE564" s="9">
        <v>2.3460000000000001</v>
      </c>
      <c r="AF564" s="9">
        <v>1.673639935</v>
      </c>
      <c r="AG564" s="9">
        <v>2.5135000000000001</v>
      </c>
      <c r="AH564" s="9">
        <v>2.1385000000000001</v>
      </c>
      <c r="AI564" s="9">
        <v>2.0434999999999999</v>
      </c>
      <c r="AJ564" s="9">
        <v>2.1134999999999997</v>
      </c>
      <c r="AK564" s="9">
        <v>2.1884999999999999</v>
      </c>
      <c r="AL564" s="9">
        <v>2.2835000000000001</v>
      </c>
      <c r="AM564" s="9">
        <v>2.3835000000000002</v>
      </c>
      <c r="AN564" s="9">
        <v>2.081</v>
      </c>
      <c r="AO564" s="9">
        <v>2.609</v>
      </c>
      <c r="AP564" s="9">
        <v>2.7960000000000003</v>
      </c>
      <c r="AQ564" s="9">
        <v>2.181</v>
      </c>
      <c r="AR564" s="2" t="s">
        <v>1</v>
      </c>
      <c r="AS564" s="2"/>
      <c r="AT564" s="9"/>
      <c r="AU564" s="9"/>
      <c r="AV564" s="9"/>
      <c r="AW564" s="9"/>
      <c r="AX564" s="9"/>
      <c r="AY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</row>
    <row r="565" spans="1:70" hidden="1" x14ac:dyDescent="0.25">
      <c r="A565" s="8">
        <v>36075</v>
      </c>
      <c r="B565" s="5">
        <f t="shared" si="26"/>
        <v>559</v>
      </c>
      <c r="C565" s="9"/>
      <c r="D565" s="9" t="s">
        <v>255</v>
      </c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 t="s">
        <v>255</v>
      </c>
      <c r="AA565" s="9">
        <v>2.38</v>
      </c>
      <c r="AB565" s="9">
        <v>2.3929999999999998</v>
      </c>
      <c r="AC565" s="179">
        <f t="shared" si="27"/>
        <v>0</v>
      </c>
      <c r="AD565" s="9"/>
      <c r="AE565" s="9">
        <v>2.3929999999999998</v>
      </c>
      <c r="AF565" s="9">
        <v>1.6920936249999996</v>
      </c>
      <c r="AG565" s="9">
        <v>2.5654999999999997</v>
      </c>
      <c r="AH565" s="9">
        <v>2.1755</v>
      </c>
      <c r="AI565" s="9">
        <v>2.0854999999999997</v>
      </c>
      <c r="AJ565" s="9">
        <v>2.1454999999999997</v>
      </c>
      <c r="AK565" s="9">
        <v>2.2354999999999996</v>
      </c>
      <c r="AL565" s="9">
        <v>2.3304999999999998</v>
      </c>
      <c r="AM565" s="9">
        <v>2.4055</v>
      </c>
      <c r="AN565" s="9">
        <v>2.1279999999999997</v>
      </c>
      <c r="AO565" s="9">
        <v>2.6529999999999996</v>
      </c>
      <c r="AP565" s="9">
        <v>2.843</v>
      </c>
      <c r="AQ565" s="9">
        <v>2.2229999999999999</v>
      </c>
      <c r="AR565" s="2" t="s">
        <v>1</v>
      </c>
      <c r="AS565" s="2"/>
      <c r="AT565" s="9"/>
      <c r="AU565" s="9"/>
      <c r="AV565" s="9"/>
      <c r="AW565" s="9"/>
      <c r="AX565" s="9"/>
      <c r="AY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</row>
    <row r="566" spans="1:70" hidden="1" x14ac:dyDescent="0.25">
      <c r="A566" s="8">
        <v>36076</v>
      </c>
      <c r="B566" s="5">
        <f t="shared" si="26"/>
        <v>560</v>
      </c>
      <c r="C566" s="9"/>
      <c r="D566" s="9" t="s">
        <v>255</v>
      </c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 t="s">
        <v>255</v>
      </c>
      <c r="AA566" s="9">
        <v>2.3199999999999998</v>
      </c>
      <c r="AB566" s="9">
        <v>2.254</v>
      </c>
      <c r="AC566" s="179">
        <f t="shared" si="27"/>
        <v>0</v>
      </c>
      <c r="AD566" s="9"/>
      <c r="AE566" s="9">
        <v>2.254</v>
      </c>
      <c r="AF566" s="9">
        <v>1.5530936249999998</v>
      </c>
      <c r="AG566" s="9">
        <v>2.4264999999999999</v>
      </c>
      <c r="AH566" s="9">
        <v>2.0652499999999998</v>
      </c>
      <c r="AI566" s="9">
        <v>1.9790000000000001</v>
      </c>
      <c r="AJ566" s="9">
        <v>2.044</v>
      </c>
      <c r="AK566" s="9">
        <v>2.1040000000000001</v>
      </c>
      <c r="AL566" s="9">
        <v>2.2040000000000002</v>
      </c>
      <c r="AM566" s="9">
        <v>2.2989999999999999</v>
      </c>
      <c r="AN566" s="9">
        <v>1.9889999999999999</v>
      </c>
      <c r="AO566" s="9">
        <v>2.5140000000000002</v>
      </c>
      <c r="AP566" s="9">
        <v>2.7040000000000002</v>
      </c>
      <c r="AQ566" s="9">
        <v>2.1189999999999998</v>
      </c>
      <c r="AR566" s="2" t="s">
        <v>1</v>
      </c>
      <c r="AS566" s="2"/>
      <c r="AT566" s="9"/>
      <c r="AU566" s="9"/>
      <c r="AV566" s="9"/>
      <c r="AW566" s="9"/>
      <c r="AX566" s="9"/>
      <c r="AY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</row>
    <row r="567" spans="1:70" hidden="1" x14ac:dyDescent="0.25">
      <c r="A567" s="8">
        <v>36077</v>
      </c>
      <c r="B567" s="5">
        <f t="shared" si="26"/>
        <v>561</v>
      </c>
      <c r="C567" s="9"/>
      <c r="D567" s="9" t="s">
        <v>255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 t="s">
        <v>255</v>
      </c>
      <c r="AA567" s="9">
        <v>2.2000000000000002</v>
      </c>
      <c r="AB567" s="9">
        <v>2.1909999999999998</v>
      </c>
      <c r="AC567" s="179">
        <f t="shared" si="27"/>
        <v>0</v>
      </c>
      <c r="AD567" s="9"/>
      <c r="AE567" s="9">
        <v>2.1909999999999998</v>
      </c>
      <c r="AF567" s="9">
        <v>1.6392788649999994</v>
      </c>
      <c r="AG567" s="9">
        <v>2.3584999999999998</v>
      </c>
      <c r="AH567" s="9">
        <v>2.016</v>
      </c>
      <c r="AI567" s="9">
        <v>1.9459999999999997</v>
      </c>
      <c r="AJ567" s="9">
        <v>2.0084999999999997</v>
      </c>
      <c r="AK567" s="9">
        <v>2.0509999999999997</v>
      </c>
      <c r="AL567" s="9">
        <v>2.1459999999999999</v>
      </c>
      <c r="AM567" s="9">
        <v>2.2534999999999998</v>
      </c>
      <c r="AN567" s="9">
        <v>1.9809999999999999</v>
      </c>
      <c r="AO567" s="9">
        <v>2.4509999999999996</v>
      </c>
      <c r="AP567" s="9">
        <v>2.641</v>
      </c>
      <c r="AQ567" s="9">
        <v>2.056</v>
      </c>
      <c r="AR567" s="2" t="s">
        <v>1</v>
      </c>
      <c r="AS567" s="2"/>
      <c r="AT567" s="9"/>
      <c r="AU567" s="9"/>
      <c r="AV567" s="9"/>
      <c r="AW567" s="9"/>
      <c r="AX567" s="9"/>
      <c r="AY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</row>
    <row r="568" spans="1:70" hidden="1" x14ac:dyDescent="0.25">
      <c r="A568" s="8">
        <v>36080</v>
      </c>
      <c r="B568" s="5">
        <f t="shared" si="26"/>
        <v>562</v>
      </c>
      <c r="C568" s="9"/>
      <c r="D568" s="9" t="s">
        <v>255</v>
      </c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 t="s">
        <v>255</v>
      </c>
      <c r="AA568" s="9">
        <v>2.14</v>
      </c>
      <c r="AB568" s="9">
        <v>2.089</v>
      </c>
      <c r="AC568" s="179">
        <f t="shared" si="27"/>
        <v>0</v>
      </c>
      <c r="AD568" s="9"/>
      <c r="AE568" s="9">
        <v>2.089</v>
      </c>
      <c r="AF568" s="9">
        <v>1.7090000000000001</v>
      </c>
      <c r="AG568" s="9">
        <v>2.2565</v>
      </c>
      <c r="AH568" s="9">
        <v>1.929</v>
      </c>
      <c r="AI568" s="9">
        <v>1.8714999999999999</v>
      </c>
      <c r="AJ568" s="9">
        <v>1.9390000000000001</v>
      </c>
      <c r="AK568" s="9">
        <v>1.9515</v>
      </c>
      <c r="AL568" s="9">
        <v>2.0514999999999999</v>
      </c>
      <c r="AM568" s="9">
        <v>2.1814999999999998</v>
      </c>
      <c r="AN568" s="9">
        <v>1.9139999999999999</v>
      </c>
      <c r="AO568" s="9">
        <v>2.3289999999999997</v>
      </c>
      <c r="AP568" s="9">
        <v>2.4990000000000001</v>
      </c>
      <c r="AQ568" s="9">
        <v>1.9590000000000001</v>
      </c>
      <c r="AR568" s="2" t="s">
        <v>1</v>
      </c>
      <c r="AS568" s="2"/>
      <c r="AT568" s="9"/>
      <c r="AU568" s="9"/>
      <c r="AV568" s="9"/>
      <c r="AW568" s="9"/>
      <c r="AX568" s="9"/>
      <c r="AY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</row>
    <row r="569" spans="1:70" hidden="1" x14ac:dyDescent="0.25">
      <c r="A569" s="8">
        <v>36081</v>
      </c>
      <c r="B569" s="5">
        <f t="shared" si="26"/>
        <v>563</v>
      </c>
      <c r="C569" s="9"/>
      <c r="D569" s="9" t="s">
        <v>255</v>
      </c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 t="s">
        <v>255</v>
      </c>
      <c r="AA569" s="9">
        <v>2.0499999999999998</v>
      </c>
      <c r="AB569" s="9">
        <v>2.0840000000000001</v>
      </c>
      <c r="AC569" s="179">
        <f t="shared" si="27"/>
        <v>0</v>
      </c>
      <c r="AD569" s="9"/>
      <c r="AE569" s="9">
        <v>2.0840000000000001</v>
      </c>
      <c r="AF569" s="9">
        <v>1.6731292500000001</v>
      </c>
      <c r="AG569" s="9">
        <v>2.2440000000000002</v>
      </c>
      <c r="AH569" s="9">
        <v>1.9340000000000002</v>
      </c>
      <c r="AI569" s="9">
        <v>1.8927500000000002</v>
      </c>
      <c r="AJ569" s="9">
        <v>1.9590000000000001</v>
      </c>
      <c r="AK569" s="9">
        <v>1.9565000000000001</v>
      </c>
      <c r="AL569" s="9">
        <v>2.0390000000000001</v>
      </c>
      <c r="AM569" s="9">
        <v>2.2389999999999999</v>
      </c>
      <c r="AN569" s="9">
        <v>1.92</v>
      </c>
      <c r="AO569" s="9">
        <v>2.3340000000000001</v>
      </c>
      <c r="AP569" s="9">
        <v>2.464</v>
      </c>
      <c r="AQ569" s="9">
        <v>1.9615</v>
      </c>
      <c r="AR569" s="2" t="s">
        <v>1</v>
      </c>
      <c r="AS569" s="2"/>
      <c r="AT569" s="9"/>
      <c r="AU569" s="9"/>
      <c r="AV569" s="9"/>
      <c r="AW569" s="9"/>
      <c r="AX569" s="9"/>
      <c r="AY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</row>
    <row r="570" spans="1:70" hidden="1" x14ac:dyDescent="0.25">
      <c r="A570" s="8">
        <v>36082</v>
      </c>
      <c r="B570" s="5">
        <f t="shared" si="26"/>
        <v>564</v>
      </c>
      <c r="C570" s="9"/>
      <c r="D570" s="9" t="s">
        <v>255</v>
      </c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 t="s">
        <v>255</v>
      </c>
      <c r="AA570" s="9">
        <v>2.13</v>
      </c>
      <c r="AB570" s="9">
        <v>2.0409999999999999</v>
      </c>
      <c r="AC570" s="179">
        <f t="shared" si="27"/>
        <v>0</v>
      </c>
      <c r="AD570" s="9"/>
      <c r="AE570" s="9">
        <v>2.0409999999999999</v>
      </c>
      <c r="AF570" s="9">
        <v>1.6863098999999999</v>
      </c>
      <c r="AG570" s="9">
        <v>2.1985000000000001</v>
      </c>
      <c r="AH570" s="9">
        <v>1.8984999999999999</v>
      </c>
      <c r="AI570" s="9">
        <v>1.8659999999999999</v>
      </c>
      <c r="AJ570" s="9">
        <v>1.946</v>
      </c>
      <c r="AK570" s="9">
        <v>1.9235</v>
      </c>
      <c r="AL570" s="9">
        <v>2.0110000000000001</v>
      </c>
      <c r="AM570" s="9">
        <v>2.2509999999999999</v>
      </c>
      <c r="AN570" s="9">
        <v>1.9159999999999999</v>
      </c>
      <c r="AO570" s="9">
        <v>2.2909999999999999</v>
      </c>
      <c r="AP570" s="9">
        <v>2.411</v>
      </c>
      <c r="AQ570" s="9">
        <v>1.9284999999999999</v>
      </c>
      <c r="AR570" s="2" t="s">
        <v>1</v>
      </c>
      <c r="AS570" s="2"/>
      <c r="AT570" s="9"/>
      <c r="AU570" s="9"/>
      <c r="AV570" s="9"/>
      <c r="AW570" s="9"/>
      <c r="AX570" s="9"/>
      <c r="AY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</row>
    <row r="571" spans="1:70" hidden="1" x14ac:dyDescent="0.25">
      <c r="A571" s="8">
        <v>36083</v>
      </c>
      <c r="B571" s="5">
        <f t="shared" si="26"/>
        <v>565</v>
      </c>
      <c r="C571" s="9"/>
      <c r="D571" s="9" t="s">
        <v>255</v>
      </c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 t="s">
        <v>255</v>
      </c>
      <c r="AA571" s="9">
        <v>2.08</v>
      </c>
      <c r="AB571" s="9">
        <v>2.0950000000000002</v>
      </c>
      <c r="AC571" s="179">
        <f t="shared" si="27"/>
        <v>0</v>
      </c>
      <c r="AD571" s="9"/>
      <c r="AE571" s="9">
        <v>2.0950000000000002</v>
      </c>
      <c r="AF571" s="9">
        <v>1.72659487</v>
      </c>
      <c r="AG571" s="9">
        <v>2.2574999999999998</v>
      </c>
      <c r="AH571" s="9">
        <v>1.96</v>
      </c>
      <c r="AI571" s="9">
        <v>1.9225000000000001</v>
      </c>
      <c r="AJ571" s="9">
        <v>2.0175000000000001</v>
      </c>
      <c r="AK571" s="9">
        <v>1.9824999999999999</v>
      </c>
      <c r="AL571" s="9">
        <v>2.0649999999999999</v>
      </c>
      <c r="AM571" s="9">
        <v>2.2799999999999998</v>
      </c>
      <c r="AN571" s="9">
        <v>2.0499999999999998</v>
      </c>
      <c r="AO571" s="9">
        <v>2.3450000000000002</v>
      </c>
      <c r="AP571" s="9">
        <v>2.4649999999999999</v>
      </c>
      <c r="AQ571" s="9">
        <v>1.9875</v>
      </c>
      <c r="AR571" s="2" t="s">
        <v>1</v>
      </c>
      <c r="AS571" s="2"/>
      <c r="AT571" s="9"/>
      <c r="AU571" s="9"/>
      <c r="AV571" s="9"/>
      <c r="AW571" s="9"/>
      <c r="AX571" s="9"/>
      <c r="AY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</row>
    <row r="572" spans="1:70" hidden="1" x14ac:dyDescent="0.25">
      <c r="A572" s="8">
        <v>36084</v>
      </c>
      <c r="B572" s="5">
        <f t="shared" si="26"/>
        <v>566</v>
      </c>
      <c r="C572" s="9"/>
      <c r="D572" s="9" t="s">
        <v>255</v>
      </c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 t="s">
        <v>255</v>
      </c>
      <c r="AA572" s="9">
        <v>2.0699999999999998</v>
      </c>
      <c r="AB572" s="9">
        <v>2.109</v>
      </c>
      <c r="AC572" s="179">
        <f t="shared" si="27"/>
        <v>0</v>
      </c>
      <c r="AD572" s="9"/>
      <c r="AE572" s="9">
        <v>2.109</v>
      </c>
      <c r="AF572" s="9">
        <v>1.7622281599999998</v>
      </c>
      <c r="AG572" s="9">
        <v>2.2789999999999999</v>
      </c>
      <c r="AH572" s="9">
        <v>1.9689999999999999</v>
      </c>
      <c r="AI572" s="9">
        <v>1.929</v>
      </c>
      <c r="AJ572" s="9">
        <v>2.0189999999999997</v>
      </c>
      <c r="AK572" s="9">
        <v>2.004</v>
      </c>
      <c r="AL572" s="9">
        <v>2.0815000000000001</v>
      </c>
      <c r="AM572" s="9">
        <v>2.294</v>
      </c>
      <c r="AN572" s="9">
        <v>2.06</v>
      </c>
      <c r="AO572" s="9">
        <v>2.359</v>
      </c>
      <c r="AP572" s="9">
        <v>2.4790000000000001</v>
      </c>
      <c r="AQ572" s="9">
        <v>1.9989999999999999</v>
      </c>
      <c r="AR572" s="2" t="s">
        <v>1</v>
      </c>
      <c r="AS572" s="2"/>
      <c r="AT572" s="9"/>
      <c r="AU572" s="9"/>
      <c r="AV572" s="9"/>
      <c r="AW572" s="9"/>
      <c r="AX572" s="9"/>
      <c r="AY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</row>
    <row r="573" spans="1:70" hidden="1" x14ac:dyDescent="0.25">
      <c r="A573" s="8">
        <v>36087</v>
      </c>
      <c r="B573" s="5">
        <f t="shared" si="26"/>
        <v>567</v>
      </c>
      <c r="C573" s="9"/>
      <c r="D573" s="9" t="s">
        <v>255</v>
      </c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 t="s">
        <v>255</v>
      </c>
      <c r="AA573" s="9">
        <v>2.13</v>
      </c>
      <c r="AB573" s="9">
        <v>2.1429999999999998</v>
      </c>
      <c r="AC573" s="179">
        <f t="shared" si="27"/>
        <v>0</v>
      </c>
      <c r="AD573" s="9"/>
      <c r="AE573" s="9">
        <v>2.1429999999999998</v>
      </c>
      <c r="AF573" s="9">
        <v>1.7363130399999998</v>
      </c>
      <c r="AG573" s="9">
        <v>2.323</v>
      </c>
      <c r="AH573" s="9">
        <v>2.0004999999999997</v>
      </c>
      <c r="AI573" s="9">
        <v>1.9604999999999997</v>
      </c>
      <c r="AJ573" s="9">
        <v>2.0854999999999997</v>
      </c>
      <c r="AK573" s="9">
        <v>2.0329999999999999</v>
      </c>
      <c r="AL573" s="9">
        <v>2.1154999999999999</v>
      </c>
      <c r="AM573" s="9">
        <v>2.3329999999999997</v>
      </c>
      <c r="AN573" s="9">
        <v>2.0449999999999999</v>
      </c>
      <c r="AO573" s="9">
        <v>2.3929999999999998</v>
      </c>
      <c r="AP573" s="9">
        <v>2.5129999999999999</v>
      </c>
      <c r="AQ573" s="9">
        <v>2.0329999999999999</v>
      </c>
      <c r="AR573" s="2" t="s">
        <v>1</v>
      </c>
      <c r="AS573" s="2"/>
      <c r="AT573" s="9"/>
      <c r="AU573" s="9"/>
      <c r="AV573" s="9"/>
      <c r="AW573" s="9"/>
      <c r="AX573" s="9"/>
      <c r="AY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</row>
    <row r="574" spans="1:70" hidden="1" x14ac:dyDescent="0.25">
      <c r="A574" s="8">
        <v>36088</v>
      </c>
      <c r="B574" s="5">
        <f t="shared" si="26"/>
        <v>568</v>
      </c>
      <c r="C574" s="9"/>
      <c r="D574" s="9" t="s">
        <v>255</v>
      </c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 t="s">
        <v>255</v>
      </c>
      <c r="AA574" s="9">
        <v>2.17</v>
      </c>
      <c r="AB574" s="9">
        <v>2.202</v>
      </c>
      <c r="AC574" s="179">
        <f t="shared" si="27"/>
        <v>0</v>
      </c>
      <c r="AD574" s="9"/>
      <c r="AE574" s="9">
        <v>2.202</v>
      </c>
      <c r="AF574" s="9">
        <v>1.7283130399999997</v>
      </c>
      <c r="AG574" s="9">
        <v>2.3895</v>
      </c>
      <c r="AH574" s="9">
        <v>2.0644999999999998</v>
      </c>
      <c r="AI574" s="9">
        <v>2.012</v>
      </c>
      <c r="AJ574" s="9">
        <v>2.1345000000000001</v>
      </c>
      <c r="AK574" s="9">
        <v>2.0945</v>
      </c>
      <c r="AL574" s="9">
        <v>2.1745000000000001</v>
      </c>
      <c r="AM574" s="9">
        <v>2.4319999999999999</v>
      </c>
      <c r="AN574" s="9">
        <v>2.0870000000000002</v>
      </c>
      <c r="AO574" s="9">
        <v>2.4620000000000002</v>
      </c>
      <c r="AP574" s="9">
        <v>2.5819999999999999</v>
      </c>
      <c r="AQ574" s="9">
        <v>2.0920000000000001</v>
      </c>
      <c r="AR574" s="2" t="s">
        <v>1</v>
      </c>
      <c r="AS574" s="2"/>
      <c r="AT574" s="9"/>
      <c r="AU574" s="9"/>
      <c r="AV574" s="9"/>
      <c r="AW574" s="9"/>
      <c r="AX574" s="9"/>
      <c r="AY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</row>
    <row r="575" spans="1:70" hidden="1" x14ac:dyDescent="0.25">
      <c r="A575" s="8">
        <v>36089</v>
      </c>
      <c r="B575" s="5">
        <f t="shared" si="26"/>
        <v>569</v>
      </c>
      <c r="C575" s="9"/>
      <c r="D575" s="9" t="s">
        <v>255</v>
      </c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 t="s">
        <v>255</v>
      </c>
      <c r="AA575" s="9">
        <v>2.2000000000000002</v>
      </c>
      <c r="AB575" s="9">
        <v>2.1800000000000002</v>
      </c>
      <c r="AC575" s="179">
        <f t="shared" si="27"/>
        <v>0</v>
      </c>
      <c r="AD575" s="9"/>
      <c r="AE575" s="9">
        <v>2.1800000000000002</v>
      </c>
      <c r="AF575" s="9">
        <v>1.7392706000000002</v>
      </c>
      <c r="AG575" s="9">
        <v>2.3675000000000002</v>
      </c>
      <c r="AH575" s="9">
        <v>2.0674999999999999</v>
      </c>
      <c r="AI575" s="9">
        <v>2.0125000000000002</v>
      </c>
      <c r="AJ575" s="9">
        <v>2.12</v>
      </c>
      <c r="AK575" s="9">
        <v>2.085</v>
      </c>
      <c r="AL575" s="9">
        <v>2.1549999999999998</v>
      </c>
      <c r="AM575" s="9">
        <v>2.4224999999999999</v>
      </c>
      <c r="AN575" s="9">
        <v>2.1800000000000002</v>
      </c>
      <c r="AO575" s="9">
        <v>2.44</v>
      </c>
      <c r="AP575" s="9">
        <v>2.59</v>
      </c>
      <c r="AQ575" s="9">
        <v>2.09</v>
      </c>
      <c r="AR575" s="2" t="s">
        <v>1</v>
      </c>
      <c r="AS575" s="2"/>
      <c r="AT575" s="9"/>
      <c r="AU575" s="9"/>
      <c r="AV575" s="9"/>
      <c r="AW575" s="9"/>
      <c r="AX575" s="9"/>
      <c r="AY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</row>
    <row r="576" spans="1:70" hidden="1" x14ac:dyDescent="0.25">
      <c r="A576" s="8">
        <v>36090</v>
      </c>
      <c r="B576" s="5">
        <f t="shared" si="26"/>
        <v>570</v>
      </c>
      <c r="C576" s="9"/>
      <c r="D576" s="9" t="s">
        <v>255</v>
      </c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 t="s">
        <v>255</v>
      </c>
      <c r="AA576" s="9">
        <v>2.14</v>
      </c>
      <c r="AB576" s="9">
        <v>2.1760000000000002</v>
      </c>
      <c r="AC576" s="179">
        <f t="shared" si="27"/>
        <v>0</v>
      </c>
      <c r="AD576" s="9"/>
      <c r="AE576" s="9">
        <v>2.1760000000000002</v>
      </c>
      <c r="AF576" s="9">
        <v>1.7567493800000002</v>
      </c>
      <c r="AG576" s="9">
        <v>2.3385000000000002</v>
      </c>
      <c r="AH576" s="9">
        <v>2.0685000000000002</v>
      </c>
      <c r="AI576" s="9">
        <v>2.02475</v>
      </c>
      <c r="AJ576" s="9">
        <v>2.1309999999999998</v>
      </c>
      <c r="AK576" s="9">
        <v>2.081</v>
      </c>
      <c r="AL576" s="9">
        <v>2.1535000000000002</v>
      </c>
      <c r="AM576" s="9">
        <v>2.4372500000000001</v>
      </c>
      <c r="AN576" s="9">
        <v>2.1510000000000002</v>
      </c>
      <c r="AO576" s="9">
        <v>2.4260000000000002</v>
      </c>
      <c r="AP576" s="9">
        <v>2.5660000000000003</v>
      </c>
      <c r="AQ576" s="9">
        <v>2.0835000000000004</v>
      </c>
      <c r="AR576" s="2" t="s">
        <v>1</v>
      </c>
      <c r="AS576" s="2"/>
      <c r="AT576" s="9"/>
      <c r="AU576" s="9"/>
      <c r="AV576" s="9"/>
      <c r="AW576" s="9"/>
      <c r="AX576" s="9"/>
      <c r="AY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</row>
    <row r="577" spans="1:70" hidden="1" x14ac:dyDescent="0.25">
      <c r="A577" s="8">
        <v>36091</v>
      </c>
      <c r="B577" s="5">
        <f t="shared" si="26"/>
        <v>571</v>
      </c>
      <c r="C577" s="9"/>
      <c r="D577" s="9" t="s">
        <v>255</v>
      </c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 t="s">
        <v>255</v>
      </c>
      <c r="AA577" s="9">
        <v>2.1549999999999998</v>
      </c>
      <c r="AB577" s="9">
        <v>2.1640000000000001</v>
      </c>
      <c r="AC577" s="179">
        <f t="shared" si="27"/>
        <v>0</v>
      </c>
      <c r="AD577" s="9"/>
      <c r="AE577" s="9">
        <v>2.1640000000000001</v>
      </c>
      <c r="AF577" s="9">
        <v>1.75474938</v>
      </c>
      <c r="AG577" s="9">
        <v>2.319</v>
      </c>
      <c r="AH577" s="9">
        <v>2.0489999999999999</v>
      </c>
      <c r="AI577" s="9">
        <v>2.0015000000000001</v>
      </c>
      <c r="AJ577" s="9">
        <v>2.109</v>
      </c>
      <c r="AK577" s="9">
        <v>2.0615000000000001</v>
      </c>
      <c r="AL577" s="9">
        <v>2.1390000000000002</v>
      </c>
      <c r="AM577" s="9">
        <v>2.4115000000000002</v>
      </c>
      <c r="AN577" s="9">
        <v>2.1540000000000004</v>
      </c>
      <c r="AO577" s="9">
        <v>2.4140000000000001</v>
      </c>
      <c r="AP577" s="9">
        <v>2.5540000000000003</v>
      </c>
      <c r="AQ577" s="9">
        <v>2.069</v>
      </c>
      <c r="AR577" s="2" t="s">
        <v>1</v>
      </c>
      <c r="AS577" s="2"/>
      <c r="AT577" s="9"/>
      <c r="AU577" s="9"/>
      <c r="AV577" s="9"/>
      <c r="AW577" s="9"/>
      <c r="AX577" s="9"/>
      <c r="AY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</row>
    <row r="578" spans="1:70" hidden="1" x14ac:dyDescent="0.25">
      <c r="A578" s="8">
        <v>36094</v>
      </c>
      <c r="B578" s="5">
        <f t="shared" si="26"/>
        <v>572</v>
      </c>
      <c r="C578" s="9"/>
      <c r="D578" s="9" t="s">
        <v>255</v>
      </c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 t="s">
        <v>255</v>
      </c>
      <c r="AA578" s="9">
        <v>2.19</v>
      </c>
      <c r="AB578" s="9">
        <v>2.298</v>
      </c>
      <c r="AC578" s="179">
        <f t="shared" si="27"/>
        <v>0</v>
      </c>
      <c r="AD578" s="9"/>
      <c r="AE578" s="9">
        <v>2.298</v>
      </c>
      <c r="AF578" s="9">
        <v>1.7328524400000003</v>
      </c>
      <c r="AG578" s="9">
        <v>2.4260000000000002</v>
      </c>
      <c r="AH578" s="9">
        <v>2.1305000000000001</v>
      </c>
      <c r="AI578" s="9">
        <v>2.0680000000000001</v>
      </c>
      <c r="AJ578" s="9">
        <v>2.1829999999999998</v>
      </c>
      <c r="AK578" s="9">
        <v>2.1630000000000003</v>
      </c>
      <c r="AL578" s="9">
        <v>2.258</v>
      </c>
      <c r="AM578" s="9">
        <v>2.488</v>
      </c>
      <c r="AN578" s="9">
        <v>2.2280000000000006</v>
      </c>
      <c r="AO578" s="9">
        <v>2.528</v>
      </c>
      <c r="AP578" s="9">
        <v>2.673</v>
      </c>
      <c r="AQ578" s="9">
        <v>2.1655000000000002</v>
      </c>
      <c r="AR578" s="1" t="s">
        <v>1</v>
      </c>
      <c r="AT578" s="9"/>
      <c r="AU578" s="9"/>
      <c r="AV578" s="9"/>
      <c r="AW578" s="9"/>
      <c r="AX578" s="9"/>
      <c r="AY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</row>
    <row r="579" spans="1:70" hidden="1" x14ac:dyDescent="0.25">
      <c r="A579" s="8">
        <v>36095</v>
      </c>
      <c r="B579" s="5">
        <f t="shared" si="26"/>
        <v>573</v>
      </c>
      <c r="C579" s="9"/>
      <c r="D579" s="9" t="s">
        <v>255</v>
      </c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 t="s">
        <v>255</v>
      </c>
      <c r="AA579" s="9">
        <v>2.2400000000000002</v>
      </c>
      <c r="AB579" s="9">
        <v>2.1080000000000001</v>
      </c>
      <c r="AC579" s="179">
        <f t="shared" si="27"/>
        <v>0</v>
      </c>
      <c r="AD579" s="9"/>
      <c r="AE579" s="9">
        <v>2.1080000000000001</v>
      </c>
      <c r="AF579" s="9">
        <v>1.6613558050000001</v>
      </c>
      <c r="AG579" s="9">
        <v>2.2255000000000003</v>
      </c>
      <c r="AH579" s="9">
        <v>1.9830000000000001</v>
      </c>
      <c r="AI579" s="9">
        <v>1.923</v>
      </c>
      <c r="AJ579" s="9">
        <v>2.048</v>
      </c>
      <c r="AK579" s="9">
        <v>1.9930000000000001</v>
      </c>
      <c r="AL579" s="9">
        <v>2.0830000000000002</v>
      </c>
      <c r="AM579" s="9">
        <v>2.3280000000000003</v>
      </c>
      <c r="AN579" s="9">
        <v>2.1179999999999999</v>
      </c>
      <c r="AO579" s="9">
        <v>2.3280000000000003</v>
      </c>
      <c r="AP579" s="9">
        <v>2.4580000000000002</v>
      </c>
      <c r="AQ579" s="9">
        <v>1.988</v>
      </c>
      <c r="AR579" s="1" t="s">
        <v>1</v>
      </c>
      <c r="AT579" s="9"/>
      <c r="AU579" s="9"/>
      <c r="AV579" s="9"/>
      <c r="AW579" s="9"/>
      <c r="AX579" s="9"/>
      <c r="AY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</row>
    <row r="580" spans="1:70" hidden="1" x14ac:dyDescent="0.25">
      <c r="A580" s="8">
        <v>36096</v>
      </c>
      <c r="B580" s="5">
        <f t="shared" si="26"/>
        <v>574</v>
      </c>
      <c r="C580" s="9"/>
      <c r="D580" s="9" t="s">
        <v>255</v>
      </c>
      <c r="E580" s="9">
        <v>1</v>
      </c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 t="s">
        <v>255</v>
      </c>
      <c r="AA580" s="9">
        <v>2.06</v>
      </c>
      <c r="AB580" s="9">
        <v>1.972</v>
      </c>
      <c r="AC580" s="179">
        <f t="shared" si="27"/>
        <v>0</v>
      </c>
      <c r="AD580" s="9">
        <v>1</v>
      </c>
      <c r="AE580" s="9">
        <v>1.972</v>
      </c>
      <c r="AF580" s="9">
        <v>1.7089591200000001</v>
      </c>
      <c r="AG580" s="9">
        <v>2.0895000000000001</v>
      </c>
      <c r="AH580" s="9">
        <v>1.93</v>
      </c>
      <c r="AI580" s="9">
        <v>1.857</v>
      </c>
      <c r="AJ580" s="9">
        <v>1.992</v>
      </c>
      <c r="AK580" s="9">
        <v>1.8719999999999999</v>
      </c>
      <c r="AL580" s="9">
        <v>1.962</v>
      </c>
      <c r="AM580" s="9">
        <v>2.282</v>
      </c>
      <c r="AN580" s="9">
        <v>2.0550000000000002</v>
      </c>
      <c r="AO580" s="9">
        <v>2.1920000000000002</v>
      </c>
      <c r="AP580" s="9">
        <v>2.3519999999999999</v>
      </c>
      <c r="AQ580" s="9">
        <v>1.9244999999999999</v>
      </c>
      <c r="AR580" s="1" t="s">
        <v>1</v>
      </c>
      <c r="AT580" s="9"/>
      <c r="AU580" s="9"/>
      <c r="AV580" s="9"/>
      <c r="AW580" s="9"/>
      <c r="AX580" s="9"/>
      <c r="AY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</row>
    <row r="581" spans="1:70" hidden="1" x14ac:dyDescent="0.25">
      <c r="A581" s="8">
        <v>36097</v>
      </c>
      <c r="B581" s="5">
        <f t="shared" si="26"/>
        <v>575</v>
      </c>
      <c r="C581" s="9"/>
      <c r="D581" s="9" t="s">
        <v>256</v>
      </c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 t="s">
        <v>256</v>
      </c>
      <c r="AA581" s="9">
        <v>2.31</v>
      </c>
      <c r="AB581" s="9">
        <v>2.3479999999999999</v>
      </c>
      <c r="AC581" s="179">
        <f t="shared" si="27"/>
        <v>0</v>
      </c>
      <c r="AD581" s="9"/>
      <c r="AE581" s="9">
        <v>2.3479999999999999</v>
      </c>
      <c r="AF581" s="9">
        <v>2.0849591200000002</v>
      </c>
      <c r="AG581" s="9">
        <v>2.5705</v>
      </c>
      <c r="AH581" s="9">
        <v>2.1930000000000001</v>
      </c>
      <c r="AI581" s="9">
        <v>2.133</v>
      </c>
      <c r="AJ581" s="9">
        <v>2.2779999999999996</v>
      </c>
      <c r="AK581" s="9">
        <v>2.2404999999999999</v>
      </c>
      <c r="AL581" s="9">
        <v>2.278</v>
      </c>
      <c r="AM581" s="9">
        <v>2.508</v>
      </c>
      <c r="AN581" s="9">
        <v>1.7914257199999999</v>
      </c>
      <c r="AO581" s="9">
        <v>2.6080000000000001</v>
      </c>
      <c r="AP581" s="9">
        <v>2.988</v>
      </c>
      <c r="AQ581" s="9">
        <v>2.2029999999999998</v>
      </c>
      <c r="AR581" s="1" t="s">
        <v>1</v>
      </c>
      <c r="AT581" s="9"/>
      <c r="AU581" s="9"/>
      <c r="AV581" s="9"/>
      <c r="AW581" s="9"/>
      <c r="AX581" s="9"/>
      <c r="AY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</row>
    <row r="582" spans="1:70" hidden="1" x14ac:dyDescent="0.25">
      <c r="A582" s="8">
        <v>36098</v>
      </c>
      <c r="B582" s="5">
        <f t="shared" si="26"/>
        <v>576</v>
      </c>
      <c r="C582" s="9"/>
      <c r="D582" s="9" t="s">
        <v>256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 t="s">
        <v>256</v>
      </c>
      <c r="AA582" s="9">
        <v>2.34</v>
      </c>
      <c r="AB582" s="9">
        <v>2.2749999999999999</v>
      </c>
      <c r="AC582" s="179">
        <f t="shared" si="27"/>
        <v>0</v>
      </c>
      <c r="AD582" s="9"/>
      <c r="AE582" s="9">
        <v>2.2749999999999999</v>
      </c>
      <c r="AF582" s="9">
        <v>2.0169591200000001</v>
      </c>
      <c r="AG582" s="9">
        <v>2.5024999999999999</v>
      </c>
      <c r="AH582" s="9">
        <v>2.125</v>
      </c>
      <c r="AI582" s="9">
        <v>2.0649999999999999</v>
      </c>
      <c r="AJ582" s="9">
        <v>2.21</v>
      </c>
      <c r="AK582" s="9">
        <v>2.1724999999999999</v>
      </c>
      <c r="AL582" s="9">
        <v>2.21</v>
      </c>
      <c r="AM582" s="9">
        <v>2.44</v>
      </c>
      <c r="AN582" s="9">
        <v>1.7234257199999998</v>
      </c>
      <c r="AO582" s="9">
        <v>2.54</v>
      </c>
      <c r="AP582" s="9">
        <v>2.92</v>
      </c>
      <c r="AQ582" s="9">
        <v>2.1349999999999998</v>
      </c>
      <c r="AR582" s="1" t="s">
        <v>1</v>
      </c>
      <c r="AT582" s="9"/>
      <c r="AU582" s="9"/>
      <c r="AV582" s="9"/>
      <c r="AW582" s="9"/>
      <c r="AX582" s="9"/>
      <c r="AY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</row>
    <row r="583" spans="1:70" hidden="1" x14ac:dyDescent="0.25">
      <c r="A583" s="8">
        <v>36101</v>
      </c>
      <c r="B583" s="5">
        <f t="shared" si="26"/>
        <v>577</v>
      </c>
      <c r="C583" s="9"/>
      <c r="D583" s="9" t="s">
        <v>256</v>
      </c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 t="s">
        <v>256</v>
      </c>
      <c r="AA583" s="9">
        <v>2.2450000000000001</v>
      </c>
      <c r="AB583" s="9">
        <v>2.387</v>
      </c>
      <c r="AC583" s="179">
        <f t="shared" si="27"/>
        <v>0</v>
      </c>
      <c r="AD583" s="9"/>
      <c r="AE583" s="9">
        <v>2.387</v>
      </c>
      <c r="AF583" s="9">
        <v>2.1239591200000003</v>
      </c>
      <c r="AG583" s="9">
        <v>2.6095000000000002</v>
      </c>
      <c r="AH583" s="9">
        <v>2.2320000000000002</v>
      </c>
      <c r="AI583" s="9">
        <v>2.1720000000000002</v>
      </c>
      <c r="AJ583" s="9">
        <v>2.3169999999999997</v>
      </c>
      <c r="AK583" s="9">
        <v>2.2795000000000001</v>
      </c>
      <c r="AL583" s="9">
        <v>2.3170000000000002</v>
      </c>
      <c r="AM583" s="9">
        <v>2.5470000000000002</v>
      </c>
      <c r="AN583" s="9">
        <v>1.83042572</v>
      </c>
      <c r="AO583" s="9">
        <v>2.6470000000000002</v>
      </c>
      <c r="AP583" s="9">
        <v>3.0270000000000001</v>
      </c>
      <c r="AQ583" s="9">
        <v>2.242</v>
      </c>
      <c r="AR583" s="1" t="s">
        <v>1</v>
      </c>
      <c r="AT583" s="9"/>
      <c r="AU583" s="9"/>
      <c r="AV583" s="9"/>
      <c r="AW583" s="9"/>
      <c r="AX583" s="9"/>
      <c r="AY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</row>
    <row r="584" spans="1:70" hidden="1" x14ac:dyDescent="0.25">
      <c r="A584" s="8">
        <v>36102</v>
      </c>
      <c r="B584" s="5">
        <f t="shared" si="26"/>
        <v>578</v>
      </c>
      <c r="C584" s="9"/>
      <c r="D584" s="9" t="s">
        <v>256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 t="s">
        <v>256</v>
      </c>
      <c r="AA584" s="9">
        <v>2.42</v>
      </c>
      <c r="AB584" s="9">
        <v>2.4359999999999999</v>
      </c>
      <c r="AC584" s="179">
        <f t="shared" si="27"/>
        <v>0</v>
      </c>
      <c r="AD584" s="9"/>
      <c r="AE584" s="9">
        <v>2.4359999999999999</v>
      </c>
      <c r="AF584" s="9">
        <v>1.8653190400000002</v>
      </c>
      <c r="AG584" s="9">
        <v>2.661</v>
      </c>
      <c r="AH584" s="9">
        <v>2.2709999999999999</v>
      </c>
      <c r="AI584" s="9">
        <v>2.1959999999999997</v>
      </c>
      <c r="AJ584" s="9">
        <v>2.3159999999999998</v>
      </c>
      <c r="AK584" s="9">
        <v>2.3235000000000001</v>
      </c>
      <c r="AL584" s="9">
        <v>2.3609999999999998</v>
      </c>
      <c r="AM584" s="9">
        <v>2.5709999999999997</v>
      </c>
      <c r="AN584" s="9">
        <v>2.4509999999999996</v>
      </c>
      <c r="AO584" s="9">
        <v>2.706</v>
      </c>
      <c r="AP584" s="9">
        <v>3.1109999999999998</v>
      </c>
      <c r="AQ584" s="9">
        <v>2.3134999999999999</v>
      </c>
      <c r="AR584" s="1" t="s">
        <v>1</v>
      </c>
      <c r="AT584" s="9"/>
      <c r="AU584" s="9"/>
      <c r="AV584" s="9"/>
      <c r="AW584" s="9"/>
      <c r="AX584" s="9"/>
      <c r="AY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</row>
    <row r="585" spans="1:70" hidden="1" x14ac:dyDescent="0.25">
      <c r="A585" s="8">
        <v>36103</v>
      </c>
      <c r="B585" s="5">
        <f t="shared" si="26"/>
        <v>579</v>
      </c>
      <c r="C585" s="9"/>
      <c r="D585" s="9" t="s">
        <v>256</v>
      </c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 t="s">
        <v>256</v>
      </c>
      <c r="AA585" s="9">
        <v>2.41</v>
      </c>
      <c r="AB585" s="9">
        <v>2.395</v>
      </c>
      <c r="AC585" s="179">
        <f t="shared" si="27"/>
        <v>0</v>
      </c>
      <c r="AD585" s="9"/>
      <c r="AE585" s="9">
        <v>2.395</v>
      </c>
      <c r="AF585" s="9">
        <v>1.96</v>
      </c>
      <c r="AG585" s="9">
        <v>2.625</v>
      </c>
      <c r="AH585" s="9">
        <v>2.2250000000000001</v>
      </c>
      <c r="AI585" s="9">
        <v>2.16</v>
      </c>
      <c r="AJ585" s="9">
        <v>2.2749999999999999</v>
      </c>
      <c r="AK585" s="9">
        <v>2.2875000000000001</v>
      </c>
      <c r="AL585" s="9">
        <v>2.3250000000000002</v>
      </c>
      <c r="AM585" s="9">
        <v>2.5099999999999998</v>
      </c>
      <c r="AN585" s="9">
        <v>2.415</v>
      </c>
      <c r="AO585" s="9">
        <v>2.6850000000000001</v>
      </c>
      <c r="AP585" s="9">
        <v>3.1150000000000002</v>
      </c>
      <c r="AQ585" s="9">
        <v>2.2725</v>
      </c>
      <c r="AR585" s="1" t="s">
        <v>1</v>
      </c>
      <c r="AT585" s="9"/>
      <c r="AU585" s="9"/>
      <c r="AV585" s="9"/>
      <c r="AW585" s="9"/>
      <c r="AX585" s="9"/>
      <c r="AY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</row>
    <row r="586" spans="1:70" hidden="1" x14ac:dyDescent="0.25">
      <c r="A586" s="8">
        <v>36104</v>
      </c>
      <c r="B586" s="5">
        <f t="shared" ref="B586:B649" si="28">B585+1</f>
        <v>580</v>
      </c>
      <c r="C586" s="9"/>
      <c r="D586" s="9" t="s">
        <v>256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 t="s">
        <v>256</v>
      </c>
      <c r="AA586" s="9">
        <v>2.44</v>
      </c>
      <c r="AB586" s="9">
        <v>2.5529999999999999</v>
      </c>
      <c r="AC586" s="179">
        <f t="shared" si="27"/>
        <v>0</v>
      </c>
      <c r="AD586" s="9"/>
      <c r="AE586" s="9">
        <v>2.5529999999999999</v>
      </c>
      <c r="AF586" s="9">
        <v>2.0209059937500005</v>
      </c>
      <c r="AG586" s="9">
        <v>2.7829999999999999</v>
      </c>
      <c r="AH586" s="9">
        <v>2.3729999999999998</v>
      </c>
      <c r="AI586" s="9">
        <v>2.3129999999999997</v>
      </c>
      <c r="AJ586" s="9">
        <v>2.3804999999999996</v>
      </c>
      <c r="AK586" s="9">
        <v>2.4455</v>
      </c>
      <c r="AL586" s="9">
        <v>2.4830000000000001</v>
      </c>
      <c r="AM586" s="9">
        <v>2.6629999999999998</v>
      </c>
      <c r="AN586" s="9">
        <v>2.54</v>
      </c>
      <c r="AO586" s="9">
        <v>2.843</v>
      </c>
      <c r="AP586" s="9">
        <v>3.3079999999999998</v>
      </c>
      <c r="AQ586" s="9">
        <v>2.4129999999999998</v>
      </c>
      <c r="AR586" s="1" t="s">
        <v>1</v>
      </c>
      <c r="AT586" s="9"/>
      <c r="AU586" s="9"/>
      <c r="AV586" s="9"/>
      <c r="AW586" s="9"/>
      <c r="AX586" s="9"/>
      <c r="AY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</row>
    <row r="587" spans="1:70" hidden="1" x14ac:dyDescent="0.25">
      <c r="A587" s="8">
        <v>36105</v>
      </c>
      <c r="B587" s="5">
        <f t="shared" si="28"/>
        <v>581</v>
      </c>
      <c r="C587" s="9"/>
      <c r="D587" s="9" t="s">
        <v>256</v>
      </c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 t="s">
        <v>256</v>
      </c>
      <c r="AA587" s="9">
        <v>2.52</v>
      </c>
      <c r="AB587" s="9">
        <v>2.5529999999999999</v>
      </c>
      <c r="AC587" s="179">
        <f t="shared" si="27"/>
        <v>0</v>
      </c>
      <c r="AD587" s="9"/>
      <c r="AE587" s="9">
        <v>2.5529999999999999</v>
      </c>
      <c r="AF587" s="9">
        <v>2.0209059937500005</v>
      </c>
      <c r="AG587" s="9">
        <v>2.778</v>
      </c>
      <c r="AH587" s="9">
        <v>2.383</v>
      </c>
      <c r="AI587" s="9">
        <v>2.3329999999999997</v>
      </c>
      <c r="AJ587" s="9">
        <v>2.4154999999999998</v>
      </c>
      <c r="AK587" s="9">
        <v>2.4430000000000001</v>
      </c>
      <c r="AL587" s="9">
        <v>2.488</v>
      </c>
      <c r="AM587" s="9">
        <v>2.6680000000000001</v>
      </c>
      <c r="AN587" s="9">
        <v>2.5099999999999998</v>
      </c>
      <c r="AO587" s="9">
        <v>2.843</v>
      </c>
      <c r="AP587" s="9">
        <v>3.3079999999999998</v>
      </c>
      <c r="AQ587" s="9">
        <v>2.4129999999999998</v>
      </c>
      <c r="AR587" s="1" t="s">
        <v>1</v>
      </c>
      <c r="AT587" s="9"/>
      <c r="AU587" s="9"/>
      <c r="AV587" s="9"/>
      <c r="AW587" s="9"/>
      <c r="AX587" s="9"/>
      <c r="AY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</row>
    <row r="588" spans="1:70" hidden="1" x14ac:dyDescent="0.25">
      <c r="A588" s="8">
        <v>36108</v>
      </c>
      <c r="B588" s="5">
        <f t="shared" si="28"/>
        <v>582</v>
      </c>
      <c r="C588" s="9"/>
      <c r="D588" s="9" t="s">
        <v>256</v>
      </c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 t="s">
        <v>256</v>
      </c>
      <c r="AA588" s="9">
        <v>2.56</v>
      </c>
      <c r="AB588" s="9">
        <v>2.4420000000000002</v>
      </c>
      <c r="AC588" s="179">
        <f t="shared" si="27"/>
        <v>0</v>
      </c>
      <c r="AD588" s="9"/>
      <c r="AE588" s="9">
        <v>2.4420000000000002</v>
      </c>
      <c r="AF588" s="9">
        <v>1.9916037164062503</v>
      </c>
      <c r="AG588" s="9">
        <v>2.6695000000000002</v>
      </c>
      <c r="AH588" s="9">
        <v>2.2870000000000004</v>
      </c>
      <c r="AI588" s="9">
        <v>2.2345000000000002</v>
      </c>
      <c r="AJ588" s="9">
        <v>2.3170000000000002</v>
      </c>
      <c r="AK588" s="9">
        <v>2.3345000000000002</v>
      </c>
      <c r="AL588" s="9">
        <v>2.3820000000000001</v>
      </c>
      <c r="AM588" s="9">
        <v>2.5695000000000001</v>
      </c>
      <c r="AN588" s="9">
        <v>2.4279999999999999</v>
      </c>
      <c r="AO588" s="9">
        <v>2.7220000000000004</v>
      </c>
      <c r="AP588" s="9">
        <v>3.1320000000000001</v>
      </c>
      <c r="AQ588" s="9">
        <v>2.302</v>
      </c>
      <c r="AR588" s="1" t="s">
        <v>1</v>
      </c>
      <c r="AT588" s="9"/>
      <c r="AU588" s="9"/>
      <c r="AV588" s="9"/>
      <c r="AW588" s="9"/>
      <c r="AX588" s="9"/>
      <c r="AY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</row>
    <row r="589" spans="1:70" hidden="1" x14ac:dyDescent="0.25">
      <c r="A589" s="180">
        <v>36109</v>
      </c>
      <c r="B589" s="5">
        <f t="shared" si="28"/>
        <v>583</v>
      </c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>
        <v>2.4700000000000002</v>
      </c>
      <c r="AB589" s="9">
        <v>2.4780000000000002</v>
      </c>
      <c r="AC589" s="17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T589" s="9"/>
      <c r="AU589" s="9"/>
      <c r="AV589" s="9"/>
      <c r="AW589" s="9"/>
      <c r="AX589" s="9"/>
      <c r="AY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</row>
    <row r="590" spans="1:70" hidden="1" x14ac:dyDescent="0.25">
      <c r="A590" s="8">
        <v>36110</v>
      </c>
      <c r="B590" s="5">
        <f t="shared" si="28"/>
        <v>584</v>
      </c>
      <c r="C590" s="9"/>
      <c r="D590" s="9" t="s">
        <v>256</v>
      </c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 t="s">
        <v>256</v>
      </c>
      <c r="AA590" s="9">
        <v>2.4950000000000001</v>
      </c>
      <c r="AB590" s="9">
        <v>2.4319999999999999</v>
      </c>
      <c r="AC590" s="179">
        <f t="shared" si="27"/>
        <v>0</v>
      </c>
      <c r="AD590" s="9"/>
      <c r="AE590" s="9">
        <v>2.4319999999999999</v>
      </c>
      <c r="AF590" s="9">
        <v>1.9323208150093334</v>
      </c>
      <c r="AG590" s="9">
        <v>2.6244999999999998</v>
      </c>
      <c r="AH590" s="9">
        <v>2.3119999999999998</v>
      </c>
      <c r="AI590" s="9">
        <v>2.2719999999999998</v>
      </c>
      <c r="AJ590" s="9">
        <v>2.3019999999999996</v>
      </c>
      <c r="AK590" s="9">
        <v>2.3569999999999998</v>
      </c>
      <c r="AL590" s="9">
        <v>2.3919999999999999</v>
      </c>
      <c r="AM590" s="9">
        <v>2.5920000000000001</v>
      </c>
      <c r="AN590" s="9">
        <v>2.4419999999999997</v>
      </c>
      <c r="AO590" s="9" t="s">
        <v>1</v>
      </c>
      <c r="AP590" s="9">
        <v>3.0869999999999997</v>
      </c>
      <c r="AQ590" s="9">
        <v>2.3319999999999999</v>
      </c>
      <c r="AR590" s="1" t="s">
        <v>1</v>
      </c>
      <c r="AT590" s="9"/>
      <c r="AU590" s="9"/>
      <c r="AV590" s="9"/>
      <c r="AW590" s="9"/>
      <c r="AX590" s="9"/>
      <c r="AY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</row>
    <row r="591" spans="1:70" hidden="1" x14ac:dyDescent="0.25">
      <c r="A591" s="8">
        <v>36111</v>
      </c>
      <c r="B591" s="5">
        <f t="shared" si="28"/>
        <v>585</v>
      </c>
      <c r="C591" s="9"/>
      <c r="D591" s="9" t="s">
        <v>256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 t="s">
        <v>256</v>
      </c>
      <c r="AA591" s="9">
        <v>2.39</v>
      </c>
      <c r="AB591" s="9">
        <v>2.3940000000000001</v>
      </c>
      <c r="AC591" s="179">
        <f t="shared" si="27"/>
        <v>0</v>
      </c>
      <c r="AD591" s="9"/>
      <c r="AE591" s="9">
        <v>2.3940000000000001</v>
      </c>
      <c r="AF591" s="9">
        <v>1.9639636789318824</v>
      </c>
      <c r="AG591" s="9">
        <v>2.569</v>
      </c>
      <c r="AH591" s="9">
        <v>2.2665000000000002</v>
      </c>
      <c r="AI591" s="9">
        <v>2.2315</v>
      </c>
      <c r="AJ591" s="9">
        <v>2.2639999999999998</v>
      </c>
      <c r="AK591" s="9">
        <v>2.3165</v>
      </c>
      <c r="AL591" s="9">
        <v>2.3565</v>
      </c>
      <c r="AM591" s="9">
        <v>2.5190000000000001</v>
      </c>
      <c r="AN591" s="9">
        <v>2.254</v>
      </c>
      <c r="AO591" s="9" t="s">
        <v>1</v>
      </c>
      <c r="AP591" s="9">
        <v>2.9740000000000002</v>
      </c>
      <c r="AQ591" s="9">
        <v>2.294</v>
      </c>
      <c r="AR591" s="1" t="s">
        <v>1</v>
      </c>
      <c r="AT591" s="9"/>
      <c r="AU591" s="9"/>
      <c r="AV591" s="9"/>
      <c r="AW591" s="9"/>
      <c r="AX591" s="9"/>
      <c r="AY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</row>
    <row r="592" spans="1:70" hidden="1" x14ac:dyDescent="0.25">
      <c r="A592" s="8">
        <v>36112</v>
      </c>
      <c r="B592" s="5">
        <f t="shared" si="28"/>
        <v>586</v>
      </c>
      <c r="C592" s="9"/>
      <c r="D592" s="9" t="s">
        <v>256</v>
      </c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 t="s">
        <v>256</v>
      </c>
      <c r="AA592" s="9">
        <v>2.4049999999999998</v>
      </c>
      <c r="AB592" s="9">
        <v>2.4590000000000001</v>
      </c>
      <c r="AC592" s="179">
        <f t="shared" si="27"/>
        <v>0</v>
      </c>
      <c r="AD592" s="9"/>
      <c r="AE592" s="9">
        <v>2.4590000000000001</v>
      </c>
      <c r="AF592" s="9">
        <v>1.9682462112823109</v>
      </c>
      <c r="AG592" s="9">
        <v>2.6390000000000002</v>
      </c>
      <c r="AH592" s="9">
        <v>2.3239999999999998</v>
      </c>
      <c r="AI592" s="9">
        <v>2.2777500000000002</v>
      </c>
      <c r="AJ592" s="9">
        <v>2.3039999999999998</v>
      </c>
      <c r="AK592" s="9">
        <v>2.3765000000000001</v>
      </c>
      <c r="AL592" s="9">
        <v>2.4215</v>
      </c>
      <c r="AM592" s="9">
        <v>2.5727500000000001</v>
      </c>
      <c r="AN592" s="9">
        <v>2.2989999999999999</v>
      </c>
      <c r="AO592" s="9" t="s">
        <v>1</v>
      </c>
      <c r="AP592" s="9">
        <v>3.0390000000000001</v>
      </c>
      <c r="AQ592" s="9">
        <v>2.3465000000000003</v>
      </c>
      <c r="AR592" s="1" t="s">
        <v>1</v>
      </c>
      <c r="AT592" s="9"/>
      <c r="AU592" s="9"/>
      <c r="AV592" s="9"/>
      <c r="AW592" s="9"/>
      <c r="AX592" s="9"/>
      <c r="AY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</row>
    <row r="593" spans="1:70" hidden="1" x14ac:dyDescent="0.25">
      <c r="A593" s="8">
        <v>36115</v>
      </c>
      <c r="B593" s="5">
        <f t="shared" si="28"/>
        <v>587</v>
      </c>
      <c r="C593" s="9"/>
      <c r="D593" s="9" t="s">
        <v>256</v>
      </c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 t="s">
        <v>256</v>
      </c>
      <c r="AA593" s="9">
        <v>2.37</v>
      </c>
      <c r="AB593" s="9">
        <v>2.3050000000000002</v>
      </c>
      <c r="AC593" s="179">
        <f t="shared" si="27"/>
        <v>0</v>
      </c>
      <c r="AD593" s="9"/>
      <c r="AE593" s="9">
        <v>2.3050000000000002</v>
      </c>
      <c r="AF593" s="9">
        <v>1.955536168148406</v>
      </c>
      <c r="AG593" s="9">
        <v>2.4674999999999998</v>
      </c>
      <c r="AH593" s="9">
        <v>2.1924999999999999</v>
      </c>
      <c r="AI593" s="9">
        <v>2.1675</v>
      </c>
      <c r="AJ593" s="9">
        <v>2.19</v>
      </c>
      <c r="AK593" s="9">
        <v>2.23</v>
      </c>
      <c r="AL593" s="9">
        <v>2.2850000000000001</v>
      </c>
      <c r="AM593" s="9">
        <v>2.4550000000000001</v>
      </c>
      <c r="AN593" s="9">
        <v>2.2149999999999999</v>
      </c>
      <c r="AO593" s="9" t="s">
        <v>1</v>
      </c>
      <c r="AP593" s="9">
        <v>2.8</v>
      </c>
      <c r="AQ593" s="9">
        <v>2.2174999999999998</v>
      </c>
      <c r="AR593" s="1" t="s">
        <v>1</v>
      </c>
      <c r="AT593" s="9"/>
      <c r="AU593" s="9"/>
      <c r="AV593" s="9"/>
      <c r="AW593" s="9"/>
      <c r="AX593" s="9"/>
      <c r="AY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</row>
    <row r="594" spans="1:70" hidden="1" x14ac:dyDescent="0.25">
      <c r="A594" s="8">
        <v>36116</v>
      </c>
      <c r="B594" s="5">
        <f t="shared" si="28"/>
        <v>588</v>
      </c>
      <c r="C594" s="9"/>
      <c r="D594" s="9" t="s">
        <v>256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 t="s">
        <v>256</v>
      </c>
      <c r="AA594" s="9">
        <v>2.27</v>
      </c>
      <c r="AB594" s="9">
        <v>2.2789999999999999</v>
      </c>
      <c r="AC594" s="179">
        <f t="shared" si="27"/>
        <v>0</v>
      </c>
      <c r="AD594" s="9"/>
      <c r="AE594" s="9">
        <v>2.2789999999999999</v>
      </c>
      <c r="AF594" s="9">
        <v>1.9576811465814534</v>
      </c>
      <c r="AG594" s="9">
        <v>2.4264999999999999</v>
      </c>
      <c r="AH594" s="9">
        <v>2.1789999999999998</v>
      </c>
      <c r="AI594" s="9">
        <v>2.1589999999999998</v>
      </c>
      <c r="AJ594" s="9">
        <v>2.1789999999999998</v>
      </c>
      <c r="AK594" s="9">
        <v>2.2115</v>
      </c>
      <c r="AL594" s="9">
        <v>2.2664999999999997</v>
      </c>
      <c r="AM594" s="9">
        <v>2.4390000000000001</v>
      </c>
      <c r="AN594" s="9">
        <v>2.2639999999999998</v>
      </c>
      <c r="AO594" s="9" t="s">
        <v>1</v>
      </c>
      <c r="AP594" s="9">
        <v>2.7389999999999999</v>
      </c>
      <c r="AQ594" s="9">
        <v>2.194</v>
      </c>
      <c r="AR594" s="1" t="s">
        <v>1</v>
      </c>
      <c r="AT594" s="9"/>
      <c r="AU594" s="9"/>
      <c r="AV594" s="9"/>
      <c r="AW594" s="9"/>
      <c r="AX594" s="9"/>
      <c r="AY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</row>
    <row r="595" spans="1:70" hidden="1" x14ac:dyDescent="0.25">
      <c r="A595" s="8">
        <v>36117</v>
      </c>
      <c r="B595" s="5">
        <f t="shared" si="28"/>
        <v>589</v>
      </c>
      <c r="C595" s="9"/>
      <c r="D595" s="9" t="s">
        <v>256</v>
      </c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 t="s">
        <v>256</v>
      </c>
      <c r="AA595" s="9">
        <v>2.25</v>
      </c>
      <c r="AB595" s="9">
        <v>2.2040000000000002</v>
      </c>
      <c r="AC595" s="179">
        <f t="shared" si="27"/>
        <v>0</v>
      </c>
      <c r="AD595" s="9"/>
      <c r="AE595" s="9">
        <v>2.2040000000000002</v>
      </c>
      <c r="AF595" s="9">
        <v>1.9526811465814535</v>
      </c>
      <c r="AG595" s="9">
        <v>2.3515000000000001</v>
      </c>
      <c r="AH595" s="9">
        <v>2.1315000000000004</v>
      </c>
      <c r="AI595" s="9">
        <v>2.0915000000000004</v>
      </c>
      <c r="AJ595" s="9">
        <v>2.109</v>
      </c>
      <c r="AK595" s="9">
        <v>2.1540000000000004</v>
      </c>
      <c r="AL595" s="9">
        <v>2.1990000000000003</v>
      </c>
      <c r="AM595" s="9">
        <v>2.3665000000000003</v>
      </c>
      <c r="AN595" s="9">
        <v>2.1740000000000004</v>
      </c>
      <c r="AO595" s="9" t="s">
        <v>1</v>
      </c>
      <c r="AP595" s="9">
        <v>2.6440000000000001</v>
      </c>
      <c r="AQ595" s="9">
        <v>2.1515</v>
      </c>
      <c r="AR595" s="1" t="s">
        <v>1</v>
      </c>
      <c r="AT595" s="9"/>
      <c r="AU595" s="9"/>
      <c r="AV595" s="9"/>
      <c r="AW595" s="9"/>
      <c r="AX595" s="9"/>
      <c r="AY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</row>
    <row r="596" spans="1:70" hidden="1" x14ac:dyDescent="0.25">
      <c r="A596" s="8">
        <v>36118</v>
      </c>
      <c r="B596" s="5">
        <f t="shared" si="28"/>
        <v>590</v>
      </c>
      <c r="C596" s="9"/>
      <c r="D596" s="9" t="s">
        <v>256</v>
      </c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 t="s">
        <v>256</v>
      </c>
      <c r="AA596" s="9">
        <v>2.19</v>
      </c>
      <c r="AB596" s="9">
        <v>2.2130000000000001</v>
      </c>
      <c r="AC596" s="179">
        <f t="shared" si="27"/>
        <v>0</v>
      </c>
      <c r="AD596" s="9"/>
      <c r="AE596" s="9">
        <v>2.2130000000000001</v>
      </c>
      <c r="AF596" s="9">
        <v>1.9379711034475489</v>
      </c>
      <c r="AG596" s="9">
        <v>2.3679999999999999</v>
      </c>
      <c r="AH596" s="9">
        <v>2.1292499999999999</v>
      </c>
      <c r="AI596" s="9">
        <v>2.0754999999999999</v>
      </c>
      <c r="AJ596" s="9">
        <v>2.133</v>
      </c>
      <c r="AK596" s="9">
        <v>2.153</v>
      </c>
      <c r="AL596" s="9">
        <v>2.2080000000000002</v>
      </c>
      <c r="AM596" s="9">
        <v>2.3605</v>
      </c>
      <c r="AN596" s="9">
        <v>2.1280000000000001</v>
      </c>
      <c r="AO596" s="9" t="s">
        <v>1</v>
      </c>
      <c r="AP596" s="9">
        <v>2.653</v>
      </c>
      <c r="AQ596" s="9">
        <v>2.1505000000000001</v>
      </c>
      <c r="AR596" s="1" t="s">
        <v>1</v>
      </c>
      <c r="AT596" s="9"/>
      <c r="AU596" s="9"/>
      <c r="AV596" s="9"/>
      <c r="AW596" s="9"/>
      <c r="AX596" s="9"/>
      <c r="AY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</row>
    <row r="597" spans="1:70" hidden="1" x14ac:dyDescent="0.25">
      <c r="A597" s="8">
        <v>36119</v>
      </c>
      <c r="B597" s="5">
        <f t="shared" si="28"/>
        <v>591</v>
      </c>
      <c r="C597" s="9"/>
      <c r="D597" s="9" t="s">
        <v>256</v>
      </c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 t="s">
        <v>256</v>
      </c>
      <c r="AA597" s="9">
        <v>2.2000000000000002</v>
      </c>
      <c r="AB597" s="9">
        <v>2.1629999999999998</v>
      </c>
      <c r="AC597" s="179">
        <f t="shared" si="27"/>
        <v>0</v>
      </c>
      <c r="AD597" s="9"/>
      <c r="AE597" s="9">
        <v>2.1629999999999998</v>
      </c>
      <c r="AF597" s="9">
        <v>1.9224060387466906</v>
      </c>
      <c r="AG597" s="9">
        <v>2.323</v>
      </c>
      <c r="AH597" s="9">
        <v>2.0492499999999998</v>
      </c>
      <c r="AI597" s="9">
        <v>2.0129999999999999</v>
      </c>
      <c r="AJ597" s="9">
        <v>2.0329999999999995</v>
      </c>
      <c r="AK597" s="9">
        <v>2.093</v>
      </c>
      <c r="AL597" s="9">
        <v>2.1479999999999997</v>
      </c>
      <c r="AM597" s="9">
        <v>2.298</v>
      </c>
      <c r="AN597" s="9">
        <v>2.073</v>
      </c>
      <c r="AO597" s="9">
        <v>2.3979999999999997</v>
      </c>
      <c r="AP597" s="9">
        <v>2.6029999999999998</v>
      </c>
      <c r="AQ597" s="9">
        <v>2.0854999999999997</v>
      </c>
      <c r="AR597" s="1" t="s">
        <v>1</v>
      </c>
      <c r="AT597" s="9"/>
      <c r="AU597" s="9"/>
      <c r="AV597" s="9"/>
      <c r="AW597" s="9"/>
      <c r="AX597" s="9"/>
      <c r="AY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</row>
    <row r="598" spans="1:70" hidden="1" x14ac:dyDescent="0.25">
      <c r="A598" s="8">
        <v>36122</v>
      </c>
      <c r="B598" s="5">
        <f t="shared" si="28"/>
        <v>592</v>
      </c>
      <c r="C598" s="9"/>
      <c r="D598" s="9" t="s">
        <v>256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 t="s">
        <v>256</v>
      </c>
      <c r="AA598" s="9">
        <v>2.11</v>
      </c>
      <c r="AB598" s="9">
        <v>2.097</v>
      </c>
      <c r="AC598" s="179">
        <f t="shared" si="27"/>
        <v>0</v>
      </c>
      <c r="AD598" s="9"/>
      <c r="AE598" s="9">
        <v>2.097</v>
      </c>
      <c r="AF598" s="9">
        <v>1.9037238586389091</v>
      </c>
      <c r="AG598" s="9">
        <v>2.2595000000000001</v>
      </c>
      <c r="AH598" s="9">
        <v>1.9869999999999999</v>
      </c>
      <c r="AI598" s="9">
        <v>1.9495</v>
      </c>
      <c r="AJ598" s="9">
        <v>1.9770000000000001</v>
      </c>
      <c r="AK598" s="9">
        <v>2.0245000000000002</v>
      </c>
      <c r="AL598" s="9">
        <v>2.0819999999999999</v>
      </c>
      <c r="AM598" s="9">
        <v>2.262</v>
      </c>
      <c r="AN598" s="9">
        <v>2.0019999999999998</v>
      </c>
      <c r="AO598" s="9">
        <v>2.3294999999999999</v>
      </c>
      <c r="AP598" s="9">
        <v>2.5369999999999999</v>
      </c>
      <c r="AQ598" s="9">
        <v>2.0157500000000002</v>
      </c>
      <c r="AR598" s="1" t="s">
        <v>1</v>
      </c>
      <c r="AT598" s="9"/>
      <c r="AU598" s="9"/>
      <c r="AV598" s="9"/>
      <c r="AW598" s="9"/>
      <c r="AX598" s="9"/>
      <c r="AY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</row>
    <row r="599" spans="1:70" hidden="1" x14ac:dyDescent="0.25">
      <c r="A599" s="8">
        <v>36123</v>
      </c>
      <c r="B599" s="5">
        <f t="shared" si="28"/>
        <v>593</v>
      </c>
      <c r="C599" s="9"/>
      <c r="D599" s="9" t="s">
        <v>256</v>
      </c>
      <c r="E599" s="9">
        <v>1</v>
      </c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 t="s">
        <v>256</v>
      </c>
      <c r="AA599" s="9">
        <v>2.0699999999999998</v>
      </c>
      <c r="AB599" s="9">
        <v>2.149</v>
      </c>
      <c r="AC599" s="179">
        <f t="shared" si="27"/>
        <v>0</v>
      </c>
      <c r="AD599" s="9">
        <v>1</v>
      </c>
      <c r="AE599" s="9">
        <v>2.149</v>
      </c>
      <c r="AF599" s="9">
        <v>1.9105472416447833</v>
      </c>
      <c r="AG599" s="9">
        <v>2.2690000000000001</v>
      </c>
      <c r="AH599" s="9">
        <v>2.0550000000000002</v>
      </c>
      <c r="AI599" s="9">
        <v>1.99</v>
      </c>
      <c r="AJ599" s="9">
        <v>2.0190000000000001</v>
      </c>
      <c r="AK599" s="9">
        <v>2.069</v>
      </c>
      <c r="AL599" s="9">
        <v>2.1440000000000001</v>
      </c>
      <c r="AM599" s="9">
        <v>2.2949999999999999</v>
      </c>
      <c r="AN599" s="9">
        <v>2.0790000000000002</v>
      </c>
      <c r="AO599" s="9">
        <v>2.3340000000000001</v>
      </c>
      <c r="AP599" s="9">
        <v>2.569</v>
      </c>
      <c r="AQ599" s="9">
        <v>2.085</v>
      </c>
      <c r="AR599" s="1" t="s">
        <v>1</v>
      </c>
      <c r="AT599" s="9"/>
      <c r="AU599" s="9"/>
      <c r="AV599" s="9"/>
      <c r="AW599" s="9"/>
      <c r="AX599" s="9"/>
      <c r="AY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</row>
    <row r="600" spans="1:70" hidden="1" x14ac:dyDescent="0.25">
      <c r="A600" s="180">
        <v>36124</v>
      </c>
      <c r="B600" s="5">
        <f t="shared" si="28"/>
        <v>594</v>
      </c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>
        <v>2.2599999999999998</v>
      </c>
      <c r="AB600" s="9">
        <v>2.1960000000000002</v>
      </c>
      <c r="AC600" s="17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T600" s="9"/>
      <c r="AU600" s="9"/>
      <c r="AV600" s="9"/>
      <c r="AW600" s="9"/>
      <c r="AX600" s="9"/>
      <c r="AY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</row>
    <row r="601" spans="1:70" hidden="1" x14ac:dyDescent="0.25">
      <c r="A601" s="8">
        <v>36129</v>
      </c>
      <c r="B601" s="5">
        <f t="shared" si="28"/>
        <v>595</v>
      </c>
      <c r="C601" s="9"/>
      <c r="D601" s="9" t="s">
        <v>257</v>
      </c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 t="s">
        <v>257</v>
      </c>
      <c r="AA601" s="9">
        <v>2.06</v>
      </c>
      <c r="AB601" s="9">
        <v>1.976</v>
      </c>
      <c r="AC601" s="179">
        <f t="shared" si="27"/>
        <v>0</v>
      </c>
      <c r="AD601" s="9"/>
      <c r="AE601" s="9">
        <v>1.976</v>
      </c>
      <c r="AF601" s="9">
        <v>1.7375472416447832</v>
      </c>
      <c r="AG601" s="9">
        <v>2.0960000000000001</v>
      </c>
      <c r="AH601" s="9">
        <v>1.8620000000000001</v>
      </c>
      <c r="AI601" s="9">
        <v>1.7969999999999999</v>
      </c>
      <c r="AJ601" s="9">
        <v>1.8460000000000001</v>
      </c>
      <c r="AK601" s="9">
        <v>1.8959999999999999</v>
      </c>
      <c r="AL601" s="9">
        <v>1.9729999999999999</v>
      </c>
      <c r="AM601" s="9">
        <v>2.1019999999999999</v>
      </c>
      <c r="AN601" s="9">
        <v>1.9060000000000001</v>
      </c>
      <c r="AO601" s="9">
        <v>2.161</v>
      </c>
      <c r="AP601" s="9">
        <v>2.3759999999999999</v>
      </c>
      <c r="AQ601" s="9">
        <v>1.9119999999999999</v>
      </c>
      <c r="AR601" s="1" t="s">
        <v>1</v>
      </c>
      <c r="AT601" s="9"/>
      <c r="AU601" s="9"/>
      <c r="AV601" s="9"/>
      <c r="AW601" s="9"/>
      <c r="AX601" s="9"/>
      <c r="AY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</row>
    <row r="602" spans="1:70" hidden="1" x14ac:dyDescent="0.25">
      <c r="A602" s="8">
        <v>36130</v>
      </c>
      <c r="B602" s="5">
        <f t="shared" si="28"/>
        <v>596</v>
      </c>
      <c r="C602" s="9"/>
      <c r="D602" s="9" t="s">
        <v>257</v>
      </c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 t="s">
        <v>257</v>
      </c>
      <c r="AA602" s="9">
        <v>1.86</v>
      </c>
      <c r="AB602" s="9">
        <v>1.958</v>
      </c>
      <c r="AC602" s="179">
        <f t="shared" si="27"/>
        <v>0</v>
      </c>
      <c r="AD602" s="9"/>
      <c r="AE602" s="9">
        <v>1.958</v>
      </c>
      <c r="AF602" s="9">
        <v>1.6512586874215627</v>
      </c>
      <c r="AG602" s="9">
        <v>2.008</v>
      </c>
      <c r="AH602" s="9">
        <v>1.853</v>
      </c>
      <c r="AI602" s="9">
        <v>1.8067500000000001</v>
      </c>
      <c r="AJ602" s="9">
        <v>1.873</v>
      </c>
      <c r="AK602" s="9">
        <v>1.873</v>
      </c>
      <c r="AL602" s="9">
        <v>1.9204999999999999</v>
      </c>
      <c r="AM602" s="9">
        <v>2.0967500000000001</v>
      </c>
      <c r="AN602" s="9">
        <v>1.948</v>
      </c>
      <c r="AO602" s="9">
        <v>2.1080000000000001</v>
      </c>
      <c r="AP602" s="9">
        <v>2.3580000000000001</v>
      </c>
      <c r="AQ602" s="9">
        <v>1.8654999999999999</v>
      </c>
      <c r="AR602" s="1" t="s">
        <v>1</v>
      </c>
      <c r="AT602" s="9"/>
      <c r="AU602" s="9"/>
      <c r="AV602" s="9"/>
      <c r="AW602" s="9"/>
      <c r="AX602" s="9"/>
      <c r="AY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</row>
    <row r="603" spans="1:70" hidden="1" x14ac:dyDescent="0.25">
      <c r="A603" s="8">
        <v>36131</v>
      </c>
      <c r="B603" s="5">
        <f t="shared" si="28"/>
        <v>597</v>
      </c>
      <c r="C603" s="9"/>
      <c r="D603" s="9" t="s">
        <v>257</v>
      </c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 t="s">
        <v>257</v>
      </c>
      <c r="AA603" s="9">
        <v>1.98</v>
      </c>
      <c r="AB603" s="9">
        <v>1.8859999999999999</v>
      </c>
      <c r="AC603" s="179">
        <f t="shared" si="27"/>
        <v>0</v>
      </c>
      <c r="AD603" s="9"/>
      <c r="AE603" s="9">
        <v>1.8859999999999999</v>
      </c>
      <c r="AF603" s="9">
        <v>1.6113183893863174</v>
      </c>
      <c r="AG603" s="9">
        <v>1.946</v>
      </c>
      <c r="AH603" s="9">
        <v>1.7609999999999999</v>
      </c>
      <c r="AI603" s="9">
        <v>1.746</v>
      </c>
      <c r="AJ603" s="9">
        <v>1.8159999999999998</v>
      </c>
      <c r="AK603" s="9">
        <v>1.8059999999999998</v>
      </c>
      <c r="AL603" s="9">
        <v>1.8484999999999998</v>
      </c>
      <c r="AM603" s="9">
        <v>2.0284999999999997</v>
      </c>
      <c r="AN603" s="9">
        <v>1.9359999999999999</v>
      </c>
      <c r="AO603" s="9">
        <v>2.036</v>
      </c>
      <c r="AP603" s="9">
        <v>2.286</v>
      </c>
      <c r="AQ603" s="9">
        <v>1.7985</v>
      </c>
      <c r="AR603" s="1" t="s">
        <v>1</v>
      </c>
      <c r="AT603" s="9"/>
      <c r="AU603" s="9"/>
      <c r="AV603" s="9"/>
      <c r="AW603" s="9"/>
      <c r="AX603" s="9"/>
      <c r="AY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</row>
    <row r="604" spans="1:70" hidden="1" x14ac:dyDescent="0.25">
      <c r="A604" s="8">
        <v>36132</v>
      </c>
      <c r="B604" s="5">
        <f t="shared" si="28"/>
        <v>598</v>
      </c>
      <c r="C604" s="9"/>
      <c r="D604" s="9" t="s">
        <v>257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 t="s">
        <v>257</v>
      </c>
      <c r="AA604" s="9">
        <v>1.85</v>
      </c>
      <c r="AB604" s="9">
        <v>1.9590000000000001</v>
      </c>
      <c r="AC604" s="179">
        <f t="shared" si="27"/>
        <v>0</v>
      </c>
      <c r="AD604" s="9"/>
      <c r="AE604" s="9">
        <v>1.9590000000000001</v>
      </c>
      <c r="AF604" s="9">
        <v>1.5625547083451978</v>
      </c>
      <c r="AG604" s="9">
        <v>2.0340000000000003</v>
      </c>
      <c r="AH604" s="9">
        <v>1.839</v>
      </c>
      <c r="AI604" s="9">
        <v>1.8140000000000001</v>
      </c>
      <c r="AJ604" s="9">
        <v>1.869</v>
      </c>
      <c r="AK604" s="9">
        <v>1.869</v>
      </c>
      <c r="AL604" s="9">
        <v>1.929</v>
      </c>
      <c r="AM604" s="9">
        <v>2.129</v>
      </c>
      <c r="AN604" s="9">
        <v>1.9690000000000001</v>
      </c>
      <c r="AO604" s="9">
        <v>2.109</v>
      </c>
      <c r="AP604" s="9">
        <v>2.419</v>
      </c>
      <c r="AQ604" s="9">
        <v>1.849</v>
      </c>
      <c r="AR604" s="1" t="s">
        <v>1</v>
      </c>
      <c r="AT604" s="9"/>
      <c r="AU604" s="9"/>
      <c r="AV604" s="9"/>
      <c r="AW604" s="9"/>
      <c r="AX604" s="9"/>
      <c r="AY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</row>
    <row r="605" spans="1:70" hidden="1" x14ac:dyDescent="0.25">
      <c r="A605" s="8">
        <v>36133</v>
      </c>
      <c r="B605" s="5">
        <f t="shared" si="28"/>
        <v>599</v>
      </c>
      <c r="C605" s="9"/>
      <c r="D605" s="9" t="s">
        <v>257</v>
      </c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 t="s">
        <v>257</v>
      </c>
      <c r="AA605" s="9">
        <v>1.91</v>
      </c>
      <c r="AB605" s="9">
        <v>1.978</v>
      </c>
      <c r="AC605" s="179">
        <f t="shared" si="27"/>
        <v>0</v>
      </c>
      <c r="AD605" s="9"/>
      <c r="AE605" s="9">
        <v>1.978</v>
      </c>
      <c r="AF605" s="9">
        <v>1.6146716233745688</v>
      </c>
      <c r="AG605" s="9">
        <v>2.048</v>
      </c>
      <c r="AH605" s="9">
        <v>1.863</v>
      </c>
      <c r="AI605" s="9">
        <v>1.8254999999999999</v>
      </c>
      <c r="AJ605" s="9">
        <v>1.883</v>
      </c>
      <c r="AK605" s="9">
        <v>1.8879999999999999</v>
      </c>
      <c r="AL605" s="9">
        <v>1.948</v>
      </c>
      <c r="AM605" s="9">
        <v>2.1629999999999998</v>
      </c>
      <c r="AN605" s="9">
        <v>2.0030000000000001</v>
      </c>
      <c r="AO605" s="9">
        <v>2.1280000000000001</v>
      </c>
      <c r="AP605" s="9">
        <v>2.4780000000000002</v>
      </c>
      <c r="AQ605" s="9">
        <v>1.8879999999999999</v>
      </c>
      <c r="AR605" s="1" t="s">
        <v>1</v>
      </c>
      <c r="AT605" s="9"/>
      <c r="AU605" s="9"/>
      <c r="AV605" s="9"/>
      <c r="AW605" s="9"/>
      <c r="AX605" s="9"/>
      <c r="AY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</row>
    <row r="606" spans="1:70" hidden="1" x14ac:dyDescent="0.25">
      <c r="A606" s="8">
        <v>36136</v>
      </c>
      <c r="B606" s="5">
        <f t="shared" si="28"/>
        <v>600</v>
      </c>
      <c r="C606" s="9"/>
      <c r="D606" s="9" t="s">
        <v>257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 t="s">
        <v>257</v>
      </c>
      <c r="AA606" s="9">
        <v>2.0099999999999998</v>
      </c>
      <c r="AB606" s="9">
        <v>2.101</v>
      </c>
      <c r="AC606" s="179">
        <f t="shared" ref="AC606:AC671" si="29">AE606-AB606</f>
        <v>0</v>
      </c>
      <c r="AD606" s="9"/>
      <c r="AE606" s="9">
        <v>2.101</v>
      </c>
      <c r="AF606" s="9">
        <v>1.6963756024509342</v>
      </c>
      <c r="AG606" s="9">
        <v>2.181</v>
      </c>
      <c r="AH606" s="9">
        <v>1.986</v>
      </c>
      <c r="AI606" s="9">
        <v>1.9510000000000001</v>
      </c>
      <c r="AJ606" s="9">
        <v>1.996</v>
      </c>
      <c r="AK606" s="9">
        <v>2.0110000000000001</v>
      </c>
      <c r="AL606" s="9">
        <v>2.0684999999999998</v>
      </c>
      <c r="AM606" s="9">
        <v>2.2785000000000002</v>
      </c>
      <c r="AN606" s="9">
        <v>2.121</v>
      </c>
      <c r="AO606" s="9">
        <v>2.2810000000000001</v>
      </c>
      <c r="AP606" s="9">
        <v>2.6709999999999998</v>
      </c>
      <c r="AQ606" s="9">
        <v>2.0110000000000001</v>
      </c>
      <c r="AR606" s="1" t="s">
        <v>1</v>
      </c>
      <c r="AT606" s="9"/>
      <c r="AU606" s="9"/>
      <c r="AV606" s="9"/>
      <c r="AW606" s="9"/>
      <c r="AX606" s="9"/>
      <c r="AY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</row>
    <row r="607" spans="1:70" hidden="1" x14ac:dyDescent="0.25">
      <c r="A607" s="8">
        <v>36137</v>
      </c>
      <c r="B607" s="5">
        <f t="shared" si="28"/>
        <v>601</v>
      </c>
      <c r="C607" s="9"/>
      <c r="D607" s="9" t="s">
        <v>257</v>
      </c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 t="s">
        <v>257</v>
      </c>
      <c r="AA607" s="9">
        <v>2.0299999999999998</v>
      </c>
      <c r="AB607" s="9">
        <v>1.913</v>
      </c>
      <c r="AC607" s="179">
        <f t="shared" si="29"/>
        <v>0</v>
      </c>
      <c r="AD607" s="9"/>
      <c r="AE607" s="9">
        <v>1.913</v>
      </c>
      <c r="AF607" s="9">
        <v>1.592848240368695</v>
      </c>
      <c r="AG607" s="9">
        <v>1.9805000000000001</v>
      </c>
      <c r="AH607" s="9">
        <v>1.8180000000000001</v>
      </c>
      <c r="AI607" s="9">
        <v>1.7905</v>
      </c>
      <c r="AJ607" s="9">
        <v>1.833</v>
      </c>
      <c r="AK607" s="9">
        <v>1.8280000000000001</v>
      </c>
      <c r="AL607" s="9">
        <v>1.893</v>
      </c>
      <c r="AM607" s="9">
        <v>2.1030000000000002</v>
      </c>
      <c r="AN607" s="9">
        <v>1.948</v>
      </c>
      <c r="AO607" s="9">
        <v>2.0830000000000002</v>
      </c>
      <c r="AP607" s="9">
        <v>2.4530000000000003</v>
      </c>
      <c r="AQ607" s="9">
        <v>1.83175</v>
      </c>
      <c r="AR607" s="1" t="s">
        <v>1</v>
      </c>
      <c r="AT607" s="9"/>
      <c r="AU607" s="9"/>
      <c r="AV607" s="9"/>
      <c r="AW607" s="9"/>
      <c r="AX607" s="9"/>
      <c r="AY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</row>
    <row r="608" spans="1:70" hidden="1" x14ac:dyDescent="0.25">
      <c r="A608" s="8">
        <v>36138</v>
      </c>
      <c r="B608" s="5">
        <f t="shared" si="28"/>
        <v>602</v>
      </c>
      <c r="C608" s="9"/>
      <c r="D608" s="9" t="s">
        <v>257</v>
      </c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 t="s">
        <v>257</v>
      </c>
      <c r="AA608" s="9">
        <v>1.86</v>
      </c>
      <c r="AB608" s="9">
        <v>1.847</v>
      </c>
      <c r="AC608" s="179">
        <f t="shared" si="29"/>
        <v>0</v>
      </c>
      <c r="AD608" s="9"/>
      <c r="AE608" s="9">
        <v>1.847</v>
      </c>
      <c r="AF608" s="9">
        <v>1.5850248573628205</v>
      </c>
      <c r="AG608" s="9">
        <v>1.907</v>
      </c>
      <c r="AH608" s="9">
        <v>1.7569999999999999</v>
      </c>
      <c r="AI608" s="9">
        <v>1.732</v>
      </c>
      <c r="AJ608" s="9">
        <v>1.782</v>
      </c>
      <c r="AK608" s="9">
        <v>1.7745</v>
      </c>
      <c r="AL608" s="9">
        <v>1.837</v>
      </c>
      <c r="AM608" s="9">
        <v>2.0419999999999998</v>
      </c>
      <c r="AN608" s="9">
        <v>1.9670000000000001</v>
      </c>
      <c r="AO608" s="9">
        <v>1.9969999999999999</v>
      </c>
      <c r="AP608" s="9">
        <v>2.3369999999999997</v>
      </c>
      <c r="AQ608" s="9">
        <v>1.7669999999999999</v>
      </c>
      <c r="AR608" s="1" t="s">
        <v>1</v>
      </c>
      <c r="AT608" s="9"/>
      <c r="AU608" s="9"/>
      <c r="AV608" s="9"/>
      <c r="AW608" s="9"/>
      <c r="AX608" s="9"/>
      <c r="AY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</row>
    <row r="609" spans="1:70" hidden="1" x14ac:dyDescent="0.25">
      <c r="A609" s="8">
        <v>36139</v>
      </c>
      <c r="B609" s="5">
        <f t="shared" si="28"/>
        <v>603</v>
      </c>
      <c r="C609" s="9"/>
      <c r="D609" s="9" t="s">
        <v>257</v>
      </c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 t="s">
        <v>257</v>
      </c>
      <c r="AA609" s="9">
        <v>1.81</v>
      </c>
      <c r="AB609" s="9">
        <v>1.84</v>
      </c>
      <c r="AC609" s="179">
        <f t="shared" si="29"/>
        <v>0</v>
      </c>
      <c r="AD609" s="9"/>
      <c r="AE609" s="9">
        <v>1.84</v>
      </c>
      <c r="AF609" s="9">
        <v>1.5880248573628206</v>
      </c>
      <c r="AG609" s="9">
        <v>1.89</v>
      </c>
      <c r="AH609" s="9">
        <v>1.7549999999999999</v>
      </c>
      <c r="AI609" s="9">
        <v>1.7150000000000001</v>
      </c>
      <c r="AJ609" s="9">
        <v>1.77</v>
      </c>
      <c r="AK609" s="9">
        <v>1.7675000000000001</v>
      </c>
      <c r="AL609" s="9">
        <v>1.83</v>
      </c>
      <c r="AM609" s="9">
        <v>2.0299999999999998</v>
      </c>
      <c r="AN609" s="9">
        <v>1.98</v>
      </c>
      <c r="AO609" s="9">
        <v>1.97</v>
      </c>
      <c r="AP609" s="9">
        <v>2.31</v>
      </c>
      <c r="AQ609" s="9">
        <v>1.76</v>
      </c>
      <c r="AR609" s="1" t="s">
        <v>1</v>
      </c>
      <c r="AT609" s="9"/>
      <c r="AU609" s="9"/>
      <c r="AV609" s="9"/>
      <c r="AW609" s="9"/>
      <c r="AX609" s="9"/>
      <c r="AY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</row>
    <row r="610" spans="1:70" hidden="1" x14ac:dyDescent="0.25">
      <c r="A610" s="180">
        <v>36140</v>
      </c>
      <c r="B610" s="5">
        <f t="shared" si="28"/>
        <v>604</v>
      </c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>
        <v>1.825</v>
      </c>
      <c r="AB610" s="9">
        <v>1.8580000000000001</v>
      </c>
      <c r="AC610" s="17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T610" s="9"/>
      <c r="AU610" s="9"/>
      <c r="AV610" s="9"/>
      <c r="AW610" s="9"/>
      <c r="AX610" s="9"/>
      <c r="AY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</row>
    <row r="611" spans="1:70" hidden="1" x14ac:dyDescent="0.25">
      <c r="A611" s="8">
        <v>36143</v>
      </c>
      <c r="B611" s="5">
        <f t="shared" si="28"/>
        <v>605</v>
      </c>
      <c r="C611" s="9"/>
      <c r="D611" s="9" t="s">
        <v>257</v>
      </c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 t="s">
        <v>257</v>
      </c>
      <c r="AA611" s="9">
        <v>1.93</v>
      </c>
      <c r="AB611" s="9">
        <v>1.952</v>
      </c>
      <c r="AC611" s="179">
        <f t="shared" si="29"/>
        <v>0</v>
      </c>
      <c r="AD611" s="9"/>
      <c r="AE611" s="9">
        <v>1.952</v>
      </c>
      <c r="AF611" s="9">
        <v>1.7409651553980658</v>
      </c>
      <c r="AG611" s="9">
        <v>1.9969999999999999</v>
      </c>
      <c r="AH611" s="9">
        <v>1.85825</v>
      </c>
      <c r="AI611" s="9">
        <v>1.8245</v>
      </c>
      <c r="AJ611" s="9">
        <v>1.8819999999999999</v>
      </c>
      <c r="AK611" s="9">
        <v>1.8794999999999999</v>
      </c>
      <c r="AL611" s="9">
        <v>1.9419999999999999</v>
      </c>
      <c r="AM611" s="9">
        <v>2.1244999999999998</v>
      </c>
      <c r="AN611" s="9">
        <v>2.2069999999999999</v>
      </c>
      <c r="AO611" s="9">
        <v>2.0895000000000001</v>
      </c>
      <c r="AP611" s="9">
        <v>2.4020000000000001</v>
      </c>
      <c r="AQ611" s="9">
        <v>1.8845000000000001</v>
      </c>
      <c r="AR611" s="1" t="s">
        <v>1</v>
      </c>
      <c r="AT611" s="9"/>
      <c r="AU611" s="9"/>
      <c r="AV611" s="9"/>
      <c r="AW611" s="9"/>
      <c r="AX611" s="9"/>
      <c r="AY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</row>
    <row r="612" spans="1:70" hidden="1" x14ac:dyDescent="0.25">
      <c r="A612" s="8">
        <v>36144</v>
      </c>
      <c r="B612" s="5">
        <f t="shared" si="28"/>
        <v>606</v>
      </c>
      <c r="C612" s="9"/>
      <c r="D612" s="9" t="s">
        <v>257</v>
      </c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 t="s">
        <v>257</v>
      </c>
      <c r="AA612" s="9">
        <v>1.96</v>
      </c>
      <c r="AB612" s="9">
        <v>1.952</v>
      </c>
      <c r="AC612" s="179">
        <f t="shared" si="29"/>
        <v>0</v>
      </c>
      <c r="AD612" s="9"/>
      <c r="AE612" s="9">
        <v>1.952</v>
      </c>
      <c r="AF612" s="9">
        <v>1.8774328155155506</v>
      </c>
      <c r="AG612" s="9">
        <v>2.0070000000000001</v>
      </c>
      <c r="AH612" s="9">
        <v>1.8819999999999999</v>
      </c>
      <c r="AI612" s="9">
        <v>1.8519999999999999</v>
      </c>
      <c r="AJ612" s="9">
        <v>1.917</v>
      </c>
      <c r="AK612" s="9">
        <v>1.8895</v>
      </c>
      <c r="AL612" s="9">
        <v>1.9470000000000001</v>
      </c>
      <c r="AM612" s="9">
        <v>2.157</v>
      </c>
      <c r="AN612" s="9">
        <v>2.4169999999999998</v>
      </c>
      <c r="AO612" s="9">
        <v>2.0895000000000001</v>
      </c>
      <c r="AP612" s="9">
        <v>2.4020000000000001</v>
      </c>
      <c r="AQ612" s="9">
        <v>1.8845000000000001</v>
      </c>
      <c r="AR612" s="1" t="s">
        <v>1</v>
      </c>
      <c r="AT612" s="9"/>
      <c r="AU612" s="9"/>
      <c r="AV612" s="9"/>
      <c r="AW612" s="9"/>
      <c r="AX612" s="9"/>
      <c r="AY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</row>
    <row r="613" spans="1:70" hidden="1" x14ac:dyDescent="0.25">
      <c r="A613" s="8">
        <v>36145</v>
      </c>
      <c r="B613" s="5">
        <f t="shared" si="28"/>
        <v>607</v>
      </c>
      <c r="C613" s="9"/>
      <c r="D613" s="9" t="s">
        <v>257</v>
      </c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 t="s">
        <v>257</v>
      </c>
      <c r="AA613" s="9">
        <v>2.0099999999999998</v>
      </c>
      <c r="AB613" s="9">
        <v>1.99</v>
      </c>
      <c r="AC613" s="179">
        <f t="shared" si="29"/>
        <v>0</v>
      </c>
      <c r="AD613" s="9"/>
      <c r="AE613" s="9">
        <v>1.99</v>
      </c>
      <c r="AF613" s="9">
        <v>1.9768432625684185</v>
      </c>
      <c r="AG613" s="9">
        <v>2.06</v>
      </c>
      <c r="AH613" s="9">
        <v>1.92</v>
      </c>
      <c r="AI613" s="9">
        <v>1.89</v>
      </c>
      <c r="AJ613" s="9">
        <v>1.9924999999999999</v>
      </c>
      <c r="AK613" s="9">
        <v>1.93</v>
      </c>
      <c r="AL613" s="9">
        <v>1.9850000000000001</v>
      </c>
      <c r="AM613" s="9">
        <v>2.1949999999999998</v>
      </c>
      <c r="AN613" s="9">
        <v>2.4750000000000001</v>
      </c>
      <c r="AO613" s="9">
        <v>2.1349999999999998</v>
      </c>
      <c r="AP613" s="9">
        <v>2.5</v>
      </c>
      <c r="AQ613" s="9">
        <v>1.9225000000000001</v>
      </c>
      <c r="AR613" s="1" t="s">
        <v>1</v>
      </c>
      <c r="AT613" s="9"/>
      <c r="AU613" s="9"/>
      <c r="AV613" s="9"/>
      <c r="AW613" s="9"/>
      <c r="AX613" s="9"/>
      <c r="AY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</row>
    <row r="614" spans="1:70" hidden="1" x14ac:dyDescent="0.25">
      <c r="A614" s="8">
        <v>36146</v>
      </c>
      <c r="B614" s="5">
        <f t="shared" si="28"/>
        <v>608</v>
      </c>
      <c r="C614" s="9"/>
      <c r="D614" s="9" t="s">
        <v>257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 t="s">
        <v>257</v>
      </c>
      <c r="AA614" s="9">
        <v>2.0299999999999998</v>
      </c>
      <c r="AB614" s="9">
        <v>2.0640000000000001</v>
      </c>
      <c r="AC614" s="179">
        <f t="shared" si="29"/>
        <v>0</v>
      </c>
      <c r="AD614" s="9"/>
      <c r="AE614" s="9">
        <v>2.0640000000000001</v>
      </c>
      <c r="AF614" s="9">
        <v>1.7399626664979277</v>
      </c>
      <c r="AG614" s="9">
        <v>2.1615000000000002</v>
      </c>
      <c r="AH614" s="9">
        <v>2.0114999999999998</v>
      </c>
      <c r="AI614" s="9">
        <v>1.994</v>
      </c>
      <c r="AJ614" s="9">
        <v>2.0789999999999997</v>
      </c>
      <c r="AK614" s="9">
        <v>2.0215000000000001</v>
      </c>
      <c r="AL614" s="9">
        <v>2.0615000000000001</v>
      </c>
      <c r="AM614" s="9">
        <v>2.3040000000000003</v>
      </c>
      <c r="AN614" s="9">
        <v>2.6440000000000001</v>
      </c>
      <c r="AO614" s="9">
        <v>2.2189999999999999</v>
      </c>
      <c r="AP614" s="9">
        <v>2.5739999999999998</v>
      </c>
      <c r="AQ614" s="9">
        <v>1.9990000000000001</v>
      </c>
      <c r="AR614" s="1" t="s">
        <v>1</v>
      </c>
      <c r="AT614" s="9"/>
      <c r="AU614" s="9"/>
      <c r="AV614" s="9"/>
      <c r="AW614" s="9"/>
      <c r="AX614" s="9"/>
      <c r="AY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</row>
    <row r="615" spans="1:70" hidden="1" x14ac:dyDescent="0.25">
      <c r="A615" s="8">
        <v>36147</v>
      </c>
      <c r="B615" s="5">
        <f t="shared" si="28"/>
        <v>609</v>
      </c>
      <c r="C615" s="9"/>
      <c r="D615" s="9" t="s">
        <v>257</v>
      </c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 t="s">
        <v>257</v>
      </c>
      <c r="AA615" s="9">
        <v>2.06</v>
      </c>
      <c r="AB615" s="9">
        <v>2.0739999999999998</v>
      </c>
      <c r="AC615" s="179">
        <f t="shared" si="29"/>
        <v>0</v>
      </c>
      <c r="AD615" s="9"/>
      <c r="AE615" s="9">
        <v>2.0739999999999998</v>
      </c>
      <c r="AF615" s="9">
        <v>1.7780795815272989</v>
      </c>
      <c r="AG615" s="9">
        <v>2.1739999999999999</v>
      </c>
      <c r="AH615" s="9">
        <v>2.024</v>
      </c>
      <c r="AI615" s="9">
        <v>1.9989999999999999</v>
      </c>
      <c r="AJ615" s="9">
        <v>2.0989999999999998</v>
      </c>
      <c r="AK615" s="9">
        <v>2.0364999999999998</v>
      </c>
      <c r="AL615" s="9">
        <v>2.069</v>
      </c>
      <c r="AM615" s="9">
        <v>2.3089999999999997</v>
      </c>
      <c r="AN615" s="9">
        <v>2.9539999999999997</v>
      </c>
      <c r="AO615" s="9">
        <v>2.2239999999999998</v>
      </c>
      <c r="AP615" s="9">
        <v>2.5839999999999996</v>
      </c>
      <c r="AQ615" s="9">
        <v>2.024</v>
      </c>
      <c r="AR615" s="1" t="s">
        <v>1</v>
      </c>
      <c r="AT615" s="9"/>
      <c r="AU615" s="9"/>
      <c r="AV615" s="9"/>
      <c r="AW615" s="9"/>
      <c r="AX615" s="9"/>
      <c r="AY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</row>
    <row r="616" spans="1:70" hidden="1" x14ac:dyDescent="0.25">
      <c r="A616" s="8">
        <v>36150</v>
      </c>
      <c r="B616" s="5">
        <f t="shared" si="28"/>
        <v>610</v>
      </c>
      <c r="C616" s="9"/>
      <c r="D616" s="9" t="s">
        <v>257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 t="s">
        <v>257</v>
      </c>
      <c r="AA616" s="9">
        <v>2.1</v>
      </c>
      <c r="AB616" s="9">
        <v>1.9470000000000001</v>
      </c>
      <c r="AC616" s="179">
        <f t="shared" si="29"/>
        <v>0</v>
      </c>
      <c r="AD616" s="9"/>
      <c r="AE616" s="9">
        <v>1.9470000000000001</v>
      </c>
      <c r="AF616" s="9">
        <v>1.7096691344744308</v>
      </c>
      <c r="AG616" s="9">
        <v>2.0220000000000002</v>
      </c>
      <c r="AH616" s="9">
        <v>1.897</v>
      </c>
      <c r="AI616" s="9">
        <v>1.8720000000000001</v>
      </c>
      <c r="AJ616" s="9">
        <v>1.9720000000000002</v>
      </c>
      <c r="AK616" s="9">
        <v>1.9045000000000001</v>
      </c>
      <c r="AL616" s="9">
        <v>1.9420000000000002</v>
      </c>
      <c r="AM616" s="9">
        <v>2.1819999999999999</v>
      </c>
      <c r="AN616" s="9">
        <v>2.8970000000000002</v>
      </c>
      <c r="AO616" s="9">
        <v>2.0870000000000002</v>
      </c>
      <c r="AP616" s="9">
        <v>2.3370000000000002</v>
      </c>
      <c r="AQ616" s="9">
        <v>1.887</v>
      </c>
      <c r="AR616" s="1" t="s">
        <v>1</v>
      </c>
      <c r="AT616" s="9"/>
      <c r="AU616" s="9"/>
      <c r="AV616" s="9"/>
      <c r="AW616" s="9"/>
      <c r="AX616" s="9"/>
      <c r="AY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</row>
    <row r="617" spans="1:70" hidden="1" x14ac:dyDescent="0.25">
      <c r="A617" s="8">
        <v>36151</v>
      </c>
      <c r="B617" s="5">
        <f t="shared" si="28"/>
        <v>611</v>
      </c>
      <c r="C617" s="9"/>
      <c r="D617" s="9" t="s">
        <v>257</v>
      </c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 t="s">
        <v>257</v>
      </c>
      <c r="AA617" s="9">
        <v>1.9550000000000001</v>
      </c>
      <c r="AB617" s="9">
        <v>1.925</v>
      </c>
      <c r="AC617" s="179">
        <f t="shared" si="29"/>
        <v>0</v>
      </c>
      <c r="AD617" s="9"/>
      <c r="AE617" s="9">
        <v>1.925</v>
      </c>
      <c r="AF617" s="9">
        <v>1.726315900486179</v>
      </c>
      <c r="AG617" s="9">
        <v>1.9850000000000001</v>
      </c>
      <c r="AH617" s="9">
        <v>1.865</v>
      </c>
      <c r="AI617" s="9">
        <v>1.85</v>
      </c>
      <c r="AJ617" s="9">
        <v>1.95</v>
      </c>
      <c r="AK617" s="9">
        <v>1.87</v>
      </c>
      <c r="AL617" s="9">
        <v>1.92</v>
      </c>
      <c r="AM617" s="9">
        <v>2.165</v>
      </c>
      <c r="AN617" s="9">
        <v>3.0750000000000002</v>
      </c>
      <c r="AO617" s="9">
        <v>2.0249999999999999</v>
      </c>
      <c r="AP617" s="9">
        <v>2.2850000000000001</v>
      </c>
      <c r="AQ617" s="9">
        <v>1.865</v>
      </c>
      <c r="AR617" s="1" t="s">
        <v>1</v>
      </c>
      <c r="AT617" s="9"/>
      <c r="AU617" s="9"/>
      <c r="AV617" s="9"/>
      <c r="AW617" s="9"/>
      <c r="AX617" s="9"/>
      <c r="AY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</row>
    <row r="618" spans="1:70" hidden="1" x14ac:dyDescent="0.25">
      <c r="A618" s="8">
        <v>36152</v>
      </c>
      <c r="B618" s="5">
        <f t="shared" si="28"/>
        <v>612</v>
      </c>
      <c r="C618" s="9"/>
      <c r="D618" s="9" t="s">
        <v>257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 t="s">
        <v>257</v>
      </c>
      <c r="AA618" s="9">
        <v>1.915</v>
      </c>
      <c r="AB618" s="9">
        <v>1.9059999999999999</v>
      </c>
      <c r="AC618" s="179">
        <f t="shared" si="29"/>
        <v>0</v>
      </c>
      <c r="AD618" s="9"/>
      <c r="AE618" s="9">
        <v>1.9059999999999999</v>
      </c>
      <c r="AF618" s="9">
        <v>1.6945522194450597</v>
      </c>
      <c r="AG618" s="9">
        <v>1.966</v>
      </c>
      <c r="AH618" s="9">
        <v>1.8459999999999999</v>
      </c>
      <c r="AI618" s="9">
        <v>1.831</v>
      </c>
      <c r="AJ618" s="9">
        <v>1.921</v>
      </c>
      <c r="AK618" s="9">
        <v>1.851</v>
      </c>
      <c r="AL618" s="9">
        <v>1.8984999999999999</v>
      </c>
      <c r="AM618" s="9">
        <v>2.1509999999999998</v>
      </c>
      <c r="AN618" s="9">
        <v>3.1459999999999999</v>
      </c>
      <c r="AO618" s="9">
        <v>2.0110000000000001</v>
      </c>
      <c r="AP618" s="9">
        <v>2.266</v>
      </c>
      <c r="AQ618" s="9">
        <v>1.8659999999999999</v>
      </c>
      <c r="AR618" s="1" t="s">
        <v>1</v>
      </c>
      <c r="AT618" s="9"/>
      <c r="AU618" s="9"/>
      <c r="AV618" s="9"/>
      <c r="AW618" s="9"/>
      <c r="AX618" s="9"/>
      <c r="AY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</row>
    <row r="619" spans="1:70" hidden="1" x14ac:dyDescent="0.25">
      <c r="A619" s="8">
        <v>36153</v>
      </c>
      <c r="B619" s="5">
        <f t="shared" si="28"/>
        <v>613</v>
      </c>
      <c r="C619" s="9"/>
      <c r="D619" s="9" t="s">
        <v>257</v>
      </c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 t="s">
        <v>257</v>
      </c>
      <c r="AA619" s="9">
        <v>1.91</v>
      </c>
      <c r="AB619" s="9">
        <v>1.881</v>
      </c>
      <c r="AC619" s="179">
        <f t="shared" si="29"/>
        <v>0</v>
      </c>
      <c r="AD619" s="9"/>
      <c r="AE619" s="9">
        <v>1.881</v>
      </c>
      <c r="AF619" s="9">
        <v>1.6695522194450598</v>
      </c>
      <c r="AG619" s="9">
        <v>1.9410000000000001</v>
      </c>
      <c r="AH619" s="9">
        <v>1.806</v>
      </c>
      <c r="AI619" s="9">
        <v>1.7909999999999999</v>
      </c>
      <c r="AJ619" s="9">
        <v>1.891</v>
      </c>
      <c r="AK619" s="9">
        <v>1.831</v>
      </c>
      <c r="AL619" s="9">
        <v>1.8734999999999999</v>
      </c>
      <c r="AM619" s="9">
        <v>2.1259999999999999</v>
      </c>
      <c r="AN619" s="9">
        <v>3.121</v>
      </c>
      <c r="AO619" s="9">
        <v>1.986</v>
      </c>
      <c r="AP619" s="9">
        <v>2.2410000000000001</v>
      </c>
      <c r="AQ619" s="9">
        <v>1.8360000000000001</v>
      </c>
      <c r="AR619" s="1" t="s">
        <v>1</v>
      </c>
      <c r="AT619" s="9"/>
      <c r="AU619" s="9"/>
      <c r="AV619" s="9"/>
      <c r="AW619" s="9"/>
      <c r="AX619" s="9"/>
      <c r="AY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</row>
    <row r="620" spans="1:70" hidden="1" x14ac:dyDescent="0.25">
      <c r="A620" s="8">
        <v>36157</v>
      </c>
      <c r="B620" s="5">
        <f t="shared" si="28"/>
        <v>614</v>
      </c>
      <c r="C620" s="9"/>
      <c r="D620" s="9" t="s">
        <v>257</v>
      </c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 t="s">
        <v>257</v>
      </c>
      <c r="AA620" s="9">
        <v>1.82</v>
      </c>
      <c r="AB620" s="9">
        <v>1.788</v>
      </c>
      <c r="AC620" s="179">
        <f t="shared" si="29"/>
        <v>0</v>
      </c>
      <c r="AD620" s="9"/>
      <c r="AE620" s="9">
        <v>1.788</v>
      </c>
      <c r="AF620" s="9">
        <v>1.5780000000000001</v>
      </c>
      <c r="AG620" s="9">
        <v>1.8580000000000001</v>
      </c>
      <c r="AH620" s="9">
        <v>1.7130000000000001</v>
      </c>
      <c r="AI620" s="9">
        <v>1.698</v>
      </c>
      <c r="AJ620" s="9">
        <v>1.7930000000000001</v>
      </c>
      <c r="AK620" s="9">
        <v>1.7530000000000001</v>
      </c>
      <c r="AL620" s="9">
        <v>1.7855000000000001</v>
      </c>
      <c r="AM620" s="9">
        <v>2.0329999999999999</v>
      </c>
      <c r="AN620" s="9">
        <v>2.8980000000000001</v>
      </c>
      <c r="AO620" s="9">
        <v>1.8980000000000001</v>
      </c>
      <c r="AP620" s="9">
        <v>2.1480000000000001</v>
      </c>
      <c r="AQ620" s="9">
        <v>1.7430000000000001</v>
      </c>
      <c r="AR620" s="1" t="s">
        <v>1</v>
      </c>
      <c r="AT620" s="9"/>
      <c r="AU620" s="9"/>
      <c r="AV620" s="9"/>
      <c r="AW620" s="9"/>
      <c r="AX620" s="9"/>
      <c r="AY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</row>
    <row r="621" spans="1:70" hidden="1" x14ac:dyDescent="0.25">
      <c r="A621" s="8">
        <v>36158</v>
      </c>
      <c r="B621" s="5">
        <f t="shared" si="28"/>
        <v>615</v>
      </c>
      <c r="C621" s="9"/>
      <c r="D621" s="9" t="s">
        <v>257</v>
      </c>
      <c r="E621" s="9">
        <v>1</v>
      </c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 t="s">
        <v>257</v>
      </c>
      <c r="AA621" s="9">
        <v>1.81</v>
      </c>
      <c r="AB621" s="9">
        <v>1.7649999999999999</v>
      </c>
      <c r="AC621" s="179">
        <f t="shared" si="29"/>
        <v>0</v>
      </c>
      <c r="AD621" s="9">
        <v>1</v>
      </c>
      <c r="AE621" s="9">
        <v>1.7649999999999999</v>
      </c>
      <c r="AF621" s="9">
        <v>1.61</v>
      </c>
      <c r="AG621" s="9">
        <v>1.865</v>
      </c>
      <c r="AH621" s="9">
        <v>1.7124999999999999</v>
      </c>
      <c r="AI621" s="9">
        <v>1.7150000000000001</v>
      </c>
      <c r="AJ621" s="9">
        <v>1.7649999999999999</v>
      </c>
      <c r="AK621" s="9">
        <v>1.7749999999999999</v>
      </c>
      <c r="AL621" s="9">
        <v>1.77</v>
      </c>
      <c r="AM621" s="9">
        <v>1.9850000000000001</v>
      </c>
      <c r="AN621" s="9">
        <v>3</v>
      </c>
      <c r="AO621" s="9">
        <v>1.885</v>
      </c>
      <c r="AP621" s="9">
        <v>2.2450000000000001</v>
      </c>
      <c r="AQ621" s="9">
        <v>1.72</v>
      </c>
      <c r="AR621" s="1" t="s">
        <v>1</v>
      </c>
      <c r="AT621" s="9"/>
      <c r="AU621" s="9"/>
      <c r="AV621" s="9"/>
      <c r="AW621" s="9"/>
      <c r="AX621" s="9"/>
      <c r="AY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</row>
    <row r="622" spans="1:70" hidden="1" x14ac:dyDescent="0.25">
      <c r="A622" s="8">
        <v>36159</v>
      </c>
      <c r="B622" s="5">
        <f t="shared" si="28"/>
        <v>616</v>
      </c>
      <c r="C622" s="9"/>
      <c r="D622" s="9" t="s">
        <v>258</v>
      </c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 t="s">
        <v>258</v>
      </c>
      <c r="AA622" s="9">
        <v>1.84</v>
      </c>
      <c r="AB622" s="9">
        <v>1.8859999999999999</v>
      </c>
      <c r="AC622" s="179">
        <f t="shared" si="29"/>
        <v>0</v>
      </c>
      <c r="AD622" s="9"/>
      <c r="AE622" s="9">
        <v>1.8859999999999999</v>
      </c>
      <c r="AF622" s="9">
        <v>1.8063756024509341</v>
      </c>
      <c r="AG622" s="9">
        <v>1.996</v>
      </c>
      <c r="AH622" s="9">
        <v>1.8560000000000001</v>
      </c>
      <c r="AI622" s="9">
        <v>1.831</v>
      </c>
      <c r="AJ622" s="9">
        <v>1.9159999999999999</v>
      </c>
      <c r="AK622" s="9">
        <v>1.8959999999999999</v>
      </c>
      <c r="AL622" s="9">
        <v>1.8959999999999999</v>
      </c>
      <c r="AM622" s="9">
        <v>2.1560000000000001</v>
      </c>
      <c r="AN622" s="9">
        <v>2.5910000000000002</v>
      </c>
      <c r="AO622" s="9">
        <v>2.0309999999999997</v>
      </c>
      <c r="AP622" s="9">
        <v>2.4060000000000001</v>
      </c>
      <c r="AQ622" s="9">
        <v>1.8759999999999999</v>
      </c>
      <c r="AR622" s="1" t="s">
        <v>1</v>
      </c>
      <c r="AT622" s="9"/>
      <c r="AU622" s="9"/>
      <c r="AV622" s="9"/>
      <c r="AW622" s="9"/>
      <c r="AX622" s="9"/>
      <c r="AY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</row>
    <row r="623" spans="1:70" hidden="1" x14ac:dyDescent="0.25">
      <c r="A623" s="180">
        <v>36160</v>
      </c>
      <c r="B623" s="5">
        <f t="shared" si="28"/>
        <v>617</v>
      </c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>
        <v>1.92</v>
      </c>
      <c r="AB623" s="9">
        <v>1.9450000000000001</v>
      </c>
      <c r="AC623" s="17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T623" s="9"/>
      <c r="AU623" s="9"/>
      <c r="AV623" s="9"/>
      <c r="AW623" s="9"/>
      <c r="AX623" s="9"/>
      <c r="AY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</row>
    <row r="624" spans="1:70" hidden="1" x14ac:dyDescent="0.25">
      <c r="A624" s="8">
        <v>36164</v>
      </c>
      <c r="B624" s="5">
        <f t="shared" si="28"/>
        <v>618</v>
      </c>
      <c r="C624" s="9"/>
      <c r="D624" s="9" t="s">
        <v>258</v>
      </c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 t="s">
        <v>258</v>
      </c>
      <c r="AA624" s="9">
        <v>2.02</v>
      </c>
      <c r="AB624" s="9">
        <v>2.0710000000000002</v>
      </c>
      <c r="AC624" s="179">
        <f t="shared" si="29"/>
        <v>0</v>
      </c>
      <c r="AD624" s="9"/>
      <c r="AE624" s="9">
        <v>2.0710000000000002</v>
      </c>
      <c r="AF624" s="9">
        <v>1.757120258170658</v>
      </c>
      <c r="AG624" s="9">
        <v>2.1660000000000004</v>
      </c>
      <c r="AH624" s="9">
        <v>1.9160000000000001</v>
      </c>
      <c r="AI624" s="9">
        <v>1.8660000000000001</v>
      </c>
      <c r="AJ624" s="9">
        <v>1.8960000000000001</v>
      </c>
      <c r="AK624" s="9">
        <v>1.9960000000000002</v>
      </c>
      <c r="AL624" s="9">
        <v>2.0335000000000001</v>
      </c>
      <c r="AM624" s="9">
        <v>2.141</v>
      </c>
      <c r="AN624" s="9">
        <v>2.1310000000000002</v>
      </c>
      <c r="AO624" s="9">
        <v>2.2110000000000003</v>
      </c>
      <c r="AP624" s="9">
        <v>2.6910000000000003</v>
      </c>
      <c r="AQ624" s="9">
        <v>1.9910000000000001</v>
      </c>
      <c r="AR624" s="1" t="s">
        <v>1</v>
      </c>
      <c r="AT624" s="9"/>
      <c r="AU624" s="9"/>
      <c r="AV624" s="9"/>
      <c r="AW624" s="9"/>
      <c r="AX624" s="9"/>
      <c r="AY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</row>
    <row r="625" spans="1:70" hidden="1" x14ac:dyDescent="0.25">
      <c r="A625" s="8">
        <v>36165</v>
      </c>
      <c r="B625" s="5">
        <f t="shared" si="28"/>
        <v>619</v>
      </c>
      <c r="C625" s="9"/>
      <c r="D625" s="9" t="s">
        <v>258</v>
      </c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 t="s">
        <v>258</v>
      </c>
      <c r="AA625" s="9">
        <v>1.98</v>
      </c>
      <c r="AB625" s="9">
        <v>1.9750000000000001</v>
      </c>
      <c r="AC625" s="179">
        <f t="shared" si="29"/>
        <v>0</v>
      </c>
      <c r="AD625" s="9"/>
      <c r="AE625" s="9">
        <v>1.9750000000000001</v>
      </c>
      <c r="AF625" s="9">
        <v>1.61</v>
      </c>
      <c r="AG625" s="9">
        <v>2.0550000000000002</v>
      </c>
      <c r="AH625" s="9">
        <v>1.845</v>
      </c>
      <c r="AI625" s="9">
        <v>1.8149999999999999</v>
      </c>
      <c r="AJ625" s="9">
        <v>1.81</v>
      </c>
      <c r="AK625" s="9">
        <v>1.915</v>
      </c>
      <c r="AL625" s="9">
        <v>1.9475</v>
      </c>
      <c r="AM625" s="9">
        <v>2.0474999999999999</v>
      </c>
      <c r="AN625" s="9">
        <v>2.0649999999999999</v>
      </c>
      <c r="AO625" s="9">
        <v>2.1</v>
      </c>
      <c r="AP625" s="9">
        <v>2.5550000000000002</v>
      </c>
      <c r="AQ625" s="9">
        <v>1.895</v>
      </c>
      <c r="AR625" s="1" t="s">
        <v>1</v>
      </c>
      <c r="AT625" s="9"/>
      <c r="AU625" s="9"/>
      <c r="AV625" s="9"/>
      <c r="AW625" s="9"/>
      <c r="AX625" s="9"/>
      <c r="AY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</row>
    <row r="626" spans="1:70" hidden="1" x14ac:dyDescent="0.25">
      <c r="A626" s="8">
        <v>36166</v>
      </c>
      <c r="B626" s="5">
        <f t="shared" si="28"/>
        <v>620</v>
      </c>
      <c r="C626" s="9"/>
      <c r="D626" s="9" t="s">
        <v>258</v>
      </c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 t="s">
        <v>258</v>
      </c>
      <c r="AA626" s="9">
        <v>1.96</v>
      </c>
      <c r="AB626" s="9">
        <v>1.931</v>
      </c>
      <c r="AC626" s="179">
        <f t="shared" si="29"/>
        <v>0</v>
      </c>
      <c r="AD626" s="9"/>
      <c r="AE626" s="9">
        <v>1.931</v>
      </c>
      <c r="AF626" s="9">
        <v>1.591</v>
      </c>
      <c r="AG626" s="9">
        <v>2.0110000000000001</v>
      </c>
      <c r="AH626" s="9">
        <v>1.8109999999999999</v>
      </c>
      <c r="AI626" s="9">
        <v>1.7710000000000001</v>
      </c>
      <c r="AJ626" s="9">
        <v>1.776</v>
      </c>
      <c r="AK626" s="9">
        <v>1.8685</v>
      </c>
      <c r="AL626" s="9">
        <v>1.911</v>
      </c>
      <c r="AM626" s="9">
        <v>2.0110000000000001</v>
      </c>
      <c r="AN626" s="9">
        <v>1.996</v>
      </c>
      <c r="AO626" s="9">
        <v>2.0535000000000001</v>
      </c>
      <c r="AP626" s="9">
        <v>2.4809999999999999</v>
      </c>
      <c r="AQ626" s="9">
        <v>1.871</v>
      </c>
      <c r="AR626" s="1" t="s">
        <v>1</v>
      </c>
      <c r="AT626" s="9"/>
      <c r="AU626" s="9"/>
      <c r="AV626" s="9"/>
      <c r="AW626" s="9"/>
      <c r="AX626" s="9"/>
      <c r="AY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</row>
    <row r="627" spans="1:70" hidden="1" x14ac:dyDescent="0.25">
      <c r="A627" s="8">
        <v>36167</v>
      </c>
      <c r="B627" s="5">
        <f t="shared" si="28"/>
        <v>621</v>
      </c>
      <c r="C627" s="9"/>
      <c r="D627" s="9" t="s">
        <v>258</v>
      </c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 t="s">
        <v>258</v>
      </c>
      <c r="AA627" s="9">
        <v>1.85</v>
      </c>
      <c r="AB627" s="9">
        <v>1.8360000000000001</v>
      </c>
      <c r="AC627" s="179">
        <f t="shared" si="29"/>
        <v>0</v>
      </c>
      <c r="AD627" s="9"/>
      <c r="AE627" s="9">
        <v>1.8360000000000001</v>
      </c>
      <c r="AF627" s="9">
        <v>1.526</v>
      </c>
      <c r="AG627" s="9">
        <v>1.9235</v>
      </c>
      <c r="AH627" s="9">
        <v>1.7160000000000002</v>
      </c>
      <c r="AI627" s="9">
        <v>1.671</v>
      </c>
      <c r="AJ627" s="9">
        <v>1.671</v>
      </c>
      <c r="AK627" s="9">
        <v>1.7685</v>
      </c>
      <c r="AL627" s="9">
        <v>1.8235000000000001</v>
      </c>
      <c r="AM627" s="9">
        <v>1.881</v>
      </c>
      <c r="AN627" s="9">
        <v>1.8560000000000001</v>
      </c>
      <c r="AO627" s="9">
        <v>1.9460000000000002</v>
      </c>
      <c r="AP627" s="9">
        <v>2.4060000000000001</v>
      </c>
      <c r="AQ627" s="9">
        <v>1.7610000000000001</v>
      </c>
      <c r="AR627" s="1" t="s">
        <v>1</v>
      </c>
      <c r="AT627" s="9"/>
      <c r="AU627" s="9"/>
      <c r="AV627" s="9"/>
      <c r="AW627" s="9"/>
      <c r="AX627" s="9"/>
      <c r="AY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</row>
    <row r="628" spans="1:70" hidden="1" x14ac:dyDescent="0.25">
      <c r="A628" s="8">
        <v>36168</v>
      </c>
      <c r="B628" s="5">
        <f t="shared" si="28"/>
        <v>622</v>
      </c>
      <c r="C628" s="9"/>
      <c r="D628" s="9" t="s">
        <v>258</v>
      </c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 t="s">
        <v>258</v>
      </c>
      <c r="AA628" s="9">
        <v>1.84</v>
      </c>
      <c r="AB628" s="9">
        <v>1.83</v>
      </c>
      <c r="AC628" s="179">
        <f t="shared" si="29"/>
        <v>0</v>
      </c>
      <c r="AD628" s="9"/>
      <c r="AE628" s="9">
        <v>1.83</v>
      </c>
      <c r="AF628" s="9">
        <v>1.51</v>
      </c>
      <c r="AG628" s="9">
        <v>1.915</v>
      </c>
      <c r="AH628" s="9">
        <v>1.7050000000000001</v>
      </c>
      <c r="AI628" s="9">
        <v>1.65</v>
      </c>
      <c r="AJ628" s="9">
        <v>1.655</v>
      </c>
      <c r="AK628" s="9">
        <v>1.7625</v>
      </c>
      <c r="AL628" s="9">
        <v>1.8149999999999999</v>
      </c>
      <c r="AM628" s="9">
        <v>1.8674999999999999</v>
      </c>
      <c r="AN628" s="9">
        <v>1.85</v>
      </c>
      <c r="AO628" s="9">
        <v>1.94</v>
      </c>
      <c r="AP628" s="9">
        <v>2.4</v>
      </c>
      <c r="AQ628" s="9">
        <v>1.7549999999999999</v>
      </c>
      <c r="AR628" s="1" t="s">
        <v>1</v>
      </c>
      <c r="AT628" s="9"/>
      <c r="AU628" s="9"/>
      <c r="AV628" s="9"/>
      <c r="AW628" s="9"/>
      <c r="AX628" s="9"/>
      <c r="AY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</row>
    <row r="629" spans="1:70" hidden="1" x14ac:dyDescent="0.25">
      <c r="A629" s="8">
        <v>36171</v>
      </c>
      <c r="B629" s="5">
        <f t="shared" si="28"/>
        <v>623</v>
      </c>
      <c r="C629" s="9"/>
      <c r="D629" s="9" t="s">
        <v>258</v>
      </c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 t="s">
        <v>258</v>
      </c>
      <c r="AA629" s="9">
        <v>1.79</v>
      </c>
      <c r="AB629" s="9">
        <v>1.7789999999999999</v>
      </c>
      <c r="AC629" s="179">
        <f t="shared" si="29"/>
        <v>0</v>
      </c>
      <c r="AD629" s="9"/>
      <c r="AE629" s="9">
        <v>1.7789999999999999</v>
      </c>
      <c r="AF629" s="9">
        <v>1.4589999999999999</v>
      </c>
      <c r="AG629" s="9">
        <v>1.8614999999999999</v>
      </c>
      <c r="AH629" s="9">
        <v>1.6639999999999999</v>
      </c>
      <c r="AI629" s="9">
        <v>1.6389999999999998</v>
      </c>
      <c r="AJ629" s="9">
        <v>1.639</v>
      </c>
      <c r="AK629" s="9">
        <v>1.7115</v>
      </c>
      <c r="AL629" s="9">
        <v>1.7665</v>
      </c>
      <c r="AM629" s="9">
        <v>1.839</v>
      </c>
      <c r="AN629" s="9">
        <v>1.7989999999999999</v>
      </c>
      <c r="AO629" s="9">
        <v>1.889</v>
      </c>
      <c r="AP629" s="9">
        <v>2.3489999999999998</v>
      </c>
      <c r="AQ629" s="9">
        <v>1.704</v>
      </c>
      <c r="AR629" s="1" t="s">
        <v>1</v>
      </c>
      <c r="AT629" s="9"/>
      <c r="AU629" s="9"/>
      <c r="AV629" s="9"/>
      <c r="AW629" s="9"/>
      <c r="AX629" s="9"/>
      <c r="AY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</row>
    <row r="630" spans="1:70" hidden="1" x14ac:dyDescent="0.25">
      <c r="A630" s="8">
        <v>36172</v>
      </c>
      <c r="B630" s="5">
        <f t="shared" si="28"/>
        <v>624</v>
      </c>
      <c r="C630" s="9"/>
      <c r="D630" s="9" t="s">
        <v>258</v>
      </c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 t="s">
        <v>258</v>
      </c>
      <c r="AA630" s="9">
        <v>1.77</v>
      </c>
      <c r="AB630" s="9">
        <v>1.821</v>
      </c>
      <c r="AC630" s="179">
        <f t="shared" si="29"/>
        <v>0</v>
      </c>
      <c r="AD630" s="9"/>
      <c r="AE630" s="9">
        <v>1.821</v>
      </c>
      <c r="AF630" s="9">
        <v>1.6148525221206274</v>
      </c>
      <c r="AG630" s="9">
        <v>1.9035</v>
      </c>
      <c r="AH630" s="9">
        <v>1.716</v>
      </c>
      <c r="AI630" s="9">
        <v>1.6859999999999999</v>
      </c>
      <c r="AJ630" s="9">
        <v>1.6910000000000001</v>
      </c>
      <c r="AK630" s="9">
        <v>1.756</v>
      </c>
      <c r="AL630" s="9">
        <v>1.8085</v>
      </c>
      <c r="AM630" s="9">
        <v>1.911</v>
      </c>
      <c r="AN630" s="9">
        <v>1.9059999999999999</v>
      </c>
      <c r="AO630" s="9">
        <v>1.931</v>
      </c>
      <c r="AP630" s="9">
        <v>2.391</v>
      </c>
      <c r="AQ630" s="9">
        <v>1.746</v>
      </c>
      <c r="AR630" s="1" t="s">
        <v>1</v>
      </c>
      <c r="AT630" s="9"/>
      <c r="AU630" s="9"/>
      <c r="AV630" s="9"/>
      <c r="AW630" s="9"/>
      <c r="AX630" s="9"/>
      <c r="AY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</row>
    <row r="631" spans="1:70" hidden="1" x14ac:dyDescent="0.25">
      <c r="A631" s="8">
        <v>36173</v>
      </c>
      <c r="B631" s="5">
        <f t="shared" si="28"/>
        <v>625</v>
      </c>
      <c r="C631" s="9"/>
      <c r="D631" s="9" t="s">
        <v>258</v>
      </c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 t="s">
        <v>258</v>
      </c>
      <c r="AA631" s="9">
        <v>1.83</v>
      </c>
      <c r="AB631" s="9">
        <v>1.77</v>
      </c>
      <c r="AC631" s="179">
        <f t="shared" si="29"/>
        <v>0</v>
      </c>
      <c r="AD631" s="9"/>
      <c r="AE631" s="9">
        <v>1.77</v>
      </c>
      <c r="AF631" s="9">
        <v>1.6038525221206275</v>
      </c>
      <c r="AG631" s="9">
        <v>1.845</v>
      </c>
      <c r="AH631" s="9">
        <v>1.68</v>
      </c>
      <c r="AI631" s="9">
        <v>1.645</v>
      </c>
      <c r="AJ631" s="9">
        <v>1.65</v>
      </c>
      <c r="AK631" s="9">
        <v>1.7050000000000001</v>
      </c>
      <c r="AL631" s="9">
        <v>1.76</v>
      </c>
      <c r="AM631" s="9">
        <v>1.88</v>
      </c>
      <c r="AN631" s="9">
        <v>1.89</v>
      </c>
      <c r="AO631" s="9">
        <v>1.8774999999999999</v>
      </c>
      <c r="AP631" s="9">
        <v>2.31</v>
      </c>
      <c r="AQ631" s="9">
        <v>1.7</v>
      </c>
      <c r="AR631" s="1" t="s">
        <v>1</v>
      </c>
      <c r="AT631" s="9"/>
      <c r="AU631" s="9"/>
      <c r="AV631" s="9"/>
      <c r="AW631" s="9"/>
      <c r="AX631" s="9"/>
      <c r="AY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</row>
    <row r="632" spans="1:70" hidden="1" x14ac:dyDescent="0.25">
      <c r="A632" s="8">
        <v>36174</v>
      </c>
      <c r="B632" s="5">
        <f t="shared" si="28"/>
        <v>626</v>
      </c>
      <c r="C632" s="9"/>
      <c r="D632" s="9" t="s">
        <v>258</v>
      </c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 t="s">
        <v>258</v>
      </c>
      <c r="AA632" s="9">
        <v>1.75</v>
      </c>
      <c r="AB632" s="9">
        <v>1.8089999999999999</v>
      </c>
      <c r="AC632" s="179">
        <f t="shared" si="29"/>
        <v>0</v>
      </c>
      <c r="AD632" s="9"/>
      <c r="AE632" s="9">
        <v>1.8089999999999999</v>
      </c>
      <c r="AF632" s="9">
        <v>1.6048562449246473</v>
      </c>
      <c r="AG632" s="9">
        <v>1.8939999999999999</v>
      </c>
      <c r="AH632" s="9">
        <v>1.7289999999999999</v>
      </c>
      <c r="AI632" s="9">
        <v>1.6989999999999998</v>
      </c>
      <c r="AJ632" s="9">
        <v>1.7089999999999999</v>
      </c>
      <c r="AK632" s="9">
        <v>1.7489999999999999</v>
      </c>
      <c r="AL632" s="9">
        <v>1.7989999999999999</v>
      </c>
      <c r="AM632" s="9">
        <v>1.9489999999999998</v>
      </c>
      <c r="AN632" s="9">
        <v>1.8839999999999999</v>
      </c>
      <c r="AO632" s="9">
        <v>1.9164999999999999</v>
      </c>
      <c r="AP632" s="9">
        <v>2.3490000000000002</v>
      </c>
      <c r="AQ632" s="9">
        <v>1.7489999999999999</v>
      </c>
      <c r="AR632" s="1" t="s">
        <v>1</v>
      </c>
      <c r="AT632" s="9"/>
      <c r="AU632" s="9"/>
      <c r="AV632" s="9"/>
      <c r="AW632" s="9"/>
      <c r="AX632" s="9"/>
      <c r="AY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</row>
    <row r="633" spans="1:70" hidden="1" x14ac:dyDescent="0.25">
      <c r="A633" s="8">
        <v>36175</v>
      </c>
      <c r="B633" s="5">
        <f t="shared" si="28"/>
        <v>627</v>
      </c>
      <c r="C633" s="9"/>
      <c r="D633" s="9" t="s">
        <v>258</v>
      </c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 t="s">
        <v>258</v>
      </c>
      <c r="AA633" s="9">
        <v>1.8049999999999999</v>
      </c>
      <c r="AB633" s="9">
        <v>1.796</v>
      </c>
      <c r="AC633" s="179">
        <f t="shared" si="29"/>
        <v>0</v>
      </c>
      <c r="AD633" s="9"/>
      <c r="AE633" s="9">
        <v>1.796</v>
      </c>
      <c r="AF633" s="9">
        <v>1.5918562449246474</v>
      </c>
      <c r="AG633" s="9">
        <v>1.881</v>
      </c>
      <c r="AH633" s="9">
        <v>1.716</v>
      </c>
      <c r="AI633" s="9">
        <v>1.6859999999999999</v>
      </c>
      <c r="AJ633" s="9">
        <v>1.696</v>
      </c>
      <c r="AK633" s="9">
        <v>1.7384999999999999</v>
      </c>
      <c r="AL633" s="9">
        <v>1.786</v>
      </c>
      <c r="AM633" s="9">
        <v>1.9359999999999999</v>
      </c>
      <c r="AN633" s="9">
        <v>1.871</v>
      </c>
      <c r="AO633" s="9">
        <v>1.9035</v>
      </c>
      <c r="AP633" s="9">
        <v>2.3159999999999998</v>
      </c>
      <c r="AQ633" s="9">
        <v>1.736</v>
      </c>
      <c r="AR633" s="1" t="s">
        <v>1</v>
      </c>
      <c r="AT633" s="9"/>
      <c r="AU633" s="9"/>
      <c r="AV633" s="9"/>
      <c r="AW633" s="9"/>
      <c r="AX633" s="9"/>
      <c r="AY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</row>
    <row r="634" spans="1:70" hidden="1" x14ac:dyDescent="0.25">
      <c r="A634" s="8">
        <v>36179</v>
      </c>
      <c r="B634" s="5">
        <f t="shared" si="28"/>
        <v>628</v>
      </c>
      <c r="C634" s="9"/>
      <c r="D634" s="9" t="s">
        <v>258</v>
      </c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 t="s">
        <v>258</v>
      </c>
      <c r="AA634" s="9">
        <v>1.76</v>
      </c>
      <c r="AB634" s="9">
        <v>1.8169999999999999</v>
      </c>
      <c r="AC634" s="179">
        <f t="shared" si="29"/>
        <v>0</v>
      </c>
      <c r="AD634" s="9"/>
      <c r="AE634" s="9">
        <v>1.8169999999999999</v>
      </c>
      <c r="AF634" s="9">
        <v>1.6248636905326879</v>
      </c>
      <c r="AG634" s="9">
        <v>1.9095</v>
      </c>
      <c r="AH634" s="9">
        <v>1.7469999999999999</v>
      </c>
      <c r="AI634" s="9">
        <v>1.7269999999999999</v>
      </c>
      <c r="AJ634" s="9">
        <v>1.7270000000000001</v>
      </c>
      <c r="AK634" s="9">
        <v>1.7669999999999999</v>
      </c>
      <c r="AL634" s="9">
        <v>1.8094999999999999</v>
      </c>
      <c r="AM634" s="9">
        <v>1.9569999999999999</v>
      </c>
      <c r="AN634" s="9">
        <v>1.9769999999999999</v>
      </c>
      <c r="AO634" s="9">
        <v>1.9244999999999999</v>
      </c>
      <c r="AP634" s="9">
        <v>2.3369999999999997</v>
      </c>
      <c r="AQ634" s="9">
        <v>1.762</v>
      </c>
      <c r="AR634" s="1" t="s">
        <v>1</v>
      </c>
      <c r="AT634" s="9"/>
      <c r="AU634" s="9"/>
      <c r="AV634" s="9"/>
      <c r="AW634" s="9"/>
      <c r="AX634" s="9"/>
      <c r="AY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</row>
    <row r="635" spans="1:70" hidden="1" x14ac:dyDescent="0.25">
      <c r="A635" s="8">
        <v>36180</v>
      </c>
      <c r="B635" s="5">
        <f t="shared" si="28"/>
        <v>629</v>
      </c>
      <c r="C635" s="9"/>
      <c r="D635" s="9" t="s">
        <v>258</v>
      </c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 t="s">
        <v>258</v>
      </c>
      <c r="AA635" s="9">
        <v>1.82</v>
      </c>
      <c r="AB635" s="9">
        <v>1.827</v>
      </c>
      <c r="AC635" s="179">
        <f t="shared" si="29"/>
        <v>0</v>
      </c>
      <c r="AD635" s="9"/>
      <c r="AE635" s="9">
        <v>1.827</v>
      </c>
      <c r="AF635" s="9">
        <v>1.6218636905326878</v>
      </c>
      <c r="AG635" s="9">
        <v>1.9195</v>
      </c>
      <c r="AH635" s="9">
        <v>1.7569999999999999</v>
      </c>
      <c r="AI635" s="9">
        <v>1.7469999999999999</v>
      </c>
      <c r="AJ635" s="9">
        <v>1.752</v>
      </c>
      <c r="AK635" s="9">
        <v>1.7769999999999999</v>
      </c>
      <c r="AL635" s="9">
        <v>1.8194999999999999</v>
      </c>
      <c r="AM635" s="9">
        <v>1.9769999999999999</v>
      </c>
      <c r="AN635" s="9">
        <v>2.077</v>
      </c>
      <c r="AO635" s="9">
        <v>1.9395</v>
      </c>
      <c r="AP635" s="9">
        <v>2.3369999999999997</v>
      </c>
      <c r="AQ635" s="9">
        <v>1.772</v>
      </c>
      <c r="AR635" s="1" t="s">
        <v>1</v>
      </c>
      <c r="AT635" s="9"/>
      <c r="AU635" s="9"/>
      <c r="AV635" s="9"/>
      <c r="AW635" s="9"/>
      <c r="AX635" s="9"/>
      <c r="AY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</row>
    <row r="636" spans="1:70" hidden="1" x14ac:dyDescent="0.25">
      <c r="A636" s="8">
        <v>36181</v>
      </c>
      <c r="B636" s="5">
        <f t="shared" si="28"/>
        <v>630</v>
      </c>
      <c r="C636" s="9"/>
      <c r="D636" s="9" t="s">
        <v>258</v>
      </c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 t="s">
        <v>258</v>
      </c>
      <c r="AA636" s="9">
        <v>1.87</v>
      </c>
      <c r="AB636" s="9">
        <v>1.8919999999999999</v>
      </c>
      <c r="AC636" s="179">
        <f t="shared" si="29"/>
        <v>0</v>
      </c>
      <c r="AD636" s="9"/>
      <c r="AE636" s="9">
        <v>1.8919999999999999</v>
      </c>
      <c r="AF636" s="9">
        <v>1.6718823045527893</v>
      </c>
      <c r="AG636" s="9">
        <v>1.9869999999999999</v>
      </c>
      <c r="AH636" s="9">
        <v>1.8145</v>
      </c>
      <c r="AI636" s="9">
        <v>1.7919999999999998</v>
      </c>
      <c r="AJ636" s="9">
        <v>1.7969999999999999</v>
      </c>
      <c r="AK636" s="9">
        <v>1.837</v>
      </c>
      <c r="AL636" s="9">
        <v>1.8819999999999999</v>
      </c>
      <c r="AM636" s="9">
        <v>2.012</v>
      </c>
      <c r="AN636" s="9">
        <v>2.0819999999999999</v>
      </c>
      <c r="AO636" s="9">
        <v>1.9994999999999998</v>
      </c>
      <c r="AP636" s="9">
        <v>2.4169999999999998</v>
      </c>
      <c r="AQ636" s="9">
        <v>1.8319999999999999</v>
      </c>
      <c r="AR636" s="1" t="s">
        <v>1</v>
      </c>
      <c r="AT636" s="9"/>
      <c r="AU636" s="9"/>
      <c r="AV636" s="9"/>
      <c r="AW636" s="9"/>
      <c r="AX636" s="9"/>
      <c r="AY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</row>
    <row r="637" spans="1:70" hidden="1" x14ac:dyDescent="0.25">
      <c r="A637" s="8">
        <v>36182</v>
      </c>
      <c r="B637" s="5">
        <f t="shared" si="28"/>
        <v>631</v>
      </c>
      <c r="C637" s="9"/>
      <c r="D637" s="9" t="s">
        <v>258</v>
      </c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 t="s">
        <v>258</v>
      </c>
      <c r="AA637" s="9">
        <v>1.855</v>
      </c>
      <c r="AB637" s="9">
        <v>1.778</v>
      </c>
      <c r="AC637" s="179">
        <f t="shared" si="29"/>
        <v>0</v>
      </c>
      <c r="AD637" s="9"/>
      <c r="AE637" s="9">
        <v>1.778</v>
      </c>
      <c r="AF637" s="9">
        <v>1.6188562449246473</v>
      </c>
      <c r="AG637" s="9">
        <v>1.8705000000000001</v>
      </c>
      <c r="AH637" s="9">
        <v>1.708</v>
      </c>
      <c r="AI637" s="9">
        <v>1.6930000000000001</v>
      </c>
      <c r="AJ637" s="9">
        <v>1.6930000000000001</v>
      </c>
      <c r="AK637" s="9">
        <v>1.7255</v>
      </c>
      <c r="AL637" s="9">
        <v>1.7705</v>
      </c>
      <c r="AM637" s="9">
        <v>1.8980000000000001</v>
      </c>
      <c r="AN637" s="9">
        <v>1.9079999999999999</v>
      </c>
      <c r="AO637" s="9">
        <v>1.9005000000000001</v>
      </c>
      <c r="AP637" s="9">
        <v>2.2829999999999999</v>
      </c>
      <c r="AQ637" s="9">
        <v>1.728</v>
      </c>
      <c r="AR637" s="1" t="s">
        <v>1</v>
      </c>
      <c r="AT637" s="9"/>
      <c r="AU637" s="9"/>
      <c r="AV637" s="9"/>
      <c r="AW637" s="9"/>
      <c r="AX637" s="9"/>
      <c r="AY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</row>
    <row r="638" spans="1:70" hidden="1" x14ac:dyDescent="0.25">
      <c r="A638" s="8">
        <v>36185</v>
      </c>
      <c r="B638" s="5">
        <f t="shared" si="28"/>
        <v>632</v>
      </c>
      <c r="C638" s="9"/>
      <c r="D638" s="9" t="s">
        <v>258</v>
      </c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 t="s">
        <v>258</v>
      </c>
      <c r="AA638" s="9">
        <v>1.73</v>
      </c>
      <c r="AB638" s="9">
        <v>1.714</v>
      </c>
      <c r="AC638" s="179">
        <f t="shared" si="29"/>
        <v>0</v>
      </c>
      <c r="AD638" s="9"/>
      <c r="AE638" s="9">
        <v>1.714</v>
      </c>
      <c r="AF638" s="9">
        <v>1.5548562449246472</v>
      </c>
      <c r="AG638" s="9">
        <v>1.8089999999999999</v>
      </c>
      <c r="AH638" s="9">
        <v>1.6439999999999999</v>
      </c>
      <c r="AI638" s="9">
        <v>1.6239999999999999</v>
      </c>
      <c r="AJ638" s="9">
        <v>1.629</v>
      </c>
      <c r="AK638" s="9">
        <v>1.6739999999999999</v>
      </c>
      <c r="AL638" s="9">
        <v>1.7164999999999999</v>
      </c>
      <c r="AM638" s="9">
        <v>1.8439999999999999</v>
      </c>
      <c r="AN638" s="9">
        <v>1.819</v>
      </c>
      <c r="AO638" s="9">
        <v>1.8365</v>
      </c>
      <c r="AP638" s="9">
        <v>2.194</v>
      </c>
      <c r="AQ638" s="9">
        <v>1.669</v>
      </c>
      <c r="AR638" s="1" t="s">
        <v>1</v>
      </c>
      <c r="AT638" s="9"/>
      <c r="AU638" s="9"/>
      <c r="AV638" s="9"/>
      <c r="AW638" s="9"/>
      <c r="AX638" s="9"/>
      <c r="AY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</row>
    <row r="639" spans="1:70" hidden="1" x14ac:dyDescent="0.25">
      <c r="A639" s="8">
        <v>36186</v>
      </c>
      <c r="B639" s="5">
        <f t="shared" si="28"/>
        <v>633</v>
      </c>
      <c r="C639" s="9"/>
      <c r="D639" s="9" t="s">
        <v>258</v>
      </c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 t="s">
        <v>258</v>
      </c>
      <c r="AA639" s="9">
        <v>1.71</v>
      </c>
      <c r="AB639" s="9">
        <v>1.714</v>
      </c>
      <c r="AC639" s="179">
        <f t="shared" si="29"/>
        <v>0</v>
      </c>
      <c r="AD639" s="9"/>
      <c r="AE639" s="9">
        <v>1.714</v>
      </c>
      <c r="AF639" s="9">
        <v>1.5978525221206274</v>
      </c>
      <c r="AG639" s="9">
        <v>1.8265</v>
      </c>
      <c r="AH639" s="9">
        <v>1.6339999999999999</v>
      </c>
      <c r="AI639" s="9">
        <v>1.6139999999999999</v>
      </c>
      <c r="AJ639" s="9">
        <v>1.619</v>
      </c>
      <c r="AK639" s="9">
        <v>1.679</v>
      </c>
      <c r="AL639" s="9">
        <v>1.7189999999999999</v>
      </c>
      <c r="AM639" s="9">
        <v>1.8240000000000001</v>
      </c>
      <c r="AN639" s="9">
        <v>1.764</v>
      </c>
      <c r="AO639" s="9">
        <v>1.8340000000000001</v>
      </c>
      <c r="AP639" s="9">
        <v>2.194</v>
      </c>
      <c r="AQ639" s="9">
        <v>1.6639999999999999</v>
      </c>
      <c r="AR639" s="1" t="s">
        <v>1</v>
      </c>
      <c r="AT639" s="9"/>
      <c r="AU639" s="9"/>
      <c r="AV639" s="9"/>
      <c r="AW639" s="9"/>
      <c r="AX639" s="9"/>
      <c r="AY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</row>
    <row r="640" spans="1:70" hidden="1" x14ac:dyDescent="0.25">
      <c r="A640" s="8">
        <v>36187</v>
      </c>
      <c r="B640" s="5">
        <f t="shared" si="28"/>
        <v>634</v>
      </c>
      <c r="C640" s="9"/>
      <c r="D640" s="9" t="s">
        <v>258</v>
      </c>
      <c r="E640" s="9">
        <v>1</v>
      </c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 t="s">
        <v>258</v>
      </c>
      <c r="AA640" s="9">
        <v>1.7350000000000001</v>
      </c>
      <c r="AB640" s="9">
        <v>1.81</v>
      </c>
      <c r="AC640" s="179">
        <f t="shared" si="29"/>
        <v>0</v>
      </c>
      <c r="AD640" s="9">
        <v>1</v>
      </c>
      <c r="AE640" s="9">
        <v>1.81</v>
      </c>
      <c r="AF640" s="9">
        <v>1.610848799316607</v>
      </c>
      <c r="AG640" s="9">
        <v>1.9225000000000001</v>
      </c>
      <c r="AH640" s="9">
        <v>1.6850000000000001</v>
      </c>
      <c r="AI640" s="9">
        <v>1.665</v>
      </c>
      <c r="AJ640" s="9">
        <v>1.62</v>
      </c>
      <c r="AK640" s="9">
        <v>1.7725</v>
      </c>
      <c r="AL640" s="9">
        <v>1.78</v>
      </c>
      <c r="AM640" s="9">
        <v>1.87</v>
      </c>
      <c r="AN640" s="9">
        <v>1.7849999999999999</v>
      </c>
      <c r="AO640" s="9">
        <v>1.93</v>
      </c>
      <c r="AP640" s="9">
        <v>2.2999999999999998</v>
      </c>
      <c r="AQ640" s="9">
        <v>1.77</v>
      </c>
      <c r="AR640" s="1" t="s">
        <v>1</v>
      </c>
      <c r="AT640" s="9"/>
      <c r="AU640" s="9"/>
      <c r="AV640" s="9"/>
      <c r="AW640" s="9"/>
      <c r="AX640" s="9"/>
      <c r="AY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</row>
    <row r="641" spans="1:70" hidden="1" x14ac:dyDescent="0.25">
      <c r="A641" s="8">
        <v>36188</v>
      </c>
      <c r="B641" s="5">
        <f t="shared" si="28"/>
        <v>635</v>
      </c>
      <c r="C641" s="9"/>
      <c r="D641" s="9" t="s">
        <v>259</v>
      </c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 t="s">
        <v>259</v>
      </c>
      <c r="AA641" s="9">
        <v>1.8149999999999999</v>
      </c>
      <c r="AB641" s="9">
        <v>1.86</v>
      </c>
      <c r="AC641" s="179">
        <f t="shared" si="29"/>
        <v>0</v>
      </c>
      <c r="AD641" s="9"/>
      <c r="AE641" s="9">
        <v>1.86</v>
      </c>
      <c r="AF641" s="9">
        <v>1.660848799316607</v>
      </c>
      <c r="AG641" s="9">
        <v>1.93</v>
      </c>
      <c r="AH641" s="9">
        <v>1.7350000000000001</v>
      </c>
      <c r="AI641" s="9">
        <v>1.7150000000000001</v>
      </c>
      <c r="AJ641" s="9">
        <v>1.67</v>
      </c>
      <c r="AK641" s="9">
        <v>1.8</v>
      </c>
      <c r="AL641" s="9">
        <v>1.83</v>
      </c>
      <c r="AM641" s="9">
        <v>1.92</v>
      </c>
      <c r="AN641" s="9">
        <v>1.835</v>
      </c>
      <c r="AO641" s="9">
        <v>1.95</v>
      </c>
      <c r="AP641" s="9">
        <v>2.4700000000000002</v>
      </c>
      <c r="AQ641" s="9">
        <v>1.82</v>
      </c>
      <c r="AR641" s="1" t="s">
        <v>1</v>
      </c>
      <c r="AT641" s="9"/>
      <c r="AU641" s="9"/>
      <c r="AV641" s="9"/>
      <c r="AW641" s="9"/>
      <c r="AX641" s="9"/>
      <c r="AY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</row>
    <row r="642" spans="1:70" hidden="1" x14ac:dyDescent="0.25">
      <c r="A642" s="8">
        <v>36189</v>
      </c>
      <c r="B642" s="5">
        <f t="shared" si="28"/>
        <v>636</v>
      </c>
      <c r="C642" s="9"/>
      <c r="D642" s="9" t="s">
        <v>259</v>
      </c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 t="s">
        <v>259</v>
      </c>
      <c r="AA642" s="9">
        <v>1.845</v>
      </c>
      <c r="AB642" s="9">
        <v>1.7769999999999999</v>
      </c>
      <c r="AC642" s="179">
        <f t="shared" si="29"/>
        <v>0</v>
      </c>
      <c r="AD642" s="9"/>
      <c r="AE642" s="9">
        <v>1.7769999999999999</v>
      </c>
      <c r="AF642" s="9">
        <v>1.5778487993166068</v>
      </c>
      <c r="AG642" s="9">
        <v>1.8469999999999998</v>
      </c>
      <c r="AH642" s="9">
        <v>1.6519999999999999</v>
      </c>
      <c r="AI642" s="9">
        <v>1.6319999999999999</v>
      </c>
      <c r="AJ642" s="9">
        <v>1.587</v>
      </c>
      <c r="AK642" s="9">
        <v>1.7169999999999999</v>
      </c>
      <c r="AL642" s="9">
        <v>1.7519999999999998</v>
      </c>
      <c r="AM642" s="9">
        <v>1.837</v>
      </c>
      <c r="AN642" s="9">
        <v>1.7519999999999998</v>
      </c>
      <c r="AO642" s="9">
        <v>1.8669999999999998</v>
      </c>
      <c r="AP642" s="9">
        <v>2.327</v>
      </c>
      <c r="AQ642" s="9">
        <v>1.7369999999999999</v>
      </c>
      <c r="AR642" s="1" t="s">
        <v>1</v>
      </c>
      <c r="AT642" s="9"/>
      <c r="AU642" s="9"/>
      <c r="AV642" s="9"/>
      <c r="AW642" s="9"/>
      <c r="AX642" s="9"/>
      <c r="AY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</row>
    <row r="643" spans="1:70" hidden="1" x14ac:dyDescent="0.25">
      <c r="A643" s="8">
        <v>36192</v>
      </c>
      <c r="B643" s="5">
        <f t="shared" si="28"/>
        <v>637</v>
      </c>
      <c r="C643" s="9"/>
      <c r="D643" s="9" t="s">
        <v>259</v>
      </c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 t="s">
        <v>259</v>
      </c>
      <c r="AA643" s="9">
        <v>1.7350000000000001</v>
      </c>
      <c r="AB643" s="9">
        <v>1.744</v>
      </c>
      <c r="AC643" s="179">
        <f t="shared" si="29"/>
        <v>0</v>
      </c>
      <c r="AD643" s="9"/>
      <c r="AE643" s="9">
        <v>1.744</v>
      </c>
      <c r="AF643" s="9">
        <v>1.5828413537085664</v>
      </c>
      <c r="AG643" s="9">
        <v>1.8240000000000001</v>
      </c>
      <c r="AH643" s="9">
        <v>1.629</v>
      </c>
      <c r="AI643" s="9">
        <v>1.599</v>
      </c>
      <c r="AJ643" s="9">
        <v>1.5389999999999999</v>
      </c>
      <c r="AK643" s="9">
        <v>1.6864999999999999</v>
      </c>
      <c r="AL643" s="9">
        <v>1.7290000000000001</v>
      </c>
      <c r="AM643" s="9">
        <v>1.804</v>
      </c>
      <c r="AN643" s="9">
        <v>1.7190000000000001</v>
      </c>
      <c r="AO643" s="9">
        <v>1.8740000000000001</v>
      </c>
      <c r="AP643" s="9">
        <v>2.1139999999999999</v>
      </c>
      <c r="AQ643" s="9">
        <v>1.794</v>
      </c>
      <c r="AR643" s="1" t="s">
        <v>1</v>
      </c>
      <c r="AT643" s="9"/>
      <c r="AU643" s="9"/>
      <c r="AV643" s="9"/>
      <c r="AW643" s="9"/>
      <c r="AX643" s="9"/>
      <c r="AY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</row>
    <row r="644" spans="1:70" hidden="1" x14ac:dyDescent="0.25">
      <c r="A644" s="8">
        <v>36193</v>
      </c>
      <c r="B644" s="5">
        <f t="shared" si="28"/>
        <v>638</v>
      </c>
      <c r="C644" s="9"/>
      <c r="D644" s="9" t="s">
        <v>259</v>
      </c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 t="s">
        <v>259</v>
      </c>
      <c r="AA644" s="9">
        <v>1.75</v>
      </c>
      <c r="AB644" s="9">
        <v>1.8180000000000001</v>
      </c>
      <c r="AC644" s="179">
        <f t="shared" si="29"/>
        <v>0</v>
      </c>
      <c r="AD644" s="9"/>
      <c r="AE644" s="9">
        <v>1.8180000000000001</v>
      </c>
      <c r="AF644" s="9">
        <v>1.6033506607186174</v>
      </c>
      <c r="AG644" s="9">
        <v>1.8955</v>
      </c>
      <c r="AH644" s="9">
        <v>1.7030000000000001</v>
      </c>
      <c r="AI644" s="9">
        <v>1.6580000000000001</v>
      </c>
      <c r="AJ644" s="9">
        <v>1.593</v>
      </c>
      <c r="AK644" s="9">
        <v>1.7605</v>
      </c>
      <c r="AL644" s="9">
        <v>1.8055000000000001</v>
      </c>
      <c r="AM644" s="9">
        <v>1.873</v>
      </c>
      <c r="AN644" s="9">
        <v>1.5680000000000001</v>
      </c>
      <c r="AO644" s="9">
        <v>1.948</v>
      </c>
      <c r="AP644" s="9">
        <v>2.1680000000000001</v>
      </c>
      <c r="AQ644" s="9">
        <v>1.7630000000000001</v>
      </c>
      <c r="AR644" s="1" t="s">
        <v>1</v>
      </c>
      <c r="AT644" s="9"/>
      <c r="AU644" s="9"/>
      <c r="AV644" s="9"/>
      <c r="AW644" s="9"/>
      <c r="AX644" s="9"/>
      <c r="AY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</row>
    <row r="645" spans="1:70" hidden="1" x14ac:dyDescent="0.25">
      <c r="A645" s="8">
        <v>36194</v>
      </c>
      <c r="B645" s="5">
        <f t="shared" si="28"/>
        <v>639</v>
      </c>
      <c r="C645" s="9"/>
      <c r="D645" s="9" t="s">
        <v>259</v>
      </c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 t="s">
        <v>259</v>
      </c>
      <c r="AA645" s="9">
        <v>1.79</v>
      </c>
      <c r="AB645" s="9">
        <v>1.7649999999999999</v>
      </c>
      <c r="AC645" s="179">
        <f t="shared" si="29"/>
        <v>0</v>
      </c>
      <c r="AD645" s="9"/>
      <c r="AE645" s="9">
        <v>1.7649999999999999</v>
      </c>
      <c r="AF645" s="9">
        <v>1.5828413537085664</v>
      </c>
      <c r="AG645" s="9">
        <v>1.84</v>
      </c>
      <c r="AH645" s="9">
        <v>1.655</v>
      </c>
      <c r="AI645" s="9">
        <v>1.615</v>
      </c>
      <c r="AJ645" s="9">
        <v>1.5549999999999999</v>
      </c>
      <c r="AK645" s="9">
        <v>1.71</v>
      </c>
      <c r="AL645" s="9">
        <v>1.7524999999999999</v>
      </c>
      <c r="AM645" s="9">
        <v>1.82</v>
      </c>
      <c r="AN645" s="9">
        <v>1.54</v>
      </c>
      <c r="AO645" s="9">
        <v>1.89</v>
      </c>
      <c r="AP645" s="9">
        <v>2.1150000000000002</v>
      </c>
      <c r="AQ645" s="9">
        <v>1.71</v>
      </c>
      <c r="AR645" s="1" t="s">
        <v>1</v>
      </c>
      <c r="AT645" s="9"/>
      <c r="AU645" s="9"/>
      <c r="AV645" s="9"/>
      <c r="AW645" s="9"/>
      <c r="AX645" s="9"/>
      <c r="AY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</row>
    <row r="646" spans="1:70" hidden="1" x14ac:dyDescent="0.25">
      <c r="A646" s="8">
        <v>36195</v>
      </c>
      <c r="B646" s="5">
        <f t="shared" si="28"/>
        <v>640</v>
      </c>
      <c r="C646" s="9"/>
      <c r="D646" s="9" t="s">
        <v>259</v>
      </c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 t="s">
        <v>259</v>
      </c>
      <c r="AA646" s="9">
        <v>1.77</v>
      </c>
      <c r="AB646" s="9">
        <v>1.829</v>
      </c>
      <c r="AC646" s="179">
        <f t="shared" si="29"/>
        <v>0</v>
      </c>
      <c r="AD646" s="9"/>
      <c r="AE646" s="9">
        <v>1.829</v>
      </c>
      <c r="AF646" s="9">
        <v>1.5958487993166068</v>
      </c>
      <c r="AG646" s="9">
        <v>1.9039999999999999</v>
      </c>
      <c r="AH646" s="9">
        <v>1.7115</v>
      </c>
      <c r="AI646" s="9">
        <v>1.6739999999999999</v>
      </c>
      <c r="AJ646" s="9">
        <v>1.609</v>
      </c>
      <c r="AK646" s="9">
        <v>1.774</v>
      </c>
      <c r="AL646" s="9">
        <v>1.819</v>
      </c>
      <c r="AM646" s="9">
        <v>1.8839999999999999</v>
      </c>
      <c r="AN646" s="9">
        <v>1.579</v>
      </c>
      <c r="AO646" s="9">
        <v>1.9590000000000001</v>
      </c>
      <c r="AP646" s="9">
        <v>2.1789999999999998</v>
      </c>
      <c r="AQ646" s="9">
        <v>1.774</v>
      </c>
      <c r="AR646" s="1" t="s">
        <v>1</v>
      </c>
      <c r="AT646" s="9"/>
      <c r="AU646" s="9"/>
      <c r="AV646" s="9"/>
      <c r="AW646" s="9"/>
      <c r="AX646" s="9"/>
      <c r="AY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</row>
    <row r="647" spans="1:70" hidden="1" x14ac:dyDescent="0.25">
      <c r="A647" s="8">
        <v>36196</v>
      </c>
      <c r="B647" s="5">
        <f t="shared" si="28"/>
        <v>641</v>
      </c>
      <c r="C647" s="9"/>
      <c r="D647" s="9" t="s">
        <v>259</v>
      </c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 t="s">
        <v>259</v>
      </c>
      <c r="AA647" s="9">
        <v>1.81</v>
      </c>
      <c r="AB647" s="9">
        <v>1.8</v>
      </c>
      <c r="AC647" s="179">
        <f t="shared" si="29"/>
        <v>0</v>
      </c>
      <c r="AD647" s="9"/>
      <c r="AE647" s="9">
        <v>1.8</v>
      </c>
      <c r="AF647" s="9">
        <v>1.5668487993166069</v>
      </c>
      <c r="AG647" s="9">
        <v>1.875</v>
      </c>
      <c r="AH647" s="9">
        <v>1.6850000000000001</v>
      </c>
      <c r="AI647" s="9">
        <v>1.64</v>
      </c>
      <c r="AJ647" s="9">
        <v>1.575</v>
      </c>
      <c r="AK647" s="9">
        <v>1.7424999999999999</v>
      </c>
      <c r="AL647" s="9">
        <v>1.79</v>
      </c>
      <c r="AM647" s="9">
        <v>1.855</v>
      </c>
      <c r="AN647" s="9">
        <v>1.55</v>
      </c>
      <c r="AO647" s="9">
        <v>1.9275</v>
      </c>
      <c r="AP647" s="9">
        <v>2.15</v>
      </c>
      <c r="AQ647" s="9">
        <v>1.7450000000000001</v>
      </c>
      <c r="AR647" s="1" t="s">
        <v>1</v>
      </c>
      <c r="AT647" s="9"/>
      <c r="AU647" s="9"/>
      <c r="AV647" s="9"/>
      <c r="AW647" s="9"/>
      <c r="AX647" s="9"/>
      <c r="AY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</row>
    <row r="648" spans="1:70" hidden="1" x14ac:dyDescent="0.25">
      <c r="A648" s="8">
        <v>36199</v>
      </c>
      <c r="B648" s="5">
        <f t="shared" si="28"/>
        <v>642</v>
      </c>
      <c r="C648" s="9"/>
      <c r="D648" s="9" t="s">
        <v>259</v>
      </c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 t="s">
        <v>259</v>
      </c>
      <c r="AA648" s="9">
        <v>1.8049999999999999</v>
      </c>
      <c r="AB648" s="9">
        <v>1.8180000000000001</v>
      </c>
      <c r="AC648" s="179">
        <f t="shared" si="29"/>
        <v>0</v>
      </c>
      <c r="AD648" s="9"/>
      <c r="AE648" s="9">
        <v>1.8180000000000001</v>
      </c>
      <c r="AF648" s="9">
        <v>1.5848487993166069</v>
      </c>
      <c r="AG648" s="9">
        <v>1.893</v>
      </c>
      <c r="AH648" s="9">
        <v>1.7055</v>
      </c>
      <c r="AI648" s="9">
        <v>1.6455</v>
      </c>
      <c r="AJ648" s="9">
        <v>1.593</v>
      </c>
      <c r="AK648" s="9">
        <v>1.7605</v>
      </c>
      <c r="AL648" s="9">
        <v>1.8080000000000001</v>
      </c>
      <c r="AM648" s="9">
        <v>1.873</v>
      </c>
      <c r="AN648" s="9">
        <v>1.5680000000000001</v>
      </c>
      <c r="AO648" s="9">
        <v>1.9455</v>
      </c>
      <c r="AP648" s="9">
        <v>2.1680000000000001</v>
      </c>
      <c r="AQ648" s="9">
        <v>1.7455000000000001</v>
      </c>
      <c r="AR648" s="1" t="s">
        <v>1</v>
      </c>
      <c r="AT648" s="9"/>
      <c r="AU648" s="9"/>
      <c r="AV648" s="9"/>
      <c r="AW648" s="9"/>
      <c r="AX648" s="9"/>
      <c r="AY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</row>
    <row r="649" spans="1:70" hidden="1" x14ac:dyDescent="0.25">
      <c r="A649" s="8">
        <v>36200</v>
      </c>
      <c r="B649" s="5">
        <f t="shared" si="28"/>
        <v>643</v>
      </c>
      <c r="C649" s="9"/>
      <c r="D649" s="9" t="s">
        <v>259</v>
      </c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 t="s">
        <v>259</v>
      </c>
      <c r="AA649" s="9">
        <v>1.825</v>
      </c>
      <c r="AB649" s="9">
        <v>1.8380000000000001</v>
      </c>
      <c r="AC649" s="179">
        <f t="shared" si="29"/>
        <v>0</v>
      </c>
      <c r="AD649" s="9"/>
      <c r="AE649" s="9">
        <v>1.8380000000000001</v>
      </c>
      <c r="AF649" s="9">
        <v>1.5968487993166069</v>
      </c>
      <c r="AG649" s="9">
        <v>1.903</v>
      </c>
      <c r="AH649" s="9">
        <v>1.718</v>
      </c>
      <c r="AI649" s="9">
        <v>1.663</v>
      </c>
      <c r="AJ649" s="9">
        <v>1.6180000000000001</v>
      </c>
      <c r="AK649" s="9">
        <v>1.778</v>
      </c>
      <c r="AL649" s="9">
        <v>1.8255000000000001</v>
      </c>
      <c r="AM649" s="9">
        <v>1.8880000000000001</v>
      </c>
      <c r="AN649" s="9">
        <v>1.5780000000000001</v>
      </c>
      <c r="AO649" s="9">
        <v>1.9655</v>
      </c>
      <c r="AP649" s="9">
        <v>2.1779999999999999</v>
      </c>
      <c r="AQ649" s="9">
        <v>1.7830000000000001</v>
      </c>
      <c r="AR649" s="1" t="s">
        <v>1</v>
      </c>
      <c r="AT649" s="9"/>
      <c r="AU649" s="9"/>
      <c r="AV649" s="9"/>
      <c r="AW649" s="9"/>
      <c r="AX649" s="9"/>
      <c r="AY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</row>
    <row r="650" spans="1:70" hidden="1" x14ac:dyDescent="0.25">
      <c r="A650" s="8">
        <v>36201</v>
      </c>
      <c r="B650" s="5">
        <f t="shared" ref="B650:B713" si="30">B649+1</f>
        <v>644</v>
      </c>
      <c r="C650" s="9"/>
      <c r="D650" s="9" t="s">
        <v>259</v>
      </c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 t="s">
        <v>259</v>
      </c>
      <c r="AA650" s="9">
        <v>1.84</v>
      </c>
      <c r="AB650" s="9">
        <v>1.7749999999999999</v>
      </c>
      <c r="AC650" s="179">
        <f t="shared" si="29"/>
        <v>0</v>
      </c>
      <c r="AD650" s="9"/>
      <c r="AE650" s="9">
        <v>1.7749999999999999</v>
      </c>
      <c r="AF650" s="9">
        <v>1.6018487993166068</v>
      </c>
      <c r="AG650" s="9">
        <v>1.84</v>
      </c>
      <c r="AH650" s="9">
        <v>1.66</v>
      </c>
      <c r="AI650" s="9">
        <v>1.61</v>
      </c>
      <c r="AJ650" s="9">
        <v>1.575</v>
      </c>
      <c r="AK650" s="9">
        <v>1.7124999999999999</v>
      </c>
      <c r="AL650" s="9">
        <v>1.76125</v>
      </c>
      <c r="AM650" s="9">
        <v>1.825</v>
      </c>
      <c r="AN650" s="9">
        <v>1.5549999999999999</v>
      </c>
      <c r="AO650" s="9">
        <v>1.89</v>
      </c>
      <c r="AP650" s="9">
        <v>2.1150000000000002</v>
      </c>
      <c r="AQ650" s="9">
        <v>1.7</v>
      </c>
      <c r="AR650" s="1" t="s">
        <v>1</v>
      </c>
      <c r="AT650" s="9"/>
      <c r="AU650" s="9"/>
      <c r="AV650" s="9"/>
      <c r="AW650" s="9"/>
      <c r="AX650" s="9"/>
      <c r="AY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</row>
    <row r="651" spans="1:70" hidden="1" x14ac:dyDescent="0.25">
      <c r="A651" s="8">
        <v>36202</v>
      </c>
      <c r="B651" s="5">
        <f t="shared" si="30"/>
        <v>645</v>
      </c>
      <c r="C651" s="9"/>
      <c r="D651" s="9" t="s">
        <v>259</v>
      </c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 t="s">
        <v>259</v>
      </c>
      <c r="AA651" s="9">
        <v>1.78</v>
      </c>
      <c r="AB651" s="9">
        <v>1.837</v>
      </c>
      <c r="AC651" s="179">
        <f t="shared" si="29"/>
        <v>0</v>
      </c>
      <c r="AD651" s="9"/>
      <c r="AE651" s="9">
        <v>1.837</v>
      </c>
      <c r="AF651" s="9">
        <v>1.598848799316607</v>
      </c>
      <c r="AG651" s="9">
        <v>1.8995</v>
      </c>
      <c r="AH651" s="9">
        <v>1.722</v>
      </c>
      <c r="AI651" s="9">
        <v>1.6619999999999999</v>
      </c>
      <c r="AJ651" s="9">
        <v>1.6319999999999999</v>
      </c>
      <c r="AK651" s="9">
        <v>1.7769999999999999</v>
      </c>
      <c r="AL651" s="9">
        <v>1.8245</v>
      </c>
      <c r="AM651" s="9">
        <v>1.887</v>
      </c>
      <c r="AN651" s="9">
        <v>1.5720000000000001</v>
      </c>
      <c r="AO651" s="9">
        <v>1.952</v>
      </c>
      <c r="AP651" s="9">
        <v>2.157</v>
      </c>
      <c r="AQ651" s="9">
        <v>1.762</v>
      </c>
      <c r="AR651" s="1" t="s">
        <v>1</v>
      </c>
      <c r="AT651" s="9"/>
      <c r="AU651" s="9"/>
      <c r="AV651" s="9"/>
      <c r="AW651" s="9"/>
      <c r="AX651" s="9"/>
      <c r="AY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</row>
    <row r="652" spans="1:70" hidden="1" x14ac:dyDescent="0.25">
      <c r="A652" s="8">
        <v>36203</v>
      </c>
      <c r="B652" s="5">
        <f t="shared" si="30"/>
        <v>646</v>
      </c>
      <c r="C652" s="9"/>
      <c r="D652" s="9" t="s">
        <v>259</v>
      </c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 t="s">
        <v>259</v>
      </c>
      <c r="AA652" s="9">
        <v>1.83</v>
      </c>
      <c r="AB652" s="9">
        <v>1.8069999999999999</v>
      </c>
      <c r="AC652" s="179">
        <f t="shared" si="29"/>
        <v>0</v>
      </c>
      <c r="AD652" s="9"/>
      <c r="AE652" s="9">
        <v>1.8069999999999999</v>
      </c>
      <c r="AF652" s="9">
        <v>1.5688487993166069</v>
      </c>
      <c r="AG652" s="9">
        <v>1.8694999999999999</v>
      </c>
      <c r="AH652" s="9">
        <v>1.6919999999999999</v>
      </c>
      <c r="AI652" s="9">
        <v>1.6319999999999999</v>
      </c>
      <c r="AJ652" s="9">
        <v>1.597</v>
      </c>
      <c r="AK652" s="9">
        <v>1.7444999999999999</v>
      </c>
      <c r="AL652" s="9">
        <v>1.7945</v>
      </c>
      <c r="AM652" s="9">
        <v>1.857</v>
      </c>
      <c r="AN652" s="9">
        <v>1.5419999999999998</v>
      </c>
      <c r="AO652" s="9">
        <v>1.9219999999999999</v>
      </c>
      <c r="AP652" s="9">
        <v>2.117</v>
      </c>
      <c r="AQ652" s="9">
        <v>1.732</v>
      </c>
      <c r="AR652" s="1" t="s">
        <v>1</v>
      </c>
      <c r="AT652" s="9"/>
      <c r="AU652" s="9"/>
      <c r="AV652" s="9"/>
      <c r="AW652" s="9"/>
      <c r="AX652" s="9"/>
      <c r="AY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</row>
    <row r="653" spans="1:70" hidden="1" x14ac:dyDescent="0.25">
      <c r="A653" s="8">
        <v>36207</v>
      </c>
      <c r="B653" s="5">
        <f t="shared" si="30"/>
        <v>647</v>
      </c>
      <c r="C653" s="9"/>
      <c r="D653" s="9" t="s">
        <v>259</v>
      </c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 t="s">
        <v>259</v>
      </c>
      <c r="AA653" s="9">
        <v>1.8049999999999999</v>
      </c>
      <c r="AB653" s="9">
        <v>1.7949999999999999</v>
      </c>
      <c r="AC653" s="179">
        <f t="shared" si="29"/>
        <v>0</v>
      </c>
      <c r="AD653" s="9"/>
      <c r="AE653" s="9">
        <v>1.7949999999999999</v>
      </c>
      <c r="AF653" s="9">
        <v>1.592845076512587</v>
      </c>
      <c r="AG653" s="9">
        <v>1.86</v>
      </c>
      <c r="AH653" s="9">
        <v>1.68</v>
      </c>
      <c r="AI653" s="9">
        <v>1.62</v>
      </c>
      <c r="AJ653" s="9">
        <v>1.585</v>
      </c>
      <c r="AK653" s="9">
        <v>1.7324999999999999</v>
      </c>
      <c r="AL653" s="9">
        <v>1.7849999999999999</v>
      </c>
      <c r="AM653" s="9">
        <v>1.845</v>
      </c>
      <c r="AN653" s="9">
        <v>1.5529999999999999</v>
      </c>
      <c r="AO653" s="9">
        <v>1.91</v>
      </c>
      <c r="AP653" s="9">
        <v>2.105</v>
      </c>
      <c r="AQ653" s="9">
        <v>1.72</v>
      </c>
      <c r="AR653" s="1" t="s">
        <v>1</v>
      </c>
      <c r="AT653" s="9"/>
      <c r="AU653" s="9"/>
      <c r="AV653" s="9"/>
      <c r="AW653" s="9"/>
      <c r="AX653" s="9"/>
      <c r="AY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</row>
    <row r="654" spans="1:70" hidden="1" x14ac:dyDescent="0.25">
      <c r="A654" s="8">
        <v>36208</v>
      </c>
      <c r="B654" s="5">
        <f t="shared" si="30"/>
        <v>648</v>
      </c>
      <c r="C654" s="9"/>
      <c r="D654" s="9" t="s">
        <v>259</v>
      </c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 t="s">
        <v>259</v>
      </c>
      <c r="AA654" s="9">
        <v>1.79</v>
      </c>
      <c r="AB654" s="9">
        <v>1.776</v>
      </c>
      <c r="AC654" s="179">
        <f t="shared" si="29"/>
        <v>0</v>
      </c>
      <c r="AD654" s="9"/>
      <c r="AE654" s="9">
        <v>1.776</v>
      </c>
      <c r="AF654" s="9">
        <v>1.5738450765125871</v>
      </c>
      <c r="AG654" s="9">
        <v>1.8360000000000001</v>
      </c>
      <c r="AH654" s="9">
        <v>1.661</v>
      </c>
      <c r="AI654" s="9">
        <v>1.601</v>
      </c>
      <c r="AJ654" s="9">
        <v>1.5660000000000001</v>
      </c>
      <c r="AK654" s="9">
        <v>1.7135</v>
      </c>
      <c r="AL654" s="9">
        <v>1.766</v>
      </c>
      <c r="AM654" s="9">
        <v>1.8260000000000001</v>
      </c>
      <c r="AN654" s="9">
        <v>1.534</v>
      </c>
      <c r="AO654" s="9">
        <v>1.891</v>
      </c>
      <c r="AP654" s="9">
        <v>2.0859999999999999</v>
      </c>
      <c r="AQ654" s="9">
        <v>1.7010000000000001</v>
      </c>
      <c r="AR654" s="1" t="s">
        <v>1</v>
      </c>
      <c r="AT654" s="9"/>
      <c r="AU654" s="9"/>
      <c r="AV654" s="9"/>
      <c r="AW654" s="9"/>
      <c r="AX654" s="9"/>
      <c r="AY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</row>
    <row r="655" spans="1:70" hidden="1" x14ac:dyDescent="0.25">
      <c r="A655" s="8">
        <v>36209</v>
      </c>
      <c r="B655" s="5">
        <f t="shared" si="30"/>
        <v>649</v>
      </c>
      <c r="C655" s="9"/>
      <c r="D655" s="9" t="s">
        <v>259</v>
      </c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 t="s">
        <v>259</v>
      </c>
      <c r="AA655" s="9">
        <v>1.7749999999999999</v>
      </c>
      <c r="AB655" s="9">
        <v>1.746</v>
      </c>
      <c r="AC655" s="179">
        <f t="shared" si="29"/>
        <v>0</v>
      </c>
      <c r="AD655" s="9"/>
      <c r="AE655" s="9">
        <v>1.746</v>
      </c>
      <c r="AF655" s="9">
        <v>1.5668376309045466</v>
      </c>
      <c r="AG655" s="9">
        <v>1.8035000000000001</v>
      </c>
      <c r="AH655" s="9">
        <v>1.631</v>
      </c>
      <c r="AI655" s="9">
        <v>1.5860000000000001</v>
      </c>
      <c r="AJ655" s="9">
        <v>1.5409999999999999</v>
      </c>
      <c r="AK655" s="9">
        <v>1.681</v>
      </c>
      <c r="AL655" s="9">
        <v>1.7384999999999999</v>
      </c>
      <c r="AM655" s="9">
        <v>1.806</v>
      </c>
      <c r="AN655" s="9">
        <v>1.5009999999999999</v>
      </c>
      <c r="AO655" s="9">
        <v>1.861</v>
      </c>
      <c r="AP655" s="9">
        <v>2.056</v>
      </c>
      <c r="AQ655" s="9">
        <v>1.6859999999999999</v>
      </c>
      <c r="AR655" s="1" t="s">
        <v>1</v>
      </c>
      <c r="AT655" s="9"/>
      <c r="AU655" s="9"/>
      <c r="AV655" s="9"/>
      <c r="AW655" s="9"/>
      <c r="AX655" s="9"/>
      <c r="AY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</row>
    <row r="656" spans="1:70" hidden="1" x14ac:dyDescent="0.25">
      <c r="A656" s="8">
        <v>36210</v>
      </c>
      <c r="B656" s="5">
        <f t="shared" si="30"/>
        <v>650</v>
      </c>
      <c r="C656" s="9"/>
      <c r="D656" s="9" t="s">
        <v>259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 t="s">
        <v>259</v>
      </c>
      <c r="AA656" s="9">
        <v>1.7549999999999999</v>
      </c>
      <c r="AB656" s="9">
        <v>1.7450000000000001</v>
      </c>
      <c r="AC656" s="179">
        <f t="shared" si="29"/>
        <v>0</v>
      </c>
      <c r="AD656" s="9"/>
      <c r="AE656" s="9">
        <v>1.7450000000000001</v>
      </c>
      <c r="AF656" s="9">
        <v>1.5778413537085665</v>
      </c>
      <c r="AG656" s="9">
        <v>1.8049999999999999</v>
      </c>
      <c r="AH656" s="9">
        <v>1.63</v>
      </c>
      <c r="AI656" s="9">
        <v>1.585</v>
      </c>
      <c r="AJ656" s="9">
        <v>1.5449999999999999</v>
      </c>
      <c r="AK656" s="9">
        <v>1.6875</v>
      </c>
      <c r="AL656" s="9">
        <v>1.7375</v>
      </c>
      <c r="AM656" s="9">
        <v>1.8049999999999999</v>
      </c>
      <c r="AN656" s="9">
        <v>1.5149999999999999</v>
      </c>
      <c r="AO656" s="9">
        <v>1.86</v>
      </c>
      <c r="AP656" s="9">
        <v>2.06</v>
      </c>
      <c r="AQ656" s="9">
        <v>1.6850000000000001</v>
      </c>
      <c r="AR656" s="1" t="s">
        <v>1</v>
      </c>
      <c r="AT656" s="9"/>
      <c r="AU656" s="9"/>
      <c r="AV656" s="9"/>
      <c r="AW656" s="9"/>
      <c r="AX656" s="9"/>
      <c r="AY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</row>
    <row r="657" spans="1:70" hidden="1" x14ac:dyDescent="0.25">
      <c r="A657" s="8">
        <v>36213</v>
      </c>
      <c r="B657" s="5">
        <f t="shared" si="30"/>
        <v>651</v>
      </c>
      <c r="C657" s="9"/>
      <c r="D657" s="9" t="s">
        <v>259</v>
      </c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 t="s">
        <v>259</v>
      </c>
      <c r="AA657" s="9">
        <v>1.75</v>
      </c>
      <c r="AB657" s="9">
        <v>1.704</v>
      </c>
      <c r="AC657" s="179">
        <f t="shared" si="29"/>
        <v>0</v>
      </c>
      <c r="AD657" s="9"/>
      <c r="AE657" s="9">
        <v>1.704</v>
      </c>
      <c r="AF657" s="9">
        <v>1.5778339081005264</v>
      </c>
      <c r="AG657" s="9">
        <v>1.774</v>
      </c>
      <c r="AH657" s="9">
        <v>1.5939999999999999</v>
      </c>
      <c r="AI657" s="9">
        <v>1.5489999999999999</v>
      </c>
      <c r="AJ657" s="9">
        <v>1.514</v>
      </c>
      <c r="AK657" s="9">
        <v>1.6515</v>
      </c>
      <c r="AL657" s="9">
        <v>1.704</v>
      </c>
      <c r="AM657" s="9">
        <v>1.764</v>
      </c>
      <c r="AN657" s="9">
        <v>1.504</v>
      </c>
      <c r="AO657" s="9">
        <v>1.8239999999999998</v>
      </c>
      <c r="AP657" s="9">
        <v>2.0339999999999998</v>
      </c>
      <c r="AQ657" s="9">
        <v>1.6439999999999999</v>
      </c>
      <c r="AR657" s="1" t="s">
        <v>1</v>
      </c>
      <c r="AT657" s="9"/>
      <c r="AU657" s="9"/>
      <c r="AV657" s="9"/>
      <c r="AW657" s="9"/>
      <c r="AX657" s="9"/>
      <c r="AY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</row>
    <row r="658" spans="1:70" hidden="1" x14ac:dyDescent="0.25">
      <c r="A658" s="8">
        <v>36214</v>
      </c>
      <c r="B658" s="5">
        <f t="shared" si="30"/>
        <v>652</v>
      </c>
      <c r="C658" s="9"/>
      <c r="D658" s="9" t="s">
        <v>259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 t="s">
        <v>259</v>
      </c>
      <c r="AA658" s="9">
        <v>1.7050000000000001</v>
      </c>
      <c r="AB658" s="9">
        <v>1.71</v>
      </c>
      <c r="AC658" s="179">
        <f t="shared" si="29"/>
        <v>0</v>
      </c>
      <c r="AD658" s="9"/>
      <c r="AE658" s="9">
        <v>1.71</v>
      </c>
      <c r="AF658" s="9">
        <v>1.558328323894496</v>
      </c>
      <c r="AG658" s="9">
        <v>1.7749999999999999</v>
      </c>
      <c r="AH658" s="9">
        <v>1.6</v>
      </c>
      <c r="AI658" s="9">
        <v>1.55</v>
      </c>
      <c r="AJ658" s="9">
        <v>1.52</v>
      </c>
      <c r="AK658" s="9">
        <v>1.6575</v>
      </c>
      <c r="AL658" s="9">
        <v>1.71</v>
      </c>
      <c r="AM658" s="9">
        <v>1.78</v>
      </c>
      <c r="AN658" s="9">
        <v>1.51</v>
      </c>
      <c r="AO658" s="9">
        <v>1.83</v>
      </c>
      <c r="AP658" s="9">
        <v>2.0449999999999999</v>
      </c>
      <c r="AQ658" s="9">
        <v>1.645</v>
      </c>
      <c r="AR658" s="1" t="s">
        <v>1</v>
      </c>
      <c r="AT658" s="9"/>
      <c r="AU658" s="9"/>
      <c r="AV658" s="9"/>
      <c r="AW658" s="9"/>
      <c r="AX658" s="9"/>
      <c r="AY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</row>
    <row r="659" spans="1:70" hidden="1" x14ac:dyDescent="0.25">
      <c r="A659" s="8">
        <v>36215</v>
      </c>
      <c r="B659" s="5">
        <f t="shared" si="30"/>
        <v>653</v>
      </c>
      <c r="C659" s="9"/>
      <c r="D659" s="9" t="s">
        <v>259</v>
      </c>
      <c r="E659" s="9">
        <v>1</v>
      </c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 t="s">
        <v>259</v>
      </c>
      <c r="AA659" s="9">
        <v>1.71</v>
      </c>
      <c r="AB659" s="9">
        <v>1.6659999999999999</v>
      </c>
      <c r="AC659" s="179">
        <f t="shared" si="29"/>
        <v>0</v>
      </c>
      <c r="AD659" s="9">
        <v>1</v>
      </c>
      <c r="AE659" s="9">
        <v>1.6659999999999999</v>
      </c>
      <c r="AF659" s="9">
        <v>1.5688339081005265</v>
      </c>
      <c r="AG659" s="9">
        <v>1.7209999999999999</v>
      </c>
      <c r="AH659" s="9">
        <v>1.5609999999999999</v>
      </c>
      <c r="AI659" s="9">
        <v>1.516</v>
      </c>
      <c r="AJ659" s="9">
        <v>1.486</v>
      </c>
      <c r="AK659" s="9">
        <v>1.6259999999999999</v>
      </c>
      <c r="AL659" s="9">
        <v>1.6659999999999999</v>
      </c>
      <c r="AM659" s="9">
        <v>1.726</v>
      </c>
      <c r="AN659" s="9">
        <v>1.5</v>
      </c>
      <c r="AO659" s="9">
        <v>1.776</v>
      </c>
      <c r="AP659" s="9">
        <v>1.986</v>
      </c>
      <c r="AQ659" s="9">
        <v>1.601</v>
      </c>
      <c r="AR659" s="1" t="s">
        <v>1</v>
      </c>
      <c r="AT659" s="9"/>
      <c r="AU659" s="9"/>
      <c r="AV659" s="9"/>
      <c r="AW659" s="9"/>
      <c r="AX659" s="9"/>
      <c r="AY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</row>
    <row r="660" spans="1:70" hidden="1" x14ac:dyDescent="0.25">
      <c r="A660" s="8">
        <v>36216</v>
      </c>
      <c r="B660" s="5">
        <f t="shared" si="30"/>
        <v>654</v>
      </c>
      <c r="C660" s="9"/>
      <c r="D660" s="9" t="s">
        <v>260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 t="s">
        <v>260</v>
      </c>
      <c r="AA660" s="9">
        <v>1.69</v>
      </c>
      <c r="AB660" s="9">
        <v>1.659</v>
      </c>
      <c r="AC660" s="179">
        <f t="shared" si="29"/>
        <v>0</v>
      </c>
      <c r="AD660" s="9"/>
      <c r="AE660" s="9">
        <v>1.659</v>
      </c>
      <c r="AF660" s="9">
        <v>1.5618339081005266</v>
      </c>
      <c r="AG660" s="9">
        <v>1.704</v>
      </c>
      <c r="AH660" s="9">
        <v>1.554</v>
      </c>
      <c r="AI660" s="9">
        <v>1.5090000000000001</v>
      </c>
      <c r="AJ660" s="9">
        <v>1.4790000000000001</v>
      </c>
      <c r="AK660" s="9">
        <v>1.5940000000000001</v>
      </c>
      <c r="AL660" s="9">
        <v>1.659</v>
      </c>
      <c r="AM660" s="9">
        <v>1.7090000000000001</v>
      </c>
      <c r="AN660" s="9">
        <v>1.4930000000000001</v>
      </c>
      <c r="AO660" s="9">
        <v>1.7590000000000001</v>
      </c>
      <c r="AP660" s="9">
        <v>1.9690000000000001</v>
      </c>
      <c r="AQ660" s="9">
        <v>1.5940000000000001</v>
      </c>
      <c r="AR660" s="1" t="s">
        <v>1</v>
      </c>
      <c r="AT660" s="9"/>
      <c r="AU660" s="9"/>
      <c r="AV660" s="9"/>
      <c r="AW660" s="9"/>
      <c r="AX660" s="9"/>
      <c r="AY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</row>
    <row r="661" spans="1:70" hidden="1" x14ac:dyDescent="0.25">
      <c r="A661" s="8">
        <v>36217</v>
      </c>
      <c r="B661" s="5">
        <f t="shared" si="30"/>
        <v>655</v>
      </c>
      <c r="C661" s="9"/>
      <c r="D661" s="9" t="s">
        <v>260</v>
      </c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 t="s">
        <v>260</v>
      </c>
      <c r="AA661" s="9">
        <v>1.66</v>
      </c>
      <c r="AB661" s="9">
        <v>1.6279999999999999</v>
      </c>
      <c r="AC661" s="179">
        <f t="shared" si="29"/>
        <v>0</v>
      </c>
      <c r="AD661" s="9"/>
      <c r="AE661" s="9">
        <v>1.6279999999999999</v>
      </c>
      <c r="AF661" s="9">
        <v>1.5308339081005264</v>
      </c>
      <c r="AG661" s="9">
        <v>1.6629999999999998</v>
      </c>
      <c r="AH661" s="9">
        <v>1.5229999999999999</v>
      </c>
      <c r="AI661" s="9">
        <v>1.478</v>
      </c>
      <c r="AJ661" s="9">
        <v>1.4379999999999999</v>
      </c>
      <c r="AK661" s="9">
        <v>1.5629999999999999</v>
      </c>
      <c r="AL661" s="9">
        <v>1.6179999999999999</v>
      </c>
      <c r="AM661" s="9">
        <v>1.6779999999999999</v>
      </c>
      <c r="AN661" s="9">
        <v>1.462</v>
      </c>
      <c r="AO661" s="9">
        <v>1.7129999999999999</v>
      </c>
      <c r="AP661" s="9">
        <v>1.9179999999999999</v>
      </c>
      <c r="AQ661" s="9">
        <v>1.5629999999999999</v>
      </c>
      <c r="AR661" s="1" t="s">
        <v>1</v>
      </c>
      <c r="AT661" s="9"/>
      <c r="AU661" s="9"/>
      <c r="AV661" s="9"/>
      <c r="AW661" s="9"/>
      <c r="AX661" s="9"/>
      <c r="AY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</row>
    <row r="662" spans="1:70" hidden="1" x14ac:dyDescent="0.25">
      <c r="A662" s="8">
        <v>36220</v>
      </c>
      <c r="B662" s="5">
        <f t="shared" si="30"/>
        <v>656</v>
      </c>
      <c r="C662" s="9"/>
      <c r="D662" s="9" t="s">
        <v>260</v>
      </c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 t="s">
        <v>260</v>
      </c>
      <c r="AA662" s="9">
        <v>1.65</v>
      </c>
      <c r="AB662" s="9">
        <v>1.7010000000000001</v>
      </c>
      <c r="AC662" s="179">
        <f t="shared" si="29"/>
        <v>0</v>
      </c>
      <c r="AD662" s="9"/>
      <c r="AE662" s="9">
        <v>1.7010000000000001</v>
      </c>
      <c r="AF662" s="9">
        <v>1.53317546745974</v>
      </c>
      <c r="AG662" s="9">
        <v>1.7385000000000002</v>
      </c>
      <c r="AH662" s="9">
        <v>1.5510000000000002</v>
      </c>
      <c r="AI662" s="9">
        <v>1.4710000000000001</v>
      </c>
      <c r="AJ662" s="9">
        <v>1.431</v>
      </c>
      <c r="AK662" s="9">
        <v>1.611</v>
      </c>
      <c r="AL662" s="9">
        <v>1.6885000000000001</v>
      </c>
      <c r="AM662" s="9">
        <v>1.7010000000000001</v>
      </c>
      <c r="AN662" s="9">
        <v>1.4359999999999999</v>
      </c>
      <c r="AO662" s="9">
        <v>1.8235000000000001</v>
      </c>
      <c r="AP662" s="9">
        <v>1.9260000000000002</v>
      </c>
      <c r="AQ662" s="9">
        <v>1.6360000000000001</v>
      </c>
      <c r="AR662" s="1" t="s">
        <v>1</v>
      </c>
      <c r="AT662" s="9"/>
      <c r="AU662" s="9"/>
      <c r="AV662" s="9"/>
      <c r="AW662" s="9"/>
      <c r="AX662" s="9"/>
      <c r="AY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</row>
    <row r="663" spans="1:70" hidden="1" x14ac:dyDescent="0.25">
      <c r="A663" s="8">
        <v>36221</v>
      </c>
      <c r="B663" s="5">
        <f t="shared" si="30"/>
        <v>657</v>
      </c>
      <c r="C663" s="9"/>
      <c r="D663" s="9" t="s">
        <v>260</v>
      </c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 t="s">
        <v>260</v>
      </c>
      <c r="AA663" s="9">
        <v>1.72</v>
      </c>
      <c r="AB663" s="9">
        <v>1.696</v>
      </c>
      <c r="AC663" s="179">
        <f t="shared" si="29"/>
        <v>0</v>
      </c>
      <c r="AD663" s="9"/>
      <c r="AE663" s="9">
        <v>1.696</v>
      </c>
      <c r="AF663" s="9">
        <v>1.5401717024709716</v>
      </c>
      <c r="AG663" s="9">
        <v>1.7335</v>
      </c>
      <c r="AH663" s="9">
        <v>1.5434999999999999</v>
      </c>
      <c r="AI663" s="9">
        <v>1.4709999999999999</v>
      </c>
      <c r="AJ663" s="9">
        <v>1.4259999999999999</v>
      </c>
      <c r="AK663" s="9">
        <v>1.6059999999999999</v>
      </c>
      <c r="AL663" s="9">
        <v>1.6835</v>
      </c>
      <c r="AM663" s="9">
        <v>1.6859999999999999</v>
      </c>
      <c r="AN663" s="9">
        <v>1.4409999999999998</v>
      </c>
      <c r="AO663" s="9">
        <v>1.8234999999999999</v>
      </c>
      <c r="AP663" s="9">
        <v>1.9409999999999998</v>
      </c>
      <c r="AQ663" s="9">
        <v>1.631</v>
      </c>
      <c r="AR663" s="1" t="s">
        <v>1</v>
      </c>
      <c r="AT663" s="9"/>
      <c r="AU663" s="9"/>
      <c r="AV663" s="9"/>
      <c r="AW663" s="9"/>
      <c r="AX663" s="9"/>
      <c r="AY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</row>
    <row r="664" spans="1:70" hidden="1" x14ac:dyDescent="0.25">
      <c r="A664" s="8">
        <v>36222</v>
      </c>
      <c r="B664" s="5">
        <f t="shared" si="30"/>
        <v>658</v>
      </c>
      <c r="C664" s="9"/>
      <c r="D664" s="9" t="s">
        <v>260</v>
      </c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 t="s">
        <v>260</v>
      </c>
      <c r="AA664" s="9">
        <v>1.71</v>
      </c>
      <c r="AB664" s="9">
        <v>1.7230000000000001</v>
      </c>
      <c r="AC664" s="179">
        <f t="shared" si="29"/>
        <v>0</v>
      </c>
      <c r="AD664" s="9"/>
      <c r="AE664" s="9">
        <v>1.7230000000000001</v>
      </c>
      <c r="AF664" s="9">
        <v>1.5811641724934353</v>
      </c>
      <c r="AG664" s="9">
        <v>1.7605000000000002</v>
      </c>
      <c r="AH664" s="9">
        <v>1.5630000000000002</v>
      </c>
      <c r="AI664" s="9">
        <v>1.4830000000000001</v>
      </c>
      <c r="AJ664" s="9">
        <v>1.448</v>
      </c>
      <c r="AK664" s="9">
        <v>1.633</v>
      </c>
      <c r="AL664" s="9">
        <v>1.7105000000000001</v>
      </c>
      <c r="AM664" s="9">
        <v>1.7030000000000001</v>
      </c>
      <c r="AN664" s="9">
        <v>1.5030000000000001</v>
      </c>
      <c r="AO664" s="9">
        <v>1.8505</v>
      </c>
      <c r="AP664" s="9">
        <v>1.9655</v>
      </c>
      <c r="AQ664" s="9">
        <v>1.6580000000000001</v>
      </c>
      <c r="AR664" s="1" t="s">
        <v>1</v>
      </c>
      <c r="AT664" s="9"/>
      <c r="AU664" s="9"/>
      <c r="AV664" s="9"/>
      <c r="AW664" s="9"/>
      <c r="AX664" s="9"/>
      <c r="AY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</row>
    <row r="665" spans="1:70" hidden="1" x14ac:dyDescent="0.25">
      <c r="A665" s="8">
        <v>36223</v>
      </c>
      <c r="B665" s="5">
        <f t="shared" si="30"/>
        <v>659</v>
      </c>
      <c r="C665" s="9"/>
      <c r="D665" s="9" t="s">
        <v>260</v>
      </c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 t="s">
        <v>260</v>
      </c>
      <c r="AA665" s="9">
        <v>1.7450000000000001</v>
      </c>
      <c r="AB665" s="9">
        <v>1.762</v>
      </c>
      <c r="AC665" s="179">
        <f t="shared" si="29"/>
        <v>0</v>
      </c>
      <c r="AD665" s="9"/>
      <c r="AE665" s="9">
        <v>1.762</v>
      </c>
      <c r="AF665" s="9">
        <v>1.579650995032746</v>
      </c>
      <c r="AG665" s="9">
        <v>1.802</v>
      </c>
      <c r="AH665" s="9">
        <v>1.597</v>
      </c>
      <c r="AI665" s="9">
        <v>1.502</v>
      </c>
      <c r="AJ665" s="9">
        <v>1.4770000000000001</v>
      </c>
      <c r="AK665" s="9">
        <v>1.6619999999999999</v>
      </c>
      <c r="AL665" s="9">
        <v>1.7470000000000001</v>
      </c>
      <c r="AM665" s="9">
        <v>1.722</v>
      </c>
      <c r="AN665" s="9">
        <v>1.472</v>
      </c>
      <c r="AO665" s="9">
        <v>1.8845000000000001</v>
      </c>
      <c r="AP665" s="9">
        <v>2.0070000000000001</v>
      </c>
      <c r="AQ665" s="9">
        <v>1.6719999999999999</v>
      </c>
      <c r="AR665" s="1" t="s">
        <v>1</v>
      </c>
      <c r="AT665" s="9"/>
      <c r="AU665" s="9"/>
      <c r="AV665" s="9"/>
      <c r="AW665" s="9"/>
      <c r="AX665" s="9"/>
      <c r="AY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</row>
    <row r="666" spans="1:70" hidden="1" x14ac:dyDescent="0.25">
      <c r="A666" s="8">
        <v>36224</v>
      </c>
      <c r="B666" s="5">
        <f t="shared" si="30"/>
        <v>660</v>
      </c>
      <c r="C666" s="9"/>
      <c r="D666" s="9" t="s">
        <v>260</v>
      </c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 t="s">
        <v>260</v>
      </c>
      <c r="AA666" s="9">
        <v>1.7549999999999999</v>
      </c>
      <c r="AB666" s="9">
        <v>1.853</v>
      </c>
      <c r="AC666" s="179">
        <f t="shared" si="29"/>
        <v>0</v>
      </c>
      <c r="AD666" s="9"/>
      <c r="AE666" s="9">
        <v>1.853</v>
      </c>
      <c r="AF666" s="9">
        <v>1.603045295873277</v>
      </c>
      <c r="AG666" s="9">
        <v>1.8979999999999999</v>
      </c>
      <c r="AH666" s="9">
        <v>1.6779999999999999</v>
      </c>
      <c r="AI666" s="9">
        <v>1.5779999999999998</v>
      </c>
      <c r="AJ666" s="9">
        <v>1.548</v>
      </c>
      <c r="AK666" s="9">
        <v>1.7504999999999999</v>
      </c>
      <c r="AL666" s="9">
        <v>1.8380000000000001</v>
      </c>
      <c r="AM666" s="9">
        <v>1.7729999999999999</v>
      </c>
      <c r="AN666" s="9">
        <v>1.508</v>
      </c>
      <c r="AO666" s="9">
        <v>1.9830000000000001</v>
      </c>
      <c r="AP666" s="9">
        <v>2.0979999999999999</v>
      </c>
      <c r="AQ666" s="9">
        <v>1.7629999999999999</v>
      </c>
      <c r="AR666" s="1" t="s">
        <v>1</v>
      </c>
      <c r="AT666" s="9"/>
      <c r="AU666" s="9"/>
      <c r="AV666" s="9"/>
      <c r="AW666" s="9"/>
      <c r="AX666" s="9"/>
      <c r="AY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</row>
    <row r="667" spans="1:70" hidden="1" x14ac:dyDescent="0.25">
      <c r="A667" s="8">
        <v>36227</v>
      </c>
      <c r="B667" s="5">
        <f t="shared" si="30"/>
        <v>661</v>
      </c>
      <c r="C667" s="9"/>
      <c r="D667" s="9" t="s">
        <v>260</v>
      </c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 t="s">
        <v>260</v>
      </c>
      <c r="AA667" s="9">
        <v>1.905</v>
      </c>
      <c r="AB667" s="9">
        <v>1.859</v>
      </c>
      <c r="AC667" s="179">
        <f t="shared" si="29"/>
        <v>0</v>
      </c>
      <c r="AD667" s="9"/>
      <c r="AE667" s="9">
        <v>1.859</v>
      </c>
      <c r="AF667" s="9">
        <v>1.6228818932514948</v>
      </c>
      <c r="AG667" s="9">
        <v>1.9039999999999999</v>
      </c>
      <c r="AH667" s="9">
        <v>1.6865000000000001</v>
      </c>
      <c r="AI667" s="9">
        <v>1.5740000000000001</v>
      </c>
      <c r="AJ667" s="9">
        <v>1.5565</v>
      </c>
      <c r="AK667" s="9">
        <v>1.7515000000000001</v>
      </c>
      <c r="AL667" s="9">
        <v>1.8440000000000001</v>
      </c>
      <c r="AM667" s="9">
        <v>1.7389999999999999</v>
      </c>
      <c r="AN667" s="9">
        <v>1.504</v>
      </c>
      <c r="AO667" s="9">
        <v>1.9864999999999999</v>
      </c>
      <c r="AP667" s="9">
        <v>2.109</v>
      </c>
      <c r="AQ667" s="9">
        <v>1.7489999999999999</v>
      </c>
      <c r="AR667" s="1" t="s">
        <v>1</v>
      </c>
      <c r="AT667" s="9"/>
      <c r="AU667" s="9"/>
      <c r="AV667" s="9"/>
      <c r="AW667" s="9"/>
      <c r="AX667" s="9"/>
      <c r="AY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</row>
    <row r="668" spans="1:70" hidden="1" x14ac:dyDescent="0.25">
      <c r="A668" s="8">
        <v>36228</v>
      </c>
      <c r="B668" s="5">
        <f t="shared" si="30"/>
        <v>662</v>
      </c>
      <c r="C668" s="9"/>
      <c r="D668" s="9" t="s">
        <v>260</v>
      </c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 t="s">
        <v>260</v>
      </c>
      <c r="AA668" s="9">
        <v>1.845</v>
      </c>
      <c r="AB668" s="9">
        <v>1.9279999999999999</v>
      </c>
      <c r="AC668" s="179">
        <f t="shared" si="29"/>
        <v>0</v>
      </c>
      <c r="AD668" s="9"/>
      <c r="AE668" s="9">
        <v>1.9279999999999999</v>
      </c>
      <c r="AF668" s="9">
        <v>1.7057184906297127</v>
      </c>
      <c r="AG668" s="9">
        <v>1.978</v>
      </c>
      <c r="AH668" s="9">
        <v>1.7529999999999999</v>
      </c>
      <c r="AI668" s="9">
        <v>1.6355</v>
      </c>
      <c r="AJ668" s="9">
        <v>1.6154999999999999</v>
      </c>
      <c r="AK668" s="9">
        <v>1.8205</v>
      </c>
      <c r="AL668" s="9">
        <v>1.913</v>
      </c>
      <c r="AM668" s="9">
        <v>1.8079999999999998</v>
      </c>
      <c r="AN668" s="9">
        <v>1.623</v>
      </c>
      <c r="AO668" s="9">
        <v>2.0655000000000001</v>
      </c>
      <c r="AP668" s="9">
        <v>2.1779999999999999</v>
      </c>
      <c r="AQ668" s="9">
        <v>1.8179999999999998</v>
      </c>
      <c r="AR668" s="1" t="s">
        <v>1</v>
      </c>
      <c r="AT668" s="9"/>
      <c r="AU668" s="9"/>
      <c r="AV668" s="9"/>
      <c r="AW668" s="9"/>
      <c r="AX668" s="9"/>
      <c r="AY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</row>
    <row r="669" spans="1:70" hidden="1" x14ac:dyDescent="0.25">
      <c r="A669" s="8">
        <v>36229</v>
      </c>
      <c r="B669" s="5">
        <f t="shared" si="30"/>
        <v>663</v>
      </c>
      <c r="C669" s="9"/>
      <c r="D669" s="9" t="s">
        <v>260</v>
      </c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 t="s">
        <v>260</v>
      </c>
      <c r="AA669" s="9">
        <v>1.94</v>
      </c>
      <c r="AB669" s="9">
        <v>1.9410000000000001</v>
      </c>
      <c r="AC669" s="179">
        <f t="shared" si="29"/>
        <v>0</v>
      </c>
      <c r="AD669" s="9"/>
      <c r="AE669" s="9">
        <v>1.9410000000000001</v>
      </c>
      <c r="AF669" s="9">
        <v>1.7290959386633764</v>
      </c>
      <c r="AG669" s="9">
        <v>1.9910000000000001</v>
      </c>
      <c r="AH669" s="9">
        <v>1.7535000000000001</v>
      </c>
      <c r="AI669" s="9">
        <v>1.6560000000000001</v>
      </c>
      <c r="AJ669" s="9">
        <v>1.6185</v>
      </c>
      <c r="AK669" s="9">
        <v>1.8385</v>
      </c>
      <c r="AL669" s="9">
        <v>1.9260000000000002</v>
      </c>
      <c r="AM669" s="9">
        <v>1.8185</v>
      </c>
      <c r="AN669" s="9">
        <v>1.6360000000000001</v>
      </c>
      <c r="AO669" s="9">
        <v>2.0785</v>
      </c>
      <c r="AP669" s="9">
        <v>2.1909999999999998</v>
      </c>
      <c r="AQ669" s="9">
        <v>1.8260000000000001</v>
      </c>
      <c r="AR669" s="1" t="s">
        <v>1</v>
      </c>
      <c r="AT669" s="9"/>
      <c r="AU669" s="9"/>
      <c r="AV669" s="9"/>
      <c r="AW669" s="9"/>
      <c r="AX669" s="9"/>
      <c r="AY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</row>
    <row r="670" spans="1:70" hidden="1" x14ac:dyDescent="0.25">
      <c r="A670" s="8">
        <v>36230</v>
      </c>
      <c r="B670" s="5">
        <f t="shared" si="30"/>
        <v>664</v>
      </c>
      <c r="C670" s="9"/>
      <c r="D670" s="9" t="s">
        <v>260</v>
      </c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 t="s">
        <v>260</v>
      </c>
      <c r="AA670" s="9">
        <v>1.885</v>
      </c>
      <c r="AB670" s="9">
        <v>1.82</v>
      </c>
      <c r="AC670" s="179">
        <f t="shared" si="29"/>
        <v>0</v>
      </c>
      <c r="AD670" s="9"/>
      <c r="AE670" s="9">
        <v>1.82</v>
      </c>
      <c r="AF670" s="9">
        <v>1.5842903998059501</v>
      </c>
      <c r="AG670" s="9">
        <v>1.8674999999999999</v>
      </c>
      <c r="AH670" s="9">
        <v>1.655</v>
      </c>
      <c r="AI670" s="9">
        <v>1.55</v>
      </c>
      <c r="AJ670" s="9">
        <v>1.53</v>
      </c>
      <c r="AK670" s="9">
        <v>1.73</v>
      </c>
      <c r="AL670" s="9">
        <v>1.8075000000000001</v>
      </c>
      <c r="AM670" s="9">
        <v>1.71</v>
      </c>
      <c r="AN670" s="9">
        <v>1.52</v>
      </c>
      <c r="AO670" s="9">
        <v>1.9575</v>
      </c>
      <c r="AP670" s="9">
        <v>2.0674999999999999</v>
      </c>
      <c r="AQ670" s="9">
        <v>1.7150000000000001</v>
      </c>
      <c r="AR670" s="1" t="s">
        <v>1</v>
      </c>
      <c r="AT670" s="9"/>
      <c r="AU670" s="9"/>
      <c r="AV670" s="9"/>
      <c r="AW670" s="9"/>
      <c r="AX670" s="9"/>
      <c r="AY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</row>
    <row r="671" spans="1:70" hidden="1" x14ac:dyDescent="0.25">
      <c r="A671" s="8">
        <v>36231</v>
      </c>
      <c r="B671" s="5">
        <f t="shared" si="30"/>
        <v>665</v>
      </c>
      <c r="C671" s="9"/>
      <c r="D671" s="9" t="s">
        <v>260</v>
      </c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 t="s">
        <v>260</v>
      </c>
      <c r="AA671" s="9">
        <v>1.8049999999999999</v>
      </c>
      <c r="AB671" s="9">
        <v>1.7589999999999999</v>
      </c>
      <c r="AC671" s="179">
        <f t="shared" si="29"/>
        <v>0</v>
      </c>
      <c r="AD671" s="9"/>
      <c r="AE671" s="9">
        <v>1.7589999999999999</v>
      </c>
      <c r="AF671" s="9">
        <v>1.576372101116841</v>
      </c>
      <c r="AG671" s="9">
        <v>1.8014999999999999</v>
      </c>
      <c r="AH671" s="9">
        <v>1.5939999999999999</v>
      </c>
      <c r="AI671" s="9">
        <v>1.4864999999999999</v>
      </c>
      <c r="AJ671" s="9">
        <v>1.4689999999999999</v>
      </c>
      <c r="AK671" s="9">
        <v>1.6639999999999999</v>
      </c>
      <c r="AL671" s="9">
        <v>1.7464999999999999</v>
      </c>
      <c r="AM671" s="9">
        <v>1.68</v>
      </c>
      <c r="AN671" s="9">
        <v>1.5139999999999998</v>
      </c>
      <c r="AO671" s="9">
        <v>1.8964999999999999</v>
      </c>
      <c r="AP671" s="9">
        <v>2.0065</v>
      </c>
      <c r="AQ671" s="9">
        <v>1.6589999999999998</v>
      </c>
      <c r="AR671" s="1" t="s">
        <v>1</v>
      </c>
      <c r="AT671" s="9"/>
      <c r="AU671" s="9"/>
      <c r="AV671" s="9"/>
      <c r="AW671" s="9"/>
      <c r="AX671" s="9"/>
      <c r="AY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</row>
    <row r="672" spans="1:70" hidden="1" x14ac:dyDescent="0.25">
      <c r="A672" s="8">
        <v>36234</v>
      </c>
      <c r="B672" s="5">
        <f t="shared" si="30"/>
        <v>666</v>
      </c>
      <c r="C672" s="9"/>
      <c r="D672" s="9" t="s">
        <v>260</v>
      </c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 t="s">
        <v>260</v>
      </c>
      <c r="AA672" s="9">
        <v>1.75</v>
      </c>
      <c r="AB672" s="9">
        <v>1.7170000000000001</v>
      </c>
      <c r="AC672" s="179">
        <f t="shared" ref="AC672:AC736" si="31">AE672-AB672</f>
        <v>0</v>
      </c>
      <c r="AD672" s="9"/>
      <c r="AE672" s="9">
        <v>1.7170000000000001</v>
      </c>
      <c r="AF672" s="9">
        <v>1.5459191529302581</v>
      </c>
      <c r="AG672" s="9">
        <v>1.762</v>
      </c>
      <c r="AH672" s="9">
        <v>1.5495000000000001</v>
      </c>
      <c r="AI672" s="9">
        <v>1.4695</v>
      </c>
      <c r="AJ672" s="9">
        <v>1.4445000000000001</v>
      </c>
      <c r="AK672" s="9">
        <v>1.6295000000000002</v>
      </c>
      <c r="AL672" s="9">
        <v>1.7070000000000001</v>
      </c>
      <c r="AM672" s="9">
        <v>1.657</v>
      </c>
      <c r="AN672" s="9">
        <v>1.47</v>
      </c>
      <c r="AO672" s="9">
        <v>1.8520000000000001</v>
      </c>
      <c r="AP672" s="9">
        <v>1.9645000000000001</v>
      </c>
      <c r="AQ672" s="9">
        <v>1.6220000000000001</v>
      </c>
      <c r="AR672" s="1" t="s">
        <v>1</v>
      </c>
      <c r="AT672" s="9"/>
      <c r="AU672" s="9"/>
      <c r="AV672" s="9"/>
      <c r="AW672" s="9"/>
      <c r="AX672" s="9"/>
      <c r="AY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</row>
    <row r="673" spans="1:70" hidden="1" x14ac:dyDescent="0.25">
      <c r="A673" s="8">
        <v>36235</v>
      </c>
      <c r="B673" s="5">
        <f t="shared" si="30"/>
        <v>667</v>
      </c>
      <c r="C673" s="9"/>
      <c r="D673" s="9" t="s">
        <v>260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 t="s">
        <v>260</v>
      </c>
      <c r="AA673" s="9">
        <v>1.73</v>
      </c>
      <c r="AB673" s="9">
        <v>1.7170000000000001</v>
      </c>
      <c r="AC673" s="179">
        <f t="shared" si="31"/>
        <v>0</v>
      </c>
      <c r="AD673" s="9"/>
      <c r="AE673" s="9">
        <v>1.7170000000000001</v>
      </c>
      <c r="AF673" s="9">
        <v>1.5459191529302581</v>
      </c>
      <c r="AG673" s="9">
        <v>1.762</v>
      </c>
      <c r="AH673" s="9">
        <v>1.5595000000000001</v>
      </c>
      <c r="AI673" s="9">
        <v>1.4820000000000002</v>
      </c>
      <c r="AJ673" s="9">
        <v>1.4470000000000001</v>
      </c>
      <c r="AK673" s="9">
        <v>1.6245000000000001</v>
      </c>
      <c r="AL673" s="9">
        <v>1.7070000000000001</v>
      </c>
      <c r="AM673" s="9">
        <v>1.6720000000000002</v>
      </c>
      <c r="AN673" s="9">
        <v>1.47</v>
      </c>
      <c r="AO673" s="9">
        <v>1.8545</v>
      </c>
      <c r="AP673" s="9">
        <v>1.9645000000000001</v>
      </c>
      <c r="AQ673" s="9">
        <v>1.6245000000000001</v>
      </c>
      <c r="AR673" s="1" t="s">
        <v>1</v>
      </c>
      <c r="AT673" s="9"/>
      <c r="AU673" s="9"/>
      <c r="AV673" s="9"/>
      <c r="AW673" s="9"/>
      <c r="AX673" s="9"/>
      <c r="AY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</row>
    <row r="674" spans="1:70" hidden="1" x14ac:dyDescent="0.25">
      <c r="A674" s="8">
        <v>36236</v>
      </c>
      <c r="B674" s="5">
        <f t="shared" si="30"/>
        <v>668</v>
      </c>
      <c r="C674" s="9"/>
      <c r="D674" s="9" t="s">
        <v>260</v>
      </c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 t="s">
        <v>260</v>
      </c>
      <c r="AA674" s="9">
        <v>1.7450000000000001</v>
      </c>
      <c r="AB674" s="9">
        <v>1.748</v>
      </c>
      <c r="AC674" s="179">
        <f t="shared" si="31"/>
        <v>0</v>
      </c>
      <c r="AD674" s="9"/>
      <c r="AE674" s="9">
        <v>1.748</v>
      </c>
      <c r="AF674" s="9">
        <v>1.5489191529302579</v>
      </c>
      <c r="AG674" s="9">
        <v>1.7929999999999999</v>
      </c>
      <c r="AH674" s="9">
        <v>1.6005</v>
      </c>
      <c r="AI674" s="9">
        <v>1.5229999999999999</v>
      </c>
      <c r="AJ674" s="9">
        <v>1.4830000000000001</v>
      </c>
      <c r="AK674" s="9">
        <v>1.6555</v>
      </c>
      <c r="AL674" s="9">
        <v>1.738</v>
      </c>
      <c r="AM674" s="9">
        <v>1.718</v>
      </c>
      <c r="AN674" s="9">
        <v>1.4929999999999999</v>
      </c>
      <c r="AO674" s="9">
        <v>1.8855</v>
      </c>
      <c r="AP674" s="9">
        <v>1.978</v>
      </c>
      <c r="AQ674" s="9">
        <v>1.6555</v>
      </c>
      <c r="AR674" s="1" t="s">
        <v>1</v>
      </c>
      <c r="AT674" s="9"/>
      <c r="AU674" s="9"/>
      <c r="AV674" s="9"/>
      <c r="AW674" s="9"/>
      <c r="AX674" s="9"/>
      <c r="AY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</row>
    <row r="675" spans="1:70" hidden="1" x14ac:dyDescent="0.25">
      <c r="A675" s="8">
        <v>36237</v>
      </c>
      <c r="B675" s="5">
        <f t="shared" si="30"/>
        <v>669</v>
      </c>
      <c r="C675" s="9"/>
      <c r="D675" s="9" t="s">
        <v>260</v>
      </c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 t="s">
        <v>260</v>
      </c>
      <c r="AA675" s="9">
        <v>1.7549999999999999</v>
      </c>
      <c r="AB675" s="9">
        <v>1.6870000000000001</v>
      </c>
      <c r="AC675" s="179">
        <f t="shared" si="31"/>
        <v>0</v>
      </c>
      <c r="AD675" s="9"/>
      <c r="AE675" s="9">
        <v>1.6870000000000001</v>
      </c>
      <c r="AF675" s="9">
        <v>1.487919152930258</v>
      </c>
      <c r="AG675" s="9">
        <v>1.732</v>
      </c>
      <c r="AH675" s="9">
        <v>1.5395000000000001</v>
      </c>
      <c r="AI675" s="9">
        <v>1.462</v>
      </c>
      <c r="AJ675" s="9">
        <v>1.4220000000000002</v>
      </c>
      <c r="AK675" s="9">
        <v>1.607</v>
      </c>
      <c r="AL675" s="9">
        <v>1.6830000000000001</v>
      </c>
      <c r="AM675" s="9">
        <v>1.657</v>
      </c>
      <c r="AN675" s="9">
        <v>1.4319999999999999</v>
      </c>
      <c r="AO675" s="9">
        <v>1.827</v>
      </c>
      <c r="AP675" s="9">
        <v>1.9370000000000001</v>
      </c>
      <c r="AQ675" s="9">
        <v>1.5945</v>
      </c>
      <c r="AR675" s="1" t="s">
        <v>1</v>
      </c>
      <c r="AT675" s="9"/>
      <c r="AU675" s="9"/>
      <c r="AV675" s="9"/>
      <c r="AW675" s="9"/>
      <c r="AX675" s="9"/>
      <c r="AY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</row>
    <row r="676" spans="1:70" hidden="1" x14ac:dyDescent="0.25">
      <c r="A676" s="8">
        <v>36238</v>
      </c>
      <c r="B676" s="5">
        <f t="shared" si="30"/>
        <v>670</v>
      </c>
      <c r="C676" s="9"/>
      <c r="D676" s="9" t="s">
        <v>260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 t="s">
        <v>260</v>
      </c>
      <c r="AA676" s="9">
        <v>1.69</v>
      </c>
      <c r="AB676" s="9">
        <v>1.6990000000000001</v>
      </c>
      <c r="AC676" s="179">
        <f t="shared" si="31"/>
        <v>0</v>
      </c>
      <c r="AD676" s="9"/>
      <c r="AE676" s="9">
        <v>1.6990000000000001</v>
      </c>
      <c r="AF676" s="9">
        <v>1.5390177281403907</v>
      </c>
      <c r="AG676" s="9">
        <v>1.7515000000000001</v>
      </c>
      <c r="AH676" s="9">
        <v>1.5665</v>
      </c>
      <c r="AI676" s="9">
        <v>1.5090000000000001</v>
      </c>
      <c r="AJ676" s="9">
        <v>1.4590000000000001</v>
      </c>
      <c r="AK676" s="9">
        <v>1.6215000000000002</v>
      </c>
      <c r="AL676" s="9">
        <v>1.6940000000000002</v>
      </c>
      <c r="AM676" s="9">
        <v>1.6990000000000001</v>
      </c>
      <c r="AN676" s="9">
        <v>1.46</v>
      </c>
      <c r="AO676" s="9">
        <v>1.8440000000000001</v>
      </c>
      <c r="AP676" s="9">
        <v>1.9490000000000001</v>
      </c>
      <c r="AQ676" s="9">
        <v>1.619</v>
      </c>
      <c r="AR676" s="1" t="s">
        <v>1</v>
      </c>
      <c r="AT676" s="9"/>
      <c r="AU676" s="9"/>
      <c r="AV676" s="9"/>
      <c r="AW676" s="9"/>
      <c r="AX676" s="9"/>
      <c r="AY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</row>
    <row r="677" spans="1:70" hidden="1" x14ac:dyDescent="0.25">
      <c r="A677" s="8">
        <v>36241</v>
      </c>
      <c r="B677" s="5">
        <f t="shared" si="30"/>
        <v>671</v>
      </c>
      <c r="C677" s="9"/>
      <c r="D677" s="9" t="s">
        <v>260</v>
      </c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 t="s">
        <v>260</v>
      </c>
      <c r="AA677" s="9">
        <v>1.69</v>
      </c>
      <c r="AB677" s="9">
        <v>1.7689999999999999</v>
      </c>
      <c r="AC677" s="179">
        <f t="shared" si="31"/>
        <v>0</v>
      </c>
      <c r="AD677" s="9"/>
      <c r="AE677" s="9">
        <v>1.7689999999999999</v>
      </c>
      <c r="AF677" s="9">
        <v>1.5390177281403907</v>
      </c>
      <c r="AG677" s="9">
        <v>1.8214999999999999</v>
      </c>
      <c r="AH677" s="9">
        <v>1.6239999999999999</v>
      </c>
      <c r="AI677" s="9">
        <v>1.5539999999999998</v>
      </c>
      <c r="AJ677" s="9">
        <v>1.4989999999999999</v>
      </c>
      <c r="AK677" s="9">
        <v>1.6889999999999998</v>
      </c>
      <c r="AL677" s="9">
        <v>1.764</v>
      </c>
      <c r="AM677" s="9">
        <v>1.7714999999999999</v>
      </c>
      <c r="AN677" s="9">
        <v>1.4650000000000001</v>
      </c>
      <c r="AO677" s="9">
        <v>1.9139999999999999</v>
      </c>
      <c r="AP677" s="9">
        <v>2.0190000000000001</v>
      </c>
      <c r="AQ677" s="9">
        <v>1.6889999999999998</v>
      </c>
      <c r="AR677" s="1" t="s">
        <v>1</v>
      </c>
      <c r="AT677" s="9"/>
      <c r="AU677" s="9"/>
      <c r="AV677" s="9"/>
      <c r="AW677" s="9"/>
      <c r="AX677" s="9"/>
      <c r="AY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</row>
    <row r="678" spans="1:70" hidden="1" x14ac:dyDescent="0.25">
      <c r="A678" s="8">
        <v>36242</v>
      </c>
      <c r="B678" s="5">
        <f t="shared" si="30"/>
        <v>672</v>
      </c>
      <c r="C678" s="9"/>
      <c r="D678" s="9" t="s">
        <v>260</v>
      </c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 t="s">
        <v>260</v>
      </c>
      <c r="AA678" s="9">
        <v>1.8</v>
      </c>
      <c r="AB678" s="9">
        <v>1.754</v>
      </c>
      <c r="AC678" s="179">
        <f t="shared" si="31"/>
        <v>0</v>
      </c>
      <c r="AD678" s="9"/>
      <c r="AE678" s="9">
        <v>1.754</v>
      </c>
      <c r="AF678" s="9">
        <v>1.5493698653251917</v>
      </c>
      <c r="AG678" s="9">
        <v>1.7989999999999999</v>
      </c>
      <c r="AH678" s="9">
        <v>1.6139999999999999</v>
      </c>
      <c r="AI678" s="9">
        <v>1.5489999999999999</v>
      </c>
      <c r="AJ678" s="9">
        <v>1.4964999999999999</v>
      </c>
      <c r="AK678" s="9">
        <v>1.6715</v>
      </c>
      <c r="AL678" s="9">
        <v>1.7490000000000001</v>
      </c>
      <c r="AM678" s="9">
        <v>1.7565</v>
      </c>
      <c r="AN678" s="9">
        <v>1.48</v>
      </c>
      <c r="AO678" s="9">
        <v>1.8965000000000001</v>
      </c>
      <c r="AP678" s="9">
        <v>2.0114999999999998</v>
      </c>
      <c r="AQ678" s="9">
        <v>1.669</v>
      </c>
      <c r="AR678" s="1" t="s">
        <v>1</v>
      </c>
      <c r="AT678" s="9"/>
      <c r="AU678" s="9"/>
      <c r="AV678" s="9"/>
      <c r="AW678" s="9"/>
      <c r="AX678" s="9"/>
      <c r="AY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</row>
    <row r="679" spans="1:70" hidden="1" x14ac:dyDescent="0.25">
      <c r="A679" s="8">
        <v>36243</v>
      </c>
      <c r="B679" s="5">
        <f t="shared" si="30"/>
        <v>673</v>
      </c>
      <c r="C679" s="9"/>
      <c r="D679" s="9" t="s">
        <v>260</v>
      </c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 t="s">
        <v>260</v>
      </c>
      <c r="AA679" s="9">
        <v>1.75</v>
      </c>
      <c r="AB679" s="9">
        <v>1.7589999999999999</v>
      </c>
      <c r="AC679" s="179">
        <f t="shared" si="31"/>
        <v>0</v>
      </c>
      <c r="AD679" s="9"/>
      <c r="AE679" s="9">
        <v>1.7589999999999999</v>
      </c>
      <c r="AF679" s="9">
        <v>1.5424684405353244</v>
      </c>
      <c r="AG679" s="9">
        <v>1.8039999999999998</v>
      </c>
      <c r="AH679" s="9">
        <v>1.6164999999999998</v>
      </c>
      <c r="AI679" s="9">
        <v>1.5589999999999999</v>
      </c>
      <c r="AJ679" s="9">
        <v>1.504</v>
      </c>
      <c r="AK679" s="9">
        <v>1.6789999999999998</v>
      </c>
      <c r="AL679" s="9">
        <v>1.7565</v>
      </c>
      <c r="AM679" s="9">
        <v>1.7489999999999999</v>
      </c>
      <c r="AN679" s="9">
        <v>1.4750000000000001</v>
      </c>
      <c r="AO679" s="9">
        <v>1.899</v>
      </c>
      <c r="AP679" s="9">
        <v>2.0164999999999997</v>
      </c>
      <c r="AQ679" s="9">
        <v>1.6739999999999999</v>
      </c>
      <c r="AR679" s="1" t="s">
        <v>1</v>
      </c>
      <c r="AT679" s="9"/>
      <c r="AU679" s="9"/>
      <c r="AV679" s="9"/>
      <c r="AW679" s="9"/>
      <c r="AX679" s="9"/>
      <c r="AY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</row>
    <row r="680" spans="1:70" hidden="1" x14ac:dyDescent="0.25">
      <c r="A680" s="8">
        <v>36244</v>
      </c>
      <c r="B680" s="5">
        <f t="shared" si="30"/>
        <v>674</v>
      </c>
      <c r="C680" s="9"/>
      <c r="D680" s="9" t="s">
        <v>260</v>
      </c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 t="s">
        <v>260</v>
      </c>
      <c r="AA680" s="9">
        <v>1.77</v>
      </c>
      <c r="AB680" s="9">
        <v>1.835</v>
      </c>
      <c r="AC680" s="179">
        <f t="shared" si="31"/>
        <v>0</v>
      </c>
      <c r="AD680" s="9"/>
      <c r="AE680" s="9">
        <v>1.835</v>
      </c>
      <c r="AF680" s="9">
        <v>1.5252148785606563</v>
      </c>
      <c r="AG680" s="9">
        <v>1.88</v>
      </c>
      <c r="AH680" s="9">
        <v>1.68</v>
      </c>
      <c r="AI680" s="9">
        <v>1.6</v>
      </c>
      <c r="AJ680" s="9">
        <v>1.54</v>
      </c>
      <c r="AK680" s="9">
        <v>1.7524999999999999</v>
      </c>
      <c r="AL680" s="9">
        <v>1.8325</v>
      </c>
      <c r="AM680" s="9">
        <v>1.7849999999999999</v>
      </c>
      <c r="AN680" s="9">
        <v>1.4750000000000001</v>
      </c>
      <c r="AO680" s="9">
        <v>1.9750000000000001</v>
      </c>
      <c r="AP680" s="9">
        <v>2.0924999999999998</v>
      </c>
      <c r="AQ680" s="9">
        <v>1.7424999999999999</v>
      </c>
      <c r="AR680" s="1" t="s">
        <v>1</v>
      </c>
      <c r="AT680" s="9"/>
      <c r="AU680" s="9"/>
      <c r="AV680" s="9"/>
      <c r="AW680" s="9"/>
      <c r="AX680" s="9"/>
      <c r="AY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</row>
    <row r="681" spans="1:70" hidden="1" x14ac:dyDescent="0.25">
      <c r="A681" s="8">
        <v>36245</v>
      </c>
      <c r="B681" s="5">
        <f t="shared" si="30"/>
        <v>675</v>
      </c>
      <c r="C681" s="9"/>
      <c r="D681" s="9" t="s">
        <v>260</v>
      </c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 t="s">
        <v>260</v>
      </c>
      <c r="AA681" s="9">
        <v>1.83</v>
      </c>
      <c r="AB681" s="9">
        <v>1.8540000000000001</v>
      </c>
      <c r="AC681" s="179">
        <f t="shared" si="31"/>
        <v>0</v>
      </c>
      <c r="AD681" s="9"/>
      <c r="AE681" s="9">
        <v>1.8540000000000001</v>
      </c>
      <c r="AF681" s="9">
        <v>1.5380177281403908</v>
      </c>
      <c r="AG681" s="9">
        <v>1.8965000000000001</v>
      </c>
      <c r="AH681" s="9">
        <v>1.6940000000000002</v>
      </c>
      <c r="AI681" s="9">
        <v>1.6040000000000001</v>
      </c>
      <c r="AJ681" s="9">
        <v>1.524</v>
      </c>
      <c r="AK681" s="9">
        <v>1.7590000000000001</v>
      </c>
      <c r="AL681" s="9">
        <v>1.8490000000000002</v>
      </c>
      <c r="AM681" s="9">
        <v>1.7790000000000001</v>
      </c>
      <c r="AN681" s="9">
        <v>1.4990000000000001</v>
      </c>
      <c r="AO681" s="9">
        <v>1.9890000000000001</v>
      </c>
      <c r="AP681" s="9">
        <v>2.1114999999999999</v>
      </c>
      <c r="AQ681" s="9">
        <v>1.754</v>
      </c>
      <c r="AR681" s="1" t="s">
        <v>1</v>
      </c>
      <c r="AT681" s="9"/>
      <c r="AU681" s="9"/>
      <c r="AV681" s="9"/>
      <c r="AW681" s="9"/>
      <c r="AX681" s="9"/>
      <c r="AY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</row>
    <row r="682" spans="1:70" hidden="1" x14ac:dyDescent="0.25">
      <c r="A682" s="8">
        <v>36248</v>
      </c>
      <c r="B682" s="5">
        <f t="shared" si="30"/>
        <v>676</v>
      </c>
      <c r="C682" s="9"/>
      <c r="D682" s="9" t="s">
        <v>260</v>
      </c>
      <c r="E682" s="9">
        <v>1</v>
      </c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 t="s">
        <v>260</v>
      </c>
      <c r="AA682" s="9">
        <v>1.835</v>
      </c>
      <c r="AB682" s="9">
        <v>1.8520000000000001</v>
      </c>
      <c r="AC682" s="179">
        <f t="shared" si="31"/>
        <v>0</v>
      </c>
      <c r="AD682" s="9">
        <v>1</v>
      </c>
      <c r="AE682" s="9">
        <v>1.8520000000000001</v>
      </c>
      <c r="AF682" s="9">
        <v>1.5398205777201253</v>
      </c>
      <c r="AG682" s="9">
        <v>1.8719999999999999</v>
      </c>
      <c r="AH682" s="9">
        <v>1.6720000000000002</v>
      </c>
      <c r="AI682" s="9">
        <v>1.6020000000000001</v>
      </c>
      <c r="AJ682" s="9">
        <v>1.522</v>
      </c>
      <c r="AK682" s="9">
        <v>1.7270000000000001</v>
      </c>
      <c r="AL682" s="9">
        <v>1.8470000000000002</v>
      </c>
      <c r="AM682" s="9">
        <v>1.782</v>
      </c>
      <c r="AN682" s="9">
        <v>1.4970000000000001</v>
      </c>
      <c r="AO682" s="9">
        <v>1.9620000000000002</v>
      </c>
      <c r="AP682" s="9">
        <v>2.1095000000000002</v>
      </c>
      <c r="AQ682" s="9">
        <v>1.752</v>
      </c>
      <c r="AR682" s="1" t="s">
        <v>1</v>
      </c>
      <c r="AT682" s="9"/>
      <c r="AU682" s="9"/>
      <c r="AV682" s="9"/>
      <c r="AW682" s="9"/>
      <c r="AX682" s="9"/>
      <c r="AY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</row>
    <row r="683" spans="1:70" hidden="1" x14ac:dyDescent="0.25">
      <c r="A683" s="8">
        <v>36249</v>
      </c>
      <c r="B683" s="5">
        <f t="shared" si="30"/>
        <v>677</v>
      </c>
      <c r="C683" s="9"/>
      <c r="D683" s="9" t="s">
        <v>261</v>
      </c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 t="s">
        <v>261</v>
      </c>
      <c r="AA683" s="9">
        <v>1.89</v>
      </c>
      <c r="AB683" s="9">
        <v>1.978</v>
      </c>
      <c r="AC683" s="179">
        <f t="shared" si="31"/>
        <v>0</v>
      </c>
      <c r="AD683" s="9"/>
      <c r="AE683" s="9">
        <v>1.978</v>
      </c>
      <c r="AF683" s="9">
        <v>1.6788205777201251</v>
      </c>
      <c r="AG683" s="9">
        <v>2.008</v>
      </c>
      <c r="AH683" s="9">
        <v>1.798</v>
      </c>
      <c r="AI683" s="9">
        <v>1.728</v>
      </c>
      <c r="AJ683" s="9">
        <v>1.6479999999999999</v>
      </c>
      <c r="AK683" s="9">
        <v>1.8779999999999999</v>
      </c>
      <c r="AL683" s="9">
        <v>1.9730000000000001</v>
      </c>
      <c r="AM683" s="9">
        <v>1.8979999999999999</v>
      </c>
      <c r="AN683" s="9">
        <v>1.6359999999999999</v>
      </c>
      <c r="AO683" s="9">
        <v>2.1080000000000001</v>
      </c>
      <c r="AP683" s="9">
        <v>2.258</v>
      </c>
      <c r="AQ683" s="9">
        <v>1.8779999999999999</v>
      </c>
      <c r="AR683" s="1" t="s">
        <v>1</v>
      </c>
      <c r="AT683" s="9"/>
      <c r="AU683" s="9"/>
      <c r="AV683" s="9"/>
      <c r="AW683" s="9"/>
      <c r="AX683" s="9"/>
      <c r="AY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</row>
    <row r="684" spans="1:70" hidden="1" x14ac:dyDescent="0.25">
      <c r="A684" s="8">
        <v>36250</v>
      </c>
      <c r="B684" s="5">
        <f t="shared" si="30"/>
        <v>678</v>
      </c>
      <c r="C684" s="9"/>
      <c r="D684" s="9" t="s">
        <v>261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 t="s">
        <v>261</v>
      </c>
      <c r="AA684" s="9">
        <v>2.0099999999999998</v>
      </c>
      <c r="AB684" s="9">
        <v>2.0129999999999999</v>
      </c>
      <c r="AC684" s="179">
        <f t="shared" si="31"/>
        <v>0</v>
      </c>
      <c r="AD684" s="9"/>
      <c r="AE684" s="9">
        <v>2.0129999999999999</v>
      </c>
      <c r="AF684" s="9">
        <v>1.7271087733729868</v>
      </c>
      <c r="AG684" s="9">
        <v>2.0430000000000001</v>
      </c>
      <c r="AH684" s="9">
        <v>1.833</v>
      </c>
      <c r="AI684" s="9">
        <v>1.7629999999999999</v>
      </c>
      <c r="AJ684" s="9">
        <v>1.6829999999999998</v>
      </c>
      <c r="AK684" s="9">
        <v>1.9129999999999998</v>
      </c>
      <c r="AL684" s="9">
        <v>2.008</v>
      </c>
      <c r="AM684" s="9">
        <v>1.9329999999999998</v>
      </c>
      <c r="AN684" s="9">
        <v>1.6709999999999998</v>
      </c>
      <c r="AO684" s="9">
        <v>2.1429999999999998</v>
      </c>
      <c r="AP684" s="9">
        <v>2.2930000000000001</v>
      </c>
      <c r="AQ684" s="9">
        <v>1.9129999999999998</v>
      </c>
      <c r="AR684" s="1" t="s">
        <v>1</v>
      </c>
      <c r="AT684" s="9"/>
      <c r="AU684" s="9"/>
      <c r="AV684" s="9"/>
      <c r="AW684" s="9"/>
      <c r="AX684" s="9"/>
      <c r="AY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</row>
    <row r="685" spans="1:70" hidden="1" x14ac:dyDescent="0.25">
      <c r="A685" s="8">
        <v>36251</v>
      </c>
      <c r="B685" s="5">
        <f t="shared" si="30"/>
        <v>679</v>
      </c>
      <c r="C685" s="9"/>
      <c r="D685" s="9" t="s">
        <v>261</v>
      </c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 t="s">
        <v>261</v>
      </c>
      <c r="AA685" s="9">
        <v>1.96</v>
      </c>
      <c r="AB685" s="9">
        <v>2.0379999999999998</v>
      </c>
      <c r="AC685" s="179">
        <f t="shared" si="31"/>
        <v>0</v>
      </c>
      <c r="AD685" s="9"/>
      <c r="AE685" s="9">
        <v>2.0379999999999998</v>
      </c>
      <c r="AF685" s="9">
        <v>1.7592274496155913</v>
      </c>
      <c r="AG685" s="9">
        <v>2.0959999999999996</v>
      </c>
      <c r="AH685" s="9">
        <v>1.8479999999999999</v>
      </c>
      <c r="AI685" s="9">
        <v>1.7779999999999998</v>
      </c>
      <c r="AJ685" s="9">
        <v>1.7079999999999997</v>
      </c>
      <c r="AK685" s="9">
        <v>1.9459999999999997</v>
      </c>
      <c r="AL685" s="9">
        <v>2.0459999999999998</v>
      </c>
      <c r="AM685" s="9">
        <v>1.9579999999999997</v>
      </c>
      <c r="AN685" s="9">
        <v>1.6959999999999997</v>
      </c>
      <c r="AO685" s="9">
        <v>2.2359999999999998</v>
      </c>
      <c r="AP685" s="9">
        <v>2.3359999999999994</v>
      </c>
      <c r="AQ685" s="9">
        <v>1.9179999999999999</v>
      </c>
      <c r="AR685" s="1" t="s">
        <v>1</v>
      </c>
      <c r="AT685" s="9"/>
      <c r="AU685" s="9"/>
      <c r="AV685" s="9"/>
      <c r="AW685" s="9"/>
      <c r="AX685" s="9"/>
      <c r="AY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</row>
    <row r="686" spans="1:70" hidden="1" x14ac:dyDescent="0.25">
      <c r="A686" s="8">
        <v>36255</v>
      </c>
      <c r="B686" s="5">
        <f t="shared" si="30"/>
        <v>680</v>
      </c>
      <c r="C686" s="9"/>
      <c r="D686" s="9" t="s">
        <v>261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 t="s">
        <v>261</v>
      </c>
      <c r="AA686" s="9">
        <v>2.0449999999999999</v>
      </c>
      <c r="AB686" s="9">
        <v>2.0299999999999998</v>
      </c>
      <c r="AC686" s="179">
        <f t="shared" si="31"/>
        <v>0</v>
      </c>
      <c r="AD686" s="9"/>
      <c r="AE686" s="9">
        <v>2.0299999999999998</v>
      </c>
      <c r="AF686" s="9">
        <v>1.726370178670585</v>
      </c>
      <c r="AG686" s="9">
        <v>2.0474999999999999</v>
      </c>
      <c r="AH686" s="9">
        <v>1.8625</v>
      </c>
      <c r="AI686" s="9">
        <v>1.7749999999999999</v>
      </c>
      <c r="AJ686" s="9">
        <v>1.68</v>
      </c>
      <c r="AK686" s="9">
        <v>1.92</v>
      </c>
      <c r="AL686" s="9">
        <v>2.02</v>
      </c>
      <c r="AM686" s="9">
        <v>1.9750000000000001</v>
      </c>
      <c r="AN686" s="9">
        <v>1.63</v>
      </c>
      <c r="AO686" s="9">
        <v>2.165</v>
      </c>
      <c r="AP686" s="9">
        <v>2.2549999999999999</v>
      </c>
      <c r="AQ686" s="9">
        <v>1.92</v>
      </c>
      <c r="AR686" s="1" t="s">
        <v>1</v>
      </c>
      <c r="AT686" s="9"/>
      <c r="AU686" s="9"/>
      <c r="AV686" s="9"/>
      <c r="AW686" s="9"/>
      <c r="AX686" s="9"/>
      <c r="AY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</row>
    <row r="687" spans="1:70" hidden="1" x14ac:dyDescent="0.25">
      <c r="A687" s="8">
        <v>36256</v>
      </c>
      <c r="B687" s="5">
        <f t="shared" si="30"/>
        <v>681</v>
      </c>
      <c r="C687" s="9"/>
      <c r="D687" s="9" t="s">
        <v>261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 t="s">
        <v>261</v>
      </c>
      <c r="AA687" s="9">
        <v>2</v>
      </c>
      <c r="AB687" s="9">
        <v>2.0129999999999999</v>
      </c>
      <c r="AC687" s="179">
        <f t="shared" si="31"/>
        <v>0</v>
      </c>
      <c r="AD687" s="9"/>
      <c r="AE687" s="9">
        <v>2.0129999999999999</v>
      </c>
      <c r="AF687" s="9">
        <v>1.7048082981006139</v>
      </c>
      <c r="AG687" s="9">
        <v>2.0305</v>
      </c>
      <c r="AH687" s="9">
        <v>1.843</v>
      </c>
      <c r="AI687" s="9">
        <v>1.778</v>
      </c>
      <c r="AJ687" s="9">
        <v>1.6729999999999998</v>
      </c>
      <c r="AK687" s="9">
        <v>1.9004999999999999</v>
      </c>
      <c r="AL687" s="9">
        <v>2.0030000000000001</v>
      </c>
      <c r="AM687" s="9">
        <v>1.9829999999999999</v>
      </c>
      <c r="AN687" s="9">
        <v>1.6429999999999998</v>
      </c>
      <c r="AO687" s="9">
        <v>2.1479999999999997</v>
      </c>
      <c r="AP687" s="9">
        <v>2.238</v>
      </c>
      <c r="AQ687" s="9">
        <v>1.9079999999999999</v>
      </c>
      <c r="AR687" s="1" t="s">
        <v>1</v>
      </c>
      <c r="AT687" s="9"/>
      <c r="AU687" s="9"/>
      <c r="AV687" s="9"/>
      <c r="AW687" s="9"/>
      <c r="AX687" s="9"/>
      <c r="AY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</row>
    <row r="688" spans="1:70" hidden="1" x14ac:dyDescent="0.25">
      <c r="A688" s="8">
        <v>36257</v>
      </c>
      <c r="B688" s="5">
        <f t="shared" si="30"/>
        <v>682</v>
      </c>
      <c r="C688" s="9"/>
      <c r="D688" s="9" t="s">
        <v>261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 t="s">
        <v>261</v>
      </c>
      <c r="AA688" s="9">
        <v>2.0499999999999998</v>
      </c>
      <c r="AB688" s="9">
        <v>2.024</v>
      </c>
      <c r="AC688" s="179">
        <f t="shared" si="31"/>
        <v>0</v>
      </c>
      <c r="AD688" s="9"/>
      <c r="AE688" s="9">
        <v>2.024</v>
      </c>
      <c r="AF688" s="9">
        <v>1.7103274904678321</v>
      </c>
      <c r="AG688" s="9">
        <v>2.044</v>
      </c>
      <c r="AH688" s="9">
        <v>1.8640000000000001</v>
      </c>
      <c r="AI688" s="9">
        <v>1.7890000000000001</v>
      </c>
      <c r="AJ688" s="9">
        <v>1.679</v>
      </c>
      <c r="AK688" s="9">
        <v>1.909</v>
      </c>
      <c r="AL688" s="9">
        <v>2.0165000000000002</v>
      </c>
      <c r="AM688" s="9">
        <v>1.9890000000000001</v>
      </c>
      <c r="AN688" s="9">
        <v>1.66</v>
      </c>
      <c r="AO688" s="9">
        <v>2.1589999999999998</v>
      </c>
      <c r="AP688" s="9">
        <v>2.2490000000000001</v>
      </c>
      <c r="AQ688" s="9">
        <v>1.919</v>
      </c>
      <c r="AR688" s="1" t="s">
        <v>1</v>
      </c>
      <c r="AT688" s="9"/>
      <c r="AU688" s="9"/>
      <c r="AV688" s="9"/>
      <c r="AW688" s="9"/>
      <c r="AX688" s="9"/>
      <c r="AY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</row>
    <row r="689" spans="1:70" hidden="1" x14ac:dyDescent="0.25">
      <c r="A689" s="8">
        <v>36258</v>
      </c>
      <c r="B689" s="5">
        <f t="shared" si="30"/>
        <v>683</v>
      </c>
      <c r="C689" s="9"/>
      <c r="D689" s="9" t="s">
        <v>261</v>
      </c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 t="s">
        <v>261</v>
      </c>
      <c r="AA689" s="9">
        <v>2.0649999999999999</v>
      </c>
      <c r="AB689" s="9">
        <v>2.069</v>
      </c>
      <c r="AC689" s="179">
        <f t="shared" si="31"/>
        <v>0</v>
      </c>
      <c r="AD689" s="9"/>
      <c r="AE689" s="9">
        <v>2.069</v>
      </c>
      <c r="AF689" s="9">
        <v>1.7356307775267568</v>
      </c>
      <c r="AG689" s="9">
        <v>2.089</v>
      </c>
      <c r="AH689" s="9">
        <v>1.9039999999999999</v>
      </c>
      <c r="AI689" s="9">
        <v>1.829</v>
      </c>
      <c r="AJ689" s="9">
        <v>1.714</v>
      </c>
      <c r="AK689" s="9">
        <v>1.9515</v>
      </c>
      <c r="AL689" s="9">
        <v>2.0615000000000001</v>
      </c>
      <c r="AM689" s="9">
        <v>2.0289999999999999</v>
      </c>
      <c r="AN689" s="9">
        <v>1.659</v>
      </c>
      <c r="AO689" s="9">
        <v>2.1964999999999999</v>
      </c>
      <c r="AP689" s="9">
        <v>2.294</v>
      </c>
      <c r="AQ689" s="9">
        <v>1.9589999999999999</v>
      </c>
      <c r="AR689" s="1" t="s">
        <v>1</v>
      </c>
      <c r="AT689" s="9"/>
      <c r="AU689" s="9"/>
      <c r="AV689" s="9"/>
      <c r="AW689" s="9"/>
      <c r="AX689" s="9"/>
      <c r="AY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</row>
    <row r="690" spans="1:70" hidden="1" x14ac:dyDescent="0.25">
      <c r="A690" s="180">
        <v>36259</v>
      </c>
      <c r="B690" s="5">
        <f t="shared" si="30"/>
        <v>684</v>
      </c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>
        <v>2.11</v>
      </c>
      <c r="AB690" s="9">
        <v>2.0960000000000001</v>
      </c>
      <c r="AC690" s="17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T690" s="9"/>
      <c r="AU690" s="9"/>
      <c r="AV690" s="9"/>
      <c r="AW690" s="9"/>
      <c r="AX690" s="9"/>
      <c r="AY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</row>
    <row r="691" spans="1:70" hidden="1" x14ac:dyDescent="0.25">
      <c r="A691" s="8">
        <v>36262</v>
      </c>
      <c r="B691" s="5">
        <f t="shared" si="30"/>
        <v>685</v>
      </c>
      <c r="C691" s="9"/>
      <c r="D691" s="9" t="s">
        <v>261</v>
      </c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 t="s">
        <v>261</v>
      </c>
      <c r="AA691" s="9">
        <v>2.0550000000000002</v>
      </c>
      <c r="AB691" s="9">
        <v>2.1280000000000001</v>
      </c>
      <c r="AC691" s="179">
        <f t="shared" si="31"/>
        <v>0</v>
      </c>
      <c r="AD691" s="9"/>
      <c r="AE691" s="9">
        <v>2.1280000000000001</v>
      </c>
      <c r="AF691" s="9">
        <v>1.7820081659369482</v>
      </c>
      <c r="AG691" s="9">
        <v>2.1505000000000001</v>
      </c>
      <c r="AH691" s="9">
        <v>1.9680000000000002</v>
      </c>
      <c r="AI691" s="9">
        <v>1.8880000000000001</v>
      </c>
      <c r="AJ691" s="9">
        <v>1.7705000000000002</v>
      </c>
      <c r="AK691" s="9">
        <v>2.0129999999999999</v>
      </c>
      <c r="AL691" s="9">
        <v>2.1205000000000003</v>
      </c>
      <c r="AM691" s="9">
        <v>2.0780000000000003</v>
      </c>
      <c r="AN691" s="9">
        <v>1.7330000000000001</v>
      </c>
      <c r="AO691" s="9">
        <v>2.2530000000000001</v>
      </c>
      <c r="AP691" s="9">
        <v>2.3555000000000001</v>
      </c>
      <c r="AQ691" s="9">
        <v>2.0180000000000002</v>
      </c>
      <c r="AR691" s="1" t="s">
        <v>1</v>
      </c>
      <c r="AT691" s="9"/>
      <c r="AU691" s="9"/>
      <c r="AV691" s="9"/>
      <c r="AW691" s="9"/>
      <c r="AX691" s="9"/>
      <c r="AY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</row>
    <row r="692" spans="1:70" hidden="1" x14ac:dyDescent="0.25">
      <c r="A692" s="8">
        <v>36263</v>
      </c>
      <c r="B692" s="5">
        <f t="shared" si="30"/>
        <v>686</v>
      </c>
      <c r="C692" s="9"/>
      <c r="D692" s="9" t="s">
        <v>261</v>
      </c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 t="s">
        <v>261</v>
      </c>
      <c r="AA692" s="9">
        <v>2.15</v>
      </c>
      <c r="AB692" s="9">
        <v>2.1360000000000001</v>
      </c>
      <c r="AC692" s="179">
        <f t="shared" si="31"/>
        <v>0</v>
      </c>
      <c r="AD692" s="9"/>
      <c r="AE692" s="9">
        <v>2.1360000000000001</v>
      </c>
      <c r="AF692" s="9">
        <v>1.7959541040046874</v>
      </c>
      <c r="AG692" s="9">
        <v>2.1635</v>
      </c>
      <c r="AH692" s="9">
        <v>1.9760000000000002</v>
      </c>
      <c r="AI692" s="9">
        <v>1.8960000000000001</v>
      </c>
      <c r="AJ692" s="9">
        <v>1.7785000000000002</v>
      </c>
      <c r="AK692" s="9">
        <v>2.0209999999999999</v>
      </c>
      <c r="AL692" s="9">
        <v>2.1285000000000003</v>
      </c>
      <c r="AM692" s="9">
        <v>2.0860000000000003</v>
      </c>
      <c r="AN692" s="9">
        <v>1.7560000000000002</v>
      </c>
      <c r="AO692" s="9">
        <v>2.2635000000000001</v>
      </c>
      <c r="AP692" s="9">
        <v>2.3635000000000002</v>
      </c>
      <c r="AQ692" s="9">
        <v>2.0260000000000002</v>
      </c>
      <c r="AR692" s="1" t="s">
        <v>1</v>
      </c>
      <c r="AT692" s="9"/>
      <c r="AU692" s="9"/>
      <c r="AV692" s="9"/>
      <c r="AW692" s="9"/>
      <c r="AX692" s="9"/>
      <c r="AY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</row>
    <row r="693" spans="1:70" hidden="1" x14ac:dyDescent="0.25">
      <c r="A693" s="8">
        <v>36264</v>
      </c>
      <c r="B693" s="5">
        <f t="shared" si="30"/>
        <v>687</v>
      </c>
      <c r="C693" s="9"/>
      <c r="D693" s="9" t="s">
        <v>261</v>
      </c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 t="s">
        <v>261</v>
      </c>
      <c r="AA693" s="9">
        <v>2.12</v>
      </c>
      <c r="AB693" s="9">
        <v>2.0960000000000001</v>
      </c>
      <c r="AC693" s="179">
        <f t="shared" si="31"/>
        <v>0</v>
      </c>
      <c r="AD693" s="9"/>
      <c r="AE693" s="9">
        <v>2.0960000000000001</v>
      </c>
      <c r="AF693" s="9">
        <v>1.7808931410697577</v>
      </c>
      <c r="AG693" s="9">
        <v>2.1309999999999998</v>
      </c>
      <c r="AH693" s="9">
        <v>1.9335</v>
      </c>
      <c r="AI693" s="9">
        <v>1.8534999999999999</v>
      </c>
      <c r="AJ693" s="9">
        <v>1.746</v>
      </c>
      <c r="AK693" s="9">
        <v>1.9810000000000001</v>
      </c>
      <c r="AL693" s="9">
        <v>2.0910000000000002</v>
      </c>
      <c r="AM693" s="9">
        <v>2.0459999999999998</v>
      </c>
      <c r="AN693" s="9">
        <v>1.7880000000000003</v>
      </c>
      <c r="AO693" s="9">
        <v>2.226</v>
      </c>
      <c r="AP693" s="9">
        <v>2.3260000000000001</v>
      </c>
      <c r="AQ693" s="9">
        <v>1.9884999999999999</v>
      </c>
      <c r="AR693" s="1" t="s">
        <v>1</v>
      </c>
      <c r="AT693" s="9"/>
      <c r="AU693" s="9"/>
      <c r="AV693" s="9"/>
      <c r="AW693" s="9"/>
      <c r="AX693" s="9"/>
      <c r="AY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</row>
    <row r="694" spans="1:70" hidden="1" x14ac:dyDescent="0.25">
      <c r="A694" s="8">
        <v>36265</v>
      </c>
      <c r="B694" s="5">
        <f t="shared" si="30"/>
        <v>688</v>
      </c>
      <c r="C694" s="9"/>
      <c r="D694" s="9" t="s">
        <v>261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 t="s">
        <v>261</v>
      </c>
      <c r="AA694" s="9">
        <v>2.13</v>
      </c>
      <c r="AB694" s="9">
        <v>2.137</v>
      </c>
      <c r="AC694" s="179">
        <f t="shared" si="31"/>
        <v>0</v>
      </c>
      <c r="AD694" s="9"/>
      <c r="AE694" s="9">
        <v>2.137</v>
      </c>
      <c r="AF694" s="9">
        <v>1.7875320986574519</v>
      </c>
      <c r="AG694" s="9">
        <v>2.1745000000000001</v>
      </c>
      <c r="AH694" s="9">
        <v>1.9695</v>
      </c>
      <c r="AI694" s="9">
        <v>1.8845000000000001</v>
      </c>
      <c r="AJ694" s="9">
        <v>1.7770000000000001</v>
      </c>
      <c r="AK694" s="9">
        <v>2.0295000000000001</v>
      </c>
      <c r="AL694" s="9">
        <v>2.1320000000000001</v>
      </c>
      <c r="AM694" s="9">
        <v>2.0844999999999998</v>
      </c>
      <c r="AN694" s="9">
        <v>1.756</v>
      </c>
      <c r="AO694" s="9">
        <v>2.2694999999999999</v>
      </c>
      <c r="AP694" s="9">
        <v>2.367</v>
      </c>
      <c r="AQ694" s="9">
        <v>2.032</v>
      </c>
      <c r="AR694" s="1" t="s">
        <v>1</v>
      </c>
      <c r="AT694" s="9"/>
      <c r="AU694" s="9"/>
      <c r="AV694" s="9"/>
      <c r="AW694" s="9"/>
      <c r="AX694" s="9"/>
      <c r="AY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</row>
    <row r="695" spans="1:70" hidden="1" x14ac:dyDescent="0.25">
      <c r="A695" s="8">
        <v>36266</v>
      </c>
      <c r="B695" s="5">
        <f t="shared" si="30"/>
        <v>689</v>
      </c>
      <c r="C695" s="9"/>
      <c r="D695" s="9" t="s">
        <v>261</v>
      </c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 t="s">
        <v>261</v>
      </c>
      <c r="AA695" s="9">
        <v>2.16</v>
      </c>
      <c r="AB695" s="9">
        <v>2.1240000000000001</v>
      </c>
      <c r="AC695" s="179">
        <f t="shared" si="31"/>
        <v>0</v>
      </c>
      <c r="AD695" s="9"/>
      <c r="AE695" s="9">
        <v>2.1240000000000001</v>
      </c>
      <c r="AF695" s="9">
        <v>1.797599286423359</v>
      </c>
      <c r="AG695" s="9">
        <v>2.1640000000000001</v>
      </c>
      <c r="AH695" s="9">
        <v>1.9590000000000001</v>
      </c>
      <c r="AI695" s="9">
        <v>1.8765000000000001</v>
      </c>
      <c r="AJ695" s="9">
        <v>1.7690000000000001</v>
      </c>
      <c r="AK695" s="9">
        <v>2.0165000000000002</v>
      </c>
      <c r="AL695" s="9">
        <v>2.1215000000000002</v>
      </c>
      <c r="AM695" s="9">
        <v>2.0665</v>
      </c>
      <c r="AN695" s="9">
        <v>1.7790000000000001</v>
      </c>
      <c r="AO695" s="9">
        <v>2.2565</v>
      </c>
      <c r="AP695" s="9">
        <v>2.3540000000000001</v>
      </c>
      <c r="AQ695" s="9">
        <v>2.0165000000000002</v>
      </c>
      <c r="AR695" s="1" t="s">
        <v>1</v>
      </c>
      <c r="AT695" s="9"/>
      <c r="AU695" s="9"/>
      <c r="AV695" s="9"/>
      <c r="AW695" s="9"/>
      <c r="AX695" s="9"/>
      <c r="AY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</row>
    <row r="696" spans="1:70" hidden="1" x14ac:dyDescent="0.25">
      <c r="A696" s="8">
        <v>36269</v>
      </c>
      <c r="B696" s="5">
        <f t="shared" si="30"/>
        <v>690</v>
      </c>
      <c r="C696" s="9"/>
      <c r="D696" s="9" t="s">
        <v>261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 t="s">
        <v>261</v>
      </c>
      <c r="AA696" s="9">
        <v>2.0950000000000002</v>
      </c>
      <c r="AB696" s="9">
        <v>2.169</v>
      </c>
      <c r="AC696" s="179">
        <f t="shared" si="31"/>
        <v>0</v>
      </c>
      <c r="AD696" s="9"/>
      <c r="AE696" s="9">
        <v>2.169</v>
      </c>
      <c r="AF696" s="9">
        <v>1.8289835304688071</v>
      </c>
      <c r="AG696" s="9">
        <v>2.2090000000000001</v>
      </c>
      <c r="AH696" s="9">
        <v>2.004</v>
      </c>
      <c r="AI696" s="9">
        <v>1.9215</v>
      </c>
      <c r="AJ696" s="9">
        <v>1.8102499999999999</v>
      </c>
      <c r="AK696" s="9">
        <v>2.0665</v>
      </c>
      <c r="AL696" s="9">
        <v>2.169</v>
      </c>
      <c r="AM696" s="9">
        <v>2.1139999999999999</v>
      </c>
      <c r="AN696" s="9">
        <v>1.7649999999999999</v>
      </c>
      <c r="AO696" s="9">
        <v>2.3040000000000003</v>
      </c>
      <c r="AP696" s="9">
        <v>2.399</v>
      </c>
      <c r="AQ696" s="9">
        <v>2.0640000000000001</v>
      </c>
      <c r="AR696" s="1" t="s">
        <v>1</v>
      </c>
      <c r="AT696" s="9"/>
      <c r="AU696" s="9"/>
      <c r="AV696" s="9"/>
      <c r="AW696" s="9"/>
      <c r="AX696" s="9"/>
      <c r="AY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</row>
    <row r="697" spans="1:70" hidden="1" x14ac:dyDescent="0.25">
      <c r="A697" s="8">
        <v>36270</v>
      </c>
      <c r="B697" s="5">
        <f t="shared" si="30"/>
        <v>691</v>
      </c>
      <c r="C697" s="9"/>
      <c r="D697" s="9" t="s">
        <v>261</v>
      </c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 t="s">
        <v>261</v>
      </c>
      <c r="AA697" s="9">
        <v>2.17</v>
      </c>
      <c r="AB697" s="9">
        <v>2.1440000000000001</v>
      </c>
      <c r="AC697" s="179">
        <f t="shared" si="31"/>
        <v>0</v>
      </c>
      <c r="AD697" s="9"/>
      <c r="AE697" s="9">
        <v>2.1440000000000001</v>
      </c>
      <c r="AF697" s="9">
        <v>1.8173292574757844</v>
      </c>
      <c r="AG697" s="9">
        <v>2.1840000000000002</v>
      </c>
      <c r="AH697" s="9">
        <v>1.9840000000000002</v>
      </c>
      <c r="AI697" s="9">
        <v>1.9090000000000003</v>
      </c>
      <c r="AJ697" s="9">
        <v>1.7890000000000001</v>
      </c>
      <c r="AK697" s="9">
        <v>2.044</v>
      </c>
      <c r="AL697" s="9">
        <v>2.1440000000000001</v>
      </c>
      <c r="AM697" s="9">
        <v>2.0940000000000003</v>
      </c>
      <c r="AN697" s="9">
        <v>1.7765000000000002</v>
      </c>
      <c r="AO697" s="9">
        <v>2.2840000000000003</v>
      </c>
      <c r="AP697" s="9">
        <v>2.3740000000000001</v>
      </c>
      <c r="AQ697" s="9">
        <v>2.044</v>
      </c>
      <c r="AR697" s="1" t="s">
        <v>1</v>
      </c>
      <c r="AT697" s="9"/>
      <c r="AU697" s="9"/>
      <c r="AV697" s="9"/>
      <c r="AW697" s="9"/>
      <c r="AX697" s="9"/>
      <c r="AY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</row>
    <row r="698" spans="1:70" hidden="1" x14ac:dyDescent="0.25">
      <c r="A698" s="8">
        <v>36271</v>
      </c>
      <c r="B698" s="5">
        <f t="shared" si="30"/>
        <v>692</v>
      </c>
      <c r="C698" s="9"/>
      <c r="D698" s="9" t="s">
        <v>261</v>
      </c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 t="s">
        <v>261</v>
      </c>
      <c r="AA698" s="9">
        <v>2.1349999999999998</v>
      </c>
      <c r="AB698" s="9">
        <v>2.1739999999999999</v>
      </c>
      <c r="AC698" s="179">
        <f t="shared" si="31"/>
        <v>0</v>
      </c>
      <c r="AD698" s="9"/>
      <c r="AE698" s="9">
        <v>2.1739999999999999</v>
      </c>
      <c r="AF698" s="9">
        <v>1.8214321061377998</v>
      </c>
      <c r="AG698" s="9">
        <v>2.214</v>
      </c>
      <c r="AH698" s="9">
        <v>2.0190000000000001</v>
      </c>
      <c r="AI698" s="9">
        <v>1.9390000000000001</v>
      </c>
      <c r="AJ698" s="9">
        <v>1.83775</v>
      </c>
      <c r="AK698" s="9">
        <v>2.0789999999999997</v>
      </c>
      <c r="AL698" s="9">
        <v>2.1789999999999998</v>
      </c>
      <c r="AM698" s="9">
        <v>2.129</v>
      </c>
      <c r="AN698" s="9">
        <v>1.796</v>
      </c>
      <c r="AO698" s="9">
        <v>2.3239999999999998</v>
      </c>
      <c r="AP698" s="9">
        <v>2.4039999999999999</v>
      </c>
      <c r="AQ698" s="9">
        <v>2.0789999999999997</v>
      </c>
      <c r="AR698" s="1" t="s">
        <v>1</v>
      </c>
      <c r="AT698" s="9"/>
      <c r="AU698" s="9"/>
      <c r="AV698" s="9"/>
      <c r="AW698" s="9"/>
      <c r="AX698" s="9"/>
      <c r="AY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</row>
    <row r="699" spans="1:70" hidden="1" x14ac:dyDescent="0.25">
      <c r="A699" s="8">
        <v>36272</v>
      </c>
      <c r="B699" s="5">
        <f t="shared" si="30"/>
        <v>693</v>
      </c>
      <c r="C699" s="9"/>
      <c r="D699" s="9" t="s">
        <v>261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 t="s">
        <v>261</v>
      </c>
      <c r="AA699" s="9">
        <v>2.2149999999999999</v>
      </c>
      <c r="AB699" s="9">
        <v>2.2250000000000001</v>
      </c>
      <c r="AC699" s="179">
        <f t="shared" si="31"/>
        <v>0</v>
      </c>
      <c r="AD699" s="9"/>
      <c r="AE699" s="9">
        <v>2.2250000000000001</v>
      </c>
      <c r="AF699" s="9">
        <v>1.8307592426343104</v>
      </c>
      <c r="AG699" s="9">
        <v>2.2675000000000001</v>
      </c>
      <c r="AH699" s="9">
        <v>2.0674999999999999</v>
      </c>
      <c r="AI699" s="9">
        <v>1.98875</v>
      </c>
      <c r="AJ699" s="9">
        <v>1.885</v>
      </c>
      <c r="AK699" s="9">
        <v>2.13</v>
      </c>
      <c r="AL699" s="9">
        <v>2.2324999999999999</v>
      </c>
      <c r="AM699" s="9">
        <v>2.1724999999999999</v>
      </c>
      <c r="AN699" s="9">
        <v>1.8374999999999999</v>
      </c>
      <c r="AO699" s="9">
        <v>2.375</v>
      </c>
      <c r="AP699" s="9">
        <v>2.4550000000000001</v>
      </c>
      <c r="AQ699" s="9">
        <v>2.1375000000000002</v>
      </c>
      <c r="AR699" s="1" t="s">
        <v>1</v>
      </c>
      <c r="AT699" s="9"/>
      <c r="AU699" s="9"/>
      <c r="AV699" s="9"/>
      <c r="AW699" s="9"/>
      <c r="AX699" s="9"/>
      <c r="AY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</row>
    <row r="700" spans="1:70" hidden="1" x14ac:dyDescent="0.25">
      <c r="A700" s="8">
        <v>36273</v>
      </c>
      <c r="B700" s="5">
        <f t="shared" si="30"/>
        <v>694</v>
      </c>
      <c r="C700" s="9"/>
      <c r="D700" s="9" t="s">
        <v>261</v>
      </c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 t="s">
        <v>261</v>
      </c>
      <c r="AA700" s="9">
        <v>2.2149999999999999</v>
      </c>
      <c r="AB700" s="9">
        <v>2.226</v>
      </c>
      <c r="AC700" s="179">
        <f t="shared" si="31"/>
        <v>0</v>
      </c>
      <c r="AD700" s="9"/>
      <c r="AE700" s="9">
        <v>2.226</v>
      </c>
      <c r="AF700" s="9">
        <v>1.8369591564573284</v>
      </c>
      <c r="AG700" s="9">
        <v>2.266</v>
      </c>
      <c r="AH700" s="9">
        <v>2.0684999999999998</v>
      </c>
      <c r="AI700" s="9">
        <v>1.98725</v>
      </c>
      <c r="AJ700" s="9">
        <v>1.881</v>
      </c>
      <c r="AK700" s="9">
        <v>2.1360000000000001</v>
      </c>
      <c r="AL700" s="9">
        <v>2.2359999999999998</v>
      </c>
      <c r="AM700" s="9">
        <v>2.1760000000000002</v>
      </c>
      <c r="AN700" s="9">
        <v>1.8415000000000001</v>
      </c>
      <c r="AO700" s="9">
        <v>2.3784999999999998</v>
      </c>
      <c r="AP700" s="9">
        <v>2.456</v>
      </c>
      <c r="AQ700" s="9">
        <v>2.1360000000000001</v>
      </c>
      <c r="AR700" s="1" t="s">
        <v>1</v>
      </c>
      <c r="AT700" s="9"/>
      <c r="AU700" s="9"/>
      <c r="AV700" s="9"/>
      <c r="AW700" s="9"/>
      <c r="AX700" s="9"/>
      <c r="AY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</row>
    <row r="701" spans="1:70" hidden="1" x14ac:dyDescent="0.25">
      <c r="A701" s="8">
        <v>36276</v>
      </c>
      <c r="B701" s="5">
        <f t="shared" si="30"/>
        <v>695</v>
      </c>
      <c r="C701" s="9"/>
      <c r="D701" s="9" t="s">
        <v>261</v>
      </c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 t="s">
        <v>261</v>
      </c>
      <c r="AA701" s="9">
        <v>2.2050000000000001</v>
      </c>
      <c r="AB701" s="9">
        <v>2.2989999999999999</v>
      </c>
      <c r="AC701" s="179">
        <f t="shared" si="31"/>
        <v>0</v>
      </c>
      <c r="AD701" s="9"/>
      <c r="AE701" s="9">
        <v>2.2989999999999999</v>
      </c>
      <c r="AF701" s="9">
        <v>1.8376408973083302</v>
      </c>
      <c r="AG701" s="9">
        <v>2.3414999999999999</v>
      </c>
      <c r="AH701" s="9">
        <v>2.1414999999999997</v>
      </c>
      <c r="AI701" s="9">
        <v>2.044</v>
      </c>
      <c r="AJ701" s="9">
        <v>1.9339999999999999</v>
      </c>
      <c r="AK701" s="9">
        <v>2.2014999999999998</v>
      </c>
      <c r="AL701" s="9">
        <v>2.3115000000000001</v>
      </c>
      <c r="AM701" s="9">
        <v>2.2265000000000001</v>
      </c>
      <c r="AN701" s="9">
        <v>1.9589999999999999</v>
      </c>
      <c r="AO701" s="9">
        <v>2.4590000000000001</v>
      </c>
      <c r="AP701" s="9">
        <v>2.544</v>
      </c>
      <c r="AQ701" s="9">
        <v>2.2090000000000001</v>
      </c>
      <c r="AR701" s="1" t="s">
        <v>1</v>
      </c>
      <c r="AT701" s="9"/>
      <c r="AU701" s="9"/>
      <c r="AV701" s="9"/>
      <c r="AW701" s="9"/>
      <c r="AX701" s="9"/>
      <c r="AY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</row>
    <row r="702" spans="1:70" hidden="1" x14ac:dyDescent="0.25">
      <c r="A702" s="8">
        <v>36277</v>
      </c>
      <c r="B702" s="5">
        <f t="shared" si="30"/>
        <v>696</v>
      </c>
      <c r="C702" s="9"/>
      <c r="D702" s="9" t="s">
        <v>261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 t="s">
        <v>261</v>
      </c>
      <c r="AA702" s="9">
        <v>2.3199999999999998</v>
      </c>
      <c r="AB702" s="9">
        <v>2.331</v>
      </c>
      <c r="AC702" s="179">
        <f t="shared" si="31"/>
        <v>0</v>
      </c>
      <c r="AD702" s="9"/>
      <c r="AE702" s="9">
        <v>2.331</v>
      </c>
      <c r="AF702" s="9">
        <v>1.8537867922591378</v>
      </c>
      <c r="AG702" s="9">
        <v>2.3635000000000002</v>
      </c>
      <c r="AH702" s="9">
        <v>2.161</v>
      </c>
      <c r="AI702" s="9">
        <v>2.0597500000000002</v>
      </c>
      <c r="AJ702" s="9">
        <v>1.9710000000000001</v>
      </c>
      <c r="AK702" s="9">
        <v>2.2210000000000001</v>
      </c>
      <c r="AL702" s="9">
        <v>2.3359999999999999</v>
      </c>
      <c r="AM702" s="9">
        <v>2.2284999999999999</v>
      </c>
      <c r="AN702" s="9">
        <v>1.9380000000000002</v>
      </c>
      <c r="AO702" s="9">
        <v>2.4859999999999998</v>
      </c>
      <c r="AP702" s="9">
        <v>2.5834999999999999</v>
      </c>
      <c r="AQ702" s="9">
        <v>2.2334999999999998</v>
      </c>
      <c r="AR702" s="1" t="s">
        <v>1</v>
      </c>
      <c r="AT702" s="9"/>
      <c r="AU702" s="9"/>
      <c r="AV702" s="9"/>
      <c r="AW702" s="9"/>
      <c r="AX702" s="9"/>
      <c r="AY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</row>
    <row r="703" spans="1:70" hidden="1" x14ac:dyDescent="0.25">
      <c r="A703" s="8">
        <v>36278</v>
      </c>
      <c r="B703" s="5">
        <f t="shared" si="30"/>
        <v>697</v>
      </c>
      <c r="C703" s="9"/>
      <c r="D703" s="9" t="s">
        <v>261</v>
      </c>
      <c r="E703" s="9">
        <v>1</v>
      </c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 t="s">
        <v>261</v>
      </c>
      <c r="AA703" s="9">
        <v>2.3199999999999998</v>
      </c>
      <c r="AB703" s="9">
        <v>2.3479999999999999</v>
      </c>
      <c r="AC703" s="179">
        <f t="shared" si="31"/>
        <v>0</v>
      </c>
      <c r="AD703" s="9">
        <v>1</v>
      </c>
      <c r="AE703" s="9">
        <v>2.3479999999999999</v>
      </c>
      <c r="AF703" s="9">
        <v>1.990819956892518</v>
      </c>
      <c r="AG703" s="9">
        <v>2.3779999999999997</v>
      </c>
      <c r="AH703" s="9">
        <v>2.1479999999999997</v>
      </c>
      <c r="AI703" s="9">
        <v>2.048</v>
      </c>
      <c r="AJ703" s="9">
        <v>1.9729999999999999</v>
      </c>
      <c r="AK703" s="9">
        <v>2.218</v>
      </c>
      <c r="AL703" s="9">
        <v>2.343</v>
      </c>
      <c r="AM703" s="9">
        <v>2.2279999999999998</v>
      </c>
      <c r="AN703" s="9">
        <v>1.9350000000000001</v>
      </c>
      <c r="AO703" s="9">
        <v>2.5029999999999997</v>
      </c>
      <c r="AP703" s="9">
        <v>2.5880000000000001</v>
      </c>
      <c r="AQ703" s="9">
        <v>2.2504999999999997</v>
      </c>
      <c r="AR703" s="1" t="s">
        <v>1</v>
      </c>
      <c r="AT703" s="9"/>
      <c r="AU703" s="9"/>
      <c r="AV703" s="9"/>
      <c r="AW703" s="9"/>
      <c r="AX703" s="9"/>
      <c r="AY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</row>
    <row r="704" spans="1:70" hidden="1" x14ac:dyDescent="0.25">
      <c r="A704" s="8">
        <v>36279</v>
      </c>
      <c r="B704" s="5">
        <f t="shared" si="30"/>
        <v>698</v>
      </c>
      <c r="C704" s="9"/>
      <c r="D704" s="9" t="s">
        <v>262</v>
      </c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 t="s">
        <v>262</v>
      </c>
      <c r="AA704" s="9">
        <v>2.4</v>
      </c>
      <c r="AB704" s="9">
        <v>2.339</v>
      </c>
      <c r="AC704" s="179">
        <f t="shared" si="31"/>
        <v>0</v>
      </c>
      <c r="AD704" s="9"/>
      <c r="AE704" s="9">
        <v>2.339</v>
      </c>
      <c r="AF704" s="9">
        <v>1.9846458191450271</v>
      </c>
      <c r="AG704" s="9">
        <v>2.3689999999999998</v>
      </c>
      <c r="AH704" s="9">
        <v>2.1389999999999998</v>
      </c>
      <c r="AI704" s="9">
        <v>2.0390000000000001</v>
      </c>
      <c r="AJ704" s="9">
        <v>1.9689999999999999</v>
      </c>
      <c r="AK704" s="9">
        <v>2.2090000000000001</v>
      </c>
      <c r="AL704" s="9">
        <v>2.339</v>
      </c>
      <c r="AM704" s="9">
        <v>2.2189999999999999</v>
      </c>
      <c r="AN704" s="9">
        <v>1.9260000000000002</v>
      </c>
      <c r="AO704" s="9">
        <v>2.4939999999999998</v>
      </c>
      <c r="AP704" s="9">
        <v>2.5790000000000002</v>
      </c>
      <c r="AQ704" s="9">
        <v>2.2414999999999998</v>
      </c>
      <c r="AR704" s="1" t="s">
        <v>1</v>
      </c>
      <c r="AT704" s="9"/>
      <c r="AU704" s="9"/>
      <c r="AV704" s="9"/>
      <c r="AW704" s="9"/>
      <c r="AX704" s="9"/>
      <c r="AY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</row>
    <row r="705" spans="1:70" hidden="1" x14ac:dyDescent="0.25">
      <c r="A705" s="8">
        <v>36280</v>
      </c>
      <c r="B705" s="5">
        <f t="shared" si="30"/>
        <v>699</v>
      </c>
      <c r="C705" s="9"/>
      <c r="D705" s="9" t="s">
        <v>262</v>
      </c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 t="s">
        <v>262</v>
      </c>
      <c r="AA705" s="9">
        <v>2.2850000000000001</v>
      </c>
      <c r="AB705" s="9">
        <v>2.2530000000000001</v>
      </c>
      <c r="AC705" s="179">
        <f t="shared" si="31"/>
        <v>0</v>
      </c>
      <c r="AD705" s="9"/>
      <c r="AE705" s="9">
        <v>2.2530000000000001</v>
      </c>
      <c r="AF705" s="9">
        <v>1.8986458191450273</v>
      </c>
      <c r="AG705" s="9">
        <v>2.2829999999999999</v>
      </c>
      <c r="AH705" s="9">
        <v>2.0529999999999999</v>
      </c>
      <c r="AI705" s="9">
        <v>1.9530000000000003</v>
      </c>
      <c r="AJ705" s="9">
        <v>1.883</v>
      </c>
      <c r="AK705" s="9">
        <v>2.1230000000000002</v>
      </c>
      <c r="AL705" s="9">
        <v>2.2530000000000001</v>
      </c>
      <c r="AM705" s="9">
        <v>2.133</v>
      </c>
      <c r="AN705" s="9">
        <v>1.84</v>
      </c>
      <c r="AO705" s="9">
        <v>2.4079999999999999</v>
      </c>
      <c r="AP705" s="9">
        <v>2.4930000000000003</v>
      </c>
      <c r="AQ705" s="9">
        <v>2.1555</v>
      </c>
      <c r="AR705" s="1" t="s">
        <v>1</v>
      </c>
      <c r="AT705" s="9"/>
      <c r="AU705" s="9"/>
      <c r="AV705" s="9"/>
      <c r="AW705" s="9"/>
      <c r="AX705" s="9"/>
      <c r="AY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</row>
    <row r="706" spans="1:70" hidden="1" x14ac:dyDescent="0.25">
      <c r="A706" s="8">
        <v>36283</v>
      </c>
      <c r="B706" s="5">
        <f t="shared" si="30"/>
        <v>700</v>
      </c>
      <c r="C706" s="9"/>
      <c r="D706" s="9" t="s">
        <v>262</v>
      </c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 t="s">
        <v>262</v>
      </c>
      <c r="AA706" s="9">
        <v>2.23</v>
      </c>
      <c r="AB706" s="9">
        <v>2.3109999999999999</v>
      </c>
      <c r="AC706" s="179">
        <f t="shared" si="31"/>
        <v>0</v>
      </c>
      <c r="AD706" s="9"/>
      <c r="AE706" s="9">
        <v>2.3109999999999999</v>
      </c>
      <c r="AF706" s="9">
        <v>1.9543458235446109</v>
      </c>
      <c r="AG706" s="9">
        <v>2.3435000000000001</v>
      </c>
      <c r="AH706" s="9">
        <v>2.1360000000000001</v>
      </c>
      <c r="AI706" s="9">
        <v>2.0209999999999999</v>
      </c>
      <c r="AJ706" s="9">
        <v>1.9159999999999999</v>
      </c>
      <c r="AK706" s="9">
        <v>2.2010000000000001</v>
      </c>
      <c r="AL706" s="9">
        <v>2.3184999999999998</v>
      </c>
      <c r="AM706" s="9">
        <v>2.2109999999999999</v>
      </c>
      <c r="AN706" s="9">
        <v>1.835</v>
      </c>
      <c r="AO706" s="9">
        <v>2.4510000000000001</v>
      </c>
      <c r="AP706" s="9">
        <v>2.5409999999999999</v>
      </c>
      <c r="AQ706" s="9">
        <v>2.2109999999999999</v>
      </c>
      <c r="AR706" s="1" t="s">
        <v>1</v>
      </c>
      <c r="AT706" s="9"/>
      <c r="AU706" s="9"/>
      <c r="AV706" s="9"/>
      <c r="AW706" s="9"/>
      <c r="AX706" s="9"/>
      <c r="AY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</row>
    <row r="707" spans="1:70" hidden="1" x14ac:dyDescent="0.25">
      <c r="A707" s="8">
        <v>36284</v>
      </c>
      <c r="B707" s="5">
        <f t="shared" si="30"/>
        <v>701</v>
      </c>
      <c r="C707" s="9"/>
      <c r="D707" s="9" t="s">
        <v>262</v>
      </c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 t="s">
        <v>262</v>
      </c>
      <c r="AA707" s="9">
        <v>2.3199999999999998</v>
      </c>
      <c r="AB707" s="9">
        <v>2.359</v>
      </c>
      <c r="AC707" s="179">
        <f t="shared" si="31"/>
        <v>0</v>
      </c>
      <c r="AD707" s="9"/>
      <c r="AE707" s="9">
        <v>2.359</v>
      </c>
      <c r="AF707" s="9">
        <v>2.0023458235446112</v>
      </c>
      <c r="AG707" s="9">
        <v>2.3965000000000001</v>
      </c>
      <c r="AH707" s="9">
        <v>2.1840000000000002</v>
      </c>
      <c r="AI707" s="9">
        <v>2.0289999999999999</v>
      </c>
      <c r="AJ707" s="9">
        <v>1.9689999999999999</v>
      </c>
      <c r="AK707" s="9">
        <v>2.2465000000000002</v>
      </c>
      <c r="AL707" s="9">
        <v>2.3664999999999998</v>
      </c>
      <c r="AM707" s="9">
        <v>2.2639999999999998</v>
      </c>
      <c r="AN707" s="9">
        <v>1.883</v>
      </c>
      <c r="AO707" s="9">
        <v>2.4990000000000001</v>
      </c>
      <c r="AP707" s="9">
        <v>2.589</v>
      </c>
      <c r="AQ707" s="9">
        <v>2.2589999999999999</v>
      </c>
      <c r="AR707" s="1" t="s">
        <v>1</v>
      </c>
      <c r="AT707" s="9"/>
      <c r="AU707" s="9"/>
      <c r="AV707" s="9"/>
      <c r="AW707" s="9"/>
      <c r="AX707" s="9"/>
      <c r="AY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</row>
    <row r="708" spans="1:70" hidden="1" x14ac:dyDescent="0.25">
      <c r="A708" s="8">
        <v>36285</v>
      </c>
      <c r="B708" s="5">
        <f t="shared" si="30"/>
        <v>702</v>
      </c>
      <c r="C708" s="9"/>
      <c r="D708" s="9" t="s">
        <v>262</v>
      </c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 t="s">
        <v>262</v>
      </c>
      <c r="AA708" s="9">
        <v>2.38</v>
      </c>
      <c r="AB708" s="9">
        <v>2.359</v>
      </c>
      <c r="AC708" s="179">
        <f t="shared" si="31"/>
        <v>0</v>
      </c>
      <c r="AD708" s="9"/>
      <c r="AE708" s="9">
        <v>2.359</v>
      </c>
      <c r="AF708" s="9">
        <v>2.0169424950114307</v>
      </c>
      <c r="AG708" s="9">
        <v>2.399</v>
      </c>
      <c r="AH708" s="9">
        <v>2.1789999999999998</v>
      </c>
      <c r="AI708" s="9">
        <v>2.0289999999999999</v>
      </c>
      <c r="AJ708" s="9">
        <v>1.9689999999999999</v>
      </c>
      <c r="AK708" s="9">
        <v>2.2414999999999998</v>
      </c>
      <c r="AL708" s="9">
        <v>2.3664999999999998</v>
      </c>
      <c r="AM708" s="9">
        <v>2.2639999999999998</v>
      </c>
      <c r="AN708" s="9">
        <v>1.899</v>
      </c>
      <c r="AO708" s="9">
        <v>2.504</v>
      </c>
      <c r="AP708" s="9">
        <v>2.589</v>
      </c>
      <c r="AQ708" s="9">
        <v>2.2589999999999999</v>
      </c>
      <c r="AR708" s="1" t="s">
        <v>1</v>
      </c>
      <c r="AT708" s="9"/>
      <c r="AU708" s="9"/>
      <c r="AV708" s="9"/>
      <c r="AW708" s="9"/>
      <c r="AX708" s="9"/>
      <c r="AY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</row>
    <row r="709" spans="1:70" hidden="1" x14ac:dyDescent="0.25">
      <c r="A709" s="8">
        <v>36286</v>
      </c>
      <c r="B709" s="5">
        <f t="shared" si="30"/>
        <v>703</v>
      </c>
      <c r="C709" s="9"/>
      <c r="D709" s="9" t="s">
        <v>262</v>
      </c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 t="s">
        <v>262</v>
      </c>
      <c r="AA709" s="9">
        <v>2.33</v>
      </c>
      <c r="AB709" s="9">
        <v>2.2949999999999999</v>
      </c>
      <c r="AC709" s="179">
        <f t="shared" si="31"/>
        <v>0</v>
      </c>
      <c r="AD709" s="9"/>
      <c r="AE709" s="9">
        <v>2.2949999999999999</v>
      </c>
      <c r="AF709" s="9">
        <v>1.9465468488692277</v>
      </c>
      <c r="AG709" s="9">
        <v>2.335</v>
      </c>
      <c r="AH709" s="9">
        <v>2.1349999999999998</v>
      </c>
      <c r="AI709" s="9">
        <v>1.98</v>
      </c>
      <c r="AJ709" s="9">
        <v>1.9375</v>
      </c>
      <c r="AK709" s="9">
        <v>2.1825000000000001</v>
      </c>
      <c r="AL709" s="9">
        <v>2.3050000000000002</v>
      </c>
      <c r="AM709" s="9">
        <v>2.2149999999999999</v>
      </c>
      <c r="AN709" s="9">
        <v>1.85</v>
      </c>
      <c r="AO709" s="9">
        <v>2.4375</v>
      </c>
      <c r="AP709" s="9">
        <v>2.5249999999999999</v>
      </c>
      <c r="AQ709" s="9">
        <v>2.1974999999999998</v>
      </c>
      <c r="AR709" s="1" t="s">
        <v>1</v>
      </c>
      <c r="AT709" s="9"/>
      <c r="AU709" s="9"/>
      <c r="AV709" s="9"/>
      <c r="AW709" s="9"/>
      <c r="AX709" s="9"/>
      <c r="AY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</row>
    <row r="710" spans="1:70" hidden="1" x14ac:dyDescent="0.25">
      <c r="A710" s="8">
        <v>36287</v>
      </c>
      <c r="B710" s="5">
        <f t="shared" si="30"/>
        <v>704</v>
      </c>
      <c r="C710" s="9"/>
      <c r="D710" s="9" t="s">
        <v>262</v>
      </c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 t="s">
        <v>262</v>
      </c>
      <c r="AA710" s="9">
        <v>2.2549999999999999</v>
      </c>
      <c r="AB710" s="9">
        <v>2.2730000000000001</v>
      </c>
      <c r="AC710" s="179">
        <f t="shared" si="31"/>
        <v>0</v>
      </c>
      <c r="AD710" s="9"/>
      <c r="AE710" s="9">
        <v>2.2730000000000001</v>
      </c>
      <c r="AF710" s="9">
        <v>1.908730948667406</v>
      </c>
      <c r="AG710" s="9">
        <v>2.3130000000000002</v>
      </c>
      <c r="AH710" s="9">
        <v>2.0980000000000003</v>
      </c>
      <c r="AI710" s="9">
        <v>1.9730000000000001</v>
      </c>
      <c r="AJ710" s="9">
        <v>1.903</v>
      </c>
      <c r="AK710" s="9">
        <v>2.1605000000000003</v>
      </c>
      <c r="AL710" s="9">
        <v>2.2829999999999999</v>
      </c>
      <c r="AM710" s="9">
        <v>2.1779999999999999</v>
      </c>
      <c r="AN710" s="9">
        <v>1.8130000000000002</v>
      </c>
      <c r="AO710" s="9">
        <v>2.4155000000000002</v>
      </c>
      <c r="AP710" s="9">
        <v>2.5030000000000001</v>
      </c>
      <c r="AQ710" s="9">
        <v>2.1680000000000001</v>
      </c>
      <c r="AR710" s="1" t="s">
        <v>1</v>
      </c>
      <c r="AT710" s="9"/>
      <c r="AU710" s="9"/>
      <c r="AV710" s="9"/>
      <c r="AW710" s="9"/>
      <c r="AX710" s="9"/>
      <c r="AY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</row>
    <row r="711" spans="1:70" hidden="1" x14ac:dyDescent="0.25">
      <c r="A711" s="8">
        <v>36290</v>
      </c>
      <c r="B711" s="5">
        <f t="shared" si="30"/>
        <v>705</v>
      </c>
      <c r="C711" s="9"/>
      <c r="D711" s="9" t="s">
        <v>262</v>
      </c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 t="s">
        <v>262</v>
      </c>
      <c r="AA711" s="9">
        <v>2.2549999999999999</v>
      </c>
      <c r="AB711" s="9">
        <v>2.302</v>
      </c>
      <c r="AC711" s="179">
        <f t="shared" si="31"/>
        <v>0</v>
      </c>
      <c r="AD711" s="9"/>
      <c r="AE711" s="9">
        <v>2.302</v>
      </c>
      <c r="AF711" s="9">
        <v>1.940936096201703</v>
      </c>
      <c r="AG711" s="9">
        <v>2.3495000000000004</v>
      </c>
      <c r="AH711" s="9">
        <v>2.1419000000000001</v>
      </c>
      <c r="AI711" s="9">
        <v>2.0145000000000004</v>
      </c>
      <c r="AJ711" s="9">
        <v>1.9470000000000003</v>
      </c>
      <c r="AK711" s="9">
        <v>2.1895000000000002</v>
      </c>
      <c r="AL711" s="9">
        <v>2.3120000000000003</v>
      </c>
      <c r="AM711" s="9">
        <v>2.2245000000000004</v>
      </c>
      <c r="AN711" s="9">
        <v>1.8395000000000001</v>
      </c>
      <c r="AO711" s="9">
        <v>2.4470000000000001</v>
      </c>
      <c r="AP711" s="9">
        <v>2.532</v>
      </c>
      <c r="AQ711" s="9">
        <v>2.2020000000000004</v>
      </c>
      <c r="AR711" s="1" t="s">
        <v>1</v>
      </c>
      <c r="AT711" s="9"/>
      <c r="AU711" s="9"/>
      <c r="AV711" s="9"/>
      <c r="AW711" s="9"/>
      <c r="AX711" s="9"/>
      <c r="AY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</row>
    <row r="712" spans="1:70" hidden="1" x14ac:dyDescent="0.25">
      <c r="A712" s="8">
        <v>36291</v>
      </c>
      <c r="B712" s="5">
        <f t="shared" si="30"/>
        <v>706</v>
      </c>
      <c r="C712" s="9"/>
      <c r="D712" s="9" t="s">
        <v>262</v>
      </c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 t="s">
        <v>262</v>
      </c>
      <c r="AA712" s="9">
        <v>2.29</v>
      </c>
      <c r="AB712" s="9">
        <v>2.2360000000000002</v>
      </c>
      <c r="AC712" s="179">
        <f t="shared" si="31"/>
        <v>0</v>
      </c>
      <c r="AD712" s="9"/>
      <c r="AE712" s="9">
        <v>2.2360000000000002</v>
      </c>
      <c r="AF712" s="9">
        <v>1.9389360962017028</v>
      </c>
      <c r="AG712" s="9">
        <v>2.2785000000000002</v>
      </c>
      <c r="AH712" s="9">
        <v>2.0860000000000003</v>
      </c>
      <c r="AI712" s="9">
        <v>1.9610000000000003</v>
      </c>
      <c r="AJ712" s="9">
        <v>1.9010000000000002</v>
      </c>
      <c r="AK712" s="9">
        <v>2.1285000000000003</v>
      </c>
      <c r="AL712" s="9">
        <v>2.246</v>
      </c>
      <c r="AM712" s="9">
        <v>2.1785000000000001</v>
      </c>
      <c r="AN712" s="9">
        <v>1.8174999999999999</v>
      </c>
      <c r="AO712" s="9">
        <v>2.3785000000000003</v>
      </c>
      <c r="AP712" s="9">
        <v>2.4560000000000004</v>
      </c>
      <c r="AQ712" s="9">
        <v>2.1360000000000001</v>
      </c>
      <c r="AR712" s="1" t="s">
        <v>1</v>
      </c>
      <c r="AT712" s="9"/>
      <c r="AU712" s="9"/>
      <c r="AV712" s="9"/>
      <c r="AW712" s="9"/>
      <c r="AX712" s="9"/>
      <c r="AY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</row>
    <row r="713" spans="1:70" hidden="1" x14ac:dyDescent="0.25">
      <c r="A713" s="8">
        <v>36292</v>
      </c>
      <c r="B713" s="5">
        <f t="shared" si="30"/>
        <v>707</v>
      </c>
      <c r="C713" s="9"/>
      <c r="D713" s="9" t="s">
        <v>262</v>
      </c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 t="s">
        <v>262</v>
      </c>
      <c r="AA713" s="9">
        <v>2.2000000000000002</v>
      </c>
      <c r="AB713" s="9">
        <v>2.1909999999999998</v>
      </c>
      <c r="AC713" s="179">
        <f t="shared" si="31"/>
        <v>0</v>
      </c>
      <c r="AD713" s="9"/>
      <c r="AE713" s="9">
        <v>2.1909999999999998</v>
      </c>
      <c r="AF713" s="9">
        <v>1.886483533897739</v>
      </c>
      <c r="AG713" s="9">
        <v>2.2359999999999998</v>
      </c>
      <c r="AH713" s="9">
        <v>2.04725</v>
      </c>
      <c r="AI713" s="9">
        <v>1.9384999999999999</v>
      </c>
      <c r="AJ713" s="9">
        <v>1.8884999999999998</v>
      </c>
      <c r="AK713" s="9">
        <v>2.0909999999999997</v>
      </c>
      <c r="AL713" s="9">
        <v>2.2009999999999996</v>
      </c>
      <c r="AM713" s="9">
        <v>2.1459999999999999</v>
      </c>
      <c r="AN713" s="9">
        <v>1.78</v>
      </c>
      <c r="AO713" s="9">
        <v>2.331</v>
      </c>
      <c r="AP713" s="9">
        <v>2.411</v>
      </c>
      <c r="AQ713" s="9">
        <v>2.1059999999999999</v>
      </c>
      <c r="AR713" s="1" t="s">
        <v>1</v>
      </c>
      <c r="AT713" s="9"/>
      <c r="AU713" s="9"/>
      <c r="AV713" s="9"/>
      <c r="AW713" s="9"/>
      <c r="AX713" s="9"/>
      <c r="AY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</row>
    <row r="714" spans="1:70" hidden="1" x14ac:dyDescent="0.25">
      <c r="A714" s="8">
        <v>36293</v>
      </c>
      <c r="B714" s="5">
        <f t="shared" ref="B714:B777" si="32">B713+1</f>
        <v>708</v>
      </c>
      <c r="C714" s="9"/>
      <c r="D714" s="9" t="s">
        <v>262</v>
      </c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 t="s">
        <v>262</v>
      </c>
      <c r="AA714" s="9">
        <v>2.1749999999999998</v>
      </c>
      <c r="AB714" s="9">
        <v>2.282</v>
      </c>
      <c r="AC714" s="179">
        <f t="shared" si="31"/>
        <v>0</v>
      </c>
      <c r="AD714" s="9"/>
      <c r="AE714" s="9">
        <v>2.282</v>
      </c>
      <c r="AF714" s="9">
        <v>1.9570231866513459</v>
      </c>
      <c r="AG714" s="9">
        <v>2.3294999999999999</v>
      </c>
      <c r="AH714" s="9">
        <v>2.1320000000000001</v>
      </c>
      <c r="AI714" s="9">
        <v>2.0169999999999999</v>
      </c>
      <c r="AJ714" s="9">
        <v>1.9495</v>
      </c>
      <c r="AK714" s="9">
        <v>2.1745000000000001</v>
      </c>
      <c r="AL714" s="9">
        <v>2.2919999999999998</v>
      </c>
      <c r="AM714" s="9">
        <v>2.2370000000000001</v>
      </c>
      <c r="AN714" s="9">
        <v>1.88</v>
      </c>
      <c r="AO714" s="9">
        <v>2.4220000000000002</v>
      </c>
      <c r="AP714" s="9">
        <v>2.4969999999999999</v>
      </c>
      <c r="AQ714" s="9">
        <v>2.1895000000000002</v>
      </c>
      <c r="AR714" s="1" t="s">
        <v>1</v>
      </c>
      <c r="AT714" s="9"/>
      <c r="AU714" s="9"/>
      <c r="AV714" s="9"/>
      <c r="AW714" s="9"/>
      <c r="AX714" s="9"/>
      <c r="AY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</row>
    <row r="715" spans="1:70" hidden="1" x14ac:dyDescent="0.25">
      <c r="A715" s="8">
        <v>36294</v>
      </c>
      <c r="B715" s="5">
        <f t="shared" si="32"/>
        <v>709</v>
      </c>
      <c r="C715" s="9"/>
      <c r="D715" s="9" t="s">
        <v>262</v>
      </c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 t="s">
        <v>262</v>
      </c>
      <c r="AA715" s="9">
        <v>2.2949999999999999</v>
      </c>
      <c r="AB715" s="9">
        <v>2.2879999999999998</v>
      </c>
      <c r="AC715" s="179">
        <f t="shared" si="31"/>
        <v>0</v>
      </c>
      <c r="AD715" s="9"/>
      <c r="AE715" s="9">
        <v>2.2879999999999998</v>
      </c>
      <c r="AF715" s="9">
        <v>1.9729999999999999</v>
      </c>
      <c r="AG715" s="9">
        <v>2.3354999999999997</v>
      </c>
      <c r="AH715" s="9">
        <v>2.14425</v>
      </c>
      <c r="AI715" s="9">
        <v>2.0354999999999999</v>
      </c>
      <c r="AJ715" s="9">
        <v>1.9679999999999997</v>
      </c>
      <c r="AK715" s="9">
        <v>2.1829999999999998</v>
      </c>
      <c r="AL715" s="9">
        <v>2.2979999999999996</v>
      </c>
      <c r="AM715" s="9">
        <v>2.2429999999999999</v>
      </c>
      <c r="AN715" s="9">
        <v>1.8779999999999999</v>
      </c>
      <c r="AO715" s="9">
        <v>2.4279999999999999</v>
      </c>
      <c r="AP715" s="9">
        <v>2.4979999999999998</v>
      </c>
      <c r="AQ715" s="9">
        <v>2.2029999999999998</v>
      </c>
      <c r="AR715" s="1" t="s">
        <v>1</v>
      </c>
      <c r="AT715" s="9"/>
      <c r="AU715" s="9"/>
      <c r="AV715" s="9"/>
      <c r="AW715" s="9"/>
      <c r="AX715" s="9"/>
      <c r="AY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</row>
    <row r="716" spans="1:70" hidden="1" x14ac:dyDescent="0.25">
      <c r="A716" s="8">
        <v>36297</v>
      </c>
      <c r="B716" s="5">
        <f t="shared" si="32"/>
        <v>710</v>
      </c>
      <c r="C716" s="9"/>
      <c r="D716" s="9" t="s">
        <v>262</v>
      </c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 t="s">
        <v>262</v>
      </c>
      <c r="AA716" s="9">
        <v>2.2799999999999998</v>
      </c>
      <c r="AB716" s="9">
        <v>2.343</v>
      </c>
      <c r="AC716" s="179">
        <f t="shared" si="31"/>
        <v>0</v>
      </c>
      <c r="AD716" s="9"/>
      <c r="AE716" s="9">
        <v>2.343</v>
      </c>
      <c r="AF716" s="9">
        <v>2.0071571320367889</v>
      </c>
      <c r="AG716" s="9">
        <v>2.3904999999999998</v>
      </c>
      <c r="AH716" s="9">
        <v>2.1930000000000001</v>
      </c>
      <c r="AI716" s="9">
        <v>2.073</v>
      </c>
      <c r="AJ716" s="9">
        <v>2.0030000000000001</v>
      </c>
      <c r="AK716" s="9">
        <v>2.2355</v>
      </c>
      <c r="AL716" s="9">
        <v>2.3529999999999998</v>
      </c>
      <c r="AM716" s="9">
        <v>2.2930000000000001</v>
      </c>
      <c r="AN716" s="9">
        <v>1.9279999999999999</v>
      </c>
      <c r="AO716" s="9">
        <v>2.4830000000000001</v>
      </c>
      <c r="AP716" s="9">
        <v>2.5529999999999999</v>
      </c>
      <c r="AQ716" s="9">
        <v>2.2479999999999998</v>
      </c>
      <c r="AR716" s="1" t="s">
        <v>1</v>
      </c>
      <c r="AT716" s="9"/>
      <c r="AU716" s="9"/>
      <c r="AV716" s="9"/>
      <c r="AW716" s="9"/>
      <c r="AX716" s="9"/>
      <c r="AY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</row>
    <row r="717" spans="1:70" hidden="1" x14ac:dyDescent="0.25">
      <c r="A717" s="8">
        <v>36298</v>
      </c>
      <c r="B717" s="5">
        <f t="shared" si="32"/>
        <v>711</v>
      </c>
      <c r="C717" s="9"/>
      <c r="D717" s="9" t="s">
        <v>262</v>
      </c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 t="s">
        <v>262</v>
      </c>
      <c r="AA717" s="9">
        <v>2.31</v>
      </c>
      <c r="AB717" s="9">
        <v>2.262</v>
      </c>
      <c r="AC717" s="179">
        <f t="shared" si="31"/>
        <v>0</v>
      </c>
      <c r="AD717" s="9"/>
      <c r="AE717" s="9">
        <v>2.262</v>
      </c>
      <c r="AF717" s="9">
        <v>1.9376697480283378</v>
      </c>
      <c r="AG717" s="9">
        <v>2.3094999999999999</v>
      </c>
      <c r="AH717" s="9">
        <v>2.117</v>
      </c>
      <c r="AI717" s="9">
        <v>1.9969999999999999</v>
      </c>
      <c r="AJ717" s="9">
        <v>1.9419999999999999</v>
      </c>
      <c r="AK717" s="9">
        <v>2.157</v>
      </c>
      <c r="AL717" s="9">
        <v>2.2719999999999998</v>
      </c>
      <c r="AM717" s="9">
        <v>2.222</v>
      </c>
      <c r="AN717" s="9">
        <v>1.877</v>
      </c>
      <c r="AO717" s="9">
        <v>2.3970000000000002</v>
      </c>
      <c r="AP717" s="9">
        <v>2.472</v>
      </c>
      <c r="AQ717" s="9">
        <v>2.1669999999999998</v>
      </c>
      <c r="AR717" s="1" t="s">
        <v>1</v>
      </c>
      <c r="AT717" s="9"/>
      <c r="AU717" s="9"/>
      <c r="AV717" s="9"/>
      <c r="AW717" s="9"/>
      <c r="AX717" s="9"/>
      <c r="AY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</row>
    <row r="718" spans="1:70" hidden="1" x14ac:dyDescent="0.25">
      <c r="A718" s="8">
        <v>36299</v>
      </c>
      <c r="B718" s="5">
        <f t="shared" si="32"/>
        <v>712</v>
      </c>
      <c r="C718" s="9"/>
      <c r="D718" s="9" t="s">
        <v>262</v>
      </c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 t="s">
        <v>262</v>
      </c>
      <c r="AA718" s="9">
        <v>2.25</v>
      </c>
      <c r="AB718" s="9">
        <v>2.254</v>
      </c>
      <c r="AC718" s="179">
        <f t="shared" si="31"/>
        <v>0</v>
      </c>
      <c r="AD718" s="9"/>
      <c r="AE718" s="9">
        <v>2.254</v>
      </c>
      <c r="AF718" s="9">
        <v>1.9490000000000001</v>
      </c>
      <c r="AG718" s="9">
        <v>2.3039999999999998</v>
      </c>
      <c r="AH718" s="9">
        <v>2.109</v>
      </c>
      <c r="AI718" s="9">
        <v>1.9964999999999999</v>
      </c>
      <c r="AJ718" s="9">
        <v>1.9365000000000001</v>
      </c>
      <c r="AK718" s="9">
        <v>2.1515</v>
      </c>
      <c r="AL718" s="9">
        <v>2.2639999999999998</v>
      </c>
      <c r="AM718" s="9">
        <v>2.2177500000000001</v>
      </c>
      <c r="AN718" s="9">
        <v>1.879</v>
      </c>
      <c r="AO718" s="9">
        <v>2.3890000000000002</v>
      </c>
      <c r="AP718" s="9">
        <v>2.464</v>
      </c>
      <c r="AQ718" s="9">
        <v>2.1615000000000002</v>
      </c>
      <c r="AR718" s="1" t="s">
        <v>1</v>
      </c>
      <c r="AT718" s="9"/>
      <c r="AU718" s="9"/>
      <c r="AV718" s="9"/>
      <c r="AW718" s="9"/>
      <c r="AX718" s="9"/>
      <c r="AY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</row>
    <row r="719" spans="1:70" hidden="1" x14ac:dyDescent="0.25">
      <c r="A719" s="8">
        <v>36300</v>
      </c>
      <c r="B719" s="5">
        <f t="shared" si="32"/>
        <v>713</v>
      </c>
      <c r="C719" s="9"/>
      <c r="D719" s="9" t="s">
        <v>262</v>
      </c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 t="s">
        <v>262</v>
      </c>
      <c r="AA719" s="9">
        <v>2.2799999999999998</v>
      </c>
      <c r="AB719" s="9">
        <v>2.218</v>
      </c>
      <c r="AC719" s="179">
        <f t="shared" si="31"/>
        <v>0</v>
      </c>
      <c r="AD719" s="9"/>
      <c r="AE719" s="9">
        <v>2.218</v>
      </c>
      <c r="AF719" s="9">
        <v>1.9533188854302976</v>
      </c>
      <c r="AG719" s="9">
        <v>2.2679999999999998</v>
      </c>
      <c r="AH719" s="9">
        <v>2.0779999999999998</v>
      </c>
      <c r="AI719" s="9">
        <v>1.9630000000000001</v>
      </c>
      <c r="AJ719" s="9">
        <v>1.9067499999999999</v>
      </c>
      <c r="AK719" s="9">
        <v>2.1179999999999999</v>
      </c>
      <c r="AL719" s="9">
        <v>2.2279999999999998</v>
      </c>
      <c r="AM719" s="9">
        <v>2.18425</v>
      </c>
      <c r="AN719" s="9">
        <v>1.883</v>
      </c>
      <c r="AO719" s="9">
        <v>2.3555000000000001</v>
      </c>
      <c r="AP719" s="9">
        <v>2.4279999999999999</v>
      </c>
      <c r="AQ719" s="9">
        <v>2.1280000000000001</v>
      </c>
      <c r="AR719" s="1" t="s">
        <v>1</v>
      </c>
      <c r="AT719" s="9"/>
      <c r="AU719" s="9"/>
      <c r="AV719" s="9"/>
      <c r="AW719" s="9"/>
      <c r="AX719" s="9"/>
      <c r="AY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</row>
    <row r="720" spans="1:70" hidden="1" x14ac:dyDescent="0.25">
      <c r="A720" s="8">
        <v>36301</v>
      </c>
      <c r="B720" s="5">
        <f t="shared" si="32"/>
        <v>714</v>
      </c>
      <c r="C720" s="9"/>
      <c r="D720" s="9" t="s">
        <v>262</v>
      </c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 t="s">
        <v>262</v>
      </c>
      <c r="AA720" s="9">
        <v>2.23</v>
      </c>
      <c r="AB720" s="9">
        <v>2.2250000000000001</v>
      </c>
      <c r="AC720" s="179">
        <f t="shared" si="31"/>
        <v>0</v>
      </c>
      <c r="AD720" s="9"/>
      <c r="AE720" s="9">
        <v>2.2250000000000001</v>
      </c>
      <c r="AF720" s="9">
        <v>1.9541464179421153</v>
      </c>
      <c r="AG720" s="9">
        <v>2.2725</v>
      </c>
      <c r="AH720" s="9">
        <v>2.08</v>
      </c>
      <c r="AI720" s="9">
        <v>1.96</v>
      </c>
      <c r="AJ720" s="9">
        <v>1.915</v>
      </c>
      <c r="AK720" s="9">
        <v>2.1225000000000001</v>
      </c>
      <c r="AL720" s="9">
        <v>2.2349999999999999</v>
      </c>
      <c r="AM720" s="9">
        <v>2.1949999999999998</v>
      </c>
      <c r="AN720" s="9">
        <v>1.885</v>
      </c>
      <c r="AO720" s="9">
        <v>2.3624999999999998</v>
      </c>
      <c r="AP720" s="9">
        <v>2.4350000000000001</v>
      </c>
      <c r="AQ720" s="9">
        <v>2.13</v>
      </c>
      <c r="AR720" s="1" t="s">
        <v>1</v>
      </c>
      <c r="AT720" s="9"/>
      <c r="AU720" s="9"/>
      <c r="AV720" s="9"/>
      <c r="AW720" s="9"/>
      <c r="AX720" s="9"/>
      <c r="AY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</row>
    <row r="721" spans="1:70" hidden="1" x14ac:dyDescent="0.25">
      <c r="A721" s="8">
        <v>36304</v>
      </c>
      <c r="B721" s="5">
        <f t="shared" si="32"/>
        <v>715</v>
      </c>
      <c r="C721" s="9"/>
      <c r="D721" s="9" t="s">
        <v>262</v>
      </c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 t="s">
        <v>262</v>
      </c>
      <c r="AA721" s="9">
        <v>2.2200000000000002</v>
      </c>
      <c r="AB721" s="9">
        <v>2.1760000000000002</v>
      </c>
      <c r="AC721" s="179">
        <f t="shared" si="31"/>
        <v>0</v>
      </c>
      <c r="AD721" s="9"/>
      <c r="AE721" s="9">
        <v>2.1760000000000002</v>
      </c>
      <c r="AF721" s="9">
        <v>1.9405237624482117</v>
      </c>
      <c r="AG721" s="9">
        <v>2.2235</v>
      </c>
      <c r="AH721" s="9">
        <v>2.0410000000000004</v>
      </c>
      <c r="AI721" s="9">
        <v>1.9385000000000001</v>
      </c>
      <c r="AJ721" s="9">
        <v>1.8960000000000001</v>
      </c>
      <c r="AK721" s="9">
        <v>2.0785</v>
      </c>
      <c r="AL721" s="9">
        <v>2.1885000000000003</v>
      </c>
      <c r="AM721" s="9">
        <v>2.1735000000000002</v>
      </c>
      <c r="AN721" s="9">
        <v>1.8710000000000002</v>
      </c>
      <c r="AO721" s="9">
        <v>2.3185000000000002</v>
      </c>
      <c r="AP721" s="9">
        <v>2.3835000000000002</v>
      </c>
      <c r="AQ721" s="9">
        <v>2.0910000000000002</v>
      </c>
      <c r="AR721" s="1" t="s">
        <v>1</v>
      </c>
      <c r="AT721" s="9"/>
      <c r="AU721" s="9"/>
      <c r="AV721" s="9"/>
      <c r="AW721" s="9"/>
      <c r="AX721" s="9"/>
      <c r="AY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</row>
    <row r="722" spans="1:70" hidden="1" x14ac:dyDescent="0.25">
      <c r="A722" s="8">
        <v>36305</v>
      </c>
      <c r="B722" s="5">
        <f t="shared" si="32"/>
        <v>716</v>
      </c>
      <c r="C722" s="9"/>
      <c r="D722" s="9" t="s">
        <v>262</v>
      </c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 t="s">
        <v>262</v>
      </c>
      <c r="AA722" s="9">
        <v>2.165</v>
      </c>
      <c r="AB722" s="9">
        <v>2.2000000000000002</v>
      </c>
      <c r="AC722" s="179">
        <f t="shared" si="31"/>
        <v>0</v>
      </c>
      <c r="AD722" s="9"/>
      <c r="AE722" s="9">
        <v>2.2000000000000002</v>
      </c>
      <c r="AF722" s="9">
        <v>1.9624948821866335</v>
      </c>
      <c r="AG722" s="9">
        <v>2.25</v>
      </c>
      <c r="AH722" s="9">
        <v>2.0625</v>
      </c>
      <c r="AI722" s="9">
        <v>1.96</v>
      </c>
      <c r="AJ722" s="9">
        <v>1.9075</v>
      </c>
      <c r="AK722" s="9">
        <v>2.1025</v>
      </c>
      <c r="AL722" s="9">
        <v>2.2124999999999999</v>
      </c>
      <c r="AM722" s="9">
        <v>2.19625</v>
      </c>
      <c r="AN722" s="9">
        <v>1.87</v>
      </c>
      <c r="AO722" s="9">
        <v>2.3424999999999998</v>
      </c>
      <c r="AP722" s="9">
        <v>2.4024999999999999</v>
      </c>
      <c r="AQ722" s="9">
        <v>2.1175000000000002</v>
      </c>
      <c r="AR722" s="1" t="s">
        <v>1</v>
      </c>
      <c r="AT722" s="9"/>
      <c r="AU722" s="9"/>
      <c r="AV722" s="9"/>
      <c r="AW722" s="9"/>
      <c r="AX722" s="9"/>
      <c r="AY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</row>
    <row r="723" spans="1:70" hidden="1" x14ac:dyDescent="0.25">
      <c r="A723" s="8">
        <v>36306</v>
      </c>
      <c r="B723" s="5">
        <f t="shared" si="32"/>
        <v>717</v>
      </c>
      <c r="C723" s="9"/>
      <c r="D723" s="9" t="s">
        <v>262</v>
      </c>
      <c r="E723" s="9">
        <v>1</v>
      </c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 t="s">
        <v>262</v>
      </c>
      <c r="AA723" s="9">
        <v>2.2200000000000002</v>
      </c>
      <c r="AB723" s="9">
        <v>2.226</v>
      </c>
      <c r="AC723" s="179">
        <f t="shared" si="31"/>
        <v>0</v>
      </c>
      <c r="AD723" s="9">
        <v>1</v>
      </c>
      <c r="AE723" s="9">
        <v>2.226</v>
      </c>
      <c r="AF723" s="9">
        <v>1.9684948821866333</v>
      </c>
      <c r="AG723" s="9">
        <v>2.2709999999999999</v>
      </c>
      <c r="AH723" s="9">
        <v>2.0834999999999999</v>
      </c>
      <c r="AI723" s="9">
        <v>1.9697499999999999</v>
      </c>
      <c r="AJ723" s="9">
        <v>1.931</v>
      </c>
      <c r="AK723" s="9">
        <v>2.1109999999999998</v>
      </c>
      <c r="AL723" s="9">
        <v>2.2385000000000002</v>
      </c>
      <c r="AM723" s="9">
        <v>2.2084999999999999</v>
      </c>
      <c r="AN723" s="9">
        <v>1.8885000000000001</v>
      </c>
      <c r="AO723" s="9">
        <v>2.3660000000000001</v>
      </c>
      <c r="AP723" s="9">
        <v>2.4285000000000001</v>
      </c>
      <c r="AQ723" s="9">
        <v>2.1360000000000001</v>
      </c>
      <c r="AR723" s="1" t="s">
        <v>1</v>
      </c>
      <c r="AT723" s="9"/>
      <c r="AU723" s="9"/>
      <c r="AV723" s="9"/>
      <c r="AW723" s="9"/>
      <c r="AX723" s="9"/>
      <c r="AY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</row>
    <row r="724" spans="1:70" hidden="1" x14ac:dyDescent="0.25">
      <c r="A724" s="8">
        <v>36307</v>
      </c>
      <c r="B724" s="5">
        <f t="shared" si="32"/>
        <v>718</v>
      </c>
      <c r="C724" s="9"/>
      <c r="D724" s="9" t="s">
        <v>263</v>
      </c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 t="s">
        <v>263</v>
      </c>
      <c r="AA724" s="9">
        <v>2.2650000000000001</v>
      </c>
      <c r="AB724" s="9">
        <v>2.282</v>
      </c>
      <c r="AC724" s="179">
        <f t="shared" si="31"/>
        <v>0</v>
      </c>
      <c r="AD724" s="9"/>
      <c r="AE724" s="9">
        <v>2.282</v>
      </c>
      <c r="AF724" s="9">
        <v>2.0234948821866334</v>
      </c>
      <c r="AG724" s="9">
        <v>2.3420000000000001</v>
      </c>
      <c r="AH724" s="9">
        <v>2.137</v>
      </c>
      <c r="AI724" s="9">
        <v>2.0257499999999999</v>
      </c>
      <c r="AJ724" s="9">
        <v>1.9870000000000001</v>
      </c>
      <c r="AK724" s="9">
        <v>2.177</v>
      </c>
      <c r="AL724" s="9">
        <v>2.2919999999999998</v>
      </c>
      <c r="AM724" s="9">
        <v>2.2645</v>
      </c>
      <c r="AN724" s="9">
        <v>1.956</v>
      </c>
      <c r="AO724" s="9">
        <v>2.4220000000000002</v>
      </c>
      <c r="AP724" s="9">
        <v>2.4845000000000002</v>
      </c>
      <c r="AQ724" s="9">
        <v>2.1869999999999998</v>
      </c>
      <c r="AR724" s="1" t="s">
        <v>1</v>
      </c>
      <c r="AT724" s="9"/>
      <c r="AU724" s="9"/>
      <c r="AV724" s="9"/>
      <c r="AW724" s="9"/>
      <c r="AX724" s="9"/>
      <c r="AY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</row>
    <row r="725" spans="1:70" hidden="1" x14ac:dyDescent="0.25">
      <c r="A725" s="8">
        <v>36308</v>
      </c>
      <c r="B725" s="5">
        <f t="shared" si="32"/>
        <v>719</v>
      </c>
      <c r="C725" s="9"/>
      <c r="D725" s="9" t="s">
        <v>263</v>
      </c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 t="s">
        <v>263</v>
      </c>
      <c r="AA725" s="9">
        <v>2.2599999999999998</v>
      </c>
      <c r="AB725" s="9">
        <v>2.3580000000000001</v>
      </c>
      <c r="AC725" s="179">
        <f t="shared" si="31"/>
        <v>0</v>
      </c>
      <c r="AD725" s="9"/>
      <c r="AE725" s="9">
        <v>2.3580000000000001</v>
      </c>
      <c r="AF725" s="9">
        <v>2.0994948821866335</v>
      </c>
      <c r="AG725" s="9">
        <v>2.4180000000000001</v>
      </c>
      <c r="AH725" s="9">
        <v>2.2130000000000001</v>
      </c>
      <c r="AI725" s="9">
        <v>2.10175</v>
      </c>
      <c r="AJ725" s="9">
        <v>2.0630000000000002</v>
      </c>
      <c r="AK725" s="9">
        <v>2.2530000000000001</v>
      </c>
      <c r="AL725" s="9">
        <v>2.363</v>
      </c>
      <c r="AM725" s="9">
        <v>2.3405</v>
      </c>
      <c r="AN725" s="9">
        <v>2.032</v>
      </c>
      <c r="AO725" s="9">
        <v>2.4980000000000002</v>
      </c>
      <c r="AP725" s="9">
        <v>2.5605000000000002</v>
      </c>
      <c r="AQ725" s="9">
        <v>2.2629999999999999</v>
      </c>
      <c r="AR725" s="1" t="s">
        <v>1</v>
      </c>
      <c r="AT725" s="9"/>
      <c r="AU725" s="9"/>
      <c r="AV725" s="9"/>
      <c r="AW725" s="9"/>
      <c r="AX725" s="9"/>
      <c r="AY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</row>
    <row r="726" spans="1:70" hidden="1" x14ac:dyDescent="0.25">
      <c r="A726" s="8">
        <v>36312</v>
      </c>
      <c r="B726" s="5">
        <f t="shared" si="32"/>
        <v>720</v>
      </c>
      <c r="C726" s="9"/>
      <c r="D726" s="9" t="s">
        <v>263</v>
      </c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 t="s">
        <v>263</v>
      </c>
      <c r="AA726" s="9">
        <v>2.375</v>
      </c>
      <c r="AB726" s="9">
        <v>2.343</v>
      </c>
      <c r="AC726" s="179">
        <f t="shared" si="31"/>
        <v>0</v>
      </c>
      <c r="AD726" s="9"/>
      <c r="AE726" s="9">
        <v>2.343</v>
      </c>
      <c r="AF726" s="9">
        <v>2.0845000000000002</v>
      </c>
      <c r="AG726" s="9">
        <v>2.3969999999999998</v>
      </c>
      <c r="AH726" s="9">
        <v>2.198</v>
      </c>
      <c r="AI726" s="9">
        <v>2.0869999999999997</v>
      </c>
      <c r="AJ726" s="9">
        <v>2.048</v>
      </c>
      <c r="AK726" s="9">
        <v>2.2370000000000001</v>
      </c>
      <c r="AL726" s="9">
        <v>2.3479999999999999</v>
      </c>
      <c r="AM726" s="9">
        <v>2.3254999999999999</v>
      </c>
      <c r="AN726" s="9">
        <v>2.0169999999999999</v>
      </c>
      <c r="AO726" s="9">
        <v>2.4670000000000001</v>
      </c>
      <c r="AP726" s="9">
        <v>2.5379999999999998</v>
      </c>
      <c r="AQ726" s="9">
        <v>2.2479999999999998</v>
      </c>
      <c r="AR726" s="1" t="s">
        <v>1</v>
      </c>
      <c r="AT726" s="9"/>
      <c r="AU726" s="9"/>
      <c r="AV726" s="9"/>
      <c r="AW726" s="9"/>
      <c r="AX726" s="9"/>
      <c r="AY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</row>
    <row r="727" spans="1:70" hidden="1" x14ac:dyDescent="0.25">
      <c r="A727" s="8">
        <v>36313</v>
      </c>
      <c r="B727" s="5">
        <f t="shared" si="32"/>
        <v>721</v>
      </c>
      <c r="C727" s="9"/>
      <c r="D727" s="9" t="s">
        <v>263</v>
      </c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 t="s">
        <v>263</v>
      </c>
      <c r="AA727" s="9">
        <v>2.38</v>
      </c>
      <c r="AB727" s="9">
        <v>2.407</v>
      </c>
      <c r="AC727" s="179">
        <f t="shared" si="31"/>
        <v>0</v>
      </c>
      <c r="AD727" s="9"/>
      <c r="AE727" s="9">
        <v>2.407</v>
      </c>
      <c r="AF727" s="9">
        <v>2.0550793611086697</v>
      </c>
      <c r="AG727" s="9">
        <v>2.4369999999999998</v>
      </c>
      <c r="AH727" s="9">
        <v>2.25325</v>
      </c>
      <c r="AI727" s="9">
        <v>2.1070000000000002</v>
      </c>
      <c r="AJ727" s="9">
        <v>2.0182500000000001</v>
      </c>
      <c r="AK727" s="9">
        <v>2.2894999999999999</v>
      </c>
      <c r="AL727" s="9">
        <v>2.4195000000000002</v>
      </c>
      <c r="AM727" s="9">
        <v>2.3645</v>
      </c>
      <c r="AN727" s="9">
        <v>1.9220000000000002</v>
      </c>
      <c r="AO727" s="9">
        <v>2.532</v>
      </c>
      <c r="AP727" s="9">
        <v>2.617</v>
      </c>
      <c r="AQ727" s="9">
        <v>2.3094999999999999</v>
      </c>
      <c r="AR727" s="1" t="s">
        <v>1</v>
      </c>
      <c r="AT727" s="9"/>
      <c r="AU727" s="9"/>
      <c r="AV727" s="9"/>
      <c r="AW727" s="9"/>
      <c r="AX727" s="9"/>
      <c r="AY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</row>
    <row r="728" spans="1:70" hidden="1" x14ac:dyDescent="0.25">
      <c r="A728" s="8">
        <v>36314</v>
      </c>
      <c r="B728" s="5">
        <f t="shared" si="32"/>
        <v>722</v>
      </c>
      <c r="C728" s="9"/>
      <c r="D728" s="9" t="s">
        <v>263</v>
      </c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 t="s">
        <v>263</v>
      </c>
      <c r="AA728" s="9">
        <v>2.4300000000000002</v>
      </c>
      <c r="AB728" s="9">
        <v>2.3969999999999998</v>
      </c>
      <c r="AC728" s="179">
        <f t="shared" si="31"/>
        <v>0</v>
      </c>
      <c r="AD728" s="9"/>
      <c r="AE728" s="9">
        <v>2.3969999999999998</v>
      </c>
      <c r="AF728" s="9">
        <v>2.0345804659106626</v>
      </c>
      <c r="AG728" s="9">
        <v>2.4269999999999996</v>
      </c>
      <c r="AH728" s="9">
        <v>2.2432499999999997</v>
      </c>
      <c r="AI728" s="9">
        <v>2.097</v>
      </c>
      <c r="AJ728" s="9">
        <v>2.0094999999999996</v>
      </c>
      <c r="AK728" s="9">
        <v>2.2794999999999996</v>
      </c>
      <c r="AL728" s="9">
        <v>2.4095</v>
      </c>
      <c r="AM728" s="9">
        <v>2.3544999999999998</v>
      </c>
      <c r="AN728" s="9">
        <v>1.9175</v>
      </c>
      <c r="AO728" s="9">
        <v>2.5219999999999998</v>
      </c>
      <c r="AP728" s="9">
        <v>2.6069999999999998</v>
      </c>
      <c r="AQ728" s="9">
        <v>2.2994999999999997</v>
      </c>
      <c r="AR728" s="1" t="s">
        <v>1</v>
      </c>
      <c r="AT728" s="9"/>
      <c r="AU728" s="9"/>
      <c r="AV728" s="9"/>
      <c r="AW728" s="9"/>
      <c r="AX728" s="9"/>
      <c r="AY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</row>
    <row r="729" spans="1:70" hidden="1" x14ac:dyDescent="0.25">
      <c r="A729" s="8">
        <v>36315</v>
      </c>
      <c r="B729" s="5">
        <f t="shared" si="32"/>
        <v>723</v>
      </c>
      <c r="C729" s="9"/>
      <c r="D729" s="9" t="s">
        <v>263</v>
      </c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 t="s">
        <v>263</v>
      </c>
      <c r="AA729" s="9">
        <v>2.375</v>
      </c>
      <c r="AB729" s="9">
        <v>2.4369999999999998</v>
      </c>
      <c r="AC729" s="179">
        <f t="shared" si="31"/>
        <v>0</v>
      </c>
      <c r="AD729" s="9"/>
      <c r="AE729" s="9">
        <v>2.4369999999999998</v>
      </c>
      <c r="AF729" s="9">
        <v>2.0458332187366568</v>
      </c>
      <c r="AG729" s="9">
        <v>2.4669999999999996</v>
      </c>
      <c r="AH729" s="9">
        <v>2.2819999999999996</v>
      </c>
      <c r="AI729" s="9">
        <v>2.1319999999999997</v>
      </c>
      <c r="AJ729" s="9">
        <v>2.0369999999999999</v>
      </c>
      <c r="AK729" s="9">
        <v>2.3169999999999997</v>
      </c>
      <c r="AL729" s="9">
        <v>2.4494999999999996</v>
      </c>
      <c r="AM729" s="9">
        <v>2.3919999999999999</v>
      </c>
      <c r="AN729" s="9">
        <v>1.9269999999999998</v>
      </c>
      <c r="AO729" s="9">
        <v>2.5569999999999999</v>
      </c>
      <c r="AP729" s="9">
        <v>2.6469999999999998</v>
      </c>
      <c r="AQ729" s="9">
        <v>2.3394999999999997</v>
      </c>
      <c r="AR729" s="1" t="s">
        <v>1</v>
      </c>
      <c r="AT729" s="9"/>
      <c r="AU729" s="9"/>
      <c r="AV729" s="9"/>
      <c r="AW729" s="9"/>
      <c r="AX729" s="9"/>
      <c r="AY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</row>
    <row r="730" spans="1:70" hidden="1" x14ac:dyDescent="0.25">
      <c r="A730" s="8">
        <v>36318</v>
      </c>
      <c r="B730" s="5">
        <f t="shared" si="32"/>
        <v>724</v>
      </c>
      <c r="C730" s="9"/>
      <c r="D730" s="9" t="s">
        <v>263</v>
      </c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 t="s">
        <v>263</v>
      </c>
      <c r="AA730" s="9">
        <v>2.4500000000000002</v>
      </c>
      <c r="AB730" s="9">
        <v>2.4420000000000002</v>
      </c>
      <c r="AC730" s="179">
        <f t="shared" si="31"/>
        <v>0</v>
      </c>
      <c r="AD730" s="9"/>
      <c r="AE730" s="9">
        <v>2.4420000000000002</v>
      </c>
      <c r="AF730" s="9">
        <v>2.0559595951496541</v>
      </c>
      <c r="AG730" s="9">
        <v>2.4695</v>
      </c>
      <c r="AH730" s="9">
        <v>2.2870000000000004</v>
      </c>
      <c r="AI730" s="9">
        <v>2.157</v>
      </c>
      <c r="AJ730" s="9">
        <v>2.0595000000000003</v>
      </c>
      <c r="AK730" s="9">
        <v>2.3195000000000001</v>
      </c>
      <c r="AL730" s="9">
        <v>2.4545000000000003</v>
      </c>
      <c r="AM730" s="9">
        <v>2.3945000000000003</v>
      </c>
      <c r="AN730" s="9">
        <v>1.96</v>
      </c>
      <c r="AO730" s="9">
        <v>2.5620000000000003</v>
      </c>
      <c r="AP730" s="9">
        <v>2.6520000000000001</v>
      </c>
      <c r="AQ730" s="9">
        <v>2.3420000000000001</v>
      </c>
      <c r="AR730" s="1" t="s">
        <v>1</v>
      </c>
      <c r="AT730" s="9"/>
      <c r="AU730" s="9"/>
      <c r="AV730" s="9"/>
      <c r="AW730" s="9"/>
      <c r="AX730" s="9"/>
      <c r="AY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</row>
    <row r="731" spans="1:70" hidden="1" x14ac:dyDescent="0.25">
      <c r="A731" s="8">
        <v>36319</v>
      </c>
      <c r="B731" s="5">
        <f t="shared" si="32"/>
        <v>725</v>
      </c>
      <c r="C731" s="9"/>
      <c r="D731" s="9" t="s">
        <v>263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 t="s">
        <v>263</v>
      </c>
      <c r="AA731" s="9">
        <v>2.41</v>
      </c>
      <c r="AB731" s="9">
        <v>2.3929999999999998</v>
      </c>
      <c r="AC731" s="179">
        <f t="shared" si="31"/>
        <v>0</v>
      </c>
      <c r="AD731" s="9"/>
      <c r="AE731" s="9">
        <v>2.3929999999999998</v>
      </c>
      <c r="AF731" s="9">
        <v>2.0361436541171609</v>
      </c>
      <c r="AG731" s="9">
        <v>2.4179999999999997</v>
      </c>
      <c r="AH731" s="9">
        <v>2.2404999999999999</v>
      </c>
      <c r="AI731" s="9">
        <v>2.1292499999999999</v>
      </c>
      <c r="AJ731" s="9">
        <v>2.028</v>
      </c>
      <c r="AK731" s="9">
        <v>2.2754999999999996</v>
      </c>
      <c r="AL731" s="9">
        <v>2.4029999999999996</v>
      </c>
      <c r="AM731" s="9">
        <v>2.3879999999999999</v>
      </c>
      <c r="AN731" s="9">
        <v>1.9529999999999998</v>
      </c>
      <c r="AO731" s="9">
        <v>2.5129999999999999</v>
      </c>
      <c r="AP731" s="9">
        <v>2.5979999999999999</v>
      </c>
      <c r="AQ731" s="9">
        <v>2.2979999999999996</v>
      </c>
      <c r="AR731" s="1" t="s">
        <v>1</v>
      </c>
      <c r="AT731" s="9"/>
      <c r="AU731" s="9"/>
      <c r="AV731" s="9"/>
      <c r="AW731" s="9"/>
      <c r="AX731" s="9"/>
      <c r="AY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</row>
    <row r="732" spans="1:70" hidden="1" x14ac:dyDescent="0.25">
      <c r="A732" s="8">
        <v>36320</v>
      </c>
      <c r="B732" s="5">
        <f t="shared" si="32"/>
        <v>726</v>
      </c>
      <c r="C732" s="9"/>
      <c r="D732" s="9" t="s">
        <v>263</v>
      </c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 t="s">
        <v>263</v>
      </c>
      <c r="AA732" s="9">
        <v>2.38</v>
      </c>
      <c r="AB732" s="9">
        <v>2.46</v>
      </c>
      <c r="AC732" s="179">
        <f t="shared" si="31"/>
        <v>0</v>
      </c>
      <c r="AD732" s="9"/>
      <c r="AE732" s="9">
        <v>2.46</v>
      </c>
      <c r="AF732" s="9">
        <v>2.0473964069431556</v>
      </c>
      <c r="AG732" s="9">
        <v>2.4849999999999999</v>
      </c>
      <c r="AH732" s="9">
        <v>2.3025000000000002</v>
      </c>
      <c r="AI732" s="9">
        <v>2.19</v>
      </c>
      <c r="AJ732" s="9">
        <v>2.0874999999999999</v>
      </c>
      <c r="AK732" s="9">
        <v>2.3374999999999999</v>
      </c>
      <c r="AL732" s="9">
        <v>2.4700000000000002</v>
      </c>
      <c r="AM732" s="9">
        <v>2.44</v>
      </c>
      <c r="AN732" s="9">
        <v>1.95</v>
      </c>
      <c r="AO732" s="9">
        <v>2.58</v>
      </c>
      <c r="AP732" s="9">
        <v>2.665</v>
      </c>
      <c r="AQ732" s="9">
        <v>2.36</v>
      </c>
      <c r="AR732" s="1" t="s">
        <v>1</v>
      </c>
      <c r="AT732" s="9"/>
      <c r="AU732" s="9"/>
      <c r="AV732" s="9"/>
      <c r="AW732" s="9"/>
      <c r="AX732" s="9"/>
      <c r="AY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</row>
    <row r="733" spans="1:70" hidden="1" x14ac:dyDescent="0.25">
      <c r="A733" s="8">
        <v>36321</v>
      </c>
      <c r="B733" s="5">
        <f t="shared" si="32"/>
        <v>727</v>
      </c>
      <c r="C733" s="9"/>
      <c r="D733" s="9" t="s">
        <v>263</v>
      </c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 t="s">
        <v>263</v>
      </c>
      <c r="AA733" s="9">
        <v>2.42</v>
      </c>
      <c r="AB733" s="9">
        <v>2.355</v>
      </c>
      <c r="AC733" s="179">
        <f t="shared" si="31"/>
        <v>0</v>
      </c>
      <c r="AD733" s="9"/>
      <c r="AE733" s="9">
        <v>2.355</v>
      </c>
      <c r="AF733" s="9">
        <v>2.0224540894976659</v>
      </c>
      <c r="AG733" s="9">
        <v>2.3774999999999999</v>
      </c>
      <c r="AH733" s="9">
        <v>2.21</v>
      </c>
      <c r="AI733" s="9">
        <v>2.11375</v>
      </c>
      <c r="AJ733" s="9">
        <v>2.0274999999999999</v>
      </c>
      <c r="AK733" s="9">
        <v>2.2349999999999999</v>
      </c>
      <c r="AL733" s="9">
        <v>2.3650000000000002</v>
      </c>
      <c r="AM733" s="9">
        <v>2.3574999999999999</v>
      </c>
      <c r="AN733" s="9">
        <v>1.9350000000000001</v>
      </c>
      <c r="AO733" s="9">
        <v>2.4750000000000001</v>
      </c>
      <c r="AP733" s="9">
        <v>2.56</v>
      </c>
      <c r="AQ733" s="9">
        <v>2.2599999999999998</v>
      </c>
      <c r="AR733" s="1" t="s">
        <v>1</v>
      </c>
      <c r="AT733" s="9"/>
      <c r="AU733" s="9"/>
      <c r="AV733" s="9"/>
      <c r="AW733" s="9"/>
      <c r="AX733" s="9"/>
      <c r="AY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</row>
    <row r="734" spans="1:70" hidden="1" x14ac:dyDescent="0.25">
      <c r="A734" s="8">
        <v>36322</v>
      </c>
      <c r="B734" s="5">
        <f t="shared" si="32"/>
        <v>728</v>
      </c>
      <c r="C734" s="9"/>
      <c r="D734" s="9" t="s">
        <v>263</v>
      </c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 t="s">
        <v>263</v>
      </c>
      <c r="AA734" s="9">
        <v>2.33</v>
      </c>
      <c r="AB734" s="9">
        <v>2.3780000000000001</v>
      </c>
      <c r="AC734" s="179">
        <f t="shared" si="31"/>
        <v>0</v>
      </c>
      <c r="AD734" s="9"/>
      <c r="AE734" s="9">
        <v>2.3780000000000001</v>
      </c>
      <c r="AF734" s="9">
        <v>2.040293189750046</v>
      </c>
      <c r="AG734" s="9">
        <v>2.4005000000000001</v>
      </c>
      <c r="AH734" s="9">
        <v>2.2330000000000001</v>
      </c>
      <c r="AI734" s="9">
        <v>2.1379999999999999</v>
      </c>
      <c r="AJ734" s="9">
        <v>2.0580000000000003</v>
      </c>
      <c r="AK734" s="9">
        <v>2.2605</v>
      </c>
      <c r="AL734" s="9">
        <v>2.3879999999999999</v>
      </c>
      <c r="AM734" s="9">
        <v>2.3879999999999999</v>
      </c>
      <c r="AN734" s="9">
        <v>1.9780000000000002</v>
      </c>
      <c r="AO734" s="9">
        <v>2.4980000000000002</v>
      </c>
      <c r="AP734" s="9">
        <v>2.5805000000000002</v>
      </c>
      <c r="AQ734" s="9">
        <v>2.2829999999999999</v>
      </c>
      <c r="AR734" s="1" t="s">
        <v>1</v>
      </c>
      <c r="AT734" s="9"/>
      <c r="AU734" s="9"/>
      <c r="AV734" s="9"/>
      <c r="AW734" s="9"/>
      <c r="AX734" s="9"/>
      <c r="AY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</row>
    <row r="735" spans="1:70" hidden="1" x14ac:dyDescent="0.25">
      <c r="A735" s="8">
        <v>36325</v>
      </c>
      <c r="B735" s="5">
        <f t="shared" si="32"/>
        <v>729</v>
      </c>
      <c r="C735" s="9"/>
      <c r="D735" s="9" t="s">
        <v>263</v>
      </c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 t="s">
        <v>263</v>
      </c>
      <c r="AA735" s="9">
        <v>2.35</v>
      </c>
      <c r="AB735" s="9">
        <v>2.3719999999999999</v>
      </c>
      <c r="AC735" s="179">
        <f t="shared" si="31"/>
        <v>0</v>
      </c>
      <c r="AD735" s="9"/>
      <c r="AE735" s="9">
        <v>2.3719999999999999</v>
      </c>
      <c r="AF735" s="9">
        <v>2.0223277130846684</v>
      </c>
      <c r="AG735" s="9">
        <v>2.3994999999999997</v>
      </c>
      <c r="AH735" s="9">
        <v>2.222</v>
      </c>
      <c r="AI735" s="9">
        <v>2.1319999999999997</v>
      </c>
      <c r="AJ735" s="9">
        <v>2.0669999999999997</v>
      </c>
      <c r="AK735" s="9">
        <v>2.2544999999999997</v>
      </c>
      <c r="AL735" s="9">
        <v>2.3794999999999997</v>
      </c>
      <c r="AM735" s="9">
        <v>2.3794999999999997</v>
      </c>
      <c r="AN735" s="9">
        <v>1.952</v>
      </c>
      <c r="AO735" s="9">
        <v>2.492</v>
      </c>
      <c r="AP735" s="9">
        <v>2.5745</v>
      </c>
      <c r="AQ735" s="9">
        <v>2.2769999999999997</v>
      </c>
      <c r="AR735" s="1" t="s">
        <v>1</v>
      </c>
      <c r="AT735" s="9"/>
      <c r="AU735" s="9"/>
      <c r="AV735" s="9"/>
      <c r="AW735" s="9"/>
      <c r="AX735" s="9"/>
      <c r="AY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</row>
    <row r="736" spans="1:70" hidden="1" x14ac:dyDescent="0.25">
      <c r="A736" s="8">
        <v>36326</v>
      </c>
      <c r="B736" s="5">
        <f t="shared" si="32"/>
        <v>730</v>
      </c>
      <c r="C736" s="9"/>
      <c r="D736" s="9" t="s">
        <v>263</v>
      </c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 t="s">
        <v>263</v>
      </c>
      <c r="AA736" s="9">
        <v>2.36</v>
      </c>
      <c r="AB736" s="9">
        <v>2.367</v>
      </c>
      <c r="AC736" s="179">
        <f t="shared" si="31"/>
        <v>0</v>
      </c>
      <c r="AD736" s="9"/>
      <c r="AE736" s="9">
        <v>2.367</v>
      </c>
      <c r="AF736" s="9">
        <v>2.0158909012911672</v>
      </c>
      <c r="AG736" s="9">
        <v>2.3944999999999999</v>
      </c>
      <c r="AH736" s="9">
        <v>2.2157499999999999</v>
      </c>
      <c r="AI736" s="9">
        <v>2.1194999999999999</v>
      </c>
      <c r="AJ736" s="9">
        <v>2.0619999999999998</v>
      </c>
      <c r="AK736" s="9">
        <v>2.2444999999999999</v>
      </c>
      <c r="AL736" s="9">
        <v>2.367</v>
      </c>
      <c r="AM736" s="9">
        <v>2.3719999999999999</v>
      </c>
      <c r="AN736" s="9">
        <v>1.9570000000000001</v>
      </c>
      <c r="AO736" s="9">
        <v>2.472</v>
      </c>
      <c r="AP736" s="9">
        <v>2.5644999999999998</v>
      </c>
      <c r="AQ736" s="9">
        <v>2.2719999999999998</v>
      </c>
      <c r="AR736" s="1" t="s">
        <v>1</v>
      </c>
      <c r="AT736" s="9"/>
      <c r="AU736" s="9"/>
      <c r="AV736" s="9"/>
      <c r="AW736" s="9"/>
      <c r="AX736" s="9"/>
      <c r="AY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</row>
    <row r="737" spans="1:70" hidden="1" x14ac:dyDescent="0.25">
      <c r="A737" s="8">
        <v>36327</v>
      </c>
      <c r="B737" s="5">
        <f t="shared" si="32"/>
        <v>731</v>
      </c>
      <c r="C737" s="9"/>
      <c r="D737" s="9" t="s">
        <v>263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 t="s">
        <v>263</v>
      </c>
      <c r="AA737" s="9">
        <v>2.355</v>
      </c>
      <c r="AB737" s="9">
        <v>2.327</v>
      </c>
      <c r="AC737" s="179">
        <f t="shared" ref="AC737:AC800" si="33">AE737-AB737</f>
        <v>0</v>
      </c>
      <c r="AD737" s="9"/>
      <c r="AE737" s="9">
        <v>2.327</v>
      </c>
      <c r="AF737" s="9">
        <v>2.0310172777041644</v>
      </c>
      <c r="AG737" s="9">
        <v>2.3569999999999998</v>
      </c>
      <c r="AH737" s="9">
        <v>2.1819999999999999</v>
      </c>
      <c r="AI737" s="9">
        <v>2.0994999999999999</v>
      </c>
      <c r="AJ737" s="9">
        <v>2.0369999999999999</v>
      </c>
      <c r="AK737" s="9">
        <v>2.2069999999999999</v>
      </c>
      <c r="AL737" s="9">
        <v>2.3294999999999999</v>
      </c>
      <c r="AM737" s="9">
        <v>2.3569999999999998</v>
      </c>
      <c r="AN737" s="9">
        <v>1.96</v>
      </c>
      <c r="AO737" s="9">
        <v>2.4319999999999999</v>
      </c>
      <c r="AP737" s="9">
        <v>2.5219999999999998</v>
      </c>
      <c r="AQ737" s="9">
        <v>2.2319999999999998</v>
      </c>
      <c r="AR737" s="1" t="s">
        <v>1</v>
      </c>
      <c r="AT737" s="9"/>
      <c r="AU737" s="9"/>
      <c r="AV737" s="9"/>
      <c r="AW737" s="9"/>
      <c r="AX737" s="9"/>
      <c r="AY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</row>
    <row r="738" spans="1:70" hidden="1" x14ac:dyDescent="0.25">
      <c r="A738" s="8">
        <v>36328</v>
      </c>
      <c r="B738" s="5">
        <f t="shared" si="32"/>
        <v>732</v>
      </c>
      <c r="C738" s="9"/>
      <c r="D738" s="9" t="s">
        <v>263</v>
      </c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 t="s">
        <v>263</v>
      </c>
      <c r="AA738" s="9">
        <v>2.3450000000000002</v>
      </c>
      <c r="AB738" s="9">
        <v>2.2850000000000001</v>
      </c>
      <c r="AC738" s="179">
        <f t="shared" si="33"/>
        <v>0</v>
      </c>
      <c r="AD738" s="9"/>
      <c r="AE738" s="9">
        <v>2.2850000000000001</v>
      </c>
      <c r="AF738" s="9">
        <v>2.025454089497666</v>
      </c>
      <c r="AG738" s="9">
        <v>2.3149999999999999</v>
      </c>
      <c r="AH738" s="9">
        <v>2.15</v>
      </c>
      <c r="AI738" s="9">
        <v>2.0699999999999998</v>
      </c>
      <c r="AJ738" s="9">
        <v>2.0062500000000001</v>
      </c>
      <c r="AK738" s="9">
        <v>2.1675</v>
      </c>
      <c r="AL738" s="9">
        <v>2.29</v>
      </c>
      <c r="AM738" s="9">
        <v>2.3199999999999998</v>
      </c>
      <c r="AN738" s="9">
        <v>1.9480000000000002</v>
      </c>
      <c r="AO738" s="9">
        <v>2.3975</v>
      </c>
      <c r="AP738" s="9">
        <v>2.48</v>
      </c>
      <c r="AQ738" s="9">
        <v>2.2050000000000001</v>
      </c>
      <c r="AR738" s="1" t="s">
        <v>1</v>
      </c>
      <c r="AT738" s="9"/>
      <c r="AU738" s="9"/>
      <c r="AV738" s="9"/>
      <c r="AW738" s="9"/>
      <c r="AX738" s="9"/>
      <c r="AY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</row>
    <row r="739" spans="1:70" hidden="1" x14ac:dyDescent="0.25">
      <c r="A739" s="8">
        <v>36329</v>
      </c>
      <c r="B739" s="5">
        <f t="shared" si="32"/>
        <v>733</v>
      </c>
      <c r="C739" s="9"/>
      <c r="D739" s="9" t="s">
        <v>263</v>
      </c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 t="s">
        <v>263</v>
      </c>
      <c r="AA739" s="9">
        <v>2.3050000000000002</v>
      </c>
      <c r="AB739" s="9">
        <v>2.3079999999999998</v>
      </c>
      <c r="AC739" s="179">
        <f t="shared" si="33"/>
        <v>0</v>
      </c>
      <c r="AD739" s="9"/>
      <c r="AE739" s="9">
        <v>2.3079999999999998</v>
      </c>
      <c r="AF739" s="9">
        <v>2.0183277130846684</v>
      </c>
      <c r="AG739" s="9">
        <v>2.3379999999999996</v>
      </c>
      <c r="AH739" s="9">
        <v>2.1679999999999997</v>
      </c>
      <c r="AI739" s="9">
        <v>2.0854999999999997</v>
      </c>
      <c r="AJ739" s="9">
        <v>2.0179999999999998</v>
      </c>
      <c r="AK739" s="9">
        <v>2.1904999999999997</v>
      </c>
      <c r="AL739" s="9">
        <v>2.3129999999999997</v>
      </c>
      <c r="AM739" s="9">
        <v>2.3479999999999999</v>
      </c>
      <c r="AN739" s="9">
        <v>1.9629999999999999</v>
      </c>
      <c r="AO739" s="9">
        <v>2.4179999999999997</v>
      </c>
      <c r="AP739" s="9">
        <v>2.5029999999999997</v>
      </c>
      <c r="AQ739" s="9">
        <v>2.2254999999999998</v>
      </c>
      <c r="AR739" s="1" t="s">
        <v>1</v>
      </c>
      <c r="AT739" s="9"/>
      <c r="AU739" s="9"/>
      <c r="AV739" s="9"/>
      <c r="AW739" s="9"/>
      <c r="AX739" s="9"/>
      <c r="AY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</row>
    <row r="740" spans="1:70" hidden="1" x14ac:dyDescent="0.25">
      <c r="A740" s="8">
        <v>36332</v>
      </c>
      <c r="B740" s="5">
        <f t="shared" si="32"/>
        <v>734</v>
      </c>
      <c r="C740" s="9"/>
      <c r="D740" s="9" t="s">
        <v>263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 t="s">
        <v>263</v>
      </c>
      <c r="AA740" s="9">
        <v>2.2599999999999998</v>
      </c>
      <c r="AB740" s="9">
        <v>2.2370000000000001</v>
      </c>
      <c r="AC740" s="179">
        <f t="shared" si="33"/>
        <v>0</v>
      </c>
      <c r="AD740" s="9"/>
      <c r="AE740" s="9">
        <v>2.2370000000000001</v>
      </c>
      <c r="AF740" s="9">
        <v>2.0051242321169842</v>
      </c>
      <c r="AG740" s="9">
        <v>2.2669999999999999</v>
      </c>
      <c r="AH740" s="9">
        <v>2.0994999999999999</v>
      </c>
      <c r="AI740" s="9">
        <v>2.0194999999999999</v>
      </c>
      <c r="AJ740" s="9">
        <v>1.952</v>
      </c>
      <c r="AK740" s="9">
        <v>2.1219999999999999</v>
      </c>
      <c r="AL740" s="9">
        <v>2.242</v>
      </c>
      <c r="AM740" s="9">
        <v>2.27325</v>
      </c>
      <c r="AN740" s="9">
        <v>1.9219999999999999</v>
      </c>
      <c r="AO740" s="9">
        <v>2.3445</v>
      </c>
      <c r="AP740" s="9">
        <v>2.4319999999999999</v>
      </c>
      <c r="AQ740" s="9">
        <v>2.1545000000000001</v>
      </c>
      <c r="AR740" s="1" t="s">
        <v>1</v>
      </c>
      <c r="AT740" s="9"/>
      <c r="AU740" s="9"/>
      <c r="AV740" s="9"/>
      <c r="AW740" s="9"/>
      <c r="AX740" s="9"/>
      <c r="AY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</row>
    <row r="741" spans="1:70" hidden="1" x14ac:dyDescent="0.25">
      <c r="A741" s="8">
        <v>36333</v>
      </c>
      <c r="B741" s="5">
        <f t="shared" si="32"/>
        <v>735</v>
      </c>
      <c r="C741" s="9"/>
      <c r="D741" s="9" t="s">
        <v>263</v>
      </c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 t="s">
        <v>263</v>
      </c>
      <c r="AA741" s="9">
        <v>2.2400000000000002</v>
      </c>
      <c r="AB741" s="9">
        <v>2.238</v>
      </c>
      <c r="AC741" s="179">
        <f t="shared" si="33"/>
        <v>0</v>
      </c>
      <c r="AD741" s="9"/>
      <c r="AE741" s="9">
        <v>2.238</v>
      </c>
      <c r="AF741" s="9">
        <v>1.9682259483872888</v>
      </c>
      <c r="AG741" s="9">
        <v>2.2754999999999996</v>
      </c>
      <c r="AH741" s="9">
        <v>2.1067499999999999</v>
      </c>
      <c r="AI741" s="9">
        <v>2.0092499999999998</v>
      </c>
      <c r="AJ741" s="9">
        <v>1.9479999999999997</v>
      </c>
      <c r="AK741" s="9">
        <v>2.1204999999999998</v>
      </c>
      <c r="AL741" s="9">
        <v>2.2429999999999999</v>
      </c>
      <c r="AM741" s="9">
        <v>2.2704999999999997</v>
      </c>
      <c r="AN741" s="9">
        <v>1.9159999999999999</v>
      </c>
      <c r="AO741" s="9">
        <v>2.3479999999999999</v>
      </c>
      <c r="AP741" s="9">
        <v>2.4329999999999998</v>
      </c>
      <c r="AQ741" s="9">
        <v>2.1579999999999999</v>
      </c>
      <c r="AR741" s="1" t="s">
        <v>1</v>
      </c>
      <c r="AT741" s="9"/>
      <c r="AU741" s="9"/>
      <c r="AV741" s="9"/>
      <c r="AW741" s="9"/>
      <c r="AX741" s="9"/>
      <c r="AY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</row>
    <row r="742" spans="1:70" hidden="1" x14ac:dyDescent="0.25">
      <c r="A742" s="8">
        <v>36334</v>
      </c>
      <c r="B742" s="5">
        <f t="shared" si="32"/>
        <v>736</v>
      </c>
      <c r="C742" s="9"/>
      <c r="D742" s="9" t="s">
        <v>263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 t="s">
        <v>263</v>
      </c>
      <c r="AA742" s="9">
        <v>2.25</v>
      </c>
      <c r="AB742" s="9">
        <v>2.2639999999999998</v>
      </c>
      <c r="AC742" s="179">
        <f t="shared" si="33"/>
        <v>0</v>
      </c>
      <c r="AD742" s="9"/>
      <c r="AE742" s="9">
        <v>2.2639999999999998</v>
      </c>
      <c r="AF742" s="9">
        <v>1.9712259483872889</v>
      </c>
      <c r="AG742" s="9">
        <v>2.3014999999999999</v>
      </c>
      <c r="AH742" s="9">
        <v>2.1314999999999995</v>
      </c>
      <c r="AI742" s="9">
        <v>2.0164999999999997</v>
      </c>
      <c r="AJ742" s="9">
        <v>1.9614999999999996</v>
      </c>
      <c r="AK742" s="9">
        <v>2.1464999999999996</v>
      </c>
      <c r="AL742" s="9">
        <v>2.2689999999999997</v>
      </c>
      <c r="AM742" s="9">
        <v>2.2952499999999998</v>
      </c>
      <c r="AN742" s="9">
        <v>1.9189999999999996</v>
      </c>
      <c r="AO742" s="9">
        <v>2.3739999999999997</v>
      </c>
      <c r="AP742" s="9">
        <v>2.4639999999999995</v>
      </c>
      <c r="AQ742" s="9">
        <v>2.1839999999999997</v>
      </c>
      <c r="AR742" s="1" t="s">
        <v>1</v>
      </c>
      <c r="AT742" s="9"/>
      <c r="AU742" s="9"/>
      <c r="AV742" s="9"/>
      <c r="AW742" s="9"/>
      <c r="AX742" s="9"/>
      <c r="AY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</row>
    <row r="743" spans="1:70" hidden="1" x14ac:dyDescent="0.25">
      <c r="A743" s="8">
        <v>36335</v>
      </c>
      <c r="B743" s="5">
        <f t="shared" si="32"/>
        <v>737</v>
      </c>
      <c r="C743" s="9"/>
      <c r="D743" s="9" t="s">
        <v>263</v>
      </c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 t="s">
        <v>263</v>
      </c>
      <c r="AA743" s="9">
        <v>2.2650000000000001</v>
      </c>
      <c r="AB743" s="9">
        <v>2.2949999999999999</v>
      </c>
      <c r="AC743" s="179">
        <f t="shared" si="33"/>
        <v>0</v>
      </c>
      <c r="AD743" s="9"/>
      <c r="AE743" s="9">
        <v>2.2949999999999999</v>
      </c>
      <c r="AF743" s="9">
        <v>1.9744056051332279</v>
      </c>
      <c r="AG743" s="9">
        <v>2.33</v>
      </c>
      <c r="AH743" s="9">
        <v>2.1612499999999999</v>
      </c>
      <c r="AI743" s="9">
        <v>2.04</v>
      </c>
      <c r="AJ743" s="9">
        <v>1.9924999999999999</v>
      </c>
      <c r="AK743" s="9">
        <v>2.1749999999999998</v>
      </c>
      <c r="AL743" s="9">
        <v>2.2999999999999998</v>
      </c>
      <c r="AM743" s="9">
        <v>2.3224999999999998</v>
      </c>
      <c r="AN743" s="9">
        <v>1.9350000000000001</v>
      </c>
      <c r="AO743" s="9">
        <v>2.4049999999999998</v>
      </c>
      <c r="AP743" s="9">
        <v>2.4925000000000002</v>
      </c>
      <c r="AQ743" s="9">
        <v>2.2149999999999999</v>
      </c>
      <c r="AR743" s="1" t="s">
        <v>1</v>
      </c>
      <c r="AT743" s="9"/>
      <c r="AU743" s="9"/>
      <c r="AV743" s="9"/>
      <c r="AW743" s="9"/>
      <c r="AX743" s="9"/>
      <c r="AY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</row>
    <row r="744" spans="1:70" hidden="1" x14ac:dyDescent="0.25">
      <c r="A744" s="8">
        <v>36336</v>
      </c>
      <c r="B744" s="5">
        <f t="shared" si="32"/>
        <v>738</v>
      </c>
      <c r="C744" s="9"/>
      <c r="D744" s="9" t="s">
        <v>263</v>
      </c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 t="s">
        <v>263</v>
      </c>
      <c r="AA744" s="9">
        <v>2.31</v>
      </c>
      <c r="AB744" s="9">
        <v>2.258</v>
      </c>
      <c r="AC744" s="179">
        <f t="shared" si="33"/>
        <v>0</v>
      </c>
      <c r="AD744" s="9"/>
      <c r="AE744" s="9">
        <v>2.258</v>
      </c>
      <c r="AF744" s="9">
        <v>1.9744056051332279</v>
      </c>
      <c r="AG744" s="9">
        <v>2.2905000000000002</v>
      </c>
      <c r="AH744" s="9">
        <v>2.1455000000000002</v>
      </c>
      <c r="AI744" s="9">
        <v>2.0230000000000001</v>
      </c>
      <c r="AJ744" s="9">
        <v>1.9704999999999999</v>
      </c>
      <c r="AK744" s="9">
        <v>2.1404999999999998</v>
      </c>
      <c r="AL744" s="9">
        <v>2.2605</v>
      </c>
      <c r="AM744" s="9">
        <v>2.3067500000000001</v>
      </c>
      <c r="AN744" s="9">
        <v>1.925</v>
      </c>
      <c r="AO744" s="9">
        <v>2.363</v>
      </c>
      <c r="AP744" s="9">
        <v>2.4554999999999998</v>
      </c>
      <c r="AQ744" s="9">
        <v>2.1829999999999998</v>
      </c>
      <c r="AR744" s="1" t="s">
        <v>1</v>
      </c>
      <c r="AT744" s="9"/>
      <c r="AU744" s="9"/>
      <c r="AV744" s="9"/>
      <c r="AW744" s="9"/>
      <c r="AX744" s="9"/>
      <c r="AY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</row>
    <row r="745" spans="1:70" hidden="1" x14ac:dyDescent="0.25">
      <c r="A745" s="8">
        <v>36339</v>
      </c>
      <c r="B745" s="5">
        <f t="shared" si="32"/>
        <v>739</v>
      </c>
      <c r="C745" s="9"/>
      <c r="D745" s="9" t="s">
        <v>263</v>
      </c>
      <c r="E745" s="9">
        <v>1</v>
      </c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 t="s">
        <v>263</v>
      </c>
      <c r="AA745" s="9">
        <v>2.2530000000000001</v>
      </c>
      <c r="AB745" s="9">
        <v>2.262</v>
      </c>
      <c r="AC745" s="179">
        <f t="shared" si="33"/>
        <v>0</v>
      </c>
      <c r="AD745" s="9">
        <v>1</v>
      </c>
      <c r="AE745" s="9">
        <v>2.262</v>
      </c>
      <c r="AF745" s="9">
        <v>2.0067140604899532</v>
      </c>
      <c r="AG745" s="9">
        <v>2.2995000000000001</v>
      </c>
      <c r="AH745" s="9">
        <v>2.1669999999999998</v>
      </c>
      <c r="AI745" s="9">
        <v>2.0470000000000002</v>
      </c>
      <c r="AJ745" s="9">
        <v>1.9870000000000001</v>
      </c>
      <c r="AK745" s="9">
        <v>2.1545000000000001</v>
      </c>
      <c r="AL745" s="9">
        <v>2.2669999999999999</v>
      </c>
      <c r="AM745" s="9">
        <v>2.3570000000000002</v>
      </c>
      <c r="AN745" s="9">
        <v>1.9325000000000001</v>
      </c>
      <c r="AO745" s="9">
        <v>2.3719999999999999</v>
      </c>
      <c r="AP745" s="9">
        <v>2.472</v>
      </c>
      <c r="AQ745" s="9">
        <v>2.1920000000000002</v>
      </c>
      <c r="AR745" s="1" t="s">
        <v>1</v>
      </c>
      <c r="AT745" s="9"/>
      <c r="AU745" s="9"/>
      <c r="AV745" s="9"/>
      <c r="AW745" s="9"/>
      <c r="AX745" s="9"/>
      <c r="AY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</row>
    <row r="746" spans="1:70" hidden="1" x14ac:dyDescent="0.25">
      <c r="A746" s="8">
        <v>36340</v>
      </c>
      <c r="B746" s="5">
        <f t="shared" si="32"/>
        <v>740</v>
      </c>
      <c r="C746" s="9"/>
      <c r="D746" s="9" t="s">
        <v>264</v>
      </c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 t="s">
        <v>264</v>
      </c>
      <c r="AA746" s="9">
        <v>2.36</v>
      </c>
      <c r="AB746" s="9">
        <v>2.4</v>
      </c>
      <c r="AC746" s="179">
        <f t="shared" si="33"/>
        <v>0</v>
      </c>
      <c r="AD746" s="9"/>
      <c r="AE746" s="9">
        <v>2.4</v>
      </c>
      <c r="AF746" s="9">
        <v>2.1195852618791662</v>
      </c>
      <c r="AG746" s="9">
        <v>2.4500000000000002</v>
      </c>
      <c r="AH746" s="9">
        <v>2.3279999999999998</v>
      </c>
      <c r="AI746" s="9">
        <v>2.198</v>
      </c>
      <c r="AJ746" s="9">
        <v>2.1280000000000001</v>
      </c>
      <c r="AK746" s="9">
        <v>2.3199999999999998</v>
      </c>
      <c r="AL746" s="9">
        <v>2.42</v>
      </c>
      <c r="AM746" s="9">
        <v>2.528</v>
      </c>
      <c r="AN746" s="9">
        <v>2.0705</v>
      </c>
      <c r="AO746" s="9">
        <v>2.5299999999999998</v>
      </c>
      <c r="AP746" s="9">
        <v>2.64</v>
      </c>
      <c r="AQ746" s="9">
        <v>2.3679999999999999</v>
      </c>
      <c r="AR746" s="1" t="s">
        <v>1</v>
      </c>
      <c r="AT746" s="9"/>
      <c r="AU746" s="9"/>
      <c r="AV746" s="9"/>
      <c r="AW746" s="9"/>
      <c r="AX746" s="9"/>
      <c r="AY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</row>
    <row r="747" spans="1:70" hidden="1" x14ac:dyDescent="0.25">
      <c r="A747" s="8">
        <v>36341</v>
      </c>
      <c r="B747" s="5">
        <f t="shared" si="32"/>
        <v>741</v>
      </c>
      <c r="C747" s="9"/>
      <c r="D747" s="9" t="s">
        <v>264</v>
      </c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 t="s">
        <v>264</v>
      </c>
      <c r="AA747" s="9">
        <v>2.415</v>
      </c>
      <c r="AB747" s="9">
        <v>2.3940000000000001</v>
      </c>
      <c r="AC747" s="179">
        <f t="shared" si="33"/>
        <v>0</v>
      </c>
      <c r="AD747" s="9"/>
      <c r="AE747" s="9">
        <v>2.3940000000000001</v>
      </c>
      <c r="AF747" s="9">
        <v>2.1135852618791668</v>
      </c>
      <c r="AG747" s="9">
        <v>2.4440000000000004</v>
      </c>
      <c r="AH747" s="9">
        <v>2.3220000000000001</v>
      </c>
      <c r="AI747" s="9">
        <v>2.1920000000000002</v>
      </c>
      <c r="AJ747" s="9">
        <v>2.1219999999999999</v>
      </c>
      <c r="AK747" s="9">
        <v>2.3140000000000005</v>
      </c>
      <c r="AL747" s="9">
        <v>2.4140000000000001</v>
      </c>
      <c r="AM747" s="9">
        <v>2.5220000000000002</v>
      </c>
      <c r="AN747" s="9">
        <v>2.0645000000000002</v>
      </c>
      <c r="AO747" s="9">
        <v>2.524</v>
      </c>
      <c r="AP747" s="9">
        <v>2.6339999999999999</v>
      </c>
      <c r="AQ747" s="9">
        <v>2.3620000000000001</v>
      </c>
      <c r="AR747" s="1" t="s">
        <v>1</v>
      </c>
      <c r="AT747" s="9"/>
      <c r="AU747" s="9"/>
      <c r="AV747" s="9"/>
      <c r="AW747" s="9"/>
      <c r="AX747" s="9"/>
      <c r="AY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</row>
    <row r="748" spans="1:70" hidden="1" x14ac:dyDescent="0.25">
      <c r="A748" s="8">
        <v>36342</v>
      </c>
      <c r="B748" s="5">
        <f t="shared" si="32"/>
        <v>742</v>
      </c>
      <c r="C748" s="9"/>
      <c r="D748" s="9" t="s">
        <v>264</v>
      </c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 t="s">
        <v>264</v>
      </c>
      <c r="AA748" s="9">
        <v>2.34</v>
      </c>
      <c r="AB748" s="9">
        <v>2.3090000000000002</v>
      </c>
      <c r="AC748" s="179">
        <f t="shared" si="33"/>
        <v>0</v>
      </c>
      <c r="AD748" s="9"/>
      <c r="AE748" s="9">
        <v>2.3090000000000002</v>
      </c>
      <c r="AF748" s="9">
        <v>2.0242173296340256</v>
      </c>
      <c r="AG748" s="9">
        <v>2.3590000000000004</v>
      </c>
      <c r="AH748" s="9">
        <v>2.2370000000000001</v>
      </c>
      <c r="AI748" s="9">
        <v>2.1070000000000002</v>
      </c>
      <c r="AJ748" s="9">
        <v>2.0369999999999999</v>
      </c>
      <c r="AK748" s="9">
        <v>2.2290000000000005</v>
      </c>
      <c r="AL748" s="9">
        <v>2.3365</v>
      </c>
      <c r="AM748" s="9">
        <v>2.4370000000000003</v>
      </c>
      <c r="AN748" s="9">
        <v>1.9795000000000003</v>
      </c>
      <c r="AO748" s="9">
        <v>2.4390000000000001</v>
      </c>
      <c r="AP748" s="9">
        <v>2.5590000000000002</v>
      </c>
      <c r="AQ748" s="9">
        <v>2.2770000000000001</v>
      </c>
      <c r="AR748" s="1" t="s">
        <v>1</v>
      </c>
      <c r="AT748" s="9"/>
      <c r="AU748" s="9"/>
      <c r="AV748" s="9"/>
      <c r="AW748" s="9"/>
      <c r="AX748" s="9"/>
      <c r="AY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</row>
    <row r="749" spans="1:70" hidden="1" x14ac:dyDescent="0.25">
      <c r="A749" s="8">
        <v>36343</v>
      </c>
      <c r="B749" s="5">
        <f t="shared" si="32"/>
        <v>743</v>
      </c>
      <c r="C749" s="9"/>
      <c r="D749" s="9" t="s">
        <v>264</v>
      </c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 t="s">
        <v>264</v>
      </c>
      <c r="AA749" s="9">
        <v>2.3050000000000002</v>
      </c>
      <c r="AB749" s="9">
        <v>2.2869999999999999</v>
      </c>
      <c r="AC749" s="179">
        <f t="shared" si="33"/>
        <v>0</v>
      </c>
      <c r="AD749" s="9"/>
      <c r="AE749" s="9">
        <v>2.2869999999999999</v>
      </c>
      <c r="AF749" s="9">
        <v>1.9620462916413495</v>
      </c>
      <c r="AG749" s="9">
        <v>2.3245</v>
      </c>
      <c r="AH749" s="9">
        <v>2.1782499999999998</v>
      </c>
      <c r="AI749" s="9">
        <v>2.077</v>
      </c>
      <c r="AJ749" s="9">
        <v>2.0019999999999998</v>
      </c>
      <c r="AK749" s="9">
        <v>2.1795</v>
      </c>
      <c r="AL749" s="9">
        <v>2.2995000000000001</v>
      </c>
      <c r="AM749" s="9">
        <v>2.4295</v>
      </c>
      <c r="AN749" s="9">
        <v>2.0219999999999998</v>
      </c>
      <c r="AO749" s="9">
        <v>2.4045000000000001</v>
      </c>
      <c r="AP749" s="9">
        <v>2.512</v>
      </c>
      <c r="AQ749" s="9">
        <v>2.2269999999999999</v>
      </c>
      <c r="AR749" s="1" t="s">
        <v>1</v>
      </c>
      <c r="AT749" s="9"/>
      <c r="AU749" s="9"/>
      <c r="AV749" s="9"/>
      <c r="AW749" s="9"/>
      <c r="AX749" s="9"/>
      <c r="AY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</row>
    <row r="750" spans="1:70" hidden="1" x14ac:dyDescent="0.25">
      <c r="A750" s="8">
        <v>36347</v>
      </c>
      <c r="B750" s="5">
        <f t="shared" si="32"/>
        <v>744</v>
      </c>
      <c r="C750" s="9"/>
      <c r="D750" s="9" t="s">
        <v>264</v>
      </c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 t="s">
        <v>264</v>
      </c>
      <c r="AA750" s="9">
        <v>2.2999999999999998</v>
      </c>
      <c r="AB750" s="9">
        <v>2.1909999999999998</v>
      </c>
      <c r="AC750" s="179">
        <f t="shared" si="33"/>
        <v>0</v>
      </c>
      <c r="AD750" s="9"/>
      <c r="AE750" s="9">
        <v>2.1909999999999998</v>
      </c>
      <c r="AF750" s="9">
        <v>1.9395073214035328</v>
      </c>
      <c r="AG750" s="9">
        <v>2.2284999999999999</v>
      </c>
      <c r="AH750" s="9">
        <v>2.0910000000000002</v>
      </c>
      <c r="AI750" s="9">
        <v>1.98725</v>
      </c>
      <c r="AJ750" s="9">
        <v>1.931</v>
      </c>
      <c r="AK750" s="9">
        <v>2.0834999999999999</v>
      </c>
      <c r="AL750" s="9">
        <v>2.2035</v>
      </c>
      <c r="AM750" s="9">
        <v>2.3410000000000002</v>
      </c>
      <c r="AN750" s="9">
        <v>2.0459999999999998</v>
      </c>
      <c r="AO750" s="9">
        <v>2.3085</v>
      </c>
      <c r="AP750" s="9">
        <v>2.4159999999999999</v>
      </c>
      <c r="AQ750" s="9">
        <v>2.1284999999999998</v>
      </c>
      <c r="AR750" s="1" t="s">
        <v>1</v>
      </c>
      <c r="AT750" s="9"/>
      <c r="AU750" s="9"/>
      <c r="AV750" s="9"/>
      <c r="AW750" s="9"/>
      <c r="AX750" s="9"/>
      <c r="AY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</row>
    <row r="751" spans="1:70" hidden="1" x14ac:dyDescent="0.25">
      <c r="A751" s="8">
        <v>36348</v>
      </c>
      <c r="B751" s="5">
        <f t="shared" si="32"/>
        <v>745</v>
      </c>
      <c r="C751" s="9"/>
      <c r="D751" s="9" t="s">
        <v>264</v>
      </c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 t="s">
        <v>264</v>
      </c>
      <c r="AA751" s="9">
        <v>2.1850000000000001</v>
      </c>
      <c r="AB751" s="9">
        <v>2.141</v>
      </c>
      <c r="AC751" s="179">
        <f t="shared" si="33"/>
        <v>0</v>
      </c>
      <c r="AD751" s="9"/>
      <c r="AE751" s="9">
        <v>2.141</v>
      </c>
      <c r="AF751" s="9">
        <v>1.934917493030563</v>
      </c>
      <c r="AG751" s="9">
        <v>2.177</v>
      </c>
      <c r="AH751" s="9">
        <v>2.0585</v>
      </c>
      <c r="AI751" s="9">
        <v>1.956</v>
      </c>
      <c r="AJ751" s="9">
        <v>1.9035</v>
      </c>
      <c r="AK751" s="9">
        <v>2.0445000000000002</v>
      </c>
      <c r="AL751" s="9">
        <v>2.1585000000000001</v>
      </c>
      <c r="AM751" s="9">
        <v>2.3384999999999998</v>
      </c>
      <c r="AN751" s="9">
        <v>1.89</v>
      </c>
      <c r="AO751" s="9">
        <v>2.2560000000000002</v>
      </c>
      <c r="AP751" s="9">
        <v>2.3584999999999998</v>
      </c>
      <c r="AQ751" s="9">
        <v>2.0910000000000002</v>
      </c>
      <c r="AR751" s="1" t="s">
        <v>1</v>
      </c>
      <c r="AT751" s="9"/>
      <c r="AU751" s="9"/>
      <c r="AV751" s="9"/>
      <c r="AW751" s="9"/>
      <c r="AX751" s="9"/>
      <c r="AY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</row>
    <row r="752" spans="1:70" ht="12" hidden="1" customHeight="1" x14ac:dyDescent="0.25">
      <c r="A752" s="8">
        <v>36349</v>
      </c>
      <c r="B752" s="5">
        <f t="shared" si="32"/>
        <v>746</v>
      </c>
      <c r="C752" s="9"/>
      <c r="D752" s="9" t="s">
        <v>264</v>
      </c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 t="s">
        <v>264</v>
      </c>
      <c r="AA752" s="9">
        <v>2.1850000000000001</v>
      </c>
      <c r="AB752" s="9">
        <v>2.1619999999999999</v>
      </c>
      <c r="AC752" s="179">
        <f t="shared" si="33"/>
        <v>0</v>
      </c>
      <c r="AD752" s="9"/>
      <c r="AE752" s="9">
        <v>2.1619999999999999</v>
      </c>
      <c r="AF752" s="9">
        <v>1.9319174930305629</v>
      </c>
      <c r="AG752" s="9">
        <v>2.198</v>
      </c>
      <c r="AH752" s="9">
        <v>2.0757499999999998</v>
      </c>
      <c r="AI752" s="9">
        <v>1.9769999999999999</v>
      </c>
      <c r="AJ752" s="9">
        <v>1.9257499999999999</v>
      </c>
      <c r="AK752" s="9">
        <v>2.0619999999999998</v>
      </c>
      <c r="AL752" s="9">
        <v>2.177</v>
      </c>
      <c r="AM752" s="9">
        <v>2.3445</v>
      </c>
      <c r="AN752" s="9">
        <v>1.8869999999999998</v>
      </c>
      <c r="AO752" s="9">
        <v>2.282</v>
      </c>
      <c r="AP752" s="9">
        <v>2.3845000000000001</v>
      </c>
      <c r="AQ752" s="9">
        <v>2.1069999999999998</v>
      </c>
      <c r="AR752" s="1" t="s">
        <v>1</v>
      </c>
      <c r="AT752" s="9"/>
      <c r="AU752" s="9"/>
      <c r="AV752" s="9"/>
      <c r="AW752" s="9"/>
      <c r="AX752" s="9"/>
      <c r="AY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</row>
    <row r="753" spans="1:70" ht="12" hidden="1" customHeight="1" x14ac:dyDescent="0.25">
      <c r="A753" s="8">
        <v>36350</v>
      </c>
      <c r="B753" s="5">
        <f t="shared" si="32"/>
        <v>747</v>
      </c>
      <c r="C753" s="9"/>
      <c r="D753" s="9" t="s">
        <v>264</v>
      </c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 t="s">
        <v>264</v>
      </c>
      <c r="AA753" s="9">
        <v>2.15</v>
      </c>
      <c r="AB753" s="9">
        <v>2.1629999999999998</v>
      </c>
      <c r="AC753" s="179">
        <f t="shared" si="33"/>
        <v>0</v>
      </c>
      <c r="AD753" s="9"/>
      <c r="AE753" s="9">
        <v>2.1629999999999998</v>
      </c>
      <c r="AF753" s="9">
        <v>1.9279174930305629</v>
      </c>
      <c r="AG753" s="9">
        <v>2.1989999999999998</v>
      </c>
      <c r="AH753" s="9">
        <v>2.0779999999999998</v>
      </c>
      <c r="AI753" s="9">
        <v>1.9854999999999998</v>
      </c>
      <c r="AJ753" s="9">
        <v>1.9255</v>
      </c>
      <c r="AK753" s="9">
        <v>2.0629999999999997</v>
      </c>
      <c r="AL753" s="9">
        <v>2.1779999999999999</v>
      </c>
      <c r="AM753" s="9">
        <v>2.363</v>
      </c>
      <c r="AN753" s="9">
        <v>1.9279999999999999</v>
      </c>
      <c r="AO753" s="9">
        <v>2.2829999999999999</v>
      </c>
      <c r="AP753" s="9">
        <v>2.3855</v>
      </c>
      <c r="AQ753" s="9">
        <v>2.1080000000000001</v>
      </c>
      <c r="AR753" s="1" t="s">
        <v>1</v>
      </c>
      <c r="AT753" s="9"/>
      <c r="AU753" s="9"/>
      <c r="AV753" s="9"/>
      <c r="AW753" s="9"/>
      <c r="AX753" s="9"/>
      <c r="AY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</row>
    <row r="754" spans="1:70" ht="12" hidden="1" customHeight="1" x14ac:dyDescent="0.25">
      <c r="A754" s="8">
        <v>36353</v>
      </c>
      <c r="B754" s="5">
        <f t="shared" si="32"/>
        <v>748</v>
      </c>
      <c r="C754" s="9"/>
      <c r="D754" s="9" t="s">
        <v>264</v>
      </c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 t="s">
        <v>264</v>
      </c>
      <c r="AA754" s="9">
        <v>2.1349999999999998</v>
      </c>
      <c r="AB754" s="9">
        <v>2.1440000000000001</v>
      </c>
      <c r="AC754" s="179">
        <f t="shared" si="33"/>
        <v>0</v>
      </c>
      <c r="AD754" s="9"/>
      <c r="AE754" s="9">
        <v>2.1440000000000001</v>
      </c>
      <c r="AF754" s="9">
        <v>1.9087886944197769</v>
      </c>
      <c r="AG754" s="9">
        <v>2.1800000000000002</v>
      </c>
      <c r="AH754" s="9">
        <v>2.0590000000000002</v>
      </c>
      <c r="AI754" s="9">
        <v>1.96025</v>
      </c>
      <c r="AJ754" s="9">
        <v>1.91025</v>
      </c>
      <c r="AK754" s="9">
        <v>2.0489999999999999</v>
      </c>
      <c r="AL754" s="9">
        <v>2.1590000000000003</v>
      </c>
      <c r="AM754" s="9">
        <v>2.3490000000000002</v>
      </c>
      <c r="AN754" s="9">
        <v>1.9090000000000003</v>
      </c>
      <c r="AO754" s="9">
        <v>2.2640000000000002</v>
      </c>
      <c r="AP754" s="9">
        <v>2.3690000000000002</v>
      </c>
      <c r="AQ754" s="9">
        <v>2.0940000000000003</v>
      </c>
      <c r="AR754" s="1" t="s">
        <v>1</v>
      </c>
      <c r="AT754" s="9"/>
      <c r="AU754" s="9"/>
      <c r="AV754" s="9"/>
      <c r="AW754" s="9"/>
      <c r="AX754" s="9"/>
      <c r="AY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</row>
    <row r="755" spans="1:70" ht="12" hidden="1" customHeight="1" x14ac:dyDescent="0.25">
      <c r="A755" s="8">
        <v>36354</v>
      </c>
      <c r="B755" s="5">
        <f t="shared" si="32"/>
        <v>749</v>
      </c>
      <c r="C755" s="9"/>
      <c r="D755" s="9" t="s">
        <v>264</v>
      </c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 t="s">
        <v>264</v>
      </c>
      <c r="AA755" s="9">
        <v>2.15</v>
      </c>
      <c r="AB755" s="9">
        <v>2.1760000000000002</v>
      </c>
      <c r="AC755" s="179">
        <f t="shared" si="33"/>
        <v>0</v>
      </c>
      <c r="AD755" s="9"/>
      <c r="AE755" s="9">
        <v>2.1760000000000002</v>
      </c>
      <c r="AF755" s="9">
        <v>1.9273276646575936</v>
      </c>
      <c r="AG755" s="9">
        <v>2.2160000000000002</v>
      </c>
      <c r="AH755" s="9">
        <v>2.0885000000000002</v>
      </c>
      <c r="AI755" s="9">
        <v>1.9847500000000002</v>
      </c>
      <c r="AJ755" s="9">
        <v>1.9347500000000002</v>
      </c>
      <c r="AK755" s="9">
        <v>2.0785</v>
      </c>
      <c r="AL755" s="9">
        <v>2.1910000000000003</v>
      </c>
      <c r="AM755" s="9">
        <v>2.371</v>
      </c>
      <c r="AN755" s="9">
        <v>1.9460000000000002</v>
      </c>
      <c r="AO755" s="9">
        <v>2.2960000000000003</v>
      </c>
      <c r="AP755" s="9">
        <v>2.4010000000000002</v>
      </c>
      <c r="AQ755" s="9">
        <v>2.121</v>
      </c>
      <c r="AR755" s="1" t="s">
        <v>1</v>
      </c>
      <c r="AT755" s="9"/>
      <c r="AU755" s="9"/>
      <c r="AV755" s="9"/>
      <c r="AW755" s="9"/>
      <c r="AX755" s="9"/>
      <c r="AY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</row>
    <row r="756" spans="1:70" ht="12" hidden="1" customHeight="1" x14ac:dyDescent="0.25">
      <c r="A756" s="8">
        <v>36355</v>
      </c>
      <c r="B756" s="5">
        <f t="shared" si="32"/>
        <v>750</v>
      </c>
      <c r="C756" s="9"/>
      <c r="D756" s="9" t="s">
        <v>264</v>
      </c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 t="s">
        <v>264</v>
      </c>
      <c r="AA756" s="9">
        <v>2.17</v>
      </c>
      <c r="AB756" s="9">
        <v>2.1459999999999999</v>
      </c>
      <c r="AC756" s="179">
        <f t="shared" si="33"/>
        <v>0</v>
      </c>
      <c r="AD756" s="9"/>
      <c r="AE756" s="9">
        <v>2.1459999999999999</v>
      </c>
      <c r="AF756" s="9">
        <v>1.8914293809278988</v>
      </c>
      <c r="AG756" s="9">
        <v>2.1884999999999999</v>
      </c>
      <c r="AH756" s="9">
        <v>2.0622499999999997</v>
      </c>
      <c r="AI756" s="9">
        <v>1.9684999999999999</v>
      </c>
      <c r="AJ756" s="9">
        <v>1.9184999999999999</v>
      </c>
      <c r="AK756" s="9">
        <v>2.0484999999999998</v>
      </c>
      <c r="AL756" s="9">
        <v>2.161</v>
      </c>
      <c r="AM756" s="9">
        <v>2.3460000000000001</v>
      </c>
      <c r="AN756" s="9">
        <v>1.9309999999999998</v>
      </c>
      <c r="AO756" s="9">
        <v>2.2784999999999997</v>
      </c>
      <c r="AP756" s="9">
        <v>2.3759999999999999</v>
      </c>
      <c r="AQ756" s="9">
        <v>2.0909999999999997</v>
      </c>
      <c r="AR756" s="1" t="s">
        <v>1</v>
      </c>
      <c r="AT756" s="9"/>
      <c r="AU756" s="9"/>
      <c r="AV756" s="9"/>
      <c r="AW756" s="9"/>
      <c r="AX756" s="9"/>
      <c r="AY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</row>
    <row r="757" spans="1:70" ht="12" hidden="1" customHeight="1" x14ac:dyDescent="0.25">
      <c r="A757" s="8">
        <v>36356</v>
      </c>
      <c r="B757" s="5">
        <f t="shared" si="32"/>
        <v>751</v>
      </c>
      <c r="C757" s="9"/>
      <c r="D757" s="9" t="s">
        <v>264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9" t="s">
        <v>264</v>
      </c>
      <c r="AA757" s="9">
        <v>2.1150000000000002</v>
      </c>
      <c r="AB757" s="9">
        <v>2.1789999999999998</v>
      </c>
      <c r="AC757" s="179">
        <f t="shared" si="33"/>
        <v>0</v>
      </c>
      <c r="AD757" s="15"/>
      <c r="AE757" s="15">
        <v>2.1789999999999998</v>
      </c>
      <c r="AF757" s="16">
        <v>1.9089999999999998</v>
      </c>
      <c r="AG757" s="16">
        <v>2.2264999999999997</v>
      </c>
      <c r="AH757" s="16">
        <v>2.1039999999999996</v>
      </c>
      <c r="AI757" s="16">
        <v>1.9939999999999998</v>
      </c>
      <c r="AJ757" s="16">
        <v>1.944</v>
      </c>
      <c r="AK757" s="16">
        <v>2.0865</v>
      </c>
      <c r="AL757" s="16">
        <v>2.1964999999999999</v>
      </c>
      <c r="AM757" s="16">
        <v>2.3914999999999997</v>
      </c>
      <c r="AN757" s="16">
        <v>1.9489999999999998</v>
      </c>
      <c r="AO757" s="16">
        <v>2.319</v>
      </c>
      <c r="AP757" s="16">
        <v>2.4114999999999998</v>
      </c>
      <c r="AQ757" s="16">
        <v>2.1239999999999997</v>
      </c>
      <c r="AR757" s="13" t="s">
        <v>1</v>
      </c>
      <c r="AS757" s="13"/>
      <c r="AT757" s="15"/>
      <c r="AU757" s="15"/>
      <c r="AV757" s="15"/>
      <c r="AW757" s="15"/>
      <c r="AX757" s="15"/>
      <c r="AY757" s="15"/>
      <c r="AZ757" s="13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</row>
    <row r="758" spans="1:70" ht="12" hidden="1" customHeight="1" x14ac:dyDescent="0.25">
      <c r="A758" s="8">
        <v>36357</v>
      </c>
      <c r="B758" s="5">
        <f t="shared" si="32"/>
        <v>752</v>
      </c>
      <c r="C758" s="9"/>
      <c r="D758" s="9" t="s">
        <v>264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9" t="s">
        <v>264</v>
      </c>
      <c r="AA758" s="9">
        <v>2.19</v>
      </c>
      <c r="AB758" s="9">
        <v>2.1869999999999998</v>
      </c>
      <c r="AC758" s="179">
        <f t="shared" si="33"/>
        <v>0</v>
      </c>
      <c r="AD758" s="15"/>
      <c r="AE758" s="15">
        <v>2.1869999999999998</v>
      </c>
      <c r="AF758" s="16">
        <v>1.9169999999999998</v>
      </c>
      <c r="AG758" s="16">
        <v>2.2344999999999997</v>
      </c>
      <c r="AH758" s="16">
        <v>2.1019999999999999</v>
      </c>
      <c r="AI758" s="16">
        <v>1.9969999999999999</v>
      </c>
      <c r="AJ758" s="16">
        <v>1.9469999999999998</v>
      </c>
      <c r="AK758" s="16">
        <v>2.0894999999999997</v>
      </c>
      <c r="AL758" s="16">
        <v>2.2069999999999999</v>
      </c>
      <c r="AM758" s="16">
        <v>2.367</v>
      </c>
      <c r="AN758" s="16">
        <v>1.9469999999999998</v>
      </c>
      <c r="AO758" s="16">
        <v>2.327</v>
      </c>
      <c r="AP758" s="16">
        <v>2.4219999999999997</v>
      </c>
      <c r="AQ758" s="16">
        <v>2.1319999999999997</v>
      </c>
      <c r="AR758" s="13" t="s">
        <v>1</v>
      </c>
      <c r="AS758" s="13"/>
      <c r="AT758" s="15"/>
      <c r="AU758" s="15"/>
      <c r="AV758" s="15"/>
      <c r="AW758" s="15"/>
      <c r="AX758" s="15"/>
      <c r="AY758" s="15"/>
      <c r="AZ758" s="13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</row>
    <row r="759" spans="1:70" ht="12" hidden="1" customHeight="1" x14ac:dyDescent="0.25">
      <c r="A759" s="8">
        <v>36360</v>
      </c>
      <c r="B759" s="5">
        <f t="shared" si="32"/>
        <v>753</v>
      </c>
      <c r="C759" s="9"/>
      <c r="D759" s="9" t="s">
        <v>264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9" t="s">
        <v>264</v>
      </c>
      <c r="AA759" s="9">
        <v>2.1850000000000001</v>
      </c>
      <c r="AB759" s="9">
        <v>2.2069999999999999</v>
      </c>
      <c r="AC759" s="179">
        <f t="shared" si="33"/>
        <v>0</v>
      </c>
      <c r="AD759" s="15"/>
      <c r="AE759" s="15">
        <v>2.2069999999999999</v>
      </c>
      <c r="AF759" s="16">
        <v>1.9369999999999998</v>
      </c>
      <c r="AG759" s="16">
        <v>2.2595000000000001</v>
      </c>
      <c r="AH759" s="16">
        <v>2.1219999999999999</v>
      </c>
      <c r="AI759" s="16">
        <v>2.012</v>
      </c>
      <c r="AJ759" s="16">
        <v>1.9594999999999998</v>
      </c>
      <c r="AK759" s="16">
        <v>2.1119999999999997</v>
      </c>
      <c r="AL759" s="16">
        <v>2.2244999999999999</v>
      </c>
      <c r="AM759" s="16">
        <v>2.3819999999999997</v>
      </c>
      <c r="AN759" s="16">
        <v>1.9569999999999999</v>
      </c>
      <c r="AO759" s="16">
        <v>2.3519999999999999</v>
      </c>
      <c r="AP759" s="16">
        <v>2.4470000000000001</v>
      </c>
      <c r="AQ759" s="16">
        <v>2.1519999999999997</v>
      </c>
      <c r="AR759" s="13" t="s">
        <v>1</v>
      </c>
      <c r="AS759" s="13"/>
      <c r="AT759" s="15"/>
      <c r="AU759" s="15"/>
      <c r="AV759" s="15"/>
      <c r="AW759" s="15"/>
      <c r="AX759" s="15"/>
      <c r="AY759" s="15"/>
      <c r="AZ759" s="13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</row>
    <row r="760" spans="1:70" ht="12" hidden="1" customHeight="1" x14ac:dyDescent="0.25">
      <c r="A760" s="8">
        <v>36361</v>
      </c>
      <c r="B760" s="5">
        <f t="shared" si="32"/>
        <v>754</v>
      </c>
      <c r="C760" s="9"/>
      <c r="D760" s="9" t="s">
        <v>264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9" t="s">
        <v>264</v>
      </c>
      <c r="AA760" s="9">
        <v>2.2200000000000002</v>
      </c>
      <c r="AB760" s="9">
        <v>2.198</v>
      </c>
      <c r="AC760" s="179">
        <f t="shared" si="33"/>
        <v>0</v>
      </c>
      <c r="AD760" s="15"/>
      <c r="AE760" s="15">
        <v>2.198</v>
      </c>
      <c r="AF760" s="16">
        <v>1.9179999999999999</v>
      </c>
      <c r="AG760" s="16">
        <v>2.2479999999999998</v>
      </c>
      <c r="AH760" s="16">
        <v>2.1080000000000001</v>
      </c>
      <c r="AI760" s="16">
        <v>1.9929999999999999</v>
      </c>
      <c r="AJ760" s="16">
        <v>1.9279999999999999</v>
      </c>
      <c r="AK760" s="16">
        <v>2.1080000000000001</v>
      </c>
      <c r="AL760" s="16">
        <v>2.218</v>
      </c>
      <c r="AM760" s="16">
        <v>2.3679999999999999</v>
      </c>
      <c r="AN760" s="16">
        <v>1.9379999999999999</v>
      </c>
      <c r="AO760" s="16">
        <v>2.343</v>
      </c>
      <c r="AP760" s="16">
        <v>2.4430000000000001</v>
      </c>
      <c r="AQ760" s="16">
        <v>2.1429999999999998</v>
      </c>
      <c r="AR760" s="13" t="s">
        <v>1</v>
      </c>
      <c r="AS760" s="13"/>
      <c r="AT760" s="15"/>
      <c r="AU760" s="15"/>
      <c r="AV760" s="15"/>
      <c r="AW760" s="15"/>
      <c r="AX760" s="15"/>
      <c r="AY760" s="15"/>
      <c r="AZ760" s="13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</row>
    <row r="761" spans="1:70" ht="12" hidden="1" customHeight="1" x14ac:dyDescent="0.25">
      <c r="A761" s="8">
        <v>36362</v>
      </c>
      <c r="B761" s="5">
        <f t="shared" si="32"/>
        <v>755</v>
      </c>
      <c r="C761" s="9"/>
      <c r="D761" s="9" t="s">
        <v>264</v>
      </c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 t="s">
        <v>264</v>
      </c>
      <c r="AA761" s="9">
        <v>2.2050000000000001</v>
      </c>
      <c r="AB761" s="9">
        <v>2.2530000000000001</v>
      </c>
      <c r="AC761" s="179">
        <f t="shared" si="33"/>
        <v>0</v>
      </c>
      <c r="AD761" s="9"/>
      <c r="AE761" s="9">
        <v>2.2530000000000001</v>
      </c>
      <c r="AF761" s="9">
        <v>1.9503615173979831</v>
      </c>
      <c r="AG761" s="9">
        <v>2.30925</v>
      </c>
      <c r="AH761" s="9">
        <v>2.1692499999999999</v>
      </c>
      <c r="AI761" s="9">
        <v>2.028</v>
      </c>
      <c r="AJ761" s="9">
        <v>1.9730000000000001</v>
      </c>
      <c r="AK761" s="9">
        <v>2.1617500000000001</v>
      </c>
      <c r="AL761" s="9">
        <v>2.2767500000000003</v>
      </c>
      <c r="AM761" s="9">
        <v>2.3680000000000003</v>
      </c>
      <c r="AN761" s="9">
        <v>1.9730000000000001</v>
      </c>
      <c r="AO761" s="9">
        <v>2.4005000000000001</v>
      </c>
      <c r="AP761" s="9">
        <v>2.5005000000000002</v>
      </c>
      <c r="AQ761" s="9">
        <v>2.198</v>
      </c>
      <c r="AR761" s="1">
        <v>2.173</v>
      </c>
      <c r="AT761" s="9"/>
      <c r="AU761" s="9"/>
      <c r="AV761" s="9"/>
      <c r="AW761" s="9"/>
      <c r="AX761" s="9"/>
      <c r="AY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</row>
    <row r="762" spans="1:70" ht="12" hidden="1" customHeight="1" x14ac:dyDescent="0.25">
      <c r="A762" s="8">
        <v>36363</v>
      </c>
      <c r="B762" s="5">
        <f t="shared" si="32"/>
        <v>756</v>
      </c>
      <c r="C762" s="9"/>
      <c r="D762" s="9" t="s">
        <v>264</v>
      </c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 t="s">
        <v>264</v>
      </c>
      <c r="AA762" s="9">
        <v>2.2949999999999999</v>
      </c>
      <c r="AB762" s="9">
        <v>2.395</v>
      </c>
      <c r="AC762" s="179">
        <f t="shared" si="33"/>
        <v>0</v>
      </c>
      <c r="AD762" s="9"/>
      <c r="AE762" s="9">
        <v>2.395</v>
      </c>
      <c r="AF762" s="9">
        <v>1.9709050275619313</v>
      </c>
      <c r="AG762" s="9">
        <v>2.4562499999999998</v>
      </c>
      <c r="AH762" s="9">
        <v>2.30375</v>
      </c>
      <c r="AI762" s="9">
        <v>2.1349999999999998</v>
      </c>
      <c r="AJ762" s="9">
        <v>2.0724999999999998</v>
      </c>
      <c r="AK762" s="9">
        <v>2.3025000000000002</v>
      </c>
      <c r="AL762" s="9">
        <v>2.4162499999999998</v>
      </c>
      <c r="AM762" s="9">
        <v>2.4649999999999999</v>
      </c>
      <c r="AN762" s="9">
        <v>2.0350000000000001</v>
      </c>
      <c r="AO762" s="9">
        <v>2.5449999999999999</v>
      </c>
      <c r="AP762" s="9">
        <v>2.645</v>
      </c>
      <c r="AQ762" s="9">
        <v>2.3325</v>
      </c>
      <c r="AR762" s="1">
        <v>2.2400000000000002</v>
      </c>
      <c r="AT762" s="9"/>
      <c r="AU762" s="9"/>
      <c r="AV762" s="9"/>
      <c r="AW762" s="9"/>
      <c r="AX762" s="9"/>
      <c r="AY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</row>
    <row r="763" spans="1:70" ht="12" hidden="1" customHeight="1" x14ac:dyDescent="0.25">
      <c r="A763" s="8">
        <v>36364</v>
      </c>
      <c r="B763" s="5">
        <f t="shared" si="32"/>
        <v>757</v>
      </c>
      <c r="C763" s="9"/>
      <c r="D763" s="9" t="s">
        <v>264</v>
      </c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 t="s">
        <v>264</v>
      </c>
      <c r="AA763" s="9">
        <v>2.42</v>
      </c>
      <c r="AB763" s="9">
        <v>2.528</v>
      </c>
      <c r="AC763" s="179">
        <f t="shared" si="33"/>
        <v>0</v>
      </c>
      <c r="AD763" s="9"/>
      <c r="AE763" s="9">
        <v>2.528</v>
      </c>
      <c r="AF763" s="9">
        <v>2.0119586903101543</v>
      </c>
      <c r="AG763" s="9">
        <v>2.5942500000000002</v>
      </c>
      <c r="AH763" s="9">
        <v>2.4155000000000002</v>
      </c>
      <c r="AI763" s="9">
        <v>2.218</v>
      </c>
      <c r="AJ763" s="9">
        <v>2.1204999999999998</v>
      </c>
      <c r="AK763" s="9">
        <v>2.4205000000000001</v>
      </c>
      <c r="AL763" s="9">
        <v>2.5405000000000002</v>
      </c>
      <c r="AM763" s="9">
        <v>2.5455000000000001</v>
      </c>
      <c r="AN763" s="9">
        <v>2.0779999999999998</v>
      </c>
      <c r="AO763" s="9">
        <v>2.6755</v>
      </c>
      <c r="AP763" s="9">
        <v>2.7792500000000002</v>
      </c>
      <c r="AQ763" s="9">
        <v>2.4580000000000002</v>
      </c>
      <c r="AR763" s="1">
        <v>2.528</v>
      </c>
      <c r="AT763" s="9"/>
      <c r="AU763" s="9"/>
      <c r="AV763" s="9"/>
      <c r="AW763" s="9"/>
      <c r="AX763" s="9"/>
      <c r="AY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</row>
    <row r="764" spans="1:70" hidden="1" x14ac:dyDescent="0.25">
      <c r="A764" s="8">
        <v>36367</v>
      </c>
      <c r="B764" s="5">
        <f t="shared" si="32"/>
        <v>758</v>
      </c>
      <c r="C764" s="9"/>
      <c r="D764" s="9" t="s">
        <v>264</v>
      </c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 t="s">
        <v>264</v>
      </c>
      <c r="AA764" s="9">
        <v>2.5499999999999998</v>
      </c>
      <c r="AB764" s="9">
        <v>2.5419999999999998</v>
      </c>
      <c r="AC764" s="179">
        <f t="shared" si="33"/>
        <v>0</v>
      </c>
      <c r="AD764" s="9"/>
      <c r="AE764" s="9">
        <v>2.5419999999999998</v>
      </c>
      <c r="AF764" s="9">
        <v>2.0297228293264453</v>
      </c>
      <c r="AG764" s="9">
        <v>2.6032499999999996</v>
      </c>
      <c r="AH764" s="9">
        <v>2.4244999999999997</v>
      </c>
      <c r="AI764" s="9">
        <v>2.2469999999999999</v>
      </c>
      <c r="AJ764" s="9">
        <v>2.1595</v>
      </c>
      <c r="AK764" s="9">
        <v>2.43825</v>
      </c>
      <c r="AL764" s="9">
        <v>2.5545</v>
      </c>
      <c r="AM764" s="9">
        <v>2.5594999999999999</v>
      </c>
      <c r="AN764" s="9">
        <v>2.1219999999999999</v>
      </c>
      <c r="AO764" s="9">
        <v>2.6919999999999997</v>
      </c>
      <c r="AP764" s="9">
        <v>2.8069999999999999</v>
      </c>
      <c r="AQ764" s="9">
        <v>2.472</v>
      </c>
      <c r="AR764" s="1">
        <v>2.5419999999999998</v>
      </c>
      <c r="AT764" s="9"/>
      <c r="AU764" s="9"/>
      <c r="AV764" s="9"/>
      <c r="AW764" s="9"/>
      <c r="AX764" s="9"/>
      <c r="AY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</row>
    <row r="765" spans="1:70" hidden="1" x14ac:dyDescent="0.25">
      <c r="A765" s="8">
        <v>36368</v>
      </c>
      <c r="B765" s="5">
        <f t="shared" si="32"/>
        <v>759</v>
      </c>
      <c r="C765" s="9"/>
      <c r="D765" s="9" t="s">
        <v>264</v>
      </c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 t="s">
        <v>264</v>
      </c>
      <c r="AA765" s="9">
        <v>2.5</v>
      </c>
      <c r="AB765" s="9">
        <v>2.5739999999999998</v>
      </c>
      <c r="AC765" s="179">
        <f t="shared" si="33"/>
        <v>0</v>
      </c>
      <c r="AD765" s="9"/>
      <c r="AE765" s="9">
        <v>2.5739999999999998</v>
      </c>
      <c r="AF765" s="9">
        <v>2.0009730087324682</v>
      </c>
      <c r="AG765" s="9">
        <v>2.6352499999999996</v>
      </c>
      <c r="AH765" s="9">
        <v>2.4489999999999998</v>
      </c>
      <c r="AI765" s="9">
        <v>2.2814999999999999</v>
      </c>
      <c r="AJ765" s="9">
        <v>2.1839999999999997</v>
      </c>
      <c r="AK765" s="9">
        <v>2.4702500000000001</v>
      </c>
      <c r="AL765" s="9">
        <v>2.5865</v>
      </c>
      <c r="AM765" s="9">
        <v>2.5989999999999998</v>
      </c>
      <c r="AN765" s="9">
        <v>2.1539999999999999</v>
      </c>
      <c r="AO765" s="9">
        <v>2.7277499999999999</v>
      </c>
      <c r="AP765" s="9">
        <v>2.8489999999999998</v>
      </c>
      <c r="AQ765" s="9">
        <v>2.504</v>
      </c>
      <c r="AR765" s="1">
        <v>2.5739999999999998</v>
      </c>
      <c r="AT765" s="9"/>
      <c r="AU765" s="9"/>
      <c r="AV765" s="9"/>
      <c r="AW765" s="9"/>
      <c r="AX765" s="9"/>
      <c r="AY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</row>
    <row r="766" spans="1:70" hidden="1" x14ac:dyDescent="0.25">
      <c r="A766" s="8">
        <v>36369</v>
      </c>
      <c r="B766" s="5">
        <f t="shared" si="32"/>
        <v>760</v>
      </c>
      <c r="C766" s="9"/>
      <c r="D766" s="9" t="s">
        <v>264</v>
      </c>
      <c r="E766" s="9">
        <v>1</v>
      </c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 t="s">
        <v>264</v>
      </c>
      <c r="AA766" s="9">
        <v>2.5499999999999998</v>
      </c>
      <c r="AB766" s="9">
        <v>2.601</v>
      </c>
      <c r="AC766" s="179">
        <f t="shared" si="33"/>
        <v>0</v>
      </c>
      <c r="AD766" s="9">
        <v>1</v>
      </c>
      <c r="AE766" s="9">
        <v>2.601</v>
      </c>
      <c r="AF766" s="9">
        <v>2.1830292405398253</v>
      </c>
      <c r="AG766" s="9">
        <v>2.6635</v>
      </c>
      <c r="AH766" s="9">
        <v>2.456</v>
      </c>
      <c r="AI766" s="9">
        <v>2.2759999999999998</v>
      </c>
      <c r="AJ766" s="9">
        <v>2.1509999999999998</v>
      </c>
      <c r="AK766" s="9">
        <v>2.4910000000000001</v>
      </c>
      <c r="AL766" s="9">
        <v>2.6084999999999998</v>
      </c>
      <c r="AM766" s="9">
        <v>2.581</v>
      </c>
      <c r="AN766" s="9">
        <v>2.601</v>
      </c>
      <c r="AO766" s="9">
        <v>2.7410000000000001</v>
      </c>
      <c r="AP766" s="9">
        <v>2.8334999999999999</v>
      </c>
      <c r="AQ766" s="9">
        <v>2.5059999999999998</v>
      </c>
      <c r="AR766" s="1">
        <v>2.601</v>
      </c>
      <c r="AT766" s="9"/>
      <c r="AU766" s="9"/>
      <c r="AV766" s="9"/>
      <c r="AW766" s="9"/>
      <c r="AX766" s="9"/>
      <c r="AY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</row>
    <row r="767" spans="1:70" hidden="1" x14ac:dyDescent="0.25">
      <c r="A767" s="8">
        <v>36370</v>
      </c>
      <c r="B767" s="5">
        <f t="shared" si="32"/>
        <v>761</v>
      </c>
      <c r="C767" s="9"/>
      <c r="D767" s="9" t="s">
        <v>265</v>
      </c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 t="s">
        <v>265</v>
      </c>
      <c r="AA767" s="9">
        <v>2.67</v>
      </c>
      <c r="AB767" s="9">
        <v>2.569</v>
      </c>
      <c r="AC767" s="179">
        <f t="shared" si="33"/>
        <v>0</v>
      </c>
      <c r="AD767" s="9"/>
      <c r="AE767" s="9">
        <v>2.569</v>
      </c>
      <c r="AF767" s="9">
        <v>2.1750146202699128</v>
      </c>
      <c r="AG767" s="9">
        <v>2.6302499999999998</v>
      </c>
      <c r="AH767" s="9">
        <v>2.4340000000000002</v>
      </c>
      <c r="AI767" s="9">
        <v>2.2690000000000001</v>
      </c>
      <c r="AJ767" s="9">
        <v>2.1589999999999998</v>
      </c>
      <c r="AK767" s="9">
        <v>2.4627499999999998</v>
      </c>
      <c r="AL767" s="9">
        <v>2.57775</v>
      </c>
      <c r="AM767" s="9">
        <v>2.5789999999999997</v>
      </c>
      <c r="AN767" s="9">
        <v>2.3889999999999998</v>
      </c>
      <c r="AO767" s="9">
        <v>2.7090000000000001</v>
      </c>
      <c r="AP767" s="9">
        <v>2.8002500000000001</v>
      </c>
      <c r="AQ767" s="9">
        <v>2.4790000000000001</v>
      </c>
      <c r="AR767" s="9">
        <v>2.4739999999999998</v>
      </c>
      <c r="AT767" s="9"/>
      <c r="AU767" s="9"/>
      <c r="AV767" s="9"/>
      <c r="AW767" s="9"/>
      <c r="AX767" s="9"/>
      <c r="AY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</row>
    <row r="768" spans="1:70" hidden="1" x14ac:dyDescent="0.25">
      <c r="A768" s="8">
        <v>36371</v>
      </c>
      <c r="B768" s="5">
        <f t="shared" si="32"/>
        <v>762</v>
      </c>
      <c r="C768" s="9"/>
      <c r="D768" s="9" t="s">
        <v>265</v>
      </c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 t="s">
        <v>265</v>
      </c>
      <c r="AA768" s="9">
        <v>2.5499999999999998</v>
      </c>
      <c r="AB768" s="9">
        <v>2.5430000000000001</v>
      </c>
      <c r="AC768" s="179">
        <f t="shared" si="33"/>
        <v>0</v>
      </c>
      <c r="AD768" s="9"/>
      <c r="AE768" s="9">
        <v>2.5430000000000001</v>
      </c>
      <c r="AF768" s="9">
        <v>2.173</v>
      </c>
      <c r="AG768" s="9">
        <v>2.6030000000000002</v>
      </c>
      <c r="AH768" s="9">
        <v>2.4180000000000001</v>
      </c>
      <c r="AI768" s="9">
        <v>2.2680000000000002</v>
      </c>
      <c r="AJ768" s="9">
        <v>2.173</v>
      </c>
      <c r="AK768" s="9">
        <v>2.4405000000000001</v>
      </c>
      <c r="AL768" s="9">
        <v>2.5529999999999999</v>
      </c>
      <c r="AM768" s="9">
        <v>2.5830000000000002</v>
      </c>
      <c r="AN768" s="9">
        <v>2.1830000000000003</v>
      </c>
      <c r="AO768" s="9">
        <v>2.6830000000000003</v>
      </c>
      <c r="AP768" s="9">
        <v>2.7730000000000001</v>
      </c>
      <c r="AQ768" s="9">
        <v>2.4580000000000002</v>
      </c>
      <c r="AR768" s="9">
        <v>2.3530000000000002</v>
      </c>
      <c r="AT768" s="9"/>
      <c r="AU768" s="9"/>
      <c r="AV768" s="9"/>
      <c r="AW768" s="9"/>
      <c r="AX768" s="9"/>
      <c r="AY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</row>
    <row r="769" spans="1:70" hidden="1" x14ac:dyDescent="0.25">
      <c r="A769" s="8">
        <v>36374</v>
      </c>
      <c r="B769" s="5">
        <f t="shared" si="32"/>
        <v>763</v>
      </c>
      <c r="C769" s="9"/>
      <c r="D769" s="9" t="s">
        <v>265</v>
      </c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 t="s">
        <v>265</v>
      </c>
      <c r="AA769" s="9">
        <v>2.5</v>
      </c>
      <c r="AB769" s="9">
        <v>2.5750000000000002</v>
      </c>
      <c r="AC769" s="179">
        <f t="shared" si="33"/>
        <v>0</v>
      </c>
      <c r="AD769" s="9"/>
      <c r="AE769" s="9">
        <v>2.5750000000000002</v>
      </c>
      <c r="AF769" s="9">
        <v>2.145</v>
      </c>
      <c r="AG769" s="9">
        <v>2.6324999999999998</v>
      </c>
      <c r="AH769" s="9">
        <v>2.46</v>
      </c>
      <c r="AI769" s="9">
        <v>2.3050000000000002</v>
      </c>
      <c r="AJ769" s="9">
        <v>2.2149999999999999</v>
      </c>
      <c r="AK769" s="9">
        <v>2.4750000000000001</v>
      </c>
      <c r="AL769" s="9">
        <v>2.5874999999999999</v>
      </c>
      <c r="AM769" s="9">
        <v>2.6349999999999998</v>
      </c>
      <c r="AN769" s="9">
        <v>2.1749999999999998</v>
      </c>
      <c r="AO769" s="9">
        <v>2.71</v>
      </c>
      <c r="AP769" s="9">
        <v>2.8075000000000001</v>
      </c>
      <c r="AQ769" s="9">
        <v>2.4900000000000002</v>
      </c>
      <c r="AR769" s="9">
        <v>2.3849999999999998</v>
      </c>
      <c r="AT769" s="9"/>
      <c r="AU769" s="9"/>
      <c r="AV769" s="9"/>
      <c r="AW769" s="9"/>
      <c r="AX769" s="9"/>
      <c r="AY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</row>
    <row r="770" spans="1:70" ht="12" hidden="1" customHeight="1" x14ac:dyDescent="0.25">
      <c r="A770" s="8">
        <v>36375</v>
      </c>
      <c r="B770" s="5">
        <f t="shared" si="32"/>
        <v>764</v>
      </c>
      <c r="C770" s="9"/>
      <c r="D770" s="9" t="s">
        <v>265</v>
      </c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 t="s">
        <v>265</v>
      </c>
      <c r="AA770" s="9">
        <v>2.5950000000000002</v>
      </c>
      <c r="AB770" s="9">
        <v>2.5979999999999999</v>
      </c>
      <c r="AC770" s="179">
        <f t="shared" si="33"/>
        <v>0</v>
      </c>
      <c r="AD770" s="9"/>
      <c r="AE770" s="9">
        <v>2.5979999999999999</v>
      </c>
      <c r="AF770" s="9">
        <v>2.1680000000000001</v>
      </c>
      <c r="AG770" s="9">
        <v>2.653</v>
      </c>
      <c r="AH770" s="9">
        <v>2.4780000000000002</v>
      </c>
      <c r="AI770" s="9">
        <v>2.298</v>
      </c>
      <c r="AJ770" s="9">
        <v>2.218</v>
      </c>
      <c r="AK770" s="9">
        <v>2.4929999999999999</v>
      </c>
      <c r="AL770" s="9">
        <v>2.6117499999999998</v>
      </c>
      <c r="AM770" s="9">
        <v>2.6280000000000001</v>
      </c>
      <c r="AN770" s="9">
        <v>2.2080000000000002</v>
      </c>
      <c r="AO770" s="9">
        <v>2.7355</v>
      </c>
      <c r="AP770" s="9">
        <v>2.8304999999999998</v>
      </c>
      <c r="AQ770" s="9">
        <v>2.5230000000000001</v>
      </c>
      <c r="AR770" s="9">
        <v>2.3980000000000001</v>
      </c>
      <c r="AT770" s="9"/>
      <c r="AU770" s="9"/>
      <c r="AV770" s="9"/>
      <c r="AW770" s="9"/>
      <c r="AX770" s="9"/>
      <c r="AY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</row>
    <row r="771" spans="1:70" ht="12" hidden="1" customHeight="1" x14ac:dyDescent="0.25">
      <c r="A771" s="8">
        <v>36376</v>
      </c>
      <c r="B771" s="5">
        <f t="shared" si="32"/>
        <v>765</v>
      </c>
      <c r="C771" s="9"/>
      <c r="D771" s="9" t="s">
        <v>265</v>
      </c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 t="s">
        <v>265</v>
      </c>
      <c r="AA771" s="9">
        <v>2.62</v>
      </c>
      <c r="AB771" s="9">
        <v>2.6419999999999999</v>
      </c>
      <c r="AC771" s="179">
        <f t="shared" si="33"/>
        <v>0</v>
      </c>
      <c r="AD771" s="9"/>
      <c r="AE771" s="9">
        <v>2.6419999999999999</v>
      </c>
      <c r="AF771" s="9">
        <v>2.2187788619999993</v>
      </c>
      <c r="AG771" s="9">
        <v>2.6970000000000001</v>
      </c>
      <c r="AH771" s="9">
        <v>2.5219999999999998</v>
      </c>
      <c r="AI771" s="9">
        <v>2.3319999999999999</v>
      </c>
      <c r="AJ771" s="9">
        <v>2.242</v>
      </c>
      <c r="AK771" s="9">
        <v>2.5345</v>
      </c>
      <c r="AL771" s="9">
        <v>2.6557499999999998</v>
      </c>
      <c r="AM771" s="9">
        <v>2.6519999999999997</v>
      </c>
      <c r="AN771" s="9">
        <v>2.2319999999999998</v>
      </c>
      <c r="AO771" s="9">
        <v>2.7770000000000001</v>
      </c>
      <c r="AP771" s="9">
        <v>2.8694999999999999</v>
      </c>
      <c r="AQ771" s="9">
        <v>2.5619999999999998</v>
      </c>
      <c r="AR771" s="9">
        <v>2.452</v>
      </c>
      <c r="AT771" s="9"/>
      <c r="AU771" s="9"/>
      <c r="AV771" s="9"/>
      <c r="AW771" s="9"/>
      <c r="AX771" s="9"/>
      <c r="AY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</row>
    <row r="772" spans="1:70" ht="12" hidden="1" customHeight="1" x14ac:dyDescent="0.25">
      <c r="A772" s="8">
        <v>36377</v>
      </c>
      <c r="B772" s="5">
        <f t="shared" si="32"/>
        <v>766</v>
      </c>
      <c r="C772" s="9"/>
      <c r="D772" s="9" t="s">
        <v>265</v>
      </c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 t="s">
        <v>265</v>
      </c>
      <c r="AA772" s="9">
        <v>2.64</v>
      </c>
      <c r="AB772" s="9">
        <v>2.6469999999999998</v>
      </c>
      <c r="AC772" s="179">
        <f t="shared" si="33"/>
        <v>0</v>
      </c>
      <c r="AD772" s="9"/>
      <c r="AE772" s="9">
        <v>2.6469999999999998</v>
      </c>
      <c r="AF772" s="9">
        <v>2.25148605</v>
      </c>
      <c r="AG772" s="9">
        <v>2.6969999999999996</v>
      </c>
      <c r="AH772" s="9">
        <v>2.5169999999999999</v>
      </c>
      <c r="AI772" s="9">
        <v>2.3569999999999998</v>
      </c>
      <c r="AJ772" s="9">
        <v>2.2569999999999997</v>
      </c>
      <c r="AK772" s="9">
        <v>2.5369999999999999</v>
      </c>
      <c r="AL772" s="9">
        <v>2.6619999999999999</v>
      </c>
      <c r="AM772" s="9">
        <v>2.6619999999999999</v>
      </c>
      <c r="AN772" s="9">
        <v>2.2469999999999999</v>
      </c>
      <c r="AO772" s="9">
        <v>2.782</v>
      </c>
      <c r="AP772" s="9">
        <v>2.8769999999999998</v>
      </c>
      <c r="AQ772" s="9">
        <v>2.5669999999999997</v>
      </c>
      <c r="AR772" s="9">
        <v>2.4469999999999996</v>
      </c>
      <c r="AT772" s="9"/>
      <c r="AU772" s="9"/>
      <c r="AV772" s="9"/>
      <c r="AW772" s="9"/>
      <c r="AX772" s="9"/>
      <c r="AY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</row>
    <row r="773" spans="1:70" ht="12" hidden="1" customHeight="1" x14ac:dyDescent="0.25">
      <c r="A773" s="8">
        <v>36378</v>
      </c>
      <c r="B773" s="5">
        <f t="shared" si="32"/>
        <v>767</v>
      </c>
      <c r="C773" s="9"/>
      <c r="D773" s="9" t="s">
        <v>265</v>
      </c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 t="s">
        <v>265</v>
      </c>
      <c r="AA773" s="9">
        <v>2.67</v>
      </c>
      <c r="AB773" s="9">
        <v>2.698</v>
      </c>
      <c r="AC773" s="179">
        <f t="shared" si="33"/>
        <v>0</v>
      </c>
      <c r="AD773" s="9"/>
      <c r="AE773" s="9">
        <v>2.698</v>
      </c>
      <c r="AF773" s="9">
        <v>2.2664280149999998</v>
      </c>
      <c r="AG773" s="9">
        <v>2.7479999999999998</v>
      </c>
      <c r="AH773" s="9">
        <v>2.5655000000000001</v>
      </c>
      <c r="AI773" s="9">
        <v>2.3879999999999999</v>
      </c>
      <c r="AJ773" s="9">
        <v>2.3079999999999998</v>
      </c>
      <c r="AK773" s="9">
        <v>2.5905</v>
      </c>
      <c r="AL773" s="9">
        <v>2.7130000000000001</v>
      </c>
      <c r="AM773" s="9">
        <v>2.698</v>
      </c>
      <c r="AN773" s="9">
        <v>2.298</v>
      </c>
      <c r="AO773" s="9">
        <v>2.8330000000000002</v>
      </c>
      <c r="AP773" s="9">
        <v>2.9279999999999999</v>
      </c>
      <c r="AQ773" s="9">
        <v>2.6179999999999999</v>
      </c>
      <c r="AR773" s="9">
        <v>2.4979999999999998</v>
      </c>
      <c r="AT773" s="9"/>
      <c r="AU773" s="9"/>
      <c r="AV773" s="9"/>
      <c r="AW773" s="9"/>
      <c r="AX773" s="9"/>
      <c r="AY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</row>
    <row r="774" spans="1:70" ht="12" hidden="1" customHeight="1" x14ac:dyDescent="0.25">
      <c r="A774" s="8">
        <v>36381</v>
      </c>
      <c r="B774" s="5">
        <f t="shared" si="32"/>
        <v>768</v>
      </c>
      <c r="C774" s="9"/>
      <c r="D774" s="9" t="s">
        <v>265</v>
      </c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 t="s">
        <v>265</v>
      </c>
      <c r="AA774" s="9">
        <v>2.7149999999999999</v>
      </c>
      <c r="AB774" s="9">
        <v>2.7210000000000001</v>
      </c>
      <c r="AC774" s="179">
        <f t="shared" si="33"/>
        <v>0</v>
      </c>
      <c r="AD774" s="9"/>
      <c r="AE774" s="9">
        <v>2.7210000000000001</v>
      </c>
      <c r="AF774" s="9">
        <v>2.30255016</v>
      </c>
      <c r="AG774" s="9">
        <v>2.7735000000000003</v>
      </c>
      <c r="AH774" s="9">
        <v>2.5860000000000003</v>
      </c>
      <c r="AI774" s="9">
        <v>2.3810000000000002</v>
      </c>
      <c r="AJ774" s="9">
        <v>2.306</v>
      </c>
      <c r="AK774" s="9">
        <v>2.6110000000000002</v>
      </c>
      <c r="AL774" s="9">
        <v>2.73475</v>
      </c>
      <c r="AM774" s="9">
        <v>2.7010000000000001</v>
      </c>
      <c r="AN774" s="9">
        <v>2.2709999999999999</v>
      </c>
      <c r="AO774" s="9">
        <v>2.8610000000000002</v>
      </c>
      <c r="AP774" s="9">
        <v>2.9535</v>
      </c>
      <c r="AQ774" s="9">
        <v>2.6360000000000001</v>
      </c>
      <c r="AR774" s="1">
        <v>2.4710000000000001</v>
      </c>
      <c r="AT774" s="9"/>
      <c r="AU774" s="9"/>
      <c r="AV774" s="9"/>
      <c r="AW774" s="9"/>
      <c r="AX774" s="9"/>
      <c r="AY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</row>
    <row r="775" spans="1:70" ht="12" hidden="1" customHeight="1" x14ac:dyDescent="0.25">
      <c r="A775" s="8">
        <v>36382</v>
      </c>
      <c r="B775" s="5">
        <f t="shared" si="32"/>
        <v>769</v>
      </c>
      <c r="C775" s="9"/>
      <c r="D775" s="9" t="s">
        <v>265</v>
      </c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 t="s">
        <v>265</v>
      </c>
      <c r="AA775" s="9">
        <v>2.76</v>
      </c>
      <c r="AB775" s="9">
        <v>2.7480000000000002</v>
      </c>
      <c r="AC775" s="179">
        <f t="shared" si="33"/>
        <v>0</v>
      </c>
      <c r="AD775" s="9"/>
      <c r="AE775" s="9">
        <v>2.7480000000000002</v>
      </c>
      <c r="AF775" s="9">
        <v>2.3280000000000003</v>
      </c>
      <c r="AG775" s="9">
        <v>2.798</v>
      </c>
      <c r="AH775" s="9">
        <v>2.6130000000000004</v>
      </c>
      <c r="AI775" s="9">
        <v>2.383</v>
      </c>
      <c r="AJ775" s="9">
        <v>2.298</v>
      </c>
      <c r="AK775" s="9">
        <v>2.6380000000000003</v>
      </c>
      <c r="AL775" s="9">
        <v>2.7630000000000003</v>
      </c>
      <c r="AM775" s="9">
        <v>2.7130000000000001</v>
      </c>
      <c r="AN775" s="9">
        <v>2.298</v>
      </c>
      <c r="AO775" s="9">
        <v>2.8880000000000003</v>
      </c>
      <c r="AP775" s="9">
        <v>2.9830000000000001</v>
      </c>
      <c r="AQ775" s="9">
        <v>2.6630000000000003</v>
      </c>
      <c r="AR775" s="9">
        <v>2.4780000000000002</v>
      </c>
      <c r="AT775" s="9"/>
      <c r="AU775" s="9"/>
      <c r="AV775" s="9"/>
      <c r="AW775" s="9"/>
      <c r="AX775" s="9"/>
      <c r="AY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</row>
    <row r="776" spans="1:70" ht="12" hidden="1" customHeight="1" x14ac:dyDescent="0.25">
      <c r="A776" s="8">
        <v>36383</v>
      </c>
      <c r="B776" s="5">
        <f t="shared" si="32"/>
        <v>770</v>
      </c>
      <c r="C776" s="9"/>
      <c r="D776" s="9" t="s">
        <v>265</v>
      </c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 t="s">
        <v>265</v>
      </c>
      <c r="AA776" s="9">
        <v>2.7650000000000001</v>
      </c>
      <c r="AB776" s="9">
        <v>2.7040000000000002</v>
      </c>
      <c r="AC776" s="179">
        <f t="shared" si="33"/>
        <v>0</v>
      </c>
      <c r="AD776" s="9"/>
      <c r="AE776" s="9">
        <v>2.7040000000000002</v>
      </c>
      <c r="AF776" s="9">
        <v>2.274</v>
      </c>
      <c r="AG776" s="9">
        <v>2.754</v>
      </c>
      <c r="AH776" s="9">
        <v>2.5740000000000003</v>
      </c>
      <c r="AI776" s="9">
        <v>2.3290000000000002</v>
      </c>
      <c r="AJ776" s="9">
        <v>2.2440000000000002</v>
      </c>
      <c r="AK776" s="9">
        <v>2.5940000000000003</v>
      </c>
      <c r="AL776" s="9">
        <v>2.7190000000000003</v>
      </c>
      <c r="AM776" s="9">
        <v>2.6640000000000001</v>
      </c>
      <c r="AN776" s="9">
        <v>2.254</v>
      </c>
      <c r="AO776" s="9">
        <v>2.8440000000000003</v>
      </c>
      <c r="AP776" s="9">
        <v>2.9390000000000001</v>
      </c>
      <c r="AQ776" s="9">
        <v>2.6190000000000002</v>
      </c>
      <c r="AR776" s="9">
        <v>2.4240000000000004</v>
      </c>
      <c r="AT776" s="9"/>
      <c r="AU776" s="9"/>
      <c r="AV776" s="9"/>
      <c r="AW776" s="9"/>
      <c r="AX776" s="9"/>
      <c r="AY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</row>
    <row r="777" spans="1:70" ht="12" hidden="1" customHeight="1" x14ac:dyDescent="0.25">
      <c r="A777" s="8">
        <v>36384</v>
      </c>
      <c r="B777" s="5">
        <f t="shared" si="32"/>
        <v>771</v>
      </c>
      <c r="C777" s="9"/>
      <c r="D777" s="9" t="s">
        <v>265</v>
      </c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 t="s">
        <v>265</v>
      </c>
      <c r="AA777" s="9">
        <v>2.74</v>
      </c>
      <c r="AB777" s="9">
        <v>2.7229999999999999</v>
      </c>
      <c r="AC777" s="179">
        <f t="shared" si="33"/>
        <v>0</v>
      </c>
      <c r="AD777" s="9"/>
      <c r="AE777" s="9">
        <v>2.7229999999999999</v>
      </c>
      <c r="AF777" s="9">
        <v>2.2856312499999998</v>
      </c>
      <c r="AG777" s="9">
        <v>2.7744999999999997</v>
      </c>
      <c r="AH777" s="9">
        <v>2.5970000000000004</v>
      </c>
      <c r="AI777" s="9">
        <v>2.3445</v>
      </c>
      <c r="AJ777" s="9">
        <v>2.2595000000000001</v>
      </c>
      <c r="AK777" s="9">
        <v>2.6157500000000002</v>
      </c>
      <c r="AL777" s="9">
        <v>2.7401249999999999</v>
      </c>
      <c r="AM777" s="9">
        <v>2.6745000000000001</v>
      </c>
      <c r="AN777" s="9">
        <v>2.2694999999999999</v>
      </c>
      <c r="AO777" s="9">
        <v>2.8632499999999999</v>
      </c>
      <c r="AP777" s="9">
        <v>2.9595000000000002</v>
      </c>
      <c r="AQ777" s="9">
        <v>2.6420000000000003</v>
      </c>
      <c r="AR777" s="9">
        <v>2.4344999999999999</v>
      </c>
      <c r="AT777" s="9"/>
      <c r="AU777" s="9"/>
      <c r="AV777" s="9"/>
      <c r="AW777" s="9"/>
      <c r="AX777" s="9"/>
      <c r="AY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</row>
    <row r="778" spans="1:70" hidden="1" x14ac:dyDescent="0.25">
      <c r="A778" s="8">
        <v>36385</v>
      </c>
      <c r="B778" s="5">
        <f t="shared" ref="B778:B841" si="34">B777+1</f>
        <v>772</v>
      </c>
      <c r="C778" s="9"/>
      <c r="D778" s="9" t="s">
        <v>265</v>
      </c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 t="s">
        <v>265</v>
      </c>
      <c r="AA778" s="9">
        <v>2.69</v>
      </c>
      <c r="AB778" s="9">
        <v>2.7450000000000001</v>
      </c>
      <c r="AC778" s="179">
        <f t="shared" si="33"/>
        <v>0</v>
      </c>
      <c r="AD778" s="9"/>
      <c r="AE778" s="9">
        <v>2.7450000000000001</v>
      </c>
      <c r="AF778" s="9">
        <v>2.2972625</v>
      </c>
      <c r="AG778" s="9">
        <v>2.7949999999999999</v>
      </c>
      <c r="AH778" s="9">
        <v>2.62</v>
      </c>
      <c r="AI778" s="9">
        <v>2.36</v>
      </c>
      <c r="AJ778" s="9">
        <v>2.2749999999999999</v>
      </c>
      <c r="AK778" s="9">
        <v>2.6375000000000002</v>
      </c>
      <c r="AL778" s="9">
        <v>2.76125</v>
      </c>
      <c r="AM778" s="9">
        <v>2.6850000000000001</v>
      </c>
      <c r="AN778" s="9">
        <v>2.2850000000000001</v>
      </c>
      <c r="AO778" s="9">
        <v>2.8824999999999998</v>
      </c>
      <c r="AP778" s="9">
        <v>2.98</v>
      </c>
      <c r="AQ778" s="9">
        <v>2.665</v>
      </c>
      <c r="AR778" s="1">
        <v>2.4449999999999998</v>
      </c>
      <c r="AT778" s="9"/>
      <c r="AU778" s="9"/>
      <c r="AV778" s="9"/>
      <c r="AW778" s="9"/>
      <c r="AX778" s="9"/>
      <c r="AY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</row>
    <row r="779" spans="1:70" hidden="1" x14ac:dyDescent="0.25">
      <c r="A779" s="8">
        <v>36388</v>
      </c>
      <c r="B779" s="5">
        <f t="shared" si="34"/>
        <v>773</v>
      </c>
      <c r="C779" s="9"/>
      <c r="D779" s="9" t="s">
        <v>265</v>
      </c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 t="s">
        <v>265</v>
      </c>
      <c r="AA779" s="9">
        <v>2.7250000000000001</v>
      </c>
      <c r="AB779" s="9">
        <v>2.7</v>
      </c>
      <c r="AC779" s="179">
        <f t="shared" si="33"/>
        <v>0</v>
      </c>
      <c r="AD779" s="9"/>
      <c r="AE779" s="9">
        <v>2.7</v>
      </c>
      <c r="AF779" s="9">
        <v>2.2948228125000001</v>
      </c>
      <c r="AG779" s="9">
        <v>2.7512500000000002</v>
      </c>
      <c r="AH779" s="9">
        <v>2.58</v>
      </c>
      <c r="AI779" s="9">
        <v>2.3675000000000002</v>
      </c>
      <c r="AJ779" s="9">
        <v>2.27</v>
      </c>
      <c r="AK779" s="9">
        <v>2.5924999999999998</v>
      </c>
      <c r="AL779" s="9">
        <v>2.7162500000000001</v>
      </c>
      <c r="AM779" s="9">
        <v>2.6749999999999998</v>
      </c>
      <c r="AN779" s="9">
        <v>2.2400000000000002</v>
      </c>
      <c r="AO779" s="9">
        <v>2.8374999999999999</v>
      </c>
      <c r="AP779" s="9">
        <v>2.9275000000000002</v>
      </c>
      <c r="AQ779" s="9">
        <v>2.6237499999999998</v>
      </c>
      <c r="AR779" s="1">
        <v>2.4300000000000002</v>
      </c>
      <c r="AT779" s="9"/>
      <c r="AU779" s="9"/>
      <c r="AV779" s="9"/>
      <c r="AW779" s="9"/>
      <c r="AX779" s="9"/>
      <c r="AY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</row>
    <row r="780" spans="1:70" hidden="1" x14ac:dyDescent="0.25">
      <c r="A780" s="8">
        <v>36389</v>
      </c>
      <c r="B780" s="5">
        <f t="shared" si="34"/>
        <v>774</v>
      </c>
      <c r="C780" s="9"/>
      <c r="D780" s="9" t="s">
        <v>265</v>
      </c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 t="s">
        <v>265</v>
      </c>
      <c r="AA780" s="9">
        <v>2.68</v>
      </c>
      <c r="AB780" s="9">
        <v>2.7080000000000002</v>
      </c>
      <c r="AC780" s="179">
        <f t="shared" si="33"/>
        <v>0</v>
      </c>
      <c r="AD780" s="9"/>
      <c r="AE780" s="9">
        <v>2.7080000000000002</v>
      </c>
      <c r="AF780" s="9">
        <v>2.3017884500000001</v>
      </c>
      <c r="AG780" s="9">
        <v>2.7617500000000001</v>
      </c>
      <c r="AH780" s="9">
        <v>2.5905</v>
      </c>
      <c r="AI780" s="9">
        <v>2.3680000000000003</v>
      </c>
      <c r="AJ780" s="9">
        <v>2.298</v>
      </c>
      <c r="AK780" s="9">
        <v>2.6042500000000004</v>
      </c>
      <c r="AL780" s="9">
        <v>2.7242500000000001</v>
      </c>
      <c r="AM780" s="9">
        <v>2.6755</v>
      </c>
      <c r="AN780" s="9">
        <v>2.278</v>
      </c>
      <c r="AO780" s="9">
        <v>2.8455000000000004</v>
      </c>
      <c r="AP780" s="9">
        <v>2.9405000000000001</v>
      </c>
      <c r="AQ780" s="9">
        <v>2.633</v>
      </c>
      <c r="AR780" s="1">
        <v>2.4355000000000002</v>
      </c>
      <c r="AT780" s="9"/>
      <c r="AU780" s="9"/>
      <c r="AV780" s="9"/>
      <c r="AW780" s="9"/>
      <c r="AX780" s="9"/>
      <c r="AY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</row>
    <row r="781" spans="1:70" hidden="1" x14ac:dyDescent="0.25">
      <c r="A781" s="8">
        <v>36390</v>
      </c>
      <c r="B781" s="5">
        <f t="shared" si="34"/>
        <v>775</v>
      </c>
      <c r="C781" s="9"/>
      <c r="D781" s="9" t="s">
        <v>265</v>
      </c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 t="s">
        <v>265</v>
      </c>
      <c r="AA781" s="9">
        <v>2.73</v>
      </c>
      <c r="AB781" s="9">
        <v>2.7919999999999998</v>
      </c>
      <c r="AC781" s="179">
        <f t="shared" si="33"/>
        <v>0</v>
      </c>
      <c r="AD781" s="9"/>
      <c r="AE781" s="9">
        <v>2.7919999999999998</v>
      </c>
      <c r="AF781" s="9">
        <v>2.3465310000000001</v>
      </c>
      <c r="AG781" s="9">
        <v>2.8445</v>
      </c>
      <c r="AH781" s="9">
        <v>2.6494999999999997</v>
      </c>
      <c r="AI781" s="9">
        <v>2.4219999999999997</v>
      </c>
      <c r="AJ781" s="9">
        <v>2.327</v>
      </c>
      <c r="AK781" s="9">
        <v>2.6819999999999999</v>
      </c>
      <c r="AL781" s="9">
        <v>2.8045</v>
      </c>
      <c r="AM781" s="9">
        <v>2.7119999999999997</v>
      </c>
      <c r="AN781" s="9">
        <v>2.3319999999999999</v>
      </c>
      <c r="AO781" s="9">
        <v>2.9344999999999999</v>
      </c>
      <c r="AP781" s="9">
        <v>3.0282499999999999</v>
      </c>
      <c r="AQ781" s="9">
        <v>2.7094999999999998</v>
      </c>
      <c r="AR781" s="1">
        <v>2.492</v>
      </c>
      <c r="AT781" s="9"/>
      <c r="AU781" s="9"/>
      <c r="AV781" s="9"/>
      <c r="AW781" s="9"/>
      <c r="AX781" s="9"/>
      <c r="AY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</row>
    <row r="782" spans="1:70" hidden="1" x14ac:dyDescent="0.25">
      <c r="A782" s="8">
        <v>36391</v>
      </c>
      <c r="B782" s="5">
        <f t="shared" si="34"/>
        <v>776</v>
      </c>
      <c r="C782" s="9"/>
      <c r="D782" s="9" t="s">
        <v>265</v>
      </c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 t="s">
        <v>265</v>
      </c>
      <c r="AA782" s="9">
        <v>2.85</v>
      </c>
      <c r="AB782" s="9">
        <v>2.8980000000000001</v>
      </c>
      <c r="AC782" s="179">
        <f t="shared" si="33"/>
        <v>0</v>
      </c>
      <c r="AD782" s="9"/>
      <c r="AE782" s="9">
        <v>2.8980000000000001</v>
      </c>
      <c r="AF782" s="9">
        <v>2.4313529999999997</v>
      </c>
      <c r="AG782" s="9">
        <v>2.9555000000000002</v>
      </c>
      <c r="AH782" s="9">
        <v>2.738</v>
      </c>
      <c r="AI782" s="9">
        <v>2.508</v>
      </c>
      <c r="AJ782" s="9">
        <v>2.4180000000000001</v>
      </c>
      <c r="AK782" s="9">
        <v>2.7829999999999999</v>
      </c>
      <c r="AL782" s="9">
        <v>2.9055</v>
      </c>
      <c r="AM782" s="9">
        <v>2.798</v>
      </c>
      <c r="AN782" s="9">
        <v>2.3879999999999999</v>
      </c>
      <c r="AO782" s="9">
        <v>3.0455000000000001</v>
      </c>
      <c r="AP782" s="9">
        <v>3.1355</v>
      </c>
      <c r="AQ782" s="9">
        <v>2.8080000000000003</v>
      </c>
      <c r="AR782" s="1">
        <v>2.548</v>
      </c>
      <c r="AT782" s="9"/>
      <c r="AU782" s="9"/>
      <c r="AV782" s="9"/>
      <c r="AW782" s="9"/>
      <c r="AX782" s="9"/>
      <c r="AY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</row>
    <row r="783" spans="1:70" hidden="1" x14ac:dyDescent="0.25">
      <c r="A783" s="8">
        <v>36392</v>
      </c>
      <c r="B783" s="5">
        <f t="shared" si="34"/>
        <v>777</v>
      </c>
      <c r="C783" s="9"/>
      <c r="D783" s="9" t="s">
        <v>265</v>
      </c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 t="s">
        <v>265</v>
      </c>
      <c r="AA783" s="9">
        <v>2.96</v>
      </c>
      <c r="AB783" s="9">
        <v>2.9380000000000002</v>
      </c>
      <c r="AC783" s="179">
        <f t="shared" si="33"/>
        <v>0</v>
      </c>
      <c r="AD783" s="9"/>
      <c r="AE783" s="9">
        <v>2.9380000000000002</v>
      </c>
      <c r="AF783" s="9">
        <v>2.3737029999999999</v>
      </c>
      <c r="AG783" s="9">
        <v>3.0005000000000002</v>
      </c>
      <c r="AH783" s="9">
        <v>2.7805</v>
      </c>
      <c r="AI783" s="9">
        <v>2.528</v>
      </c>
      <c r="AJ783" s="9">
        <v>2.4380000000000002</v>
      </c>
      <c r="AK783" s="9">
        <v>2.8217500000000002</v>
      </c>
      <c r="AL783" s="9">
        <v>2.9417500000000003</v>
      </c>
      <c r="AM783" s="9">
        <v>2.8155000000000001</v>
      </c>
      <c r="AN783" s="9">
        <v>2.3730000000000002</v>
      </c>
      <c r="AO783" s="9">
        <v>3.0867500000000003</v>
      </c>
      <c r="AP783" s="9">
        <v>3.1767500000000002</v>
      </c>
      <c r="AQ783" s="9">
        <v>2.8380000000000001</v>
      </c>
      <c r="AR783" s="1">
        <v>2.5380000000000003</v>
      </c>
      <c r="AT783" s="9"/>
      <c r="AU783" s="9"/>
      <c r="AV783" s="9"/>
      <c r="AW783" s="9"/>
      <c r="AX783" s="9"/>
      <c r="AY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</row>
    <row r="784" spans="1:70" hidden="1" x14ac:dyDescent="0.25">
      <c r="A784" s="8">
        <v>36395</v>
      </c>
      <c r="B784" s="5">
        <f t="shared" si="34"/>
        <v>778</v>
      </c>
      <c r="C784" s="9"/>
      <c r="D784" s="9" t="s">
        <v>265</v>
      </c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 t="s">
        <v>265</v>
      </c>
      <c r="AA784" s="9">
        <v>2.91</v>
      </c>
      <c r="AB784" s="9">
        <v>3.0640000000000001</v>
      </c>
      <c r="AC784" s="179">
        <f t="shared" si="33"/>
        <v>0</v>
      </c>
      <c r="AD784" s="9"/>
      <c r="AE784" s="9">
        <v>3.0640000000000001</v>
      </c>
      <c r="AF784" s="9">
        <v>2.4364952</v>
      </c>
      <c r="AG784" s="9">
        <v>3.1252499999999999</v>
      </c>
      <c r="AH784" s="9">
        <v>2.8965000000000001</v>
      </c>
      <c r="AI784" s="9">
        <v>2.6440000000000001</v>
      </c>
      <c r="AJ784" s="9">
        <v>2.5289999999999999</v>
      </c>
      <c r="AK784" s="9">
        <v>2.9377499999999999</v>
      </c>
      <c r="AL784" s="9">
        <v>3.0652500000000003</v>
      </c>
      <c r="AM784" s="9">
        <v>2.8940000000000001</v>
      </c>
      <c r="AN784" s="9">
        <v>2.4340000000000002</v>
      </c>
      <c r="AO784" s="9">
        <v>3.214</v>
      </c>
      <c r="AP784" s="9">
        <v>3.3065000000000002</v>
      </c>
      <c r="AQ784" s="9">
        <v>2.9740000000000002</v>
      </c>
      <c r="AR784" s="1">
        <v>2.6339999999999999</v>
      </c>
      <c r="AT784" s="9"/>
      <c r="AU784" s="9"/>
      <c r="AV784" s="9"/>
      <c r="AW784" s="9"/>
      <c r="AX784" s="9"/>
      <c r="AY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</row>
    <row r="785" spans="1:70" hidden="1" x14ac:dyDescent="0.25">
      <c r="A785" s="8">
        <v>36396</v>
      </c>
      <c r="B785" s="5">
        <f t="shared" si="34"/>
        <v>779</v>
      </c>
      <c r="C785" s="9"/>
      <c r="D785" s="9" t="s">
        <v>265</v>
      </c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 t="s">
        <v>265</v>
      </c>
      <c r="AA785" s="9">
        <v>3.04</v>
      </c>
      <c r="AB785" s="9">
        <v>3.0590000000000002</v>
      </c>
      <c r="AC785" s="179">
        <f t="shared" si="33"/>
        <v>0</v>
      </c>
      <c r="AD785" s="9"/>
      <c r="AE785" s="9">
        <v>3.0590000000000002</v>
      </c>
      <c r="AF785" s="9">
        <v>2.4590000000000001</v>
      </c>
      <c r="AG785" s="9">
        <v>3.1190000000000002</v>
      </c>
      <c r="AH785" s="9">
        <v>2.8890000000000002</v>
      </c>
      <c r="AI785" s="9">
        <v>2.6590000000000003</v>
      </c>
      <c r="AJ785" s="9">
        <v>2.5590000000000002</v>
      </c>
      <c r="AK785" s="9">
        <v>2.9340000000000002</v>
      </c>
      <c r="AL785" s="9">
        <v>3.0615000000000001</v>
      </c>
      <c r="AM785" s="9">
        <v>2.9090000000000003</v>
      </c>
      <c r="AN785" s="9">
        <v>2.4590000000000001</v>
      </c>
      <c r="AO785" s="9">
        <v>3.2065000000000001</v>
      </c>
      <c r="AP785" s="9">
        <v>3.2990000000000004</v>
      </c>
      <c r="AQ785" s="9">
        <v>2.9715000000000003</v>
      </c>
      <c r="AR785" s="9">
        <v>2.6590000000000003</v>
      </c>
      <c r="AT785" s="9"/>
      <c r="AU785" s="9"/>
      <c r="AV785" s="9"/>
      <c r="AW785" s="9"/>
      <c r="AX785" s="9"/>
      <c r="AY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</row>
    <row r="786" spans="1:70" hidden="1" x14ac:dyDescent="0.25">
      <c r="A786" s="8">
        <v>36397</v>
      </c>
      <c r="B786" s="5">
        <f t="shared" si="34"/>
        <v>780</v>
      </c>
      <c r="C786" s="9"/>
      <c r="D786" s="9" t="s">
        <v>265</v>
      </c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 t="s">
        <v>265</v>
      </c>
      <c r="AA786" s="9">
        <v>3.0950000000000002</v>
      </c>
      <c r="AB786" s="9">
        <v>3.03</v>
      </c>
      <c r="AC786" s="179">
        <f t="shared" si="33"/>
        <v>0</v>
      </c>
      <c r="AD786" s="9"/>
      <c r="AE786" s="9">
        <v>3.03</v>
      </c>
      <c r="AF786" s="9">
        <v>2.4500000000000002</v>
      </c>
      <c r="AG786" s="9">
        <v>3.085</v>
      </c>
      <c r="AH786" s="9">
        <v>2.87</v>
      </c>
      <c r="AI786" s="9">
        <v>2.61</v>
      </c>
      <c r="AJ786" s="9">
        <v>2.5299999999999998</v>
      </c>
      <c r="AK786" s="9">
        <v>2.9075000000000002</v>
      </c>
      <c r="AL786" s="9">
        <v>3.0325000000000002</v>
      </c>
      <c r="AM786" s="9">
        <v>2.89</v>
      </c>
      <c r="AN786" s="9">
        <v>2.4500000000000002</v>
      </c>
      <c r="AO786" s="9">
        <v>3.1749999999999998</v>
      </c>
      <c r="AP786" s="9">
        <v>3.27</v>
      </c>
      <c r="AQ786" s="9">
        <v>2.9449999999999998</v>
      </c>
      <c r="AR786" s="9">
        <v>2.65</v>
      </c>
      <c r="AT786" s="9"/>
      <c r="AU786" s="9"/>
      <c r="AV786" s="9"/>
      <c r="AW786" s="9"/>
      <c r="AX786" s="9"/>
      <c r="AY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</row>
    <row r="787" spans="1:70" hidden="1" x14ac:dyDescent="0.25">
      <c r="A787" s="8">
        <v>36398</v>
      </c>
      <c r="B787" s="5">
        <f t="shared" si="34"/>
        <v>781</v>
      </c>
      <c r="C787" s="9"/>
      <c r="D787" s="9" t="s">
        <v>265</v>
      </c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 t="s">
        <v>265</v>
      </c>
      <c r="AA787" s="9">
        <v>3.0049999999999999</v>
      </c>
      <c r="AB787" s="9">
        <v>2.948</v>
      </c>
      <c r="AC787" s="179">
        <f t="shared" si="33"/>
        <v>0</v>
      </c>
      <c r="AD787" s="9"/>
      <c r="AE787" s="9">
        <v>2.948</v>
      </c>
      <c r="AF787" s="9">
        <v>2.4082115750000002</v>
      </c>
      <c r="AG787" s="9">
        <v>3.0005000000000002</v>
      </c>
      <c r="AH787" s="9">
        <v>2.823</v>
      </c>
      <c r="AI787" s="9">
        <v>2.6680000000000001</v>
      </c>
      <c r="AJ787" s="9">
        <v>2.5680000000000001</v>
      </c>
      <c r="AK787" s="9">
        <v>2.8279999999999998</v>
      </c>
      <c r="AL787" s="9">
        <v>2.9517500000000001</v>
      </c>
      <c r="AM787" s="9">
        <v>2.948</v>
      </c>
      <c r="AN787" s="9">
        <v>2.468</v>
      </c>
      <c r="AO787" s="9">
        <v>3.0880000000000001</v>
      </c>
      <c r="AP787" s="9">
        <v>3.1804999999999999</v>
      </c>
      <c r="AQ787" s="9">
        <v>2.863</v>
      </c>
      <c r="AR787" s="9">
        <v>2.6480000000000001</v>
      </c>
      <c r="AT787" s="9"/>
      <c r="AU787" s="9"/>
      <c r="AV787" s="9"/>
      <c r="AW787" s="9"/>
      <c r="AX787" s="9"/>
      <c r="AY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</row>
    <row r="788" spans="1:70" hidden="1" x14ac:dyDescent="0.25">
      <c r="A788" s="8">
        <v>36399</v>
      </c>
      <c r="B788" s="5">
        <f t="shared" si="34"/>
        <v>782</v>
      </c>
      <c r="C788" s="9"/>
      <c r="D788" s="9" t="s">
        <v>265</v>
      </c>
      <c r="E788" s="9">
        <v>1</v>
      </c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 t="s">
        <v>265</v>
      </c>
      <c r="AA788" s="9">
        <v>2.9</v>
      </c>
      <c r="AB788" s="9">
        <v>2.9119999999999999</v>
      </c>
      <c r="AC788" s="179">
        <f t="shared" si="33"/>
        <v>0</v>
      </c>
      <c r="AD788" s="9">
        <v>1</v>
      </c>
      <c r="AE788" s="9">
        <v>2.9119999999999999</v>
      </c>
      <c r="AF788" s="9">
        <v>2.4386324999999998</v>
      </c>
      <c r="AG788" s="9">
        <v>2.9670000000000001</v>
      </c>
      <c r="AH788" s="9">
        <v>2.7869999999999999</v>
      </c>
      <c r="AI788" s="9">
        <v>2.6619999999999999</v>
      </c>
      <c r="AJ788" s="9">
        <v>2.552</v>
      </c>
      <c r="AK788" s="9">
        <v>2.7919999999999998</v>
      </c>
      <c r="AL788" s="9">
        <v>2.9157500000000001</v>
      </c>
      <c r="AM788" s="9">
        <v>2.9119999999999999</v>
      </c>
      <c r="AN788" s="9">
        <v>2.5019999999999998</v>
      </c>
      <c r="AO788" s="9">
        <v>3.052</v>
      </c>
      <c r="AP788" s="9">
        <v>3.1419999999999999</v>
      </c>
      <c r="AQ788" s="9">
        <v>2.8220000000000001</v>
      </c>
      <c r="AR788" s="9">
        <v>2.6520000000000001</v>
      </c>
      <c r="AT788" s="9"/>
      <c r="AU788" s="9"/>
      <c r="AV788" s="9"/>
      <c r="AW788" s="9"/>
      <c r="AX788" s="9"/>
      <c r="AY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</row>
    <row r="789" spans="1:70" hidden="1" x14ac:dyDescent="0.25">
      <c r="A789" s="8">
        <v>36402</v>
      </c>
      <c r="B789" s="5">
        <f t="shared" si="34"/>
        <v>783</v>
      </c>
      <c r="C789" s="9"/>
      <c r="D789" s="9" t="s">
        <v>266</v>
      </c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 t="s">
        <v>266</v>
      </c>
      <c r="AA789" s="9">
        <v>2.88</v>
      </c>
      <c r="AB789" s="9">
        <v>2.9689999999999999</v>
      </c>
      <c r="AC789" s="179">
        <f t="shared" si="33"/>
        <v>0</v>
      </c>
      <c r="AD789" s="9"/>
      <c r="AE789" s="9">
        <v>2.9689999999999999</v>
      </c>
      <c r="AF789" s="9">
        <v>2.4386324999999998</v>
      </c>
      <c r="AG789" s="9">
        <v>3.024</v>
      </c>
      <c r="AH789" s="9">
        <v>2.8089999999999997</v>
      </c>
      <c r="AI789" s="9">
        <v>2.649</v>
      </c>
      <c r="AJ789" s="9">
        <v>2.569</v>
      </c>
      <c r="AK789" s="9">
        <v>2.839</v>
      </c>
      <c r="AL789" s="9">
        <v>2.97275</v>
      </c>
      <c r="AM789" s="9">
        <v>2.9289999999999998</v>
      </c>
      <c r="AN789" s="9">
        <v>2.5589999999999997</v>
      </c>
      <c r="AO789" s="9">
        <v>3.109</v>
      </c>
      <c r="AP789" s="9">
        <v>3.1989999999999998</v>
      </c>
      <c r="AQ789" s="9">
        <v>2.8689999999999998</v>
      </c>
      <c r="AR789" s="9">
        <v>2.7089999999999996</v>
      </c>
      <c r="AT789" s="9"/>
      <c r="AU789" s="9"/>
      <c r="AV789" s="9"/>
      <c r="AW789" s="9"/>
      <c r="AX789" s="9"/>
      <c r="AY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</row>
    <row r="790" spans="1:70" hidden="1" x14ac:dyDescent="0.25">
      <c r="A790" s="8">
        <v>36403</v>
      </c>
      <c r="B790" s="5">
        <f t="shared" si="34"/>
        <v>784</v>
      </c>
      <c r="C790" s="9"/>
      <c r="D790" s="9" t="s">
        <v>266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 t="s">
        <v>266</v>
      </c>
      <c r="AA790" s="9">
        <v>2.95</v>
      </c>
      <c r="AB790" s="9">
        <v>2.8250000000000002</v>
      </c>
      <c r="AC790" s="179">
        <f t="shared" si="33"/>
        <v>0</v>
      </c>
      <c r="AD790" s="9"/>
      <c r="AE790" s="9">
        <v>2.8250000000000002</v>
      </c>
      <c r="AF790" s="9">
        <v>2.3890685999999999</v>
      </c>
      <c r="AG790" s="9">
        <v>2.8824999999999998</v>
      </c>
      <c r="AH790" s="9">
        <v>2.67</v>
      </c>
      <c r="AI790" s="9">
        <v>2.54</v>
      </c>
      <c r="AJ790" s="9">
        <v>2.4449999999999998</v>
      </c>
      <c r="AK790" s="9">
        <v>2.6970000000000001</v>
      </c>
      <c r="AL790" s="9">
        <v>2.8287499999999999</v>
      </c>
      <c r="AM790" s="9">
        <v>2.8149999999999999</v>
      </c>
      <c r="AN790" s="9">
        <v>2.4</v>
      </c>
      <c r="AO790" s="9">
        <v>2.9750000000000001</v>
      </c>
      <c r="AP790" s="9">
        <v>3.0724999999999998</v>
      </c>
      <c r="AQ790" s="9">
        <v>2.7149999999999999</v>
      </c>
      <c r="AR790" s="9">
        <v>2.58</v>
      </c>
      <c r="AT790" s="9"/>
      <c r="AU790" s="9"/>
      <c r="AV790" s="9"/>
      <c r="AW790" s="9"/>
      <c r="AX790" s="9"/>
      <c r="AY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</row>
    <row r="791" spans="1:70" hidden="1" x14ac:dyDescent="0.25">
      <c r="A791" s="8">
        <v>36404</v>
      </c>
      <c r="B791" s="5">
        <f t="shared" si="34"/>
        <v>785</v>
      </c>
      <c r="C791" s="9"/>
      <c r="D791" s="9" t="s">
        <v>266</v>
      </c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 t="s">
        <v>266</v>
      </c>
      <c r="AA791" s="9">
        <v>2.77</v>
      </c>
      <c r="AB791" s="9">
        <v>2.7370000000000001</v>
      </c>
      <c r="AC791" s="179">
        <f t="shared" si="33"/>
        <v>0</v>
      </c>
      <c r="AD791" s="9"/>
      <c r="AE791" s="9">
        <v>2.7370000000000001</v>
      </c>
      <c r="AF791" s="9">
        <v>2.30754875</v>
      </c>
      <c r="AG791" s="9">
        <v>2.7920000000000003</v>
      </c>
      <c r="AH791" s="9">
        <v>2.5920000000000001</v>
      </c>
      <c r="AI791" s="9">
        <v>2.4670000000000001</v>
      </c>
      <c r="AJ791" s="9">
        <v>2.3570000000000002</v>
      </c>
      <c r="AK791" s="9">
        <v>2.6145</v>
      </c>
      <c r="AL791" s="9">
        <v>2.7320000000000002</v>
      </c>
      <c r="AM791" s="9">
        <v>2.7570000000000001</v>
      </c>
      <c r="AN791" s="9">
        <v>2.302</v>
      </c>
      <c r="AO791" s="9">
        <v>2.8845000000000001</v>
      </c>
      <c r="AP791" s="9">
        <v>2.9845000000000002</v>
      </c>
      <c r="AQ791" s="9">
        <v>2.6270000000000002</v>
      </c>
      <c r="AR791" s="9">
        <v>2.5020000000000002</v>
      </c>
      <c r="AT791" s="9"/>
      <c r="AU791" s="9"/>
      <c r="AV791" s="9"/>
      <c r="AW791" s="9"/>
      <c r="AX791" s="9"/>
      <c r="AY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</row>
    <row r="792" spans="1:70" hidden="1" x14ac:dyDescent="0.25">
      <c r="A792" s="8">
        <v>36405</v>
      </c>
      <c r="B792" s="5">
        <f t="shared" si="34"/>
        <v>786</v>
      </c>
      <c r="C792" s="9"/>
      <c r="D792" s="9" t="s">
        <v>266</v>
      </c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 t="s">
        <v>266</v>
      </c>
      <c r="AA792" s="9">
        <v>2.6</v>
      </c>
      <c r="AB792" s="9">
        <v>2.4710000000000001</v>
      </c>
      <c r="AC792" s="179">
        <f t="shared" si="33"/>
        <v>0</v>
      </c>
      <c r="AD792" s="9"/>
      <c r="AE792" s="9">
        <v>2.4710000000000001</v>
      </c>
      <c r="AF792" s="9">
        <v>2.1776465999999997</v>
      </c>
      <c r="AG792" s="9">
        <v>2.5235000000000003</v>
      </c>
      <c r="AH792" s="9">
        <v>2.3460000000000001</v>
      </c>
      <c r="AI792" s="9">
        <v>2.2210000000000001</v>
      </c>
      <c r="AJ792" s="9">
        <v>2.141</v>
      </c>
      <c r="AK792" s="9">
        <v>2.3547500000000001</v>
      </c>
      <c r="AL792" s="9">
        <v>2.4660000000000002</v>
      </c>
      <c r="AM792" s="9">
        <v>2.516</v>
      </c>
      <c r="AN792" s="9">
        <v>2.1110000000000002</v>
      </c>
      <c r="AO792" s="9">
        <v>2.6160000000000001</v>
      </c>
      <c r="AP792" s="9">
        <v>2.7110000000000003</v>
      </c>
      <c r="AQ792" s="9">
        <v>2.371</v>
      </c>
      <c r="AR792" s="9">
        <v>2.2960000000000003</v>
      </c>
      <c r="AT792" s="9"/>
      <c r="AU792" s="9"/>
      <c r="AV792" s="9"/>
      <c r="AW792" s="9"/>
      <c r="AX792" s="9"/>
      <c r="AY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</row>
    <row r="793" spans="1:70" hidden="1" x14ac:dyDescent="0.25">
      <c r="A793" s="8">
        <v>36406</v>
      </c>
      <c r="B793" s="5">
        <f t="shared" si="34"/>
        <v>787</v>
      </c>
      <c r="C793" s="9"/>
      <c r="D793" s="9" t="s">
        <v>266</v>
      </c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 t="s">
        <v>266</v>
      </c>
      <c r="AA793" s="9">
        <v>2.48</v>
      </c>
      <c r="AB793" s="9">
        <v>2.5609999999999999</v>
      </c>
      <c r="AC793" s="179">
        <f t="shared" si="33"/>
        <v>0</v>
      </c>
      <c r="AD793" s="9"/>
      <c r="AE793" s="9">
        <v>2.5609999999999999</v>
      </c>
      <c r="AF793" s="9">
        <v>2.1841664999999999</v>
      </c>
      <c r="AG793" s="9">
        <v>2.6172499999999999</v>
      </c>
      <c r="AH793" s="9">
        <v>2.4209999999999998</v>
      </c>
      <c r="AI793" s="9">
        <v>2.286</v>
      </c>
      <c r="AJ793" s="9">
        <v>2.2010000000000001</v>
      </c>
      <c r="AK793" s="9">
        <v>2.4359999999999999</v>
      </c>
      <c r="AL793" s="9">
        <v>2.5547499999999999</v>
      </c>
      <c r="AM793" s="9">
        <v>2.5709999999999997</v>
      </c>
      <c r="AN793" s="9">
        <v>2.181</v>
      </c>
      <c r="AO793" s="9">
        <v>2.7047499999999998</v>
      </c>
      <c r="AP793" s="9">
        <v>2.8010000000000002</v>
      </c>
      <c r="AQ793" s="9">
        <v>2.4584999999999999</v>
      </c>
      <c r="AR793" s="9">
        <v>2.3609999999999998</v>
      </c>
      <c r="AT793" s="9"/>
      <c r="AU793" s="9"/>
      <c r="AV793" s="9"/>
      <c r="AW793" s="9"/>
      <c r="AX793" s="9"/>
      <c r="AY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</row>
    <row r="794" spans="1:70" hidden="1" x14ac:dyDescent="0.25">
      <c r="A794" s="8">
        <v>36410</v>
      </c>
      <c r="B794" s="5">
        <f t="shared" si="34"/>
        <v>788</v>
      </c>
      <c r="C794" s="9"/>
      <c r="D794" s="9" t="s">
        <v>266</v>
      </c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 t="s">
        <v>266</v>
      </c>
      <c r="AA794" s="9">
        <v>2.54</v>
      </c>
      <c r="AB794" s="9">
        <v>2.677</v>
      </c>
      <c r="AC794" s="179">
        <f t="shared" si="33"/>
        <v>0</v>
      </c>
      <c r="AD794" s="9"/>
      <c r="AE794" s="9">
        <v>2.677</v>
      </c>
      <c r="AF794" s="9">
        <v>2.1825365249999997</v>
      </c>
      <c r="AG794" s="9">
        <v>2.73325</v>
      </c>
      <c r="AH794" s="9">
        <v>2.532</v>
      </c>
      <c r="AI794" s="9">
        <v>2.3820000000000001</v>
      </c>
      <c r="AJ794" s="9">
        <v>2.282</v>
      </c>
      <c r="AK794" s="9">
        <v>2.5495000000000001</v>
      </c>
      <c r="AL794" s="9">
        <v>2.67075</v>
      </c>
      <c r="AM794" s="9">
        <v>2.6720000000000002</v>
      </c>
      <c r="AN794" s="9">
        <v>2.2469999999999999</v>
      </c>
      <c r="AO794" s="9">
        <v>2.8207499999999999</v>
      </c>
      <c r="AP794" s="9">
        <v>2.9144999999999999</v>
      </c>
      <c r="AQ794" s="9">
        <v>2.5745</v>
      </c>
      <c r="AR794" s="9">
        <v>2.4569999999999999</v>
      </c>
      <c r="AT794" s="9"/>
      <c r="AU794" s="9"/>
      <c r="AV794" s="9"/>
      <c r="AW794" s="9"/>
      <c r="AX794" s="9"/>
      <c r="AY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</row>
    <row r="795" spans="1:70" hidden="1" x14ac:dyDescent="0.25">
      <c r="A795" s="8">
        <v>36411</v>
      </c>
      <c r="B795" s="5">
        <f t="shared" si="34"/>
        <v>789</v>
      </c>
      <c r="C795" s="9"/>
      <c r="D795" s="9" t="s">
        <v>266</v>
      </c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 t="s">
        <v>266</v>
      </c>
      <c r="AA795" s="9">
        <v>2.66</v>
      </c>
      <c r="AB795" s="9">
        <v>2.6120000000000001</v>
      </c>
      <c r="AC795" s="179">
        <f t="shared" si="33"/>
        <v>0</v>
      </c>
      <c r="AD795" s="9"/>
      <c r="AE795" s="9">
        <v>2.6120000000000001</v>
      </c>
      <c r="AF795" s="9">
        <v>2.2332239999999999</v>
      </c>
      <c r="AG795" s="9">
        <v>2.6720000000000002</v>
      </c>
      <c r="AH795" s="9">
        <v>2.4744999999999999</v>
      </c>
      <c r="AI795" s="9">
        <v>2.3319999999999999</v>
      </c>
      <c r="AJ795" s="9">
        <v>2.242</v>
      </c>
      <c r="AK795" s="9">
        <v>2.4907500000000002</v>
      </c>
      <c r="AL795" s="9">
        <v>2.60575</v>
      </c>
      <c r="AM795" s="9">
        <v>2.6270000000000002</v>
      </c>
      <c r="AN795" s="9">
        <v>2.2120000000000002</v>
      </c>
      <c r="AO795" s="9">
        <v>2.7545000000000002</v>
      </c>
      <c r="AP795" s="9">
        <v>2.8545000000000003</v>
      </c>
      <c r="AQ795" s="9">
        <v>2.5095000000000001</v>
      </c>
      <c r="AR795" s="9">
        <v>2.4220000000000002</v>
      </c>
      <c r="AT795" s="9"/>
      <c r="AU795" s="9"/>
      <c r="AV795" s="9"/>
      <c r="AW795" s="9"/>
      <c r="AX795" s="9"/>
      <c r="AY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</row>
    <row r="796" spans="1:70" hidden="1" x14ac:dyDescent="0.25">
      <c r="A796" s="8">
        <v>36412</v>
      </c>
      <c r="B796" s="5">
        <f t="shared" si="34"/>
        <v>790</v>
      </c>
      <c r="C796" s="9"/>
      <c r="D796" s="9" t="s">
        <v>266</v>
      </c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 t="s">
        <v>266</v>
      </c>
      <c r="AA796" s="9">
        <v>2.7</v>
      </c>
      <c r="AB796" s="9">
        <v>2.851</v>
      </c>
      <c r="AC796" s="179">
        <f t="shared" si="33"/>
        <v>0</v>
      </c>
      <c r="AD796" s="9"/>
      <c r="AE796" s="9">
        <v>2.851</v>
      </c>
      <c r="AF796" s="9">
        <v>2.3641917000000001</v>
      </c>
      <c r="AG796" s="9">
        <v>2.9159999999999999</v>
      </c>
      <c r="AH796" s="9">
        <v>2.6985000000000001</v>
      </c>
      <c r="AI796" s="9">
        <v>2.5135000000000001</v>
      </c>
      <c r="AJ796" s="9">
        <v>2.431</v>
      </c>
      <c r="AK796" s="9">
        <v>2.7185000000000001</v>
      </c>
      <c r="AL796" s="9">
        <v>2.83975</v>
      </c>
      <c r="AM796" s="9">
        <v>2.8109999999999999</v>
      </c>
      <c r="AN796" s="9">
        <v>2.4009999999999998</v>
      </c>
      <c r="AO796" s="9">
        <v>2.996</v>
      </c>
      <c r="AP796" s="9">
        <v>3.0985</v>
      </c>
      <c r="AQ796" s="9">
        <v>2.7359999999999998</v>
      </c>
      <c r="AR796" s="9">
        <v>2.6259999999999999</v>
      </c>
      <c r="AT796" s="9"/>
      <c r="AU796" s="9"/>
      <c r="AV796" s="9"/>
      <c r="AW796" s="9"/>
      <c r="AX796" s="9"/>
      <c r="AY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</row>
    <row r="797" spans="1:70" hidden="1" x14ac:dyDescent="0.25">
      <c r="A797" s="8">
        <v>36413</v>
      </c>
      <c r="B797" s="5">
        <f t="shared" si="34"/>
        <v>791</v>
      </c>
      <c r="C797" s="9"/>
      <c r="D797" s="9" t="s">
        <v>266</v>
      </c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 t="s">
        <v>266</v>
      </c>
      <c r="AA797" s="9">
        <v>2.88</v>
      </c>
      <c r="AB797" s="9">
        <v>2.8010000000000002</v>
      </c>
      <c r="AC797" s="179">
        <f t="shared" si="33"/>
        <v>0</v>
      </c>
      <c r="AD797" s="9"/>
      <c r="AE797" s="9">
        <v>2.8010000000000002</v>
      </c>
      <c r="AF797" s="9">
        <v>2.3711863499999999</v>
      </c>
      <c r="AG797" s="9">
        <v>2.8635000000000002</v>
      </c>
      <c r="AH797" s="9">
        <v>2.6510000000000002</v>
      </c>
      <c r="AI797" s="9">
        <v>2.5060000000000002</v>
      </c>
      <c r="AJ797" s="9">
        <v>2.4160000000000004</v>
      </c>
      <c r="AK797" s="9">
        <v>2.6710000000000003</v>
      </c>
      <c r="AL797" s="9">
        <v>2.7885</v>
      </c>
      <c r="AM797" s="9">
        <v>2.7960000000000003</v>
      </c>
      <c r="AN797" s="9">
        <v>2.4010000000000002</v>
      </c>
      <c r="AO797" s="9">
        <v>2.9460000000000002</v>
      </c>
      <c r="AP797" s="9">
        <v>3.0547500000000003</v>
      </c>
      <c r="AQ797" s="9">
        <v>2.6859999999999999</v>
      </c>
      <c r="AR797" s="9">
        <v>2.5760000000000001</v>
      </c>
      <c r="AT797" s="9"/>
      <c r="AU797" s="9"/>
      <c r="AV797" s="9"/>
      <c r="AW797" s="9"/>
      <c r="AX797" s="9"/>
      <c r="AY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</row>
    <row r="798" spans="1:70" hidden="1" x14ac:dyDescent="0.25">
      <c r="A798" s="8">
        <v>36416</v>
      </c>
      <c r="B798" s="5">
        <f t="shared" si="34"/>
        <v>792</v>
      </c>
      <c r="C798" s="9"/>
      <c r="D798" s="9" t="s">
        <v>266</v>
      </c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 t="s">
        <v>266</v>
      </c>
      <c r="AA798" s="9">
        <v>2.86</v>
      </c>
      <c r="AB798" s="9">
        <v>2.7810000000000001</v>
      </c>
      <c r="AC798" s="179">
        <f t="shared" si="33"/>
        <v>0</v>
      </c>
      <c r="AD798" s="9"/>
      <c r="AE798" s="9">
        <v>2.7810000000000001</v>
      </c>
      <c r="AF798" s="9">
        <v>2.3961159999999997</v>
      </c>
      <c r="AG798" s="9">
        <v>2.83975</v>
      </c>
      <c r="AH798" s="9">
        <v>2.6285000000000003</v>
      </c>
      <c r="AI798" s="9">
        <v>2.5010000000000003</v>
      </c>
      <c r="AJ798" s="9">
        <v>2.4260000000000002</v>
      </c>
      <c r="AK798" s="9">
        <v>2.6459999999999999</v>
      </c>
      <c r="AL798" s="9">
        <v>2.7735000000000003</v>
      </c>
      <c r="AM798" s="9">
        <v>2.7935000000000003</v>
      </c>
      <c r="AN798" s="9">
        <v>2.411</v>
      </c>
      <c r="AO798" s="9">
        <v>2.9285000000000001</v>
      </c>
      <c r="AP798" s="9">
        <v>3.0372500000000002</v>
      </c>
      <c r="AQ798" s="9">
        <v>2.6697500000000001</v>
      </c>
      <c r="AR798" s="9">
        <v>2.6060000000000003</v>
      </c>
      <c r="AT798" s="9"/>
      <c r="AU798" s="9"/>
      <c r="AV798" s="9"/>
      <c r="AW798" s="9"/>
      <c r="AX798" s="9"/>
      <c r="AY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</row>
    <row r="799" spans="1:70" hidden="1" x14ac:dyDescent="0.25">
      <c r="A799" s="8">
        <v>36417</v>
      </c>
      <c r="B799" s="5">
        <f t="shared" si="34"/>
        <v>793</v>
      </c>
      <c r="C799" s="9"/>
      <c r="D799" s="9" t="s">
        <v>266</v>
      </c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 t="s">
        <v>266</v>
      </c>
      <c r="AA799" s="9">
        <v>2.69</v>
      </c>
      <c r="AB799" s="9">
        <v>2.6360000000000001</v>
      </c>
      <c r="AC799" s="179">
        <f t="shared" si="33"/>
        <v>0</v>
      </c>
      <c r="AD799" s="9"/>
      <c r="AE799" s="9">
        <v>2.6360000000000001</v>
      </c>
      <c r="AF799" s="9">
        <v>2.3139631499999997</v>
      </c>
      <c r="AG799" s="9">
        <v>2.69475</v>
      </c>
      <c r="AH799" s="9">
        <v>2.4835000000000003</v>
      </c>
      <c r="AI799" s="9">
        <v>2.3810000000000002</v>
      </c>
      <c r="AJ799" s="9">
        <v>2.331</v>
      </c>
      <c r="AK799" s="9">
        <v>2.5022500000000001</v>
      </c>
      <c r="AL799" s="9">
        <v>2.6197500000000002</v>
      </c>
      <c r="AM799" s="9">
        <v>2.6710000000000003</v>
      </c>
      <c r="AN799" s="9">
        <v>2.3860000000000001</v>
      </c>
      <c r="AO799" s="9">
        <v>2.77725</v>
      </c>
      <c r="AP799" s="9">
        <v>2.8872499999999999</v>
      </c>
      <c r="AQ799" s="9">
        <v>2.5235000000000003</v>
      </c>
      <c r="AR799" s="9">
        <v>2.5010000000000003</v>
      </c>
      <c r="AT799" s="9"/>
      <c r="AU799" s="9"/>
      <c r="AV799" s="9"/>
      <c r="AW799" s="9"/>
      <c r="AX799" s="9"/>
      <c r="AY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</row>
    <row r="800" spans="1:70" hidden="1" x14ac:dyDescent="0.25">
      <c r="A800" s="8">
        <v>36418</v>
      </c>
      <c r="B800" s="5">
        <f t="shared" si="34"/>
        <v>794</v>
      </c>
      <c r="C800" s="9"/>
      <c r="D800" s="9" t="s">
        <v>266</v>
      </c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 t="s">
        <v>266</v>
      </c>
      <c r="AA800" s="9">
        <v>2.56</v>
      </c>
      <c r="AB800" s="9">
        <v>2.6280000000000001</v>
      </c>
      <c r="AC800" s="179">
        <f t="shared" si="33"/>
        <v>0</v>
      </c>
      <c r="AD800" s="9"/>
      <c r="AE800" s="9">
        <v>2.6280000000000001</v>
      </c>
      <c r="AF800" s="9">
        <v>2.1887874000000003</v>
      </c>
      <c r="AG800" s="9">
        <v>2.6905000000000001</v>
      </c>
      <c r="AH800" s="9">
        <v>2.468</v>
      </c>
      <c r="AI800" s="9">
        <v>2.3730000000000002</v>
      </c>
      <c r="AJ800" s="9">
        <v>2.3330000000000002</v>
      </c>
      <c r="AK800" s="9">
        <v>2.4955000000000003</v>
      </c>
      <c r="AL800" s="9">
        <v>2.6105</v>
      </c>
      <c r="AM800" s="9">
        <v>2.6579999999999999</v>
      </c>
      <c r="AN800" s="9">
        <v>2.2280000000000002</v>
      </c>
      <c r="AO800" s="9">
        <v>2.76675</v>
      </c>
      <c r="AP800" s="9">
        <v>2.8767499999999999</v>
      </c>
      <c r="AQ800" s="9">
        <v>2.5155000000000003</v>
      </c>
      <c r="AR800" s="9">
        <v>2.4780000000000002</v>
      </c>
      <c r="AT800" s="9"/>
      <c r="AU800" s="9"/>
      <c r="AV800" s="9"/>
      <c r="AW800" s="9"/>
      <c r="AX800" s="9"/>
      <c r="AY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</row>
    <row r="801" spans="1:70" hidden="1" x14ac:dyDescent="0.25">
      <c r="A801" s="8">
        <v>36419</v>
      </c>
      <c r="B801" s="5">
        <f t="shared" si="34"/>
        <v>795</v>
      </c>
      <c r="C801" s="9"/>
      <c r="D801" s="9" t="s">
        <v>266</v>
      </c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 t="s">
        <v>266</v>
      </c>
      <c r="AA801" s="9">
        <v>2.54</v>
      </c>
      <c r="AB801" s="9">
        <v>2.5459999999999998</v>
      </c>
      <c r="AC801" s="179">
        <f t="shared" ref="AC801:AC864" si="35">AE801-AB801</f>
        <v>0</v>
      </c>
      <c r="AD801" s="9"/>
      <c r="AE801" s="9">
        <v>2.5459999999999998</v>
      </c>
      <c r="AF801" s="9">
        <v>2.2569826000000002</v>
      </c>
      <c r="AG801" s="9">
        <v>2.6072499999999996</v>
      </c>
      <c r="AH801" s="9">
        <v>2.391</v>
      </c>
      <c r="AI801" s="9">
        <v>2.2809999999999997</v>
      </c>
      <c r="AJ801" s="9">
        <v>2.2409999999999997</v>
      </c>
      <c r="AK801" s="9">
        <v>2.4109999999999996</v>
      </c>
      <c r="AL801" s="9">
        <v>2.5284999999999997</v>
      </c>
      <c r="AM801" s="9">
        <v>2.5859999999999999</v>
      </c>
      <c r="AN801" s="9">
        <v>2.226</v>
      </c>
      <c r="AO801" s="9">
        <v>2.6847499999999997</v>
      </c>
      <c r="AP801" s="9">
        <v>2.7947499999999996</v>
      </c>
      <c r="AQ801" s="9">
        <v>2.4309999999999996</v>
      </c>
      <c r="AR801" s="9">
        <v>2.391</v>
      </c>
      <c r="AT801" s="9"/>
      <c r="AU801" s="9"/>
      <c r="AV801" s="9"/>
      <c r="AW801" s="9"/>
      <c r="AX801" s="9"/>
      <c r="AY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</row>
    <row r="802" spans="1:70" hidden="1" x14ac:dyDescent="0.25">
      <c r="A802" s="8">
        <v>36420</v>
      </c>
      <c r="B802" s="5">
        <f t="shared" si="34"/>
        <v>796</v>
      </c>
      <c r="C802" s="9"/>
      <c r="D802" s="9" t="s">
        <v>266</v>
      </c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 t="s">
        <v>266</v>
      </c>
      <c r="AA802" s="9">
        <v>2.52</v>
      </c>
      <c r="AB802" s="9">
        <v>2.6080000000000001</v>
      </c>
      <c r="AC802" s="179">
        <f t="shared" si="35"/>
        <v>0</v>
      </c>
      <c r="AD802" s="9"/>
      <c r="AE802" s="9">
        <v>2.6080000000000001</v>
      </c>
      <c r="AF802" s="9">
        <v>2.2603164000000002</v>
      </c>
      <c r="AG802" s="9">
        <v>2.6717500000000003</v>
      </c>
      <c r="AH802" s="9">
        <v>2.448</v>
      </c>
      <c r="AI802" s="9">
        <v>2.323</v>
      </c>
      <c r="AJ802" s="9">
        <v>2.2930000000000001</v>
      </c>
      <c r="AK802" s="9">
        <v>2.4717500000000001</v>
      </c>
      <c r="AL802" s="9">
        <v>2.5917500000000002</v>
      </c>
      <c r="AM802" s="9">
        <v>2.6430000000000002</v>
      </c>
      <c r="AN802" s="9">
        <v>2.278</v>
      </c>
      <c r="AO802" s="9">
        <v>2.7505000000000002</v>
      </c>
      <c r="AP802" s="9">
        <v>2.8567499999999999</v>
      </c>
      <c r="AQ802" s="9">
        <v>2.4929999999999999</v>
      </c>
      <c r="AR802" s="9">
        <v>2.4330000000000003</v>
      </c>
      <c r="AT802" s="9"/>
      <c r="AU802" s="9"/>
      <c r="AV802" s="9"/>
      <c r="AW802" s="9"/>
      <c r="AX802" s="9"/>
      <c r="AY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</row>
    <row r="803" spans="1:70" hidden="1" x14ac:dyDescent="0.25">
      <c r="A803" s="8">
        <v>36423</v>
      </c>
      <c r="B803" s="5">
        <f t="shared" si="34"/>
        <v>797</v>
      </c>
      <c r="C803" s="9"/>
      <c r="D803" s="9" t="s">
        <v>266</v>
      </c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 t="s">
        <v>266</v>
      </c>
      <c r="AA803" s="9">
        <v>2.5950000000000002</v>
      </c>
      <c r="AB803" s="9">
        <v>2.5190000000000001</v>
      </c>
      <c r="AC803" s="179">
        <f t="shared" si="35"/>
        <v>0</v>
      </c>
      <c r="AD803" s="9"/>
      <c r="AE803" s="9">
        <v>2.5190000000000001</v>
      </c>
      <c r="AF803" s="9">
        <v>2.2465169999999999</v>
      </c>
      <c r="AG803" s="9">
        <v>2.5840000000000001</v>
      </c>
      <c r="AH803" s="9">
        <v>2.3740000000000001</v>
      </c>
      <c r="AI803" s="9">
        <v>2.2690000000000001</v>
      </c>
      <c r="AJ803" s="9">
        <v>2.2389999999999999</v>
      </c>
      <c r="AK803" s="9">
        <v>2.3890000000000002</v>
      </c>
      <c r="AL803" s="9">
        <v>2.4990000000000001</v>
      </c>
      <c r="AM803" s="9">
        <v>2.5840000000000001</v>
      </c>
      <c r="AN803" s="9">
        <v>2.1990000000000003</v>
      </c>
      <c r="AO803" s="9">
        <v>2.6615000000000002</v>
      </c>
      <c r="AP803" s="9">
        <v>2.7765</v>
      </c>
      <c r="AQ803" s="9">
        <v>2.4039999999999999</v>
      </c>
      <c r="AR803" s="9">
        <v>2.3865000000000003</v>
      </c>
      <c r="AT803" s="9"/>
      <c r="AU803" s="9"/>
      <c r="AV803" s="9"/>
      <c r="AW803" s="9"/>
      <c r="AX803" s="9"/>
      <c r="AY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</row>
    <row r="804" spans="1:70" hidden="1" x14ac:dyDescent="0.25">
      <c r="A804" s="8">
        <v>36424</v>
      </c>
      <c r="B804" s="5">
        <f t="shared" si="34"/>
        <v>798</v>
      </c>
      <c r="C804" s="9"/>
      <c r="D804" s="9" t="s">
        <v>266</v>
      </c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 t="s">
        <v>266</v>
      </c>
      <c r="AA804" s="9">
        <v>2.44</v>
      </c>
      <c r="AB804" s="9">
        <v>2.427</v>
      </c>
      <c r="AC804" s="179">
        <f t="shared" si="35"/>
        <v>0</v>
      </c>
      <c r="AD804" s="9"/>
      <c r="AE804" s="9">
        <v>2.427</v>
      </c>
      <c r="AF804" s="9">
        <v>2.2421598499999997</v>
      </c>
      <c r="AG804" s="9">
        <v>2.492</v>
      </c>
      <c r="AH804" s="9">
        <v>2.282</v>
      </c>
      <c r="AI804" s="9">
        <v>2.1844999999999999</v>
      </c>
      <c r="AJ804" s="9">
        <v>2.1669999999999998</v>
      </c>
      <c r="AK804" s="9">
        <v>2.3032500000000002</v>
      </c>
      <c r="AL804" s="9">
        <v>2.4082500000000002</v>
      </c>
      <c r="AM804" s="9">
        <v>2.5070000000000001</v>
      </c>
      <c r="AN804" s="9">
        <v>2.1270000000000002</v>
      </c>
      <c r="AO804" s="9">
        <v>2.5695000000000001</v>
      </c>
      <c r="AP804" s="9">
        <v>2.6745000000000001</v>
      </c>
      <c r="AQ804" s="9">
        <v>2.3094999999999999</v>
      </c>
      <c r="AR804" s="9">
        <v>2.327</v>
      </c>
      <c r="AT804" s="9"/>
      <c r="AU804" s="9"/>
      <c r="AV804" s="9"/>
      <c r="AW804" s="9"/>
      <c r="AX804" s="9"/>
      <c r="AY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</row>
    <row r="805" spans="1:70" hidden="1" x14ac:dyDescent="0.25">
      <c r="A805" s="8">
        <v>36425</v>
      </c>
      <c r="B805" s="5">
        <f t="shared" si="34"/>
        <v>799</v>
      </c>
      <c r="C805" s="9"/>
      <c r="D805" s="9" t="s">
        <v>266</v>
      </c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 t="s">
        <v>266</v>
      </c>
      <c r="AA805" s="9">
        <v>2.42</v>
      </c>
      <c r="AB805" s="9">
        <v>2.4260000000000002</v>
      </c>
      <c r="AC805" s="179">
        <f t="shared" si="35"/>
        <v>0</v>
      </c>
      <c r="AD805" s="9"/>
      <c r="AE805" s="9">
        <v>2.4260000000000002</v>
      </c>
      <c r="AF805" s="9">
        <v>2.2454619999999998</v>
      </c>
      <c r="AG805" s="9">
        <v>2.4885000000000002</v>
      </c>
      <c r="AH805" s="9">
        <v>2.2710000000000004</v>
      </c>
      <c r="AI805" s="9">
        <v>2.1710000000000003</v>
      </c>
      <c r="AJ805" s="9">
        <v>2.1585000000000001</v>
      </c>
      <c r="AK805" s="9">
        <v>2.2985000000000002</v>
      </c>
      <c r="AL805" s="9">
        <v>2.4072500000000003</v>
      </c>
      <c r="AM805" s="9">
        <v>2.4984999999999999</v>
      </c>
      <c r="AN805" s="9">
        <v>2.1660000000000004</v>
      </c>
      <c r="AO805" s="9">
        <v>2.5722500000000004</v>
      </c>
      <c r="AP805" s="9">
        <v>2.6785000000000001</v>
      </c>
      <c r="AQ805" s="9">
        <v>2.3085</v>
      </c>
      <c r="AR805" s="9">
        <v>2.3260000000000001</v>
      </c>
      <c r="AT805" s="9"/>
      <c r="AU805" s="9"/>
      <c r="AV805" s="9"/>
      <c r="AW805" s="9"/>
      <c r="AX805" s="9"/>
      <c r="AY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</row>
    <row r="806" spans="1:70" hidden="1" x14ac:dyDescent="0.25">
      <c r="A806" s="8">
        <v>36426</v>
      </c>
      <c r="B806" s="5">
        <f t="shared" si="34"/>
        <v>800</v>
      </c>
      <c r="C806" s="9"/>
      <c r="D806" s="9" t="s">
        <v>266</v>
      </c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 t="s">
        <v>266</v>
      </c>
      <c r="AA806" s="9">
        <v>2.52</v>
      </c>
      <c r="AB806" s="9">
        <v>2.6970000000000001</v>
      </c>
      <c r="AC806" s="179">
        <f t="shared" si="35"/>
        <v>0</v>
      </c>
      <c r="AD806" s="9"/>
      <c r="AE806" s="9">
        <v>2.6970000000000001</v>
      </c>
      <c r="AF806" s="9">
        <v>2.2746222000000005</v>
      </c>
      <c r="AG806" s="9">
        <v>2.762</v>
      </c>
      <c r="AH806" s="9">
        <v>2.5345</v>
      </c>
      <c r="AI806" s="9">
        <v>2.407</v>
      </c>
      <c r="AJ806" s="9">
        <v>2.3995000000000002</v>
      </c>
      <c r="AK806" s="9">
        <v>2.5707499999999999</v>
      </c>
      <c r="AL806" s="9">
        <v>2.6782500000000002</v>
      </c>
      <c r="AM806" s="9">
        <v>2.742</v>
      </c>
      <c r="AN806" s="9">
        <v>2.347</v>
      </c>
      <c r="AO806" s="9">
        <v>2.8432500000000003</v>
      </c>
      <c r="AP806" s="9">
        <v>2.952</v>
      </c>
      <c r="AQ806" s="9">
        <v>2.5707499999999999</v>
      </c>
      <c r="AR806" s="9">
        <v>2.5819999999999999</v>
      </c>
      <c r="AT806" s="9"/>
      <c r="AU806" s="9"/>
      <c r="AV806" s="9"/>
      <c r="AW806" s="9"/>
      <c r="AX806" s="9"/>
      <c r="AY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</row>
    <row r="807" spans="1:70" hidden="1" x14ac:dyDescent="0.25">
      <c r="A807" s="8">
        <v>36427</v>
      </c>
      <c r="B807" s="5">
        <f t="shared" si="34"/>
        <v>801</v>
      </c>
      <c r="C807" s="9"/>
      <c r="D807" s="9" t="s">
        <v>266</v>
      </c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 t="s">
        <v>266</v>
      </c>
      <c r="AA807" s="9">
        <v>2.6850000000000001</v>
      </c>
      <c r="AB807" s="9">
        <v>2.63</v>
      </c>
      <c r="AC807" s="179">
        <f t="shared" si="35"/>
        <v>0</v>
      </c>
      <c r="AD807" s="9"/>
      <c r="AE807" s="9">
        <v>2.63</v>
      </c>
      <c r="AF807" s="9">
        <v>2.2960808999999998</v>
      </c>
      <c r="AG807" s="9">
        <v>2.69</v>
      </c>
      <c r="AH807" s="9">
        <v>2.4674999999999998</v>
      </c>
      <c r="AI807" s="9">
        <v>2.355</v>
      </c>
      <c r="AJ807" s="9">
        <v>2.35</v>
      </c>
      <c r="AK807" s="9">
        <v>2.5074999999999998</v>
      </c>
      <c r="AL807" s="9">
        <v>2.6112500000000001</v>
      </c>
      <c r="AM807" s="9">
        <v>2.69</v>
      </c>
      <c r="AN807" s="9">
        <v>2.2999999999999998</v>
      </c>
      <c r="AO807" s="9">
        <v>2.7687499999999998</v>
      </c>
      <c r="AP807" s="9">
        <v>2.8824999999999998</v>
      </c>
      <c r="AQ807" s="9">
        <v>2.5049999999999999</v>
      </c>
      <c r="AR807" s="9">
        <v>2.5150000000000001</v>
      </c>
      <c r="AT807" s="9"/>
      <c r="AU807" s="9"/>
      <c r="AV807" s="9"/>
      <c r="AW807" s="9"/>
      <c r="AX807" s="9"/>
      <c r="AY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</row>
    <row r="808" spans="1:70" hidden="1" x14ac:dyDescent="0.25">
      <c r="A808" s="8">
        <v>36430</v>
      </c>
      <c r="B808" s="5">
        <f t="shared" si="34"/>
        <v>802</v>
      </c>
      <c r="C808" s="9"/>
      <c r="D808" s="9" t="s">
        <v>266</v>
      </c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 t="s">
        <v>266</v>
      </c>
      <c r="AA808" s="9">
        <v>2.6</v>
      </c>
      <c r="AB808" s="9">
        <v>2.6320000000000001</v>
      </c>
      <c r="AC808" s="179">
        <f t="shared" si="35"/>
        <v>0</v>
      </c>
      <c r="AD808" s="9"/>
      <c r="AE808" s="9">
        <v>2.6320000000000001</v>
      </c>
      <c r="AF808" s="9">
        <v>2.3100280000000004</v>
      </c>
      <c r="AG808" s="9">
        <v>2.6895000000000002</v>
      </c>
      <c r="AH808" s="9">
        <v>2.4645000000000001</v>
      </c>
      <c r="AI808" s="9">
        <v>2.3920000000000003</v>
      </c>
      <c r="AJ808" s="9">
        <v>2.3970000000000002</v>
      </c>
      <c r="AK808" s="9">
        <v>2.5095000000000001</v>
      </c>
      <c r="AL808" s="9">
        <v>2.6132500000000003</v>
      </c>
      <c r="AM808" s="9">
        <v>2.7370000000000001</v>
      </c>
      <c r="AN808" s="9">
        <v>2.3719999999999999</v>
      </c>
      <c r="AO808" s="9">
        <v>2.7645</v>
      </c>
      <c r="AP808" s="9">
        <v>2.87575</v>
      </c>
      <c r="AQ808" s="9">
        <v>2.5070000000000001</v>
      </c>
      <c r="AR808" s="9">
        <v>2.5569999999999999</v>
      </c>
      <c r="AT808" s="9"/>
      <c r="AU808" s="9"/>
      <c r="AV808" s="9"/>
      <c r="AW808" s="9"/>
      <c r="AX808" s="9"/>
      <c r="AY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</row>
    <row r="809" spans="1:70" hidden="1" x14ac:dyDescent="0.25">
      <c r="A809" s="8">
        <v>36431</v>
      </c>
      <c r="B809" s="5">
        <f t="shared" si="34"/>
        <v>803</v>
      </c>
      <c r="C809" s="9"/>
      <c r="D809" s="9" t="s">
        <v>266</v>
      </c>
      <c r="E809" s="9">
        <v>1</v>
      </c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 t="s">
        <v>266</v>
      </c>
      <c r="AA809" s="9">
        <v>2.61</v>
      </c>
      <c r="AB809" s="9">
        <v>2.56</v>
      </c>
      <c r="AC809" s="179">
        <f t="shared" si="35"/>
        <v>0</v>
      </c>
      <c r="AD809" s="9">
        <v>1</v>
      </c>
      <c r="AE809" s="9">
        <v>2.56</v>
      </c>
      <c r="AF809" s="9">
        <v>2.2986023499999999</v>
      </c>
      <c r="AG809" s="9">
        <v>2.625</v>
      </c>
      <c r="AH809" s="9">
        <v>2.4300000000000002</v>
      </c>
      <c r="AI809" s="9">
        <v>2.34</v>
      </c>
      <c r="AJ809" s="9">
        <v>2.37</v>
      </c>
      <c r="AK809" s="9">
        <v>2.4550000000000001</v>
      </c>
      <c r="AL809" s="9">
        <v>2.5474999999999999</v>
      </c>
      <c r="AM809" s="9">
        <v>2.68</v>
      </c>
      <c r="AN809" s="9">
        <v>2.38</v>
      </c>
      <c r="AO809" s="9">
        <v>2.69</v>
      </c>
      <c r="AP809" s="9">
        <v>2.8050000000000002</v>
      </c>
      <c r="AQ809" s="9">
        <v>2.4500000000000002</v>
      </c>
      <c r="AR809" s="9">
        <v>2.645</v>
      </c>
      <c r="AT809" s="9"/>
      <c r="AU809" s="9"/>
      <c r="AV809" s="9"/>
      <c r="AW809" s="9"/>
      <c r="AX809" s="9"/>
      <c r="AY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</row>
    <row r="810" spans="1:70" hidden="1" x14ac:dyDescent="0.25">
      <c r="A810" s="8">
        <v>36432</v>
      </c>
      <c r="B810" s="5">
        <f t="shared" si="34"/>
        <v>804</v>
      </c>
      <c r="C810" s="9"/>
      <c r="D810" s="9" t="s">
        <v>267</v>
      </c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 t="s">
        <v>267</v>
      </c>
      <c r="AA810" s="9">
        <v>2.86</v>
      </c>
      <c r="AB810" s="9">
        <v>2.8239999999999998</v>
      </c>
      <c r="AC810" s="179">
        <f t="shared" si="35"/>
        <v>0</v>
      </c>
      <c r="AD810" s="9"/>
      <c r="AE810" s="9">
        <v>2.8239999999999998</v>
      </c>
      <c r="AF810" s="9">
        <v>2.5089999999999999</v>
      </c>
      <c r="AG810" s="9">
        <v>2.9664999999999999</v>
      </c>
      <c r="AH810" s="9">
        <v>2.6515</v>
      </c>
      <c r="AI810" s="9">
        <v>2.5439999999999996</v>
      </c>
      <c r="AJ810" s="9">
        <v>2.5714999999999999</v>
      </c>
      <c r="AK810" s="9">
        <v>2.6989999999999998</v>
      </c>
      <c r="AL810" s="9">
        <v>2.7814999999999999</v>
      </c>
      <c r="AM810" s="9">
        <v>2.8614999999999999</v>
      </c>
      <c r="AN810" s="9">
        <v>2.7189999999999999</v>
      </c>
      <c r="AO810" s="9">
        <v>3.0589999999999997</v>
      </c>
      <c r="AP810" s="9">
        <v>3.0789999999999997</v>
      </c>
      <c r="AQ810" s="9">
        <v>2.6864999999999997</v>
      </c>
      <c r="AR810" s="9">
        <v>2.7689999999999997</v>
      </c>
      <c r="AT810" s="9"/>
      <c r="AU810" s="9"/>
      <c r="AV810" s="9"/>
      <c r="AW810" s="9"/>
      <c r="AX810" s="9"/>
      <c r="AY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</row>
    <row r="811" spans="1:70" hidden="1" x14ac:dyDescent="0.25">
      <c r="A811" s="8">
        <v>36433</v>
      </c>
      <c r="B811" s="5">
        <f t="shared" si="34"/>
        <v>805</v>
      </c>
      <c r="C811" s="9"/>
      <c r="D811" s="9" t="s">
        <v>267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 t="s">
        <v>267</v>
      </c>
      <c r="AA811" s="9">
        <v>2.76</v>
      </c>
      <c r="AB811" s="9">
        <v>2.7440000000000002</v>
      </c>
      <c r="AC811" s="179">
        <f t="shared" si="35"/>
        <v>0</v>
      </c>
      <c r="AD811" s="9"/>
      <c r="AE811" s="9">
        <v>2.7440000000000002</v>
      </c>
      <c r="AF811" s="9">
        <v>2.4290000000000003</v>
      </c>
      <c r="AG811" s="9">
        <v>2.8765000000000001</v>
      </c>
      <c r="AH811" s="9">
        <v>2.5890000000000004</v>
      </c>
      <c r="AI811" s="9">
        <v>2.4890000000000003</v>
      </c>
      <c r="AJ811" s="9">
        <v>2.5215000000000001</v>
      </c>
      <c r="AK811" s="9">
        <v>2.6227500000000004</v>
      </c>
      <c r="AL811" s="9">
        <v>2.7015000000000002</v>
      </c>
      <c r="AM811" s="9">
        <v>2.7965000000000004</v>
      </c>
      <c r="AN811" s="9">
        <v>2.649</v>
      </c>
      <c r="AO811" s="9">
        <v>2.9752500000000004</v>
      </c>
      <c r="AP811" s="9">
        <v>3.234</v>
      </c>
      <c r="AQ811" s="9">
        <v>2.5990000000000002</v>
      </c>
      <c r="AR811" s="9">
        <v>2.7440000000000002</v>
      </c>
      <c r="AT811" s="9"/>
      <c r="AU811" s="9"/>
      <c r="AV811" s="9"/>
      <c r="AW811" s="9"/>
      <c r="AX811" s="9"/>
      <c r="AY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</row>
    <row r="812" spans="1:70" hidden="1" x14ac:dyDescent="0.25">
      <c r="A812" s="8">
        <v>36434</v>
      </c>
      <c r="B812" s="5">
        <f t="shared" si="34"/>
        <v>806</v>
      </c>
      <c r="C812" s="9"/>
      <c r="D812" s="9" t="s">
        <v>267</v>
      </c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 t="s">
        <v>267</v>
      </c>
      <c r="AA812" s="9">
        <v>2.7549999999999999</v>
      </c>
      <c r="AB812" s="9">
        <v>2.7930000000000001</v>
      </c>
      <c r="AC812" s="179">
        <f t="shared" si="35"/>
        <v>0</v>
      </c>
      <c r="AD812" s="9"/>
      <c r="AE812" s="9">
        <v>2.7930000000000001</v>
      </c>
      <c r="AF812" s="9">
        <v>2.468</v>
      </c>
      <c r="AG812" s="9">
        <v>2.93425</v>
      </c>
      <c r="AH812" s="9">
        <v>2.6380000000000003</v>
      </c>
      <c r="AI812" s="9">
        <v>2.5455000000000001</v>
      </c>
      <c r="AJ812" s="9">
        <v>2.5705</v>
      </c>
      <c r="AK812" s="9">
        <v>2.6755</v>
      </c>
      <c r="AL812" s="9">
        <v>2.7517500000000004</v>
      </c>
      <c r="AM812" s="9">
        <v>2.843</v>
      </c>
      <c r="AN812" s="9">
        <v>2.6830000000000003</v>
      </c>
      <c r="AO812" s="9">
        <v>3.0242500000000003</v>
      </c>
      <c r="AP812" s="9">
        <v>3.2742500000000003</v>
      </c>
      <c r="AQ812" s="9">
        <v>2.6779999999999999</v>
      </c>
      <c r="AR812" s="9">
        <v>2.8029999999999999</v>
      </c>
      <c r="AT812" s="9"/>
      <c r="AU812" s="9"/>
      <c r="AV812" s="9"/>
      <c r="AW812" s="9"/>
      <c r="AX812" s="9"/>
      <c r="AY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</row>
    <row r="813" spans="1:70" hidden="1" x14ac:dyDescent="0.25">
      <c r="A813" s="8">
        <v>36437</v>
      </c>
      <c r="B813" s="5">
        <f t="shared" si="34"/>
        <v>807</v>
      </c>
      <c r="C813" s="9"/>
      <c r="D813" s="9" t="s">
        <v>267</v>
      </c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 t="s">
        <v>267</v>
      </c>
      <c r="AA813" s="9">
        <v>2.7650000000000001</v>
      </c>
      <c r="AB813" s="9">
        <v>2.625</v>
      </c>
      <c r="AC813" s="179">
        <f t="shared" si="35"/>
        <v>0</v>
      </c>
      <c r="AD813" s="9"/>
      <c r="AE813" s="9">
        <v>2.625</v>
      </c>
      <c r="AF813" s="9">
        <v>2.355</v>
      </c>
      <c r="AG813" s="9">
        <v>2.76</v>
      </c>
      <c r="AH813" s="9">
        <v>2.4900000000000002</v>
      </c>
      <c r="AI813" s="9">
        <v>2.4224999999999999</v>
      </c>
      <c r="AJ813" s="9">
        <v>2.44</v>
      </c>
      <c r="AK813" s="9">
        <v>2.5175000000000001</v>
      </c>
      <c r="AL813" s="9">
        <v>2.5862500000000002</v>
      </c>
      <c r="AM813" s="9">
        <v>2.7549999999999999</v>
      </c>
      <c r="AN813" s="9">
        <v>2.5299999999999998</v>
      </c>
      <c r="AO813" s="9">
        <v>2.855</v>
      </c>
      <c r="AP813" s="9">
        <v>3.1</v>
      </c>
      <c r="AQ813" s="9">
        <v>2.5074999999999998</v>
      </c>
      <c r="AR813" s="9">
        <v>2.66</v>
      </c>
      <c r="AT813" s="9"/>
      <c r="AU813" s="9"/>
      <c r="AV813" s="9"/>
      <c r="AW813" s="9"/>
      <c r="AX813" s="9"/>
      <c r="AY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</row>
    <row r="814" spans="1:70" hidden="1" x14ac:dyDescent="0.25">
      <c r="A814" s="8">
        <v>36438</v>
      </c>
      <c r="B814" s="5">
        <f t="shared" si="34"/>
        <v>808</v>
      </c>
      <c r="C814" s="9"/>
      <c r="D814" s="9" t="s">
        <v>267</v>
      </c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 t="s">
        <v>267</v>
      </c>
      <c r="AA814" s="9">
        <v>2.64</v>
      </c>
      <c r="AB814" s="9">
        <v>2.5859999999999999</v>
      </c>
      <c r="AC814" s="179">
        <f t="shared" si="35"/>
        <v>0</v>
      </c>
      <c r="AD814" s="9"/>
      <c r="AE814" s="9">
        <v>2.5859999999999999</v>
      </c>
      <c r="AF814" s="9">
        <v>2.3609999999999998</v>
      </c>
      <c r="AG814" s="9">
        <v>2.7184999999999997</v>
      </c>
      <c r="AH814" s="9">
        <v>2.4409999999999998</v>
      </c>
      <c r="AI814" s="9">
        <v>2.3834999999999997</v>
      </c>
      <c r="AJ814" s="9">
        <v>2.4009999999999998</v>
      </c>
      <c r="AK814" s="9">
        <v>2.4784999999999999</v>
      </c>
      <c r="AL814" s="9">
        <v>2.54725</v>
      </c>
      <c r="AM814" s="9">
        <v>2.706</v>
      </c>
      <c r="AN814" s="9">
        <v>2.5409999999999999</v>
      </c>
      <c r="AO814" s="9">
        <v>2.8159999999999998</v>
      </c>
      <c r="AP814" s="9">
        <v>3.0409999999999999</v>
      </c>
      <c r="AQ814" s="9">
        <v>2.4659999999999997</v>
      </c>
      <c r="AR814" s="9">
        <v>2.641</v>
      </c>
      <c r="AT814" s="9"/>
      <c r="AU814" s="9"/>
      <c r="AV814" s="9"/>
      <c r="AW814" s="9"/>
      <c r="AX814" s="9"/>
      <c r="AY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</row>
    <row r="815" spans="1:70" hidden="1" x14ac:dyDescent="0.25">
      <c r="A815" s="8">
        <v>36439</v>
      </c>
      <c r="B815" s="5">
        <f t="shared" si="34"/>
        <v>809</v>
      </c>
      <c r="C815" s="9"/>
      <c r="D815" s="9" t="s">
        <v>267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 t="s">
        <v>267</v>
      </c>
      <c r="AA815" s="9">
        <v>2.61</v>
      </c>
      <c r="AB815" s="9">
        <v>2.601</v>
      </c>
      <c r="AC815" s="179">
        <f t="shared" si="35"/>
        <v>0</v>
      </c>
      <c r="AD815" s="9"/>
      <c r="AE815" s="9">
        <v>2.601</v>
      </c>
      <c r="AF815" s="9">
        <v>2.3809999999999998</v>
      </c>
      <c r="AG815" s="9">
        <v>2.7322500000000001</v>
      </c>
      <c r="AH815" s="9">
        <v>2.4609999999999999</v>
      </c>
      <c r="AI815" s="9">
        <v>2.3935</v>
      </c>
      <c r="AJ815" s="9">
        <v>2.4209999999999998</v>
      </c>
      <c r="AK815" s="9">
        <v>2.4935</v>
      </c>
      <c r="AL815" s="9">
        <v>2.5659999999999998</v>
      </c>
      <c r="AM815" s="9">
        <v>2.7010000000000001</v>
      </c>
      <c r="AN815" s="9">
        <v>2.5609999999999999</v>
      </c>
      <c r="AO815" s="9">
        <v>2.8222499999999999</v>
      </c>
      <c r="AP815" s="9">
        <v>3.0409999999999999</v>
      </c>
      <c r="AQ815" s="9">
        <v>2.4885000000000002</v>
      </c>
      <c r="AR815" s="9">
        <v>2.641</v>
      </c>
      <c r="AT815" s="9"/>
      <c r="AU815" s="9"/>
      <c r="AV815" s="9"/>
      <c r="AW815" s="9"/>
      <c r="AX815" s="9"/>
      <c r="AY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</row>
    <row r="816" spans="1:70" hidden="1" x14ac:dyDescent="0.25">
      <c r="A816" s="8">
        <v>36440</v>
      </c>
      <c r="B816" s="5">
        <f t="shared" si="34"/>
        <v>810</v>
      </c>
      <c r="C816" s="9"/>
      <c r="D816" s="9" t="s">
        <v>267</v>
      </c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 t="s">
        <v>267</v>
      </c>
      <c r="AA816" s="9">
        <v>2.6349999999999998</v>
      </c>
      <c r="AB816" s="9">
        <v>2.6419999999999999</v>
      </c>
      <c r="AC816" s="179">
        <f t="shared" si="35"/>
        <v>0</v>
      </c>
      <c r="AD816" s="9"/>
      <c r="AE816" s="9">
        <v>2.6419999999999999</v>
      </c>
      <c r="AF816" s="9">
        <v>2.4319999999999999</v>
      </c>
      <c r="AG816" s="9">
        <v>2.7682500000000001</v>
      </c>
      <c r="AH816" s="9">
        <v>2.4969999999999999</v>
      </c>
      <c r="AI816" s="9">
        <v>2.4295</v>
      </c>
      <c r="AJ816" s="9">
        <v>2.4544999999999999</v>
      </c>
      <c r="AK816" s="9">
        <v>2.5357499999999997</v>
      </c>
      <c r="AL816" s="9">
        <v>2.60575</v>
      </c>
      <c r="AM816" s="9">
        <v>2.7494999999999998</v>
      </c>
      <c r="AN816" s="9">
        <v>2.6320000000000001</v>
      </c>
      <c r="AO816" s="9">
        <v>2.8494999999999999</v>
      </c>
      <c r="AP816" s="9">
        <v>3.0569999999999999</v>
      </c>
      <c r="AQ816" s="9">
        <v>2.5295000000000001</v>
      </c>
      <c r="AR816" s="9">
        <v>2.6745000000000001</v>
      </c>
      <c r="AT816" s="9"/>
      <c r="AU816" s="9"/>
      <c r="AV816" s="9"/>
      <c r="AW816" s="9"/>
      <c r="AX816" s="9"/>
      <c r="AY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</row>
    <row r="817" spans="1:70" hidden="1" x14ac:dyDescent="0.25">
      <c r="A817" s="8">
        <v>36441</v>
      </c>
      <c r="B817" s="5">
        <f t="shared" si="34"/>
        <v>811</v>
      </c>
      <c r="C817" s="9"/>
      <c r="D817" s="9" t="s">
        <v>267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 t="s">
        <v>267</v>
      </c>
      <c r="AA817" s="9">
        <v>2.56</v>
      </c>
      <c r="AB817" s="9">
        <v>2.6920000000000002</v>
      </c>
      <c r="AC817" s="179">
        <f t="shared" si="35"/>
        <v>0</v>
      </c>
      <c r="AD817" s="9"/>
      <c r="AE817" s="9">
        <v>2.6920000000000002</v>
      </c>
      <c r="AF817" s="9">
        <v>2.4820000000000002</v>
      </c>
      <c r="AG817" s="9">
        <v>2.8195000000000001</v>
      </c>
      <c r="AH817" s="9">
        <v>2.5420000000000003</v>
      </c>
      <c r="AI817" s="9">
        <v>2.4795000000000003</v>
      </c>
      <c r="AJ817" s="9">
        <v>2.4970000000000003</v>
      </c>
      <c r="AK817" s="9">
        <v>2.58325</v>
      </c>
      <c r="AL817" s="9">
        <v>2.6557500000000003</v>
      </c>
      <c r="AM817" s="9">
        <v>2.802</v>
      </c>
      <c r="AN817" s="9">
        <v>2.6820000000000004</v>
      </c>
      <c r="AO817" s="9">
        <v>2.9145000000000003</v>
      </c>
      <c r="AP817" s="9">
        <v>3.1045000000000003</v>
      </c>
      <c r="AQ817" s="9">
        <v>2.5670000000000002</v>
      </c>
      <c r="AR817" s="9">
        <v>2.7295000000000003</v>
      </c>
      <c r="AT817" s="9"/>
      <c r="AU817" s="9"/>
      <c r="AV817" s="9"/>
      <c r="AW817" s="9"/>
      <c r="AX817" s="9"/>
      <c r="AY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</row>
    <row r="818" spans="1:70" hidden="1" x14ac:dyDescent="0.25">
      <c r="A818" s="8">
        <v>36444</v>
      </c>
      <c r="B818" s="5">
        <f t="shared" si="34"/>
        <v>812</v>
      </c>
      <c r="C818" s="9"/>
      <c r="D818" s="9" t="s">
        <v>267</v>
      </c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 t="s">
        <v>267</v>
      </c>
      <c r="AA818" s="9">
        <v>2.7149999999999999</v>
      </c>
      <c r="AB818" s="9">
        <v>2.8250000000000002</v>
      </c>
      <c r="AC818" s="179">
        <f t="shared" si="35"/>
        <v>0</v>
      </c>
      <c r="AD818" s="9"/>
      <c r="AE818" s="9">
        <v>2.8250000000000002</v>
      </c>
      <c r="AF818" s="9">
        <v>2.5099999999999998</v>
      </c>
      <c r="AG818" s="9">
        <v>2.9575</v>
      </c>
      <c r="AH818" s="9">
        <v>2.6749999999999998</v>
      </c>
      <c r="AI818" s="9">
        <v>2.59</v>
      </c>
      <c r="AJ818" s="9">
        <v>2.6150000000000002</v>
      </c>
      <c r="AK818" s="9">
        <v>2.72</v>
      </c>
      <c r="AL818" s="9">
        <v>2.7937500000000002</v>
      </c>
      <c r="AM818" s="9">
        <v>2.8975</v>
      </c>
      <c r="AN818" s="9">
        <v>2.8149999999999999</v>
      </c>
      <c r="AO818" s="9">
        <v>3.0474999999999999</v>
      </c>
      <c r="AP818" s="9">
        <v>3.2524999999999999</v>
      </c>
      <c r="AQ818" s="9">
        <v>2.7124999999999999</v>
      </c>
      <c r="AR818" s="9">
        <v>2.8450000000000002</v>
      </c>
      <c r="AT818" s="9"/>
      <c r="AU818" s="9"/>
      <c r="AV818" s="9"/>
      <c r="AW818" s="9"/>
      <c r="AX818" s="9"/>
      <c r="AY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</row>
    <row r="819" spans="1:70" hidden="1" x14ac:dyDescent="0.25">
      <c r="A819" s="8">
        <v>36445</v>
      </c>
      <c r="B819" s="5">
        <f t="shared" si="34"/>
        <v>813</v>
      </c>
      <c r="C819" s="9"/>
      <c r="D819" s="9" t="s">
        <v>267</v>
      </c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 t="s">
        <v>267</v>
      </c>
      <c r="AA819" s="9">
        <v>2.86</v>
      </c>
      <c r="AB819" s="9">
        <v>2.927</v>
      </c>
      <c r="AC819" s="179">
        <f t="shared" si="35"/>
        <v>0</v>
      </c>
      <c r="AD819" s="9"/>
      <c r="AE819" s="9">
        <v>2.927</v>
      </c>
      <c r="AF819" s="9">
        <v>2.597</v>
      </c>
      <c r="AG819" s="9">
        <v>3.0620000000000003</v>
      </c>
      <c r="AH819" s="9">
        <v>2.7795000000000001</v>
      </c>
      <c r="AI819" s="9">
        <v>2.6870000000000003</v>
      </c>
      <c r="AJ819" s="9">
        <v>2.7170000000000001</v>
      </c>
      <c r="AK819" s="9">
        <v>2.8245</v>
      </c>
      <c r="AL819" s="9">
        <v>2.9045000000000001</v>
      </c>
      <c r="AM819" s="9">
        <v>3.0070000000000001</v>
      </c>
      <c r="AN819" s="9">
        <v>2.9170000000000003</v>
      </c>
      <c r="AO819" s="9">
        <v>3.1545000000000001</v>
      </c>
      <c r="AP819" s="9">
        <v>3.3719999999999999</v>
      </c>
      <c r="AQ819" s="9">
        <v>2.8145000000000002</v>
      </c>
      <c r="AR819" s="9">
        <v>2.927</v>
      </c>
      <c r="AT819" s="9"/>
      <c r="AU819" s="9"/>
      <c r="AV819" s="9"/>
      <c r="AW819" s="9"/>
      <c r="AX819" s="9"/>
      <c r="AY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</row>
    <row r="820" spans="1:70" hidden="1" x14ac:dyDescent="0.25">
      <c r="A820" s="8">
        <v>36446</v>
      </c>
      <c r="B820" s="5">
        <f t="shared" si="34"/>
        <v>814</v>
      </c>
      <c r="C820" s="9"/>
      <c r="D820" s="9" t="s">
        <v>267</v>
      </c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 t="s">
        <v>267</v>
      </c>
      <c r="AA820" s="9">
        <v>2.98</v>
      </c>
      <c r="AB820" s="9">
        <v>2.97</v>
      </c>
      <c r="AC820" s="179">
        <f t="shared" si="35"/>
        <v>0</v>
      </c>
      <c r="AD820" s="9"/>
      <c r="AE820" s="9">
        <v>2.97</v>
      </c>
      <c r="AF820" s="9">
        <v>2.645</v>
      </c>
      <c r="AG820" s="9">
        <v>3.1062500000000002</v>
      </c>
      <c r="AH820" s="9">
        <v>2.82</v>
      </c>
      <c r="AI820" s="9">
        <v>2.74</v>
      </c>
      <c r="AJ820" s="9">
        <v>2.7875000000000001</v>
      </c>
      <c r="AK820" s="9">
        <v>2.8725000000000001</v>
      </c>
      <c r="AL820" s="9">
        <v>2.95</v>
      </c>
      <c r="AM820" s="9">
        <v>3.0625</v>
      </c>
      <c r="AN820" s="9">
        <v>2.9624999999999999</v>
      </c>
      <c r="AO820" s="9">
        <v>3.2025000000000001</v>
      </c>
      <c r="AP820" s="9">
        <v>3.415</v>
      </c>
      <c r="AQ820" s="9">
        <v>2.8574999999999999</v>
      </c>
      <c r="AR820" s="9">
        <v>3.01</v>
      </c>
      <c r="AT820" s="9"/>
      <c r="AU820" s="9"/>
      <c r="AV820" s="9"/>
      <c r="AW820" s="9"/>
      <c r="AX820" s="9"/>
      <c r="AY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</row>
    <row r="821" spans="1:70" hidden="1" x14ac:dyDescent="0.25">
      <c r="A821" s="8">
        <v>36447</v>
      </c>
      <c r="B821" s="5">
        <f t="shared" si="34"/>
        <v>815</v>
      </c>
      <c r="C821" s="9"/>
      <c r="D821" s="9" t="s">
        <v>267</v>
      </c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 t="s">
        <v>267</v>
      </c>
      <c r="AA821" s="9">
        <v>2.92</v>
      </c>
      <c r="AB821" s="9">
        <v>2.8340000000000001</v>
      </c>
      <c r="AC821" s="179">
        <f t="shared" si="35"/>
        <v>0</v>
      </c>
      <c r="AD821" s="9"/>
      <c r="AE821" s="9">
        <v>2.8340000000000001</v>
      </c>
      <c r="AF821" s="9">
        <v>2.609</v>
      </c>
      <c r="AG821" s="9">
        <v>2.9627500000000002</v>
      </c>
      <c r="AH821" s="9">
        <v>2.6964999999999999</v>
      </c>
      <c r="AI821" s="9">
        <v>2.6465000000000001</v>
      </c>
      <c r="AJ821" s="9">
        <v>2.6790000000000003</v>
      </c>
      <c r="AK821" s="9">
        <v>2.7415000000000003</v>
      </c>
      <c r="AL821" s="9">
        <v>2.8165</v>
      </c>
      <c r="AM821" s="9">
        <v>2.9615</v>
      </c>
      <c r="AN821" s="9">
        <v>2.879</v>
      </c>
      <c r="AO821" s="9">
        <v>3.0590000000000002</v>
      </c>
      <c r="AP821" s="9">
        <v>3.2789999999999999</v>
      </c>
      <c r="AQ821" s="9">
        <v>2.7290000000000001</v>
      </c>
      <c r="AR821" s="9">
        <v>2.8940000000000001</v>
      </c>
      <c r="AT821" s="9"/>
      <c r="AU821" s="9"/>
      <c r="AV821" s="9"/>
      <c r="AW821" s="9"/>
      <c r="AX821" s="9"/>
      <c r="AY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</row>
    <row r="822" spans="1:70" hidden="1" x14ac:dyDescent="0.25">
      <c r="A822" s="8">
        <v>36448</v>
      </c>
      <c r="B822" s="5">
        <f t="shared" si="34"/>
        <v>816</v>
      </c>
      <c r="C822" s="9"/>
      <c r="D822" s="9" t="s">
        <v>267</v>
      </c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 t="s">
        <v>267</v>
      </c>
      <c r="AA822" s="9">
        <v>2.83</v>
      </c>
      <c r="AB822" s="9">
        <v>2.9750000000000001</v>
      </c>
      <c r="AC822" s="179">
        <f t="shared" si="35"/>
        <v>0</v>
      </c>
      <c r="AD822" s="9"/>
      <c r="AE822" s="9">
        <v>2.9750000000000001</v>
      </c>
      <c r="AF822" s="9">
        <v>2.75</v>
      </c>
      <c r="AG822" s="9">
        <v>3.11</v>
      </c>
      <c r="AH822" s="9">
        <v>2.8275000000000001</v>
      </c>
      <c r="AI822" s="9">
        <v>2.7349999999999999</v>
      </c>
      <c r="AJ822" s="9">
        <v>2.7925</v>
      </c>
      <c r="AK822" s="9">
        <v>2.875</v>
      </c>
      <c r="AL822" s="9">
        <v>2.9575</v>
      </c>
      <c r="AM822" s="9">
        <v>3.0575000000000001</v>
      </c>
      <c r="AN822" s="9">
        <v>3.0249999999999999</v>
      </c>
      <c r="AO822" s="9">
        <v>3.1949999999999998</v>
      </c>
      <c r="AP822" s="9">
        <v>3.4049999999999998</v>
      </c>
      <c r="AQ822" s="9">
        <v>2.8725000000000001</v>
      </c>
      <c r="AR822" s="9">
        <v>3.05</v>
      </c>
      <c r="AT822" s="9"/>
      <c r="AU822" s="9"/>
      <c r="AV822" s="9"/>
      <c r="AW822" s="9"/>
      <c r="AX822" s="9"/>
      <c r="AY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</row>
    <row r="823" spans="1:70" hidden="1" x14ac:dyDescent="0.25">
      <c r="A823" s="8">
        <v>36451</v>
      </c>
      <c r="B823" s="5">
        <f t="shared" si="34"/>
        <v>817</v>
      </c>
      <c r="C823" s="9"/>
      <c r="D823" s="9" t="s">
        <v>267</v>
      </c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 t="s">
        <v>267</v>
      </c>
      <c r="AA823" s="9">
        <v>2.99</v>
      </c>
      <c r="AB823" s="9">
        <v>2.92</v>
      </c>
      <c r="AC823" s="179">
        <f t="shared" si="35"/>
        <v>0</v>
      </c>
      <c r="AD823" s="9"/>
      <c r="AE823" s="9">
        <v>2.92</v>
      </c>
      <c r="AF823" s="9">
        <v>2.6949999999999998</v>
      </c>
      <c r="AG823" s="9">
        <v>3.0625</v>
      </c>
      <c r="AH823" s="9">
        <v>2.78</v>
      </c>
      <c r="AI823" s="9">
        <v>2.7149999999999999</v>
      </c>
      <c r="AJ823" s="9">
        <v>2.7475000000000001</v>
      </c>
      <c r="AK823" s="9">
        <v>2.8262499999999999</v>
      </c>
      <c r="AL823" s="9">
        <v>2.9024999999999999</v>
      </c>
      <c r="AM823" s="9">
        <v>3.0074999999999998</v>
      </c>
      <c r="AN823" s="9">
        <v>2.94</v>
      </c>
      <c r="AO823" s="9">
        <v>3.145</v>
      </c>
      <c r="AP823" s="9">
        <v>3.3574999999999999</v>
      </c>
      <c r="AQ823" s="9">
        <v>2.8125</v>
      </c>
      <c r="AR823" s="9">
        <v>2.9849999999999999</v>
      </c>
      <c r="AT823" s="9"/>
      <c r="AU823" s="9"/>
      <c r="AV823" s="9"/>
      <c r="AW823" s="9"/>
      <c r="AX823" s="9"/>
      <c r="AY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</row>
    <row r="824" spans="1:70" hidden="1" x14ac:dyDescent="0.25">
      <c r="A824" s="8">
        <v>36452</v>
      </c>
      <c r="B824" s="5">
        <f t="shared" si="34"/>
        <v>818</v>
      </c>
      <c r="C824" s="9"/>
      <c r="D824" s="9" t="s">
        <v>267</v>
      </c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 t="s">
        <v>267</v>
      </c>
      <c r="AA824" s="9">
        <v>2.98</v>
      </c>
      <c r="AB824" s="9">
        <v>3.0070000000000001</v>
      </c>
      <c r="AC824" s="179">
        <f t="shared" si="35"/>
        <v>0</v>
      </c>
      <c r="AD824" s="9"/>
      <c r="AE824" s="9">
        <v>3.0070000000000001</v>
      </c>
      <c r="AF824" s="9">
        <v>2.7170000000000001</v>
      </c>
      <c r="AG824" s="9">
        <v>3.1532499999999999</v>
      </c>
      <c r="AH824" s="9">
        <v>2.8595000000000002</v>
      </c>
      <c r="AI824" s="9">
        <v>2.7920000000000003</v>
      </c>
      <c r="AJ824" s="9">
        <v>2.8220000000000001</v>
      </c>
      <c r="AK824" s="9">
        <v>2.9157500000000001</v>
      </c>
      <c r="AL824" s="9">
        <v>2.9895</v>
      </c>
      <c r="AM824" s="9">
        <v>3.0670000000000002</v>
      </c>
      <c r="AN824" s="9">
        <v>3.0070000000000001</v>
      </c>
      <c r="AO824" s="9">
        <v>3.242</v>
      </c>
      <c r="AP824" s="9">
        <v>3.452</v>
      </c>
      <c r="AQ824" s="9">
        <v>2.8970000000000002</v>
      </c>
      <c r="AR824" s="9">
        <v>3.0369999999999999</v>
      </c>
      <c r="AT824" s="9"/>
      <c r="AU824" s="9"/>
      <c r="AV824" s="9"/>
      <c r="AW824" s="9"/>
      <c r="AX824" s="9"/>
      <c r="AY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</row>
    <row r="825" spans="1:70" hidden="1" x14ac:dyDescent="0.25">
      <c r="A825" s="8">
        <v>36453</v>
      </c>
      <c r="B825" s="5">
        <f t="shared" si="34"/>
        <v>819</v>
      </c>
      <c r="C825" s="9"/>
      <c r="D825" s="9" t="s">
        <v>267</v>
      </c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 t="s">
        <v>267</v>
      </c>
      <c r="AA825" s="9">
        <v>2.97</v>
      </c>
      <c r="AB825" s="9">
        <v>2.9780000000000002</v>
      </c>
      <c r="AC825" s="179">
        <f t="shared" si="35"/>
        <v>0</v>
      </c>
      <c r="AD825" s="9"/>
      <c r="AE825" s="9">
        <v>2.9780000000000002</v>
      </c>
      <c r="AF825" s="9">
        <v>2.6230000000000002</v>
      </c>
      <c r="AG825" s="9">
        <v>3.12425</v>
      </c>
      <c r="AH825" s="9">
        <v>2.8367500000000003</v>
      </c>
      <c r="AI825" s="9">
        <v>2.7730000000000001</v>
      </c>
      <c r="AJ825" s="9">
        <v>2.798</v>
      </c>
      <c r="AK825" s="9">
        <v>2.8905000000000003</v>
      </c>
      <c r="AL825" s="9">
        <v>2.9630000000000001</v>
      </c>
      <c r="AM825" s="9">
        <v>3.0230000000000001</v>
      </c>
      <c r="AN825" s="9">
        <v>2.9630000000000001</v>
      </c>
      <c r="AO825" s="9">
        <v>3.2117500000000003</v>
      </c>
      <c r="AP825" s="9">
        <v>3.4205000000000001</v>
      </c>
      <c r="AQ825" s="9">
        <v>2.8730000000000002</v>
      </c>
      <c r="AR825" s="9">
        <v>2.9930000000000003</v>
      </c>
      <c r="AT825" s="9"/>
      <c r="AU825" s="9"/>
      <c r="AV825" s="9"/>
      <c r="AW825" s="9"/>
      <c r="AX825" s="9"/>
      <c r="AY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</row>
    <row r="826" spans="1:70" hidden="1" x14ac:dyDescent="0.25">
      <c r="A826" s="8">
        <v>36454</v>
      </c>
      <c r="B826" s="5">
        <f t="shared" si="34"/>
        <v>820</v>
      </c>
      <c r="C826" s="9"/>
      <c r="D826" s="9" t="s">
        <v>267</v>
      </c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 t="s">
        <v>267</v>
      </c>
      <c r="AA826" s="9">
        <v>3.0649999999999999</v>
      </c>
      <c r="AB826" s="9">
        <v>3.0640000000000001</v>
      </c>
      <c r="AC826" s="179">
        <f t="shared" si="35"/>
        <v>0</v>
      </c>
      <c r="AD826" s="9"/>
      <c r="AE826" s="9">
        <v>3.0640000000000001</v>
      </c>
      <c r="AF826" s="9">
        <v>2.6890000000000001</v>
      </c>
      <c r="AG826" s="9">
        <v>3.2152500000000002</v>
      </c>
      <c r="AH826" s="9">
        <v>2.9215</v>
      </c>
      <c r="AI826" s="9">
        <v>2.859</v>
      </c>
      <c r="AJ826" s="9">
        <v>2.8839999999999999</v>
      </c>
      <c r="AK826" s="9">
        <v>2.9702500000000001</v>
      </c>
      <c r="AL826" s="9">
        <v>3.0452500000000002</v>
      </c>
      <c r="AM826" s="9">
        <v>3.109</v>
      </c>
      <c r="AN826" s="9">
        <v>3.0489999999999999</v>
      </c>
      <c r="AO826" s="9">
        <v>3.30525</v>
      </c>
      <c r="AP826" s="9">
        <v>3.5177499999999999</v>
      </c>
      <c r="AQ826" s="9">
        <v>2.9590000000000001</v>
      </c>
      <c r="AR826" s="9">
        <v>3.0790000000000002</v>
      </c>
      <c r="AT826" s="9"/>
      <c r="AU826" s="9"/>
      <c r="AV826" s="9"/>
      <c r="AW826" s="9"/>
      <c r="AX826" s="9"/>
      <c r="AY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</row>
    <row r="827" spans="1:70" hidden="1" x14ac:dyDescent="0.25">
      <c r="A827" s="8">
        <v>36455</v>
      </c>
      <c r="B827" s="5">
        <f t="shared" si="34"/>
        <v>821</v>
      </c>
      <c r="C827" s="9"/>
      <c r="D827" s="9" t="s">
        <v>267</v>
      </c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 t="s">
        <v>267</v>
      </c>
      <c r="AA827" s="9">
        <v>3.06</v>
      </c>
      <c r="AB827" s="9">
        <v>3.0720000000000001</v>
      </c>
      <c r="AC827" s="179">
        <f t="shared" si="35"/>
        <v>0</v>
      </c>
      <c r="AD827" s="9"/>
      <c r="AE827" s="9">
        <v>3.0720000000000001</v>
      </c>
      <c r="AF827" s="9">
        <v>2.702</v>
      </c>
      <c r="AG827" s="9">
        <v>3.2282500000000001</v>
      </c>
      <c r="AH827" s="9">
        <v>2.9295</v>
      </c>
      <c r="AI827" s="9">
        <v>2.8570000000000002</v>
      </c>
      <c r="AJ827" s="9">
        <v>2.8719999999999999</v>
      </c>
      <c r="AK827" s="9">
        <v>2.9744999999999999</v>
      </c>
      <c r="AL827" s="9">
        <v>3.0495000000000001</v>
      </c>
      <c r="AM827" s="9">
        <v>3.0819999999999999</v>
      </c>
      <c r="AN827" s="9">
        <v>2.952</v>
      </c>
      <c r="AO827" s="9">
        <v>3.3182499999999999</v>
      </c>
      <c r="AP827" s="9">
        <v>3.5369999999999999</v>
      </c>
      <c r="AQ827" s="9">
        <v>2.9670000000000001</v>
      </c>
      <c r="AR827" s="9">
        <v>3.0245000000000002</v>
      </c>
      <c r="AT827" s="9"/>
      <c r="AU827" s="9"/>
      <c r="AV827" s="9"/>
      <c r="AW827" s="9"/>
      <c r="AX827" s="9"/>
      <c r="AY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</row>
    <row r="828" spans="1:70" hidden="1" x14ac:dyDescent="0.25">
      <c r="A828" s="8">
        <v>36458</v>
      </c>
      <c r="B828" s="5">
        <f t="shared" si="34"/>
        <v>822</v>
      </c>
      <c r="C828" s="9"/>
      <c r="D828" s="9" t="s">
        <v>267</v>
      </c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 t="s">
        <v>267</v>
      </c>
      <c r="AA828" s="9">
        <v>2.9950000000000001</v>
      </c>
      <c r="AB828" s="9">
        <v>3.016</v>
      </c>
      <c r="AC828" s="179">
        <f t="shared" si="35"/>
        <v>0</v>
      </c>
      <c r="AD828" s="9"/>
      <c r="AE828" s="9">
        <v>3.016</v>
      </c>
      <c r="AF828" s="9">
        <v>2.706</v>
      </c>
      <c r="AG828" s="9">
        <v>3.1735000000000002</v>
      </c>
      <c r="AH828" s="9">
        <v>2.8810000000000002</v>
      </c>
      <c r="AI828" s="9">
        <v>2.8435000000000001</v>
      </c>
      <c r="AJ828" s="9">
        <v>2.8460000000000001</v>
      </c>
      <c r="AK828" s="9">
        <v>2.9235000000000002</v>
      </c>
      <c r="AL828" s="9">
        <v>2.9947499999999998</v>
      </c>
      <c r="AM828" s="9">
        <v>3.0859999999999999</v>
      </c>
      <c r="AN828" s="9">
        <v>2.9260000000000002</v>
      </c>
      <c r="AO828" s="9">
        <v>3.2484999999999999</v>
      </c>
      <c r="AP828" s="9">
        <v>3.4672499999999999</v>
      </c>
      <c r="AQ828" s="9">
        <v>2.911</v>
      </c>
      <c r="AR828" s="9">
        <v>3.0259999999999998</v>
      </c>
      <c r="AT828" s="9"/>
      <c r="AU828" s="9"/>
      <c r="AV828" s="9"/>
      <c r="AW828" s="9"/>
      <c r="AX828" s="9"/>
      <c r="AY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</row>
    <row r="829" spans="1:70" hidden="1" x14ac:dyDescent="0.25">
      <c r="A829" s="8">
        <v>36459</v>
      </c>
      <c r="B829" s="5">
        <f t="shared" si="34"/>
        <v>823</v>
      </c>
      <c r="C829" s="9"/>
      <c r="D829" s="9" t="s">
        <v>267</v>
      </c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 t="s">
        <v>267</v>
      </c>
      <c r="AA829" s="9">
        <v>2.9649999999999999</v>
      </c>
      <c r="AB829" s="9">
        <v>3.0110000000000001</v>
      </c>
      <c r="AC829" s="179">
        <f t="shared" si="35"/>
        <v>0</v>
      </c>
      <c r="AD829" s="9"/>
      <c r="AE829" s="9">
        <v>3.0110000000000001</v>
      </c>
      <c r="AF829" s="9">
        <v>2.6910000000000003</v>
      </c>
      <c r="AG829" s="9">
        <v>3.1685000000000003</v>
      </c>
      <c r="AH829" s="9">
        <v>2.8734999999999999</v>
      </c>
      <c r="AI829" s="9">
        <v>2.851</v>
      </c>
      <c r="AJ829" s="9">
        <v>2.8534999999999999</v>
      </c>
      <c r="AK829" s="9">
        <v>2.9197500000000001</v>
      </c>
      <c r="AL829" s="9">
        <v>2.9922500000000003</v>
      </c>
      <c r="AM829" s="9">
        <v>3.0710000000000002</v>
      </c>
      <c r="AN829" s="9">
        <v>2.9210000000000003</v>
      </c>
      <c r="AO829" s="9">
        <v>3.2422500000000003</v>
      </c>
      <c r="AP829" s="9">
        <v>3.4547500000000002</v>
      </c>
      <c r="AQ829" s="9">
        <v>2.9060000000000001</v>
      </c>
      <c r="AR829" s="9">
        <v>2.996</v>
      </c>
      <c r="AT829" s="9"/>
      <c r="AU829" s="9"/>
      <c r="AV829" s="9"/>
      <c r="AW829" s="9"/>
      <c r="AX829" s="9"/>
      <c r="AY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</row>
    <row r="830" spans="1:70" hidden="1" x14ac:dyDescent="0.25">
      <c r="A830" s="8">
        <v>36460</v>
      </c>
      <c r="B830" s="5">
        <f t="shared" si="34"/>
        <v>824</v>
      </c>
      <c r="C830" s="9"/>
      <c r="D830" s="9" t="s">
        <v>267</v>
      </c>
      <c r="E830" s="9">
        <v>1</v>
      </c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 t="s">
        <v>267</v>
      </c>
      <c r="AA830" s="9">
        <v>3.02</v>
      </c>
      <c r="AB830" s="9">
        <v>3.0920000000000001</v>
      </c>
      <c r="AC830" s="179">
        <f t="shared" si="35"/>
        <v>0</v>
      </c>
      <c r="AD830" s="9">
        <v>1</v>
      </c>
      <c r="AE830" s="9">
        <v>3.0920000000000001</v>
      </c>
      <c r="AF830" s="9">
        <v>2.7720000000000002</v>
      </c>
      <c r="AG830" s="9">
        <v>3.2520000000000002</v>
      </c>
      <c r="AH830" s="9">
        <v>2.927</v>
      </c>
      <c r="AI830" s="9">
        <v>2.8820000000000001</v>
      </c>
      <c r="AJ830" s="9">
        <v>2.8919999999999999</v>
      </c>
      <c r="AK830" s="9">
        <v>2.992</v>
      </c>
      <c r="AL830" s="9">
        <v>3.0670000000000002</v>
      </c>
      <c r="AM830" s="9">
        <v>3.0920000000000001</v>
      </c>
      <c r="AN830" s="9">
        <v>3.0020000000000002</v>
      </c>
      <c r="AO830" s="9">
        <v>3.327</v>
      </c>
      <c r="AP830" s="9">
        <v>3.5569999999999999</v>
      </c>
      <c r="AQ830" s="9">
        <v>2.9769999999999999</v>
      </c>
      <c r="AR830" s="9">
        <v>3.077</v>
      </c>
      <c r="AT830" s="9"/>
      <c r="AU830" s="9"/>
      <c r="AV830" s="9"/>
      <c r="AW830" s="9"/>
      <c r="AX830" s="9"/>
      <c r="AY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</row>
    <row r="831" spans="1:70" hidden="1" x14ac:dyDescent="0.25">
      <c r="A831" s="8">
        <v>36461</v>
      </c>
      <c r="B831" s="5">
        <f t="shared" si="34"/>
        <v>825</v>
      </c>
      <c r="C831" s="9"/>
      <c r="D831" s="9" t="s">
        <v>268</v>
      </c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 t="s">
        <v>268</v>
      </c>
      <c r="AA831" s="9">
        <v>3.18</v>
      </c>
      <c r="AB831" s="9">
        <v>2.9649999999999999</v>
      </c>
      <c r="AC831" s="179">
        <f t="shared" si="35"/>
        <v>0</v>
      </c>
      <c r="AD831" s="9"/>
      <c r="AE831" s="9">
        <v>2.9649999999999999</v>
      </c>
      <c r="AF831" s="9">
        <v>2.75</v>
      </c>
      <c r="AG831" s="9">
        <v>3.125</v>
      </c>
      <c r="AH831" s="9">
        <v>2.8149999999999999</v>
      </c>
      <c r="AI831" s="9">
        <v>2.7450000000000001</v>
      </c>
      <c r="AJ831" s="9">
        <v>2.7949999999999999</v>
      </c>
      <c r="AK831" s="9">
        <v>2.86</v>
      </c>
      <c r="AL831" s="9">
        <v>2.9</v>
      </c>
      <c r="AM831" s="9">
        <v>2.98</v>
      </c>
      <c r="AN831" s="9">
        <v>3.01</v>
      </c>
      <c r="AO831" s="9">
        <v>3.2250000000000001</v>
      </c>
      <c r="AP831" s="9">
        <v>3.55</v>
      </c>
      <c r="AQ831" s="9">
        <v>2.8450000000000002</v>
      </c>
      <c r="AR831" s="9">
        <v>2.95</v>
      </c>
      <c r="AT831" s="9"/>
      <c r="AU831" s="9"/>
      <c r="AV831" s="9"/>
      <c r="AW831" s="9"/>
      <c r="AX831" s="9"/>
      <c r="AY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</row>
    <row r="832" spans="1:70" hidden="1" x14ac:dyDescent="0.25">
      <c r="A832" s="8">
        <v>36462</v>
      </c>
      <c r="B832" s="5">
        <f t="shared" si="34"/>
        <v>826</v>
      </c>
      <c r="C832" s="9"/>
      <c r="D832" s="9" t="s">
        <v>268</v>
      </c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 t="s">
        <v>268</v>
      </c>
      <c r="AA832" s="9">
        <v>2.94</v>
      </c>
      <c r="AB832" s="9">
        <v>2.9609999999999999</v>
      </c>
      <c r="AC832" s="179">
        <f t="shared" si="35"/>
        <v>0</v>
      </c>
      <c r="AD832" s="9"/>
      <c r="AE832" s="9">
        <v>2.9609999999999999</v>
      </c>
      <c r="AF832" s="9">
        <v>2.7309999999999999</v>
      </c>
      <c r="AG832" s="9">
        <v>3.1134999999999997</v>
      </c>
      <c r="AH832" s="9">
        <v>2.806</v>
      </c>
      <c r="AI832" s="9">
        <v>2.7559999999999998</v>
      </c>
      <c r="AJ832" s="9">
        <v>2.7885</v>
      </c>
      <c r="AK832" s="9">
        <v>2.8547499999999997</v>
      </c>
      <c r="AL832" s="9">
        <v>2.8984999999999999</v>
      </c>
      <c r="AM832" s="9">
        <v>2.9884999999999997</v>
      </c>
      <c r="AN832" s="9">
        <v>3.0084999999999997</v>
      </c>
      <c r="AO832" s="9">
        <v>3.1909999999999998</v>
      </c>
      <c r="AP832" s="9">
        <v>3.5659999999999998</v>
      </c>
      <c r="AQ832" s="9">
        <v>2.8434999999999997</v>
      </c>
      <c r="AR832" s="9">
        <v>2.9359999999999999</v>
      </c>
      <c r="AT832" s="9"/>
      <c r="AU832" s="9"/>
      <c r="AV832" s="9"/>
      <c r="AW832" s="9"/>
      <c r="AX832" s="9"/>
      <c r="AY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</row>
    <row r="833" spans="1:70" hidden="1" x14ac:dyDescent="0.25">
      <c r="A833" s="8">
        <v>36465</v>
      </c>
      <c r="B833" s="5">
        <f t="shared" si="34"/>
        <v>827</v>
      </c>
      <c r="C833" s="9"/>
      <c r="D833" s="9" t="s">
        <v>268</v>
      </c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 t="s">
        <v>268</v>
      </c>
      <c r="AA833" s="9">
        <v>2.8849999999999998</v>
      </c>
      <c r="AB833" s="9">
        <v>2.9140000000000001</v>
      </c>
      <c r="AC833" s="179">
        <f t="shared" si="35"/>
        <v>0</v>
      </c>
      <c r="AD833" s="9"/>
      <c r="AE833" s="9">
        <v>2.9140000000000001</v>
      </c>
      <c r="AF833" s="9">
        <v>2.629</v>
      </c>
      <c r="AG833" s="9">
        <v>3.03775</v>
      </c>
      <c r="AH833" s="9">
        <v>2.774</v>
      </c>
      <c r="AI833" s="9">
        <v>2.7315</v>
      </c>
      <c r="AJ833" s="9">
        <v>2.754</v>
      </c>
      <c r="AK833" s="9">
        <v>2.8115000000000001</v>
      </c>
      <c r="AL833" s="9">
        <v>2.8565</v>
      </c>
      <c r="AM833" s="9">
        <v>2.964</v>
      </c>
      <c r="AN833" s="9">
        <v>2.9540000000000002</v>
      </c>
      <c r="AO833" s="9">
        <v>3.1240000000000001</v>
      </c>
      <c r="AP833" s="9">
        <v>3.4940000000000002</v>
      </c>
      <c r="AQ833" s="9">
        <v>2.7965</v>
      </c>
      <c r="AR833" s="9">
        <v>2.9040000000000004</v>
      </c>
      <c r="AT833" s="9"/>
      <c r="AU833" s="9"/>
      <c r="AV833" s="9"/>
      <c r="AW833" s="9"/>
      <c r="AX833" s="9"/>
      <c r="AY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</row>
    <row r="834" spans="1:70" hidden="1" x14ac:dyDescent="0.25">
      <c r="A834" s="8">
        <v>36466</v>
      </c>
      <c r="B834" s="5">
        <f t="shared" si="34"/>
        <v>828</v>
      </c>
      <c r="C834" s="9"/>
      <c r="D834" s="9" t="s">
        <v>268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 t="s">
        <v>268</v>
      </c>
      <c r="AA834" s="9">
        <v>2.87</v>
      </c>
      <c r="AB834" s="9">
        <v>2.8370000000000002</v>
      </c>
      <c r="AC834" s="179">
        <f t="shared" si="35"/>
        <v>0</v>
      </c>
      <c r="AD834" s="9"/>
      <c r="AE834" s="9">
        <v>2.8370000000000002</v>
      </c>
      <c r="AF834" s="9">
        <v>2.512</v>
      </c>
      <c r="AG834" s="9">
        <v>2.9595000000000002</v>
      </c>
      <c r="AH834" s="9">
        <v>2.6870000000000003</v>
      </c>
      <c r="AI834" s="9">
        <v>2.6432500000000001</v>
      </c>
      <c r="AJ834" s="9">
        <v>2.6670000000000003</v>
      </c>
      <c r="AK834" s="9">
        <v>2.7270000000000003</v>
      </c>
      <c r="AL834" s="9">
        <v>2.7782500000000003</v>
      </c>
      <c r="AM834" s="9">
        <v>2.8645</v>
      </c>
      <c r="AN834" s="9">
        <v>2.8120000000000003</v>
      </c>
      <c r="AO834" s="9">
        <v>3.0470000000000002</v>
      </c>
      <c r="AP834" s="9">
        <v>3.3820000000000001</v>
      </c>
      <c r="AQ834" s="9">
        <v>2.7195</v>
      </c>
      <c r="AR834" s="9">
        <v>2.8120000000000003</v>
      </c>
      <c r="AT834" s="9"/>
      <c r="AU834" s="9"/>
      <c r="AV834" s="9"/>
      <c r="AW834" s="9"/>
      <c r="AX834" s="9"/>
      <c r="AY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</row>
    <row r="835" spans="1:70" hidden="1" x14ac:dyDescent="0.25">
      <c r="A835" s="8">
        <v>36467</v>
      </c>
      <c r="B835" s="5">
        <f t="shared" si="34"/>
        <v>829</v>
      </c>
      <c r="C835" s="9"/>
      <c r="D835" s="9" t="s">
        <v>268</v>
      </c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 t="s">
        <v>268</v>
      </c>
      <c r="AA835" s="9">
        <v>2.9</v>
      </c>
      <c r="AB835" s="9">
        <v>2.8730000000000002</v>
      </c>
      <c r="AC835" s="179">
        <f t="shared" si="35"/>
        <v>0</v>
      </c>
      <c r="AD835" s="9"/>
      <c r="AE835" s="9">
        <v>2.8730000000000002</v>
      </c>
      <c r="AF835" s="9">
        <v>2.5455000000000001</v>
      </c>
      <c r="AG835" s="9">
        <v>2.9955000000000003</v>
      </c>
      <c r="AH835" s="9">
        <v>2.7080000000000002</v>
      </c>
      <c r="AI835" s="9">
        <v>2.6480000000000001</v>
      </c>
      <c r="AJ835" s="9">
        <v>2.7030000000000003</v>
      </c>
      <c r="AK835" s="9">
        <v>2.7567500000000003</v>
      </c>
      <c r="AL835" s="9">
        <v>2.8117500000000004</v>
      </c>
      <c r="AM835" s="9">
        <v>2.8630000000000004</v>
      </c>
      <c r="AN835" s="9">
        <v>2.8480000000000003</v>
      </c>
      <c r="AO835" s="9">
        <v>3.0555000000000003</v>
      </c>
      <c r="AP835" s="9">
        <v>3.4155000000000002</v>
      </c>
      <c r="AQ835" s="9">
        <v>2.7330000000000001</v>
      </c>
      <c r="AR835" s="9">
        <v>2.8480000000000003</v>
      </c>
      <c r="AT835" s="9"/>
      <c r="AU835" s="9"/>
      <c r="AV835" s="9"/>
      <c r="AW835" s="9"/>
      <c r="AX835" s="9"/>
      <c r="AY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</row>
    <row r="836" spans="1:70" hidden="1" x14ac:dyDescent="0.25">
      <c r="A836" s="8">
        <v>36468</v>
      </c>
      <c r="B836" s="5">
        <f t="shared" si="34"/>
        <v>830</v>
      </c>
      <c r="C836" s="9"/>
      <c r="D836" s="9" t="s">
        <v>268</v>
      </c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 t="s">
        <v>268</v>
      </c>
      <c r="AA836" s="9">
        <v>2.895</v>
      </c>
      <c r="AB836" s="9">
        <v>2.8260000000000001</v>
      </c>
      <c r="AC836" s="179">
        <f t="shared" si="35"/>
        <v>0</v>
      </c>
      <c r="AD836" s="9"/>
      <c r="AE836" s="9">
        <v>2.8260000000000001</v>
      </c>
      <c r="AF836" s="9">
        <v>2.5209999999999999</v>
      </c>
      <c r="AG836" s="9">
        <v>2.9460000000000002</v>
      </c>
      <c r="AH836" s="9">
        <v>2.6684999999999999</v>
      </c>
      <c r="AI836" s="9">
        <v>2.6085000000000003</v>
      </c>
      <c r="AJ836" s="9">
        <v>2.6335000000000002</v>
      </c>
      <c r="AK836" s="9">
        <v>2.706</v>
      </c>
      <c r="AL836" s="9">
        <v>2.7635000000000001</v>
      </c>
      <c r="AM836" s="9">
        <v>2.8410000000000002</v>
      </c>
      <c r="AN836" s="9">
        <v>2.7909999999999999</v>
      </c>
      <c r="AO836" s="9">
        <v>3.0009999999999999</v>
      </c>
      <c r="AP836" s="9">
        <v>3.3685</v>
      </c>
      <c r="AQ836" s="9">
        <v>2.6859999999999999</v>
      </c>
      <c r="AR836" s="9">
        <v>2.7909999999999999</v>
      </c>
      <c r="AT836" s="9"/>
      <c r="AU836" s="9"/>
      <c r="AV836" s="9"/>
      <c r="AW836" s="9"/>
      <c r="AX836" s="9"/>
      <c r="AY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</row>
    <row r="837" spans="1:70" hidden="1" x14ac:dyDescent="0.25">
      <c r="A837" s="8">
        <v>36469</v>
      </c>
      <c r="B837" s="5">
        <f t="shared" si="34"/>
        <v>831</v>
      </c>
      <c r="C837" s="9"/>
      <c r="D837" s="9" t="s">
        <v>268</v>
      </c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 t="s">
        <v>268</v>
      </c>
      <c r="AA837" s="9">
        <v>2.7949999999999999</v>
      </c>
      <c r="AB837" s="9">
        <v>2.8839999999999999</v>
      </c>
      <c r="AC837" s="179">
        <f t="shared" si="35"/>
        <v>0</v>
      </c>
      <c r="AD837" s="9"/>
      <c r="AE837" s="9">
        <v>2.8839999999999999</v>
      </c>
      <c r="AF837" s="9">
        <v>2.5640000000000001</v>
      </c>
      <c r="AG837" s="9">
        <v>3.004</v>
      </c>
      <c r="AH837" s="9">
        <v>2.7039999999999997</v>
      </c>
      <c r="AI837" s="9">
        <v>2.6539999999999999</v>
      </c>
      <c r="AJ837" s="9">
        <v>2.6739999999999999</v>
      </c>
      <c r="AK837" s="9">
        <v>2.7602500000000001</v>
      </c>
      <c r="AL837" s="9">
        <v>2.819</v>
      </c>
      <c r="AM837" s="9">
        <v>2.879</v>
      </c>
      <c r="AN837" s="9">
        <v>2.8039999999999998</v>
      </c>
      <c r="AO837" s="9">
        <v>3.0589999999999997</v>
      </c>
      <c r="AP837" s="9">
        <v>3.4139999999999997</v>
      </c>
      <c r="AQ837" s="9">
        <v>2.7439999999999998</v>
      </c>
      <c r="AR837" s="9">
        <v>2.8289999999999997</v>
      </c>
      <c r="AT837" s="9"/>
      <c r="AU837" s="9"/>
      <c r="AV837" s="9"/>
      <c r="AW837" s="9"/>
      <c r="AX837" s="9"/>
      <c r="AY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</row>
    <row r="838" spans="1:70" hidden="1" x14ac:dyDescent="0.25">
      <c r="A838" s="8">
        <v>36472</v>
      </c>
      <c r="B838" s="5">
        <f t="shared" si="34"/>
        <v>832</v>
      </c>
      <c r="C838" s="9"/>
      <c r="D838" s="9" t="s">
        <v>268</v>
      </c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 t="s">
        <v>268</v>
      </c>
      <c r="AA838" s="9">
        <v>2.78</v>
      </c>
      <c r="AB838" s="9">
        <v>2.665</v>
      </c>
      <c r="AC838" s="179">
        <f t="shared" si="35"/>
        <v>0</v>
      </c>
      <c r="AD838" s="9"/>
      <c r="AE838" s="9">
        <v>2.665</v>
      </c>
      <c r="AF838" s="9">
        <v>2.395</v>
      </c>
      <c r="AG838" s="9">
        <v>2.77</v>
      </c>
      <c r="AH838" s="9">
        <v>2.48</v>
      </c>
      <c r="AI838" s="9">
        <v>2.4275000000000002</v>
      </c>
      <c r="AJ838" s="9">
        <v>2.4474999999999998</v>
      </c>
      <c r="AK838" s="9">
        <v>2.5350000000000001</v>
      </c>
      <c r="AL838" s="9">
        <v>2.6062500000000002</v>
      </c>
      <c r="AM838" s="9">
        <v>2.6749999999999998</v>
      </c>
      <c r="AN838" s="9">
        <v>2.59</v>
      </c>
      <c r="AO838" s="9">
        <v>2.84</v>
      </c>
      <c r="AP838" s="9">
        <v>3.1949999999999998</v>
      </c>
      <c r="AQ838" s="9">
        <v>2.5249999999999999</v>
      </c>
      <c r="AR838" s="9">
        <v>2.6349999999999998</v>
      </c>
      <c r="AT838" s="9"/>
      <c r="AU838" s="9"/>
      <c r="AV838" s="9"/>
      <c r="AW838" s="9"/>
      <c r="AX838" s="9"/>
      <c r="AY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</row>
    <row r="839" spans="1:70" hidden="1" x14ac:dyDescent="0.25">
      <c r="A839" s="8">
        <v>36473</v>
      </c>
      <c r="B839" s="5">
        <f t="shared" si="34"/>
        <v>833</v>
      </c>
      <c r="C839" s="9"/>
      <c r="D839" s="9" t="s">
        <v>268</v>
      </c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 t="s">
        <v>268</v>
      </c>
      <c r="AA839" s="9">
        <v>2.64</v>
      </c>
      <c r="AB839" s="9">
        <v>2.6429999999999998</v>
      </c>
      <c r="AC839" s="179">
        <f t="shared" si="35"/>
        <v>0</v>
      </c>
      <c r="AD839" s="9"/>
      <c r="AE839" s="9">
        <v>2.6429999999999998</v>
      </c>
      <c r="AF839" s="9">
        <v>2.3479999999999999</v>
      </c>
      <c r="AG839" s="9">
        <v>2.7342499999999998</v>
      </c>
      <c r="AH839" s="9">
        <v>2.448</v>
      </c>
      <c r="AI839" s="9">
        <v>2.383</v>
      </c>
      <c r="AJ839" s="9">
        <v>2.3855</v>
      </c>
      <c r="AK839" s="9">
        <v>2.5105</v>
      </c>
      <c r="AL839" s="9">
        <v>2.5804999999999998</v>
      </c>
      <c r="AM839" s="9">
        <v>2.633</v>
      </c>
      <c r="AN839" s="9">
        <v>2.5479999999999996</v>
      </c>
      <c r="AO839" s="9">
        <v>2.8092499999999996</v>
      </c>
      <c r="AP839" s="9">
        <v>3.1479999999999997</v>
      </c>
      <c r="AQ839" s="9">
        <v>2.488</v>
      </c>
      <c r="AR839" s="9">
        <v>2.5854999999999997</v>
      </c>
      <c r="AT839" s="9"/>
      <c r="AU839" s="9"/>
      <c r="AV839" s="9"/>
      <c r="AW839" s="9"/>
      <c r="AX839" s="9"/>
      <c r="AY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</row>
    <row r="840" spans="1:70" hidden="1" x14ac:dyDescent="0.25">
      <c r="A840" s="8">
        <v>36474</v>
      </c>
      <c r="B840" s="5">
        <f t="shared" si="34"/>
        <v>834</v>
      </c>
      <c r="C840" s="9"/>
      <c r="D840" s="9" t="s">
        <v>268</v>
      </c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 t="s">
        <v>268</v>
      </c>
      <c r="AA840" s="9">
        <v>2.61</v>
      </c>
      <c r="AB840" s="9">
        <v>2.657</v>
      </c>
      <c r="AC840" s="179">
        <f t="shared" si="35"/>
        <v>0</v>
      </c>
      <c r="AD840" s="9"/>
      <c r="AE840" s="9">
        <v>2.657</v>
      </c>
      <c r="AF840" s="9">
        <v>2.3370000000000002</v>
      </c>
      <c r="AG840" s="9">
        <v>2.742</v>
      </c>
      <c r="AH840" s="9">
        <v>2.4369999999999998</v>
      </c>
      <c r="AI840" s="9">
        <v>2.3570000000000002</v>
      </c>
      <c r="AJ840" s="9">
        <v>2.3570000000000002</v>
      </c>
      <c r="AK840" s="9">
        <v>2.5169999999999999</v>
      </c>
      <c r="AL840" s="9">
        <v>2.5932499999999998</v>
      </c>
      <c r="AM840" s="9">
        <v>2.617</v>
      </c>
      <c r="AN840" s="9">
        <v>2.4670000000000001</v>
      </c>
      <c r="AO840" s="9">
        <v>2.8220000000000001</v>
      </c>
      <c r="AP840" s="9">
        <v>3.177</v>
      </c>
      <c r="AQ840" s="9">
        <v>2.4994999999999998</v>
      </c>
      <c r="AR840" s="9">
        <v>2.5720000000000001</v>
      </c>
      <c r="AT840" s="9"/>
      <c r="AU840" s="9"/>
      <c r="AV840" s="9"/>
      <c r="AW840" s="9"/>
      <c r="AX840" s="9"/>
      <c r="AY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</row>
    <row r="841" spans="1:70" hidden="1" x14ac:dyDescent="0.25">
      <c r="A841" s="8">
        <v>36475</v>
      </c>
      <c r="B841" s="5">
        <f t="shared" si="34"/>
        <v>835</v>
      </c>
      <c r="C841" s="9"/>
      <c r="D841" s="9" t="s">
        <v>268</v>
      </c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 t="s">
        <v>268</v>
      </c>
      <c r="AA841" s="9">
        <v>2.67</v>
      </c>
      <c r="AB841" s="9">
        <v>2.5219999999999998</v>
      </c>
      <c r="AC841" s="179">
        <f t="shared" si="35"/>
        <v>0</v>
      </c>
      <c r="AD841" s="9"/>
      <c r="AE841" s="9">
        <v>2.5219999999999998</v>
      </c>
      <c r="AF841" s="9">
        <v>2.2719999999999998</v>
      </c>
      <c r="AG841" s="9">
        <v>2.5944999999999996</v>
      </c>
      <c r="AH841" s="9">
        <v>2.3119999999999998</v>
      </c>
      <c r="AI841" s="9">
        <v>2.2645</v>
      </c>
      <c r="AJ841" s="9">
        <v>2.2469999999999999</v>
      </c>
      <c r="AK841" s="9">
        <v>2.3694999999999999</v>
      </c>
      <c r="AL841" s="9">
        <v>2.4594999999999998</v>
      </c>
      <c r="AM841" s="9">
        <v>2.5519999999999996</v>
      </c>
      <c r="AN841" s="9">
        <v>2.3969999999999998</v>
      </c>
      <c r="AO841" s="9">
        <v>2.6795</v>
      </c>
      <c r="AP841" s="9">
        <v>3.0394999999999999</v>
      </c>
      <c r="AQ841" s="9">
        <v>2.3569999999999998</v>
      </c>
      <c r="AR841" s="9">
        <v>2.4469999999999996</v>
      </c>
      <c r="AT841" s="9"/>
      <c r="AU841" s="9"/>
      <c r="AV841" s="9"/>
      <c r="AW841" s="9"/>
      <c r="AX841" s="9"/>
      <c r="AY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</row>
    <row r="842" spans="1:70" hidden="1" x14ac:dyDescent="0.25">
      <c r="A842" s="8">
        <v>36476</v>
      </c>
      <c r="B842" s="5">
        <f t="shared" ref="B842:B905" si="36">B841+1</f>
        <v>836</v>
      </c>
      <c r="C842" s="9"/>
      <c r="D842" s="9" t="s">
        <v>268</v>
      </c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 t="s">
        <v>268</v>
      </c>
      <c r="AA842" s="9">
        <v>2.56</v>
      </c>
      <c r="AB842" s="9">
        <v>2.649</v>
      </c>
      <c r="AC842" s="179">
        <f t="shared" si="35"/>
        <v>0</v>
      </c>
      <c r="AD842" s="9"/>
      <c r="AE842" s="9">
        <v>2.649</v>
      </c>
      <c r="AF842" s="9">
        <v>2.3365</v>
      </c>
      <c r="AG842" s="9">
        <v>2.7402500000000001</v>
      </c>
      <c r="AH842" s="9">
        <v>2.4390000000000001</v>
      </c>
      <c r="AI842" s="9">
        <v>2.3565</v>
      </c>
      <c r="AJ842" s="9">
        <v>2.3490000000000002</v>
      </c>
      <c r="AK842" s="9">
        <v>2.4914999999999998</v>
      </c>
      <c r="AL842" s="9">
        <v>2.5865</v>
      </c>
      <c r="AM842" s="9">
        <v>2.6515</v>
      </c>
      <c r="AN842" s="9">
        <v>2.4990000000000001</v>
      </c>
      <c r="AO842" s="9">
        <v>2.8140000000000001</v>
      </c>
      <c r="AP842" s="9">
        <v>3.1665000000000001</v>
      </c>
      <c r="AQ842" s="9">
        <v>2.484</v>
      </c>
      <c r="AR842" s="9">
        <v>2.569</v>
      </c>
      <c r="AT842" s="9"/>
      <c r="AU842" s="9"/>
      <c r="AV842" s="9"/>
      <c r="AW842" s="9"/>
      <c r="AX842" s="9"/>
      <c r="AY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</row>
    <row r="843" spans="1:70" hidden="1" x14ac:dyDescent="0.25">
      <c r="A843" s="8">
        <v>36479</v>
      </c>
      <c r="B843" s="5">
        <f t="shared" si="36"/>
        <v>837</v>
      </c>
      <c r="C843" s="9"/>
      <c r="D843" s="9" t="s">
        <v>268</v>
      </c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 t="s">
        <v>268</v>
      </c>
      <c r="AA843" s="9">
        <v>2.585</v>
      </c>
      <c r="AB843" s="9">
        <v>2.524</v>
      </c>
      <c r="AC843" s="179">
        <f t="shared" si="35"/>
        <v>0</v>
      </c>
      <c r="AD843" s="9"/>
      <c r="AE843" s="9">
        <v>2.524</v>
      </c>
      <c r="AF843" s="9">
        <v>2.2989999999999999</v>
      </c>
      <c r="AG843" s="9">
        <v>2.6152500000000001</v>
      </c>
      <c r="AH843" s="9">
        <v>2.3140000000000001</v>
      </c>
      <c r="AI843" s="9">
        <v>2.2315</v>
      </c>
      <c r="AJ843" s="9">
        <v>2.214</v>
      </c>
      <c r="AK843" s="9">
        <v>2.3715000000000002</v>
      </c>
      <c r="AL843" s="9">
        <v>2.4652500000000002</v>
      </c>
      <c r="AM843" s="9">
        <v>2.5165000000000002</v>
      </c>
      <c r="AN843" s="9">
        <v>2.379</v>
      </c>
      <c r="AO843" s="9">
        <v>2.694</v>
      </c>
      <c r="AP843" s="9">
        <v>3.0714999999999999</v>
      </c>
      <c r="AQ843" s="9">
        <v>2.359</v>
      </c>
      <c r="AR843" s="9">
        <v>2.4039999999999999</v>
      </c>
      <c r="AT843" s="9"/>
      <c r="AU843" s="9"/>
      <c r="AV843" s="9"/>
      <c r="AW843" s="9"/>
      <c r="AX843" s="9"/>
      <c r="AY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</row>
    <row r="844" spans="1:70" hidden="1" x14ac:dyDescent="0.25">
      <c r="A844" s="8">
        <v>36480</v>
      </c>
      <c r="B844" s="5">
        <f t="shared" si="36"/>
        <v>838</v>
      </c>
      <c r="C844" s="9"/>
      <c r="D844" s="9" t="s">
        <v>268</v>
      </c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 t="s">
        <v>268</v>
      </c>
      <c r="AA844" s="9">
        <v>2.4500000000000002</v>
      </c>
      <c r="AB844" s="9">
        <v>2.4510000000000001</v>
      </c>
      <c r="AC844" s="179">
        <f t="shared" si="35"/>
        <v>0</v>
      </c>
      <c r="AD844" s="9"/>
      <c r="AE844" s="9">
        <v>2.4510000000000001</v>
      </c>
      <c r="AF844" s="9">
        <v>2.2509999999999999</v>
      </c>
      <c r="AG844" s="9">
        <v>2.5260000000000002</v>
      </c>
      <c r="AH844" s="9">
        <v>2.2309999999999999</v>
      </c>
      <c r="AI844" s="9">
        <v>2.1684999999999999</v>
      </c>
      <c r="AJ844" s="9">
        <v>2.1560000000000001</v>
      </c>
      <c r="AK844" s="9">
        <v>2.2985000000000002</v>
      </c>
      <c r="AL844" s="9">
        <v>2.3947500000000002</v>
      </c>
      <c r="AM844" s="9">
        <v>2.4460000000000002</v>
      </c>
      <c r="AN844" s="9">
        <v>2.2635000000000001</v>
      </c>
      <c r="AO844" s="9">
        <v>2.6110000000000002</v>
      </c>
      <c r="AP844" s="9">
        <v>2.9910000000000001</v>
      </c>
      <c r="AQ844" s="9">
        <v>2.2909999999999999</v>
      </c>
      <c r="AR844" s="9">
        <v>2.3260000000000001</v>
      </c>
      <c r="AT844" s="9"/>
      <c r="AU844" s="9"/>
      <c r="AV844" s="9"/>
      <c r="AW844" s="9"/>
      <c r="AX844" s="9"/>
      <c r="AY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</row>
    <row r="845" spans="1:70" hidden="1" x14ac:dyDescent="0.25">
      <c r="A845" s="8">
        <v>36481</v>
      </c>
      <c r="B845" s="5">
        <f t="shared" si="36"/>
        <v>839</v>
      </c>
      <c r="C845" s="9"/>
      <c r="D845" s="9" t="s">
        <v>268</v>
      </c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 t="s">
        <v>268</v>
      </c>
      <c r="AA845" s="9">
        <v>2.48</v>
      </c>
      <c r="AB845" s="9">
        <v>2.456</v>
      </c>
      <c r="AC845" s="179">
        <f t="shared" si="35"/>
        <v>0</v>
      </c>
      <c r="AD845" s="9"/>
      <c r="AE845" s="9">
        <v>2.456</v>
      </c>
      <c r="AF845" s="9">
        <v>2.2559999999999998</v>
      </c>
      <c r="AG845" s="9">
        <v>2.5222500000000001</v>
      </c>
      <c r="AH845" s="9">
        <v>2.2359999999999998</v>
      </c>
      <c r="AI845" s="9">
        <v>2.1859999999999999</v>
      </c>
      <c r="AJ845" s="9">
        <v>2.1785000000000001</v>
      </c>
      <c r="AK845" s="9">
        <v>2.3035000000000001</v>
      </c>
      <c r="AL845" s="9">
        <v>2.4034999999999997</v>
      </c>
      <c r="AM845" s="9">
        <v>2.4609999999999999</v>
      </c>
      <c r="AN845" s="9">
        <v>2.2909999999999999</v>
      </c>
      <c r="AO845" s="9">
        <v>2.6059999999999999</v>
      </c>
      <c r="AP845" s="9">
        <v>2.9834999999999998</v>
      </c>
      <c r="AQ845" s="9">
        <v>2.3010000000000002</v>
      </c>
      <c r="AR845" s="9">
        <v>2.3660000000000001</v>
      </c>
      <c r="AT845" s="9"/>
      <c r="AU845" s="9"/>
      <c r="AV845" s="9"/>
      <c r="AW845" s="9"/>
      <c r="AX845" s="9"/>
      <c r="AY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</row>
    <row r="846" spans="1:70" hidden="1" x14ac:dyDescent="0.25">
      <c r="A846" s="8">
        <v>36482</v>
      </c>
      <c r="B846" s="5">
        <f t="shared" si="36"/>
        <v>840</v>
      </c>
      <c r="C846" s="9"/>
      <c r="D846" s="9" t="s">
        <v>268</v>
      </c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 t="s">
        <v>268</v>
      </c>
      <c r="AA846" s="9">
        <v>2.4649999999999999</v>
      </c>
      <c r="AB846" s="9">
        <v>2.496</v>
      </c>
      <c r="AC846" s="179">
        <f t="shared" si="35"/>
        <v>0</v>
      </c>
      <c r="AD846" s="9"/>
      <c r="AE846" s="9">
        <v>2.496</v>
      </c>
      <c r="AF846" s="9">
        <v>2.286</v>
      </c>
      <c r="AG846" s="9">
        <v>2.556</v>
      </c>
      <c r="AH846" s="9">
        <v>2.3010000000000002</v>
      </c>
      <c r="AI846" s="9">
        <v>2.246</v>
      </c>
      <c r="AJ846" s="9">
        <v>2.246</v>
      </c>
      <c r="AK846" s="9">
        <v>2.3460000000000001</v>
      </c>
      <c r="AL846" s="9">
        <v>2.4434999999999998</v>
      </c>
      <c r="AM846" s="9">
        <v>2.5209999999999999</v>
      </c>
      <c r="AN846" s="9">
        <v>2.3959999999999999</v>
      </c>
      <c r="AO846" s="9">
        <v>2.6459999999999999</v>
      </c>
      <c r="AP846" s="9">
        <v>3.016</v>
      </c>
      <c r="AQ846" s="9">
        <v>2.3410000000000002</v>
      </c>
      <c r="AR846" s="9">
        <v>2.4260000000000002</v>
      </c>
      <c r="AT846" s="9"/>
      <c r="AU846" s="9"/>
      <c r="AV846" s="9"/>
      <c r="AW846" s="9"/>
      <c r="AX846" s="9"/>
      <c r="AY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</row>
    <row r="847" spans="1:70" hidden="1" x14ac:dyDescent="0.25">
      <c r="A847" s="8">
        <v>36483</v>
      </c>
      <c r="B847" s="5">
        <f t="shared" si="36"/>
        <v>841</v>
      </c>
      <c r="C847" s="9"/>
      <c r="D847" s="9" t="s">
        <v>268</v>
      </c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 t="s">
        <v>268</v>
      </c>
      <c r="AA847" s="9">
        <v>2.5</v>
      </c>
      <c r="AB847" s="9">
        <v>2.4340000000000002</v>
      </c>
      <c r="AC847" s="179">
        <f t="shared" si="35"/>
        <v>0</v>
      </c>
      <c r="AD847" s="9"/>
      <c r="AE847" s="9">
        <v>2.4340000000000002</v>
      </c>
      <c r="AF847" s="9">
        <v>2.2690000000000001</v>
      </c>
      <c r="AG847" s="9">
        <v>2.4890000000000003</v>
      </c>
      <c r="AH847" s="9">
        <v>2.2640000000000002</v>
      </c>
      <c r="AI847" s="9">
        <v>2.234</v>
      </c>
      <c r="AJ847" s="9">
        <v>2.2415000000000003</v>
      </c>
      <c r="AK847" s="9">
        <v>2.3040000000000003</v>
      </c>
      <c r="AL847" s="9">
        <v>2.3840000000000003</v>
      </c>
      <c r="AM847" s="9">
        <v>2.4990000000000001</v>
      </c>
      <c r="AN847" s="9">
        <v>2.3490000000000002</v>
      </c>
      <c r="AO847" s="9">
        <v>2.5615000000000001</v>
      </c>
      <c r="AP847" s="9">
        <v>2.919</v>
      </c>
      <c r="AQ847" s="9">
        <v>2.2915000000000001</v>
      </c>
      <c r="AR847" s="9">
        <v>2.4140000000000001</v>
      </c>
      <c r="AT847" s="9"/>
      <c r="AU847" s="9"/>
      <c r="AV847" s="9"/>
      <c r="AW847" s="9"/>
      <c r="AX847" s="9"/>
      <c r="AY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</row>
    <row r="848" spans="1:70" hidden="1" x14ac:dyDescent="0.25">
      <c r="A848" s="8">
        <v>36486</v>
      </c>
      <c r="B848" s="5">
        <f t="shared" si="36"/>
        <v>842</v>
      </c>
      <c r="C848" s="9"/>
      <c r="D848" s="9" t="s">
        <v>268</v>
      </c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 t="s">
        <v>268</v>
      </c>
      <c r="AA848" s="9">
        <v>2.34</v>
      </c>
      <c r="AB848" s="9">
        <v>2.1970000000000001</v>
      </c>
      <c r="AC848" s="179">
        <f t="shared" si="35"/>
        <v>0</v>
      </c>
      <c r="AD848" s="9"/>
      <c r="AE848" s="9">
        <v>2.1970000000000001</v>
      </c>
      <c r="AF848" s="9">
        <v>2.2320000000000002</v>
      </c>
      <c r="AG848" s="9">
        <v>2.2370000000000001</v>
      </c>
      <c r="AH848" s="9">
        <v>2.0670000000000002</v>
      </c>
      <c r="AI848" s="9">
        <v>2.0670000000000002</v>
      </c>
      <c r="AJ848" s="9">
        <v>2.0695000000000001</v>
      </c>
      <c r="AK848" s="9">
        <v>2.0819999999999999</v>
      </c>
      <c r="AL848" s="9">
        <v>2.14825</v>
      </c>
      <c r="AM848" s="9">
        <v>2.3370000000000002</v>
      </c>
      <c r="AN848" s="9">
        <v>2.222</v>
      </c>
      <c r="AO848" s="9">
        <v>2.3094999999999999</v>
      </c>
      <c r="AP848" s="9">
        <v>2.6545000000000001</v>
      </c>
      <c r="AQ848" s="9">
        <v>2.0819999999999999</v>
      </c>
      <c r="AR848" s="9">
        <v>2.2720000000000002</v>
      </c>
      <c r="AT848" s="9"/>
      <c r="AU848" s="9"/>
      <c r="AV848" s="9"/>
      <c r="AW848" s="9"/>
      <c r="AX848" s="9"/>
      <c r="AY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</row>
    <row r="849" spans="1:70" hidden="1" x14ac:dyDescent="0.25">
      <c r="A849" s="8">
        <v>36487</v>
      </c>
      <c r="B849" s="5">
        <f t="shared" si="36"/>
        <v>843</v>
      </c>
      <c r="C849" s="9"/>
      <c r="D849" s="9" t="s">
        <v>268</v>
      </c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 t="s">
        <v>268</v>
      </c>
      <c r="AA849" s="9">
        <v>2.2549999999999999</v>
      </c>
      <c r="AB849" s="9">
        <v>2.1890000000000001</v>
      </c>
      <c r="AC849" s="179">
        <f t="shared" si="35"/>
        <v>0</v>
      </c>
      <c r="AD849" s="9"/>
      <c r="AE849" s="9">
        <v>2.1890000000000001</v>
      </c>
      <c r="AF849" s="9">
        <v>2.2389999999999999</v>
      </c>
      <c r="AG849" s="9">
        <v>2.2215000000000003</v>
      </c>
      <c r="AH849" s="9">
        <v>2.0815000000000001</v>
      </c>
      <c r="AI849" s="9">
        <v>2.0665</v>
      </c>
      <c r="AJ849" s="9">
        <v>2.0840000000000001</v>
      </c>
      <c r="AK849" s="9">
        <v>2.0714999999999999</v>
      </c>
      <c r="AL849" s="9">
        <v>2.1527500000000002</v>
      </c>
      <c r="AM849" s="9">
        <v>2.3515000000000001</v>
      </c>
      <c r="AN849" s="9">
        <v>2.254</v>
      </c>
      <c r="AO849" s="9">
        <v>2.2977500000000002</v>
      </c>
      <c r="AP849" s="9">
        <v>2.6565000000000003</v>
      </c>
      <c r="AQ849" s="9">
        <v>2.0815000000000001</v>
      </c>
      <c r="AR849" s="9">
        <v>2.3040000000000003</v>
      </c>
      <c r="AT849" s="9"/>
      <c r="AU849" s="9"/>
      <c r="AV849" s="9"/>
      <c r="AW849" s="9"/>
      <c r="AX849" s="9"/>
      <c r="AY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</row>
    <row r="850" spans="1:70" hidden="1" x14ac:dyDescent="0.25">
      <c r="A850" s="8">
        <v>36488</v>
      </c>
      <c r="B850" s="5">
        <f t="shared" si="36"/>
        <v>844</v>
      </c>
      <c r="C850" s="9"/>
      <c r="D850" s="9" t="s">
        <v>268</v>
      </c>
      <c r="E850" s="9">
        <v>1</v>
      </c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 t="s">
        <v>268</v>
      </c>
      <c r="AA850" s="9">
        <v>2.2050000000000001</v>
      </c>
      <c r="AB850" s="9">
        <v>2.12</v>
      </c>
      <c r="AC850" s="179">
        <f t="shared" si="35"/>
        <v>0</v>
      </c>
      <c r="AD850" s="9">
        <v>1</v>
      </c>
      <c r="AE850" s="9">
        <v>2.12</v>
      </c>
      <c r="AF850" s="9">
        <v>2.2400000000000002</v>
      </c>
      <c r="AG850" s="9">
        <v>2.19</v>
      </c>
      <c r="AH850" s="9">
        <v>2.06</v>
      </c>
      <c r="AI850" s="9">
        <v>2.0699999999999998</v>
      </c>
      <c r="AJ850" s="9">
        <v>2.0699999999999998</v>
      </c>
      <c r="AK850" s="9">
        <v>2.0699999999999998</v>
      </c>
      <c r="AL850" s="9">
        <v>2.1</v>
      </c>
      <c r="AM850" s="9">
        <v>2.3199999999999998</v>
      </c>
      <c r="AN850" s="9">
        <v>2.23</v>
      </c>
      <c r="AO850" s="9">
        <v>2.25</v>
      </c>
      <c r="AP850" s="9">
        <v>2.61</v>
      </c>
      <c r="AQ850" s="9">
        <v>2.06</v>
      </c>
      <c r="AR850" s="9">
        <v>2.27</v>
      </c>
      <c r="AT850" s="9"/>
      <c r="AU850" s="9"/>
      <c r="AV850" s="9"/>
      <c r="AW850" s="9"/>
      <c r="AX850" s="9"/>
      <c r="AY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</row>
    <row r="851" spans="1:70" hidden="1" x14ac:dyDescent="0.25">
      <c r="A851" s="8">
        <v>36493</v>
      </c>
      <c r="B851" s="5">
        <f t="shared" si="36"/>
        <v>845</v>
      </c>
      <c r="C851" s="9"/>
      <c r="D851" s="9" t="s">
        <v>269</v>
      </c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 t="s">
        <v>269</v>
      </c>
      <c r="AA851" s="9">
        <v>2.33</v>
      </c>
      <c r="AB851" s="9">
        <v>2.3519999999999999</v>
      </c>
      <c r="AC851" s="179">
        <f t="shared" si="35"/>
        <v>0</v>
      </c>
      <c r="AD851" s="9"/>
      <c r="AE851" s="9">
        <v>2.3519999999999999</v>
      </c>
      <c r="AF851" s="9">
        <v>2.077</v>
      </c>
      <c r="AG851" s="9">
        <v>2.4169999999999998</v>
      </c>
      <c r="AH851" s="9">
        <v>2.2094999999999998</v>
      </c>
      <c r="AI851" s="9">
        <v>2.177</v>
      </c>
      <c r="AJ851" s="9">
        <v>2.1795</v>
      </c>
      <c r="AK851" s="9">
        <v>2.2319999999999998</v>
      </c>
      <c r="AL851" s="9">
        <v>2.3057499999999997</v>
      </c>
      <c r="AM851" s="9">
        <v>2.4169999999999998</v>
      </c>
      <c r="AN851" s="9">
        <v>2.452</v>
      </c>
      <c r="AO851" s="9">
        <v>2.5069999999999997</v>
      </c>
      <c r="AP851" s="9">
        <v>2.9319999999999999</v>
      </c>
      <c r="AQ851" s="9">
        <v>2.2195</v>
      </c>
      <c r="AR851" s="9">
        <v>2.407</v>
      </c>
      <c r="AT851" s="9"/>
      <c r="AU851" s="9"/>
      <c r="AV851" s="9"/>
      <c r="AW851" s="9"/>
      <c r="AX851" s="9"/>
      <c r="AY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</row>
    <row r="852" spans="1:70" hidden="1" x14ac:dyDescent="0.25">
      <c r="A852" s="8">
        <v>36494</v>
      </c>
      <c r="B852" s="5">
        <f t="shared" si="36"/>
        <v>846</v>
      </c>
      <c r="C852" s="9"/>
      <c r="D852" s="9" t="s">
        <v>269</v>
      </c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 t="s">
        <v>269</v>
      </c>
      <c r="AA852" s="9">
        <v>2.41</v>
      </c>
      <c r="AB852" s="9">
        <v>2.3039999999999998</v>
      </c>
      <c r="AC852" s="179">
        <f t="shared" si="35"/>
        <v>0</v>
      </c>
      <c r="AD852" s="9"/>
      <c r="AE852" s="9">
        <v>2.3039999999999998</v>
      </c>
      <c r="AF852" s="9">
        <v>2.0289999999999999</v>
      </c>
      <c r="AG852" s="9">
        <v>2.3689999999999998</v>
      </c>
      <c r="AH852" s="9">
        <v>2.1614999999999998</v>
      </c>
      <c r="AI852" s="9">
        <v>2.1739999999999999</v>
      </c>
      <c r="AJ852" s="9">
        <v>2.1764999999999999</v>
      </c>
      <c r="AK852" s="9">
        <v>2.18275</v>
      </c>
      <c r="AL852" s="9">
        <v>2.2577499999999997</v>
      </c>
      <c r="AM852" s="9">
        <v>2.444</v>
      </c>
      <c r="AN852" s="9">
        <v>2.3289999999999997</v>
      </c>
      <c r="AO852" s="9">
        <v>2.4589999999999996</v>
      </c>
      <c r="AP852" s="9">
        <v>2.8839999999999999</v>
      </c>
      <c r="AQ852" s="9">
        <v>2.1689999999999996</v>
      </c>
      <c r="AR852" s="9">
        <v>2.379</v>
      </c>
      <c r="AT852" s="9"/>
      <c r="AU852" s="9"/>
      <c r="AV852" s="9"/>
      <c r="AW852" s="9"/>
      <c r="AX852" s="9"/>
      <c r="AY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</row>
    <row r="853" spans="1:70" hidden="1" x14ac:dyDescent="0.25">
      <c r="A853" s="8">
        <v>36495</v>
      </c>
      <c r="B853" s="5">
        <f t="shared" si="36"/>
        <v>847</v>
      </c>
      <c r="C853" s="9"/>
      <c r="D853" s="9" t="s">
        <v>269</v>
      </c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 t="s">
        <v>269</v>
      </c>
      <c r="AA853" s="9">
        <v>2.38</v>
      </c>
      <c r="AB853" s="9">
        <v>2.3929999999999998</v>
      </c>
      <c r="AC853" s="179">
        <f t="shared" si="35"/>
        <v>0</v>
      </c>
      <c r="AD853" s="9"/>
      <c r="AE853" s="9">
        <v>2.3929999999999998</v>
      </c>
      <c r="AF853" s="9">
        <v>2.1029999999999998</v>
      </c>
      <c r="AG853" s="9">
        <v>2.4642499999999998</v>
      </c>
      <c r="AH853" s="9">
        <v>2.2329999999999997</v>
      </c>
      <c r="AI853" s="9">
        <v>2.2104999999999997</v>
      </c>
      <c r="AJ853" s="9">
        <v>2.2204999999999999</v>
      </c>
      <c r="AK853" s="9">
        <v>2.2704999999999997</v>
      </c>
      <c r="AL853" s="9">
        <v>2.3504999999999998</v>
      </c>
      <c r="AM853" s="9">
        <v>2.4229999999999996</v>
      </c>
      <c r="AN853" s="9">
        <v>2.4079999999999999</v>
      </c>
      <c r="AO853" s="9">
        <v>2.5705</v>
      </c>
      <c r="AP853" s="9">
        <v>3.1654999999999998</v>
      </c>
      <c r="AQ853" s="9">
        <v>2.2629999999999999</v>
      </c>
      <c r="AR853" s="9">
        <v>2.4179999999999997</v>
      </c>
      <c r="AT853" s="9"/>
      <c r="AU853" s="9"/>
      <c r="AV853" s="9"/>
      <c r="AW853" s="9"/>
      <c r="AX853" s="9"/>
      <c r="AY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</row>
    <row r="854" spans="1:70" hidden="1" x14ac:dyDescent="0.25">
      <c r="A854" s="8">
        <v>36496</v>
      </c>
      <c r="B854" s="5">
        <f t="shared" si="36"/>
        <v>848</v>
      </c>
      <c r="C854" s="9"/>
      <c r="D854" s="9" t="s">
        <v>269</v>
      </c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 t="s">
        <v>269</v>
      </c>
      <c r="AA854" s="9">
        <v>2.37</v>
      </c>
      <c r="AB854" s="9">
        <v>2.4609999999999999</v>
      </c>
      <c r="AC854" s="179">
        <f t="shared" si="35"/>
        <v>0</v>
      </c>
      <c r="AD854" s="9"/>
      <c r="AE854" s="9">
        <v>2.4609999999999999</v>
      </c>
      <c r="AF854" s="9">
        <v>2.1709999999999998</v>
      </c>
      <c r="AG854" s="9">
        <v>2.5309999999999997</v>
      </c>
      <c r="AH854" s="9">
        <v>2.2959999999999998</v>
      </c>
      <c r="AI854" s="9">
        <v>2.2484999999999999</v>
      </c>
      <c r="AJ854" s="9">
        <v>2.2509999999999999</v>
      </c>
      <c r="AK854" s="9">
        <v>2.3384999999999998</v>
      </c>
      <c r="AL854" s="9">
        <v>2.4184999999999999</v>
      </c>
      <c r="AM854" s="9">
        <v>2.4409999999999998</v>
      </c>
      <c r="AN854" s="9">
        <v>2.476</v>
      </c>
      <c r="AO854" s="9">
        <v>2.6259999999999999</v>
      </c>
      <c r="AP854" s="9">
        <v>3.2409999999999997</v>
      </c>
      <c r="AQ854" s="9">
        <v>2.331</v>
      </c>
      <c r="AR854" s="9">
        <v>2.4409999999999998</v>
      </c>
      <c r="AT854" s="9"/>
      <c r="AU854" s="9"/>
      <c r="AV854" s="9"/>
      <c r="AW854" s="9"/>
      <c r="AX854" s="9"/>
      <c r="AY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</row>
    <row r="855" spans="1:70" hidden="1" x14ac:dyDescent="0.25">
      <c r="A855" s="8">
        <v>36497</v>
      </c>
      <c r="B855" s="5">
        <f t="shared" si="36"/>
        <v>849</v>
      </c>
      <c r="C855" s="9"/>
      <c r="D855" s="9" t="s">
        <v>269</v>
      </c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 t="s">
        <v>269</v>
      </c>
      <c r="AA855" s="9">
        <v>2.41</v>
      </c>
      <c r="AB855" s="9">
        <v>2.331</v>
      </c>
      <c r="AC855" s="179">
        <f t="shared" si="35"/>
        <v>0</v>
      </c>
      <c r="AD855" s="9"/>
      <c r="AE855" s="9">
        <v>2.331</v>
      </c>
      <c r="AF855" s="9">
        <v>2.331</v>
      </c>
      <c r="AG855" s="9">
        <v>2.3935</v>
      </c>
      <c r="AH855" s="9">
        <v>2.1760000000000002</v>
      </c>
      <c r="AI855" s="9">
        <v>2.161</v>
      </c>
      <c r="AJ855" s="9">
        <v>2.161</v>
      </c>
      <c r="AK855" s="9">
        <v>2.2109999999999999</v>
      </c>
      <c r="AL855" s="9">
        <v>2.2885</v>
      </c>
      <c r="AM855" s="9">
        <v>2.3860000000000001</v>
      </c>
      <c r="AN855" s="9">
        <v>2.3959999999999999</v>
      </c>
      <c r="AO855" s="9">
        <v>2.4910000000000001</v>
      </c>
      <c r="AP855" s="9">
        <v>3.0309999999999997</v>
      </c>
      <c r="AQ855" s="9">
        <v>2.2010000000000001</v>
      </c>
      <c r="AR855" s="9">
        <v>2.3359999999999999</v>
      </c>
      <c r="AT855" s="9"/>
      <c r="AU855" s="9"/>
      <c r="AV855" s="9"/>
      <c r="AW855" s="9"/>
      <c r="AX855" s="9"/>
      <c r="AY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</row>
    <row r="856" spans="1:70" hidden="1" x14ac:dyDescent="0.25">
      <c r="A856" s="8">
        <v>36500</v>
      </c>
      <c r="B856" s="5">
        <f t="shared" si="36"/>
        <v>850</v>
      </c>
      <c r="C856" s="9"/>
      <c r="D856" s="9" t="s">
        <v>269</v>
      </c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 t="s">
        <v>269</v>
      </c>
      <c r="AA856" s="9">
        <v>2.2650000000000001</v>
      </c>
      <c r="AB856" s="9">
        <v>2.2240000000000002</v>
      </c>
      <c r="AC856" s="179">
        <f t="shared" si="35"/>
        <v>0</v>
      </c>
      <c r="AD856" s="9"/>
      <c r="AE856" s="9">
        <v>2.2240000000000002</v>
      </c>
      <c r="AF856" s="9">
        <v>2.2240000000000002</v>
      </c>
      <c r="AG856" s="9">
        <v>2.2690000000000001</v>
      </c>
      <c r="AH856" s="9">
        <v>2.1265000000000001</v>
      </c>
      <c r="AI856" s="9">
        <v>2.1215000000000002</v>
      </c>
      <c r="AJ856" s="9">
        <v>2.1240000000000001</v>
      </c>
      <c r="AK856" s="9">
        <v>2.1190000000000002</v>
      </c>
      <c r="AL856" s="9">
        <v>2.1940000000000004</v>
      </c>
      <c r="AM856" s="9">
        <v>2.3290000000000002</v>
      </c>
      <c r="AN856" s="9">
        <v>2.3640000000000003</v>
      </c>
      <c r="AO856" s="9">
        <v>2.3690000000000002</v>
      </c>
      <c r="AP856" s="9">
        <v>2.8240000000000003</v>
      </c>
      <c r="AQ856" s="9">
        <v>2.1115000000000004</v>
      </c>
      <c r="AR856" s="9">
        <v>2.2690000000000001</v>
      </c>
      <c r="AT856" s="9"/>
      <c r="AU856" s="9"/>
      <c r="AV856" s="9"/>
      <c r="AW856" s="9"/>
      <c r="AX856" s="9"/>
      <c r="AY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</row>
    <row r="857" spans="1:70" hidden="1" x14ac:dyDescent="0.25">
      <c r="A857" s="8">
        <v>36501</v>
      </c>
      <c r="B857" s="5">
        <f t="shared" si="36"/>
        <v>851</v>
      </c>
      <c r="C857" s="9"/>
      <c r="D857" s="9" t="s">
        <v>269</v>
      </c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 t="s">
        <v>269</v>
      </c>
      <c r="AA857" s="9">
        <v>2.2200000000000002</v>
      </c>
      <c r="AB857" s="9">
        <v>2.2709999999999999</v>
      </c>
      <c r="AC857" s="179">
        <f t="shared" si="35"/>
        <v>0</v>
      </c>
      <c r="AD857" s="9"/>
      <c r="AE857" s="9">
        <v>2.2709999999999999</v>
      </c>
      <c r="AF857" s="9">
        <v>2.2709999999999999</v>
      </c>
      <c r="AG857" s="9">
        <v>2.3109999999999999</v>
      </c>
      <c r="AH857" s="9">
        <v>2.1734999999999998</v>
      </c>
      <c r="AI857" s="9">
        <v>2.161</v>
      </c>
      <c r="AJ857" s="9">
        <v>2.1635</v>
      </c>
      <c r="AK857" s="9">
        <v>2.1709999999999998</v>
      </c>
      <c r="AL857" s="9">
        <v>2.246</v>
      </c>
      <c r="AM857" s="9">
        <v>2.3634999999999997</v>
      </c>
      <c r="AN857" s="9">
        <v>2.4609999999999999</v>
      </c>
      <c r="AO857" s="9">
        <v>2.4184999999999999</v>
      </c>
      <c r="AP857" s="9">
        <v>2.8359999999999999</v>
      </c>
      <c r="AQ857" s="9">
        <v>2.1585000000000001</v>
      </c>
      <c r="AR857" s="9">
        <v>2.3359999999999999</v>
      </c>
      <c r="AT857" s="9"/>
      <c r="AU857" s="9"/>
      <c r="AV857" s="9"/>
      <c r="AW857" s="9"/>
      <c r="AX857" s="9"/>
      <c r="AY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</row>
    <row r="858" spans="1:70" hidden="1" x14ac:dyDescent="0.25">
      <c r="A858" s="8">
        <v>36502</v>
      </c>
      <c r="B858" s="5">
        <f t="shared" si="36"/>
        <v>852</v>
      </c>
      <c r="C858" s="9"/>
      <c r="D858" s="9" t="s">
        <v>269</v>
      </c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 t="s">
        <v>269</v>
      </c>
      <c r="AA858" s="9">
        <v>2.29</v>
      </c>
      <c r="AB858" s="9">
        <v>2.2879999999999998</v>
      </c>
      <c r="AC858" s="179">
        <f t="shared" si="35"/>
        <v>0</v>
      </c>
      <c r="AD858" s="9"/>
      <c r="AE858" s="9">
        <v>2.2879999999999998</v>
      </c>
      <c r="AF858" s="9">
        <v>2.2879999999999998</v>
      </c>
      <c r="AG858" s="9">
        <v>2.3304999999999998</v>
      </c>
      <c r="AH858" s="9">
        <v>2.1904999999999997</v>
      </c>
      <c r="AI858" s="9">
        <v>2.1929999999999996</v>
      </c>
      <c r="AJ858" s="9">
        <v>2.1955</v>
      </c>
      <c r="AK858" s="9">
        <v>2.1917499999999999</v>
      </c>
      <c r="AL858" s="9">
        <v>2.2654999999999998</v>
      </c>
      <c r="AM858" s="9">
        <v>2.3979999999999997</v>
      </c>
      <c r="AN858" s="9">
        <v>2.4804999999999997</v>
      </c>
      <c r="AO858" s="9">
        <v>2.4329999999999998</v>
      </c>
      <c r="AP858" s="9">
        <v>2.8704999999999998</v>
      </c>
      <c r="AQ858" s="9">
        <v>2.1904999999999997</v>
      </c>
      <c r="AR858" s="9">
        <v>2.3654999999999999</v>
      </c>
      <c r="AS858" s="9">
        <v>2.835</v>
      </c>
      <c r="AT858" s="9">
        <v>3</v>
      </c>
      <c r="AU858" s="9">
        <v>2.4700000000000002</v>
      </c>
      <c r="AV858" s="9">
        <v>2.4249999999999998</v>
      </c>
      <c r="AW858" s="9"/>
      <c r="AX858" s="9"/>
      <c r="AY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</row>
    <row r="859" spans="1:70" hidden="1" x14ac:dyDescent="0.25">
      <c r="A859" s="8">
        <v>36503</v>
      </c>
      <c r="B859" s="5">
        <f t="shared" si="36"/>
        <v>853</v>
      </c>
      <c r="C859" s="9"/>
      <c r="D859" s="9" t="s">
        <v>269</v>
      </c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 t="s">
        <v>269</v>
      </c>
      <c r="AA859" s="9">
        <v>2.2999999999999998</v>
      </c>
      <c r="AB859" s="9">
        <v>2.2850000000000001</v>
      </c>
      <c r="AC859" s="179">
        <f t="shared" si="35"/>
        <v>2.9999999999996696E-3</v>
      </c>
      <c r="AD859" s="9"/>
      <c r="AE859" s="9">
        <v>2.2879999999999998</v>
      </c>
      <c r="AF859" s="9">
        <v>2.2879999999999998</v>
      </c>
      <c r="AG859" s="9">
        <v>2.3405</v>
      </c>
      <c r="AH859" s="9">
        <v>2.2004999999999999</v>
      </c>
      <c r="AI859" s="9">
        <v>2.2029999999999998</v>
      </c>
      <c r="AJ859" s="9">
        <v>2.2079999999999997</v>
      </c>
      <c r="AK859" s="9">
        <v>2.1955</v>
      </c>
      <c r="AL859" s="9">
        <v>2.2704999999999997</v>
      </c>
      <c r="AM859" s="9">
        <v>2.4129999999999998</v>
      </c>
      <c r="AN859" s="9">
        <v>2.508</v>
      </c>
      <c r="AO859" s="9">
        <v>2.4279999999999999</v>
      </c>
      <c r="AP859" s="9">
        <v>2.8679999999999999</v>
      </c>
      <c r="AQ859" s="9">
        <v>2.1904999999999997</v>
      </c>
      <c r="AR859" s="9">
        <v>2.383</v>
      </c>
      <c r="AS859" s="9">
        <v>2.9249999999999998</v>
      </c>
      <c r="AT859" s="9">
        <v>3.1</v>
      </c>
      <c r="AU859" s="9">
        <v>2.4700000000000002</v>
      </c>
      <c r="AV859" s="9">
        <v>2.4249999999999998</v>
      </c>
      <c r="AW859" s="9"/>
      <c r="AX859" s="9"/>
      <c r="AY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</row>
    <row r="860" spans="1:70" hidden="1" x14ac:dyDescent="0.25">
      <c r="A860" s="8">
        <v>36504</v>
      </c>
      <c r="B860" s="5">
        <f t="shared" si="36"/>
        <v>854</v>
      </c>
      <c r="C860" s="9"/>
      <c r="D860" s="9" t="s">
        <v>269</v>
      </c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 t="s">
        <v>269</v>
      </c>
      <c r="AA860" s="9">
        <v>2.3650000000000002</v>
      </c>
      <c r="AB860" s="9">
        <v>2.4460000000000002</v>
      </c>
      <c r="AC860" s="179">
        <f t="shared" si="35"/>
        <v>0</v>
      </c>
      <c r="AD860" s="9"/>
      <c r="AE860" s="9">
        <v>2.4460000000000002</v>
      </c>
      <c r="AF860" s="9">
        <v>2.4460000000000002</v>
      </c>
      <c r="AG860" s="9">
        <v>2.5010000000000003</v>
      </c>
      <c r="AH860" s="9">
        <v>2.3185000000000002</v>
      </c>
      <c r="AI860" s="9">
        <v>2.3260000000000001</v>
      </c>
      <c r="AJ860" s="9">
        <v>2.3260000000000001</v>
      </c>
      <c r="AK860" s="9">
        <v>2.3485</v>
      </c>
      <c r="AL860" s="9">
        <v>2.42225</v>
      </c>
      <c r="AM860" s="9">
        <v>2.5335000000000001</v>
      </c>
      <c r="AN860" s="9">
        <v>2.6160000000000001</v>
      </c>
      <c r="AO860" s="9">
        <v>2.5810000000000004</v>
      </c>
      <c r="AP860" s="9">
        <v>3.0860000000000003</v>
      </c>
      <c r="AQ860" s="9">
        <v>2.3460000000000001</v>
      </c>
      <c r="AR860" s="9">
        <v>2.5110000000000001</v>
      </c>
      <c r="AS860" s="9">
        <v>2.9550000000000001</v>
      </c>
      <c r="AT860" s="9">
        <v>3.13</v>
      </c>
      <c r="AU860" s="9">
        <v>2.6</v>
      </c>
      <c r="AV860" s="9">
        <v>2.5</v>
      </c>
      <c r="AW860" s="9"/>
      <c r="AX860" s="9"/>
      <c r="AY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</row>
    <row r="861" spans="1:70" hidden="1" x14ac:dyDescent="0.25">
      <c r="A861" s="8">
        <v>36507</v>
      </c>
      <c r="B861" s="5">
        <f t="shared" si="36"/>
        <v>855</v>
      </c>
      <c r="C861" s="9"/>
      <c r="D861" s="3" t="s">
        <v>269</v>
      </c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3" t="s">
        <v>269</v>
      </c>
      <c r="AA861" s="3">
        <v>2.4350000000000001</v>
      </c>
      <c r="AB861" s="3">
        <v>2.5089999999999999</v>
      </c>
      <c r="AC861" s="179">
        <f t="shared" si="35"/>
        <v>0</v>
      </c>
      <c r="AD861" s="9"/>
      <c r="AE861" s="9">
        <v>2.5089999999999999</v>
      </c>
      <c r="AF861" s="9">
        <v>2.5089999999999999</v>
      </c>
      <c r="AG861" s="9">
        <v>2.5665</v>
      </c>
      <c r="AH861" s="9">
        <v>2.3839999999999999</v>
      </c>
      <c r="AI861" s="9">
        <v>2.3664999999999998</v>
      </c>
      <c r="AJ861" s="9">
        <v>2.379</v>
      </c>
      <c r="AK861" s="9">
        <v>2.4114999999999998</v>
      </c>
      <c r="AL861" s="9">
        <v>2.4889999999999999</v>
      </c>
      <c r="AM861" s="9">
        <v>2.5714999999999999</v>
      </c>
      <c r="AN861" s="9">
        <v>2.6339999999999999</v>
      </c>
      <c r="AO861" s="9">
        <v>2.649</v>
      </c>
      <c r="AP861" s="9">
        <v>3.149</v>
      </c>
      <c r="AQ861" s="9">
        <v>2.4165000000000001</v>
      </c>
      <c r="AR861" s="9">
        <v>2.5339999999999998</v>
      </c>
      <c r="AS861" s="9">
        <v>2.855</v>
      </c>
      <c r="AT861" s="9">
        <v>3</v>
      </c>
      <c r="AU861" s="9">
        <v>2.6</v>
      </c>
      <c r="AV861" s="9">
        <v>2.4750000000000001</v>
      </c>
      <c r="AW861" s="9"/>
      <c r="AX861" s="9"/>
      <c r="AY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</row>
    <row r="862" spans="1:70" hidden="1" x14ac:dyDescent="0.25">
      <c r="A862" s="8">
        <v>36508</v>
      </c>
      <c r="B862" s="5">
        <f t="shared" si="36"/>
        <v>856</v>
      </c>
      <c r="C862" s="9"/>
      <c r="D862" s="3" t="s">
        <v>269</v>
      </c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3" t="s">
        <v>269</v>
      </c>
      <c r="AA862" s="3">
        <v>2.5499999999999998</v>
      </c>
      <c r="AB862" s="3">
        <v>2.585</v>
      </c>
      <c r="AC862" s="179">
        <f t="shared" si="35"/>
        <v>0</v>
      </c>
      <c r="AD862" s="9"/>
      <c r="AE862" s="9">
        <v>2.585</v>
      </c>
      <c r="AF862" s="9">
        <v>2.585</v>
      </c>
      <c r="AG862" s="9">
        <v>2.6587499999999999</v>
      </c>
      <c r="AH862" s="9">
        <v>2.4424999999999999</v>
      </c>
      <c r="AI862" s="9">
        <v>2.4224999999999999</v>
      </c>
      <c r="AJ862" s="9">
        <v>2.4275000000000002</v>
      </c>
      <c r="AK862" s="9">
        <v>2.4874999999999998</v>
      </c>
      <c r="AL862" s="9">
        <v>2.56</v>
      </c>
      <c r="AM862" s="9">
        <v>2.6375000000000002</v>
      </c>
      <c r="AN862" s="9">
        <v>2.6749999999999998</v>
      </c>
      <c r="AO862" s="9">
        <v>2.73</v>
      </c>
      <c r="AP862" s="9">
        <v>3.2549999999999999</v>
      </c>
      <c r="AQ862" s="9">
        <v>2.4874999999999998</v>
      </c>
      <c r="AR862" s="9">
        <v>2.5874999999999999</v>
      </c>
      <c r="AS862" s="9">
        <v>2.855</v>
      </c>
      <c r="AT862" s="9">
        <v>3.0249999999999999</v>
      </c>
      <c r="AU862" s="9">
        <v>2.6</v>
      </c>
      <c r="AV862" s="9">
        <v>2.5249999999999999</v>
      </c>
      <c r="AW862" s="9"/>
      <c r="AX862" s="9"/>
      <c r="AY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</row>
    <row r="863" spans="1:70" hidden="1" x14ac:dyDescent="0.25">
      <c r="A863" s="8">
        <v>36509</v>
      </c>
      <c r="B863" s="5">
        <f t="shared" si="36"/>
        <v>857</v>
      </c>
      <c r="C863" s="9"/>
      <c r="D863" s="3" t="s">
        <v>269</v>
      </c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3" t="s">
        <v>269</v>
      </c>
      <c r="AA863" s="3">
        <v>2.58</v>
      </c>
      <c r="AB863" s="3">
        <v>2.4860000000000002</v>
      </c>
      <c r="AC863" s="179">
        <f t="shared" si="35"/>
        <v>0</v>
      </c>
      <c r="AD863" s="9"/>
      <c r="AE863" s="9">
        <v>2.4860000000000002</v>
      </c>
      <c r="AF863" s="9">
        <v>2.4860000000000002</v>
      </c>
      <c r="AG863" s="9">
        <v>2.556</v>
      </c>
      <c r="AH863" s="9">
        <v>2.3785000000000003</v>
      </c>
      <c r="AI863" s="9">
        <v>2.3810000000000002</v>
      </c>
      <c r="AJ863" s="9">
        <v>2.3810000000000002</v>
      </c>
      <c r="AK863" s="9">
        <v>2.391</v>
      </c>
      <c r="AL863" s="9">
        <v>2.4635000000000002</v>
      </c>
      <c r="AM863" s="9">
        <v>2.6010000000000004</v>
      </c>
      <c r="AN863" s="9">
        <v>2.7060000000000004</v>
      </c>
      <c r="AO863" s="9">
        <v>2.6210000000000004</v>
      </c>
      <c r="AP863" s="9">
        <v>3.141</v>
      </c>
      <c r="AQ863" s="9">
        <v>2.391</v>
      </c>
      <c r="AR863" s="9">
        <v>2.5710000000000002</v>
      </c>
      <c r="AS863" s="9">
        <v>2.875</v>
      </c>
      <c r="AT863" s="9">
        <v>3.02</v>
      </c>
      <c r="AU863" s="9">
        <v>2.6749999999999998</v>
      </c>
      <c r="AV863" s="9">
        <v>2.62</v>
      </c>
      <c r="AW863" s="9"/>
      <c r="AX863" s="9"/>
      <c r="AY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</row>
    <row r="864" spans="1:70" hidden="1" x14ac:dyDescent="0.25">
      <c r="A864" s="8">
        <v>36510</v>
      </c>
      <c r="B864" s="5">
        <f t="shared" si="36"/>
        <v>858</v>
      </c>
      <c r="C864" s="9"/>
      <c r="D864" s="3" t="s">
        <v>269</v>
      </c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3" t="s">
        <v>269</v>
      </c>
      <c r="AA864" s="3">
        <v>2.5350000000000001</v>
      </c>
      <c r="AB864" s="3">
        <v>2.6360000000000001</v>
      </c>
      <c r="AC864" s="179">
        <f t="shared" si="35"/>
        <v>0</v>
      </c>
      <c r="AD864" s="9"/>
      <c r="AE864" s="9">
        <v>2.6360000000000001</v>
      </c>
      <c r="AF864" s="9">
        <v>2.6360000000000001</v>
      </c>
      <c r="AG864" s="9">
        <v>2.706</v>
      </c>
      <c r="AH864" s="9">
        <v>2.5010000000000003</v>
      </c>
      <c r="AI864" s="9">
        <v>2.476</v>
      </c>
      <c r="AJ864" s="9">
        <v>2.4860000000000002</v>
      </c>
      <c r="AK864" s="9">
        <v>2.536</v>
      </c>
      <c r="AL864" s="9">
        <v>2.60975</v>
      </c>
      <c r="AM864" s="9">
        <v>2.6960000000000002</v>
      </c>
      <c r="AN864" s="9">
        <v>2.6710000000000003</v>
      </c>
      <c r="AO864" s="9">
        <v>2.7709999999999999</v>
      </c>
      <c r="AP864" s="9">
        <v>3.3109999999999999</v>
      </c>
      <c r="AQ864" s="9">
        <v>2.5260000000000002</v>
      </c>
      <c r="AR864" s="9">
        <v>2.6459999999999999</v>
      </c>
      <c r="AS864" s="9">
        <v>2.97</v>
      </c>
      <c r="AT864" s="9">
        <v>3.0720000000000001</v>
      </c>
      <c r="AU864" s="9">
        <v>2.65</v>
      </c>
      <c r="AV864" s="9">
        <v>2.65</v>
      </c>
      <c r="AW864" s="9"/>
      <c r="AX864" s="9"/>
      <c r="AY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</row>
    <row r="865" spans="1:70" hidden="1" x14ac:dyDescent="0.25">
      <c r="A865" s="8">
        <v>36511</v>
      </c>
      <c r="B865" s="5">
        <f t="shared" si="36"/>
        <v>859</v>
      </c>
      <c r="C865" s="9"/>
      <c r="D865" s="3" t="s">
        <v>269</v>
      </c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3" t="s">
        <v>269</v>
      </c>
      <c r="AA865" s="3">
        <v>2.64</v>
      </c>
      <c r="AB865" s="3">
        <v>2.6549999999999998</v>
      </c>
      <c r="AC865" s="179">
        <f t="shared" ref="AC865:AC928" si="37">AE865-AB865</f>
        <v>0</v>
      </c>
      <c r="AD865" s="9"/>
      <c r="AE865" s="9">
        <v>2.6549999999999998</v>
      </c>
      <c r="AF865" s="9">
        <v>2.6549999999999998</v>
      </c>
      <c r="AG865" s="9">
        <v>2.7287499999999998</v>
      </c>
      <c r="AH865" s="9">
        <v>2.5175000000000001</v>
      </c>
      <c r="AI865" s="9">
        <v>2.4950000000000001</v>
      </c>
      <c r="AJ865" s="9">
        <v>2.4950000000000001</v>
      </c>
      <c r="AK865" s="9">
        <v>2.5550000000000002</v>
      </c>
      <c r="AL865" s="9">
        <v>2.6274999999999999</v>
      </c>
      <c r="AM865" s="9">
        <v>2.6974999999999998</v>
      </c>
      <c r="AN865" s="9">
        <v>2.6850000000000001</v>
      </c>
      <c r="AO865" s="9">
        <v>2.79</v>
      </c>
      <c r="AP865" s="9">
        <v>3.35</v>
      </c>
      <c r="AQ865" s="9">
        <v>2.5499999999999998</v>
      </c>
      <c r="AR865" s="9">
        <v>2.645</v>
      </c>
      <c r="AS865" s="9">
        <v>2.95</v>
      </c>
      <c r="AT865" s="9">
        <v>3.04</v>
      </c>
      <c r="AU865" s="9">
        <v>2.65</v>
      </c>
      <c r="AV865" s="9">
        <v>2.7</v>
      </c>
      <c r="AW865" s="9"/>
      <c r="AX865" s="9"/>
      <c r="AY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</row>
    <row r="866" spans="1:70" hidden="1" x14ac:dyDescent="0.25">
      <c r="A866" s="8">
        <v>36514</v>
      </c>
      <c r="B866" s="5">
        <f t="shared" si="36"/>
        <v>860</v>
      </c>
      <c r="C866" s="9"/>
      <c r="D866" s="3" t="s">
        <v>269</v>
      </c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3" t="s">
        <v>269</v>
      </c>
      <c r="AA866" s="3">
        <v>2.68</v>
      </c>
      <c r="AB866" s="3">
        <v>2.629</v>
      </c>
      <c r="AC866" s="179">
        <f t="shared" si="37"/>
        <v>0</v>
      </c>
      <c r="AD866" s="9"/>
      <c r="AE866" s="9">
        <v>2.629</v>
      </c>
      <c r="AF866" s="9">
        <v>2.629</v>
      </c>
      <c r="AG866" s="9">
        <v>2.7102499999999998</v>
      </c>
      <c r="AH866" s="9">
        <v>2.4689999999999999</v>
      </c>
      <c r="AI866" s="9">
        <v>2.4289999999999998</v>
      </c>
      <c r="AJ866" s="9">
        <v>2.4340000000000002</v>
      </c>
      <c r="AK866" s="9">
        <v>2.5227499999999998</v>
      </c>
      <c r="AL866" s="9">
        <v>2.6015000000000001</v>
      </c>
      <c r="AM866" s="9">
        <v>2.609</v>
      </c>
      <c r="AN866" s="9">
        <v>2.5390000000000001</v>
      </c>
      <c r="AO866" s="9">
        <v>2.7690000000000001</v>
      </c>
      <c r="AP866" s="9">
        <v>3.3289999999999997</v>
      </c>
      <c r="AQ866" s="9">
        <v>2.524</v>
      </c>
      <c r="AR866" s="9">
        <v>2.5465</v>
      </c>
      <c r="AS866" s="9">
        <v>2.9750000000000001</v>
      </c>
      <c r="AT866" s="9">
        <v>3.07</v>
      </c>
      <c r="AU866" s="9">
        <v>2.7250000000000001</v>
      </c>
      <c r="AV866" s="9">
        <v>2.7250000000000001</v>
      </c>
      <c r="AW866" s="9"/>
      <c r="AX866" s="9"/>
      <c r="AY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</row>
    <row r="867" spans="1:70" hidden="1" x14ac:dyDescent="0.25">
      <c r="A867" s="8">
        <v>36515</v>
      </c>
      <c r="B867" s="5">
        <f t="shared" si="36"/>
        <v>861</v>
      </c>
      <c r="C867" s="9"/>
      <c r="D867" s="3" t="s">
        <v>269</v>
      </c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3" t="s">
        <v>269</v>
      </c>
      <c r="AA867" s="3">
        <v>2.605</v>
      </c>
      <c r="AB867" s="3">
        <v>2.5219999999999998</v>
      </c>
      <c r="AC867" s="179">
        <f t="shared" si="37"/>
        <v>0</v>
      </c>
      <c r="AD867" s="9"/>
      <c r="AE867" s="9">
        <v>2.5219999999999998</v>
      </c>
      <c r="AF867" s="9">
        <v>2.5219999999999998</v>
      </c>
      <c r="AG867" s="9">
        <v>2.5919999999999996</v>
      </c>
      <c r="AH867" s="9">
        <v>2.4144999999999999</v>
      </c>
      <c r="AI867" s="9">
        <v>2.4169999999999998</v>
      </c>
      <c r="AJ867" s="9">
        <v>2.4169999999999998</v>
      </c>
      <c r="AK867" s="9">
        <v>2.4269999999999996</v>
      </c>
      <c r="AL867" s="9">
        <v>2.4994999999999998</v>
      </c>
      <c r="AM867" s="9">
        <v>2.637</v>
      </c>
      <c r="AN867" s="9">
        <v>2.742</v>
      </c>
      <c r="AO867" s="9">
        <v>2.657</v>
      </c>
      <c r="AP867" s="9">
        <v>3.1769999999999996</v>
      </c>
      <c r="AQ867" s="9">
        <v>2.4269999999999996</v>
      </c>
      <c r="AR867" s="9">
        <v>2.6069999999999998</v>
      </c>
      <c r="AS867" s="9">
        <v>2.9750000000000001</v>
      </c>
      <c r="AT867" s="9">
        <v>3.07</v>
      </c>
      <c r="AU867" s="9">
        <v>2.7250000000000001</v>
      </c>
      <c r="AV867" s="9">
        <v>2.7250000000000001</v>
      </c>
      <c r="AW867" s="9"/>
      <c r="AX867" s="9"/>
      <c r="AY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</row>
    <row r="868" spans="1:70" hidden="1" x14ac:dyDescent="0.25">
      <c r="A868" s="8">
        <v>36516</v>
      </c>
      <c r="B868" s="5">
        <f t="shared" si="36"/>
        <v>862</v>
      </c>
      <c r="C868" s="9"/>
      <c r="D868" s="3" t="s">
        <v>269</v>
      </c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3" t="s">
        <v>269</v>
      </c>
      <c r="AA868" s="3">
        <v>2.4700000000000002</v>
      </c>
      <c r="AB868" s="3">
        <v>2.444</v>
      </c>
      <c r="AC868" s="179">
        <f t="shared" si="37"/>
        <v>0</v>
      </c>
      <c r="AD868" s="9"/>
      <c r="AE868" s="9">
        <v>2.444</v>
      </c>
      <c r="AF868" s="9">
        <v>2.444</v>
      </c>
      <c r="AG868" s="9">
        <v>2.5215000000000001</v>
      </c>
      <c r="AH868" s="9">
        <v>2.3039999999999998</v>
      </c>
      <c r="AI868" s="9">
        <v>2.2789999999999999</v>
      </c>
      <c r="AJ868" s="9">
        <v>2.2765</v>
      </c>
      <c r="AK868" s="9">
        <v>2.3489999999999998</v>
      </c>
      <c r="AL868" s="9">
        <v>2.4239999999999999</v>
      </c>
      <c r="AM868" s="9">
        <v>2.464</v>
      </c>
      <c r="AN868" s="9">
        <v>2.3839999999999999</v>
      </c>
      <c r="AO868" s="9">
        <v>2.5840000000000001</v>
      </c>
      <c r="AP868" s="9">
        <v>3.1739999999999999</v>
      </c>
      <c r="AQ868" s="9">
        <v>2.3414999999999999</v>
      </c>
      <c r="AR868" s="9">
        <v>2.4140000000000001</v>
      </c>
      <c r="AS868" s="9">
        <v>2.9750000000000001</v>
      </c>
      <c r="AT868" s="9">
        <v>3.1</v>
      </c>
      <c r="AU868" s="9">
        <v>2.6</v>
      </c>
      <c r="AV868" s="9">
        <v>2.5249999999999999</v>
      </c>
      <c r="AW868" s="9"/>
      <c r="AX868" s="9"/>
      <c r="AY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</row>
    <row r="869" spans="1:70" hidden="1" x14ac:dyDescent="0.25">
      <c r="A869" s="8">
        <v>36517</v>
      </c>
      <c r="B869" s="5">
        <f t="shared" si="36"/>
        <v>863</v>
      </c>
      <c r="C869" s="9"/>
      <c r="D869" s="3" t="s">
        <v>269</v>
      </c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3" t="s">
        <v>269</v>
      </c>
      <c r="AA869" s="3">
        <v>2.44</v>
      </c>
      <c r="AB869" s="3">
        <v>2.399</v>
      </c>
      <c r="AC869" s="179">
        <f t="shared" si="37"/>
        <v>0</v>
      </c>
      <c r="AD869" s="9"/>
      <c r="AE869" s="9">
        <v>2.399</v>
      </c>
      <c r="AF869" s="9">
        <v>2.399</v>
      </c>
      <c r="AG869" s="9">
        <v>2.4660000000000002</v>
      </c>
      <c r="AH869" s="9">
        <v>2.2565</v>
      </c>
      <c r="AI869" s="9">
        <v>2.2364999999999999</v>
      </c>
      <c r="AJ869" s="9">
        <v>2.2315</v>
      </c>
      <c r="AK869" s="9">
        <v>2.3014999999999999</v>
      </c>
      <c r="AL869" s="9">
        <v>2.3777499999999998</v>
      </c>
      <c r="AM869" s="9">
        <v>2.4089999999999998</v>
      </c>
      <c r="AN869" s="9">
        <v>2.2890000000000001</v>
      </c>
      <c r="AO869" s="9">
        <v>2.5390000000000001</v>
      </c>
      <c r="AP869" s="9">
        <v>3.1215000000000002</v>
      </c>
      <c r="AQ869" s="9">
        <v>2.294</v>
      </c>
      <c r="AR869" s="9">
        <v>2.3690000000000002</v>
      </c>
      <c r="AS869" s="9">
        <v>3</v>
      </c>
      <c r="AT869" s="9">
        <v>3.125</v>
      </c>
      <c r="AU869" s="9">
        <v>2.6</v>
      </c>
      <c r="AV869" s="9">
        <v>2.2999999999999998</v>
      </c>
      <c r="AW869" s="9"/>
      <c r="AX869" s="9"/>
      <c r="AY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</row>
    <row r="870" spans="1:70" hidden="1" x14ac:dyDescent="0.25">
      <c r="A870" s="8">
        <v>36521</v>
      </c>
      <c r="B870" s="5">
        <f t="shared" si="36"/>
        <v>864</v>
      </c>
      <c r="C870" s="9"/>
      <c r="D870" s="3" t="s">
        <v>269</v>
      </c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3" t="s">
        <v>269</v>
      </c>
      <c r="AA870" s="3">
        <v>2.37</v>
      </c>
      <c r="AB870" s="3">
        <v>2.2709999999999999</v>
      </c>
      <c r="AC870" s="179">
        <f t="shared" si="37"/>
        <v>0</v>
      </c>
      <c r="AD870" s="9"/>
      <c r="AE870" s="9">
        <v>2.2709999999999999</v>
      </c>
      <c r="AF870" s="9">
        <v>2.2709999999999999</v>
      </c>
      <c r="AG870" s="9">
        <v>2.33725</v>
      </c>
      <c r="AH870" s="9">
        <v>2.1309999999999998</v>
      </c>
      <c r="AI870" s="9">
        <v>2.1360000000000001</v>
      </c>
      <c r="AJ870" s="9">
        <v>2.1334999999999997</v>
      </c>
      <c r="AK870" s="9">
        <v>2.1734999999999998</v>
      </c>
      <c r="AL870" s="9">
        <v>2.25725</v>
      </c>
      <c r="AM870" s="9">
        <v>2.3409999999999997</v>
      </c>
      <c r="AN870" s="9">
        <v>2.161</v>
      </c>
      <c r="AO870" s="9">
        <v>2.411</v>
      </c>
      <c r="AP870" s="9">
        <v>3.2909999999999999</v>
      </c>
      <c r="AQ870" s="9">
        <v>2.1759999999999997</v>
      </c>
      <c r="AR870" s="9">
        <v>2.2909999999999999</v>
      </c>
      <c r="AS870" s="9">
        <v>3.1</v>
      </c>
      <c r="AT870" s="9">
        <v>3.2</v>
      </c>
      <c r="AU870" s="9">
        <v>2.2999999999999998</v>
      </c>
      <c r="AV870" s="9">
        <v>2.2999999999999998</v>
      </c>
      <c r="AW870" s="9"/>
      <c r="AX870" s="9"/>
      <c r="AY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</row>
    <row r="871" spans="1:70" hidden="1" x14ac:dyDescent="0.25">
      <c r="A871" s="8">
        <v>36522</v>
      </c>
      <c r="B871" s="5">
        <f t="shared" si="36"/>
        <v>865</v>
      </c>
      <c r="C871" s="9"/>
      <c r="D871" s="3" t="s">
        <v>269</v>
      </c>
      <c r="E871" s="9">
        <v>1</v>
      </c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3" t="s">
        <v>269</v>
      </c>
      <c r="AA871" s="3">
        <v>2.3199999999999998</v>
      </c>
      <c r="AB871" s="3">
        <v>2.3439999999999999</v>
      </c>
      <c r="AC871" s="179">
        <f t="shared" si="37"/>
        <v>0</v>
      </c>
      <c r="AD871" s="9">
        <v>1</v>
      </c>
      <c r="AE871" s="9">
        <v>2.3439999999999999</v>
      </c>
      <c r="AF871" s="9">
        <v>2.3439999999999999</v>
      </c>
      <c r="AG871" s="9">
        <v>2.419</v>
      </c>
      <c r="AH871" s="9">
        <v>2.2089999999999996</v>
      </c>
      <c r="AI871" s="9">
        <v>2.194</v>
      </c>
      <c r="AJ871" s="9">
        <v>2.194</v>
      </c>
      <c r="AK871" s="9">
        <v>2.2439999999999998</v>
      </c>
      <c r="AL871" s="9">
        <v>2.3340000000000001</v>
      </c>
      <c r="AM871" s="9">
        <v>2.4039999999999999</v>
      </c>
      <c r="AN871" s="9">
        <v>2.294</v>
      </c>
      <c r="AO871" s="9">
        <v>2.4815</v>
      </c>
      <c r="AP871" s="9">
        <v>3.694</v>
      </c>
      <c r="AQ871" s="9">
        <v>2.2439999999999998</v>
      </c>
      <c r="AR871" s="9">
        <v>2.3439999999999999</v>
      </c>
      <c r="AS871" s="9">
        <v>3.1</v>
      </c>
      <c r="AT871" s="9">
        <v>3.25</v>
      </c>
      <c r="AU871" s="9">
        <v>2.3250000000000002</v>
      </c>
      <c r="AV871" s="9">
        <v>2.2799999999999998</v>
      </c>
      <c r="AW871" s="9"/>
      <c r="AX871" s="9"/>
      <c r="AY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</row>
    <row r="872" spans="1:70" hidden="1" x14ac:dyDescent="0.25">
      <c r="A872" s="8">
        <v>36523</v>
      </c>
      <c r="B872" s="5">
        <f t="shared" si="36"/>
        <v>866</v>
      </c>
      <c r="C872" s="9"/>
      <c r="D872" s="3" t="s">
        <v>270</v>
      </c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3" t="s">
        <v>270</v>
      </c>
      <c r="AA872" s="3">
        <v>2.38</v>
      </c>
      <c r="AB872" s="3">
        <v>2.3940000000000001</v>
      </c>
      <c r="AC872" s="179">
        <f t="shared" si="37"/>
        <v>-4.0000000000000036E-3</v>
      </c>
      <c r="AD872" s="9"/>
      <c r="AE872" s="9">
        <v>2.39</v>
      </c>
      <c r="AF872" s="9">
        <v>2.39</v>
      </c>
      <c r="AG872" s="9">
        <v>2.4624999999999999</v>
      </c>
      <c r="AH872" s="9">
        <v>2.2549999999999999</v>
      </c>
      <c r="AI872" s="9">
        <v>2.2450000000000001</v>
      </c>
      <c r="AJ872" s="9">
        <v>2.25</v>
      </c>
      <c r="AK872" s="9">
        <v>2.2875000000000001</v>
      </c>
      <c r="AL872" s="9">
        <v>2.38</v>
      </c>
      <c r="AM872" s="9">
        <v>2.44</v>
      </c>
      <c r="AN872" s="9">
        <v>2.34</v>
      </c>
      <c r="AO872" s="9">
        <v>2.5274999999999999</v>
      </c>
      <c r="AP872" s="9">
        <v>3.165</v>
      </c>
      <c r="AQ872" s="9">
        <v>2.29</v>
      </c>
      <c r="AR872" s="9">
        <v>2.38</v>
      </c>
      <c r="AS872" s="9">
        <v>2.8</v>
      </c>
      <c r="AT872" s="9">
        <v>2.91</v>
      </c>
      <c r="AU872" s="9">
        <v>2.7</v>
      </c>
      <c r="AV872" s="9">
        <v>2.2999999999999998</v>
      </c>
      <c r="AW872" s="9"/>
      <c r="AX872" s="9"/>
      <c r="AY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</row>
    <row r="873" spans="1:70" hidden="1" x14ac:dyDescent="0.25">
      <c r="A873" s="8">
        <v>36524</v>
      </c>
      <c r="B873" s="5">
        <f t="shared" si="36"/>
        <v>867</v>
      </c>
      <c r="C873" s="9"/>
      <c r="D873" s="3" t="s">
        <v>270</v>
      </c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3" t="s">
        <v>270</v>
      </c>
      <c r="AA873" s="3">
        <v>2.37</v>
      </c>
      <c r="AB873" s="3">
        <v>2.3290000000000002</v>
      </c>
      <c r="AC873" s="179">
        <f t="shared" si="37"/>
        <v>0</v>
      </c>
      <c r="AD873" s="9"/>
      <c r="AE873" s="9">
        <v>2.3290000000000002</v>
      </c>
      <c r="AF873" s="9">
        <v>2.3290000000000002</v>
      </c>
      <c r="AG873" s="9">
        <v>2.399</v>
      </c>
      <c r="AH873" s="9">
        <v>2.1990000000000003</v>
      </c>
      <c r="AI873" s="9">
        <v>2.194</v>
      </c>
      <c r="AJ873" s="9">
        <v>2.2040000000000002</v>
      </c>
      <c r="AK873" s="9">
        <v>2.2290000000000001</v>
      </c>
      <c r="AL873" s="9">
        <v>2.3202500000000001</v>
      </c>
      <c r="AM873" s="9">
        <v>2.3890000000000002</v>
      </c>
      <c r="AN873" s="9">
        <v>2.2790000000000004</v>
      </c>
      <c r="AO873" s="9">
        <v>2.4652500000000002</v>
      </c>
      <c r="AP873" s="9">
        <v>3.0640000000000001</v>
      </c>
      <c r="AQ873" s="9">
        <v>2.2365000000000004</v>
      </c>
      <c r="AR873" s="9">
        <v>2.3640000000000003</v>
      </c>
      <c r="AS873" s="9">
        <v>2.78</v>
      </c>
      <c r="AT873" s="9">
        <v>2.8875000000000002</v>
      </c>
      <c r="AU873" s="9">
        <v>2.12</v>
      </c>
      <c r="AV873" s="9">
        <v>2.12</v>
      </c>
      <c r="AW873" s="9"/>
      <c r="AX873" s="9"/>
      <c r="AY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</row>
    <row r="874" spans="1:70" hidden="1" x14ac:dyDescent="0.25">
      <c r="A874" s="8">
        <v>36529</v>
      </c>
      <c r="B874" s="5">
        <f t="shared" si="36"/>
        <v>868</v>
      </c>
      <c r="C874" s="9"/>
      <c r="D874" s="3" t="s">
        <v>270</v>
      </c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3" t="s">
        <v>270</v>
      </c>
      <c r="AA874" s="3">
        <v>2.1800000000000002</v>
      </c>
      <c r="AB874" s="3">
        <v>2.1760000000000002</v>
      </c>
      <c r="AC874" s="179">
        <f t="shared" si="37"/>
        <v>0</v>
      </c>
      <c r="AD874" s="9"/>
      <c r="AE874" s="9">
        <v>2.1760000000000002</v>
      </c>
      <c r="AF874" s="9">
        <v>2.1760000000000002</v>
      </c>
      <c r="AG874" s="9">
        <v>2.2335000000000003</v>
      </c>
      <c r="AH874" s="9">
        <v>2.081</v>
      </c>
      <c r="AI874" s="9">
        <v>2.081</v>
      </c>
      <c r="AJ874" s="9">
        <v>2.081</v>
      </c>
      <c r="AK874" s="9">
        <v>2.0860000000000003</v>
      </c>
      <c r="AL874" s="9">
        <v>2.1760000000000002</v>
      </c>
      <c r="AM874" s="9">
        <v>2.2935000000000003</v>
      </c>
      <c r="AN874" s="9">
        <v>2.1460000000000004</v>
      </c>
      <c r="AO874" s="9">
        <v>2.3035000000000001</v>
      </c>
      <c r="AP874" s="9">
        <v>2.8135000000000003</v>
      </c>
      <c r="AQ874" s="9">
        <v>2.0860000000000003</v>
      </c>
      <c r="AR874" s="9">
        <v>2.2560000000000002</v>
      </c>
      <c r="AS874" s="9">
        <v>2.7949999999999999</v>
      </c>
      <c r="AT874" s="9">
        <v>2.85</v>
      </c>
      <c r="AU874" s="9">
        <v>2.15</v>
      </c>
      <c r="AV874" s="9">
        <v>2.15</v>
      </c>
      <c r="AW874" s="9"/>
      <c r="AX874" s="9"/>
      <c r="AY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</row>
    <row r="875" spans="1:70" hidden="1" x14ac:dyDescent="0.25">
      <c r="A875" s="8">
        <v>36530</v>
      </c>
      <c r="B875" s="5">
        <f t="shared" si="36"/>
        <v>869</v>
      </c>
      <c r="C875" s="9"/>
      <c r="D875" s="3" t="s">
        <v>270</v>
      </c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3" t="s">
        <v>270</v>
      </c>
      <c r="AA875" s="3">
        <v>2.1800000000000002</v>
      </c>
      <c r="AB875" s="3">
        <v>2.1680000000000001</v>
      </c>
      <c r="AC875" s="179">
        <f t="shared" si="37"/>
        <v>0</v>
      </c>
      <c r="AD875" s="9"/>
      <c r="AE875" s="9">
        <v>2.1680000000000001</v>
      </c>
      <c r="AF875" s="9">
        <v>2.1680000000000001</v>
      </c>
      <c r="AG875" s="9">
        <v>2.2330000000000001</v>
      </c>
      <c r="AH875" s="9">
        <v>2.0755000000000003</v>
      </c>
      <c r="AI875" s="9">
        <v>2.073</v>
      </c>
      <c r="AJ875" s="9">
        <v>2.073</v>
      </c>
      <c r="AK875" s="9">
        <v>2.0780000000000003</v>
      </c>
      <c r="AL875" s="9">
        <v>2.1717500000000003</v>
      </c>
      <c r="AM875" s="9">
        <v>2.2930000000000001</v>
      </c>
      <c r="AN875" s="9">
        <v>2.1280000000000001</v>
      </c>
      <c r="AO875" s="9">
        <v>2.2955000000000001</v>
      </c>
      <c r="AP875" s="9">
        <v>2.7830000000000004</v>
      </c>
      <c r="AQ875" s="9">
        <v>2.0955000000000004</v>
      </c>
      <c r="AR875" s="9">
        <v>2.238</v>
      </c>
      <c r="AS875" s="9">
        <v>2.8</v>
      </c>
      <c r="AT875" s="9">
        <v>2.855</v>
      </c>
      <c r="AU875" s="9">
        <v>2.15</v>
      </c>
      <c r="AV875" s="9">
        <v>2.15</v>
      </c>
      <c r="AW875" s="9"/>
      <c r="AX875" s="9"/>
      <c r="AY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</row>
    <row r="876" spans="1:70" hidden="1" x14ac:dyDescent="0.25">
      <c r="A876" s="8">
        <v>36531</v>
      </c>
      <c r="B876" s="5">
        <f t="shared" si="36"/>
        <v>870</v>
      </c>
      <c r="C876" s="9"/>
      <c r="D876" s="3" t="s">
        <v>270</v>
      </c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3" t="s">
        <v>270</v>
      </c>
      <c r="AA876" s="3">
        <v>2.1749999999999998</v>
      </c>
      <c r="AB876" s="3">
        <v>2.1960000000000002</v>
      </c>
      <c r="AC876" s="179">
        <f t="shared" si="37"/>
        <v>0</v>
      </c>
      <c r="AD876" s="9"/>
      <c r="AE876" s="9">
        <v>2.1960000000000002</v>
      </c>
      <c r="AF876" s="9">
        <v>2.1960000000000002</v>
      </c>
      <c r="AG876" s="9">
        <v>2.266</v>
      </c>
      <c r="AH876" s="9">
        <v>2.101</v>
      </c>
      <c r="AI876" s="9">
        <v>2.101</v>
      </c>
      <c r="AJ876" s="9">
        <v>2.0935000000000001</v>
      </c>
      <c r="AK876" s="9">
        <v>2.1035000000000004</v>
      </c>
      <c r="AL876" s="9">
        <v>2.1997500000000003</v>
      </c>
      <c r="AM876" s="9">
        <v>2.3110000000000004</v>
      </c>
      <c r="AN876" s="9">
        <v>2.1560000000000001</v>
      </c>
      <c r="AO876" s="9">
        <v>2.3285</v>
      </c>
      <c r="AP876" s="9">
        <v>2.8560000000000003</v>
      </c>
      <c r="AQ876" s="9">
        <v>2.1235000000000004</v>
      </c>
      <c r="AR876" s="9">
        <v>2.266</v>
      </c>
      <c r="AS876" s="9"/>
      <c r="AT876" s="9"/>
      <c r="AU876" s="9"/>
      <c r="AV876" s="9"/>
      <c r="AW876" s="9"/>
      <c r="AX876" s="9"/>
      <c r="AY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</row>
    <row r="877" spans="1:70" hidden="1" x14ac:dyDescent="0.25">
      <c r="A877" s="8">
        <v>36532</v>
      </c>
      <c r="B877" s="5">
        <f t="shared" si="36"/>
        <v>871</v>
      </c>
      <c r="C877" s="9"/>
      <c r="D877" s="3" t="s">
        <v>270</v>
      </c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3" t="s">
        <v>270</v>
      </c>
      <c r="AA877" s="3">
        <v>2.21</v>
      </c>
      <c r="AB877" s="3">
        <v>2.173</v>
      </c>
      <c r="AC877" s="179">
        <f t="shared" si="37"/>
        <v>0</v>
      </c>
      <c r="AD877" s="9"/>
      <c r="AE877" s="9">
        <v>2.173</v>
      </c>
      <c r="AF877" s="9">
        <v>2.173</v>
      </c>
      <c r="AG877" s="9">
        <v>2.2429999999999999</v>
      </c>
      <c r="AH877" s="9">
        <v>2.0779999999999998</v>
      </c>
      <c r="AI877" s="9">
        <v>2.0779999999999998</v>
      </c>
      <c r="AJ877" s="9">
        <v>2.0705</v>
      </c>
      <c r="AK877" s="9">
        <v>2.0805000000000002</v>
      </c>
      <c r="AL877" s="9">
        <v>2.1767500000000002</v>
      </c>
      <c r="AM877" s="9">
        <v>2.2880000000000003</v>
      </c>
      <c r="AN877" s="9">
        <v>2.133</v>
      </c>
      <c r="AO877" s="9">
        <v>2.3054999999999999</v>
      </c>
      <c r="AP877" s="9">
        <v>2.8330000000000002</v>
      </c>
      <c r="AQ877" s="9">
        <v>2.1005000000000003</v>
      </c>
      <c r="AR877" s="9">
        <v>2.2429999999999999</v>
      </c>
      <c r="AS877" s="9"/>
      <c r="AT877" s="9"/>
      <c r="AU877" s="9"/>
      <c r="AV877" s="9"/>
      <c r="AW877" s="9"/>
      <c r="AX877" s="9"/>
      <c r="AY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</row>
    <row r="878" spans="1:70" hidden="1" x14ac:dyDescent="0.25">
      <c r="A878" s="8">
        <v>36535</v>
      </c>
      <c r="B878" s="5">
        <f t="shared" si="36"/>
        <v>872</v>
      </c>
      <c r="C878" s="9"/>
      <c r="D878" s="3" t="s">
        <v>270</v>
      </c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3" t="s">
        <v>270</v>
      </c>
      <c r="AA878" s="3">
        <v>2.1800000000000002</v>
      </c>
      <c r="AB878" s="3">
        <v>2.2160000000000002</v>
      </c>
      <c r="AC878" s="179">
        <f t="shared" si="37"/>
        <v>0</v>
      </c>
      <c r="AD878" s="9"/>
      <c r="AE878" s="9">
        <v>2.2160000000000002</v>
      </c>
      <c r="AF878" s="9">
        <v>2.2160000000000002</v>
      </c>
      <c r="AG878" s="9">
        <v>2.286</v>
      </c>
      <c r="AH878" s="9">
        <v>2.1160000000000001</v>
      </c>
      <c r="AI878" s="9">
        <v>2.1110000000000002</v>
      </c>
      <c r="AJ878" s="9">
        <v>2.1035000000000004</v>
      </c>
      <c r="AK878" s="9">
        <v>2.1235000000000004</v>
      </c>
      <c r="AL878" s="9">
        <v>2.2197500000000003</v>
      </c>
      <c r="AM878" s="9">
        <v>2.3360000000000003</v>
      </c>
      <c r="AN878" s="9">
        <v>2.1760000000000002</v>
      </c>
      <c r="AO878" s="9">
        <v>2.3485</v>
      </c>
      <c r="AP878" s="9">
        <v>2.9210000000000003</v>
      </c>
      <c r="AQ878" s="9">
        <v>2.1360000000000001</v>
      </c>
      <c r="AR878" s="9">
        <v>2.286</v>
      </c>
      <c r="AS878" s="9"/>
      <c r="AT878" s="9"/>
      <c r="AU878" s="9"/>
      <c r="AV878" s="9"/>
      <c r="AW878" s="9"/>
      <c r="AX878" s="9"/>
      <c r="AY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</row>
    <row r="879" spans="1:70" hidden="1" x14ac:dyDescent="0.25">
      <c r="A879" s="8">
        <v>36536</v>
      </c>
      <c r="B879" s="5">
        <f t="shared" si="36"/>
        <v>873</v>
      </c>
      <c r="C879" s="9"/>
      <c r="D879" s="3" t="s">
        <v>270</v>
      </c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3" t="s">
        <v>270</v>
      </c>
      <c r="AA879" s="3">
        <v>2.25</v>
      </c>
      <c r="AB879" s="3">
        <v>2.2599999999999998</v>
      </c>
      <c r="AC879" s="179">
        <f t="shared" si="37"/>
        <v>0</v>
      </c>
      <c r="AD879" s="9"/>
      <c r="AE879" s="9">
        <v>2.2599999999999998</v>
      </c>
      <c r="AF879" s="9">
        <v>2.2599999999999998</v>
      </c>
      <c r="AG879" s="9">
        <v>2.33</v>
      </c>
      <c r="AH879" s="9">
        <v>2.1524999999999999</v>
      </c>
      <c r="AI879" s="9">
        <v>2.15</v>
      </c>
      <c r="AJ879" s="9">
        <v>2.1475</v>
      </c>
      <c r="AK879" s="9">
        <v>2.1637499999999998</v>
      </c>
      <c r="AL879" s="9">
        <v>2.2637499999999999</v>
      </c>
      <c r="AM879" s="9">
        <v>2.38</v>
      </c>
      <c r="AN879" s="9">
        <v>2.2174999999999998</v>
      </c>
      <c r="AO879" s="9">
        <v>2.3925000000000001</v>
      </c>
      <c r="AP879" s="9">
        <v>3.1349999999999998</v>
      </c>
      <c r="AQ879" s="9">
        <v>2.1800000000000002</v>
      </c>
      <c r="AR879" s="9">
        <v>2.3250000000000002</v>
      </c>
      <c r="AS879" s="9"/>
      <c r="AT879" s="9"/>
      <c r="AU879" s="9"/>
      <c r="AV879" s="9"/>
      <c r="AW879" s="9"/>
      <c r="AX879" s="9"/>
      <c r="AY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</row>
    <row r="880" spans="1:70" hidden="1" x14ac:dyDescent="0.25">
      <c r="A880" s="8">
        <v>36537</v>
      </c>
      <c r="B880" s="5">
        <f t="shared" si="36"/>
        <v>874</v>
      </c>
      <c r="C880" s="9"/>
      <c r="D880" s="3" t="s">
        <v>270</v>
      </c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3" t="s">
        <v>270</v>
      </c>
      <c r="AA880" s="3">
        <v>2.2799999999999998</v>
      </c>
      <c r="AB880" s="3">
        <v>2.2440000000000002</v>
      </c>
      <c r="AC880" s="179">
        <f t="shared" si="37"/>
        <v>0</v>
      </c>
      <c r="AD880" s="9"/>
      <c r="AE880" s="9">
        <v>2.2440000000000002</v>
      </c>
      <c r="AF880" s="9">
        <v>2.2440000000000002</v>
      </c>
      <c r="AG880" s="9">
        <v>2.3140000000000001</v>
      </c>
      <c r="AH880" s="9">
        <v>2.129</v>
      </c>
      <c r="AI880" s="9">
        <v>2.1265000000000001</v>
      </c>
      <c r="AJ880" s="9">
        <v>2.129</v>
      </c>
      <c r="AK880" s="9">
        <v>2.1502500000000002</v>
      </c>
      <c r="AL880" s="9">
        <v>2.2465000000000002</v>
      </c>
      <c r="AM880" s="9">
        <v>2.3765000000000001</v>
      </c>
      <c r="AN880" s="9">
        <v>2.1965000000000003</v>
      </c>
      <c r="AO880" s="9">
        <v>2.3777500000000003</v>
      </c>
      <c r="AP880" s="9">
        <v>3.194</v>
      </c>
      <c r="AQ880" s="9">
        <v>2.16025</v>
      </c>
      <c r="AR880" s="9">
        <v>2.3140000000000001</v>
      </c>
      <c r="AS880" s="9"/>
      <c r="AT880" s="9"/>
      <c r="AU880" s="9"/>
      <c r="AV880" s="9"/>
      <c r="AW880" s="9"/>
      <c r="AX880" s="9"/>
      <c r="AY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</row>
    <row r="881" spans="1:70" hidden="1" x14ac:dyDescent="0.25">
      <c r="A881" s="8">
        <v>36538</v>
      </c>
      <c r="B881" s="5">
        <f t="shared" si="36"/>
        <v>875</v>
      </c>
      <c r="C881" s="9"/>
      <c r="D881" s="3" t="s">
        <v>270</v>
      </c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3" t="s">
        <v>270</v>
      </c>
      <c r="AA881" s="3">
        <v>2.2799999999999998</v>
      </c>
      <c r="AB881" s="3">
        <v>2.2519999999999998</v>
      </c>
      <c r="AC881" s="179">
        <f t="shared" si="37"/>
        <v>0</v>
      </c>
      <c r="AD881" s="9"/>
      <c r="AE881" s="9">
        <v>2.2519999999999998</v>
      </c>
      <c r="AF881" s="9">
        <v>2.2519999999999998</v>
      </c>
      <c r="AG881" s="9">
        <v>2.3169999999999997</v>
      </c>
      <c r="AH881" s="9">
        <v>2.1395</v>
      </c>
      <c r="AI881" s="9">
        <v>2.1319999999999997</v>
      </c>
      <c r="AJ881" s="9">
        <v>2.1319999999999997</v>
      </c>
      <c r="AK881" s="9">
        <v>2.1544999999999996</v>
      </c>
      <c r="AL881" s="9">
        <v>2.25325</v>
      </c>
      <c r="AM881" s="9">
        <v>2.3719999999999999</v>
      </c>
      <c r="AN881" s="9">
        <v>2.2069999999999999</v>
      </c>
      <c r="AO881" s="9">
        <v>2.3957499999999996</v>
      </c>
      <c r="AP881" s="9">
        <v>3.2769999999999997</v>
      </c>
      <c r="AQ881" s="9">
        <v>2.1669999999999998</v>
      </c>
      <c r="AR881" s="9">
        <v>2.3169999999999997</v>
      </c>
      <c r="AS881" s="9"/>
      <c r="AT881" s="9"/>
      <c r="AU881" s="9"/>
      <c r="AV881" s="9"/>
      <c r="AW881" s="9"/>
      <c r="AX881" s="9"/>
      <c r="AY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</row>
    <row r="882" spans="1:70" hidden="1" x14ac:dyDescent="0.25">
      <c r="A882" s="8">
        <v>36539</v>
      </c>
      <c r="B882" s="5">
        <f t="shared" si="36"/>
        <v>876</v>
      </c>
      <c r="C882" s="9"/>
      <c r="D882" s="3" t="s">
        <v>270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3" t="s">
        <v>270</v>
      </c>
      <c r="AA882" s="3">
        <v>2.2799999999999998</v>
      </c>
      <c r="AB882" s="3">
        <v>2.3220000000000001</v>
      </c>
      <c r="AC882" s="179">
        <f t="shared" si="37"/>
        <v>0</v>
      </c>
      <c r="AD882" s="9"/>
      <c r="AE882" s="9">
        <v>2.3220000000000001</v>
      </c>
      <c r="AF882" s="9">
        <v>2.3220000000000001</v>
      </c>
      <c r="AG882" s="9">
        <v>2.3895</v>
      </c>
      <c r="AH882" s="9">
        <v>2.1895000000000002</v>
      </c>
      <c r="AI882" s="9">
        <v>2.1720000000000002</v>
      </c>
      <c r="AJ882" s="9">
        <v>2.1720000000000002</v>
      </c>
      <c r="AK882" s="9">
        <v>2.2195</v>
      </c>
      <c r="AL882" s="9">
        <v>2.3232500000000003</v>
      </c>
      <c r="AM882" s="9">
        <v>2.4220000000000002</v>
      </c>
      <c r="AN882" s="9">
        <v>2.2645</v>
      </c>
      <c r="AO882" s="9">
        <v>2.4632499999999999</v>
      </c>
      <c r="AP882" s="9">
        <v>3.3220000000000001</v>
      </c>
      <c r="AQ882" s="9">
        <v>2.2370000000000001</v>
      </c>
      <c r="AR882" s="9">
        <v>2.3770000000000002</v>
      </c>
      <c r="AS882" s="9"/>
      <c r="AT882" s="9"/>
      <c r="AU882" s="9"/>
      <c r="AV882" s="9"/>
      <c r="AW882" s="9"/>
      <c r="AX882" s="9"/>
      <c r="AY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</row>
    <row r="883" spans="1:70" hidden="1" x14ac:dyDescent="0.25">
      <c r="A883" s="8">
        <v>36543</v>
      </c>
      <c r="B883" s="5">
        <f t="shared" si="36"/>
        <v>877</v>
      </c>
      <c r="C883" s="9"/>
      <c r="D883" s="3" t="s">
        <v>270</v>
      </c>
      <c r="Z883" s="3" t="s">
        <v>270</v>
      </c>
      <c r="AA883" s="3">
        <v>2.36</v>
      </c>
      <c r="AB883" s="3">
        <v>2.383</v>
      </c>
      <c r="AC883" s="179">
        <f t="shared" si="37"/>
        <v>0</v>
      </c>
      <c r="AE883" s="9">
        <v>2.383</v>
      </c>
      <c r="AF883" s="9">
        <v>2.383</v>
      </c>
      <c r="AG883" s="9">
        <v>2.45425</v>
      </c>
      <c r="AH883" s="9">
        <v>2.2505000000000002</v>
      </c>
      <c r="AI883" s="9">
        <v>2.2229999999999999</v>
      </c>
      <c r="AJ883" s="9">
        <v>2.2229999999999999</v>
      </c>
      <c r="AK883" s="9">
        <v>2.2829999999999999</v>
      </c>
      <c r="AL883" s="9">
        <v>2.383</v>
      </c>
      <c r="AM883" s="9">
        <v>2.4380000000000002</v>
      </c>
      <c r="AN883" s="9">
        <v>2.3029999999999999</v>
      </c>
      <c r="AO883" s="9">
        <v>2.5242499999999999</v>
      </c>
      <c r="AP883" s="9">
        <v>3.4329999999999998</v>
      </c>
      <c r="AQ883" s="9">
        <v>2.2879999999999998</v>
      </c>
      <c r="AR883" s="9">
        <v>2.3879999999999999</v>
      </c>
      <c r="AS883" s="9">
        <v>2.8</v>
      </c>
      <c r="AT883" s="9">
        <v>2.9</v>
      </c>
      <c r="AU883" s="9">
        <v>2.13</v>
      </c>
      <c r="AV883" s="9">
        <v>2.15</v>
      </c>
      <c r="AW883" s="9">
        <v>2.5299999999999998</v>
      </c>
      <c r="AX883" s="9"/>
      <c r="AY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</row>
    <row r="884" spans="1:70" hidden="1" x14ac:dyDescent="0.25">
      <c r="A884" s="8">
        <v>36544</v>
      </c>
      <c r="B884" s="5">
        <f t="shared" si="36"/>
        <v>878</v>
      </c>
      <c r="C884" s="9"/>
      <c r="D884" s="3" t="s">
        <v>270</v>
      </c>
      <c r="Z884" s="3" t="s">
        <v>270</v>
      </c>
      <c r="AA884" s="3">
        <v>2.39</v>
      </c>
      <c r="AB884" s="3">
        <v>2.4169999999999998</v>
      </c>
      <c r="AC884" s="179">
        <f t="shared" si="37"/>
        <v>0</v>
      </c>
      <c r="AE884" s="9">
        <v>2.4169999999999998</v>
      </c>
      <c r="AF884" s="9">
        <v>2.4169999999999998</v>
      </c>
      <c r="AG884" s="9">
        <v>2.4882499999999999</v>
      </c>
      <c r="AH884" s="9">
        <v>2.2919999999999998</v>
      </c>
      <c r="AI884" s="9">
        <v>2.2569999999999997</v>
      </c>
      <c r="AJ884" s="9">
        <v>2.2569999999999997</v>
      </c>
      <c r="AK884" s="9">
        <v>2.3194999999999997</v>
      </c>
      <c r="AL884" s="9">
        <v>2.4119999999999999</v>
      </c>
      <c r="AM884" s="9">
        <v>2.4644999999999997</v>
      </c>
      <c r="AN884" s="9">
        <v>2.3119999999999998</v>
      </c>
      <c r="AO884" s="9">
        <v>2.5594999999999999</v>
      </c>
      <c r="AP884" s="9">
        <v>3.6669999999999998</v>
      </c>
      <c r="AQ884" s="9">
        <v>2.3219999999999996</v>
      </c>
      <c r="AR884" s="9">
        <v>2.4169999999999998</v>
      </c>
      <c r="AS884" s="9">
        <v>2.81</v>
      </c>
      <c r="AT884" s="9">
        <v>2.9249999999999998</v>
      </c>
      <c r="AU884" s="9">
        <v>2.13</v>
      </c>
      <c r="AV884" s="9">
        <v>2.125</v>
      </c>
      <c r="AW884" s="9">
        <v>2.5299999999999998</v>
      </c>
      <c r="AX884" s="9"/>
      <c r="AY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</row>
    <row r="885" spans="1:70" hidden="1" x14ac:dyDescent="0.25">
      <c r="A885" s="8">
        <v>36545</v>
      </c>
      <c r="B885" s="5">
        <f t="shared" si="36"/>
        <v>879</v>
      </c>
      <c r="C885" s="9"/>
      <c r="D885" s="3" t="s">
        <v>270</v>
      </c>
      <c r="Z885" s="3" t="s">
        <v>270</v>
      </c>
      <c r="AA885" s="3">
        <v>2.4700000000000002</v>
      </c>
      <c r="AB885" s="3">
        <v>2.5590000000000002</v>
      </c>
      <c r="AC885" s="179">
        <f t="shared" si="37"/>
        <v>0</v>
      </c>
      <c r="AE885" s="9">
        <v>2.5590000000000002</v>
      </c>
      <c r="AF885" s="9">
        <v>2.5590000000000002</v>
      </c>
      <c r="AG885" s="9">
        <v>2.6340000000000003</v>
      </c>
      <c r="AH885" s="9">
        <v>2.419</v>
      </c>
      <c r="AI885" s="9">
        <v>2.379</v>
      </c>
      <c r="AJ885" s="9">
        <v>2.3740000000000001</v>
      </c>
      <c r="AK885" s="9">
        <v>2.4565000000000001</v>
      </c>
      <c r="AL885" s="9">
        <v>2.5540000000000003</v>
      </c>
      <c r="AM885" s="9">
        <v>2.5640000000000001</v>
      </c>
      <c r="AN885" s="9">
        <v>2.4315000000000002</v>
      </c>
      <c r="AO885" s="9">
        <v>2.7090000000000001</v>
      </c>
      <c r="AP885" s="9">
        <v>4.359</v>
      </c>
      <c r="AQ885" s="9">
        <v>2.4515000000000002</v>
      </c>
      <c r="AR885" s="9">
        <v>2.5340000000000003</v>
      </c>
      <c r="AS885" s="9">
        <v>2.81</v>
      </c>
      <c r="AT885" s="9">
        <v>2.9350000000000001</v>
      </c>
      <c r="AU885" s="9">
        <v>2.13</v>
      </c>
      <c r="AV885" s="9">
        <v>2.1749999999999998</v>
      </c>
      <c r="AW885" s="9">
        <v>2.5299999999999998</v>
      </c>
      <c r="AX885" s="9"/>
      <c r="AY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</row>
    <row r="886" spans="1:70" hidden="1" x14ac:dyDescent="0.25">
      <c r="A886" s="8">
        <v>36546</v>
      </c>
      <c r="B886" s="5">
        <f t="shared" si="36"/>
        <v>880</v>
      </c>
      <c r="C886" s="9"/>
      <c r="D886" s="3" t="s">
        <v>270</v>
      </c>
      <c r="Z886" s="3" t="s">
        <v>270</v>
      </c>
      <c r="AA886" s="3">
        <v>2.61</v>
      </c>
      <c r="AB886" s="3">
        <v>2.4849999999999999</v>
      </c>
      <c r="AC886" s="179">
        <f t="shared" si="37"/>
        <v>0</v>
      </c>
      <c r="AE886" s="9">
        <v>2.4849999999999999</v>
      </c>
      <c r="AF886" s="9">
        <v>2.4849999999999999</v>
      </c>
      <c r="AG886" s="9">
        <v>2.5550000000000002</v>
      </c>
      <c r="AH886" s="9">
        <v>2.3450000000000002</v>
      </c>
      <c r="AI886" s="9">
        <v>2.3199999999999998</v>
      </c>
      <c r="AJ886" s="9">
        <v>2.3199999999999998</v>
      </c>
      <c r="AK886" s="9">
        <v>2.3824999999999998</v>
      </c>
      <c r="AL886" s="9">
        <v>2.48</v>
      </c>
      <c r="AM886" s="9">
        <v>2.5099999999999998</v>
      </c>
      <c r="AN886" s="9">
        <v>2.3574999999999999</v>
      </c>
      <c r="AO886" s="9">
        <v>2.6349999999999998</v>
      </c>
      <c r="AP886" s="9">
        <v>4.085</v>
      </c>
      <c r="AQ886" s="9">
        <v>2.3849999999999998</v>
      </c>
      <c r="AR886" s="9">
        <v>2.46</v>
      </c>
      <c r="AS886" s="9">
        <v>2.85</v>
      </c>
      <c r="AT886" s="9">
        <v>2.95</v>
      </c>
      <c r="AU886" s="9">
        <v>2.15</v>
      </c>
      <c r="AV886" s="9">
        <v>2.1749999999999998</v>
      </c>
      <c r="AW886" s="9">
        <v>2.5</v>
      </c>
      <c r="AX886" s="9"/>
      <c r="AY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</row>
    <row r="887" spans="1:70" hidden="1" x14ac:dyDescent="0.25">
      <c r="A887" s="8">
        <v>36549</v>
      </c>
      <c r="B887" s="5">
        <f t="shared" si="36"/>
        <v>881</v>
      </c>
      <c r="C887" s="9"/>
      <c r="D887" s="3" t="s">
        <v>270</v>
      </c>
      <c r="Z887" s="3" t="s">
        <v>270</v>
      </c>
      <c r="AA887" s="3">
        <v>2.5299999999999998</v>
      </c>
      <c r="AB887" s="3">
        <v>2.528</v>
      </c>
      <c r="AC887" s="179">
        <f t="shared" si="37"/>
        <v>0</v>
      </c>
      <c r="AE887" s="9">
        <v>2.528</v>
      </c>
      <c r="AF887" s="9">
        <v>2.528</v>
      </c>
      <c r="AG887" s="9">
        <v>2.6004999999999998</v>
      </c>
      <c r="AH887" s="9">
        <v>2.3805000000000001</v>
      </c>
      <c r="AI887" s="9">
        <v>2.3454999999999999</v>
      </c>
      <c r="AJ887" s="9">
        <v>2.343</v>
      </c>
      <c r="AK887" s="9">
        <v>2.4267500000000002</v>
      </c>
      <c r="AL887" s="9">
        <v>2.5217499999999999</v>
      </c>
      <c r="AM887" s="9">
        <v>2.5379999999999998</v>
      </c>
      <c r="AN887" s="9">
        <v>2.3580000000000001</v>
      </c>
      <c r="AO887" s="9">
        <v>2.6742499999999998</v>
      </c>
      <c r="AP887" s="9">
        <v>4.4279999999999999</v>
      </c>
      <c r="AQ887" s="9">
        <v>2.4279999999999999</v>
      </c>
      <c r="AR887" s="9">
        <v>2.4780000000000002</v>
      </c>
      <c r="AS887" s="9">
        <v>2.8250000000000002</v>
      </c>
      <c r="AT887" s="9">
        <v>2.95</v>
      </c>
      <c r="AU887" s="9">
        <v>2.15</v>
      </c>
      <c r="AV887" s="9">
        <v>2.35</v>
      </c>
      <c r="AW887" s="9">
        <v>2.5499999999999998</v>
      </c>
      <c r="AX887" s="9"/>
      <c r="AY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</row>
    <row r="888" spans="1:70" hidden="1" x14ac:dyDescent="0.25">
      <c r="A888" s="8">
        <v>36550</v>
      </c>
      <c r="B888" s="5">
        <f t="shared" si="36"/>
        <v>882</v>
      </c>
      <c r="C888" s="9"/>
      <c r="D888" s="3" t="s">
        <v>270</v>
      </c>
      <c r="Z888" s="3" t="s">
        <v>270</v>
      </c>
      <c r="AA888" s="3">
        <v>2.6</v>
      </c>
      <c r="AB888" s="3">
        <v>2.6160000000000001</v>
      </c>
      <c r="AC888" s="179">
        <f t="shared" si="37"/>
        <v>0</v>
      </c>
      <c r="AE888" s="9">
        <v>2.6160000000000001</v>
      </c>
      <c r="AF888" s="9">
        <v>2.6160000000000001</v>
      </c>
      <c r="AG888" s="9">
        <v>2.6960000000000002</v>
      </c>
      <c r="AH888" s="9">
        <v>2.4410000000000003</v>
      </c>
      <c r="AI888" s="9">
        <v>2.4060000000000001</v>
      </c>
      <c r="AJ888" s="9">
        <v>2.4010000000000002</v>
      </c>
      <c r="AK888" s="9">
        <v>2.4984999999999999</v>
      </c>
      <c r="AL888" s="9">
        <v>2.5860000000000003</v>
      </c>
      <c r="AM888" s="9">
        <v>2.5860000000000003</v>
      </c>
      <c r="AN888" s="9">
        <v>2.4460000000000002</v>
      </c>
      <c r="AO888" s="9">
        <v>2.7685</v>
      </c>
      <c r="AP888" s="9">
        <v>4.766</v>
      </c>
      <c r="AQ888" s="9">
        <v>2.5009999999999999</v>
      </c>
      <c r="AR888" s="9">
        <v>2.5385</v>
      </c>
      <c r="AS888" s="9">
        <v>2.85</v>
      </c>
      <c r="AT888" s="9">
        <v>2.96</v>
      </c>
      <c r="AU888" s="9">
        <v>2.4</v>
      </c>
      <c r="AV888" s="9">
        <v>2.5</v>
      </c>
      <c r="AW888" s="9">
        <v>2.6749999999999998</v>
      </c>
      <c r="AX888" s="9"/>
      <c r="AY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</row>
    <row r="889" spans="1:70" hidden="1" x14ac:dyDescent="0.25">
      <c r="A889" s="8">
        <v>36551</v>
      </c>
      <c r="B889" s="5">
        <f t="shared" si="36"/>
        <v>883</v>
      </c>
      <c r="C889" s="9"/>
      <c r="D889" s="3" t="s">
        <v>270</v>
      </c>
      <c r="Z889" s="3" t="s">
        <v>270</v>
      </c>
      <c r="AA889" s="3">
        <v>2.67</v>
      </c>
      <c r="AB889" s="3">
        <v>2.5230000000000001</v>
      </c>
      <c r="AC889" s="179">
        <f t="shared" si="37"/>
        <v>0</v>
      </c>
      <c r="AE889" s="9">
        <v>2.5230000000000001</v>
      </c>
      <c r="AF889" s="9">
        <v>2.5230000000000001</v>
      </c>
      <c r="AG889" s="9">
        <v>2.5992500000000001</v>
      </c>
      <c r="AH889" s="9">
        <v>2.3580000000000001</v>
      </c>
      <c r="AI889" s="9">
        <v>2.3180000000000001</v>
      </c>
      <c r="AJ889" s="9">
        <v>2.3205</v>
      </c>
      <c r="AK889" s="9">
        <v>2.4105000000000003</v>
      </c>
      <c r="AL889" s="9">
        <v>2.5005000000000002</v>
      </c>
      <c r="AM889" s="9">
        <v>2.5230000000000001</v>
      </c>
      <c r="AN889" s="9">
        <v>2.3130000000000002</v>
      </c>
      <c r="AO889" s="9">
        <v>2.673</v>
      </c>
      <c r="AP889" s="9">
        <v>5.0730000000000004</v>
      </c>
      <c r="AQ889" s="9">
        <v>2.403</v>
      </c>
      <c r="AR889" s="9">
        <v>2.4580000000000002</v>
      </c>
      <c r="AS889" s="9">
        <v>2.85</v>
      </c>
      <c r="AT889" s="9">
        <v>2.9750000000000001</v>
      </c>
      <c r="AU889" s="9">
        <v>2.25</v>
      </c>
      <c r="AV889" s="9">
        <v>2.4</v>
      </c>
      <c r="AW889" s="9">
        <v>2.6</v>
      </c>
      <c r="AX889" s="9"/>
      <c r="AY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</row>
    <row r="890" spans="1:70" hidden="1" x14ac:dyDescent="0.25">
      <c r="A890" s="8">
        <v>36552</v>
      </c>
      <c r="B890" s="5">
        <f t="shared" si="36"/>
        <v>884</v>
      </c>
      <c r="C890" s="9"/>
      <c r="D890" s="3" t="s">
        <v>270</v>
      </c>
      <c r="E890" s="1">
        <v>1</v>
      </c>
      <c r="Z890" s="3" t="s">
        <v>270</v>
      </c>
      <c r="AA890" s="3">
        <v>2.54</v>
      </c>
      <c r="AB890" s="3">
        <v>2.61</v>
      </c>
      <c r="AC890" s="179">
        <f t="shared" si="37"/>
        <v>0</v>
      </c>
      <c r="AD890" s="1">
        <v>1</v>
      </c>
      <c r="AE890" s="9">
        <v>2.61</v>
      </c>
      <c r="AF890" s="9">
        <v>2.61</v>
      </c>
      <c r="AG890" s="9">
        <v>2.6850000000000001</v>
      </c>
      <c r="AH890" s="9">
        <v>2.4449999999999998</v>
      </c>
      <c r="AI890" s="9">
        <v>2.4049999999999998</v>
      </c>
      <c r="AJ890" s="9">
        <v>2.4075000000000002</v>
      </c>
      <c r="AK890" s="9">
        <v>2.4975000000000001</v>
      </c>
      <c r="AL890" s="9">
        <v>2.58</v>
      </c>
      <c r="AM890" s="9">
        <v>2.61</v>
      </c>
      <c r="AN890" s="9">
        <v>2.4</v>
      </c>
      <c r="AO890" s="9">
        <v>2.76</v>
      </c>
      <c r="AP890" s="9">
        <v>5.31</v>
      </c>
      <c r="AQ890" s="9">
        <v>2.4900000000000002</v>
      </c>
      <c r="AR890" s="9">
        <v>2.5449999999999999</v>
      </c>
      <c r="AS890" s="9">
        <v>2.9</v>
      </c>
      <c r="AT890" s="9">
        <v>3</v>
      </c>
      <c r="AU890" s="9">
        <v>2.2599999999999998</v>
      </c>
      <c r="AV890" s="9">
        <v>2.2850000000000001</v>
      </c>
      <c r="AW890" s="9">
        <v>2.585</v>
      </c>
      <c r="AX890" s="9"/>
      <c r="AY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</row>
    <row r="891" spans="1:70" hidden="1" x14ac:dyDescent="0.25">
      <c r="A891" s="8">
        <v>36553</v>
      </c>
      <c r="B891" s="5">
        <f t="shared" si="36"/>
        <v>885</v>
      </c>
      <c r="C891" s="9"/>
      <c r="D891" s="3" t="s">
        <v>271</v>
      </c>
      <c r="Z891" s="3" t="s">
        <v>271</v>
      </c>
      <c r="AA891" s="3">
        <v>2.56</v>
      </c>
      <c r="AB891" s="3">
        <v>2.532</v>
      </c>
      <c r="AC891" s="179">
        <f t="shared" si="37"/>
        <v>0</v>
      </c>
      <c r="AE891" s="9">
        <v>2.532</v>
      </c>
      <c r="AF891" s="9">
        <v>2.532</v>
      </c>
      <c r="AG891" s="9">
        <v>2.6044999999999998</v>
      </c>
      <c r="AH891" s="9">
        <v>2.3519999999999999</v>
      </c>
      <c r="AI891" s="9">
        <v>2.2970000000000002</v>
      </c>
      <c r="AJ891" s="9">
        <v>2.2869999999999999</v>
      </c>
      <c r="AK891" s="9">
        <v>2.4144999999999999</v>
      </c>
      <c r="AL891" s="9">
        <v>2.5070000000000001</v>
      </c>
      <c r="AM891" s="9">
        <v>2.5169999999999999</v>
      </c>
      <c r="AN891" s="9">
        <v>2.262</v>
      </c>
      <c r="AO891" s="9">
        <v>2.6844999999999999</v>
      </c>
      <c r="AP891" s="9">
        <v>3.3420000000000001</v>
      </c>
      <c r="AQ891" s="9">
        <v>2.4119999999999999</v>
      </c>
      <c r="AR891" s="9">
        <v>2.452</v>
      </c>
      <c r="AS891" s="9">
        <v>2.8250000000000002</v>
      </c>
      <c r="AT891" s="9">
        <v>2.82</v>
      </c>
      <c r="AU891" s="9">
        <v>2.25</v>
      </c>
      <c r="AV891" s="9">
        <v>2.29</v>
      </c>
      <c r="AW891" s="9">
        <v>2.5</v>
      </c>
      <c r="AX891" s="9"/>
      <c r="AY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</row>
    <row r="892" spans="1:70" hidden="1" x14ac:dyDescent="0.25">
      <c r="A892" s="8">
        <v>36556</v>
      </c>
      <c r="B892" s="5">
        <f t="shared" si="36"/>
        <v>886</v>
      </c>
      <c r="C892" s="9"/>
      <c r="D892" s="3" t="s">
        <v>271</v>
      </c>
      <c r="Z892" s="3" t="s">
        <v>271</v>
      </c>
      <c r="AA892" s="3">
        <v>2.5750000000000002</v>
      </c>
      <c r="AB892" s="3">
        <v>2.6619999999999999</v>
      </c>
      <c r="AC892" s="179">
        <f t="shared" si="37"/>
        <v>0</v>
      </c>
      <c r="AE892" s="9">
        <v>2.6619999999999999</v>
      </c>
      <c r="AF892" s="9">
        <v>2.6619999999999999</v>
      </c>
      <c r="AG892" s="9">
        <v>2.7344999999999997</v>
      </c>
      <c r="AH892" s="9">
        <v>2.4769999999999999</v>
      </c>
      <c r="AI892" s="9">
        <v>2.407</v>
      </c>
      <c r="AJ892" s="9">
        <v>2.3969999999999998</v>
      </c>
      <c r="AK892" s="9">
        <v>2.5369999999999999</v>
      </c>
      <c r="AL892" s="9">
        <v>2.637</v>
      </c>
      <c r="AM892" s="9">
        <v>2.637</v>
      </c>
      <c r="AN892" s="9">
        <v>2.3919999999999999</v>
      </c>
      <c r="AO892" s="9">
        <v>2.8144999999999998</v>
      </c>
      <c r="AP892" s="9">
        <v>3.472</v>
      </c>
      <c r="AQ892" s="9">
        <v>2.5419999999999998</v>
      </c>
      <c r="AR892" s="9">
        <v>2.5819999999999999</v>
      </c>
      <c r="AS892" s="9">
        <v>2.85</v>
      </c>
      <c r="AT892" s="9">
        <v>2.86</v>
      </c>
      <c r="AU892" s="9">
        <v>2.25</v>
      </c>
      <c r="AV892" s="9">
        <v>2.29</v>
      </c>
      <c r="AW892" s="9">
        <v>2.4500000000000002</v>
      </c>
      <c r="AX892" s="9"/>
      <c r="AY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</row>
    <row r="893" spans="1:70" hidden="1" x14ac:dyDescent="0.25">
      <c r="A893" s="8">
        <v>36557</v>
      </c>
      <c r="B893" s="5">
        <f t="shared" si="36"/>
        <v>887</v>
      </c>
      <c r="C893" s="9"/>
      <c r="D893" s="3" t="s">
        <v>271</v>
      </c>
      <c r="Z893" s="3" t="s">
        <v>271</v>
      </c>
      <c r="AA893" s="3">
        <v>2.69</v>
      </c>
      <c r="AB893" s="3">
        <v>2.6989999999999998</v>
      </c>
      <c r="AC893" s="179">
        <f t="shared" si="37"/>
        <v>0</v>
      </c>
      <c r="AE893" s="9">
        <v>2.6989999999999998</v>
      </c>
      <c r="AF893" s="9">
        <v>2.6989999999999998</v>
      </c>
      <c r="AG893" s="9">
        <v>2.7639999999999998</v>
      </c>
      <c r="AH893" s="9">
        <v>2.5189999999999997</v>
      </c>
      <c r="AI893" s="9">
        <v>2.4589999999999996</v>
      </c>
      <c r="AJ893" s="9">
        <v>2.4390000000000001</v>
      </c>
      <c r="AK893" s="9">
        <v>2.5764999999999998</v>
      </c>
      <c r="AL893" s="9">
        <v>2.6764999999999999</v>
      </c>
      <c r="AM893" s="9">
        <v>2.6789999999999998</v>
      </c>
      <c r="AN893" s="9">
        <v>2.4139999999999997</v>
      </c>
      <c r="AO893" s="9">
        <v>2.8539999999999996</v>
      </c>
      <c r="AP893" s="9">
        <v>3.5989999999999998</v>
      </c>
      <c r="AQ893" s="9">
        <v>2.5789999999999997</v>
      </c>
      <c r="AR893" s="9">
        <v>2.629</v>
      </c>
      <c r="AS893" s="9">
        <v>2.9</v>
      </c>
      <c r="AT893" s="9">
        <v>2.88</v>
      </c>
      <c r="AU893" s="9">
        <v>2.29</v>
      </c>
      <c r="AV893" s="9">
        <v>2.25</v>
      </c>
      <c r="AW893" s="9">
        <v>2.4500000000000002</v>
      </c>
      <c r="AX893" s="9"/>
      <c r="AY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</row>
    <row r="894" spans="1:70" hidden="1" x14ac:dyDescent="0.25">
      <c r="A894" s="8">
        <v>36558</v>
      </c>
      <c r="B894" s="5">
        <f t="shared" si="36"/>
        <v>888</v>
      </c>
      <c r="C894" s="9"/>
      <c r="D894" s="3" t="s">
        <v>271</v>
      </c>
      <c r="Z894" s="3" t="s">
        <v>271</v>
      </c>
      <c r="AA894" s="3">
        <v>2.77</v>
      </c>
      <c r="AB894" s="3">
        <v>2.7589999999999999</v>
      </c>
      <c r="AC894" s="179">
        <f t="shared" si="37"/>
        <v>0</v>
      </c>
      <c r="AE894" s="9">
        <v>2.7589999999999999</v>
      </c>
      <c r="AF894" s="9">
        <v>2.7589999999999999</v>
      </c>
      <c r="AG894" s="9">
        <v>2.8239999999999998</v>
      </c>
      <c r="AH894" s="9">
        <v>2.5564999999999998</v>
      </c>
      <c r="AI894" s="9">
        <v>2.4790000000000001</v>
      </c>
      <c r="AJ894" s="9">
        <v>2.4664999999999999</v>
      </c>
      <c r="AK894" s="9">
        <v>2.6189999999999998</v>
      </c>
      <c r="AL894" s="9">
        <v>2.7164999999999999</v>
      </c>
      <c r="AM894" s="9">
        <v>2.6964999999999999</v>
      </c>
      <c r="AN894" s="9">
        <v>2.4390000000000001</v>
      </c>
      <c r="AO894" s="9">
        <v>2.9215</v>
      </c>
      <c r="AP894" s="9">
        <v>3.9989999999999997</v>
      </c>
      <c r="AQ894" s="9">
        <v>2.6214999999999997</v>
      </c>
      <c r="AR894" s="9">
        <v>2.6339999999999999</v>
      </c>
      <c r="AS894" s="9">
        <v>2.9</v>
      </c>
      <c r="AT894" s="9">
        <v>2.8849999999999998</v>
      </c>
      <c r="AU894" s="9">
        <v>2.2999999999999998</v>
      </c>
      <c r="AV894" s="9">
        <v>2.25</v>
      </c>
      <c r="AW894" s="9">
        <v>2.5750000000000002</v>
      </c>
      <c r="AX894" s="9"/>
      <c r="AY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</row>
    <row r="895" spans="1:70" hidden="1" x14ac:dyDescent="0.25">
      <c r="A895" s="8">
        <v>36559</v>
      </c>
      <c r="B895" s="5">
        <f t="shared" si="36"/>
        <v>889</v>
      </c>
      <c r="C895" s="9"/>
      <c r="D895" s="3" t="s">
        <v>271</v>
      </c>
      <c r="Z895" s="3" t="s">
        <v>271</v>
      </c>
      <c r="AA895" s="3">
        <v>2.71</v>
      </c>
      <c r="AB895" s="3">
        <v>2.6589999999999998</v>
      </c>
      <c r="AC895" s="179">
        <f t="shared" si="37"/>
        <v>0</v>
      </c>
      <c r="AE895" s="9">
        <v>2.6589999999999998</v>
      </c>
      <c r="AF895" s="9">
        <v>2.6589999999999998</v>
      </c>
      <c r="AG895" s="9">
        <v>2.7239999999999998</v>
      </c>
      <c r="AH895" s="9">
        <v>2.4689999999999999</v>
      </c>
      <c r="AI895" s="9">
        <v>2.3789999999999996</v>
      </c>
      <c r="AJ895" s="9">
        <v>2.3489999999999998</v>
      </c>
      <c r="AK895" s="9">
        <v>2.524</v>
      </c>
      <c r="AL895" s="9">
        <v>2.6214999999999997</v>
      </c>
      <c r="AM895" s="9">
        <v>2.5939999999999999</v>
      </c>
      <c r="AN895" s="9">
        <v>2.2689999999999997</v>
      </c>
      <c r="AO895" s="9">
        <v>2.819</v>
      </c>
      <c r="AP895" s="9">
        <v>4.0589999999999993</v>
      </c>
      <c r="AQ895" s="9">
        <v>2.524</v>
      </c>
      <c r="AR895" s="9">
        <v>2.4939999999999998</v>
      </c>
      <c r="AS895" s="9">
        <v>2.9</v>
      </c>
      <c r="AT895" s="9">
        <v>2.8</v>
      </c>
      <c r="AU895" s="9">
        <v>2.2999999999999998</v>
      </c>
      <c r="AV895" s="9">
        <v>2.25</v>
      </c>
      <c r="AW895" s="9">
        <v>2.5750000000000002</v>
      </c>
      <c r="AX895" s="9"/>
      <c r="AY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</row>
    <row r="896" spans="1:70" hidden="1" x14ac:dyDescent="0.25">
      <c r="A896" s="8">
        <v>36560</v>
      </c>
      <c r="B896" s="5">
        <f t="shared" si="36"/>
        <v>890</v>
      </c>
      <c r="C896" s="9"/>
      <c r="D896" s="3" t="s">
        <v>271</v>
      </c>
      <c r="Z896" s="3" t="s">
        <v>271</v>
      </c>
      <c r="AA896" s="3">
        <v>2.62</v>
      </c>
      <c r="AB896" s="3">
        <v>2.742</v>
      </c>
      <c r="AC896" s="179">
        <f t="shared" si="37"/>
        <v>0</v>
      </c>
      <c r="AE896" s="9">
        <v>2.742</v>
      </c>
      <c r="AF896" s="9">
        <v>2.742</v>
      </c>
      <c r="AG896" s="9">
        <v>2.802</v>
      </c>
      <c r="AH896" s="9">
        <v>2.532</v>
      </c>
      <c r="AI896" s="9">
        <v>2.4420000000000002</v>
      </c>
      <c r="AJ896" s="9">
        <v>2.3944999999999999</v>
      </c>
      <c r="AK896" s="9">
        <v>2.5920000000000001</v>
      </c>
      <c r="AL896" s="9">
        <v>2.702</v>
      </c>
      <c r="AM896" s="9">
        <v>2.657</v>
      </c>
      <c r="AN896" s="9">
        <v>2.3319999999999999</v>
      </c>
      <c r="AO896" s="9">
        <v>2.8995000000000002</v>
      </c>
      <c r="AP896" s="9">
        <v>4.0220000000000002</v>
      </c>
      <c r="AQ896" s="9">
        <v>2.6044999999999998</v>
      </c>
      <c r="AR896" s="9">
        <v>2.5419999999999998</v>
      </c>
      <c r="AS896" s="9">
        <v>2.95</v>
      </c>
      <c r="AT896" s="9">
        <v>2.8250000000000002</v>
      </c>
      <c r="AU896" s="9">
        <v>2.335</v>
      </c>
      <c r="AV896" s="9">
        <v>2.25</v>
      </c>
      <c r="AW896" s="9">
        <v>2.5750000000000002</v>
      </c>
      <c r="AX896" s="9"/>
      <c r="AY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</row>
    <row r="897" spans="1:70" hidden="1" x14ac:dyDescent="0.25">
      <c r="A897" s="8">
        <v>36563</v>
      </c>
      <c r="B897" s="5">
        <f t="shared" si="36"/>
        <v>891</v>
      </c>
      <c r="C897" s="9"/>
      <c r="D897" s="3" t="s">
        <v>271</v>
      </c>
      <c r="Z897" s="3" t="s">
        <v>271</v>
      </c>
      <c r="AA897" s="3">
        <v>2.6949999999999998</v>
      </c>
      <c r="AB897" s="3">
        <v>2.5619999999999998</v>
      </c>
      <c r="AC897" s="179">
        <f t="shared" si="37"/>
        <v>0</v>
      </c>
      <c r="AE897" s="9">
        <v>2.5619999999999998</v>
      </c>
      <c r="AF897" s="9">
        <v>2.5619999999999998</v>
      </c>
      <c r="AG897" s="9">
        <v>2.617</v>
      </c>
      <c r="AH897" s="9">
        <v>2.367</v>
      </c>
      <c r="AI897" s="9">
        <v>2.282</v>
      </c>
      <c r="AJ897" s="9">
        <v>2.262</v>
      </c>
      <c r="AK897" s="9">
        <v>2.4219999999999997</v>
      </c>
      <c r="AL897" s="9">
        <v>2.532</v>
      </c>
      <c r="AM897" s="9">
        <v>2.5169999999999999</v>
      </c>
      <c r="AN897" s="9">
        <v>2.1919999999999997</v>
      </c>
      <c r="AO897" s="9">
        <v>2.722</v>
      </c>
      <c r="AP897" s="9">
        <v>3.4119999999999999</v>
      </c>
      <c r="AQ897" s="9">
        <v>2.4219999999999997</v>
      </c>
      <c r="AR897" s="9">
        <v>2.3919999999999999</v>
      </c>
      <c r="AS897" s="9">
        <v>2.95</v>
      </c>
      <c r="AT897" s="9">
        <v>2.8</v>
      </c>
      <c r="AU897" s="9">
        <v>2.2999999999999998</v>
      </c>
      <c r="AV897" s="9">
        <v>2.2000000000000002</v>
      </c>
      <c r="AW897" s="9">
        <v>2.5249999999999999</v>
      </c>
      <c r="AX897" s="9"/>
      <c r="AY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</row>
    <row r="898" spans="1:70" hidden="1" x14ac:dyDescent="0.25">
      <c r="A898" s="8">
        <v>36564</v>
      </c>
      <c r="B898" s="5">
        <f t="shared" si="36"/>
        <v>892</v>
      </c>
      <c r="C898" s="9"/>
      <c r="D898" s="3" t="s">
        <v>271</v>
      </c>
      <c r="Z898" s="3" t="s">
        <v>271</v>
      </c>
      <c r="AA898" s="3">
        <v>2.5299999999999998</v>
      </c>
      <c r="AB898" s="3">
        <v>2.4950000000000001</v>
      </c>
      <c r="AC898" s="179">
        <f t="shared" si="37"/>
        <v>0</v>
      </c>
      <c r="AE898" s="9">
        <v>2.4950000000000001</v>
      </c>
      <c r="AF898" s="9">
        <v>2.4950000000000001</v>
      </c>
      <c r="AG898" s="9">
        <v>2.5575000000000001</v>
      </c>
      <c r="AH898" s="9">
        <v>2.31</v>
      </c>
      <c r="AI898" s="9">
        <v>2.2574999999999998</v>
      </c>
      <c r="AJ898" s="9">
        <v>2.2324999999999999</v>
      </c>
      <c r="AK898" s="9">
        <v>2.36</v>
      </c>
      <c r="AL898" s="9">
        <v>2.4725000000000001</v>
      </c>
      <c r="AM898" s="9">
        <v>2.5</v>
      </c>
      <c r="AN898" s="9">
        <v>2.1800000000000002</v>
      </c>
      <c r="AO898" s="9">
        <v>2.645</v>
      </c>
      <c r="AP898" s="9">
        <v>3.2450000000000001</v>
      </c>
      <c r="AQ898" s="9">
        <v>2.3650000000000002</v>
      </c>
      <c r="AR898" s="9">
        <v>2.39</v>
      </c>
      <c r="AS898" s="9">
        <v>2.96</v>
      </c>
      <c r="AT898" s="9">
        <v>2.85</v>
      </c>
      <c r="AU898" s="9">
        <v>2.2999999999999998</v>
      </c>
      <c r="AV898" s="9">
        <v>2.2000000000000002</v>
      </c>
      <c r="AW898" s="9">
        <v>2.4750000000000001</v>
      </c>
      <c r="AX898" s="9"/>
      <c r="AY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</row>
    <row r="899" spans="1:70" hidden="1" x14ac:dyDescent="0.25">
      <c r="A899" s="8">
        <v>36565</v>
      </c>
      <c r="B899" s="5">
        <f t="shared" si="36"/>
        <v>893</v>
      </c>
      <c r="C899" s="9"/>
      <c r="D899" s="3" t="s">
        <v>271</v>
      </c>
      <c r="Z899" s="3" t="s">
        <v>271</v>
      </c>
      <c r="AA899" s="3">
        <v>2.52</v>
      </c>
      <c r="AB899" s="3">
        <v>2.54</v>
      </c>
      <c r="AC899" s="179">
        <f t="shared" si="37"/>
        <v>0</v>
      </c>
      <c r="AE899" s="9">
        <v>2.54</v>
      </c>
      <c r="AF899" s="9">
        <v>2.54</v>
      </c>
      <c r="AG899" s="9">
        <v>2.605</v>
      </c>
      <c r="AH899" s="9">
        <v>2.36</v>
      </c>
      <c r="AI899" s="9">
        <v>2.2999999999999998</v>
      </c>
      <c r="AJ899" s="9">
        <v>2.29</v>
      </c>
      <c r="AK899" s="9">
        <v>2.4024999999999999</v>
      </c>
      <c r="AL899" s="9">
        <v>2.5125000000000002</v>
      </c>
      <c r="AM899" s="9">
        <v>2.5449999999999999</v>
      </c>
      <c r="AN899" s="9">
        <v>2.2549999999999999</v>
      </c>
      <c r="AO899" s="9">
        <v>2.69</v>
      </c>
      <c r="AP899" s="9">
        <v>3.14</v>
      </c>
      <c r="AQ899" s="9">
        <v>2.41</v>
      </c>
      <c r="AR899" s="9">
        <v>2.4249999999999998</v>
      </c>
      <c r="AS899" s="9">
        <v>3</v>
      </c>
      <c r="AT899" s="9">
        <v>2.8250000000000002</v>
      </c>
      <c r="AU899" s="9">
        <v>2.3250000000000002</v>
      </c>
      <c r="AV899" s="9">
        <v>2.19</v>
      </c>
      <c r="AW899" s="9">
        <v>2.4849999999999999</v>
      </c>
      <c r="AX899" s="9"/>
      <c r="AY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</row>
    <row r="900" spans="1:70" hidden="1" x14ac:dyDescent="0.25">
      <c r="A900" s="8">
        <v>36566</v>
      </c>
      <c r="B900" s="5">
        <f t="shared" si="36"/>
        <v>894</v>
      </c>
      <c r="C900" s="9"/>
      <c r="D900" s="3" t="s">
        <v>271</v>
      </c>
      <c r="Z900" s="3" t="s">
        <v>271</v>
      </c>
      <c r="AA900" s="3">
        <v>2.57</v>
      </c>
      <c r="AB900" s="3">
        <v>2.5920000000000001</v>
      </c>
      <c r="AC900" s="179">
        <f t="shared" si="37"/>
        <v>0</v>
      </c>
      <c r="AE900" s="9">
        <v>2.5920000000000001</v>
      </c>
      <c r="AF900" s="9">
        <v>2.5920000000000001</v>
      </c>
      <c r="AG900" s="9">
        <v>2.6619999999999999</v>
      </c>
      <c r="AH900" s="9">
        <v>2.3970000000000002</v>
      </c>
      <c r="AI900" s="9">
        <v>2.3570000000000002</v>
      </c>
      <c r="AJ900" s="9">
        <v>2.3094999999999999</v>
      </c>
      <c r="AK900" s="9">
        <v>2.4482500000000003</v>
      </c>
      <c r="AL900" s="9">
        <v>2.5594999999999999</v>
      </c>
      <c r="AM900" s="9">
        <v>2.5569999999999999</v>
      </c>
      <c r="AN900" s="9">
        <v>2.282</v>
      </c>
      <c r="AO900" s="9">
        <v>2.762</v>
      </c>
      <c r="AP900" s="9">
        <v>3.2919999999999998</v>
      </c>
      <c r="AQ900" s="9">
        <v>2.452</v>
      </c>
      <c r="AR900" s="9">
        <v>2.427</v>
      </c>
      <c r="AS900" s="9">
        <v>3.04</v>
      </c>
      <c r="AT900" s="9">
        <v>2.8450000000000002</v>
      </c>
      <c r="AU900" s="9">
        <v>2.36</v>
      </c>
      <c r="AV900" s="9">
        <v>2.2000000000000002</v>
      </c>
      <c r="AW900" s="9">
        <v>2.5</v>
      </c>
      <c r="AX900" s="9"/>
      <c r="AY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</row>
    <row r="901" spans="1:70" hidden="1" x14ac:dyDescent="0.25">
      <c r="A901" s="8">
        <v>36567</v>
      </c>
      <c r="B901" s="5">
        <f t="shared" si="36"/>
        <v>895</v>
      </c>
      <c r="C901" s="9"/>
      <c r="D901" s="3" t="s">
        <v>271</v>
      </c>
      <c r="Z901" s="3" t="s">
        <v>271</v>
      </c>
      <c r="AA901" s="3">
        <v>2.6150000000000002</v>
      </c>
      <c r="AB901" s="3">
        <v>2.57</v>
      </c>
      <c r="AC901" s="179">
        <f t="shared" si="37"/>
        <v>0</v>
      </c>
      <c r="AE901" s="9">
        <v>2.57</v>
      </c>
      <c r="AF901" s="9">
        <v>2.57</v>
      </c>
      <c r="AG901" s="9">
        <v>2.6425000000000001</v>
      </c>
      <c r="AH901" s="9">
        <v>2.3849999999999998</v>
      </c>
      <c r="AI901" s="9">
        <v>2.35</v>
      </c>
      <c r="AJ901" s="9">
        <v>2.3222</v>
      </c>
      <c r="AK901" s="9">
        <v>2.4325000000000001</v>
      </c>
      <c r="AL901" s="9">
        <v>2.5425</v>
      </c>
      <c r="AM901" s="9">
        <v>2.5750000000000002</v>
      </c>
      <c r="AN901" s="9">
        <v>2.27</v>
      </c>
      <c r="AO901" s="9">
        <v>2.7275</v>
      </c>
      <c r="AP901" s="9">
        <v>3.27</v>
      </c>
      <c r="AQ901" s="9">
        <v>2.4249999999999998</v>
      </c>
      <c r="AR901" s="9">
        <v>2.42</v>
      </c>
      <c r="AS901" s="9">
        <v>3.1</v>
      </c>
      <c r="AT901" s="9">
        <v>2.9</v>
      </c>
      <c r="AU901" s="9">
        <v>2.4500000000000002</v>
      </c>
      <c r="AV901" s="9">
        <v>2.2200000000000002</v>
      </c>
      <c r="AW901" s="9">
        <v>2.54</v>
      </c>
      <c r="AX901" s="9"/>
      <c r="AY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</row>
    <row r="902" spans="1:70" hidden="1" x14ac:dyDescent="0.25">
      <c r="A902" s="8">
        <v>36570</v>
      </c>
      <c r="B902" s="5">
        <f t="shared" si="36"/>
        <v>896</v>
      </c>
      <c r="C902" s="9"/>
      <c r="D902" s="3" t="s">
        <v>271</v>
      </c>
      <c r="Z902" s="3" t="s">
        <v>271</v>
      </c>
      <c r="AA902" s="3">
        <v>2.5299999999999998</v>
      </c>
      <c r="AB902" s="3">
        <v>2.5409999999999999</v>
      </c>
      <c r="AC902" s="179">
        <f t="shared" si="37"/>
        <v>0</v>
      </c>
      <c r="AE902" s="9">
        <v>2.5409999999999999</v>
      </c>
      <c r="AF902" s="9">
        <v>2.5409999999999999</v>
      </c>
      <c r="AG902" s="9">
        <v>2.6109999999999998</v>
      </c>
      <c r="AH902" s="9">
        <v>2.3609999999999998</v>
      </c>
      <c r="AI902" s="9">
        <v>2.3260000000000001</v>
      </c>
      <c r="AJ902" s="9">
        <v>2.306</v>
      </c>
      <c r="AK902" s="9">
        <v>2.4085000000000001</v>
      </c>
      <c r="AL902" s="9">
        <v>2.516</v>
      </c>
      <c r="AM902" s="9">
        <v>2.5709999999999997</v>
      </c>
      <c r="AN902" s="9">
        <v>2.2610000000000001</v>
      </c>
      <c r="AO902" s="9">
        <v>2.6909999999999998</v>
      </c>
      <c r="AP902" s="9">
        <v>3.141</v>
      </c>
      <c r="AQ902" s="9">
        <v>2.4085000000000001</v>
      </c>
      <c r="AR902" s="9">
        <v>2.4409999999999998</v>
      </c>
      <c r="AS902" s="9">
        <v>3.17</v>
      </c>
      <c r="AT902" s="9">
        <v>2.97</v>
      </c>
      <c r="AU902" s="9">
        <v>2.4849999999999999</v>
      </c>
      <c r="AV902" s="9">
        <v>2.2599999999999998</v>
      </c>
      <c r="AW902" s="9">
        <v>2.5499999999999998</v>
      </c>
      <c r="AX902" s="9"/>
      <c r="AY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</row>
    <row r="903" spans="1:70" hidden="1" x14ac:dyDescent="0.25">
      <c r="A903" s="8">
        <v>36571</v>
      </c>
      <c r="B903" s="5">
        <f t="shared" si="36"/>
        <v>897</v>
      </c>
      <c r="C903" s="9"/>
      <c r="D903" s="3" t="s">
        <v>271</v>
      </c>
      <c r="Z903" s="3" t="s">
        <v>271</v>
      </c>
      <c r="AA903" s="3">
        <v>2.56</v>
      </c>
      <c r="AB903" s="3">
        <v>2.6179999999999999</v>
      </c>
      <c r="AC903" s="179">
        <f t="shared" si="37"/>
        <v>0</v>
      </c>
      <c r="AE903" s="9">
        <v>2.6179999999999999</v>
      </c>
      <c r="AF903" s="9">
        <v>2.6179999999999999</v>
      </c>
      <c r="AG903" s="9">
        <v>2.6879999999999997</v>
      </c>
      <c r="AH903" s="9">
        <v>2.4379999999999997</v>
      </c>
      <c r="AI903" s="9">
        <v>2.3929999999999998</v>
      </c>
      <c r="AJ903" s="9">
        <v>2.363</v>
      </c>
      <c r="AK903" s="9">
        <v>2.4855</v>
      </c>
      <c r="AL903" s="9">
        <v>2.5905</v>
      </c>
      <c r="AM903" s="9">
        <v>2.6179999999999999</v>
      </c>
      <c r="AN903" s="9">
        <v>2.3180000000000001</v>
      </c>
      <c r="AO903" s="9">
        <v>2.7729999999999997</v>
      </c>
      <c r="AP903" s="9">
        <v>3.1680000000000001</v>
      </c>
      <c r="AQ903" s="9">
        <v>2.4855</v>
      </c>
      <c r="AR903" s="9">
        <v>2.4979999999999998</v>
      </c>
      <c r="AS903" s="9">
        <v>3.1749999999999998</v>
      </c>
      <c r="AT903" s="9">
        <v>2.97</v>
      </c>
      <c r="AU903" s="9">
        <v>2.5</v>
      </c>
      <c r="AV903" s="9">
        <v>2.29</v>
      </c>
      <c r="AW903" s="9">
        <v>2.6</v>
      </c>
      <c r="AX903" s="9"/>
      <c r="AY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</row>
    <row r="904" spans="1:70" hidden="1" x14ac:dyDescent="0.25">
      <c r="A904" s="8">
        <v>36572</v>
      </c>
      <c r="B904" s="5">
        <f t="shared" si="36"/>
        <v>898</v>
      </c>
      <c r="C904" s="9"/>
      <c r="D904" s="3" t="s">
        <v>271</v>
      </c>
      <c r="Z904" s="3" t="s">
        <v>271</v>
      </c>
      <c r="AA904" s="3">
        <v>2.6150000000000002</v>
      </c>
      <c r="AB904" s="3">
        <v>2.5640000000000001</v>
      </c>
      <c r="AC904" s="179">
        <f t="shared" si="37"/>
        <v>0</v>
      </c>
      <c r="AE904" s="9">
        <v>2.5640000000000001</v>
      </c>
      <c r="AF904" s="9">
        <v>2.5640000000000001</v>
      </c>
      <c r="AG904" s="9">
        <v>2.6315</v>
      </c>
      <c r="AH904" s="9">
        <v>2.4039999999999999</v>
      </c>
      <c r="AI904" s="9">
        <v>2.359</v>
      </c>
      <c r="AJ904" s="9">
        <v>2.3340000000000001</v>
      </c>
      <c r="AK904" s="9">
        <v>2.4415</v>
      </c>
      <c r="AL904" s="9">
        <v>2.544</v>
      </c>
      <c r="AM904" s="9">
        <v>2.589</v>
      </c>
      <c r="AN904" s="9">
        <v>2.3140000000000001</v>
      </c>
      <c r="AO904" s="9">
        <v>2.7164999999999999</v>
      </c>
      <c r="AP904" s="9">
        <v>3.149</v>
      </c>
      <c r="AQ904" s="9">
        <v>2.4489999999999998</v>
      </c>
      <c r="AR904" s="9">
        <v>2.4790000000000001</v>
      </c>
      <c r="AS904" s="9">
        <v>3.19</v>
      </c>
      <c r="AT904" s="9">
        <v>3.05</v>
      </c>
      <c r="AU904" s="9">
        <v>2.5249999999999999</v>
      </c>
      <c r="AV904" s="9">
        <v>2.29</v>
      </c>
      <c r="AW904" s="9">
        <v>2.6</v>
      </c>
      <c r="AX904" s="9"/>
      <c r="AY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</row>
    <row r="905" spans="1:70" hidden="1" x14ac:dyDescent="0.25">
      <c r="A905" s="8">
        <v>36573</v>
      </c>
      <c r="B905" s="5">
        <f t="shared" si="36"/>
        <v>899</v>
      </c>
      <c r="C905" s="9"/>
      <c r="D905" s="3" t="s">
        <v>271</v>
      </c>
      <c r="Z905" s="3" t="s">
        <v>271</v>
      </c>
      <c r="AA905" s="3">
        <v>2.59</v>
      </c>
      <c r="AB905" s="3">
        <v>2.6669999999999998</v>
      </c>
      <c r="AC905" s="179">
        <f t="shared" si="37"/>
        <v>0</v>
      </c>
      <c r="AE905" s="9">
        <v>2.6669999999999998</v>
      </c>
      <c r="AF905" s="9">
        <v>2.6669999999999998</v>
      </c>
      <c r="AG905" s="9">
        <v>2.7344999999999997</v>
      </c>
      <c r="AH905" s="9">
        <v>2.4994999999999998</v>
      </c>
      <c r="AI905" s="9">
        <v>2.4495</v>
      </c>
      <c r="AJ905" s="9">
        <v>2.4319999999999999</v>
      </c>
      <c r="AK905" s="9">
        <v>2.5419999999999998</v>
      </c>
      <c r="AL905" s="9">
        <v>2.6444999999999999</v>
      </c>
      <c r="AM905" s="9">
        <v>2.6719999999999997</v>
      </c>
      <c r="AN905" s="9">
        <v>2.3845000000000001</v>
      </c>
      <c r="AO905" s="9">
        <v>2.8219999999999996</v>
      </c>
      <c r="AP905" s="9">
        <v>3.2619999999999996</v>
      </c>
      <c r="AQ905" s="9">
        <v>2.5494999999999997</v>
      </c>
      <c r="AR905" s="9">
        <v>2.5669999999999997</v>
      </c>
      <c r="AS905" s="9">
        <v>3.2</v>
      </c>
      <c r="AT905" s="9">
        <v>3.1</v>
      </c>
      <c r="AU905" s="9">
        <v>2.5</v>
      </c>
      <c r="AV905" s="9">
        <v>2.25</v>
      </c>
      <c r="AW905" s="9">
        <v>2.6</v>
      </c>
      <c r="AX905" s="9"/>
      <c r="AY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</row>
    <row r="906" spans="1:70" hidden="1" x14ac:dyDescent="0.25">
      <c r="A906" s="8">
        <v>36574</v>
      </c>
      <c r="B906" s="5">
        <f t="shared" ref="B906:B969" si="38">B905+1</f>
        <v>900</v>
      </c>
      <c r="C906" s="9"/>
      <c r="D906" s="3" t="s">
        <v>271</v>
      </c>
      <c r="Z906" s="3" t="s">
        <v>271</v>
      </c>
      <c r="AA906" s="3">
        <v>2.61</v>
      </c>
      <c r="AB906" s="3">
        <v>2.633</v>
      </c>
      <c r="AC906" s="179">
        <f t="shared" si="37"/>
        <v>0</v>
      </c>
      <c r="AE906" s="9">
        <v>2.633</v>
      </c>
      <c r="AF906" s="9">
        <v>2.633</v>
      </c>
      <c r="AG906" s="9">
        <v>2.6955</v>
      </c>
      <c r="AH906" s="9">
        <v>2.4780000000000002</v>
      </c>
      <c r="AI906" s="9">
        <v>2.4180000000000001</v>
      </c>
      <c r="AJ906" s="9">
        <v>2.4155000000000002</v>
      </c>
      <c r="AK906" s="9">
        <v>2.5105</v>
      </c>
      <c r="AL906" s="9">
        <v>2.6105</v>
      </c>
      <c r="AM906" s="9">
        <v>2.6629999999999998</v>
      </c>
      <c r="AN906" s="9">
        <v>2.3605</v>
      </c>
      <c r="AO906" s="9">
        <v>2.7879999999999998</v>
      </c>
      <c r="AP906" s="9">
        <v>3.2130000000000001</v>
      </c>
      <c r="AQ906" s="9">
        <v>2.5105</v>
      </c>
      <c r="AR906" s="9">
        <v>2.5179999999999998</v>
      </c>
      <c r="AS906" s="9">
        <v>3.2</v>
      </c>
      <c r="AT906" s="9">
        <v>3.1</v>
      </c>
      <c r="AU906" s="9">
        <v>2.5</v>
      </c>
      <c r="AV906" s="9">
        <v>2.27</v>
      </c>
      <c r="AW906" s="9">
        <v>2.59</v>
      </c>
      <c r="AX906" s="9"/>
      <c r="AY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</row>
    <row r="907" spans="1:70" hidden="1" x14ac:dyDescent="0.25">
      <c r="A907" s="8">
        <v>36578</v>
      </c>
      <c r="B907" s="5">
        <f t="shared" si="38"/>
        <v>901</v>
      </c>
      <c r="C907" s="9"/>
      <c r="D907" s="3" t="s">
        <v>271</v>
      </c>
      <c r="Z907" s="3" t="s">
        <v>271</v>
      </c>
      <c r="AA907" s="3">
        <v>2.5550000000000002</v>
      </c>
      <c r="AB907" s="3">
        <v>2.5150000000000001</v>
      </c>
      <c r="AC907" s="179">
        <f t="shared" si="37"/>
        <v>0</v>
      </c>
      <c r="AE907" s="9">
        <v>2.5150000000000001</v>
      </c>
      <c r="AF907" s="9">
        <v>2.5150000000000001</v>
      </c>
      <c r="AG907" s="9">
        <v>2.5775000000000001</v>
      </c>
      <c r="AH907" s="9">
        <v>2.375</v>
      </c>
      <c r="AI907" s="9">
        <v>2.3525</v>
      </c>
      <c r="AJ907" s="9">
        <v>2.335</v>
      </c>
      <c r="AK907" s="9">
        <v>2.4049999999999998</v>
      </c>
      <c r="AL907" s="9">
        <v>2.4950000000000001</v>
      </c>
      <c r="AM907" s="9">
        <v>2.5950000000000002</v>
      </c>
      <c r="AN907" s="9">
        <v>2.2774999999999999</v>
      </c>
      <c r="AO907" s="9">
        <v>2.665</v>
      </c>
      <c r="AP907" s="9">
        <v>3.02</v>
      </c>
      <c r="AQ907" s="9">
        <v>2.41</v>
      </c>
      <c r="AR907" s="9">
        <v>2.4449999999999998</v>
      </c>
      <c r="AS907" s="9">
        <v>3.15</v>
      </c>
      <c r="AT907" s="9">
        <v>3</v>
      </c>
      <c r="AU907" s="9">
        <v>2.4</v>
      </c>
      <c r="AV907" s="9">
        <v>2.17</v>
      </c>
      <c r="AW907" s="9">
        <v>2.5499999999999998</v>
      </c>
      <c r="AX907" s="9"/>
      <c r="AY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</row>
    <row r="908" spans="1:70" hidden="1" x14ac:dyDescent="0.25">
      <c r="A908" s="8">
        <v>36579</v>
      </c>
      <c r="B908" s="5">
        <f t="shared" si="38"/>
        <v>902</v>
      </c>
      <c r="C908" s="9"/>
      <c r="D908" s="3" t="s">
        <v>271</v>
      </c>
      <c r="Z908" s="3" t="s">
        <v>271</v>
      </c>
      <c r="AA908" s="3">
        <v>2.4849999999999999</v>
      </c>
      <c r="AB908" s="3">
        <v>2.5299999999999998</v>
      </c>
      <c r="AC908" s="179">
        <f t="shared" si="37"/>
        <v>0</v>
      </c>
      <c r="AE908" s="9">
        <v>2.5299999999999998</v>
      </c>
      <c r="AF908" s="9">
        <v>2.5299999999999998</v>
      </c>
      <c r="AG908" s="9">
        <v>2.585</v>
      </c>
      <c r="AH908" s="9">
        <v>2.3925000000000001</v>
      </c>
      <c r="AI908" s="9">
        <v>2.3624999999999998</v>
      </c>
      <c r="AJ908" s="9">
        <v>2.335</v>
      </c>
      <c r="AK908" s="9">
        <v>2.4175</v>
      </c>
      <c r="AL908" s="9">
        <v>2.5175000000000001</v>
      </c>
      <c r="AM908" s="9">
        <v>2.5950000000000002</v>
      </c>
      <c r="AN908" s="9">
        <v>2.2925</v>
      </c>
      <c r="AO908" s="9">
        <v>2.6724999999999999</v>
      </c>
      <c r="AP908" s="9">
        <v>2.9750000000000001</v>
      </c>
      <c r="AQ908" s="9">
        <v>2.4249999999999998</v>
      </c>
      <c r="AR908" s="9">
        <v>2.4550000000000001</v>
      </c>
      <c r="AS908" s="9">
        <v>3.05</v>
      </c>
      <c r="AT908" s="9">
        <v>2.9</v>
      </c>
      <c r="AU908" s="9">
        <v>2.3650000000000002</v>
      </c>
      <c r="AV908" s="9">
        <v>2.15</v>
      </c>
      <c r="AW908" s="9">
        <v>2.5</v>
      </c>
      <c r="AX908" s="9"/>
      <c r="AY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</row>
    <row r="909" spans="1:70" hidden="1" x14ac:dyDescent="0.25">
      <c r="A909" s="8">
        <v>36580</v>
      </c>
      <c r="B909" s="5">
        <f t="shared" si="38"/>
        <v>903</v>
      </c>
      <c r="C909" s="9"/>
      <c r="D909" s="3" t="s">
        <v>271</v>
      </c>
      <c r="Z909" s="3" t="s">
        <v>271</v>
      </c>
      <c r="AA909" s="3">
        <v>2.5249999999999999</v>
      </c>
      <c r="AB909" s="3">
        <v>2.5489999999999999</v>
      </c>
      <c r="AC909" s="179">
        <f t="shared" si="37"/>
        <v>0</v>
      </c>
      <c r="AE909" s="9">
        <v>2.5489999999999999</v>
      </c>
      <c r="AF909" s="9">
        <v>2.5489999999999999</v>
      </c>
      <c r="AG909" s="9">
        <v>2.609</v>
      </c>
      <c r="AH909" s="9">
        <v>2.4139999999999997</v>
      </c>
      <c r="AI909" s="9">
        <v>2.3664999999999998</v>
      </c>
      <c r="AJ909" s="9">
        <v>2.3439999999999999</v>
      </c>
      <c r="AK909" s="9">
        <v>2.4365000000000001</v>
      </c>
      <c r="AL909" s="9">
        <v>2.5339999999999998</v>
      </c>
      <c r="AM909" s="9">
        <v>2.5815000000000001</v>
      </c>
      <c r="AN909" s="9">
        <v>2.3140000000000001</v>
      </c>
      <c r="AO909" s="9">
        <v>2.6964999999999999</v>
      </c>
      <c r="AP909" s="9">
        <v>3.0489999999999999</v>
      </c>
      <c r="AQ909" s="9">
        <v>2.4415</v>
      </c>
      <c r="AR909" s="9">
        <v>2.4590000000000001</v>
      </c>
      <c r="AS909" s="9">
        <v>3.05</v>
      </c>
      <c r="AT909" s="9">
        <v>2.9249999999999998</v>
      </c>
      <c r="AU909" s="9">
        <v>2.38</v>
      </c>
      <c r="AV909" s="9">
        <v>2.19</v>
      </c>
      <c r="AW909" s="9">
        <v>2.4750000000000001</v>
      </c>
      <c r="AX909" s="9"/>
      <c r="AY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</row>
    <row r="910" spans="1:70" hidden="1" x14ac:dyDescent="0.25">
      <c r="A910" s="8">
        <v>36581</v>
      </c>
      <c r="B910" s="5">
        <f t="shared" si="38"/>
        <v>904</v>
      </c>
      <c r="C910" s="9"/>
      <c r="D910" s="3" t="s">
        <v>271</v>
      </c>
      <c r="E910" s="1">
        <v>1</v>
      </c>
      <c r="Z910" s="3" t="s">
        <v>271</v>
      </c>
      <c r="AA910" s="3">
        <v>2.54</v>
      </c>
      <c r="AB910" s="3">
        <v>2.6030000000000002</v>
      </c>
      <c r="AC910" s="179">
        <f t="shared" si="37"/>
        <v>0</v>
      </c>
      <c r="AD910" s="1">
        <v>1</v>
      </c>
      <c r="AE910" s="9">
        <v>2.6030000000000002</v>
      </c>
      <c r="AF910" s="9">
        <v>2.6030000000000002</v>
      </c>
      <c r="AG910" s="9">
        <v>2.6680000000000001</v>
      </c>
      <c r="AH910" s="9">
        <v>2.4380000000000002</v>
      </c>
      <c r="AI910" s="9">
        <v>2.3730000000000002</v>
      </c>
      <c r="AJ910" s="9">
        <v>2.3580000000000001</v>
      </c>
      <c r="AK910" s="9">
        <v>2.4855</v>
      </c>
      <c r="AL910" s="9">
        <v>2.5930000000000004</v>
      </c>
      <c r="AM910" s="9">
        <v>2.5930000000000004</v>
      </c>
      <c r="AN910" s="9">
        <v>2.3680000000000003</v>
      </c>
      <c r="AO910" s="9">
        <v>2.7430000000000003</v>
      </c>
      <c r="AP910" s="9">
        <v>3.1030000000000002</v>
      </c>
      <c r="AQ910" s="9">
        <v>2.4855</v>
      </c>
      <c r="AR910" s="9">
        <v>2.5130000000000003</v>
      </c>
      <c r="AS910" s="9">
        <v>3.0249999999999999</v>
      </c>
      <c r="AT910" s="9">
        <v>2.85</v>
      </c>
      <c r="AU910" s="9">
        <v>2.5</v>
      </c>
      <c r="AV910" s="9">
        <v>2.1850000000000001</v>
      </c>
      <c r="AW910" s="9">
        <v>2.4649999999999999</v>
      </c>
      <c r="AX910" s="9"/>
      <c r="AY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</row>
    <row r="911" spans="1:70" hidden="1" x14ac:dyDescent="0.25">
      <c r="A911" s="8">
        <v>36584</v>
      </c>
      <c r="B911" s="5">
        <f t="shared" si="38"/>
        <v>905</v>
      </c>
      <c r="C911" s="9"/>
      <c r="D911" s="44" t="s">
        <v>456</v>
      </c>
      <c r="Z911" s="44" t="s">
        <v>456</v>
      </c>
      <c r="AA911" s="44">
        <v>2.59</v>
      </c>
      <c r="AB911" s="44">
        <v>2.6859999999999999</v>
      </c>
      <c r="AC911" s="179">
        <f t="shared" si="37"/>
        <v>0</v>
      </c>
      <c r="AE911" s="9">
        <v>2.6859999999999999</v>
      </c>
      <c r="AF911" s="9">
        <v>2.6859999999999999</v>
      </c>
      <c r="AG911" s="9">
        <v>2.746</v>
      </c>
      <c r="AH911" s="9">
        <v>2.5209999999999999</v>
      </c>
      <c r="AI911" s="9">
        <v>2.4459999999999997</v>
      </c>
      <c r="AJ911" s="9">
        <v>2.391</v>
      </c>
      <c r="AK911" s="9">
        <v>2.5684999999999998</v>
      </c>
      <c r="AL911" s="9">
        <v>2.6909999999999998</v>
      </c>
      <c r="AM911" s="9">
        <v>2.6684999999999999</v>
      </c>
      <c r="AN911" s="9">
        <v>2.3860000000000001</v>
      </c>
      <c r="AO911" s="9">
        <v>2.8260000000000001</v>
      </c>
      <c r="AP911" s="9">
        <v>3.0409999999999999</v>
      </c>
      <c r="AQ911" s="9">
        <v>2.5684999999999998</v>
      </c>
      <c r="AR911" s="9">
        <v>2.5259999999999998</v>
      </c>
      <c r="AS911" s="9">
        <v>3.24</v>
      </c>
      <c r="AT911" s="9">
        <v>2.9</v>
      </c>
      <c r="AU911" s="9">
        <v>2.5</v>
      </c>
      <c r="AV911" s="9">
        <v>2.35</v>
      </c>
      <c r="AW911" s="9">
        <v>2.5499999999999998</v>
      </c>
      <c r="AX911" s="9"/>
      <c r="AY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</row>
    <row r="912" spans="1:70" hidden="1" x14ac:dyDescent="0.25">
      <c r="A912" s="8">
        <v>36585</v>
      </c>
      <c r="B912" s="5">
        <f t="shared" si="38"/>
        <v>906</v>
      </c>
      <c r="C912" s="9"/>
      <c r="D912" s="44" t="s">
        <v>456</v>
      </c>
      <c r="Z912" s="44" t="s">
        <v>456</v>
      </c>
      <c r="AA912" s="44">
        <v>2.6749999999999998</v>
      </c>
      <c r="AB912" s="44">
        <v>2.7610000000000001</v>
      </c>
      <c r="AC912" s="179">
        <f t="shared" si="37"/>
        <v>0</v>
      </c>
      <c r="AE912" s="9">
        <v>2.7610000000000001</v>
      </c>
      <c r="AF912" s="9">
        <v>2.7610000000000001</v>
      </c>
      <c r="AG912" s="9">
        <v>2.8260000000000001</v>
      </c>
      <c r="AH912" s="9">
        <v>2.601</v>
      </c>
      <c r="AI912" s="9">
        <v>2.5209999999999999</v>
      </c>
      <c r="AJ912" s="9">
        <v>2.4710000000000001</v>
      </c>
      <c r="AK912" s="9">
        <v>2.641</v>
      </c>
      <c r="AL912" s="9">
        <v>2.766</v>
      </c>
      <c r="AM912" s="9">
        <v>2.7410000000000001</v>
      </c>
      <c r="AN912" s="9">
        <v>2.476</v>
      </c>
      <c r="AO912" s="9">
        <v>2.9260000000000002</v>
      </c>
      <c r="AP912" s="9">
        <v>3.1234999999999999</v>
      </c>
      <c r="AQ912" s="9">
        <v>2.6510000000000002</v>
      </c>
      <c r="AR912" s="9">
        <v>2.601</v>
      </c>
      <c r="AS912" s="9">
        <v>3.24</v>
      </c>
      <c r="AT912" s="9">
        <v>2.9</v>
      </c>
      <c r="AU912" s="9">
        <v>2.5</v>
      </c>
      <c r="AV912" s="9">
        <v>2.35</v>
      </c>
      <c r="AW912" s="9">
        <v>2.5499999999999998</v>
      </c>
      <c r="AX912" s="9"/>
      <c r="AY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</row>
    <row r="913" spans="1:75" hidden="1" x14ac:dyDescent="0.25">
      <c r="A913" s="8">
        <v>36586</v>
      </c>
      <c r="B913" s="5">
        <f t="shared" si="38"/>
        <v>907</v>
      </c>
      <c r="C913" s="9"/>
      <c r="D913" s="44" t="s">
        <v>456</v>
      </c>
      <c r="Z913" s="44" t="s">
        <v>456</v>
      </c>
      <c r="AA913" s="44">
        <v>2.7450000000000001</v>
      </c>
      <c r="AB913" s="44">
        <v>2.8149999999999999</v>
      </c>
      <c r="AC913" s="179">
        <f t="shared" si="37"/>
        <v>0</v>
      </c>
      <c r="AE913" s="9">
        <v>2.8149999999999999</v>
      </c>
      <c r="AF913" s="9">
        <v>2.8149999999999999</v>
      </c>
      <c r="AG913" s="9">
        <v>2.88</v>
      </c>
      <c r="AH913" s="9">
        <v>2.66</v>
      </c>
      <c r="AI913" s="9">
        <v>2.58</v>
      </c>
      <c r="AJ913" s="9">
        <v>2.5299999999999998</v>
      </c>
      <c r="AK913" s="9">
        <v>2.6974999999999998</v>
      </c>
      <c r="AL913" s="9">
        <v>2.82</v>
      </c>
      <c r="AM913" s="9">
        <v>2.7875000000000001</v>
      </c>
      <c r="AN913" s="9">
        <v>2.54</v>
      </c>
      <c r="AO913" s="9">
        <v>2.98</v>
      </c>
      <c r="AP913" s="9">
        <v>3.1775000000000002</v>
      </c>
      <c r="AQ913" s="9">
        <v>2.71</v>
      </c>
      <c r="AR913" s="9">
        <v>2.67</v>
      </c>
      <c r="AS913" s="9">
        <v>3.33</v>
      </c>
      <c r="AT913" s="9">
        <v>3.05</v>
      </c>
      <c r="AU913" s="9">
        <v>2.6</v>
      </c>
      <c r="AV913" s="9">
        <v>2.4</v>
      </c>
      <c r="AW913" s="9">
        <v>2.5750000000000002</v>
      </c>
      <c r="AX913" s="9"/>
      <c r="AY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</row>
    <row r="914" spans="1:75" hidden="1" x14ac:dyDescent="0.25">
      <c r="A914" s="8">
        <v>36587</v>
      </c>
      <c r="B914" s="5">
        <f t="shared" si="38"/>
        <v>908</v>
      </c>
      <c r="C914" s="9"/>
      <c r="D914" s="44" t="s">
        <v>456</v>
      </c>
      <c r="Z914" s="44" t="s">
        <v>456</v>
      </c>
      <c r="AA914" s="44">
        <v>2.82</v>
      </c>
      <c r="AB914" s="44">
        <v>2.7829999999999999</v>
      </c>
      <c r="AC914" s="179">
        <f t="shared" si="37"/>
        <v>0</v>
      </c>
      <c r="AE914" s="9">
        <v>2.7829999999999999</v>
      </c>
      <c r="AF914" s="9">
        <v>2.7829999999999999</v>
      </c>
      <c r="AG914" s="9">
        <v>2.8454999999999999</v>
      </c>
      <c r="AH914" s="9">
        <v>2.6454999999999997</v>
      </c>
      <c r="AI914" s="9">
        <v>2.5629999999999997</v>
      </c>
      <c r="AJ914" s="9">
        <v>2.5229999999999997</v>
      </c>
      <c r="AK914" s="9">
        <v>2.6705000000000001</v>
      </c>
      <c r="AL914" s="9">
        <v>2.7929999999999997</v>
      </c>
      <c r="AM914" s="9">
        <v>2.7730000000000001</v>
      </c>
      <c r="AN914" s="9">
        <v>2.5379999999999998</v>
      </c>
      <c r="AO914" s="9">
        <v>2.948</v>
      </c>
      <c r="AP914" s="9">
        <v>3.1429999999999998</v>
      </c>
      <c r="AQ914" s="9">
        <v>2.6779999999999999</v>
      </c>
      <c r="AR914" s="9">
        <v>2.6779999999999999</v>
      </c>
      <c r="AS914" s="9">
        <v>3.36</v>
      </c>
      <c r="AT914" s="9">
        <v>3.07</v>
      </c>
      <c r="AU914" s="9">
        <v>2.74</v>
      </c>
      <c r="AV914" s="9">
        <v>2.42</v>
      </c>
      <c r="AW914" s="9">
        <v>2.59</v>
      </c>
      <c r="AX914" s="9"/>
      <c r="AY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</row>
    <row r="915" spans="1:75" hidden="1" x14ac:dyDescent="0.25">
      <c r="A915" s="8">
        <v>36588</v>
      </c>
      <c r="B915" s="5">
        <f t="shared" si="38"/>
        <v>909</v>
      </c>
      <c r="C915" s="9"/>
      <c r="D915" s="44" t="s">
        <v>456</v>
      </c>
      <c r="Z915" s="44" t="s">
        <v>456</v>
      </c>
      <c r="AA915" s="44">
        <v>2.76</v>
      </c>
      <c r="AB915" s="44">
        <v>2.8250000000000002</v>
      </c>
      <c r="AC915" s="179">
        <f t="shared" si="37"/>
        <v>0</v>
      </c>
      <c r="AE915" s="9">
        <v>2.8250000000000002</v>
      </c>
      <c r="AF915" s="9">
        <v>2.8250000000000002</v>
      </c>
      <c r="AG915" s="9">
        <v>2.8849999999999998</v>
      </c>
      <c r="AH915" s="9">
        <v>2.68</v>
      </c>
      <c r="AI915" s="9">
        <v>2.6150000000000002</v>
      </c>
      <c r="AJ915" s="9">
        <v>2.56</v>
      </c>
      <c r="AK915" s="9">
        <v>2.7124999999999999</v>
      </c>
      <c r="AL915" s="9">
        <v>2.8374999999999999</v>
      </c>
      <c r="AM915" s="9">
        <v>2.8224999999999998</v>
      </c>
      <c r="AN915" s="9">
        <v>2.5625</v>
      </c>
      <c r="AO915" s="9">
        <v>2.9849999999999999</v>
      </c>
      <c r="AP915" s="9">
        <v>3.1825000000000001</v>
      </c>
      <c r="AQ915" s="9">
        <v>2.72</v>
      </c>
      <c r="AR915" s="9">
        <v>2.7250000000000001</v>
      </c>
      <c r="AS915" s="9">
        <v>3.34</v>
      </c>
      <c r="AT915" s="9">
        <v>3.06</v>
      </c>
      <c r="AU915" s="9">
        <v>2.72</v>
      </c>
      <c r="AV915" s="9">
        <v>2.42</v>
      </c>
      <c r="AW915" s="9">
        <v>2.59</v>
      </c>
      <c r="AX915" s="9"/>
      <c r="AY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</row>
    <row r="916" spans="1:75" hidden="1" x14ac:dyDescent="0.25">
      <c r="A916" s="8">
        <v>36591</v>
      </c>
      <c r="B916" s="5">
        <f t="shared" si="38"/>
        <v>910</v>
      </c>
      <c r="C916" s="9"/>
      <c r="D916" s="44" t="s">
        <v>456</v>
      </c>
      <c r="Z916" s="44" t="s">
        <v>456</v>
      </c>
      <c r="AA916" s="44">
        <v>2.7949999999999999</v>
      </c>
      <c r="AB916" s="44">
        <v>2.85</v>
      </c>
      <c r="AC916" s="179">
        <f t="shared" si="37"/>
        <v>0</v>
      </c>
      <c r="AE916" s="9">
        <v>2.85</v>
      </c>
      <c r="AF916" s="9">
        <v>2.85</v>
      </c>
      <c r="AG916" s="9">
        <v>2.9049999999999998</v>
      </c>
      <c r="AH916" s="9">
        <v>2.71</v>
      </c>
      <c r="AI916" s="9">
        <v>2.645</v>
      </c>
      <c r="AJ916" s="9">
        <v>2.5975000000000001</v>
      </c>
      <c r="AK916" s="9">
        <v>2.7349999999999999</v>
      </c>
      <c r="AL916" s="9">
        <v>2.8675000000000002</v>
      </c>
      <c r="AM916" s="9">
        <v>2.87</v>
      </c>
      <c r="AN916" s="9">
        <v>2.605</v>
      </c>
      <c r="AO916" s="9">
        <v>3.01</v>
      </c>
      <c r="AP916" s="9">
        <v>3.2050000000000001</v>
      </c>
      <c r="AQ916" s="9">
        <v>2.7524999999999999</v>
      </c>
      <c r="AR916" s="9">
        <v>2.77</v>
      </c>
      <c r="AS916" s="9">
        <v>3.4</v>
      </c>
      <c r="AT916" s="9">
        <v>3.0750000000000002</v>
      </c>
      <c r="AU916" s="9">
        <v>2.73</v>
      </c>
      <c r="AV916" s="9">
        <v>2.4249999999999998</v>
      </c>
      <c r="AW916" s="9">
        <v>2.6</v>
      </c>
      <c r="AX916" s="9"/>
      <c r="AY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</row>
    <row r="917" spans="1:75" hidden="1" x14ac:dyDescent="0.25">
      <c r="A917" s="8">
        <v>36592</v>
      </c>
      <c r="B917" s="5">
        <f t="shared" si="38"/>
        <v>911</v>
      </c>
      <c r="C917" s="9"/>
      <c r="D917" s="44" t="s">
        <v>456</v>
      </c>
      <c r="Z917" s="44" t="s">
        <v>456</v>
      </c>
      <c r="AA917" s="44">
        <v>2.87</v>
      </c>
      <c r="AB917" s="44">
        <v>2.7989999999999999</v>
      </c>
      <c r="AC917" s="179">
        <f t="shared" si="37"/>
        <v>0</v>
      </c>
      <c r="AE917" s="9">
        <v>2.7989999999999999</v>
      </c>
      <c r="AF917" s="9">
        <v>2.7989999999999999</v>
      </c>
      <c r="AG917" s="9">
        <v>2.8540000000000001</v>
      </c>
      <c r="AH917" s="9">
        <v>2.669</v>
      </c>
      <c r="AI917" s="9">
        <v>2.609</v>
      </c>
      <c r="AJ917" s="9">
        <v>2.5640000000000001</v>
      </c>
      <c r="AK917" s="9">
        <v>2.6890000000000001</v>
      </c>
      <c r="AL917" s="9">
        <v>2.819</v>
      </c>
      <c r="AM917" s="9">
        <v>2.839</v>
      </c>
      <c r="AN917" s="9">
        <v>2.569</v>
      </c>
      <c r="AO917" s="9">
        <v>2.9565000000000001</v>
      </c>
      <c r="AP917" s="9">
        <v>3.1414999999999997</v>
      </c>
      <c r="AQ917" s="9">
        <v>2.7014999999999998</v>
      </c>
      <c r="AR917" s="9">
        <v>2.7290000000000001</v>
      </c>
      <c r="AS917" s="9">
        <v>3.45</v>
      </c>
      <c r="AT917" s="9">
        <v>3.1</v>
      </c>
      <c r="AU917" s="9">
        <v>2.76</v>
      </c>
      <c r="AV917" s="9">
        <v>2.4329999999999998</v>
      </c>
      <c r="AW917" s="9">
        <v>2.63</v>
      </c>
      <c r="AX917" s="9"/>
      <c r="AY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</row>
    <row r="918" spans="1:75" hidden="1" x14ac:dyDescent="0.25">
      <c r="A918" s="8">
        <v>36593</v>
      </c>
      <c r="B918" s="5">
        <f t="shared" si="38"/>
        <v>912</v>
      </c>
      <c r="C918" s="9"/>
      <c r="D918" s="44" t="s">
        <v>456</v>
      </c>
      <c r="Z918" s="44" t="s">
        <v>456</v>
      </c>
      <c r="AA918" s="44">
        <v>2.7850000000000001</v>
      </c>
      <c r="AB918" s="44">
        <v>2.71</v>
      </c>
      <c r="AC918" s="179">
        <f t="shared" si="37"/>
        <v>0</v>
      </c>
      <c r="AE918" s="9">
        <v>2.71</v>
      </c>
      <c r="AF918" s="9">
        <v>2.71</v>
      </c>
      <c r="AG918" s="9">
        <v>2.7650000000000001</v>
      </c>
      <c r="AH918" s="9">
        <v>2.585</v>
      </c>
      <c r="AI918" s="9">
        <v>2.5249999999999999</v>
      </c>
      <c r="AJ918" s="9">
        <v>2.4900000000000002</v>
      </c>
      <c r="AK918" s="9">
        <v>2.605</v>
      </c>
      <c r="AL918" s="9">
        <v>2.73</v>
      </c>
      <c r="AM918" s="9">
        <v>2.7574999999999998</v>
      </c>
      <c r="AN918" s="9">
        <v>2.4900000000000002</v>
      </c>
      <c r="AO918" s="9">
        <v>2.86</v>
      </c>
      <c r="AP918" s="9">
        <v>3.0350000000000001</v>
      </c>
      <c r="AQ918" s="9">
        <v>2.625</v>
      </c>
      <c r="AR918" s="9">
        <v>2.65</v>
      </c>
      <c r="AS918" s="9">
        <v>3.4079999999999999</v>
      </c>
      <c r="AT918" s="9">
        <v>3.0789999999999997</v>
      </c>
      <c r="AU918" s="9">
        <v>2.7629999999999999</v>
      </c>
      <c r="AV918" s="9">
        <v>2.4460000000000002</v>
      </c>
      <c r="AW918" s="9">
        <v>2.6890000000000001</v>
      </c>
      <c r="AX918" s="9"/>
      <c r="AY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</row>
    <row r="919" spans="1:75" hidden="1" x14ac:dyDescent="0.25">
      <c r="A919" s="8">
        <v>36594</v>
      </c>
      <c r="B919" s="5">
        <f t="shared" si="38"/>
        <v>913</v>
      </c>
      <c r="C919" s="9"/>
      <c r="D919" s="44" t="s">
        <v>456</v>
      </c>
      <c r="Z919" s="44" t="s">
        <v>456</v>
      </c>
      <c r="AA919" s="44">
        <v>2.71</v>
      </c>
      <c r="AB919" s="44">
        <v>2.786</v>
      </c>
      <c r="AC919" s="179">
        <f t="shared" si="37"/>
        <v>0</v>
      </c>
      <c r="AE919" s="9">
        <v>2.786</v>
      </c>
      <c r="AF919" s="9">
        <v>2.786</v>
      </c>
      <c r="AG919" s="9">
        <v>2.8410000000000002</v>
      </c>
      <c r="AH919" s="9">
        <v>2.6484999999999999</v>
      </c>
      <c r="AI919" s="9">
        <v>2.5834999999999999</v>
      </c>
      <c r="AJ919" s="9">
        <v>2.5310000000000001</v>
      </c>
      <c r="AK919" s="9">
        <v>2.681</v>
      </c>
      <c r="AL919" s="9">
        <v>2.806</v>
      </c>
      <c r="AM919" s="9">
        <v>2.8109999999999999</v>
      </c>
      <c r="AN919" s="9">
        <v>2.5785</v>
      </c>
      <c r="AO919" s="9">
        <v>2.9359999999999999</v>
      </c>
      <c r="AP919" s="9">
        <v>3.0960000000000001</v>
      </c>
      <c r="AQ919" s="9">
        <v>2.6935000000000002</v>
      </c>
      <c r="AR919" s="9">
        <v>2.746</v>
      </c>
      <c r="AS919" s="9">
        <v>3.4249999999999998</v>
      </c>
      <c r="AT919" s="9">
        <v>3.09</v>
      </c>
      <c r="AU919" s="9">
        <v>2.76</v>
      </c>
      <c r="AV919" s="9">
        <v>2.4350000000000001</v>
      </c>
      <c r="AW919" s="9">
        <v>2.7160000000000002</v>
      </c>
      <c r="AX919" s="9"/>
      <c r="AY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</row>
    <row r="920" spans="1:75" hidden="1" x14ac:dyDescent="0.25">
      <c r="A920" s="8">
        <v>36595</v>
      </c>
      <c r="B920" s="5">
        <f t="shared" si="38"/>
        <v>914</v>
      </c>
      <c r="C920" s="9"/>
      <c r="D920" s="44" t="s">
        <v>456</v>
      </c>
      <c r="Z920" s="44" t="s">
        <v>456</v>
      </c>
      <c r="AA920" s="44">
        <v>2.81</v>
      </c>
      <c r="AB920" s="44">
        <v>2.774</v>
      </c>
      <c r="AC920" s="179">
        <f t="shared" si="37"/>
        <v>0</v>
      </c>
      <c r="AE920" s="9">
        <v>2.774</v>
      </c>
      <c r="AF920" s="9">
        <v>2.774</v>
      </c>
      <c r="AG920" s="9">
        <v>2.8315000000000001</v>
      </c>
      <c r="AH920" s="9">
        <v>2.6415000000000002</v>
      </c>
      <c r="AI920" s="9">
        <v>2.5815000000000001</v>
      </c>
      <c r="AJ920" s="9">
        <v>2.5289999999999999</v>
      </c>
      <c r="AK920" s="9">
        <v>2.669</v>
      </c>
      <c r="AL920" s="9">
        <v>2.7915000000000001</v>
      </c>
      <c r="AM920" s="9">
        <v>2.8115000000000001</v>
      </c>
      <c r="AN920" s="9">
        <v>2.5314999999999999</v>
      </c>
      <c r="AO920" s="9">
        <v>2.9264999999999999</v>
      </c>
      <c r="AP920" s="9">
        <v>3.0815000000000001</v>
      </c>
      <c r="AQ920" s="9">
        <v>2.6840000000000002</v>
      </c>
      <c r="AR920" s="9">
        <v>2.7364999999999999</v>
      </c>
      <c r="AS920" s="9">
        <v>3.44</v>
      </c>
      <c r="AT920" s="9">
        <v>3.1</v>
      </c>
      <c r="AU920" s="9">
        <v>2.78</v>
      </c>
      <c r="AV920" s="9">
        <v>2.4500000000000002</v>
      </c>
      <c r="AW920" s="9">
        <v>2.75</v>
      </c>
      <c r="AX920" s="9"/>
      <c r="AY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</row>
    <row r="921" spans="1:75" hidden="1" x14ac:dyDescent="0.25">
      <c r="A921" s="8">
        <v>36598</v>
      </c>
      <c r="B921" s="5">
        <f t="shared" si="38"/>
        <v>915</v>
      </c>
      <c r="C921" s="9"/>
      <c r="D921" s="44" t="s">
        <v>456</v>
      </c>
      <c r="Z921" s="44" t="s">
        <v>456</v>
      </c>
      <c r="AA921" s="44">
        <v>2.81</v>
      </c>
      <c r="AB921" s="44">
        <v>2.86</v>
      </c>
      <c r="AC921" s="179">
        <f t="shared" si="37"/>
        <v>0</v>
      </c>
      <c r="AE921" s="9">
        <v>2.86</v>
      </c>
      <c r="AF921" s="9">
        <v>2.86</v>
      </c>
      <c r="AG921" s="9">
        <v>2.9175</v>
      </c>
      <c r="AH921" s="9">
        <v>2.7250000000000001</v>
      </c>
      <c r="AI921" s="9">
        <v>2.64</v>
      </c>
      <c r="AJ921" s="9">
        <v>2.6</v>
      </c>
      <c r="AK921" s="9">
        <v>2.7524999999999999</v>
      </c>
      <c r="AL921" s="9">
        <v>2.875</v>
      </c>
      <c r="AM921" s="9">
        <v>2.875</v>
      </c>
      <c r="AN921" s="9">
        <v>2.6150000000000002</v>
      </c>
      <c r="AO921" s="9">
        <v>3.0125000000000002</v>
      </c>
      <c r="AP921" s="9">
        <v>3.1825000000000001</v>
      </c>
      <c r="AQ921" s="9">
        <v>2.77</v>
      </c>
      <c r="AR921" s="9">
        <v>2.79</v>
      </c>
      <c r="AS921" s="9">
        <v>3.4</v>
      </c>
      <c r="AT921" s="9">
        <v>3.1</v>
      </c>
      <c r="AU921" s="9">
        <v>2.85</v>
      </c>
      <c r="AV921" s="9">
        <v>2.4750000000000001</v>
      </c>
      <c r="AW921" s="9">
        <v>2.74</v>
      </c>
      <c r="AX921" s="9"/>
      <c r="AY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</row>
    <row r="922" spans="1:75" hidden="1" x14ac:dyDescent="0.25">
      <c r="A922" s="8">
        <v>36599</v>
      </c>
      <c r="B922" s="5">
        <f t="shared" si="38"/>
        <v>916</v>
      </c>
      <c r="C922" s="9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>
        <v>2.85</v>
      </c>
      <c r="AB922" s="45">
        <v>2.8090000000000002</v>
      </c>
      <c r="AC922" s="179">
        <f t="shared" si="37"/>
        <v>0</v>
      </c>
      <c r="AD922" s="45"/>
      <c r="AE922" s="45">
        <v>2.8090000000000002</v>
      </c>
      <c r="AF922" s="45">
        <v>2.8090000000000002</v>
      </c>
      <c r="AG922" s="45">
        <v>2.8665000000000003</v>
      </c>
      <c r="AH922" s="45">
        <v>2.6765000000000003</v>
      </c>
      <c r="AI922" s="45">
        <v>2.6040000000000001</v>
      </c>
      <c r="AJ922" s="45">
        <v>2.5615000000000001</v>
      </c>
      <c r="AK922" s="45">
        <v>2.7040000000000002</v>
      </c>
      <c r="AL922" s="45">
        <v>2.8265000000000002</v>
      </c>
      <c r="AM922" s="45">
        <v>2.8415000000000004</v>
      </c>
      <c r="AN922" s="45">
        <v>2.5840000000000001</v>
      </c>
      <c r="AO922" s="45">
        <v>2.964</v>
      </c>
      <c r="AP922" s="45">
        <v>3.1190000000000002</v>
      </c>
      <c r="AQ922" s="45">
        <v>2.8265000000000002</v>
      </c>
      <c r="AR922" s="45">
        <v>2.7515000000000001</v>
      </c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>
        <v>2.705714285714286</v>
      </c>
      <c r="BF922" s="45">
        <v>2.4657142857142862</v>
      </c>
      <c r="BG922" s="45">
        <v>2.7507142857142859</v>
      </c>
      <c r="BH922" s="45">
        <v>2.558214285714286</v>
      </c>
      <c r="BI922" s="45">
        <v>2.5082142857142857</v>
      </c>
      <c r="BJ922" s="45">
        <v>2.4207142857142858</v>
      </c>
      <c r="BK922" s="45">
        <v>2.5957142857142861</v>
      </c>
      <c r="BL922" s="45">
        <v>2.723214285714286</v>
      </c>
      <c r="BM922" s="45">
        <v>2.8257142857142861</v>
      </c>
      <c r="BN922" s="45">
        <v>2.4507142857142861</v>
      </c>
      <c r="BO922" s="45">
        <v>2.8582142857142858</v>
      </c>
      <c r="BP922" s="45">
        <v>2.9767857142857146</v>
      </c>
      <c r="BQ922" s="45">
        <v>2.723214285714286</v>
      </c>
      <c r="BR922" s="45">
        <v>2.6332142857142862</v>
      </c>
      <c r="BW922" s="69"/>
    </row>
    <row r="923" spans="1:75" hidden="1" x14ac:dyDescent="0.25">
      <c r="A923" s="8">
        <v>36600</v>
      </c>
      <c r="B923" s="5">
        <f t="shared" si="38"/>
        <v>917</v>
      </c>
      <c r="C923" s="9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>
        <v>2.7850000000000001</v>
      </c>
      <c r="AB923" s="45">
        <v>2.8660000000000001</v>
      </c>
      <c r="AC923" s="179">
        <f t="shared" si="37"/>
        <v>0</v>
      </c>
      <c r="AD923" s="45"/>
      <c r="AE923" s="45">
        <v>2.8660000000000001</v>
      </c>
      <c r="AF923" s="45">
        <v>2.8660000000000001</v>
      </c>
      <c r="AG923" s="45">
        <v>2.9235000000000002</v>
      </c>
      <c r="AH923" s="45">
        <v>2.7335000000000003</v>
      </c>
      <c r="AI923" s="45">
        <v>2.6585000000000001</v>
      </c>
      <c r="AJ923" s="45">
        <v>2.6160000000000001</v>
      </c>
      <c r="AK923" s="45">
        <v>2.7610000000000001</v>
      </c>
      <c r="AL923" s="45">
        <v>2.8810000000000002</v>
      </c>
      <c r="AM923" s="45">
        <v>2.8959999999999999</v>
      </c>
      <c r="AN923" s="45">
        <v>2.6310000000000002</v>
      </c>
      <c r="AO923" s="45">
        <v>3.0209999999999999</v>
      </c>
      <c r="AP923" s="45">
        <v>3.1735000000000002</v>
      </c>
      <c r="AQ923" s="45">
        <v>2.8810000000000002</v>
      </c>
      <c r="AR923" s="45">
        <v>2.8210000000000002</v>
      </c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>
        <v>2.7271428571428573</v>
      </c>
      <c r="BF923" s="45">
        <v>2.4871428571428575</v>
      </c>
      <c r="BG923" s="45">
        <v>2.7721428571428572</v>
      </c>
      <c r="BH923" s="45">
        <v>2.5796428571428573</v>
      </c>
      <c r="BI923" s="45">
        <v>2.5296428571428571</v>
      </c>
      <c r="BJ923" s="45">
        <v>2.4471428571428575</v>
      </c>
      <c r="BK923" s="45">
        <v>2.6171428571428574</v>
      </c>
      <c r="BL923" s="45">
        <v>2.7446428571428574</v>
      </c>
      <c r="BM923" s="45">
        <v>2.8503571428571428</v>
      </c>
      <c r="BN923" s="45">
        <v>2.4921428571428574</v>
      </c>
      <c r="BO923" s="45">
        <v>2.8796428571428572</v>
      </c>
      <c r="BP923" s="45">
        <v>2.9982142857142859</v>
      </c>
      <c r="BQ923" s="45">
        <v>2.7446428571428574</v>
      </c>
      <c r="BR923" s="45">
        <v>2.6546428571428575</v>
      </c>
      <c r="BW923" s="69"/>
    </row>
    <row r="924" spans="1:75" hidden="1" x14ac:dyDescent="0.25">
      <c r="A924" s="8">
        <v>36601</v>
      </c>
      <c r="B924" s="5">
        <f t="shared" si="38"/>
        <v>918</v>
      </c>
      <c r="C924" s="9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>
        <v>2.86</v>
      </c>
      <c r="AB924" s="45">
        <v>2.851</v>
      </c>
      <c r="AC924" s="179">
        <f t="shared" si="37"/>
        <v>0</v>
      </c>
      <c r="AD924" s="45"/>
      <c r="AE924" s="45">
        <v>2.851</v>
      </c>
      <c r="AF924" s="45">
        <v>2.851</v>
      </c>
      <c r="AG924" s="45">
        <v>2.911</v>
      </c>
      <c r="AH924" s="45">
        <v>2.7134999999999998</v>
      </c>
      <c r="AI924" s="45">
        <v>2.641</v>
      </c>
      <c r="AJ924" s="45">
        <v>2.6034999999999999</v>
      </c>
      <c r="AK924" s="45">
        <v>2.746</v>
      </c>
      <c r="AL924" s="45">
        <v>2.8660000000000001</v>
      </c>
      <c r="AM924" s="45">
        <v>2.8759999999999999</v>
      </c>
      <c r="AN924" s="45">
        <v>2.6280000000000001</v>
      </c>
      <c r="AO924" s="45">
        <v>3.0059999999999998</v>
      </c>
      <c r="AP924" s="45">
        <v>3.1585000000000001</v>
      </c>
      <c r="AQ924" s="45">
        <v>2.8660000000000001</v>
      </c>
      <c r="AR924" s="45">
        <v>2.806</v>
      </c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>
        <v>2.7135714285714285</v>
      </c>
      <c r="BF924" s="45">
        <v>2.4735714285714288</v>
      </c>
      <c r="BG924" s="45">
        <v>2.7585714285714285</v>
      </c>
      <c r="BH924" s="45">
        <v>2.5660714285714286</v>
      </c>
      <c r="BI924" s="45">
        <v>2.5160714285714283</v>
      </c>
      <c r="BJ924" s="45">
        <v>2.4360714285714287</v>
      </c>
      <c r="BK924" s="45">
        <v>2.6035714285714286</v>
      </c>
      <c r="BL924" s="45">
        <v>2.7310714285714286</v>
      </c>
      <c r="BM924" s="45">
        <v>2.836785714285714</v>
      </c>
      <c r="BN924" s="45">
        <v>2.4885714285714284</v>
      </c>
      <c r="BO924" s="45">
        <v>2.8660714285714284</v>
      </c>
      <c r="BP924" s="45">
        <v>2.9846428571428572</v>
      </c>
      <c r="BQ924" s="45">
        <v>2.7310714285714286</v>
      </c>
      <c r="BR924" s="45">
        <v>2.6410714285714287</v>
      </c>
      <c r="BW924" s="69"/>
    </row>
    <row r="925" spans="1:75" hidden="1" x14ac:dyDescent="0.25">
      <c r="A925" s="8">
        <v>36602</v>
      </c>
      <c r="B925" s="5">
        <f t="shared" si="38"/>
        <v>919</v>
      </c>
      <c r="C925" s="9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>
        <v>2.8450000000000002</v>
      </c>
      <c r="AB925" s="45">
        <v>2.7850000000000001</v>
      </c>
      <c r="AC925" s="179">
        <f t="shared" si="37"/>
        <v>0</v>
      </c>
      <c r="AD925" s="45"/>
      <c r="AE925" s="45">
        <v>2.7850000000000001</v>
      </c>
      <c r="AF925" s="45">
        <v>2.7850000000000001</v>
      </c>
      <c r="AG925" s="45">
        <v>2.8450000000000002</v>
      </c>
      <c r="AH925" s="45">
        <v>2.6575000000000002</v>
      </c>
      <c r="AI925" s="45">
        <v>2.5874999999999999</v>
      </c>
      <c r="AJ925" s="45">
        <v>2.5449999999999999</v>
      </c>
      <c r="AK925" s="45">
        <v>2.6825000000000001</v>
      </c>
      <c r="AL925" s="45">
        <v>2.8</v>
      </c>
      <c r="AM925" s="45">
        <v>2.83</v>
      </c>
      <c r="AN925" s="45">
        <v>2.5649999999999999</v>
      </c>
      <c r="AO925" s="45">
        <v>2.9325000000000001</v>
      </c>
      <c r="AP925" s="45">
        <v>3.105</v>
      </c>
      <c r="AQ925" s="45">
        <v>2.8</v>
      </c>
      <c r="AR925" s="45">
        <v>2.74</v>
      </c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>
        <v>2.6925714285714291</v>
      </c>
      <c r="BF925" s="45">
        <v>2.4525714285714288</v>
      </c>
      <c r="BG925" s="45">
        <v>2.737571428571429</v>
      </c>
      <c r="BH925" s="45">
        <v>2.5450714285714291</v>
      </c>
      <c r="BI925" s="45">
        <v>2.4950714285714293</v>
      </c>
      <c r="BJ925" s="45">
        <v>2.4150714285714292</v>
      </c>
      <c r="BK925" s="45">
        <v>2.5825714285714292</v>
      </c>
      <c r="BL925" s="45">
        <v>2.7100714285714291</v>
      </c>
      <c r="BM925" s="45">
        <v>2.815785714285715</v>
      </c>
      <c r="BN925" s="45">
        <v>2.4725714285714289</v>
      </c>
      <c r="BO925" s="45">
        <v>2.8450714285714289</v>
      </c>
      <c r="BP925" s="45">
        <v>2.9636428571428577</v>
      </c>
      <c r="BQ925" s="45">
        <v>2.7100714285714291</v>
      </c>
      <c r="BR925" s="45">
        <v>2.6200714285714293</v>
      </c>
      <c r="BW925" s="69"/>
    </row>
    <row r="926" spans="1:75" hidden="1" x14ac:dyDescent="0.25">
      <c r="A926" s="8">
        <v>36605</v>
      </c>
      <c r="B926" s="5">
        <f t="shared" si="38"/>
        <v>920</v>
      </c>
      <c r="C926" s="9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>
        <v>2.76</v>
      </c>
      <c r="AB926" s="45">
        <v>2.714</v>
      </c>
      <c r="AC926" s="179">
        <f t="shared" si="37"/>
        <v>0</v>
      </c>
      <c r="AD926" s="45"/>
      <c r="AE926" s="45">
        <v>2.714</v>
      </c>
      <c r="AF926" s="45">
        <v>2.714</v>
      </c>
      <c r="AG926" s="45">
        <v>2.774</v>
      </c>
      <c r="AH926" s="45">
        <v>2.5865</v>
      </c>
      <c r="AI926" s="45">
        <v>2.524</v>
      </c>
      <c r="AJ926" s="45">
        <v>2.4815</v>
      </c>
      <c r="AK926" s="45">
        <v>2.6139999999999999</v>
      </c>
      <c r="AL926" s="45">
        <v>2.7290000000000001</v>
      </c>
      <c r="AM926" s="45">
        <v>2.7665000000000002</v>
      </c>
      <c r="AN926" s="45">
        <v>2.4939999999999998</v>
      </c>
      <c r="AO926" s="45">
        <v>2.8664999999999998</v>
      </c>
      <c r="AP926" s="45">
        <v>3.0339999999999998</v>
      </c>
      <c r="AQ926" s="45">
        <v>2.7290000000000001</v>
      </c>
      <c r="AR926" s="45">
        <v>2.6840000000000002</v>
      </c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>
        <v>2.6677142857142857</v>
      </c>
      <c r="BF926" s="45">
        <v>2.4277142857142859</v>
      </c>
      <c r="BG926" s="45">
        <v>2.7152142857142856</v>
      </c>
      <c r="BH926" s="45">
        <v>2.5202142857142857</v>
      </c>
      <c r="BI926" s="45">
        <v>2.4702142857142855</v>
      </c>
      <c r="BJ926" s="45">
        <v>2.3902142857142858</v>
      </c>
      <c r="BK926" s="45">
        <v>2.5577142857142858</v>
      </c>
      <c r="BL926" s="45">
        <v>2.6852142857142858</v>
      </c>
      <c r="BM926" s="45">
        <v>2.7909285714285712</v>
      </c>
      <c r="BN926" s="45">
        <v>2.4477142857142855</v>
      </c>
      <c r="BO926" s="45">
        <v>2.8202142857142856</v>
      </c>
      <c r="BP926" s="45">
        <v>2.9387857142857143</v>
      </c>
      <c r="BQ926" s="45">
        <v>2.6852142857142858</v>
      </c>
      <c r="BR926" s="45">
        <v>2.5952142857142859</v>
      </c>
      <c r="BW926" s="69"/>
    </row>
    <row r="927" spans="1:75" hidden="1" x14ac:dyDescent="0.25">
      <c r="A927" s="8">
        <v>36606</v>
      </c>
      <c r="B927" s="5">
        <f t="shared" si="38"/>
        <v>921</v>
      </c>
      <c r="C927" s="9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>
        <v>2.74</v>
      </c>
      <c r="AB927" s="45">
        <v>2.7509999999999999</v>
      </c>
      <c r="AC927" s="179">
        <f t="shared" si="37"/>
        <v>0</v>
      </c>
      <c r="AD927" s="45"/>
      <c r="AE927" s="45">
        <v>2.7509999999999999</v>
      </c>
      <c r="AF927" s="45">
        <v>2.7509999999999999</v>
      </c>
      <c r="AG927" s="45">
        <v>2.8134999999999999</v>
      </c>
      <c r="AH927" s="45">
        <v>2.6234999999999999</v>
      </c>
      <c r="AI927" s="45">
        <v>2.5585</v>
      </c>
      <c r="AJ927" s="45">
        <v>2.5110000000000001</v>
      </c>
      <c r="AK927" s="45">
        <v>2.6484999999999999</v>
      </c>
      <c r="AL927" s="45">
        <v>2.766</v>
      </c>
      <c r="AM927" s="45">
        <v>2.8035000000000001</v>
      </c>
      <c r="AN927" s="45">
        <v>2.5309999999999997</v>
      </c>
      <c r="AO927" s="45">
        <v>2.9059999999999997</v>
      </c>
      <c r="AP927" s="45">
        <v>3.0709999999999997</v>
      </c>
      <c r="AQ927" s="45">
        <v>2.766</v>
      </c>
      <c r="AR927" s="45">
        <v>2.726</v>
      </c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>
        <v>2.6872857142857138</v>
      </c>
      <c r="BF927" s="45">
        <v>2.4472857142857141</v>
      </c>
      <c r="BG927" s="45">
        <v>2.7372857142857137</v>
      </c>
      <c r="BH927" s="45">
        <v>2.5397857142857139</v>
      </c>
      <c r="BI927" s="45">
        <v>2.4897857142857136</v>
      </c>
      <c r="BJ927" s="45">
        <v>2.409785714285714</v>
      </c>
      <c r="BK927" s="45">
        <v>2.577285714285714</v>
      </c>
      <c r="BL927" s="45">
        <v>2.7047857142857139</v>
      </c>
      <c r="BM927" s="45">
        <v>2.8154999999999997</v>
      </c>
      <c r="BN927" s="45">
        <v>2.4672857142857136</v>
      </c>
      <c r="BO927" s="45">
        <v>2.8397857142857137</v>
      </c>
      <c r="BP927" s="45">
        <v>2.9583571428571425</v>
      </c>
      <c r="BQ927" s="45">
        <v>2.7047857142857139</v>
      </c>
      <c r="BR927" s="45">
        <v>2.614785714285714</v>
      </c>
      <c r="BW927" s="69"/>
    </row>
    <row r="928" spans="1:75" hidden="1" x14ac:dyDescent="0.25">
      <c r="A928" s="8">
        <v>36607</v>
      </c>
      <c r="B928" s="5">
        <f t="shared" si="38"/>
        <v>922</v>
      </c>
      <c r="C928" s="9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>
        <v>2.78</v>
      </c>
      <c r="AB928" s="45">
        <v>2.794</v>
      </c>
      <c r="AC928" s="179">
        <f t="shared" si="37"/>
        <v>0</v>
      </c>
      <c r="AD928" s="45"/>
      <c r="AE928" s="45">
        <v>2.794</v>
      </c>
      <c r="AF928" s="45">
        <v>2.794</v>
      </c>
      <c r="AG928" s="45">
        <v>2.8565</v>
      </c>
      <c r="AH928" s="45">
        <v>2.6665000000000001</v>
      </c>
      <c r="AI928" s="45">
        <v>2.6015000000000001</v>
      </c>
      <c r="AJ928" s="45">
        <v>2.5590000000000002</v>
      </c>
      <c r="AK928" s="45">
        <v>2.694</v>
      </c>
      <c r="AL928" s="45">
        <v>2.8090000000000002</v>
      </c>
      <c r="AM928" s="45">
        <v>2.8565</v>
      </c>
      <c r="AN928" s="45">
        <v>2.5739999999999998</v>
      </c>
      <c r="AO928" s="45">
        <v>2.9515000000000002</v>
      </c>
      <c r="AP928" s="45">
        <v>3.1139999999999999</v>
      </c>
      <c r="AQ928" s="45">
        <v>2.8090000000000002</v>
      </c>
      <c r="AR928" s="45">
        <v>2.7690000000000001</v>
      </c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>
        <v>2.6985714285714288</v>
      </c>
      <c r="BF928" s="45">
        <v>2.4585714285714291</v>
      </c>
      <c r="BG928" s="45">
        <v>2.7485714285714287</v>
      </c>
      <c r="BH928" s="45">
        <v>2.5510714285714289</v>
      </c>
      <c r="BI928" s="45">
        <v>2.5010714285714286</v>
      </c>
      <c r="BJ928" s="45">
        <v>2.421071428571429</v>
      </c>
      <c r="BK928" s="45">
        <v>2.588571428571429</v>
      </c>
      <c r="BL928" s="45">
        <v>2.7160714285714289</v>
      </c>
      <c r="BM928" s="45">
        <v>2.8317857142857146</v>
      </c>
      <c r="BN928" s="45">
        <v>2.4785714285714286</v>
      </c>
      <c r="BO928" s="45">
        <v>2.8510714285714287</v>
      </c>
      <c r="BP928" s="45">
        <v>2.9696428571428575</v>
      </c>
      <c r="BQ928" s="45">
        <v>2.7160714285714289</v>
      </c>
      <c r="BR928" s="45">
        <v>2.6260714285714291</v>
      </c>
      <c r="BW928" s="69"/>
    </row>
    <row r="929" spans="1:75" hidden="1" x14ac:dyDescent="0.25">
      <c r="A929" s="8">
        <v>36608</v>
      </c>
      <c r="B929" s="5">
        <f t="shared" si="38"/>
        <v>923</v>
      </c>
      <c r="C929" s="9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>
        <v>2.7749999999999999</v>
      </c>
      <c r="AB929" s="45">
        <v>2.847</v>
      </c>
      <c r="AC929" s="179">
        <f t="shared" ref="AC929:AC992" si="39">AE929-AB929</f>
        <v>0</v>
      </c>
      <c r="AD929" s="45"/>
      <c r="AE929" s="45">
        <v>2.847</v>
      </c>
      <c r="AF929" s="45">
        <v>2.847</v>
      </c>
      <c r="AG929" s="45">
        <v>2.9045000000000001</v>
      </c>
      <c r="AH929" s="45">
        <v>2.7170000000000001</v>
      </c>
      <c r="AI929" s="45">
        <v>2.6545000000000001</v>
      </c>
      <c r="AJ929" s="45">
        <v>2.6070000000000002</v>
      </c>
      <c r="AK929" s="45">
        <v>2.7444999999999999</v>
      </c>
      <c r="AL929" s="45">
        <v>2.8595000000000002</v>
      </c>
      <c r="AM929" s="45">
        <v>2.9119999999999999</v>
      </c>
      <c r="AN929" s="45">
        <v>2.6269999999999998</v>
      </c>
      <c r="AO929" s="45">
        <v>2.9994999999999998</v>
      </c>
      <c r="AP929" s="45">
        <v>3.1619999999999999</v>
      </c>
      <c r="AQ929" s="45">
        <v>2.8595000000000002</v>
      </c>
      <c r="AR929" s="45">
        <v>2.8195000000000001</v>
      </c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>
        <v>2.7157142857142853</v>
      </c>
      <c r="BF929" s="45">
        <v>2.4757142857142851</v>
      </c>
      <c r="BG929" s="45">
        <v>2.7657142857142851</v>
      </c>
      <c r="BH929" s="45">
        <v>2.5682142857142853</v>
      </c>
      <c r="BI929" s="45">
        <v>2.5182142857142855</v>
      </c>
      <c r="BJ929" s="45">
        <v>2.4382142857142854</v>
      </c>
      <c r="BK929" s="45">
        <v>2.6057142857142854</v>
      </c>
      <c r="BL929" s="45">
        <v>2.7332142857142854</v>
      </c>
      <c r="BM929" s="45">
        <v>2.8510714285714283</v>
      </c>
      <c r="BN929" s="45">
        <v>2.4957142857142851</v>
      </c>
      <c r="BO929" s="45">
        <v>2.8682142857142852</v>
      </c>
      <c r="BP929" s="45">
        <v>2.9867857142857139</v>
      </c>
      <c r="BQ929" s="45">
        <v>2.7332142857142854</v>
      </c>
      <c r="BR929" s="45">
        <v>2.6432142857142855</v>
      </c>
      <c r="BW929" s="69"/>
    </row>
    <row r="930" spans="1:75" hidden="1" x14ac:dyDescent="0.25">
      <c r="A930" s="8">
        <v>36609</v>
      </c>
      <c r="B930" s="5">
        <f t="shared" si="38"/>
        <v>924</v>
      </c>
      <c r="C930" s="9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>
        <v>2.8450000000000002</v>
      </c>
      <c r="AB930" s="45">
        <v>2.8359999999999999</v>
      </c>
      <c r="AC930" s="179">
        <f t="shared" si="39"/>
        <v>0</v>
      </c>
      <c r="AD930" s="45"/>
      <c r="AE930" s="45">
        <v>2.8359999999999999</v>
      </c>
      <c r="AF930" s="45">
        <v>2.8359999999999999</v>
      </c>
      <c r="AG930" s="45">
        <v>2.8885000000000001</v>
      </c>
      <c r="AH930" s="45">
        <v>2.706</v>
      </c>
      <c r="AI930" s="45">
        <v>2.641</v>
      </c>
      <c r="AJ930" s="45">
        <v>2.5909999999999997</v>
      </c>
      <c r="AK930" s="45">
        <v>2.7359999999999998</v>
      </c>
      <c r="AL930" s="45">
        <v>2.8485</v>
      </c>
      <c r="AM930" s="45">
        <v>2.8984999999999999</v>
      </c>
      <c r="AN930" s="45">
        <v>2.6159999999999997</v>
      </c>
      <c r="AO930" s="45">
        <v>2.9884999999999997</v>
      </c>
      <c r="AP930" s="45">
        <v>3.1359999999999997</v>
      </c>
      <c r="AQ930" s="45">
        <v>2.8485</v>
      </c>
      <c r="AR930" s="45">
        <v>2.7984999999999998</v>
      </c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>
        <v>2.7005714285714291</v>
      </c>
      <c r="BF930" s="45">
        <v>2.4605714285714289</v>
      </c>
      <c r="BG930" s="45">
        <v>2.7505714285714289</v>
      </c>
      <c r="BH930" s="45">
        <v>2.5530714285714291</v>
      </c>
      <c r="BI930" s="45">
        <v>2.5030714285714293</v>
      </c>
      <c r="BJ930" s="45">
        <v>2.4230714285714292</v>
      </c>
      <c r="BK930" s="45">
        <v>2.5905714285714292</v>
      </c>
      <c r="BL930" s="45">
        <v>2.7180714285714291</v>
      </c>
      <c r="BM930" s="45">
        <v>2.8334285714285721</v>
      </c>
      <c r="BN930" s="45">
        <v>2.4775714285714292</v>
      </c>
      <c r="BO930" s="45">
        <v>2.8530714285714289</v>
      </c>
      <c r="BP930" s="45">
        <v>2.9716428571428577</v>
      </c>
      <c r="BQ930" s="45">
        <v>2.7180714285714291</v>
      </c>
      <c r="BR930" s="45">
        <v>2.6280714285714293</v>
      </c>
      <c r="BW930" s="69"/>
    </row>
    <row r="931" spans="1:75" hidden="1" x14ac:dyDescent="0.25">
      <c r="A931" s="8">
        <v>36612</v>
      </c>
      <c r="B931" s="5">
        <f t="shared" si="38"/>
        <v>925</v>
      </c>
      <c r="C931" s="9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>
        <v>2.83</v>
      </c>
      <c r="AB931" s="45">
        <v>2.9140000000000001</v>
      </c>
      <c r="AC931" s="179">
        <f t="shared" si="39"/>
        <v>0</v>
      </c>
      <c r="AD931" s="45"/>
      <c r="AE931" s="45">
        <v>2.9140000000000001</v>
      </c>
      <c r="AF931" s="45">
        <v>2.9140000000000001</v>
      </c>
      <c r="AG931" s="45">
        <v>2.9665000000000004</v>
      </c>
      <c r="AH931" s="45">
        <v>2.7815000000000003</v>
      </c>
      <c r="AI931" s="45">
        <v>2.7164999999999999</v>
      </c>
      <c r="AJ931" s="45">
        <v>2.6665000000000001</v>
      </c>
      <c r="AK931" s="45">
        <v>2.8140000000000001</v>
      </c>
      <c r="AL931" s="45">
        <v>2.9239999999999999</v>
      </c>
      <c r="AM931" s="45">
        <v>2.9740000000000002</v>
      </c>
      <c r="AN931" s="45">
        <v>2.694</v>
      </c>
      <c r="AO931" s="45">
        <v>3.0615000000000001</v>
      </c>
      <c r="AP931" s="45">
        <v>3.2040000000000002</v>
      </c>
      <c r="AQ931" s="45">
        <v>2.9239999999999999</v>
      </c>
      <c r="AR931" s="45">
        <v>2.8565</v>
      </c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>
        <v>2.7261428571428574</v>
      </c>
      <c r="BF931" s="45">
        <v>2.4861428571428572</v>
      </c>
      <c r="BG931" s="45">
        <v>2.7761428571428572</v>
      </c>
      <c r="BH931" s="45">
        <v>2.5786428571428575</v>
      </c>
      <c r="BI931" s="45">
        <v>2.5286428571428576</v>
      </c>
      <c r="BJ931" s="45">
        <v>2.4486428571428576</v>
      </c>
      <c r="BK931" s="45">
        <v>2.6161428571428575</v>
      </c>
      <c r="BL931" s="45">
        <v>2.7436428571428575</v>
      </c>
      <c r="BM931" s="45">
        <v>2.8543571428571433</v>
      </c>
      <c r="BN931" s="45">
        <v>2.5031428571428576</v>
      </c>
      <c r="BO931" s="45">
        <v>2.8786428571428573</v>
      </c>
      <c r="BP931" s="45">
        <v>2.9972142857142861</v>
      </c>
      <c r="BQ931" s="45">
        <v>2.7436428571428575</v>
      </c>
      <c r="BR931" s="45">
        <v>2.6536428571428576</v>
      </c>
      <c r="BW931" s="69"/>
    </row>
    <row r="932" spans="1:75" hidden="1" x14ac:dyDescent="0.25">
      <c r="A932" s="8">
        <v>36613</v>
      </c>
      <c r="B932" s="5">
        <f t="shared" si="38"/>
        <v>926</v>
      </c>
      <c r="C932" s="9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>
        <v>2.9449999999999998</v>
      </c>
      <c r="AB932" s="45">
        <v>2.9630000000000001</v>
      </c>
      <c r="AC932" s="179">
        <f t="shared" si="39"/>
        <v>0</v>
      </c>
      <c r="AD932" s="45"/>
      <c r="AE932" s="45">
        <v>2.9630000000000001</v>
      </c>
      <c r="AF932" s="45">
        <v>2.9630000000000001</v>
      </c>
      <c r="AG932" s="45">
        <v>3.0129999999999999</v>
      </c>
      <c r="AH932" s="45">
        <v>2.8405</v>
      </c>
      <c r="AI932" s="45">
        <v>2.7755000000000001</v>
      </c>
      <c r="AJ932" s="45">
        <v>2.7229999999999999</v>
      </c>
      <c r="AK932" s="45">
        <v>2.863</v>
      </c>
      <c r="AL932" s="45">
        <v>2.9729999999999999</v>
      </c>
      <c r="AM932" s="45">
        <v>3.0305</v>
      </c>
      <c r="AN932" s="45">
        <v>2.7530000000000001</v>
      </c>
      <c r="AO932" s="45">
        <v>3.1005000000000003</v>
      </c>
      <c r="AP932" s="45">
        <v>3.2530000000000001</v>
      </c>
      <c r="AQ932" s="45">
        <v>2.9729999999999999</v>
      </c>
      <c r="AR932" s="45">
        <v>2.923</v>
      </c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>
        <v>2.7330000000000005</v>
      </c>
      <c r="BF932" s="45">
        <v>2.4930000000000003</v>
      </c>
      <c r="BG932" s="45">
        <v>2.7830000000000004</v>
      </c>
      <c r="BH932" s="45">
        <v>2.5855000000000006</v>
      </c>
      <c r="BI932" s="45">
        <v>2.5355000000000008</v>
      </c>
      <c r="BJ932" s="45">
        <v>2.4555000000000007</v>
      </c>
      <c r="BK932" s="45">
        <v>2.6230000000000007</v>
      </c>
      <c r="BL932" s="45">
        <v>2.7505000000000006</v>
      </c>
      <c r="BM932" s="45">
        <v>2.8705000000000007</v>
      </c>
      <c r="BN932" s="45">
        <v>2.5099999999999998</v>
      </c>
      <c r="BO932" s="45">
        <v>2.8855000000000004</v>
      </c>
      <c r="BP932" s="45">
        <v>3.0040714285714292</v>
      </c>
      <c r="BQ932" s="45">
        <v>2.7505000000000006</v>
      </c>
      <c r="BR932" s="45">
        <v>2.6605000000000008</v>
      </c>
      <c r="BW932" s="69"/>
    </row>
    <row r="933" spans="1:75" hidden="1" x14ac:dyDescent="0.25">
      <c r="A933" s="8">
        <v>36614</v>
      </c>
      <c r="B933" s="5">
        <f t="shared" si="38"/>
        <v>927</v>
      </c>
      <c r="C933" s="9"/>
      <c r="D933" s="45"/>
      <c r="E933" s="45">
        <v>1</v>
      </c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>
        <v>2.95</v>
      </c>
      <c r="AB933" s="45">
        <v>2.9</v>
      </c>
      <c r="AC933" s="179">
        <f t="shared" si="39"/>
        <v>0</v>
      </c>
      <c r="AD933" s="45">
        <v>1</v>
      </c>
      <c r="AE933" s="45">
        <v>2.9</v>
      </c>
      <c r="AF933" s="45">
        <v>2.9</v>
      </c>
      <c r="AG933" s="45">
        <v>2.95</v>
      </c>
      <c r="AH933" s="45">
        <v>2.82</v>
      </c>
      <c r="AI933" s="45">
        <v>2.76</v>
      </c>
      <c r="AJ933" s="45">
        <v>2.72</v>
      </c>
      <c r="AK933" s="45">
        <v>2.8</v>
      </c>
      <c r="AL933" s="45">
        <v>2.91</v>
      </c>
      <c r="AM933" s="45">
        <v>3.02</v>
      </c>
      <c r="AN933" s="45">
        <v>2.71</v>
      </c>
      <c r="AO933" s="45">
        <v>3.0249999999999999</v>
      </c>
      <c r="AP933" s="45">
        <v>3.18</v>
      </c>
      <c r="AQ933" s="45">
        <v>2.91</v>
      </c>
      <c r="AR933" s="45">
        <v>2.915</v>
      </c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>
        <v>2.7130000000000001</v>
      </c>
      <c r="BF933" s="45">
        <v>2.4729999999999999</v>
      </c>
      <c r="BG933" s="45">
        <v>2.7629999999999999</v>
      </c>
      <c r="BH933" s="45">
        <v>2.5655000000000001</v>
      </c>
      <c r="BI933" s="45">
        <v>2.5155000000000003</v>
      </c>
      <c r="BJ933" s="45">
        <v>2.4355000000000002</v>
      </c>
      <c r="BK933" s="45">
        <v>2.6030000000000002</v>
      </c>
      <c r="BL933" s="45">
        <v>2.7305000000000001</v>
      </c>
      <c r="BM933" s="45">
        <v>2.8530000000000002</v>
      </c>
      <c r="BN933" s="45">
        <v>2.4900000000000002</v>
      </c>
      <c r="BO933" s="45">
        <v>2.8654999999999999</v>
      </c>
      <c r="BP933" s="45">
        <v>2.9840714285714287</v>
      </c>
      <c r="BQ933" s="45">
        <v>2.7305000000000001</v>
      </c>
      <c r="BR933" s="45">
        <v>2.6405000000000003</v>
      </c>
      <c r="BW933" s="69"/>
    </row>
    <row r="934" spans="1:75" hidden="1" x14ac:dyDescent="0.25">
      <c r="A934" s="8">
        <v>36615</v>
      </c>
      <c r="B934" s="5">
        <f t="shared" si="38"/>
        <v>928</v>
      </c>
      <c r="C934" s="9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>
        <v>2.85</v>
      </c>
      <c r="AB934" s="45">
        <v>2.8730000000000002</v>
      </c>
      <c r="AC934" s="179">
        <f t="shared" si="39"/>
        <v>2.6999999999999691E-2</v>
      </c>
      <c r="AD934" s="45"/>
      <c r="AE934" s="45">
        <v>2.9</v>
      </c>
      <c r="AF934" s="45">
        <v>2.9</v>
      </c>
      <c r="AG934" s="45">
        <v>2.94</v>
      </c>
      <c r="AH934" s="45">
        <v>2.8050000000000002</v>
      </c>
      <c r="AI934" s="45">
        <v>2.76</v>
      </c>
      <c r="AJ934" s="45">
        <v>2.71</v>
      </c>
      <c r="AK934" s="45">
        <v>2.79</v>
      </c>
      <c r="AL934" s="45">
        <v>2.895</v>
      </c>
      <c r="AM934" s="45">
        <v>3.02</v>
      </c>
      <c r="AN934" s="45">
        <v>2.71</v>
      </c>
      <c r="AO934" s="45">
        <v>3</v>
      </c>
      <c r="AP934" s="45">
        <v>3.12</v>
      </c>
      <c r="AQ934" s="45">
        <v>2.895</v>
      </c>
      <c r="AR934" s="45">
        <v>2.9049999999999998</v>
      </c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>
        <v>2.6957142857142857</v>
      </c>
      <c r="BF934" s="45">
        <v>2.4557142857142855</v>
      </c>
      <c r="BG934" s="45">
        <v>2.7457142857142856</v>
      </c>
      <c r="BH934" s="45">
        <v>2.5482142857142858</v>
      </c>
      <c r="BI934" s="45">
        <v>2.4982142857142859</v>
      </c>
      <c r="BJ934" s="45">
        <v>2.4157142857142855</v>
      </c>
      <c r="BK934" s="45">
        <v>2.5857142857142859</v>
      </c>
      <c r="BL934" s="45">
        <v>2.7132142857142858</v>
      </c>
      <c r="BM934" s="45">
        <v>2.8357142857142859</v>
      </c>
      <c r="BN934" s="45">
        <v>2.4727142857142859</v>
      </c>
      <c r="BO934" s="45">
        <v>2.8482142857142856</v>
      </c>
      <c r="BP934" s="45">
        <v>2.9667857142857144</v>
      </c>
      <c r="BQ934" s="45">
        <v>2.7132142857142858</v>
      </c>
      <c r="BR934" s="45">
        <v>2.6232142857142859</v>
      </c>
      <c r="BW934" s="69"/>
    </row>
    <row r="935" spans="1:75" hidden="1" x14ac:dyDescent="0.25">
      <c r="A935" s="8">
        <v>36616</v>
      </c>
      <c r="B935" s="5">
        <f t="shared" si="38"/>
        <v>929</v>
      </c>
      <c r="C935" s="9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>
        <v>2.915</v>
      </c>
      <c r="AB935" s="45">
        <v>2.9449999999999998</v>
      </c>
      <c r="AC935" s="179">
        <f t="shared" si="39"/>
        <v>-4.4999999999999929E-2</v>
      </c>
      <c r="AD935" s="45"/>
      <c r="AE935" s="45">
        <v>2.9</v>
      </c>
      <c r="AF935" s="45">
        <v>2.9</v>
      </c>
      <c r="AG935" s="45">
        <v>2.94</v>
      </c>
      <c r="AH935" s="45">
        <v>2.8050000000000002</v>
      </c>
      <c r="AI935" s="45">
        <v>2.76</v>
      </c>
      <c r="AJ935" s="45">
        <v>2.71</v>
      </c>
      <c r="AK935" s="45">
        <v>2.79</v>
      </c>
      <c r="AL935" s="45">
        <v>2.895</v>
      </c>
      <c r="AM935" s="45">
        <v>3.02</v>
      </c>
      <c r="AN935" s="45">
        <v>2.71</v>
      </c>
      <c r="AO935" s="45">
        <v>3</v>
      </c>
      <c r="AP935" s="45">
        <v>3.12</v>
      </c>
      <c r="AQ935" s="45">
        <v>2.895</v>
      </c>
      <c r="AR935" s="45">
        <v>2.9049999999999998</v>
      </c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>
        <v>2.7165714285714286</v>
      </c>
      <c r="BF935" s="45">
        <v>2.4765714285714289</v>
      </c>
      <c r="BG935" s="45">
        <v>2.7665714285714285</v>
      </c>
      <c r="BH935" s="45">
        <v>2.5690714285714287</v>
      </c>
      <c r="BI935" s="45">
        <v>2.5190714285714284</v>
      </c>
      <c r="BJ935" s="45">
        <v>2.4315714285714285</v>
      </c>
      <c r="BK935" s="45">
        <v>2.6065714285714288</v>
      </c>
      <c r="BL935" s="45">
        <v>2.7340714285714287</v>
      </c>
      <c r="BM935" s="45">
        <v>2.8565714285714288</v>
      </c>
      <c r="BN935" s="45">
        <v>2.4935714285714288</v>
      </c>
      <c r="BO935" s="45">
        <v>2.8690714285714285</v>
      </c>
      <c r="BP935" s="45">
        <v>2.9876428571428573</v>
      </c>
      <c r="BQ935" s="45">
        <v>2.7340714285714287</v>
      </c>
      <c r="BR935" s="45">
        <v>2.6440714285714289</v>
      </c>
      <c r="BW935" s="69"/>
    </row>
    <row r="936" spans="1:75" hidden="1" x14ac:dyDescent="0.25">
      <c r="A936" s="8">
        <v>36619</v>
      </c>
      <c r="B936" s="5">
        <f t="shared" si="38"/>
        <v>930</v>
      </c>
      <c r="C936" s="9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>
        <v>2.94</v>
      </c>
      <c r="AB936" s="45">
        <v>2.8889999999999998</v>
      </c>
      <c r="AC936" s="179">
        <f t="shared" si="39"/>
        <v>0</v>
      </c>
      <c r="AD936" s="45"/>
      <c r="AE936" s="45">
        <v>2.8889999999999998</v>
      </c>
      <c r="AF936" s="45">
        <v>2.8889999999999998</v>
      </c>
      <c r="AG936" s="45">
        <v>2.9389999999999996</v>
      </c>
      <c r="AH936" s="45">
        <v>2.7639999999999998</v>
      </c>
      <c r="AI936" s="45">
        <v>2.6764999999999999</v>
      </c>
      <c r="AJ936" s="45">
        <v>2.5989999999999998</v>
      </c>
      <c r="AK936" s="45">
        <v>2.7889999999999997</v>
      </c>
      <c r="AL936" s="45">
        <v>2.9064999999999999</v>
      </c>
      <c r="AM936" s="45">
        <v>2.9789999999999996</v>
      </c>
      <c r="AN936" s="45">
        <v>2.5989999999999998</v>
      </c>
      <c r="AO936" s="45">
        <v>3.0014999999999996</v>
      </c>
      <c r="AP936" s="45">
        <v>3.1614999999999998</v>
      </c>
      <c r="AQ936" s="45">
        <v>2.9064999999999999</v>
      </c>
      <c r="AR936" s="45">
        <v>2.8214999999999999</v>
      </c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>
        <v>2.7032857142857138</v>
      </c>
      <c r="BF936" s="45">
        <v>2.4632857142857141</v>
      </c>
      <c r="BG936" s="45">
        <v>2.7532857142857137</v>
      </c>
      <c r="BH936" s="45">
        <v>2.5557857142857139</v>
      </c>
      <c r="BI936" s="45">
        <v>2.5057857142857136</v>
      </c>
      <c r="BJ936" s="45">
        <v>2.4182857142857137</v>
      </c>
      <c r="BK936" s="45">
        <v>2.593285714285714</v>
      </c>
      <c r="BL936" s="45">
        <v>2.7207857142857139</v>
      </c>
      <c r="BM936" s="45">
        <v>2.843285714285714</v>
      </c>
      <c r="BN936" s="45">
        <v>2.480285714285714</v>
      </c>
      <c r="BO936" s="45">
        <v>2.8557857142857137</v>
      </c>
      <c r="BP936" s="45">
        <v>2.9743571428571425</v>
      </c>
      <c r="BQ936" s="45">
        <v>2.7207857142857139</v>
      </c>
      <c r="BR936" s="45">
        <v>2.6307857142857141</v>
      </c>
      <c r="BW936" s="69"/>
    </row>
    <row r="937" spans="1:75" hidden="1" x14ac:dyDescent="0.25">
      <c r="A937" s="8">
        <v>36620</v>
      </c>
      <c r="B937" s="5">
        <f t="shared" si="38"/>
        <v>931</v>
      </c>
      <c r="C937" s="9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>
        <v>2.86</v>
      </c>
      <c r="AB937" s="45">
        <v>2.8220000000000001</v>
      </c>
      <c r="AC937" s="179">
        <f t="shared" si="39"/>
        <v>0</v>
      </c>
      <c r="AD937" s="45"/>
      <c r="AE937" s="45">
        <v>2.8220000000000001</v>
      </c>
      <c r="AF937" s="45">
        <v>2.8220000000000001</v>
      </c>
      <c r="AG937" s="45">
        <v>2.8719999999999999</v>
      </c>
      <c r="AH937" s="45">
        <v>2.702</v>
      </c>
      <c r="AI937" s="45">
        <v>2.6194999999999999</v>
      </c>
      <c r="AJ937" s="45">
        <v>2.5419999999999998</v>
      </c>
      <c r="AK937" s="45">
        <v>2.7195</v>
      </c>
      <c r="AL937" s="45">
        <v>2.8370000000000002</v>
      </c>
      <c r="AM937" s="45">
        <v>2.9170000000000003</v>
      </c>
      <c r="AN937" s="45">
        <v>2.5470000000000002</v>
      </c>
      <c r="AO937" s="45">
        <v>2.972</v>
      </c>
      <c r="AP937" s="45">
        <v>3.0945</v>
      </c>
      <c r="AQ937" s="45">
        <v>2.8370000000000002</v>
      </c>
      <c r="AR937" s="45">
        <v>2.7645</v>
      </c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>
        <v>2.6779999999999999</v>
      </c>
      <c r="BF937" s="45">
        <v>2.4379999999999997</v>
      </c>
      <c r="BG937" s="45">
        <v>2.7279999999999998</v>
      </c>
      <c r="BH937" s="45">
        <v>2.5305</v>
      </c>
      <c r="BI937" s="45">
        <v>2.4830000000000001</v>
      </c>
      <c r="BJ937" s="45">
        <v>2.3929999999999998</v>
      </c>
      <c r="BK937" s="45">
        <v>2.5680000000000001</v>
      </c>
      <c r="BL937" s="45">
        <v>2.6955</v>
      </c>
      <c r="BM937" s="45">
        <v>2.8180000000000001</v>
      </c>
      <c r="BN937" s="45">
        <v>2.4550000000000001</v>
      </c>
      <c r="BO937" s="45">
        <v>2.8304999999999998</v>
      </c>
      <c r="BP937" s="45">
        <v>2.9490714285714286</v>
      </c>
      <c r="BQ937" s="45">
        <v>2.6955</v>
      </c>
      <c r="BR937" s="45">
        <v>2.6055000000000001</v>
      </c>
      <c r="BW937" s="69"/>
    </row>
    <row r="938" spans="1:75" hidden="1" x14ac:dyDescent="0.25">
      <c r="A938" s="8">
        <v>36621</v>
      </c>
      <c r="B938" s="5">
        <f t="shared" si="38"/>
        <v>932</v>
      </c>
      <c r="C938" s="9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>
        <v>2.84</v>
      </c>
      <c r="AB938" s="45">
        <v>2.8879999999999999</v>
      </c>
      <c r="AC938" s="179">
        <f t="shared" si="39"/>
        <v>0</v>
      </c>
      <c r="AD938" s="45"/>
      <c r="AE938" s="45">
        <v>2.8879999999999999</v>
      </c>
      <c r="AF938" s="45">
        <v>2.8879999999999999</v>
      </c>
      <c r="AG938" s="45">
        <v>2.9379999999999997</v>
      </c>
      <c r="AH938" s="45">
        <v>2.7629999999999999</v>
      </c>
      <c r="AI938" s="45">
        <v>2.6804999999999999</v>
      </c>
      <c r="AJ938" s="45">
        <v>2.6079999999999997</v>
      </c>
      <c r="AK938" s="45">
        <v>2.7854999999999999</v>
      </c>
      <c r="AL938" s="45">
        <v>2.8979999999999997</v>
      </c>
      <c r="AM938" s="45">
        <v>2.9579999999999997</v>
      </c>
      <c r="AN938" s="45">
        <v>2.633</v>
      </c>
      <c r="AO938" s="45">
        <v>3.0379999999999998</v>
      </c>
      <c r="AP938" s="45">
        <v>3.1604999999999999</v>
      </c>
      <c r="AQ938" s="45">
        <v>2.8979999999999997</v>
      </c>
      <c r="AR938" s="45">
        <v>2.8380000000000001</v>
      </c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>
        <v>2.6930000000000001</v>
      </c>
      <c r="BF938" s="45">
        <v>2.46</v>
      </c>
      <c r="BG938" s="45">
        <v>2.7429999999999999</v>
      </c>
      <c r="BH938" s="45">
        <v>2.5505</v>
      </c>
      <c r="BI938" s="45">
        <v>2.4980000000000002</v>
      </c>
      <c r="BJ938" s="45">
        <v>2.4079999999999999</v>
      </c>
      <c r="BK938" s="45">
        <v>2.5830000000000002</v>
      </c>
      <c r="BL938" s="45">
        <v>2.7105000000000001</v>
      </c>
      <c r="BM938" s="45">
        <v>2.8330000000000002</v>
      </c>
      <c r="BN938" s="45">
        <v>2.4780000000000002</v>
      </c>
      <c r="BO938" s="45">
        <v>2.8454999999999999</v>
      </c>
      <c r="BP938" s="45">
        <v>2.9640714285714287</v>
      </c>
      <c r="BQ938" s="45">
        <v>2.7105000000000001</v>
      </c>
      <c r="BR938" s="45">
        <v>2.6655000000000002</v>
      </c>
      <c r="BW938" s="69"/>
    </row>
    <row r="939" spans="1:75" hidden="1" x14ac:dyDescent="0.25">
      <c r="A939" s="8">
        <v>36622</v>
      </c>
      <c r="B939" s="5">
        <f t="shared" si="38"/>
        <v>933</v>
      </c>
      <c r="C939" s="9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>
        <v>2.92</v>
      </c>
      <c r="AB939" s="45">
        <v>2.956</v>
      </c>
      <c r="AC939" s="179">
        <f t="shared" si="39"/>
        <v>0</v>
      </c>
      <c r="AD939" s="45"/>
      <c r="AE939" s="45">
        <v>2.956</v>
      </c>
      <c r="AF939" s="45">
        <v>2.956</v>
      </c>
      <c r="AG939" s="45">
        <v>3.0059999999999998</v>
      </c>
      <c r="AH939" s="45">
        <v>2.8209999999999997</v>
      </c>
      <c r="AI939" s="45">
        <v>2.7309999999999999</v>
      </c>
      <c r="AJ939" s="45">
        <v>2.6585000000000001</v>
      </c>
      <c r="AK939" s="45">
        <v>2.851</v>
      </c>
      <c r="AL939" s="45">
        <v>2.9659999999999997</v>
      </c>
      <c r="AM939" s="45">
        <v>3.0110000000000001</v>
      </c>
      <c r="AN939" s="45">
        <v>2.6779999999999999</v>
      </c>
      <c r="AO939" s="45">
        <v>3.1059999999999999</v>
      </c>
      <c r="AP939" s="45">
        <v>3.2284999999999999</v>
      </c>
      <c r="AQ939" s="45">
        <v>2.9659999999999997</v>
      </c>
      <c r="AR939" s="45">
        <v>2.871</v>
      </c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>
        <v>2.7157142857142857</v>
      </c>
      <c r="BF939" s="45">
        <v>2.4907142857142857</v>
      </c>
      <c r="BG939" s="45">
        <v>2.7657142857142856</v>
      </c>
      <c r="BH939" s="45">
        <v>2.5782142857142856</v>
      </c>
      <c r="BI939" s="45">
        <v>2.5182142857142855</v>
      </c>
      <c r="BJ939" s="45">
        <v>2.4307142857142856</v>
      </c>
      <c r="BK939" s="45">
        <v>2.6057142857142859</v>
      </c>
      <c r="BL939" s="45">
        <v>2.7332142857142858</v>
      </c>
      <c r="BM939" s="45">
        <v>2.8457142857142856</v>
      </c>
      <c r="BN939" s="45">
        <v>2.5007142857142859</v>
      </c>
      <c r="BO939" s="45">
        <v>2.8682142857142856</v>
      </c>
      <c r="BP939" s="45">
        <v>2.9867857142857144</v>
      </c>
      <c r="BQ939" s="45">
        <v>2.7332142857142858</v>
      </c>
      <c r="BR939" s="45">
        <v>2.6682142857142859</v>
      </c>
      <c r="BW939" s="69"/>
    </row>
    <row r="940" spans="1:75" hidden="1" x14ac:dyDescent="0.25">
      <c r="A940" s="8">
        <v>36623</v>
      </c>
      <c r="B940" s="5">
        <f t="shared" si="38"/>
        <v>934</v>
      </c>
      <c r="C940" s="9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>
        <v>2.9849999999999999</v>
      </c>
      <c r="AB940" s="45">
        <v>2.9710000000000001</v>
      </c>
      <c r="AC940" s="179">
        <f t="shared" si="39"/>
        <v>0</v>
      </c>
      <c r="AD940" s="45"/>
      <c r="AE940" s="45">
        <v>2.9710000000000001</v>
      </c>
      <c r="AF940" s="45">
        <v>2.9710000000000001</v>
      </c>
      <c r="AG940" s="45">
        <v>3.0209999999999999</v>
      </c>
      <c r="AH940" s="45">
        <v>2.8334999999999999</v>
      </c>
      <c r="AI940" s="45">
        <v>2.7284999999999999</v>
      </c>
      <c r="AJ940" s="45">
        <v>2.661</v>
      </c>
      <c r="AK940" s="45">
        <v>2.8660000000000001</v>
      </c>
      <c r="AL940" s="45">
        <v>2.9784999999999999</v>
      </c>
      <c r="AM940" s="45">
        <v>3.0235000000000003</v>
      </c>
      <c r="AN940" s="45">
        <v>2.6930000000000001</v>
      </c>
      <c r="AO940" s="45">
        <v>3.1259999999999999</v>
      </c>
      <c r="AP940" s="45">
        <v>3.2610000000000001</v>
      </c>
      <c r="AQ940" s="45">
        <v>2.9784999999999999</v>
      </c>
      <c r="AR940" s="45">
        <v>2.8959999999999999</v>
      </c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>
        <v>2.733714285714286</v>
      </c>
      <c r="BF940" s="45">
        <v>2.5087142857142859</v>
      </c>
      <c r="BG940" s="45">
        <v>2.7837142857142858</v>
      </c>
      <c r="BH940" s="45">
        <v>2.5962142857142858</v>
      </c>
      <c r="BI940" s="45">
        <v>2.5337142857142858</v>
      </c>
      <c r="BJ940" s="45">
        <v>2.4437142857142859</v>
      </c>
      <c r="BK940" s="45">
        <v>2.6237142857142861</v>
      </c>
      <c r="BL940" s="45">
        <v>2.7512142857142861</v>
      </c>
      <c r="BM940" s="45">
        <v>2.8712142857142862</v>
      </c>
      <c r="BN940" s="45">
        <v>2.5187142857142861</v>
      </c>
      <c r="BO940" s="45">
        <v>2.8862142857142858</v>
      </c>
      <c r="BP940" s="45">
        <v>3.0047857142857146</v>
      </c>
      <c r="BQ940" s="45">
        <v>2.7512142857142861</v>
      </c>
      <c r="BR940" s="45">
        <v>2.691214285714286</v>
      </c>
      <c r="BW940" s="69"/>
    </row>
    <row r="941" spans="1:75" hidden="1" x14ac:dyDescent="0.25">
      <c r="A941" s="8">
        <v>36626</v>
      </c>
      <c r="B941" s="5">
        <f t="shared" si="38"/>
        <v>935</v>
      </c>
      <c r="C941" s="9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>
        <v>2.97</v>
      </c>
      <c r="AB941" s="45">
        <v>2.9710000000000001</v>
      </c>
      <c r="AC941" s="179">
        <f t="shared" si="39"/>
        <v>0</v>
      </c>
      <c r="AD941" s="45"/>
      <c r="AE941" s="45">
        <v>2.9710000000000001</v>
      </c>
      <c r="AF941" s="45">
        <v>2.9710000000000001</v>
      </c>
      <c r="AG941" s="45">
        <v>3.0209999999999999</v>
      </c>
      <c r="AH941" s="45">
        <v>2.8260000000000001</v>
      </c>
      <c r="AI941" s="45">
        <v>2.726</v>
      </c>
      <c r="AJ941" s="45">
        <v>2.6535000000000002</v>
      </c>
      <c r="AK941" s="45">
        <v>2.8660000000000001</v>
      </c>
      <c r="AL941" s="45">
        <v>2.976</v>
      </c>
      <c r="AM941" s="45">
        <v>3.0235000000000003</v>
      </c>
      <c r="AN941" s="45">
        <v>2.6630000000000003</v>
      </c>
      <c r="AO941" s="45">
        <v>3.1259999999999999</v>
      </c>
      <c r="AP941" s="45">
        <v>3.2610000000000001</v>
      </c>
      <c r="AQ941" s="45">
        <v>2.976</v>
      </c>
      <c r="AR941" s="45">
        <v>2.891</v>
      </c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>
        <v>2.7401428571428572</v>
      </c>
      <c r="BF941" s="45">
        <v>2.5151428571428571</v>
      </c>
      <c r="BG941" s="45">
        <v>2.790142857142857</v>
      </c>
      <c r="BH941" s="45">
        <v>2.602642857142857</v>
      </c>
      <c r="BI941" s="45">
        <v>2.540142857142857</v>
      </c>
      <c r="BJ941" s="45">
        <v>2.4501428571428572</v>
      </c>
      <c r="BK941" s="45">
        <v>2.6301428571428573</v>
      </c>
      <c r="BL941" s="45">
        <v>2.7576428571428573</v>
      </c>
      <c r="BM941" s="45">
        <v>2.8776428571428574</v>
      </c>
      <c r="BN941" s="45">
        <v>2.5251428571428574</v>
      </c>
      <c r="BO941" s="45">
        <v>2.8926428571428571</v>
      </c>
      <c r="BP941" s="45">
        <v>3.0112142857142858</v>
      </c>
      <c r="BQ941" s="45">
        <v>2.7576428571428573</v>
      </c>
      <c r="BR941" s="45">
        <v>2.6976428571428572</v>
      </c>
      <c r="BW941" s="69"/>
    </row>
    <row r="942" spans="1:75" hidden="1" x14ac:dyDescent="0.25">
      <c r="A942" s="8">
        <v>36627</v>
      </c>
      <c r="B942" s="5">
        <f t="shared" si="38"/>
        <v>936</v>
      </c>
      <c r="C942" s="9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>
        <v>2.96</v>
      </c>
      <c r="AB942" s="45">
        <v>2.9489999999999998</v>
      </c>
      <c r="AC942" s="179">
        <f t="shared" si="39"/>
        <v>0</v>
      </c>
      <c r="AD942" s="45"/>
      <c r="AE942" s="45">
        <v>2.9489999999999998</v>
      </c>
      <c r="AF942" s="45">
        <v>2.9489999999999998</v>
      </c>
      <c r="AG942" s="45">
        <v>3.004</v>
      </c>
      <c r="AH942" s="45">
        <v>2.8089999999999997</v>
      </c>
      <c r="AI942" s="45">
        <v>2.7039999999999997</v>
      </c>
      <c r="AJ942" s="45">
        <v>2.6439999999999997</v>
      </c>
      <c r="AK942" s="45">
        <v>2.8489999999999998</v>
      </c>
      <c r="AL942" s="45">
        <v>2.9539999999999997</v>
      </c>
      <c r="AM942" s="45">
        <v>2.9889999999999999</v>
      </c>
      <c r="AN942" s="45">
        <v>2.6659999999999999</v>
      </c>
      <c r="AO942" s="45">
        <v>3.1039999999999996</v>
      </c>
      <c r="AP942" s="45">
        <v>3.2389999999999999</v>
      </c>
      <c r="AQ942" s="45">
        <v>2.9539999999999997</v>
      </c>
      <c r="AR942" s="45">
        <v>2.8839999999999999</v>
      </c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>
        <v>2.7317142857142858</v>
      </c>
      <c r="BF942" s="45">
        <v>2.5067142857142857</v>
      </c>
      <c r="BG942" s="45">
        <v>2.7817142857142856</v>
      </c>
      <c r="BH942" s="45">
        <v>2.5942142857142856</v>
      </c>
      <c r="BI942" s="45">
        <v>2.5292142857142856</v>
      </c>
      <c r="BJ942" s="45">
        <v>2.4467142857142856</v>
      </c>
      <c r="BK942" s="45">
        <v>2.6217142857142859</v>
      </c>
      <c r="BL942" s="45">
        <v>2.7492142857142858</v>
      </c>
      <c r="BM942" s="45">
        <v>2.8720714285714286</v>
      </c>
      <c r="BN942" s="45">
        <v>2.5167142857142859</v>
      </c>
      <c r="BO942" s="45">
        <v>2.8842142857142856</v>
      </c>
      <c r="BP942" s="45">
        <v>3.0027857142857144</v>
      </c>
      <c r="BQ942" s="45">
        <v>2.7492142857142858</v>
      </c>
      <c r="BR942" s="45">
        <v>2.7192142857142856</v>
      </c>
      <c r="BW942" s="69"/>
    </row>
    <row r="943" spans="1:75" hidden="1" x14ac:dyDescent="0.25">
      <c r="A943" s="8">
        <v>36628</v>
      </c>
      <c r="B943" s="5">
        <f t="shared" si="38"/>
        <v>937</v>
      </c>
      <c r="C943" s="9"/>
      <c r="Z943" s="3"/>
      <c r="AA943" s="3">
        <v>2.96</v>
      </c>
      <c r="AB943" s="3">
        <v>3.0209999999999999</v>
      </c>
      <c r="AC943" s="179">
        <f t="shared" si="39"/>
        <v>0</v>
      </c>
      <c r="AE943" s="45">
        <v>3.0209999999999999</v>
      </c>
      <c r="AF943" s="45">
        <v>3.0209999999999999</v>
      </c>
      <c r="AG943" s="45">
        <v>3.0785</v>
      </c>
      <c r="AH943" s="45">
        <v>2.8759999999999999</v>
      </c>
      <c r="AI943" s="45">
        <v>2.7635000000000001</v>
      </c>
      <c r="AJ943" s="45">
        <v>2.7109999999999999</v>
      </c>
      <c r="AK943" s="45">
        <v>2.9209999999999998</v>
      </c>
      <c r="AL943" s="45">
        <v>3.0284999999999997</v>
      </c>
      <c r="AM943" s="45">
        <v>3.0409999999999999</v>
      </c>
      <c r="AN943" s="45">
        <v>2.7309999999999999</v>
      </c>
      <c r="AO943" s="45">
        <v>3.1759999999999997</v>
      </c>
      <c r="AP943" s="45">
        <v>3.3109999999999999</v>
      </c>
      <c r="AQ943" s="45">
        <v>3.0284999999999997</v>
      </c>
      <c r="AR943" s="45">
        <v>2.9535</v>
      </c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>
        <v>2.761714285714286</v>
      </c>
      <c r="BF943" s="45">
        <v>2.5387142857142861</v>
      </c>
      <c r="BG943" s="45">
        <v>2.8117142857142858</v>
      </c>
      <c r="BH943" s="45">
        <v>2.6267142857142858</v>
      </c>
      <c r="BI943" s="45">
        <v>2.5592142857142859</v>
      </c>
      <c r="BJ943" s="45">
        <v>2.4767142857142859</v>
      </c>
      <c r="BK943" s="45">
        <v>2.6517142857142861</v>
      </c>
      <c r="BL943" s="45">
        <v>2.7792142857142861</v>
      </c>
      <c r="BM943" s="45">
        <v>2.9020714285714289</v>
      </c>
      <c r="BN943" s="45">
        <v>2.5467142857142862</v>
      </c>
      <c r="BO943" s="45">
        <v>2.9142142857142859</v>
      </c>
      <c r="BP943" s="45">
        <v>3.0327857142857146</v>
      </c>
      <c r="BQ943" s="45">
        <v>2.7792142857142861</v>
      </c>
      <c r="BR943" s="45">
        <v>2.7492142857142858</v>
      </c>
      <c r="BW943" s="69"/>
    </row>
    <row r="944" spans="1:75" hidden="1" x14ac:dyDescent="0.25">
      <c r="A944" s="8">
        <v>36629</v>
      </c>
      <c r="B944" s="5">
        <f t="shared" si="38"/>
        <v>938</v>
      </c>
      <c r="C944" s="9"/>
      <c r="Z944" s="3"/>
      <c r="AA944" s="3">
        <v>3.0550000000000002</v>
      </c>
      <c r="AB944" s="3">
        <v>3.0870000000000002</v>
      </c>
      <c r="AC944" s="179">
        <f t="shared" si="39"/>
        <v>0</v>
      </c>
      <c r="AE944" s="45">
        <v>3.0870000000000002</v>
      </c>
      <c r="AF944" s="45">
        <v>3.0870000000000002</v>
      </c>
      <c r="AG944" s="45">
        <v>3.1420000000000003</v>
      </c>
      <c r="AH944" s="45">
        <v>2.9320000000000004</v>
      </c>
      <c r="AI944" s="45">
        <v>2.827</v>
      </c>
      <c r="AJ944" s="45">
        <v>2.7720000000000002</v>
      </c>
      <c r="AK944" s="45">
        <v>2.9820000000000002</v>
      </c>
      <c r="AL944" s="45">
        <v>3.0945</v>
      </c>
      <c r="AM944" s="45">
        <v>3.0870000000000002</v>
      </c>
      <c r="AN944" s="45">
        <v>2.7970000000000002</v>
      </c>
      <c r="AO944" s="45">
        <v>3.2470000000000003</v>
      </c>
      <c r="AP944" s="45">
        <v>3.3770000000000002</v>
      </c>
      <c r="AQ944" s="45">
        <v>3.0945</v>
      </c>
      <c r="AR944" s="45">
        <v>3.012</v>
      </c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>
        <v>2.7881428571428577</v>
      </c>
      <c r="BF944" s="45">
        <v>2.5681428571428575</v>
      </c>
      <c r="BG944" s="45">
        <v>2.8381428571428575</v>
      </c>
      <c r="BH944" s="45">
        <v>2.6581428571428578</v>
      </c>
      <c r="BI944" s="45">
        <v>2.5856428571428576</v>
      </c>
      <c r="BJ944" s="45">
        <v>2.5006428571428576</v>
      </c>
      <c r="BK944" s="45">
        <v>2.6781428571428578</v>
      </c>
      <c r="BL944" s="45">
        <v>2.8056428571428578</v>
      </c>
      <c r="BM944" s="45">
        <v>2.9285000000000005</v>
      </c>
      <c r="BN944" s="45">
        <v>2.5731428571428578</v>
      </c>
      <c r="BO944" s="45">
        <v>2.9481428571428578</v>
      </c>
      <c r="BP944" s="45">
        <v>3.0592142857142863</v>
      </c>
      <c r="BQ944" s="45">
        <v>2.8056428571428578</v>
      </c>
      <c r="BR944" s="45">
        <v>2.7881428571428577</v>
      </c>
      <c r="BW944" s="69"/>
    </row>
    <row r="945" spans="1:81" hidden="1" x14ac:dyDescent="0.25">
      <c r="A945" s="8">
        <v>36630</v>
      </c>
      <c r="B945" s="5">
        <f t="shared" si="38"/>
        <v>939</v>
      </c>
      <c r="C945" s="9"/>
      <c r="Z945" s="3"/>
      <c r="AA945" s="3">
        <v>3.0649999999999999</v>
      </c>
      <c r="AB945" s="3">
        <v>3.0779999999999998</v>
      </c>
      <c r="AC945" s="179">
        <f t="shared" si="39"/>
        <v>0</v>
      </c>
      <c r="AE945" s="45">
        <v>3.0779999999999998</v>
      </c>
      <c r="AF945" s="45">
        <v>3.0779999999999998</v>
      </c>
      <c r="AG945" s="45">
        <v>3.133</v>
      </c>
      <c r="AH945" s="45">
        <v>2.9179999999999997</v>
      </c>
      <c r="AI945" s="45">
        <v>2.8154999999999997</v>
      </c>
      <c r="AJ945" s="45">
        <v>2.7654999999999998</v>
      </c>
      <c r="AK945" s="45">
        <v>2.9729999999999999</v>
      </c>
      <c r="AL945" s="45">
        <v>3.0854999999999997</v>
      </c>
      <c r="AM945" s="45">
        <v>3.0579999999999998</v>
      </c>
      <c r="AN945" s="45">
        <v>2.7729999999999997</v>
      </c>
      <c r="AO945" s="45">
        <v>3.238</v>
      </c>
      <c r="AP945" s="45">
        <v>3.3679999999999999</v>
      </c>
      <c r="AQ945" s="45">
        <v>3.0854999999999997</v>
      </c>
      <c r="AR945" s="45">
        <v>2.9954999999999998</v>
      </c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>
        <v>2.7881428571428577</v>
      </c>
      <c r="BF945" s="45">
        <v>2.5731428571428578</v>
      </c>
      <c r="BG945" s="45">
        <v>2.8381428571428575</v>
      </c>
      <c r="BH945" s="45">
        <v>2.6731428571428575</v>
      </c>
      <c r="BI945" s="45">
        <v>2.5856428571428576</v>
      </c>
      <c r="BJ945" s="45">
        <v>2.5006428571428576</v>
      </c>
      <c r="BK945" s="45">
        <v>2.6806428571428578</v>
      </c>
      <c r="BL945" s="45">
        <v>2.8056428571428578</v>
      </c>
      <c r="BM945" s="45">
        <v>2.9285000000000005</v>
      </c>
      <c r="BN945" s="45">
        <v>2.5731428571428578</v>
      </c>
      <c r="BO945" s="45">
        <v>2.9481428571428578</v>
      </c>
      <c r="BP945" s="45">
        <v>3.0592142857142863</v>
      </c>
      <c r="BQ945" s="45">
        <v>2.8056428571428578</v>
      </c>
      <c r="BR945" s="45">
        <v>2.7881428571428577</v>
      </c>
      <c r="BW945" s="69"/>
    </row>
    <row r="946" spans="1:81" hidden="1" x14ac:dyDescent="0.25">
      <c r="A946" s="8">
        <v>36633</v>
      </c>
      <c r="B946" s="5">
        <f t="shared" si="38"/>
        <v>940</v>
      </c>
      <c r="C946" s="9"/>
      <c r="Z946" s="3"/>
      <c r="AA946" s="3">
        <v>3.11</v>
      </c>
      <c r="AB946" s="3">
        <v>3.1579999999999999</v>
      </c>
      <c r="AC946" s="179">
        <f t="shared" si="39"/>
        <v>0</v>
      </c>
      <c r="AE946" s="45">
        <v>3.1579999999999999</v>
      </c>
      <c r="AF946" s="45">
        <v>3.1579999999999999</v>
      </c>
      <c r="AG946" s="45">
        <v>3.2079999999999997</v>
      </c>
      <c r="AH946" s="45">
        <v>2.9779999999999998</v>
      </c>
      <c r="AI946" s="45">
        <v>2.8580000000000001</v>
      </c>
      <c r="AJ946" s="45">
        <v>2.8129999999999997</v>
      </c>
      <c r="AK946" s="45">
        <v>3.048</v>
      </c>
      <c r="AL946" s="45">
        <v>3.1629999999999998</v>
      </c>
      <c r="AM946" s="45">
        <v>3.0954999999999999</v>
      </c>
      <c r="AN946" s="45">
        <v>2.843</v>
      </c>
      <c r="AO946" s="45">
        <v>3.323</v>
      </c>
      <c r="AP946" s="45">
        <v>3.4529999999999998</v>
      </c>
      <c r="AQ946" s="45">
        <v>3.1629999999999998</v>
      </c>
      <c r="AR946" s="45">
        <v>3.0604999999999998</v>
      </c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>
        <v>2.8221428571428575</v>
      </c>
      <c r="BF946" s="45">
        <v>2.6071428571428577</v>
      </c>
      <c r="BG946" s="45">
        <v>2.8696428571428574</v>
      </c>
      <c r="BH946" s="45">
        <v>2.7071428571428573</v>
      </c>
      <c r="BI946" s="45">
        <v>2.6196428571428574</v>
      </c>
      <c r="BJ946" s="45">
        <v>2.5346428571428574</v>
      </c>
      <c r="BK946" s="45">
        <v>2.7146428571428576</v>
      </c>
      <c r="BL946" s="45">
        <v>2.8396428571428576</v>
      </c>
      <c r="BM946" s="45">
        <v>2.9624999999999999</v>
      </c>
      <c r="BN946" s="45">
        <v>2.6071428571428577</v>
      </c>
      <c r="BO946" s="45">
        <v>2.9821428571428577</v>
      </c>
      <c r="BP946" s="45">
        <v>3.0932142857142861</v>
      </c>
      <c r="BQ946" s="45">
        <v>2.8396428571428576</v>
      </c>
      <c r="BR946" s="45">
        <v>2.8471428571428574</v>
      </c>
      <c r="BW946" s="8"/>
      <c r="BX946" s="45"/>
      <c r="BY946" s="45"/>
      <c r="BZ946" s="45"/>
      <c r="CA946" s="45"/>
    </row>
    <row r="947" spans="1:81" hidden="1" x14ac:dyDescent="0.25">
      <c r="A947" s="8">
        <v>36634</v>
      </c>
      <c r="B947" s="5">
        <f t="shared" si="38"/>
        <v>941</v>
      </c>
      <c r="C947" s="9"/>
      <c r="Z947" s="3"/>
      <c r="AA947" s="3">
        <v>3.15</v>
      </c>
      <c r="AB947" s="3">
        <v>3.0979999999999999</v>
      </c>
      <c r="AC947" s="179">
        <f t="shared" si="39"/>
        <v>0</v>
      </c>
      <c r="AE947" s="45">
        <v>3.0979999999999999</v>
      </c>
      <c r="AF947" s="45">
        <v>3.0979999999999999</v>
      </c>
      <c r="AG947" s="45">
        <v>3.1479999999999997</v>
      </c>
      <c r="AH947" s="45">
        <v>2.9329999999999998</v>
      </c>
      <c r="AI947" s="45">
        <v>2.8129999999999997</v>
      </c>
      <c r="AJ947" s="45">
        <v>2.7679999999999998</v>
      </c>
      <c r="AK947" s="45">
        <v>2.9904999999999999</v>
      </c>
      <c r="AL947" s="45">
        <v>3.1029999999999998</v>
      </c>
      <c r="AM947" s="45">
        <v>3.0579999999999998</v>
      </c>
      <c r="AN947" s="45">
        <v>2.7929999999999997</v>
      </c>
      <c r="AO947" s="45">
        <v>3.2629999999999999</v>
      </c>
      <c r="AP947" s="45">
        <v>3.3929999999999998</v>
      </c>
      <c r="AQ947" s="45">
        <v>3.1029999999999998</v>
      </c>
      <c r="AR947" s="45">
        <v>3.0154999999999998</v>
      </c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>
        <v>2.8081428571428568</v>
      </c>
      <c r="BF947" s="45">
        <v>2.6031428571428568</v>
      </c>
      <c r="BG947" s="45">
        <v>2.8556428571428567</v>
      </c>
      <c r="BH947" s="45">
        <v>2.6931428571428566</v>
      </c>
      <c r="BI947" s="45">
        <v>2.6056428571428567</v>
      </c>
      <c r="BJ947" s="45">
        <v>2.5206428571428567</v>
      </c>
      <c r="BK947" s="45">
        <v>2.7006428571428569</v>
      </c>
      <c r="BL947" s="45">
        <v>2.8256428571428569</v>
      </c>
      <c r="BM947" s="45">
        <v>2.9484999999999997</v>
      </c>
      <c r="BN947" s="45">
        <v>2.6031428571428568</v>
      </c>
      <c r="BO947" s="45">
        <v>2.968142857142857</v>
      </c>
      <c r="BP947" s="45">
        <v>3.0792142857142855</v>
      </c>
      <c r="BQ947" s="45">
        <v>2.8256428571428569</v>
      </c>
      <c r="BR947" s="45">
        <v>2.8331428571428567</v>
      </c>
      <c r="BS947" s="45"/>
      <c r="BT947" s="45"/>
      <c r="BU947" s="45"/>
      <c r="BV947" s="45"/>
      <c r="BW947" s="8"/>
      <c r="BX947" s="45"/>
      <c r="BY947" s="45"/>
      <c r="BZ947" s="45"/>
      <c r="CA947" s="45"/>
      <c r="CB947" s="45"/>
      <c r="CC947" s="45"/>
    </row>
    <row r="948" spans="1:81" hidden="1" x14ac:dyDescent="0.25">
      <c r="A948" s="8">
        <v>36635</v>
      </c>
      <c r="B948" s="5">
        <f t="shared" si="38"/>
        <v>942</v>
      </c>
      <c r="C948" s="9"/>
      <c r="Z948" s="3"/>
      <c r="AA948" s="3">
        <v>3.105</v>
      </c>
      <c r="AB948" s="3">
        <v>3.0550000000000002</v>
      </c>
      <c r="AC948" s="179">
        <f t="shared" si="39"/>
        <v>0</v>
      </c>
      <c r="AE948" s="45">
        <v>3.0550000000000002</v>
      </c>
      <c r="AF948" s="45">
        <v>3.0550000000000002</v>
      </c>
      <c r="AG948" s="45">
        <v>3.11</v>
      </c>
      <c r="AH948" s="45">
        <v>2.895</v>
      </c>
      <c r="AI948" s="45">
        <v>2.78</v>
      </c>
      <c r="AJ948" s="45">
        <v>2.7374999999999998</v>
      </c>
      <c r="AK948" s="45">
        <v>2.95</v>
      </c>
      <c r="AL948" s="45">
        <v>3.06</v>
      </c>
      <c r="AM948" s="45">
        <v>3.0274999999999999</v>
      </c>
      <c r="AN948" s="45">
        <v>2.7549999999999999</v>
      </c>
      <c r="AO948" s="45">
        <v>3.22</v>
      </c>
      <c r="AP948" s="45">
        <v>3.35</v>
      </c>
      <c r="AQ948" s="45">
        <v>3.06</v>
      </c>
      <c r="AR948" s="45">
        <v>2.9624999999999999</v>
      </c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>
        <v>2.8007142857142853</v>
      </c>
      <c r="BF948" s="45">
        <v>2.6007142857142851</v>
      </c>
      <c r="BG948" s="45">
        <v>2.8457142857142852</v>
      </c>
      <c r="BH948" s="45">
        <v>2.6857142857142851</v>
      </c>
      <c r="BI948" s="45">
        <v>2.5982142857142851</v>
      </c>
      <c r="BJ948" s="45">
        <v>2.5132142857142852</v>
      </c>
      <c r="BK948" s="45">
        <v>2.6932142857142853</v>
      </c>
      <c r="BL948" s="45">
        <v>2.8182142857142853</v>
      </c>
      <c r="BM948" s="45">
        <v>2.9410714285714281</v>
      </c>
      <c r="BN948" s="45">
        <v>2.5957142857142852</v>
      </c>
      <c r="BO948" s="45">
        <v>2.9607142857142854</v>
      </c>
      <c r="BP948" s="45">
        <v>3.0717857142857139</v>
      </c>
      <c r="BQ948" s="45">
        <v>2.8182142857142853</v>
      </c>
      <c r="BR948" s="45">
        <v>2.8257142857142852</v>
      </c>
      <c r="BS948" s="45"/>
      <c r="BT948" s="45"/>
      <c r="BU948" s="45"/>
      <c r="BV948" s="45"/>
      <c r="BW948" s="69"/>
      <c r="CB948" s="45"/>
      <c r="CC948" s="45"/>
    </row>
    <row r="949" spans="1:81" hidden="1" x14ac:dyDescent="0.25">
      <c r="A949" s="8">
        <v>36636</v>
      </c>
      <c r="B949" s="5">
        <f t="shared" si="38"/>
        <v>943</v>
      </c>
      <c r="C949" s="9"/>
      <c r="Z949" s="3"/>
      <c r="AA949" s="3">
        <v>3.06</v>
      </c>
      <c r="AB949" s="3">
        <v>3.073</v>
      </c>
      <c r="AC949" s="179">
        <f t="shared" si="39"/>
        <v>0</v>
      </c>
      <c r="AE949" s="45">
        <v>3.0730000000000004</v>
      </c>
      <c r="AF949" s="45">
        <v>3.0730000000000004</v>
      </c>
      <c r="AG949" s="45">
        <v>3.1280000000000006</v>
      </c>
      <c r="AH949" s="45">
        <v>2.8980000000000006</v>
      </c>
      <c r="AI949" s="45">
        <v>2.7880000000000003</v>
      </c>
      <c r="AJ949" s="45">
        <v>2.7430000000000003</v>
      </c>
      <c r="AK949" s="45">
        <v>2.9680000000000004</v>
      </c>
      <c r="AL949" s="45">
        <v>3.0780000000000003</v>
      </c>
      <c r="AM949" s="45">
        <v>3.0230000000000006</v>
      </c>
      <c r="AN949" s="45">
        <v>2.7549999999999999</v>
      </c>
      <c r="AO949" s="45">
        <v>3.2380000000000004</v>
      </c>
      <c r="AP949" s="45">
        <v>3.3680000000000003</v>
      </c>
      <c r="AQ949" s="45">
        <v>3.0780000000000003</v>
      </c>
      <c r="AR949" s="45">
        <v>2.9705000000000004</v>
      </c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>
        <v>2.8057142857142865</v>
      </c>
      <c r="BF949" s="45">
        <v>2.6057142857142863</v>
      </c>
      <c r="BG949" s="45">
        <v>2.8507142857142864</v>
      </c>
      <c r="BH949" s="45">
        <v>2.6907142857142863</v>
      </c>
      <c r="BI949" s="45">
        <v>2.6032142857142864</v>
      </c>
      <c r="BJ949" s="45">
        <v>2.5182142857142864</v>
      </c>
      <c r="BK949" s="45">
        <v>2.7007142857142865</v>
      </c>
      <c r="BL949" s="45">
        <v>2.8232142857142866</v>
      </c>
      <c r="BM949" s="45">
        <v>2.9460714285714293</v>
      </c>
      <c r="BN949" s="45">
        <v>2.6057142857142863</v>
      </c>
      <c r="BO949" s="45">
        <v>2.9657142857142866</v>
      </c>
      <c r="BP949" s="45">
        <v>3.0767857142857151</v>
      </c>
      <c r="BQ949" s="45">
        <v>2.8232142857142866</v>
      </c>
      <c r="BR949" s="45">
        <v>2.8307142857142864</v>
      </c>
      <c r="BW949" s="69"/>
    </row>
    <row r="950" spans="1:81" hidden="1" x14ac:dyDescent="0.25">
      <c r="A950" s="8">
        <v>36640</v>
      </c>
      <c r="B950" s="5">
        <f t="shared" si="38"/>
        <v>944</v>
      </c>
      <c r="C950" s="9"/>
      <c r="Z950" s="3"/>
      <c r="AA950" s="3">
        <v>3.11</v>
      </c>
      <c r="AB950" s="3">
        <v>3.137</v>
      </c>
      <c r="AC950" s="179">
        <f t="shared" si="39"/>
        <v>0</v>
      </c>
      <c r="AE950" s="9">
        <v>3.137</v>
      </c>
      <c r="AF950" s="9">
        <v>3.137</v>
      </c>
      <c r="AG950" s="9">
        <v>3.1869999999999998</v>
      </c>
      <c r="AH950" s="9">
        <v>2.9394999999999998</v>
      </c>
      <c r="AI950" s="9">
        <v>2.8345000000000002</v>
      </c>
      <c r="AJ950" s="9">
        <v>2.782</v>
      </c>
      <c r="AK950" s="9">
        <v>3.0219999999999998</v>
      </c>
      <c r="AL950" s="9">
        <v>3.1395</v>
      </c>
      <c r="AM950" s="9">
        <v>3.0670000000000002</v>
      </c>
      <c r="AN950" s="9">
        <v>2.7970000000000002</v>
      </c>
      <c r="AO950" s="9">
        <v>3.3119999999999998</v>
      </c>
      <c r="AP950" s="9">
        <v>3.4420000000000002</v>
      </c>
      <c r="AQ950" s="9">
        <v>3.1395</v>
      </c>
      <c r="AR950" s="9">
        <v>2.9870000000000001</v>
      </c>
      <c r="AS950" s="9"/>
      <c r="AT950" s="9"/>
      <c r="AU950" s="9"/>
      <c r="AV950" s="9"/>
      <c r="AW950" s="9"/>
      <c r="AX950" s="9"/>
      <c r="AY950" s="9"/>
      <c r="BE950" s="9">
        <v>2.8392857142857149</v>
      </c>
      <c r="BF950" s="9">
        <v>2.6342857142857143</v>
      </c>
      <c r="BG950" s="9">
        <v>2.8842857142857148</v>
      </c>
      <c r="BH950" s="9">
        <v>2.7242857142857146</v>
      </c>
      <c r="BI950" s="9">
        <v>2.6292857142857149</v>
      </c>
      <c r="BJ950" s="9">
        <v>2.5442857142857149</v>
      </c>
      <c r="BK950" s="9">
        <v>2.7342857142857149</v>
      </c>
      <c r="BL950" s="9">
        <v>2.8567857142857149</v>
      </c>
      <c r="BM950" s="9">
        <v>2.9721428571428579</v>
      </c>
      <c r="BN950" s="9">
        <v>2.6342857142857148</v>
      </c>
      <c r="BO950" s="9">
        <v>2.999285714285715</v>
      </c>
      <c r="BP950" s="9">
        <v>3.1278571428571436</v>
      </c>
      <c r="BQ950" s="9">
        <v>2.8567857142857149</v>
      </c>
      <c r="BR950" s="9">
        <v>2.8642857142857148</v>
      </c>
      <c r="BW950" s="69"/>
    </row>
    <row r="951" spans="1:81" hidden="1" x14ac:dyDescent="0.25">
      <c r="A951" s="8">
        <v>36641</v>
      </c>
      <c r="B951" s="5">
        <f t="shared" si="38"/>
        <v>945</v>
      </c>
      <c r="C951" s="9"/>
      <c r="Z951" s="3"/>
      <c r="AA951" s="3">
        <v>3.1549999999999998</v>
      </c>
      <c r="AB951" s="3">
        <v>3.11</v>
      </c>
      <c r="AC951" s="179">
        <f t="shared" si="39"/>
        <v>0</v>
      </c>
      <c r="AE951" s="9">
        <v>3.11</v>
      </c>
      <c r="AF951" s="9">
        <v>3.11</v>
      </c>
      <c r="AG951" s="9">
        <v>3.1524999999999999</v>
      </c>
      <c r="AH951" s="9">
        <v>2.895</v>
      </c>
      <c r="AI951" s="9">
        <v>2.7925</v>
      </c>
      <c r="AJ951" s="9">
        <v>2.7425000000000002</v>
      </c>
      <c r="AK951" s="9">
        <v>2.9874999999999998</v>
      </c>
      <c r="AL951" s="9">
        <v>3.1074999999999999</v>
      </c>
      <c r="AM951" s="9">
        <v>3.0350000000000001</v>
      </c>
      <c r="AN951" s="9">
        <v>2.75</v>
      </c>
      <c r="AO951" s="9">
        <v>3.29</v>
      </c>
      <c r="AP951" s="9">
        <v>3.4474999999999998</v>
      </c>
      <c r="AQ951" s="9">
        <v>3.1074999999999999</v>
      </c>
      <c r="AR951" s="9">
        <v>2.96</v>
      </c>
      <c r="AS951" s="9"/>
      <c r="AT951" s="9"/>
      <c r="AU951" s="9"/>
      <c r="AV951" s="9"/>
      <c r="AW951" s="9"/>
      <c r="AX951" s="9"/>
      <c r="AY951" s="9"/>
      <c r="BE951" s="9">
        <v>2.8342857142857141</v>
      </c>
      <c r="BF951" s="9">
        <v>2.6242857142857141</v>
      </c>
      <c r="BG951" s="9">
        <v>2.879285714285714</v>
      </c>
      <c r="BH951" s="9">
        <v>2.714285714285714</v>
      </c>
      <c r="BI951" s="9">
        <v>2.6242857142857141</v>
      </c>
      <c r="BJ951" s="9">
        <v>2.5392857142857141</v>
      </c>
      <c r="BK951" s="9">
        <v>2.7292857142857141</v>
      </c>
      <c r="BL951" s="9">
        <v>2.8517857142857141</v>
      </c>
      <c r="BM951" s="9">
        <v>2.9614285714285713</v>
      </c>
      <c r="BN951" s="9">
        <v>2.6242857142857141</v>
      </c>
      <c r="BO951" s="9">
        <v>2.9942857142857142</v>
      </c>
      <c r="BP951" s="9">
        <v>3.1389285714285711</v>
      </c>
      <c r="BQ951" s="9">
        <v>2.8517857142857141</v>
      </c>
      <c r="BR951" s="9">
        <v>2.859285714285714</v>
      </c>
      <c r="BW951" s="69"/>
    </row>
    <row r="952" spans="1:81" hidden="1" x14ac:dyDescent="0.25">
      <c r="A952" s="8">
        <v>36642</v>
      </c>
      <c r="B952" s="5">
        <f t="shared" si="38"/>
        <v>946</v>
      </c>
      <c r="C952" s="9"/>
      <c r="E952" s="1">
        <v>1</v>
      </c>
      <c r="Z952" s="3"/>
      <c r="AA952" s="3">
        <v>3.12</v>
      </c>
      <c r="AB952" s="3">
        <v>3.089</v>
      </c>
      <c r="AC952" s="179">
        <f t="shared" si="39"/>
        <v>0</v>
      </c>
      <c r="AD952" s="1">
        <v>1</v>
      </c>
      <c r="AE952" s="9">
        <v>3.0890000000000004</v>
      </c>
      <c r="AF952" s="9">
        <v>3.0890000000000004</v>
      </c>
      <c r="AG952" s="9">
        <v>3.1190000000000002</v>
      </c>
      <c r="AH952" s="9">
        <v>2.87</v>
      </c>
      <c r="AI952" s="9">
        <v>2.7820000000000005</v>
      </c>
      <c r="AJ952" s="9">
        <v>2.7050000000000001</v>
      </c>
      <c r="AK952" s="9">
        <v>2.9490000000000003</v>
      </c>
      <c r="AL952" s="9">
        <v>3.0750000000000002</v>
      </c>
      <c r="AM952" s="9">
        <v>3.04</v>
      </c>
      <c r="AN952" s="9">
        <v>2.75</v>
      </c>
      <c r="AO952" s="9">
        <v>3.2790000000000004</v>
      </c>
      <c r="AP952" s="9">
        <v>3.4340000000000002</v>
      </c>
      <c r="AQ952" s="9">
        <v>3.0750000000000002</v>
      </c>
      <c r="AR952" s="9">
        <v>2.94</v>
      </c>
      <c r="AS952" s="9"/>
      <c r="AT952" s="9"/>
      <c r="AU952" s="9"/>
      <c r="AV952" s="9"/>
      <c r="AW952" s="9"/>
      <c r="AX952" s="9"/>
      <c r="AY952" s="9"/>
      <c r="BE952" s="9">
        <v>2.8185714285714285</v>
      </c>
      <c r="BF952" s="9">
        <v>2.6085714285714285</v>
      </c>
      <c r="BG952" s="9">
        <v>2.8635714285714284</v>
      </c>
      <c r="BH952" s="9">
        <v>2.6985714285714284</v>
      </c>
      <c r="BI952" s="9">
        <v>2.6085714285714285</v>
      </c>
      <c r="BJ952" s="9">
        <v>2.5235714285714286</v>
      </c>
      <c r="BK952" s="9">
        <v>2.7135714285714285</v>
      </c>
      <c r="BL952" s="9">
        <v>2.8360714285714286</v>
      </c>
      <c r="BM952" s="9">
        <v>2.9457142857142857</v>
      </c>
      <c r="BN952" s="9">
        <v>2.6085714285714285</v>
      </c>
      <c r="BO952" s="9">
        <v>2.9785714285714286</v>
      </c>
      <c r="BP952" s="9">
        <v>3.1232142857142855</v>
      </c>
      <c r="BQ952" s="9">
        <v>2.8360714285714286</v>
      </c>
      <c r="BR952" s="9">
        <v>2.8435714285714284</v>
      </c>
      <c r="BW952" s="69"/>
    </row>
    <row r="953" spans="1:81" hidden="1" x14ac:dyDescent="0.25">
      <c r="A953" s="8">
        <v>36643</v>
      </c>
      <c r="B953" s="5">
        <f t="shared" si="38"/>
        <v>947</v>
      </c>
      <c r="C953" s="9"/>
      <c r="Z953" s="3"/>
      <c r="AA953" s="3">
        <v>3.0550000000000002</v>
      </c>
      <c r="AB953" s="3">
        <v>3.0550000000000002</v>
      </c>
      <c r="AC953" s="179">
        <f t="shared" si="39"/>
        <v>0</v>
      </c>
      <c r="AE953" s="9">
        <v>3.0550000000000002</v>
      </c>
      <c r="AF953" s="9">
        <v>3.0550000000000002</v>
      </c>
      <c r="AG953" s="9">
        <v>3.105</v>
      </c>
      <c r="AH953" s="9">
        <v>2.8849999999999998</v>
      </c>
      <c r="AI953" s="9">
        <v>2.7675000000000001</v>
      </c>
      <c r="AJ953" s="9">
        <v>2.7050000000000001</v>
      </c>
      <c r="AK953" s="9">
        <v>2.9350000000000001</v>
      </c>
      <c r="AL953" s="9">
        <v>3.06</v>
      </c>
      <c r="AM953" s="9">
        <v>3.0225</v>
      </c>
      <c r="AN953" s="9">
        <v>2.71</v>
      </c>
      <c r="AO953" s="9">
        <v>3.22</v>
      </c>
      <c r="AP953" s="9">
        <v>3.3450000000000002</v>
      </c>
      <c r="AQ953" s="9">
        <v>3.06</v>
      </c>
      <c r="AR953" s="9">
        <v>2.9575</v>
      </c>
      <c r="AS953" s="9"/>
      <c r="AT953" s="9"/>
      <c r="AU953" s="9"/>
      <c r="AV953" s="9"/>
      <c r="AW953" s="9"/>
      <c r="AX953" s="9"/>
      <c r="AY953" s="9"/>
      <c r="BE953" s="9">
        <v>2.805857142857143</v>
      </c>
      <c r="BF953" s="9">
        <v>2.5978571428571424</v>
      </c>
      <c r="BG953" s="9">
        <v>2.850857142857143</v>
      </c>
      <c r="BH953" s="9">
        <v>2.6858571428571429</v>
      </c>
      <c r="BI953" s="9">
        <v>2.598357142857143</v>
      </c>
      <c r="BJ953" s="9">
        <v>2.5108571428571431</v>
      </c>
      <c r="BK953" s="9">
        <v>2.7008571428571431</v>
      </c>
      <c r="BL953" s="9">
        <v>2.8233571428571431</v>
      </c>
      <c r="BM953" s="9">
        <v>2.9305000000000003</v>
      </c>
      <c r="BN953" s="9">
        <v>2.5958571428571431</v>
      </c>
      <c r="BO953" s="9">
        <v>2.9683571428571431</v>
      </c>
      <c r="BP953" s="9">
        <v>3.1105</v>
      </c>
      <c r="BQ953" s="9">
        <v>2.8233571428571431</v>
      </c>
      <c r="BR953" s="9">
        <v>2.830857142857143</v>
      </c>
      <c r="BW953" s="69"/>
    </row>
    <row r="954" spans="1:81" hidden="1" x14ac:dyDescent="0.25">
      <c r="A954" s="8">
        <v>36644</v>
      </c>
      <c r="B954" s="5">
        <f t="shared" si="38"/>
        <v>948</v>
      </c>
      <c r="C954" s="9"/>
      <c r="Z954" s="3"/>
      <c r="AA954" s="3">
        <v>3.06</v>
      </c>
      <c r="AB954" s="3">
        <v>3.141</v>
      </c>
      <c r="AC954" s="179">
        <f t="shared" si="39"/>
        <v>0</v>
      </c>
      <c r="AE954" s="9">
        <v>3.1410000000000005</v>
      </c>
      <c r="AF954" s="9">
        <v>3.1410000000000005</v>
      </c>
      <c r="AG954" s="9">
        <v>3.1910000000000003</v>
      </c>
      <c r="AH954" s="9">
        <v>2.9335000000000004</v>
      </c>
      <c r="AI954" s="9">
        <v>2.8035000000000005</v>
      </c>
      <c r="AJ954" s="9">
        <v>2.7460000000000004</v>
      </c>
      <c r="AK954" s="9">
        <v>3.0110000000000006</v>
      </c>
      <c r="AL954" s="9">
        <v>3.1410000000000005</v>
      </c>
      <c r="AM954" s="9">
        <v>3.0685000000000007</v>
      </c>
      <c r="AN954" s="9">
        <v>2.7710000000000004</v>
      </c>
      <c r="AO954" s="9">
        <v>3.3060000000000005</v>
      </c>
      <c r="AP954" s="9">
        <v>3.4310000000000005</v>
      </c>
      <c r="AQ954" s="9">
        <v>3.1410000000000005</v>
      </c>
      <c r="AR954" s="9">
        <v>2.9985000000000004</v>
      </c>
      <c r="AS954" s="9"/>
      <c r="AT954" s="9"/>
      <c r="AU954" s="9"/>
      <c r="AV954" s="9"/>
      <c r="AW954" s="9"/>
      <c r="AX954" s="9"/>
      <c r="AY954" s="9"/>
      <c r="BE954" s="9">
        <v>2.839</v>
      </c>
      <c r="BF954" s="9">
        <v>2.6309999999999993</v>
      </c>
      <c r="BG954" s="9">
        <v>2.8839999999999999</v>
      </c>
      <c r="BH954" s="9">
        <v>2.7189999999999999</v>
      </c>
      <c r="BI954" s="9">
        <v>2.6189999999999998</v>
      </c>
      <c r="BJ954" s="9">
        <v>2.5164999999999997</v>
      </c>
      <c r="BK954" s="9">
        <v>2.7290000000000001</v>
      </c>
      <c r="BL954" s="9">
        <v>2.8529285714285715</v>
      </c>
      <c r="BM954" s="9">
        <v>2.9636428571428572</v>
      </c>
      <c r="BN954" s="9">
        <v>2.5990000000000002</v>
      </c>
      <c r="BO954" s="9">
        <v>3.0015000000000001</v>
      </c>
      <c r="BP954" s="9">
        <v>3.143642857142857</v>
      </c>
      <c r="BQ954" s="9">
        <v>2.8529285714285715</v>
      </c>
      <c r="BR954" s="9">
        <v>2.8639999999999999</v>
      </c>
      <c r="BW954" s="69"/>
    </row>
    <row r="955" spans="1:81" hidden="1" x14ac:dyDescent="0.25">
      <c r="A955" s="8">
        <v>36647</v>
      </c>
      <c r="B955" s="5">
        <f t="shared" si="38"/>
        <v>949</v>
      </c>
      <c r="C955" s="9"/>
      <c r="Z955" s="3"/>
      <c r="AA955" s="3">
        <v>3.1749999999999998</v>
      </c>
      <c r="AB955" s="3">
        <v>3.2160000000000002</v>
      </c>
      <c r="AC955" s="179">
        <f t="shared" si="39"/>
        <v>0</v>
      </c>
      <c r="AE955" s="9">
        <v>3.2160000000000002</v>
      </c>
      <c r="AF955" s="9">
        <v>3.2160000000000002</v>
      </c>
      <c r="AG955" s="9">
        <v>3.2585000000000002</v>
      </c>
      <c r="AH955" s="9">
        <v>3.0060000000000002</v>
      </c>
      <c r="AI955" s="9">
        <v>2.8835000000000002</v>
      </c>
      <c r="AJ955" s="9">
        <v>2.8109999999999999</v>
      </c>
      <c r="AK955" s="9">
        <v>3.0785</v>
      </c>
      <c r="AL955" s="9">
        <v>3.2135000000000002</v>
      </c>
      <c r="AM955" s="9">
        <v>3.1785000000000001</v>
      </c>
      <c r="AN955" s="9">
        <v>2.8360000000000003</v>
      </c>
      <c r="AO955" s="9">
        <v>3.3735000000000004</v>
      </c>
      <c r="AP955" s="9">
        <v>3.4984999999999999</v>
      </c>
      <c r="AQ955" s="9">
        <v>3.2135000000000002</v>
      </c>
      <c r="AR955" s="9">
        <v>3.0760000000000001</v>
      </c>
      <c r="AS955" s="9"/>
      <c r="AT955" s="9"/>
      <c r="AU955" s="9"/>
      <c r="AV955" s="9"/>
      <c r="AW955" s="9"/>
      <c r="AX955" s="9"/>
      <c r="AY955" s="9"/>
      <c r="BE955" s="9">
        <v>2.8818571428571431</v>
      </c>
      <c r="BF955" s="9">
        <v>2.6738571428571429</v>
      </c>
      <c r="BG955" s="9">
        <v>2.926857142857143</v>
      </c>
      <c r="BH955" s="9">
        <v>2.761857142857143</v>
      </c>
      <c r="BI955" s="9">
        <v>2.6618571428571429</v>
      </c>
      <c r="BJ955" s="9">
        <v>2.5593571428571429</v>
      </c>
      <c r="BK955" s="9">
        <v>2.7693571428571433</v>
      </c>
      <c r="BL955" s="9">
        <v>2.8957857142857146</v>
      </c>
      <c r="BM955" s="9">
        <v>3.0065000000000004</v>
      </c>
      <c r="BN955" s="9">
        <v>2.6418571428571429</v>
      </c>
      <c r="BO955" s="9">
        <v>3.0443571428571432</v>
      </c>
      <c r="BP955" s="9">
        <v>3.1865000000000001</v>
      </c>
      <c r="BQ955" s="9">
        <v>2.8957857142857146</v>
      </c>
      <c r="BR955" s="9">
        <v>2.906857142857143</v>
      </c>
      <c r="BW955" s="69"/>
    </row>
    <row r="956" spans="1:81" hidden="1" x14ac:dyDescent="0.25">
      <c r="A956" s="8">
        <v>36648</v>
      </c>
      <c r="B956" s="5">
        <f t="shared" si="38"/>
        <v>950</v>
      </c>
      <c r="C956" s="9"/>
      <c r="Z956" s="3"/>
      <c r="AA956" s="3">
        <v>3.23</v>
      </c>
      <c r="AB956" s="3">
        <v>3.2170000000000001</v>
      </c>
      <c r="AC956" s="179">
        <f t="shared" si="39"/>
        <v>0</v>
      </c>
      <c r="AE956" s="9">
        <v>3.2170000000000001</v>
      </c>
      <c r="AF956" s="9">
        <v>3.2170000000000001</v>
      </c>
      <c r="AG956" s="9">
        <v>3.2570000000000001</v>
      </c>
      <c r="AH956" s="9">
        <v>3.0169999999999999</v>
      </c>
      <c r="AI956" s="9">
        <v>2.9045000000000001</v>
      </c>
      <c r="AJ956" s="9">
        <v>2.8294999999999999</v>
      </c>
      <c r="AK956" s="9">
        <v>3.077</v>
      </c>
      <c r="AL956" s="9">
        <v>3.2120000000000002</v>
      </c>
      <c r="AM956" s="9">
        <v>3.2120000000000002</v>
      </c>
      <c r="AN956" s="9">
        <v>2.8570000000000002</v>
      </c>
      <c r="AO956" s="9">
        <v>3.3745000000000003</v>
      </c>
      <c r="AP956" s="9">
        <v>3.5020000000000002</v>
      </c>
      <c r="AQ956" s="9">
        <v>3.2120000000000002</v>
      </c>
      <c r="AR956" s="9">
        <v>3.0794999999999999</v>
      </c>
      <c r="AS956" s="9"/>
      <c r="AT956" s="9"/>
      <c r="AU956" s="9"/>
      <c r="AV956" s="9"/>
      <c r="AW956" s="9"/>
      <c r="AX956" s="9"/>
      <c r="AY956" s="9"/>
      <c r="BE956" s="9">
        <v>2.8919999999999995</v>
      </c>
      <c r="BF956" s="9">
        <v>2.6819999999999995</v>
      </c>
      <c r="BG956" s="9">
        <v>2.9369999999999994</v>
      </c>
      <c r="BH956" s="9">
        <v>2.7719999999999994</v>
      </c>
      <c r="BI956" s="9">
        <v>2.6719999999999993</v>
      </c>
      <c r="BJ956" s="9">
        <v>2.5694999999999992</v>
      </c>
      <c r="BK956" s="9">
        <v>2.7769999999999992</v>
      </c>
      <c r="BL956" s="9">
        <v>2.9044999999999996</v>
      </c>
      <c r="BM956" s="9">
        <v>3.0166428571428567</v>
      </c>
      <c r="BN956" s="9">
        <v>2.6519999999999992</v>
      </c>
      <c r="BO956" s="9">
        <v>3.0569999999999995</v>
      </c>
      <c r="BP956" s="9">
        <v>3.1966428571428565</v>
      </c>
      <c r="BQ956" s="9">
        <v>2.9044999999999996</v>
      </c>
      <c r="BR956" s="9">
        <v>2.9169999999999994</v>
      </c>
      <c r="BW956" s="69"/>
    </row>
    <row r="957" spans="1:81" hidden="1" x14ac:dyDescent="0.25">
      <c r="A957" s="8">
        <v>36649</v>
      </c>
      <c r="B957" s="5">
        <f t="shared" si="38"/>
        <v>951</v>
      </c>
      <c r="C957" s="9"/>
      <c r="Z957" s="3"/>
      <c r="AA957" s="3">
        <v>3.1850000000000001</v>
      </c>
      <c r="AB957" s="3">
        <v>3.1259999999999999</v>
      </c>
      <c r="AC957" s="179">
        <f t="shared" si="39"/>
        <v>0</v>
      </c>
      <c r="AE957" s="9">
        <v>3.1260000000000003</v>
      </c>
      <c r="AF957" s="9">
        <v>3.1260000000000003</v>
      </c>
      <c r="AG957" s="9">
        <v>3.1660000000000004</v>
      </c>
      <c r="AH957" s="9">
        <v>2.9410000000000003</v>
      </c>
      <c r="AI957" s="9">
        <v>2.8285000000000005</v>
      </c>
      <c r="AJ957" s="9">
        <v>2.7535000000000003</v>
      </c>
      <c r="AK957" s="9">
        <v>2.9885000000000002</v>
      </c>
      <c r="AL957" s="9">
        <v>3.1235000000000004</v>
      </c>
      <c r="AM957" s="9">
        <v>3.1235000000000004</v>
      </c>
      <c r="AN957" s="9">
        <v>2.7660000000000005</v>
      </c>
      <c r="AO957" s="9">
        <v>3.2835000000000005</v>
      </c>
      <c r="AP957" s="9">
        <v>3.4110000000000005</v>
      </c>
      <c r="AQ957" s="9">
        <v>3.1235000000000004</v>
      </c>
      <c r="AR957" s="9">
        <v>2.9885000000000002</v>
      </c>
      <c r="AS957" s="9"/>
      <c r="AT957" s="9"/>
      <c r="AU957" s="9"/>
      <c r="AV957" s="9"/>
      <c r="AW957" s="9"/>
      <c r="AX957" s="9"/>
      <c r="AY957" s="9"/>
      <c r="BE957" s="9">
        <v>2.8615714285714291</v>
      </c>
      <c r="BF957" s="9">
        <v>2.6465714285714292</v>
      </c>
      <c r="BG957" s="9">
        <v>2.906571428571429</v>
      </c>
      <c r="BH957" s="9">
        <v>2.741571428571429</v>
      </c>
      <c r="BI957" s="9">
        <v>2.6415714285714289</v>
      </c>
      <c r="BJ957" s="9">
        <v>2.5390714285714289</v>
      </c>
      <c r="BK957" s="9">
        <v>2.7465714285714289</v>
      </c>
      <c r="BL957" s="9">
        <v>2.8740714285714293</v>
      </c>
      <c r="BM957" s="9">
        <v>2.9862142857142864</v>
      </c>
      <c r="BN957" s="9">
        <v>2.6215714285714293</v>
      </c>
      <c r="BO957" s="9">
        <v>3.0265714285714291</v>
      </c>
      <c r="BP957" s="9">
        <v>3.1662142857142861</v>
      </c>
      <c r="BQ957" s="9">
        <v>2.8740714285714293</v>
      </c>
      <c r="BR957" s="9">
        <v>2.886571428571429</v>
      </c>
    </row>
    <row r="958" spans="1:81" hidden="1" x14ac:dyDescent="0.25">
      <c r="A958" s="8">
        <v>36650</v>
      </c>
      <c r="B958" s="5">
        <f t="shared" si="38"/>
        <v>952</v>
      </c>
      <c r="C958" s="9"/>
      <c r="Z958" s="3"/>
      <c r="AA958" s="3">
        <v>3.09</v>
      </c>
      <c r="AB958" s="3">
        <v>3.1070000000000002</v>
      </c>
      <c r="AC958" s="179">
        <f t="shared" si="39"/>
        <v>0</v>
      </c>
      <c r="AE958" s="9">
        <v>3.1069999999999998</v>
      </c>
      <c r="AF958" s="9">
        <v>3.1069999999999998</v>
      </c>
      <c r="AG958" s="9">
        <v>3.1519999999999997</v>
      </c>
      <c r="AH958" s="9">
        <v>2.9269999999999996</v>
      </c>
      <c r="AI958" s="9">
        <v>2.8069999999999999</v>
      </c>
      <c r="AJ958" s="9">
        <v>2.7244999999999999</v>
      </c>
      <c r="AK958" s="9">
        <v>2.9719999999999995</v>
      </c>
      <c r="AL958" s="9">
        <v>3.1069999999999998</v>
      </c>
      <c r="AM958" s="9">
        <v>3.1194999999999999</v>
      </c>
      <c r="AN958" s="9">
        <v>2.742</v>
      </c>
      <c r="AO958" s="9">
        <v>3.2669999999999999</v>
      </c>
      <c r="AP958" s="9">
        <v>3.3994999999999997</v>
      </c>
      <c r="AQ958" s="9">
        <v>3.1069999999999998</v>
      </c>
      <c r="AR958" s="9">
        <v>2.9769999999999999</v>
      </c>
      <c r="AS958" s="9"/>
      <c r="AT958" s="9"/>
      <c r="AU958" s="9"/>
      <c r="AV958" s="9"/>
      <c r="AW958" s="9"/>
      <c r="AX958" s="9"/>
      <c r="AY958" s="9"/>
      <c r="BE958" s="9">
        <v>2.8497142857142856</v>
      </c>
      <c r="BF958" s="9">
        <v>2.6347142857142858</v>
      </c>
      <c r="BG958" s="9">
        <v>2.8947142857142856</v>
      </c>
      <c r="BH958" s="9">
        <v>2.7297142857142855</v>
      </c>
      <c r="BI958" s="9">
        <v>2.6247142857142856</v>
      </c>
      <c r="BJ958" s="9">
        <v>2.5272142857142854</v>
      </c>
      <c r="BK958" s="9">
        <v>2.7347142857142854</v>
      </c>
      <c r="BL958" s="9">
        <v>2.8622142857142858</v>
      </c>
      <c r="BM958" s="9">
        <v>2.9668571428571426</v>
      </c>
      <c r="BN958" s="9">
        <v>2.6097142857142854</v>
      </c>
      <c r="BO958" s="9">
        <v>3.0147142857142857</v>
      </c>
      <c r="BP958" s="9">
        <v>3.1543571428571426</v>
      </c>
      <c r="BQ958" s="9">
        <v>2.8622142857142858</v>
      </c>
      <c r="BR958" s="9">
        <v>2.8847142857142858</v>
      </c>
    </row>
    <row r="959" spans="1:81" hidden="1" x14ac:dyDescent="0.25">
      <c r="A959" s="8">
        <v>36651</v>
      </c>
      <c r="B959" s="5">
        <f t="shared" si="38"/>
        <v>953</v>
      </c>
      <c r="C959" s="9"/>
      <c r="Z959" s="3"/>
      <c r="AA959" s="3">
        <v>3.125</v>
      </c>
      <c r="AB959" s="3">
        <v>3.0249999999999999</v>
      </c>
      <c r="AC959" s="179">
        <f t="shared" si="39"/>
        <v>0</v>
      </c>
      <c r="AE959" s="9">
        <v>3.0249999999999999</v>
      </c>
      <c r="AF959" s="9">
        <v>3.0249999999999999</v>
      </c>
      <c r="AG959" s="9">
        <v>3.07</v>
      </c>
      <c r="AH959" s="9">
        <v>2.8325</v>
      </c>
      <c r="AI959" s="9">
        <v>2.7149999999999999</v>
      </c>
      <c r="AJ959" s="9">
        <v>2.6425000000000001</v>
      </c>
      <c r="AK959" s="9">
        <v>2.8875000000000002</v>
      </c>
      <c r="AL959" s="9">
        <v>3.0249999999999999</v>
      </c>
      <c r="AM959" s="9">
        <v>3.0274999999999999</v>
      </c>
      <c r="AN959" s="9">
        <v>2.657</v>
      </c>
      <c r="AO959" s="9">
        <v>3.1850000000000001</v>
      </c>
      <c r="AP959" s="9">
        <v>3.32</v>
      </c>
      <c r="AQ959" s="9">
        <v>3.0249999999999999</v>
      </c>
      <c r="AR959" s="9">
        <v>2.88</v>
      </c>
      <c r="AS959" s="9"/>
      <c r="AT959" s="9"/>
      <c r="AU959" s="9"/>
      <c r="AV959" s="9"/>
      <c r="AW959" s="9"/>
      <c r="AX959" s="9"/>
      <c r="AY959" s="9"/>
      <c r="BE959" s="9">
        <v>2.8240000000000003</v>
      </c>
      <c r="BF959" s="9">
        <v>2.5890000000000004</v>
      </c>
      <c r="BG959" s="9">
        <v>2.8690000000000002</v>
      </c>
      <c r="BH959" s="9">
        <v>2.6840000000000002</v>
      </c>
      <c r="BI959" s="9">
        <v>2.5965000000000003</v>
      </c>
      <c r="BJ959" s="9">
        <v>2.4940000000000002</v>
      </c>
      <c r="BK959" s="9">
        <v>2.7090000000000001</v>
      </c>
      <c r="BL959" s="9">
        <v>2.8365000000000005</v>
      </c>
      <c r="BM959" s="9">
        <v>2.9375714285714287</v>
      </c>
      <c r="BN959" s="9">
        <v>2.5640000000000001</v>
      </c>
      <c r="BO959" s="9">
        <v>2.9890000000000003</v>
      </c>
      <c r="BP959" s="9">
        <v>3.1286428571428573</v>
      </c>
      <c r="BQ959" s="9">
        <v>2.8365000000000005</v>
      </c>
      <c r="BR959" s="9">
        <v>2.8490000000000002</v>
      </c>
    </row>
    <row r="960" spans="1:81" hidden="1" x14ac:dyDescent="0.25">
      <c r="A960" s="8">
        <v>36654</v>
      </c>
      <c r="B960" s="5">
        <f t="shared" si="38"/>
        <v>954</v>
      </c>
      <c r="C960" s="9"/>
      <c r="Z960" s="3"/>
      <c r="AA960" s="3">
        <v>3.0649999999999999</v>
      </c>
      <c r="AB960" s="3">
        <v>3.17</v>
      </c>
      <c r="AC960" s="179">
        <f t="shared" si="39"/>
        <v>0</v>
      </c>
      <c r="AE960" s="9">
        <v>3.17</v>
      </c>
      <c r="AF960" s="9">
        <v>3.17</v>
      </c>
      <c r="AG960" s="9">
        <v>3.2174999999999998</v>
      </c>
      <c r="AH960" s="9">
        <v>2.9750000000000001</v>
      </c>
      <c r="AI960" s="9">
        <v>2.8250000000000002</v>
      </c>
      <c r="AJ960" s="9">
        <v>2.7574999999999998</v>
      </c>
      <c r="AK960" s="9">
        <v>3.0249999999999999</v>
      </c>
      <c r="AL960" s="9">
        <v>3.17</v>
      </c>
      <c r="AM960" s="9">
        <v>3.1324999999999998</v>
      </c>
      <c r="AN960" s="9">
        <v>2.7749999999999999</v>
      </c>
      <c r="AO960" s="9">
        <v>3.335</v>
      </c>
      <c r="AP960" s="9">
        <v>3.4849999999999999</v>
      </c>
      <c r="AQ960" s="9">
        <v>3.17</v>
      </c>
      <c r="AR960" s="9">
        <v>2.99</v>
      </c>
      <c r="AS960" s="9"/>
      <c r="AT960" s="9"/>
      <c r="AU960" s="9"/>
      <c r="AV960" s="9"/>
      <c r="AW960" s="9"/>
      <c r="AX960" s="9"/>
      <c r="AY960" s="9"/>
      <c r="BE960" s="9">
        <v>2.8712857142857144</v>
      </c>
      <c r="BF960" s="9">
        <v>2.6062857142857143</v>
      </c>
      <c r="BG960" s="9">
        <v>2.9162857142857144</v>
      </c>
      <c r="BH960" s="9">
        <v>2.7262857142857144</v>
      </c>
      <c r="BI960" s="9">
        <v>2.6312857142857142</v>
      </c>
      <c r="BJ960" s="9">
        <v>2.5237857142857143</v>
      </c>
      <c r="BK960" s="9">
        <v>2.7562857142857142</v>
      </c>
      <c r="BL960" s="9">
        <v>2.8837857142857146</v>
      </c>
      <c r="BM960" s="9">
        <v>2.9723571428571431</v>
      </c>
      <c r="BN960" s="9">
        <v>2.5912857142857142</v>
      </c>
      <c r="BO960" s="9">
        <v>3.0362857142857145</v>
      </c>
      <c r="BP960" s="9">
        <v>3.1759285714285714</v>
      </c>
      <c r="BQ960" s="9">
        <v>2.8837857142857146</v>
      </c>
      <c r="BR960" s="9">
        <v>2.8937857142857144</v>
      </c>
    </row>
    <row r="961" spans="1:70" hidden="1" x14ac:dyDescent="0.25">
      <c r="A961" s="8">
        <v>36655</v>
      </c>
      <c r="B961" s="5">
        <f t="shared" si="38"/>
        <v>955</v>
      </c>
      <c r="C961" s="9"/>
      <c r="Z961" s="3"/>
      <c r="AA961" s="3">
        <v>3.2</v>
      </c>
      <c r="AB961" s="3">
        <v>3.1829999999999998</v>
      </c>
      <c r="AC961" s="179">
        <f t="shared" si="39"/>
        <v>0</v>
      </c>
      <c r="AE961" s="9">
        <v>3.1830000000000003</v>
      </c>
      <c r="AF961" s="9">
        <v>3.1830000000000003</v>
      </c>
      <c r="AG961" s="9">
        <v>3.2305000000000001</v>
      </c>
      <c r="AH961" s="9">
        <v>2.9905000000000004</v>
      </c>
      <c r="AI961" s="9">
        <v>2.8255000000000003</v>
      </c>
      <c r="AJ961" s="9">
        <v>2.7580000000000005</v>
      </c>
      <c r="AK961" s="9">
        <v>3.0405000000000002</v>
      </c>
      <c r="AL961" s="9">
        <v>3.1805000000000003</v>
      </c>
      <c r="AM961" s="9">
        <v>3.1430000000000002</v>
      </c>
      <c r="AN961" s="9">
        <v>2.7880000000000003</v>
      </c>
      <c r="AO961" s="9">
        <v>3.3480000000000003</v>
      </c>
      <c r="AP961" s="9">
        <v>3.5080000000000005</v>
      </c>
      <c r="AQ961" s="9">
        <v>3.1805000000000003</v>
      </c>
      <c r="AR961" s="9">
        <v>2.9780000000000002</v>
      </c>
      <c r="AS961" s="9"/>
      <c r="AT961" s="9"/>
      <c r="AU961" s="9"/>
      <c r="AV961" s="9"/>
      <c r="AW961" s="9"/>
      <c r="AX961" s="9"/>
      <c r="AY961" s="9"/>
      <c r="BE961" s="9">
        <v>2.887285714285714</v>
      </c>
      <c r="BF961" s="9">
        <v>2.6122857142857141</v>
      </c>
      <c r="BG961" s="9">
        <v>2.9322857142857139</v>
      </c>
      <c r="BH961" s="9">
        <v>2.742285714285714</v>
      </c>
      <c r="BI961" s="9">
        <v>2.639785714285714</v>
      </c>
      <c r="BJ961" s="9">
        <v>2.5247857142857142</v>
      </c>
      <c r="BK961" s="9">
        <v>2.7722857142857138</v>
      </c>
      <c r="BL961" s="9">
        <v>2.899428571428571</v>
      </c>
      <c r="BM961" s="9">
        <v>2.9872857142857141</v>
      </c>
      <c r="BN961" s="9">
        <v>2.6072857142857142</v>
      </c>
      <c r="BO961" s="9">
        <v>3.052285714285714</v>
      </c>
      <c r="BP961" s="9">
        <v>3.191928571428571</v>
      </c>
      <c r="BQ961" s="9">
        <v>2.899428571428571</v>
      </c>
      <c r="BR961" s="9">
        <v>2.8972857142857138</v>
      </c>
    </row>
    <row r="962" spans="1:70" hidden="1" x14ac:dyDescent="0.25">
      <c r="A962" s="8">
        <v>36656</v>
      </c>
      <c r="B962" s="5">
        <f t="shared" si="38"/>
        <v>956</v>
      </c>
      <c r="C962" s="9"/>
      <c r="Z962" s="3"/>
      <c r="AA962" s="3">
        <v>3.1749999999999998</v>
      </c>
      <c r="AB962" s="3">
        <v>3.3170000000000002</v>
      </c>
      <c r="AC962" s="179">
        <f t="shared" si="39"/>
        <v>0</v>
      </c>
      <c r="AE962" s="9">
        <v>3.3170000000000002</v>
      </c>
      <c r="AF962" s="9">
        <v>3.3170000000000002</v>
      </c>
      <c r="AG962" s="9">
        <v>3.3595000000000002</v>
      </c>
      <c r="AH962" s="9">
        <v>3.1195000000000004</v>
      </c>
      <c r="AI962" s="9">
        <v>2.9295</v>
      </c>
      <c r="AJ962" s="9">
        <v>2.8570000000000002</v>
      </c>
      <c r="AK962" s="9">
        <v>3.1670000000000003</v>
      </c>
      <c r="AL962" s="9">
        <v>3.3145000000000002</v>
      </c>
      <c r="AM962" s="9">
        <v>3.2445000000000004</v>
      </c>
      <c r="AN962" s="9">
        <v>2.887</v>
      </c>
      <c r="AO962" s="9">
        <v>3.4770000000000003</v>
      </c>
      <c r="AP962" s="9">
        <v>3.6395</v>
      </c>
      <c r="AQ962" s="9">
        <v>3.3145000000000002</v>
      </c>
      <c r="AR962" s="9">
        <v>3.0720000000000001</v>
      </c>
      <c r="AS962" s="9"/>
      <c r="AT962" s="9"/>
      <c r="AU962" s="9"/>
      <c r="AV962" s="9"/>
      <c r="AW962" s="9"/>
      <c r="AX962" s="9"/>
      <c r="AY962" s="9"/>
      <c r="BE962" s="9">
        <v>2.9495714285714287</v>
      </c>
      <c r="BF962" s="9">
        <v>2.6695714285714285</v>
      </c>
      <c r="BG962" s="9">
        <v>2.9945714285714287</v>
      </c>
      <c r="BH962" s="9">
        <v>2.7970714285714289</v>
      </c>
      <c r="BI962" s="9">
        <v>2.6820714285714287</v>
      </c>
      <c r="BJ962" s="9">
        <v>2.5695714285714288</v>
      </c>
      <c r="BK962" s="9">
        <v>2.8345714285714285</v>
      </c>
      <c r="BL962" s="9">
        <v>2.9617142857142857</v>
      </c>
      <c r="BM962" s="9">
        <v>3.0320714285714288</v>
      </c>
      <c r="BN962" s="9">
        <v>2.6595714285714287</v>
      </c>
      <c r="BO962" s="9">
        <v>3.1145714285714288</v>
      </c>
      <c r="BP962" s="9">
        <v>3.2542142857142857</v>
      </c>
      <c r="BQ962" s="9">
        <v>2.9617142857142857</v>
      </c>
      <c r="BR962" s="9">
        <v>2.9520714285714287</v>
      </c>
    </row>
    <row r="963" spans="1:70" hidden="1" x14ac:dyDescent="0.25">
      <c r="A963" s="8">
        <v>36657</v>
      </c>
      <c r="B963" s="5">
        <f t="shared" si="38"/>
        <v>957</v>
      </c>
      <c r="C963" s="9"/>
      <c r="Z963" s="3"/>
      <c r="AA963" s="3">
        <v>3.3250000000000002</v>
      </c>
      <c r="AB963" s="3">
        <v>3.3519999999999999</v>
      </c>
      <c r="AC963" s="179">
        <f t="shared" si="39"/>
        <v>0</v>
      </c>
      <c r="AE963" s="9">
        <v>3.3519999999999999</v>
      </c>
      <c r="AF963" s="9">
        <v>3.3519999999999999</v>
      </c>
      <c r="AG963" s="9">
        <v>3.3919999999999999</v>
      </c>
      <c r="AH963" s="9">
        <v>3.1419999999999999</v>
      </c>
      <c r="AI963" s="9">
        <v>2.9319999999999999</v>
      </c>
      <c r="AJ963" s="9">
        <v>2.8620000000000001</v>
      </c>
      <c r="AK963" s="9">
        <v>3.1970000000000001</v>
      </c>
      <c r="AL963" s="9">
        <v>3.3445</v>
      </c>
      <c r="AM963" s="9">
        <v>3.2444999999999999</v>
      </c>
      <c r="AN963" s="9">
        <v>2.8819999999999997</v>
      </c>
      <c r="AO963" s="9">
        <v>3.512</v>
      </c>
      <c r="AP963" s="9">
        <v>3.6745000000000001</v>
      </c>
      <c r="AQ963" s="9">
        <v>3.3445</v>
      </c>
      <c r="AR963" s="9">
        <v>3.1120000000000001</v>
      </c>
      <c r="AS963" s="9"/>
      <c r="AT963" s="9"/>
      <c r="AU963" s="9"/>
      <c r="AV963" s="9"/>
      <c r="AW963" s="9"/>
      <c r="AX963" s="9"/>
      <c r="AY963" s="9"/>
      <c r="BE963" s="9">
        <v>2.9902857142857147</v>
      </c>
      <c r="BF963" s="9">
        <v>2.7102857142857149</v>
      </c>
      <c r="BG963" s="9">
        <v>3.0352857142857146</v>
      </c>
      <c r="BH963" s="9">
        <v>2.8327857142857145</v>
      </c>
      <c r="BI963" s="9">
        <v>2.7152857142857147</v>
      </c>
      <c r="BJ963" s="9">
        <v>2.6002857142857145</v>
      </c>
      <c r="BK963" s="9">
        <v>2.8652857142857147</v>
      </c>
      <c r="BL963" s="9">
        <v>2.9927857142857146</v>
      </c>
      <c r="BM963" s="9">
        <v>3.0777857142857146</v>
      </c>
      <c r="BN963" s="9">
        <v>2.6902857142857148</v>
      </c>
      <c r="BO963" s="9">
        <v>3.1552857142857147</v>
      </c>
      <c r="BP963" s="9">
        <v>3.3102857142857145</v>
      </c>
      <c r="BQ963" s="9">
        <v>2.9927857142857146</v>
      </c>
      <c r="BR963" s="9">
        <v>2.9877857142857147</v>
      </c>
    </row>
    <row r="964" spans="1:70" hidden="1" x14ac:dyDescent="0.25">
      <c r="A964" s="8">
        <v>36658</v>
      </c>
      <c r="B964" s="5">
        <f t="shared" si="38"/>
        <v>958</v>
      </c>
      <c r="C964" s="9"/>
      <c r="Z964" s="3"/>
      <c r="AA964" s="3">
        <v>3.32</v>
      </c>
      <c r="AB964" s="3">
        <v>3.3540000000000001</v>
      </c>
      <c r="AC964" s="179">
        <f t="shared" si="39"/>
        <v>0</v>
      </c>
      <c r="AE964" s="9">
        <v>3.3540000000000005</v>
      </c>
      <c r="AF964" s="9">
        <v>3.3540000000000005</v>
      </c>
      <c r="AG964" s="9">
        <v>3.3940000000000006</v>
      </c>
      <c r="AH964" s="9">
        <v>3.1365000000000007</v>
      </c>
      <c r="AI964" s="9">
        <v>2.9490000000000007</v>
      </c>
      <c r="AJ964" s="9">
        <v>2.8690000000000007</v>
      </c>
      <c r="AK964" s="9">
        <v>3.2015000000000007</v>
      </c>
      <c r="AL964" s="9">
        <v>3.3465000000000007</v>
      </c>
      <c r="AM964" s="9">
        <v>3.2715000000000005</v>
      </c>
      <c r="AN964" s="9">
        <v>2.8940000000000006</v>
      </c>
      <c r="AO964" s="9">
        <v>3.5140000000000007</v>
      </c>
      <c r="AP964" s="9">
        <v>3.6765000000000008</v>
      </c>
      <c r="AQ964" s="9">
        <v>3.3465000000000007</v>
      </c>
      <c r="AR964" s="9">
        <v>3.1315000000000004</v>
      </c>
      <c r="AS964" s="9"/>
      <c r="AT964" s="9"/>
      <c r="AU964" s="9"/>
      <c r="AV964" s="9"/>
      <c r="AW964" s="9"/>
      <c r="AX964" s="9"/>
      <c r="AY964" s="9"/>
      <c r="BE964" s="9">
        <v>3.0087142857142859</v>
      </c>
      <c r="BF964" s="9">
        <v>2.7287142857142861</v>
      </c>
      <c r="BG964" s="9">
        <v>3.0537142857142858</v>
      </c>
      <c r="BH964" s="9">
        <v>2.8537142857142861</v>
      </c>
      <c r="BI964" s="9">
        <v>2.7387142857142859</v>
      </c>
      <c r="BJ964" s="9">
        <v>2.6212142857142857</v>
      </c>
      <c r="BK964" s="9">
        <v>2.8862142857142858</v>
      </c>
      <c r="BL964" s="9">
        <v>3.0112142857142858</v>
      </c>
      <c r="BM964" s="9">
        <v>3.0987142857142858</v>
      </c>
      <c r="BN964" s="9">
        <v>2.713714285714286</v>
      </c>
      <c r="BO964" s="9">
        <v>3.1737142857142859</v>
      </c>
      <c r="BP964" s="9">
        <v>3.338714285714286</v>
      </c>
      <c r="BQ964" s="9">
        <v>3.0112142857142858</v>
      </c>
      <c r="BR964" s="9">
        <v>3.0112142857142858</v>
      </c>
    </row>
    <row r="965" spans="1:70" hidden="1" x14ac:dyDescent="0.25">
      <c r="A965" s="8">
        <v>36661</v>
      </c>
      <c r="B965" s="5">
        <f t="shared" si="38"/>
        <v>959</v>
      </c>
      <c r="C965" s="9"/>
      <c r="Z965" s="3"/>
      <c r="AA965" s="3">
        <v>3.33</v>
      </c>
      <c r="AB965" s="3">
        <v>3.3959999999999999</v>
      </c>
      <c r="AC965" s="179">
        <f t="shared" si="39"/>
        <v>0</v>
      </c>
      <c r="AE965" s="9">
        <v>3.3960000000000004</v>
      </c>
      <c r="AF965" s="9">
        <v>3.3960000000000004</v>
      </c>
      <c r="AG965" s="9">
        <v>3.4410000000000003</v>
      </c>
      <c r="AH965" s="9">
        <v>3.1935000000000002</v>
      </c>
      <c r="AI965" s="9">
        <v>3.0110000000000001</v>
      </c>
      <c r="AJ965" s="9">
        <v>2.9110000000000005</v>
      </c>
      <c r="AK965" s="9">
        <v>3.2460000000000004</v>
      </c>
      <c r="AL965" s="9">
        <v>3.3885000000000005</v>
      </c>
      <c r="AM965" s="9">
        <v>3.3410000000000002</v>
      </c>
      <c r="AN965" s="9">
        <v>2.9260000000000002</v>
      </c>
      <c r="AO965" s="9">
        <v>3.5560000000000005</v>
      </c>
      <c r="AP965" s="9">
        <v>3.7160000000000002</v>
      </c>
      <c r="AQ965" s="9">
        <v>3.3885000000000005</v>
      </c>
      <c r="AR965" s="9">
        <v>3.1560000000000006</v>
      </c>
      <c r="AS965" s="9"/>
      <c r="AT965" s="9"/>
      <c r="AU965" s="9"/>
      <c r="AV965" s="9"/>
      <c r="AW965" s="9"/>
      <c r="AX965" s="9"/>
      <c r="AY965" s="9"/>
      <c r="BE965" s="9">
        <v>3.0460000000000003</v>
      </c>
      <c r="BF965" s="9">
        <v>2.766</v>
      </c>
      <c r="BG965" s="9">
        <v>3.0910000000000002</v>
      </c>
      <c r="BH965" s="9">
        <v>2.8910000000000005</v>
      </c>
      <c r="BI965" s="9">
        <v>2.7760000000000002</v>
      </c>
      <c r="BJ965" s="9">
        <v>2.6510000000000002</v>
      </c>
      <c r="BK965" s="9">
        <v>2.9235000000000002</v>
      </c>
      <c r="BL965" s="9">
        <v>3.0485000000000002</v>
      </c>
      <c r="BM965" s="9">
        <v>3.1410000000000005</v>
      </c>
      <c r="BN965" s="9">
        <v>2.7510000000000003</v>
      </c>
      <c r="BO965" s="9">
        <v>3.2110000000000003</v>
      </c>
      <c r="BP965" s="9">
        <v>3.3760000000000003</v>
      </c>
      <c r="BQ965" s="9">
        <v>3.0485000000000002</v>
      </c>
      <c r="BR965" s="9">
        <v>3.0435000000000003</v>
      </c>
    </row>
    <row r="966" spans="1:70" hidden="1" x14ac:dyDescent="0.25">
      <c r="A966" s="8">
        <v>36662</v>
      </c>
      <c r="B966" s="5">
        <f t="shared" si="38"/>
        <v>960</v>
      </c>
      <c r="C966" s="9"/>
      <c r="Z966" s="3"/>
      <c r="AA966" s="3">
        <v>3.4249999999999998</v>
      </c>
      <c r="AB966" s="3">
        <v>3.448</v>
      </c>
      <c r="AC966" s="179">
        <f t="shared" si="39"/>
        <v>0</v>
      </c>
      <c r="AE966" s="9">
        <v>3.4480000000000004</v>
      </c>
      <c r="AF966" s="9">
        <v>3.4480000000000004</v>
      </c>
      <c r="AG966" s="9">
        <v>3.4930000000000003</v>
      </c>
      <c r="AH966" s="9">
        <v>3.2580000000000005</v>
      </c>
      <c r="AI966" s="9">
        <v>3.0780000000000003</v>
      </c>
      <c r="AJ966" s="9">
        <v>2.9755000000000003</v>
      </c>
      <c r="AK966" s="9">
        <v>3.2980000000000005</v>
      </c>
      <c r="AL966" s="9">
        <v>3.4430000000000005</v>
      </c>
      <c r="AM966" s="9">
        <v>3.4430000000000005</v>
      </c>
      <c r="AN966" s="9">
        <v>2.9830000000000005</v>
      </c>
      <c r="AO966" s="9">
        <v>3.6080000000000005</v>
      </c>
      <c r="AP966" s="9">
        <v>3.7705000000000002</v>
      </c>
      <c r="AQ966" s="9">
        <v>3.4430000000000005</v>
      </c>
      <c r="AR966" s="9">
        <v>3.2205000000000004</v>
      </c>
      <c r="AS966" s="9"/>
      <c r="AT966" s="9"/>
      <c r="AU966" s="9"/>
      <c r="AV966" s="9"/>
      <c r="AW966" s="9"/>
      <c r="AX966" s="9"/>
      <c r="AY966" s="9"/>
      <c r="BE966" s="9">
        <v>3.1179999999999999</v>
      </c>
      <c r="BF966" s="9">
        <v>2.8479999999999999</v>
      </c>
      <c r="BG966" s="9">
        <v>3.1629999999999998</v>
      </c>
      <c r="BH966" s="9">
        <v>2.9630000000000001</v>
      </c>
      <c r="BI966" s="9">
        <v>2.8479999999999999</v>
      </c>
      <c r="BJ966" s="9">
        <v>2.7279999999999998</v>
      </c>
      <c r="BK966" s="9">
        <v>2.9929999999999999</v>
      </c>
      <c r="BL966" s="9">
        <v>3.1204999999999998</v>
      </c>
      <c r="BM966" s="9">
        <v>3.2204999999999999</v>
      </c>
      <c r="BN966" s="9">
        <v>2.8279999999999998</v>
      </c>
      <c r="BO966" s="9">
        <v>3.2829999999999999</v>
      </c>
      <c r="BP966" s="9">
        <v>3.448</v>
      </c>
      <c r="BQ966" s="9">
        <v>3.1204999999999998</v>
      </c>
      <c r="BR966" s="9">
        <v>3.1229999999999998</v>
      </c>
    </row>
    <row r="967" spans="1:70" hidden="1" x14ac:dyDescent="0.25">
      <c r="A967" s="8">
        <v>36663</v>
      </c>
      <c r="B967" s="5">
        <f t="shared" si="38"/>
        <v>961</v>
      </c>
      <c r="C967" s="9"/>
      <c r="Z967" s="3"/>
      <c r="AA967" s="3">
        <v>3.4550000000000001</v>
      </c>
      <c r="AB967" s="3">
        <v>3.6890000000000001</v>
      </c>
      <c r="AC967" s="179">
        <f t="shared" si="39"/>
        <v>0</v>
      </c>
      <c r="AE967" s="9">
        <v>3.6890000000000005</v>
      </c>
      <c r="AF967" s="9">
        <v>3.6890000000000005</v>
      </c>
      <c r="AG967" s="9">
        <v>3.7440000000000007</v>
      </c>
      <c r="AH967" s="9">
        <v>3.5040000000000004</v>
      </c>
      <c r="AI967" s="9">
        <v>3.3015000000000003</v>
      </c>
      <c r="AJ967" s="9">
        <v>3.1990000000000007</v>
      </c>
      <c r="AK967" s="9">
        <v>3.5365000000000006</v>
      </c>
      <c r="AL967" s="9">
        <v>3.6865000000000006</v>
      </c>
      <c r="AM967" s="9">
        <v>3.7140000000000004</v>
      </c>
      <c r="AN967" s="9">
        <v>3.2040000000000006</v>
      </c>
      <c r="AO967" s="9">
        <v>3.8490000000000006</v>
      </c>
      <c r="AP967" s="9">
        <v>4.0115000000000007</v>
      </c>
      <c r="AQ967" s="9">
        <v>3.6865000000000006</v>
      </c>
      <c r="AR967" s="9">
        <v>3.4640000000000004</v>
      </c>
      <c r="AS967" s="9"/>
      <c r="AT967" s="9"/>
      <c r="AU967" s="9"/>
      <c r="AV967" s="9"/>
      <c r="AW967" s="9"/>
      <c r="AX967" s="9"/>
      <c r="AY967" s="9"/>
      <c r="BE967" s="9">
        <v>3.2451428571428571</v>
      </c>
      <c r="BF967" s="9">
        <v>2.9951428571428571</v>
      </c>
      <c r="BG967" s="9">
        <v>3.290142857142857</v>
      </c>
      <c r="BH967" s="9">
        <v>3.085142857142857</v>
      </c>
      <c r="BI967" s="9">
        <v>2.9651428571428573</v>
      </c>
      <c r="BJ967" s="9">
        <v>2.8451428571428572</v>
      </c>
      <c r="BK967" s="9">
        <v>3.1201428571428571</v>
      </c>
      <c r="BL967" s="9">
        <v>3.2476428571428571</v>
      </c>
      <c r="BM967" s="9">
        <v>3.3426428571428572</v>
      </c>
      <c r="BN967" s="9">
        <v>2.9651428571428573</v>
      </c>
      <c r="BO967" s="9">
        <v>3.415142857142857</v>
      </c>
      <c r="BP967" s="9">
        <v>3.5951428571428572</v>
      </c>
      <c r="BQ967" s="9">
        <v>3.2476428571428571</v>
      </c>
      <c r="BR967" s="9">
        <v>3.2601428571428572</v>
      </c>
    </row>
    <row r="968" spans="1:70" hidden="1" x14ac:dyDescent="0.25">
      <c r="A968" s="8">
        <v>36664</v>
      </c>
      <c r="B968" s="5">
        <f t="shared" si="38"/>
        <v>962</v>
      </c>
      <c r="C968" s="9"/>
      <c r="Z968" s="3"/>
      <c r="AA968" s="3">
        <v>3.6949999999999998</v>
      </c>
      <c r="AB968" s="3">
        <v>3.71</v>
      </c>
      <c r="AC968" s="179">
        <f t="shared" si="39"/>
        <v>0</v>
      </c>
      <c r="AE968" s="9">
        <v>3.71</v>
      </c>
      <c r="AF968" s="9">
        <v>3.71</v>
      </c>
      <c r="AG968" s="9">
        <v>3.7675000000000001</v>
      </c>
      <c r="AH968" s="9">
        <v>3.56</v>
      </c>
      <c r="AI968" s="9">
        <v>3.4</v>
      </c>
      <c r="AJ968" s="9">
        <v>3.3050000000000002</v>
      </c>
      <c r="AK968" s="9">
        <v>3.5750000000000002</v>
      </c>
      <c r="AL968" s="9">
        <v>3.71</v>
      </c>
      <c r="AM968" s="9">
        <v>3.8650000000000002</v>
      </c>
      <c r="AN968" s="9">
        <v>3.2919999999999998</v>
      </c>
      <c r="AO968" s="9">
        <v>3.8725000000000001</v>
      </c>
      <c r="AP968" s="9">
        <v>4.0350000000000001</v>
      </c>
      <c r="AQ968" s="9">
        <v>3.71</v>
      </c>
      <c r="AR968" s="9">
        <v>3.5550000000000002</v>
      </c>
      <c r="AS968" s="9"/>
      <c r="AT968" s="9"/>
      <c r="AU968" s="9"/>
      <c r="AV968" s="9"/>
      <c r="AW968" s="9"/>
      <c r="AX968" s="9"/>
      <c r="AY968" s="9"/>
      <c r="BE968" s="9">
        <v>3.2665714285714289</v>
      </c>
      <c r="BF968" s="9">
        <v>3.0365714285714289</v>
      </c>
      <c r="BG968" s="9">
        <v>3.3115714285714288</v>
      </c>
      <c r="BH968" s="9">
        <v>3.1315714285714291</v>
      </c>
      <c r="BI968" s="9">
        <v>3.031571428571429</v>
      </c>
      <c r="BJ968" s="9">
        <v>2.9115714285714289</v>
      </c>
      <c r="BK968" s="9">
        <v>3.1415714285714289</v>
      </c>
      <c r="BL968" s="9">
        <v>3.2690714285714289</v>
      </c>
      <c r="BM968" s="9">
        <v>3.4140714285714289</v>
      </c>
      <c r="BN968" s="9">
        <v>3.0065714285714291</v>
      </c>
      <c r="BO968" s="9">
        <v>3.4365714285714288</v>
      </c>
      <c r="BP968" s="9">
        <v>3.616571428571429</v>
      </c>
      <c r="BQ968" s="9">
        <v>3.2690714285714289</v>
      </c>
      <c r="BR968" s="9">
        <v>3.3065714285714289</v>
      </c>
    </row>
    <row r="969" spans="1:70" hidden="1" x14ac:dyDescent="0.25">
      <c r="A969" s="8">
        <v>36665</v>
      </c>
      <c r="B969" s="5">
        <f t="shared" si="38"/>
        <v>963</v>
      </c>
      <c r="C969" s="9"/>
      <c r="Z969" s="3"/>
      <c r="AA969" s="3">
        <v>3.7549999999999999</v>
      </c>
      <c r="AB969" s="3">
        <v>3.8250000000000002</v>
      </c>
      <c r="AC969" s="179">
        <f t="shared" si="39"/>
        <v>0</v>
      </c>
      <c r="AE969" s="9">
        <v>3.8250000000000002</v>
      </c>
      <c r="AF969" s="9">
        <v>3.8250000000000002</v>
      </c>
      <c r="AG969" s="9">
        <v>3.8824999999999998</v>
      </c>
      <c r="AH969" s="9">
        <v>3.6850000000000001</v>
      </c>
      <c r="AI969" s="9">
        <v>3.5225</v>
      </c>
      <c r="AJ969" s="9">
        <v>3.3925000000000001</v>
      </c>
      <c r="AK969" s="9">
        <v>3.69</v>
      </c>
      <c r="AL969" s="9">
        <v>3.8250000000000002</v>
      </c>
      <c r="AM969" s="9">
        <v>3.9874999999999998</v>
      </c>
      <c r="AN969" s="9">
        <v>3.395</v>
      </c>
      <c r="AO969" s="9">
        <v>3.9874999999999998</v>
      </c>
      <c r="AP969" s="9">
        <v>4.1500000000000004</v>
      </c>
      <c r="AQ969" s="9">
        <v>3.8250000000000002</v>
      </c>
      <c r="AR969" s="9">
        <v>3.6775000000000002</v>
      </c>
      <c r="AS969" s="9"/>
      <c r="AT969" s="9"/>
      <c r="AU969" s="9"/>
      <c r="AV969" s="9"/>
      <c r="AW969" s="9"/>
      <c r="AX969" s="9"/>
      <c r="AY969" s="9"/>
      <c r="BE969" s="9">
        <v>3.3418571428571431</v>
      </c>
      <c r="BF969" s="9">
        <v>3.116857142857143</v>
      </c>
      <c r="BG969" s="9">
        <v>3.3918571428571429</v>
      </c>
      <c r="BH969" s="9">
        <v>3.2118571428571432</v>
      </c>
      <c r="BI969" s="9">
        <v>3.0993571428571429</v>
      </c>
      <c r="BJ969" s="9">
        <v>2.9668571428571431</v>
      </c>
      <c r="BK969" s="9">
        <v>3.2168571428571431</v>
      </c>
      <c r="BL969" s="9">
        <v>3.346857142857143</v>
      </c>
      <c r="BM969" s="9">
        <v>3.5068571428571431</v>
      </c>
      <c r="BN969" s="9">
        <v>3.0918571428571431</v>
      </c>
      <c r="BO969" s="9">
        <v>3.511857142857143</v>
      </c>
      <c r="BP969" s="9">
        <v>3.7118571428571432</v>
      </c>
      <c r="BQ969" s="9">
        <v>3.346857142857143</v>
      </c>
      <c r="BR969" s="9">
        <v>3.3843571428571431</v>
      </c>
    </row>
    <row r="970" spans="1:70" hidden="1" x14ac:dyDescent="0.25">
      <c r="A970" s="8">
        <v>36668</v>
      </c>
      <c r="B970" s="5">
        <f t="shared" ref="B970:B1033" si="40">B969+1</f>
        <v>964</v>
      </c>
      <c r="C970" s="9"/>
      <c r="Z970" s="3"/>
      <c r="AA970" s="3">
        <v>3.94</v>
      </c>
      <c r="AB970" s="3">
        <v>3.7469999999999999</v>
      </c>
      <c r="AC970" s="179">
        <f t="shared" si="39"/>
        <v>0</v>
      </c>
      <c r="AE970" s="9">
        <v>3.7469999999999999</v>
      </c>
      <c r="AF970" s="9">
        <v>3.7469999999999999</v>
      </c>
      <c r="AG970" s="9">
        <v>3.8045</v>
      </c>
      <c r="AH970" s="9">
        <v>3.637</v>
      </c>
      <c r="AI970" s="9">
        <v>3.5194999999999999</v>
      </c>
      <c r="AJ970" s="9">
        <v>3.3845000000000001</v>
      </c>
      <c r="AK970" s="9">
        <v>3.6244999999999998</v>
      </c>
      <c r="AL970" s="9">
        <v>3.7544999999999997</v>
      </c>
      <c r="AM970" s="9">
        <v>4.0794999999999995</v>
      </c>
      <c r="AN970" s="9">
        <v>3.3719999999999999</v>
      </c>
      <c r="AO970" s="9">
        <v>3.9095</v>
      </c>
      <c r="AP970" s="9">
        <v>4.0720000000000001</v>
      </c>
      <c r="AQ970" s="9">
        <v>3.7544999999999997</v>
      </c>
      <c r="AR970" s="9">
        <v>3.5994999999999999</v>
      </c>
      <c r="AS970" s="9"/>
      <c r="AT970" s="9"/>
      <c r="AU970" s="9"/>
      <c r="AV970" s="9"/>
      <c r="AW970" s="9"/>
      <c r="AX970" s="9"/>
      <c r="AY970" s="9"/>
      <c r="BE970" s="9">
        <v>3.3151428571428574</v>
      </c>
      <c r="BF970" s="9">
        <v>3.1051428571428574</v>
      </c>
      <c r="BG970" s="9">
        <v>3.3701428571428576</v>
      </c>
      <c r="BH970" s="9">
        <v>3.1901428571428574</v>
      </c>
      <c r="BI970" s="9">
        <v>3.0926428571428572</v>
      </c>
      <c r="BJ970" s="9">
        <v>2.9451428571428573</v>
      </c>
      <c r="BK970" s="9">
        <v>3.1951428571428573</v>
      </c>
      <c r="BL970" s="9">
        <v>3.3201428571428573</v>
      </c>
      <c r="BM970" s="9">
        <v>3.5101428571428572</v>
      </c>
      <c r="BN970" s="9">
        <v>3.0851428571428574</v>
      </c>
      <c r="BO970" s="9">
        <v>3.4851428571428573</v>
      </c>
      <c r="BP970" s="9">
        <v>3.6851428571428575</v>
      </c>
      <c r="BQ970" s="9">
        <v>3.3201428571428573</v>
      </c>
      <c r="BR970" s="9">
        <v>3.3576428571428574</v>
      </c>
    </row>
    <row r="971" spans="1:70" hidden="1" x14ac:dyDescent="0.25">
      <c r="A971" s="8">
        <v>36669</v>
      </c>
      <c r="B971" s="5">
        <f t="shared" si="40"/>
        <v>965</v>
      </c>
      <c r="C971" s="9"/>
      <c r="Z971" s="3"/>
      <c r="AA971" s="3">
        <v>3.81</v>
      </c>
      <c r="AB971" s="3">
        <v>3.8140000000000001</v>
      </c>
      <c r="AC971" s="179">
        <f t="shared" si="39"/>
        <v>0</v>
      </c>
      <c r="AE971" s="9">
        <v>3.8140000000000005</v>
      </c>
      <c r="AF971" s="9">
        <v>3.8140000000000005</v>
      </c>
      <c r="AG971" s="9">
        <v>3.8740000000000006</v>
      </c>
      <c r="AH971" s="9">
        <v>3.7090000000000005</v>
      </c>
      <c r="AI971" s="9">
        <v>3.5640000000000005</v>
      </c>
      <c r="AJ971" s="9">
        <v>3.4065000000000003</v>
      </c>
      <c r="AK971" s="9">
        <v>3.6940000000000004</v>
      </c>
      <c r="AL971" s="9">
        <v>3.8240000000000003</v>
      </c>
      <c r="AM971" s="9">
        <v>4.0040000000000004</v>
      </c>
      <c r="AN971" s="9">
        <v>3.4090000000000007</v>
      </c>
      <c r="AO971" s="9">
        <v>3.9765000000000006</v>
      </c>
      <c r="AP971" s="9">
        <v>4.1640000000000006</v>
      </c>
      <c r="AQ971" s="9">
        <v>3.8240000000000003</v>
      </c>
      <c r="AR971" s="9">
        <v>3.6665000000000005</v>
      </c>
      <c r="AS971" s="9"/>
      <c r="AT971" s="9"/>
      <c r="AU971" s="9"/>
      <c r="AV971" s="9"/>
      <c r="AW971" s="9"/>
      <c r="AX971" s="9"/>
      <c r="AY971" s="9"/>
      <c r="BE971" s="9">
        <v>3.3530000000000006</v>
      </c>
      <c r="BF971" s="9">
        <v>3.13</v>
      </c>
      <c r="BG971" s="9">
        <v>3.4080000000000008</v>
      </c>
      <c r="BH971" s="9">
        <v>3.2280000000000006</v>
      </c>
      <c r="BI971" s="9">
        <v>3.1055000000000006</v>
      </c>
      <c r="BJ971" s="9">
        <v>2.9580000000000006</v>
      </c>
      <c r="BK971" s="9">
        <v>3.2330000000000005</v>
      </c>
      <c r="BL971" s="9">
        <v>3.3605000000000005</v>
      </c>
      <c r="BM971" s="9">
        <v>3.5230000000000006</v>
      </c>
      <c r="BN971" s="9">
        <v>3.1230000000000007</v>
      </c>
      <c r="BO971" s="9">
        <v>3.5230000000000006</v>
      </c>
      <c r="BP971" s="9">
        <v>3.7230000000000008</v>
      </c>
      <c r="BQ971" s="9">
        <v>3.3605000000000005</v>
      </c>
      <c r="BR971" s="9">
        <v>3.3955000000000006</v>
      </c>
    </row>
    <row r="972" spans="1:70" hidden="1" x14ac:dyDescent="0.25">
      <c r="A972" s="8">
        <v>36670</v>
      </c>
      <c r="B972" s="5">
        <f t="shared" si="40"/>
        <v>966</v>
      </c>
      <c r="C972" s="9"/>
      <c r="Z972" s="3"/>
      <c r="AA972" s="3">
        <v>3.88</v>
      </c>
      <c r="AB972" s="3">
        <v>4.0730000000000004</v>
      </c>
      <c r="AC972" s="179">
        <f t="shared" si="39"/>
        <v>0</v>
      </c>
      <c r="AE972" s="9">
        <v>4.0730000000000004</v>
      </c>
      <c r="AF972" s="9">
        <v>4.0730000000000004</v>
      </c>
      <c r="AG972" s="9">
        <v>4.1455000000000002</v>
      </c>
      <c r="AH972" s="9">
        <v>3.9380000000000006</v>
      </c>
      <c r="AI972" s="9">
        <v>3.7705000000000002</v>
      </c>
      <c r="AJ972" s="9">
        <v>3.5755000000000003</v>
      </c>
      <c r="AK972" s="9">
        <v>3.9355000000000002</v>
      </c>
      <c r="AL972" s="9">
        <v>4.0805000000000007</v>
      </c>
      <c r="AM972" s="9">
        <v>4.1280000000000001</v>
      </c>
      <c r="AN972" s="9">
        <v>3.5630000000000006</v>
      </c>
      <c r="AO972" s="9">
        <v>4.2405000000000008</v>
      </c>
      <c r="AP972" s="9">
        <v>4.4480000000000004</v>
      </c>
      <c r="AQ972" s="9">
        <v>4.0805000000000007</v>
      </c>
      <c r="AR972" s="9">
        <v>3.8355000000000006</v>
      </c>
      <c r="AS972" s="9"/>
      <c r="AT972" s="9"/>
      <c r="AU972" s="9"/>
      <c r="AV972" s="9"/>
      <c r="AW972" s="9"/>
      <c r="AX972" s="9"/>
      <c r="AY972" s="9"/>
      <c r="BE972" s="9">
        <v>3.4911428571428575</v>
      </c>
      <c r="BF972" s="9">
        <v>3.2311428571428573</v>
      </c>
      <c r="BG972" s="9">
        <v>3.5461428571428577</v>
      </c>
      <c r="BH972" s="9">
        <v>3.3511428571428574</v>
      </c>
      <c r="BI972" s="9">
        <v>3.2161428571428576</v>
      </c>
      <c r="BJ972" s="9">
        <v>3.0586428571428574</v>
      </c>
      <c r="BK972" s="9">
        <v>3.3636428571428576</v>
      </c>
      <c r="BL972" s="9">
        <v>3.4986428571428574</v>
      </c>
      <c r="BM972" s="9">
        <v>3.6311428571428577</v>
      </c>
      <c r="BN972" s="9">
        <v>3.2261428571428574</v>
      </c>
      <c r="BO972" s="9">
        <v>3.6661428571428574</v>
      </c>
      <c r="BP972" s="9">
        <v>3.9011428571428577</v>
      </c>
      <c r="BQ972" s="9">
        <v>3.4986428571428574</v>
      </c>
      <c r="BR972" s="9">
        <v>3.5086428571428576</v>
      </c>
    </row>
    <row r="973" spans="1:70" hidden="1" x14ac:dyDescent="0.25">
      <c r="A973" s="8">
        <v>36671</v>
      </c>
      <c r="B973" s="5">
        <f t="shared" si="40"/>
        <v>967</v>
      </c>
      <c r="C973" s="9"/>
      <c r="Z973" s="3"/>
      <c r="AA973" s="3">
        <v>4.12</v>
      </c>
      <c r="AB973" s="3">
        <v>4.2359999999999998</v>
      </c>
      <c r="AC973" s="179">
        <f t="shared" si="39"/>
        <v>0</v>
      </c>
      <c r="AE973" s="9">
        <v>4.2360000000000007</v>
      </c>
      <c r="AF973" s="9">
        <v>4.2360000000000007</v>
      </c>
      <c r="AG973" s="9">
        <v>4.3135000000000003</v>
      </c>
      <c r="AH973" s="9">
        <v>4.0860000000000003</v>
      </c>
      <c r="AI973" s="9">
        <v>3.9085000000000005</v>
      </c>
      <c r="AJ973" s="9">
        <v>3.6810000000000005</v>
      </c>
      <c r="AK973" s="9">
        <v>4.0985000000000005</v>
      </c>
      <c r="AL973" s="9">
        <v>4.238500000000001</v>
      </c>
      <c r="AM973" s="9">
        <v>4.301000000000001</v>
      </c>
      <c r="AN973" s="9">
        <v>3.6660000000000008</v>
      </c>
      <c r="AO973" s="9">
        <v>4.4060000000000006</v>
      </c>
      <c r="AP973" s="9">
        <v>4.6310000000000002</v>
      </c>
      <c r="AQ973" s="9">
        <v>4.238500000000001</v>
      </c>
      <c r="AR973" s="9">
        <v>3.9510000000000005</v>
      </c>
      <c r="AS973" s="9"/>
      <c r="AT973" s="9"/>
      <c r="AU973" s="9"/>
      <c r="AV973" s="9"/>
      <c r="AW973" s="9"/>
      <c r="AX973" s="9"/>
      <c r="AY973" s="9"/>
      <c r="BE973" s="9">
        <v>3.628571428571429</v>
      </c>
      <c r="BF973" s="9">
        <v>3.3685714285714292</v>
      </c>
      <c r="BG973" s="9">
        <v>3.6935714285714289</v>
      </c>
      <c r="BH973" s="9">
        <v>3.4885714285714289</v>
      </c>
      <c r="BI973" s="9">
        <v>3.3610714285714289</v>
      </c>
      <c r="BJ973" s="9">
        <v>3.2035714285714292</v>
      </c>
      <c r="BK973" s="9">
        <v>3.4985714285714291</v>
      </c>
      <c r="BL973" s="9">
        <v>3.6360714285714288</v>
      </c>
      <c r="BM973" s="9">
        <v>3.7635714285714288</v>
      </c>
      <c r="BN973" s="9">
        <v>3.3685714285714292</v>
      </c>
      <c r="BO973" s="9">
        <v>3.8135714285714291</v>
      </c>
      <c r="BP973" s="9">
        <v>4.0985714285714288</v>
      </c>
      <c r="BQ973" s="9">
        <v>3.6360714285714288</v>
      </c>
      <c r="BR973" s="9">
        <v>3.6435714285714291</v>
      </c>
    </row>
    <row r="974" spans="1:70" hidden="1" x14ac:dyDescent="0.25">
      <c r="A974" s="8">
        <v>36672</v>
      </c>
      <c r="B974" s="5">
        <f t="shared" si="40"/>
        <v>968</v>
      </c>
      <c r="C974" s="9"/>
      <c r="E974" s="1">
        <v>1</v>
      </c>
      <c r="Z974" s="3"/>
      <c r="AA974" s="3">
        <v>4.2699999999999996</v>
      </c>
      <c r="AB974" s="3">
        <v>4.4059999999999997</v>
      </c>
      <c r="AC974" s="179">
        <f t="shared" si="39"/>
        <v>0</v>
      </c>
      <c r="AD974" s="1">
        <v>1</v>
      </c>
      <c r="AE974" s="9">
        <v>4.4060000000000006</v>
      </c>
      <c r="AF974" s="9">
        <v>4.4060000000000006</v>
      </c>
      <c r="AG974" s="9">
        <v>4.4660000000000002</v>
      </c>
      <c r="AH974" s="9">
        <v>4.1710000000000003</v>
      </c>
      <c r="AI974" s="9">
        <v>3.89</v>
      </c>
      <c r="AJ974" s="9">
        <v>3.65</v>
      </c>
      <c r="AK974" s="9">
        <v>4.2260000000000009</v>
      </c>
      <c r="AL974" s="9">
        <v>4.3754000000000008</v>
      </c>
      <c r="AM974" s="9">
        <v>4.34</v>
      </c>
      <c r="AN974" s="9">
        <v>3.67</v>
      </c>
      <c r="AO974" s="9">
        <v>4.5560000000000009</v>
      </c>
      <c r="AP974" s="9">
        <v>4.7560000000000002</v>
      </c>
      <c r="AQ974" s="9">
        <v>4.3754000000000008</v>
      </c>
      <c r="AR974" s="9">
        <v>3.94</v>
      </c>
      <c r="AS974" s="9"/>
      <c r="AT974" s="9"/>
      <c r="AU974" s="9"/>
      <c r="AV974" s="9"/>
      <c r="AW974" s="9"/>
      <c r="AX974" s="9"/>
      <c r="AY974" s="9"/>
      <c r="BE974" s="9">
        <v>3.6805714285714286</v>
      </c>
      <c r="BF974" s="9">
        <v>3.4205714285714288</v>
      </c>
      <c r="BG974" s="9">
        <v>3.7430714285714286</v>
      </c>
      <c r="BH974" s="9">
        <v>3.5355714285714286</v>
      </c>
      <c r="BI974" s="9">
        <v>3.4205714285714288</v>
      </c>
      <c r="BJ974" s="9">
        <v>3.2505714285714284</v>
      </c>
      <c r="BK974" s="9">
        <v>3.5505714285714287</v>
      </c>
      <c r="BL974" s="9">
        <v>3.6880714285714284</v>
      </c>
      <c r="BM974" s="9">
        <v>3.8355714285714284</v>
      </c>
      <c r="BN974" s="9">
        <v>3.4205714285714288</v>
      </c>
      <c r="BO974" s="9">
        <v>3.8655714285714287</v>
      </c>
      <c r="BP974" s="9">
        <v>4.1505714285714284</v>
      </c>
      <c r="BQ974" s="9">
        <v>3.6880714285714284</v>
      </c>
      <c r="BR974" s="9">
        <v>3.6955714285714287</v>
      </c>
    </row>
    <row r="975" spans="1:70" hidden="1" x14ac:dyDescent="0.25">
      <c r="A975" s="8">
        <v>36676</v>
      </c>
      <c r="B975" s="5">
        <f t="shared" si="40"/>
        <v>969</v>
      </c>
      <c r="C975" s="9"/>
      <c r="Z975" s="3"/>
      <c r="AA975" s="3">
        <v>4.32</v>
      </c>
      <c r="AB975" s="3">
        <v>4.3540000000000001</v>
      </c>
      <c r="AC975" s="179">
        <f t="shared" si="39"/>
        <v>0</v>
      </c>
      <c r="AE975" s="9">
        <v>4.3540000000000001</v>
      </c>
      <c r="AF975" s="9">
        <v>4.3540000000000001</v>
      </c>
      <c r="AG975" s="9">
        <v>4.4290000000000003</v>
      </c>
      <c r="AH975" s="9">
        <v>4.2439999999999998</v>
      </c>
      <c r="AI975" s="9">
        <v>4.1189999999999998</v>
      </c>
      <c r="AJ975" s="9">
        <v>3.8740000000000001</v>
      </c>
      <c r="AK975" s="9">
        <v>4.2290000000000001</v>
      </c>
      <c r="AL975" s="9">
        <v>4.3639999999999999</v>
      </c>
      <c r="AM975" s="9">
        <v>4.6840000000000002</v>
      </c>
      <c r="AN975" s="9">
        <v>3.879</v>
      </c>
      <c r="AO975" s="9">
        <v>4.5490000000000004</v>
      </c>
      <c r="AP975" s="9">
        <v>4.8639999999999999</v>
      </c>
      <c r="AQ975" s="9">
        <v>4.3639999999999999</v>
      </c>
      <c r="AR975" s="9">
        <v>4.2190000000000003</v>
      </c>
      <c r="AS975" s="9"/>
      <c r="AT975" s="9"/>
      <c r="AU975" s="9"/>
      <c r="AV975" s="9"/>
      <c r="AW975" s="9"/>
      <c r="AX975" s="9"/>
      <c r="AY975" s="9"/>
      <c r="BE975" s="9">
        <v>3.7408571428571427</v>
      </c>
      <c r="BF975" s="9">
        <v>3.4908571428571427</v>
      </c>
      <c r="BG975" s="9">
        <v>3.8033571428571427</v>
      </c>
      <c r="BH975" s="9">
        <v>3.6033571428571425</v>
      </c>
      <c r="BI975" s="9">
        <v>3.5058571428571428</v>
      </c>
      <c r="BJ975" s="9">
        <v>3.3283571428571426</v>
      </c>
      <c r="BK975" s="9">
        <v>3.6108571428571428</v>
      </c>
      <c r="BL975" s="9">
        <v>3.7483571428571425</v>
      </c>
      <c r="BM975" s="9">
        <v>3.9508571428571426</v>
      </c>
      <c r="BN975" s="9">
        <v>3.4808571428571424</v>
      </c>
      <c r="BO975" s="9">
        <v>3.9258571428571427</v>
      </c>
      <c r="BP975" s="9">
        <v>4.2108571428571429</v>
      </c>
      <c r="BQ975" s="9">
        <v>3.7483571428571425</v>
      </c>
      <c r="BR975" s="9">
        <v>3.7758571428571428</v>
      </c>
    </row>
    <row r="976" spans="1:70" hidden="1" x14ac:dyDescent="0.25">
      <c r="A976" s="8">
        <v>36677</v>
      </c>
      <c r="B976" s="5">
        <f t="shared" si="40"/>
        <v>970</v>
      </c>
      <c r="C976" s="9"/>
      <c r="Z976" s="3"/>
      <c r="AA976" s="3">
        <v>4.45</v>
      </c>
      <c r="AB976" s="3">
        <v>4.3559999999999999</v>
      </c>
      <c r="AC976" s="179">
        <f t="shared" si="39"/>
        <v>0</v>
      </c>
      <c r="AE976" s="9">
        <v>4.3560000000000008</v>
      </c>
      <c r="AF976" s="9">
        <v>4.3560000000000008</v>
      </c>
      <c r="AG976" s="9">
        <v>4.4435000000000011</v>
      </c>
      <c r="AH976" s="9">
        <v>4.2510000000000003</v>
      </c>
      <c r="AI976" s="9">
        <v>4.136000000000001</v>
      </c>
      <c r="AJ976" s="9">
        <v>3.9860000000000007</v>
      </c>
      <c r="AK976" s="9">
        <v>4.2310000000000008</v>
      </c>
      <c r="AL976" s="9">
        <v>4.3610000000000007</v>
      </c>
      <c r="AM976" s="9">
        <v>4.6860000000000008</v>
      </c>
      <c r="AN976" s="9">
        <v>3.9760000000000009</v>
      </c>
      <c r="AO976" s="9">
        <v>4.551000000000001</v>
      </c>
      <c r="AP976" s="9">
        <v>4.8810000000000011</v>
      </c>
      <c r="AQ976" s="9">
        <v>4.3610000000000007</v>
      </c>
      <c r="AR976" s="9">
        <v>4.2810000000000006</v>
      </c>
      <c r="AS976" s="9"/>
      <c r="AT976" s="9"/>
      <c r="AU976" s="9"/>
      <c r="AV976" s="9"/>
      <c r="AW976" s="9"/>
      <c r="AX976" s="9"/>
      <c r="AY976" s="9"/>
      <c r="BE976" s="9">
        <v>3.7772857142857141</v>
      </c>
      <c r="BF976" s="9">
        <v>3.5472857142857142</v>
      </c>
      <c r="BG976" s="9">
        <v>3.847285714285714</v>
      </c>
      <c r="BH976" s="9">
        <v>3.6522857142857141</v>
      </c>
      <c r="BI976" s="9">
        <v>3.5622857142857143</v>
      </c>
      <c r="BJ976" s="9">
        <v>3.3947857142857143</v>
      </c>
      <c r="BK976" s="9">
        <v>3.6547857142857141</v>
      </c>
      <c r="BL976" s="9">
        <v>3.7872857142857139</v>
      </c>
      <c r="BM976" s="9">
        <v>4.014785714285714</v>
      </c>
      <c r="BN976" s="9">
        <v>3.5472857142857142</v>
      </c>
      <c r="BO976" s="9">
        <v>3.9622857142857142</v>
      </c>
      <c r="BP976" s="9">
        <v>4.2472857142857139</v>
      </c>
      <c r="BQ976" s="9">
        <v>3.7872857142857139</v>
      </c>
      <c r="BR976" s="9">
        <v>3.8172857142857142</v>
      </c>
    </row>
    <row r="977" spans="1:70" hidden="1" x14ac:dyDescent="0.25">
      <c r="A977" s="8">
        <v>36678</v>
      </c>
      <c r="B977" s="5">
        <f t="shared" si="40"/>
        <v>971</v>
      </c>
      <c r="C977" s="9"/>
      <c r="Z977" s="3"/>
      <c r="AA977" s="3">
        <v>4.3650000000000002</v>
      </c>
      <c r="AB977" s="3">
        <v>4.0640000000000001</v>
      </c>
      <c r="AC977" s="179">
        <f t="shared" si="39"/>
        <v>0</v>
      </c>
      <c r="AE977" s="9">
        <v>4.0640000000000001</v>
      </c>
      <c r="AF977" s="9">
        <v>4.0640000000000001</v>
      </c>
      <c r="AG977" s="9">
        <v>4.1414999999999997</v>
      </c>
      <c r="AH977" s="9">
        <v>3.9590000000000001</v>
      </c>
      <c r="AI977" s="9">
        <v>3.8465000000000003</v>
      </c>
      <c r="AJ977" s="9">
        <v>3.6665000000000001</v>
      </c>
      <c r="AK977" s="9">
        <v>3.9390000000000001</v>
      </c>
      <c r="AL977" s="9">
        <v>4.0715000000000003</v>
      </c>
      <c r="AM977" s="9">
        <v>4.3840000000000003</v>
      </c>
      <c r="AN977" s="9">
        <v>3.6589999999999998</v>
      </c>
      <c r="AO977" s="9">
        <v>4.2590000000000003</v>
      </c>
      <c r="AP977" s="9">
        <v>4.5739999999999998</v>
      </c>
      <c r="AQ977" s="9">
        <v>4.0715000000000003</v>
      </c>
      <c r="AR977" s="9">
        <v>3.9815</v>
      </c>
      <c r="AS977" s="9"/>
      <c r="AT977" s="9"/>
      <c r="AU977" s="9"/>
      <c r="AV977" s="9"/>
      <c r="AW977" s="9"/>
      <c r="AX977" s="9"/>
      <c r="AY977" s="9"/>
      <c r="BE977" s="9">
        <v>3.5092857142857143</v>
      </c>
      <c r="BF977" s="9">
        <v>3.2892857142857141</v>
      </c>
      <c r="BG977" s="9">
        <v>3.5842857142857145</v>
      </c>
      <c r="BH977" s="9">
        <v>3.3817857142857144</v>
      </c>
      <c r="BI977" s="9">
        <v>3.2917857142857145</v>
      </c>
      <c r="BJ977" s="9">
        <v>3.1142857142857143</v>
      </c>
      <c r="BK977" s="9">
        <v>3.3892857142857142</v>
      </c>
      <c r="BL977" s="9">
        <v>3.5192857142857141</v>
      </c>
      <c r="BM977" s="9">
        <v>3.7367857142857144</v>
      </c>
      <c r="BN977" s="9">
        <v>3.2892857142857141</v>
      </c>
      <c r="BO977" s="9">
        <v>3.6942857142857144</v>
      </c>
      <c r="BP977" s="9">
        <v>3.9592857142857145</v>
      </c>
      <c r="BQ977" s="9">
        <v>3.5192857142857141</v>
      </c>
      <c r="BR977" s="9">
        <v>3.5442857142857145</v>
      </c>
    </row>
    <row r="978" spans="1:70" hidden="1" x14ac:dyDescent="0.25">
      <c r="A978" s="8">
        <v>36679</v>
      </c>
      <c r="B978" s="5">
        <f t="shared" si="40"/>
        <v>972</v>
      </c>
      <c r="C978" s="9"/>
      <c r="Z978" s="3"/>
      <c r="AA978" s="3">
        <v>4.13</v>
      </c>
      <c r="AB978" s="3">
        <v>4.0430000000000001</v>
      </c>
      <c r="AC978" s="179">
        <f t="shared" si="39"/>
        <v>0</v>
      </c>
      <c r="AE978" s="9">
        <v>4.0430000000000001</v>
      </c>
      <c r="AF978" s="9">
        <v>4.0430000000000001</v>
      </c>
      <c r="AG978" s="9">
        <v>4.1204999999999998</v>
      </c>
      <c r="AH978" s="9">
        <v>3.923</v>
      </c>
      <c r="AI978" s="9">
        <v>3.7930000000000001</v>
      </c>
      <c r="AJ978" s="9">
        <v>3.5605000000000002</v>
      </c>
      <c r="AK978" s="9">
        <v>3.9105000000000003</v>
      </c>
      <c r="AL978" s="9">
        <v>4.0505000000000004</v>
      </c>
      <c r="AM978" s="9">
        <v>4.3029999999999999</v>
      </c>
      <c r="AN978" s="9">
        <v>3.5730000000000004</v>
      </c>
      <c r="AO978" s="9">
        <v>4.2380000000000004</v>
      </c>
      <c r="AP978" s="9">
        <v>4.5529999999999999</v>
      </c>
      <c r="AQ978" s="9">
        <v>4.0505000000000004</v>
      </c>
      <c r="AR978" s="9">
        <v>3.9105000000000003</v>
      </c>
      <c r="AS978" s="9"/>
      <c r="AT978" s="9"/>
      <c r="AU978" s="9"/>
      <c r="AV978" s="9"/>
      <c r="AW978" s="9"/>
      <c r="AX978" s="9"/>
      <c r="AY978" s="9"/>
      <c r="BE978" s="9">
        <v>3.4835714285714281</v>
      </c>
      <c r="BF978" s="9">
        <v>3.2555714285714279</v>
      </c>
      <c r="BG978" s="9">
        <v>3.5585714285714283</v>
      </c>
      <c r="BH978" s="9">
        <v>3.3485714285714279</v>
      </c>
      <c r="BI978" s="9">
        <v>3.2560714285714281</v>
      </c>
      <c r="BJ978" s="9">
        <v>3.0560714285714279</v>
      </c>
      <c r="BK978" s="9">
        <v>3.3585714285714281</v>
      </c>
      <c r="BL978" s="9">
        <v>3.4935714285714279</v>
      </c>
      <c r="BM978" s="9">
        <v>3.6785714285714279</v>
      </c>
      <c r="BN978" s="9">
        <v>3.2635714285714279</v>
      </c>
      <c r="BO978" s="9">
        <v>3.6685714285714282</v>
      </c>
      <c r="BP978" s="9">
        <v>3.9335714285714283</v>
      </c>
      <c r="BQ978" s="9">
        <v>3.4935714285714279</v>
      </c>
      <c r="BR978" s="9">
        <v>3.5185714285714282</v>
      </c>
    </row>
    <row r="979" spans="1:70" hidden="1" x14ac:dyDescent="0.25">
      <c r="A979" s="8">
        <v>36682</v>
      </c>
      <c r="B979" s="5">
        <f t="shared" si="40"/>
        <v>973</v>
      </c>
      <c r="C979" s="9"/>
      <c r="Z979" s="3"/>
      <c r="AA979" s="3">
        <v>4.08</v>
      </c>
      <c r="AB979" s="3">
        <v>4.3979999999999997</v>
      </c>
      <c r="AC979" s="179">
        <f t="shared" si="39"/>
        <v>0</v>
      </c>
      <c r="AE979" s="9">
        <v>4.3980000000000006</v>
      </c>
      <c r="AF979" s="9">
        <v>4.3980000000000006</v>
      </c>
      <c r="AG979" s="9">
        <v>4.4755000000000003</v>
      </c>
      <c r="AH979" s="9">
        <v>4.253000000000001</v>
      </c>
      <c r="AI979" s="9">
        <v>4.1105000000000009</v>
      </c>
      <c r="AJ979" s="9">
        <v>3.8380000000000005</v>
      </c>
      <c r="AK979" s="9">
        <v>4.2555000000000005</v>
      </c>
      <c r="AL979" s="9">
        <v>4.400500000000001</v>
      </c>
      <c r="AM979" s="9">
        <v>4.6030000000000006</v>
      </c>
      <c r="AN979" s="9">
        <v>3.8580000000000005</v>
      </c>
      <c r="AO979" s="9">
        <v>4.5980000000000008</v>
      </c>
      <c r="AP979" s="9">
        <v>4.9305000000000003</v>
      </c>
      <c r="AQ979" s="9">
        <v>4.400500000000001</v>
      </c>
      <c r="AR979" s="9">
        <v>4.2230000000000008</v>
      </c>
      <c r="AS979" s="9"/>
      <c r="AT979" s="9"/>
      <c r="AU979" s="9"/>
      <c r="AV979" s="9"/>
      <c r="AW979" s="9"/>
      <c r="AX979" s="9"/>
      <c r="AY979" s="9"/>
      <c r="BE979" s="9">
        <v>3.6628571428571428</v>
      </c>
      <c r="BF979" s="9">
        <v>3.4228571428571426</v>
      </c>
      <c r="BG979" s="9">
        <v>3.737857142857143</v>
      </c>
      <c r="BH979" s="9">
        <v>3.5228571428571427</v>
      </c>
      <c r="BI979" s="9">
        <v>3.4153571428571428</v>
      </c>
      <c r="BJ979" s="9">
        <v>3.2203571428571429</v>
      </c>
      <c r="BK979" s="9">
        <v>3.5353571428571429</v>
      </c>
      <c r="BL979" s="9">
        <v>3.6728571428571426</v>
      </c>
      <c r="BM979" s="9">
        <v>3.840357142857143</v>
      </c>
      <c r="BN979" s="9">
        <v>3.4278571428571429</v>
      </c>
      <c r="BO979" s="9">
        <v>3.8478571428571429</v>
      </c>
      <c r="BP979" s="9">
        <v>4.112857142857143</v>
      </c>
      <c r="BQ979" s="9">
        <v>3.6728571428571426</v>
      </c>
      <c r="BR979" s="9">
        <v>3.6678571428571427</v>
      </c>
    </row>
    <row r="980" spans="1:70" hidden="1" x14ac:dyDescent="0.25">
      <c r="A980" s="8">
        <v>36683</v>
      </c>
      <c r="B980" s="5">
        <f t="shared" si="40"/>
        <v>974</v>
      </c>
      <c r="C980" s="9"/>
      <c r="Z980" s="3"/>
      <c r="AA980" s="3">
        <v>4.4649999999999999</v>
      </c>
      <c r="AB980" s="3">
        <v>4.2939999999999996</v>
      </c>
      <c r="AC980" s="179">
        <f t="shared" si="39"/>
        <v>0</v>
      </c>
      <c r="AE980" s="9">
        <v>4.2940000000000005</v>
      </c>
      <c r="AF980" s="9">
        <v>4.2940000000000005</v>
      </c>
      <c r="AG980" s="9">
        <v>4.3690000000000007</v>
      </c>
      <c r="AH980" s="9">
        <v>4.1365000000000007</v>
      </c>
      <c r="AI980" s="9">
        <v>3.9740000000000006</v>
      </c>
      <c r="AJ980" s="9">
        <v>3.7240000000000006</v>
      </c>
      <c r="AK980" s="9">
        <v>4.1465000000000005</v>
      </c>
      <c r="AL980" s="9">
        <v>4.2940000000000005</v>
      </c>
      <c r="AM980" s="9">
        <v>4.4640000000000004</v>
      </c>
      <c r="AN980" s="9">
        <v>3.7140000000000004</v>
      </c>
      <c r="AO980" s="9">
        <v>4.4940000000000007</v>
      </c>
      <c r="AP980" s="9">
        <v>4.8265000000000002</v>
      </c>
      <c r="AQ980" s="9">
        <v>4.2940000000000005</v>
      </c>
      <c r="AR980" s="9">
        <v>4.1040000000000001</v>
      </c>
      <c r="AS980" s="9"/>
      <c r="AT980" s="9"/>
      <c r="AU980" s="9"/>
      <c r="AV980" s="9"/>
      <c r="AW980" s="9"/>
      <c r="AX980" s="9"/>
      <c r="AY980" s="9"/>
      <c r="BE980" s="9">
        <v>3.5728571428571425</v>
      </c>
      <c r="BF980" s="9">
        <v>3.3228571428571425</v>
      </c>
      <c r="BG980" s="9">
        <v>3.6478571428571427</v>
      </c>
      <c r="BH980" s="9">
        <v>3.4303571428571424</v>
      </c>
      <c r="BI980" s="9">
        <v>3.3303571428571423</v>
      </c>
      <c r="BJ980" s="9">
        <v>3.1353571428571425</v>
      </c>
      <c r="BK980" s="9">
        <v>3.4453571428571426</v>
      </c>
      <c r="BL980" s="9">
        <v>3.5828571428571423</v>
      </c>
      <c r="BM980" s="9">
        <v>3.7403571428571425</v>
      </c>
      <c r="BN980" s="9">
        <v>3.3328571428571427</v>
      </c>
      <c r="BO980" s="9">
        <v>3.7578571428571426</v>
      </c>
      <c r="BP980" s="9">
        <v>4.0228571428571422</v>
      </c>
      <c r="BQ980" s="9">
        <v>3.5828571428571423</v>
      </c>
      <c r="BR980" s="9">
        <v>3.5803571428571423</v>
      </c>
    </row>
    <row r="981" spans="1:70" hidden="1" x14ac:dyDescent="0.25">
      <c r="A981" s="8">
        <v>36684</v>
      </c>
      <c r="B981" s="5">
        <f t="shared" si="40"/>
        <v>975</v>
      </c>
      <c r="C981" s="9"/>
      <c r="Z981" s="3"/>
      <c r="AA981" s="3">
        <v>4.21</v>
      </c>
      <c r="AB981" s="3">
        <v>3.9449999999999998</v>
      </c>
      <c r="AC981" s="179">
        <f t="shared" si="39"/>
        <v>0</v>
      </c>
      <c r="AE981" s="9">
        <v>3.9449999999999998</v>
      </c>
      <c r="AF981" s="9">
        <v>3.9449999999999998</v>
      </c>
      <c r="AG981" s="9">
        <v>4.0175000000000001</v>
      </c>
      <c r="AH981" s="9">
        <v>3.8149999999999999</v>
      </c>
      <c r="AI981" s="9">
        <v>3.7050000000000001</v>
      </c>
      <c r="AJ981" s="9">
        <v>3.4750000000000001</v>
      </c>
      <c r="AK981" s="9">
        <v>3.8025000000000002</v>
      </c>
      <c r="AL981" s="9">
        <v>3.9449999999999998</v>
      </c>
      <c r="AM981" s="9">
        <v>4.2450000000000001</v>
      </c>
      <c r="AN981" s="9">
        <v>3.4550000000000001</v>
      </c>
      <c r="AO981" s="9">
        <v>4.1449999999999996</v>
      </c>
      <c r="AP981" s="9">
        <v>4.4775</v>
      </c>
      <c r="AQ981" s="9">
        <v>3.9449999999999998</v>
      </c>
      <c r="AR981" s="9">
        <v>3.77</v>
      </c>
      <c r="AS981" s="9"/>
      <c r="AT981" s="9"/>
      <c r="AU981" s="9"/>
      <c r="AV981" s="9"/>
      <c r="AW981" s="9"/>
      <c r="AX981" s="9"/>
      <c r="AY981" s="9"/>
      <c r="BE981" s="9">
        <v>3.3214285714285707</v>
      </c>
      <c r="BF981" s="9">
        <v>3.0914285714285707</v>
      </c>
      <c r="BG981" s="9">
        <v>3.3914285714285706</v>
      </c>
      <c r="BH981" s="9">
        <v>3.1864285714285705</v>
      </c>
      <c r="BI981" s="9">
        <v>3.1039285714285709</v>
      </c>
      <c r="BJ981" s="9">
        <v>2.9064285714285707</v>
      </c>
      <c r="BK981" s="9">
        <v>3.1989285714285707</v>
      </c>
      <c r="BL981" s="9">
        <v>3.3314285714285705</v>
      </c>
      <c r="BM981" s="9">
        <v>3.5589285714285706</v>
      </c>
      <c r="BN981" s="9">
        <v>3.1014285714285705</v>
      </c>
      <c r="BO981" s="9">
        <v>3.5064285714285708</v>
      </c>
      <c r="BP981" s="9">
        <v>3.7714285714285709</v>
      </c>
      <c r="BQ981" s="9">
        <v>3.3314285714285705</v>
      </c>
      <c r="BR981" s="9">
        <v>3.3464285714285706</v>
      </c>
    </row>
    <row r="982" spans="1:70" hidden="1" x14ac:dyDescent="0.25">
      <c r="A982" s="8">
        <v>36685</v>
      </c>
      <c r="B982" s="5">
        <f t="shared" si="40"/>
        <v>976</v>
      </c>
      <c r="C982" s="9"/>
      <c r="Z982" s="3"/>
      <c r="AA982" s="3">
        <v>3.92</v>
      </c>
      <c r="AB982" s="3">
        <v>4.133</v>
      </c>
      <c r="AC982" s="179">
        <f t="shared" si="39"/>
        <v>0</v>
      </c>
      <c r="AE982" s="9">
        <v>4.133</v>
      </c>
      <c r="AF982" s="9">
        <v>4.133</v>
      </c>
      <c r="AG982" s="9">
        <v>4.2130000000000001</v>
      </c>
      <c r="AH982" s="9">
        <v>4.0255000000000001</v>
      </c>
      <c r="AI982" s="9">
        <v>3.9155000000000002</v>
      </c>
      <c r="AJ982" s="9">
        <v>3.698</v>
      </c>
      <c r="AK982" s="9">
        <v>3.9855</v>
      </c>
      <c r="AL982" s="9">
        <v>4.133</v>
      </c>
      <c r="AM982" s="9">
        <v>4.508</v>
      </c>
      <c r="AN982" s="9">
        <v>3.673</v>
      </c>
      <c r="AO982" s="9">
        <v>4.3330000000000002</v>
      </c>
      <c r="AP982" s="9">
        <v>4.6379999999999999</v>
      </c>
      <c r="AQ982" s="9">
        <v>4.133</v>
      </c>
      <c r="AR982" s="9">
        <v>3.988</v>
      </c>
      <c r="AS982" s="9"/>
      <c r="AT982" s="9"/>
      <c r="AU982" s="9"/>
      <c r="AV982" s="9"/>
      <c r="AW982" s="9"/>
      <c r="AX982" s="9"/>
      <c r="AY982" s="9"/>
      <c r="BE982" s="9">
        <v>3.4180000000000001</v>
      </c>
      <c r="BF982" s="9">
        <v>3.1880000000000002</v>
      </c>
      <c r="BG982" s="9">
        <v>3.488</v>
      </c>
      <c r="BH982" s="9">
        <v>3.2855000000000003</v>
      </c>
      <c r="BI982" s="9">
        <v>3.1955</v>
      </c>
      <c r="BJ982" s="9">
        <v>3.008</v>
      </c>
      <c r="BK982" s="9">
        <v>3.2855000000000003</v>
      </c>
      <c r="BL982" s="9">
        <v>3.4279999999999999</v>
      </c>
      <c r="BM982" s="9">
        <v>3.6655000000000002</v>
      </c>
      <c r="BN982" s="9">
        <v>3.1930000000000001</v>
      </c>
      <c r="BO982" s="9">
        <v>3.6030000000000002</v>
      </c>
      <c r="BP982" s="9">
        <v>3.8680000000000003</v>
      </c>
      <c r="BQ982" s="9">
        <v>3.4279999999999999</v>
      </c>
      <c r="BR982" s="9">
        <v>3.4530000000000003</v>
      </c>
    </row>
    <row r="983" spans="1:70" hidden="1" x14ac:dyDescent="0.25">
      <c r="A983" s="8">
        <v>36686</v>
      </c>
      <c r="B983" s="5">
        <f t="shared" si="40"/>
        <v>977</v>
      </c>
      <c r="C983" s="9"/>
      <c r="Z983" s="3"/>
      <c r="AA983" s="3">
        <v>4.08</v>
      </c>
      <c r="AB983" s="3">
        <v>4.16</v>
      </c>
      <c r="AC983" s="179">
        <f t="shared" si="39"/>
        <v>0</v>
      </c>
      <c r="AE983" s="9">
        <v>4.16</v>
      </c>
      <c r="AF983" s="9">
        <v>4.16</v>
      </c>
      <c r="AG983" s="9">
        <v>4.2450000000000001</v>
      </c>
      <c r="AH983" s="9">
        <v>4.05</v>
      </c>
      <c r="AI983" s="9">
        <v>3.9325000000000001</v>
      </c>
      <c r="AJ983" s="9">
        <v>3.7050000000000001</v>
      </c>
      <c r="AK983" s="9">
        <v>4.01</v>
      </c>
      <c r="AL983" s="9">
        <v>4.16</v>
      </c>
      <c r="AM983" s="9">
        <v>4.5999999999999996</v>
      </c>
      <c r="AN983" s="9">
        <v>3.7</v>
      </c>
      <c r="AO983" s="9">
        <v>4.3600000000000003</v>
      </c>
      <c r="AP983" s="9">
        <v>4.665</v>
      </c>
      <c r="AQ983" s="9">
        <v>4.16</v>
      </c>
      <c r="AR983" s="9">
        <v>4.0149999999999997</v>
      </c>
      <c r="AS983" s="9"/>
      <c r="AT983" s="9"/>
      <c r="AU983" s="9"/>
      <c r="AV983" s="9"/>
      <c r="AW983" s="9"/>
      <c r="AX983" s="9"/>
      <c r="AY983" s="9"/>
      <c r="BE983" s="9">
        <v>3.4232857142857145</v>
      </c>
      <c r="BF983" s="9">
        <v>3.1932857142857145</v>
      </c>
      <c r="BG983" s="9">
        <v>3.4957857142857143</v>
      </c>
      <c r="BH983" s="9">
        <v>3.2907857142857146</v>
      </c>
      <c r="BI983" s="9">
        <v>3.1932857142857145</v>
      </c>
      <c r="BJ983" s="9">
        <v>3.0157857142857147</v>
      </c>
      <c r="BK983" s="9">
        <v>3.2957857142857145</v>
      </c>
      <c r="BL983" s="9">
        <v>3.4332857142857143</v>
      </c>
      <c r="BM983" s="9">
        <v>3.7032857142857143</v>
      </c>
      <c r="BN983" s="9">
        <v>3.1982857142857144</v>
      </c>
      <c r="BO983" s="9">
        <v>3.6082857142857145</v>
      </c>
      <c r="BP983" s="9">
        <v>3.8932857142857147</v>
      </c>
      <c r="BQ983" s="9">
        <v>3.4332857142857143</v>
      </c>
      <c r="BR983" s="9">
        <v>3.4657857142857145</v>
      </c>
    </row>
    <row r="984" spans="1:70" hidden="1" x14ac:dyDescent="0.25">
      <c r="A984" s="8">
        <v>36689</v>
      </c>
      <c r="B984" s="5">
        <f t="shared" si="40"/>
        <v>978</v>
      </c>
      <c r="C984" s="9"/>
      <c r="Z984" s="3"/>
      <c r="AA984" s="3">
        <v>4.18</v>
      </c>
      <c r="AB984" s="3">
        <v>4.2119999999999997</v>
      </c>
      <c r="AC984" s="179">
        <f t="shared" si="39"/>
        <v>0</v>
      </c>
      <c r="AE984" s="9">
        <v>4.2119999999999997</v>
      </c>
      <c r="AF984" s="9">
        <v>4.2119999999999997</v>
      </c>
      <c r="AG984" s="9">
        <v>4.3019999999999996</v>
      </c>
      <c r="AH984" s="9">
        <v>4.1144999999999996</v>
      </c>
      <c r="AI984" s="9">
        <v>3.9994999999999998</v>
      </c>
      <c r="AJ984" s="9">
        <v>3.7369999999999997</v>
      </c>
      <c r="AK984" s="9">
        <v>4.0594999999999999</v>
      </c>
      <c r="AL984" s="9">
        <v>4.2119999999999997</v>
      </c>
      <c r="AM984" s="9">
        <v>4.6719999999999997</v>
      </c>
      <c r="AN984" s="9">
        <v>3.7269999999999999</v>
      </c>
      <c r="AO984" s="9">
        <v>4.4119999999999999</v>
      </c>
      <c r="AP984" s="9">
        <v>4.7119999999999997</v>
      </c>
      <c r="AQ984" s="9">
        <v>4.2119999999999997</v>
      </c>
      <c r="AR984" s="9">
        <v>4.0670000000000002</v>
      </c>
      <c r="AS984" s="9"/>
      <c r="AT984" s="9"/>
      <c r="AU984" s="9"/>
      <c r="AV984" s="9"/>
      <c r="AW984" s="9"/>
      <c r="AX984" s="9"/>
      <c r="AY984" s="9"/>
      <c r="BE984" s="9">
        <v>3.4731428571428569</v>
      </c>
      <c r="BF984" s="9">
        <v>3.2431428571428569</v>
      </c>
      <c r="BG984" s="9">
        <v>3.5456428571428567</v>
      </c>
      <c r="BH984" s="9">
        <v>3.3381428571428566</v>
      </c>
      <c r="BI984" s="9">
        <v>3.2331428571428571</v>
      </c>
      <c r="BJ984" s="9">
        <v>3.0631428571428567</v>
      </c>
      <c r="BK984" s="9">
        <v>3.3481428571428569</v>
      </c>
      <c r="BL984" s="9">
        <v>3.4831428571428567</v>
      </c>
      <c r="BM984" s="9">
        <v>3.7631428571428569</v>
      </c>
      <c r="BN984" s="9">
        <v>3.2481428571428568</v>
      </c>
      <c r="BO984" s="9">
        <v>3.6581428571428569</v>
      </c>
      <c r="BP984" s="9">
        <v>3.9431428571428571</v>
      </c>
      <c r="BQ984" s="9">
        <v>3.4831428571428567</v>
      </c>
      <c r="BR984" s="9">
        <v>3.5256428571428571</v>
      </c>
    </row>
    <row r="985" spans="1:70" hidden="1" x14ac:dyDescent="0.25">
      <c r="A985" s="8">
        <v>36690</v>
      </c>
      <c r="B985" s="5">
        <f t="shared" si="40"/>
        <v>979</v>
      </c>
      <c r="C985" s="9"/>
      <c r="Z985" s="3"/>
      <c r="AA985" s="3">
        <v>4.24</v>
      </c>
      <c r="AB985" s="3">
        <v>4.1580000000000004</v>
      </c>
      <c r="AC985" s="179">
        <f t="shared" si="39"/>
        <v>0</v>
      </c>
      <c r="AE985" s="9">
        <v>4.1580000000000004</v>
      </c>
      <c r="AF985" s="9">
        <v>4.1580000000000004</v>
      </c>
      <c r="AG985" s="9">
        <v>4.2380000000000004</v>
      </c>
      <c r="AH985" s="9">
        <v>4.048</v>
      </c>
      <c r="AI985" s="9">
        <v>3.9280000000000004</v>
      </c>
      <c r="AJ985" s="9">
        <v>3.6330000000000005</v>
      </c>
      <c r="AK985" s="9">
        <v>4.0030000000000001</v>
      </c>
      <c r="AL985" s="9">
        <v>4.1580000000000004</v>
      </c>
      <c r="AM985" s="9">
        <v>4.6180000000000003</v>
      </c>
      <c r="AN985" s="9">
        <v>3.6480000000000006</v>
      </c>
      <c r="AO985" s="9">
        <v>4.3580000000000005</v>
      </c>
      <c r="AP985" s="9">
        <v>4.6580000000000004</v>
      </c>
      <c r="AQ985" s="9">
        <v>4.1580000000000004</v>
      </c>
      <c r="AR985" s="9">
        <v>4.0529999999999999</v>
      </c>
      <c r="AS985" s="9"/>
      <c r="AT985" s="9"/>
      <c r="AU985" s="9"/>
      <c r="AV985" s="9"/>
      <c r="AW985" s="9"/>
      <c r="AX985" s="9"/>
      <c r="AY985" s="9"/>
      <c r="BE985" s="9">
        <v>3.4451428571428573</v>
      </c>
      <c r="BF985" s="9">
        <v>3.2071428571428573</v>
      </c>
      <c r="BG985" s="9">
        <v>3.5176428571428571</v>
      </c>
      <c r="BH985" s="9">
        <v>3.3101428571428571</v>
      </c>
      <c r="BI985" s="9">
        <v>3.2076428571428575</v>
      </c>
      <c r="BJ985" s="9">
        <v>3.0201428571428575</v>
      </c>
      <c r="BK985" s="9">
        <v>3.3201428571428573</v>
      </c>
      <c r="BL985" s="9">
        <v>3.4551428571428571</v>
      </c>
      <c r="BM985" s="9">
        <v>3.7401428571428572</v>
      </c>
      <c r="BN985" s="9">
        <v>3.2101428571428574</v>
      </c>
      <c r="BO985" s="9">
        <v>3.6301428571428573</v>
      </c>
      <c r="BP985" s="9">
        <v>3.9151428571428575</v>
      </c>
      <c r="BQ985" s="9">
        <v>3.4551428571428571</v>
      </c>
      <c r="BR985" s="9">
        <v>3.4976428571428575</v>
      </c>
    </row>
    <row r="986" spans="1:70" hidden="1" x14ac:dyDescent="0.25">
      <c r="A986" s="8">
        <v>36691</v>
      </c>
      <c r="B986" s="5">
        <f t="shared" si="40"/>
        <v>980</v>
      </c>
      <c r="C986" s="9"/>
      <c r="Z986" s="3"/>
      <c r="AA986" s="3">
        <v>4.0999999999999996</v>
      </c>
      <c r="AB986" s="3">
        <v>4.2560000000000002</v>
      </c>
      <c r="AC986" s="179">
        <f t="shared" si="39"/>
        <v>0</v>
      </c>
      <c r="AE986" s="9">
        <v>4.2560000000000002</v>
      </c>
      <c r="AF986" s="9">
        <v>4.2560000000000002</v>
      </c>
      <c r="AG986" s="9">
        <v>4.3360000000000003</v>
      </c>
      <c r="AH986" s="9">
        <v>4.141</v>
      </c>
      <c r="AI986" s="9">
        <v>4.0060000000000002</v>
      </c>
      <c r="AJ986" s="9">
        <v>3.7185000000000001</v>
      </c>
      <c r="AK986" s="9">
        <v>4.1059999999999999</v>
      </c>
      <c r="AL986" s="9">
        <v>4.2534999999999998</v>
      </c>
      <c r="AM986" s="9">
        <v>4.6735000000000007</v>
      </c>
      <c r="AN986" s="9">
        <v>3.7410000000000001</v>
      </c>
      <c r="AO986" s="9">
        <v>4.4510000000000005</v>
      </c>
      <c r="AP986" s="9">
        <v>4.7560000000000002</v>
      </c>
      <c r="AQ986" s="9">
        <v>4.2560000000000002</v>
      </c>
      <c r="AR986" s="9">
        <v>4.1459999999999999</v>
      </c>
      <c r="AS986" s="9"/>
      <c r="AT986" s="9"/>
      <c r="AU986" s="9"/>
      <c r="AV986" s="9"/>
      <c r="AW986" s="9"/>
      <c r="AX986" s="9"/>
      <c r="AY986" s="9"/>
      <c r="BE986" s="9">
        <v>3.4815714285714288</v>
      </c>
      <c r="BF986" s="9">
        <v>3.2365714285714287</v>
      </c>
      <c r="BG986" s="9">
        <v>3.5540714285714285</v>
      </c>
      <c r="BH986" s="9">
        <v>3.346571428571429</v>
      </c>
      <c r="BI986" s="9">
        <v>3.2390714285714286</v>
      </c>
      <c r="BJ986" s="9">
        <v>3.0490714285714287</v>
      </c>
      <c r="BK986" s="9">
        <v>3.3565714285714288</v>
      </c>
      <c r="BL986" s="9">
        <v>3.4915714285714285</v>
      </c>
      <c r="BM986" s="9">
        <v>3.7690714285714289</v>
      </c>
      <c r="BN986" s="9">
        <v>3.2415714285714285</v>
      </c>
      <c r="BO986" s="9">
        <v>3.6665714285714288</v>
      </c>
      <c r="BP986" s="9">
        <v>3.951571428571429</v>
      </c>
      <c r="BQ986" s="9">
        <v>3.4915714285714285</v>
      </c>
      <c r="BR986" s="9">
        <v>3.5365714285714289</v>
      </c>
    </row>
    <row r="987" spans="1:70" hidden="1" x14ac:dyDescent="0.25">
      <c r="A987" s="8">
        <v>36692</v>
      </c>
      <c r="B987" s="5">
        <f t="shared" si="40"/>
        <v>981</v>
      </c>
      <c r="C987" s="9"/>
      <c r="Z987" s="3"/>
      <c r="AA987" s="3">
        <v>4.33</v>
      </c>
      <c r="AB987" s="3">
        <v>4.4630000000000001</v>
      </c>
      <c r="AC987" s="179">
        <f t="shared" si="39"/>
        <v>0</v>
      </c>
      <c r="AE987" s="9">
        <v>4.4630000000000001</v>
      </c>
      <c r="AF987" s="9">
        <v>4.4630000000000001</v>
      </c>
      <c r="AG987" s="9">
        <v>4.5404999999999998</v>
      </c>
      <c r="AH987" s="9">
        <v>4.3330000000000002</v>
      </c>
      <c r="AI987" s="9">
        <v>4.1755000000000004</v>
      </c>
      <c r="AJ987" s="9">
        <v>3.9279999999999999</v>
      </c>
      <c r="AK987" s="9">
        <v>4.298</v>
      </c>
      <c r="AL987" s="9">
        <v>4.4530000000000003</v>
      </c>
      <c r="AM987" s="9">
        <v>4.7880000000000003</v>
      </c>
      <c r="AN987" s="9">
        <v>3.988</v>
      </c>
      <c r="AO987" s="9">
        <v>4.6580000000000004</v>
      </c>
      <c r="AP987" s="9">
        <v>4.9630000000000001</v>
      </c>
      <c r="AQ987" s="9">
        <v>4.4630000000000001</v>
      </c>
      <c r="AR987" s="9">
        <v>4.3354999999999997</v>
      </c>
      <c r="AS987" s="9"/>
      <c r="AT987" s="9"/>
      <c r="AU987" s="9"/>
      <c r="AV987" s="9"/>
      <c r="AW987" s="9"/>
      <c r="AX987" s="9"/>
      <c r="AY987" s="9"/>
      <c r="BE987" s="9">
        <v>3.5808571428571425</v>
      </c>
      <c r="BF987" s="9">
        <v>3.3358571428571424</v>
      </c>
      <c r="BG987" s="9">
        <v>3.6558571428571427</v>
      </c>
      <c r="BH987" s="9">
        <v>3.4433571428571423</v>
      </c>
      <c r="BI987" s="9">
        <v>3.3333571428571425</v>
      </c>
      <c r="BJ987" s="9">
        <v>3.1458571428571425</v>
      </c>
      <c r="BK987" s="9">
        <v>3.4508571428571426</v>
      </c>
      <c r="BL987" s="9">
        <v>3.5908571428571423</v>
      </c>
      <c r="BM987" s="9">
        <v>3.8533571428571425</v>
      </c>
      <c r="BN987" s="9">
        <v>3.3458571428571426</v>
      </c>
      <c r="BO987" s="9">
        <v>3.7658571428571426</v>
      </c>
      <c r="BP987" s="9">
        <v>4.0508571428571427</v>
      </c>
      <c r="BQ987" s="9">
        <v>3.5908571428571423</v>
      </c>
      <c r="BR987" s="9">
        <v>3.6208571428571426</v>
      </c>
    </row>
    <row r="988" spans="1:70" hidden="1" x14ac:dyDescent="0.25">
      <c r="A988" s="8">
        <v>36693</v>
      </c>
      <c r="B988" s="5">
        <f t="shared" si="40"/>
        <v>982</v>
      </c>
      <c r="C988" s="9"/>
      <c r="Z988" s="3"/>
      <c r="AA988" s="3">
        <v>4.43</v>
      </c>
      <c r="AB988" s="3">
        <v>4.4880000000000004</v>
      </c>
      <c r="AC988" s="179">
        <f t="shared" si="39"/>
        <v>0</v>
      </c>
      <c r="AE988" s="9">
        <v>4.4880000000000004</v>
      </c>
      <c r="AF988" s="9">
        <v>4.4880000000000004</v>
      </c>
      <c r="AG988" s="9">
        <v>4.5605000000000002</v>
      </c>
      <c r="AH988" s="9">
        <v>4.3430000000000009</v>
      </c>
      <c r="AI988" s="9">
        <v>4.2105000000000006</v>
      </c>
      <c r="AJ988" s="9">
        <v>3.9230000000000005</v>
      </c>
      <c r="AK988" s="9">
        <v>4.3180000000000005</v>
      </c>
      <c r="AL988" s="9">
        <v>4.4730000000000008</v>
      </c>
      <c r="AM988" s="9">
        <v>4.7780000000000005</v>
      </c>
      <c r="AN988" s="9">
        <v>3.9580000000000002</v>
      </c>
      <c r="AO988" s="9">
        <v>4.6830000000000007</v>
      </c>
      <c r="AP988" s="9">
        <v>4.9880000000000004</v>
      </c>
      <c r="AQ988" s="9">
        <v>4.4730000000000008</v>
      </c>
      <c r="AR988" s="9">
        <v>4.3580000000000005</v>
      </c>
      <c r="AS988" s="9"/>
      <c r="AT988" s="9"/>
      <c r="AU988" s="9"/>
      <c r="AV988" s="9"/>
      <c r="AW988" s="9"/>
      <c r="AX988" s="9"/>
      <c r="AY988" s="9"/>
      <c r="BE988" s="9">
        <v>3.617142857142857</v>
      </c>
      <c r="BF988" s="9">
        <v>3.3721428571428569</v>
      </c>
      <c r="BG988" s="9">
        <v>3.6921428571428572</v>
      </c>
      <c r="BH988" s="9">
        <v>3.4796428571428568</v>
      </c>
      <c r="BI988" s="9">
        <v>3.3721428571428569</v>
      </c>
      <c r="BJ988" s="9">
        <v>3.1821428571428569</v>
      </c>
      <c r="BK988" s="9">
        <v>3.4871428571428571</v>
      </c>
      <c r="BL988" s="9">
        <v>3.6271428571428568</v>
      </c>
      <c r="BM988" s="9">
        <v>3.8846428571428571</v>
      </c>
      <c r="BN988" s="9">
        <v>3.3771428571428572</v>
      </c>
      <c r="BO988" s="9">
        <v>3.802142857142857</v>
      </c>
      <c r="BP988" s="9">
        <v>4.0871428571428572</v>
      </c>
      <c r="BQ988" s="9">
        <v>3.6271428571428568</v>
      </c>
      <c r="BR988" s="9">
        <v>3.6521428571428571</v>
      </c>
    </row>
    <row r="989" spans="1:70" hidden="1" x14ac:dyDescent="0.25">
      <c r="A989" s="8">
        <v>36696</v>
      </c>
      <c r="B989" s="5">
        <f t="shared" si="40"/>
        <v>983</v>
      </c>
      <c r="C989" s="9"/>
      <c r="Z989" s="3"/>
      <c r="AA989" s="3">
        <v>4.45</v>
      </c>
      <c r="AB989" s="3">
        <v>4.0629999999999997</v>
      </c>
      <c r="AC989" s="179">
        <f t="shared" si="39"/>
        <v>0</v>
      </c>
      <c r="AE989" s="9">
        <v>4.0630000000000006</v>
      </c>
      <c r="AF989" s="9">
        <v>4.0630000000000006</v>
      </c>
      <c r="AG989" s="9">
        <v>4.1330000000000009</v>
      </c>
      <c r="AH989" s="9">
        <v>3.9130000000000007</v>
      </c>
      <c r="AI989" s="9">
        <v>3.7930000000000006</v>
      </c>
      <c r="AJ989" s="9">
        <v>3.5180000000000007</v>
      </c>
      <c r="AK989" s="9">
        <v>3.8980000000000006</v>
      </c>
      <c r="AL989" s="9">
        <v>4.0530000000000008</v>
      </c>
      <c r="AM989" s="9">
        <v>4.3580000000000005</v>
      </c>
      <c r="AN989" s="9">
        <v>3.5830000000000006</v>
      </c>
      <c r="AO989" s="9">
        <v>4.253000000000001</v>
      </c>
      <c r="AP989" s="9">
        <v>4.5380000000000003</v>
      </c>
      <c r="AQ989" s="9">
        <v>4.0530000000000008</v>
      </c>
      <c r="AR989" s="9">
        <v>3.9455000000000005</v>
      </c>
      <c r="AS989" s="9"/>
      <c r="AT989" s="9"/>
      <c r="AU989" s="9"/>
      <c r="AV989" s="9"/>
      <c r="AW989" s="9"/>
      <c r="AX989" s="9"/>
      <c r="AY989" s="9"/>
      <c r="BE989" s="9">
        <v>3.3664285714285715</v>
      </c>
      <c r="BF989" s="9">
        <v>3.1364285714285716</v>
      </c>
      <c r="BG989" s="9">
        <v>3.4414285714285717</v>
      </c>
      <c r="BH989" s="9">
        <v>3.2264285714285714</v>
      </c>
      <c r="BI989" s="9">
        <v>3.1314285714285717</v>
      </c>
      <c r="BJ989" s="9">
        <v>2.9539285714285715</v>
      </c>
      <c r="BK989" s="9">
        <v>3.2364285714285717</v>
      </c>
      <c r="BL989" s="9">
        <v>3.3764285714285713</v>
      </c>
      <c r="BM989" s="9">
        <v>3.6314285714285717</v>
      </c>
      <c r="BN989" s="9">
        <v>3.1364285714285716</v>
      </c>
      <c r="BO989" s="9">
        <v>3.5514285714285716</v>
      </c>
      <c r="BP989" s="9">
        <v>3.8364285714285717</v>
      </c>
      <c r="BQ989" s="9">
        <v>3.3764285714285713</v>
      </c>
      <c r="BR989" s="9">
        <v>3.3964285714285714</v>
      </c>
    </row>
    <row r="990" spans="1:70" hidden="1" x14ac:dyDescent="0.25">
      <c r="A990" s="8">
        <v>36697</v>
      </c>
      <c r="B990" s="5">
        <f t="shared" si="40"/>
        <v>984</v>
      </c>
      <c r="C990" s="9"/>
      <c r="Z990" s="3"/>
      <c r="AA990" s="3">
        <v>4</v>
      </c>
      <c r="AB990" s="3">
        <v>4.1070000000000002</v>
      </c>
      <c r="AC990" s="179">
        <f t="shared" si="39"/>
        <v>0</v>
      </c>
      <c r="AE990" s="9">
        <v>4.1070000000000002</v>
      </c>
      <c r="AF990" s="9">
        <v>4.1070000000000002</v>
      </c>
      <c r="AG990" s="9">
        <v>4.1820000000000004</v>
      </c>
      <c r="AH990" s="9">
        <v>3.9720000000000004</v>
      </c>
      <c r="AI990" s="9">
        <v>3.8470000000000004</v>
      </c>
      <c r="AJ990" s="9">
        <v>3.5670000000000002</v>
      </c>
      <c r="AK990" s="9">
        <v>3.9370000000000003</v>
      </c>
      <c r="AL990" s="9">
        <v>4.0994999999999999</v>
      </c>
      <c r="AM990" s="9">
        <v>4.4119999999999999</v>
      </c>
      <c r="AN990" s="9">
        <v>3.6270000000000002</v>
      </c>
      <c r="AO990" s="9">
        <v>4.2970000000000006</v>
      </c>
      <c r="AP990" s="9">
        <v>4.5670000000000002</v>
      </c>
      <c r="AQ990" s="9">
        <v>4.0994999999999999</v>
      </c>
      <c r="AR990" s="9">
        <v>3.9870000000000001</v>
      </c>
      <c r="AS990" s="9"/>
      <c r="AT990" s="9"/>
      <c r="AU990" s="9"/>
      <c r="AV990" s="9"/>
      <c r="AW990" s="9"/>
      <c r="AX990" s="9"/>
      <c r="AY990" s="9"/>
      <c r="BE990" s="9">
        <v>3.4164285714285718</v>
      </c>
      <c r="BF990" s="9">
        <v>3.1764285714285716</v>
      </c>
      <c r="BG990" s="9">
        <v>3.491428571428572</v>
      </c>
      <c r="BH990" s="9">
        <v>3.2764285714285717</v>
      </c>
      <c r="BI990" s="9">
        <v>3.178928571428572</v>
      </c>
      <c r="BJ990" s="9">
        <v>3.013928571428572</v>
      </c>
      <c r="BK990" s="9">
        <v>3.2914285714285718</v>
      </c>
      <c r="BL990" s="9">
        <v>3.4264285714285716</v>
      </c>
      <c r="BM990" s="9">
        <v>3.6839285714285719</v>
      </c>
      <c r="BN990" s="9">
        <v>3.1764285714285716</v>
      </c>
      <c r="BO990" s="9">
        <v>3.6014285714285719</v>
      </c>
      <c r="BP990" s="9">
        <v>3.886428571428572</v>
      </c>
      <c r="BQ990" s="9">
        <v>3.4264285714285716</v>
      </c>
      <c r="BR990" s="9">
        <v>3.4539285714285719</v>
      </c>
    </row>
    <row r="991" spans="1:70" hidden="1" x14ac:dyDescent="0.25">
      <c r="A991" s="8">
        <v>36698</v>
      </c>
      <c r="B991" s="5">
        <f t="shared" si="40"/>
        <v>985</v>
      </c>
      <c r="C991" s="9"/>
      <c r="Z991" s="3"/>
      <c r="AA991" s="3">
        <v>4.1100000000000003</v>
      </c>
      <c r="AB991" s="3">
        <v>4.3780000000000001</v>
      </c>
      <c r="AC991" s="179">
        <f t="shared" si="39"/>
        <v>0</v>
      </c>
      <c r="AE991" s="9">
        <v>4.3780000000000001</v>
      </c>
      <c r="AF991" s="9">
        <v>4.3780000000000001</v>
      </c>
      <c r="AG991" s="9">
        <v>4.4504999999999999</v>
      </c>
      <c r="AH991" s="9">
        <v>4.2430000000000003</v>
      </c>
      <c r="AI991" s="9">
        <v>4.0804999999999998</v>
      </c>
      <c r="AJ991" s="9">
        <v>3.8130000000000002</v>
      </c>
      <c r="AK991" s="9">
        <v>4.2080000000000002</v>
      </c>
      <c r="AL991" s="9">
        <v>4.3704999999999998</v>
      </c>
      <c r="AM991" s="9">
        <v>4.6604999999999999</v>
      </c>
      <c r="AN991" s="9">
        <v>3.8879999999999999</v>
      </c>
      <c r="AO991" s="9">
        <v>4.5680000000000005</v>
      </c>
      <c r="AP991" s="9">
        <v>4.8380000000000001</v>
      </c>
      <c r="AQ991" s="9">
        <v>4.3704999999999998</v>
      </c>
      <c r="AR991" s="9">
        <v>4.2380000000000004</v>
      </c>
      <c r="AS991" s="9"/>
      <c r="AT991" s="9"/>
      <c r="AU991" s="9"/>
      <c r="AV991" s="9"/>
      <c r="AW991" s="9"/>
      <c r="AX991" s="9"/>
      <c r="AY991" s="9"/>
      <c r="BE991" s="9">
        <v>3.5464285714285717</v>
      </c>
      <c r="BF991" s="9">
        <v>3.2964285714285717</v>
      </c>
      <c r="BG991" s="9">
        <v>3.6214285714285719</v>
      </c>
      <c r="BH991" s="9">
        <v>3.4064285714285716</v>
      </c>
      <c r="BI991" s="9">
        <v>3.3014285714285716</v>
      </c>
      <c r="BJ991" s="9">
        <v>3.1314285714285717</v>
      </c>
      <c r="BK991" s="9">
        <v>3.4139285714285719</v>
      </c>
      <c r="BL991" s="9">
        <v>3.5564285714285715</v>
      </c>
      <c r="BM991" s="9">
        <v>3.8114285714285718</v>
      </c>
      <c r="BN991" s="9">
        <v>3.3014285714285716</v>
      </c>
      <c r="BO991" s="9">
        <v>3.7314285714285718</v>
      </c>
      <c r="BP991" s="9">
        <v>4.0164285714285715</v>
      </c>
      <c r="BQ991" s="9">
        <v>3.5564285714285715</v>
      </c>
      <c r="BR991" s="9">
        <v>3.5764285714285715</v>
      </c>
    </row>
    <row r="992" spans="1:70" hidden="1" x14ac:dyDescent="0.25">
      <c r="A992" s="8">
        <v>36699</v>
      </c>
      <c r="B992" s="5">
        <f t="shared" si="40"/>
        <v>986</v>
      </c>
      <c r="C992" s="9"/>
      <c r="Z992" s="3"/>
      <c r="AA992" s="3">
        <v>4.43</v>
      </c>
      <c r="AB992" s="3">
        <v>4.5510000000000002</v>
      </c>
      <c r="AC992" s="179">
        <f t="shared" si="39"/>
        <v>0</v>
      </c>
      <c r="AE992" s="9">
        <v>4.5510000000000002</v>
      </c>
      <c r="AF992" s="9">
        <v>4.5510000000000002</v>
      </c>
      <c r="AG992" s="9">
        <v>4.6260000000000003</v>
      </c>
      <c r="AH992" s="9">
        <v>4.431</v>
      </c>
      <c r="AI992" s="9">
        <v>4.2359999999999998</v>
      </c>
      <c r="AJ992" s="9">
        <v>3.9810000000000003</v>
      </c>
      <c r="AK992" s="9">
        <v>4.3760000000000003</v>
      </c>
      <c r="AL992" s="9">
        <v>4.5335000000000001</v>
      </c>
      <c r="AM992" s="9">
        <v>4.8685</v>
      </c>
      <c r="AN992" s="9">
        <v>4.0609999999999999</v>
      </c>
      <c r="AO992" s="9">
        <v>4.7335000000000003</v>
      </c>
      <c r="AP992" s="9">
        <v>5.0110000000000001</v>
      </c>
      <c r="AQ992" s="9">
        <v>4.5335000000000001</v>
      </c>
      <c r="AR992" s="9">
        <v>4.431</v>
      </c>
      <c r="AS992" s="9"/>
      <c r="AT992" s="9"/>
      <c r="AU992" s="9"/>
      <c r="AV992" s="9"/>
      <c r="AW992" s="9"/>
      <c r="AX992" s="9"/>
      <c r="AY992" s="9"/>
      <c r="BE992" s="9">
        <v>3.6135714285714289</v>
      </c>
      <c r="BF992" s="9">
        <v>3.3635714285714289</v>
      </c>
      <c r="BG992" s="9">
        <v>3.6885714285714291</v>
      </c>
      <c r="BH992" s="9">
        <v>3.4760714285714287</v>
      </c>
      <c r="BI992" s="9">
        <v>3.3685714285714288</v>
      </c>
      <c r="BJ992" s="9">
        <v>3.2035714285714287</v>
      </c>
      <c r="BK992" s="9">
        <v>3.481071428571429</v>
      </c>
      <c r="BL992" s="9">
        <v>3.6235714285714287</v>
      </c>
      <c r="BM992" s="9">
        <v>3.8910714285714287</v>
      </c>
      <c r="BN992" s="9">
        <v>3.3685714285714288</v>
      </c>
      <c r="BO992" s="9">
        <v>3.7985714285714289</v>
      </c>
      <c r="BP992" s="9">
        <v>4.0835714285714291</v>
      </c>
      <c r="BQ992" s="9">
        <v>3.6235714285714287</v>
      </c>
      <c r="BR992" s="9">
        <v>3.6435714285714287</v>
      </c>
    </row>
    <row r="993" spans="1:70" hidden="1" x14ac:dyDescent="0.25">
      <c r="A993" s="8">
        <v>36700</v>
      </c>
      <c r="B993" s="5">
        <f t="shared" si="40"/>
        <v>987</v>
      </c>
      <c r="C993" s="9"/>
      <c r="Z993" s="3"/>
      <c r="AA993" s="3">
        <v>4.4800000000000004</v>
      </c>
      <c r="AB993" s="3">
        <v>4.4480000000000004</v>
      </c>
      <c r="AC993" s="179">
        <f t="shared" ref="AC993:AC1056" si="41">AE993-AB993</f>
        <v>0</v>
      </c>
      <c r="AE993" s="9">
        <v>4.4480000000000004</v>
      </c>
      <c r="AF993" s="9">
        <v>4.4480000000000004</v>
      </c>
      <c r="AG993" s="9">
        <v>4.5155000000000003</v>
      </c>
      <c r="AH993" s="9">
        <v>4.3180000000000005</v>
      </c>
      <c r="AI993" s="9">
        <v>4.0955000000000004</v>
      </c>
      <c r="AJ993" s="9">
        <v>3.8030000000000004</v>
      </c>
      <c r="AK993" s="9">
        <v>4.2680000000000007</v>
      </c>
      <c r="AL993" s="9">
        <v>4.4305000000000003</v>
      </c>
      <c r="AM993" s="9">
        <v>4.7230000000000008</v>
      </c>
      <c r="AN993" s="9">
        <v>3.9330000000000003</v>
      </c>
      <c r="AO993" s="9">
        <v>4.6280000000000001</v>
      </c>
      <c r="AP993" s="9">
        <v>4.8780000000000001</v>
      </c>
      <c r="AQ993" s="9">
        <v>4.4305000000000003</v>
      </c>
      <c r="AR993" s="9">
        <v>4.3130000000000006</v>
      </c>
      <c r="AS993" s="9"/>
      <c r="AT993" s="9"/>
      <c r="AU993" s="9"/>
      <c r="AV993" s="9"/>
      <c r="AW993" s="9"/>
      <c r="AX993" s="9"/>
      <c r="AY993" s="9"/>
      <c r="BE993" s="9">
        <v>3.5282857142857149</v>
      </c>
      <c r="BF993" s="9">
        <v>3.2782857142857149</v>
      </c>
      <c r="BG993" s="9">
        <v>3.6032857142857151</v>
      </c>
      <c r="BH993" s="9">
        <v>3.3882857142857148</v>
      </c>
      <c r="BI993" s="9">
        <v>3.275785714285715</v>
      </c>
      <c r="BJ993" s="9">
        <v>3.1032857142857151</v>
      </c>
      <c r="BK993" s="9">
        <v>3.3957857142857151</v>
      </c>
      <c r="BL993" s="9">
        <v>3.5382857142857147</v>
      </c>
      <c r="BM993" s="9">
        <v>3.8057857142857148</v>
      </c>
      <c r="BN993" s="9">
        <v>3.2882857142857151</v>
      </c>
      <c r="BO993" s="9">
        <v>3.713285714285715</v>
      </c>
      <c r="BP993" s="9">
        <v>3.9982857142857151</v>
      </c>
      <c r="BQ993" s="9">
        <v>3.5382857142857147</v>
      </c>
      <c r="BR993" s="9">
        <v>3.5582857142857147</v>
      </c>
    </row>
    <row r="994" spans="1:70" hidden="1" x14ac:dyDescent="0.25">
      <c r="A994" s="8">
        <v>36703</v>
      </c>
      <c r="B994" s="5">
        <f t="shared" si="40"/>
        <v>988</v>
      </c>
      <c r="C994" s="9"/>
      <c r="Z994" s="3"/>
      <c r="AA994" s="3">
        <v>4.3499999999999996</v>
      </c>
      <c r="AB994" s="3">
        <v>4.5599999999999996</v>
      </c>
      <c r="AC994" s="179">
        <f t="shared" si="41"/>
        <v>0</v>
      </c>
      <c r="AE994" s="9">
        <v>4.5599999999999996</v>
      </c>
      <c r="AF994" s="9">
        <v>4.5599999999999996</v>
      </c>
      <c r="AG994" s="9">
        <v>4.6150000000000002</v>
      </c>
      <c r="AH994" s="9">
        <v>4.415</v>
      </c>
      <c r="AI994" s="9">
        <v>4.1950000000000003</v>
      </c>
      <c r="AJ994" s="9">
        <v>3.9275000000000002</v>
      </c>
      <c r="AK994" s="9">
        <v>4.375</v>
      </c>
      <c r="AL994" s="9">
        <v>4.54</v>
      </c>
      <c r="AM994" s="9">
        <v>4.8849999999999998</v>
      </c>
      <c r="AN994" s="9">
        <v>4.07</v>
      </c>
      <c r="AO994" s="9">
        <v>4.74</v>
      </c>
      <c r="AP994" s="9">
        <v>5.03</v>
      </c>
      <c r="AQ994" s="9">
        <v>4.54</v>
      </c>
      <c r="AR994" s="9">
        <v>4.4649999999999999</v>
      </c>
      <c r="AS994" s="9"/>
      <c r="AT994" s="9"/>
      <c r="AU994" s="9"/>
      <c r="AV994" s="9"/>
      <c r="AW994" s="9"/>
      <c r="AX994" s="9"/>
      <c r="AY994" s="9"/>
      <c r="BE994" s="9">
        <v>3.5458571428571437</v>
      </c>
      <c r="BF994" s="9">
        <v>3.2908571428571438</v>
      </c>
      <c r="BG994" s="9">
        <v>3.6208571428571439</v>
      </c>
      <c r="BH994" s="9">
        <v>3.4083571428571435</v>
      </c>
      <c r="BI994" s="9">
        <v>3.2958571428571437</v>
      </c>
      <c r="BJ994" s="9">
        <v>3.1233571428571438</v>
      </c>
      <c r="BK994" s="9">
        <v>3.4133571428571439</v>
      </c>
      <c r="BL994" s="9">
        <v>3.5558571428571435</v>
      </c>
      <c r="BM994" s="9">
        <v>3.8283571428571439</v>
      </c>
      <c r="BN994" s="9">
        <v>3.3058571428571435</v>
      </c>
      <c r="BO994" s="9">
        <v>3.7308571428571438</v>
      </c>
      <c r="BP994" s="9">
        <v>4.0158571428571435</v>
      </c>
      <c r="BQ994" s="9">
        <v>3.5558571428571435</v>
      </c>
      <c r="BR994" s="9">
        <v>3.5758571428571435</v>
      </c>
    </row>
    <row r="995" spans="1:70" hidden="1" x14ac:dyDescent="0.25">
      <c r="A995" s="8">
        <v>36704</v>
      </c>
      <c r="B995" s="5">
        <f t="shared" si="40"/>
        <v>989</v>
      </c>
      <c r="C995" s="9"/>
      <c r="Z995" s="3"/>
      <c r="AA995" s="3">
        <v>4.6500000000000004</v>
      </c>
      <c r="AB995" s="3">
        <v>4.6859999999999999</v>
      </c>
      <c r="AC995" s="179">
        <f t="shared" si="41"/>
        <v>0</v>
      </c>
      <c r="AE995" s="9">
        <v>4.6859999999999999</v>
      </c>
      <c r="AF995" s="9">
        <v>4.6859999999999999</v>
      </c>
      <c r="AG995" s="9">
        <v>4.7409999999999997</v>
      </c>
      <c r="AH995" s="9">
        <v>4.5285000000000002</v>
      </c>
      <c r="AI995" s="9">
        <v>4.2910000000000004</v>
      </c>
      <c r="AJ995" s="9">
        <v>4.0359999999999996</v>
      </c>
      <c r="AK995" s="9">
        <v>4.5010000000000003</v>
      </c>
      <c r="AL995" s="9">
        <v>4.6559999999999997</v>
      </c>
      <c r="AM995" s="9">
        <v>5.016</v>
      </c>
      <c r="AN995" s="9">
        <v>4.1259999999999994</v>
      </c>
      <c r="AO995" s="9">
        <v>4.8535000000000004</v>
      </c>
      <c r="AP995" s="9">
        <v>5.1959999999999997</v>
      </c>
      <c r="AQ995" s="9">
        <v>4.6559999999999997</v>
      </c>
      <c r="AR995" s="9">
        <v>4.5759999999999996</v>
      </c>
      <c r="AS995" s="9"/>
      <c r="AT995" s="9"/>
      <c r="AU995" s="9"/>
      <c r="AV995" s="9"/>
      <c r="AW995" s="9"/>
      <c r="AX995" s="9"/>
      <c r="AY995" s="9"/>
      <c r="BE995" s="9">
        <v>3.576714285714286</v>
      </c>
      <c r="BF995" s="9">
        <v>3.3117142857142858</v>
      </c>
      <c r="BG995" s="9">
        <v>3.6517142857142861</v>
      </c>
      <c r="BH995" s="9">
        <v>3.4367142857142858</v>
      </c>
      <c r="BI995" s="9">
        <v>3.3292142857142859</v>
      </c>
      <c r="BJ995" s="9">
        <v>3.156714285714286</v>
      </c>
      <c r="BK995" s="9">
        <v>3.4392142857142858</v>
      </c>
      <c r="BL995" s="9">
        <v>3.5867142857142857</v>
      </c>
      <c r="BM995" s="9">
        <v>3.8617142857142861</v>
      </c>
      <c r="BN995" s="9">
        <v>3.3317142857142859</v>
      </c>
      <c r="BO995" s="9">
        <v>3.761714285714286</v>
      </c>
      <c r="BP995" s="9">
        <v>4.0467142857142857</v>
      </c>
      <c r="BQ995" s="9">
        <v>3.5867142857142857</v>
      </c>
      <c r="BR995" s="9">
        <v>3.6067142857142858</v>
      </c>
    </row>
    <row r="996" spans="1:70" hidden="1" x14ac:dyDescent="0.25">
      <c r="A996" s="8">
        <v>36705</v>
      </c>
      <c r="B996" s="5">
        <f t="shared" si="40"/>
        <v>990</v>
      </c>
      <c r="C996" s="9"/>
      <c r="E996" s="1">
        <v>1</v>
      </c>
      <c r="Z996" s="3"/>
      <c r="AA996" s="3">
        <v>4.5949999999999998</v>
      </c>
      <c r="AB996" s="3">
        <v>4.3689999999999998</v>
      </c>
      <c r="AC996" s="179">
        <f t="shared" si="41"/>
        <v>0</v>
      </c>
      <c r="AD996" s="1">
        <v>1</v>
      </c>
      <c r="AE996" s="9">
        <v>4.3690000000000007</v>
      </c>
      <c r="AF996" s="9">
        <v>4.3690000000000007</v>
      </c>
      <c r="AG996" s="9">
        <v>4.43</v>
      </c>
      <c r="AH996" s="9">
        <v>4.3490000000000011</v>
      </c>
      <c r="AI996" s="9">
        <v>4.1390000000000002</v>
      </c>
      <c r="AJ996" s="9">
        <v>3.8690000000000007</v>
      </c>
      <c r="AK996" s="9">
        <v>4.22</v>
      </c>
      <c r="AL996" s="9">
        <v>4.3590000000000009</v>
      </c>
      <c r="AM996" s="9">
        <v>4.9490000000000007</v>
      </c>
      <c r="AN996" s="9">
        <v>4.0790000000000006</v>
      </c>
      <c r="AO996" s="9">
        <v>4.5490000000000004</v>
      </c>
      <c r="AP996" s="9">
        <v>4.8990000000000009</v>
      </c>
      <c r="AQ996" s="9">
        <v>4.3590000000000009</v>
      </c>
      <c r="AR996" s="9">
        <v>4.479000000000001</v>
      </c>
      <c r="AS996" s="9"/>
      <c r="AT996" s="9"/>
      <c r="AU996" s="9"/>
      <c r="AV996" s="9"/>
      <c r="AW996" s="9"/>
      <c r="AX996" s="9"/>
      <c r="AY996" s="9"/>
      <c r="BE996" s="9">
        <v>3.4375714285714287</v>
      </c>
      <c r="BF996" s="9">
        <v>3.1775714285714285</v>
      </c>
      <c r="BG996" s="9">
        <v>3.5125714285714289</v>
      </c>
      <c r="BH996" s="9">
        <v>3.3025714285714285</v>
      </c>
      <c r="BI996" s="9">
        <v>3.197571428571429</v>
      </c>
      <c r="BJ996" s="9">
        <v>3.0275714285714286</v>
      </c>
      <c r="BK996" s="9">
        <v>3.3025714285714285</v>
      </c>
      <c r="BL996" s="9">
        <v>3.4475714285714285</v>
      </c>
      <c r="BM996" s="9">
        <v>3.7650714285714288</v>
      </c>
      <c r="BN996" s="9">
        <v>3.1925714285714286</v>
      </c>
      <c r="BO996" s="9">
        <v>3.6225714285714288</v>
      </c>
      <c r="BP996" s="9">
        <v>3.9075714285714289</v>
      </c>
      <c r="BQ996" s="9">
        <v>3.4475714285714285</v>
      </c>
      <c r="BR996" s="9">
        <v>3.4675714285714285</v>
      </c>
    </row>
    <row r="997" spans="1:70" hidden="1" x14ac:dyDescent="0.25">
      <c r="A997" s="8">
        <v>36706</v>
      </c>
      <c r="B997" s="5">
        <f t="shared" si="40"/>
        <v>991</v>
      </c>
      <c r="C997" s="9"/>
      <c r="Z997" s="3"/>
      <c r="AA997" s="3">
        <v>4.3449999999999998</v>
      </c>
      <c r="AB997" s="3">
        <v>4.423</v>
      </c>
      <c r="AC997" s="179">
        <f t="shared" si="41"/>
        <v>0</v>
      </c>
      <c r="AE997" s="9">
        <v>4.423</v>
      </c>
      <c r="AF997" s="9">
        <v>4.423</v>
      </c>
      <c r="AG997" s="9">
        <v>4.4829999999999997</v>
      </c>
      <c r="AH997" s="9">
        <v>4.3129999999999997</v>
      </c>
      <c r="AI997" s="9">
        <v>4.1379999999999999</v>
      </c>
      <c r="AJ997" s="9">
        <v>3.8730000000000002</v>
      </c>
      <c r="AK997" s="9">
        <v>4.2530000000000001</v>
      </c>
      <c r="AL997" s="9">
        <v>4.4180000000000001</v>
      </c>
      <c r="AM997" s="9">
        <v>4.8155000000000001</v>
      </c>
      <c r="AN997" s="9">
        <v>3.8980000000000001</v>
      </c>
      <c r="AO997" s="9">
        <v>4.6130000000000004</v>
      </c>
      <c r="AP997" s="9">
        <v>4.968</v>
      </c>
      <c r="AQ997" s="9">
        <v>4.3179999999999996</v>
      </c>
      <c r="AR997" s="9">
        <v>4.3405000000000005</v>
      </c>
      <c r="AS997" s="9"/>
      <c r="AT997" s="9"/>
      <c r="AU997" s="9"/>
      <c r="AV997" s="9"/>
      <c r="AW997" s="9"/>
      <c r="AX997" s="9"/>
      <c r="AY997" s="9"/>
      <c r="BE997" s="9">
        <v>3.4451428571428573</v>
      </c>
      <c r="BF997" s="9">
        <v>3.1751428571428573</v>
      </c>
      <c r="BG997" s="9">
        <v>3.5176428571428571</v>
      </c>
      <c r="BH997" s="9">
        <v>3.3076428571428571</v>
      </c>
      <c r="BI997" s="9">
        <v>3.1901428571428574</v>
      </c>
      <c r="BJ997" s="9">
        <v>3.0151428571428571</v>
      </c>
      <c r="BK997" s="9">
        <v>3.3101428571428571</v>
      </c>
      <c r="BL997" s="9">
        <v>3.4551428571428571</v>
      </c>
      <c r="BM997" s="9">
        <v>3.7826428571428572</v>
      </c>
      <c r="BN997" s="9">
        <v>3.1921428571428572</v>
      </c>
      <c r="BO997" s="9">
        <v>3.6301428571428573</v>
      </c>
      <c r="BP997" s="9">
        <v>3.9151428571428575</v>
      </c>
      <c r="BQ997" s="9">
        <v>3.3651428571428572</v>
      </c>
      <c r="BR997" s="9">
        <v>3.4751428571428571</v>
      </c>
    </row>
    <row r="998" spans="1:70" hidden="1" x14ac:dyDescent="0.25">
      <c r="A998" s="8">
        <v>36707</v>
      </c>
      <c r="B998" s="5">
        <f t="shared" si="40"/>
        <v>992</v>
      </c>
      <c r="C998" s="9"/>
      <c r="Z998" s="3"/>
      <c r="AA998" s="3">
        <v>4.41</v>
      </c>
      <c r="AB998" s="3">
        <v>4.476</v>
      </c>
      <c r="AC998" s="179">
        <f t="shared" si="41"/>
        <v>0</v>
      </c>
      <c r="AE998" s="9">
        <v>4.476</v>
      </c>
      <c r="AF998" s="9">
        <v>4.476</v>
      </c>
      <c r="AG998" s="9">
        <v>4.5335000000000001</v>
      </c>
      <c r="AH998" s="9">
        <v>4.3559999999999999</v>
      </c>
      <c r="AI998" s="9">
        <v>4.1935000000000002</v>
      </c>
      <c r="AJ998" s="9">
        <v>3.9359999999999999</v>
      </c>
      <c r="AK998" s="9">
        <v>4.306</v>
      </c>
      <c r="AL998" s="9">
        <v>4.4734999999999996</v>
      </c>
      <c r="AM998" s="9">
        <v>4.9085000000000001</v>
      </c>
      <c r="AN998" s="9">
        <v>3.9409999999999998</v>
      </c>
      <c r="AO998" s="9">
        <v>4.6609999999999996</v>
      </c>
      <c r="AP998" s="9">
        <v>5.0434999999999999</v>
      </c>
      <c r="AQ998" s="9">
        <v>4.3709999999999996</v>
      </c>
      <c r="AR998" s="9">
        <v>4.3959999999999999</v>
      </c>
      <c r="AS998" s="9"/>
      <c r="AT998" s="9"/>
      <c r="AU998" s="9"/>
      <c r="AV998" s="9"/>
      <c r="AW998" s="9"/>
      <c r="AX998" s="9"/>
      <c r="AY998" s="9"/>
      <c r="BE998" s="9">
        <v>3.4728571428571433</v>
      </c>
      <c r="BF998" s="9">
        <v>3.1978571428571434</v>
      </c>
      <c r="BG998" s="9">
        <v>3.5453571428571431</v>
      </c>
      <c r="BH998" s="9">
        <v>3.3403571428571435</v>
      </c>
      <c r="BI998" s="9">
        <v>3.2328571428571431</v>
      </c>
      <c r="BJ998" s="9">
        <v>3.0378571428571433</v>
      </c>
      <c r="BK998" s="9">
        <v>3.3378571428571435</v>
      </c>
      <c r="BL998" s="9">
        <v>3.4828571428571431</v>
      </c>
      <c r="BM998" s="9">
        <v>3.8428571428571434</v>
      </c>
      <c r="BN998" s="9">
        <v>3.2148571428571433</v>
      </c>
      <c r="BO998" s="9">
        <v>3.6578571428571434</v>
      </c>
      <c r="BP998" s="9">
        <v>3.9428571428571435</v>
      </c>
      <c r="BQ998" s="9">
        <v>3.3928571428571432</v>
      </c>
      <c r="BR998" s="9">
        <v>3.5328571428571434</v>
      </c>
    </row>
    <row r="999" spans="1:70" hidden="1" x14ac:dyDescent="0.25">
      <c r="A999" s="8">
        <v>36712</v>
      </c>
      <c r="B999" s="5">
        <f t="shared" si="40"/>
        <v>993</v>
      </c>
      <c r="C999" s="9"/>
      <c r="Z999" s="3"/>
      <c r="AA999" s="3">
        <v>4.2699999999999996</v>
      </c>
      <c r="AB999" s="3">
        <v>4.109</v>
      </c>
      <c r="AC999" s="179">
        <f t="shared" si="41"/>
        <v>0.26000000000000068</v>
      </c>
      <c r="AE999" s="9">
        <v>4.3690000000000007</v>
      </c>
      <c r="AF999" s="9">
        <v>4.3690000000000007</v>
      </c>
      <c r="AG999" s="9">
        <v>4.43</v>
      </c>
      <c r="AH999" s="9">
        <v>4.3490000000000011</v>
      </c>
      <c r="AI999" s="9">
        <v>4.1390000000000002</v>
      </c>
      <c r="AJ999" s="9">
        <v>3.8690000000000007</v>
      </c>
      <c r="AK999" s="9">
        <v>4.21</v>
      </c>
      <c r="AL999" s="9">
        <v>4.3590000000000009</v>
      </c>
      <c r="AM999" s="9">
        <v>4.9490000000000007</v>
      </c>
      <c r="AN999" s="9">
        <v>4.0540000000000003</v>
      </c>
      <c r="AO999" s="9">
        <v>4.5490000000000004</v>
      </c>
      <c r="AP999" s="9">
        <v>4.9290000000000003</v>
      </c>
      <c r="AQ999" s="9">
        <v>4.3640000000000008</v>
      </c>
      <c r="AR999" s="9">
        <v>4.479000000000001</v>
      </c>
      <c r="AS999" s="9"/>
      <c r="AT999" s="9"/>
      <c r="AU999" s="9"/>
      <c r="AV999" s="9"/>
      <c r="AW999" s="9"/>
      <c r="AX999" s="9"/>
      <c r="AY999" s="9"/>
      <c r="BE999" s="9">
        <v>3.5524285714285715</v>
      </c>
      <c r="BF999" s="9">
        <v>3.302</v>
      </c>
      <c r="BG999" s="9">
        <v>3.6367142857142856</v>
      </c>
      <c r="BH999" s="9">
        <v>3.4156428571428572</v>
      </c>
      <c r="BI999" s="9">
        <v>3.3120714285714286</v>
      </c>
      <c r="BJ999" s="9">
        <v>3.133142857142857</v>
      </c>
      <c r="BK999" s="9">
        <v>3.4135</v>
      </c>
      <c r="BL999" s="9">
        <v>3.5549285714285714</v>
      </c>
      <c r="BM999" s="9">
        <v>3.8920714285714286</v>
      </c>
      <c r="BN999" s="9">
        <v>3.3091428571428572</v>
      </c>
      <c r="BO999" s="9">
        <v>3.7610000000000001</v>
      </c>
      <c r="BP999" s="9">
        <v>4.1385000000000005</v>
      </c>
      <c r="BQ999" s="9">
        <v>3.4674285714285715</v>
      </c>
      <c r="BR999" s="9">
        <v>3.6238571428571431</v>
      </c>
    </row>
    <row r="1000" spans="1:70" hidden="1" x14ac:dyDescent="0.25">
      <c r="A1000" s="8">
        <v>36713</v>
      </c>
      <c r="B1000" s="5">
        <f t="shared" si="40"/>
        <v>994</v>
      </c>
      <c r="C1000" s="9"/>
      <c r="Z1000" s="3"/>
      <c r="AA1000" s="3">
        <v>4.01</v>
      </c>
      <c r="AB1000" s="3">
        <v>4.0659999999999998</v>
      </c>
      <c r="AC1000" s="179">
        <f t="shared" si="41"/>
        <v>4.3000000000000149E-2</v>
      </c>
      <c r="AE1000" s="9">
        <v>4.109</v>
      </c>
      <c r="AF1000" s="9">
        <v>4.109</v>
      </c>
      <c r="AG1000" s="9">
        <v>4.1665000000000001</v>
      </c>
      <c r="AH1000" s="9">
        <v>4.0140000000000002</v>
      </c>
      <c r="AI1000" s="9">
        <v>3.8490000000000002</v>
      </c>
      <c r="AJ1000" s="9">
        <v>3.6139999999999999</v>
      </c>
      <c r="AK1000" s="9">
        <v>3.9489999999999998</v>
      </c>
      <c r="AL1000" s="9">
        <v>4.1139999999999999</v>
      </c>
      <c r="AM1000" s="9">
        <v>4.5839999999999996</v>
      </c>
      <c r="AN1000" s="9">
        <v>3.6189999999999998</v>
      </c>
      <c r="AO1000" s="9">
        <v>4.2939999999999996</v>
      </c>
      <c r="AP1000" s="9">
        <v>4.6239999999999997</v>
      </c>
      <c r="AQ1000" s="9">
        <v>4.0190000000000001</v>
      </c>
      <c r="AR1000" s="9">
        <v>4.0389999999999997</v>
      </c>
      <c r="AS1000" s="9"/>
      <c r="AT1000" s="9"/>
      <c r="AU1000" s="9"/>
      <c r="AV1000" s="9"/>
      <c r="AW1000" s="9"/>
      <c r="AX1000" s="9"/>
      <c r="AY1000" s="9"/>
      <c r="BE1000" s="9">
        <v>3.2708571428571429</v>
      </c>
      <c r="BF1000" s="9">
        <v>2.995857142857143</v>
      </c>
      <c r="BG1000" s="9">
        <v>3.3408571428571427</v>
      </c>
      <c r="BH1000" s="9">
        <v>3.140857142857143</v>
      </c>
      <c r="BI1000" s="9">
        <v>3.0308571428571431</v>
      </c>
      <c r="BJ1000" s="9">
        <v>2.850857142857143</v>
      </c>
      <c r="BK1000" s="9">
        <v>3.1358571428571427</v>
      </c>
      <c r="BL1000" s="9">
        <v>3.2808571428571427</v>
      </c>
      <c r="BM1000" s="9">
        <v>3.660857142857143</v>
      </c>
      <c r="BN1000" s="9">
        <v>3.0128571428571429</v>
      </c>
      <c r="BO1000" s="9">
        <v>3.455857142857143</v>
      </c>
      <c r="BP1000" s="9">
        <v>3.7408571428571431</v>
      </c>
      <c r="BQ1000" s="9">
        <v>3.1933571428571428</v>
      </c>
      <c r="BR1000" s="9">
        <v>3.3208571428571427</v>
      </c>
    </row>
    <row r="1001" spans="1:70" hidden="1" x14ac:dyDescent="0.25">
      <c r="A1001" s="8">
        <v>36714</v>
      </c>
      <c r="B1001" s="5">
        <f t="shared" si="40"/>
        <v>995</v>
      </c>
      <c r="C1001" s="9"/>
      <c r="Z1001" s="3"/>
      <c r="AA1001" s="3">
        <v>4.03</v>
      </c>
      <c r="AB1001" s="3">
        <v>4.2619999999999996</v>
      </c>
      <c r="AC1001" s="179">
        <f t="shared" si="41"/>
        <v>0</v>
      </c>
      <c r="AE1001" s="9">
        <v>4.2619999999999996</v>
      </c>
      <c r="AF1001" s="9">
        <v>4.2619999999999996</v>
      </c>
      <c r="AG1001" s="9">
        <v>4.3219999999999992</v>
      </c>
      <c r="AH1001" s="9">
        <v>4.117</v>
      </c>
      <c r="AI1001" s="9">
        <v>3.9419999999999997</v>
      </c>
      <c r="AJ1001" s="9">
        <v>3.6919999999999997</v>
      </c>
      <c r="AK1001" s="9">
        <v>4.0969999999999995</v>
      </c>
      <c r="AL1001" s="9">
        <v>4.2669999999999995</v>
      </c>
      <c r="AM1001" s="9">
        <v>4.6544999999999996</v>
      </c>
      <c r="AN1001" s="9">
        <v>3.7069999999999994</v>
      </c>
      <c r="AO1001" s="9">
        <v>4.4319999999999995</v>
      </c>
      <c r="AP1001" s="9">
        <v>4.7469999999999999</v>
      </c>
      <c r="AQ1001" s="9">
        <v>4.1544999999999996</v>
      </c>
      <c r="AR1001" s="9">
        <v>4.077</v>
      </c>
      <c r="AS1001" s="9"/>
      <c r="AT1001" s="9"/>
      <c r="AU1001" s="9"/>
      <c r="AV1001" s="9"/>
      <c r="AW1001" s="9"/>
      <c r="AX1001" s="9"/>
      <c r="AY1001" s="9"/>
      <c r="BE1001" s="9">
        <v>3.4917142857142855</v>
      </c>
      <c r="BF1001" s="9">
        <v>3.2087142857142856</v>
      </c>
      <c r="BG1001" s="9">
        <v>3.5617142857142854</v>
      </c>
      <c r="BH1001" s="9">
        <v>3.3617142857142857</v>
      </c>
      <c r="BI1001" s="9">
        <v>3.2517142857142858</v>
      </c>
      <c r="BJ1001" s="9">
        <v>3.0517142857142856</v>
      </c>
      <c r="BK1001" s="9">
        <v>3.3567142857142853</v>
      </c>
      <c r="BL1001" s="9">
        <v>3.5017142857142853</v>
      </c>
      <c r="BM1001" s="9">
        <v>3.8517142857142854</v>
      </c>
      <c r="BN1001" s="9">
        <v>3.2337142857142855</v>
      </c>
      <c r="BO1001" s="9">
        <v>3.6767142857142856</v>
      </c>
      <c r="BP1001" s="9">
        <v>3.9331428571428568</v>
      </c>
      <c r="BQ1001" s="9">
        <v>3.4142142857142854</v>
      </c>
      <c r="BR1001" s="9">
        <v>3.5217142857142854</v>
      </c>
    </row>
    <row r="1002" spans="1:70" hidden="1" x14ac:dyDescent="0.25">
      <c r="A1002" s="8">
        <v>36717</v>
      </c>
      <c r="B1002" s="5">
        <f t="shared" si="40"/>
        <v>996</v>
      </c>
      <c r="C1002" s="9"/>
      <c r="Z1002" s="3"/>
      <c r="AA1002" s="3">
        <v>4.1900000000000004</v>
      </c>
      <c r="AB1002" s="3">
        <v>4.2279999999999998</v>
      </c>
      <c r="AC1002" s="179">
        <f t="shared" si="41"/>
        <v>0</v>
      </c>
      <c r="AE1002" s="9">
        <v>4.2279999999999998</v>
      </c>
      <c r="AF1002" s="9">
        <v>4.2279999999999998</v>
      </c>
      <c r="AG1002" s="9">
        <v>4.2829999999999995</v>
      </c>
      <c r="AH1002" s="9">
        <v>4.093</v>
      </c>
      <c r="AI1002" s="9">
        <v>3.9229999999999996</v>
      </c>
      <c r="AJ1002" s="9">
        <v>3.6729999999999996</v>
      </c>
      <c r="AK1002" s="9">
        <v>4.0705</v>
      </c>
      <c r="AL1002" s="9">
        <v>4.2329999999999997</v>
      </c>
      <c r="AM1002" s="9">
        <v>4.6455000000000002</v>
      </c>
      <c r="AN1002" s="9">
        <v>3.6679999999999997</v>
      </c>
      <c r="AO1002" s="9">
        <v>4.3979999999999997</v>
      </c>
      <c r="AP1002" s="9">
        <v>4.673</v>
      </c>
      <c r="AQ1002" s="9">
        <v>4.1254999999999997</v>
      </c>
      <c r="AR1002" s="9">
        <v>4.0979999999999999</v>
      </c>
      <c r="AS1002" s="9"/>
      <c r="AT1002" s="9"/>
      <c r="AU1002" s="9"/>
      <c r="AV1002" s="9"/>
      <c r="AW1002" s="9"/>
      <c r="AX1002" s="9"/>
      <c r="AY1002" s="9"/>
      <c r="BE1002" s="9">
        <v>3.5252857142857148</v>
      </c>
      <c r="BF1002" s="9">
        <v>3.2402857142857147</v>
      </c>
      <c r="BG1002" s="9">
        <v>3.5952857142857146</v>
      </c>
      <c r="BH1002" s="9">
        <v>3.3952857142857149</v>
      </c>
      <c r="BI1002" s="9">
        <v>3.285285714285715</v>
      </c>
      <c r="BJ1002" s="9">
        <v>3.0852857142857149</v>
      </c>
      <c r="BK1002" s="9">
        <v>3.3902857142857146</v>
      </c>
      <c r="BL1002" s="9">
        <v>3.5352857142857146</v>
      </c>
      <c r="BM1002" s="9">
        <v>3.8852857142857147</v>
      </c>
      <c r="BN1002" s="9">
        <v>3.2672857142857148</v>
      </c>
      <c r="BO1002" s="9">
        <v>3.7102857142857149</v>
      </c>
      <c r="BP1002" s="9">
        <v>3.9667142857142861</v>
      </c>
      <c r="BQ1002" s="9">
        <v>3.4477857142857147</v>
      </c>
      <c r="BR1002" s="9">
        <v>3.5627857142857149</v>
      </c>
    </row>
    <row r="1003" spans="1:70" hidden="1" x14ac:dyDescent="0.25">
      <c r="A1003" s="8">
        <v>36718</v>
      </c>
      <c r="B1003" s="5">
        <f t="shared" si="40"/>
        <v>997</v>
      </c>
      <c r="C1003" s="9"/>
      <c r="Z1003" s="3"/>
      <c r="AA1003" s="3">
        <v>4.18</v>
      </c>
      <c r="AB1003" s="3">
        <v>4.2569999999999997</v>
      </c>
      <c r="AC1003" s="179">
        <f t="shared" si="41"/>
        <v>-2.8999999999999915E-2</v>
      </c>
      <c r="AE1003" s="9">
        <v>4.2279999999999998</v>
      </c>
      <c r="AF1003" s="9">
        <v>4.2279999999999998</v>
      </c>
      <c r="AG1003" s="9">
        <v>4.2829999999999995</v>
      </c>
      <c r="AH1003" s="9">
        <v>4.093</v>
      </c>
      <c r="AI1003" s="9">
        <v>3.9229999999999996</v>
      </c>
      <c r="AJ1003" s="9">
        <v>3.6729999999999996</v>
      </c>
      <c r="AK1003" s="9">
        <v>4.0705</v>
      </c>
      <c r="AL1003" s="9">
        <v>4.2329999999999997</v>
      </c>
      <c r="AM1003" s="9">
        <v>4.6455000000000002</v>
      </c>
      <c r="AN1003" s="9">
        <v>3.6679999999999997</v>
      </c>
      <c r="AO1003" s="9">
        <v>4.3979999999999997</v>
      </c>
      <c r="AP1003" s="9">
        <v>4.673</v>
      </c>
      <c r="AQ1003" s="9">
        <v>4.1254999999999997</v>
      </c>
      <c r="AR1003" s="9">
        <v>4.0979999999999999</v>
      </c>
      <c r="AS1003" s="9"/>
      <c r="AT1003" s="9"/>
      <c r="AU1003" s="9"/>
      <c r="AV1003" s="9"/>
      <c r="AW1003" s="9"/>
      <c r="AX1003" s="9"/>
      <c r="AY1003" s="9"/>
      <c r="BE1003" s="9">
        <v>3.5252857142857148</v>
      </c>
      <c r="BF1003" s="9">
        <v>3.2402857142857147</v>
      </c>
      <c r="BG1003" s="9">
        <v>3.5952857142857146</v>
      </c>
      <c r="BH1003" s="9">
        <v>3.3952857142857149</v>
      </c>
      <c r="BI1003" s="9">
        <v>3.285285714285715</v>
      </c>
      <c r="BJ1003" s="9">
        <v>3.0852857142857149</v>
      </c>
      <c r="BK1003" s="9">
        <v>3.3902857142857146</v>
      </c>
      <c r="BL1003" s="9">
        <v>3.5352857142857146</v>
      </c>
      <c r="BM1003" s="9">
        <v>3.8852857142857147</v>
      </c>
      <c r="BN1003" s="9">
        <v>3.2672857142857148</v>
      </c>
      <c r="BO1003" s="9">
        <v>3.7102857142857149</v>
      </c>
      <c r="BP1003" s="9">
        <v>3.9667142857142861</v>
      </c>
      <c r="BQ1003" s="9">
        <v>3.4477857142857147</v>
      </c>
      <c r="BR1003" s="9">
        <v>3.5627857142857149</v>
      </c>
    </row>
    <row r="1004" spans="1:70" hidden="1" x14ac:dyDescent="0.25">
      <c r="A1004" s="8">
        <v>36719</v>
      </c>
      <c r="B1004" s="5">
        <f t="shared" si="40"/>
        <v>998</v>
      </c>
      <c r="C1004" s="9"/>
      <c r="Z1004" s="3"/>
      <c r="AA1004" s="3">
        <v>4.3</v>
      </c>
      <c r="AB1004" s="3">
        <v>4.0309999999999997</v>
      </c>
      <c r="AC1004" s="179">
        <f t="shared" si="41"/>
        <v>0</v>
      </c>
      <c r="AE1004" s="9">
        <v>4.0310000000000006</v>
      </c>
      <c r="AF1004" s="9">
        <v>4.0310000000000006</v>
      </c>
      <c r="AG1004" s="9">
        <v>4.0860000000000003</v>
      </c>
      <c r="AH1004" s="9">
        <v>3.9410000000000007</v>
      </c>
      <c r="AI1004" s="9">
        <v>3.7435000000000005</v>
      </c>
      <c r="AJ1004" s="9">
        <v>3.5010000000000003</v>
      </c>
      <c r="AK1004" s="9">
        <v>3.8760000000000008</v>
      </c>
      <c r="AL1004" s="9">
        <v>4.0435000000000008</v>
      </c>
      <c r="AM1004" s="9">
        <v>4.5085000000000006</v>
      </c>
      <c r="AN1004" s="9">
        <v>3.5010000000000003</v>
      </c>
      <c r="AO1004" s="9">
        <v>4.1960000000000006</v>
      </c>
      <c r="AP1004" s="9">
        <v>4.4610000000000003</v>
      </c>
      <c r="AQ1004" s="9">
        <v>3.9510000000000005</v>
      </c>
      <c r="AR1004" s="9">
        <v>3.9535000000000005</v>
      </c>
      <c r="AS1004" s="9"/>
      <c r="AT1004" s="9"/>
      <c r="AU1004" s="9"/>
      <c r="AV1004" s="9"/>
      <c r="AW1004" s="9"/>
      <c r="AX1004" s="9"/>
      <c r="AY1004" s="9"/>
      <c r="BE1004" s="9">
        <v>3.471142857142858</v>
      </c>
      <c r="BF1004" s="9">
        <v>3.1861428571428578</v>
      </c>
      <c r="BG1004" s="9">
        <v>3.533642857142858</v>
      </c>
      <c r="BH1004" s="9">
        <v>3.346142857142858</v>
      </c>
      <c r="BI1004" s="9">
        <v>3.2361428571428581</v>
      </c>
      <c r="BJ1004" s="9">
        <v>3.0411428571428578</v>
      </c>
      <c r="BK1004" s="9">
        <v>3.3386428571428581</v>
      </c>
      <c r="BL1004" s="9">
        <v>3.4811428571428578</v>
      </c>
      <c r="BM1004" s="9">
        <v>3.8475714285714293</v>
      </c>
      <c r="BN1004" s="9">
        <v>3.2111428571428577</v>
      </c>
      <c r="BO1004" s="9">
        <v>3.656142857142858</v>
      </c>
      <c r="BP1004" s="9">
        <v>3.9125714285714293</v>
      </c>
      <c r="BQ1004" s="9">
        <v>3.3936428571428578</v>
      </c>
      <c r="BR1004" s="9">
        <v>3.5161428571428579</v>
      </c>
    </row>
    <row r="1005" spans="1:70" hidden="1" x14ac:dyDescent="0.25">
      <c r="A1005" s="8">
        <v>36720</v>
      </c>
      <c r="B1005" s="5">
        <f t="shared" si="40"/>
        <v>999</v>
      </c>
      <c r="C1005" s="9"/>
      <c r="Z1005" s="3"/>
      <c r="AA1005" s="3">
        <v>4.04</v>
      </c>
      <c r="AB1005" s="3">
        <v>4.1660000000000004</v>
      </c>
      <c r="AC1005" s="179">
        <f t="shared" si="41"/>
        <v>-0.13499999999999979</v>
      </c>
      <c r="AE1005" s="9">
        <v>4.0310000000000006</v>
      </c>
      <c r="AF1005" s="9">
        <v>4.0310000000000006</v>
      </c>
      <c r="AG1005" s="9">
        <v>4.0860000000000003</v>
      </c>
      <c r="AH1005" s="9">
        <v>3.9410000000000007</v>
      </c>
      <c r="AI1005" s="9">
        <v>3.7435000000000005</v>
      </c>
      <c r="AJ1005" s="9">
        <v>3.5010000000000003</v>
      </c>
      <c r="AK1005" s="9">
        <v>3.8760000000000008</v>
      </c>
      <c r="AL1005" s="9">
        <v>4.0435000000000008</v>
      </c>
      <c r="AM1005" s="9">
        <v>4.5085000000000006</v>
      </c>
      <c r="AN1005" s="9">
        <v>3.5010000000000003</v>
      </c>
      <c r="AO1005" s="9">
        <v>4.1960000000000006</v>
      </c>
      <c r="AP1005" s="9">
        <v>4.4610000000000003</v>
      </c>
      <c r="AQ1005" s="9">
        <v>3.9510000000000005</v>
      </c>
      <c r="AR1005" s="9">
        <v>3.9535000000000005</v>
      </c>
      <c r="AS1005" s="9"/>
      <c r="AT1005" s="9"/>
      <c r="AU1005" s="9"/>
      <c r="AV1005" s="9"/>
      <c r="AW1005" s="9"/>
      <c r="AX1005" s="9"/>
      <c r="AY1005" s="9"/>
      <c r="BE1005" s="9">
        <v>3.471142857142858</v>
      </c>
      <c r="BF1005" s="9">
        <v>3.1861428571428578</v>
      </c>
      <c r="BG1005" s="9">
        <v>3.533642857142858</v>
      </c>
      <c r="BH1005" s="9">
        <v>3.346142857142858</v>
      </c>
      <c r="BI1005" s="9">
        <v>3.2361428571428581</v>
      </c>
      <c r="BJ1005" s="9">
        <v>3.0411428571428578</v>
      </c>
      <c r="BK1005" s="9">
        <v>3.3386428571428581</v>
      </c>
      <c r="BL1005" s="9">
        <v>3.4811428571428578</v>
      </c>
      <c r="BM1005" s="9">
        <v>3.8475714285714293</v>
      </c>
      <c r="BN1005" s="9">
        <v>3.2111428571428577</v>
      </c>
      <c r="BO1005" s="9">
        <v>3.656142857142858</v>
      </c>
      <c r="BP1005" s="9">
        <v>3.9125714285714293</v>
      </c>
      <c r="BQ1005" s="9">
        <v>3.3936428571428578</v>
      </c>
      <c r="BR1005" s="9">
        <v>3.5161428571428579</v>
      </c>
    </row>
    <row r="1006" spans="1:70" hidden="1" x14ac:dyDescent="0.25">
      <c r="A1006" s="8">
        <v>36721</v>
      </c>
      <c r="B1006" s="5">
        <f t="shared" si="40"/>
        <v>1000</v>
      </c>
      <c r="C1006" s="9"/>
      <c r="Z1006" s="3"/>
      <c r="AA1006" s="3">
        <v>4.1399999999999997</v>
      </c>
      <c r="AB1006" s="3">
        <v>4.1500000000000004</v>
      </c>
      <c r="AC1006" s="179">
        <f t="shared" si="41"/>
        <v>0</v>
      </c>
      <c r="AE1006" s="9">
        <v>4.1500000000000004</v>
      </c>
      <c r="AF1006" s="9">
        <v>4.1500000000000004</v>
      </c>
      <c r="AG1006" s="9">
        <v>4.2050000000000001</v>
      </c>
      <c r="AH1006" s="9">
        <v>4.085</v>
      </c>
      <c r="AI1006" s="9">
        <v>3.7875000000000001</v>
      </c>
      <c r="AJ1006" s="9">
        <v>3.54</v>
      </c>
      <c r="AK1006" s="9">
        <v>3.9975000000000001</v>
      </c>
      <c r="AL1006" s="9">
        <v>4.17</v>
      </c>
      <c r="AM1006" s="9">
        <v>4.6725000000000003</v>
      </c>
      <c r="AN1006" s="9">
        <v>3.5550000000000002</v>
      </c>
      <c r="AO1006" s="9">
        <v>4.3150000000000004</v>
      </c>
      <c r="AP1006" s="9">
        <v>4.5449999999999999</v>
      </c>
      <c r="AQ1006" s="9">
        <v>4.0949999999999998</v>
      </c>
      <c r="AR1006" s="9">
        <v>4</v>
      </c>
      <c r="AS1006" s="9"/>
      <c r="AT1006" s="9"/>
      <c r="AU1006" s="9"/>
      <c r="AV1006" s="9"/>
      <c r="AW1006" s="9"/>
      <c r="AX1006" s="9"/>
      <c r="AY1006" s="9"/>
      <c r="BE1006" s="9">
        <v>3.6354285714285717</v>
      </c>
      <c r="BF1006" s="9">
        <v>3.3324285714285717</v>
      </c>
      <c r="BG1006" s="9">
        <v>3.6979285714285717</v>
      </c>
      <c r="BH1006" s="9">
        <v>3.5104285714285717</v>
      </c>
      <c r="BI1006" s="9">
        <v>3.3879285714285716</v>
      </c>
      <c r="BJ1006" s="9">
        <v>3.1829285714285716</v>
      </c>
      <c r="BK1006" s="9">
        <v>3.5029285714285718</v>
      </c>
      <c r="BL1006" s="9">
        <v>3.6479285714285719</v>
      </c>
      <c r="BM1006" s="9">
        <v>4.0293571428571431</v>
      </c>
      <c r="BN1006" s="9">
        <v>3.3654285714285717</v>
      </c>
      <c r="BO1006" s="9">
        <v>3.8204285714285717</v>
      </c>
      <c r="BP1006" s="9">
        <v>4.0568571428571429</v>
      </c>
      <c r="BQ1006" s="9">
        <v>3.5604285714285715</v>
      </c>
      <c r="BR1006" s="9">
        <v>3.6804285714285716</v>
      </c>
    </row>
    <row r="1007" spans="1:70" hidden="1" x14ac:dyDescent="0.25">
      <c r="A1007" s="8">
        <v>36724</v>
      </c>
      <c r="B1007" s="5">
        <f t="shared" si="40"/>
        <v>1001</v>
      </c>
      <c r="C1007" s="9"/>
      <c r="Z1007" s="3"/>
      <c r="AA1007" s="3">
        <v>4.1349999999999998</v>
      </c>
      <c r="AB1007" s="3">
        <v>4.0019999999999998</v>
      </c>
      <c r="AC1007" s="179">
        <f t="shared" si="41"/>
        <v>0</v>
      </c>
      <c r="AE1007" s="9">
        <v>4.0019999999999998</v>
      </c>
      <c r="AF1007" s="9">
        <v>4.0019999999999998</v>
      </c>
      <c r="AG1007" s="9">
        <v>4.0569999999999995</v>
      </c>
      <c r="AH1007" s="9">
        <v>3.9619999999999997</v>
      </c>
      <c r="AI1007" s="9">
        <v>3.6544999999999996</v>
      </c>
      <c r="AJ1007" s="9">
        <v>3.4019999999999997</v>
      </c>
      <c r="AK1007" s="9">
        <v>3.8519999999999999</v>
      </c>
      <c r="AL1007" s="9">
        <v>4.032</v>
      </c>
      <c r="AM1007" s="9">
        <v>4.6019999999999994</v>
      </c>
      <c r="AN1007" s="9">
        <v>3.3819999999999997</v>
      </c>
      <c r="AO1007" s="9">
        <v>4.1669999999999998</v>
      </c>
      <c r="AP1007" s="9">
        <v>4.3719999999999999</v>
      </c>
      <c r="AQ1007" s="9">
        <v>3.972</v>
      </c>
      <c r="AR1007" s="9">
        <v>3.867</v>
      </c>
      <c r="AS1007" s="9"/>
      <c r="AT1007" s="9"/>
      <c r="AU1007" s="9"/>
      <c r="AV1007" s="9"/>
      <c r="AW1007" s="9"/>
      <c r="AX1007" s="9"/>
      <c r="AY1007" s="9"/>
      <c r="BE1007" s="9">
        <v>3.548428571428571</v>
      </c>
      <c r="BF1007" s="9">
        <v>3.2484285714285712</v>
      </c>
      <c r="BG1007" s="9">
        <v>3.610928571428571</v>
      </c>
      <c r="BH1007" s="9">
        <v>3.4284285714285709</v>
      </c>
      <c r="BI1007" s="9">
        <v>3.300928571428571</v>
      </c>
      <c r="BJ1007" s="9">
        <v>3.1009285714285713</v>
      </c>
      <c r="BK1007" s="9">
        <v>3.4159285714285712</v>
      </c>
      <c r="BL1007" s="9">
        <v>3.5609285714285712</v>
      </c>
      <c r="BM1007" s="9">
        <v>3.9473571428571423</v>
      </c>
      <c r="BN1007" s="9">
        <v>3.278428571428571</v>
      </c>
      <c r="BO1007" s="9">
        <v>3.7334285714285711</v>
      </c>
      <c r="BP1007" s="9">
        <v>3.9698571428571423</v>
      </c>
      <c r="BQ1007" s="9">
        <v>3.4834285714285711</v>
      </c>
      <c r="BR1007" s="9">
        <v>3.6034285714285712</v>
      </c>
    </row>
    <row r="1008" spans="1:70" hidden="1" x14ac:dyDescent="0.25">
      <c r="A1008" s="8">
        <v>36725</v>
      </c>
      <c r="B1008" s="5">
        <f t="shared" si="40"/>
        <v>1002</v>
      </c>
      <c r="C1008" s="9"/>
      <c r="Z1008" s="3"/>
      <c r="AA1008" s="3">
        <v>3.95</v>
      </c>
      <c r="AB1008" s="3">
        <v>4.0439999999999996</v>
      </c>
      <c r="AC1008" s="179">
        <f t="shared" si="41"/>
        <v>0</v>
      </c>
      <c r="AE1008" s="9">
        <v>4.0440000000000005</v>
      </c>
      <c r="AF1008" s="9">
        <v>4.0440000000000005</v>
      </c>
      <c r="AG1008" s="9">
        <v>4.0965000000000007</v>
      </c>
      <c r="AH1008" s="9">
        <v>3.9990000000000006</v>
      </c>
      <c r="AI1008" s="9">
        <v>3.6990000000000007</v>
      </c>
      <c r="AJ1008" s="9">
        <v>3.3790000000000004</v>
      </c>
      <c r="AK1008" s="9">
        <v>3.8940000000000006</v>
      </c>
      <c r="AL1008" s="9">
        <v>4.0715000000000003</v>
      </c>
      <c r="AM1008" s="9">
        <v>4.7590000000000003</v>
      </c>
      <c r="AN1008" s="9">
        <v>3.3790000000000004</v>
      </c>
      <c r="AO1008" s="9">
        <v>4.2090000000000005</v>
      </c>
      <c r="AP1008" s="9">
        <v>4.4040000000000008</v>
      </c>
      <c r="AQ1008" s="9">
        <v>4.0040000000000004</v>
      </c>
      <c r="AR1008" s="9">
        <v>3.9190000000000005</v>
      </c>
      <c r="AS1008" s="9"/>
      <c r="AT1008" s="9"/>
      <c r="AU1008" s="9"/>
      <c r="AV1008" s="9"/>
      <c r="AW1008" s="9"/>
      <c r="AX1008" s="9"/>
      <c r="AY1008" s="9"/>
      <c r="BE1008" s="9">
        <v>3.5662857142857143</v>
      </c>
      <c r="BF1008" s="9">
        <v>3.2512857142857143</v>
      </c>
      <c r="BG1008" s="9">
        <v>3.6287857142857143</v>
      </c>
      <c r="BH1008" s="9">
        <v>3.4437857142857142</v>
      </c>
      <c r="BI1008" s="9">
        <v>3.3187857142857142</v>
      </c>
      <c r="BJ1008" s="9">
        <v>3.1137857142857142</v>
      </c>
      <c r="BK1008" s="9">
        <v>3.4312857142857141</v>
      </c>
      <c r="BL1008" s="9">
        <v>3.5787857142857145</v>
      </c>
      <c r="BM1008" s="9">
        <v>3.9902142857142855</v>
      </c>
      <c r="BN1008" s="9">
        <v>3.2762857142857142</v>
      </c>
      <c r="BO1008" s="9">
        <v>3.7512857142857143</v>
      </c>
      <c r="BP1008" s="9">
        <v>3.9877142857142855</v>
      </c>
      <c r="BQ1008" s="9">
        <v>3.4937857142857145</v>
      </c>
      <c r="BR1008" s="9">
        <v>3.6212857142857144</v>
      </c>
    </row>
    <row r="1009" spans="1:70" hidden="1" x14ac:dyDescent="0.25">
      <c r="A1009" s="8">
        <v>36726</v>
      </c>
      <c r="B1009" s="5">
        <f t="shared" si="40"/>
        <v>1003</v>
      </c>
      <c r="C1009" s="9"/>
      <c r="Z1009" s="3"/>
      <c r="AA1009" s="3">
        <v>4.04</v>
      </c>
      <c r="AB1009" s="3">
        <v>3.8839999999999999</v>
      </c>
      <c r="AC1009" s="179">
        <f t="shared" si="41"/>
        <v>0</v>
      </c>
      <c r="AE1009" s="9">
        <v>3.8840000000000003</v>
      </c>
      <c r="AF1009" s="9">
        <v>3.8840000000000003</v>
      </c>
      <c r="AG1009" s="9">
        <v>3.9365000000000006</v>
      </c>
      <c r="AH1009" s="9">
        <v>3.8440000000000003</v>
      </c>
      <c r="AI1009" s="9">
        <v>3.5940000000000003</v>
      </c>
      <c r="AJ1009" s="9">
        <v>3.2490000000000006</v>
      </c>
      <c r="AK1009" s="9">
        <v>3.7390000000000003</v>
      </c>
      <c r="AL1009" s="9">
        <v>3.9115000000000002</v>
      </c>
      <c r="AM1009" s="9">
        <v>4.6190000000000007</v>
      </c>
      <c r="AN1009" s="9">
        <v>3.2640000000000002</v>
      </c>
      <c r="AO1009" s="9">
        <v>4.0490000000000004</v>
      </c>
      <c r="AP1009" s="9">
        <v>4.2440000000000007</v>
      </c>
      <c r="AQ1009" s="9">
        <v>3.8440000000000003</v>
      </c>
      <c r="AR1009" s="9">
        <v>3.8090000000000002</v>
      </c>
      <c r="AS1009" s="9"/>
      <c r="AT1009" s="9"/>
      <c r="AU1009" s="9"/>
      <c r="AV1009" s="9"/>
      <c r="AW1009" s="9"/>
      <c r="AX1009" s="9"/>
      <c r="AY1009" s="9"/>
      <c r="BE1009" s="9">
        <v>3.4832857142857141</v>
      </c>
      <c r="BF1009" s="9">
        <v>3.173285714285714</v>
      </c>
      <c r="BG1009" s="9">
        <v>3.5432857142857141</v>
      </c>
      <c r="BH1009" s="9">
        <v>3.363285714285714</v>
      </c>
      <c r="BI1009" s="9">
        <v>3.238285714285714</v>
      </c>
      <c r="BJ1009" s="9">
        <v>3.028285714285714</v>
      </c>
      <c r="BK1009" s="9">
        <v>3.3532857142857142</v>
      </c>
      <c r="BL1009" s="9">
        <v>3.4957857142857143</v>
      </c>
      <c r="BM1009" s="9">
        <v>3.9272142857142853</v>
      </c>
      <c r="BN1009" s="9">
        <v>3.198285714285714</v>
      </c>
      <c r="BO1009" s="9">
        <v>3.6682857142857141</v>
      </c>
      <c r="BP1009" s="9">
        <v>3.8861428571428571</v>
      </c>
      <c r="BQ1009" s="9">
        <v>3.4132857142857143</v>
      </c>
      <c r="BR1009" s="9">
        <v>3.548285714285714</v>
      </c>
    </row>
    <row r="1010" spans="1:70" hidden="1" x14ac:dyDescent="0.25">
      <c r="A1010" s="8">
        <v>36727</v>
      </c>
      <c r="B1010" s="5">
        <f t="shared" si="40"/>
        <v>1004</v>
      </c>
      <c r="C1010" s="9"/>
      <c r="Z1010" s="3"/>
      <c r="AA1010" s="3">
        <v>3.86</v>
      </c>
      <c r="AB1010" s="3">
        <v>3.86</v>
      </c>
      <c r="AC1010" s="179">
        <f t="shared" si="41"/>
        <v>0</v>
      </c>
      <c r="AE1010" s="9">
        <v>3.86</v>
      </c>
      <c r="AF1010" s="9">
        <v>3.86</v>
      </c>
      <c r="AG1010" s="9">
        <v>3.9175</v>
      </c>
      <c r="AH1010" s="9">
        <v>3.83</v>
      </c>
      <c r="AI1010" s="9">
        <v>3.6225000000000001</v>
      </c>
      <c r="AJ1010" s="9">
        <v>3.2349999999999999</v>
      </c>
      <c r="AK1010" s="9">
        <v>3.7250000000000001</v>
      </c>
      <c r="AL1010" s="9">
        <v>3.89</v>
      </c>
      <c r="AM1010" s="9">
        <v>4.5925000000000002</v>
      </c>
      <c r="AN1010" s="9">
        <v>3.24</v>
      </c>
      <c r="AO1010" s="9">
        <v>4.0250000000000004</v>
      </c>
      <c r="AP1010" s="9">
        <v>4.22</v>
      </c>
      <c r="AQ1010" s="9">
        <v>3.835</v>
      </c>
      <c r="AR1010" s="9">
        <v>3.89</v>
      </c>
      <c r="AS1010" s="9"/>
      <c r="AT1010" s="9"/>
      <c r="AU1010" s="9"/>
      <c r="AV1010" s="9"/>
      <c r="AW1010" s="9"/>
      <c r="AX1010" s="9"/>
      <c r="AY1010" s="9"/>
      <c r="BE1010" s="9">
        <v>3.4812857142857143</v>
      </c>
      <c r="BF1010" s="9">
        <v>3.1712857142857143</v>
      </c>
      <c r="BG1010" s="9">
        <v>3.5437857142857143</v>
      </c>
      <c r="BH1010" s="9">
        <v>3.3612857142857142</v>
      </c>
      <c r="BI1010" s="9">
        <v>3.2412857142857145</v>
      </c>
      <c r="BJ1010" s="9">
        <v>3.0312857142857141</v>
      </c>
      <c r="BK1010" s="9">
        <v>3.3512857142857144</v>
      </c>
      <c r="BL1010" s="9">
        <v>3.4937857142857145</v>
      </c>
      <c r="BM1010" s="9">
        <v>3.9302142857142859</v>
      </c>
      <c r="BN1010" s="9">
        <v>3.1912857142857143</v>
      </c>
      <c r="BO1010" s="9">
        <v>3.6662857142857144</v>
      </c>
      <c r="BP1010" s="9">
        <v>3.8841428571428573</v>
      </c>
      <c r="BQ1010" s="9">
        <v>3.4112857142857145</v>
      </c>
      <c r="BR1010" s="9">
        <v>3.5662857142857143</v>
      </c>
    </row>
    <row r="1011" spans="1:70" hidden="1" x14ac:dyDescent="0.25">
      <c r="A1011" s="8">
        <v>36728</v>
      </c>
      <c r="B1011" s="5">
        <f t="shared" si="40"/>
        <v>1005</v>
      </c>
      <c r="C1011" s="9"/>
      <c r="Z1011" s="3"/>
      <c r="AA1011" s="3">
        <v>3.88</v>
      </c>
      <c r="AB1011" s="3">
        <v>3.8340000000000001</v>
      </c>
      <c r="AC1011" s="179">
        <f t="shared" si="41"/>
        <v>0</v>
      </c>
      <c r="AE1011" s="9">
        <v>3.8340000000000005</v>
      </c>
      <c r="AF1011" s="9">
        <v>3.8340000000000005</v>
      </c>
      <c r="AG1011" s="9">
        <v>3.8915000000000006</v>
      </c>
      <c r="AH1011" s="9">
        <v>3.8190000000000004</v>
      </c>
      <c r="AI1011" s="9">
        <v>3.6040000000000005</v>
      </c>
      <c r="AJ1011" s="9">
        <v>3.1840000000000006</v>
      </c>
      <c r="AK1011" s="9">
        <v>3.6915000000000004</v>
      </c>
      <c r="AL1011" s="9">
        <v>3.8665000000000007</v>
      </c>
      <c r="AM1011" s="9">
        <v>4.6115000000000004</v>
      </c>
      <c r="AN1011" s="9">
        <v>3.2140000000000004</v>
      </c>
      <c r="AO1011" s="9">
        <v>3.9990000000000006</v>
      </c>
      <c r="AP1011" s="9">
        <v>4.1890000000000001</v>
      </c>
      <c r="AQ1011" s="9">
        <v>3.8390000000000004</v>
      </c>
      <c r="AR1011" s="9">
        <v>3.8640000000000003</v>
      </c>
      <c r="AS1011" s="9"/>
      <c r="AT1011" s="9"/>
      <c r="AU1011" s="9"/>
      <c r="AV1011" s="9"/>
      <c r="AW1011" s="9"/>
      <c r="AX1011" s="9"/>
      <c r="AY1011" s="9"/>
      <c r="BE1011" s="9">
        <v>3.4645714285714289</v>
      </c>
      <c r="BF1011" s="9">
        <v>3.1495714285714289</v>
      </c>
      <c r="BG1011" s="9">
        <v>3.5270714285714289</v>
      </c>
      <c r="BH1011" s="9">
        <v>3.3495714285714286</v>
      </c>
      <c r="BI1011" s="9">
        <v>3.227071428571429</v>
      </c>
      <c r="BJ1011" s="9">
        <v>3.0095714285714288</v>
      </c>
      <c r="BK1011" s="9">
        <v>3.332071428571429</v>
      </c>
      <c r="BL1011" s="9">
        <v>3.477071428571429</v>
      </c>
      <c r="BM1011" s="9">
        <v>3.9135000000000004</v>
      </c>
      <c r="BN1011" s="9">
        <v>3.1745714285714288</v>
      </c>
      <c r="BO1011" s="9">
        <v>3.6495714285714289</v>
      </c>
      <c r="BP1011" s="9">
        <v>3.8674285714285719</v>
      </c>
      <c r="BQ1011" s="9">
        <v>3.3995714285714289</v>
      </c>
      <c r="BR1011" s="9">
        <v>3.5495714285714288</v>
      </c>
    </row>
    <row r="1012" spans="1:70" hidden="1" x14ac:dyDescent="0.25">
      <c r="A1012" s="8">
        <v>36731</v>
      </c>
      <c r="B1012" s="5">
        <f t="shared" si="40"/>
        <v>1006</v>
      </c>
      <c r="C1012" s="9"/>
      <c r="Z1012" s="3"/>
      <c r="AA1012" s="3">
        <v>3.75</v>
      </c>
      <c r="AB1012" s="3">
        <v>3.7149999999999999</v>
      </c>
      <c r="AC1012" s="179">
        <f t="shared" si="41"/>
        <v>0</v>
      </c>
      <c r="AE1012" s="9">
        <v>3.7149999999999999</v>
      </c>
      <c r="AF1012" s="9">
        <v>3.7149999999999999</v>
      </c>
      <c r="AG1012" s="9">
        <v>3.7675000000000001</v>
      </c>
      <c r="AH1012" s="9">
        <v>3.73</v>
      </c>
      <c r="AI1012" s="9">
        <v>3.5274999999999999</v>
      </c>
      <c r="AJ1012" s="9">
        <v>3.0550000000000002</v>
      </c>
      <c r="AK1012" s="9">
        <v>3.585</v>
      </c>
      <c r="AL1012" s="9">
        <v>3.7549999999999999</v>
      </c>
      <c r="AM1012" s="9">
        <v>4.5949999999999998</v>
      </c>
      <c r="AN1012" s="9">
        <v>3.05</v>
      </c>
      <c r="AO1012" s="9">
        <v>3.88</v>
      </c>
      <c r="AP1012" s="9">
        <v>4.07</v>
      </c>
      <c r="AQ1012" s="9">
        <v>3.7349999999999999</v>
      </c>
      <c r="AR1012" s="9">
        <v>3.8849999999999998</v>
      </c>
      <c r="AS1012" s="9"/>
      <c r="AT1012" s="9"/>
      <c r="AU1012" s="9"/>
      <c r="AV1012" s="9"/>
      <c r="AW1012" s="9"/>
      <c r="AX1012" s="9"/>
      <c r="AY1012" s="9"/>
      <c r="BE1012" s="9">
        <v>3.4012857142857142</v>
      </c>
      <c r="BF1012" s="9">
        <v>3.0812857142857144</v>
      </c>
      <c r="BG1012" s="9">
        <v>3.4637857142857142</v>
      </c>
      <c r="BH1012" s="9">
        <v>3.2887857142857144</v>
      </c>
      <c r="BI1012" s="9">
        <v>3.1637857142857144</v>
      </c>
      <c r="BJ1012" s="9">
        <v>2.9462857142857142</v>
      </c>
      <c r="BK1012" s="9">
        <v>3.2712857142857144</v>
      </c>
      <c r="BL1012" s="9">
        <v>3.4162857142857144</v>
      </c>
      <c r="BM1012" s="9">
        <v>3.8577142857142857</v>
      </c>
      <c r="BN1012" s="9">
        <v>3.1112857142857142</v>
      </c>
      <c r="BO1012" s="9">
        <v>3.5862857142857143</v>
      </c>
      <c r="BP1012" s="9">
        <v>3.8041428571428573</v>
      </c>
      <c r="BQ1012" s="9">
        <v>3.3412857142857142</v>
      </c>
      <c r="BR1012" s="9">
        <v>3.4812857142857143</v>
      </c>
    </row>
    <row r="1013" spans="1:70" hidden="1" x14ac:dyDescent="0.25">
      <c r="A1013" s="8">
        <v>36732</v>
      </c>
      <c r="B1013" s="5">
        <f t="shared" si="40"/>
        <v>1007</v>
      </c>
      <c r="C1013" s="9"/>
      <c r="Z1013" s="3"/>
      <c r="AA1013" s="3">
        <v>3.66</v>
      </c>
      <c r="AB1013" s="3">
        <v>3.66</v>
      </c>
      <c r="AC1013" s="179">
        <f t="shared" si="41"/>
        <v>0</v>
      </c>
      <c r="AE1013" s="9">
        <v>3.66</v>
      </c>
      <c r="AF1013" s="9">
        <v>3.66</v>
      </c>
      <c r="AG1013" s="9">
        <v>3.7149999999999999</v>
      </c>
      <c r="AH1013" s="9">
        <v>3.7</v>
      </c>
      <c r="AI1013" s="9">
        <v>3.4925000000000002</v>
      </c>
      <c r="AJ1013" s="9">
        <v>3.02</v>
      </c>
      <c r="AK1013" s="9">
        <v>3.53</v>
      </c>
      <c r="AL1013" s="9">
        <v>3.6974999999999998</v>
      </c>
      <c r="AM1013" s="9">
        <v>4.5149999999999997</v>
      </c>
      <c r="AN1013" s="9">
        <v>3.03</v>
      </c>
      <c r="AO1013" s="9">
        <v>3.81</v>
      </c>
      <c r="AP1013" s="9">
        <v>3.9750000000000001</v>
      </c>
      <c r="AQ1013" s="9">
        <v>3.6749999999999998</v>
      </c>
      <c r="AR1013" s="9">
        <v>3.86</v>
      </c>
      <c r="AS1013" s="9"/>
      <c r="AT1013" s="9"/>
      <c r="AU1013" s="9"/>
      <c r="AV1013" s="9"/>
      <c r="AW1013" s="9"/>
      <c r="AX1013" s="9"/>
      <c r="AY1013" s="9"/>
      <c r="BE1013" s="9">
        <v>3.386571428571429</v>
      </c>
      <c r="BF1013" s="9">
        <v>3.0665714285714292</v>
      </c>
      <c r="BG1013" s="9">
        <v>3.4465714285714291</v>
      </c>
      <c r="BH1013" s="9">
        <v>3.2740714285714292</v>
      </c>
      <c r="BI1013" s="9">
        <v>3.1440714285714289</v>
      </c>
      <c r="BJ1013" s="9">
        <v>2.926571428571429</v>
      </c>
      <c r="BK1013" s="9">
        <v>3.2540714285714292</v>
      </c>
      <c r="BL1013" s="9">
        <v>3.4015714285714291</v>
      </c>
      <c r="BM1013" s="9">
        <v>3.8105000000000002</v>
      </c>
      <c r="BN1013" s="9">
        <v>3.096571428571429</v>
      </c>
      <c r="BO1013" s="9">
        <v>3.5715714285714291</v>
      </c>
      <c r="BP1013" s="9">
        <v>3.789428571428572</v>
      </c>
      <c r="BQ1013" s="9">
        <v>3.326571428571429</v>
      </c>
      <c r="BR1013" s="9">
        <v>3.4615714285714292</v>
      </c>
    </row>
    <row r="1014" spans="1:70" hidden="1" x14ac:dyDescent="0.25">
      <c r="A1014" s="8">
        <v>36733</v>
      </c>
      <c r="B1014" s="5">
        <f t="shared" si="40"/>
        <v>1008</v>
      </c>
      <c r="C1014" s="9"/>
      <c r="Z1014" s="3"/>
      <c r="AA1014" s="3">
        <v>3.62</v>
      </c>
      <c r="AB1014" s="3">
        <v>3.7629999999999999</v>
      </c>
      <c r="AC1014" s="179">
        <f t="shared" si="41"/>
        <v>0</v>
      </c>
      <c r="AE1014" s="9">
        <v>3.7630000000000003</v>
      </c>
      <c r="AF1014" s="9">
        <v>3.7630000000000003</v>
      </c>
      <c r="AG1014" s="9">
        <v>3.8230000000000004</v>
      </c>
      <c r="AH1014" s="9">
        <v>3.7530000000000006</v>
      </c>
      <c r="AI1014" s="9">
        <v>3.5305000000000004</v>
      </c>
      <c r="AJ1014" s="9">
        <v>3.0430000000000001</v>
      </c>
      <c r="AK1014" s="9">
        <v>3.6230000000000002</v>
      </c>
      <c r="AL1014" s="9">
        <v>3.7980000000000005</v>
      </c>
      <c r="AM1014" s="9">
        <v>4.5129999999999999</v>
      </c>
      <c r="AN1014" s="9">
        <v>3.0730000000000004</v>
      </c>
      <c r="AO1014" s="9">
        <v>3.9130000000000003</v>
      </c>
      <c r="AP1014" s="9">
        <v>4.0780000000000003</v>
      </c>
      <c r="AQ1014" s="9">
        <v>3.7530000000000006</v>
      </c>
      <c r="AR1014" s="9">
        <v>3.9130000000000003</v>
      </c>
      <c r="AS1014" s="9"/>
      <c r="AT1014" s="9"/>
      <c r="AU1014" s="9"/>
      <c r="AV1014" s="9"/>
      <c r="AW1014" s="9"/>
      <c r="AX1014" s="9"/>
      <c r="AY1014" s="9"/>
      <c r="BE1014" s="9">
        <v>3.4747142857142856</v>
      </c>
      <c r="BF1014" s="9">
        <v>3.1547142857142858</v>
      </c>
      <c r="BG1014" s="9">
        <v>3.5347142857142857</v>
      </c>
      <c r="BH1014" s="9">
        <v>3.3622142857142858</v>
      </c>
      <c r="BI1014" s="9">
        <v>3.2347142857142854</v>
      </c>
      <c r="BJ1014" s="9">
        <v>3.0097142857142858</v>
      </c>
      <c r="BK1014" s="9">
        <v>3.3422142857142858</v>
      </c>
      <c r="BL1014" s="9">
        <v>3.4897142857142858</v>
      </c>
      <c r="BM1014" s="9">
        <v>3.8786428571428573</v>
      </c>
      <c r="BN1014" s="9">
        <v>3.1847142857142856</v>
      </c>
      <c r="BO1014" s="9">
        <v>3.6597142857142857</v>
      </c>
      <c r="BP1014" s="9">
        <v>3.8775714285714287</v>
      </c>
      <c r="BQ1014" s="9">
        <v>3.4122142857142856</v>
      </c>
      <c r="BR1014" s="9">
        <v>3.5397142857142856</v>
      </c>
    </row>
    <row r="1015" spans="1:70" hidden="1" x14ac:dyDescent="0.25">
      <c r="A1015" s="8">
        <v>36734</v>
      </c>
      <c r="B1015" s="5">
        <f t="shared" si="40"/>
        <v>1009</v>
      </c>
      <c r="C1015" s="9"/>
      <c r="E1015" s="1">
        <v>1</v>
      </c>
      <c r="Z1015" s="3"/>
      <c r="AA1015" s="3">
        <v>3.81</v>
      </c>
      <c r="AB1015" s="3">
        <v>3.82</v>
      </c>
      <c r="AC1015" s="179">
        <f t="shared" si="41"/>
        <v>0</v>
      </c>
      <c r="AD1015" s="1">
        <v>1</v>
      </c>
      <c r="AE1015" s="9">
        <v>3.82</v>
      </c>
      <c r="AF1015" s="9">
        <v>3.82</v>
      </c>
      <c r="AG1015" s="9">
        <v>3.8849999999999998</v>
      </c>
      <c r="AH1015" s="9">
        <v>3.7949999999999999</v>
      </c>
      <c r="AI1015" s="9">
        <v>3.48</v>
      </c>
      <c r="AJ1015" s="9">
        <v>3.1</v>
      </c>
      <c r="AK1015" s="9">
        <v>3.6850000000000001</v>
      </c>
      <c r="AL1015" s="9">
        <v>3.855</v>
      </c>
      <c r="AM1015" s="9">
        <v>4.51</v>
      </c>
      <c r="AN1015" s="9">
        <v>3.12</v>
      </c>
      <c r="AO1015" s="9">
        <v>3.9725000000000001</v>
      </c>
      <c r="AP1015" s="9">
        <v>4.16</v>
      </c>
      <c r="AQ1015" s="9">
        <v>3.81</v>
      </c>
      <c r="AR1015" s="9">
        <v>3.96</v>
      </c>
      <c r="AS1015" s="9"/>
      <c r="AT1015" s="9"/>
      <c r="AU1015" s="9"/>
      <c r="AV1015" s="9"/>
      <c r="AW1015" s="9"/>
      <c r="AX1015" s="9"/>
      <c r="AY1015" s="9"/>
      <c r="BE1015" s="9">
        <v>3.5564285714285715</v>
      </c>
      <c r="BF1015" s="9">
        <v>3.2214285714285715</v>
      </c>
      <c r="BG1015" s="9">
        <v>3.6189285714285715</v>
      </c>
      <c r="BH1015" s="9">
        <v>3.4414285714285713</v>
      </c>
      <c r="BI1015" s="9">
        <v>3.3089285714285714</v>
      </c>
      <c r="BJ1015" s="9">
        <v>3.0864285714285717</v>
      </c>
      <c r="BK1015" s="9">
        <v>3.4239285714285717</v>
      </c>
      <c r="BL1015" s="9">
        <v>3.5714285714285716</v>
      </c>
      <c r="BM1015" s="9">
        <v>3.9278571428571429</v>
      </c>
      <c r="BN1015" s="9">
        <v>3.2514285714285713</v>
      </c>
      <c r="BO1015" s="9">
        <v>3.7414285714285715</v>
      </c>
      <c r="BP1015" s="9">
        <v>3.9592857142857145</v>
      </c>
      <c r="BQ1015" s="9">
        <v>3.4864285714285717</v>
      </c>
      <c r="BR1015" s="9">
        <v>3.6264285714285713</v>
      </c>
    </row>
    <row r="1016" spans="1:70" hidden="1" x14ac:dyDescent="0.25">
      <c r="A1016" s="8">
        <v>36735</v>
      </c>
      <c r="B1016" s="5">
        <f t="shared" si="40"/>
        <v>1010</v>
      </c>
      <c r="C1016" s="9"/>
      <c r="Z1016" s="3"/>
      <c r="AA1016" s="3">
        <v>3.93</v>
      </c>
      <c r="AB1016" s="3">
        <v>3.8450000000000002</v>
      </c>
      <c r="AC1016" s="179">
        <f t="shared" si="41"/>
        <v>0</v>
      </c>
      <c r="AE1016" s="9">
        <v>3.8450000000000002</v>
      </c>
      <c r="AF1016" s="9">
        <v>3.8450000000000002</v>
      </c>
      <c r="AG1016" s="9">
        <v>3.895</v>
      </c>
      <c r="AH1016" s="9">
        <v>3.7850000000000001</v>
      </c>
      <c r="AI1016" s="9">
        <v>3.585</v>
      </c>
      <c r="AJ1016" s="9">
        <v>3.2349999999999999</v>
      </c>
      <c r="AK1016" s="9">
        <v>3.7075</v>
      </c>
      <c r="AL1016" s="9">
        <v>3.8624999999999998</v>
      </c>
      <c r="AM1016" s="9">
        <v>4.57</v>
      </c>
      <c r="AN1016" s="9">
        <v>3.2450000000000001</v>
      </c>
      <c r="AO1016" s="9">
        <v>4.0199999999999996</v>
      </c>
      <c r="AP1016" s="9">
        <v>4.2149999999999999</v>
      </c>
      <c r="AQ1016" s="9">
        <v>3.7850000000000001</v>
      </c>
      <c r="AR1016" s="9">
        <v>4.0049999999999999</v>
      </c>
      <c r="AS1016" s="9"/>
      <c r="AT1016" s="9"/>
      <c r="AU1016" s="9"/>
      <c r="AV1016" s="9"/>
      <c r="AW1016" s="9"/>
      <c r="AX1016" s="9"/>
      <c r="AY1016" s="9"/>
      <c r="BE1016" s="9">
        <v>3.5764285714285711</v>
      </c>
      <c r="BF1016" s="9">
        <v>3.2414285714285711</v>
      </c>
      <c r="BG1016" s="9">
        <v>3.6389285714285711</v>
      </c>
      <c r="BH1016" s="9">
        <v>3.4614285714285709</v>
      </c>
      <c r="BI1016" s="9">
        <v>3.3214285714285712</v>
      </c>
      <c r="BJ1016" s="9">
        <v>3.0914285714285712</v>
      </c>
      <c r="BK1016" s="9">
        <v>3.4414285714285713</v>
      </c>
      <c r="BL1016" s="9">
        <v>3.5914285714285712</v>
      </c>
      <c r="BM1016" s="9">
        <v>3.9428571428571426</v>
      </c>
      <c r="BN1016" s="9">
        <v>3.2714285714285709</v>
      </c>
      <c r="BO1016" s="9">
        <v>3.7614285714285711</v>
      </c>
      <c r="BP1016" s="9">
        <v>3.9892857142857139</v>
      </c>
      <c r="BQ1016" s="9">
        <v>3.5064285714285712</v>
      </c>
      <c r="BR1016" s="9">
        <v>3.6264285714285709</v>
      </c>
    </row>
    <row r="1017" spans="1:70" hidden="1" x14ac:dyDescent="0.25">
      <c r="A1017" s="8">
        <v>36738</v>
      </c>
      <c r="B1017" s="5">
        <f t="shared" si="40"/>
        <v>1011</v>
      </c>
      <c r="C1017" s="9"/>
      <c r="Z1017" s="3"/>
      <c r="AA1017" s="3">
        <v>3.8</v>
      </c>
      <c r="AB1017" s="3">
        <v>3.774</v>
      </c>
      <c r="AC1017" s="179">
        <f t="shared" si="41"/>
        <v>0</v>
      </c>
      <c r="AE1017" s="9">
        <v>3.7740000000000005</v>
      </c>
      <c r="AF1017" s="9">
        <v>3.7740000000000005</v>
      </c>
      <c r="AG1017" s="9">
        <v>3.8340000000000005</v>
      </c>
      <c r="AH1017" s="9">
        <v>3.7390000000000003</v>
      </c>
      <c r="AI1017" s="9">
        <v>3.5240000000000005</v>
      </c>
      <c r="AJ1017" s="9">
        <v>3.1490000000000005</v>
      </c>
      <c r="AK1017" s="9">
        <v>3.6465000000000005</v>
      </c>
      <c r="AL1017" s="9">
        <v>3.7990000000000004</v>
      </c>
      <c r="AM1017" s="9">
        <v>4.5490000000000004</v>
      </c>
      <c r="AN1017" s="9">
        <v>3.1440000000000006</v>
      </c>
      <c r="AO1017" s="9">
        <v>3.9490000000000003</v>
      </c>
      <c r="AP1017" s="9">
        <v>4.1440000000000001</v>
      </c>
      <c r="AQ1017" s="9">
        <v>3.7440000000000007</v>
      </c>
      <c r="AR1017" s="9">
        <v>3.8740000000000006</v>
      </c>
      <c r="AS1017" s="9"/>
      <c r="AT1017" s="9"/>
      <c r="AU1017" s="9"/>
      <c r="AV1017" s="9"/>
      <c r="AW1017" s="9"/>
      <c r="AX1017" s="9"/>
      <c r="AY1017" s="9"/>
      <c r="BE1017" s="9">
        <v>3.5487142857142864</v>
      </c>
      <c r="BF1017" s="9">
        <v>3.2137142857142864</v>
      </c>
      <c r="BG1017" s="9">
        <v>3.6112142857142864</v>
      </c>
      <c r="BH1017" s="9">
        <v>3.4337142857142862</v>
      </c>
      <c r="BI1017" s="9">
        <v>3.2987142857142864</v>
      </c>
      <c r="BJ1017" s="9">
        <v>3.0737142857142863</v>
      </c>
      <c r="BK1017" s="9">
        <v>3.4162142857142865</v>
      </c>
      <c r="BL1017" s="9">
        <v>3.5612142857142866</v>
      </c>
      <c r="BM1017" s="9">
        <v>3.9312142857142862</v>
      </c>
      <c r="BN1017" s="9">
        <v>3.2387142857142863</v>
      </c>
      <c r="BO1017" s="9">
        <v>3.7337142857142864</v>
      </c>
      <c r="BP1017" s="9">
        <v>3.9615714285714292</v>
      </c>
      <c r="BQ1017" s="9">
        <v>3.4787142857142865</v>
      </c>
      <c r="BR1017" s="9">
        <v>3.6137142857142863</v>
      </c>
    </row>
    <row r="1018" spans="1:70" hidden="1" x14ac:dyDescent="0.25">
      <c r="A1018" s="8">
        <v>36739</v>
      </c>
      <c r="B1018" s="5">
        <f t="shared" si="40"/>
        <v>1012</v>
      </c>
      <c r="C1018" s="9"/>
      <c r="Z1018" s="3"/>
      <c r="AA1018" s="3">
        <v>3.7749999999999999</v>
      </c>
      <c r="AB1018" s="3">
        <v>3.9870000000000001</v>
      </c>
      <c r="AC1018" s="179">
        <f t="shared" si="41"/>
        <v>0</v>
      </c>
      <c r="AE1018" s="9">
        <v>3.9870000000000001</v>
      </c>
      <c r="AF1018" s="9">
        <v>3.9870000000000001</v>
      </c>
      <c r="AG1018" s="9">
        <v>4.0570000000000004</v>
      </c>
      <c r="AH1018" s="9">
        <v>3.9170000000000003</v>
      </c>
      <c r="AI1018" s="9">
        <v>3.6520000000000001</v>
      </c>
      <c r="AJ1018" s="9">
        <v>3.2670000000000003</v>
      </c>
      <c r="AK1018" s="9">
        <v>3.8595000000000002</v>
      </c>
      <c r="AL1018" s="9">
        <v>4.0095000000000001</v>
      </c>
      <c r="AM1018" s="9">
        <v>4.577</v>
      </c>
      <c r="AN1018" s="9">
        <v>3.282</v>
      </c>
      <c r="AO1018" s="9">
        <v>4.1619999999999999</v>
      </c>
      <c r="AP1018" s="9">
        <v>4.3620000000000001</v>
      </c>
      <c r="AQ1018" s="9">
        <v>3.927</v>
      </c>
      <c r="AR1018" s="9">
        <v>3.9870000000000001</v>
      </c>
      <c r="AS1018" s="9"/>
      <c r="AT1018" s="9"/>
      <c r="AU1018" s="9"/>
      <c r="AV1018" s="9"/>
      <c r="AW1018" s="9"/>
      <c r="AX1018" s="9"/>
      <c r="AY1018" s="9"/>
      <c r="BE1018" s="9">
        <v>3.63</v>
      </c>
      <c r="BF1018" s="9">
        <v>3.2749999999999999</v>
      </c>
      <c r="BG1018" s="9">
        <v>3.6924999999999999</v>
      </c>
      <c r="BH1018" s="9">
        <v>3.5074999999999998</v>
      </c>
      <c r="BI1018" s="9">
        <v>3.3475000000000001</v>
      </c>
      <c r="BJ1018" s="9">
        <v>3.1150000000000002</v>
      </c>
      <c r="BK1018" s="9">
        <v>3.4950000000000001</v>
      </c>
      <c r="BL1018" s="9">
        <v>3.6425000000000001</v>
      </c>
      <c r="BM1018" s="9">
        <v>3.91</v>
      </c>
      <c r="BN1018" s="9">
        <v>3.29</v>
      </c>
      <c r="BO1018" s="9">
        <v>3.8149999999999999</v>
      </c>
      <c r="BP1018" s="9">
        <v>4.0428571428571427</v>
      </c>
      <c r="BQ1018" s="9">
        <v>3.55</v>
      </c>
      <c r="BR1018" s="9">
        <v>3.66</v>
      </c>
    </row>
    <row r="1019" spans="1:70" hidden="1" x14ac:dyDescent="0.25">
      <c r="A1019" s="8">
        <v>36740</v>
      </c>
      <c r="B1019" s="5">
        <f t="shared" si="40"/>
        <v>1013</v>
      </c>
      <c r="C1019" s="9"/>
      <c r="Z1019" s="3"/>
      <c r="AA1019" s="3">
        <v>4.0599999999999996</v>
      </c>
      <c r="AB1019" s="3">
        <v>4.2140000000000004</v>
      </c>
      <c r="AC1019" s="179">
        <f t="shared" si="41"/>
        <v>0</v>
      </c>
      <c r="AE1019" s="9">
        <v>4.2140000000000004</v>
      </c>
      <c r="AF1019" s="9">
        <v>4.2140000000000004</v>
      </c>
      <c r="AG1019" s="9">
        <v>4.2840000000000007</v>
      </c>
      <c r="AH1019" s="9">
        <v>4.0890000000000004</v>
      </c>
      <c r="AI1019" s="9">
        <v>3.6940000000000004</v>
      </c>
      <c r="AJ1019" s="9">
        <v>3.3840000000000003</v>
      </c>
      <c r="AK1019" s="9">
        <v>4.0765000000000002</v>
      </c>
      <c r="AL1019" s="9">
        <v>4.2290000000000001</v>
      </c>
      <c r="AM1019" s="9">
        <v>4.6515000000000004</v>
      </c>
      <c r="AN1019" s="9">
        <v>3.3940000000000006</v>
      </c>
      <c r="AO1019" s="9">
        <v>4.3890000000000002</v>
      </c>
      <c r="AP1019" s="9">
        <v>4.5890000000000004</v>
      </c>
      <c r="AQ1019" s="9">
        <v>4.1140000000000008</v>
      </c>
      <c r="AR1019" s="9">
        <v>4.1140000000000008</v>
      </c>
      <c r="AS1019" s="9"/>
      <c r="AT1019" s="9"/>
      <c r="AU1019" s="9"/>
      <c r="AV1019" s="9"/>
      <c r="AW1019" s="9"/>
      <c r="AX1019" s="9"/>
      <c r="AY1019" s="9"/>
      <c r="BE1019" s="9">
        <v>3.7378571428571425</v>
      </c>
      <c r="BF1019" s="9">
        <v>3.3628571428571425</v>
      </c>
      <c r="BG1019" s="9">
        <v>3.7978571428571426</v>
      </c>
      <c r="BH1019" s="9">
        <v>3.6103571428571426</v>
      </c>
      <c r="BI1019" s="9">
        <v>3.4228571428571426</v>
      </c>
      <c r="BJ1019" s="9">
        <v>3.1778571428571425</v>
      </c>
      <c r="BK1019" s="9">
        <v>3.6028571428571423</v>
      </c>
      <c r="BL1019" s="9">
        <v>3.7503571428571427</v>
      </c>
      <c r="BM1019" s="9">
        <v>3.9978571428571428</v>
      </c>
      <c r="BN1019" s="9">
        <v>3.3728571428571428</v>
      </c>
      <c r="BO1019" s="9">
        <v>3.923571428571428</v>
      </c>
      <c r="BP1019" s="9">
        <v>4.17</v>
      </c>
      <c r="BQ1019" s="9">
        <v>3.6478571428571427</v>
      </c>
      <c r="BR1019" s="9">
        <v>3.7578571428571426</v>
      </c>
    </row>
    <row r="1020" spans="1:70" hidden="1" x14ac:dyDescent="0.25">
      <c r="A1020" s="8">
        <v>36741</v>
      </c>
      <c r="B1020" s="5">
        <f t="shared" si="40"/>
        <v>1014</v>
      </c>
      <c r="C1020" s="9"/>
      <c r="Z1020" s="3"/>
      <c r="AA1020" s="3">
        <v>4.2300000000000004</v>
      </c>
      <c r="AB1020" s="3">
        <v>4.25</v>
      </c>
      <c r="AC1020" s="179">
        <f t="shared" si="41"/>
        <v>0</v>
      </c>
      <c r="AE1020" s="9">
        <v>4.25</v>
      </c>
      <c r="AF1020" s="9">
        <v>4.25</v>
      </c>
      <c r="AG1020" s="9">
        <v>4.32</v>
      </c>
      <c r="AH1020" s="9">
        <v>4.1399999999999997</v>
      </c>
      <c r="AI1020" s="9">
        <v>3.6949999999999998</v>
      </c>
      <c r="AJ1020" s="9">
        <v>3.45</v>
      </c>
      <c r="AK1020" s="9">
        <v>4.1124999999999998</v>
      </c>
      <c r="AL1020" s="9">
        <v>4.2649999999999997</v>
      </c>
      <c r="AM1020" s="9">
        <v>4.79</v>
      </c>
      <c r="AN1020" s="9">
        <v>3.44</v>
      </c>
      <c r="AO1020" s="9">
        <v>4.4249999999999998</v>
      </c>
      <c r="AP1020" s="9">
        <v>4.625</v>
      </c>
      <c r="AQ1020" s="9">
        <v>4.16</v>
      </c>
      <c r="AR1020" s="9">
        <v>4.2</v>
      </c>
      <c r="AS1020" s="9"/>
      <c r="AT1020" s="9"/>
      <c r="AU1020" s="9"/>
      <c r="AV1020" s="9"/>
      <c r="AW1020" s="9"/>
      <c r="AX1020" s="9"/>
      <c r="AY1020" s="9"/>
      <c r="BE1020" s="9">
        <v>3.7562857142857147</v>
      </c>
      <c r="BF1020" s="9">
        <v>3.3862857142857146</v>
      </c>
      <c r="BG1020" s="9">
        <v>3.8162857142857147</v>
      </c>
      <c r="BH1020" s="9">
        <v>3.6337857142857146</v>
      </c>
      <c r="BI1020" s="9">
        <v>3.4537857142857149</v>
      </c>
      <c r="BJ1020" s="9">
        <v>3.2112857142857147</v>
      </c>
      <c r="BK1020" s="9">
        <v>3.6212857142857144</v>
      </c>
      <c r="BL1020" s="9">
        <v>3.7687857142857148</v>
      </c>
      <c r="BM1020" s="9">
        <v>4.0362857142857145</v>
      </c>
      <c r="BN1020" s="9">
        <v>3.3912857142857149</v>
      </c>
      <c r="BO1020" s="9">
        <v>3.9420000000000002</v>
      </c>
      <c r="BP1020" s="9">
        <v>4.1884285714285721</v>
      </c>
      <c r="BQ1020" s="9">
        <v>3.6712857142857147</v>
      </c>
      <c r="BR1020" s="9">
        <v>3.7912857142857148</v>
      </c>
    </row>
    <row r="1021" spans="1:70" hidden="1" x14ac:dyDescent="0.25">
      <c r="A1021" s="8">
        <v>36742</v>
      </c>
      <c r="B1021" s="5">
        <f t="shared" si="40"/>
        <v>1015</v>
      </c>
      <c r="C1021" s="9"/>
      <c r="Z1021" s="3"/>
      <c r="AA1021" s="3">
        <v>4.29</v>
      </c>
      <c r="AB1021" s="3">
        <v>4.2960000000000003</v>
      </c>
      <c r="AC1021" s="179">
        <f t="shared" si="41"/>
        <v>0</v>
      </c>
      <c r="AE1021" s="9">
        <v>4.2960000000000003</v>
      </c>
      <c r="AF1021" s="9">
        <v>4.2960000000000003</v>
      </c>
      <c r="AG1021" s="9">
        <v>4.3610000000000007</v>
      </c>
      <c r="AH1021" s="9">
        <v>4.1760000000000002</v>
      </c>
      <c r="AI1021" s="9">
        <v>3.6585000000000001</v>
      </c>
      <c r="AJ1021" s="9">
        <v>3.4760000000000004</v>
      </c>
      <c r="AK1021" s="9">
        <v>4.1560000000000006</v>
      </c>
      <c r="AL1021" s="9">
        <v>4.3109999999999999</v>
      </c>
      <c r="AM1021" s="9">
        <v>4.7759999999999998</v>
      </c>
      <c r="AN1021" s="9">
        <v>3.4660000000000002</v>
      </c>
      <c r="AO1021" s="9">
        <v>4.4710000000000001</v>
      </c>
      <c r="AP1021" s="9">
        <v>4.6560000000000006</v>
      </c>
      <c r="AQ1021" s="9">
        <v>4.1960000000000006</v>
      </c>
      <c r="AR1021" s="9">
        <v>4.1960000000000006</v>
      </c>
      <c r="AS1021" s="9"/>
      <c r="AT1021" s="9"/>
      <c r="AU1021" s="9"/>
      <c r="AV1021" s="9"/>
      <c r="AW1021" s="9"/>
      <c r="AX1021" s="9"/>
      <c r="AY1021" s="9"/>
      <c r="BE1021" s="9">
        <v>3.7152857142857139</v>
      </c>
      <c r="BF1021" s="9">
        <v>3.3402857142857139</v>
      </c>
      <c r="BG1021" s="9">
        <v>3.7752857142857139</v>
      </c>
      <c r="BH1021" s="9">
        <v>3.5877857142857139</v>
      </c>
      <c r="BI1021" s="9">
        <v>3.415285714285714</v>
      </c>
      <c r="BJ1021" s="9">
        <v>3.1602857142857137</v>
      </c>
      <c r="BK1021" s="9">
        <v>3.5802857142857141</v>
      </c>
      <c r="BL1021" s="9">
        <v>3.727785714285714</v>
      </c>
      <c r="BM1021" s="9">
        <v>3.9977857142857136</v>
      </c>
      <c r="BN1021" s="9">
        <v>3.3502857142857141</v>
      </c>
      <c r="BO1021" s="9">
        <v>3.9009999999999998</v>
      </c>
      <c r="BP1021" s="9">
        <v>4.1474285714285708</v>
      </c>
      <c r="BQ1021" s="9">
        <v>3.625285714285714</v>
      </c>
      <c r="BR1021" s="9">
        <v>3.7452857142857137</v>
      </c>
    </row>
    <row r="1022" spans="1:70" hidden="1" x14ac:dyDescent="0.25">
      <c r="A1022" s="8">
        <v>36745</v>
      </c>
      <c r="B1022" s="5">
        <f t="shared" si="40"/>
        <v>1016</v>
      </c>
      <c r="C1022" s="9"/>
      <c r="Z1022" s="3"/>
      <c r="AA1022" s="3">
        <v>4.38</v>
      </c>
      <c r="AB1022" s="3">
        <v>4.3479999999999999</v>
      </c>
      <c r="AC1022" s="179">
        <f t="shared" si="41"/>
        <v>0</v>
      </c>
      <c r="AE1022" s="9">
        <v>4.3479999999999999</v>
      </c>
      <c r="AF1022" s="9">
        <v>4.3479999999999999</v>
      </c>
      <c r="AG1022" s="9">
        <v>4.4154999999999998</v>
      </c>
      <c r="AH1022" s="9">
        <v>4.2329999999999997</v>
      </c>
      <c r="AI1022" s="9">
        <v>3.5754999999999999</v>
      </c>
      <c r="AJ1022" s="9">
        <v>3.4579999999999997</v>
      </c>
      <c r="AK1022" s="9">
        <v>4.2104999999999997</v>
      </c>
      <c r="AL1022" s="9">
        <v>4.3629999999999995</v>
      </c>
      <c r="AM1022" s="9">
        <v>4.7029999999999994</v>
      </c>
      <c r="AN1022" s="9">
        <v>3.4630000000000001</v>
      </c>
      <c r="AO1022" s="9">
        <v>4.5229999999999997</v>
      </c>
      <c r="AP1022" s="9">
        <v>4.7279999999999998</v>
      </c>
      <c r="AQ1022" s="9">
        <v>4.2604999999999995</v>
      </c>
      <c r="AR1022" s="9">
        <v>4.1680000000000001</v>
      </c>
      <c r="AS1022" s="9"/>
      <c r="AT1022" s="9"/>
      <c r="AU1022" s="9"/>
      <c r="AV1022" s="9"/>
      <c r="AW1022" s="9"/>
      <c r="AX1022" s="9"/>
      <c r="AY1022" s="9"/>
      <c r="BE1022" s="9">
        <v>3.6307142857142862</v>
      </c>
      <c r="BF1022" s="9">
        <v>3.2507142857142863</v>
      </c>
      <c r="BG1022" s="9">
        <v>3.6907142857142863</v>
      </c>
      <c r="BH1022" s="9">
        <v>3.5032142857142863</v>
      </c>
      <c r="BI1022" s="9">
        <v>3.2882142857142864</v>
      </c>
      <c r="BJ1022" s="9">
        <v>3.0407142857142864</v>
      </c>
      <c r="BK1022" s="9">
        <v>3.4957142857142864</v>
      </c>
      <c r="BL1022" s="9">
        <v>3.6432142857142864</v>
      </c>
      <c r="BM1022" s="9">
        <v>3.8982142857142863</v>
      </c>
      <c r="BN1022" s="9">
        <v>3.2657142857142865</v>
      </c>
      <c r="BO1022" s="9">
        <v>3.8164285714285722</v>
      </c>
      <c r="BP1022" s="9">
        <v>4.0730000000000004</v>
      </c>
      <c r="BQ1022" s="9">
        <v>3.5432142857142863</v>
      </c>
      <c r="BR1022" s="9">
        <v>3.6457142857142864</v>
      </c>
    </row>
    <row r="1023" spans="1:70" hidden="1" x14ac:dyDescent="0.25">
      <c r="A1023" s="8">
        <v>36746</v>
      </c>
      <c r="B1023" s="5">
        <f t="shared" si="40"/>
        <v>1017</v>
      </c>
      <c r="C1023" s="9"/>
      <c r="Z1023" s="3"/>
      <c r="AA1023" s="3">
        <v>4.45</v>
      </c>
      <c r="AB1023" s="3">
        <v>4.4089999999999998</v>
      </c>
      <c r="AC1023" s="179">
        <f t="shared" si="41"/>
        <v>0</v>
      </c>
      <c r="AE1023" s="9">
        <v>4.4090000000000007</v>
      </c>
      <c r="AF1023" s="9">
        <v>4.4090000000000007</v>
      </c>
      <c r="AG1023" s="9">
        <v>4.4715000000000007</v>
      </c>
      <c r="AH1023" s="9">
        <v>4.2890000000000006</v>
      </c>
      <c r="AI1023" s="9">
        <v>3.5965000000000007</v>
      </c>
      <c r="AJ1023" s="9">
        <v>3.4990000000000006</v>
      </c>
      <c r="AK1023" s="9">
        <v>4.2715000000000005</v>
      </c>
      <c r="AL1023" s="9">
        <v>4.4240000000000004</v>
      </c>
      <c r="AM1023" s="9">
        <v>4.7890000000000006</v>
      </c>
      <c r="AN1023" s="9">
        <v>3.4990000000000006</v>
      </c>
      <c r="AO1023" s="9">
        <v>4.5840000000000005</v>
      </c>
      <c r="AP1023" s="9">
        <v>4.7840000000000007</v>
      </c>
      <c r="AQ1023" s="9">
        <v>4.3240000000000007</v>
      </c>
      <c r="AR1023" s="9">
        <v>4.229000000000001</v>
      </c>
      <c r="AS1023" s="9"/>
      <c r="AT1023" s="9"/>
      <c r="AU1023" s="9"/>
      <c r="AV1023" s="9"/>
      <c r="AW1023" s="9"/>
      <c r="AX1023" s="9"/>
      <c r="AY1023" s="9"/>
      <c r="BE1023" s="9">
        <v>3.5998571428571431</v>
      </c>
      <c r="BF1023" s="9">
        <v>3.2248571428571431</v>
      </c>
      <c r="BG1023" s="9">
        <v>3.6598571428571431</v>
      </c>
      <c r="BH1023" s="9">
        <v>3.4723571428571431</v>
      </c>
      <c r="BI1023" s="9">
        <v>3.2673571428571431</v>
      </c>
      <c r="BJ1023" s="9">
        <v>3.0148571428571431</v>
      </c>
      <c r="BK1023" s="9">
        <v>3.4648571428571433</v>
      </c>
      <c r="BL1023" s="9">
        <v>3.6123571428571433</v>
      </c>
      <c r="BM1023" s="9">
        <v>3.8798571428571429</v>
      </c>
      <c r="BN1023" s="9">
        <v>3.2348571428571433</v>
      </c>
      <c r="BO1023" s="9">
        <v>3.785571428571429</v>
      </c>
      <c r="BP1023" s="9">
        <v>4.0421428571428573</v>
      </c>
      <c r="BQ1023" s="9">
        <v>3.5123571428571432</v>
      </c>
      <c r="BR1023" s="9">
        <v>3.6198571428571431</v>
      </c>
    </row>
    <row r="1024" spans="1:70" hidden="1" x14ac:dyDescent="0.25">
      <c r="A1024" s="8">
        <v>36747</v>
      </c>
      <c r="B1024" s="5">
        <f t="shared" si="40"/>
        <v>1018</v>
      </c>
      <c r="C1024" s="9"/>
      <c r="Z1024" s="3"/>
      <c r="AA1024" s="3">
        <v>4.45</v>
      </c>
      <c r="AB1024" s="3">
        <v>4.4189999999999996</v>
      </c>
      <c r="AC1024" s="179">
        <f t="shared" si="41"/>
        <v>0</v>
      </c>
      <c r="AE1024" s="9">
        <v>4.4190000000000005</v>
      </c>
      <c r="AF1024" s="9">
        <v>4.4190000000000005</v>
      </c>
      <c r="AG1024" s="9">
        <v>4.4915000000000003</v>
      </c>
      <c r="AH1024" s="9">
        <v>4.2740000000000009</v>
      </c>
      <c r="AI1024" s="9">
        <v>3.5315000000000003</v>
      </c>
      <c r="AJ1024" s="9">
        <v>3.4190000000000005</v>
      </c>
      <c r="AK1024" s="9">
        <v>4.2815000000000003</v>
      </c>
      <c r="AL1024" s="9">
        <v>4.4340000000000002</v>
      </c>
      <c r="AM1024" s="9">
        <v>4.6840000000000002</v>
      </c>
      <c r="AN1024" s="9">
        <v>3.4190000000000005</v>
      </c>
      <c r="AO1024" s="9">
        <v>4.5940000000000003</v>
      </c>
      <c r="AP1024" s="9">
        <v>4.7940000000000005</v>
      </c>
      <c r="AQ1024" s="9">
        <v>4.3290000000000006</v>
      </c>
      <c r="AR1024" s="9">
        <v>4.1590000000000007</v>
      </c>
      <c r="AS1024" s="9"/>
      <c r="AT1024" s="9"/>
      <c r="AU1024" s="9"/>
      <c r="AV1024" s="9"/>
      <c r="AW1024" s="9"/>
      <c r="AX1024" s="9"/>
      <c r="AY1024" s="9"/>
      <c r="BE1024" s="9">
        <v>3.5868571428571427</v>
      </c>
      <c r="BF1024" s="9">
        <v>3.2038571428571427</v>
      </c>
      <c r="BG1024" s="9">
        <v>3.6468571428571428</v>
      </c>
      <c r="BH1024" s="9">
        <v>3.4593571428571428</v>
      </c>
      <c r="BI1024" s="9">
        <v>3.2318571428571428</v>
      </c>
      <c r="BJ1024" s="9">
        <v>2.9893571428571426</v>
      </c>
      <c r="BK1024" s="9">
        <v>3.4518571428571425</v>
      </c>
      <c r="BL1024" s="9">
        <v>3.5993571428571429</v>
      </c>
      <c r="BM1024" s="9">
        <v>3.846857142857143</v>
      </c>
      <c r="BN1024" s="9">
        <v>3.2068571428571429</v>
      </c>
      <c r="BO1024" s="9">
        <v>3.7725714285714282</v>
      </c>
      <c r="BP1024" s="9">
        <v>4.0291428571428574</v>
      </c>
      <c r="BQ1024" s="9">
        <v>3.4993571428571428</v>
      </c>
      <c r="BR1024" s="9">
        <v>3.6068571428571428</v>
      </c>
    </row>
    <row r="1025" spans="1:70" hidden="1" x14ac:dyDescent="0.25">
      <c r="A1025" s="8">
        <v>36748</v>
      </c>
      <c r="B1025" s="5">
        <f t="shared" si="40"/>
        <v>1019</v>
      </c>
      <c r="C1025" s="9"/>
      <c r="Z1025" s="3"/>
      <c r="AA1025" s="3">
        <v>4.41</v>
      </c>
      <c r="AB1025" s="3">
        <v>4.468</v>
      </c>
      <c r="AC1025" s="179">
        <f t="shared" si="41"/>
        <v>0</v>
      </c>
      <c r="AE1025" s="9">
        <v>4.468</v>
      </c>
      <c r="AF1025" s="9">
        <v>4.468</v>
      </c>
      <c r="AG1025" s="9">
        <v>4.5404999999999998</v>
      </c>
      <c r="AH1025" s="9">
        <v>4.3280000000000003</v>
      </c>
      <c r="AI1025" s="9">
        <v>3.6355</v>
      </c>
      <c r="AJ1025" s="9">
        <v>3.3979999999999997</v>
      </c>
      <c r="AK1025" s="9">
        <v>4.3280000000000003</v>
      </c>
      <c r="AL1025" s="9">
        <v>4.4829999999999997</v>
      </c>
      <c r="AM1025" s="9">
        <v>4.7504999999999997</v>
      </c>
      <c r="AN1025" s="9">
        <v>3.3879999999999999</v>
      </c>
      <c r="AO1025" s="9">
        <v>4.6429999999999998</v>
      </c>
      <c r="AP1025" s="9">
        <v>4.843</v>
      </c>
      <c r="AQ1025" s="9">
        <v>4.3879999999999999</v>
      </c>
      <c r="AR1025" s="9">
        <v>4.2679999999999998</v>
      </c>
      <c r="AS1025" s="9"/>
      <c r="AT1025" s="9"/>
      <c r="AU1025" s="9"/>
      <c r="AV1025" s="9"/>
      <c r="AW1025" s="9"/>
      <c r="AX1025" s="9"/>
      <c r="AY1025" s="9"/>
      <c r="BE1025" s="9">
        <v>3.6158571428571427</v>
      </c>
      <c r="BF1025" s="9">
        <v>3.2408571428571427</v>
      </c>
      <c r="BG1025" s="9">
        <v>3.6758571428571427</v>
      </c>
      <c r="BH1025" s="9">
        <v>3.4883571428571427</v>
      </c>
      <c r="BI1025" s="9">
        <v>3.2658571428571426</v>
      </c>
      <c r="BJ1025" s="9">
        <v>3.0033571428571428</v>
      </c>
      <c r="BK1025" s="9">
        <v>3.4808571428571424</v>
      </c>
      <c r="BL1025" s="9">
        <v>3.6283571428571428</v>
      </c>
      <c r="BM1025" s="9">
        <v>3.921785714285714</v>
      </c>
      <c r="BN1025" s="9">
        <v>3.2358571428571428</v>
      </c>
      <c r="BO1025" s="9">
        <v>3.8015714285714282</v>
      </c>
      <c r="BP1025" s="9">
        <v>4.0581428571428573</v>
      </c>
      <c r="BQ1025" s="9">
        <v>3.5258571428571428</v>
      </c>
      <c r="BR1025" s="9">
        <v>3.6458571428571425</v>
      </c>
    </row>
    <row r="1026" spans="1:70" hidden="1" x14ac:dyDescent="0.25">
      <c r="A1026" s="8">
        <v>36749</v>
      </c>
      <c r="B1026" s="5">
        <f t="shared" si="40"/>
        <v>1020</v>
      </c>
      <c r="C1026" s="9"/>
      <c r="Z1026" s="3"/>
      <c r="AA1026" s="3">
        <v>4.4550000000000001</v>
      </c>
      <c r="AB1026" s="3">
        <v>4.4749999999999996</v>
      </c>
      <c r="AC1026" s="179">
        <f t="shared" si="41"/>
        <v>0</v>
      </c>
      <c r="AE1026" s="9">
        <v>4.4749999999999996</v>
      </c>
      <c r="AF1026" s="9">
        <v>4.4749999999999996</v>
      </c>
      <c r="AG1026" s="9">
        <v>4.5425000000000004</v>
      </c>
      <c r="AH1026" s="9">
        <v>4.3250000000000002</v>
      </c>
      <c r="AI1026" s="9">
        <v>3.5674999999999999</v>
      </c>
      <c r="AJ1026" s="9">
        <v>3.3050000000000002</v>
      </c>
      <c r="AK1026" s="9">
        <v>4.3324999999999996</v>
      </c>
      <c r="AL1026" s="9">
        <v>4.49</v>
      </c>
      <c r="AM1026" s="9">
        <v>4.71</v>
      </c>
      <c r="AN1026" s="9">
        <v>3.2850000000000001</v>
      </c>
      <c r="AO1026" s="9">
        <v>4.6500000000000004</v>
      </c>
      <c r="AP1026" s="9">
        <v>4.8449999999999998</v>
      </c>
      <c r="AQ1026" s="9">
        <v>4.3875000000000002</v>
      </c>
      <c r="AR1026" s="9">
        <v>4.2549999999999999</v>
      </c>
      <c r="AS1026" s="9"/>
      <c r="AT1026" s="9"/>
      <c r="AU1026" s="9"/>
      <c r="AV1026" s="9"/>
      <c r="AW1026" s="9"/>
      <c r="AX1026" s="9"/>
      <c r="AY1026" s="9"/>
      <c r="BE1026" s="9">
        <v>3.6302857142857148</v>
      </c>
      <c r="BF1026" s="9">
        <v>3.2252857142857145</v>
      </c>
      <c r="BG1026" s="9">
        <v>3.6902857142857148</v>
      </c>
      <c r="BH1026" s="9">
        <v>3.5002857142857149</v>
      </c>
      <c r="BI1026" s="9">
        <v>3.2327857142857148</v>
      </c>
      <c r="BJ1026" s="9">
        <v>2.9702857142857146</v>
      </c>
      <c r="BK1026" s="9">
        <v>3.4927857142857146</v>
      </c>
      <c r="BL1026" s="9">
        <v>3.642785714285715</v>
      </c>
      <c r="BM1026" s="9">
        <v>3.9137142857142861</v>
      </c>
      <c r="BN1026" s="9">
        <v>3.2252857142857145</v>
      </c>
      <c r="BO1026" s="9">
        <v>3.8160000000000007</v>
      </c>
      <c r="BP1026" s="9">
        <v>4.072571428571429</v>
      </c>
      <c r="BQ1026" s="9">
        <v>3.537785714285715</v>
      </c>
      <c r="BR1026" s="9">
        <v>3.6602857142857146</v>
      </c>
    </row>
    <row r="1027" spans="1:70" hidden="1" x14ac:dyDescent="0.25">
      <c r="A1027" s="8">
        <v>36752</v>
      </c>
      <c r="B1027" s="5">
        <f t="shared" si="40"/>
        <v>1021</v>
      </c>
      <c r="C1027" s="9"/>
      <c r="Z1027" s="3"/>
      <c r="AA1027" s="3">
        <v>4.4349999999999996</v>
      </c>
      <c r="AB1027" s="3">
        <v>4.3179999999999996</v>
      </c>
      <c r="AC1027" s="179">
        <f t="shared" si="41"/>
        <v>0</v>
      </c>
      <c r="AE1027" s="9">
        <v>4.3180000000000005</v>
      </c>
      <c r="AF1027" s="9">
        <v>4.3180000000000005</v>
      </c>
      <c r="AG1027" s="9">
        <v>4.3830000000000009</v>
      </c>
      <c r="AH1027" s="9">
        <v>4.1980000000000004</v>
      </c>
      <c r="AI1027" s="9">
        <v>3.5255000000000005</v>
      </c>
      <c r="AJ1027" s="9">
        <v>3.1680000000000006</v>
      </c>
      <c r="AK1027" s="9">
        <v>4.1805000000000003</v>
      </c>
      <c r="AL1027" s="9">
        <v>4.3305000000000007</v>
      </c>
      <c r="AM1027" s="9">
        <v>4.7280000000000006</v>
      </c>
      <c r="AN1027" s="9">
        <v>3.1580000000000004</v>
      </c>
      <c r="AO1027" s="9">
        <v>4.4930000000000003</v>
      </c>
      <c r="AP1027" s="9">
        <v>4.6680000000000001</v>
      </c>
      <c r="AQ1027" s="9">
        <v>4.2405000000000008</v>
      </c>
      <c r="AR1027" s="9">
        <v>4.2080000000000002</v>
      </c>
      <c r="AS1027" s="9"/>
      <c r="AT1027" s="9"/>
      <c r="AU1027" s="9"/>
      <c r="AV1027" s="9"/>
      <c r="AW1027" s="9"/>
      <c r="AX1027" s="9"/>
      <c r="AY1027" s="9"/>
      <c r="BE1027" s="9">
        <v>3.5987142857142858</v>
      </c>
      <c r="BF1027" s="9">
        <v>3.1887142857142856</v>
      </c>
      <c r="BG1027" s="9">
        <v>3.6537142857142859</v>
      </c>
      <c r="BH1027" s="9">
        <v>3.4737142857142858</v>
      </c>
      <c r="BI1027" s="9">
        <v>3.2212142857142858</v>
      </c>
      <c r="BJ1027" s="9">
        <v>2.9437142857142859</v>
      </c>
      <c r="BK1027" s="9">
        <v>3.4612142857142856</v>
      </c>
      <c r="BL1027" s="9">
        <v>3.6112142857142859</v>
      </c>
      <c r="BM1027" s="9">
        <v>3.9322857142857144</v>
      </c>
      <c r="BN1027" s="9">
        <v>3.1937142857142855</v>
      </c>
      <c r="BO1027" s="9">
        <v>3.7844285714285713</v>
      </c>
      <c r="BP1027" s="9">
        <v>4.0410000000000004</v>
      </c>
      <c r="BQ1027" s="9">
        <v>3.5087142857142859</v>
      </c>
      <c r="BR1027" s="9">
        <v>3.6387142857142858</v>
      </c>
    </row>
    <row r="1028" spans="1:70" hidden="1" x14ac:dyDescent="0.25">
      <c r="A1028" s="8">
        <v>36753</v>
      </c>
      <c r="B1028" s="5">
        <f t="shared" si="40"/>
        <v>1022</v>
      </c>
      <c r="C1028" s="9"/>
      <c r="Z1028" s="3"/>
      <c r="AA1028" s="3">
        <v>4.2699999999999996</v>
      </c>
      <c r="AB1028" s="3">
        <v>4.234</v>
      </c>
      <c r="AC1028" s="179">
        <f t="shared" si="41"/>
        <v>0</v>
      </c>
      <c r="AE1028" s="9">
        <v>4.234</v>
      </c>
      <c r="AF1028" s="9">
        <v>4.234</v>
      </c>
      <c r="AG1028" s="9">
        <v>4.2915000000000001</v>
      </c>
      <c r="AH1028" s="9">
        <v>4.1440000000000001</v>
      </c>
      <c r="AI1028" s="9">
        <v>3.5265</v>
      </c>
      <c r="AJ1028" s="9">
        <v>3.2090000000000001</v>
      </c>
      <c r="AK1028" s="9">
        <v>4.0990000000000002</v>
      </c>
      <c r="AL1028" s="9">
        <v>4.2465000000000002</v>
      </c>
      <c r="AM1028" s="9">
        <v>4.734</v>
      </c>
      <c r="AN1028" s="9">
        <v>3.1989999999999998</v>
      </c>
      <c r="AO1028" s="9">
        <v>4.4015000000000004</v>
      </c>
      <c r="AP1028" s="9">
        <v>4.5839999999999996</v>
      </c>
      <c r="AQ1028" s="9">
        <v>4.1740000000000004</v>
      </c>
      <c r="AR1028" s="9">
        <v>4.1740000000000004</v>
      </c>
      <c r="AS1028" s="9"/>
      <c r="AT1028" s="9"/>
      <c r="AU1028" s="9"/>
      <c r="AV1028" s="9"/>
      <c r="AW1028" s="9"/>
      <c r="AX1028" s="9"/>
      <c r="AY1028" s="9"/>
      <c r="BE1028" s="9">
        <v>3.5677142857142856</v>
      </c>
      <c r="BF1028" s="9">
        <v>3.1677142857142857</v>
      </c>
      <c r="BG1028" s="9">
        <v>3.6227142857142858</v>
      </c>
      <c r="BH1028" s="9">
        <v>3.4427142857142856</v>
      </c>
      <c r="BI1028" s="9">
        <v>3.1977142857142855</v>
      </c>
      <c r="BJ1028" s="9">
        <v>2.9177142857142853</v>
      </c>
      <c r="BK1028" s="9">
        <v>3.4327142857142858</v>
      </c>
      <c r="BL1028" s="9">
        <v>3.5802142857142858</v>
      </c>
      <c r="BM1028" s="9">
        <v>3.8980714285714284</v>
      </c>
      <c r="BN1028" s="9">
        <v>3.1677142857142857</v>
      </c>
      <c r="BO1028" s="9">
        <v>3.7534285714285716</v>
      </c>
      <c r="BP1028" s="9">
        <v>4.01</v>
      </c>
      <c r="BQ1028" s="9">
        <v>3.4752142857142858</v>
      </c>
      <c r="BR1028" s="9">
        <v>3.6127142857142855</v>
      </c>
    </row>
    <row r="1029" spans="1:70" hidden="1" x14ac:dyDescent="0.25">
      <c r="A1029" s="8">
        <v>36754</v>
      </c>
      <c r="B1029" s="5">
        <f t="shared" si="40"/>
        <v>1023</v>
      </c>
      <c r="C1029" s="9"/>
      <c r="Z1029" s="3"/>
      <c r="AA1029" s="3">
        <v>4.25</v>
      </c>
      <c r="AB1029" s="3">
        <v>4.4130000000000003</v>
      </c>
      <c r="AC1029" s="179">
        <f t="shared" si="41"/>
        <v>0</v>
      </c>
      <c r="AE1029" s="9">
        <v>4.4130000000000003</v>
      </c>
      <c r="AF1029" s="9">
        <v>4.4130000000000003</v>
      </c>
      <c r="AG1029" s="9">
        <v>4.4705000000000004</v>
      </c>
      <c r="AH1029" s="9">
        <v>4.3330000000000002</v>
      </c>
      <c r="AI1029" s="9">
        <v>3.8130000000000002</v>
      </c>
      <c r="AJ1029" s="9">
        <v>3.5130000000000003</v>
      </c>
      <c r="AK1029" s="9">
        <v>4.2805</v>
      </c>
      <c r="AL1029" s="9">
        <v>4.4255000000000004</v>
      </c>
      <c r="AM1029" s="9">
        <v>4.9904999999999999</v>
      </c>
      <c r="AN1029" s="9">
        <v>3.5030000000000001</v>
      </c>
      <c r="AO1029" s="9">
        <v>4.5805000000000007</v>
      </c>
      <c r="AP1029" s="9">
        <v>4.7530000000000001</v>
      </c>
      <c r="AQ1029" s="9">
        <v>4.3580000000000005</v>
      </c>
      <c r="AR1029" s="9">
        <v>4.4630000000000001</v>
      </c>
      <c r="AS1029" s="9"/>
      <c r="AT1029" s="9"/>
      <c r="AU1029" s="9"/>
      <c r="AV1029" s="9"/>
      <c r="AW1029" s="9"/>
      <c r="AX1029" s="9"/>
      <c r="AY1029" s="9"/>
      <c r="BE1029" s="9">
        <v>3.6355714285714282</v>
      </c>
      <c r="BF1029" s="9">
        <v>3.2405714285714282</v>
      </c>
      <c r="BG1029" s="9">
        <v>3.6905714285714284</v>
      </c>
      <c r="BH1029" s="9">
        <v>3.5130714285714282</v>
      </c>
      <c r="BI1029" s="9">
        <v>3.3080714285714281</v>
      </c>
      <c r="BJ1029" s="9">
        <v>3.0255714285714284</v>
      </c>
      <c r="BK1029" s="9">
        <v>3.500571428571428</v>
      </c>
      <c r="BL1029" s="9">
        <v>3.6480714285714284</v>
      </c>
      <c r="BM1029" s="9">
        <v>4.0234285714285711</v>
      </c>
      <c r="BN1029" s="9">
        <v>3.2405714285714282</v>
      </c>
      <c r="BO1029" s="9">
        <v>3.8212857142857137</v>
      </c>
      <c r="BP1029" s="9">
        <v>4.0778571428571428</v>
      </c>
      <c r="BQ1029" s="9">
        <v>3.5455714285714284</v>
      </c>
      <c r="BR1029" s="9">
        <v>3.6955714285714283</v>
      </c>
    </row>
    <row r="1030" spans="1:70" hidden="1" x14ac:dyDescent="0.25">
      <c r="A1030" s="8">
        <v>36755</v>
      </c>
      <c r="B1030" s="5">
        <f t="shared" si="40"/>
        <v>1024</v>
      </c>
      <c r="C1030" s="9"/>
      <c r="Z1030" s="3"/>
      <c r="AA1030" s="3">
        <v>4.4000000000000004</v>
      </c>
      <c r="AB1030" s="3">
        <v>4.4059999999999997</v>
      </c>
      <c r="AC1030" s="179">
        <f t="shared" si="41"/>
        <v>0</v>
      </c>
      <c r="AE1030" s="9">
        <v>4.4060000000000006</v>
      </c>
      <c r="AF1030" s="9">
        <v>4.4060000000000006</v>
      </c>
      <c r="AG1030" s="9">
        <v>4.4635000000000007</v>
      </c>
      <c r="AH1030" s="9">
        <v>4.3310000000000004</v>
      </c>
      <c r="AI1030" s="9">
        <v>3.7910000000000004</v>
      </c>
      <c r="AJ1030" s="9">
        <v>3.6060000000000008</v>
      </c>
      <c r="AK1030" s="9">
        <v>4.2760000000000007</v>
      </c>
      <c r="AL1030" s="9">
        <v>4.4185000000000008</v>
      </c>
      <c r="AM1030" s="9">
        <v>5.0235000000000003</v>
      </c>
      <c r="AN1030" s="9">
        <v>3.5480000000000005</v>
      </c>
      <c r="AO1030" s="9">
        <v>4.573500000000001</v>
      </c>
      <c r="AP1030" s="9">
        <v>4.7460000000000004</v>
      </c>
      <c r="AQ1030" s="9">
        <v>4.3510000000000009</v>
      </c>
      <c r="AR1030" s="9">
        <v>4.6060000000000008</v>
      </c>
      <c r="AS1030" s="9"/>
      <c r="AT1030" s="9"/>
      <c r="AU1030" s="9"/>
      <c r="AV1030" s="9"/>
      <c r="AW1030" s="9"/>
      <c r="AX1030" s="9"/>
      <c r="AY1030" s="9"/>
      <c r="BE1030" s="9">
        <v>3.6691428571428575</v>
      </c>
      <c r="BF1030" s="9">
        <v>3.2941428571428575</v>
      </c>
      <c r="BG1030" s="9">
        <v>3.7266428571428576</v>
      </c>
      <c r="BH1030" s="9">
        <v>3.5466428571428574</v>
      </c>
      <c r="BI1030" s="9">
        <v>3.3766428571428575</v>
      </c>
      <c r="BJ1030" s="9">
        <v>3.1041428571428575</v>
      </c>
      <c r="BK1030" s="9">
        <v>3.5341428571428573</v>
      </c>
      <c r="BL1030" s="9">
        <v>3.6816428571428577</v>
      </c>
      <c r="BM1030" s="9">
        <v>4.082357142857143</v>
      </c>
      <c r="BN1030" s="9">
        <v>3.2841428571428573</v>
      </c>
      <c r="BO1030" s="9">
        <v>3.854857142857143</v>
      </c>
      <c r="BP1030" s="9">
        <v>4.1114285714285721</v>
      </c>
      <c r="BQ1030" s="9">
        <v>3.5791428571428576</v>
      </c>
      <c r="BR1030" s="9">
        <v>3.7791428571428574</v>
      </c>
    </row>
    <row r="1031" spans="1:70" hidden="1" x14ac:dyDescent="0.25">
      <c r="A1031" s="8">
        <v>36756</v>
      </c>
      <c r="B1031" s="5">
        <f t="shared" si="40"/>
        <v>1025</v>
      </c>
      <c r="C1031" s="9"/>
      <c r="Z1031" s="3"/>
      <c r="AA1031" s="3">
        <v>4.43</v>
      </c>
      <c r="AB1031" s="3">
        <v>4.4359999999999999</v>
      </c>
      <c r="AC1031" s="179">
        <f t="shared" si="41"/>
        <v>0</v>
      </c>
      <c r="AE1031" s="9">
        <v>4.4359999999999999</v>
      </c>
      <c r="AF1031" s="9">
        <v>4.4359999999999999</v>
      </c>
      <c r="AG1031" s="9">
        <v>4.4984999999999999</v>
      </c>
      <c r="AH1031" s="9">
        <v>4.3659999999999997</v>
      </c>
      <c r="AI1031" s="9">
        <v>3.746</v>
      </c>
      <c r="AJ1031" s="9">
        <v>3.6309999999999998</v>
      </c>
      <c r="AK1031" s="9">
        <v>4.306</v>
      </c>
      <c r="AL1031" s="9">
        <v>4.4485000000000001</v>
      </c>
      <c r="AM1031" s="9">
        <v>5.0460000000000003</v>
      </c>
      <c r="AN1031" s="9">
        <v>3.601</v>
      </c>
      <c r="AO1031" s="9">
        <v>4.6035000000000004</v>
      </c>
      <c r="AP1031" s="9">
        <v>4.7759999999999998</v>
      </c>
      <c r="AQ1031" s="9">
        <v>4.3860000000000001</v>
      </c>
      <c r="AR1031" s="9">
        <v>4.6159999999999997</v>
      </c>
      <c r="AS1031" s="9"/>
      <c r="AT1031" s="9"/>
      <c r="AU1031" s="9"/>
      <c r="AV1031" s="9"/>
      <c r="AW1031" s="9"/>
      <c r="AX1031" s="9"/>
      <c r="AY1031" s="9"/>
      <c r="BE1031" s="9">
        <v>3.7109999999999999</v>
      </c>
      <c r="BF1031" s="9">
        <v>3.3279999999999998</v>
      </c>
      <c r="BG1031" s="9">
        <v>3.7709999999999999</v>
      </c>
      <c r="BH1031" s="9">
        <v>3.5834999999999999</v>
      </c>
      <c r="BI1031" s="9">
        <v>3.4059999999999997</v>
      </c>
      <c r="BJ1031" s="9">
        <v>3.1459999999999999</v>
      </c>
      <c r="BK1031" s="9">
        <v>3.5785</v>
      </c>
      <c r="BL1031" s="9">
        <v>3.7235</v>
      </c>
      <c r="BM1031" s="9">
        <v>4.1263571428571426</v>
      </c>
      <c r="BN1031" s="9">
        <v>3.3259999999999996</v>
      </c>
      <c r="BO1031" s="9">
        <v>3.8967142857142854</v>
      </c>
      <c r="BP1031" s="9">
        <v>4.1532857142857145</v>
      </c>
      <c r="BQ1031" s="9">
        <v>3.6185</v>
      </c>
      <c r="BR1031" s="9">
        <v>3.831</v>
      </c>
    </row>
    <row r="1032" spans="1:70" hidden="1" x14ac:dyDescent="0.25">
      <c r="A1032" s="8">
        <v>36759</v>
      </c>
      <c r="B1032" s="5">
        <f t="shared" si="40"/>
        <v>1026</v>
      </c>
      <c r="C1032" s="9"/>
      <c r="Z1032" s="3"/>
      <c r="AA1032" s="3">
        <v>4.54</v>
      </c>
      <c r="AB1032" s="3">
        <v>4.7469999999999999</v>
      </c>
      <c r="AC1032" s="179">
        <f t="shared" si="41"/>
        <v>0</v>
      </c>
      <c r="AE1032" s="9">
        <v>4.7469999999999999</v>
      </c>
      <c r="AF1032" s="9">
        <v>4.7469999999999999</v>
      </c>
      <c r="AG1032" s="9">
        <v>4.8045</v>
      </c>
      <c r="AH1032" s="9">
        <v>4.6194999999999995</v>
      </c>
      <c r="AI1032" s="9">
        <v>3.887</v>
      </c>
      <c r="AJ1032" s="9">
        <v>3.847</v>
      </c>
      <c r="AK1032" s="9">
        <v>4.6020000000000003</v>
      </c>
      <c r="AL1032" s="9">
        <v>4.7545000000000002</v>
      </c>
      <c r="AM1032" s="9">
        <v>5.6070000000000002</v>
      </c>
      <c r="AN1032" s="9">
        <v>3.8169999999999997</v>
      </c>
      <c r="AO1032" s="9">
        <v>4.9195000000000002</v>
      </c>
      <c r="AP1032" s="9">
        <v>5.0720000000000001</v>
      </c>
      <c r="AQ1032" s="9">
        <v>4.6870000000000003</v>
      </c>
      <c r="AR1032" s="9">
        <v>5.1269999999999998</v>
      </c>
      <c r="AS1032" s="9"/>
      <c r="AT1032" s="9"/>
      <c r="AU1032" s="9"/>
      <c r="AV1032" s="9"/>
      <c r="AW1032" s="9"/>
      <c r="AX1032" s="9"/>
      <c r="AY1032" s="9"/>
      <c r="BE1032" s="9">
        <v>3.8628571428571434</v>
      </c>
      <c r="BF1032" s="9">
        <v>3.4878571428571434</v>
      </c>
      <c r="BG1032" s="9">
        <v>3.9228571428571435</v>
      </c>
      <c r="BH1032" s="9">
        <v>3.7378571428571434</v>
      </c>
      <c r="BI1032" s="9">
        <v>3.5453571428571435</v>
      </c>
      <c r="BJ1032" s="9">
        <v>3.2878571428571437</v>
      </c>
      <c r="BK1032" s="9">
        <v>3.7278571428571432</v>
      </c>
      <c r="BL1032" s="9">
        <v>3.8753571428571436</v>
      </c>
      <c r="BM1032" s="9">
        <v>4.2907142857142864</v>
      </c>
      <c r="BN1032" s="9">
        <v>3.4878571428571434</v>
      </c>
      <c r="BO1032" s="9">
        <v>4.0485714285714289</v>
      </c>
      <c r="BP1032" s="9">
        <v>4.305142857142858</v>
      </c>
      <c r="BQ1032" s="9">
        <v>3.7753571428571435</v>
      </c>
      <c r="BR1032" s="9">
        <v>3.9878571428571434</v>
      </c>
    </row>
    <row r="1033" spans="1:70" hidden="1" x14ac:dyDescent="0.25">
      <c r="A1033" s="8">
        <v>36760</v>
      </c>
      <c r="B1033" s="5">
        <f t="shared" si="40"/>
        <v>1027</v>
      </c>
      <c r="C1033" s="9"/>
      <c r="Z1033" s="3"/>
      <c r="AA1033" s="3">
        <v>4.8099999999999996</v>
      </c>
      <c r="AB1033" s="3">
        <v>4.5199999999999996</v>
      </c>
      <c r="AC1033" s="179">
        <f t="shared" si="41"/>
        <v>0</v>
      </c>
      <c r="AE1033" s="9">
        <v>4.5199999999999996</v>
      </c>
      <c r="AF1033" s="9">
        <v>4.5199999999999996</v>
      </c>
      <c r="AG1033" s="9">
        <v>4.5774999999999997</v>
      </c>
      <c r="AH1033" s="9">
        <v>4.3650000000000002</v>
      </c>
      <c r="AI1033" s="9">
        <v>3.63</v>
      </c>
      <c r="AJ1033" s="9">
        <v>3.5649999999999999</v>
      </c>
      <c r="AK1033" s="9">
        <v>4.38</v>
      </c>
      <c r="AL1033" s="9">
        <v>4.5324999999999998</v>
      </c>
      <c r="AM1033" s="9">
        <v>5.63</v>
      </c>
      <c r="AN1033" s="9">
        <v>3.5350000000000001</v>
      </c>
      <c r="AO1033" s="9">
        <v>4.6950000000000003</v>
      </c>
      <c r="AP1033" s="9">
        <v>4.8499999999999996</v>
      </c>
      <c r="AQ1033" s="9">
        <v>4.4550000000000001</v>
      </c>
      <c r="AR1033" s="9">
        <v>4.99</v>
      </c>
      <c r="AS1033" s="9"/>
      <c r="AT1033" s="9"/>
      <c r="AU1033" s="9"/>
      <c r="AV1033" s="9"/>
      <c r="AW1033" s="9"/>
      <c r="AX1033" s="9"/>
      <c r="AY1033" s="9"/>
      <c r="BE1033" s="9">
        <v>3.7351428571428573</v>
      </c>
      <c r="BF1033" s="9">
        <v>3.3551428571428574</v>
      </c>
      <c r="BG1033" s="9">
        <v>3.7951428571428574</v>
      </c>
      <c r="BH1033" s="9">
        <v>3.6051428571428574</v>
      </c>
      <c r="BI1033" s="9">
        <v>3.3926428571428575</v>
      </c>
      <c r="BJ1033" s="9">
        <v>3.1401428571428571</v>
      </c>
      <c r="BK1033" s="9">
        <v>3.6001428571428571</v>
      </c>
      <c r="BL1033" s="9">
        <v>3.7476428571428575</v>
      </c>
      <c r="BM1033" s="9">
        <v>4.3230000000000004</v>
      </c>
      <c r="BN1033" s="9">
        <v>3.3551428571428574</v>
      </c>
      <c r="BO1033" s="9">
        <v>3.9208571428571428</v>
      </c>
      <c r="BP1033" s="9">
        <v>4.1774285714285719</v>
      </c>
      <c r="BQ1033" s="9">
        <v>3.6476428571428574</v>
      </c>
      <c r="BR1033" s="9">
        <v>3.8751428571428574</v>
      </c>
    </row>
    <row r="1034" spans="1:70" hidden="1" x14ac:dyDescent="0.25">
      <c r="A1034" s="8">
        <v>36761</v>
      </c>
      <c r="B1034" s="5">
        <f t="shared" ref="B1034:B1097" si="42">B1033+1</f>
        <v>1028</v>
      </c>
      <c r="C1034" s="9"/>
      <c r="Z1034" s="3"/>
      <c r="AA1034" s="3">
        <v>4.7</v>
      </c>
      <c r="AB1034" s="3">
        <v>4.6050000000000004</v>
      </c>
      <c r="AC1034" s="179">
        <f t="shared" si="41"/>
        <v>0</v>
      </c>
      <c r="AE1034" s="9">
        <v>4.6050000000000004</v>
      </c>
      <c r="AF1034" s="9">
        <v>4.6050000000000004</v>
      </c>
      <c r="AG1034" s="9">
        <v>4.66</v>
      </c>
      <c r="AH1034" s="9">
        <v>4.4450000000000003</v>
      </c>
      <c r="AI1034" s="9">
        <v>3.6549999999999998</v>
      </c>
      <c r="AJ1034" s="9">
        <v>3.605</v>
      </c>
      <c r="AK1034" s="9">
        <v>4.46</v>
      </c>
      <c r="AL1034" s="9">
        <v>4.6150000000000002</v>
      </c>
      <c r="AM1034" s="9">
        <v>5.7350000000000003</v>
      </c>
      <c r="AN1034" s="9">
        <v>3.58</v>
      </c>
      <c r="AO1034" s="9">
        <v>4.78</v>
      </c>
      <c r="AP1034" s="9">
        <v>4.9349999999999996</v>
      </c>
      <c r="AQ1034" s="9">
        <v>4.5350000000000001</v>
      </c>
      <c r="AR1034" s="9">
        <v>5.13</v>
      </c>
      <c r="AS1034" s="9"/>
      <c r="AT1034" s="9"/>
      <c r="AU1034" s="9"/>
      <c r="AV1034" s="9"/>
      <c r="AW1034" s="9"/>
      <c r="AX1034" s="9"/>
      <c r="AY1034" s="9"/>
      <c r="BE1034" s="9">
        <v>3.7424285714285714</v>
      </c>
      <c r="BF1034" s="9">
        <v>3.3574285714285712</v>
      </c>
      <c r="BG1034" s="9">
        <v>3.8024285714285715</v>
      </c>
      <c r="BH1034" s="9">
        <v>3.6124285714285715</v>
      </c>
      <c r="BI1034" s="9">
        <v>3.3924285714285713</v>
      </c>
      <c r="BJ1034" s="9">
        <v>3.1399285714285714</v>
      </c>
      <c r="BK1034" s="9">
        <v>3.6074285714285717</v>
      </c>
      <c r="BL1034" s="9">
        <v>3.7549285714285716</v>
      </c>
      <c r="BM1034" s="9">
        <v>4.3377857142857144</v>
      </c>
      <c r="BN1034" s="9">
        <v>3.3624285714285715</v>
      </c>
      <c r="BO1034" s="9">
        <v>3.9281428571428574</v>
      </c>
      <c r="BP1034" s="9">
        <v>4.1847142857142856</v>
      </c>
      <c r="BQ1034" s="9">
        <v>3.6549285714285715</v>
      </c>
      <c r="BR1034" s="9">
        <v>3.8824285714285716</v>
      </c>
    </row>
    <row r="1035" spans="1:70" hidden="1" x14ac:dyDescent="0.25">
      <c r="A1035" s="8">
        <v>36762</v>
      </c>
      <c r="B1035" s="5">
        <f t="shared" si="42"/>
        <v>1029</v>
      </c>
      <c r="C1035" s="9"/>
      <c r="Z1035" s="3"/>
      <c r="AA1035" s="3">
        <v>4.49</v>
      </c>
      <c r="AB1035" s="3">
        <v>4.54</v>
      </c>
      <c r="AC1035" s="179">
        <f t="shared" si="41"/>
        <v>0</v>
      </c>
      <c r="AE1035" s="9">
        <v>4.54</v>
      </c>
      <c r="AF1035" s="9">
        <v>4.54</v>
      </c>
      <c r="AG1035" s="9">
        <v>4.5925000000000002</v>
      </c>
      <c r="AH1035" s="9">
        <v>4.3949999999999996</v>
      </c>
      <c r="AI1035" s="9">
        <v>3.5750000000000002</v>
      </c>
      <c r="AJ1035" s="9">
        <v>3.48</v>
      </c>
      <c r="AK1035" s="9">
        <v>4.3975</v>
      </c>
      <c r="AL1035" s="9">
        <v>4.5525000000000002</v>
      </c>
      <c r="AM1035" s="9">
        <v>5.9450000000000003</v>
      </c>
      <c r="AN1035" s="9">
        <v>3.47</v>
      </c>
      <c r="AO1035" s="9">
        <v>4.7149999999999999</v>
      </c>
      <c r="AP1035" s="9">
        <v>4.8600000000000003</v>
      </c>
      <c r="AQ1035" s="9">
        <v>4.4749999999999996</v>
      </c>
      <c r="AR1035" s="9">
        <v>5.14</v>
      </c>
      <c r="AS1035" s="9"/>
      <c r="AT1035" s="9"/>
      <c r="AU1035" s="9"/>
      <c r="AV1035" s="9"/>
      <c r="AW1035" s="9"/>
      <c r="AX1035" s="9"/>
      <c r="AY1035" s="9"/>
      <c r="BE1035" s="9">
        <v>3.7118571428571427</v>
      </c>
      <c r="BF1035" s="9">
        <v>3.3218571428571426</v>
      </c>
      <c r="BG1035" s="9">
        <v>3.7668571428571429</v>
      </c>
      <c r="BH1035" s="9">
        <v>3.5768571428571425</v>
      </c>
      <c r="BI1035" s="9">
        <v>3.3543571428571428</v>
      </c>
      <c r="BJ1035" s="9">
        <v>3.1018571428571429</v>
      </c>
      <c r="BK1035" s="9">
        <v>3.5768571428571425</v>
      </c>
      <c r="BL1035" s="9">
        <v>3.7243571428571429</v>
      </c>
      <c r="BM1035" s="9">
        <v>4.4822142857142859</v>
      </c>
      <c r="BN1035" s="9">
        <v>3.3318571428571429</v>
      </c>
      <c r="BO1035" s="9">
        <v>3.8975714285714282</v>
      </c>
      <c r="BP1035" s="9">
        <v>4.1541428571428574</v>
      </c>
      <c r="BQ1035" s="9">
        <v>3.6218571428571429</v>
      </c>
      <c r="BR1035" s="9">
        <v>3.8918571428571429</v>
      </c>
    </row>
    <row r="1036" spans="1:70" hidden="1" x14ac:dyDescent="0.25">
      <c r="A1036" s="8">
        <v>36763</v>
      </c>
      <c r="B1036" s="5">
        <f t="shared" si="42"/>
        <v>1030</v>
      </c>
      <c r="C1036" s="9"/>
      <c r="Z1036" s="3"/>
      <c r="AA1036" s="3">
        <v>4.5999999999999996</v>
      </c>
      <c r="AB1036" s="3">
        <v>4.6280000000000001</v>
      </c>
      <c r="AC1036" s="179">
        <f t="shared" si="41"/>
        <v>0</v>
      </c>
      <c r="AE1036" s="9">
        <v>4.6280000000000001</v>
      </c>
      <c r="AF1036" s="9">
        <v>4.6280000000000001</v>
      </c>
      <c r="AG1036" s="9">
        <v>4.6829999999999998</v>
      </c>
      <c r="AH1036" s="9">
        <v>4.4779999999999998</v>
      </c>
      <c r="AI1036" s="9">
        <v>3.5179999999999998</v>
      </c>
      <c r="AJ1036" s="9">
        <v>3.4480000000000004</v>
      </c>
      <c r="AK1036" s="9">
        <v>4.4830000000000005</v>
      </c>
      <c r="AL1036" s="9">
        <v>4.633</v>
      </c>
      <c r="AM1036" s="9">
        <v>6.8629999999999995</v>
      </c>
      <c r="AN1036" s="9">
        <v>3.4480000000000004</v>
      </c>
      <c r="AO1036" s="9">
        <v>4.798</v>
      </c>
      <c r="AP1036" s="9">
        <v>4.9430000000000005</v>
      </c>
      <c r="AQ1036" s="9">
        <v>4.5680000000000005</v>
      </c>
      <c r="AR1036" s="9">
        <v>5.5529999999999999</v>
      </c>
      <c r="AS1036" s="9"/>
      <c r="AT1036" s="9"/>
      <c r="AU1036" s="9"/>
      <c r="AV1036" s="9"/>
      <c r="AW1036" s="9"/>
      <c r="AX1036" s="9"/>
      <c r="AY1036" s="9"/>
      <c r="BE1036" s="9">
        <v>3.7757142857142858</v>
      </c>
      <c r="BF1036" s="9">
        <v>3.4057142857142857</v>
      </c>
      <c r="BG1036" s="9">
        <v>3.830714285714286</v>
      </c>
      <c r="BH1036" s="9">
        <v>3.6382142857142856</v>
      </c>
      <c r="BI1036" s="9">
        <v>3.3782142857142858</v>
      </c>
      <c r="BJ1036" s="9">
        <v>3.1357142857142857</v>
      </c>
      <c r="BK1036" s="9">
        <v>3.640714285714286</v>
      </c>
      <c r="BL1036" s="9">
        <v>3.788214285714286</v>
      </c>
      <c r="BM1036" s="9">
        <v>4.6460714285714282</v>
      </c>
      <c r="BN1036" s="9">
        <v>3.3957142857142859</v>
      </c>
      <c r="BO1036" s="9">
        <v>3.9614285714285717</v>
      </c>
      <c r="BP1036" s="9">
        <v>4.218</v>
      </c>
      <c r="BQ1036" s="9">
        <v>3.6857142857142859</v>
      </c>
      <c r="BR1036" s="9">
        <v>3.995714285714286</v>
      </c>
    </row>
    <row r="1037" spans="1:70" hidden="1" x14ac:dyDescent="0.25">
      <c r="A1037" s="8">
        <v>36766</v>
      </c>
      <c r="B1037" s="5">
        <f t="shared" si="42"/>
        <v>1031</v>
      </c>
      <c r="C1037" s="9"/>
      <c r="Z1037" s="3"/>
      <c r="AA1037" s="3">
        <v>4.6100000000000003</v>
      </c>
      <c r="AB1037" s="3">
        <v>4.6849999999999996</v>
      </c>
      <c r="AC1037" s="179">
        <f t="shared" si="41"/>
        <v>0</v>
      </c>
      <c r="AE1037" s="9">
        <v>4.6849999999999996</v>
      </c>
      <c r="AF1037" s="9">
        <v>4.6849999999999996</v>
      </c>
      <c r="AG1037" s="9">
        <v>4.7350000000000003</v>
      </c>
      <c r="AH1037" s="9">
        <v>4.5199999999999996</v>
      </c>
      <c r="AI1037" s="9">
        <v>3.4449999999999998</v>
      </c>
      <c r="AJ1037" s="9">
        <v>3.4449999999999998</v>
      </c>
      <c r="AK1037" s="9">
        <v>4.5449999999999999</v>
      </c>
      <c r="AL1037" s="9">
        <v>4.6849999999999996</v>
      </c>
      <c r="AM1037" s="9">
        <v>7.1849999999999996</v>
      </c>
      <c r="AN1037" s="9">
        <v>3.4449999999999998</v>
      </c>
      <c r="AO1037" s="9">
        <v>4.8550000000000004</v>
      </c>
      <c r="AP1037" s="9">
        <v>5</v>
      </c>
      <c r="AQ1037" s="9">
        <v>4.6224999999999996</v>
      </c>
      <c r="AR1037" s="9">
        <v>5.79</v>
      </c>
      <c r="AS1037" s="9"/>
      <c r="AT1037" s="9"/>
      <c r="AU1037" s="9"/>
      <c r="AV1037" s="9"/>
      <c r="AW1037" s="9"/>
      <c r="AX1037" s="9"/>
      <c r="AY1037" s="9"/>
      <c r="BE1037" s="9">
        <v>3.8237142857142858</v>
      </c>
      <c r="BF1037" s="9">
        <v>3.4437142857142859</v>
      </c>
      <c r="BG1037" s="9">
        <v>3.878714285714286</v>
      </c>
      <c r="BH1037" s="9">
        <v>3.6837142857142857</v>
      </c>
      <c r="BI1037" s="9">
        <v>3.3812142857142859</v>
      </c>
      <c r="BJ1037" s="9">
        <v>3.1537142857142859</v>
      </c>
      <c r="BK1037" s="9">
        <v>3.6862142857142857</v>
      </c>
      <c r="BL1037" s="9">
        <v>3.836214285714286</v>
      </c>
      <c r="BM1037" s="9">
        <v>4.7251428571428571</v>
      </c>
      <c r="BN1037" s="9">
        <v>3.4487142857142858</v>
      </c>
      <c r="BO1037" s="9">
        <v>4.0094285714285718</v>
      </c>
      <c r="BP1037" s="9">
        <v>4.266</v>
      </c>
      <c r="BQ1037" s="9">
        <v>3.7362142857142859</v>
      </c>
      <c r="BR1037" s="9">
        <v>4.0437142857142856</v>
      </c>
    </row>
    <row r="1038" spans="1:70" hidden="1" x14ac:dyDescent="0.25">
      <c r="A1038" s="8">
        <v>36767</v>
      </c>
      <c r="B1038" s="5">
        <f t="shared" si="42"/>
        <v>1032</v>
      </c>
      <c r="C1038" s="9"/>
      <c r="E1038" s="1">
        <v>1</v>
      </c>
      <c r="Z1038" s="3"/>
      <c r="AA1038" s="3">
        <v>4.6500000000000004</v>
      </c>
      <c r="AB1038" s="3">
        <v>4.6180000000000003</v>
      </c>
      <c r="AC1038" s="179">
        <f t="shared" si="41"/>
        <v>0</v>
      </c>
      <c r="AD1038" s="1">
        <v>1</v>
      </c>
      <c r="AE1038" s="9">
        <v>4.6180000000000003</v>
      </c>
      <c r="AF1038" s="9">
        <v>4.6180000000000003</v>
      </c>
      <c r="AG1038" s="9">
        <v>4.66999999</v>
      </c>
      <c r="AH1038" s="9">
        <v>4.4330000000000007</v>
      </c>
      <c r="AI1038" s="9">
        <v>3.4130000000000003</v>
      </c>
      <c r="AJ1038" s="9">
        <v>3.4030000000000005</v>
      </c>
      <c r="AK1038" s="9">
        <v>4.4800000000000004</v>
      </c>
      <c r="AL1038" s="9">
        <v>4.62</v>
      </c>
      <c r="AM1038" s="9">
        <v>7.2230000000000008</v>
      </c>
      <c r="AN1038" s="9">
        <v>3.3980000000000006</v>
      </c>
      <c r="AO1038" s="9">
        <v>4.7880000000000003</v>
      </c>
      <c r="AP1038" s="9">
        <v>4.9380000000000006</v>
      </c>
      <c r="AQ1038" s="9">
        <v>4.5430000000000001</v>
      </c>
      <c r="AR1038" s="9">
        <v>5.9530000000000003</v>
      </c>
      <c r="AS1038" s="9"/>
      <c r="AT1038" s="9"/>
      <c r="AU1038" s="9"/>
      <c r="AV1038" s="9"/>
      <c r="AW1038" s="9"/>
      <c r="AX1038" s="9"/>
      <c r="AY1038" s="9"/>
      <c r="BE1038" s="9">
        <v>3.8342857142857141</v>
      </c>
      <c r="BF1038" s="9">
        <v>3.464285714285714</v>
      </c>
      <c r="BG1038" s="9">
        <v>3.8892857142857142</v>
      </c>
      <c r="BH1038" s="9">
        <v>3.694285714285714</v>
      </c>
      <c r="BI1038" s="9">
        <v>3.3942857142857141</v>
      </c>
      <c r="BJ1038" s="9">
        <v>3.1642857142857137</v>
      </c>
      <c r="BK1038" s="9">
        <v>3.6967857142857139</v>
      </c>
      <c r="BL1038" s="9">
        <v>3.8467857142857143</v>
      </c>
      <c r="BM1038" s="9">
        <v>4.725714285714286</v>
      </c>
      <c r="BN1038" s="9">
        <v>3.4592857142857141</v>
      </c>
      <c r="BO1038" s="9">
        <v>4.0199999999999996</v>
      </c>
      <c r="BP1038" s="9">
        <v>4.2765714285714287</v>
      </c>
      <c r="BQ1038" s="9">
        <v>3.7467857142857142</v>
      </c>
      <c r="BR1038" s="9">
        <v>4.0542857142857143</v>
      </c>
    </row>
    <row r="1039" spans="1:70" hidden="1" x14ac:dyDescent="0.25">
      <c r="A1039" s="8">
        <v>36768</v>
      </c>
      <c r="B1039" s="5">
        <f t="shared" si="42"/>
        <v>1033</v>
      </c>
      <c r="C1039" s="9"/>
      <c r="Z1039" s="3"/>
      <c r="AA1039" s="3">
        <v>4.665</v>
      </c>
      <c r="AB1039" s="3">
        <v>4.8010000000000002</v>
      </c>
      <c r="AC1039" s="179">
        <f t="shared" si="41"/>
        <v>0</v>
      </c>
      <c r="AE1039" s="9">
        <v>4.8010000000000002</v>
      </c>
      <c r="AF1039" s="9">
        <v>4.8010000000000002</v>
      </c>
      <c r="AG1039" s="9">
        <v>4.8559999999999999</v>
      </c>
      <c r="AH1039" s="9">
        <v>4.6509999999999998</v>
      </c>
      <c r="AI1039" s="9">
        <v>3.9460000000000002</v>
      </c>
      <c r="AJ1039" s="9">
        <v>3.9510000000000001</v>
      </c>
      <c r="AK1039" s="9">
        <v>4.6585000000000001</v>
      </c>
      <c r="AL1039" s="9">
        <v>4.7885</v>
      </c>
      <c r="AM1039" s="9">
        <v>5.4610000000000003</v>
      </c>
      <c r="AN1039" s="9">
        <v>4.2210000000000001</v>
      </c>
      <c r="AO1039" s="9">
        <v>4.9935</v>
      </c>
      <c r="AP1039" s="9">
        <v>5.2385000000000002</v>
      </c>
      <c r="AQ1039" s="9">
        <v>4.7060000000000004</v>
      </c>
      <c r="AR1039" s="9">
        <v>4.9009999999999998</v>
      </c>
      <c r="AS1039" s="9"/>
      <c r="AT1039" s="9"/>
      <c r="AU1039" s="9"/>
      <c r="AV1039" s="9"/>
      <c r="AW1039" s="9"/>
      <c r="AX1039" s="9"/>
      <c r="AY1039" s="9"/>
      <c r="BE1039" s="9">
        <v>3.9272857142857149</v>
      </c>
      <c r="BF1039" s="9">
        <v>3.547285714285715</v>
      </c>
      <c r="BG1039" s="9">
        <v>3.984785714285715</v>
      </c>
      <c r="BH1039" s="9">
        <v>3.7822857142857149</v>
      </c>
      <c r="BI1039" s="9">
        <v>3.467285714285715</v>
      </c>
      <c r="BJ1039" s="9">
        <v>3.2522857142857151</v>
      </c>
      <c r="BK1039" s="9">
        <v>3.7897857142857148</v>
      </c>
      <c r="BL1039" s="9">
        <v>3.9397857142857151</v>
      </c>
      <c r="BM1039" s="9">
        <v>4.3787142857142864</v>
      </c>
      <c r="BN1039" s="9">
        <v>3.5422857142857147</v>
      </c>
      <c r="BO1039" s="9">
        <v>4.1180000000000003</v>
      </c>
      <c r="BP1039" s="9">
        <v>4.3695714285714295</v>
      </c>
      <c r="BQ1039" s="9">
        <v>3.842285714285715</v>
      </c>
      <c r="BR1039" s="9">
        <v>4.0572857142857153</v>
      </c>
    </row>
    <row r="1040" spans="1:70" hidden="1" x14ac:dyDescent="0.25">
      <c r="A1040" s="8">
        <v>36769</v>
      </c>
      <c r="B1040" s="5">
        <f t="shared" si="42"/>
        <v>1034</v>
      </c>
      <c r="C1040" s="9"/>
      <c r="Z1040" s="3"/>
      <c r="AA1040" s="3">
        <v>4.82</v>
      </c>
      <c r="AB1040" s="3">
        <v>4.782</v>
      </c>
      <c r="AC1040" s="179">
        <f t="shared" si="41"/>
        <v>0</v>
      </c>
      <c r="AE1040" s="9">
        <v>4.782</v>
      </c>
      <c r="AF1040" s="9">
        <v>4.782</v>
      </c>
      <c r="AG1040" s="9">
        <v>4.8395000000000001</v>
      </c>
      <c r="AH1040" s="9">
        <v>4.6020000000000003</v>
      </c>
      <c r="AI1040" s="9">
        <v>3.8645</v>
      </c>
      <c r="AJ1040" s="9">
        <v>3.8420000000000001</v>
      </c>
      <c r="AK1040" s="9">
        <v>4.6345000000000001</v>
      </c>
      <c r="AL1040" s="9">
        <v>4.7694999999999999</v>
      </c>
      <c r="AM1040" s="9">
        <v>5.6820000000000004</v>
      </c>
      <c r="AN1040" s="9">
        <v>4.2569999999999997</v>
      </c>
      <c r="AO1040" s="9">
        <v>4.9744999999999999</v>
      </c>
      <c r="AP1040" s="9">
        <v>5.2220000000000004</v>
      </c>
      <c r="AQ1040" s="9">
        <v>4.6795</v>
      </c>
      <c r="AR1040" s="9">
        <v>5.1820000000000004</v>
      </c>
      <c r="AS1040" s="9"/>
      <c r="AT1040" s="9"/>
      <c r="AU1040" s="9"/>
      <c r="AV1040" s="9"/>
      <c r="AW1040" s="9"/>
      <c r="AX1040" s="9"/>
      <c r="AY1040" s="9"/>
      <c r="BE1040" s="9">
        <v>3.9378571428571427</v>
      </c>
      <c r="BF1040" s="9">
        <v>3.5678571428571426</v>
      </c>
      <c r="BG1040" s="9">
        <v>3.9953571428571428</v>
      </c>
      <c r="BH1040" s="9">
        <v>3.7878571428571428</v>
      </c>
      <c r="BI1040" s="9">
        <v>3.4578571428571427</v>
      </c>
      <c r="BJ1040" s="9">
        <v>3.2178571428571425</v>
      </c>
      <c r="BK1040" s="9">
        <v>3.7978571428571426</v>
      </c>
      <c r="BL1040" s="9">
        <v>3.9503571428571429</v>
      </c>
      <c r="BM1040" s="9">
        <v>4.4585714285714282</v>
      </c>
      <c r="BN1040" s="9">
        <v>3.5528571428571425</v>
      </c>
      <c r="BO1040" s="9">
        <v>4.1285714285714281</v>
      </c>
      <c r="BP1040" s="9">
        <v>4.3801428571428573</v>
      </c>
      <c r="BQ1040" s="9">
        <v>3.8528571428571428</v>
      </c>
      <c r="BR1040" s="9">
        <v>4.1378571428571425</v>
      </c>
    </row>
    <row r="1041" spans="1:70" hidden="1" x14ac:dyDescent="0.25">
      <c r="A1041" s="8">
        <v>36770</v>
      </c>
      <c r="B1041" s="5">
        <f t="shared" si="42"/>
        <v>1035</v>
      </c>
      <c r="C1041" s="9"/>
      <c r="Z1041" s="3"/>
      <c r="AA1041" s="3">
        <v>4.75</v>
      </c>
      <c r="AB1041" s="3">
        <v>4.835</v>
      </c>
      <c r="AC1041" s="179">
        <f t="shared" si="41"/>
        <v>0</v>
      </c>
      <c r="AE1041" s="9">
        <v>4.835</v>
      </c>
      <c r="AF1041" s="9">
        <v>4.835</v>
      </c>
      <c r="AG1041" s="9">
        <v>4.8925000000000001</v>
      </c>
      <c r="AH1041" s="9">
        <v>4.67</v>
      </c>
      <c r="AI1041" s="9">
        <v>4.1050000000000004</v>
      </c>
      <c r="AJ1041" s="9">
        <v>4.0599999999999996</v>
      </c>
      <c r="AK1041" s="9">
        <v>4.6875</v>
      </c>
      <c r="AL1041" s="9">
        <v>4.8250000000000002</v>
      </c>
      <c r="AM1041" s="9">
        <v>5.69</v>
      </c>
      <c r="AN1041" s="9">
        <v>4.3449999999999998</v>
      </c>
      <c r="AO1041" s="9">
        <v>5.0324999999999998</v>
      </c>
      <c r="AP1041" s="9">
        <v>5.2750000000000004</v>
      </c>
      <c r="AQ1041" s="9">
        <v>4.7374999999999998</v>
      </c>
      <c r="AR1041" s="9">
        <v>5.2350000000000003</v>
      </c>
      <c r="AS1041" s="9"/>
      <c r="AT1041" s="9"/>
      <c r="AU1041" s="9"/>
      <c r="AV1041" s="9"/>
      <c r="AW1041" s="9"/>
      <c r="AX1041" s="9"/>
      <c r="AY1041" s="9"/>
      <c r="BE1041" s="9">
        <v>3.9821428571428572</v>
      </c>
      <c r="BF1041" s="9">
        <v>3.6071428571428572</v>
      </c>
      <c r="BG1041" s="9">
        <v>4.0396428571428569</v>
      </c>
      <c r="BH1041" s="9">
        <v>3.8321428571428573</v>
      </c>
      <c r="BI1041" s="9">
        <v>3.5421428571428573</v>
      </c>
      <c r="BJ1041" s="9">
        <v>3.2921428571428573</v>
      </c>
      <c r="BK1041" s="9">
        <v>3.8421428571428571</v>
      </c>
      <c r="BL1041" s="9">
        <v>3.9946428571428574</v>
      </c>
      <c r="BM1041" s="9">
        <v>4.4278571428571425</v>
      </c>
      <c r="BN1041" s="9">
        <v>3.597142857142857</v>
      </c>
      <c r="BO1041" s="9">
        <v>4.1728571428571426</v>
      </c>
      <c r="BP1041" s="9">
        <v>4.4244285714285718</v>
      </c>
      <c r="BQ1041" s="9">
        <v>3.8971428571428572</v>
      </c>
      <c r="BR1041" s="9">
        <v>4.1821428571428569</v>
      </c>
    </row>
    <row r="1042" spans="1:70" hidden="1" x14ac:dyDescent="0.25">
      <c r="A1042" s="8">
        <v>36774</v>
      </c>
      <c r="B1042" s="5">
        <f t="shared" si="42"/>
        <v>1036</v>
      </c>
      <c r="C1042" s="9"/>
      <c r="Z1042" s="3"/>
      <c r="AA1042" s="3">
        <v>4.8499999999999996</v>
      </c>
      <c r="AB1042" s="3">
        <v>4.95</v>
      </c>
      <c r="AC1042" s="179">
        <f t="shared" si="41"/>
        <v>0</v>
      </c>
      <c r="AE1042" s="9">
        <v>4.95</v>
      </c>
      <c r="AF1042" s="9">
        <v>4.95</v>
      </c>
      <c r="AG1042" s="9">
        <v>5.0075000000000003</v>
      </c>
      <c r="AH1042" s="9">
        <v>4.84</v>
      </c>
      <c r="AI1042" s="9">
        <v>4.4400000000000004</v>
      </c>
      <c r="AJ1042" s="9">
        <v>4.34</v>
      </c>
      <c r="AK1042" s="9">
        <v>4.8075000000000001</v>
      </c>
      <c r="AL1042" s="9">
        <v>4.95</v>
      </c>
      <c r="AM1042" s="9">
        <v>5.8150000000000004</v>
      </c>
      <c r="AN1042" s="9">
        <v>4.57</v>
      </c>
      <c r="AO1042" s="9">
        <v>5.15</v>
      </c>
      <c r="AP1042" s="9">
        <v>5.4</v>
      </c>
      <c r="AQ1042" s="9">
        <v>4.8899999999999997</v>
      </c>
      <c r="AR1042" s="9">
        <v>5.35</v>
      </c>
      <c r="AS1042" s="9"/>
      <c r="AT1042" s="9"/>
      <c r="AU1042" s="9"/>
      <c r="AV1042" s="9"/>
      <c r="AW1042" s="9"/>
      <c r="AX1042" s="9"/>
      <c r="AY1042" s="9"/>
      <c r="BE1042" s="9">
        <v>4.0632857142857146</v>
      </c>
      <c r="BF1042" s="9">
        <v>3.7182857142857144</v>
      </c>
      <c r="BG1042" s="9">
        <v>4.1207857142857147</v>
      </c>
      <c r="BH1042" s="9">
        <v>3.9182857142857146</v>
      </c>
      <c r="BI1042" s="9">
        <v>3.7082857142857146</v>
      </c>
      <c r="BJ1042" s="9">
        <v>3.4582857142857146</v>
      </c>
      <c r="BK1042" s="9">
        <v>3.9232857142857145</v>
      </c>
      <c r="BL1042" s="9">
        <v>4.0757857142857148</v>
      </c>
      <c r="BM1042" s="9">
        <v>4.524</v>
      </c>
      <c r="BN1042" s="9">
        <v>3.7182857142857144</v>
      </c>
      <c r="BO1042" s="9">
        <v>4.2590000000000003</v>
      </c>
      <c r="BP1042" s="9">
        <v>4.5055714285714288</v>
      </c>
      <c r="BQ1042" s="9">
        <v>3.9782857142857146</v>
      </c>
      <c r="BR1042" s="9">
        <v>4.2632857142857148</v>
      </c>
    </row>
    <row r="1043" spans="1:70" hidden="1" x14ac:dyDescent="0.25">
      <c r="A1043" s="8">
        <v>36775</v>
      </c>
      <c r="B1043" s="5">
        <f t="shared" si="42"/>
        <v>1037</v>
      </c>
      <c r="C1043" s="9"/>
      <c r="Z1043" s="3"/>
      <c r="AA1043" s="3">
        <v>4.99</v>
      </c>
      <c r="AB1043" s="3">
        <v>5.0709999999999997</v>
      </c>
      <c r="AC1043" s="179">
        <f t="shared" si="41"/>
        <v>0</v>
      </c>
      <c r="AE1043" s="9">
        <v>5.0710000000000006</v>
      </c>
      <c r="AF1043" s="9">
        <v>5.0710000000000006</v>
      </c>
      <c r="AG1043" s="9">
        <v>5.1310000000000002</v>
      </c>
      <c r="AH1043" s="9">
        <v>4.9535000000000009</v>
      </c>
      <c r="AI1043" s="9">
        <v>4.6510000000000007</v>
      </c>
      <c r="AJ1043" s="9">
        <v>4.5410000000000004</v>
      </c>
      <c r="AK1043" s="9">
        <v>4.9335000000000004</v>
      </c>
      <c r="AL1043" s="9">
        <v>5.073500000000001</v>
      </c>
      <c r="AM1043" s="9">
        <v>5.9610000000000003</v>
      </c>
      <c r="AN1043" s="9">
        <v>4.7110000000000003</v>
      </c>
      <c r="AO1043" s="9">
        <v>5.2710000000000008</v>
      </c>
      <c r="AP1043" s="9">
        <v>5.5460000000000003</v>
      </c>
      <c r="AQ1043" s="9">
        <v>5.011000000000001</v>
      </c>
      <c r="AR1043" s="9">
        <v>5.471000000000001</v>
      </c>
      <c r="AS1043" s="9"/>
      <c r="AT1043" s="9"/>
      <c r="AU1043" s="9"/>
      <c r="AV1043" s="9"/>
      <c r="AW1043" s="9"/>
      <c r="AX1043" s="9"/>
      <c r="AY1043" s="9"/>
      <c r="BE1043" s="9">
        <v>4.168857142857143</v>
      </c>
      <c r="BF1043" s="9">
        <v>3.818857142857143</v>
      </c>
      <c r="BG1043" s="9">
        <v>4.2288571428571426</v>
      </c>
      <c r="BH1043" s="9">
        <v>4.0238571428571435</v>
      </c>
      <c r="BI1043" s="9">
        <v>3.8013571428571429</v>
      </c>
      <c r="BJ1043" s="9">
        <v>3.5588571428571432</v>
      </c>
      <c r="BK1043" s="9">
        <v>4.0313571428571429</v>
      </c>
      <c r="BL1043" s="9">
        <v>4.1813571428571432</v>
      </c>
      <c r="BM1043" s="9">
        <v>4.6238571428571431</v>
      </c>
      <c r="BN1043" s="9">
        <v>3.8238571428571428</v>
      </c>
      <c r="BO1043" s="9">
        <v>4.3645714285714288</v>
      </c>
      <c r="BP1043" s="9">
        <v>4.6111428571428572</v>
      </c>
      <c r="BQ1043" s="9">
        <v>4.0838571428571431</v>
      </c>
      <c r="BR1043" s="9">
        <v>4.3688571428571432</v>
      </c>
    </row>
    <row r="1044" spans="1:70" hidden="1" x14ac:dyDescent="0.25">
      <c r="A1044" s="8">
        <v>36776</v>
      </c>
      <c r="B1044" s="5">
        <f t="shared" si="42"/>
        <v>1038</v>
      </c>
      <c r="C1044" s="9"/>
      <c r="Z1044" s="3"/>
      <c r="AA1044" s="3">
        <v>4.96</v>
      </c>
      <c r="AB1044" s="3">
        <v>4.9980000000000002</v>
      </c>
      <c r="AC1044" s="179">
        <f t="shared" si="41"/>
        <v>0</v>
      </c>
      <c r="AE1044" s="9">
        <v>4.9980000000000002</v>
      </c>
      <c r="AF1044" s="9">
        <v>4.9980000000000002</v>
      </c>
      <c r="AG1044" s="9">
        <v>5.0655000000000001</v>
      </c>
      <c r="AH1044" s="9">
        <v>4.883</v>
      </c>
      <c r="AI1044" s="9">
        <v>4.5230000000000006</v>
      </c>
      <c r="AJ1044" s="9">
        <v>4.3980000000000006</v>
      </c>
      <c r="AK1044" s="9">
        <v>4.8630000000000004</v>
      </c>
      <c r="AL1044" s="9">
        <v>5.0005000000000006</v>
      </c>
      <c r="AM1044" s="9">
        <v>5.9180000000000001</v>
      </c>
      <c r="AN1044" s="9">
        <v>4.5880000000000001</v>
      </c>
      <c r="AO1044" s="9">
        <v>5.1980000000000004</v>
      </c>
      <c r="AP1044" s="9">
        <v>5.4580000000000002</v>
      </c>
      <c r="AQ1044" s="9">
        <v>4.9380000000000006</v>
      </c>
      <c r="AR1044" s="9">
        <v>5.3980000000000006</v>
      </c>
      <c r="AS1044" s="9"/>
      <c r="AT1044" s="9"/>
      <c r="AU1044" s="9"/>
      <c r="AV1044" s="9"/>
      <c r="AW1044" s="9"/>
      <c r="AX1044" s="9"/>
      <c r="AY1044" s="9"/>
      <c r="BE1044" s="9">
        <v>4.1745714285714284</v>
      </c>
      <c r="BF1044" s="9">
        <v>3.8195714285714284</v>
      </c>
      <c r="BG1044" s="9">
        <v>4.2320714285714285</v>
      </c>
      <c r="BH1044" s="9">
        <v>4.0320714285714283</v>
      </c>
      <c r="BI1044" s="9">
        <v>3.8170714285714284</v>
      </c>
      <c r="BJ1044" s="9">
        <v>3.5745714285714283</v>
      </c>
      <c r="BK1044" s="9">
        <v>4.0370714285714282</v>
      </c>
      <c r="BL1044" s="9">
        <v>4.1870714285714286</v>
      </c>
      <c r="BM1044" s="9">
        <v>4.6324285714285711</v>
      </c>
      <c r="BN1044" s="9">
        <v>3.8245714285714283</v>
      </c>
      <c r="BO1044" s="9">
        <v>4.3702857142857141</v>
      </c>
      <c r="BP1044" s="9">
        <v>4.6168571428571425</v>
      </c>
      <c r="BQ1044" s="9">
        <v>4.0895714285714284</v>
      </c>
      <c r="BR1044" s="9">
        <v>4.3745714285714286</v>
      </c>
    </row>
    <row r="1045" spans="1:70" hidden="1" x14ac:dyDescent="0.25">
      <c r="A1045" s="8">
        <v>36777</v>
      </c>
      <c r="B1045" s="5">
        <f t="shared" si="42"/>
        <v>1039</v>
      </c>
      <c r="C1045" s="9"/>
      <c r="Z1045" s="3"/>
      <c r="AA1045" s="3">
        <v>4.91</v>
      </c>
      <c r="AB1045" s="3">
        <v>4.88</v>
      </c>
      <c r="AC1045" s="179">
        <f t="shared" si="41"/>
        <v>0</v>
      </c>
      <c r="AE1045" s="9">
        <v>4.88</v>
      </c>
      <c r="AF1045" s="9">
        <v>4.88</v>
      </c>
      <c r="AG1045" s="9">
        <v>4.9625000000000004</v>
      </c>
      <c r="AH1045" s="9">
        <v>4.76</v>
      </c>
      <c r="AI1045" s="9">
        <v>4.38</v>
      </c>
      <c r="AJ1045" s="9">
        <v>4.2699999999999996</v>
      </c>
      <c r="AK1045" s="9">
        <v>4.7549999999999999</v>
      </c>
      <c r="AL1045" s="9">
        <v>4.8825000000000003</v>
      </c>
      <c r="AM1045" s="9">
        <v>5.91</v>
      </c>
      <c r="AN1045" s="9">
        <v>4.47</v>
      </c>
      <c r="AO1045" s="9">
        <v>5.1025</v>
      </c>
      <c r="AP1045" s="9">
        <v>5.34</v>
      </c>
      <c r="AQ1045" s="9">
        <v>4.82</v>
      </c>
      <c r="AR1045" s="9">
        <v>5.33</v>
      </c>
      <c r="AS1045" s="9"/>
      <c r="AT1045" s="9"/>
      <c r="AU1045" s="9"/>
      <c r="AV1045" s="9"/>
      <c r="AW1045" s="9"/>
      <c r="AX1045" s="9"/>
      <c r="AY1045" s="9"/>
      <c r="BE1045" s="9">
        <v>4.1581428571428569</v>
      </c>
      <c r="BF1045" s="9">
        <v>3.7931428571428571</v>
      </c>
      <c r="BG1045" s="9">
        <v>4.2231428571428573</v>
      </c>
      <c r="BH1045" s="9">
        <v>4.0156428571428568</v>
      </c>
      <c r="BI1045" s="9">
        <v>3.8031428571428569</v>
      </c>
      <c r="BJ1045" s="9">
        <v>3.5531428571428569</v>
      </c>
      <c r="BK1045" s="9">
        <v>4.0206428571428567</v>
      </c>
      <c r="BL1045" s="9">
        <v>4.1706428571428571</v>
      </c>
      <c r="BM1045" s="9">
        <v>4.6284999999999998</v>
      </c>
      <c r="BN1045" s="9">
        <v>3.8031428571428569</v>
      </c>
      <c r="BO1045" s="9">
        <v>4.3538571428571426</v>
      </c>
      <c r="BP1045" s="9">
        <v>4.6004285714285711</v>
      </c>
      <c r="BQ1045" s="9">
        <v>4.0831428571428567</v>
      </c>
      <c r="BR1045" s="9">
        <v>4.3581428571428571</v>
      </c>
    </row>
    <row r="1046" spans="1:70" hidden="1" x14ac:dyDescent="0.25">
      <c r="A1046" s="8">
        <v>36780</v>
      </c>
      <c r="B1046" s="5">
        <f t="shared" si="42"/>
        <v>1040</v>
      </c>
      <c r="C1046" s="9"/>
      <c r="Z1046" s="3"/>
      <c r="AA1046" s="3">
        <v>4.91</v>
      </c>
      <c r="AB1046" s="3">
        <v>5.0110000000000001</v>
      </c>
      <c r="AC1046" s="179">
        <f t="shared" si="41"/>
        <v>0</v>
      </c>
      <c r="AE1046" s="9">
        <v>5.0110000000000001</v>
      </c>
      <c r="AF1046" s="9">
        <v>5.0110000000000001</v>
      </c>
      <c r="AG1046" s="9">
        <v>5.0960000000000001</v>
      </c>
      <c r="AH1046" s="9">
        <v>4.9009999999999998</v>
      </c>
      <c r="AI1046" s="9">
        <v>4.5259999999999998</v>
      </c>
      <c r="AJ1046" s="9">
        <v>4.4110000000000005</v>
      </c>
      <c r="AK1046" s="9">
        <v>4.891</v>
      </c>
      <c r="AL1046" s="9">
        <v>5.0135000000000005</v>
      </c>
      <c r="AM1046" s="9">
        <v>6.0910000000000002</v>
      </c>
      <c r="AN1046" s="9">
        <v>4.5910000000000002</v>
      </c>
      <c r="AO1046" s="9">
        <v>5.2335000000000003</v>
      </c>
      <c r="AP1046" s="9">
        <v>5.4859999999999998</v>
      </c>
      <c r="AQ1046" s="9">
        <v>4.9510000000000005</v>
      </c>
      <c r="AR1046" s="9">
        <v>5.6109999999999998</v>
      </c>
      <c r="AS1046" s="9"/>
      <c r="AT1046" s="9"/>
      <c r="AU1046" s="9"/>
      <c r="AV1046" s="9"/>
      <c r="AW1046" s="9"/>
      <c r="AX1046" s="9"/>
      <c r="AY1046" s="9"/>
      <c r="BE1046" s="9">
        <v>4.2611428571428567</v>
      </c>
      <c r="BF1046" s="9">
        <v>3.9111428571428566</v>
      </c>
      <c r="BG1046" s="9">
        <v>4.3261428571428571</v>
      </c>
      <c r="BH1046" s="9">
        <v>4.121142857142857</v>
      </c>
      <c r="BI1046" s="9">
        <v>3.9161428571428565</v>
      </c>
      <c r="BJ1046" s="9">
        <v>3.6686428571428564</v>
      </c>
      <c r="BK1046" s="9">
        <v>4.1261428571428569</v>
      </c>
      <c r="BL1046" s="9">
        <v>4.2736428571428569</v>
      </c>
      <c r="BM1046" s="9">
        <v>4.735785714285714</v>
      </c>
      <c r="BN1046" s="9">
        <v>3.9111428571428566</v>
      </c>
      <c r="BO1046" s="9">
        <v>4.4568571428571424</v>
      </c>
      <c r="BP1046" s="9">
        <v>4.7034285714285708</v>
      </c>
      <c r="BQ1046" s="9">
        <v>4.1861428571428565</v>
      </c>
      <c r="BR1046" s="9">
        <v>4.4611428571428569</v>
      </c>
    </row>
    <row r="1047" spans="1:70" hidden="1" x14ac:dyDescent="0.25">
      <c r="A1047" s="8">
        <v>36781</v>
      </c>
      <c r="B1047" s="5">
        <f t="shared" si="42"/>
        <v>1041</v>
      </c>
      <c r="C1047" s="9"/>
      <c r="Z1047" s="3"/>
      <c r="AA1047" s="3">
        <v>5.0599999999999996</v>
      </c>
      <c r="AB1047" s="3">
        <v>5.008</v>
      </c>
      <c r="AC1047" s="179">
        <f t="shared" si="41"/>
        <v>0</v>
      </c>
      <c r="AE1047" s="9">
        <v>5.008</v>
      </c>
      <c r="AF1047" s="9">
        <v>5.008</v>
      </c>
      <c r="AG1047" s="9">
        <v>5.1130000000000004</v>
      </c>
      <c r="AH1047" s="9">
        <v>4.9104999999999999</v>
      </c>
      <c r="AI1047" s="9">
        <v>4.6180000000000003</v>
      </c>
      <c r="AJ1047" s="9">
        <v>4.4779999999999998</v>
      </c>
      <c r="AK1047" s="9">
        <v>4.8955000000000002</v>
      </c>
      <c r="AL1047" s="9">
        <v>5.0205000000000002</v>
      </c>
      <c r="AM1047" s="9">
        <v>6.1005000000000003</v>
      </c>
      <c r="AN1047" s="9">
        <v>4.6580000000000004</v>
      </c>
      <c r="AO1047" s="9">
        <v>5.2430000000000003</v>
      </c>
      <c r="AP1047" s="9">
        <v>5.4930000000000003</v>
      </c>
      <c r="AQ1047" s="9">
        <v>4.9580000000000002</v>
      </c>
      <c r="AR1047" s="9">
        <v>5.6079999999999997</v>
      </c>
      <c r="AS1047" s="9"/>
      <c r="AT1047" s="9"/>
      <c r="AU1047" s="9"/>
      <c r="AV1047" s="9"/>
      <c r="AW1047" s="9"/>
      <c r="AX1047" s="9"/>
      <c r="AY1047" s="9"/>
      <c r="BE1047" s="9">
        <v>4.2367142857142861</v>
      </c>
      <c r="BF1047" s="9">
        <v>3.886714285714286</v>
      </c>
      <c r="BG1047" s="9">
        <v>4.3017142857142865</v>
      </c>
      <c r="BH1047" s="9">
        <v>4.0967142857142864</v>
      </c>
      <c r="BI1047" s="9">
        <v>3.9117142857142859</v>
      </c>
      <c r="BJ1047" s="9">
        <v>3.6717142857142862</v>
      </c>
      <c r="BK1047" s="9">
        <v>4.1017142857142863</v>
      </c>
      <c r="BL1047" s="9">
        <v>4.2552857142857148</v>
      </c>
      <c r="BM1047" s="9">
        <v>4.7088571428571431</v>
      </c>
      <c r="BN1047" s="9">
        <v>3.886714285714286</v>
      </c>
      <c r="BO1047" s="9">
        <v>4.4324285714285718</v>
      </c>
      <c r="BP1047" s="9">
        <v>4.6790000000000003</v>
      </c>
      <c r="BQ1047" s="9">
        <v>4.1717142857142857</v>
      </c>
      <c r="BR1047" s="9">
        <v>4.4367142857142863</v>
      </c>
    </row>
    <row r="1048" spans="1:70" hidden="1" x14ac:dyDescent="0.25">
      <c r="A1048" s="8">
        <v>36782</v>
      </c>
      <c r="B1048" s="5">
        <f t="shared" si="42"/>
        <v>1042</v>
      </c>
      <c r="C1048" s="9"/>
      <c r="Z1048" s="3"/>
      <c r="AA1048" s="3">
        <v>5.08</v>
      </c>
      <c r="AB1048" s="3">
        <v>5.0549999999999997</v>
      </c>
      <c r="AC1048" s="179">
        <f t="shared" si="41"/>
        <v>0</v>
      </c>
      <c r="AE1048" s="9">
        <v>5.0549999999999997</v>
      </c>
      <c r="AF1048" s="9">
        <v>5.0549999999999997</v>
      </c>
      <c r="AG1048" s="9">
        <v>5.1574999999999998</v>
      </c>
      <c r="AH1048" s="9">
        <v>4.96</v>
      </c>
      <c r="AI1048" s="9">
        <v>4.67</v>
      </c>
      <c r="AJ1048" s="9">
        <v>4.53</v>
      </c>
      <c r="AK1048" s="9">
        <v>4.9400000000000004</v>
      </c>
      <c r="AL1048" s="9">
        <v>5.0674999999999999</v>
      </c>
      <c r="AM1048" s="9">
        <v>6.1150000000000002</v>
      </c>
      <c r="AN1048" s="9">
        <v>4.6900000000000004</v>
      </c>
      <c r="AO1048" s="9">
        <v>5.31</v>
      </c>
      <c r="AP1048" s="9">
        <v>5.55</v>
      </c>
      <c r="AQ1048" s="9">
        <v>5.0049999999999999</v>
      </c>
      <c r="AR1048" s="9">
        <v>5.6550000000000002</v>
      </c>
      <c r="AS1048" s="9"/>
      <c r="AT1048" s="9"/>
      <c r="AU1048" s="9"/>
      <c r="AV1048" s="9"/>
      <c r="AW1048" s="9"/>
      <c r="AX1048" s="9"/>
      <c r="AY1048" s="9"/>
      <c r="BE1048" s="9">
        <v>4.2711428571428574</v>
      </c>
      <c r="BF1048" s="9">
        <v>3.9161428571428574</v>
      </c>
      <c r="BG1048" s="9">
        <v>4.3411428571428576</v>
      </c>
      <c r="BH1048" s="9">
        <v>4.1311428571428577</v>
      </c>
      <c r="BI1048" s="9">
        <v>3.9561428571428574</v>
      </c>
      <c r="BJ1048" s="9">
        <v>3.7186428571428571</v>
      </c>
      <c r="BK1048" s="9">
        <v>4.1411428571428575</v>
      </c>
      <c r="BL1048" s="9">
        <v>4.2911428571428569</v>
      </c>
      <c r="BM1048" s="9">
        <v>4.7257857142857143</v>
      </c>
      <c r="BN1048" s="9">
        <v>3.9211428571428573</v>
      </c>
      <c r="BO1048" s="9">
        <v>4.4725714285714284</v>
      </c>
      <c r="BP1048" s="9">
        <v>4.7134285714285715</v>
      </c>
      <c r="BQ1048" s="9">
        <v>4.206142857142857</v>
      </c>
      <c r="BR1048" s="9">
        <v>4.4711428571428575</v>
      </c>
    </row>
    <row r="1049" spans="1:70" hidden="1" x14ac:dyDescent="0.25">
      <c r="A1049" s="8">
        <v>36783</v>
      </c>
      <c r="B1049" s="5">
        <f t="shared" si="42"/>
        <v>1043</v>
      </c>
      <c r="C1049" s="9"/>
      <c r="Z1049" s="3"/>
      <c r="AA1049" s="3">
        <v>5.0999999999999996</v>
      </c>
      <c r="AB1049" s="3">
        <v>5.1950000000000003</v>
      </c>
      <c r="AC1049" s="179">
        <f t="shared" si="41"/>
        <v>0</v>
      </c>
      <c r="AE1049" s="9">
        <v>5.1950000000000003</v>
      </c>
      <c r="AF1049" s="9">
        <v>5.1950000000000003</v>
      </c>
      <c r="AG1049" s="9">
        <v>5.3049999999999997</v>
      </c>
      <c r="AH1049" s="9">
        <v>5.085</v>
      </c>
      <c r="AI1049" s="9">
        <v>4.8075000000000001</v>
      </c>
      <c r="AJ1049" s="9">
        <v>4.6325000000000003</v>
      </c>
      <c r="AK1049" s="9">
        <v>5.08</v>
      </c>
      <c r="AL1049" s="9">
        <v>5.2074999999999996</v>
      </c>
      <c r="AM1049" s="9">
        <v>6.2050000000000001</v>
      </c>
      <c r="AN1049" s="9">
        <v>4.8150000000000004</v>
      </c>
      <c r="AO1049" s="9">
        <v>5.44</v>
      </c>
      <c r="AP1049" s="9">
        <v>5.69</v>
      </c>
      <c r="AQ1049" s="9">
        <v>5.1449999999999996</v>
      </c>
      <c r="AR1049" s="9">
        <v>5.7949999999999999</v>
      </c>
      <c r="AS1049" s="9"/>
      <c r="AT1049" s="9"/>
      <c r="AU1049" s="9"/>
      <c r="AV1049" s="9"/>
      <c r="AW1049" s="9"/>
      <c r="AX1049" s="9"/>
      <c r="AY1049" s="9"/>
      <c r="BE1049" s="9">
        <v>4.3695714285714287</v>
      </c>
      <c r="BF1049" s="9">
        <v>4.0095714285714283</v>
      </c>
      <c r="BG1049" s="9">
        <v>4.4370714285714286</v>
      </c>
      <c r="BH1049" s="9">
        <v>4.2445714285714287</v>
      </c>
      <c r="BI1049" s="9">
        <v>4.0645714285714289</v>
      </c>
      <c r="BJ1049" s="9">
        <v>3.8145714285714289</v>
      </c>
      <c r="BK1049" s="9">
        <v>4.2420714285714283</v>
      </c>
      <c r="BL1049" s="9">
        <v>4.3920714285714286</v>
      </c>
      <c r="BM1049" s="9">
        <v>4.8092142857142859</v>
      </c>
      <c r="BN1049" s="9">
        <v>4.019571428571429</v>
      </c>
      <c r="BO1049" s="9">
        <v>4.5709999999999997</v>
      </c>
      <c r="BP1049" s="9">
        <v>4.8118571428571428</v>
      </c>
      <c r="BQ1049" s="9">
        <v>4.3045714285714283</v>
      </c>
      <c r="BR1049" s="9">
        <v>4.5695714285714288</v>
      </c>
    </row>
    <row r="1050" spans="1:70" hidden="1" x14ac:dyDescent="0.25">
      <c r="A1050" s="8">
        <v>36784</v>
      </c>
      <c r="B1050" s="5">
        <f t="shared" si="42"/>
        <v>1044</v>
      </c>
      <c r="C1050" s="9"/>
      <c r="Z1050" s="3"/>
      <c r="AA1050" s="3">
        <v>5.28</v>
      </c>
      <c r="AB1050" s="3">
        <v>5.2060000000000004</v>
      </c>
      <c r="AC1050" s="179">
        <f t="shared" si="41"/>
        <v>0</v>
      </c>
      <c r="AE1050" s="9">
        <v>5.2060000000000004</v>
      </c>
      <c r="AF1050" s="9">
        <v>5.2060000000000004</v>
      </c>
      <c r="AG1050" s="9">
        <v>5.3160000000000007</v>
      </c>
      <c r="AH1050" s="9">
        <v>5.0660000000000007</v>
      </c>
      <c r="AI1050" s="9">
        <v>4.6160000000000005</v>
      </c>
      <c r="AJ1050" s="9">
        <v>4.5460000000000003</v>
      </c>
      <c r="AK1050" s="9">
        <v>5.0910000000000002</v>
      </c>
      <c r="AL1050" s="9">
        <v>5.2085000000000008</v>
      </c>
      <c r="AM1050" s="9">
        <v>5.9060000000000006</v>
      </c>
      <c r="AN1050" s="9">
        <v>4.8160000000000007</v>
      </c>
      <c r="AO1050" s="9">
        <v>5.4510000000000005</v>
      </c>
      <c r="AP1050" s="9">
        <v>5.7010000000000005</v>
      </c>
      <c r="AQ1050" s="9">
        <v>5.1560000000000006</v>
      </c>
      <c r="AR1050" s="9">
        <v>5.556</v>
      </c>
      <c r="AS1050" s="9"/>
      <c r="AT1050" s="9"/>
      <c r="AU1050" s="9"/>
      <c r="AV1050" s="9"/>
      <c r="AW1050" s="9"/>
      <c r="AX1050" s="9"/>
      <c r="AY1050" s="9"/>
      <c r="BE1050" s="9">
        <v>4.3614285714285712</v>
      </c>
      <c r="BF1050" s="9">
        <v>4.0014285714285709</v>
      </c>
      <c r="BG1050" s="9">
        <v>4.4264285714285716</v>
      </c>
      <c r="BH1050" s="9">
        <v>4.2289285714285709</v>
      </c>
      <c r="BI1050" s="9">
        <v>4.0739285714285716</v>
      </c>
      <c r="BJ1050" s="9">
        <v>3.831428571428571</v>
      </c>
      <c r="BK1050" s="9">
        <v>4.2339285714285708</v>
      </c>
      <c r="BL1050" s="9">
        <v>4.3839285714285712</v>
      </c>
      <c r="BM1050" s="9">
        <v>4.696071428571428</v>
      </c>
      <c r="BN1050" s="9">
        <v>4.0164285714285715</v>
      </c>
      <c r="BO1050" s="9">
        <v>4.5628571428571423</v>
      </c>
      <c r="BP1050" s="9">
        <v>4.8037142857142854</v>
      </c>
      <c r="BQ1050" s="9">
        <v>4.2964285714285708</v>
      </c>
      <c r="BR1050" s="9">
        <v>4.4814285714285713</v>
      </c>
    </row>
    <row r="1051" spans="1:70" hidden="1" x14ac:dyDescent="0.25">
      <c r="A1051" s="8">
        <v>36787</v>
      </c>
      <c r="B1051" s="5">
        <f t="shared" si="42"/>
        <v>1045</v>
      </c>
      <c r="C1051" s="9"/>
      <c r="Z1051" s="3"/>
      <c r="AA1051" s="3">
        <v>5.1100000000000003</v>
      </c>
      <c r="AB1051" s="3">
        <v>5.2949999999999999</v>
      </c>
      <c r="AC1051" s="179">
        <f t="shared" si="41"/>
        <v>0</v>
      </c>
      <c r="AE1051" s="9">
        <v>5.2949999999999999</v>
      </c>
      <c r="AF1051" s="9">
        <v>5.2949999999999999</v>
      </c>
      <c r="AG1051" s="9">
        <v>5.41</v>
      </c>
      <c r="AH1051" s="9">
        <v>5.1349999999999998</v>
      </c>
      <c r="AI1051" s="9">
        <v>4.6325000000000003</v>
      </c>
      <c r="AJ1051" s="9">
        <v>4.5175000000000001</v>
      </c>
      <c r="AK1051" s="9">
        <v>5.18</v>
      </c>
      <c r="AL1051" s="9">
        <v>5.2925000000000004</v>
      </c>
      <c r="AM1051" s="9">
        <v>5.9924999999999997</v>
      </c>
      <c r="AN1051" s="9">
        <v>4.8650000000000002</v>
      </c>
      <c r="AO1051" s="9">
        <v>5.54</v>
      </c>
      <c r="AP1051" s="9">
        <v>5.7750000000000004</v>
      </c>
      <c r="AQ1051" s="9">
        <v>5.2450000000000001</v>
      </c>
      <c r="AR1051" s="9">
        <v>5.6449999999999996</v>
      </c>
      <c r="AS1051" s="9"/>
      <c r="AT1051" s="9"/>
      <c r="AU1051" s="9"/>
      <c r="AV1051" s="9"/>
      <c r="AW1051" s="9"/>
      <c r="AX1051" s="9"/>
      <c r="AY1051" s="9"/>
      <c r="BE1051" s="9">
        <v>4.4192857142857145</v>
      </c>
      <c r="BF1051" s="9">
        <v>4.0542857142857143</v>
      </c>
      <c r="BG1051" s="9">
        <v>4.4817857142857145</v>
      </c>
      <c r="BH1051" s="9">
        <v>4.2817857142857143</v>
      </c>
      <c r="BI1051" s="9">
        <v>4.1192857142857147</v>
      </c>
      <c r="BJ1051" s="9">
        <v>3.8617857142857144</v>
      </c>
      <c r="BK1051" s="9">
        <v>4.2892857142857146</v>
      </c>
      <c r="BL1051" s="9">
        <v>4.4417857142857144</v>
      </c>
      <c r="BM1051" s="9">
        <v>4.7242857142857142</v>
      </c>
      <c r="BN1051" s="9">
        <v>4.0692857142857148</v>
      </c>
      <c r="BO1051" s="9">
        <v>4.6207142857142856</v>
      </c>
      <c r="BP1051" s="9">
        <v>4.8615714285714287</v>
      </c>
      <c r="BQ1051" s="9">
        <v>4.3542857142857141</v>
      </c>
      <c r="BR1051" s="9">
        <v>4.5392857142857146</v>
      </c>
    </row>
    <row r="1052" spans="1:70" hidden="1" x14ac:dyDescent="0.25">
      <c r="A1052" s="8">
        <v>36788</v>
      </c>
      <c r="B1052" s="5">
        <f t="shared" si="42"/>
        <v>1046</v>
      </c>
      <c r="C1052" s="9"/>
      <c r="Z1052" s="3"/>
      <c r="AA1052" s="3">
        <v>5.27</v>
      </c>
      <c r="AB1052" s="3">
        <v>5.3630000000000004</v>
      </c>
      <c r="AC1052" s="179">
        <f t="shared" si="41"/>
        <v>0</v>
      </c>
      <c r="AE1052" s="9">
        <v>5.3629999999999995</v>
      </c>
      <c r="AF1052" s="9">
        <v>5.3629999999999995</v>
      </c>
      <c r="AG1052" s="9">
        <v>5.4829999999999997</v>
      </c>
      <c r="AH1052" s="9">
        <v>5.1854999999999993</v>
      </c>
      <c r="AI1052" s="9">
        <v>4.5154999999999994</v>
      </c>
      <c r="AJ1052" s="9">
        <v>4.3779999999999992</v>
      </c>
      <c r="AK1052" s="9">
        <v>5.2479999999999993</v>
      </c>
      <c r="AL1052" s="9">
        <v>5.3579999999999997</v>
      </c>
      <c r="AM1052" s="9">
        <v>5.8854999999999995</v>
      </c>
      <c r="AN1052" s="9">
        <v>4.843</v>
      </c>
      <c r="AO1052" s="9">
        <v>5.6129999999999995</v>
      </c>
      <c r="AP1052" s="9">
        <v>5.843</v>
      </c>
      <c r="AQ1052" s="9">
        <v>5.2579999999999991</v>
      </c>
      <c r="AR1052" s="9">
        <v>5.5629999999999997</v>
      </c>
      <c r="AS1052" s="9"/>
      <c r="AT1052" s="9"/>
      <c r="AU1052" s="9"/>
      <c r="AV1052" s="9"/>
      <c r="AW1052" s="9"/>
      <c r="AX1052" s="9"/>
      <c r="AY1052" s="9"/>
      <c r="BE1052" s="9">
        <v>4.4864285714285712</v>
      </c>
      <c r="BF1052" s="9">
        <v>4.0964285714285715</v>
      </c>
      <c r="BG1052" s="9">
        <v>4.5489285714285712</v>
      </c>
      <c r="BH1052" s="9">
        <v>4.3414285714285716</v>
      </c>
      <c r="BI1052" s="9">
        <v>4.1589285714285715</v>
      </c>
      <c r="BJ1052" s="9">
        <v>3.9014285714285712</v>
      </c>
      <c r="BK1052" s="9">
        <v>4.3564285714285713</v>
      </c>
      <c r="BL1052" s="9">
        <v>4.5064285714285708</v>
      </c>
      <c r="BM1052" s="9">
        <v>4.7707142857142859</v>
      </c>
      <c r="BN1052" s="9">
        <v>4.1264285714285709</v>
      </c>
      <c r="BO1052" s="9">
        <v>4.6878571428571423</v>
      </c>
      <c r="BP1052" s="9">
        <v>4.9287142857142854</v>
      </c>
      <c r="BQ1052" s="9">
        <v>4.4264285714285716</v>
      </c>
      <c r="BR1052" s="9">
        <v>4.5914285714285716</v>
      </c>
    </row>
    <row r="1053" spans="1:70" hidden="1" x14ac:dyDescent="0.25">
      <c r="A1053" s="8">
        <v>36789</v>
      </c>
      <c r="B1053" s="5">
        <f t="shared" si="42"/>
        <v>1047</v>
      </c>
      <c r="C1053" s="9"/>
      <c r="Z1053" s="3"/>
      <c r="AA1053" s="3">
        <v>5.34</v>
      </c>
      <c r="AB1053" s="3">
        <v>5.3179999999999996</v>
      </c>
      <c r="AC1053" s="179">
        <f t="shared" si="41"/>
        <v>0</v>
      </c>
      <c r="AE1053" s="9">
        <v>5.3179999999999996</v>
      </c>
      <c r="AF1053" s="9">
        <v>5.3179999999999996</v>
      </c>
      <c r="AG1053" s="9">
        <v>5.4504999999999999</v>
      </c>
      <c r="AH1053" s="9">
        <v>5.1404999999999994</v>
      </c>
      <c r="AI1053" s="9">
        <v>4.4629999999999992</v>
      </c>
      <c r="AJ1053" s="9">
        <v>4.3554999999999993</v>
      </c>
      <c r="AK1053" s="9">
        <v>5.2079999999999993</v>
      </c>
      <c r="AL1053" s="9">
        <v>5.3104999999999993</v>
      </c>
      <c r="AM1053" s="9">
        <v>5.8129999999999997</v>
      </c>
      <c r="AN1053" s="9">
        <v>4.8129999999999997</v>
      </c>
      <c r="AO1053" s="9">
        <v>5.5779999999999994</v>
      </c>
      <c r="AP1053" s="9">
        <v>5.798</v>
      </c>
      <c r="AQ1053" s="9">
        <v>5.2029999999999994</v>
      </c>
      <c r="AR1053" s="9">
        <v>5.468</v>
      </c>
      <c r="AS1053" s="9"/>
      <c r="AT1053" s="9"/>
      <c r="AU1053" s="9"/>
      <c r="AV1053" s="9"/>
      <c r="AW1053" s="9"/>
      <c r="AX1053" s="9"/>
      <c r="AY1053" s="9"/>
      <c r="BE1053" s="9">
        <v>4.4885714285714284</v>
      </c>
      <c r="BF1053" s="9">
        <v>4.1055714285714284</v>
      </c>
      <c r="BG1053" s="9">
        <v>4.5510714285714284</v>
      </c>
      <c r="BH1053" s="9">
        <v>4.3435714285714289</v>
      </c>
      <c r="BI1053" s="9">
        <v>4.1685714285714282</v>
      </c>
      <c r="BJ1053" s="9">
        <v>3.9060714285714284</v>
      </c>
      <c r="BK1053" s="9">
        <v>4.361071428571428</v>
      </c>
      <c r="BL1053" s="9">
        <v>4.508571428571428</v>
      </c>
      <c r="BM1053" s="9">
        <v>4.7739285714285717</v>
      </c>
      <c r="BN1053" s="9">
        <v>4.1285714285714281</v>
      </c>
      <c r="BO1053" s="9">
        <v>4.7085714285714282</v>
      </c>
      <c r="BP1053" s="9">
        <v>4.9308571428571426</v>
      </c>
      <c r="BQ1053" s="9">
        <v>4.4285714285714288</v>
      </c>
      <c r="BR1053" s="9">
        <v>4.5935714285714289</v>
      </c>
    </row>
    <row r="1054" spans="1:70" hidden="1" x14ac:dyDescent="0.25">
      <c r="A1054" s="8">
        <v>36790</v>
      </c>
      <c r="B1054" s="5">
        <f t="shared" si="42"/>
        <v>1048</v>
      </c>
      <c r="C1054" s="9"/>
      <c r="Z1054" s="3"/>
      <c r="AA1054" s="3">
        <v>5.27</v>
      </c>
      <c r="AB1054" s="3">
        <v>5.2869999999999999</v>
      </c>
      <c r="AC1054" s="179">
        <f t="shared" si="41"/>
        <v>0</v>
      </c>
      <c r="AE1054" s="9">
        <v>5.2870000000000008</v>
      </c>
      <c r="AF1054" s="9">
        <v>5.2870000000000008</v>
      </c>
      <c r="AG1054" s="9">
        <v>5.4195000000000011</v>
      </c>
      <c r="AH1054" s="9">
        <v>5.1045000000000007</v>
      </c>
      <c r="AI1054" s="9">
        <v>4.3345000000000011</v>
      </c>
      <c r="AJ1054" s="9">
        <v>4.2470000000000008</v>
      </c>
      <c r="AK1054" s="9">
        <v>5.1770000000000005</v>
      </c>
      <c r="AL1054" s="9">
        <v>5.2795000000000005</v>
      </c>
      <c r="AM1054" s="9">
        <v>5.5070000000000006</v>
      </c>
      <c r="AN1054" s="9">
        <v>4.8670000000000009</v>
      </c>
      <c r="AO1054" s="9">
        <v>5.5470000000000006</v>
      </c>
      <c r="AP1054" s="9">
        <v>5.7670000000000012</v>
      </c>
      <c r="AQ1054" s="9">
        <v>5.1620000000000008</v>
      </c>
      <c r="AR1054" s="9">
        <v>5.2870000000000008</v>
      </c>
      <c r="AS1054" s="9"/>
      <c r="AT1054" s="9"/>
      <c r="AU1054" s="9"/>
      <c r="AV1054" s="9"/>
      <c r="AW1054" s="9"/>
      <c r="AX1054" s="9"/>
      <c r="AY1054" s="9"/>
      <c r="BE1054" s="9">
        <v>4.5137142857142853</v>
      </c>
      <c r="BF1054" s="9">
        <v>4.1237142857142857</v>
      </c>
      <c r="BG1054" s="9">
        <v>4.5762142857142853</v>
      </c>
      <c r="BH1054" s="9">
        <v>4.3687142857142858</v>
      </c>
      <c r="BI1054" s="9">
        <v>4.1337142857142855</v>
      </c>
      <c r="BJ1054" s="9">
        <v>3.9087142857142854</v>
      </c>
      <c r="BK1054" s="9">
        <v>4.3837142857142855</v>
      </c>
      <c r="BL1054" s="9">
        <v>4.5337142857142849</v>
      </c>
      <c r="BM1054" s="9">
        <v>4.7526428571428569</v>
      </c>
      <c r="BN1054" s="9">
        <v>4.1337142857142855</v>
      </c>
      <c r="BO1054" s="9">
        <v>4.7337142857142851</v>
      </c>
      <c r="BP1054" s="9">
        <v>4.9559999999999995</v>
      </c>
      <c r="BQ1054" s="9">
        <v>4.448714285714285</v>
      </c>
      <c r="BR1054" s="9">
        <v>4.6187142857142858</v>
      </c>
    </row>
    <row r="1055" spans="1:70" hidden="1" x14ac:dyDescent="0.25">
      <c r="A1055" s="8">
        <v>36791</v>
      </c>
      <c r="B1055" s="5">
        <f t="shared" si="42"/>
        <v>1049</v>
      </c>
      <c r="C1055" s="9"/>
      <c r="Z1055" s="3"/>
      <c r="AA1055" s="3">
        <v>5.23</v>
      </c>
      <c r="AB1055" s="3">
        <v>5.1310000000000002</v>
      </c>
      <c r="AC1055" s="179">
        <f t="shared" si="41"/>
        <v>0</v>
      </c>
      <c r="AE1055" s="9">
        <v>5.1310000000000002</v>
      </c>
      <c r="AF1055" s="9">
        <v>5.1310000000000002</v>
      </c>
      <c r="AG1055" s="9">
        <v>5.2610000000000001</v>
      </c>
      <c r="AH1055" s="9">
        <v>4.9485000000000001</v>
      </c>
      <c r="AI1055" s="9">
        <v>4.2185000000000006</v>
      </c>
      <c r="AJ1055" s="9">
        <v>4.1385000000000005</v>
      </c>
      <c r="AK1055" s="9">
        <v>5.0235000000000003</v>
      </c>
      <c r="AL1055" s="9">
        <v>5.1234999999999999</v>
      </c>
      <c r="AM1055" s="9">
        <v>5.4009999999999998</v>
      </c>
      <c r="AN1055" s="9">
        <v>4.7309999999999999</v>
      </c>
      <c r="AO1055" s="9">
        <v>5.391</v>
      </c>
      <c r="AP1055" s="9">
        <v>5.6110000000000007</v>
      </c>
      <c r="AQ1055" s="9">
        <v>5.0060000000000002</v>
      </c>
      <c r="AR1055" s="9">
        <v>5.0310000000000006</v>
      </c>
      <c r="AS1055" s="9"/>
      <c r="AT1055" s="9"/>
      <c r="AU1055" s="9"/>
      <c r="AV1055" s="9"/>
      <c r="AW1055" s="9"/>
      <c r="AX1055" s="9"/>
      <c r="AY1055" s="9"/>
      <c r="BE1055" s="9">
        <v>4.484285714285714</v>
      </c>
      <c r="BF1055" s="9">
        <v>4.0942857142857143</v>
      </c>
      <c r="BG1055" s="9">
        <v>4.546785714285714</v>
      </c>
      <c r="BH1055" s="9">
        <v>4.3442857142857143</v>
      </c>
      <c r="BI1055" s="9">
        <v>4.1367857142857138</v>
      </c>
      <c r="BJ1055" s="9">
        <v>3.879285714285714</v>
      </c>
      <c r="BK1055" s="9">
        <v>4.3542857142857141</v>
      </c>
      <c r="BL1055" s="9">
        <v>4.5042857142857136</v>
      </c>
      <c r="BM1055" s="9">
        <v>4.7642857142857142</v>
      </c>
      <c r="BN1055" s="9">
        <v>4.1142857142857139</v>
      </c>
      <c r="BO1055" s="9">
        <v>4.7042857142857137</v>
      </c>
      <c r="BP1055" s="9">
        <v>4.9265714285714282</v>
      </c>
      <c r="BQ1055" s="9">
        <v>4.4242857142857144</v>
      </c>
      <c r="BR1055" s="9">
        <v>4.5742857142857138</v>
      </c>
    </row>
    <row r="1056" spans="1:70" hidden="1" x14ac:dyDescent="0.25">
      <c r="A1056" s="8">
        <v>36794</v>
      </c>
      <c r="B1056" s="5">
        <f t="shared" si="42"/>
        <v>1050</v>
      </c>
      <c r="C1056" s="9"/>
      <c r="Z1056" s="3"/>
      <c r="AA1056" s="3">
        <v>5.0999999999999996</v>
      </c>
      <c r="AB1056" s="3">
        <v>5.2759999999999998</v>
      </c>
      <c r="AC1056" s="179">
        <f t="shared" si="41"/>
        <v>0</v>
      </c>
      <c r="AE1056" s="9">
        <v>5.2760000000000007</v>
      </c>
      <c r="AF1056" s="9">
        <v>5.2760000000000007</v>
      </c>
      <c r="AG1056" s="9">
        <v>5.408500000000001</v>
      </c>
      <c r="AH1056" s="9">
        <v>5.0935000000000006</v>
      </c>
      <c r="AI1056" s="9">
        <v>4.301000000000001</v>
      </c>
      <c r="AJ1056" s="9">
        <v>4.1960000000000006</v>
      </c>
      <c r="AK1056" s="9">
        <v>5.1685000000000008</v>
      </c>
      <c r="AL1056" s="9">
        <v>5.2660000000000009</v>
      </c>
      <c r="AM1056" s="9">
        <v>5.4860000000000007</v>
      </c>
      <c r="AN1056" s="9">
        <v>4.8660000000000005</v>
      </c>
      <c r="AO1056" s="9">
        <v>5.5360000000000005</v>
      </c>
      <c r="AP1056" s="9">
        <v>5.7560000000000002</v>
      </c>
      <c r="AQ1056" s="9">
        <v>5.1485000000000003</v>
      </c>
      <c r="AR1056" s="9">
        <v>5.1460000000000008</v>
      </c>
      <c r="AS1056" s="9"/>
      <c r="AT1056" s="9"/>
      <c r="AU1056" s="9"/>
      <c r="AV1056" s="9"/>
      <c r="AW1056" s="9"/>
      <c r="AX1056" s="9"/>
      <c r="AY1056" s="9"/>
      <c r="BE1056" s="9">
        <v>4.5887142857142864</v>
      </c>
      <c r="BF1056" s="9">
        <v>4.1987142857142867</v>
      </c>
      <c r="BG1056" s="9">
        <v>4.6512142857142864</v>
      </c>
      <c r="BH1056" s="9">
        <v>4.4487142857142867</v>
      </c>
      <c r="BI1056" s="9">
        <v>4.2387142857142868</v>
      </c>
      <c r="BJ1056" s="9">
        <v>3.9837142857142864</v>
      </c>
      <c r="BK1056" s="9">
        <v>4.461214285714286</v>
      </c>
      <c r="BL1056" s="9">
        <v>4.608714285714286</v>
      </c>
      <c r="BM1056" s="9">
        <v>4.8855000000000004</v>
      </c>
      <c r="BN1056" s="9">
        <v>4.2187142857142863</v>
      </c>
      <c r="BO1056" s="9">
        <v>4.8087142857142862</v>
      </c>
      <c r="BP1056" s="9">
        <v>5.0310000000000006</v>
      </c>
      <c r="BQ1056" s="9">
        <v>4.5287142857142868</v>
      </c>
      <c r="BR1056" s="9">
        <v>4.6887142857142861</v>
      </c>
    </row>
    <row r="1057" spans="1:70" hidden="1" x14ac:dyDescent="0.25">
      <c r="A1057" s="8">
        <v>36795</v>
      </c>
      <c r="B1057" s="5">
        <f t="shared" si="42"/>
        <v>1051</v>
      </c>
      <c r="C1057" s="9"/>
      <c r="Z1057" s="3"/>
      <c r="AA1057" s="3">
        <v>5.33</v>
      </c>
      <c r="AB1057" s="3">
        <v>5.3239999999999998</v>
      </c>
      <c r="AC1057" s="179">
        <f t="shared" ref="AC1057:AC1120" si="43">AE1057-AB1057</f>
        <v>0</v>
      </c>
      <c r="AE1057" s="9">
        <v>5.3239999999999998</v>
      </c>
      <c r="AF1057" s="9">
        <v>5.3239999999999998</v>
      </c>
      <c r="AG1057" s="9">
        <v>5.4589999999999996</v>
      </c>
      <c r="AH1057" s="9">
        <v>5.1414999999999997</v>
      </c>
      <c r="AI1057" s="9">
        <v>4.5214999999999996</v>
      </c>
      <c r="AJ1057" s="9">
        <v>4.319</v>
      </c>
      <c r="AK1057" s="9">
        <v>5.2189999999999994</v>
      </c>
      <c r="AL1057" s="9">
        <v>5.3114999999999997</v>
      </c>
      <c r="AM1057" s="9">
        <v>5.6239999999999997</v>
      </c>
      <c r="AN1057" s="9">
        <v>4.859</v>
      </c>
      <c r="AO1057" s="9">
        <v>5.5839999999999996</v>
      </c>
      <c r="AP1057" s="9">
        <v>5.7939999999999996</v>
      </c>
      <c r="AQ1057" s="9">
        <v>5.1964999999999995</v>
      </c>
      <c r="AR1057" s="9">
        <v>5.194</v>
      </c>
      <c r="AS1057" s="9"/>
      <c r="AT1057" s="9"/>
      <c r="AU1057" s="9"/>
      <c r="AV1057" s="9"/>
      <c r="AW1057" s="9"/>
      <c r="AX1057" s="9"/>
      <c r="AY1057" s="9"/>
      <c r="BE1057" s="9">
        <v>4.6091428571428574</v>
      </c>
      <c r="BF1057" s="9">
        <v>4.2241428571428576</v>
      </c>
      <c r="BG1057" s="9">
        <v>4.669142857142857</v>
      </c>
      <c r="BH1057" s="9">
        <v>4.4691428571428577</v>
      </c>
      <c r="BI1057" s="9">
        <v>4.2616428571428573</v>
      </c>
      <c r="BJ1057" s="9">
        <v>4.0066428571428574</v>
      </c>
      <c r="BK1057" s="9">
        <v>4.481642857142857</v>
      </c>
      <c r="BL1057" s="9">
        <v>4.6266428571428575</v>
      </c>
      <c r="BM1057" s="9">
        <v>4.9295</v>
      </c>
      <c r="BN1057" s="9">
        <v>4.2241428571428576</v>
      </c>
      <c r="BO1057" s="9">
        <v>4.8291428571428572</v>
      </c>
      <c r="BP1057" s="9">
        <v>5.0514285714285716</v>
      </c>
      <c r="BQ1057" s="9">
        <v>4.5491428571428578</v>
      </c>
      <c r="BR1057" s="9">
        <v>4.7091428571428571</v>
      </c>
    </row>
    <row r="1058" spans="1:70" hidden="1" x14ac:dyDescent="0.25">
      <c r="A1058" s="8">
        <v>36796</v>
      </c>
      <c r="B1058" s="5">
        <f t="shared" si="42"/>
        <v>1052</v>
      </c>
      <c r="C1058" s="9"/>
      <c r="Z1058" s="3"/>
      <c r="AA1058" s="3">
        <v>5.41</v>
      </c>
      <c r="AB1058" s="3">
        <v>5.3120000000000003</v>
      </c>
      <c r="AC1058" s="179">
        <f t="shared" si="43"/>
        <v>0</v>
      </c>
      <c r="AE1058" s="9">
        <v>5.3120000000000003</v>
      </c>
      <c r="AF1058" s="9">
        <v>5.3120000000000003</v>
      </c>
      <c r="AG1058" s="9">
        <v>5.452</v>
      </c>
      <c r="AH1058" s="9">
        <v>5.1219999999999999</v>
      </c>
      <c r="AI1058" s="9">
        <v>4.5820000000000007</v>
      </c>
      <c r="AJ1058" s="9">
        <v>4.3120000000000003</v>
      </c>
      <c r="AK1058" s="9">
        <v>5.2120000000000006</v>
      </c>
      <c r="AL1058" s="9">
        <v>5.3220000000000001</v>
      </c>
      <c r="AM1058" s="9">
        <v>5.6619999999999999</v>
      </c>
      <c r="AN1058" s="9">
        <v>4.9320000000000004</v>
      </c>
      <c r="AO1058" s="9">
        <v>5.5720000000000001</v>
      </c>
      <c r="AP1058" s="9">
        <v>5.782</v>
      </c>
      <c r="AQ1058" s="9">
        <v>5.1920000000000002</v>
      </c>
      <c r="AR1058" s="9">
        <v>5.3420000000000005</v>
      </c>
      <c r="AS1058" s="9"/>
      <c r="AT1058" s="9"/>
      <c r="AU1058" s="9"/>
      <c r="AV1058" s="9"/>
      <c r="AW1058" s="9"/>
      <c r="AX1058" s="9"/>
      <c r="AY1058" s="9"/>
      <c r="BB1058" s="1">
        <v>5.29</v>
      </c>
      <c r="BE1058" s="9">
        <v>4.6111428571428572</v>
      </c>
      <c r="BF1058" s="9">
        <v>4.2261428571428574</v>
      </c>
      <c r="BG1058" s="9">
        <v>4.6786428571428571</v>
      </c>
      <c r="BH1058" s="9">
        <v>4.473642857142857</v>
      </c>
      <c r="BI1058" s="9">
        <v>4.2711428571428574</v>
      </c>
      <c r="BJ1058" s="9">
        <v>4.018642857142857</v>
      </c>
      <c r="BK1058" s="9">
        <v>4.4836428571428568</v>
      </c>
      <c r="BL1058" s="9">
        <v>4.6286428571428573</v>
      </c>
      <c r="BM1058" s="9">
        <v>4.9572142857142856</v>
      </c>
      <c r="BN1058" s="9">
        <v>4.2411428571428571</v>
      </c>
      <c r="BO1058" s="9">
        <v>4.831142857142857</v>
      </c>
      <c r="BP1058" s="9">
        <v>5.0534285714285714</v>
      </c>
      <c r="BQ1058" s="9">
        <v>4.5511428571428576</v>
      </c>
      <c r="BR1058" s="9">
        <v>4.7111428571428569</v>
      </c>
    </row>
    <row r="1059" spans="1:70" hidden="1" x14ac:dyDescent="0.25">
      <c r="A1059" s="8">
        <v>36797</v>
      </c>
      <c r="B1059" s="5">
        <f t="shared" si="42"/>
        <v>1053</v>
      </c>
      <c r="C1059" s="9"/>
      <c r="Z1059" s="3"/>
      <c r="AA1059" s="3">
        <v>5.39</v>
      </c>
      <c r="AB1059" s="3">
        <v>5.1239999999999997</v>
      </c>
      <c r="AC1059" s="179">
        <f t="shared" si="43"/>
        <v>0</v>
      </c>
      <c r="AE1059" s="9">
        <v>5.1239999999999997</v>
      </c>
      <c r="AF1059" s="9">
        <v>5.1239999999999997</v>
      </c>
      <c r="AG1059" s="9">
        <v>5.2414999999999994</v>
      </c>
      <c r="AH1059" s="9">
        <v>4.9689999999999994</v>
      </c>
      <c r="AI1059" s="9">
        <v>4.649</v>
      </c>
      <c r="AJ1059" s="9">
        <v>4.5389999999999997</v>
      </c>
      <c r="AK1059" s="9">
        <v>4.9989999999999997</v>
      </c>
      <c r="AL1059" s="9">
        <v>5.0914999999999999</v>
      </c>
      <c r="AM1059" s="9">
        <v>5.5939999999999994</v>
      </c>
      <c r="AN1059" s="9">
        <v>5.0089999999999995</v>
      </c>
      <c r="AO1059" s="9">
        <v>5.444</v>
      </c>
      <c r="AP1059" s="9">
        <v>5.8639999999999999</v>
      </c>
      <c r="AQ1059" s="9">
        <v>5.0089999999999995</v>
      </c>
      <c r="AR1059" s="9">
        <v>5.3689999999999998</v>
      </c>
      <c r="AS1059" s="9"/>
      <c r="AT1059" s="9"/>
      <c r="AU1059" s="9"/>
      <c r="AV1059" s="9"/>
      <c r="AW1059" s="9"/>
      <c r="AX1059" s="9"/>
      <c r="AY1059" s="9"/>
      <c r="BB1059" s="1">
        <v>5.383</v>
      </c>
      <c r="BE1059" s="9">
        <v>4.4071428571428566</v>
      </c>
      <c r="BF1059" s="9">
        <v>4.0271428571428567</v>
      </c>
      <c r="BG1059" s="9">
        <v>4.472142857142857</v>
      </c>
      <c r="BH1059" s="9">
        <v>4.2696428571428564</v>
      </c>
      <c r="BI1059" s="9">
        <v>4.0871428571428563</v>
      </c>
      <c r="BJ1059" s="9">
        <v>3.8296428571428565</v>
      </c>
      <c r="BK1059" s="9">
        <v>4.2821428571428566</v>
      </c>
      <c r="BL1059" s="9">
        <v>4.4246428571428567</v>
      </c>
      <c r="BM1059" s="9">
        <v>4.8028571428571425</v>
      </c>
      <c r="BN1059" s="9">
        <v>4.0371428571428565</v>
      </c>
      <c r="BO1059" s="9">
        <v>4.6271428571428563</v>
      </c>
      <c r="BP1059" s="9">
        <v>4.8494285714285708</v>
      </c>
      <c r="BQ1059" s="9">
        <v>4.347142857142857</v>
      </c>
      <c r="BR1059" s="9">
        <v>4.5371428571428565</v>
      </c>
    </row>
    <row r="1060" spans="1:70" hidden="1" x14ac:dyDescent="0.25">
      <c r="A1060" s="8">
        <v>36798</v>
      </c>
      <c r="B1060" s="5">
        <f t="shared" si="42"/>
        <v>1054</v>
      </c>
      <c r="C1060" s="9"/>
      <c r="Z1060" s="3"/>
      <c r="AA1060" s="3">
        <v>5.28</v>
      </c>
      <c r="AB1060" s="3">
        <v>5.1859999999999999</v>
      </c>
      <c r="AC1060" s="179">
        <f t="shared" si="43"/>
        <v>0</v>
      </c>
      <c r="AE1060" s="9">
        <v>5.1859999999999999</v>
      </c>
      <c r="AF1060" s="9">
        <v>5.1859999999999999</v>
      </c>
      <c r="AG1060" s="9">
        <v>5.3034999999999997</v>
      </c>
      <c r="AH1060" s="9">
        <v>5.0434999999999999</v>
      </c>
      <c r="AI1060" s="9">
        <v>4.8860000000000001</v>
      </c>
      <c r="AJ1060" s="9">
        <v>4.7059999999999995</v>
      </c>
      <c r="AK1060" s="9">
        <v>5.0659999999999998</v>
      </c>
      <c r="AL1060" s="9">
        <v>5.1535000000000002</v>
      </c>
      <c r="AM1060" s="9">
        <v>5.6109999999999998</v>
      </c>
      <c r="AN1060" s="9">
        <v>4.9959999999999996</v>
      </c>
      <c r="AO1060" s="9">
        <v>5.5060000000000002</v>
      </c>
      <c r="AP1060" s="9">
        <v>5.9260000000000002</v>
      </c>
      <c r="AQ1060" s="9">
        <v>5.0785</v>
      </c>
      <c r="AR1060" s="9">
        <v>5.431</v>
      </c>
      <c r="AS1060" s="9"/>
      <c r="AT1060" s="9"/>
      <c r="AU1060" s="9"/>
      <c r="AV1060" s="9"/>
      <c r="AW1060" s="9"/>
      <c r="AX1060" s="9"/>
      <c r="AY1060" s="9"/>
      <c r="BB1060" s="1">
        <v>5.3479999999999999</v>
      </c>
      <c r="BE1060" s="9">
        <v>4.4444285714285714</v>
      </c>
      <c r="BF1060" s="9">
        <v>4.0644285714285715</v>
      </c>
      <c r="BG1060" s="9">
        <v>4.5144285714285717</v>
      </c>
      <c r="BH1060" s="9">
        <v>4.3094285714285716</v>
      </c>
      <c r="BI1060" s="9">
        <v>4.1444285714285716</v>
      </c>
      <c r="BJ1060" s="9">
        <v>3.8869285714285713</v>
      </c>
      <c r="BK1060" s="9">
        <v>4.3194285714285714</v>
      </c>
      <c r="BL1060" s="9">
        <v>4.4619285714285715</v>
      </c>
      <c r="BM1060" s="9">
        <v>4.8233571428571427</v>
      </c>
      <c r="BN1060" s="9">
        <v>4.0844285714285711</v>
      </c>
      <c r="BO1060" s="9">
        <v>4.6644285714285711</v>
      </c>
      <c r="BP1060" s="9">
        <v>4.8867142857142856</v>
      </c>
      <c r="BQ1060" s="9">
        <v>4.3844285714285718</v>
      </c>
      <c r="BR1060" s="9">
        <v>4.5744285714285713</v>
      </c>
    </row>
    <row r="1061" spans="1:70" hidden="1" x14ac:dyDescent="0.25">
      <c r="A1061" s="8">
        <v>36801</v>
      </c>
      <c r="B1061" s="5">
        <f t="shared" si="42"/>
        <v>1055</v>
      </c>
      <c r="C1061" s="9"/>
      <c r="Z1061" s="3"/>
      <c r="AA1061" s="3">
        <v>5.32</v>
      </c>
      <c r="AB1061" s="3">
        <v>5.3520000000000003</v>
      </c>
      <c r="AC1061" s="179">
        <f t="shared" si="43"/>
        <v>0</v>
      </c>
      <c r="AE1061" s="9">
        <v>5.3520000000000003</v>
      </c>
      <c r="AF1061" s="9">
        <v>5.3520000000000003</v>
      </c>
      <c r="AG1061" s="9">
        <v>5.4695</v>
      </c>
      <c r="AH1061" s="9">
        <v>5.2070000000000007</v>
      </c>
      <c r="AI1061" s="9">
        <v>5.0170000000000003</v>
      </c>
      <c r="AJ1061" s="9">
        <v>4.8370000000000006</v>
      </c>
      <c r="AK1061" s="9">
        <v>5.2320000000000002</v>
      </c>
      <c r="AL1061" s="9">
        <v>5.3220000000000001</v>
      </c>
      <c r="AM1061" s="9">
        <v>5.8520000000000003</v>
      </c>
      <c r="AN1061" s="9">
        <v>5.1020000000000003</v>
      </c>
      <c r="AO1061" s="9">
        <v>5.6820000000000004</v>
      </c>
      <c r="AP1061" s="9">
        <v>6.0920000000000005</v>
      </c>
      <c r="AQ1061" s="9">
        <v>5.2445000000000004</v>
      </c>
      <c r="AR1061" s="9">
        <v>5.5970000000000004</v>
      </c>
      <c r="AS1061" s="9"/>
      <c r="AT1061" s="9"/>
      <c r="AU1061" s="9"/>
      <c r="AV1061" s="9"/>
      <c r="AW1061" s="9"/>
      <c r="AX1061" s="9"/>
      <c r="AY1061" s="9"/>
      <c r="BB1061" s="1">
        <v>5.1180000000000003</v>
      </c>
      <c r="BE1061" s="9">
        <v>4.5484285714285715</v>
      </c>
      <c r="BF1061" s="9">
        <v>4.1534285714285719</v>
      </c>
      <c r="BG1061" s="9">
        <v>4.6184285714285718</v>
      </c>
      <c r="BH1061" s="9">
        <v>4.4109285714285713</v>
      </c>
      <c r="BI1061" s="9">
        <v>4.2284285714285712</v>
      </c>
      <c r="BJ1061" s="9">
        <v>3.9759285714285717</v>
      </c>
      <c r="BK1061" s="9">
        <v>4.4234285714285715</v>
      </c>
      <c r="BL1061" s="9">
        <v>4.5659285714285716</v>
      </c>
      <c r="BM1061" s="9">
        <v>4.9698571428571432</v>
      </c>
      <c r="BN1061" s="9">
        <v>4.1884285714285712</v>
      </c>
      <c r="BO1061" s="9">
        <v>4.7684285714285712</v>
      </c>
      <c r="BP1061" s="9">
        <v>4.9907142857142857</v>
      </c>
      <c r="BQ1061" s="9">
        <v>4.4884285714285719</v>
      </c>
      <c r="BR1061" s="9">
        <v>4.6784285714285714</v>
      </c>
    </row>
    <row r="1062" spans="1:70" hidden="1" x14ac:dyDescent="0.25">
      <c r="A1062" s="8">
        <v>36802</v>
      </c>
      <c r="B1062" s="5">
        <f t="shared" si="42"/>
        <v>1056</v>
      </c>
      <c r="C1062" s="9"/>
      <c r="Z1062" s="3"/>
      <c r="AA1062" s="3">
        <v>5.35</v>
      </c>
      <c r="AB1062" s="3">
        <v>5.3479999999999999</v>
      </c>
      <c r="AC1062" s="179">
        <f t="shared" si="43"/>
        <v>0</v>
      </c>
      <c r="AE1062" s="9">
        <v>5.3479999999999999</v>
      </c>
      <c r="AF1062" s="9">
        <v>5.3479999999999999</v>
      </c>
      <c r="AG1062" s="9">
        <v>5.4654999999999996</v>
      </c>
      <c r="AH1062" s="9">
        <v>5.2080000000000002</v>
      </c>
      <c r="AI1062" s="9">
        <v>5.0054999999999996</v>
      </c>
      <c r="AJ1062" s="9">
        <v>4.7880000000000003</v>
      </c>
      <c r="AK1062" s="9">
        <v>5.2279999999999998</v>
      </c>
      <c r="AL1062" s="9">
        <v>5.3205</v>
      </c>
      <c r="AM1062" s="9">
        <v>5.8079999999999998</v>
      </c>
      <c r="AN1062" s="9">
        <v>5.1280000000000001</v>
      </c>
      <c r="AO1062" s="9">
        <v>5.6604999999999999</v>
      </c>
      <c r="AP1062" s="9">
        <v>6.0830000000000002</v>
      </c>
      <c r="AQ1062" s="9">
        <v>5.2454999999999998</v>
      </c>
      <c r="AR1062" s="9">
        <v>5.593</v>
      </c>
      <c r="AS1062" s="9"/>
      <c r="AT1062" s="9"/>
      <c r="AU1062" s="9"/>
      <c r="AV1062" s="9"/>
      <c r="AW1062" s="9"/>
      <c r="AX1062" s="9"/>
      <c r="AY1062" s="9"/>
      <c r="BB1062" s="1">
        <v>4.8639999999999999</v>
      </c>
      <c r="BE1062" s="9">
        <v>4.5469999999999997</v>
      </c>
      <c r="BF1062" s="9">
        <v>4.1469999999999994</v>
      </c>
      <c r="BG1062" s="9">
        <v>4.6141428571428564</v>
      </c>
      <c r="BH1062" s="9">
        <v>4.4119999999999999</v>
      </c>
      <c r="BI1062" s="9">
        <v>4.2087857142857139</v>
      </c>
      <c r="BJ1062" s="9">
        <v>3.9584285714285712</v>
      </c>
      <c r="BK1062" s="9">
        <v>4.4219999999999997</v>
      </c>
      <c r="BL1062" s="9">
        <v>4.5644999999999998</v>
      </c>
      <c r="BM1062" s="9">
        <v>4.948428571428571</v>
      </c>
      <c r="BN1062" s="9">
        <v>4.1769999999999996</v>
      </c>
      <c r="BO1062" s="9">
        <v>4.7669999999999995</v>
      </c>
      <c r="BP1062" s="9">
        <v>4.9892857142857139</v>
      </c>
      <c r="BQ1062" s="9">
        <v>4.4870000000000001</v>
      </c>
      <c r="BR1062" s="9">
        <v>4.6769999999999996</v>
      </c>
    </row>
    <row r="1063" spans="1:70" hidden="1" x14ac:dyDescent="0.25">
      <c r="A1063" s="8">
        <v>36803</v>
      </c>
      <c r="B1063" s="5">
        <f t="shared" si="42"/>
        <v>1057</v>
      </c>
      <c r="C1063" s="9"/>
      <c r="Z1063" s="3"/>
      <c r="AA1063" s="3">
        <v>5.28</v>
      </c>
      <c r="AB1063" s="3">
        <v>5.29</v>
      </c>
      <c r="AC1063" s="179">
        <f t="shared" si="43"/>
        <v>0</v>
      </c>
      <c r="AE1063" s="9">
        <v>5.29</v>
      </c>
      <c r="AF1063" s="9">
        <v>5.29</v>
      </c>
      <c r="AG1063" s="9">
        <v>5.29</v>
      </c>
      <c r="AH1063" s="9">
        <v>5.29</v>
      </c>
      <c r="AI1063" s="9">
        <v>4.99</v>
      </c>
      <c r="AJ1063" s="9">
        <v>4.79</v>
      </c>
      <c r="AK1063" s="9">
        <v>5.29</v>
      </c>
      <c r="AL1063" s="9">
        <v>5.29</v>
      </c>
      <c r="AM1063" s="9">
        <v>5.77</v>
      </c>
      <c r="AN1063" s="9">
        <v>5.29</v>
      </c>
      <c r="AO1063" s="9">
        <v>5.29</v>
      </c>
      <c r="AP1063" s="9">
        <v>5.29</v>
      </c>
      <c r="AQ1063" s="9">
        <v>5.29</v>
      </c>
      <c r="AR1063" s="9">
        <v>5.29</v>
      </c>
      <c r="AS1063" s="9"/>
      <c r="AT1063" s="9"/>
      <c r="AU1063" s="9"/>
      <c r="AV1063" s="9"/>
      <c r="AW1063" s="9"/>
      <c r="AX1063" s="9"/>
      <c r="AY1063" s="9"/>
      <c r="BB1063" s="1">
        <v>4.6100000000000003</v>
      </c>
      <c r="BC1063" s="1">
        <v>4.6100000000000003</v>
      </c>
      <c r="BE1063" s="9">
        <v>4.516</v>
      </c>
      <c r="BF1063" s="9">
        <v>4.1159999999999997</v>
      </c>
      <c r="BG1063" s="9">
        <v>4.5831428571428567</v>
      </c>
      <c r="BH1063" s="9">
        <v>4.3810000000000002</v>
      </c>
      <c r="BI1063" s="9">
        <v>4.1777857142857142</v>
      </c>
      <c r="BJ1063" s="9">
        <v>3.9274285714285715</v>
      </c>
      <c r="BK1063" s="9">
        <v>4.391</v>
      </c>
      <c r="BL1063" s="9">
        <v>4.5335000000000001</v>
      </c>
      <c r="BM1063" s="9">
        <v>4.9174285714285713</v>
      </c>
      <c r="BN1063" s="9">
        <v>4.1459999999999999</v>
      </c>
      <c r="BO1063" s="9">
        <v>4.7359999999999998</v>
      </c>
      <c r="BP1063" s="9">
        <v>4.9582857142857142</v>
      </c>
      <c r="BQ1063" s="9">
        <v>4.4560000000000004</v>
      </c>
      <c r="BR1063" s="9">
        <v>4.6459999999999999</v>
      </c>
    </row>
    <row r="1064" spans="1:70" hidden="1" x14ac:dyDescent="0.25">
      <c r="A1064" s="8">
        <v>36804</v>
      </c>
      <c r="B1064" s="5">
        <f t="shared" si="42"/>
        <v>1058</v>
      </c>
      <c r="C1064" s="9"/>
      <c r="Z1064" s="3"/>
      <c r="AA1064" s="3">
        <v>5.3</v>
      </c>
      <c r="AB1064" s="3">
        <v>5.1520000000000001</v>
      </c>
      <c r="AC1064" s="179">
        <f t="shared" si="43"/>
        <v>0</v>
      </c>
      <c r="AE1064" s="9">
        <v>5.1520000000000001</v>
      </c>
      <c r="AF1064" s="9">
        <v>5.1520000000000001</v>
      </c>
      <c r="AG1064" s="9">
        <v>5.2620000000000005</v>
      </c>
      <c r="AH1064" s="9">
        <v>5.0220000000000002</v>
      </c>
      <c r="AI1064" s="9">
        <v>4.7869999999999999</v>
      </c>
      <c r="AJ1064" s="9">
        <v>4.6319999999999997</v>
      </c>
      <c r="AK1064" s="9">
        <v>5.032</v>
      </c>
      <c r="AL1064" s="9">
        <v>5.1320000000000006</v>
      </c>
      <c r="AM1064" s="9">
        <v>5.6219999999999999</v>
      </c>
      <c r="AN1064" s="9">
        <v>5.0120000000000005</v>
      </c>
      <c r="AO1064" s="9">
        <v>5.4370000000000003</v>
      </c>
      <c r="AP1064" s="9">
        <v>5.8819999999999997</v>
      </c>
      <c r="AQ1064" s="9">
        <v>5.0520000000000005</v>
      </c>
      <c r="AR1064" s="9">
        <v>5.3970000000000002</v>
      </c>
      <c r="AS1064" s="9"/>
      <c r="AT1064" s="9"/>
      <c r="AU1064" s="9"/>
      <c r="AV1064" s="9"/>
      <c r="AW1064" s="9"/>
      <c r="AX1064" s="9"/>
      <c r="AY1064" s="9"/>
      <c r="BB1064" s="1">
        <v>4.5250000000000004</v>
      </c>
      <c r="BE1064" s="9">
        <v>4.4524285714285714</v>
      </c>
      <c r="BF1064" s="9">
        <v>4.0574285714285718</v>
      </c>
      <c r="BG1064" s="9">
        <v>4.5174285714285718</v>
      </c>
      <c r="BH1064" s="9">
        <v>4.3199285714285711</v>
      </c>
      <c r="BI1064" s="9">
        <v>4.1242142857142854</v>
      </c>
      <c r="BJ1064" s="9">
        <v>3.8688571428571428</v>
      </c>
      <c r="BK1064" s="9">
        <v>4.3274285714285714</v>
      </c>
      <c r="BL1064" s="9">
        <v>4.472428571428571</v>
      </c>
      <c r="BM1064" s="9">
        <v>4.8724285714285713</v>
      </c>
      <c r="BN1064" s="9">
        <v>4.0824285714285713</v>
      </c>
      <c r="BO1064" s="9">
        <v>4.6724285714285712</v>
      </c>
      <c r="BP1064" s="9">
        <v>4.8947142857142856</v>
      </c>
      <c r="BQ1064" s="9">
        <v>4.3924285714285718</v>
      </c>
      <c r="BR1064" s="9">
        <v>4.6024285714285718</v>
      </c>
    </row>
    <row r="1065" spans="1:70" hidden="1" x14ac:dyDescent="0.25">
      <c r="A1065" s="8">
        <v>36805</v>
      </c>
      <c r="B1065" s="5">
        <f t="shared" si="42"/>
        <v>1059</v>
      </c>
      <c r="C1065" s="9"/>
      <c r="Z1065" s="3"/>
      <c r="AA1065" s="3">
        <v>5.1100000000000003</v>
      </c>
      <c r="AB1065" s="3">
        <v>5.008</v>
      </c>
      <c r="AC1065" s="179">
        <f t="shared" si="43"/>
        <v>0</v>
      </c>
      <c r="AE1065" s="9">
        <v>5.008</v>
      </c>
      <c r="AF1065" s="9">
        <v>5.008</v>
      </c>
      <c r="AG1065" s="9">
        <v>5.1180000000000003</v>
      </c>
      <c r="AH1065" s="9">
        <v>4.8630000000000004</v>
      </c>
      <c r="AI1065" s="9">
        <v>4.6180000000000003</v>
      </c>
      <c r="AJ1065" s="9">
        <v>4.4305000000000003</v>
      </c>
      <c r="AK1065" s="9">
        <v>4.8979999999999997</v>
      </c>
      <c r="AL1065" s="9">
        <v>4.9829999999999997</v>
      </c>
      <c r="AM1065" s="9">
        <v>5.4779999999999998</v>
      </c>
      <c r="AN1065" s="9">
        <v>4.9080000000000004</v>
      </c>
      <c r="AO1065" s="9">
        <v>5.2830000000000004</v>
      </c>
      <c r="AP1065" s="9">
        <v>5.718</v>
      </c>
      <c r="AQ1065" s="9">
        <v>4.9080000000000004</v>
      </c>
      <c r="AR1065" s="9">
        <v>5.2530000000000001</v>
      </c>
      <c r="AS1065" s="9"/>
      <c r="AT1065" s="9"/>
      <c r="AU1065" s="9"/>
      <c r="AV1065" s="9"/>
      <c r="AW1065" s="9"/>
      <c r="AX1065" s="9"/>
      <c r="AY1065" s="9"/>
      <c r="BB1065" s="1">
        <v>4.51</v>
      </c>
      <c r="BE1065" s="9">
        <v>4.3598571428571429</v>
      </c>
      <c r="BF1065" s="9">
        <v>3.959857142857143</v>
      </c>
      <c r="BG1065" s="9">
        <v>4.4248571428571433</v>
      </c>
      <c r="BH1065" s="9">
        <v>4.2248571428571431</v>
      </c>
      <c r="BI1065" s="9">
        <v>4.0091428571428569</v>
      </c>
      <c r="BJ1065" s="9">
        <v>3.7587857142857146</v>
      </c>
      <c r="BK1065" s="9">
        <v>4.2398571428571428</v>
      </c>
      <c r="BL1065" s="9">
        <v>4.3798571428571424</v>
      </c>
      <c r="BM1065" s="9">
        <v>4.7770000000000001</v>
      </c>
      <c r="BN1065" s="9">
        <v>3.999857142857143</v>
      </c>
      <c r="BO1065" s="9">
        <v>4.5798571428571426</v>
      </c>
      <c r="BP1065" s="9">
        <v>4.802142857142857</v>
      </c>
      <c r="BQ1065" s="9">
        <v>4.2998571428571433</v>
      </c>
      <c r="BR1065" s="9">
        <v>4.5398571428571426</v>
      </c>
    </row>
    <row r="1066" spans="1:70" hidden="1" x14ac:dyDescent="0.25">
      <c r="A1066" s="8">
        <v>36808</v>
      </c>
      <c r="B1066" s="5">
        <f t="shared" si="42"/>
        <v>1060</v>
      </c>
      <c r="C1066" s="9"/>
      <c r="Z1066" s="3"/>
      <c r="AA1066" s="3">
        <v>5.07</v>
      </c>
      <c r="AB1066" s="3">
        <v>5.15</v>
      </c>
      <c r="AC1066" s="179">
        <f t="shared" si="43"/>
        <v>0</v>
      </c>
      <c r="AE1066" s="9">
        <v>5.15</v>
      </c>
      <c r="AF1066" s="9">
        <v>5.15</v>
      </c>
      <c r="AG1066" s="9">
        <v>5.2649999999999997</v>
      </c>
      <c r="AH1066" s="9">
        <v>5.0075000000000003</v>
      </c>
      <c r="AI1066" s="9">
        <v>4.7275</v>
      </c>
      <c r="AJ1066" s="9">
        <v>4.6100000000000003</v>
      </c>
      <c r="AK1066" s="9">
        <v>5.04</v>
      </c>
      <c r="AL1066" s="9">
        <v>5.1275000000000004</v>
      </c>
      <c r="AM1066" s="9">
        <v>5.58</v>
      </c>
      <c r="AN1066" s="9">
        <v>5.07</v>
      </c>
      <c r="AO1066" s="9">
        <v>5.4249999999999998</v>
      </c>
      <c r="AP1066" s="9">
        <v>5.86</v>
      </c>
      <c r="AQ1066" s="9">
        <v>5.05</v>
      </c>
      <c r="AR1066" s="9">
        <v>5.3949999999999996</v>
      </c>
      <c r="AS1066" s="9"/>
      <c r="AT1066" s="9"/>
      <c r="AU1066" s="9"/>
      <c r="AV1066" s="9"/>
      <c r="AW1066" s="9"/>
      <c r="AX1066" s="9"/>
      <c r="AY1066" s="9"/>
      <c r="BB1066" s="1">
        <v>4.4950000000000001</v>
      </c>
      <c r="BE1066" s="9">
        <v>4.4432857142857145</v>
      </c>
      <c r="BF1066" s="9">
        <v>4.0432857142857141</v>
      </c>
      <c r="BG1066" s="9">
        <v>4.5082857142857149</v>
      </c>
      <c r="BH1066" s="9">
        <v>4.3082857142857147</v>
      </c>
      <c r="BI1066" s="9">
        <v>4.0925714285714285</v>
      </c>
      <c r="BJ1066" s="9">
        <v>3.8397142857142859</v>
      </c>
      <c r="BK1066" s="9">
        <v>4.3232857142857144</v>
      </c>
      <c r="BL1066" s="9">
        <v>4.4632857142857141</v>
      </c>
      <c r="BM1066" s="9">
        <v>4.8604285714285718</v>
      </c>
      <c r="BN1066" s="9">
        <v>4.0832857142857142</v>
      </c>
      <c r="BO1066" s="9">
        <v>4.6632857142857143</v>
      </c>
      <c r="BP1066" s="9">
        <v>4.8855714285714287</v>
      </c>
      <c r="BQ1066" s="9">
        <v>4.3832857142857149</v>
      </c>
      <c r="BR1066" s="9">
        <v>4.6232857142857142</v>
      </c>
    </row>
    <row r="1067" spans="1:70" hidden="1" x14ac:dyDescent="0.25">
      <c r="A1067" s="8">
        <v>36809</v>
      </c>
      <c r="B1067" s="5">
        <f t="shared" si="42"/>
        <v>1061</v>
      </c>
      <c r="C1067" s="9"/>
      <c r="Z1067" s="3"/>
      <c r="AA1067" s="3">
        <v>5.13</v>
      </c>
      <c r="AB1067" s="3">
        <v>5.1340000000000003</v>
      </c>
      <c r="AC1067" s="179">
        <f t="shared" si="43"/>
        <v>0</v>
      </c>
      <c r="AE1067" s="9">
        <v>5.1339999999999995</v>
      </c>
      <c r="AF1067" s="9">
        <v>5.1339999999999995</v>
      </c>
      <c r="AG1067" s="9">
        <v>5.2489999999999997</v>
      </c>
      <c r="AH1067" s="9">
        <v>4.9964999999999993</v>
      </c>
      <c r="AI1067" s="9">
        <v>4.7039999999999997</v>
      </c>
      <c r="AJ1067" s="9">
        <v>4.5839999999999996</v>
      </c>
      <c r="AK1067" s="9">
        <v>5.0239999999999991</v>
      </c>
      <c r="AL1067" s="9">
        <v>5.1139999999999999</v>
      </c>
      <c r="AM1067" s="9">
        <v>5.4839999999999991</v>
      </c>
      <c r="AN1067" s="9">
        <v>5.0589999999999993</v>
      </c>
      <c r="AO1067" s="9">
        <v>5.4189999999999996</v>
      </c>
      <c r="AP1067" s="9">
        <v>5.8339999999999996</v>
      </c>
      <c r="AQ1067" s="9">
        <v>5.0314999999999994</v>
      </c>
      <c r="AR1067" s="9">
        <v>5.3239999999999998</v>
      </c>
      <c r="AS1067" s="9"/>
      <c r="AT1067" s="9"/>
      <c r="AU1067" s="9"/>
      <c r="AV1067" s="9"/>
      <c r="AW1067" s="9"/>
      <c r="AX1067" s="9"/>
      <c r="AY1067" s="9"/>
      <c r="BB1067" s="1">
        <v>4.4950000000000001</v>
      </c>
      <c r="BE1067" s="9">
        <v>4.4415714285714287</v>
      </c>
      <c r="BF1067" s="9">
        <v>4.0415714285714284</v>
      </c>
      <c r="BG1067" s="9">
        <v>4.5065714285714291</v>
      </c>
      <c r="BH1067" s="9">
        <v>4.3065714285714289</v>
      </c>
      <c r="BI1067" s="9">
        <v>4.0883571428571432</v>
      </c>
      <c r="BJ1067" s="9">
        <v>3.843</v>
      </c>
      <c r="BK1067" s="9">
        <v>4.3215714285714286</v>
      </c>
      <c r="BL1067" s="9">
        <v>4.4615714285714283</v>
      </c>
      <c r="BM1067" s="9">
        <v>4.8322857142857147</v>
      </c>
      <c r="BN1067" s="9">
        <v>4.0765714285714285</v>
      </c>
      <c r="BO1067" s="9">
        <v>4.6615714285714285</v>
      </c>
      <c r="BP1067" s="9">
        <v>4.8838571428571429</v>
      </c>
      <c r="BQ1067" s="9">
        <v>4.3815714285714291</v>
      </c>
      <c r="BR1067" s="9">
        <v>4.6215714285714284</v>
      </c>
    </row>
    <row r="1068" spans="1:70" hidden="1" x14ac:dyDescent="0.25">
      <c r="A1068" s="8">
        <v>36810</v>
      </c>
      <c r="B1068" s="5">
        <f t="shared" si="42"/>
        <v>1062</v>
      </c>
      <c r="C1068" s="9"/>
      <c r="Z1068" s="3"/>
      <c r="AA1068" s="3">
        <v>5.18</v>
      </c>
      <c r="AB1068" s="3">
        <v>5.508</v>
      </c>
      <c r="AC1068" s="179">
        <f t="shared" si="43"/>
        <v>0</v>
      </c>
      <c r="AE1068" s="9">
        <v>5.5080000000000009</v>
      </c>
      <c r="AF1068" s="9">
        <v>5.5080000000000009</v>
      </c>
      <c r="AG1068" s="9">
        <v>5.6530000000000005</v>
      </c>
      <c r="AH1068" s="9">
        <v>5.3705000000000007</v>
      </c>
      <c r="AI1068" s="9">
        <v>5.0780000000000012</v>
      </c>
      <c r="AJ1068" s="9">
        <v>4.9580000000000011</v>
      </c>
      <c r="AK1068" s="9">
        <v>5.400500000000001</v>
      </c>
      <c r="AL1068" s="9">
        <v>5.4880000000000013</v>
      </c>
      <c r="AM1068" s="9">
        <v>5.7330000000000005</v>
      </c>
      <c r="AN1068" s="9">
        <v>5.418000000000001</v>
      </c>
      <c r="AO1068" s="9">
        <v>5.7980000000000009</v>
      </c>
      <c r="AP1068" s="9">
        <v>6.2330000000000005</v>
      </c>
      <c r="AQ1068" s="9">
        <v>5.4130000000000011</v>
      </c>
      <c r="AR1068" s="9">
        <v>5.6980000000000013</v>
      </c>
      <c r="AS1068" s="9"/>
      <c r="AT1068" s="9"/>
      <c r="AU1068" s="9"/>
      <c r="AV1068" s="9"/>
      <c r="AW1068" s="9"/>
      <c r="AX1068" s="9"/>
      <c r="AY1068" s="9"/>
      <c r="BB1068" s="1">
        <v>4.4850000000000003</v>
      </c>
      <c r="BE1068" s="9">
        <v>4.6771428571428562</v>
      </c>
      <c r="BF1068" s="9">
        <v>4.267142857142856</v>
      </c>
      <c r="BG1068" s="9">
        <v>4.7442857142857129</v>
      </c>
      <c r="BH1068" s="9">
        <v>4.5421428571428564</v>
      </c>
      <c r="BI1068" s="9">
        <v>4.3239285714285707</v>
      </c>
      <c r="BJ1068" s="9">
        <v>4.0785714285714274</v>
      </c>
      <c r="BK1068" s="9">
        <v>4.5571428571428561</v>
      </c>
      <c r="BL1068" s="9">
        <v>4.6971428571428557</v>
      </c>
      <c r="BM1068" s="9">
        <v>5.0542857142857134</v>
      </c>
      <c r="BN1068" s="9">
        <v>4.3021428571428562</v>
      </c>
      <c r="BO1068" s="9">
        <v>4.8971428571428559</v>
      </c>
      <c r="BP1068" s="9">
        <v>5.1278571428571418</v>
      </c>
      <c r="BQ1068" s="9">
        <v>4.6100000000000003</v>
      </c>
      <c r="BR1068" s="9">
        <v>4.8571428571428559</v>
      </c>
    </row>
    <row r="1069" spans="1:70" hidden="1" x14ac:dyDescent="0.25">
      <c r="A1069" s="8">
        <v>36811</v>
      </c>
      <c r="B1069" s="5">
        <f t="shared" si="42"/>
        <v>1063</v>
      </c>
      <c r="C1069" s="9"/>
      <c r="Z1069" s="3"/>
      <c r="AA1069" s="3">
        <v>5.52</v>
      </c>
      <c r="AB1069" s="3">
        <v>5.63</v>
      </c>
      <c r="AC1069" s="179">
        <f t="shared" si="43"/>
        <v>0</v>
      </c>
      <c r="AE1069" s="9">
        <v>5.63</v>
      </c>
      <c r="AF1069" s="9">
        <v>5.63</v>
      </c>
      <c r="AG1069" s="9">
        <v>5.78</v>
      </c>
      <c r="AH1069" s="9">
        <v>5.4874999999999998</v>
      </c>
      <c r="AI1069" s="9">
        <v>5.16</v>
      </c>
      <c r="AJ1069" s="9">
        <v>5.07</v>
      </c>
      <c r="AK1069" s="9">
        <v>5.5075000000000003</v>
      </c>
      <c r="AL1069" s="9">
        <v>5.6074999999999999</v>
      </c>
      <c r="AM1069" s="9">
        <v>5.81</v>
      </c>
      <c r="AN1069" s="9">
        <v>5.62</v>
      </c>
      <c r="AO1069" s="9">
        <v>5.9249999999999998</v>
      </c>
      <c r="AP1069" s="9">
        <v>6.36</v>
      </c>
      <c r="AQ1069" s="9">
        <v>5.53</v>
      </c>
      <c r="AR1069" s="9">
        <v>5.75</v>
      </c>
      <c r="AS1069" s="9"/>
      <c r="AT1069" s="9"/>
      <c r="AU1069" s="9"/>
      <c r="AV1069" s="9"/>
      <c r="AW1069" s="9"/>
      <c r="AX1069" s="9"/>
      <c r="AY1069" s="9"/>
      <c r="BB1069" s="1">
        <v>4.49</v>
      </c>
      <c r="BE1069" s="9">
        <v>4.7948571428571425</v>
      </c>
      <c r="BF1069" s="9">
        <v>4.3798571428571424</v>
      </c>
      <c r="BG1069" s="9">
        <v>4.8619999999999992</v>
      </c>
      <c r="BH1069" s="9">
        <v>4.6591428571428564</v>
      </c>
      <c r="BI1069" s="9">
        <v>4.4341428571428567</v>
      </c>
      <c r="BJ1069" s="9">
        <v>4.1837857142857136</v>
      </c>
      <c r="BK1069" s="9">
        <v>4.6748571428571424</v>
      </c>
      <c r="BL1069" s="9">
        <v>4.8148571428571421</v>
      </c>
      <c r="BM1069" s="9">
        <v>5.1527142857142856</v>
      </c>
      <c r="BN1069" s="9">
        <v>4.4148571428571426</v>
      </c>
      <c r="BO1069" s="9">
        <v>5.0148571428571422</v>
      </c>
      <c r="BP1069" s="9">
        <v>5.2455714285714281</v>
      </c>
      <c r="BQ1069" s="9">
        <v>4.7277142857142858</v>
      </c>
      <c r="BR1069" s="9">
        <v>4.9748571428571422</v>
      </c>
    </row>
    <row r="1070" spans="1:70" hidden="1" x14ac:dyDescent="0.25">
      <c r="A1070" s="8">
        <v>36812</v>
      </c>
      <c r="B1070" s="5">
        <f t="shared" si="42"/>
        <v>1064</v>
      </c>
      <c r="C1070" s="9"/>
      <c r="Z1070" s="3"/>
      <c r="AA1070" s="3">
        <v>5.57</v>
      </c>
      <c r="AB1070" s="3">
        <v>5.5369999999999999</v>
      </c>
      <c r="AC1070" s="179">
        <f t="shared" si="43"/>
        <v>0</v>
      </c>
      <c r="AE1070" s="9">
        <v>5.5370000000000008</v>
      </c>
      <c r="AF1070" s="9">
        <v>5.5370000000000008</v>
      </c>
      <c r="AG1070" s="9">
        <v>5.6870000000000012</v>
      </c>
      <c r="AH1070" s="9">
        <v>5.3945000000000007</v>
      </c>
      <c r="AI1070" s="9">
        <v>5.072000000000001</v>
      </c>
      <c r="AJ1070" s="9">
        <v>4.9770000000000003</v>
      </c>
      <c r="AK1070" s="9">
        <v>5.4145000000000012</v>
      </c>
      <c r="AL1070" s="9">
        <v>5.5145000000000008</v>
      </c>
      <c r="AM1070" s="9">
        <v>5.697000000000001</v>
      </c>
      <c r="AN1070" s="9">
        <v>5.5170000000000012</v>
      </c>
      <c r="AO1070" s="9">
        <v>5.8320000000000007</v>
      </c>
      <c r="AP1070" s="9">
        <v>6.237000000000001</v>
      </c>
      <c r="AQ1070" s="9">
        <v>5.4370000000000012</v>
      </c>
      <c r="AR1070" s="9">
        <v>5.6170000000000009</v>
      </c>
      <c r="AS1070" s="9"/>
      <c r="AT1070" s="9"/>
      <c r="AU1070" s="9"/>
      <c r="AV1070" s="9"/>
      <c r="AW1070" s="9"/>
      <c r="AX1070" s="9"/>
      <c r="AY1070" s="9"/>
      <c r="BB1070" s="1">
        <v>4.6120000000000001</v>
      </c>
      <c r="BE1070" s="9">
        <v>4.7434285714285718</v>
      </c>
      <c r="BF1070" s="9">
        <v>4.3284285714285717</v>
      </c>
      <c r="BG1070" s="9">
        <v>4.8105714285714285</v>
      </c>
      <c r="BH1070" s="9">
        <v>4.6077142857142857</v>
      </c>
      <c r="BI1070" s="9">
        <v>4.3777142857142861</v>
      </c>
      <c r="BJ1070" s="9">
        <v>4.1383571428571431</v>
      </c>
      <c r="BK1070" s="9">
        <v>4.6234285714285717</v>
      </c>
      <c r="BL1070" s="9">
        <v>4.7634285714285713</v>
      </c>
      <c r="BM1070" s="9">
        <v>5.1034285714285721</v>
      </c>
      <c r="BN1070" s="9">
        <v>4.3634285714285719</v>
      </c>
      <c r="BO1070" s="9">
        <v>4.9634285714285715</v>
      </c>
      <c r="BP1070" s="9">
        <v>5.1941428571428574</v>
      </c>
      <c r="BQ1070" s="9">
        <v>4.676285714285715</v>
      </c>
      <c r="BR1070" s="9">
        <v>4.9234285714285715</v>
      </c>
    </row>
    <row r="1071" spans="1:70" hidden="1" x14ac:dyDescent="0.25">
      <c r="A1071" s="8">
        <v>36815</v>
      </c>
      <c r="B1071" s="5">
        <f t="shared" si="42"/>
        <v>1065</v>
      </c>
      <c r="C1071" s="9"/>
      <c r="Z1071" s="3"/>
      <c r="AA1071" s="3">
        <v>5.45</v>
      </c>
      <c r="AB1071" s="3">
        <v>5.3639999999999999</v>
      </c>
      <c r="AC1071" s="179">
        <f t="shared" si="43"/>
        <v>0</v>
      </c>
      <c r="AE1071" s="9">
        <v>5.3639999999999999</v>
      </c>
      <c r="AF1071" s="9">
        <v>5.3639999999999999</v>
      </c>
      <c r="AG1071" s="9">
        <v>5.5015000000000001</v>
      </c>
      <c r="AH1071" s="9">
        <v>5.2214999999999998</v>
      </c>
      <c r="AI1071" s="9">
        <v>4.9539999999999997</v>
      </c>
      <c r="AJ1071" s="9">
        <v>4.8739999999999997</v>
      </c>
      <c r="AK1071" s="9">
        <v>5.2489999999999997</v>
      </c>
      <c r="AL1071" s="9">
        <v>5.3414999999999999</v>
      </c>
      <c r="AM1071" s="9">
        <v>5.5439999999999996</v>
      </c>
      <c r="AN1071" s="9">
        <v>5.3440000000000003</v>
      </c>
      <c r="AO1071" s="9">
        <v>5.6440000000000001</v>
      </c>
      <c r="AP1071" s="9">
        <v>6.0489999999999995</v>
      </c>
      <c r="AQ1071" s="9">
        <v>5.2640000000000002</v>
      </c>
      <c r="AR1071" s="9">
        <v>5.444</v>
      </c>
      <c r="AS1071" s="9"/>
      <c r="AT1071" s="9"/>
      <c r="AU1071" s="9"/>
      <c r="AV1071" s="9"/>
      <c r="AW1071" s="9"/>
      <c r="AX1071" s="9"/>
      <c r="AY1071" s="9"/>
      <c r="BB1071" s="1">
        <v>4.7220000000000004</v>
      </c>
      <c r="BE1071" s="9">
        <v>4.6440000000000001</v>
      </c>
      <c r="BF1071" s="9">
        <v>4.2290000000000001</v>
      </c>
      <c r="BG1071" s="9">
        <v>4.7115</v>
      </c>
      <c r="BH1071" s="9">
        <v>4.508285714285714</v>
      </c>
      <c r="BI1071" s="9">
        <v>4.2732857142857146</v>
      </c>
      <c r="BJ1071" s="9">
        <v>4.0461428571428568</v>
      </c>
      <c r="BK1071" s="9">
        <v>4.524</v>
      </c>
      <c r="BL1071" s="9">
        <v>4.6639999999999997</v>
      </c>
      <c r="BM1071" s="9">
        <v>5.0207857142857142</v>
      </c>
      <c r="BN1071" s="9">
        <v>4.2640000000000002</v>
      </c>
      <c r="BO1071" s="9">
        <v>4.8639999999999999</v>
      </c>
      <c r="BP1071" s="9">
        <v>5.0947142857142858</v>
      </c>
      <c r="BQ1071" s="9">
        <v>4.5768571428571434</v>
      </c>
      <c r="BR1071" s="9">
        <v>4.8239999999999998</v>
      </c>
    </row>
    <row r="1072" spans="1:70" hidden="1" x14ac:dyDescent="0.25">
      <c r="A1072" s="8">
        <v>36816</v>
      </c>
      <c r="B1072" s="5">
        <f t="shared" si="42"/>
        <v>1066</v>
      </c>
      <c r="C1072" s="9"/>
      <c r="Z1072" s="3"/>
      <c r="AA1072" s="3">
        <v>5.35</v>
      </c>
      <c r="AB1072" s="3">
        <v>5.4390000000000001</v>
      </c>
      <c r="AC1072" s="179">
        <f t="shared" si="43"/>
        <v>0</v>
      </c>
      <c r="AE1072" s="9">
        <v>5.4390000000000001</v>
      </c>
      <c r="AF1072" s="9">
        <v>5.4390000000000001</v>
      </c>
      <c r="AG1072" s="9">
        <v>5.5765000000000002</v>
      </c>
      <c r="AH1072" s="9">
        <v>5.2965</v>
      </c>
      <c r="AI1072" s="9">
        <v>5.0789999999999997</v>
      </c>
      <c r="AJ1072" s="9">
        <v>4.9889999999999999</v>
      </c>
      <c r="AK1072" s="9">
        <v>5.3215000000000003</v>
      </c>
      <c r="AL1072" s="9">
        <v>5.4165000000000001</v>
      </c>
      <c r="AM1072" s="9">
        <v>5.6290000000000004</v>
      </c>
      <c r="AN1072" s="9">
        <v>5.4190000000000005</v>
      </c>
      <c r="AO1072" s="9">
        <v>5.7240000000000002</v>
      </c>
      <c r="AP1072" s="9">
        <v>6.0990000000000002</v>
      </c>
      <c r="AQ1072" s="9">
        <v>5.3390000000000004</v>
      </c>
      <c r="AR1072" s="9">
        <v>5.5190000000000001</v>
      </c>
      <c r="AS1072" s="9"/>
      <c r="AT1072" s="9"/>
      <c r="AU1072" s="9"/>
      <c r="AV1072" s="9"/>
      <c r="AW1072" s="9"/>
      <c r="AX1072" s="9"/>
      <c r="AY1072" s="9"/>
      <c r="BB1072" s="1">
        <v>4.702</v>
      </c>
      <c r="BE1072" s="9">
        <v>4.6835714285714278</v>
      </c>
      <c r="BF1072" s="9">
        <v>4.258571428571428</v>
      </c>
      <c r="BG1072" s="9">
        <v>4.7510714285714277</v>
      </c>
      <c r="BH1072" s="9">
        <v>4.5478571428571417</v>
      </c>
      <c r="BI1072" s="9">
        <v>4.3153571428571418</v>
      </c>
      <c r="BJ1072" s="9">
        <v>4.0857142857142845</v>
      </c>
      <c r="BK1072" s="9">
        <v>4.5635714285714277</v>
      </c>
      <c r="BL1072" s="9">
        <v>4.7035714285714274</v>
      </c>
      <c r="BM1072" s="9">
        <v>5.0603571428571419</v>
      </c>
      <c r="BN1072" s="9">
        <v>4.298571428571428</v>
      </c>
      <c r="BO1072" s="9">
        <v>4.9035714285714276</v>
      </c>
      <c r="BP1072" s="9">
        <v>5.1342857142857135</v>
      </c>
      <c r="BQ1072" s="9">
        <v>4.6164285714285711</v>
      </c>
      <c r="BR1072" s="9">
        <v>4.8635714285714275</v>
      </c>
    </row>
    <row r="1073" spans="1:70" hidden="1" x14ac:dyDescent="0.25">
      <c r="A1073" s="8">
        <v>36817</v>
      </c>
      <c r="B1073" s="5">
        <f t="shared" si="42"/>
        <v>1067</v>
      </c>
      <c r="C1073" s="9"/>
      <c r="Z1073" s="3"/>
      <c r="AA1073" s="3">
        <v>5.48</v>
      </c>
      <c r="AB1073" s="3">
        <v>5.2279999999999998</v>
      </c>
      <c r="AC1073" s="179">
        <f t="shared" si="43"/>
        <v>0</v>
      </c>
      <c r="AE1073" s="9">
        <v>5.2279999999999998</v>
      </c>
      <c r="AF1073" s="9">
        <v>5.2279999999999998</v>
      </c>
      <c r="AG1073" s="9">
        <v>5.3629999999999995</v>
      </c>
      <c r="AH1073" s="9">
        <v>5.093</v>
      </c>
      <c r="AI1073" s="9">
        <v>4.9254999999999995</v>
      </c>
      <c r="AJ1073" s="9">
        <v>4.8330000000000002</v>
      </c>
      <c r="AK1073" s="9">
        <v>5.1129999999999995</v>
      </c>
      <c r="AL1073" s="9">
        <v>5.2054999999999998</v>
      </c>
      <c r="AM1073" s="9">
        <v>5.4630000000000001</v>
      </c>
      <c r="AN1073" s="9">
        <v>5.2879999999999994</v>
      </c>
      <c r="AO1073" s="9">
        <v>5.5179999999999998</v>
      </c>
      <c r="AP1073" s="9">
        <v>5.8780000000000001</v>
      </c>
      <c r="AQ1073" s="9">
        <v>5.133</v>
      </c>
      <c r="AR1073" s="9">
        <v>5.3179999999999996</v>
      </c>
      <c r="AS1073" s="9"/>
      <c r="AT1073" s="9"/>
      <c r="AU1073" s="9"/>
      <c r="AV1073" s="9"/>
      <c r="AW1073" s="9"/>
      <c r="AX1073" s="9"/>
      <c r="AY1073" s="9"/>
      <c r="BB1073" s="1">
        <v>4.4909999999999997</v>
      </c>
      <c r="BE1073" s="9">
        <v>4.544142857142857</v>
      </c>
      <c r="BF1073" s="9">
        <v>4.1391428571428568</v>
      </c>
      <c r="BG1073" s="9">
        <v>4.6091428571428574</v>
      </c>
      <c r="BH1073" s="9">
        <v>4.4084285714285709</v>
      </c>
      <c r="BI1073" s="9">
        <v>4.198428571428571</v>
      </c>
      <c r="BJ1073" s="9">
        <v>3.953785714285714</v>
      </c>
      <c r="BK1073" s="9">
        <v>4.4241428571428569</v>
      </c>
      <c r="BL1073" s="9">
        <v>4.5641428571428566</v>
      </c>
      <c r="BM1073" s="9">
        <v>4.9473571428571423</v>
      </c>
      <c r="BN1073" s="9">
        <v>4.1741428571428569</v>
      </c>
      <c r="BO1073" s="9">
        <v>4.7641428571428568</v>
      </c>
      <c r="BP1073" s="9">
        <v>4.9948571428571427</v>
      </c>
      <c r="BQ1073" s="9">
        <v>4.4770000000000003</v>
      </c>
      <c r="BR1073" s="9">
        <v>4.7241428571428568</v>
      </c>
    </row>
    <row r="1074" spans="1:70" hidden="1" x14ac:dyDescent="0.25">
      <c r="A1074" s="8">
        <v>36818</v>
      </c>
      <c r="B1074" s="5">
        <f t="shared" si="42"/>
        <v>1068</v>
      </c>
      <c r="C1074" s="9"/>
      <c r="Z1074" s="3"/>
      <c r="AA1074" s="3">
        <v>5.14</v>
      </c>
      <c r="AB1074" s="3">
        <v>4.9509999999999996</v>
      </c>
      <c r="AC1074" s="179">
        <f t="shared" si="43"/>
        <v>0</v>
      </c>
      <c r="AE1074" s="9">
        <v>4.9510000000000005</v>
      </c>
      <c r="AF1074" s="9">
        <v>4.9510000000000005</v>
      </c>
      <c r="AG1074" s="9">
        <v>5.0710000000000006</v>
      </c>
      <c r="AH1074" s="9">
        <v>4.8135000000000003</v>
      </c>
      <c r="AI1074" s="9">
        <v>4.6435000000000004</v>
      </c>
      <c r="AJ1074" s="9">
        <v>4.5660000000000007</v>
      </c>
      <c r="AK1074" s="9">
        <v>4.8385000000000007</v>
      </c>
      <c r="AL1074" s="9">
        <v>4.9285000000000005</v>
      </c>
      <c r="AM1074" s="9">
        <v>5.2660000000000009</v>
      </c>
      <c r="AN1074" s="9">
        <v>5.0510000000000002</v>
      </c>
      <c r="AO1074" s="9">
        <v>5.2310000000000008</v>
      </c>
      <c r="AP1074" s="9">
        <v>5.6010000000000009</v>
      </c>
      <c r="AQ1074" s="9">
        <v>4.8560000000000008</v>
      </c>
      <c r="AR1074" s="9">
        <v>5.0410000000000004</v>
      </c>
      <c r="AS1074" s="9"/>
      <c r="AT1074" s="9"/>
      <c r="AU1074" s="9"/>
      <c r="AV1074" s="9"/>
      <c r="AW1074" s="9"/>
      <c r="AX1074" s="9"/>
      <c r="AY1074" s="9"/>
      <c r="BB1074" s="1">
        <v>4.29</v>
      </c>
      <c r="BE1074" s="9">
        <v>4.3442857142857143</v>
      </c>
      <c r="BF1074" s="9">
        <v>3.9342857142857142</v>
      </c>
      <c r="BG1074" s="9">
        <v>4.4092857142857147</v>
      </c>
      <c r="BH1074" s="9">
        <v>4.2096428571428568</v>
      </c>
      <c r="BI1074" s="9">
        <v>3.9985714285714287</v>
      </c>
      <c r="BJ1074" s="9">
        <v>3.7564285714285717</v>
      </c>
      <c r="BK1074" s="9">
        <v>4.2242857142857142</v>
      </c>
      <c r="BL1074" s="9">
        <v>4.3642857142857139</v>
      </c>
      <c r="BM1074" s="9">
        <v>4.7649999999999997</v>
      </c>
      <c r="BN1074" s="9">
        <v>3.9742857142857142</v>
      </c>
      <c r="BO1074" s="9">
        <v>4.5642857142857141</v>
      </c>
      <c r="BP1074" s="9">
        <v>4.7949999999999999</v>
      </c>
      <c r="BQ1074" s="9">
        <v>4.2771428571428576</v>
      </c>
      <c r="BR1074" s="9">
        <v>4.524285714285714</v>
      </c>
    </row>
    <row r="1075" spans="1:70" hidden="1" x14ac:dyDescent="0.25">
      <c r="A1075" s="8">
        <v>36819</v>
      </c>
      <c r="B1075" s="5">
        <f t="shared" si="42"/>
        <v>1069</v>
      </c>
      <c r="C1075" s="9"/>
      <c r="Z1075" s="3"/>
      <c r="AA1075" s="3">
        <v>4.9800000000000004</v>
      </c>
      <c r="AB1075" s="3">
        <v>4.9370000000000003</v>
      </c>
      <c r="AC1075" s="179">
        <f t="shared" si="43"/>
        <v>0</v>
      </c>
      <c r="AE1075" s="9">
        <v>4.9370000000000003</v>
      </c>
      <c r="AF1075" s="9">
        <v>4.9370000000000003</v>
      </c>
      <c r="AG1075" s="9">
        <v>5.0670000000000002</v>
      </c>
      <c r="AH1075" s="9">
        <v>4.7995000000000001</v>
      </c>
      <c r="AI1075" s="9">
        <v>4.6145000000000005</v>
      </c>
      <c r="AJ1075" s="9">
        <v>4.5570000000000004</v>
      </c>
      <c r="AK1075" s="9">
        <v>4.8245000000000005</v>
      </c>
      <c r="AL1075" s="9">
        <v>4.9119999999999999</v>
      </c>
      <c r="AM1075" s="9">
        <v>5.2469999999999999</v>
      </c>
      <c r="AN1075" s="9">
        <v>5.0170000000000003</v>
      </c>
      <c r="AO1075" s="9">
        <v>5.2070000000000007</v>
      </c>
      <c r="AP1075" s="9">
        <v>5.577</v>
      </c>
      <c r="AQ1075" s="9">
        <v>4.8420000000000005</v>
      </c>
      <c r="AR1075" s="9">
        <v>5.0270000000000001</v>
      </c>
      <c r="AS1075" s="9"/>
      <c r="AT1075" s="9"/>
      <c r="AU1075" s="9"/>
      <c r="AV1075" s="9"/>
      <c r="AW1075" s="9"/>
      <c r="AX1075" s="9"/>
      <c r="AY1075" s="9"/>
      <c r="BE1075" s="9">
        <v>4.3331428571428576</v>
      </c>
      <c r="BF1075" s="9">
        <v>3.9131428571428577</v>
      </c>
      <c r="BG1075" s="9">
        <v>4.398142857142858</v>
      </c>
      <c r="BH1075" s="9">
        <v>4.1985000000000001</v>
      </c>
      <c r="BI1075" s="9">
        <v>3.9399285714285721</v>
      </c>
      <c r="BJ1075" s="9">
        <v>3.722785714285715</v>
      </c>
      <c r="BK1075" s="9">
        <v>4.2131428571428575</v>
      </c>
      <c r="BL1075" s="9">
        <v>4.3531428571428572</v>
      </c>
      <c r="BM1075" s="9">
        <v>4.7563571428571434</v>
      </c>
      <c r="BN1075" s="9">
        <v>3.9631428571428575</v>
      </c>
      <c r="BO1075" s="9">
        <v>4.5531428571428574</v>
      </c>
      <c r="BP1075" s="9">
        <v>4.7838571428571433</v>
      </c>
      <c r="BQ1075" s="9">
        <v>4.2660000000000009</v>
      </c>
      <c r="BR1075" s="9">
        <v>4.5131428571428573</v>
      </c>
    </row>
    <row r="1076" spans="1:70" hidden="1" x14ac:dyDescent="0.25">
      <c r="A1076" s="8">
        <v>36822</v>
      </c>
      <c r="B1076" s="5">
        <f t="shared" si="42"/>
        <v>1070</v>
      </c>
      <c r="C1076" s="9"/>
      <c r="Z1076" s="3"/>
      <c r="AA1076" s="3">
        <v>4.9400000000000004</v>
      </c>
      <c r="AB1076" s="3">
        <v>5.0720000000000001</v>
      </c>
      <c r="AC1076" s="179">
        <f t="shared" si="43"/>
        <v>0</v>
      </c>
      <c r="AE1076" s="9">
        <v>5.0720000000000001</v>
      </c>
      <c r="AF1076" s="9">
        <v>5.0720000000000001</v>
      </c>
      <c r="AG1076" s="9">
        <v>5.1970000000000001</v>
      </c>
      <c r="AH1076" s="9">
        <v>4.9370000000000003</v>
      </c>
      <c r="AI1076" s="9">
        <v>4.7795000000000005</v>
      </c>
      <c r="AJ1076" s="9">
        <v>4.7069999999999999</v>
      </c>
      <c r="AK1076" s="9">
        <v>4.952</v>
      </c>
      <c r="AL1076" s="9">
        <v>5.0469999999999997</v>
      </c>
      <c r="AM1076" s="9">
        <v>5.3470000000000004</v>
      </c>
      <c r="AN1076" s="9">
        <v>5.1020000000000003</v>
      </c>
      <c r="AO1076" s="9">
        <v>5.3319999999999999</v>
      </c>
      <c r="AP1076" s="9">
        <v>5.702</v>
      </c>
      <c r="AQ1076" s="9">
        <v>4.9770000000000003</v>
      </c>
      <c r="AR1076" s="9">
        <v>5.2919999999999998</v>
      </c>
      <c r="AS1076" s="9"/>
      <c r="AT1076" s="9"/>
      <c r="AU1076" s="9"/>
      <c r="AV1076" s="9"/>
      <c r="AW1076" s="9"/>
      <c r="AX1076" s="9"/>
      <c r="AY1076" s="9"/>
      <c r="BE1076" s="9">
        <v>4.4059999999999997</v>
      </c>
      <c r="BF1076" s="9">
        <v>3.9809999999999999</v>
      </c>
      <c r="BG1076" s="9">
        <v>4.4710000000000001</v>
      </c>
      <c r="BH1076" s="9">
        <v>4.2713571428571422</v>
      </c>
      <c r="BI1076" s="9">
        <v>4.0202857142857145</v>
      </c>
      <c r="BJ1076" s="9">
        <v>3.800642857142857</v>
      </c>
      <c r="BK1076" s="9">
        <v>4.2859999999999996</v>
      </c>
      <c r="BL1076" s="9">
        <v>4.4259999999999993</v>
      </c>
      <c r="BM1076" s="9">
        <v>4.8217142857142852</v>
      </c>
      <c r="BN1076" s="9">
        <v>4.0259999999999998</v>
      </c>
      <c r="BO1076" s="9">
        <v>4.6259999999999994</v>
      </c>
      <c r="BP1076" s="9">
        <v>4.8567142857142853</v>
      </c>
      <c r="BQ1076" s="9">
        <v>4.338857142857143</v>
      </c>
      <c r="BR1076" s="9">
        <v>4.6059999999999999</v>
      </c>
    </row>
    <row r="1077" spans="1:70" hidden="1" x14ac:dyDescent="0.25">
      <c r="A1077" s="8">
        <v>36823</v>
      </c>
      <c r="B1077" s="5">
        <f t="shared" si="42"/>
        <v>1071</v>
      </c>
      <c r="C1077" s="9"/>
      <c r="Z1077" s="3"/>
      <c r="AA1077" s="3">
        <v>4.9950000000000001</v>
      </c>
      <c r="AB1077" s="3">
        <v>4.82</v>
      </c>
      <c r="AC1077" s="179">
        <f t="shared" si="43"/>
        <v>0</v>
      </c>
      <c r="AE1077" s="9">
        <v>4.82</v>
      </c>
      <c r="AF1077" s="9">
        <v>4.82</v>
      </c>
      <c r="AG1077" s="9">
        <v>4.93</v>
      </c>
      <c r="AH1077" s="9">
        <v>4.6950000000000003</v>
      </c>
      <c r="AI1077" s="9">
        <v>4.62</v>
      </c>
      <c r="AJ1077" s="9">
        <v>4.5599999999999996</v>
      </c>
      <c r="AK1077" s="9">
        <v>4.7050000000000001</v>
      </c>
      <c r="AL1077" s="9">
        <v>4.7949999999999999</v>
      </c>
      <c r="AM1077" s="9">
        <v>5.165</v>
      </c>
      <c r="AN1077" s="9">
        <v>4.8600000000000003</v>
      </c>
      <c r="AO1077" s="9">
        <v>5.08</v>
      </c>
      <c r="AP1077" s="9">
        <v>5.4</v>
      </c>
      <c r="AQ1077" s="9">
        <v>4.7300000000000004</v>
      </c>
      <c r="AR1077" s="9">
        <v>5.12</v>
      </c>
      <c r="AS1077" s="9"/>
      <c r="AT1077" s="9"/>
      <c r="AU1077" s="9"/>
      <c r="AV1077" s="9"/>
      <c r="AW1077" s="9"/>
      <c r="AX1077" s="9"/>
      <c r="AY1077" s="9"/>
      <c r="BE1077" s="9">
        <v>4.2408571428571422</v>
      </c>
      <c r="BF1077" s="9">
        <v>3.8208571428571423</v>
      </c>
      <c r="BG1077" s="9">
        <v>4.3058571428571426</v>
      </c>
      <c r="BH1077" s="9">
        <v>4.1062142857142847</v>
      </c>
      <c r="BI1077" s="9">
        <v>3.8551428571428565</v>
      </c>
      <c r="BJ1077" s="9">
        <v>3.6354999999999995</v>
      </c>
      <c r="BK1077" s="9">
        <v>4.1208571428571421</v>
      </c>
      <c r="BL1077" s="9">
        <v>4.2608571428571418</v>
      </c>
      <c r="BM1077" s="9">
        <v>4.6704999999999997</v>
      </c>
      <c r="BN1077" s="9">
        <v>3.8608571428571423</v>
      </c>
      <c r="BO1077" s="9">
        <v>4.4508571428571422</v>
      </c>
      <c r="BP1077" s="9">
        <v>4.6915714285714278</v>
      </c>
      <c r="BQ1077" s="9">
        <v>4.1737142857142855</v>
      </c>
      <c r="BR1077" s="9">
        <v>4.4408571428571424</v>
      </c>
    </row>
    <row r="1078" spans="1:70" hidden="1" x14ac:dyDescent="0.25">
      <c r="A1078" s="8">
        <v>36824</v>
      </c>
      <c r="B1078" s="5">
        <f t="shared" si="42"/>
        <v>1072</v>
      </c>
      <c r="C1078" s="9"/>
      <c r="Z1078" s="3"/>
      <c r="AA1078" s="3">
        <v>4.7699999999999996</v>
      </c>
      <c r="AB1078" s="3">
        <v>4.6589999999999998</v>
      </c>
      <c r="AC1078" s="179">
        <f t="shared" si="43"/>
        <v>0</v>
      </c>
      <c r="AE1078" s="9">
        <v>4.6590000000000007</v>
      </c>
      <c r="AF1078" s="9">
        <v>4.6590000000000007</v>
      </c>
      <c r="AG1078" s="9">
        <v>4.769000000000001</v>
      </c>
      <c r="AH1078" s="9">
        <v>4.5465000000000009</v>
      </c>
      <c r="AI1078" s="9">
        <v>4.4640000000000004</v>
      </c>
      <c r="AJ1078" s="9">
        <v>4.4040000000000008</v>
      </c>
      <c r="AK1078" s="9">
        <v>4.5490000000000004</v>
      </c>
      <c r="AL1078" s="9">
        <v>4.6365000000000007</v>
      </c>
      <c r="AM1078" s="9">
        <v>5.041500000000001</v>
      </c>
      <c r="AN1078" s="9">
        <v>4.7390000000000008</v>
      </c>
      <c r="AO1078" s="9">
        <v>4.9090000000000007</v>
      </c>
      <c r="AP1078" s="9">
        <v>5.229000000000001</v>
      </c>
      <c r="AQ1078" s="9">
        <v>4.5740000000000007</v>
      </c>
      <c r="AR1078" s="9">
        <v>5.0390000000000006</v>
      </c>
      <c r="AS1078" s="9"/>
      <c r="AT1078" s="9"/>
      <c r="AU1078" s="9"/>
      <c r="AV1078" s="9"/>
      <c r="AW1078" s="9"/>
      <c r="AX1078" s="9"/>
      <c r="AY1078" s="9"/>
      <c r="BE1078" s="9">
        <v>4.1027142857142858</v>
      </c>
      <c r="BF1078" s="9">
        <v>3.6927142857142856</v>
      </c>
      <c r="BG1078" s="9">
        <v>4.1627142857142854</v>
      </c>
      <c r="BH1078" s="9">
        <v>3.9680714285714287</v>
      </c>
      <c r="BI1078" s="9">
        <v>3.722</v>
      </c>
      <c r="BJ1078" s="9">
        <v>3.5048571428571429</v>
      </c>
      <c r="BK1078" s="9">
        <v>3.9827142857142857</v>
      </c>
      <c r="BL1078" s="9">
        <v>4.1227142857142853</v>
      </c>
      <c r="BM1078" s="9">
        <v>4.5584285714285713</v>
      </c>
      <c r="BN1078" s="9">
        <v>3.7327142857142857</v>
      </c>
      <c r="BO1078" s="9">
        <v>4.3127142857142857</v>
      </c>
      <c r="BP1078" s="9">
        <v>4.5491428571428569</v>
      </c>
      <c r="BQ1078" s="9">
        <v>4.035571428571429</v>
      </c>
      <c r="BR1078" s="9">
        <v>4.3227142857142855</v>
      </c>
    </row>
    <row r="1079" spans="1:70" hidden="1" x14ac:dyDescent="0.25">
      <c r="A1079" s="8">
        <v>36825</v>
      </c>
      <c r="B1079" s="5">
        <f t="shared" si="42"/>
        <v>1073</v>
      </c>
      <c r="C1079" s="9"/>
      <c r="Z1079" s="3"/>
      <c r="AA1079" s="3">
        <v>4.7050000000000001</v>
      </c>
      <c r="AB1079" s="3">
        <v>4.6639999999999997</v>
      </c>
      <c r="AC1079" s="179">
        <f t="shared" si="43"/>
        <v>0</v>
      </c>
      <c r="AE1079" s="9">
        <v>4.6640000000000006</v>
      </c>
      <c r="AF1079" s="9">
        <v>4.6640000000000006</v>
      </c>
      <c r="AG1079" s="9">
        <v>4.769000000000001</v>
      </c>
      <c r="AH1079" s="9">
        <v>4.5590000000000002</v>
      </c>
      <c r="AI1079" s="9">
        <v>4.4740000000000002</v>
      </c>
      <c r="AJ1079" s="9">
        <v>4.3990000000000009</v>
      </c>
      <c r="AK1079" s="9">
        <v>4.5515000000000008</v>
      </c>
      <c r="AL1079" s="9">
        <v>4.6490000000000009</v>
      </c>
      <c r="AM1079" s="9">
        <v>5.1390000000000002</v>
      </c>
      <c r="AN1079" s="9">
        <v>4.7540000000000004</v>
      </c>
      <c r="AO1079" s="9">
        <v>4.8990000000000009</v>
      </c>
      <c r="AP1079" s="9">
        <v>5.1890000000000009</v>
      </c>
      <c r="AQ1079" s="9">
        <v>4.5740000000000007</v>
      </c>
      <c r="AR1079" s="9">
        <v>5.0490000000000004</v>
      </c>
      <c r="AS1079" s="9"/>
      <c r="AT1079" s="9"/>
      <c r="AU1079" s="9"/>
      <c r="AV1079" s="9"/>
      <c r="AW1079" s="9"/>
      <c r="AX1079" s="9"/>
      <c r="AY1079" s="9"/>
      <c r="BE1079" s="9">
        <v>4.0838571428571431</v>
      </c>
      <c r="BF1079" s="9">
        <v>3.6738571428571429</v>
      </c>
      <c r="BG1079" s="9">
        <v>4.1438571428571427</v>
      </c>
      <c r="BH1079" s="9">
        <v>3.949214285714286</v>
      </c>
      <c r="BI1079" s="9">
        <v>3.6931428571428575</v>
      </c>
      <c r="BJ1079" s="9">
        <v>3.4785000000000004</v>
      </c>
      <c r="BK1079" s="9">
        <v>3.963857142857143</v>
      </c>
      <c r="BL1079" s="9">
        <v>4.1038571428571426</v>
      </c>
      <c r="BM1079" s="9">
        <v>4.5585000000000004</v>
      </c>
      <c r="BN1079" s="9">
        <v>3.713857142857143</v>
      </c>
      <c r="BO1079" s="9">
        <v>4.2838571428571433</v>
      </c>
      <c r="BP1079" s="9">
        <v>4.5245714285714289</v>
      </c>
      <c r="BQ1079" s="9">
        <v>4.0167142857142863</v>
      </c>
      <c r="BR1079" s="9">
        <v>4.3038571428571428</v>
      </c>
    </row>
    <row r="1080" spans="1:70" hidden="1" x14ac:dyDescent="0.25">
      <c r="A1080" s="8">
        <v>36826</v>
      </c>
      <c r="B1080" s="5">
        <f t="shared" si="42"/>
        <v>1074</v>
      </c>
      <c r="C1080" s="9"/>
      <c r="Z1080" s="3"/>
      <c r="AA1080" s="3">
        <v>4.59</v>
      </c>
      <c r="AB1080" s="3">
        <v>4.5410000000000004</v>
      </c>
      <c r="AC1080" s="179">
        <f t="shared" si="43"/>
        <v>0</v>
      </c>
      <c r="AE1080" s="9">
        <v>4.5410000000000004</v>
      </c>
      <c r="AF1080" s="9">
        <v>4.5410000000000004</v>
      </c>
      <c r="AG1080" s="9">
        <v>4.6460000000000008</v>
      </c>
      <c r="AH1080" s="9">
        <v>4.47</v>
      </c>
      <c r="AI1080" s="9">
        <v>4.3310000000000004</v>
      </c>
      <c r="AJ1080" s="9">
        <v>4.3010000000000002</v>
      </c>
      <c r="AK1080" s="9">
        <v>4.4285000000000005</v>
      </c>
      <c r="AL1080" s="9">
        <v>4.5250000000000004</v>
      </c>
      <c r="AM1080" s="9">
        <v>5.2010000000000005</v>
      </c>
      <c r="AN1080" s="9">
        <v>4.7310000000000008</v>
      </c>
      <c r="AO1080" s="9">
        <v>4.7710000000000008</v>
      </c>
      <c r="AP1080" s="9">
        <v>5.0910000000000002</v>
      </c>
      <c r="AQ1080" s="9">
        <v>4.47</v>
      </c>
      <c r="AR1080" s="9">
        <v>5.0410000000000004</v>
      </c>
      <c r="AS1080" s="9"/>
      <c r="AT1080" s="9"/>
      <c r="AU1080" s="9"/>
      <c r="AV1080" s="9"/>
      <c r="AW1080" s="9"/>
      <c r="AX1080" s="9"/>
      <c r="AY1080" s="9"/>
      <c r="BE1080" s="9">
        <v>3.9885714285714284</v>
      </c>
      <c r="BF1080" s="9">
        <v>3.5885714285714285</v>
      </c>
      <c r="BG1080" s="9">
        <v>4.048571428571428</v>
      </c>
      <c r="BH1080" s="9">
        <v>3.8539285714285714</v>
      </c>
      <c r="BI1080" s="9">
        <v>3.5853571428571427</v>
      </c>
      <c r="BJ1080" s="9">
        <v>3.3732142857142859</v>
      </c>
      <c r="BK1080" s="9">
        <v>3.8685714285714283</v>
      </c>
      <c r="BL1080" s="9">
        <v>4.008571428571428</v>
      </c>
      <c r="BM1080" s="9">
        <v>4.421785714285714</v>
      </c>
      <c r="BN1080" s="9">
        <v>3.6235714285714287</v>
      </c>
      <c r="BO1080" s="9">
        <v>4.1885714285714286</v>
      </c>
      <c r="BP1080" s="9">
        <v>4.423571428571428</v>
      </c>
      <c r="BQ1080" s="9">
        <v>3.9214285714285713</v>
      </c>
      <c r="BR1080" s="9">
        <v>4.2085714285714282</v>
      </c>
    </row>
    <row r="1081" spans="1:70" hidden="1" x14ac:dyDescent="0.25">
      <c r="A1081" s="8">
        <v>36829</v>
      </c>
      <c r="B1081" s="5">
        <f t="shared" si="42"/>
        <v>1075</v>
      </c>
      <c r="C1081" s="9"/>
      <c r="Z1081" s="3"/>
      <c r="AA1081" s="3">
        <v>4.6100000000000003</v>
      </c>
      <c r="AB1081" s="3">
        <v>4.4850000000000003</v>
      </c>
      <c r="AC1081" s="179">
        <f t="shared" si="43"/>
        <v>4.9999999999998934E-3</v>
      </c>
      <c r="AE1081" s="9">
        <v>4.49</v>
      </c>
      <c r="AF1081" s="9">
        <v>4.49</v>
      </c>
      <c r="AG1081" s="9">
        <v>4.59</v>
      </c>
      <c r="AH1081" s="9">
        <v>4.3600000000000003</v>
      </c>
      <c r="AI1081" s="9">
        <v>4.24</v>
      </c>
      <c r="AJ1081" s="9">
        <v>4.22</v>
      </c>
      <c r="AK1081" s="9">
        <v>4.3574999999999999</v>
      </c>
      <c r="AL1081" s="9">
        <v>4.4424999999999999</v>
      </c>
      <c r="AM1081" s="9">
        <v>4.8449999999999998</v>
      </c>
      <c r="AN1081" s="9">
        <v>4.9000000000000004</v>
      </c>
      <c r="AO1081" s="9">
        <v>4.74</v>
      </c>
      <c r="AP1081" s="9">
        <v>5.49</v>
      </c>
      <c r="AQ1081" s="9">
        <v>4.4000000000000004</v>
      </c>
      <c r="AR1081" s="9">
        <v>4.8550000000000004</v>
      </c>
      <c r="AS1081" s="9"/>
      <c r="AT1081" s="9"/>
      <c r="AU1081" s="9"/>
      <c r="AV1081" s="9"/>
      <c r="AW1081" s="9"/>
      <c r="AX1081" s="9"/>
      <c r="AY1081" s="9"/>
      <c r="BE1081" s="9">
        <v>3.9407142857142858</v>
      </c>
      <c r="BF1081" s="9">
        <v>3.5507142857142857</v>
      </c>
      <c r="BG1081" s="9">
        <v>4.0007142857142854</v>
      </c>
      <c r="BH1081" s="9">
        <v>3.8060714285714288</v>
      </c>
      <c r="BI1081" s="9">
        <v>3.51</v>
      </c>
      <c r="BJ1081" s="9">
        <v>3.3153571428571427</v>
      </c>
      <c r="BK1081" s="9">
        <v>3.8207142857142857</v>
      </c>
      <c r="BL1081" s="9">
        <v>3.9607142857142859</v>
      </c>
      <c r="BM1081" s="9">
        <v>4.3910714285714283</v>
      </c>
      <c r="BN1081" s="9">
        <v>3.5757142857142861</v>
      </c>
      <c r="BO1081" s="9">
        <v>4.140714285714286</v>
      </c>
      <c r="BP1081" s="9">
        <v>4.3757142857142863</v>
      </c>
      <c r="BQ1081" s="9">
        <v>3.8735714285714287</v>
      </c>
      <c r="BR1081" s="9">
        <v>4.1607142857142856</v>
      </c>
    </row>
    <row r="1082" spans="1:70" hidden="1" x14ac:dyDescent="0.25">
      <c r="A1082" s="8">
        <v>36830</v>
      </c>
      <c r="B1082" s="5">
        <f t="shared" si="42"/>
        <v>1076</v>
      </c>
      <c r="C1082" s="9"/>
      <c r="Z1082" s="3"/>
      <c r="AA1082" s="3">
        <v>4.53</v>
      </c>
      <c r="AB1082" s="3">
        <v>4.49</v>
      </c>
      <c r="AC1082" s="179">
        <f t="shared" si="43"/>
        <v>0</v>
      </c>
      <c r="AE1082" s="9">
        <v>4.49</v>
      </c>
      <c r="AF1082" s="9">
        <v>4.49</v>
      </c>
      <c r="AG1082" s="9">
        <v>4.59</v>
      </c>
      <c r="AH1082" s="9">
        <v>4.3600000000000003</v>
      </c>
      <c r="AI1082" s="9">
        <v>4.24</v>
      </c>
      <c r="AJ1082" s="9">
        <v>4.22</v>
      </c>
      <c r="AK1082" s="9">
        <v>4.3574999999999999</v>
      </c>
      <c r="AL1082" s="9">
        <v>4.4424999999999999</v>
      </c>
      <c r="AM1082" s="9">
        <v>4.8449999999999998</v>
      </c>
      <c r="AN1082" s="9">
        <v>4.9000000000000004</v>
      </c>
      <c r="AO1082" s="9">
        <v>4.74</v>
      </c>
      <c r="AP1082" s="9">
        <v>5.49</v>
      </c>
      <c r="AQ1082" s="9">
        <v>4.4000000000000004</v>
      </c>
      <c r="AR1082" s="9">
        <v>4.8550000000000004</v>
      </c>
      <c r="AS1082" s="9"/>
      <c r="AT1082" s="9"/>
      <c r="AU1082" s="9"/>
      <c r="AV1082" s="9"/>
      <c r="AW1082" s="9"/>
      <c r="AX1082" s="9"/>
      <c r="AY1082" s="9"/>
      <c r="BE1082" s="9">
        <v>3.9407142857142858</v>
      </c>
      <c r="BF1082" s="9">
        <v>3.5507142857142857</v>
      </c>
      <c r="BG1082" s="9">
        <v>4.0007142857142854</v>
      </c>
      <c r="BH1082" s="9">
        <v>3.8060714285714288</v>
      </c>
      <c r="BI1082" s="9">
        <v>3.51</v>
      </c>
      <c r="BJ1082" s="9">
        <v>3.3153571428571427</v>
      </c>
      <c r="BK1082" s="9">
        <v>3.8207142857142857</v>
      </c>
      <c r="BL1082" s="9">
        <v>3.9607142857142859</v>
      </c>
      <c r="BM1082" s="9">
        <v>4.3910714285714283</v>
      </c>
      <c r="BN1082" s="9">
        <v>3.5757142857142861</v>
      </c>
      <c r="BO1082" s="9">
        <v>4.140714285714286</v>
      </c>
      <c r="BP1082" s="9">
        <v>4.3757142857142863</v>
      </c>
      <c r="BQ1082" s="9">
        <v>3.8735714285714287</v>
      </c>
      <c r="BR1082" s="9">
        <v>4.1607142857142856</v>
      </c>
    </row>
    <row r="1083" spans="1:70" hidden="1" x14ac:dyDescent="0.25">
      <c r="A1083" s="8">
        <v>36831</v>
      </c>
      <c r="B1083" s="5">
        <f t="shared" si="42"/>
        <v>1077</v>
      </c>
      <c r="C1083" s="9"/>
      <c r="Z1083" s="3"/>
      <c r="AA1083" s="3">
        <v>4.6100000000000003</v>
      </c>
      <c r="AB1083" s="3">
        <v>4.6859999999999999</v>
      </c>
      <c r="AC1083" s="179">
        <f t="shared" si="43"/>
        <v>0</v>
      </c>
      <c r="AE1083" s="9">
        <v>4.6859999999999999</v>
      </c>
      <c r="AF1083" s="9">
        <v>4.6859999999999999</v>
      </c>
      <c r="AG1083" s="9">
        <v>4.7859999999999996</v>
      </c>
      <c r="AH1083" s="9">
        <v>4.556</v>
      </c>
      <c r="AI1083" s="9">
        <v>4.4160000000000004</v>
      </c>
      <c r="AJ1083" s="9">
        <v>4.3860000000000001</v>
      </c>
      <c r="AK1083" s="9">
        <v>4.5534999999999997</v>
      </c>
      <c r="AL1083" s="9">
        <v>4.6384999999999996</v>
      </c>
      <c r="AM1083" s="9">
        <v>5.1059999999999999</v>
      </c>
      <c r="AN1083" s="9">
        <v>5.1360000000000001</v>
      </c>
      <c r="AO1083" s="9">
        <v>4.9359999999999999</v>
      </c>
      <c r="AP1083" s="9">
        <v>5.6859999999999999</v>
      </c>
      <c r="AQ1083" s="9">
        <v>4.5960000000000001</v>
      </c>
      <c r="AR1083" s="9">
        <v>5.1059999999999999</v>
      </c>
      <c r="AS1083" s="9"/>
      <c r="AT1083" s="9"/>
      <c r="AU1083" s="9"/>
      <c r="AV1083" s="9"/>
      <c r="AW1083" s="9"/>
      <c r="AX1083" s="9"/>
      <c r="AY1083" s="9"/>
      <c r="BE1083" s="9">
        <v>4.1058571428571424</v>
      </c>
      <c r="BF1083" s="9">
        <v>3.7208571428571422</v>
      </c>
      <c r="BG1083" s="9">
        <v>4.165857142857142</v>
      </c>
      <c r="BH1083" s="9">
        <v>3.9712142857142854</v>
      </c>
      <c r="BI1083" s="9">
        <v>3.6651428571428566</v>
      </c>
      <c r="BJ1083" s="9">
        <v>3.4704999999999995</v>
      </c>
      <c r="BK1083" s="9">
        <v>3.9858571428571423</v>
      </c>
      <c r="BL1083" s="9">
        <v>4.125857142857142</v>
      </c>
      <c r="BM1083" s="9">
        <v>4.5654999999999992</v>
      </c>
      <c r="BN1083" s="9">
        <v>3.7508571428571424</v>
      </c>
      <c r="BO1083" s="9">
        <v>4.3058571428571426</v>
      </c>
      <c r="BP1083" s="9">
        <v>4.540857142857142</v>
      </c>
      <c r="BQ1083" s="9">
        <v>4.0387142857142857</v>
      </c>
      <c r="BR1083" s="9">
        <v>4.3258571428571422</v>
      </c>
    </row>
    <row r="1084" spans="1:70" hidden="1" x14ac:dyDescent="0.25">
      <c r="A1084" s="8">
        <v>36832</v>
      </c>
      <c r="B1084" s="5">
        <f t="shared" si="42"/>
        <v>1078</v>
      </c>
      <c r="C1084" s="9"/>
      <c r="Z1084" s="3"/>
      <c r="AA1084" s="3">
        <v>4.67</v>
      </c>
      <c r="AB1084" s="3">
        <v>4.76</v>
      </c>
      <c r="AC1084" s="179">
        <f t="shared" si="43"/>
        <v>0</v>
      </c>
      <c r="AE1084" s="9">
        <v>4.76</v>
      </c>
      <c r="AF1084" s="9">
        <v>4.76</v>
      </c>
      <c r="AG1084" s="9">
        <v>4.8449999999999998</v>
      </c>
      <c r="AH1084" s="9">
        <v>4.63</v>
      </c>
      <c r="AI1084" s="9">
        <v>4.5225</v>
      </c>
      <c r="AJ1084" s="9">
        <v>4.4850000000000003</v>
      </c>
      <c r="AK1084" s="9">
        <v>4.6224999999999996</v>
      </c>
      <c r="AL1084" s="9">
        <v>4.71</v>
      </c>
      <c r="AM1084" s="9">
        <v>5.2249999999999996</v>
      </c>
      <c r="AN1084" s="9">
        <v>5.21</v>
      </c>
      <c r="AO1084" s="9">
        <v>5</v>
      </c>
      <c r="AP1084" s="9">
        <v>5.68</v>
      </c>
      <c r="AQ1084" s="9">
        <v>4.67</v>
      </c>
      <c r="AR1084" s="9">
        <v>5.22</v>
      </c>
      <c r="AS1084" s="9"/>
      <c r="AT1084" s="9"/>
      <c r="AU1084" s="9"/>
      <c r="AV1084" s="9"/>
      <c r="AW1084" s="9"/>
      <c r="AX1084" s="9"/>
      <c r="AY1084" s="9"/>
      <c r="BE1084" s="9">
        <v>4.1960000000000006</v>
      </c>
      <c r="BF1084" s="9">
        <v>3.8160000000000007</v>
      </c>
      <c r="BG1084" s="9">
        <v>4.2560000000000002</v>
      </c>
      <c r="BH1084" s="9">
        <v>4.0613571428571431</v>
      </c>
      <c r="BI1084" s="9">
        <v>3.7663571428571436</v>
      </c>
      <c r="BJ1084" s="9">
        <v>3.5742142857142865</v>
      </c>
      <c r="BK1084" s="9">
        <v>4.0760000000000005</v>
      </c>
      <c r="BL1084" s="9">
        <v>4.2160000000000002</v>
      </c>
      <c r="BM1084" s="9">
        <v>4.7274285714285718</v>
      </c>
      <c r="BN1084" s="9">
        <v>3.8460000000000005</v>
      </c>
      <c r="BO1084" s="9">
        <v>4.386000000000001</v>
      </c>
      <c r="BP1084" s="9">
        <v>4.6260000000000003</v>
      </c>
      <c r="BQ1084" s="9">
        <v>4.1288571428571439</v>
      </c>
      <c r="BR1084" s="9">
        <v>4.4660000000000011</v>
      </c>
    </row>
    <row r="1085" spans="1:70" hidden="1" x14ac:dyDescent="0.25">
      <c r="A1085" s="8">
        <v>36833</v>
      </c>
      <c r="B1085" s="5">
        <f t="shared" si="42"/>
        <v>1079</v>
      </c>
      <c r="C1085" s="9"/>
      <c r="Z1085" s="3"/>
      <c r="AA1085" s="3">
        <v>4.88</v>
      </c>
      <c r="AB1085" s="3">
        <v>4.931</v>
      </c>
      <c r="AC1085" s="179">
        <f t="shared" si="43"/>
        <v>0</v>
      </c>
      <c r="AE1085" s="9">
        <v>4.931</v>
      </c>
      <c r="AF1085" s="9">
        <v>4.931</v>
      </c>
      <c r="AG1085" s="9">
        <v>5.0309999999999997</v>
      </c>
      <c r="AH1085" s="9">
        <v>4.8010000000000002</v>
      </c>
      <c r="AI1085" s="9">
        <v>4.6710000000000003</v>
      </c>
      <c r="AJ1085" s="9">
        <v>4.6509999999999998</v>
      </c>
      <c r="AK1085" s="9">
        <v>4.7934999999999999</v>
      </c>
      <c r="AL1085" s="9">
        <v>4.8810000000000002</v>
      </c>
      <c r="AM1085" s="9">
        <v>5.3959999999999999</v>
      </c>
      <c r="AN1085" s="9">
        <v>5.3810000000000002</v>
      </c>
      <c r="AO1085" s="9">
        <v>5.1760000000000002</v>
      </c>
      <c r="AP1085" s="9">
        <v>5.8959999999999999</v>
      </c>
      <c r="AQ1085" s="9">
        <v>4.8410000000000002</v>
      </c>
      <c r="AR1085" s="9">
        <v>5.3710000000000004</v>
      </c>
      <c r="AS1085" s="9"/>
      <c r="AT1085" s="9"/>
      <c r="AU1085" s="9"/>
      <c r="AV1085" s="9"/>
      <c r="AW1085" s="9"/>
      <c r="AX1085" s="9"/>
      <c r="AY1085" s="9"/>
      <c r="BE1085" s="9">
        <v>4.3184285714285719</v>
      </c>
      <c r="BF1085" s="9">
        <v>3.9434285714285719</v>
      </c>
      <c r="BG1085" s="9">
        <v>4.3784285714285716</v>
      </c>
      <c r="BH1085" s="9">
        <v>4.1837857142857144</v>
      </c>
      <c r="BI1085" s="9">
        <v>3.8737857142857148</v>
      </c>
      <c r="BJ1085" s="9">
        <v>3.6891428571428575</v>
      </c>
      <c r="BK1085" s="9">
        <v>4.1984285714285718</v>
      </c>
      <c r="BL1085" s="9">
        <v>4.3384285714285715</v>
      </c>
      <c r="BM1085" s="9">
        <v>4.8598571428571438</v>
      </c>
      <c r="BN1085" s="9">
        <v>3.9734285714285718</v>
      </c>
      <c r="BO1085" s="9">
        <v>4.5084285714285723</v>
      </c>
      <c r="BP1085" s="9">
        <v>4.7484285714285717</v>
      </c>
      <c r="BQ1085" s="9">
        <v>4.2512857142857152</v>
      </c>
      <c r="BR1085" s="9">
        <v>4.6284285714285716</v>
      </c>
    </row>
    <row r="1086" spans="1:70" hidden="1" x14ac:dyDescent="0.25">
      <c r="A1086" s="8">
        <v>36836</v>
      </c>
      <c r="B1086" s="5">
        <f t="shared" si="42"/>
        <v>1080</v>
      </c>
      <c r="C1086" s="9"/>
      <c r="Z1086" s="3"/>
      <c r="AA1086" s="3">
        <v>4.95</v>
      </c>
      <c r="AB1086" s="3">
        <v>4.8490000000000002</v>
      </c>
      <c r="AC1086" s="179">
        <f t="shared" si="43"/>
        <v>0</v>
      </c>
      <c r="AE1086" s="9">
        <v>4.8490000000000002</v>
      </c>
      <c r="AF1086" s="9">
        <v>4.8490000000000002</v>
      </c>
      <c r="AG1086" s="9">
        <v>4.9390000000000001</v>
      </c>
      <c r="AH1086" s="9">
        <v>4.7090000000000005</v>
      </c>
      <c r="AI1086" s="9">
        <v>4.5940000000000003</v>
      </c>
      <c r="AJ1086" s="9">
        <v>4.5564999999999998</v>
      </c>
      <c r="AK1086" s="9">
        <v>4.7115</v>
      </c>
      <c r="AL1086" s="9">
        <v>4.8040000000000003</v>
      </c>
      <c r="AM1086" s="9">
        <v>5.3140000000000001</v>
      </c>
      <c r="AN1086" s="9">
        <v>5.2490000000000006</v>
      </c>
      <c r="AO1086" s="9">
        <v>5.0940000000000003</v>
      </c>
      <c r="AP1086" s="9">
        <v>5.7789999999999999</v>
      </c>
      <c r="AQ1086" s="9">
        <v>4.7515000000000001</v>
      </c>
      <c r="AR1086" s="9">
        <v>5.2815000000000003</v>
      </c>
      <c r="AS1086" s="9"/>
      <c r="AT1086" s="9"/>
      <c r="AU1086" s="9"/>
      <c r="AV1086" s="9"/>
      <c r="AW1086" s="9"/>
      <c r="AX1086" s="9"/>
      <c r="AY1086" s="9"/>
      <c r="BE1086" s="9">
        <v>4.2832857142857135</v>
      </c>
      <c r="BF1086" s="9">
        <v>3.9282857142857135</v>
      </c>
      <c r="BG1086" s="9">
        <v>4.3432857142857131</v>
      </c>
      <c r="BH1086" s="9">
        <v>4.1482857142857137</v>
      </c>
      <c r="BI1086" s="9">
        <v>3.8336428571428565</v>
      </c>
      <c r="BJ1086" s="9">
        <v>3.653999999999999</v>
      </c>
      <c r="BK1086" s="9">
        <v>4.1632857142857134</v>
      </c>
      <c r="BL1086" s="9">
        <v>4.303285714285713</v>
      </c>
      <c r="BM1086" s="9">
        <v>4.8489999999999993</v>
      </c>
      <c r="BN1086" s="9">
        <v>3.9682857142857135</v>
      </c>
      <c r="BO1086" s="9">
        <v>4.4732857142857139</v>
      </c>
      <c r="BP1086" s="9">
        <v>4.7132857142857132</v>
      </c>
      <c r="BQ1086" s="9">
        <v>4.2182857142857131</v>
      </c>
      <c r="BR1086" s="9">
        <v>4.6132857142857135</v>
      </c>
    </row>
    <row r="1087" spans="1:70" hidden="1" x14ac:dyDescent="0.25">
      <c r="A1087" s="8">
        <v>36837</v>
      </c>
      <c r="B1087" s="5">
        <f t="shared" si="42"/>
        <v>1081</v>
      </c>
      <c r="C1087" s="9"/>
      <c r="Z1087" s="3"/>
      <c r="AA1087" s="3">
        <v>4.99</v>
      </c>
      <c r="AB1087" s="3">
        <v>5.0810000000000004</v>
      </c>
      <c r="AC1087" s="179">
        <f t="shared" si="43"/>
        <v>0</v>
      </c>
      <c r="AE1087" s="9">
        <v>5.0810000000000004</v>
      </c>
      <c r="AF1087" s="9">
        <v>5.0810000000000004</v>
      </c>
      <c r="AG1087" s="9">
        <v>5.1760000000000002</v>
      </c>
      <c r="AH1087" s="9">
        <v>4.9435000000000002</v>
      </c>
      <c r="AI1087" s="9">
        <v>4.8360000000000003</v>
      </c>
      <c r="AJ1087" s="9">
        <v>4.806</v>
      </c>
      <c r="AK1087" s="9">
        <v>4.9435000000000002</v>
      </c>
      <c r="AL1087" s="9">
        <v>5.0360000000000005</v>
      </c>
      <c r="AM1087" s="9">
        <v>5.556</v>
      </c>
      <c r="AN1087" s="9">
        <v>5.5410000000000004</v>
      </c>
      <c r="AO1087" s="9">
        <v>5.3260000000000005</v>
      </c>
      <c r="AP1087" s="9">
        <v>6.0510000000000002</v>
      </c>
      <c r="AQ1087" s="9">
        <v>4.9835000000000003</v>
      </c>
      <c r="AR1087" s="9">
        <v>5.5360000000000005</v>
      </c>
      <c r="AS1087" s="9"/>
      <c r="AT1087" s="9"/>
      <c r="AU1087" s="9"/>
      <c r="AV1087" s="9"/>
      <c r="AW1087" s="9"/>
      <c r="AX1087" s="9"/>
      <c r="AY1087" s="9"/>
      <c r="BE1087" s="9">
        <v>4.4631428571428575</v>
      </c>
      <c r="BF1087" s="9">
        <v>4.1431428571428572</v>
      </c>
      <c r="BG1087" s="9">
        <v>4.5260000000000007</v>
      </c>
      <c r="BH1087" s="9">
        <v>4.3281428571428577</v>
      </c>
      <c r="BI1087" s="9">
        <v>4.0235000000000003</v>
      </c>
      <c r="BJ1087" s="9">
        <v>3.8356428571428571</v>
      </c>
      <c r="BK1087" s="9">
        <v>4.3381428571428575</v>
      </c>
      <c r="BL1087" s="9">
        <v>4.4831428571428571</v>
      </c>
      <c r="BM1087" s="9">
        <v>5.0310000000000006</v>
      </c>
      <c r="BN1087" s="9">
        <v>4.1831428571428573</v>
      </c>
      <c r="BO1087" s="9">
        <v>4.6531428571428579</v>
      </c>
      <c r="BP1087" s="9">
        <v>4.8931428571428572</v>
      </c>
      <c r="BQ1087" s="9">
        <v>4.3981428571428571</v>
      </c>
      <c r="BR1087" s="9">
        <v>4.7931428571428576</v>
      </c>
    </row>
    <row r="1088" spans="1:70" hidden="1" x14ac:dyDescent="0.25">
      <c r="A1088" s="8">
        <v>36838</v>
      </c>
      <c r="B1088" s="5">
        <f t="shared" si="42"/>
        <v>1082</v>
      </c>
      <c r="C1088" s="9"/>
      <c r="Z1088" s="3"/>
      <c r="AA1088" s="3">
        <v>5.17</v>
      </c>
      <c r="AB1088" s="3">
        <v>5.3380000000000001</v>
      </c>
      <c r="AC1088" s="179">
        <f t="shared" si="43"/>
        <v>0</v>
      </c>
      <c r="AE1088" s="9">
        <v>5.3380000000000001</v>
      </c>
      <c r="AF1088" s="9">
        <v>5.3380000000000001</v>
      </c>
      <c r="AG1088" s="9">
        <v>5.4480000000000004</v>
      </c>
      <c r="AH1088" s="9">
        <v>5.2255000000000003</v>
      </c>
      <c r="AI1088" s="9">
        <v>5.1455000000000002</v>
      </c>
      <c r="AJ1088" s="9">
        <v>5.0955000000000004</v>
      </c>
      <c r="AK1088" s="9">
        <v>5.2155000000000005</v>
      </c>
      <c r="AL1088" s="9">
        <v>5.2954999999999997</v>
      </c>
      <c r="AM1088" s="9">
        <v>5.9530000000000003</v>
      </c>
      <c r="AN1088" s="9">
        <v>5.968</v>
      </c>
      <c r="AO1088" s="9">
        <v>5.6080000000000005</v>
      </c>
      <c r="AP1088" s="9">
        <v>6.508</v>
      </c>
      <c r="AQ1088" s="9">
        <v>5.2404999999999999</v>
      </c>
      <c r="AR1088" s="9">
        <v>5.968</v>
      </c>
      <c r="AS1088" s="9"/>
      <c r="AT1088" s="9"/>
      <c r="AU1088" s="9"/>
      <c r="AV1088" s="9"/>
      <c r="AW1088" s="9"/>
      <c r="AX1088" s="9"/>
      <c r="AY1088" s="9"/>
      <c r="BE1088" s="9">
        <v>4.6011428571428565</v>
      </c>
      <c r="BF1088" s="9">
        <v>4.3111428571428565</v>
      </c>
      <c r="BG1088" s="9">
        <v>4.6661428571428569</v>
      </c>
      <c r="BH1088" s="9">
        <v>4.4661428571428567</v>
      </c>
      <c r="BI1088" s="9">
        <v>4.1964999999999995</v>
      </c>
      <c r="BJ1088" s="9">
        <v>4.0061428571428568</v>
      </c>
      <c r="BK1088" s="9">
        <v>4.4811428571428564</v>
      </c>
      <c r="BL1088" s="9">
        <v>4.6211428571428561</v>
      </c>
      <c r="BM1088" s="9">
        <v>5.2314999999999996</v>
      </c>
      <c r="BN1088" s="9">
        <v>4.3411428571428567</v>
      </c>
      <c r="BO1088" s="9">
        <v>4.8018571428571422</v>
      </c>
      <c r="BP1088" s="9">
        <v>5.0411428571428569</v>
      </c>
      <c r="BQ1088" s="9">
        <v>4.5361428571428561</v>
      </c>
      <c r="BR1088" s="9">
        <v>4.9811428571428564</v>
      </c>
    </row>
    <row r="1089" spans="1:70" hidden="1" x14ac:dyDescent="0.25">
      <c r="A1089" s="8">
        <v>36839</v>
      </c>
      <c r="B1089" s="5">
        <f t="shared" si="42"/>
        <v>1083</v>
      </c>
      <c r="C1089" s="9"/>
      <c r="Z1089" s="3"/>
      <c r="AA1089" s="3">
        <v>5.48</v>
      </c>
      <c r="AB1089" s="3">
        <v>5.4450000000000003</v>
      </c>
      <c r="AC1089" s="179">
        <f t="shared" si="43"/>
        <v>0</v>
      </c>
      <c r="AE1089" s="9">
        <v>5.4450000000000003</v>
      </c>
      <c r="AF1089" s="9">
        <v>5.4450000000000003</v>
      </c>
      <c r="AG1089" s="9">
        <v>5.5750000000000002</v>
      </c>
      <c r="AH1089" s="9">
        <v>5.3550000000000004</v>
      </c>
      <c r="AI1089" s="9">
        <v>5.2774999999999999</v>
      </c>
      <c r="AJ1089" s="9">
        <v>5.2024999999999997</v>
      </c>
      <c r="AK1089" s="9">
        <v>5.3274999999999997</v>
      </c>
      <c r="AL1089" s="9">
        <v>5.41</v>
      </c>
      <c r="AM1089" s="9">
        <v>6.1425000000000001</v>
      </c>
      <c r="AN1089" s="9">
        <v>6.0949999999999998</v>
      </c>
      <c r="AO1089" s="9">
        <v>5.72</v>
      </c>
      <c r="AP1089" s="9">
        <v>6.665</v>
      </c>
      <c r="AQ1089" s="9">
        <v>5.36</v>
      </c>
      <c r="AR1089" s="9">
        <v>6.0750000000000002</v>
      </c>
      <c r="AS1089" s="9"/>
      <c r="AT1089" s="9"/>
      <c r="AU1089" s="9"/>
      <c r="AV1089" s="9"/>
      <c r="AW1089" s="9"/>
      <c r="AX1089" s="9"/>
      <c r="AY1089" s="9"/>
      <c r="BE1089" s="9">
        <v>4.5781428571428568</v>
      </c>
      <c r="BF1089" s="9">
        <v>4.2881428571428568</v>
      </c>
      <c r="BG1089" s="9">
        <v>4.6431428571428572</v>
      </c>
      <c r="BH1089" s="9">
        <v>4.4431428571428571</v>
      </c>
      <c r="BI1089" s="9">
        <v>4.1760000000000002</v>
      </c>
      <c r="BJ1089" s="9">
        <v>3.988142857142857</v>
      </c>
      <c r="BK1089" s="9">
        <v>4.4631428571428566</v>
      </c>
      <c r="BL1089" s="9">
        <v>4.5981428571428564</v>
      </c>
      <c r="BM1089" s="9">
        <v>5.2295714285714281</v>
      </c>
      <c r="BN1089" s="9">
        <v>4.3181428571428571</v>
      </c>
      <c r="BO1089" s="9">
        <v>4.7788571428571425</v>
      </c>
      <c r="BP1089" s="9">
        <v>5.0181428571428572</v>
      </c>
      <c r="BQ1089" s="9">
        <v>4.5131428571428565</v>
      </c>
      <c r="BR1089" s="9">
        <v>4.9581428571428567</v>
      </c>
    </row>
    <row r="1090" spans="1:70" hidden="1" x14ac:dyDescent="0.25">
      <c r="A1090" s="8">
        <v>36840</v>
      </c>
      <c r="B1090" s="5">
        <f t="shared" si="42"/>
        <v>1084</v>
      </c>
      <c r="C1090" s="9"/>
      <c r="Z1090" s="3"/>
      <c r="AA1090" s="3">
        <v>5.39</v>
      </c>
      <c r="AB1090" s="3">
        <v>5.4560000000000004</v>
      </c>
      <c r="AC1090" s="179">
        <f t="shared" si="43"/>
        <v>0</v>
      </c>
      <c r="AE1090" s="9">
        <v>5.4560000000000004</v>
      </c>
      <c r="AF1090" s="9">
        <v>5.4560000000000004</v>
      </c>
      <c r="AG1090" s="9">
        <v>5.5860000000000003</v>
      </c>
      <c r="AH1090" s="9">
        <v>5.3660000000000005</v>
      </c>
      <c r="AI1090" s="9">
        <v>5.2760000000000007</v>
      </c>
      <c r="AJ1090" s="9">
        <v>5.2060000000000004</v>
      </c>
      <c r="AK1090" s="9">
        <v>5.3385000000000007</v>
      </c>
      <c r="AL1090" s="9">
        <v>5.4210000000000003</v>
      </c>
      <c r="AM1090" s="9">
        <v>6.1360000000000001</v>
      </c>
      <c r="AN1090" s="9">
        <v>6.1160000000000005</v>
      </c>
      <c r="AO1090" s="9">
        <v>5.7260000000000009</v>
      </c>
      <c r="AP1090" s="9">
        <v>6.6810000000000009</v>
      </c>
      <c r="AQ1090" s="9">
        <v>5.3710000000000004</v>
      </c>
      <c r="AR1090" s="9">
        <v>6.0960000000000001</v>
      </c>
      <c r="AS1090" s="9"/>
      <c r="AT1090" s="9"/>
      <c r="AU1090" s="9"/>
      <c r="AV1090" s="9"/>
      <c r="AW1090" s="9"/>
      <c r="AX1090" s="9"/>
      <c r="AY1090" s="9"/>
      <c r="BE1090" s="9">
        <v>4.4745714285714291</v>
      </c>
      <c r="BF1090" s="9">
        <v>4.1845714285714291</v>
      </c>
      <c r="BG1090" s="9">
        <v>4.5395714285714295</v>
      </c>
      <c r="BH1090" s="9">
        <v>4.3395714285714293</v>
      </c>
      <c r="BI1090" s="9">
        <v>4.0649285714285721</v>
      </c>
      <c r="BJ1090" s="9">
        <v>3.8745714285714294</v>
      </c>
      <c r="BK1090" s="9">
        <v>4.354571428571429</v>
      </c>
      <c r="BL1090" s="9">
        <v>4.4945714285714287</v>
      </c>
      <c r="BM1090" s="9">
        <v>5.1085000000000003</v>
      </c>
      <c r="BN1090" s="9">
        <v>4.1945714285714288</v>
      </c>
      <c r="BO1090" s="9">
        <v>4.6752857142857147</v>
      </c>
      <c r="BP1090" s="9">
        <v>4.9145714285714295</v>
      </c>
      <c r="BQ1090" s="9">
        <v>4.4095714285714287</v>
      </c>
      <c r="BR1090" s="9">
        <v>4.854571428571429</v>
      </c>
    </row>
    <row r="1091" spans="1:70" hidden="1" x14ac:dyDescent="0.25">
      <c r="A1091" s="8">
        <v>36843</v>
      </c>
      <c r="B1091" s="5">
        <f t="shared" si="42"/>
        <v>1085</v>
      </c>
      <c r="C1091" s="9"/>
      <c r="Z1091" s="3"/>
      <c r="AA1091" s="3">
        <v>5.65</v>
      </c>
      <c r="AB1091" s="3">
        <v>5.6980000000000004</v>
      </c>
      <c r="AC1091" s="179">
        <f t="shared" si="43"/>
        <v>0</v>
      </c>
      <c r="AE1091" s="9">
        <v>5.6980000000000004</v>
      </c>
      <c r="AF1091" s="9">
        <v>5.6980000000000004</v>
      </c>
      <c r="AG1091" s="9">
        <v>5.8280000000000003</v>
      </c>
      <c r="AH1091" s="9">
        <v>5.6055000000000001</v>
      </c>
      <c r="AI1091" s="9">
        <v>5.5230000000000006</v>
      </c>
      <c r="AJ1091" s="9">
        <v>5.4480000000000004</v>
      </c>
      <c r="AK1091" s="9">
        <v>5.5805000000000007</v>
      </c>
      <c r="AL1091" s="9">
        <v>5.6680000000000001</v>
      </c>
      <c r="AM1091" s="9">
        <v>6.4605000000000006</v>
      </c>
      <c r="AN1091" s="9">
        <v>6.4180000000000001</v>
      </c>
      <c r="AO1091" s="9">
        <v>5.9580000000000002</v>
      </c>
      <c r="AP1091" s="9">
        <v>6.9480000000000004</v>
      </c>
      <c r="AQ1091" s="9">
        <v>5.6155000000000008</v>
      </c>
      <c r="AR1091" s="9">
        <v>6.3879999999999999</v>
      </c>
      <c r="AS1091" s="9"/>
      <c r="AT1091" s="9"/>
      <c r="AU1091" s="9"/>
      <c r="AV1091" s="9"/>
      <c r="AW1091" s="9"/>
      <c r="AX1091" s="9"/>
      <c r="AY1091" s="9"/>
      <c r="BE1091" s="9">
        <v>4.5058571428571428</v>
      </c>
      <c r="BF1091" s="9">
        <v>4.205857142857143</v>
      </c>
      <c r="BG1091" s="9">
        <v>4.5758571428571431</v>
      </c>
      <c r="BH1091" s="9">
        <v>4.370857142857143</v>
      </c>
      <c r="BI1091" s="9">
        <v>4.0962142857142858</v>
      </c>
      <c r="BJ1091" s="9">
        <v>3.9058571428571431</v>
      </c>
      <c r="BK1091" s="9">
        <v>4.3858571428571427</v>
      </c>
      <c r="BL1091" s="9">
        <v>4.5258571428571424</v>
      </c>
      <c r="BM1091" s="9">
        <v>5.1647857142857143</v>
      </c>
      <c r="BN1091" s="9">
        <v>4.2258571428571425</v>
      </c>
      <c r="BO1091" s="9">
        <v>4.7065714285714284</v>
      </c>
      <c r="BP1091" s="9">
        <v>4.9458571428571432</v>
      </c>
      <c r="BQ1091" s="9">
        <v>4.4408571428571424</v>
      </c>
      <c r="BR1091" s="9">
        <v>4.8858571428571427</v>
      </c>
    </row>
    <row r="1092" spans="1:70" hidden="1" x14ac:dyDescent="0.25">
      <c r="A1092" s="8">
        <v>36844</v>
      </c>
      <c r="B1092" s="5">
        <f t="shared" si="42"/>
        <v>1086</v>
      </c>
      <c r="C1092" s="9"/>
      <c r="Z1092" s="3"/>
      <c r="AA1092" s="3">
        <v>5.86</v>
      </c>
      <c r="AB1092" s="3">
        <v>6.016</v>
      </c>
      <c r="AC1092" s="179">
        <f t="shared" si="43"/>
        <v>0</v>
      </c>
      <c r="AE1092" s="9">
        <v>6.016</v>
      </c>
      <c r="AF1092" s="9">
        <v>6.016</v>
      </c>
      <c r="AG1092" s="9">
        <v>6.1509999999999998</v>
      </c>
      <c r="AH1092" s="9">
        <v>5.9409999999999998</v>
      </c>
      <c r="AI1092" s="9">
        <v>5.8585000000000003</v>
      </c>
      <c r="AJ1092" s="9">
        <v>5.7759999999999998</v>
      </c>
      <c r="AK1092" s="9">
        <v>5.9035000000000002</v>
      </c>
      <c r="AL1092" s="9">
        <v>5.9885000000000002</v>
      </c>
      <c r="AM1092" s="9">
        <v>7.0010000000000003</v>
      </c>
      <c r="AN1092" s="9">
        <v>6.9160000000000004</v>
      </c>
      <c r="AO1092" s="9">
        <v>6.2759999999999998</v>
      </c>
      <c r="AP1092" s="9">
        <v>7.2960000000000003</v>
      </c>
      <c r="AQ1092" s="9">
        <v>5.9459999999999997</v>
      </c>
      <c r="AR1092" s="9">
        <v>6.9210000000000003</v>
      </c>
      <c r="AS1092" s="9"/>
      <c r="AT1092" s="9"/>
      <c r="AU1092" s="9"/>
      <c r="AV1092" s="9"/>
      <c r="AW1092" s="9"/>
      <c r="AX1092" s="9"/>
      <c r="AY1092" s="9"/>
      <c r="BE1092" s="9">
        <v>4.6415714285714289</v>
      </c>
      <c r="BF1092" s="9">
        <v>4.301571428571429</v>
      </c>
      <c r="BG1092" s="9">
        <v>4.7165714285714291</v>
      </c>
      <c r="BH1092" s="9">
        <v>4.5129999999999999</v>
      </c>
      <c r="BI1092" s="9">
        <v>4.226928571428572</v>
      </c>
      <c r="BJ1092" s="9">
        <v>4.0365714285714294</v>
      </c>
      <c r="BK1092" s="9">
        <v>4.5215714285714288</v>
      </c>
      <c r="BL1092" s="9">
        <v>4.6615714285714285</v>
      </c>
      <c r="BM1092" s="9">
        <v>5.3255000000000008</v>
      </c>
      <c r="BN1092" s="9">
        <v>4.346571428571429</v>
      </c>
      <c r="BO1092" s="9">
        <v>4.8422857142857145</v>
      </c>
      <c r="BP1092" s="9">
        <v>5.0915714285714291</v>
      </c>
      <c r="BQ1092" s="9">
        <v>4.5815714285714293</v>
      </c>
      <c r="BR1092" s="9">
        <v>5.0215714285714288</v>
      </c>
    </row>
    <row r="1093" spans="1:70" hidden="1" x14ac:dyDescent="0.25">
      <c r="A1093" s="8">
        <v>36845</v>
      </c>
      <c r="B1093" s="5">
        <f t="shared" si="42"/>
        <v>1087</v>
      </c>
      <c r="C1093" s="9"/>
      <c r="Z1093" s="3"/>
      <c r="AA1093" s="3">
        <v>6.07</v>
      </c>
      <c r="AB1093" s="3">
        <v>6.2649999999999997</v>
      </c>
      <c r="AC1093" s="179">
        <f t="shared" si="43"/>
        <v>0</v>
      </c>
      <c r="AE1093" s="9">
        <v>6.2649999999999997</v>
      </c>
      <c r="AF1093" s="9">
        <v>6.2649999999999997</v>
      </c>
      <c r="AG1093" s="9">
        <v>6.3975</v>
      </c>
      <c r="AH1093" s="9">
        <v>6.1749999999999998</v>
      </c>
      <c r="AI1093" s="9">
        <v>5.9924999999999997</v>
      </c>
      <c r="AJ1093" s="9">
        <v>5.9349999999999996</v>
      </c>
      <c r="AK1093" s="9">
        <v>6.1425000000000001</v>
      </c>
      <c r="AL1093" s="9">
        <v>6.2374999999999998</v>
      </c>
      <c r="AM1093" s="9">
        <v>7.17</v>
      </c>
      <c r="AN1093" s="9">
        <v>7.2050000000000001</v>
      </c>
      <c r="AO1093" s="9">
        <v>6.5250000000000004</v>
      </c>
      <c r="AP1093" s="9">
        <v>7.5350000000000001</v>
      </c>
      <c r="AQ1093" s="9">
        <v>6.19</v>
      </c>
      <c r="AR1093" s="9">
        <v>7.1349999999999998</v>
      </c>
      <c r="AS1093" s="9"/>
      <c r="AT1093" s="9"/>
      <c r="AU1093" s="9"/>
      <c r="AV1093" s="9"/>
      <c r="AW1093" s="9"/>
      <c r="AX1093" s="9"/>
      <c r="AY1093" s="9"/>
      <c r="BE1093" s="9">
        <v>4.7211428571428575</v>
      </c>
      <c r="BF1093" s="9">
        <v>4.3811428571428577</v>
      </c>
      <c r="BG1093" s="9">
        <v>4.7961428571428577</v>
      </c>
      <c r="BH1093" s="9">
        <v>4.5954285714285721</v>
      </c>
      <c r="BI1093" s="9">
        <v>4.2840000000000007</v>
      </c>
      <c r="BJ1093" s="9">
        <v>4.1011428571428574</v>
      </c>
      <c r="BK1093" s="9">
        <v>4.6011428571428574</v>
      </c>
      <c r="BL1093" s="9">
        <v>4.7411428571428571</v>
      </c>
      <c r="BM1093" s="9">
        <v>5.3900714285714288</v>
      </c>
      <c r="BN1093" s="9">
        <v>4.4261428571428576</v>
      </c>
      <c r="BO1093" s="9">
        <v>4.9218571428571432</v>
      </c>
      <c r="BP1093" s="9">
        <v>5.1711428571428577</v>
      </c>
      <c r="BQ1093" s="9">
        <v>4.6611428571428579</v>
      </c>
      <c r="BR1093" s="9">
        <v>5.1011428571428574</v>
      </c>
    </row>
    <row r="1094" spans="1:70" hidden="1" x14ac:dyDescent="0.25">
      <c r="A1094" s="8">
        <v>36846</v>
      </c>
      <c r="B1094" s="5">
        <f t="shared" si="42"/>
        <v>1088</v>
      </c>
      <c r="C1094" s="9"/>
      <c r="Z1094" s="3"/>
      <c r="AA1094" s="3">
        <v>6.07</v>
      </c>
      <c r="AB1094" s="3">
        <v>5.798</v>
      </c>
      <c r="AC1094" s="179">
        <f t="shared" si="43"/>
        <v>0</v>
      </c>
      <c r="AE1094" s="9">
        <v>5.798</v>
      </c>
      <c r="AF1094" s="9">
        <v>5.798</v>
      </c>
      <c r="AG1094" s="9">
        <v>5.9279999999999999</v>
      </c>
      <c r="AH1094" s="9">
        <v>5.718</v>
      </c>
      <c r="AI1094" s="9">
        <v>5.5579999999999998</v>
      </c>
      <c r="AJ1094" s="9">
        <v>5.5179999999999998</v>
      </c>
      <c r="AK1094" s="9">
        <v>5.6704999999999997</v>
      </c>
      <c r="AL1094" s="9">
        <v>5.7679999999999998</v>
      </c>
      <c r="AM1094" s="9">
        <v>7.2080000000000002</v>
      </c>
      <c r="AN1094" s="9">
        <v>7.2379999999999995</v>
      </c>
      <c r="AO1094" s="9">
        <v>6.048</v>
      </c>
      <c r="AP1094" s="9">
        <v>6.9379999999999997</v>
      </c>
      <c r="AQ1094" s="9">
        <v>5.7255000000000003</v>
      </c>
      <c r="AR1094" s="9">
        <v>7.1379999999999999</v>
      </c>
      <c r="AS1094" s="9"/>
      <c r="AT1094" s="9"/>
      <c r="AU1094" s="9"/>
      <c r="AV1094" s="9"/>
      <c r="AW1094" s="9"/>
      <c r="AX1094" s="9"/>
      <c r="AY1094" s="9"/>
      <c r="BE1094" s="9">
        <v>4.4585714285714291</v>
      </c>
      <c r="BF1094" s="9">
        <v>4.1235714285714291</v>
      </c>
      <c r="BG1094" s="9">
        <v>4.5307142857142866</v>
      </c>
      <c r="BH1094" s="9">
        <v>4.3328571428571436</v>
      </c>
      <c r="BI1094" s="9">
        <v>4.0339285714285715</v>
      </c>
      <c r="BJ1094" s="9">
        <v>3.8535714285714291</v>
      </c>
      <c r="BK1094" s="9">
        <v>4.338571428571429</v>
      </c>
      <c r="BL1094" s="9">
        <v>4.4785714285714286</v>
      </c>
      <c r="BM1094" s="9">
        <v>5.16</v>
      </c>
      <c r="BN1094" s="9">
        <v>4.1635714285714291</v>
      </c>
      <c r="BO1094" s="9">
        <v>4.6592857142857147</v>
      </c>
      <c r="BP1094" s="9">
        <v>4.9085714285714293</v>
      </c>
      <c r="BQ1094" s="9">
        <v>4.3985714285714295</v>
      </c>
      <c r="BR1094" s="9">
        <v>4.8685714285714292</v>
      </c>
    </row>
    <row r="1095" spans="1:70" hidden="1" x14ac:dyDescent="0.25">
      <c r="A1095" s="8">
        <v>36847</v>
      </c>
      <c r="B1095" s="5">
        <f t="shared" si="42"/>
        <v>1089</v>
      </c>
      <c r="C1095" s="9"/>
      <c r="Z1095" s="3"/>
      <c r="AA1095" s="3">
        <v>5.69</v>
      </c>
      <c r="AB1095" s="3">
        <v>6.1</v>
      </c>
      <c r="AC1095" s="179">
        <f t="shared" si="43"/>
        <v>0</v>
      </c>
      <c r="AE1095" s="9">
        <v>6.1</v>
      </c>
      <c r="AF1095" s="9">
        <v>6.1</v>
      </c>
      <c r="AG1095" s="9">
        <v>6.25</v>
      </c>
      <c r="AH1095" s="9">
        <v>6.13</v>
      </c>
      <c r="AI1095" s="9">
        <v>6.03</v>
      </c>
      <c r="AJ1095" s="9">
        <v>5.92</v>
      </c>
      <c r="AK1095" s="9">
        <v>5.9974999999999996</v>
      </c>
      <c r="AL1095" s="9">
        <v>6.0949999999999998</v>
      </c>
      <c r="AM1095" s="9">
        <v>7.9749999999999996</v>
      </c>
      <c r="AN1095" s="9">
        <v>7.93</v>
      </c>
      <c r="AO1095" s="9">
        <v>6.3550000000000004</v>
      </c>
      <c r="AP1095" s="9">
        <v>7.32</v>
      </c>
      <c r="AQ1095" s="9">
        <v>6.11</v>
      </c>
      <c r="AR1095" s="9">
        <v>7.88</v>
      </c>
      <c r="AS1095" s="9"/>
      <c r="AT1095" s="9"/>
      <c r="AU1095" s="9"/>
      <c r="AV1095" s="9"/>
      <c r="AW1095" s="9"/>
      <c r="AX1095" s="9"/>
      <c r="AY1095" s="9"/>
      <c r="BE1095" s="9">
        <v>4.511857142857143</v>
      </c>
      <c r="BF1095" s="9">
        <v>4.2068571428571433</v>
      </c>
      <c r="BG1095" s="9">
        <v>4.5840000000000005</v>
      </c>
      <c r="BH1095" s="9">
        <v>4.4404285714285718</v>
      </c>
      <c r="BI1095" s="9">
        <v>4.1122142857142858</v>
      </c>
      <c r="BJ1095" s="9">
        <v>3.9193571428571428</v>
      </c>
      <c r="BK1095" s="9">
        <v>4.4018571428571427</v>
      </c>
      <c r="BL1095" s="9">
        <v>4.5418571428571433</v>
      </c>
      <c r="BM1095" s="9">
        <v>5.4432857142857145</v>
      </c>
      <c r="BN1095" s="9">
        <v>4.2418571428571425</v>
      </c>
      <c r="BO1095" s="9">
        <v>4.7125714285714286</v>
      </c>
      <c r="BP1095" s="9">
        <v>4.9618571428571432</v>
      </c>
      <c r="BQ1095" s="9">
        <v>4.5132857142857148</v>
      </c>
      <c r="BR1095" s="9">
        <v>5.1118571428571427</v>
      </c>
    </row>
    <row r="1096" spans="1:70" hidden="1" x14ac:dyDescent="0.25">
      <c r="A1096" s="8">
        <v>36850</v>
      </c>
      <c r="B1096" s="5">
        <f t="shared" si="42"/>
        <v>1090</v>
      </c>
      <c r="C1096" s="9"/>
      <c r="Z1096" s="3"/>
      <c r="AA1096" s="3">
        <v>6.25</v>
      </c>
      <c r="AB1096" s="3">
        <v>6.2489999999999997</v>
      </c>
      <c r="AC1096" s="179">
        <f t="shared" si="43"/>
        <v>0</v>
      </c>
      <c r="AE1096" s="9">
        <v>6.2489999999999997</v>
      </c>
      <c r="AF1096" s="9">
        <v>6.2489999999999997</v>
      </c>
      <c r="AG1096" s="9">
        <v>6.3889999999999993</v>
      </c>
      <c r="AH1096" s="9">
        <v>6.3289999999999997</v>
      </c>
      <c r="AI1096" s="9">
        <v>6.2489999999999997</v>
      </c>
      <c r="AJ1096" s="9">
        <v>6.1539999999999999</v>
      </c>
      <c r="AK1096" s="9">
        <v>6.1464999999999996</v>
      </c>
      <c r="AL1096" s="9">
        <v>6.2764999999999995</v>
      </c>
      <c r="AM1096" s="9">
        <v>9.2989999999999995</v>
      </c>
      <c r="AN1096" s="9">
        <v>9.3989999999999991</v>
      </c>
      <c r="AO1096" s="9">
        <v>6.4790000000000001</v>
      </c>
      <c r="AP1096" s="9">
        <v>7.4589999999999996</v>
      </c>
      <c r="AQ1096" s="9">
        <v>6.2989999999999995</v>
      </c>
      <c r="AR1096" s="9">
        <v>9.2489999999999988</v>
      </c>
      <c r="AS1096" s="9"/>
      <c r="AT1096" s="9"/>
      <c r="AU1096" s="9"/>
      <c r="AV1096" s="9"/>
      <c r="AW1096" s="9"/>
      <c r="AX1096" s="9"/>
      <c r="AY1096" s="9"/>
      <c r="BE1096" s="9">
        <v>4.5257142857142858</v>
      </c>
      <c r="BF1096" s="9">
        <v>4.2507142857142854</v>
      </c>
      <c r="BG1096" s="9">
        <v>4.5978571428571433</v>
      </c>
      <c r="BH1096" s="9">
        <v>4.4971428571428573</v>
      </c>
      <c r="BI1096" s="9">
        <v>4.191071428571429</v>
      </c>
      <c r="BJ1096" s="9">
        <v>4.0032142857142858</v>
      </c>
      <c r="BK1096" s="9">
        <v>4.4157142857142855</v>
      </c>
      <c r="BL1096" s="9">
        <v>4.555714285714286</v>
      </c>
      <c r="BM1096" s="9">
        <v>5.6585714285714284</v>
      </c>
      <c r="BN1096" s="9">
        <v>4.3007142857142862</v>
      </c>
      <c r="BO1096" s="9">
        <v>4.7264285714285714</v>
      </c>
      <c r="BP1096" s="9">
        <v>4.975714285714286</v>
      </c>
      <c r="BQ1096" s="9">
        <v>4.57</v>
      </c>
      <c r="BR1096" s="9">
        <v>5.3257142857142856</v>
      </c>
    </row>
    <row r="1097" spans="1:70" hidden="1" x14ac:dyDescent="0.25">
      <c r="A1097" s="8">
        <v>36851</v>
      </c>
      <c r="B1097" s="5">
        <f t="shared" si="42"/>
        <v>1091</v>
      </c>
      <c r="C1097" s="9"/>
      <c r="Z1097" s="3"/>
      <c r="AA1097" s="3">
        <v>6.28</v>
      </c>
      <c r="AB1097" s="3">
        <v>6.4080000000000004</v>
      </c>
      <c r="AC1097" s="179">
        <f t="shared" si="43"/>
        <v>0</v>
      </c>
      <c r="AE1097" s="9">
        <v>6.4080000000000004</v>
      </c>
      <c r="AF1097" s="9">
        <v>6.4080000000000004</v>
      </c>
      <c r="AG1097" s="9">
        <v>6.5230000000000006</v>
      </c>
      <c r="AH1097" s="9">
        <v>6.5180000000000007</v>
      </c>
      <c r="AI1097" s="9">
        <v>6.3680000000000003</v>
      </c>
      <c r="AJ1097" s="9">
        <v>6.2380000000000004</v>
      </c>
      <c r="AK1097" s="9">
        <v>6.3055000000000003</v>
      </c>
      <c r="AL1097" s="9">
        <v>6.4355000000000002</v>
      </c>
      <c r="AM1097" s="9">
        <v>12.058</v>
      </c>
      <c r="AN1097" s="9">
        <v>12.458</v>
      </c>
      <c r="AO1097" s="9">
        <v>6.6380000000000008</v>
      </c>
      <c r="AP1097" s="9">
        <v>7.6580000000000004</v>
      </c>
      <c r="AQ1097" s="9">
        <v>6.4830000000000005</v>
      </c>
      <c r="AR1097" s="9">
        <v>12.108000000000001</v>
      </c>
      <c r="AS1097" s="9"/>
      <c r="AT1097" s="9"/>
      <c r="AU1097" s="9"/>
      <c r="AV1097" s="9"/>
      <c r="AW1097" s="9"/>
      <c r="AX1097" s="9"/>
      <c r="AY1097" s="9"/>
      <c r="BE1097" s="9">
        <v>4.5807142857142855</v>
      </c>
      <c r="BF1097" s="9">
        <v>4.3007142857142853</v>
      </c>
      <c r="BG1097" s="9">
        <v>4.6500000000000004</v>
      </c>
      <c r="BH1097" s="9">
        <v>4.552142857142857</v>
      </c>
      <c r="BI1097" s="9">
        <v>4.2510714285714286</v>
      </c>
      <c r="BJ1097" s="9">
        <v>4.0607142857142859</v>
      </c>
      <c r="BK1097" s="9">
        <v>4.4707142857142852</v>
      </c>
      <c r="BL1097" s="9">
        <v>4.6107142857142858</v>
      </c>
      <c r="BM1097" s="9">
        <v>5.8378571428571426</v>
      </c>
      <c r="BN1097" s="9">
        <v>4.4007142857142858</v>
      </c>
      <c r="BO1097" s="9">
        <v>4.7814285714285711</v>
      </c>
      <c r="BP1097" s="9">
        <v>5.0307142857142857</v>
      </c>
      <c r="BQ1097" s="9">
        <v>4.625</v>
      </c>
      <c r="BR1097" s="9">
        <v>5.4807142857142859</v>
      </c>
    </row>
    <row r="1098" spans="1:70" hidden="1" x14ac:dyDescent="0.25">
      <c r="A1098" s="8">
        <v>36852</v>
      </c>
      <c r="B1098" s="5">
        <f t="shared" ref="B1098:B1161" si="44">B1097+1</f>
        <v>1092</v>
      </c>
      <c r="C1098" s="9"/>
      <c r="Z1098" s="3"/>
      <c r="AA1098" s="3">
        <v>6.34</v>
      </c>
      <c r="AB1098" s="3">
        <v>6.577</v>
      </c>
      <c r="AC1098" s="179">
        <f t="shared" si="43"/>
        <v>0</v>
      </c>
      <c r="AE1098" s="9">
        <v>6.577</v>
      </c>
      <c r="AF1098" s="9">
        <v>6.577</v>
      </c>
      <c r="AG1098" s="9">
        <v>6.6769999999999996</v>
      </c>
      <c r="AH1098" s="9">
        <v>6.657</v>
      </c>
      <c r="AI1098" s="9">
        <v>6.4870000000000001</v>
      </c>
      <c r="AJ1098" s="9">
        <v>6.4169999999999998</v>
      </c>
      <c r="AK1098" s="9">
        <v>6.4595000000000002</v>
      </c>
      <c r="AL1098" s="9">
        <v>6.5945</v>
      </c>
      <c r="AM1098" s="9">
        <v>11.477</v>
      </c>
      <c r="AN1098" s="9">
        <v>12.177</v>
      </c>
      <c r="AO1098" s="9">
        <v>6.7869999999999999</v>
      </c>
      <c r="AP1098" s="9">
        <v>7.742</v>
      </c>
      <c r="AQ1098" s="9">
        <v>6.6319999999999997</v>
      </c>
      <c r="AR1098" s="9">
        <v>11.626999999999999</v>
      </c>
      <c r="AS1098" s="9"/>
      <c r="AT1098" s="9"/>
      <c r="AU1098" s="9"/>
      <c r="AV1098" s="9"/>
      <c r="AW1098" s="9"/>
      <c r="AX1098" s="9"/>
      <c r="AY1098" s="9"/>
      <c r="BE1098" s="9">
        <v>4.6157142857142848</v>
      </c>
      <c r="BF1098" s="9">
        <v>4.3307142857142846</v>
      </c>
      <c r="BG1098" s="9">
        <v>4.6849999999999996</v>
      </c>
      <c r="BH1098" s="9">
        <v>4.5757142857142847</v>
      </c>
      <c r="BI1098" s="9">
        <v>4.2860714285714279</v>
      </c>
      <c r="BJ1098" s="9">
        <v>4.0957142857142852</v>
      </c>
      <c r="BK1098" s="9">
        <v>4.5057142857142845</v>
      </c>
      <c r="BL1098" s="9">
        <v>4.645714285714285</v>
      </c>
      <c r="BM1098" s="9">
        <v>5.8728571428571419</v>
      </c>
      <c r="BN1098" s="9">
        <v>4.4257142857142844</v>
      </c>
      <c r="BO1098" s="9">
        <v>4.8164285714285704</v>
      </c>
      <c r="BP1098" s="9">
        <v>5.0657142857142849</v>
      </c>
      <c r="BQ1098" s="9">
        <v>4.6442857142857132</v>
      </c>
      <c r="BR1098" s="9">
        <v>5.5157142857142851</v>
      </c>
    </row>
    <row r="1099" spans="1:70" hidden="1" x14ac:dyDescent="0.25">
      <c r="A1099" s="8">
        <v>36857</v>
      </c>
      <c r="B1099" s="5">
        <f t="shared" si="44"/>
        <v>1093</v>
      </c>
      <c r="C1099" s="9"/>
      <c r="Z1099" s="3"/>
      <c r="AA1099" s="3">
        <v>6.41</v>
      </c>
      <c r="AB1099" s="3">
        <v>6.3680000000000003</v>
      </c>
      <c r="AC1099" s="179">
        <f t="shared" si="43"/>
        <v>0</v>
      </c>
      <c r="AE1099" s="9">
        <v>6.3680000000000003</v>
      </c>
      <c r="AF1099" s="9">
        <v>6.3680000000000003</v>
      </c>
      <c r="AG1099" s="9">
        <v>6.4480000000000004</v>
      </c>
      <c r="AH1099" s="9">
        <v>6.4180000000000001</v>
      </c>
      <c r="AI1099" s="9">
        <v>6.1880000000000006</v>
      </c>
      <c r="AJ1099" s="9">
        <v>6.133</v>
      </c>
      <c r="AK1099" s="9">
        <v>6.218</v>
      </c>
      <c r="AL1099" s="9">
        <v>6.3580000000000005</v>
      </c>
      <c r="AM1099" s="9">
        <v>12.718</v>
      </c>
      <c r="AN1099" s="9">
        <v>13.218</v>
      </c>
      <c r="AO1099" s="9">
        <v>6.5680000000000005</v>
      </c>
      <c r="AP1099" s="9">
        <v>7.3680000000000003</v>
      </c>
      <c r="AQ1099" s="9">
        <v>6.4030000000000005</v>
      </c>
      <c r="AR1099" s="9">
        <v>12.868</v>
      </c>
      <c r="AS1099" s="9"/>
      <c r="AT1099" s="9"/>
      <c r="AU1099" s="9"/>
      <c r="AV1099" s="9"/>
      <c r="AW1099" s="9"/>
      <c r="AX1099" s="9"/>
      <c r="AY1099" s="9"/>
      <c r="BE1099" s="9">
        <v>4.6871428571428577</v>
      </c>
      <c r="BF1099" s="9">
        <v>4.3971428571428577</v>
      </c>
      <c r="BG1099" s="9">
        <v>4.7564285714285717</v>
      </c>
      <c r="BH1099" s="9">
        <v>4.6421428571428578</v>
      </c>
      <c r="BI1099" s="9">
        <v>4.33</v>
      </c>
      <c r="BJ1099" s="9">
        <v>4.1421428571428578</v>
      </c>
      <c r="BK1099" s="9">
        <v>4.5771428571428574</v>
      </c>
      <c r="BL1099" s="9">
        <v>4.7146428571428576</v>
      </c>
      <c r="BM1099" s="9">
        <v>6.1871428571428577</v>
      </c>
      <c r="BN1099" s="9">
        <v>4.4971428571428573</v>
      </c>
      <c r="BO1099" s="9">
        <v>4.8878571428571433</v>
      </c>
      <c r="BP1099" s="9">
        <v>5.1371428571428579</v>
      </c>
      <c r="BQ1099" s="9">
        <v>4.7057142857142864</v>
      </c>
      <c r="BR1099" s="9">
        <v>5.7871428571428574</v>
      </c>
    </row>
    <row r="1100" spans="1:70" hidden="1" x14ac:dyDescent="0.25">
      <c r="A1100" s="8">
        <v>36858</v>
      </c>
      <c r="B1100" s="5">
        <f t="shared" si="44"/>
        <v>1094</v>
      </c>
      <c r="C1100" s="9"/>
      <c r="Z1100" s="3"/>
      <c r="AA1100" s="3">
        <v>6.12</v>
      </c>
      <c r="AB1100" s="3">
        <v>6.016</v>
      </c>
      <c r="AC1100" s="179">
        <f t="shared" si="43"/>
        <v>0</v>
      </c>
      <c r="AE1100" s="9">
        <v>6.016</v>
      </c>
      <c r="AF1100" s="9">
        <v>6.016</v>
      </c>
      <c r="AG1100" s="9">
        <v>6.0960000000000001</v>
      </c>
      <c r="AH1100" s="9">
        <v>6.23</v>
      </c>
      <c r="AI1100" s="9">
        <v>5.9560000000000004</v>
      </c>
      <c r="AJ1100" s="9">
        <v>5.9160000000000004</v>
      </c>
      <c r="AK1100" s="9">
        <v>5.8760000000000003</v>
      </c>
      <c r="AL1100" s="9">
        <v>5.99</v>
      </c>
      <c r="AM1100" s="9">
        <v>13.690999999999999</v>
      </c>
      <c r="AN1100" s="9">
        <v>13.751000000000001</v>
      </c>
      <c r="AO1100" s="9">
        <v>6.226</v>
      </c>
      <c r="AP1100" s="9">
        <v>7.016</v>
      </c>
      <c r="AQ1100" s="9">
        <v>6.09</v>
      </c>
      <c r="AR1100" s="9">
        <v>13.7835</v>
      </c>
      <c r="AS1100" s="9"/>
      <c r="AT1100" s="9"/>
      <c r="AU1100" s="9"/>
      <c r="AV1100" s="9"/>
      <c r="AW1100" s="9"/>
      <c r="AX1100" s="9"/>
      <c r="AY1100" s="9"/>
      <c r="BE1100" s="9">
        <v>4.6707142857142854</v>
      </c>
      <c r="BF1100" s="9">
        <v>4.4007142857142849</v>
      </c>
      <c r="BG1100" s="9">
        <v>4.74</v>
      </c>
      <c r="BH1100" s="9">
        <v>4.6342857142857143</v>
      </c>
      <c r="BI1100" s="9">
        <v>4.3585714285714285</v>
      </c>
      <c r="BJ1100" s="9">
        <v>4.1557142857142857</v>
      </c>
      <c r="BK1100" s="9">
        <v>4.5607142857142851</v>
      </c>
      <c r="BL1100" s="9">
        <v>4.6982142857142852</v>
      </c>
      <c r="BM1100" s="9">
        <v>6.7707142857142859</v>
      </c>
      <c r="BN1100" s="9">
        <v>4.6207142857142856</v>
      </c>
      <c r="BO1100" s="9">
        <v>4.871428571428571</v>
      </c>
      <c r="BP1100" s="9">
        <v>5.1207142857142856</v>
      </c>
      <c r="BQ1100" s="9">
        <v>4.7078571428571427</v>
      </c>
      <c r="BR1100" s="9">
        <v>6.270714285714285</v>
      </c>
    </row>
    <row r="1101" spans="1:70" hidden="1" x14ac:dyDescent="0.25">
      <c r="A1101" s="8">
        <v>36859</v>
      </c>
      <c r="B1101" s="5">
        <f t="shared" si="44"/>
        <v>1095</v>
      </c>
      <c r="C1101" s="9"/>
      <c r="Z1101" s="3"/>
      <c r="AA1101" s="3">
        <v>6.24</v>
      </c>
      <c r="AB1101" s="3">
        <v>6.181</v>
      </c>
      <c r="AC1101" s="179">
        <f t="shared" si="43"/>
        <v>0</v>
      </c>
      <c r="AE1101" s="9">
        <v>6.181</v>
      </c>
      <c r="AF1101" s="9">
        <v>6.181</v>
      </c>
      <c r="AG1101" s="9">
        <v>6.3010000000000002</v>
      </c>
      <c r="AH1101" s="9">
        <v>6.2910000000000004</v>
      </c>
      <c r="AI1101" s="9">
        <v>6.1109999999999998</v>
      </c>
      <c r="AJ1101" s="9">
        <v>6.0110000000000001</v>
      </c>
      <c r="AK1101" s="9">
        <v>6.0635000000000003</v>
      </c>
      <c r="AL1101" s="9">
        <v>6.1610000000000005</v>
      </c>
      <c r="AM1101" s="9">
        <v>12.081</v>
      </c>
      <c r="AN1101" s="9">
        <v>12.481</v>
      </c>
      <c r="AO1101" s="9">
        <v>6.431</v>
      </c>
      <c r="AP1101" s="9">
        <v>7.8609999999999998</v>
      </c>
      <c r="AQ1101" s="9">
        <v>6.2510000000000003</v>
      </c>
      <c r="AR1101" s="9">
        <v>12.030999999999999</v>
      </c>
      <c r="AS1101" s="9"/>
      <c r="AT1101" s="9"/>
      <c r="AU1101" s="9"/>
      <c r="AV1101" s="9"/>
      <c r="AW1101" s="9"/>
      <c r="AX1101" s="9"/>
      <c r="AY1101" s="9"/>
      <c r="BE1101" s="9">
        <v>4.6922857142857142</v>
      </c>
      <c r="BF1101" s="9">
        <v>4.4172857142857138</v>
      </c>
      <c r="BG1101" s="9">
        <v>4.7644285714285717</v>
      </c>
      <c r="BH1101" s="9">
        <v>4.7051428571428566</v>
      </c>
      <c r="BI1101" s="9">
        <v>4.4026428571428573</v>
      </c>
      <c r="BJ1101" s="9">
        <v>4.202285714285714</v>
      </c>
      <c r="BK1101" s="9">
        <v>4.5822857142857139</v>
      </c>
      <c r="BL1101" s="9">
        <v>4.7247857142857139</v>
      </c>
      <c r="BM1101" s="9">
        <v>7.0422857142857147</v>
      </c>
      <c r="BN1101" s="9">
        <v>4.6922857142857142</v>
      </c>
      <c r="BO1101" s="9">
        <v>4.8929999999999998</v>
      </c>
      <c r="BP1101" s="9">
        <v>5.1422857142857143</v>
      </c>
      <c r="BQ1101" s="9">
        <v>4.7808571428571431</v>
      </c>
      <c r="BR1101" s="9">
        <v>6.5422857142857147</v>
      </c>
    </row>
    <row r="1102" spans="1:70" hidden="1" x14ac:dyDescent="0.25">
      <c r="A1102" s="8">
        <v>36860</v>
      </c>
      <c r="B1102" s="5">
        <f t="shared" si="44"/>
        <v>1096</v>
      </c>
      <c r="C1102" s="9"/>
      <c r="Z1102" s="3"/>
      <c r="AA1102" s="3">
        <v>6.56</v>
      </c>
      <c r="AB1102" s="3">
        <v>6.5890000000000004</v>
      </c>
      <c r="AC1102" s="179">
        <f t="shared" si="43"/>
        <v>0</v>
      </c>
      <c r="AE1102" s="9">
        <v>6.5890000000000004</v>
      </c>
      <c r="AF1102" s="9">
        <v>6.5890000000000004</v>
      </c>
      <c r="AG1102" s="9">
        <v>6.6940000000000008</v>
      </c>
      <c r="AH1102" s="9">
        <v>6.6740000000000004</v>
      </c>
      <c r="AI1102" s="9">
        <v>6.5090000000000003</v>
      </c>
      <c r="AJ1102" s="9">
        <v>6.4240000000000004</v>
      </c>
      <c r="AK1102" s="9">
        <v>6.4740000000000002</v>
      </c>
      <c r="AL1102" s="9">
        <v>6.5665000000000004</v>
      </c>
      <c r="AM1102" s="9">
        <v>13.019</v>
      </c>
      <c r="AN1102" s="9">
        <v>13.189</v>
      </c>
      <c r="AO1102" s="9">
        <v>6.8390000000000004</v>
      </c>
      <c r="AP1102" s="9">
        <v>8.3990000000000009</v>
      </c>
      <c r="AQ1102" s="9">
        <v>6.6590000000000007</v>
      </c>
      <c r="AR1102" s="9">
        <v>12.969000000000001</v>
      </c>
      <c r="AS1102" s="9"/>
      <c r="AT1102" s="9"/>
      <c r="AU1102" s="9"/>
      <c r="AV1102" s="9"/>
      <c r="AW1102" s="9"/>
      <c r="AX1102" s="9"/>
      <c r="AY1102" s="9"/>
      <c r="BE1102" s="9">
        <v>4.8835714285714289</v>
      </c>
      <c r="BF1102" s="9">
        <v>4.5935714285714289</v>
      </c>
      <c r="BG1102" s="9">
        <v>4.9528571428571428</v>
      </c>
      <c r="BH1102" s="9">
        <v>4.8964285714285714</v>
      </c>
      <c r="BI1102" s="9">
        <v>4.593928571428572</v>
      </c>
      <c r="BJ1102" s="9">
        <v>4.3985714285714286</v>
      </c>
      <c r="BK1102" s="9">
        <v>4.7735714285714286</v>
      </c>
      <c r="BL1102" s="9">
        <v>4.9160714285714286</v>
      </c>
      <c r="BM1102" s="9">
        <v>7.2235714285714288</v>
      </c>
      <c r="BN1102" s="9">
        <v>4.9035714285714285</v>
      </c>
      <c r="BO1102" s="9">
        <v>5.0842857142857145</v>
      </c>
      <c r="BP1102" s="9">
        <v>5.3335714285714291</v>
      </c>
      <c r="BQ1102" s="9">
        <v>4.9721428571428579</v>
      </c>
      <c r="BR1102" s="9">
        <v>6.7235714285714288</v>
      </c>
    </row>
    <row r="1103" spans="1:70" hidden="1" x14ac:dyDescent="0.25">
      <c r="A1103" s="8">
        <v>36861</v>
      </c>
      <c r="B1103" s="5">
        <f t="shared" si="44"/>
        <v>1097</v>
      </c>
      <c r="C1103" s="9"/>
      <c r="Z1103" s="3"/>
      <c r="AA1103" s="3">
        <v>6.8</v>
      </c>
      <c r="AB1103" s="3">
        <v>6.673</v>
      </c>
      <c r="AC1103" s="179">
        <f t="shared" si="43"/>
        <v>0</v>
      </c>
      <c r="AE1103" s="9">
        <v>6.673</v>
      </c>
      <c r="AF1103" s="9">
        <v>6.673</v>
      </c>
      <c r="AG1103" s="9">
        <v>6.8079999999999998</v>
      </c>
      <c r="AH1103" s="9">
        <v>6.7430000000000003</v>
      </c>
      <c r="AI1103" s="9">
        <v>6.5679999999999996</v>
      </c>
      <c r="AJ1103" s="9">
        <v>6.5030000000000001</v>
      </c>
      <c r="AK1103" s="9">
        <v>6.5529999999999999</v>
      </c>
      <c r="AL1103" s="9">
        <v>6.6505000000000001</v>
      </c>
      <c r="AM1103" s="9">
        <v>12.452999999999999</v>
      </c>
      <c r="AN1103" s="9">
        <v>12.523</v>
      </c>
      <c r="AO1103" s="9">
        <v>6.9630000000000001</v>
      </c>
      <c r="AP1103" s="9">
        <v>8.6229999999999993</v>
      </c>
      <c r="AQ1103" s="9">
        <v>6.7080000000000002</v>
      </c>
      <c r="AR1103" s="9">
        <v>12.353</v>
      </c>
      <c r="AS1103" s="9"/>
      <c r="AT1103" s="9"/>
      <c r="AU1103" s="9"/>
      <c r="AV1103" s="9"/>
      <c r="AW1103" s="9"/>
      <c r="AX1103" s="9"/>
      <c r="AY1103" s="9"/>
      <c r="BE1103" s="9">
        <v>5.0034285714285716</v>
      </c>
      <c r="BF1103" s="9">
        <v>4.7084285714285716</v>
      </c>
      <c r="BG1103" s="9">
        <v>5.080571428571429</v>
      </c>
      <c r="BH1103" s="9">
        <v>4.9862857142857147</v>
      </c>
      <c r="BI1103" s="9">
        <v>4.6587857142857141</v>
      </c>
      <c r="BJ1103" s="9">
        <v>4.4434285714285719</v>
      </c>
      <c r="BK1103" s="9">
        <v>4.8934285714285712</v>
      </c>
      <c r="BL1103" s="9">
        <v>5.0359285714285713</v>
      </c>
      <c r="BM1103" s="9">
        <v>7.1034285714285712</v>
      </c>
      <c r="BN1103" s="9">
        <v>4.983428571428572</v>
      </c>
      <c r="BO1103" s="9">
        <v>5.2041428571428572</v>
      </c>
      <c r="BP1103" s="9">
        <v>5.4534285714285717</v>
      </c>
      <c r="BQ1103" s="9">
        <v>5.0484285714285715</v>
      </c>
      <c r="BR1103" s="9">
        <v>6.6034285714285712</v>
      </c>
    </row>
    <row r="1104" spans="1:70" hidden="1" x14ac:dyDescent="0.25">
      <c r="A1104" s="8">
        <v>36864</v>
      </c>
      <c r="B1104" s="5">
        <f t="shared" si="44"/>
        <v>1098</v>
      </c>
      <c r="C1104" s="9"/>
      <c r="Z1104" s="3"/>
      <c r="AA1104" s="3">
        <v>7.24</v>
      </c>
      <c r="AB1104" s="3">
        <v>7.4329999999999998</v>
      </c>
      <c r="AC1104" s="179">
        <f t="shared" si="43"/>
        <v>-0.75999999999999979</v>
      </c>
      <c r="AE1104" s="9">
        <v>6.673</v>
      </c>
      <c r="AF1104" s="9">
        <v>6.673</v>
      </c>
      <c r="AG1104" s="9">
        <v>6.8079999999999998</v>
      </c>
      <c r="AH1104" s="9">
        <v>6.7430000000000003</v>
      </c>
      <c r="AI1104" s="9">
        <v>6.5679999999999996</v>
      </c>
      <c r="AJ1104" s="9">
        <v>6.5030000000000001</v>
      </c>
      <c r="AK1104" s="9">
        <v>6.5529999999999999</v>
      </c>
      <c r="AL1104" s="9">
        <v>6.6505000000000001</v>
      </c>
      <c r="AM1104" s="9">
        <v>12.452999999999999</v>
      </c>
      <c r="AN1104" s="9">
        <v>12.523</v>
      </c>
      <c r="AO1104" s="9">
        <v>6.9630000000000001</v>
      </c>
      <c r="AP1104" s="9">
        <v>8.6229999999999993</v>
      </c>
      <c r="AQ1104" s="9">
        <v>6.7080000000000002</v>
      </c>
      <c r="AR1104" s="9">
        <v>12.353</v>
      </c>
      <c r="AS1104" s="9"/>
      <c r="AT1104" s="9"/>
      <c r="AU1104" s="9"/>
      <c r="AV1104" s="9"/>
      <c r="AW1104" s="9"/>
      <c r="AX1104" s="9"/>
      <c r="AY1104" s="9"/>
      <c r="BE1104" s="9">
        <v>5.0034285714285716</v>
      </c>
      <c r="BF1104" s="9">
        <v>4.7084285714285716</v>
      </c>
      <c r="BG1104" s="9">
        <v>5.080571428571429</v>
      </c>
      <c r="BH1104" s="9">
        <v>4.9862857142857147</v>
      </c>
      <c r="BI1104" s="9">
        <v>4.6587857142857141</v>
      </c>
      <c r="BJ1104" s="9">
        <v>4.4434285714285719</v>
      </c>
      <c r="BK1104" s="9">
        <v>4.8934285714285712</v>
      </c>
      <c r="BL1104" s="9">
        <v>5.0359285714285713</v>
      </c>
      <c r="BM1104" s="9">
        <v>7.1034285714285712</v>
      </c>
      <c r="BN1104" s="9">
        <v>4.983428571428572</v>
      </c>
      <c r="BO1104" s="9">
        <v>5.2041428571428572</v>
      </c>
      <c r="BP1104" s="9">
        <v>5.4534285714285717</v>
      </c>
      <c r="BQ1104" s="9">
        <v>5.0484285714285715</v>
      </c>
      <c r="BR1104" s="9">
        <v>6.6034285714285712</v>
      </c>
    </row>
    <row r="1105" spans="1:103" hidden="1" x14ac:dyDescent="0.25">
      <c r="A1105" s="8">
        <v>36865</v>
      </c>
      <c r="B1105" s="5">
        <f t="shared" si="44"/>
        <v>1099</v>
      </c>
      <c r="C1105" s="9"/>
      <c r="Z1105" s="3"/>
      <c r="AA1105" s="3">
        <v>7.66</v>
      </c>
      <c r="AB1105" s="3">
        <v>7.3840000000000003</v>
      </c>
      <c r="AC1105" s="179">
        <f t="shared" si="43"/>
        <v>0</v>
      </c>
      <c r="AE1105" s="9">
        <v>7.3840000000000003</v>
      </c>
      <c r="AF1105" s="9">
        <v>7.3840000000000003</v>
      </c>
      <c r="AG1105" s="9">
        <v>7.734</v>
      </c>
      <c r="AH1105" s="9">
        <v>7.569</v>
      </c>
      <c r="AI1105" s="9">
        <v>7.4990000000000006</v>
      </c>
      <c r="AJ1105" s="9">
        <v>7.4240000000000004</v>
      </c>
      <c r="AK1105" s="9">
        <v>7.3040000000000003</v>
      </c>
      <c r="AL1105" s="9">
        <v>7.4015000000000004</v>
      </c>
      <c r="AM1105" s="9">
        <v>19.033999999999999</v>
      </c>
      <c r="AN1105" s="9">
        <v>18.684000000000001</v>
      </c>
      <c r="AO1105" s="9">
        <v>7.7840000000000007</v>
      </c>
      <c r="AP1105" s="9">
        <v>11.884</v>
      </c>
      <c r="AQ1105" s="9">
        <v>7.5190000000000001</v>
      </c>
      <c r="AR1105" s="9">
        <v>18.934000000000001</v>
      </c>
      <c r="AS1105" s="9"/>
      <c r="AT1105" s="9"/>
      <c r="AU1105" s="9"/>
      <c r="AV1105" s="9"/>
      <c r="AW1105" s="9"/>
      <c r="AX1105" s="9"/>
      <c r="AY1105" s="9"/>
      <c r="BE1105" s="9">
        <v>5.0787142857142857</v>
      </c>
      <c r="BF1105" s="9">
        <v>4.8037142857142854</v>
      </c>
      <c r="BG1105" s="9">
        <v>5.1808571428571426</v>
      </c>
      <c r="BH1105" s="9">
        <v>5.1201428571428576</v>
      </c>
      <c r="BI1105" s="9">
        <v>4.7940714285714288</v>
      </c>
      <c r="BJ1105" s="9">
        <v>4.6037142857142861</v>
      </c>
      <c r="BK1105" s="9">
        <v>5.0037142857142856</v>
      </c>
      <c r="BL1105" s="9">
        <v>5.1162142857142854</v>
      </c>
      <c r="BM1105" s="9">
        <v>8.1787142857142854</v>
      </c>
      <c r="BN1105" s="9">
        <v>5.2487142857142857</v>
      </c>
      <c r="BO1105" s="9">
        <v>5.3179999999999996</v>
      </c>
      <c r="BP1105" s="9">
        <v>5.5758571428571431</v>
      </c>
      <c r="BQ1105" s="9">
        <v>5.1737142857142855</v>
      </c>
      <c r="BR1105" s="9">
        <v>7.6787142857142854</v>
      </c>
    </row>
    <row r="1106" spans="1:103" hidden="1" x14ac:dyDescent="0.25">
      <c r="A1106" s="8">
        <v>36866</v>
      </c>
      <c r="B1106" s="5">
        <f t="shared" si="44"/>
        <v>1100</v>
      </c>
      <c r="C1106" s="9"/>
      <c r="Z1106" s="3"/>
      <c r="AA1106" s="3">
        <v>8.8000000000000007</v>
      </c>
      <c r="AB1106" s="3">
        <v>8.4849999999999994</v>
      </c>
      <c r="AC1106" s="179">
        <f t="shared" si="43"/>
        <v>0</v>
      </c>
      <c r="AE1106" s="9">
        <v>8.4849999999999994</v>
      </c>
      <c r="AF1106" s="9">
        <v>8.4849999999999994</v>
      </c>
      <c r="AG1106" s="9">
        <v>9.0549999999999997</v>
      </c>
      <c r="AH1106" s="9">
        <v>8.8249999999999993</v>
      </c>
      <c r="AI1106" s="9">
        <v>8.6750000000000007</v>
      </c>
      <c r="AJ1106" s="9">
        <v>8.5850000000000009</v>
      </c>
      <c r="AK1106" s="9">
        <v>8.5749999999999993</v>
      </c>
      <c r="AL1106" s="9">
        <v>8.5225000000000009</v>
      </c>
      <c r="AM1106" s="9">
        <v>19.385000000000002</v>
      </c>
      <c r="AN1106" s="9">
        <v>19.484999999999999</v>
      </c>
      <c r="AO1106" s="9">
        <v>8.9849999999999994</v>
      </c>
      <c r="AP1106" s="9">
        <v>15.984999999999999</v>
      </c>
      <c r="AQ1106" s="9">
        <v>8.7650000000000006</v>
      </c>
      <c r="AR1106" s="9">
        <v>19.285</v>
      </c>
      <c r="AS1106" s="9"/>
      <c r="AT1106" s="9"/>
      <c r="AU1106" s="9"/>
      <c r="AV1106" s="9"/>
      <c r="AW1106" s="9"/>
      <c r="AX1106" s="9"/>
      <c r="AY1106" s="9"/>
      <c r="BE1106" s="9">
        <v>5.2619999999999996</v>
      </c>
      <c r="BF1106" s="9">
        <v>5.0219999999999994</v>
      </c>
      <c r="BG1106" s="9">
        <v>5.4091428571428564</v>
      </c>
      <c r="BH1106" s="9">
        <v>5.3184285714285711</v>
      </c>
      <c r="BI1106" s="9">
        <v>4.9923571428571423</v>
      </c>
      <c r="BJ1106" s="9">
        <v>4.8019999999999996</v>
      </c>
      <c r="BK1106" s="9">
        <v>5.2619999999999996</v>
      </c>
      <c r="BL1106" s="9">
        <v>5.3069999999999995</v>
      </c>
      <c r="BM1106" s="9">
        <v>8.411999999999999</v>
      </c>
      <c r="BN1106" s="9">
        <v>5.4619999999999997</v>
      </c>
      <c r="BO1106" s="9">
        <v>5.5112857142857141</v>
      </c>
      <c r="BP1106" s="9">
        <v>5.7884285714285708</v>
      </c>
      <c r="BQ1106" s="9">
        <v>5.3655714285714282</v>
      </c>
      <c r="BR1106" s="9">
        <v>7.911999999999999</v>
      </c>
    </row>
    <row r="1107" spans="1:103" hidden="1" x14ac:dyDescent="0.25">
      <c r="A1107" s="8">
        <v>36867</v>
      </c>
      <c r="B1107" s="5">
        <f t="shared" si="44"/>
        <v>1101</v>
      </c>
      <c r="C1107" s="9"/>
      <c r="Z1107" s="3"/>
      <c r="AA1107" s="3">
        <v>8.9499999999999993</v>
      </c>
      <c r="AB1107" s="3">
        <v>8.3729999999999993</v>
      </c>
      <c r="AC1107" s="179">
        <f t="shared" si="43"/>
        <v>0.1120000000000001</v>
      </c>
      <c r="AE1107" s="9">
        <v>8.4849999999999994</v>
      </c>
      <c r="AF1107" s="9">
        <v>8.4849999999999994</v>
      </c>
      <c r="AG1107" s="9">
        <v>9.0549999999999997</v>
      </c>
      <c r="AH1107" s="9">
        <v>8.8249999999999993</v>
      </c>
      <c r="AI1107" s="9">
        <v>8.6750000000000007</v>
      </c>
      <c r="AJ1107" s="9">
        <v>8.5850000000000009</v>
      </c>
      <c r="AK1107" s="9">
        <v>8.5749999999999993</v>
      </c>
      <c r="AL1107" s="9">
        <v>8.5225000000000009</v>
      </c>
      <c r="AM1107" s="9">
        <v>19.385000000000002</v>
      </c>
      <c r="AN1107" s="9">
        <v>19.484999999999999</v>
      </c>
      <c r="AO1107" s="9">
        <v>8.9849999999999994</v>
      </c>
      <c r="AP1107" s="9">
        <v>15.984999999999999</v>
      </c>
      <c r="AQ1107" s="9">
        <v>8.7650000000000006</v>
      </c>
      <c r="AR1107" s="9">
        <v>19.285</v>
      </c>
      <c r="AS1107" s="9"/>
      <c r="AT1107" s="9"/>
      <c r="AU1107" s="9"/>
      <c r="AV1107" s="9"/>
      <c r="AW1107" s="9"/>
      <c r="AX1107" s="9"/>
      <c r="AY1107" s="9"/>
      <c r="BE1107" s="9">
        <v>5.2619999999999996</v>
      </c>
      <c r="BF1107" s="9">
        <v>5.0219999999999994</v>
      </c>
      <c r="BG1107" s="9">
        <v>5.4091428571428564</v>
      </c>
      <c r="BH1107" s="9">
        <v>5.3184285714285711</v>
      </c>
      <c r="BI1107" s="9">
        <v>4.9923571428571423</v>
      </c>
      <c r="BJ1107" s="9">
        <v>4.8019999999999996</v>
      </c>
      <c r="BK1107" s="9">
        <v>5.2619999999999996</v>
      </c>
      <c r="BL1107" s="9">
        <v>5.3069999999999995</v>
      </c>
      <c r="BM1107" s="9">
        <v>8.411999999999999</v>
      </c>
      <c r="BN1107" s="9">
        <v>5.4619999999999997</v>
      </c>
      <c r="BO1107" s="9">
        <v>5.5112857142857141</v>
      </c>
      <c r="BP1107" s="9">
        <v>5.7884285714285708</v>
      </c>
      <c r="BQ1107" s="9">
        <v>5.3655714285714282</v>
      </c>
      <c r="BR1107" s="9">
        <v>7.911999999999999</v>
      </c>
    </row>
    <row r="1108" spans="1:103" hidden="1" x14ac:dyDescent="0.25">
      <c r="A1108" s="8">
        <v>36868</v>
      </c>
      <c r="B1108" s="5">
        <f t="shared" si="44"/>
        <v>1102</v>
      </c>
      <c r="C1108" s="9"/>
      <c r="Z1108" s="3"/>
      <c r="AA1108" s="3">
        <v>8.25</v>
      </c>
      <c r="AB1108" s="3">
        <v>8.5839999999999996</v>
      </c>
      <c r="AC1108" s="179">
        <f t="shared" si="43"/>
        <v>-0.2110000000000003</v>
      </c>
      <c r="AE1108" s="9">
        <v>8.3729999999999993</v>
      </c>
      <c r="AF1108" s="9">
        <v>8.3729999999999993</v>
      </c>
      <c r="AG1108" s="9">
        <v>8.7729999999999997</v>
      </c>
      <c r="AH1108" s="9">
        <v>8.7129999999999992</v>
      </c>
      <c r="AI1108" s="9">
        <v>8.5779999999999994</v>
      </c>
      <c r="AJ1108" s="9">
        <v>8.423</v>
      </c>
      <c r="AK1108" s="9">
        <v>8.4629999999999992</v>
      </c>
      <c r="AL1108" s="9">
        <v>8.4079999999999995</v>
      </c>
      <c r="AM1108" s="9">
        <v>20.023</v>
      </c>
      <c r="AN1108" s="9">
        <v>19.972999999999999</v>
      </c>
      <c r="AO1108" s="9">
        <v>8.8129999999999988</v>
      </c>
      <c r="AP1108" s="9">
        <v>15.122999999999999</v>
      </c>
      <c r="AQ1108" s="9">
        <v>8.6529999999999987</v>
      </c>
      <c r="AR1108" s="9">
        <v>19.923000000000002</v>
      </c>
      <c r="AS1108" s="9"/>
      <c r="AT1108" s="9"/>
      <c r="AU1108" s="9"/>
      <c r="AV1108" s="9"/>
      <c r="AW1108" s="9"/>
      <c r="AX1108" s="9"/>
      <c r="AY1108" s="9"/>
      <c r="BE1108" s="9">
        <v>5.076428571428572</v>
      </c>
      <c r="BF1108" s="9">
        <v>4.8464285714285715</v>
      </c>
      <c r="BG1108" s="9">
        <v>5.2235714285714288</v>
      </c>
      <c r="BH1108" s="9">
        <v>5.1328571428571435</v>
      </c>
      <c r="BI1108" s="9">
        <v>4.7914285714285718</v>
      </c>
      <c r="BJ1108" s="9">
        <v>4.616428571428572</v>
      </c>
      <c r="BK1108" s="9">
        <v>5.0564285714285724</v>
      </c>
      <c r="BL1108" s="9">
        <v>5.116428571428572</v>
      </c>
      <c r="BM1108" s="9">
        <v>8.3907142857142851</v>
      </c>
      <c r="BN1108" s="9">
        <v>5.3064285714285724</v>
      </c>
      <c r="BO1108" s="9">
        <v>5.3257142857142865</v>
      </c>
      <c r="BP1108" s="9">
        <v>5.6028571428571432</v>
      </c>
      <c r="BQ1108" s="9">
        <v>5.18</v>
      </c>
      <c r="BR1108" s="9">
        <v>7.8907142857142869</v>
      </c>
    </row>
    <row r="1109" spans="1:103" hidden="1" x14ac:dyDescent="0.25">
      <c r="A1109" s="8">
        <v>36871</v>
      </c>
      <c r="B1109" s="5">
        <f t="shared" si="44"/>
        <v>1103</v>
      </c>
      <c r="C1109" s="9"/>
      <c r="Z1109" s="3"/>
      <c r="AA1109" s="3">
        <v>9.65</v>
      </c>
      <c r="AB1109" s="3">
        <v>9.4130000000000003</v>
      </c>
      <c r="AC1109" s="179">
        <f t="shared" si="43"/>
        <v>0</v>
      </c>
      <c r="AE1109" s="9">
        <v>9.4130000000000003</v>
      </c>
      <c r="AF1109" s="9">
        <v>9.4130000000000003</v>
      </c>
      <c r="AG1109" s="9">
        <v>10.063000000000001</v>
      </c>
      <c r="AH1109" s="9">
        <v>9.6230000000000011</v>
      </c>
      <c r="AI1109" s="9">
        <v>9.093</v>
      </c>
      <c r="AJ1109" s="9">
        <v>9.048</v>
      </c>
      <c r="AK1109" s="9">
        <v>9.4779999999999998</v>
      </c>
      <c r="AL1109" s="9">
        <v>9.4329999999999998</v>
      </c>
      <c r="AM1109" s="9">
        <v>15.513</v>
      </c>
      <c r="AN1109" s="9">
        <v>14.413</v>
      </c>
      <c r="AO1109" s="9">
        <v>9.963000000000001</v>
      </c>
      <c r="AP1109" s="9">
        <v>16.413</v>
      </c>
      <c r="AQ1109" s="9">
        <v>9.593</v>
      </c>
      <c r="AR1109" s="9">
        <v>15.413</v>
      </c>
      <c r="AS1109" s="9"/>
      <c r="AT1109" s="9"/>
      <c r="AU1109" s="9"/>
      <c r="AV1109" s="9"/>
      <c r="AW1109" s="9"/>
      <c r="AX1109" s="9"/>
      <c r="AY1109" s="9"/>
      <c r="BE1109" s="9">
        <v>5.3049999999999997</v>
      </c>
      <c r="BF1109" s="9">
        <v>5.125</v>
      </c>
      <c r="BG1109" s="9">
        <v>5.5092857142857143</v>
      </c>
      <c r="BH1109" s="9">
        <v>5.3114285714285714</v>
      </c>
      <c r="BI1109" s="9">
        <v>4.8578571428571422</v>
      </c>
      <c r="BJ1109" s="9">
        <v>4.6849999999999996</v>
      </c>
      <c r="BK1109" s="9">
        <v>5.2649999999999997</v>
      </c>
      <c r="BL1109" s="9">
        <v>5.3449999999999998</v>
      </c>
      <c r="BM1109" s="9">
        <v>7.5192857142857141</v>
      </c>
      <c r="BN1109" s="9">
        <v>5.3550000000000004</v>
      </c>
      <c r="BO1109" s="9">
        <v>5.5742857142857138</v>
      </c>
      <c r="BP1109" s="9">
        <v>5.831428571428571</v>
      </c>
      <c r="BQ1109" s="9">
        <v>5.3557142857142859</v>
      </c>
      <c r="BR1109" s="9">
        <v>7.0192857142857141</v>
      </c>
    </row>
    <row r="1110" spans="1:103" hidden="1" x14ac:dyDescent="0.25">
      <c r="A1110" s="8">
        <v>36872</v>
      </c>
      <c r="B1110" s="5">
        <f t="shared" si="44"/>
        <v>1104</v>
      </c>
      <c r="C1110" s="9"/>
      <c r="Z1110" s="3"/>
      <c r="AA1110" s="3">
        <v>8.9</v>
      </c>
      <c r="AB1110" s="3">
        <v>8.1449999999999996</v>
      </c>
      <c r="AC1110" s="179">
        <f t="shared" si="43"/>
        <v>1.2680000000000007</v>
      </c>
      <c r="AE1110" s="9">
        <v>9.4130000000000003</v>
      </c>
      <c r="AF1110" s="9">
        <v>9.4130000000000003</v>
      </c>
      <c r="AG1110" s="9">
        <v>10.063000000000001</v>
      </c>
      <c r="AH1110" s="9">
        <v>9.6230000000000011</v>
      </c>
      <c r="AI1110" s="9">
        <v>9.093</v>
      </c>
      <c r="AJ1110" s="9">
        <v>9.048</v>
      </c>
      <c r="AK1110" s="9">
        <v>9.4779999999999998</v>
      </c>
      <c r="AL1110" s="9">
        <v>9.4329999999999998</v>
      </c>
      <c r="AM1110" s="9">
        <v>15.513</v>
      </c>
      <c r="AN1110" s="9">
        <v>14.413</v>
      </c>
      <c r="AO1110" s="9">
        <v>9.963000000000001</v>
      </c>
      <c r="AP1110" s="9">
        <v>16.413</v>
      </c>
      <c r="AQ1110" s="9">
        <v>9.593</v>
      </c>
      <c r="AR1110" s="9">
        <v>15.413</v>
      </c>
      <c r="AS1110" s="9"/>
      <c r="AT1110" s="9"/>
      <c r="AU1110" s="9"/>
      <c r="AV1110" s="9"/>
      <c r="AW1110" s="9"/>
      <c r="AX1110" s="9"/>
      <c r="AY1110" s="9"/>
      <c r="BE1110" s="9">
        <v>5.3049999999999997</v>
      </c>
      <c r="BF1110" s="9">
        <v>5.125</v>
      </c>
      <c r="BG1110" s="9">
        <v>5.5092857142857143</v>
      </c>
      <c r="BH1110" s="9">
        <v>5.3114285714285714</v>
      </c>
      <c r="BI1110" s="9">
        <v>4.8578571428571422</v>
      </c>
      <c r="BJ1110" s="9">
        <v>4.6849999999999996</v>
      </c>
      <c r="BK1110" s="9">
        <v>5.2649999999999997</v>
      </c>
      <c r="BL1110" s="9">
        <v>5.3449999999999998</v>
      </c>
      <c r="BM1110" s="9">
        <v>7.5192857142857141</v>
      </c>
      <c r="BN1110" s="9">
        <v>5.3550000000000004</v>
      </c>
      <c r="BO1110" s="9">
        <v>5.5742857142857138</v>
      </c>
      <c r="BP1110" s="9">
        <v>5.831428571428571</v>
      </c>
      <c r="BQ1110" s="9">
        <v>5.3557142857142859</v>
      </c>
      <c r="BR1110" s="9">
        <v>7.0192857142857141</v>
      </c>
    </row>
    <row r="1111" spans="1:103" hidden="1" x14ac:dyDescent="0.25">
      <c r="A1111" s="8">
        <v>36873</v>
      </c>
      <c r="B1111" s="5">
        <f t="shared" si="44"/>
        <v>1105</v>
      </c>
      <c r="C1111" s="9"/>
      <c r="Z1111" s="3"/>
      <c r="AA1111" s="3">
        <v>7.82</v>
      </c>
      <c r="AB1111" s="3">
        <v>7.5369999999999999</v>
      </c>
      <c r="AC1111" s="179">
        <f t="shared" si="43"/>
        <v>0</v>
      </c>
      <c r="AE1111" s="9">
        <v>7.5369999999999999</v>
      </c>
      <c r="AF1111" s="9">
        <v>7.5369999999999999</v>
      </c>
      <c r="AG1111" s="9">
        <v>7.8570000000000002</v>
      </c>
      <c r="AH1111" s="9">
        <v>7.5969999999999995</v>
      </c>
      <c r="AI1111" s="9">
        <v>7.1470000000000002</v>
      </c>
      <c r="AJ1111" s="9">
        <v>7.077</v>
      </c>
      <c r="AK1111" s="9">
        <v>7.5019999999999998</v>
      </c>
      <c r="AL1111" s="9">
        <v>7.5419999999999998</v>
      </c>
      <c r="AM1111" s="9">
        <v>10.436999999999999</v>
      </c>
      <c r="AN1111" s="9">
        <v>10.786999999999999</v>
      </c>
      <c r="AO1111" s="9">
        <v>7.9569999999999999</v>
      </c>
      <c r="AP1111" s="9">
        <v>11.036999999999999</v>
      </c>
      <c r="AQ1111" s="9">
        <v>7.577</v>
      </c>
      <c r="AR1111" s="9">
        <v>10.286999999999999</v>
      </c>
      <c r="AS1111" s="9"/>
      <c r="AT1111" s="9"/>
      <c r="AU1111" s="9"/>
      <c r="AV1111" s="9"/>
      <c r="AW1111" s="9"/>
      <c r="AX1111" s="9"/>
      <c r="AY1111" s="9"/>
      <c r="BE1111" s="9">
        <v>4.9348571428571422</v>
      </c>
      <c r="BF1111" s="9">
        <v>4.7198571428571423</v>
      </c>
      <c r="BG1111" s="9">
        <v>5.0691428571428565</v>
      </c>
      <c r="BH1111" s="9">
        <v>4.911999999999999</v>
      </c>
      <c r="BI1111" s="9">
        <v>4.4905714285714282</v>
      </c>
      <c r="BJ1111" s="9">
        <v>4.3398571428571424</v>
      </c>
      <c r="BK1111" s="9">
        <v>4.859857142857142</v>
      </c>
      <c r="BL1111" s="9">
        <v>4.962357142857142</v>
      </c>
      <c r="BM1111" s="9">
        <v>6.5277142857142856</v>
      </c>
      <c r="BN1111" s="9">
        <v>4.9348571428571422</v>
      </c>
      <c r="BO1111" s="9">
        <v>5.1955714285714283</v>
      </c>
      <c r="BP1111" s="9">
        <v>5.4612857142857134</v>
      </c>
      <c r="BQ1111" s="9">
        <v>4.9591428571428562</v>
      </c>
      <c r="BR1111" s="9">
        <v>6.0277142857142847</v>
      </c>
    </row>
    <row r="1112" spans="1:103" hidden="1" x14ac:dyDescent="0.25">
      <c r="A1112" s="8">
        <v>36874</v>
      </c>
      <c r="B1112" s="5">
        <f t="shared" si="44"/>
        <v>1106</v>
      </c>
      <c r="C1112" s="9"/>
      <c r="Z1112" s="3"/>
      <c r="AA1112" s="3">
        <v>7.55</v>
      </c>
      <c r="AB1112" s="3">
        <v>7.4130000000000003</v>
      </c>
      <c r="AC1112" s="179">
        <f t="shared" si="43"/>
        <v>0</v>
      </c>
      <c r="AE1112" s="9">
        <v>7.4130000000000003</v>
      </c>
      <c r="AF1112" s="9">
        <v>7.4130000000000003</v>
      </c>
      <c r="AG1112" s="9">
        <v>7.7130000000000001</v>
      </c>
      <c r="AH1112" s="9">
        <v>7.3630000000000004</v>
      </c>
      <c r="AI1112" s="9">
        <v>6.9630000000000001</v>
      </c>
      <c r="AJ1112" s="9">
        <v>6.8930000000000007</v>
      </c>
      <c r="AK1112" s="9">
        <v>7.3780000000000001</v>
      </c>
      <c r="AL1112" s="9">
        <v>7.4130000000000003</v>
      </c>
      <c r="AM1112" s="9">
        <v>9.7629999999999999</v>
      </c>
      <c r="AN1112" s="9">
        <v>10.163</v>
      </c>
      <c r="AO1112" s="9">
        <v>7.8330000000000002</v>
      </c>
      <c r="AP1112" s="9">
        <v>11.163</v>
      </c>
      <c r="AQ1112" s="9">
        <v>7.3530000000000006</v>
      </c>
      <c r="AR1112" s="9">
        <v>9.6129999999999995</v>
      </c>
      <c r="AS1112" s="9"/>
      <c r="AT1112" s="9"/>
      <c r="AU1112" s="9"/>
      <c r="AV1112" s="9"/>
      <c r="AW1112" s="9"/>
      <c r="AX1112" s="9"/>
      <c r="AY1112" s="9"/>
      <c r="BE1112" s="9">
        <v>5.0735714285714284</v>
      </c>
      <c r="BF1112" s="9">
        <v>4.8485714285714288</v>
      </c>
      <c r="BG1112" s="9">
        <v>5.1964285714285712</v>
      </c>
      <c r="BH1112" s="9">
        <v>5.0271428571428567</v>
      </c>
      <c r="BI1112" s="9">
        <v>4.600714285714286</v>
      </c>
      <c r="BJ1112" s="9">
        <v>4.4435714285714285</v>
      </c>
      <c r="BK1112" s="9">
        <v>4.9935714285714283</v>
      </c>
      <c r="BL1112" s="9">
        <v>5.1010714285714283</v>
      </c>
      <c r="BM1112" s="9">
        <v>6.6164285714285711</v>
      </c>
      <c r="BN1112" s="9">
        <v>5.0235714285714286</v>
      </c>
      <c r="BO1112" s="9">
        <v>5.3342857142857145</v>
      </c>
      <c r="BP1112" s="9">
        <v>5.6</v>
      </c>
      <c r="BQ1112" s="9">
        <v>5.0650000000000004</v>
      </c>
      <c r="BR1112" s="9">
        <v>6.1164285714285711</v>
      </c>
    </row>
    <row r="1113" spans="1:103" hidden="1" x14ac:dyDescent="0.25">
      <c r="A1113" s="8">
        <v>36875</v>
      </c>
      <c r="B1113" s="5">
        <f t="shared" si="44"/>
        <v>1107</v>
      </c>
      <c r="C1113" s="9"/>
      <c r="Z1113" s="3"/>
      <c r="AA1113" s="3">
        <v>7.85</v>
      </c>
      <c r="AB1113" s="3">
        <v>8.3960000000000008</v>
      </c>
      <c r="AC1113" s="179">
        <f t="shared" si="43"/>
        <v>0</v>
      </c>
      <c r="AE1113" s="9">
        <v>8.3960000000000008</v>
      </c>
      <c r="AF1113" s="9">
        <v>8.3960000000000008</v>
      </c>
      <c r="AG1113" s="9">
        <v>8.8760000000000012</v>
      </c>
      <c r="AH1113" s="9">
        <v>8.4710000000000001</v>
      </c>
      <c r="AI1113" s="9">
        <v>8.1460000000000008</v>
      </c>
      <c r="AJ1113" s="9">
        <v>8.0760000000000005</v>
      </c>
      <c r="AK1113" s="9">
        <v>8.4660000000000011</v>
      </c>
      <c r="AL1113" s="9">
        <v>8.4010000000000016</v>
      </c>
      <c r="AM1113" s="9">
        <v>11.396000000000001</v>
      </c>
      <c r="AN1113" s="9">
        <v>11.896000000000001</v>
      </c>
      <c r="AO1113" s="9">
        <v>8.8160000000000007</v>
      </c>
      <c r="AP1113" s="9">
        <v>12.146000000000001</v>
      </c>
      <c r="AQ1113" s="9">
        <v>8.4460000000000015</v>
      </c>
      <c r="AR1113" s="9">
        <v>11.246</v>
      </c>
      <c r="AS1113" s="9"/>
      <c r="AT1113" s="9"/>
      <c r="AU1113" s="9"/>
      <c r="AV1113" s="9"/>
      <c r="AW1113" s="9"/>
      <c r="AX1113" s="9"/>
      <c r="AY1113" s="9"/>
      <c r="BE1113" s="9">
        <v>5.1894285714285715</v>
      </c>
      <c r="BF1113" s="9">
        <v>4.9744285714285716</v>
      </c>
      <c r="BG1113" s="9">
        <v>5.3494285714285716</v>
      </c>
      <c r="BH1113" s="9">
        <v>5.1751428571428573</v>
      </c>
      <c r="BI1113" s="9">
        <v>4.8337142857142856</v>
      </c>
      <c r="BJ1113" s="9">
        <v>4.6394285714285717</v>
      </c>
      <c r="BK1113" s="9">
        <v>5.1394285714285717</v>
      </c>
      <c r="BL1113" s="9">
        <v>5.2169285714285714</v>
      </c>
      <c r="BM1113" s="9">
        <v>7.0622857142857143</v>
      </c>
      <c r="BN1113" s="9">
        <v>5.1394285714285717</v>
      </c>
      <c r="BO1113" s="9">
        <v>5.4501428571428576</v>
      </c>
      <c r="BP1113" s="9">
        <v>5.7158571428571427</v>
      </c>
      <c r="BQ1113" s="9">
        <v>5.1930000000000005</v>
      </c>
      <c r="BR1113" s="9">
        <v>6.5622857142857143</v>
      </c>
    </row>
    <row r="1114" spans="1:103" hidden="1" x14ac:dyDescent="0.25">
      <c r="A1114" s="8">
        <v>36878</v>
      </c>
      <c r="B1114" s="5">
        <f t="shared" si="44"/>
        <v>1108</v>
      </c>
      <c r="C1114" s="9"/>
      <c r="Z1114" s="3"/>
      <c r="AA1114" s="3">
        <v>9.1999999999999993</v>
      </c>
      <c r="AB1114" s="3">
        <v>8.5269999999999992</v>
      </c>
      <c r="AC1114" s="179">
        <f t="shared" si="43"/>
        <v>0</v>
      </c>
      <c r="AE1114" s="9">
        <v>8.5269999999999992</v>
      </c>
      <c r="AF1114" s="9">
        <v>8.5269999999999992</v>
      </c>
      <c r="AG1114" s="9">
        <v>9.0269999999999992</v>
      </c>
      <c r="AH1114" s="9">
        <v>8.6019999999999985</v>
      </c>
      <c r="AI1114" s="9">
        <v>8.2169999999999987</v>
      </c>
      <c r="AJ1114" s="9">
        <v>8.1269999999999989</v>
      </c>
      <c r="AK1114" s="9">
        <v>8.6169999999999991</v>
      </c>
      <c r="AL1114" s="9">
        <v>8.5344999999999995</v>
      </c>
      <c r="AM1114" s="9">
        <v>11.626999999999999</v>
      </c>
      <c r="AN1114" s="9">
        <v>11.776999999999999</v>
      </c>
      <c r="AO1114" s="9">
        <v>9.0469999999999988</v>
      </c>
      <c r="AP1114" s="9">
        <v>12.276999999999999</v>
      </c>
      <c r="AQ1114" s="9">
        <v>8.577</v>
      </c>
      <c r="AR1114" s="9">
        <v>11.477</v>
      </c>
      <c r="AS1114" s="9"/>
      <c r="AT1114" s="9"/>
      <c r="AU1114" s="9"/>
      <c r="AV1114" s="9"/>
      <c r="AW1114" s="9"/>
      <c r="AX1114" s="9"/>
      <c r="AY1114" s="9"/>
      <c r="BE1114" s="9">
        <v>5.1554285714285717</v>
      </c>
      <c r="BF1114" s="9">
        <v>4.9404285714285718</v>
      </c>
      <c r="BG1114" s="9">
        <v>5.305428571428572</v>
      </c>
      <c r="BH1114" s="9">
        <v>5.1411428571428575</v>
      </c>
      <c r="BI1114" s="9">
        <v>4.7425714285714289</v>
      </c>
      <c r="BJ1114" s="9">
        <v>4.5754285714285716</v>
      </c>
      <c r="BK1114" s="9">
        <v>5.1054285714285719</v>
      </c>
      <c r="BL1114" s="9">
        <v>5.1829285714285716</v>
      </c>
      <c r="BM1114" s="9">
        <v>7.2768571428571427</v>
      </c>
      <c r="BN1114" s="9">
        <v>5.1054285714285719</v>
      </c>
      <c r="BO1114" s="9">
        <v>5.4161428571428578</v>
      </c>
      <c r="BP1114" s="9">
        <v>5.6818571428571429</v>
      </c>
      <c r="BQ1114" s="9">
        <v>5.1590000000000007</v>
      </c>
      <c r="BR1114" s="9">
        <v>6.7768571428571436</v>
      </c>
    </row>
    <row r="1115" spans="1:103" hidden="1" x14ac:dyDescent="0.25">
      <c r="A1115" s="8">
        <v>36879</v>
      </c>
      <c r="B1115" s="5">
        <f t="shared" si="44"/>
        <v>1109</v>
      </c>
      <c r="C1115" s="9"/>
      <c r="Z1115" s="3"/>
      <c r="AA1115" s="3">
        <v>8.85</v>
      </c>
      <c r="AB1115" s="3">
        <v>9.1020000000000003</v>
      </c>
      <c r="AC1115" s="179">
        <f t="shared" si="43"/>
        <v>0</v>
      </c>
      <c r="AE1115" s="9">
        <v>9.1020000000000003</v>
      </c>
      <c r="AF1115" s="9">
        <v>9.1020000000000003</v>
      </c>
      <c r="AG1115" s="9">
        <v>9.6820000000000004</v>
      </c>
      <c r="AH1115" s="9">
        <v>9.1820000000000004</v>
      </c>
      <c r="AI1115" s="9">
        <v>8.652000000000001</v>
      </c>
      <c r="AJ1115" s="9">
        <v>8.5419999999999998</v>
      </c>
      <c r="AK1115" s="9">
        <v>9.1319999999999997</v>
      </c>
      <c r="AL1115" s="9">
        <v>9.1020000000000003</v>
      </c>
      <c r="AM1115" s="9">
        <v>12.402000000000001</v>
      </c>
      <c r="AN1115" s="9">
        <v>12.602</v>
      </c>
      <c r="AO1115" s="9">
        <v>9.6219999999999999</v>
      </c>
      <c r="AP1115" s="9">
        <v>12.852</v>
      </c>
      <c r="AQ1115" s="9">
        <v>9.152000000000001</v>
      </c>
      <c r="AR1115" s="9">
        <v>12.252000000000001</v>
      </c>
      <c r="AS1115" s="9"/>
      <c r="AT1115" s="9"/>
      <c r="AU1115" s="9"/>
      <c r="AV1115" s="9"/>
      <c r="AW1115" s="9"/>
      <c r="AX1115" s="9"/>
      <c r="AY1115" s="9"/>
      <c r="BE1115" s="9">
        <v>5.2307142857142859</v>
      </c>
      <c r="BF1115" s="9">
        <v>5.0457142857142863</v>
      </c>
      <c r="BG1115" s="9">
        <v>5.4007142857142858</v>
      </c>
      <c r="BH1115" s="9">
        <v>5.2042857142857146</v>
      </c>
      <c r="BI1115" s="9">
        <v>4.7871428571428574</v>
      </c>
      <c r="BJ1115" s="9">
        <v>4.6157142857142857</v>
      </c>
      <c r="BK1115" s="9">
        <v>5.1707142857142863</v>
      </c>
      <c r="BL1115" s="9">
        <v>5.2582142857142857</v>
      </c>
      <c r="BM1115" s="9">
        <v>7.2450000000000001</v>
      </c>
      <c r="BN1115" s="9">
        <v>5.2107142857142863</v>
      </c>
      <c r="BO1115" s="9">
        <v>5.491428571428572</v>
      </c>
      <c r="BP1115" s="9">
        <v>5.7571428571428571</v>
      </c>
      <c r="BQ1115" s="9">
        <v>5.2292857142857141</v>
      </c>
      <c r="BR1115" s="9">
        <v>6.7450000000000001</v>
      </c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</row>
    <row r="1116" spans="1:103" hidden="1" x14ac:dyDescent="0.25">
      <c r="A1116" s="8">
        <v>36880</v>
      </c>
      <c r="B1116" s="5">
        <f t="shared" si="44"/>
        <v>1110</v>
      </c>
      <c r="C1116" s="9"/>
      <c r="Z1116" s="3"/>
      <c r="AA1116" s="3">
        <v>9.4499999999999993</v>
      </c>
      <c r="AB1116" s="3">
        <v>9.3260000000000005</v>
      </c>
      <c r="AC1116" s="179">
        <f t="shared" si="43"/>
        <v>0</v>
      </c>
      <c r="AE1116" s="9">
        <v>9.3260000000000005</v>
      </c>
      <c r="AF1116" s="9">
        <v>9.3260000000000005</v>
      </c>
      <c r="AG1116" s="9">
        <v>10.046000000000001</v>
      </c>
      <c r="AH1116" s="9">
        <v>9.4459999999999997</v>
      </c>
      <c r="AI1116" s="9">
        <v>8.891</v>
      </c>
      <c r="AJ1116" s="9">
        <v>8.8060000000000009</v>
      </c>
      <c r="AK1116" s="9">
        <v>9.386000000000001</v>
      </c>
      <c r="AL1116" s="9">
        <v>9.3310000000000013</v>
      </c>
      <c r="AM1116" s="9">
        <v>13.826000000000001</v>
      </c>
      <c r="AN1116" s="9">
        <v>13.826000000000001</v>
      </c>
      <c r="AO1116" s="9">
        <v>9.9660000000000011</v>
      </c>
      <c r="AP1116" s="9">
        <v>13.076000000000001</v>
      </c>
      <c r="AQ1116" s="9">
        <v>9.4060000000000006</v>
      </c>
      <c r="AR1116" s="9">
        <v>13.676</v>
      </c>
      <c r="AS1116" s="9"/>
      <c r="AT1116" s="9"/>
      <c r="AU1116" s="9"/>
      <c r="AV1116" s="9"/>
      <c r="AW1116" s="9"/>
      <c r="AX1116" s="9"/>
      <c r="AY1116" s="9"/>
      <c r="BE1116" s="9">
        <v>5.2542857142857144</v>
      </c>
      <c r="BF1116" s="9">
        <v>5.0692857142857148</v>
      </c>
      <c r="BG1116" s="9">
        <v>5.4542857142857146</v>
      </c>
      <c r="BH1116" s="9">
        <v>5.225714285714286</v>
      </c>
      <c r="BI1116" s="9">
        <v>4.835</v>
      </c>
      <c r="BJ1116" s="9">
        <v>4.6642857142857146</v>
      </c>
      <c r="BK1116" s="9">
        <v>5.2042857142857146</v>
      </c>
      <c r="BL1116" s="9">
        <v>5.2817857142857143</v>
      </c>
      <c r="BM1116" s="9">
        <v>7.39</v>
      </c>
      <c r="BN1116" s="9">
        <v>5.2542857142857144</v>
      </c>
      <c r="BO1116" s="9">
        <v>5.5149999999999997</v>
      </c>
      <c r="BP1116" s="9">
        <v>5.7807142857142857</v>
      </c>
      <c r="BQ1116" s="9">
        <v>5.2528571428571427</v>
      </c>
      <c r="BR1116" s="9">
        <v>6.89</v>
      </c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</row>
    <row r="1117" spans="1:103" hidden="1" x14ac:dyDescent="0.25">
      <c r="A1117" s="8">
        <v>36881</v>
      </c>
      <c r="B1117" s="5">
        <f t="shared" si="44"/>
        <v>1111</v>
      </c>
      <c r="C1117" s="9"/>
      <c r="Z1117" s="3"/>
      <c r="AA1117" s="3">
        <v>9.85</v>
      </c>
      <c r="AB1117" s="3">
        <v>9.83</v>
      </c>
      <c r="AC1117" s="179">
        <f t="shared" si="43"/>
        <v>0</v>
      </c>
      <c r="AE1117" s="9">
        <v>9.83</v>
      </c>
      <c r="AF1117" s="9">
        <v>9.83</v>
      </c>
      <c r="AG1117" s="9">
        <v>10.68</v>
      </c>
      <c r="AH1117" s="9">
        <v>10.039999999999999</v>
      </c>
      <c r="AI1117" s="9">
        <v>9.48</v>
      </c>
      <c r="AJ1117" s="9">
        <v>9.43</v>
      </c>
      <c r="AK1117" s="9">
        <v>9.89</v>
      </c>
      <c r="AL1117" s="9">
        <v>9.8375000000000004</v>
      </c>
      <c r="AM1117" s="9">
        <v>14.98</v>
      </c>
      <c r="AN1117" s="9">
        <v>14.93</v>
      </c>
      <c r="AO1117" s="9">
        <v>10.45</v>
      </c>
      <c r="AP1117" s="9">
        <v>14.33</v>
      </c>
      <c r="AQ1117" s="9">
        <v>9.93</v>
      </c>
      <c r="AR1117" s="9">
        <v>14.83</v>
      </c>
      <c r="AS1117" s="9"/>
      <c r="AT1117" s="9"/>
      <c r="AU1117" s="9"/>
      <c r="AV1117" s="9"/>
      <c r="AW1117" s="9"/>
      <c r="AX1117" s="9"/>
      <c r="AY1117" s="9"/>
      <c r="BE1117" s="9">
        <v>5.3885714285714288</v>
      </c>
      <c r="BF1117" s="9">
        <v>5.2035714285714292</v>
      </c>
      <c r="BG1117" s="9">
        <v>5.588571428571429</v>
      </c>
      <c r="BH1117" s="9">
        <v>5.36</v>
      </c>
      <c r="BI1117" s="9">
        <v>4.9807142857142859</v>
      </c>
      <c r="BJ1117" s="9">
        <v>4.7985714285714289</v>
      </c>
      <c r="BK1117" s="9">
        <v>5.338571428571429</v>
      </c>
      <c r="BL1117" s="9">
        <v>5.4210714285714285</v>
      </c>
      <c r="BM1117" s="9">
        <v>7.5942857142857143</v>
      </c>
      <c r="BN1117" s="9">
        <v>5.3885714285714288</v>
      </c>
      <c r="BO1117" s="9">
        <v>5.6492857142857149</v>
      </c>
      <c r="BP1117" s="9">
        <v>5.9585714285714291</v>
      </c>
      <c r="BQ1117" s="9">
        <v>5.387142857142857</v>
      </c>
      <c r="BR1117" s="9">
        <v>7.0942857142857143</v>
      </c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</row>
    <row r="1118" spans="1:103" hidden="1" x14ac:dyDescent="0.25">
      <c r="A1118" s="8">
        <v>36882</v>
      </c>
      <c r="B1118" s="5">
        <f t="shared" si="44"/>
        <v>1112</v>
      </c>
      <c r="C1118" s="9"/>
      <c r="Z1118" s="3"/>
      <c r="AA1118" s="3">
        <v>9.8000000000000007</v>
      </c>
      <c r="AB1118" s="3">
        <v>9.5790000000000006</v>
      </c>
      <c r="AC1118" s="179">
        <f t="shared" si="43"/>
        <v>0</v>
      </c>
      <c r="AE1118" s="9">
        <v>9.5790000000000006</v>
      </c>
      <c r="AF1118" s="9">
        <v>9.5790000000000006</v>
      </c>
      <c r="AG1118" s="9">
        <v>10.329000000000001</v>
      </c>
      <c r="AH1118" s="9">
        <v>9.8290000000000006</v>
      </c>
      <c r="AI1118" s="9">
        <v>9.0940000000000012</v>
      </c>
      <c r="AJ1118" s="9">
        <v>8.9590000000000014</v>
      </c>
      <c r="AK1118" s="9">
        <v>9.6390000000000011</v>
      </c>
      <c r="AL1118" s="9">
        <v>9.5815000000000001</v>
      </c>
      <c r="AM1118" s="9">
        <v>16.429000000000002</v>
      </c>
      <c r="AN1118" s="9">
        <v>15.329000000000001</v>
      </c>
      <c r="AO1118" s="9">
        <v>10.199</v>
      </c>
      <c r="AP1118" s="9">
        <v>14.079000000000001</v>
      </c>
      <c r="AQ1118" s="9">
        <v>9.7090000000000014</v>
      </c>
      <c r="AR1118" s="9">
        <v>16.179000000000002</v>
      </c>
      <c r="AS1118" s="9"/>
      <c r="AT1118" s="9"/>
      <c r="AU1118" s="9"/>
      <c r="AV1118" s="9"/>
      <c r="AW1118" s="9"/>
      <c r="AX1118" s="9"/>
      <c r="AY1118" s="9"/>
      <c r="BE1118" s="9">
        <v>5.3074285714285718</v>
      </c>
      <c r="BF1118" s="9">
        <v>5.132428571428572</v>
      </c>
      <c r="BG1118" s="9">
        <v>5.507428571428572</v>
      </c>
      <c r="BH1118" s="9">
        <v>5.2917142857142858</v>
      </c>
      <c r="BI1118" s="9">
        <v>4.9031428571428579</v>
      </c>
      <c r="BJ1118" s="9">
        <v>4.717428571428572</v>
      </c>
      <c r="BK1118" s="9">
        <v>5.257428571428572</v>
      </c>
      <c r="BL1118" s="9">
        <v>5.3374285714285721</v>
      </c>
      <c r="BM1118" s="9">
        <v>7.580285714285715</v>
      </c>
      <c r="BN1118" s="9">
        <v>5.3974285714285717</v>
      </c>
      <c r="BO1118" s="9">
        <v>5.5681428571428579</v>
      </c>
      <c r="BP1118" s="9">
        <v>5.8774285714285721</v>
      </c>
      <c r="BQ1118" s="9">
        <v>5.3160000000000007</v>
      </c>
      <c r="BR1118" s="9">
        <v>7.1802857142857146</v>
      </c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</row>
    <row r="1119" spans="1:103" hidden="1" x14ac:dyDescent="0.25">
      <c r="A1119" s="8">
        <v>36886</v>
      </c>
      <c r="B1119" s="5">
        <f t="shared" si="44"/>
        <v>1113</v>
      </c>
      <c r="C1119" s="9"/>
      <c r="Z1119" s="3"/>
      <c r="AA1119" s="3">
        <v>9.85</v>
      </c>
      <c r="AB1119" s="3">
        <v>9.8049999999999997</v>
      </c>
      <c r="AC1119" s="179">
        <f t="shared" si="43"/>
        <v>0</v>
      </c>
      <c r="AE1119" s="9">
        <v>9.8049999999999997</v>
      </c>
      <c r="AF1119" s="9">
        <v>9.8049999999999997</v>
      </c>
      <c r="AG1119" s="9">
        <v>10.555</v>
      </c>
      <c r="AH1119" s="9">
        <v>10.005000000000001</v>
      </c>
      <c r="AI1119" s="9">
        <v>9.1150000000000002</v>
      </c>
      <c r="AJ1119" s="9">
        <v>9.0150000000000006</v>
      </c>
      <c r="AK1119" s="9">
        <v>9.8249999999999993</v>
      </c>
      <c r="AL1119" s="9">
        <v>9.7850000000000001</v>
      </c>
      <c r="AM1119" s="9">
        <v>16.405000000000001</v>
      </c>
      <c r="AN1119" s="9">
        <v>15.555</v>
      </c>
      <c r="AO1119" s="9">
        <v>10.425000000000001</v>
      </c>
      <c r="AP1119" s="9">
        <v>14.305</v>
      </c>
      <c r="AQ1119" s="9">
        <v>9.9049999999999994</v>
      </c>
      <c r="AR1119" s="9">
        <v>15.404999999999999</v>
      </c>
      <c r="AS1119" s="9"/>
      <c r="AT1119" s="9"/>
      <c r="AU1119" s="9"/>
      <c r="AV1119" s="9"/>
      <c r="AW1119" s="9"/>
      <c r="AX1119" s="9"/>
      <c r="AY1119" s="9"/>
      <c r="BE1119" s="9">
        <v>5.4277142857142868</v>
      </c>
      <c r="BF1119" s="9">
        <v>5.252714285714287</v>
      </c>
      <c r="BG1119" s="9">
        <v>5.627714285714287</v>
      </c>
      <c r="BH1119" s="9">
        <v>5.4120000000000008</v>
      </c>
      <c r="BI1119" s="9">
        <v>5.0234285714285729</v>
      </c>
      <c r="BJ1119" s="9">
        <v>4.8262857142857154</v>
      </c>
      <c r="BK1119" s="9">
        <v>5.377714285714287</v>
      </c>
      <c r="BL1119" s="9">
        <v>5.4577142857142871</v>
      </c>
      <c r="BM1119" s="9">
        <v>7.7005714285714291</v>
      </c>
      <c r="BN1119" s="9">
        <v>5.4977142857142871</v>
      </c>
      <c r="BO1119" s="9">
        <v>5.6884285714285729</v>
      </c>
      <c r="BP1119" s="9">
        <v>5.9977142857142871</v>
      </c>
      <c r="BQ1119" s="9">
        <v>5.4362857142857157</v>
      </c>
      <c r="BR1119" s="9">
        <v>7.3005714285714296</v>
      </c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</row>
    <row r="1120" spans="1:103" hidden="1" x14ac:dyDescent="0.25">
      <c r="A1120" s="8">
        <v>36887</v>
      </c>
      <c r="B1120" s="5">
        <f t="shared" si="44"/>
        <v>1114</v>
      </c>
      <c r="C1120" s="9"/>
      <c r="Z1120" s="3"/>
      <c r="AA1120" s="3">
        <v>9.6999999999999993</v>
      </c>
      <c r="AB1120" s="3">
        <v>9.98</v>
      </c>
      <c r="AC1120" s="179">
        <f t="shared" si="43"/>
        <v>0</v>
      </c>
      <c r="AE1120" s="9">
        <v>9.98</v>
      </c>
      <c r="AF1120" s="9">
        <v>8.9283463161909999</v>
      </c>
      <c r="AG1120" s="9">
        <v>10.43</v>
      </c>
      <c r="AH1120" s="9">
        <v>9.952</v>
      </c>
      <c r="AI1120" s="9">
        <v>8.8800000000000008</v>
      </c>
      <c r="AJ1120" s="9">
        <v>8.7799999999999994</v>
      </c>
      <c r="AK1120" s="9">
        <v>9.93</v>
      </c>
      <c r="AL1120" s="9">
        <v>9.8920000000000012</v>
      </c>
      <c r="AM1120" s="9">
        <v>16.579999999999998</v>
      </c>
      <c r="AN1120" s="9">
        <v>15.002000000000001</v>
      </c>
      <c r="AO1120" s="9">
        <v>10.48</v>
      </c>
      <c r="AP1120" s="9">
        <v>15.48</v>
      </c>
      <c r="AQ1120" s="9">
        <v>9.8920000000000012</v>
      </c>
      <c r="AR1120" s="9">
        <v>14.68</v>
      </c>
      <c r="AS1120" s="9">
        <v>9.98</v>
      </c>
      <c r="AT1120" s="9">
        <v>9.93</v>
      </c>
      <c r="AU1120" s="9">
        <v>10.88</v>
      </c>
      <c r="AV1120" s="9">
        <v>12.28</v>
      </c>
      <c r="AW1120" s="9">
        <v>10.28</v>
      </c>
      <c r="AX1120" s="9">
        <v>10.33</v>
      </c>
      <c r="AY1120" s="9">
        <v>16.38</v>
      </c>
      <c r="BE1120" s="9">
        <v>5.4571428571428573</v>
      </c>
      <c r="BF1120" s="9">
        <v>5.9171428571428573</v>
      </c>
      <c r="BG1120" s="9">
        <v>5.6171428571428574</v>
      </c>
      <c r="BH1120" s="9">
        <v>5.4314285714285715</v>
      </c>
      <c r="BI1120" s="9">
        <v>5.031428571428572</v>
      </c>
      <c r="BJ1120" s="9">
        <v>4.8157142857142858</v>
      </c>
      <c r="BK1120" s="9">
        <v>5.3771428571428572</v>
      </c>
      <c r="BL1120" s="9">
        <v>5.4771428571428569</v>
      </c>
      <c r="BM1120" s="9">
        <v>7.6085714285714285</v>
      </c>
      <c r="BN1120" s="9">
        <v>5.5071428571428571</v>
      </c>
      <c r="BO1120" s="9">
        <v>5.7178571428571434</v>
      </c>
      <c r="BP1120" s="9">
        <v>5.7771428571428576</v>
      </c>
      <c r="BQ1120" s="9">
        <v>6.0271428571428576</v>
      </c>
      <c r="BR1120" s="9">
        <v>5.4557142857142855</v>
      </c>
      <c r="BS1120" s="9">
        <v>5.4771428571428569</v>
      </c>
      <c r="BT1120" s="9">
        <v>5.4619285714285715</v>
      </c>
      <c r="BU1120" s="9">
        <v>5.7771428571428576</v>
      </c>
      <c r="BV1120" s="9">
        <v>5.9171428571428573</v>
      </c>
      <c r="BW1120" s="9">
        <v>5.4971428571428573</v>
      </c>
      <c r="BX1120" s="9">
        <v>5.5071428571428571</v>
      </c>
      <c r="BY1120" s="9">
        <v>7.6157142857142865</v>
      </c>
      <c r="BZ1120" s="9"/>
      <c r="CA1120" s="9">
        <v>5.2393999999999998</v>
      </c>
      <c r="CB1120" s="9">
        <v>6.4733999999999998</v>
      </c>
      <c r="CC1120" s="9">
        <v>5.4794</v>
      </c>
      <c r="CD1120" s="9">
        <v>5.2493999999999996</v>
      </c>
      <c r="CE1120" s="9">
        <v>5.0298999999999996</v>
      </c>
      <c r="CF1120" s="9">
        <v>4.9643999999999995</v>
      </c>
      <c r="CG1120" s="9">
        <v>5.1394000000000002</v>
      </c>
      <c r="CH1120" s="9">
        <v>5.2343999999999999</v>
      </c>
      <c r="CI1120" s="9">
        <v>6.4498999999999995</v>
      </c>
      <c r="CJ1120" s="9">
        <v>6.3643999999999998</v>
      </c>
      <c r="CK1120" s="9">
        <v>5.5994000000000002</v>
      </c>
      <c r="CL1120" s="9">
        <v>5.7413999999999996</v>
      </c>
      <c r="CM1120" s="9">
        <v>7.0834000000000001</v>
      </c>
      <c r="CN1120" s="9">
        <v>5.2393999999999998</v>
      </c>
      <c r="CO1120" s="9">
        <v>5.2493999999999996</v>
      </c>
      <c r="CP1120" s="9">
        <v>5.2294</v>
      </c>
      <c r="CQ1120" s="9">
        <v>5.7413999999999996</v>
      </c>
      <c r="CR1120" s="9">
        <v>6.4733999999999998</v>
      </c>
      <c r="CS1120" s="9">
        <v>5.4093999999999998</v>
      </c>
      <c r="CT1120" s="9">
        <v>5.4294000000000002</v>
      </c>
      <c r="CU1120" s="9">
        <v>6.7798999999999996</v>
      </c>
      <c r="CV1120" s="9"/>
      <c r="CW1120" s="9"/>
      <c r="CX1120" s="9"/>
      <c r="CY1120" s="9"/>
    </row>
    <row r="1121" spans="1:103" hidden="1" x14ac:dyDescent="0.25">
      <c r="A1121" s="8">
        <v>36888</v>
      </c>
      <c r="B1121" s="5">
        <f t="shared" si="44"/>
        <v>1115</v>
      </c>
      <c r="C1121" s="9"/>
      <c r="Z1121" s="3"/>
      <c r="AA1121" s="3">
        <v>8.85</v>
      </c>
      <c r="AB1121" s="3">
        <v>9.2629999999999999</v>
      </c>
      <c r="AC1121" s="179">
        <f t="shared" ref="AC1121:AC1184" si="45">AE1121-AB1121</f>
        <v>0</v>
      </c>
      <c r="AE1121" s="9">
        <v>9.2629999999999999</v>
      </c>
      <c r="AF1121" s="9">
        <v>9.263043833567485</v>
      </c>
      <c r="AG1121" s="9">
        <v>9.9130000000000003</v>
      </c>
      <c r="AH1121" s="9">
        <v>9.2729999999999997</v>
      </c>
      <c r="AI1121" s="9">
        <v>8.4879999999999995</v>
      </c>
      <c r="AJ1121" s="9">
        <v>8.4329999999999998</v>
      </c>
      <c r="AK1121" s="9">
        <v>9.2629999999999999</v>
      </c>
      <c r="AL1121" s="9">
        <v>9.2379999999999995</v>
      </c>
      <c r="AM1121" s="9">
        <v>10.663</v>
      </c>
      <c r="AN1121" s="9">
        <v>10.263</v>
      </c>
      <c r="AO1121" s="9">
        <v>9.9130000000000003</v>
      </c>
      <c r="AP1121" s="9">
        <v>14.763</v>
      </c>
      <c r="AQ1121" s="9">
        <v>9.2729999999999997</v>
      </c>
      <c r="AR1121" s="9">
        <v>10.313000000000001</v>
      </c>
      <c r="AS1121" s="9">
        <v>9.302999999999999</v>
      </c>
      <c r="AT1121" s="9">
        <v>9.2530000000000001</v>
      </c>
      <c r="AU1121" s="9">
        <v>10.163</v>
      </c>
      <c r="AV1121" s="9">
        <v>11.562999999999999</v>
      </c>
      <c r="AW1121" s="9">
        <v>9.7129999999999992</v>
      </c>
      <c r="AX1121" s="9">
        <v>9.7129999999999992</v>
      </c>
      <c r="AY1121" s="9">
        <v>10.763</v>
      </c>
      <c r="BE1121" s="9">
        <v>5.3778571428571436</v>
      </c>
      <c r="BF1121" s="9">
        <v>5.8178571428571439</v>
      </c>
      <c r="BG1121" s="9">
        <v>5.5478571428571435</v>
      </c>
      <c r="BH1121" s="9">
        <v>5.342142857142858</v>
      </c>
      <c r="BI1121" s="9">
        <v>4.8521428571428578</v>
      </c>
      <c r="BJ1121" s="9">
        <v>4.6964285714285721</v>
      </c>
      <c r="BK1121" s="9">
        <v>5.2978571428571435</v>
      </c>
      <c r="BL1121" s="9">
        <v>5.3928571428571432</v>
      </c>
      <c r="BM1121" s="9">
        <v>7.4364285714285723</v>
      </c>
      <c r="BN1121" s="9">
        <v>5.4078571428571438</v>
      </c>
      <c r="BO1121" s="9">
        <v>5.6178571428571438</v>
      </c>
      <c r="BP1121" s="9">
        <v>5.6678571428571436</v>
      </c>
      <c r="BQ1121" s="9">
        <v>5.9278571428571434</v>
      </c>
      <c r="BR1121" s="9">
        <v>5.366428571428572</v>
      </c>
      <c r="BS1121" s="9">
        <v>5.3953571428571436</v>
      </c>
      <c r="BT1121" s="9">
        <v>5.3826428571428577</v>
      </c>
      <c r="BU1121" s="9">
        <v>5.6678571428571436</v>
      </c>
      <c r="BV1121" s="9">
        <v>5.8178571428571439</v>
      </c>
      <c r="BW1121" s="9">
        <v>5.4178571428571436</v>
      </c>
      <c r="BX1121" s="9">
        <v>5.4278571428571434</v>
      </c>
      <c r="BY1121" s="9">
        <v>7.4435714285714294</v>
      </c>
      <c r="BZ1121" s="9"/>
      <c r="CA1121" s="9">
        <v>5.1890000000000009</v>
      </c>
      <c r="CB1121" s="9">
        <v>6.4230000000000009</v>
      </c>
      <c r="CC1121" s="9">
        <v>5.4090000000000007</v>
      </c>
      <c r="CD1121" s="9">
        <v>5.1990000000000007</v>
      </c>
      <c r="CE1121" s="9">
        <v>4.9390000000000009</v>
      </c>
      <c r="CF1121" s="9">
        <v>4.8890000000000011</v>
      </c>
      <c r="CG1121" s="9">
        <v>5.0890000000000013</v>
      </c>
      <c r="CH1121" s="9">
        <v>5.1740000000000013</v>
      </c>
      <c r="CI1121" s="9">
        <v>6.4095000000000013</v>
      </c>
      <c r="CJ1121" s="9">
        <v>6.2140000000000004</v>
      </c>
      <c r="CK1121" s="9">
        <v>5.5490000000000013</v>
      </c>
      <c r="CL1121" s="9">
        <v>5.6910000000000007</v>
      </c>
      <c r="CM1121" s="9">
        <v>6.8390000000000004</v>
      </c>
      <c r="CN1121" s="9">
        <v>5.1890000000000009</v>
      </c>
      <c r="CO1121" s="9">
        <v>5.2040000000000006</v>
      </c>
      <c r="CP1121" s="9">
        <v>5.1790000000000012</v>
      </c>
      <c r="CQ1121" s="9">
        <v>5.6910000000000007</v>
      </c>
      <c r="CR1121" s="9">
        <v>6.4230000000000009</v>
      </c>
      <c r="CS1121" s="9">
        <v>5.3590000000000009</v>
      </c>
      <c r="CT1121" s="9">
        <v>5.3790000000000013</v>
      </c>
      <c r="CU1121" s="9">
        <v>6.7395000000000014</v>
      </c>
      <c r="CV1121" s="9"/>
      <c r="CW1121" s="9"/>
      <c r="CX1121" s="9"/>
      <c r="CY1121" s="9"/>
    </row>
    <row r="1122" spans="1:103" hidden="1" x14ac:dyDescent="0.25">
      <c r="A1122" s="8">
        <v>36889</v>
      </c>
      <c r="B1122" s="5">
        <f t="shared" si="44"/>
        <v>1116</v>
      </c>
      <c r="C1122" s="9"/>
      <c r="Z1122" s="3"/>
      <c r="AA1122" s="3">
        <v>9.42</v>
      </c>
      <c r="AB1122" s="3">
        <v>9.7750000000000004</v>
      </c>
      <c r="AC1122" s="179">
        <f t="shared" si="45"/>
        <v>0</v>
      </c>
      <c r="AE1122" s="9">
        <v>9.7750000000000004</v>
      </c>
      <c r="AF1122" s="9">
        <v>9.6239430239751798</v>
      </c>
      <c r="AG1122" s="9">
        <v>10.425000000000001</v>
      </c>
      <c r="AH1122" s="9">
        <v>9.7550000000000008</v>
      </c>
      <c r="AI1122" s="9">
        <v>8.98</v>
      </c>
      <c r="AJ1122" s="9">
        <v>8.9049999999999994</v>
      </c>
      <c r="AK1122" s="9">
        <v>9.7249999999999996</v>
      </c>
      <c r="AL1122" s="9">
        <v>9.74</v>
      </c>
      <c r="AM1122" s="9">
        <v>11.225</v>
      </c>
      <c r="AN1122" s="9">
        <v>10.775</v>
      </c>
      <c r="AO1122" s="9">
        <v>10.425000000000001</v>
      </c>
      <c r="AP1122" s="9">
        <v>15.275</v>
      </c>
      <c r="AQ1122" s="9">
        <v>9.7550000000000008</v>
      </c>
      <c r="AR1122" s="9">
        <v>10.875</v>
      </c>
      <c r="AS1122" s="9">
        <v>9.8149999999999995</v>
      </c>
      <c r="AT1122" s="9">
        <v>9.7650000000000006</v>
      </c>
      <c r="AU1122" s="9">
        <v>10.734999999999999</v>
      </c>
      <c r="AV1122" s="9">
        <v>12.074999999999999</v>
      </c>
      <c r="AW1122" s="9">
        <v>10.225</v>
      </c>
      <c r="AX1122" s="9">
        <v>10.175000000000001</v>
      </c>
      <c r="AY1122" s="9">
        <v>11.324999999999999</v>
      </c>
      <c r="BE1122" s="9">
        <v>5.5102857142857147</v>
      </c>
      <c r="BF1122" s="9">
        <v>5.9502857142857151</v>
      </c>
      <c r="BG1122" s="9">
        <v>5.6802857142857146</v>
      </c>
      <c r="BH1122" s="9">
        <v>5.4745714285714291</v>
      </c>
      <c r="BI1122" s="9">
        <v>4.9945714285714287</v>
      </c>
      <c r="BJ1122" s="9">
        <v>4.8188571428571434</v>
      </c>
      <c r="BK1122" s="9">
        <v>5.4202857142857148</v>
      </c>
      <c r="BL1122" s="9">
        <v>5.5252857142857144</v>
      </c>
      <c r="BM1122" s="9">
        <v>7.5831428571428567</v>
      </c>
      <c r="BN1122" s="9">
        <v>5.5402857142857149</v>
      </c>
      <c r="BO1122" s="9">
        <v>5.7502857142857149</v>
      </c>
      <c r="BP1122" s="9">
        <v>5.8002857142857147</v>
      </c>
      <c r="BQ1122" s="9">
        <v>6.080285714285715</v>
      </c>
      <c r="BR1122" s="9">
        <v>5.4988571428571431</v>
      </c>
      <c r="BS1122" s="9">
        <v>5.5302857142857142</v>
      </c>
      <c r="BT1122" s="9">
        <v>5.5150714285714288</v>
      </c>
      <c r="BU1122" s="9">
        <v>5.8002857142857147</v>
      </c>
      <c r="BV1122" s="9">
        <v>5.9502857142857151</v>
      </c>
      <c r="BW1122" s="9">
        <v>5.5202857142857145</v>
      </c>
      <c r="BX1122" s="9">
        <v>5.5302857142857142</v>
      </c>
      <c r="BY1122" s="9">
        <v>7.5902857142857147</v>
      </c>
      <c r="BZ1122" s="9"/>
      <c r="CA1122" s="9">
        <v>5.3090000000000002</v>
      </c>
      <c r="CB1122" s="9">
        <v>6.5430000000000001</v>
      </c>
      <c r="CC1122" s="9">
        <v>5.5289999999999999</v>
      </c>
      <c r="CD1122" s="9">
        <v>5.319</v>
      </c>
      <c r="CE1122" s="9">
        <v>5.0440000000000005</v>
      </c>
      <c r="CF1122" s="9">
        <v>5.0090000000000003</v>
      </c>
      <c r="CG1122" s="9">
        <v>5.2090000000000005</v>
      </c>
      <c r="CH1122" s="9">
        <v>5.2940000000000005</v>
      </c>
      <c r="CI1122" s="9">
        <v>6.5745000000000005</v>
      </c>
      <c r="CJ1122" s="9">
        <v>6.3090000000000002</v>
      </c>
      <c r="CK1122" s="9">
        <v>5.6690000000000005</v>
      </c>
      <c r="CL1122" s="9">
        <v>5.8109999999999999</v>
      </c>
      <c r="CM1122" s="9">
        <v>6.9589999999999996</v>
      </c>
      <c r="CN1122" s="9">
        <v>5.3090000000000002</v>
      </c>
      <c r="CO1122" s="9">
        <v>5.3239999999999998</v>
      </c>
      <c r="CP1122" s="9">
        <v>5.2990000000000004</v>
      </c>
      <c r="CQ1122" s="9">
        <v>5.8109999999999999</v>
      </c>
      <c r="CR1122" s="9">
        <v>6.5430000000000001</v>
      </c>
      <c r="CS1122" s="9">
        <v>5.4790000000000001</v>
      </c>
      <c r="CT1122" s="9">
        <v>5.4990000000000006</v>
      </c>
      <c r="CU1122" s="9">
        <v>6.9045000000000005</v>
      </c>
      <c r="CV1122" s="9"/>
      <c r="CW1122" s="9"/>
      <c r="CX1122" s="9"/>
      <c r="CY1122" s="9"/>
    </row>
    <row r="1123" spans="1:103" hidden="1" x14ac:dyDescent="0.25">
      <c r="A1123" s="8">
        <v>36893</v>
      </c>
      <c r="B1123" s="5">
        <f t="shared" si="44"/>
        <v>1117</v>
      </c>
      <c r="C1123" s="9"/>
      <c r="E1123" s="16">
        <v>8.7899999999999991</v>
      </c>
      <c r="F1123" s="16">
        <v>8.5579999999999998</v>
      </c>
      <c r="G1123" s="16">
        <v>9.09</v>
      </c>
      <c r="H1123" s="16">
        <v>8.59</v>
      </c>
      <c r="I1123" s="16">
        <v>7.89</v>
      </c>
      <c r="J1123" s="16">
        <v>7.84</v>
      </c>
      <c r="K1123" s="16">
        <v>8.5399999999999991</v>
      </c>
      <c r="L1123" s="16">
        <v>8.64</v>
      </c>
      <c r="M1123" s="16">
        <v>10.039999999999999</v>
      </c>
      <c r="N1123" s="16">
        <v>8.49</v>
      </c>
      <c r="O1123" s="16">
        <v>9.2899999999999991</v>
      </c>
      <c r="P1123" s="16">
        <v>15</v>
      </c>
      <c r="Q1123" s="16">
        <v>8.69</v>
      </c>
      <c r="R1123" s="16">
        <v>9.19</v>
      </c>
      <c r="S1123" s="16">
        <v>8.84</v>
      </c>
      <c r="T1123" s="16">
        <v>8.84</v>
      </c>
      <c r="U1123" s="16">
        <v>9.49</v>
      </c>
      <c r="V1123" s="16">
        <v>11.54</v>
      </c>
      <c r="W1123" s="16">
        <v>8.99</v>
      </c>
      <c r="X1123" s="16">
        <v>8.99</v>
      </c>
      <c r="Y1123" s="16">
        <v>9.7899999999999991</v>
      </c>
      <c r="AA1123" s="1">
        <v>8.65</v>
      </c>
      <c r="AB1123" s="1">
        <v>8.3640000000000008</v>
      </c>
      <c r="AC1123" s="179">
        <f t="shared" si="45"/>
        <v>0</v>
      </c>
      <c r="AE1123" s="9">
        <v>8.3640000000000008</v>
      </c>
      <c r="AF1123" s="9">
        <v>8.2764562887959787</v>
      </c>
      <c r="AG1123" s="9">
        <v>8.7840000000000007</v>
      </c>
      <c r="AH1123" s="9">
        <v>8.354000000000001</v>
      </c>
      <c r="AI1123" s="9">
        <v>7.6740000000000013</v>
      </c>
      <c r="AJ1123" s="9">
        <v>7.6340000000000003</v>
      </c>
      <c r="AK1123" s="9">
        <v>8.2940000000000005</v>
      </c>
      <c r="AL1123" s="9">
        <v>8.3315000000000001</v>
      </c>
      <c r="AM1123" s="9">
        <v>9.4640000000000004</v>
      </c>
      <c r="AN1123" s="9">
        <v>8.9140000000000015</v>
      </c>
      <c r="AO1123" s="9">
        <v>8.9140000000000015</v>
      </c>
      <c r="AP1123" s="9">
        <v>12.664000000000001</v>
      </c>
      <c r="AQ1123" s="9">
        <v>8.354000000000001</v>
      </c>
      <c r="AR1123" s="9">
        <v>9.1140000000000008</v>
      </c>
      <c r="AS1123" s="9">
        <v>8.4039999999999999</v>
      </c>
      <c r="AT1123" s="9">
        <v>8.354000000000001</v>
      </c>
      <c r="AU1123" s="9">
        <v>9.1140000000000008</v>
      </c>
      <c r="AV1123" s="9">
        <v>10.364000000000001</v>
      </c>
      <c r="AW1123" s="9">
        <v>8.6140000000000008</v>
      </c>
      <c r="AX1123" s="9">
        <v>8.6140000000000008</v>
      </c>
      <c r="AY1123" s="9">
        <v>9.5640000000000001</v>
      </c>
      <c r="BE1123" s="9">
        <v>5.2907142857142864</v>
      </c>
      <c r="BF1123" s="9">
        <v>5.0857142857142863</v>
      </c>
      <c r="BG1123" s="9">
        <v>5.4207142857142863</v>
      </c>
      <c r="BH1123" s="9">
        <v>5.2549999999999999</v>
      </c>
      <c r="BI1123" s="9">
        <v>4.7792857142857148</v>
      </c>
      <c r="BJ1123" s="9">
        <v>4.5392857142857146</v>
      </c>
      <c r="BK1123" s="9">
        <v>5.2007142857142865</v>
      </c>
      <c r="BL1123" s="9">
        <v>5.305714285714286</v>
      </c>
      <c r="BM1123" s="9">
        <v>7.6207142857142873</v>
      </c>
      <c r="BN1123" s="9">
        <v>5.2407142857142865</v>
      </c>
      <c r="BO1123" s="9">
        <v>5.5307142857142866</v>
      </c>
      <c r="BP1123" s="9">
        <v>5.8464285714285724</v>
      </c>
      <c r="BQ1123" s="9">
        <v>5.2792857142857148</v>
      </c>
      <c r="BR1123" s="9">
        <v>7.2207142857142861</v>
      </c>
      <c r="BS1123" s="9">
        <v>5.3107142857142859</v>
      </c>
      <c r="BT1123" s="9">
        <v>5.2955000000000005</v>
      </c>
      <c r="BU1123" s="9">
        <v>5.5807142857142864</v>
      </c>
      <c r="BV1123" s="9">
        <v>5.7307142857142868</v>
      </c>
      <c r="BW1123" s="9">
        <v>5.3107142857142859</v>
      </c>
      <c r="BX1123" s="9">
        <v>5.3207142857142866</v>
      </c>
      <c r="BY1123" s="9">
        <v>7.6278571428571436</v>
      </c>
      <c r="CA1123" s="9">
        <v>5.1929999999999996</v>
      </c>
      <c r="CB1123" s="9">
        <v>5.0629999999999997</v>
      </c>
      <c r="CC1123" s="9">
        <v>5.3929999999999998</v>
      </c>
      <c r="CD1123" s="9">
        <v>5.2029999999999994</v>
      </c>
      <c r="CE1123" s="9">
        <v>4.9279999999999999</v>
      </c>
      <c r="CF1123" s="9">
        <v>4.8929999999999998</v>
      </c>
      <c r="CG1123" s="9">
        <v>5.0829999999999993</v>
      </c>
      <c r="CH1123" s="9">
        <v>5.1779999999999999</v>
      </c>
      <c r="CI1123" s="9">
        <v>6.3984999999999994</v>
      </c>
      <c r="CJ1123" s="9">
        <v>6.1929999999999996</v>
      </c>
      <c r="CK1123" s="9">
        <v>5.5529999999999999</v>
      </c>
      <c r="CL1123" s="169">
        <v>6.843</v>
      </c>
      <c r="CM1123" s="9">
        <v>5.1929999999999996</v>
      </c>
      <c r="CN1123" s="9">
        <v>6.3984999999999994</v>
      </c>
      <c r="CO1123" s="9">
        <v>5.2079999999999993</v>
      </c>
      <c r="CP1123" s="9">
        <v>5.1829999999999998</v>
      </c>
      <c r="CQ1123" s="9">
        <v>5.6950000000000003</v>
      </c>
      <c r="CR1123" s="9">
        <v>6.4269999999999996</v>
      </c>
      <c r="CS1123" s="9">
        <v>5.343</v>
      </c>
      <c r="CT1123" s="9">
        <v>5.3629999999999995</v>
      </c>
      <c r="CU1123" s="9">
        <v>6.7284999999999995</v>
      </c>
    </row>
    <row r="1124" spans="1:103" hidden="1" x14ac:dyDescent="0.25">
      <c r="A1124" s="8">
        <v>36894</v>
      </c>
      <c r="B1124" s="5">
        <f t="shared" si="44"/>
        <v>1118</v>
      </c>
      <c r="C1124" s="9"/>
      <c r="E1124" s="16">
        <v>8.65</v>
      </c>
      <c r="F1124" s="16">
        <v>8.1069999999999993</v>
      </c>
      <c r="G1124" s="16">
        <v>8.75</v>
      </c>
      <c r="H1124" s="16">
        <v>8.5299999999999994</v>
      </c>
      <c r="I1124" s="16">
        <v>8.0500000000000007</v>
      </c>
      <c r="J1124" s="16">
        <v>8</v>
      </c>
      <c r="K1124" s="16">
        <v>8.4499999999999993</v>
      </c>
      <c r="L1124" s="16">
        <v>8.6</v>
      </c>
      <c r="M1124" s="16">
        <v>11.45</v>
      </c>
      <c r="N1124" s="16">
        <v>8.35</v>
      </c>
      <c r="O1124" s="16">
        <v>9.15</v>
      </c>
      <c r="P1124" s="16">
        <v>15</v>
      </c>
      <c r="Q1124" s="16">
        <v>8.5500000000000007</v>
      </c>
      <c r="R1124" s="16">
        <v>9</v>
      </c>
      <c r="S1124" s="16">
        <v>8.69</v>
      </c>
      <c r="T1124" s="16">
        <v>8.6999999999999993</v>
      </c>
      <c r="U1124" s="16">
        <v>9.35</v>
      </c>
      <c r="V1124" s="16">
        <v>11.4</v>
      </c>
      <c r="W1124" s="16">
        <v>8.65</v>
      </c>
      <c r="X1124" s="16">
        <v>8.65</v>
      </c>
      <c r="Y1124" s="16">
        <v>9.9</v>
      </c>
      <c r="AA1124" s="1">
        <v>8.34</v>
      </c>
      <c r="AB1124" s="1">
        <v>8.1890000000000001</v>
      </c>
      <c r="AC1124" s="179">
        <f t="shared" si="45"/>
        <v>0</v>
      </c>
      <c r="AE1124" s="9">
        <v>8.1890000000000001</v>
      </c>
      <c r="AF1124" s="9">
        <v>8.0458286897412599</v>
      </c>
      <c r="AG1124" s="9">
        <v>8.4789999999999992</v>
      </c>
      <c r="AH1124" s="9">
        <v>8.1189999999999998</v>
      </c>
      <c r="AI1124" s="9">
        <v>7.7190000000000003</v>
      </c>
      <c r="AJ1124" s="9">
        <v>7.6589999999999998</v>
      </c>
      <c r="AK1124" s="9">
        <v>8.109</v>
      </c>
      <c r="AL1124" s="9">
        <v>8.1590000000000007</v>
      </c>
      <c r="AM1124" s="9">
        <v>9.4890000000000008</v>
      </c>
      <c r="AN1124" s="9">
        <v>8.8390000000000004</v>
      </c>
      <c r="AO1124" s="9">
        <v>8.5990000000000002</v>
      </c>
      <c r="AP1124" s="9">
        <v>11.939</v>
      </c>
      <c r="AQ1124" s="9">
        <v>8.1240000000000006</v>
      </c>
      <c r="AR1124" s="9">
        <v>9.1389999999999993</v>
      </c>
      <c r="AS1124" s="9">
        <v>8.2215000000000007</v>
      </c>
      <c r="AT1124" s="9">
        <v>8.1739999999999995</v>
      </c>
      <c r="AU1124" s="9">
        <v>8.9390000000000001</v>
      </c>
      <c r="AV1124" s="9">
        <v>9.9390000000000001</v>
      </c>
      <c r="AW1124" s="9">
        <v>8.3689999999999998</v>
      </c>
      <c r="AX1124" s="9">
        <v>8.3689999999999998</v>
      </c>
      <c r="AY1124" s="9">
        <v>9.5890000000000004</v>
      </c>
      <c r="BE1124" s="9">
        <v>5.2568571428571431</v>
      </c>
      <c r="BF1124" s="9">
        <v>5.0368571428571434</v>
      </c>
      <c r="BG1124" s="9">
        <v>5.3768571428571432</v>
      </c>
      <c r="BH1124" s="9">
        <v>5.2004285714285716</v>
      </c>
      <c r="BI1124" s="9">
        <v>4.789714285714286</v>
      </c>
      <c r="BJ1124" s="9">
        <v>4.5254285714285718</v>
      </c>
      <c r="BK1124" s="9">
        <v>5.1668571428571433</v>
      </c>
      <c r="BL1124" s="9">
        <v>5.2718571428571428</v>
      </c>
      <c r="BM1124" s="9">
        <v>7.5632857142857146</v>
      </c>
      <c r="BN1124" s="9">
        <v>5.1918571428571427</v>
      </c>
      <c r="BO1124" s="9">
        <v>5.4968571428571433</v>
      </c>
      <c r="BP1124" s="9">
        <v>5.8125714285714292</v>
      </c>
      <c r="BQ1124" s="9">
        <v>5.2325714285714291</v>
      </c>
      <c r="BR1124" s="9">
        <v>7.1632857142857151</v>
      </c>
      <c r="BS1124" s="9">
        <v>5.2768571428571427</v>
      </c>
      <c r="BT1124" s="9">
        <v>5.2616428571428573</v>
      </c>
      <c r="BU1124" s="9">
        <v>5.5468571428571432</v>
      </c>
      <c r="BV1124" s="9">
        <v>5.6968571428571435</v>
      </c>
      <c r="BW1124" s="9">
        <v>5.2768571428571427</v>
      </c>
      <c r="BX1124" s="9">
        <v>5.2868571428571434</v>
      </c>
      <c r="BY1124" s="9">
        <v>7.5704285714285717</v>
      </c>
      <c r="CA1124" s="9">
        <v>5.1790000000000003</v>
      </c>
      <c r="CB1124" s="9">
        <v>5.0289999999999999</v>
      </c>
      <c r="CC1124" s="9">
        <v>5.3690000000000007</v>
      </c>
      <c r="CD1124" s="9">
        <v>5.1590000000000007</v>
      </c>
      <c r="CE1124" s="9">
        <v>4.9340000000000002</v>
      </c>
      <c r="CF1124" s="9">
        <v>4.8490000000000002</v>
      </c>
      <c r="CG1124" s="9">
        <v>5.0790000000000006</v>
      </c>
      <c r="CH1124" s="9">
        <v>5.1640000000000006</v>
      </c>
      <c r="CI1124" s="9">
        <v>6.3845000000000001</v>
      </c>
      <c r="CJ1124" s="9">
        <v>6.2040000000000006</v>
      </c>
      <c r="CK1124" s="9">
        <v>5.4980000000000002</v>
      </c>
      <c r="CL1124" s="169">
        <v>6.8290000000000006</v>
      </c>
      <c r="CM1124" s="9">
        <v>5.1690000000000005</v>
      </c>
      <c r="CN1124" s="9">
        <v>6.3845000000000001</v>
      </c>
      <c r="CO1124" s="9">
        <v>5.194</v>
      </c>
      <c r="CP1124" s="9">
        <v>5.1690000000000005</v>
      </c>
      <c r="CQ1124" s="9">
        <v>5.641</v>
      </c>
      <c r="CR1124" s="9">
        <v>6.4130000000000003</v>
      </c>
      <c r="CS1124" s="9">
        <v>5.3290000000000006</v>
      </c>
      <c r="CT1124" s="9">
        <v>5.3490000000000002</v>
      </c>
      <c r="CU1124" s="9">
        <v>6.7145000000000001</v>
      </c>
    </row>
    <row r="1125" spans="1:103" hidden="1" x14ac:dyDescent="0.25">
      <c r="A1125" s="8">
        <v>36895</v>
      </c>
      <c r="B1125" s="5">
        <f t="shared" si="44"/>
        <v>1119</v>
      </c>
      <c r="C1125" s="9"/>
      <c r="E1125" s="16">
        <v>9.57</v>
      </c>
      <c r="F1125" s="16">
        <v>8.9160000000000004</v>
      </c>
      <c r="G1125" s="16">
        <v>10.07</v>
      </c>
      <c r="H1125" s="16">
        <v>9.42</v>
      </c>
      <c r="I1125" s="16">
        <v>8.52</v>
      </c>
      <c r="J1125" s="16">
        <v>8.52</v>
      </c>
      <c r="K1125" s="16">
        <v>9.32</v>
      </c>
      <c r="L1125" s="16">
        <v>9.42</v>
      </c>
      <c r="M1125" s="16">
        <v>11.47</v>
      </c>
      <c r="N1125" s="16">
        <v>9.27</v>
      </c>
      <c r="O1125" s="16">
        <v>10.07</v>
      </c>
      <c r="P1125" s="16">
        <v>15</v>
      </c>
      <c r="Q1125" s="16">
        <v>9.42</v>
      </c>
      <c r="R1125" s="16">
        <v>9.77</v>
      </c>
      <c r="S1125" s="16">
        <v>9.6300000000000008</v>
      </c>
      <c r="T1125" s="16">
        <v>9.6</v>
      </c>
      <c r="U1125" s="16">
        <v>10.32</v>
      </c>
      <c r="V1125" s="16">
        <v>12.32</v>
      </c>
      <c r="W1125" s="16">
        <v>9.77</v>
      </c>
      <c r="X1125" s="16">
        <v>9.77</v>
      </c>
      <c r="Y1125" s="16">
        <v>10.47</v>
      </c>
      <c r="AA1125" s="1">
        <v>8.3699999999999992</v>
      </c>
      <c r="AB1125" s="1">
        <v>8.9659999999999993</v>
      </c>
      <c r="AC1125" s="179">
        <f t="shared" si="45"/>
        <v>0</v>
      </c>
      <c r="AE1125" s="9">
        <v>8.9659999999999993</v>
      </c>
      <c r="AF1125" s="9">
        <v>8.8112684315584087</v>
      </c>
      <c r="AG1125" s="9">
        <v>9.4659999999999993</v>
      </c>
      <c r="AH1125" s="9">
        <v>8.895999999999999</v>
      </c>
      <c r="AI1125" s="9">
        <v>8.4459999999999997</v>
      </c>
      <c r="AJ1125" s="9">
        <v>8.3559999999999999</v>
      </c>
      <c r="AK1125" s="9">
        <v>8.9159999999999986</v>
      </c>
      <c r="AL1125" s="9">
        <v>8.9409999999999989</v>
      </c>
      <c r="AM1125" s="9">
        <v>10.215999999999999</v>
      </c>
      <c r="AN1125" s="9">
        <v>9.4159999999999986</v>
      </c>
      <c r="AO1125" s="9">
        <v>9.4959999999999987</v>
      </c>
      <c r="AP1125" s="9">
        <v>13.215999999999999</v>
      </c>
      <c r="AQ1125" s="9">
        <v>8.9009999999999998</v>
      </c>
      <c r="AR1125" s="9">
        <v>9.7159999999999993</v>
      </c>
      <c r="AS1125" s="9">
        <v>8.9984999999999999</v>
      </c>
      <c r="AT1125" s="9">
        <v>8.9559999999999995</v>
      </c>
      <c r="AU1125" s="9">
        <v>9.8159999999999989</v>
      </c>
      <c r="AV1125" s="9">
        <v>10.965999999999999</v>
      </c>
      <c r="AW1125" s="9">
        <v>9.3659999999999997</v>
      </c>
      <c r="AX1125" s="9">
        <v>9.266</v>
      </c>
      <c r="AY1125" s="9">
        <v>10.165999999999999</v>
      </c>
      <c r="BE1125" s="9">
        <v>5.4507142857142856</v>
      </c>
      <c r="BF1125" s="9">
        <v>5.2457142857142856</v>
      </c>
      <c r="BG1125" s="9">
        <v>5.6107142857142858</v>
      </c>
      <c r="BH1125" s="9">
        <v>5.42</v>
      </c>
      <c r="BI1125" s="9">
        <v>5.0142857142857142</v>
      </c>
      <c r="BJ1125" s="9">
        <v>4.7792857142857139</v>
      </c>
      <c r="BK1125" s="9">
        <v>5.3707142857142856</v>
      </c>
      <c r="BL1125" s="9">
        <v>5.4732142857142856</v>
      </c>
      <c r="BM1125" s="9">
        <v>7.7642857142857142</v>
      </c>
      <c r="BN1125" s="9">
        <v>5.3857142857142852</v>
      </c>
      <c r="BO1125" s="9">
        <v>5.6907142857142858</v>
      </c>
      <c r="BP1125" s="9">
        <v>6.0307142857142857</v>
      </c>
      <c r="BQ1125" s="9">
        <v>5.4464285714285712</v>
      </c>
      <c r="BR1125" s="9">
        <v>7.3642857142857139</v>
      </c>
      <c r="BS1125" s="9">
        <v>5.4707142857142852</v>
      </c>
      <c r="BT1125" s="9">
        <v>5.4554999999999998</v>
      </c>
      <c r="BU1125" s="9">
        <v>5.7507142857142854</v>
      </c>
      <c r="BV1125" s="9">
        <v>5.9007142857142858</v>
      </c>
      <c r="BW1125" s="9">
        <v>5.5007142857142854</v>
      </c>
      <c r="BX1125" s="9">
        <v>5.5107142857142852</v>
      </c>
      <c r="BY1125" s="9">
        <v>7.7714285714285705</v>
      </c>
      <c r="CA1125" s="9">
        <v>5.31</v>
      </c>
      <c r="CB1125" s="9">
        <v>5.17</v>
      </c>
      <c r="CC1125" s="9">
        <v>5.52</v>
      </c>
      <c r="CD1125" s="9">
        <v>5.29</v>
      </c>
      <c r="CE1125" s="9">
        <v>5.0650000000000004</v>
      </c>
      <c r="CF1125" s="9">
        <v>4.9800000000000004</v>
      </c>
      <c r="CG1125" s="9">
        <v>5.21</v>
      </c>
      <c r="CH1125" s="9">
        <v>5.2949999999999999</v>
      </c>
      <c r="CI1125" s="9">
        <v>6.5155000000000003</v>
      </c>
      <c r="CJ1125" s="9">
        <v>6.335</v>
      </c>
      <c r="CK1125" s="9">
        <v>5.6290000000000004</v>
      </c>
      <c r="CL1125" s="169">
        <v>6.96</v>
      </c>
      <c r="CM1125" s="9">
        <v>5.3</v>
      </c>
      <c r="CN1125" s="9">
        <v>6.5155000000000003</v>
      </c>
      <c r="CO1125" s="9">
        <v>5.3250000000000002</v>
      </c>
      <c r="CP1125" s="9">
        <v>5.3</v>
      </c>
      <c r="CQ1125" s="9">
        <v>5.7720000000000002</v>
      </c>
      <c r="CR1125" s="9">
        <v>6.5440000000000005</v>
      </c>
      <c r="CS1125" s="9">
        <v>5.48</v>
      </c>
      <c r="CT1125" s="9">
        <v>5.48</v>
      </c>
      <c r="CU1125" s="9">
        <v>6.8455000000000004</v>
      </c>
    </row>
    <row r="1126" spans="1:103" hidden="1" x14ac:dyDescent="0.25">
      <c r="A1126" s="8">
        <v>36896</v>
      </c>
      <c r="B1126" s="5">
        <f t="shared" si="44"/>
        <v>1120</v>
      </c>
      <c r="C1126" s="9"/>
      <c r="D1126" s="8"/>
      <c r="E1126" s="9">
        <v>10.07</v>
      </c>
      <c r="F1126" s="9">
        <v>8.8859999999999992</v>
      </c>
      <c r="G1126" s="9">
        <v>10.27</v>
      </c>
      <c r="H1126" s="9">
        <v>9.57</v>
      </c>
      <c r="I1126" s="9">
        <v>9.02</v>
      </c>
      <c r="J1126" s="9">
        <v>8.8699999999999992</v>
      </c>
      <c r="K1126" s="9">
        <v>9.67</v>
      </c>
      <c r="L1126" s="9">
        <v>9.82</v>
      </c>
      <c r="M1126" s="9">
        <v>11.07</v>
      </c>
      <c r="N1126" s="9">
        <v>9.77</v>
      </c>
      <c r="O1126" s="9">
        <v>10.57</v>
      </c>
      <c r="P1126" s="9">
        <v>15</v>
      </c>
      <c r="Q1126" s="9">
        <v>9.77</v>
      </c>
      <c r="R1126" s="9">
        <v>9.82</v>
      </c>
      <c r="S1126" s="9">
        <v>10.07</v>
      </c>
      <c r="T1126" s="9">
        <v>10.11</v>
      </c>
      <c r="U1126" s="9">
        <v>10.77</v>
      </c>
      <c r="V1126" s="9">
        <v>12.85</v>
      </c>
      <c r="W1126" s="9">
        <v>10.07</v>
      </c>
      <c r="X1126" s="9">
        <v>10.07</v>
      </c>
      <c r="Y1126" s="9">
        <v>11.07</v>
      </c>
      <c r="Z1126" s="8"/>
      <c r="AA1126" s="1">
        <v>9.1</v>
      </c>
      <c r="AB1126" s="1">
        <v>9.2609999999999992</v>
      </c>
      <c r="AC1126" s="179">
        <f t="shared" si="45"/>
        <v>0</v>
      </c>
      <c r="AE1126" s="9">
        <v>9.2609999999999992</v>
      </c>
      <c r="AF1126" s="9">
        <v>9.0445387127409784</v>
      </c>
      <c r="AG1126" s="9">
        <v>9.8609999999999989</v>
      </c>
      <c r="AH1126" s="9">
        <v>9.1309999999999985</v>
      </c>
      <c r="AI1126" s="9">
        <v>8.5909999999999993</v>
      </c>
      <c r="AJ1126" s="9">
        <v>8.4659999999999993</v>
      </c>
      <c r="AK1126" s="9">
        <v>9.2109999999999985</v>
      </c>
      <c r="AL1126" s="9">
        <v>9.2309999999999999</v>
      </c>
      <c r="AM1126" s="9">
        <v>9.9809999999999999</v>
      </c>
      <c r="AN1126" s="9">
        <v>9.5109999999999992</v>
      </c>
      <c r="AO1126" s="9">
        <v>9.8609999999999989</v>
      </c>
      <c r="AP1126" s="9">
        <v>13.510999999999999</v>
      </c>
      <c r="AQ1126" s="9">
        <v>9.1509999999999998</v>
      </c>
      <c r="AR1126" s="9">
        <v>9.4809999999999999</v>
      </c>
      <c r="AS1126" s="9">
        <v>9.2934999999999999</v>
      </c>
      <c r="AT1126" s="9">
        <v>9.2509999999999994</v>
      </c>
      <c r="AU1126" s="9">
        <v>10.130999999999998</v>
      </c>
      <c r="AV1126" s="9">
        <v>11.360999999999999</v>
      </c>
      <c r="AW1126" s="9">
        <v>9.6609999999999996</v>
      </c>
      <c r="AX1126" s="9">
        <v>9.6109999999999989</v>
      </c>
      <c r="AY1126" s="9">
        <v>9.9309999999999992</v>
      </c>
      <c r="BE1126" s="9">
        <v>5.6535714285714294</v>
      </c>
      <c r="BF1126" s="9">
        <v>5.4335714285714296</v>
      </c>
      <c r="BG1126" s="9">
        <v>5.8285714285714292</v>
      </c>
      <c r="BH1126" s="9">
        <v>5.6228571428571437</v>
      </c>
      <c r="BI1126" s="9">
        <v>5.156428571428572</v>
      </c>
      <c r="BJ1126" s="9">
        <v>4.922142857142858</v>
      </c>
      <c r="BK1126" s="9">
        <v>5.5735714285714293</v>
      </c>
      <c r="BL1126" s="9">
        <v>5.6760714285714293</v>
      </c>
      <c r="BM1126" s="9">
        <v>7.9171428571428581</v>
      </c>
      <c r="BN1126" s="9">
        <v>5.5785714285714292</v>
      </c>
      <c r="BO1126" s="9">
        <v>5.8935714285714296</v>
      </c>
      <c r="BP1126" s="9">
        <v>6.2335714285714294</v>
      </c>
      <c r="BQ1126" s="9">
        <v>5.6492857142857149</v>
      </c>
      <c r="BR1126" s="9">
        <v>7.5171428571428578</v>
      </c>
      <c r="BS1126" s="9">
        <v>5.6735714285714289</v>
      </c>
      <c r="BT1126" s="9">
        <v>5.6583571428571435</v>
      </c>
      <c r="BU1126" s="9">
        <v>5.9535714285714292</v>
      </c>
      <c r="BV1126" s="9">
        <v>6.1035714285714295</v>
      </c>
      <c r="BW1126" s="9">
        <v>5.7035714285714292</v>
      </c>
      <c r="BX1126" s="9">
        <v>5.713571428571429</v>
      </c>
      <c r="BY1126" s="9">
        <v>7.9242857142857144</v>
      </c>
      <c r="BZ1126" s="9"/>
      <c r="CA1126" s="9">
        <v>5.5239999999999991</v>
      </c>
      <c r="CB1126" s="9">
        <v>5.3839999999999995</v>
      </c>
      <c r="CC1126" s="9">
        <v>5.7539999999999996</v>
      </c>
      <c r="CD1126" s="9">
        <v>5.5039999999999996</v>
      </c>
      <c r="CE1126" s="9">
        <v>5.2189999999999994</v>
      </c>
      <c r="CF1126" s="9">
        <v>5.1639999999999988</v>
      </c>
      <c r="CG1126" s="9">
        <v>5.4139999999999988</v>
      </c>
      <c r="CH1126" s="9">
        <v>5.5089999999999995</v>
      </c>
      <c r="CI1126" s="9">
        <v>6.7294999999999989</v>
      </c>
      <c r="CJ1126" s="9">
        <v>6.4739999999999993</v>
      </c>
      <c r="CK1126" s="9">
        <v>5.8429999999999991</v>
      </c>
      <c r="CL1126" s="9">
        <v>7.1739999999999995</v>
      </c>
      <c r="CM1126" s="9">
        <v>5.5139999999999993</v>
      </c>
      <c r="CN1126" s="9">
        <v>6.7294999999999989</v>
      </c>
      <c r="CO1126" s="9">
        <v>5.5389999999999988</v>
      </c>
      <c r="CP1126" s="9">
        <v>5.5139999999999993</v>
      </c>
      <c r="CQ1126" s="9">
        <v>5.9859999999999989</v>
      </c>
      <c r="CR1126" s="9">
        <v>6.7579999999999991</v>
      </c>
      <c r="CS1126" s="9">
        <v>5.6739999999999995</v>
      </c>
      <c r="CT1126" s="9">
        <v>5.6739999999999995</v>
      </c>
      <c r="CU1126" s="9">
        <v>7.059499999999999</v>
      </c>
      <c r="CV1126" s="9"/>
      <c r="CW1126" s="9"/>
      <c r="CX1126" s="9"/>
      <c r="CY1126" s="9"/>
    </row>
    <row r="1127" spans="1:103" hidden="1" x14ac:dyDescent="0.25">
      <c r="A1127" s="8">
        <v>36899</v>
      </c>
      <c r="B1127" s="5">
        <f t="shared" si="44"/>
        <v>1121</v>
      </c>
      <c r="C1127" s="9"/>
      <c r="E1127" s="16">
        <v>10.31</v>
      </c>
      <c r="F1127" s="16">
        <v>9.3919999999999995</v>
      </c>
      <c r="G1127" s="16">
        <v>10.71</v>
      </c>
      <c r="H1127" s="16">
        <v>9.56</v>
      </c>
      <c r="I1127" s="16">
        <v>9.01</v>
      </c>
      <c r="J1127" s="16">
        <v>8.9600000000000009</v>
      </c>
      <c r="K1127" s="16">
        <v>9.81</v>
      </c>
      <c r="L1127" s="16">
        <v>10.01</v>
      </c>
      <c r="M1127" s="16">
        <v>10.01</v>
      </c>
      <c r="N1127" s="16">
        <v>10.01</v>
      </c>
      <c r="O1127" s="16">
        <v>10.81</v>
      </c>
      <c r="P1127" s="16">
        <v>15.5</v>
      </c>
      <c r="Q1127" s="16">
        <v>9.81</v>
      </c>
      <c r="R1127" s="16">
        <v>9.56</v>
      </c>
      <c r="S1127" s="16">
        <v>10.35</v>
      </c>
      <c r="T1127" s="16">
        <v>10.36</v>
      </c>
      <c r="U1127" s="16">
        <v>11.06</v>
      </c>
      <c r="V1127" s="16">
        <v>13.1</v>
      </c>
      <c r="W1127" s="16">
        <v>10.31</v>
      </c>
      <c r="X1127" s="16">
        <v>10.31</v>
      </c>
      <c r="Y1127" s="16">
        <v>10.61</v>
      </c>
      <c r="AA1127" s="1">
        <v>9.6999999999999993</v>
      </c>
      <c r="AB1127" s="1">
        <v>9.6890000000000001</v>
      </c>
      <c r="AC1127" s="179">
        <f t="shared" si="45"/>
        <v>0</v>
      </c>
      <c r="AE1127" s="9">
        <v>9.6890000000000001</v>
      </c>
      <c r="AF1127" s="9">
        <v>9.3705010663384201</v>
      </c>
      <c r="AG1127" s="9">
        <v>10.289</v>
      </c>
      <c r="AH1127" s="9">
        <v>9.2989999999999995</v>
      </c>
      <c r="AI1127" s="9">
        <v>8.9190000000000005</v>
      </c>
      <c r="AJ1127" s="9">
        <v>8.7539999999999996</v>
      </c>
      <c r="AK1127" s="9">
        <v>9.5890000000000004</v>
      </c>
      <c r="AL1127" s="9">
        <v>9.6240000000000006</v>
      </c>
      <c r="AM1127" s="9">
        <v>9.6890000000000001</v>
      </c>
      <c r="AN1127" s="9">
        <v>9.5389999999999997</v>
      </c>
      <c r="AO1127" s="9">
        <v>10.339</v>
      </c>
      <c r="AP1127" s="9">
        <v>14.689</v>
      </c>
      <c r="AQ1127" s="9">
        <v>9.4090000000000007</v>
      </c>
      <c r="AR1127" s="9">
        <v>9.4890000000000008</v>
      </c>
      <c r="AS1127" s="9">
        <v>9.7215000000000007</v>
      </c>
      <c r="AT1127" s="9">
        <v>9.6890000000000001</v>
      </c>
      <c r="AU1127" s="9">
        <v>10.699</v>
      </c>
      <c r="AV1127" s="9">
        <v>11.989000000000001</v>
      </c>
      <c r="AW1127" s="9">
        <v>10.138999999999999</v>
      </c>
      <c r="AX1127" s="9">
        <v>10.039</v>
      </c>
      <c r="AY1127" s="9">
        <v>9.7889999999999997</v>
      </c>
      <c r="BE1127" s="9">
        <v>5.8721428571428564</v>
      </c>
      <c r="BF1127" s="9">
        <v>5.6271428571428563</v>
      </c>
      <c r="BG1127" s="9">
        <v>6.0471428571428563</v>
      </c>
      <c r="BH1127" s="9">
        <v>5.7885714285714283</v>
      </c>
      <c r="BI1127" s="9">
        <v>5.3150000000000004</v>
      </c>
      <c r="BJ1127" s="9">
        <v>5.0407142857142846</v>
      </c>
      <c r="BK1127" s="9">
        <v>5.7721428571428568</v>
      </c>
      <c r="BL1127" s="9">
        <v>5.8871428571428561</v>
      </c>
      <c r="BM1127" s="9">
        <v>7.0285714285714276</v>
      </c>
      <c r="BN1127" s="9">
        <v>5.767142857142856</v>
      </c>
      <c r="BO1127" s="9">
        <v>6.1121428571428567</v>
      </c>
      <c r="BP1127" s="9">
        <v>6.4521428571428565</v>
      </c>
      <c r="BQ1127" s="9">
        <v>5.83</v>
      </c>
      <c r="BR1127" s="9">
        <v>6.6285714285714281</v>
      </c>
      <c r="BS1127" s="9">
        <v>5.8946428571428564</v>
      </c>
      <c r="BT1127" s="9">
        <v>5.8769285714285706</v>
      </c>
      <c r="BU1127" s="9">
        <v>6.1721428571428563</v>
      </c>
      <c r="BV1127" s="9">
        <v>6.3221428571428566</v>
      </c>
      <c r="BW1127" s="9">
        <v>5.9021428571428567</v>
      </c>
      <c r="BX1127" s="9">
        <v>5.9121428571428565</v>
      </c>
      <c r="BY1127" s="9">
        <v>7.0357142857142847</v>
      </c>
      <c r="CA1127" s="9">
        <v>5.6970000000000001</v>
      </c>
      <c r="CB1127" s="9">
        <v>5.5270000000000001</v>
      </c>
      <c r="CC1127" s="9">
        <v>5.9270000000000005</v>
      </c>
      <c r="CD1127" s="9">
        <v>5.6470000000000002</v>
      </c>
      <c r="CE1127" s="9">
        <v>5.3920000000000003</v>
      </c>
      <c r="CF1127" s="9">
        <v>5.3369999999999997</v>
      </c>
      <c r="CG1127" s="9">
        <v>5.5869999999999997</v>
      </c>
      <c r="CH1127" s="9">
        <v>5.6764999999999999</v>
      </c>
      <c r="CI1127" s="9">
        <v>6.9024999999999999</v>
      </c>
      <c r="CJ1127" s="9">
        <v>6.5469999999999997</v>
      </c>
      <c r="CK1127" s="9">
        <v>6.016</v>
      </c>
      <c r="CL1127" s="9">
        <v>7.3469999999999995</v>
      </c>
      <c r="CM1127" s="9">
        <v>5.657</v>
      </c>
      <c r="CN1127" s="9">
        <v>6.9024999999999999</v>
      </c>
      <c r="CO1127" s="9">
        <v>5.7119999999999997</v>
      </c>
      <c r="CP1127" s="9">
        <v>5.6870000000000003</v>
      </c>
      <c r="CQ1127" s="9">
        <v>6.1589999999999998</v>
      </c>
      <c r="CR1127" s="9">
        <v>6.931</v>
      </c>
      <c r="CS1127" s="9">
        <v>5.8470000000000004</v>
      </c>
      <c r="CT1127" s="9">
        <v>5.8470000000000004</v>
      </c>
      <c r="CU1127" s="9">
        <v>7.2324999999999999</v>
      </c>
    </row>
    <row r="1128" spans="1:103" hidden="1" x14ac:dyDescent="0.25">
      <c r="A1128" s="8">
        <v>36900</v>
      </c>
      <c r="B1128" s="5">
        <f t="shared" si="44"/>
        <v>1122</v>
      </c>
      <c r="C1128" s="9"/>
      <c r="E1128" s="16">
        <v>10.25</v>
      </c>
      <c r="F1128" s="16">
        <v>9.4139999999999997</v>
      </c>
      <c r="G1128" s="16">
        <v>10.7</v>
      </c>
      <c r="H1128" s="16">
        <v>9.6</v>
      </c>
      <c r="I1128" s="16">
        <v>9.0500000000000007</v>
      </c>
      <c r="J1128" s="16">
        <v>9</v>
      </c>
      <c r="K1128" s="16">
        <v>10</v>
      </c>
      <c r="L1128" s="16">
        <v>10</v>
      </c>
      <c r="M1128" s="16">
        <v>10.25</v>
      </c>
      <c r="N1128" s="16">
        <v>9.9499999999999993</v>
      </c>
      <c r="O1128" s="16">
        <v>10.75</v>
      </c>
      <c r="P1128" s="16">
        <v>15.5</v>
      </c>
      <c r="Q1128" s="16">
        <v>9.85</v>
      </c>
      <c r="R1128" s="16">
        <v>9.6</v>
      </c>
      <c r="S1128" s="16">
        <v>10.25</v>
      </c>
      <c r="T1128" s="16">
        <v>10.27</v>
      </c>
      <c r="U1128" s="16">
        <v>11</v>
      </c>
      <c r="V1128" s="16">
        <v>13</v>
      </c>
      <c r="W1128" s="16">
        <v>10.35</v>
      </c>
      <c r="X1128" s="16">
        <v>10.35</v>
      </c>
      <c r="Y1128" s="16">
        <v>10.35</v>
      </c>
      <c r="AA1128" s="1">
        <v>9.52</v>
      </c>
      <c r="AB1128" s="1">
        <v>9.8190000000000008</v>
      </c>
      <c r="AC1128" s="179">
        <f t="shared" si="45"/>
        <v>0</v>
      </c>
      <c r="AE1128" s="9">
        <v>9.8190000000000008</v>
      </c>
      <c r="AF1128" s="9">
        <v>9.4716998206235612</v>
      </c>
      <c r="AG1128" s="9">
        <v>10.439</v>
      </c>
      <c r="AH1128" s="9">
        <v>9.4490000000000016</v>
      </c>
      <c r="AI1128" s="9">
        <v>9.0289999999999999</v>
      </c>
      <c r="AJ1128" s="9">
        <v>8.8990000000000009</v>
      </c>
      <c r="AK1128" s="9">
        <v>9.729000000000001</v>
      </c>
      <c r="AL1128" s="9">
        <v>9.7590000000000003</v>
      </c>
      <c r="AM1128" s="9">
        <v>10.019</v>
      </c>
      <c r="AN1128" s="9">
        <v>9.6690000000000005</v>
      </c>
      <c r="AO1128" s="9">
        <v>10.469000000000001</v>
      </c>
      <c r="AP1128" s="9">
        <v>14.819000000000001</v>
      </c>
      <c r="AQ1128" s="9">
        <v>9.5490000000000013</v>
      </c>
      <c r="AR1128" s="9">
        <v>9.9190000000000005</v>
      </c>
      <c r="AS1128" s="9">
        <v>9.8515000000000015</v>
      </c>
      <c r="AT1128" s="9">
        <v>9.8190000000000008</v>
      </c>
      <c r="AU1128" s="9">
        <v>10.829000000000001</v>
      </c>
      <c r="AV1128" s="9">
        <v>12.119</v>
      </c>
      <c r="AW1128" s="9">
        <v>10.209000000000001</v>
      </c>
      <c r="AX1128" s="9">
        <v>10.139000000000001</v>
      </c>
      <c r="AY1128" s="9">
        <v>10.219000000000001</v>
      </c>
      <c r="BE1128" s="9">
        <v>6.0614285714285723</v>
      </c>
      <c r="BF1128" s="9">
        <v>5.8164285714285722</v>
      </c>
      <c r="BG1128" s="9">
        <v>6.241428571428572</v>
      </c>
      <c r="BH1128" s="9">
        <v>5.9778571428571441</v>
      </c>
      <c r="BI1128" s="9">
        <v>5.5549999999999997</v>
      </c>
      <c r="BJ1128" s="9">
        <v>5.25</v>
      </c>
      <c r="BK1128" s="9">
        <v>5.9714285714285724</v>
      </c>
      <c r="BL1128" s="9">
        <v>6.076428571428572</v>
      </c>
      <c r="BM1128" s="9">
        <v>7.1607142857142865</v>
      </c>
      <c r="BN1128" s="9">
        <v>5.9564285714285718</v>
      </c>
      <c r="BO1128" s="9">
        <v>6.3014285714285725</v>
      </c>
      <c r="BP1128" s="9">
        <v>6.6414285714285723</v>
      </c>
      <c r="BQ1128" s="9">
        <v>6.019285714285715</v>
      </c>
      <c r="BR1128" s="9">
        <v>6.760714285714287</v>
      </c>
      <c r="BS1128" s="9">
        <v>6.0839285714285722</v>
      </c>
      <c r="BT1128" s="9">
        <v>6.0662142857142864</v>
      </c>
      <c r="BU1128" s="9">
        <v>6.3614285714285721</v>
      </c>
      <c r="BV1128" s="9">
        <v>6.5114285714285725</v>
      </c>
      <c r="BW1128" s="9">
        <v>6.1014285714285723</v>
      </c>
      <c r="BX1128" s="9">
        <v>6.1114285714285721</v>
      </c>
      <c r="BY1128" s="9">
        <v>7.1678571428571436</v>
      </c>
      <c r="CA1128" s="9">
        <v>5.8890000000000002</v>
      </c>
      <c r="CB1128" s="9">
        <v>5.7190000000000003</v>
      </c>
      <c r="CC1128" s="9">
        <v>6.1190000000000007</v>
      </c>
      <c r="CD1128" s="9">
        <v>5.8390000000000004</v>
      </c>
      <c r="CE1128" s="9">
        <v>5.5840000000000005</v>
      </c>
      <c r="CF1128" s="9">
        <v>5.5289999999999999</v>
      </c>
      <c r="CG1128" s="9">
        <v>5.7890000000000006</v>
      </c>
      <c r="CH1128" s="9">
        <v>5.8685</v>
      </c>
      <c r="CI1128" s="9">
        <v>7.0945</v>
      </c>
      <c r="CJ1128" s="9">
        <v>6.7140000000000004</v>
      </c>
      <c r="CK1128" s="9">
        <v>6.2080000000000002</v>
      </c>
      <c r="CL1128" s="9">
        <v>7.5389999999999997</v>
      </c>
      <c r="CM1128" s="9">
        <v>5.8490000000000002</v>
      </c>
      <c r="CN1128" s="9">
        <v>7.0945</v>
      </c>
      <c r="CO1128" s="9">
        <v>5.9039999999999999</v>
      </c>
      <c r="CP1128" s="9">
        <v>5.8790000000000004</v>
      </c>
      <c r="CQ1128" s="9">
        <v>6.351</v>
      </c>
      <c r="CR1128" s="9">
        <v>7.1230000000000002</v>
      </c>
      <c r="CS1128" s="9">
        <v>6.0390000000000006</v>
      </c>
      <c r="CT1128" s="9">
        <v>6.0390000000000006</v>
      </c>
      <c r="CU1128" s="9">
        <v>7.4245000000000001</v>
      </c>
    </row>
    <row r="1129" spans="1:103" hidden="1" x14ac:dyDescent="0.25">
      <c r="A1129" s="8">
        <v>36901</v>
      </c>
      <c r="B1129" s="5">
        <f t="shared" si="44"/>
        <v>1123</v>
      </c>
      <c r="C1129" s="9"/>
      <c r="E1129" s="16">
        <v>9.39</v>
      </c>
      <c r="F1129" s="16">
        <v>8.7490000000000006</v>
      </c>
      <c r="G1129" s="16">
        <v>9.7899999999999991</v>
      </c>
      <c r="H1129" s="16">
        <v>9.14</v>
      </c>
      <c r="I1129" s="16">
        <v>8.49</v>
      </c>
      <c r="J1129" s="16">
        <v>8.44</v>
      </c>
      <c r="K1129" s="16">
        <v>9.19</v>
      </c>
      <c r="L1129" s="16">
        <v>9.2799999999999994</v>
      </c>
      <c r="M1129" s="16">
        <v>11.14</v>
      </c>
      <c r="N1129" s="16">
        <v>9.09</v>
      </c>
      <c r="O1129" s="16">
        <v>9.89</v>
      </c>
      <c r="P1129" s="16">
        <v>15</v>
      </c>
      <c r="Q1129" s="16">
        <v>9.09</v>
      </c>
      <c r="R1129" s="16">
        <v>10.39</v>
      </c>
      <c r="S1129" s="16">
        <v>9.4499999999999993</v>
      </c>
      <c r="T1129" s="16">
        <v>9.39</v>
      </c>
      <c r="U1129" s="16">
        <v>10.09</v>
      </c>
      <c r="V1129" s="16">
        <v>12.14</v>
      </c>
      <c r="W1129" s="16">
        <v>9.49</v>
      </c>
      <c r="X1129" s="16">
        <v>9.49</v>
      </c>
      <c r="Y1129" s="16">
        <v>11.14</v>
      </c>
      <c r="AA1129" s="1">
        <v>9.6</v>
      </c>
      <c r="AB1129" s="1">
        <v>9.1280000000000001</v>
      </c>
      <c r="AC1129" s="179">
        <f t="shared" si="45"/>
        <v>0</v>
      </c>
      <c r="AE1129" s="9">
        <v>9.1280000000000001</v>
      </c>
      <c r="AF1129" s="9">
        <v>8.855099751281621</v>
      </c>
      <c r="AG1129" s="9">
        <v>9.6479999999999997</v>
      </c>
      <c r="AH1129" s="9">
        <v>8.8680000000000003</v>
      </c>
      <c r="AI1129" s="9">
        <v>8.5030000000000001</v>
      </c>
      <c r="AJ1129" s="9">
        <v>8.4280000000000008</v>
      </c>
      <c r="AK1129" s="9">
        <v>9.0280000000000005</v>
      </c>
      <c r="AL1129" s="9">
        <v>9.0779999999999994</v>
      </c>
      <c r="AM1129" s="9">
        <v>9.7080000000000002</v>
      </c>
      <c r="AN1129" s="9">
        <v>9.1530000000000005</v>
      </c>
      <c r="AO1129" s="9">
        <v>9.7780000000000005</v>
      </c>
      <c r="AP1129" s="9">
        <v>13.628</v>
      </c>
      <c r="AQ1129" s="9">
        <v>8.9179999999999993</v>
      </c>
      <c r="AR1129" s="9">
        <v>9.5080000000000009</v>
      </c>
      <c r="AS1129" s="9">
        <v>9.1605000000000008</v>
      </c>
      <c r="AT1129" s="9">
        <v>9.1180000000000003</v>
      </c>
      <c r="AU1129" s="9">
        <v>10.058</v>
      </c>
      <c r="AV1129" s="9">
        <v>11.128</v>
      </c>
      <c r="AW1129" s="9">
        <v>9.4480000000000004</v>
      </c>
      <c r="AX1129" s="9">
        <v>9.3480000000000008</v>
      </c>
      <c r="AY1129" s="9">
        <v>9.9079999999999995</v>
      </c>
      <c r="BE1129" s="9">
        <v>6.0912857142857133</v>
      </c>
      <c r="BF1129" s="9">
        <v>5.8412857142857133</v>
      </c>
      <c r="BG1129" s="9">
        <v>6.271285714285713</v>
      </c>
      <c r="BH1129" s="9">
        <v>6.0077142857142851</v>
      </c>
      <c r="BI1129" s="9">
        <v>5.6369999999999987</v>
      </c>
      <c r="BJ1129" s="9">
        <v>5.3798571428571416</v>
      </c>
      <c r="BK1129" s="9">
        <v>5.9912857142857137</v>
      </c>
      <c r="BL1129" s="9">
        <v>6.106285714285713</v>
      </c>
      <c r="BM1129" s="9">
        <v>7.3334285714285707</v>
      </c>
      <c r="BN1129" s="9">
        <v>5.9862857142857129</v>
      </c>
      <c r="BO1129" s="9">
        <v>6.3366428571428557</v>
      </c>
      <c r="BP1129" s="9">
        <v>6.6605714285714273</v>
      </c>
      <c r="BQ1129" s="9">
        <v>6.049142857142856</v>
      </c>
      <c r="BR1129" s="9">
        <v>6.9334285714285704</v>
      </c>
      <c r="BS1129" s="9">
        <v>6.1137857142857133</v>
      </c>
      <c r="BT1129" s="9">
        <v>6.0960714285714275</v>
      </c>
      <c r="BU1129" s="9">
        <v>6.4127142857142845</v>
      </c>
      <c r="BV1129" s="9">
        <v>6.5484285714285706</v>
      </c>
      <c r="BW1129" s="9">
        <v>6.1212857142857136</v>
      </c>
      <c r="BX1129" s="9">
        <v>6.1312857142857133</v>
      </c>
      <c r="BY1129" s="9">
        <v>7.3405714285714279</v>
      </c>
      <c r="CA1129" s="9">
        <v>5.9969999999999999</v>
      </c>
      <c r="CB1129" s="9">
        <v>5.827</v>
      </c>
      <c r="CC1129" s="9">
        <v>6.2169999999999996</v>
      </c>
      <c r="CD1129" s="9">
        <v>5.9669999999999996</v>
      </c>
      <c r="CE1129" s="9">
        <v>5.6970000000000001</v>
      </c>
      <c r="CF1129" s="9">
        <v>5.617</v>
      </c>
      <c r="CG1129" s="9">
        <v>5.8970000000000002</v>
      </c>
      <c r="CH1129" s="9">
        <v>5.9764999999999997</v>
      </c>
      <c r="CI1129" s="9">
        <v>7.1025</v>
      </c>
      <c r="CJ1129" s="9">
        <v>6.8220000000000001</v>
      </c>
      <c r="CK1129" s="9">
        <v>6.3159999999999998</v>
      </c>
      <c r="CL1129" s="9">
        <v>7.6470000000000002</v>
      </c>
      <c r="CM1129" s="9">
        <v>5.9669999999999996</v>
      </c>
      <c r="CN1129" s="9">
        <v>7.0025000000000004</v>
      </c>
      <c r="CO1129" s="9">
        <v>6.0119999999999996</v>
      </c>
      <c r="CP1129" s="9">
        <v>5.9870000000000001</v>
      </c>
      <c r="CQ1129" s="9">
        <v>6.4589999999999996</v>
      </c>
      <c r="CR1129" s="9">
        <v>7.2309999999999999</v>
      </c>
      <c r="CS1129" s="9">
        <v>6.1470000000000002</v>
      </c>
      <c r="CT1129" s="9">
        <v>6.1470000000000002</v>
      </c>
      <c r="CU1129" s="9">
        <v>7.4325000000000001</v>
      </c>
    </row>
    <row r="1130" spans="1:103" hidden="1" x14ac:dyDescent="0.25">
      <c r="A1130" s="8">
        <v>36902</v>
      </c>
      <c r="B1130" s="5">
        <f t="shared" si="44"/>
        <v>1124</v>
      </c>
      <c r="C1130" s="9"/>
      <c r="E1130" s="16">
        <v>8.89</v>
      </c>
      <c r="F1130" s="16">
        <v>8.3680000000000003</v>
      </c>
      <c r="G1130" s="16">
        <v>9.14</v>
      </c>
      <c r="H1130" s="16">
        <v>8.74</v>
      </c>
      <c r="I1130" s="16">
        <v>8.2899999999999991</v>
      </c>
      <c r="J1130" s="16">
        <v>8.24</v>
      </c>
      <c r="K1130" s="16">
        <v>8.74</v>
      </c>
      <c r="L1130" s="16">
        <v>8.77</v>
      </c>
      <c r="M1130" s="16">
        <v>10.84</v>
      </c>
      <c r="N1130" s="16">
        <v>8.59</v>
      </c>
      <c r="O1130" s="16">
        <v>9.3000000000000007</v>
      </c>
      <c r="P1130" s="16">
        <v>12</v>
      </c>
      <c r="Q1130" s="16">
        <v>8.59</v>
      </c>
      <c r="R1130" s="16">
        <v>9.59</v>
      </c>
      <c r="S1130" s="16">
        <v>9.0399999999999991</v>
      </c>
      <c r="T1130" s="16">
        <v>8.91</v>
      </c>
      <c r="U1130" s="16">
        <v>9.52</v>
      </c>
      <c r="V1130" s="16">
        <v>11</v>
      </c>
      <c r="W1130" s="16">
        <v>8.94</v>
      </c>
      <c r="X1130" s="16">
        <v>8.94</v>
      </c>
      <c r="Y1130" s="16">
        <v>10.39</v>
      </c>
      <c r="AA1130" s="1">
        <v>8.68</v>
      </c>
      <c r="AB1130" s="1">
        <v>8.7080000000000002</v>
      </c>
      <c r="AC1130" s="179">
        <f t="shared" si="45"/>
        <v>0</v>
      </c>
      <c r="AE1130" s="9">
        <v>8.7080000000000002</v>
      </c>
      <c r="AF1130" s="9">
        <v>8.712406606697126</v>
      </c>
      <c r="AG1130" s="9">
        <v>9.2080000000000002</v>
      </c>
      <c r="AH1130" s="9">
        <v>8.4779999999999998</v>
      </c>
      <c r="AI1130" s="9">
        <v>8.2330000000000005</v>
      </c>
      <c r="AJ1130" s="9">
        <v>8.1579999999999995</v>
      </c>
      <c r="AK1130" s="9">
        <v>8.6080000000000005</v>
      </c>
      <c r="AL1130" s="9">
        <v>8.6630000000000003</v>
      </c>
      <c r="AM1130" s="9">
        <v>9.9079999999999995</v>
      </c>
      <c r="AN1130" s="9">
        <v>9.0080000000000009</v>
      </c>
      <c r="AO1130" s="9">
        <v>9.3079999999999998</v>
      </c>
      <c r="AP1130" s="9">
        <v>12.708</v>
      </c>
      <c r="AQ1130" s="9">
        <v>8.5280000000000005</v>
      </c>
      <c r="AR1130" s="9">
        <v>9.7080000000000002</v>
      </c>
      <c r="AS1130" s="9">
        <v>8.7405000000000008</v>
      </c>
      <c r="AT1130" s="9">
        <v>8.6980000000000004</v>
      </c>
      <c r="AU1130" s="9">
        <v>9.5980000000000008</v>
      </c>
      <c r="AV1130" s="9">
        <v>10.458</v>
      </c>
      <c r="AW1130" s="9">
        <v>8.9779999999999998</v>
      </c>
      <c r="AX1130" s="9">
        <v>8.9280000000000008</v>
      </c>
      <c r="AY1130" s="9">
        <v>10.108000000000001</v>
      </c>
      <c r="BE1130" s="9">
        <v>6.0175714285714283</v>
      </c>
      <c r="BF1130" s="9">
        <v>5.7675714285714283</v>
      </c>
      <c r="BG1130" s="9">
        <v>6.1975714285714281</v>
      </c>
      <c r="BH1130" s="9">
        <v>5.9639999999999995</v>
      </c>
      <c r="BI1130" s="9">
        <v>5.5704285714285708</v>
      </c>
      <c r="BJ1130" s="9">
        <v>5.3361428571428569</v>
      </c>
      <c r="BK1130" s="9">
        <v>5.9175714285714287</v>
      </c>
      <c r="BL1130" s="9">
        <v>6.0375714285714279</v>
      </c>
      <c r="BM1130" s="9">
        <v>7.395428571428571</v>
      </c>
      <c r="BN1130" s="9">
        <v>5.9225714285714286</v>
      </c>
      <c r="BO1130" s="9">
        <v>6.2629285714285707</v>
      </c>
      <c r="BP1130" s="9">
        <v>6.5939999999999994</v>
      </c>
      <c r="BQ1130" s="9">
        <v>6.0054285714285713</v>
      </c>
      <c r="BR1130" s="9">
        <v>6.9954285714285716</v>
      </c>
      <c r="BS1130" s="9">
        <v>6.0400714285714283</v>
      </c>
      <c r="BT1130" s="9">
        <v>6.0223571428571425</v>
      </c>
      <c r="BU1130" s="9">
        <v>6.3482857142857139</v>
      </c>
      <c r="BV1130" s="9">
        <v>6.4747142857142856</v>
      </c>
      <c r="BW1130" s="9">
        <v>6.0475714285714286</v>
      </c>
      <c r="BX1130" s="9">
        <v>6.0575714285714284</v>
      </c>
      <c r="BY1130" s="9">
        <v>7.4025714285714281</v>
      </c>
      <c r="CA1130" s="9">
        <v>5.9760000000000009</v>
      </c>
      <c r="CB1130" s="9">
        <v>5.801000000000001</v>
      </c>
      <c r="CC1130" s="9">
        <v>6.2060000000000013</v>
      </c>
      <c r="CD1130" s="9">
        <v>5.9460000000000006</v>
      </c>
      <c r="CE1130" s="9">
        <v>5.676000000000001</v>
      </c>
      <c r="CF1130" s="9">
        <v>5.596000000000001</v>
      </c>
      <c r="CG1130" s="9">
        <v>5.8760000000000012</v>
      </c>
      <c r="CH1130" s="9">
        <v>5.9555000000000007</v>
      </c>
      <c r="CI1130" s="9">
        <v>7.081500000000001</v>
      </c>
      <c r="CJ1130" s="9">
        <v>6.8260000000000005</v>
      </c>
      <c r="CK1130" s="9">
        <v>6.2949999999999999</v>
      </c>
      <c r="CL1130" s="9">
        <v>7.6260000000000012</v>
      </c>
      <c r="CM1130" s="9">
        <v>5.9460000000000006</v>
      </c>
      <c r="CN1130" s="9">
        <v>6.9815000000000005</v>
      </c>
      <c r="CO1130" s="9">
        <v>5.9910000000000005</v>
      </c>
      <c r="CP1130" s="9">
        <v>5.9660000000000011</v>
      </c>
      <c r="CQ1130" s="9">
        <v>6.4380000000000006</v>
      </c>
      <c r="CR1130" s="9">
        <v>7.21</v>
      </c>
      <c r="CS1130" s="9">
        <v>6.1260000000000012</v>
      </c>
      <c r="CT1130" s="9">
        <v>6.1260000000000012</v>
      </c>
      <c r="CU1130" s="9">
        <v>7.4115000000000011</v>
      </c>
    </row>
    <row r="1131" spans="1:103" hidden="1" x14ac:dyDescent="0.25">
      <c r="A1131" s="8">
        <v>36903</v>
      </c>
      <c r="B1131" s="5">
        <f t="shared" si="44"/>
        <v>1125</v>
      </c>
      <c r="C1131" s="9"/>
      <c r="E1131" s="16">
        <v>8.82</v>
      </c>
      <c r="F1131" s="16">
        <v>7.9969999999999999</v>
      </c>
      <c r="G1131" s="16">
        <v>9.07</v>
      </c>
      <c r="H1131" s="16">
        <v>8.7200000000000006</v>
      </c>
      <c r="I1131" s="16">
        <v>8.32</v>
      </c>
      <c r="J1131" s="16">
        <v>8.32</v>
      </c>
      <c r="K1131" s="16">
        <v>8.7200000000000006</v>
      </c>
      <c r="L1131" s="16">
        <v>8.7200000000000006</v>
      </c>
      <c r="M1131" s="16">
        <v>11.22</v>
      </c>
      <c r="N1131" s="16">
        <v>8.52</v>
      </c>
      <c r="O1131" s="16">
        <v>9.1999999999999993</v>
      </c>
      <c r="P1131" s="16">
        <v>12</v>
      </c>
      <c r="Q1131" s="16">
        <v>8.6199999999999992</v>
      </c>
      <c r="R1131" s="16">
        <v>9.82</v>
      </c>
      <c r="S1131" s="16">
        <v>8.84</v>
      </c>
      <c r="T1131" s="16">
        <v>8.82</v>
      </c>
      <c r="U1131" s="16">
        <v>9.42</v>
      </c>
      <c r="V1131" s="16">
        <v>11</v>
      </c>
      <c r="W1131" s="16">
        <v>8.8699999999999992</v>
      </c>
      <c r="X1131" s="16">
        <v>8.8699999999999992</v>
      </c>
      <c r="Y1131" s="16">
        <v>11.02</v>
      </c>
      <c r="AA1131" s="1">
        <v>8.68</v>
      </c>
      <c r="AB1131" s="1">
        <v>8.4719999999999995</v>
      </c>
      <c r="AC1131" s="179">
        <f t="shared" si="45"/>
        <v>0</v>
      </c>
      <c r="AE1131" s="9">
        <v>8.4719999999999995</v>
      </c>
      <c r="AF1131" s="9">
        <v>8.57867997679962</v>
      </c>
      <c r="AG1131" s="9">
        <v>8.9219999999999988</v>
      </c>
      <c r="AH1131" s="9">
        <v>8.3019999999999996</v>
      </c>
      <c r="AI1131" s="9">
        <v>8.081999999999999</v>
      </c>
      <c r="AJ1131" s="9">
        <v>8.0220000000000002</v>
      </c>
      <c r="AK1131" s="9">
        <v>8.3620000000000001</v>
      </c>
      <c r="AL1131" s="9">
        <v>8.4369999999999994</v>
      </c>
      <c r="AM1131" s="9">
        <v>9.5719999999999992</v>
      </c>
      <c r="AN1131" s="9">
        <v>8.7219999999999995</v>
      </c>
      <c r="AO1131" s="9">
        <v>9.0719999999999992</v>
      </c>
      <c r="AP1131" s="9">
        <v>12.472</v>
      </c>
      <c r="AQ1131" s="9">
        <v>8.3219999999999992</v>
      </c>
      <c r="AR1131" s="9">
        <v>9.3719999999999999</v>
      </c>
      <c r="AS1131" s="9">
        <v>8.5045000000000002</v>
      </c>
      <c r="AT1131" s="9">
        <v>8.4619999999999997</v>
      </c>
      <c r="AU1131" s="9">
        <v>9.3419999999999987</v>
      </c>
      <c r="AV1131" s="9">
        <v>10.222</v>
      </c>
      <c r="AW1131" s="9">
        <v>8.7419999999999991</v>
      </c>
      <c r="AX1131" s="9">
        <v>8.6920000000000002</v>
      </c>
      <c r="AY1131" s="9">
        <v>9.7720000000000002</v>
      </c>
      <c r="BE1131" s="9">
        <v>6.085</v>
      </c>
      <c r="BF1131" s="9">
        <v>5.835</v>
      </c>
      <c r="BG1131" s="9">
        <v>6.2649999999999997</v>
      </c>
      <c r="BH1131" s="9">
        <v>6.0314285714285711</v>
      </c>
      <c r="BI1131" s="9">
        <v>5.6578571428571429</v>
      </c>
      <c r="BJ1131" s="9">
        <v>5.4335714285714287</v>
      </c>
      <c r="BK1131" s="9">
        <v>5.99</v>
      </c>
      <c r="BL1131" s="9">
        <v>6.1050000000000004</v>
      </c>
      <c r="BM1131" s="9">
        <v>7.3271428571428574</v>
      </c>
      <c r="BN1131" s="9">
        <v>5.99</v>
      </c>
      <c r="BO1131" s="9">
        <v>6.347142857142857</v>
      </c>
      <c r="BP1131" s="9">
        <v>6.661428571428571</v>
      </c>
      <c r="BQ1131" s="9">
        <v>6.0671428571428567</v>
      </c>
      <c r="BR1131" s="9">
        <v>6.927142857142857</v>
      </c>
      <c r="BS1131" s="9">
        <v>6.11</v>
      </c>
      <c r="BT1131" s="9">
        <v>6.0897857142857141</v>
      </c>
      <c r="BU1131" s="9">
        <v>6.4457142857142857</v>
      </c>
      <c r="BV1131" s="9">
        <v>6.5542857142857143</v>
      </c>
      <c r="BW1131" s="9">
        <v>6.1150000000000002</v>
      </c>
      <c r="BX1131" s="9">
        <v>6.125</v>
      </c>
      <c r="BY1131" s="9">
        <v>7.3342857142857145</v>
      </c>
      <c r="CA1131" s="9">
        <v>6.0846</v>
      </c>
      <c r="CB1131" s="9">
        <v>5.9096000000000002</v>
      </c>
      <c r="CC1131" s="9">
        <v>6.3146000000000004</v>
      </c>
      <c r="CD1131" s="9">
        <v>6.0545999999999998</v>
      </c>
      <c r="CE1131" s="9">
        <v>5.8146000000000004</v>
      </c>
      <c r="CF1131" s="9">
        <v>5.7046000000000001</v>
      </c>
      <c r="CG1131" s="9">
        <v>5.9846000000000004</v>
      </c>
      <c r="CH1131" s="9">
        <v>6.0640999999999998</v>
      </c>
      <c r="CI1131" s="9">
        <v>7.0900999999999996</v>
      </c>
      <c r="CJ1131" s="9">
        <v>6.9096000000000002</v>
      </c>
      <c r="CK1131" s="9">
        <v>6.4036</v>
      </c>
      <c r="CL1131" s="169">
        <v>7.7346000000000004</v>
      </c>
      <c r="CM1131" s="9">
        <v>6.0696000000000003</v>
      </c>
      <c r="CN1131" s="9">
        <v>6.9901</v>
      </c>
      <c r="CO1131" s="9">
        <v>6.0995999999999997</v>
      </c>
      <c r="CP1131" s="9">
        <v>6.0746000000000002</v>
      </c>
      <c r="CQ1131" s="9">
        <v>6.5465999999999998</v>
      </c>
      <c r="CR1131" s="9">
        <v>7.3186</v>
      </c>
      <c r="CS1131" s="9">
        <v>6.2145999999999999</v>
      </c>
      <c r="CT1131" s="9">
        <v>6.2145999999999999</v>
      </c>
      <c r="CU1131" s="9">
        <v>7.4200999999999997</v>
      </c>
    </row>
    <row r="1132" spans="1:103" hidden="1" x14ac:dyDescent="0.25">
      <c r="A1132" s="8">
        <v>36907</v>
      </c>
      <c r="B1132" s="5">
        <f t="shared" si="44"/>
        <v>1126</v>
      </c>
      <c r="C1132" s="9"/>
      <c r="E1132" s="16">
        <v>8.3000000000000007</v>
      </c>
      <c r="F1132" s="16">
        <v>7.7110000000000003</v>
      </c>
      <c r="G1132" s="16">
        <v>8.5500000000000007</v>
      </c>
      <c r="H1132" s="16">
        <v>8.35</v>
      </c>
      <c r="I1132" s="16">
        <v>8.1</v>
      </c>
      <c r="J1132" s="16">
        <v>8</v>
      </c>
      <c r="K1132" s="16">
        <v>8.1999999999999993</v>
      </c>
      <c r="L1132" s="16">
        <v>8.2799999999999994</v>
      </c>
      <c r="M1132" s="16">
        <v>12.15</v>
      </c>
      <c r="N1132" s="16">
        <v>8</v>
      </c>
      <c r="O1132" s="16">
        <v>8.68</v>
      </c>
      <c r="P1132" s="16">
        <v>11.4</v>
      </c>
      <c r="Q1132" s="16">
        <v>8.3000000000000007</v>
      </c>
      <c r="R1132" s="16">
        <v>9.85</v>
      </c>
      <c r="S1132" s="16">
        <v>8.32</v>
      </c>
      <c r="T1132" s="16">
        <v>8.2899999999999991</v>
      </c>
      <c r="U1132" s="16">
        <v>8.9</v>
      </c>
      <c r="V1132" s="16">
        <v>10.48</v>
      </c>
      <c r="W1132" s="16">
        <v>8.35</v>
      </c>
      <c r="X1132" s="16">
        <v>8.35</v>
      </c>
      <c r="Y1132" s="16">
        <v>11.3</v>
      </c>
      <c r="AA1132" s="1">
        <v>8.1199999999999992</v>
      </c>
      <c r="AB1132" s="1">
        <v>8.1029999999999998</v>
      </c>
      <c r="AC1132" s="179">
        <f t="shared" si="45"/>
        <v>0</v>
      </c>
      <c r="AE1132" s="9">
        <v>8.1029999999999998</v>
      </c>
      <c r="AF1132" s="9">
        <v>8.3469551096744201</v>
      </c>
      <c r="AG1132" s="9">
        <v>8.4529999999999994</v>
      </c>
      <c r="AH1132" s="9">
        <v>8.0229999999999997</v>
      </c>
      <c r="AI1132" s="9">
        <v>7.843</v>
      </c>
      <c r="AJ1132" s="9">
        <v>7.7229999999999999</v>
      </c>
      <c r="AK1132" s="9">
        <v>8.0030000000000001</v>
      </c>
      <c r="AL1132" s="9">
        <v>8.0779999999999994</v>
      </c>
      <c r="AM1132" s="9">
        <v>10.122999999999999</v>
      </c>
      <c r="AN1132" s="9">
        <v>8.552999999999999</v>
      </c>
      <c r="AO1132" s="9">
        <v>8.6229999999999993</v>
      </c>
      <c r="AP1132" s="9">
        <v>11.652999999999999</v>
      </c>
      <c r="AQ1132" s="9">
        <v>8.0129999999999999</v>
      </c>
      <c r="AR1132" s="9">
        <v>9.423</v>
      </c>
      <c r="AS1132" s="9">
        <v>8.1355000000000004</v>
      </c>
      <c r="AT1132" s="9">
        <v>8.093</v>
      </c>
      <c r="AU1132" s="9">
        <v>8.8829999999999991</v>
      </c>
      <c r="AV1132" s="9">
        <v>9.8529999999999998</v>
      </c>
      <c r="AW1132" s="9">
        <v>8.2829999999999995</v>
      </c>
      <c r="AX1132" s="9">
        <v>8.2829999999999995</v>
      </c>
      <c r="AY1132" s="9">
        <v>10.323</v>
      </c>
      <c r="BE1132" s="9">
        <v>5.9789999999999992</v>
      </c>
      <c r="BF1132" s="9">
        <v>5.7139999999999995</v>
      </c>
      <c r="BG1132" s="9">
        <v>6.1489999999999991</v>
      </c>
      <c r="BH1132" s="9">
        <v>5.9404285714285709</v>
      </c>
      <c r="BI1132" s="9">
        <v>5.5989999999999993</v>
      </c>
      <c r="BJ1132" s="9">
        <v>5.345071428571428</v>
      </c>
      <c r="BK1132" s="9">
        <v>5.8839999999999995</v>
      </c>
      <c r="BL1132" s="9">
        <v>6.0014999999999992</v>
      </c>
      <c r="BM1132" s="9">
        <v>7.4997142857142851</v>
      </c>
      <c r="BN1132" s="9">
        <v>5.8839999999999995</v>
      </c>
      <c r="BO1132" s="9">
        <v>6.2411428571428562</v>
      </c>
      <c r="BP1132" s="9">
        <v>6.5554285714285703</v>
      </c>
      <c r="BQ1132" s="9">
        <v>5.9654285714285704</v>
      </c>
      <c r="BR1132" s="9">
        <v>7.0997142857142848</v>
      </c>
      <c r="BS1132" s="9">
        <v>6.0039999999999996</v>
      </c>
      <c r="BT1132" s="9">
        <v>5.9837857142857134</v>
      </c>
      <c r="BU1132" s="9">
        <v>6.339714285714285</v>
      </c>
      <c r="BV1132" s="9">
        <v>6.4482857142857135</v>
      </c>
      <c r="BW1132" s="9">
        <v>6.0089999999999995</v>
      </c>
      <c r="BX1132" s="9">
        <v>6.0189999999999992</v>
      </c>
      <c r="BY1132" s="9">
        <v>7.5068571428571422</v>
      </c>
      <c r="CA1132" s="9">
        <v>5.9808000000000003</v>
      </c>
      <c r="CB1132" s="9">
        <v>5.8008000000000006</v>
      </c>
      <c r="CC1132" s="9">
        <v>6.1808000000000005</v>
      </c>
      <c r="CD1132" s="9">
        <v>5.9508000000000001</v>
      </c>
      <c r="CE1132" s="9">
        <v>5.7258000000000004</v>
      </c>
      <c r="CF1132" s="9">
        <v>5.6008000000000004</v>
      </c>
      <c r="CG1132" s="9">
        <v>5.8808000000000007</v>
      </c>
      <c r="CH1132" s="9">
        <v>5.9603000000000002</v>
      </c>
      <c r="CI1132" s="9">
        <v>7.1313000000000004</v>
      </c>
      <c r="CJ1132" s="9">
        <v>6.9058000000000002</v>
      </c>
      <c r="CK1132" s="9">
        <v>6.2998000000000003</v>
      </c>
      <c r="CL1132" s="9">
        <v>7.6308000000000007</v>
      </c>
      <c r="CM1132" s="9">
        <v>5.9658000000000007</v>
      </c>
      <c r="CN1132" s="9">
        <v>7.0312999999999999</v>
      </c>
      <c r="CO1132" s="9">
        <v>5.9958</v>
      </c>
      <c r="CP1132" s="9">
        <v>5.9708000000000006</v>
      </c>
      <c r="CQ1132" s="9">
        <v>6.4428000000000001</v>
      </c>
      <c r="CR1132" s="9">
        <v>7.2148000000000003</v>
      </c>
      <c r="CS1132" s="9">
        <v>6.1108000000000002</v>
      </c>
      <c r="CT1132" s="9">
        <v>6.1108000000000002</v>
      </c>
      <c r="CU1132" s="9">
        <v>7.4613000000000005</v>
      </c>
    </row>
    <row r="1133" spans="1:103" hidden="1" x14ac:dyDescent="0.25">
      <c r="A1133" s="8">
        <v>36908</v>
      </c>
      <c r="B1133" s="5">
        <f t="shared" si="44"/>
        <v>1127</v>
      </c>
      <c r="C1133" s="9"/>
      <c r="E1133" s="16">
        <v>6.92</v>
      </c>
      <c r="F1133" s="16">
        <v>6.4580000000000002</v>
      </c>
      <c r="G1133" s="16">
        <v>7.08</v>
      </c>
      <c r="H1133" s="16">
        <v>7.17</v>
      </c>
      <c r="I1133" s="16">
        <v>6.92</v>
      </c>
      <c r="J1133" s="16">
        <v>6.82</v>
      </c>
      <c r="K1133" s="16">
        <v>6.82</v>
      </c>
      <c r="L1133" s="16">
        <v>6.99</v>
      </c>
      <c r="M1133" s="16">
        <v>12.32</v>
      </c>
      <c r="N1133" s="16">
        <v>6.62</v>
      </c>
      <c r="O1133" s="16">
        <v>7.4</v>
      </c>
      <c r="P1133" s="16">
        <v>10</v>
      </c>
      <c r="Q1133" s="16">
        <v>7.09</v>
      </c>
      <c r="R1133" s="16">
        <v>8.92</v>
      </c>
      <c r="S1133" s="16">
        <v>6.95</v>
      </c>
      <c r="T1133" s="16">
        <v>6.92</v>
      </c>
      <c r="U1133" s="16">
        <v>7.62</v>
      </c>
      <c r="V1133" s="16">
        <v>9</v>
      </c>
      <c r="W1133" s="16">
        <v>6.97</v>
      </c>
      <c r="X1133" s="16">
        <v>6.97</v>
      </c>
      <c r="Y1133" s="16">
        <v>11.17</v>
      </c>
      <c r="AA1133" s="1">
        <v>7.72</v>
      </c>
      <c r="AB1133" s="1">
        <v>6.9089999999999998</v>
      </c>
      <c r="AC1133" s="179">
        <f t="shared" si="45"/>
        <v>0</v>
      </c>
      <c r="AE1133" s="9">
        <v>6.9089999999999998</v>
      </c>
      <c r="AF1133" s="9">
        <v>7.6611253213108199</v>
      </c>
      <c r="AG1133" s="9">
        <v>7.1589999999999998</v>
      </c>
      <c r="AH1133" s="9">
        <v>6.9489999999999998</v>
      </c>
      <c r="AI1133" s="9">
        <v>6.6989999999999998</v>
      </c>
      <c r="AJ1133" s="9">
        <v>6.609</v>
      </c>
      <c r="AK1133" s="9">
        <v>6.819</v>
      </c>
      <c r="AL1133" s="9">
        <v>6.899</v>
      </c>
      <c r="AM1133" s="9">
        <v>10.109</v>
      </c>
      <c r="AN1133" s="9">
        <v>7.5089999999999995</v>
      </c>
      <c r="AO1133" s="9">
        <v>7.3289999999999997</v>
      </c>
      <c r="AP1133" s="9">
        <v>9.6589999999999989</v>
      </c>
      <c r="AQ1133" s="9">
        <v>6.8890000000000002</v>
      </c>
      <c r="AR1133" s="9">
        <v>9.0090000000000003</v>
      </c>
      <c r="AS1133" s="9">
        <v>6.9390000000000001</v>
      </c>
      <c r="AT1133" s="9">
        <v>6.9089999999999998</v>
      </c>
      <c r="AU1133" s="9">
        <v>7.5590000000000002</v>
      </c>
      <c r="AV1133" s="9">
        <v>8.4089999999999989</v>
      </c>
      <c r="AW1133" s="9">
        <v>7.0590000000000002</v>
      </c>
      <c r="AX1133" s="9">
        <v>7.0590000000000002</v>
      </c>
      <c r="AY1133" s="9">
        <v>10.308999999999999</v>
      </c>
      <c r="BE1133" s="9">
        <v>5.5028571428571436</v>
      </c>
      <c r="BF1133" s="9">
        <v>5.232857142857144</v>
      </c>
      <c r="BG1133" s="9">
        <v>5.6578571428571438</v>
      </c>
      <c r="BH1133" s="9">
        <v>5.4942857142857147</v>
      </c>
      <c r="BI1133" s="9">
        <v>5.0971428571428579</v>
      </c>
      <c r="BJ1133" s="9">
        <v>4.8839285714285721</v>
      </c>
      <c r="BK1133" s="9">
        <v>5.4028571428571439</v>
      </c>
      <c r="BL1133" s="9">
        <v>5.5278571428571439</v>
      </c>
      <c r="BM1133" s="9">
        <v>7.1592857142857156</v>
      </c>
      <c r="BN1133" s="9">
        <v>5.4228571428571435</v>
      </c>
      <c r="BO1133" s="9">
        <v>5.7557142857142862</v>
      </c>
      <c r="BP1133" s="9">
        <v>6.0707142857142866</v>
      </c>
      <c r="BQ1133" s="9">
        <v>5.5057142857142862</v>
      </c>
      <c r="BR1133" s="9">
        <v>6.7592857142857152</v>
      </c>
      <c r="BS1133" s="9">
        <v>5.5253571428571435</v>
      </c>
      <c r="BT1133" s="9">
        <v>5.5076428571428577</v>
      </c>
      <c r="BU1133" s="9">
        <v>5.8607142857142867</v>
      </c>
      <c r="BV1133" s="9">
        <v>5.9721428571428579</v>
      </c>
      <c r="BW1133" s="9">
        <v>5.5228571428571431</v>
      </c>
      <c r="BX1133" s="9">
        <v>5.5328571428571438</v>
      </c>
      <c r="BY1133" s="9">
        <v>7.1664285714285718</v>
      </c>
      <c r="CA1133" s="9">
        <v>5.5750000000000002</v>
      </c>
      <c r="CB1133" s="9">
        <v>5.3949999999999996</v>
      </c>
      <c r="CC1133" s="9">
        <v>5.7750000000000004</v>
      </c>
      <c r="CD1133" s="9">
        <v>5.5549999999999997</v>
      </c>
      <c r="CE1133" s="9">
        <v>5.32</v>
      </c>
      <c r="CF1133" s="9">
        <v>5.1950000000000003</v>
      </c>
      <c r="CG1133" s="9">
        <v>5.4749999999999996</v>
      </c>
      <c r="CH1133" s="9">
        <v>5.5545</v>
      </c>
      <c r="CI1133" s="9">
        <v>6.8254999999999999</v>
      </c>
      <c r="CJ1133" s="9">
        <v>6.55</v>
      </c>
      <c r="CK1133" s="9">
        <v>5.8940000000000001</v>
      </c>
      <c r="CL1133" s="9">
        <v>7.2249999999999996</v>
      </c>
      <c r="CM1133" s="9">
        <v>5.58</v>
      </c>
      <c r="CN1133" s="9">
        <v>6.7255000000000003</v>
      </c>
      <c r="CO1133" s="9">
        <v>5.59</v>
      </c>
      <c r="CP1133" s="9">
        <v>5.5650000000000004</v>
      </c>
      <c r="CQ1133" s="9">
        <v>6.0369999999999999</v>
      </c>
      <c r="CR1133" s="9">
        <v>6.8090000000000002</v>
      </c>
      <c r="CS1133" s="9">
        <v>5.6849999999999996</v>
      </c>
      <c r="CT1133" s="9">
        <v>5.6849999999999996</v>
      </c>
      <c r="CU1133" s="9">
        <v>7.1555</v>
      </c>
    </row>
    <row r="1134" spans="1:103" hidden="1" x14ac:dyDescent="0.25">
      <c r="A1134" s="8">
        <v>36909</v>
      </c>
      <c r="B1134" s="5">
        <f t="shared" si="44"/>
        <v>1128</v>
      </c>
      <c r="C1134" s="9"/>
      <c r="E1134" s="16">
        <v>7.17</v>
      </c>
      <c r="F1134" s="16">
        <v>6.6210000000000004</v>
      </c>
      <c r="G1134" s="16">
        <v>7.32</v>
      </c>
      <c r="H1134" s="16">
        <v>7.42</v>
      </c>
      <c r="I1134" s="16">
        <v>7.17</v>
      </c>
      <c r="J1134" s="16">
        <v>7.07</v>
      </c>
      <c r="K1134" s="16">
        <v>7.07</v>
      </c>
      <c r="L1134" s="16">
        <v>7.25</v>
      </c>
      <c r="M1134" s="16">
        <v>12.57</v>
      </c>
      <c r="N1134" s="16">
        <v>6.87</v>
      </c>
      <c r="O1134" s="16">
        <v>7.57</v>
      </c>
      <c r="P1134" s="16">
        <v>10.17</v>
      </c>
      <c r="Q1134" s="16">
        <v>7.4</v>
      </c>
      <c r="R1134" s="16">
        <v>9.17</v>
      </c>
      <c r="S1134" s="16">
        <v>7.17</v>
      </c>
      <c r="T1134" s="16">
        <v>7.19</v>
      </c>
      <c r="U1134" s="16">
        <v>7.87</v>
      </c>
      <c r="V1134" s="16">
        <v>9.1</v>
      </c>
      <c r="W1134" s="16">
        <v>7.27</v>
      </c>
      <c r="X1134" s="16">
        <v>7.27</v>
      </c>
      <c r="Y1134" s="16">
        <v>11.42</v>
      </c>
      <c r="AA1134" s="1">
        <v>7.15</v>
      </c>
      <c r="AB1134" s="1">
        <v>7.1360000000000001</v>
      </c>
      <c r="AC1134" s="179">
        <f t="shared" si="45"/>
        <v>0</v>
      </c>
      <c r="AE1134" s="9">
        <v>7.1360000000000001</v>
      </c>
      <c r="AF1134" s="9">
        <v>7.78854513822849</v>
      </c>
      <c r="AG1134" s="9">
        <v>7.476</v>
      </c>
      <c r="AH1134" s="9">
        <v>7.2560000000000002</v>
      </c>
      <c r="AI1134" s="9">
        <v>6.9610000000000003</v>
      </c>
      <c r="AJ1134" s="9">
        <v>6.9260000000000002</v>
      </c>
      <c r="AK1134" s="9">
        <v>7.0410000000000004</v>
      </c>
      <c r="AL1134" s="9">
        <v>7.1310000000000002</v>
      </c>
      <c r="AM1134" s="9">
        <v>11.436</v>
      </c>
      <c r="AN1134" s="9">
        <v>7.8360000000000003</v>
      </c>
      <c r="AO1134" s="9">
        <v>7.516</v>
      </c>
      <c r="AP1134" s="9">
        <v>9.7859999999999996</v>
      </c>
      <c r="AQ1134" s="9">
        <v>7.1859999999999999</v>
      </c>
      <c r="AR1134" s="9">
        <v>9.7360000000000007</v>
      </c>
      <c r="AS1134" s="9">
        <v>7.1660000000000004</v>
      </c>
      <c r="AT1134" s="9">
        <v>7.1385000000000005</v>
      </c>
      <c r="AU1134" s="9">
        <v>7.7359999999999998</v>
      </c>
      <c r="AV1134" s="9">
        <v>8.5860000000000003</v>
      </c>
      <c r="AW1134" s="9">
        <v>7.306</v>
      </c>
      <c r="AX1134" s="9">
        <v>7.306</v>
      </c>
      <c r="AY1134" s="9">
        <v>11.385999999999999</v>
      </c>
      <c r="BE1134" s="9">
        <v>5.652857142857143</v>
      </c>
      <c r="BF1134" s="9">
        <v>5.3728571428571428</v>
      </c>
      <c r="BG1134" s="9">
        <v>5.8178571428571431</v>
      </c>
      <c r="BH1134" s="9">
        <v>5.6592857142857147</v>
      </c>
      <c r="BI1134" s="9">
        <v>5.2728571428571431</v>
      </c>
      <c r="BJ1134" s="9">
        <v>5.053928571428572</v>
      </c>
      <c r="BK1134" s="9">
        <v>5.5578571428571433</v>
      </c>
      <c r="BL1134" s="9">
        <v>5.6817857142857147</v>
      </c>
      <c r="BM1134" s="9">
        <v>7.9371428571428577</v>
      </c>
      <c r="BN1134" s="9">
        <v>5.5778571428571428</v>
      </c>
      <c r="BO1134" s="9">
        <v>5.9057142857142857</v>
      </c>
      <c r="BP1134" s="9">
        <v>6.2207142857142861</v>
      </c>
      <c r="BQ1134" s="9">
        <v>5.6657142857142855</v>
      </c>
      <c r="BR1134" s="9">
        <v>7.5371428571428574</v>
      </c>
      <c r="BS1134" s="9">
        <v>5.6778571428571434</v>
      </c>
      <c r="BT1134" s="9">
        <v>5.6576428571428572</v>
      </c>
      <c r="BU1134" s="9">
        <v>6.0107142857142861</v>
      </c>
      <c r="BV1134" s="9">
        <v>6.1221428571428573</v>
      </c>
      <c r="BW1134" s="9">
        <v>5.6778571428571434</v>
      </c>
      <c r="BX1134" s="9">
        <v>5.6878571428571432</v>
      </c>
      <c r="BY1134" s="9">
        <v>7.944285714285714</v>
      </c>
      <c r="CA1134" s="9">
        <v>5.657</v>
      </c>
      <c r="CB1134" s="9">
        <v>5.4720000000000004</v>
      </c>
      <c r="CC1134" s="9">
        <v>5.8570000000000002</v>
      </c>
      <c r="CD1134" s="9">
        <v>5.6470000000000002</v>
      </c>
      <c r="CE1134" s="9">
        <v>5.4020000000000001</v>
      </c>
      <c r="CF1134" s="9">
        <v>5.2770000000000001</v>
      </c>
      <c r="CG1134" s="9">
        <v>5.5570000000000004</v>
      </c>
      <c r="CH1134" s="9">
        <v>5.6364999999999998</v>
      </c>
      <c r="CI1134" s="9">
        <v>7.1025</v>
      </c>
      <c r="CJ1134" s="9">
        <v>6.657</v>
      </c>
      <c r="CK1134" s="9">
        <v>5.976</v>
      </c>
      <c r="CL1134" s="9">
        <v>7.3070000000000004</v>
      </c>
      <c r="CM1134" s="9">
        <v>5.6619999999999999</v>
      </c>
      <c r="CN1134" s="9">
        <v>7.0025000000000004</v>
      </c>
      <c r="CO1134" s="9">
        <v>5.6719999999999997</v>
      </c>
      <c r="CP1134" s="9">
        <v>5.6470000000000002</v>
      </c>
      <c r="CQ1134" s="9">
        <v>6.1189999999999998</v>
      </c>
      <c r="CR1134" s="9">
        <v>6.891</v>
      </c>
      <c r="CS1134" s="9">
        <v>5.7670000000000003</v>
      </c>
      <c r="CT1134" s="9">
        <v>5.7670000000000003</v>
      </c>
      <c r="CU1134" s="9">
        <v>7.4325000000000001</v>
      </c>
    </row>
    <row r="1135" spans="1:103" hidden="1" x14ac:dyDescent="0.25">
      <c r="A1135" s="8">
        <v>36910</v>
      </c>
      <c r="B1135" s="5">
        <f t="shared" si="44"/>
        <v>1129</v>
      </c>
      <c r="C1135" s="9"/>
      <c r="E1135" s="16">
        <v>7.56</v>
      </c>
      <c r="F1135" s="16">
        <v>6.9770000000000003</v>
      </c>
      <c r="G1135" s="16">
        <v>7.71</v>
      </c>
      <c r="H1135" s="16">
        <v>7.81</v>
      </c>
      <c r="I1135" s="16">
        <v>7.56</v>
      </c>
      <c r="J1135" s="16">
        <v>7.46</v>
      </c>
      <c r="K1135" s="16">
        <v>7.46</v>
      </c>
      <c r="L1135" s="16">
        <v>7.58</v>
      </c>
      <c r="M1135" s="16">
        <v>16</v>
      </c>
      <c r="N1135" s="16">
        <v>7.26</v>
      </c>
      <c r="O1135" s="16">
        <v>7.96</v>
      </c>
      <c r="P1135" s="16">
        <v>9.56</v>
      </c>
      <c r="Q1135" s="16">
        <v>7.7</v>
      </c>
      <c r="R1135" s="16">
        <v>9.56</v>
      </c>
      <c r="S1135" s="16">
        <v>7.58</v>
      </c>
      <c r="T1135" s="16">
        <v>7.56</v>
      </c>
      <c r="U1135" s="16">
        <v>8.16</v>
      </c>
      <c r="V1135" s="16">
        <v>9.56</v>
      </c>
      <c r="W1135" s="16">
        <v>7.66</v>
      </c>
      <c r="X1135" s="16">
        <v>7.66</v>
      </c>
      <c r="Y1135" s="16">
        <v>14</v>
      </c>
      <c r="AA1135" s="1">
        <v>7.5</v>
      </c>
      <c r="AB1135" s="1">
        <v>7.4589999999999996</v>
      </c>
      <c r="AC1135" s="179">
        <f t="shared" si="45"/>
        <v>0</v>
      </c>
      <c r="AE1135" s="9">
        <v>7.4589999999999996</v>
      </c>
      <c r="AF1135" s="9">
        <v>7.9743746500585493</v>
      </c>
      <c r="AG1135" s="9">
        <v>7.7989999999999995</v>
      </c>
      <c r="AH1135" s="9">
        <v>7.5989999999999993</v>
      </c>
      <c r="AI1135" s="9">
        <v>7.359</v>
      </c>
      <c r="AJ1135" s="9">
        <v>7.2989999999999995</v>
      </c>
      <c r="AK1135" s="9">
        <v>7.3889999999999993</v>
      </c>
      <c r="AL1135" s="9">
        <v>7.4689999999999994</v>
      </c>
      <c r="AM1135" s="9">
        <v>12.959</v>
      </c>
      <c r="AN1135" s="9">
        <v>8.2089999999999996</v>
      </c>
      <c r="AO1135" s="9">
        <v>7.8389999999999995</v>
      </c>
      <c r="AP1135" s="9">
        <v>10.109</v>
      </c>
      <c r="AQ1135" s="9">
        <v>7.5189999999999992</v>
      </c>
      <c r="AR1135" s="9">
        <v>10.459</v>
      </c>
      <c r="AS1135" s="9">
        <v>7.4889999999999999</v>
      </c>
      <c r="AT1135" s="9">
        <v>7.4615</v>
      </c>
      <c r="AU1135" s="9">
        <v>8.0589999999999993</v>
      </c>
      <c r="AV1135" s="9">
        <v>8.9089999999999989</v>
      </c>
      <c r="AW1135" s="9">
        <v>7.7189999999999994</v>
      </c>
      <c r="AX1135" s="9">
        <v>7.6890000000000001</v>
      </c>
      <c r="AY1135" s="9">
        <v>12.759</v>
      </c>
      <c r="BE1135" s="9">
        <v>5.6610000000000005</v>
      </c>
      <c r="BF1135" s="9">
        <v>5.3810000000000002</v>
      </c>
      <c r="BG1135" s="9">
        <v>5.8360000000000003</v>
      </c>
      <c r="BH1135" s="9">
        <v>5.6938571428571434</v>
      </c>
      <c r="BI1135" s="9">
        <v>5.2724285714285717</v>
      </c>
      <c r="BJ1135" s="9">
        <v>5.0660000000000007</v>
      </c>
      <c r="BK1135" s="9">
        <v>5.5710000000000006</v>
      </c>
      <c r="BL1135" s="9">
        <v>5.6906428571428576</v>
      </c>
      <c r="BM1135" s="9">
        <v>8.4667142857142874</v>
      </c>
      <c r="BN1135" s="9">
        <v>5.5910000000000002</v>
      </c>
      <c r="BO1135" s="9">
        <v>5.9138571428571431</v>
      </c>
      <c r="BP1135" s="9">
        <v>6.2288571428571435</v>
      </c>
      <c r="BQ1135" s="9">
        <v>5.6938571428571434</v>
      </c>
      <c r="BR1135" s="9">
        <v>8.0667142857142871</v>
      </c>
      <c r="BS1135" s="9">
        <v>5.6860000000000008</v>
      </c>
      <c r="BT1135" s="9">
        <v>5.6657857142857146</v>
      </c>
      <c r="BU1135" s="9">
        <v>6.0188571428571436</v>
      </c>
      <c r="BV1135" s="9">
        <v>6.1302857142857148</v>
      </c>
      <c r="BW1135" s="9">
        <v>5.6910000000000007</v>
      </c>
      <c r="BX1135" s="9">
        <v>5.7010000000000005</v>
      </c>
      <c r="BY1135" s="9">
        <v>8.4738571428571436</v>
      </c>
      <c r="CA1135" s="9">
        <v>5.6189999999999998</v>
      </c>
      <c r="CB1135" s="9">
        <v>5.4390000000000001</v>
      </c>
      <c r="CC1135" s="9">
        <v>5.8389999999999995</v>
      </c>
      <c r="CD1135" s="9">
        <v>5.6289999999999996</v>
      </c>
      <c r="CE1135" s="9">
        <v>5.3540000000000001</v>
      </c>
      <c r="CF1135" s="9">
        <v>5.2589999999999995</v>
      </c>
      <c r="CG1135" s="9">
        <v>5.5190000000000001</v>
      </c>
      <c r="CH1135" s="9">
        <v>5.5984999999999996</v>
      </c>
      <c r="CI1135" s="9">
        <v>7.2145000000000001</v>
      </c>
      <c r="CJ1135" s="9">
        <v>6.7189999999999994</v>
      </c>
      <c r="CK1135" s="9">
        <v>5.9559999999999995</v>
      </c>
      <c r="CL1135" s="9">
        <v>7.2690000000000001</v>
      </c>
      <c r="CM1135" s="9">
        <v>5.6239999999999997</v>
      </c>
      <c r="CN1135" s="9">
        <v>7.1144999999999996</v>
      </c>
      <c r="CO1135" s="9">
        <v>5.6339999999999995</v>
      </c>
      <c r="CP1135" s="9">
        <v>5.609</v>
      </c>
      <c r="CQ1135" s="9">
        <v>6.0809999999999995</v>
      </c>
      <c r="CR1135" s="9">
        <v>6.8529999999999998</v>
      </c>
      <c r="CS1135" s="9">
        <v>5.7290000000000001</v>
      </c>
      <c r="CT1135" s="9">
        <v>5.7290000000000001</v>
      </c>
      <c r="CU1135" s="9">
        <v>7.5444999999999993</v>
      </c>
    </row>
    <row r="1136" spans="1:103" hidden="1" x14ac:dyDescent="0.25">
      <c r="A1136" s="8">
        <v>36913</v>
      </c>
      <c r="B1136" s="5">
        <f t="shared" si="44"/>
        <v>1130</v>
      </c>
      <c r="C1136" s="9"/>
      <c r="E1136" s="16">
        <v>7.56</v>
      </c>
      <c r="F1136" s="16">
        <v>6.9180000000000001</v>
      </c>
      <c r="G1136" s="16">
        <v>7.71</v>
      </c>
      <c r="H1136" s="16">
        <v>7.71</v>
      </c>
      <c r="I1136" s="16">
        <v>7.46</v>
      </c>
      <c r="J1136" s="16">
        <v>7.31</v>
      </c>
      <c r="K1136" s="16">
        <v>7.46</v>
      </c>
      <c r="L1136" s="16">
        <v>7.56</v>
      </c>
      <c r="M1136" s="16">
        <v>17.559999999999999</v>
      </c>
      <c r="N1136" s="16">
        <v>7.26</v>
      </c>
      <c r="O1136" s="16">
        <v>7.96</v>
      </c>
      <c r="P1136" s="16">
        <v>9.56</v>
      </c>
      <c r="Q1136" s="16">
        <v>7.61</v>
      </c>
      <c r="R1136" s="16">
        <v>10.31</v>
      </c>
      <c r="S1136" s="16">
        <v>7.58</v>
      </c>
      <c r="T1136" s="16">
        <v>7.56</v>
      </c>
      <c r="U1136" s="16">
        <v>8.16</v>
      </c>
      <c r="V1136" s="16">
        <v>9.56</v>
      </c>
      <c r="W1136" s="16">
        <v>7.66</v>
      </c>
      <c r="X1136" s="16">
        <v>7.66</v>
      </c>
      <c r="Y1136" s="16">
        <v>14</v>
      </c>
      <c r="AA1136" s="1">
        <v>7.7</v>
      </c>
      <c r="AB1136" s="1">
        <v>7.4569999999999999</v>
      </c>
      <c r="AC1136" s="179">
        <f t="shared" si="45"/>
        <v>0</v>
      </c>
      <c r="AE1136" s="9">
        <v>7.4569999999999999</v>
      </c>
      <c r="AF1136" s="9">
        <v>8.16500566903626</v>
      </c>
      <c r="AG1136" s="9">
        <v>7.7569999999999997</v>
      </c>
      <c r="AH1136" s="9">
        <v>7.5369999999999999</v>
      </c>
      <c r="AI1136" s="9">
        <v>7.2969999999999997</v>
      </c>
      <c r="AJ1136" s="9">
        <v>7.2669999999999995</v>
      </c>
      <c r="AK1136" s="9">
        <v>7.3869999999999996</v>
      </c>
      <c r="AL1136" s="9">
        <v>7.4569999999999999</v>
      </c>
      <c r="AM1136" s="9">
        <v>13.606999999999999</v>
      </c>
      <c r="AN1136" s="9">
        <v>7.7069999999999999</v>
      </c>
      <c r="AO1136" s="9">
        <v>7.8170000000000002</v>
      </c>
      <c r="AP1136" s="9">
        <v>9.7070000000000007</v>
      </c>
      <c r="AQ1136" s="9">
        <v>7.4870000000000001</v>
      </c>
      <c r="AR1136" s="9">
        <v>10.307</v>
      </c>
      <c r="AS1136" s="9">
        <v>7.4870000000000001</v>
      </c>
      <c r="AT1136" s="9">
        <v>7.4595000000000002</v>
      </c>
      <c r="AU1136" s="9">
        <v>8.0570000000000004</v>
      </c>
      <c r="AV1136" s="9">
        <v>8.8070000000000004</v>
      </c>
      <c r="AW1136" s="9">
        <v>7.6769999999999996</v>
      </c>
      <c r="AX1136" s="9">
        <v>7.6669999999999998</v>
      </c>
      <c r="AY1136" s="9">
        <v>13.407</v>
      </c>
      <c r="BE1136" s="9">
        <v>5.6881428571428572</v>
      </c>
      <c r="BF1136" s="9">
        <v>5.4081428571428569</v>
      </c>
      <c r="BG1136" s="9">
        <v>5.8531428571428572</v>
      </c>
      <c r="BH1136" s="9">
        <v>5.7210000000000001</v>
      </c>
      <c r="BI1136" s="9">
        <v>5.3081428571428573</v>
      </c>
      <c r="BJ1136" s="9">
        <v>5.0881428571428575</v>
      </c>
      <c r="BK1136" s="9">
        <v>5.5981428571428573</v>
      </c>
      <c r="BL1136" s="9">
        <v>5.7177857142857142</v>
      </c>
      <c r="BM1136" s="9">
        <v>8.1081428571428571</v>
      </c>
      <c r="BN1136" s="9">
        <v>5.6031428571428572</v>
      </c>
      <c r="BO1136" s="9">
        <v>5.9409999999999998</v>
      </c>
      <c r="BP1136" s="9">
        <v>6.2560000000000002</v>
      </c>
      <c r="BQ1136" s="9">
        <v>5.7210000000000001</v>
      </c>
      <c r="BR1136" s="9">
        <v>7.7081428571428567</v>
      </c>
      <c r="BS1136" s="9">
        <v>5.7131428571428575</v>
      </c>
      <c r="BT1136" s="9">
        <v>5.6929285714285713</v>
      </c>
      <c r="BU1136" s="9">
        <v>6.0460000000000003</v>
      </c>
      <c r="BV1136" s="9">
        <v>6.1574285714285715</v>
      </c>
      <c r="BW1136" s="9">
        <v>5.7181428571428574</v>
      </c>
      <c r="BX1136" s="9">
        <v>5.7281428571428572</v>
      </c>
      <c r="BY1136" s="9">
        <v>8.1152857142857151</v>
      </c>
      <c r="CA1136" s="9">
        <v>5.6319999999999997</v>
      </c>
      <c r="CB1136" s="9">
        <v>5.452</v>
      </c>
      <c r="CC1136" s="9">
        <v>5.8519999999999994</v>
      </c>
      <c r="CD1136" s="9">
        <v>5.6419999999999995</v>
      </c>
      <c r="CE1136" s="9">
        <v>5.3719999999999999</v>
      </c>
      <c r="CF1136" s="9">
        <v>5.2719999999999994</v>
      </c>
      <c r="CG1136" s="9">
        <v>5.532</v>
      </c>
      <c r="CH1136" s="9">
        <v>5.6114999999999995</v>
      </c>
      <c r="CI1136" s="9">
        <v>7.2519999999999998</v>
      </c>
      <c r="CJ1136" s="9">
        <v>6.6319999999999997</v>
      </c>
      <c r="CK1136" s="9">
        <v>5.9689999999999994</v>
      </c>
      <c r="CL1136" s="9">
        <v>7.282</v>
      </c>
      <c r="CM1136" s="9">
        <v>5.6369999999999996</v>
      </c>
      <c r="CN1136" s="9">
        <v>7.0019999999999998</v>
      </c>
      <c r="CO1136" s="9">
        <v>5.6469999999999994</v>
      </c>
      <c r="CP1136" s="9">
        <v>5.6219999999999999</v>
      </c>
      <c r="CQ1136" s="9">
        <v>6.0939999999999994</v>
      </c>
      <c r="CR1136" s="9">
        <v>6.8659999999999997</v>
      </c>
      <c r="CS1136" s="9">
        <v>5.7319999999999993</v>
      </c>
      <c r="CT1136" s="9">
        <v>5.7319999999999993</v>
      </c>
      <c r="CU1136" s="9">
        <v>7.5819999999999999</v>
      </c>
    </row>
    <row r="1137" spans="1:99" hidden="1" x14ac:dyDescent="0.25">
      <c r="A1137" s="8">
        <v>36914</v>
      </c>
      <c r="B1137" s="5">
        <f t="shared" si="44"/>
        <v>1131</v>
      </c>
      <c r="C1137" s="9"/>
      <c r="E1137" s="16">
        <v>6.98</v>
      </c>
      <c r="F1137" s="16">
        <v>6.5330000000000004</v>
      </c>
      <c r="G1137" s="16">
        <v>7.13</v>
      </c>
      <c r="H1137" s="16">
        <v>7.08</v>
      </c>
      <c r="I1137" s="16">
        <v>6.78</v>
      </c>
      <c r="J1137" s="16">
        <v>6.73</v>
      </c>
      <c r="K1137" s="16">
        <v>6.88</v>
      </c>
      <c r="L1137" s="16">
        <v>6.98</v>
      </c>
      <c r="M1137" s="16">
        <v>16.98</v>
      </c>
      <c r="N1137" s="16">
        <v>6.68</v>
      </c>
      <c r="O1137" s="16">
        <v>7.38</v>
      </c>
      <c r="P1137" s="16">
        <v>8.9499999999999993</v>
      </c>
      <c r="Q1137" s="16">
        <v>6.93</v>
      </c>
      <c r="R1137" s="16">
        <v>9.73</v>
      </c>
      <c r="S1137" s="16">
        <v>6.96</v>
      </c>
      <c r="T1137" s="16">
        <v>6.98</v>
      </c>
      <c r="U1137" s="16">
        <v>7.6</v>
      </c>
      <c r="V1137" s="16">
        <v>8.9499999999999993</v>
      </c>
      <c r="W1137" s="16">
        <v>7.08</v>
      </c>
      <c r="X1137" s="16">
        <v>7.08</v>
      </c>
      <c r="Y1137" s="16">
        <v>13.98</v>
      </c>
      <c r="AA1137" s="1">
        <v>7.05</v>
      </c>
      <c r="AB1137" s="1">
        <v>6.9459999999999997</v>
      </c>
      <c r="AC1137" s="179">
        <f t="shared" si="45"/>
        <v>0</v>
      </c>
      <c r="AE1137" s="9">
        <v>6.9459999999999997</v>
      </c>
      <c r="AF1137" s="9">
        <v>7.9165710510994201</v>
      </c>
      <c r="AG1137" s="9">
        <v>7.1959999999999997</v>
      </c>
      <c r="AH1137" s="9">
        <v>6.9209999999999994</v>
      </c>
      <c r="AI1137" s="9">
        <v>6.7459999999999996</v>
      </c>
      <c r="AJ1137" s="9">
        <v>6.726</v>
      </c>
      <c r="AK1137" s="9">
        <v>6.8460000000000001</v>
      </c>
      <c r="AL1137" s="9">
        <v>6.9359999999999999</v>
      </c>
      <c r="AM1137" s="9">
        <v>13.745999999999999</v>
      </c>
      <c r="AN1137" s="9">
        <v>7.2459999999999996</v>
      </c>
      <c r="AO1137" s="9">
        <v>7.266</v>
      </c>
      <c r="AP1137" s="9">
        <v>8.895999999999999</v>
      </c>
      <c r="AQ1137" s="9">
        <v>6.9059999999999997</v>
      </c>
      <c r="AR1137" s="9">
        <v>10.446</v>
      </c>
      <c r="AS1137" s="9">
        <v>6.976</v>
      </c>
      <c r="AT1137" s="9">
        <v>6.9485000000000001</v>
      </c>
      <c r="AU1137" s="9">
        <v>7.476</v>
      </c>
      <c r="AV1137" s="9">
        <v>8.145999999999999</v>
      </c>
      <c r="AW1137" s="9">
        <v>7.1259999999999994</v>
      </c>
      <c r="AX1137" s="9">
        <v>7.0960000000000001</v>
      </c>
      <c r="AY1137" s="9">
        <v>13.545999999999999</v>
      </c>
      <c r="BE1137" s="9">
        <v>5.4707142857142861</v>
      </c>
      <c r="BF1137" s="9">
        <v>5.1657142857142864</v>
      </c>
      <c r="BG1137" s="9">
        <v>5.6257142857142863</v>
      </c>
      <c r="BH1137" s="9">
        <v>5.4885714285714293</v>
      </c>
      <c r="BI1137" s="9">
        <v>5.0857142857142863</v>
      </c>
      <c r="BJ1137" s="9">
        <v>4.8707142857142864</v>
      </c>
      <c r="BK1137" s="9">
        <v>5.3807142857142862</v>
      </c>
      <c r="BL1137" s="9">
        <v>5.5003571428571432</v>
      </c>
      <c r="BM1137" s="9">
        <v>7.4692857142857143</v>
      </c>
      <c r="BN1137" s="9">
        <v>5.3957142857142859</v>
      </c>
      <c r="BO1137" s="9">
        <v>5.7235714285714288</v>
      </c>
      <c r="BP1137" s="9">
        <v>6.0385714285714291</v>
      </c>
      <c r="BQ1137" s="9">
        <v>5.4928571428571429</v>
      </c>
      <c r="BR1137" s="9">
        <v>7.0692857142857148</v>
      </c>
      <c r="BS1137" s="9">
        <v>5.4957142857142864</v>
      </c>
      <c r="BT1137" s="9">
        <v>5.4755000000000003</v>
      </c>
      <c r="BU1137" s="9">
        <v>5.8285714285714292</v>
      </c>
      <c r="BV1137" s="9">
        <v>5.94</v>
      </c>
      <c r="BW1137" s="9">
        <v>5.4907142857142857</v>
      </c>
      <c r="BX1137" s="9">
        <v>5.5007142857142863</v>
      </c>
      <c r="BY1137" s="9">
        <v>7.4764285714285723</v>
      </c>
      <c r="CA1137" s="9">
        <v>5.452</v>
      </c>
      <c r="CB1137" s="9">
        <v>5.2670000000000003</v>
      </c>
      <c r="CC1137" s="9">
        <v>5.6619999999999999</v>
      </c>
      <c r="CD1137" s="9">
        <v>5.4619999999999997</v>
      </c>
      <c r="CE1137" s="9">
        <v>5.1920000000000002</v>
      </c>
      <c r="CF1137" s="9">
        <v>5.0919999999999996</v>
      </c>
      <c r="CG1137" s="9">
        <v>5.3520000000000003</v>
      </c>
      <c r="CH1137" s="9">
        <v>5.4314999999999998</v>
      </c>
      <c r="CI1137" s="9">
        <v>6.9619999999999997</v>
      </c>
      <c r="CJ1137" s="9">
        <v>6.452</v>
      </c>
      <c r="CK1137" s="9">
        <v>5.7889999999999997</v>
      </c>
      <c r="CL1137" s="9">
        <v>7.1020000000000003</v>
      </c>
      <c r="CM1137" s="9">
        <v>5.4569999999999999</v>
      </c>
      <c r="CN1137" s="9">
        <v>6.7119999999999997</v>
      </c>
      <c r="CO1137" s="9">
        <v>5.4669999999999996</v>
      </c>
      <c r="CP1137" s="9">
        <v>5.4420000000000002</v>
      </c>
      <c r="CQ1137" s="9">
        <v>5.9139999999999997</v>
      </c>
      <c r="CR1137" s="9">
        <v>6.6859999999999999</v>
      </c>
      <c r="CS1137" s="9">
        <v>5.5519999999999996</v>
      </c>
      <c r="CT1137" s="9">
        <v>5.5519999999999996</v>
      </c>
      <c r="CU1137" s="9">
        <v>7.2919999999999998</v>
      </c>
    </row>
    <row r="1138" spans="1:99" hidden="1" x14ac:dyDescent="0.25">
      <c r="A1138" s="8">
        <v>36915</v>
      </c>
      <c r="B1138" s="5">
        <f t="shared" si="44"/>
        <v>1132</v>
      </c>
      <c r="C1138" s="9"/>
      <c r="E1138" s="16">
        <v>7.12</v>
      </c>
      <c r="F1138" s="16">
        <v>6.5570000000000004</v>
      </c>
      <c r="G1138" s="16">
        <v>7.27</v>
      </c>
      <c r="H1138" s="16">
        <v>7.12</v>
      </c>
      <c r="I1138" s="16">
        <v>6.97</v>
      </c>
      <c r="J1138" s="16">
        <v>7.02</v>
      </c>
      <c r="K1138" s="16">
        <v>7.02</v>
      </c>
      <c r="L1138" s="16">
        <v>7.12</v>
      </c>
      <c r="M1138" s="16">
        <v>17.12</v>
      </c>
      <c r="N1138" s="16">
        <v>6.82</v>
      </c>
      <c r="O1138" s="16">
        <v>7.52</v>
      </c>
      <c r="P1138" s="16">
        <v>9.1</v>
      </c>
      <c r="Q1138" s="16">
        <v>7.07</v>
      </c>
      <c r="R1138" s="16">
        <v>10.37</v>
      </c>
      <c r="S1138" s="16">
        <v>7.14</v>
      </c>
      <c r="T1138" s="16">
        <v>7.12</v>
      </c>
      <c r="U1138" s="16">
        <v>7.74</v>
      </c>
      <c r="V1138" s="16">
        <v>9.1</v>
      </c>
      <c r="W1138" s="16">
        <v>7.22</v>
      </c>
      <c r="X1138" s="16">
        <v>7.22</v>
      </c>
      <c r="Y1138" s="16">
        <v>12.62</v>
      </c>
      <c r="AA1138" s="1">
        <v>6.88</v>
      </c>
      <c r="AB1138" s="1">
        <v>7.1150000000000002</v>
      </c>
      <c r="AC1138" s="179">
        <f t="shared" si="45"/>
        <v>0</v>
      </c>
      <c r="AE1138" s="9">
        <v>7.1150000000000002</v>
      </c>
      <c r="AF1138" s="9">
        <v>8.1221213244290009</v>
      </c>
      <c r="AG1138" s="9">
        <v>7.3550000000000004</v>
      </c>
      <c r="AH1138" s="9">
        <v>7.0750000000000002</v>
      </c>
      <c r="AI1138" s="9">
        <v>6.915</v>
      </c>
      <c r="AJ1138" s="9">
        <v>6.88</v>
      </c>
      <c r="AK1138" s="9">
        <v>7.0149999999999997</v>
      </c>
      <c r="AL1138" s="9">
        <v>7.0925000000000002</v>
      </c>
      <c r="AM1138" s="9">
        <v>13.984999999999999</v>
      </c>
      <c r="AN1138" s="9">
        <v>7.2149999999999999</v>
      </c>
      <c r="AO1138" s="9">
        <v>7.4349999999999996</v>
      </c>
      <c r="AP1138" s="9">
        <v>9.0649999999999995</v>
      </c>
      <c r="AQ1138" s="9">
        <v>7.0549999999999997</v>
      </c>
      <c r="AR1138" s="9">
        <v>10.685</v>
      </c>
      <c r="AS1138" s="9">
        <v>7.1449999999999996</v>
      </c>
      <c r="AT1138" s="9">
        <v>7.1174999999999997</v>
      </c>
      <c r="AU1138" s="9">
        <v>7.6449999999999996</v>
      </c>
      <c r="AV1138" s="9">
        <v>8.3149999999999995</v>
      </c>
      <c r="AW1138" s="9">
        <v>7.2850000000000001</v>
      </c>
      <c r="AX1138" s="9">
        <v>7.2649999999999997</v>
      </c>
      <c r="AY1138" s="9">
        <v>13.234999999999999</v>
      </c>
      <c r="BE1138" s="9">
        <v>5.5435714285714273</v>
      </c>
      <c r="BF1138" s="9">
        <v>5.2435714285714274</v>
      </c>
      <c r="BG1138" s="9">
        <v>5.6985714285714275</v>
      </c>
      <c r="BH1138" s="9">
        <v>5.5614285714285705</v>
      </c>
      <c r="BI1138" s="9">
        <v>5.1885714285714268</v>
      </c>
      <c r="BJ1138" s="9">
        <v>4.951071428571427</v>
      </c>
      <c r="BK1138" s="9">
        <v>5.4535714285714274</v>
      </c>
      <c r="BL1138" s="9">
        <v>5.5707142857142848</v>
      </c>
      <c r="BM1138" s="9">
        <v>7.9007142857142849</v>
      </c>
      <c r="BN1138" s="9">
        <v>5.4835714285714277</v>
      </c>
      <c r="BO1138" s="9">
        <v>5.7964285714285699</v>
      </c>
      <c r="BP1138" s="9">
        <v>6.1114285714285703</v>
      </c>
      <c r="BQ1138" s="9">
        <v>5.5657142857142841</v>
      </c>
      <c r="BR1138" s="9">
        <v>7.5007142857142846</v>
      </c>
      <c r="BS1138" s="9">
        <v>5.5685714285714276</v>
      </c>
      <c r="BT1138" s="9">
        <v>5.5483571428571414</v>
      </c>
      <c r="BU1138" s="9">
        <v>5.9014285714285704</v>
      </c>
      <c r="BV1138" s="9">
        <v>6.0128571428571416</v>
      </c>
      <c r="BW1138" s="9">
        <v>5.553571428571427</v>
      </c>
      <c r="BX1138" s="9">
        <v>5.5635714285714268</v>
      </c>
      <c r="BY1138" s="9">
        <v>7.9078571428571411</v>
      </c>
      <c r="CA1138" s="9">
        <v>5.508</v>
      </c>
      <c r="CB1138" s="9">
        <v>5.3230000000000004</v>
      </c>
      <c r="CC1138" s="9">
        <v>5.7080000000000002</v>
      </c>
      <c r="CD1138" s="9">
        <v>5.5279999999999996</v>
      </c>
      <c r="CE1138" s="9">
        <v>5.2480000000000002</v>
      </c>
      <c r="CF1138" s="9">
        <v>5.1479999999999997</v>
      </c>
      <c r="CG1138" s="9">
        <v>5.4080000000000004</v>
      </c>
      <c r="CH1138" s="9">
        <v>5.4874999999999998</v>
      </c>
      <c r="CI1138" s="9">
        <v>7.2080000000000002</v>
      </c>
      <c r="CJ1138" s="9">
        <v>6.5780000000000003</v>
      </c>
      <c r="CK1138" s="9">
        <v>5.8449999999999998</v>
      </c>
      <c r="CL1138" s="9">
        <v>7.1579999999999995</v>
      </c>
      <c r="CM1138" s="9">
        <v>5.5129999999999999</v>
      </c>
      <c r="CN1138" s="9">
        <v>6.9580000000000002</v>
      </c>
      <c r="CO1138" s="9">
        <v>5.5229999999999997</v>
      </c>
      <c r="CP1138" s="9">
        <v>5.4980000000000002</v>
      </c>
      <c r="CQ1138" s="9">
        <v>5.97</v>
      </c>
      <c r="CR1138" s="9">
        <v>6.742</v>
      </c>
      <c r="CS1138" s="9">
        <v>5.6079999999999997</v>
      </c>
      <c r="CT1138" s="9">
        <v>5.6079999999999997</v>
      </c>
      <c r="CU1138" s="9">
        <v>7.5380000000000003</v>
      </c>
    </row>
    <row r="1139" spans="1:99" hidden="1" x14ac:dyDescent="0.25">
      <c r="A1139" s="8">
        <v>36916</v>
      </c>
      <c r="B1139" s="5">
        <f t="shared" si="44"/>
        <v>1133</v>
      </c>
      <c r="C1139" s="9"/>
      <c r="E1139" s="16">
        <v>7.21</v>
      </c>
      <c r="F1139" s="16">
        <v>6.7089999999999996</v>
      </c>
      <c r="G1139" s="16">
        <v>7.36</v>
      </c>
      <c r="H1139" s="16">
        <v>7.31</v>
      </c>
      <c r="I1139" s="16">
        <v>7.16</v>
      </c>
      <c r="J1139" s="16">
        <v>7.21</v>
      </c>
      <c r="K1139" s="16">
        <v>7.11</v>
      </c>
      <c r="L1139" s="16">
        <v>7.17</v>
      </c>
      <c r="M1139" s="16">
        <v>16.71</v>
      </c>
      <c r="N1139" s="16">
        <v>6.91</v>
      </c>
      <c r="O1139" s="16">
        <v>7.62</v>
      </c>
      <c r="P1139" s="16">
        <v>9.1999999999999993</v>
      </c>
      <c r="Q1139" s="16">
        <v>7.16</v>
      </c>
      <c r="R1139" s="16">
        <v>9.7100000000000009</v>
      </c>
      <c r="S1139" s="16">
        <v>7.25</v>
      </c>
      <c r="T1139" s="16">
        <v>7.21</v>
      </c>
      <c r="U1139" s="16">
        <v>7.84</v>
      </c>
      <c r="V1139" s="16">
        <v>9.1999999999999993</v>
      </c>
      <c r="W1139" s="16">
        <v>7.31</v>
      </c>
      <c r="X1139" s="16">
        <v>7.31</v>
      </c>
      <c r="Y1139" s="16">
        <v>12.21</v>
      </c>
      <c r="AA1139" s="1">
        <v>7.3</v>
      </c>
      <c r="AB1139" s="1">
        <v>7.27</v>
      </c>
      <c r="AC1139" s="179">
        <f t="shared" si="45"/>
        <v>0</v>
      </c>
      <c r="AE1139" s="9">
        <v>7.27</v>
      </c>
      <c r="AF1139" s="9">
        <v>8.0004324510922995</v>
      </c>
      <c r="AG1139" s="9">
        <v>7.51</v>
      </c>
      <c r="AH1139" s="9">
        <v>7.21</v>
      </c>
      <c r="AI1139" s="9">
        <v>7.09</v>
      </c>
      <c r="AJ1139" s="9">
        <v>7.0949999999999998</v>
      </c>
      <c r="AK1139" s="9">
        <v>7.16</v>
      </c>
      <c r="AL1139" s="9">
        <v>7.24</v>
      </c>
      <c r="AM1139" s="9">
        <v>13.52</v>
      </c>
      <c r="AN1139" s="9">
        <v>7.24</v>
      </c>
      <c r="AO1139" s="9">
        <v>7.59</v>
      </c>
      <c r="AP1139" s="9">
        <v>9.2200000000000006</v>
      </c>
      <c r="AQ1139" s="9">
        <v>7.19</v>
      </c>
      <c r="AR1139" s="9">
        <v>10.52</v>
      </c>
      <c r="AS1139" s="9">
        <v>7.29</v>
      </c>
      <c r="AT1139" s="9">
        <v>7.2725</v>
      </c>
      <c r="AU1139" s="9">
        <v>7.8</v>
      </c>
      <c r="AV1139" s="9">
        <v>8.4700000000000006</v>
      </c>
      <c r="AW1139" s="9">
        <v>7.44</v>
      </c>
      <c r="AX1139" s="9">
        <v>7.43</v>
      </c>
      <c r="AY1139" s="9">
        <v>13.02</v>
      </c>
      <c r="BE1139" s="9">
        <v>5.6928571428571431</v>
      </c>
      <c r="BF1139" s="9">
        <v>5.3878571428571433</v>
      </c>
      <c r="BG1139" s="9">
        <v>5.8478571428571433</v>
      </c>
      <c r="BH1139" s="9">
        <v>5.7107142857142863</v>
      </c>
      <c r="BI1139" s="9">
        <v>5.3428571428571434</v>
      </c>
      <c r="BJ1139" s="9">
        <v>5.1003571428571428</v>
      </c>
      <c r="BK1139" s="9">
        <v>5.5928571428571434</v>
      </c>
      <c r="BL1139" s="9">
        <v>5.7225000000000001</v>
      </c>
      <c r="BM1139" s="9">
        <v>7.9128571428571437</v>
      </c>
      <c r="BN1139" s="9">
        <v>5.6228571428571428</v>
      </c>
      <c r="BO1139" s="9">
        <v>5.9457142857142857</v>
      </c>
      <c r="BP1139" s="9">
        <v>6.2607142857142861</v>
      </c>
      <c r="BQ1139" s="9">
        <v>5.7149999999999999</v>
      </c>
      <c r="BR1139" s="9">
        <v>7.5128571428571433</v>
      </c>
      <c r="BS1139" s="9">
        <v>5.715357142857143</v>
      </c>
      <c r="BT1139" s="9">
        <v>5.6976428571428572</v>
      </c>
      <c r="BU1139" s="9">
        <v>6.0507142857142862</v>
      </c>
      <c r="BV1139" s="9">
        <v>6.1621428571428574</v>
      </c>
      <c r="BW1139" s="9">
        <v>5.6928571427142858</v>
      </c>
      <c r="BX1139" s="9">
        <v>5.7028571427142856</v>
      </c>
      <c r="BY1139" s="9">
        <v>7.92</v>
      </c>
      <c r="CA1139" s="9">
        <v>5.6530000000000005</v>
      </c>
      <c r="CB1139" s="9">
        <v>5.4680000000000009</v>
      </c>
      <c r="CC1139" s="9">
        <v>5.8630000000000004</v>
      </c>
      <c r="CD1139" s="9">
        <v>5.673</v>
      </c>
      <c r="CE1139" s="9">
        <v>5.3930000000000007</v>
      </c>
      <c r="CF1139" s="9">
        <v>5.2930000000000001</v>
      </c>
      <c r="CG1139" s="9">
        <v>5.5530000000000008</v>
      </c>
      <c r="CH1139" s="9">
        <v>5.6375000000000002</v>
      </c>
      <c r="CI1139" s="9">
        <v>7.293000000000001</v>
      </c>
      <c r="CJ1139" s="9">
        <v>6.7030000000000003</v>
      </c>
      <c r="CK1139" s="9">
        <v>5.99</v>
      </c>
      <c r="CL1139" s="9">
        <v>7.3030000000000008</v>
      </c>
      <c r="CM1139" s="9">
        <v>5.6580000000000004</v>
      </c>
      <c r="CN1139" s="9">
        <v>6.9930000000000003</v>
      </c>
      <c r="CO1139" s="9">
        <v>5.673</v>
      </c>
      <c r="CP1139" s="9">
        <v>5.6455000000000002</v>
      </c>
      <c r="CQ1139" s="9">
        <v>6.1150000000000002</v>
      </c>
      <c r="CR1139" s="9">
        <v>6.8870000000000005</v>
      </c>
      <c r="CS1139" s="9">
        <v>5.7630000000000008</v>
      </c>
      <c r="CT1139" s="9">
        <v>5.7330000000000005</v>
      </c>
      <c r="CU1139" s="9">
        <v>7.6230000000000011</v>
      </c>
    </row>
    <row r="1140" spans="1:99" hidden="1" x14ac:dyDescent="0.25">
      <c r="A1140" s="8">
        <v>36917</v>
      </c>
      <c r="B1140" s="5">
        <f t="shared" si="44"/>
        <v>1134</v>
      </c>
      <c r="C1140" s="9"/>
      <c r="E1140" s="16">
        <v>7.21</v>
      </c>
      <c r="F1140" s="16">
        <v>6.3760000000000003</v>
      </c>
      <c r="G1140" s="16">
        <v>7.36</v>
      </c>
      <c r="H1140" s="16">
        <v>7.25</v>
      </c>
      <c r="I1140" s="16">
        <v>6.85</v>
      </c>
      <c r="J1140" s="16">
        <v>6.8</v>
      </c>
      <c r="K1140" s="16">
        <v>7.11</v>
      </c>
      <c r="L1140" s="16">
        <v>7.17</v>
      </c>
      <c r="M1140" s="16">
        <v>14.65</v>
      </c>
      <c r="N1140" s="16">
        <v>6.85</v>
      </c>
      <c r="O1140" s="16">
        <v>7.3</v>
      </c>
      <c r="P1140" s="16">
        <v>7.6150000000000002</v>
      </c>
      <c r="Q1140" s="16">
        <v>7.16</v>
      </c>
      <c r="R1140" s="16">
        <v>9.4</v>
      </c>
      <c r="S1140" s="16">
        <v>7.27</v>
      </c>
      <c r="T1140" s="16">
        <v>7.18</v>
      </c>
      <c r="U1140" s="16">
        <v>7.42</v>
      </c>
      <c r="V1140" s="16">
        <v>7.585</v>
      </c>
      <c r="W1140" s="16">
        <v>7.31</v>
      </c>
      <c r="X1140" s="16">
        <v>7.31</v>
      </c>
      <c r="Y1140" s="16">
        <v>11.15</v>
      </c>
      <c r="AA1140" s="1">
        <v>7.1</v>
      </c>
      <c r="AB1140" s="1">
        <v>7.2560000000000002</v>
      </c>
      <c r="AC1140" s="179">
        <f t="shared" si="45"/>
        <v>0</v>
      </c>
      <c r="AE1140" s="9">
        <v>7.2560000000000002</v>
      </c>
      <c r="AF1140" s="9">
        <v>7.9740639385425203</v>
      </c>
      <c r="AG1140" s="9">
        <v>7.4560000000000004</v>
      </c>
      <c r="AH1140" s="9">
        <v>7.1760000000000002</v>
      </c>
      <c r="AI1140" s="9">
        <v>7.0760000000000005</v>
      </c>
      <c r="AJ1140" s="9">
        <v>7.0659999999999998</v>
      </c>
      <c r="AK1140" s="9">
        <v>7.1260000000000003</v>
      </c>
      <c r="AL1140" s="9">
        <v>7.2210000000000001</v>
      </c>
      <c r="AM1140" s="9">
        <v>13.006</v>
      </c>
      <c r="AN1140" s="9">
        <v>7.2060000000000004</v>
      </c>
      <c r="AO1140" s="9">
        <v>7.5760000000000005</v>
      </c>
      <c r="AP1140" s="9">
        <v>9.2059999999999995</v>
      </c>
      <c r="AQ1140" s="9">
        <v>7.1360000000000001</v>
      </c>
      <c r="AR1140" s="9">
        <v>10.006</v>
      </c>
      <c r="AS1140" s="9">
        <v>7.2759999999999998</v>
      </c>
      <c r="AT1140" s="9">
        <v>7.2585000000000006</v>
      </c>
      <c r="AU1140" s="9">
        <v>7.7360000000000007</v>
      </c>
      <c r="AV1140" s="9">
        <v>8.4559999999999995</v>
      </c>
      <c r="AW1140" s="9">
        <v>7.3860000000000001</v>
      </c>
      <c r="AX1140" s="9">
        <v>7.3860000000000001</v>
      </c>
      <c r="AY1140" s="9">
        <v>12.506</v>
      </c>
      <c r="BE1140" s="9">
        <v>5.7342857142857131</v>
      </c>
      <c r="BF1140" s="9">
        <v>5.4167857142857132</v>
      </c>
      <c r="BG1140" s="9">
        <v>5.8792857142857127</v>
      </c>
      <c r="BH1140" s="9">
        <v>5.7521428571428563</v>
      </c>
      <c r="BI1140" s="9">
        <v>5.37</v>
      </c>
      <c r="BJ1140" s="9">
        <v>5.1417857142857128</v>
      </c>
      <c r="BK1140" s="9">
        <v>5.6342857142857135</v>
      </c>
      <c r="BL1140" s="9">
        <v>5.7639285714285702</v>
      </c>
      <c r="BM1140" s="9">
        <v>7.9742857142857133</v>
      </c>
      <c r="BN1140" s="9">
        <v>5.6392857142857133</v>
      </c>
      <c r="BO1140" s="9">
        <v>5.9871428571428558</v>
      </c>
      <c r="BP1140" s="9">
        <v>6.3021428571428562</v>
      </c>
      <c r="BQ1140" s="9">
        <v>5.7564285714285699</v>
      </c>
      <c r="BR1140" s="9">
        <v>7.574285714285713</v>
      </c>
      <c r="BS1140" s="9">
        <v>5.7567857142857131</v>
      </c>
      <c r="BT1140" s="9">
        <v>5.7390714285714273</v>
      </c>
      <c r="BU1140" s="9">
        <v>6.0921428571428562</v>
      </c>
      <c r="BV1140" s="9">
        <v>6.2035714285714274</v>
      </c>
      <c r="BW1140" s="9">
        <v>5.7342857141428558</v>
      </c>
      <c r="BX1140" s="9">
        <v>5.7442857141428556</v>
      </c>
      <c r="BY1140" s="9">
        <v>7.9814285714285695</v>
      </c>
      <c r="CA1140" s="9">
        <v>5.6729999999999992</v>
      </c>
      <c r="CB1140" s="9">
        <v>5.4829999999999988</v>
      </c>
      <c r="CC1140" s="9">
        <v>5.8629999999999995</v>
      </c>
      <c r="CD1140" s="9">
        <v>5.6929999999999987</v>
      </c>
      <c r="CE1140" s="9">
        <v>5.4129999999999994</v>
      </c>
      <c r="CF1140" s="9">
        <v>5.3129999999999988</v>
      </c>
      <c r="CG1140" s="9">
        <v>5.5729999999999995</v>
      </c>
      <c r="CH1140" s="9">
        <v>5.6524999999999999</v>
      </c>
      <c r="CI1140" s="9">
        <v>7.2929999999999993</v>
      </c>
      <c r="CJ1140" s="9">
        <v>6.722999999999999</v>
      </c>
      <c r="CK1140" s="9">
        <v>6.01</v>
      </c>
      <c r="CL1140" s="9">
        <v>7.3229999999999986</v>
      </c>
      <c r="CM1140" s="9">
        <v>5.677999999999999</v>
      </c>
      <c r="CN1140" s="9">
        <v>6.9929999999999986</v>
      </c>
      <c r="CO1140" s="9">
        <v>5.6929999999999987</v>
      </c>
      <c r="CP1140" s="9">
        <v>5.6654999999999989</v>
      </c>
      <c r="CQ1140" s="9">
        <v>6.1349999999999998</v>
      </c>
      <c r="CR1140" s="9">
        <v>6.9069999999999991</v>
      </c>
      <c r="CS1140" s="9">
        <v>5.7829999999999995</v>
      </c>
      <c r="CT1140" s="9">
        <v>5.7529999999999992</v>
      </c>
      <c r="CU1140" s="9">
        <v>7.6229999999999993</v>
      </c>
    </row>
    <row r="1141" spans="1:99" hidden="1" x14ac:dyDescent="0.25">
      <c r="A1141" s="8">
        <v>36920</v>
      </c>
      <c r="B1141" s="5">
        <f t="shared" si="44"/>
        <v>1135</v>
      </c>
      <c r="C1141" s="9"/>
      <c r="E1141" s="16">
        <v>6.34</v>
      </c>
      <c r="F1141" s="16">
        <v>5.6210000000000004</v>
      </c>
      <c r="G1141" s="16">
        <v>6.49</v>
      </c>
      <c r="H1141" s="16">
        <v>6.44</v>
      </c>
      <c r="I1141" s="16">
        <v>6.04</v>
      </c>
      <c r="J1141" s="16">
        <v>5.99</v>
      </c>
      <c r="K1141" s="16">
        <v>6.24</v>
      </c>
      <c r="L1141" s="16">
        <v>6.28</v>
      </c>
      <c r="M1141" s="16">
        <v>13.84</v>
      </c>
      <c r="N1141" s="16">
        <v>6.04</v>
      </c>
      <c r="O1141" s="16">
        <v>6.61</v>
      </c>
      <c r="P1141" s="16">
        <v>6.97</v>
      </c>
      <c r="Q1141" s="16">
        <v>6.23</v>
      </c>
      <c r="R1141" s="16">
        <v>8.59</v>
      </c>
      <c r="S1141" s="16">
        <v>6.5</v>
      </c>
      <c r="T1141" s="16">
        <v>6.27</v>
      </c>
      <c r="U1141" s="16">
        <v>6.66</v>
      </c>
      <c r="V1141" s="16">
        <v>6.94</v>
      </c>
      <c r="W1141" s="16">
        <v>6.44</v>
      </c>
      <c r="X1141" s="16">
        <v>6.44</v>
      </c>
      <c r="Y1141" s="16">
        <v>10.34</v>
      </c>
      <c r="AA1141" s="1">
        <v>6.8</v>
      </c>
      <c r="AB1141" s="1">
        <v>6.2930000000000001</v>
      </c>
      <c r="AC1141" s="179">
        <f t="shared" si="45"/>
        <v>0</v>
      </c>
      <c r="AE1141" s="9">
        <v>6.2930000000000001</v>
      </c>
      <c r="AF1141" s="9">
        <v>7.5529943573150007</v>
      </c>
      <c r="AG1141" s="9">
        <v>6.4530000000000003</v>
      </c>
      <c r="AH1141" s="9">
        <v>6.79</v>
      </c>
      <c r="AI1141" s="9">
        <v>6.5529999999999999</v>
      </c>
      <c r="AJ1141" s="9">
        <v>6.7229999999999999</v>
      </c>
      <c r="AK1141" s="9">
        <v>6.1829999999999998</v>
      </c>
      <c r="AL1141" s="9">
        <v>6.27</v>
      </c>
      <c r="AM1141" s="9">
        <v>12.593</v>
      </c>
      <c r="AN1141" s="9">
        <v>6.843</v>
      </c>
      <c r="AO1141" s="9">
        <v>6.5730000000000004</v>
      </c>
      <c r="AP1141" s="9">
        <v>7.9630000000000001</v>
      </c>
      <c r="AQ1141" s="9">
        <v>6.6</v>
      </c>
      <c r="AR1141" s="9">
        <v>10.393000000000001</v>
      </c>
      <c r="AS1141" s="9">
        <v>6.3029999999999999</v>
      </c>
      <c r="AT1141" s="9">
        <v>6.2930000000000001</v>
      </c>
      <c r="AU1141" s="9">
        <v>6.6930000000000005</v>
      </c>
      <c r="AV1141" s="9">
        <v>7.2930000000000001</v>
      </c>
      <c r="AW1141" s="9">
        <v>6.3929999999999998</v>
      </c>
      <c r="AX1141" s="9">
        <v>6.3929999999999998</v>
      </c>
      <c r="AY1141" s="9">
        <v>12.273</v>
      </c>
      <c r="BE1141" s="9">
        <v>5.3897142857142857</v>
      </c>
      <c r="BF1141" s="9">
        <v>5.0597142857142856</v>
      </c>
      <c r="BG1141" s="9">
        <v>5.5247142857142855</v>
      </c>
      <c r="BH1141" s="9">
        <v>5.4175714285714287</v>
      </c>
      <c r="BI1141" s="9">
        <v>5.0325714285714289</v>
      </c>
      <c r="BJ1141" s="9">
        <v>4.8047142857142857</v>
      </c>
      <c r="BK1141" s="9">
        <v>5.289714285714286</v>
      </c>
      <c r="BL1141" s="9">
        <v>5.4168571428571433</v>
      </c>
      <c r="BM1141" s="9">
        <v>7.452571428571428</v>
      </c>
      <c r="BN1141" s="9">
        <v>5.3097142857142856</v>
      </c>
      <c r="BO1141" s="9">
        <v>5.6225714285714288</v>
      </c>
      <c r="BP1141" s="9">
        <v>5.9397142857142855</v>
      </c>
      <c r="BQ1141" s="9">
        <v>5.4168571428571433</v>
      </c>
      <c r="BR1141" s="9">
        <v>7.0525714285714285</v>
      </c>
      <c r="BS1141" s="9">
        <v>5.4072142857142858</v>
      </c>
      <c r="BT1141" s="9">
        <v>5.3944999999999999</v>
      </c>
      <c r="BU1141" s="9">
        <v>5.7282857142857146</v>
      </c>
      <c r="BV1141" s="9">
        <v>5.8575714285714282</v>
      </c>
      <c r="BW1141" s="9">
        <v>5.3897142855714284</v>
      </c>
      <c r="BX1141" s="9">
        <v>5.3997142855714282</v>
      </c>
      <c r="BY1141" s="9">
        <v>7.459714285714286</v>
      </c>
      <c r="CA1141" s="9">
        <v>5.4154</v>
      </c>
      <c r="CB1141" s="9">
        <v>5.2153999999999998</v>
      </c>
      <c r="CC1141" s="9">
        <v>5.6003999999999996</v>
      </c>
      <c r="CD1141" s="9">
        <v>5.4353999999999996</v>
      </c>
      <c r="CE1141" s="9">
        <v>5.1554000000000002</v>
      </c>
      <c r="CF1141" s="9">
        <v>5.0553999999999997</v>
      </c>
      <c r="CG1141" s="9">
        <v>5.3154000000000003</v>
      </c>
      <c r="CH1141" s="9">
        <v>5.3948999999999998</v>
      </c>
      <c r="CI1141" s="9">
        <v>7.0194000000000001</v>
      </c>
      <c r="CJ1141" s="9">
        <v>6.5153999999999996</v>
      </c>
      <c r="CK1141" s="9">
        <v>5.7523999999999997</v>
      </c>
      <c r="CL1141" s="9">
        <v>7.0153999999999996</v>
      </c>
      <c r="CM1141" s="9">
        <v>5.4203999999999999</v>
      </c>
      <c r="CN1141" s="9">
        <v>6.7694000000000001</v>
      </c>
      <c r="CO1141" s="9">
        <v>5.4353999999999996</v>
      </c>
      <c r="CP1141" s="9">
        <v>5.4078999999999997</v>
      </c>
      <c r="CQ1141" s="9">
        <v>5.8574000000000002</v>
      </c>
      <c r="CR1141" s="9">
        <v>6.5953999999999997</v>
      </c>
      <c r="CS1141" s="9">
        <v>5.5254000000000003</v>
      </c>
      <c r="CT1141" s="9">
        <v>5.4954000000000001</v>
      </c>
      <c r="CU1141" s="9">
        <v>7.3494000000000002</v>
      </c>
    </row>
    <row r="1142" spans="1:99" hidden="1" x14ac:dyDescent="0.25">
      <c r="A1142" s="8">
        <v>36921</v>
      </c>
      <c r="B1142" s="5">
        <f t="shared" si="44"/>
        <v>1136</v>
      </c>
      <c r="C1142" s="9"/>
      <c r="E1142" s="16">
        <v>6.27</v>
      </c>
      <c r="F1142" s="16">
        <v>7.5529942999999999</v>
      </c>
      <c r="G1142" s="16">
        <v>6.4530000000000003</v>
      </c>
      <c r="H1142" s="16">
        <v>6.6</v>
      </c>
      <c r="I1142" s="16">
        <v>6.18</v>
      </c>
      <c r="J1142" s="16">
        <v>6.38</v>
      </c>
      <c r="K1142" s="16">
        <v>6.1829999999999998</v>
      </c>
      <c r="L1142" s="16">
        <v>6.25</v>
      </c>
      <c r="M1142" s="16">
        <v>12.19</v>
      </c>
      <c r="N1142" s="16">
        <v>6.843</v>
      </c>
      <c r="O1142" s="16">
        <v>6.5730000000000004</v>
      </c>
      <c r="P1142" s="16">
        <v>7.9630000000000001</v>
      </c>
      <c r="Q1142" s="16">
        <v>6.5</v>
      </c>
      <c r="R1142" s="16">
        <v>10</v>
      </c>
      <c r="S1142" s="16">
        <v>6.2830000000000004</v>
      </c>
      <c r="T1142" s="16">
        <v>6.2729999999999997</v>
      </c>
      <c r="U1142" s="16">
        <v>6.6929999999999996</v>
      </c>
      <c r="V1142" s="16">
        <v>7.2930000000000001</v>
      </c>
      <c r="W1142" s="16">
        <v>6.3929999999999998</v>
      </c>
      <c r="X1142" s="16">
        <v>6.3929999999999998</v>
      </c>
      <c r="Y1142" s="16">
        <v>12.2</v>
      </c>
      <c r="AA1142" s="1">
        <v>6</v>
      </c>
      <c r="AB1142" s="1">
        <v>6.0970000000000004</v>
      </c>
      <c r="AC1142" s="179">
        <f t="shared" si="45"/>
        <v>0</v>
      </c>
      <c r="AE1142" s="9">
        <v>6.0970000000000004</v>
      </c>
      <c r="AF1142" s="9">
        <v>5.7370000000000001</v>
      </c>
      <c r="AG1142" s="9">
        <v>6.2520000000000007</v>
      </c>
      <c r="AH1142" s="9">
        <v>6.0770000000000008</v>
      </c>
      <c r="AI1142" s="9">
        <v>5.9170000000000007</v>
      </c>
      <c r="AJ1142" s="9">
        <v>5.8870000000000005</v>
      </c>
      <c r="AK1142" s="9">
        <v>6.0070000000000006</v>
      </c>
      <c r="AL1142" s="9">
        <v>6.0770000000000008</v>
      </c>
      <c r="AM1142" s="9">
        <v>8.2970000000000006</v>
      </c>
      <c r="AN1142" s="9">
        <v>6.157</v>
      </c>
      <c r="AO1142" s="9">
        <v>6.3870000000000005</v>
      </c>
      <c r="AP1142" s="9">
        <v>7.0970000000000004</v>
      </c>
      <c r="AQ1142" s="9">
        <v>6.0470000000000006</v>
      </c>
      <c r="AR1142" s="9">
        <v>7.2970000000000006</v>
      </c>
      <c r="AS1142" s="9">
        <v>6.1145000000000005</v>
      </c>
      <c r="AT1142" s="9">
        <v>6.0970000000000004</v>
      </c>
      <c r="AU1142" s="9">
        <v>6.5670000000000002</v>
      </c>
      <c r="AV1142" s="9">
        <v>6.9470000000000001</v>
      </c>
      <c r="AW1142" s="9">
        <v>6.2070000000000007</v>
      </c>
      <c r="AX1142" s="9">
        <v>6.2070000000000007</v>
      </c>
      <c r="AY1142" s="9">
        <v>8.2970000000000006</v>
      </c>
      <c r="BE1142" s="9">
        <v>5.4427142857142856</v>
      </c>
      <c r="BF1142" s="9">
        <v>5.1127142857142855</v>
      </c>
      <c r="BG1142" s="9">
        <v>5.5727142857142855</v>
      </c>
      <c r="BH1142" s="9">
        <v>5.4927142857142854</v>
      </c>
      <c r="BI1142" s="9">
        <v>5.0884285714285715</v>
      </c>
      <c r="BJ1142" s="9">
        <v>4.8577142857142857</v>
      </c>
      <c r="BK1142" s="9">
        <v>5.342714285714286</v>
      </c>
      <c r="BL1142" s="9">
        <v>5.4723571428571427</v>
      </c>
      <c r="BM1142" s="9">
        <v>7.5712857142857146</v>
      </c>
      <c r="BN1142" s="9">
        <v>5.3522857142857143</v>
      </c>
      <c r="BO1142" s="9">
        <v>5.6755714285714287</v>
      </c>
      <c r="BP1142" s="9">
        <v>5.9870000000000001</v>
      </c>
      <c r="BQ1142" s="9">
        <v>5.488428571428571</v>
      </c>
      <c r="BR1142" s="9">
        <v>7.1712857142857143</v>
      </c>
      <c r="BS1142" s="9">
        <v>5.4602142857142857</v>
      </c>
      <c r="BT1142" s="9">
        <v>5.4474999999999998</v>
      </c>
      <c r="BU1142" s="9">
        <v>5.7770000000000001</v>
      </c>
      <c r="BV1142" s="9">
        <v>5.8998571428571429</v>
      </c>
      <c r="BW1142" s="9">
        <v>5.4427142855714283</v>
      </c>
      <c r="BX1142" s="9">
        <v>5.4527142855714281</v>
      </c>
      <c r="BY1142" s="9">
        <v>7.5784285714285708</v>
      </c>
      <c r="CA1142" s="9">
        <v>5.4620000000000006</v>
      </c>
      <c r="CB1142" s="9">
        <v>5.2620000000000005</v>
      </c>
      <c r="CC1142" s="9">
        <v>5.6470000000000002</v>
      </c>
      <c r="CD1142" s="9">
        <v>5.4820000000000002</v>
      </c>
      <c r="CE1142" s="9">
        <v>5.2220000000000004</v>
      </c>
      <c r="CF1142" s="9">
        <v>5.1220000000000008</v>
      </c>
      <c r="CG1142" s="9">
        <v>5.362000000000001</v>
      </c>
      <c r="CH1142" s="9">
        <v>5.4415000000000004</v>
      </c>
      <c r="CI1142" s="9">
        <v>7.1010000000000009</v>
      </c>
      <c r="CJ1142" s="9">
        <v>6.5620000000000012</v>
      </c>
      <c r="CK1142" s="9">
        <v>5.7990000000000004</v>
      </c>
      <c r="CL1142" s="9">
        <v>7.0620000000000012</v>
      </c>
      <c r="CM1142" s="9">
        <v>5.4670000000000005</v>
      </c>
      <c r="CN1142" s="9">
        <v>6.8510000000000009</v>
      </c>
      <c r="CO1142" s="9">
        <v>5.4820000000000002</v>
      </c>
      <c r="CP1142" s="9">
        <v>5.4545000000000003</v>
      </c>
      <c r="CQ1142" s="9">
        <v>5.9040000000000008</v>
      </c>
      <c r="CR1142" s="9">
        <v>6.6420000000000012</v>
      </c>
      <c r="CS1142" s="9">
        <v>5.5620000000000003</v>
      </c>
      <c r="CT1142" s="9">
        <v>5.5320000000000009</v>
      </c>
      <c r="CU1142" s="9">
        <v>7.4310000000000009</v>
      </c>
    </row>
    <row r="1143" spans="1:99" hidden="1" x14ac:dyDescent="0.25">
      <c r="A1143" s="8">
        <v>36922</v>
      </c>
      <c r="B1143" s="5">
        <f t="shared" si="44"/>
        <v>1137</v>
      </c>
      <c r="C1143" s="9"/>
      <c r="E1143" s="16">
        <v>6.27</v>
      </c>
      <c r="F1143" s="16">
        <v>7.4691530999999998</v>
      </c>
      <c r="G1143" s="16">
        <v>6.4530000000000003</v>
      </c>
      <c r="H1143" s="16">
        <v>6.6</v>
      </c>
      <c r="I1143" s="16">
        <v>6.18</v>
      </c>
      <c r="J1143" s="16">
        <v>6.38</v>
      </c>
      <c r="K1143" s="16">
        <v>6.1929999999999996</v>
      </c>
      <c r="L1143" s="16">
        <v>6.25</v>
      </c>
      <c r="M1143" s="16">
        <v>12.19</v>
      </c>
      <c r="N1143" s="16">
        <v>6.6929999999999996</v>
      </c>
      <c r="O1143" s="16">
        <v>6.5730000000000004</v>
      </c>
      <c r="P1143" s="16">
        <v>7.9630000000000001</v>
      </c>
      <c r="Q1143" s="16">
        <v>6.5</v>
      </c>
      <c r="R1143" s="16">
        <v>10</v>
      </c>
      <c r="S1143" s="16">
        <v>6.2830000000000004</v>
      </c>
      <c r="T1143" s="16">
        <v>6.2729999999999997</v>
      </c>
      <c r="U1143" s="16">
        <v>6.6929999999999996</v>
      </c>
      <c r="V1143" s="16">
        <v>7.2930000000000001</v>
      </c>
      <c r="W1143" s="16">
        <v>6.3929999999999998</v>
      </c>
      <c r="X1143" s="16">
        <v>6.3929999999999998</v>
      </c>
      <c r="Y1143" s="16">
        <v>12.2</v>
      </c>
      <c r="AA1143" s="1">
        <v>5.85</v>
      </c>
      <c r="AB1143" s="1">
        <v>5.7069999999999999</v>
      </c>
      <c r="AC1143" s="179">
        <f t="shared" si="45"/>
        <v>0</v>
      </c>
      <c r="AE1143" s="9">
        <v>5.7069999999999999</v>
      </c>
      <c r="AF1143" s="9">
        <v>5.3469999999999995</v>
      </c>
      <c r="AG1143" s="9">
        <v>5.8570000000000002</v>
      </c>
      <c r="AH1143" s="9">
        <v>5.827</v>
      </c>
      <c r="AI1143" s="9">
        <v>5.5869999999999997</v>
      </c>
      <c r="AJ1143" s="9">
        <v>5.577</v>
      </c>
      <c r="AK1143" s="9">
        <v>5.6369999999999996</v>
      </c>
      <c r="AL1143" s="9">
        <v>5.6920000000000002</v>
      </c>
      <c r="AM1143" s="9">
        <v>10.507</v>
      </c>
      <c r="AN1143" s="9">
        <v>5.8469999999999995</v>
      </c>
      <c r="AO1143" s="9">
        <v>5.9770000000000003</v>
      </c>
      <c r="AP1143" s="9">
        <v>6.6369999999999996</v>
      </c>
      <c r="AQ1143" s="9">
        <v>5.7569999999999997</v>
      </c>
      <c r="AR1143" s="9">
        <v>9.5069999999999997</v>
      </c>
      <c r="AS1143" s="9">
        <v>5.7244999999999999</v>
      </c>
      <c r="AT1143" s="9">
        <v>5.7069999999999999</v>
      </c>
      <c r="AU1143" s="9">
        <v>6.1470000000000002</v>
      </c>
      <c r="AV1143" s="9">
        <v>6.4569999999999999</v>
      </c>
      <c r="AW1143" s="9">
        <v>5.8069999999999995</v>
      </c>
      <c r="AX1143" s="9">
        <v>5.8069999999999995</v>
      </c>
      <c r="AY1143" s="9">
        <v>10.707000000000001</v>
      </c>
      <c r="BE1143" s="9">
        <v>5.2149999999999999</v>
      </c>
      <c r="BF1143" s="9">
        <v>4.8885714285714279</v>
      </c>
      <c r="BG1143" s="9">
        <v>5.34</v>
      </c>
      <c r="BH1143" s="9">
        <v>5.29</v>
      </c>
      <c r="BI1143" s="9">
        <v>4.87642857142857</v>
      </c>
      <c r="BJ1143" s="9">
        <v>4.66</v>
      </c>
      <c r="BK1143" s="9">
        <v>5.125</v>
      </c>
      <c r="BL1143" s="9">
        <v>5.2496428571428559</v>
      </c>
      <c r="BM1143" s="9">
        <v>8.1892857142857132</v>
      </c>
      <c r="BN1143" s="9">
        <v>5.1435714285714278</v>
      </c>
      <c r="BO1143" s="9">
        <v>5.4435714285714276</v>
      </c>
      <c r="BP1143" s="9">
        <v>5.75</v>
      </c>
      <c r="BQ1143" s="9">
        <v>5.29142857142857</v>
      </c>
      <c r="BR1143" s="9">
        <v>7.7892857142857128</v>
      </c>
      <c r="BS1143" s="9">
        <v>5.2324999999999999</v>
      </c>
      <c r="BT1143" s="9">
        <v>5.2197857142857131</v>
      </c>
      <c r="BU1143" s="9">
        <v>5.5407142857142846</v>
      </c>
      <c r="BV1143" s="9">
        <v>5.6535714285714276</v>
      </c>
      <c r="BW1143" s="9">
        <v>5.2149999999999999</v>
      </c>
      <c r="BX1143" s="9">
        <v>5.2249999999999996</v>
      </c>
      <c r="BY1143" s="9">
        <v>8.1964285714285712</v>
      </c>
      <c r="CA1143" s="9">
        <v>5.3070000000000004</v>
      </c>
      <c r="CB1143" s="9">
        <v>5.1020000000000003</v>
      </c>
      <c r="CC1143" s="9">
        <v>5.4970000000000008</v>
      </c>
      <c r="CD1143" s="9">
        <v>5.3720000000000008</v>
      </c>
      <c r="CE1143" s="9">
        <v>5.0670000000000002</v>
      </c>
      <c r="CF1143" s="9">
        <v>4.9670000000000005</v>
      </c>
      <c r="CG1143" s="9">
        <v>5.2070000000000007</v>
      </c>
      <c r="CH1143" s="9">
        <v>5.2965</v>
      </c>
      <c r="CI1143" s="9">
        <v>7.3860000000000001</v>
      </c>
      <c r="CJ1143" s="9">
        <v>6.5570000000000004</v>
      </c>
      <c r="CK1143" s="9">
        <v>5.6440000000000001</v>
      </c>
      <c r="CL1143" s="9">
        <v>6.907</v>
      </c>
      <c r="CM1143" s="9">
        <v>5.3720000000000008</v>
      </c>
      <c r="CN1143" s="9">
        <v>7.1360000000000001</v>
      </c>
      <c r="CO1143" s="9">
        <v>5.327</v>
      </c>
      <c r="CP1143" s="9">
        <v>5.2995000000000001</v>
      </c>
      <c r="CQ1143" s="9">
        <v>5.7490000000000006</v>
      </c>
      <c r="CR1143" s="9">
        <v>6.4870000000000001</v>
      </c>
      <c r="CS1143" s="9">
        <v>5.407</v>
      </c>
      <c r="CT1143" s="9">
        <v>5.407</v>
      </c>
      <c r="CU1143" s="9">
        <v>7.7160000000000002</v>
      </c>
    </row>
    <row r="1144" spans="1:99" hidden="1" x14ac:dyDescent="0.25">
      <c r="A1144" s="8">
        <v>36923</v>
      </c>
      <c r="B1144" s="5">
        <f t="shared" si="44"/>
        <v>1138</v>
      </c>
      <c r="C1144" s="9"/>
      <c r="E1144" s="16">
        <v>6.4</v>
      </c>
      <c r="F1144" s="16">
        <v>5.8140000000000001</v>
      </c>
      <c r="G1144" s="16">
        <v>6.56</v>
      </c>
      <c r="H1144" s="16">
        <v>6.35</v>
      </c>
      <c r="I1144" s="16">
        <v>6.06</v>
      </c>
      <c r="J1144" s="16">
        <v>6.06</v>
      </c>
      <c r="K1144" s="16">
        <v>6.35</v>
      </c>
      <c r="L1144" s="16">
        <v>6.36</v>
      </c>
      <c r="M1144" s="16">
        <v>15.35</v>
      </c>
      <c r="N1144" s="16">
        <v>6.05</v>
      </c>
      <c r="O1144" s="16">
        <v>6.64</v>
      </c>
      <c r="P1144" s="16">
        <v>8</v>
      </c>
      <c r="Q1144" s="16">
        <v>6.35</v>
      </c>
      <c r="R1144" s="16">
        <v>10.35</v>
      </c>
      <c r="S1144" s="16">
        <v>6.45</v>
      </c>
      <c r="T1144" s="16">
        <v>6.4</v>
      </c>
      <c r="U1144" s="16">
        <v>6.95</v>
      </c>
      <c r="V1144" s="16">
        <v>7.5</v>
      </c>
      <c r="W1144" s="16">
        <v>6.5</v>
      </c>
      <c r="X1144" s="16">
        <v>6.5</v>
      </c>
      <c r="Y1144" s="16">
        <v>15.35</v>
      </c>
      <c r="AA1144" s="1">
        <v>5.87</v>
      </c>
      <c r="AB1144" s="1">
        <v>6.38</v>
      </c>
      <c r="AC1144" s="179">
        <f t="shared" si="45"/>
        <v>0</v>
      </c>
      <c r="AE1144" s="9">
        <v>6.38</v>
      </c>
      <c r="AF1144" s="9">
        <v>6.01</v>
      </c>
      <c r="AG1144" s="9">
        <v>6.55</v>
      </c>
      <c r="AH1144" s="9">
        <v>6.48</v>
      </c>
      <c r="AI1144" s="9">
        <v>6.1749999999999998</v>
      </c>
      <c r="AJ1144" s="9">
        <v>6.165</v>
      </c>
      <c r="AK1144" s="9">
        <v>6.3049999999999997</v>
      </c>
      <c r="AL1144" s="9">
        <v>6.37</v>
      </c>
      <c r="AM1144" s="9">
        <v>11.23</v>
      </c>
      <c r="AN1144" s="9">
        <v>6.49</v>
      </c>
      <c r="AO1144" s="9">
        <v>6.65</v>
      </c>
      <c r="AP1144" s="9">
        <v>7.31</v>
      </c>
      <c r="AQ1144" s="9">
        <v>6.42</v>
      </c>
      <c r="AR1144" s="9">
        <v>10.130000000000001</v>
      </c>
      <c r="AS1144" s="9">
        <v>6.3975</v>
      </c>
      <c r="AT1144" s="9">
        <v>6.38</v>
      </c>
      <c r="AU1144" s="9">
        <v>6.82</v>
      </c>
      <c r="AV1144" s="9">
        <v>7.13</v>
      </c>
      <c r="AW1144" s="9">
        <v>6.51</v>
      </c>
      <c r="AX1144" s="9">
        <v>6.51</v>
      </c>
      <c r="AY1144" s="9">
        <v>11.93</v>
      </c>
      <c r="BE1144" s="9">
        <v>5.5064285714285726</v>
      </c>
      <c r="BF1144" s="9">
        <v>5.1685714285714299</v>
      </c>
      <c r="BG1144" s="9">
        <v>5.6464285714285722</v>
      </c>
      <c r="BH1144" s="9">
        <v>5.58357142857143</v>
      </c>
      <c r="BI1144" s="9">
        <v>5.1735714285714298</v>
      </c>
      <c r="BJ1144" s="9">
        <v>4.9607142857142872</v>
      </c>
      <c r="BK1144" s="9">
        <v>5.4164285714285727</v>
      </c>
      <c r="BL1144" s="9">
        <v>5.53857142857143</v>
      </c>
      <c r="BM1144" s="9">
        <v>8.6407142857142869</v>
      </c>
      <c r="BN1144" s="9">
        <v>5.4349999999999996</v>
      </c>
      <c r="BO1144" s="9">
        <v>5.7350000000000003</v>
      </c>
      <c r="BP1144" s="9">
        <v>6.0414285714285727</v>
      </c>
      <c r="BQ1144" s="9">
        <v>5.5828571428571436</v>
      </c>
      <c r="BR1144" s="9">
        <v>8.2121428571428581</v>
      </c>
      <c r="BS1144" s="9">
        <v>5.5239285714285726</v>
      </c>
      <c r="BT1144" s="9">
        <v>5.5112142857142867</v>
      </c>
      <c r="BU1144" s="9">
        <v>5.8321428571428582</v>
      </c>
      <c r="BV1144" s="9">
        <v>5.9450000000000003</v>
      </c>
      <c r="BW1144" s="9">
        <v>5.5064285714285726</v>
      </c>
      <c r="BX1144" s="9">
        <v>5.5164285714285723</v>
      </c>
      <c r="BY1144" s="9">
        <v>8.6692857142857154</v>
      </c>
      <c r="CA1144" s="9">
        <v>5.4909999999999997</v>
      </c>
      <c r="CB1144" s="9">
        <v>5.2859999999999996</v>
      </c>
      <c r="CC1144" s="9">
        <v>5.6959999999999997</v>
      </c>
      <c r="CD1144" s="9">
        <v>5.5659999999999998</v>
      </c>
      <c r="CE1144" s="9">
        <v>5.2509999999999994</v>
      </c>
      <c r="CF1144" s="9">
        <v>5.1609999999999996</v>
      </c>
      <c r="CG1144" s="9">
        <v>5.391</v>
      </c>
      <c r="CH1144" s="9">
        <v>5.4779999999999998</v>
      </c>
      <c r="CI1144" s="9">
        <v>7.7909999999999995</v>
      </c>
      <c r="CJ1144" s="9">
        <v>6.766</v>
      </c>
      <c r="CK1144" s="9">
        <v>5.8279999999999994</v>
      </c>
      <c r="CL1144" s="9">
        <v>7.0909999999999993</v>
      </c>
      <c r="CM1144" s="9">
        <v>5.5659999999999998</v>
      </c>
      <c r="CN1144" s="9">
        <v>7.5409999999999995</v>
      </c>
      <c r="CO1144" s="9">
        <v>5.5109999999999992</v>
      </c>
      <c r="CP1144" s="9">
        <v>5.4834999999999994</v>
      </c>
      <c r="CQ1144" s="9">
        <v>5.9329999999999998</v>
      </c>
      <c r="CR1144" s="9">
        <v>6.6709999999999994</v>
      </c>
      <c r="CS1144" s="9">
        <v>5.6109999999999998</v>
      </c>
      <c r="CT1144" s="9">
        <v>5.6109999999999998</v>
      </c>
      <c r="CU1144" s="9">
        <v>8.1209999999999987</v>
      </c>
    </row>
    <row r="1145" spans="1:99" hidden="1" x14ac:dyDescent="0.25">
      <c r="A1145" s="8">
        <v>36924</v>
      </c>
      <c r="B1145" s="5">
        <f t="shared" si="44"/>
        <v>1139</v>
      </c>
      <c r="C1145" s="9"/>
      <c r="E1145" s="16">
        <v>6.87</v>
      </c>
      <c r="F1145" s="16">
        <v>6.327</v>
      </c>
      <c r="G1145" s="16">
        <v>7.17</v>
      </c>
      <c r="H1145" s="16">
        <v>6.92</v>
      </c>
      <c r="I1145" s="16">
        <v>6.52</v>
      </c>
      <c r="J1145" s="16">
        <v>6.47</v>
      </c>
      <c r="K1145" s="16">
        <v>6.82</v>
      </c>
      <c r="L1145" s="16">
        <v>6.8</v>
      </c>
      <c r="M1145" s="16">
        <v>15.87</v>
      </c>
      <c r="N1145" s="16">
        <v>6.57</v>
      </c>
      <c r="O1145" s="16">
        <v>7.11</v>
      </c>
      <c r="P1145" s="16">
        <v>8.3699999999999992</v>
      </c>
      <c r="Q1145" s="16">
        <v>6.79</v>
      </c>
      <c r="R1145" s="16">
        <v>10.37</v>
      </c>
      <c r="S1145" s="16">
        <v>6.85</v>
      </c>
      <c r="T1145" s="16">
        <v>6.84</v>
      </c>
      <c r="U1145" s="16">
        <v>7.32</v>
      </c>
      <c r="V1145" s="16">
        <v>7.77</v>
      </c>
      <c r="W1145" s="16">
        <v>7.07</v>
      </c>
      <c r="X1145" s="16">
        <v>7.07</v>
      </c>
      <c r="Y1145" s="16">
        <v>14.87</v>
      </c>
      <c r="AA1145" s="1">
        <v>6.72</v>
      </c>
      <c r="AB1145" s="1">
        <v>6.7430000000000003</v>
      </c>
      <c r="AC1145" s="179">
        <f t="shared" si="45"/>
        <v>0</v>
      </c>
      <c r="AE1145" s="9">
        <v>6.7430000000000003</v>
      </c>
      <c r="AF1145" s="9">
        <v>6.3286049665779505</v>
      </c>
      <c r="AG1145" s="9">
        <v>6.9630000000000001</v>
      </c>
      <c r="AH1145" s="9">
        <v>6.843</v>
      </c>
      <c r="AI1145" s="9">
        <v>6.5380000000000003</v>
      </c>
      <c r="AJ1145" s="9">
        <v>6.5230000000000006</v>
      </c>
      <c r="AK1145" s="9">
        <v>6.673</v>
      </c>
      <c r="AL1145" s="9">
        <v>6.7255000000000003</v>
      </c>
      <c r="AM1145" s="9">
        <v>11.243</v>
      </c>
      <c r="AN1145" s="9">
        <v>6.7930000000000001</v>
      </c>
      <c r="AO1145" s="9">
        <v>7.0129999999999999</v>
      </c>
      <c r="AP1145" s="9">
        <v>7.673</v>
      </c>
      <c r="AQ1145" s="9">
        <v>6.7629999999999999</v>
      </c>
      <c r="AR1145" s="9">
        <v>10.143000000000001</v>
      </c>
      <c r="AS1145" s="9">
        <v>6.7605000000000004</v>
      </c>
      <c r="AT1145" s="9">
        <v>6.7430000000000003</v>
      </c>
      <c r="AU1145" s="9">
        <v>7.1830000000000007</v>
      </c>
      <c r="AV1145" s="9">
        <v>7.4930000000000003</v>
      </c>
      <c r="AW1145" s="9">
        <v>6.8930000000000007</v>
      </c>
      <c r="AX1145" s="9">
        <v>6.8930000000000007</v>
      </c>
      <c r="AY1145" s="9">
        <v>11.943000000000001</v>
      </c>
      <c r="BE1145" s="9">
        <v>5.6022857142857134</v>
      </c>
      <c r="BF1145" s="9">
        <v>5.2594285714285709</v>
      </c>
      <c r="BG1145" s="9">
        <v>5.747285714285713</v>
      </c>
      <c r="BH1145" s="9">
        <v>5.6929999999999987</v>
      </c>
      <c r="BI1145" s="9">
        <v>5.2458571428571421</v>
      </c>
      <c r="BJ1145" s="9">
        <v>5.0479999999999992</v>
      </c>
      <c r="BK1145" s="9">
        <v>5.5122857142857136</v>
      </c>
      <c r="BL1145" s="9">
        <v>5.6344285714285709</v>
      </c>
      <c r="BM1145" s="9">
        <v>8.4579999999999984</v>
      </c>
      <c r="BN1145" s="9">
        <v>5.5222857142857134</v>
      </c>
      <c r="BO1145" s="9">
        <v>5.8308571428571421</v>
      </c>
      <c r="BP1145" s="9">
        <v>6.1372857142857136</v>
      </c>
      <c r="BQ1145" s="9">
        <v>5.6837142857142853</v>
      </c>
      <c r="BR1145" s="9">
        <v>8.0294285714285714</v>
      </c>
      <c r="BS1145" s="9">
        <v>5.6197857142857135</v>
      </c>
      <c r="BT1145" s="9">
        <v>5.6070714285714276</v>
      </c>
      <c r="BU1145" s="9">
        <v>5.927999999999999</v>
      </c>
      <c r="BV1145" s="9">
        <v>6.040857142857142</v>
      </c>
      <c r="BW1145" s="9">
        <v>5.6022857142857134</v>
      </c>
      <c r="BX1145" s="9">
        <v>5.6122857142857132</v>
      </c>
      <c r="BY1145" s="9">
        <v>8.4865714285714269</v>
      </c>
      <c r="CA1145" s="9">
        <v>5.5490000000000004</v>
      </c>
      <c r="CB1145" s="9">
        <v>5.319</v>
      </c>
      <c r="CC1145" s="9">
        <v>5.7640000000000002</v>
      </c>
      <c r="CD1145" s="9">
        <v>5.6340000000000003</v>
      </c>
      <c r="CE1145" s="9">
        <v>5.3090000000000002</v>
      </c>
      <c r="CF1145" s="9">
        <v>5.2190000000000003</v>
      </c>
      <c r="CG1145" s="9">
        <v>5.4490000000000007</v>
      </c>
      <c r="CH1145" s="9">
        <v>5.5360000000000005</v>
      </c>
      <c r="CI1145" s="9">
        <v>7.859</v>
      </c>
      <c r="CJ1145" s="9">
        <v>6.7990000000000004</v>
      </c>
      <c r="CK1145" s="9">
        <v>5.8860000000000001</v>
      </c>
      <c r="CL1145" s="9">
        <v>7.1490000000000009</v>
      </c>
      <c r="CM1145" s="9">
        <v>5.6340000000000003</v>
      </c>
      <c r="CN1145" s="9">
        <v>7.609</v>
      </c>
      <c r="CO1145" s="9">
        <v>5.569</v>
      </c>
      <c r="CP1145" s="9">
        <v>5.5415000000000001</v>
      </c>
      <c r="CQ1145" s="9">
        <v>5.9910000000000005</v>
      </c>
      <c r="CR1145" s="9">
        <v>6.729000000000001</v>
      </c>
      <c r="CS1145" s="9">
        <v>5.6790000000000003</v>
      </c>
      <c r="CT1145" s="9">
        <v>5.6790000000000003</v>
      </c>
      <c r="CU1145" s="9">
        <v>8.1890000000000001</v>
      </c>
    </row>
    <row r="1146" spans="1:99" hidden="1" x14ac:dyDescent="0.25">
      <c r="A1146" s="8">
        <v>36927</v>
      </c>
      <c r="B1146" s="5">
        <f t="shared" si="44"/>
        <v>1140</v>
      </c>
      <c r="C1146" s="9"/>
      <c r="E1146" s="16">
        <v>5.75</v>
      </c>
      <c r="F1146" s="16">
        <v>5.3940000000000001</v>
      </c>
      <c r="G1146" s="16">
        <v>5.92</v>
      </c>
      <c r="H1146" s="16">
        <v>5.85</v>
      </c>
      <c r="I1146" s="16">
        <v>5.65</v>
      </c>
      <c r="J1146" s="16">
        <v>5.55</v>
      </c>
      <c r="K1146" s="16">
        <v>5.7</v>
      </c>
      <c r="L1146" s="16">
        <v>5.75</v>
      </c>
      <c r="M1146" s="16">
        <v>15.5</v>
      </c>
      <c r="N1146" s="16">
        <v>5.45</v>
      </c>
      <c r="O1146" s="16">
        <v>6</v>
      </c>
      <c r="P1146" s="16">
        <v>7.15</v>
      </c>
      <c r="Q1146" s="16">
        <v>5.72</v>
      </c>
      <c r="R1146" s="16">
        <v>9.25</v>
      </c>
      <c r="S1146" s="16">
        <v>5.78</v>
      </c>
      <c r="T1146" s="16">
        <v>5.75</v>
      </c>
      <c r="U1146" s="16">
        <v>6.2</v>
      </c>
      <c r="V1146" s="16">
        <v>6.6</v>
      </c>
      <c r="W1146" s="16">
        <v>5.85</v>
      </c>
      <c r="X1146" s="16">
        <v>5.85</v>
      </c>
      <c r="Y1146" s="16">
        <v>14.5</v>
      </c>
      <c r="AA1146" s="1">
        <v>6.2</v>
      </c>
      <c r="AB1146" s="1">
        <v>5.7060000000000004</v>
      </c>
      <c r="AC1146" s="179">
        <f t="shared" si="45"/>
        <v>0</v>
      </c>
      <c r="AE1146" s="9">
        <v>5.7060000000000004</v>
      </c>
      <c r="AF1146" s="9">
        <v>5.2757862560345004</v>
      </c>
      <c r="AG1146" s="9">
        <v>5.8710000000000004</v>
      </c>
      <c r="AH1146" s="9">
        <v>5.8260000000000005</v>
      </c>
      <c r="AI1146" s="9">
        <v>5.556</v>
      </c>
      <c r="AJ1146" s="9">
        <v>5.5410000000000004</v>
      </c>
      <c r="AK1146" s="9">
        <v>5.6360000000000001</v>
      </c>
      <c r="AL1146" s="9">
        <v>5.6910000000000007</v>
      </c>
      <c r="AM1146" s="9">
        <v>10.706</v>
      </c>
      <c r="AN1146" s="9">
        <v>5.806</v>
      </c>
      <c r="AO1146" s="9">
        <v>5.9560000000000004</v>
      </c>
      <c r="AP1146" s="9">
        <v>6.5860000000000003</v>
      </c>
      <c r="AQ1146" s="9">
        <v>5.726</v>
      </c>
      <c r="AR1146" s="9">
        <v>9.6059999999999999</v>
      </c>
      <c r="AS1146" s="9">
        <v>5.7235000000000005</v>
      </c>
      <c r="AT1146" s="9">
        <v>5.7060000000000004</v>
      </c>
      <c r="AU1146" s="9">
        <v>6.1060000000000008</v>
      </c>
      <c r="AV1146" s="9">
        <v>6.4260000000000002</v>
      </c>
      <c r="AW1146" s="9">
        <v>5.806</v>
      </c>
      <c r="AX1146" s="9">
        <v>5.806</v>
      </c>
      <c r="AY1146" s="9">
        <v>11.406000000000001</v>
      </c>
      <c r="BE1146" s="9">
        <v>5.2942857142857145</v>
      </c>
      <c r="BF1146" s="9">
        <v>4.9621428571428572</v>
      </c>
      <c r="BG1146" s="9">
        <v>5.4292857142857143</v>
      </c>
      <c r="BH1146" s="9">
        <v>5.3849999999999998</v>
      </c>
      <c r="BI1146" s="9">
        <v>4.9421428571428576</v>
      </c>
      <c r="BJ1146" s="9">
        <v>4.7335714285714285</v>
      </c>
      <c r="BK1146" s="9">
        <v>5.2042857142857146</v>
      </c>
      <c r="BL1146" s="9">
        <v>5.3239285714285716</v>
      </c>
      <c r="BM1146" s="9">
        <v>7.9285714285714288</v>
      </c>
      <c r="BN1146" s="9">
        <v>5.2171428571428571</v>
      </c>
      <c r="BO1146" s="9">
        <v>5.5228571428571431</v>
      </c>
      <c r="BP1146" s="9">
        <v>5.8221428571428575</v>
      </c>
      <c r="BQ1146" s="9">
        <v>5.3678571428571429</v>
      </c>
      <c r="BR1146" s="9">
        <v>7.5</v>
      </c>
      <c r="BS1146" s="9">
        <v>5.3117857142857146</v>
      </c>
      <c r="BT1146" s="9">
        <v>5.2990714285714287</v>
      </c>
      <c r="BU1146" s="9">
        <v>5.62</v>
      </c>
      <c r="BV1146" s="9">
        <v>5.7328571428571431</v>
      </c>
      <c r="BW1146" s="9">
        <v>5.2942857142857145</v>
      </c>
      <c r="BX1146" s="9">
        <v>5.3042857142857143</v>
      </c>
      <c r="BY1146" s="9">
        <v>7.9571428571428573</v>
      </c>
      <c r="CA1146" s="9">
        <v>5.3289999999999997</v>
      </c>
      <c r="CB1146" s="9">
        <v>5.1059999999999999</v>
      </c>
      <c r="CC1146" s="9">
        <v>5.5289999999999999</v>
      </c>
      <c r="CD1146" s="9">
        <v>5.4139999999999997</v>
      </c>
      <c r="CE1146" s="9">
        <v>5.109</v>
      </c>
      <c r="CF1146" s="9">
        <v>5.0089999999999995</v>
      </c>
      <c r="CG1146" s="9">
        <v>5.2290000000000001</v>
      </c>
      <c r="CH1146" s="9">
        <v>5.3159999999999998</v>
      </c>
      <c r="CI1146" s="9">
        <v>7.6389999999999993</v>
      </c>
      <c r="CJ1146" s="9">
        <v>6.6289999999999996</v>
      </c>
      <c r="CK1146" s="9">
        <v>5.6659999999999995</v>
      </c>
      <c r="CL1146" s="9">
        <v>6.9290000000000003</v>
      </c>
      <c r="CM1146" s="9">
        <v>5.4139999999999997</v>
      </c>
      <c r="CN1146" s="9">
        <v>7.3889999999999993</v>
      </c>
      <c r="CO1146" s="9">
        <v>5.3489999999999993</v>
      </c>
      <c r="CP1146" s="9">
        <v>5.3214999999999995</v>
      </c>
      <c r="CQ1146" s="9">
        <v>5.7709999999999999</v>
      </c>
      <c r="CR1146" s="9">
        <v>6.5090000000000003</v>
      </c>
      <c r="CS1146" s="9">
        <v>5.4489999999999998</v>
      </c>
      <c r="CT1146" s="9">
        <v>5.4489999999999998</v>
      </c>
      <c r="CU1146" s="9">
        <v>7.9689999999999994</v>
      </c>
    </row>
    <row r="1147" spans="1:99" hidden="1" x14ac:dyDescent="0.25">
      <c r="A1147" s="8">
        <v>36928</v>
      </c>
      <c r="B1147" s="5">
        <f t="shared" si="44"/>
        <v>1141</v>
      </c>
      <c r="C1147" s="9"/>
      <c r="E1147" s="16">
        <v>5.74</v>
      </c>
      <c r="F1147" s="16">
        <v>5.516</v>
      </c>
      <c r="G1147" s="16">
        <v>5.93</v>
      </c>
      <c r="H1147" s="16">
        <v>5.89</v>
      </c>
      <c r="I1147" s="16">
        <v>5.72</v>
      </c>
      <c r="J1147" s="16">
        <v>5.67</v>
      </c>
      <c r="K1147" s="16">
        <v>5.74</v>
      </c>
      <c r="L1147" s="16">
        <v>5.74</v>
      </c>
      <c r="M1147" s="16">
        <v>15.5</v>
      </c>
      <c r="N1147" s="16">
        <v>5.44</v>
      </c>
      <c r="O1147" s="16">
        <v>6</v>
      </c>
      <c r="P1147" s="16">
        <v>7.1</v>
      </c>
      <c r="Q1147" s="16">
        <v>5.74</v>
      </c>
      <c r="R1147" s="16">
        <v>9.24</v>
      </c>
      <c r="S1147" s="16">
        <v>5.75</v>
      </c>
      <c r="T1147" s="16">
        <v>5.73</v>
      </c>
      <c r="U1147" s="16">
        <v>6.17</v>
      </c>
      <c r="V1147" s="16">
        <v>6.5</v>
      </c>
      <c r="W1147" s="16">
        <v>5.89</v>
      </c>
      <c r="X1147" s="16">
        <v>5.89</v>
      </c>
      <c r="Y1147" s="16">
        <v>13.74</v>
      </c>
      <c r="AA1147" s="1">
        <v>5.7</v>
      </c>
      <c r="AB1147" s="1">
        <v>5.7640000000000002</v>
      </c>
      <c r="AC1147" s="179">
        <f t="shared" si="45"/>
        <v>0</v>
      </c>
      <c r="AE1147" s="9">
        <v>5.7640000000000002</v>
      </c>
      <c r="AF1147" s="9">
        <v>5.5479253172212104</v>
      </c>
      <c r="AG1147" s="9">
        <v>5.9240000000000004</v>
      </c>
      <c r="AH1147" s="9">
        <v>5.8740000000000006</v>
      </c>
      <c r="AI1147" s="9">
        <v>5.6640000000000006</v>
      </c>
      <c r="AJ1147" s="9">
        <v>5.6690000000000005</v>
      </c>
      <c r="AK1147" s="9">
        <v>5.6840000000000002</v>
      </c>
      <c r="AL1147" s="9">
        <v>5.7465000000000002</v>
      </c>
      <c r="AM1147" s="9">
        <v>10.814</v>
      </c>
      <c r="AN1147" s="9">
        <v>5.9640000000000004</v>
      </c>
      <c r="AO1147" s="9">
        <v>6.0140000000000002</v>
      </c>
      <c r="AP1147" s="9">
        <v>6.484</v>
      </c>
      <c r="AQ1147" s="9">
        <v>5.7839999999999998</v>
      </c>
      <c r="AR1147" s="9">
        <v>9.7140000000000004</v>
      </c>
      <c r="AS1147" s="9">
        <v>5.7815000000000003</v>
      </c>
      <c r="AT1147" s="9">
        <v>5.7640000000000002</v>
      </c>
      <c r="AU1147" s="9">
        <v>6.1640000000000006</v>
      </c>
      <c r="AV1147" s="9">
        <v>6.4140000000000006</v>
      </c>
      <c r="AW1147" s="9">
        <v>5.8639999999999999</v>
      </c>
      <c r="AX1147" s="9">
        <v>5.8639999999999999</v>
      </c>
      <c r="AY1147" s="9">
        <v>11.214</v>
      </c>
      <c r="BE1147" s="9">
        <v>5.3874285714285719</v>
      </c>
      <c r="BF1147" s="9">
        <v>5.0838571428571431</v>
      </c>
      <c r="BG1147" s="9">
        <v>5.5274285714285716</v>
      </c>
      <c r="BH1147" s="9">
        <v>5.4681428571428574</v>
      </c>
      <c r="BI1147" s="9">
        <v>5.0388571428571431</v>
      </c>
      <c r="BJ1147" s="9">
        <v>4.8317142857142859</v>
      </c>
      <c r="BK1147" s="9">
        <v>5.297428571428572</v>
      </c>
      <c r="BL1147" s="9">
        <v>5.4195714285714294</v>
      </c>
      <c r="BM1147" s="9">
        <v>8.0517142857142865</v>
      </c>
      <c r="BN1147" s="9">
        <v>5.3131428571428572</v>
      </c>
      <c r="BO1147" s="9">
        <v>5.6074285714285717</v>
      </c>
      <c r="BP1147" s="9">
        <v>5.9002857142857144</v>
      </c>
      <c r="BQ1147" s="9">
        <v>5.4510000000000005</v>
      </c>
      <c r="BR1147" s="9">
        <v>7.6231428571428577</v>
      </c>
      <c r="BS1147" s="9">
        <v>5.404928571428572</v>
      </c>
      <c r="BT1147" s="9">
        <v>5.3922142857142861</v>
      </c>
      <c r="BU1147" s="9">
        <v>5.7060000000000004</v>
      </c>
      <c r="BV1147" s="9">
        <v>5.8260000000000005</v>
      </c>
      <c r="BW1147" s="9">
        <v>5.3874285714285719</v>
      </c>
      <c r="BX1147" s="9">
        <v>5.3974285714285717</v>
      </c>
      <c r="BY1147" s="9">
        <v>8.080285714285715</v>
      </c>
      <c r="CA1147" s="9">
        <v>5.3930000000000007</v>
      </c>
      <c r="CB1147" s="9">
        <v>5.1930000000000005</v>
      </c>
      <c r="CC1147" s="9">
        <v>5.5980000000000008</v>
      </c>
      <c r="CD1147" s="9">
        <v>5.4730000000000008</v>
      </c>
      <c r="CE1147" s="9">
        <v>5.1830000000000007</v>
      </c>
      <c r="CF1147" s="9">
        <v>5.0830000000000011</v>
      </c>
      <c r="CG1147" s="9">
        <v>5.293000000000001</v>
      </c>
      <c r="CH1147" s="9">
        <v>5.38</v>
      </c>
      <c r="CI1147" s="9">
        <v>7.8390000000000004</v>
      </c>
      <c r="CJ1147" s="9">
        <v>6.7430000000000003</v>
      </c>
      <c r="CK1147" s="9">
        <v>5.73</v>
      </c>
      <c r="CL1147" s="9">
        <v>6.9930000000000003</v>
      </c>
      <c r="CM1147" s="9">
        <v>5.4680000000000009</v>
      </c>
      <c r="CN1147" s="9">
        <v>7.5890000000000004</v>
      </c>
      <c r="CO1147" s="9">
        <v>5.4130000000000003</v>
      </c>
      <c r="CP1147" s="9">
        <v>5.3855000000000004</v>
      </c>
      <c r="CQ1147" s="9">
        <v>5.835</v>
      </c>
      <c r="CR1147" s="9">
        <v>6.5730000000000004</v>
      </c>
      <c r="CS1147" s="9">
        <v>5.5130000000000008</v>
      </c>
      <c r="CT1147" s="9">
        <v>5.5130000000000008</v>
      </c>
      <c r="CU1147" s="9">
        <v>8.1690000000000005</v>
      </c>
    </row>
    <row r="1148" spans="1:99" hidden="1" x14ac:dyDescent="0.25">
      <c r="A1148" s="8">
        <v>36929</v>
      </c>
      <c r="B1148" s="5">
        <f t="shared" si="44"/>
        <v>1142</v>
      </c>
      <c r="C1148" s="9"/>
      <c r="E1148" s="16">
        <v>6.18</v>
      </c>
      <c r="F1148" s="16">
        <v>5.97</v>
      </c>
      <c r="G1148" s="16">
        <v>6.44</v>
      </c>
      <c r="H1148" s="16">
        <v>6.28</v>
      </c>
      <c r="I1148" s="16">
        <v>6.08</v>
      </c>
      <c r="J1148" s="16">
        <v>6.03</v>
      </c>
      <c r="K1148" s="16">
        <v>6.23</v>
      </c>
      <c r="L1148" s="16">
        <v>6.16</v>
      </c>
      <c r="M1148" s="16">
        <v>15.18</v>
      </c>
      <c r="N1148" s="16">
        <v>5.88</v>
      </c>
      <c r="O1148" s="16">
        <v>6.44</v>
      </c>
      <c r="P1148" s="16">
        <v>7.54</v>
      </c>
      <c r="Q1148" s="16">
        <v>6.18</v>
      </c>
      <c r="R1148" s="16">
        <v>9.43</v>
      </c>
      <c r="S1148" s="16">
        <v>6.2</v>
      </c>
      <c r="T1148" s="16">
        <v>6.18</v>
      </c>
      <c r="U1148" s="16">
        <v>6.62</v>
      </c>
      <c r="V1148" s="16">
        <v>6.94</v>
      </c>
      <c r="W1148" s="16">
        <v>6.38</v>
      </c>
      <c r="X1148" s="16">
        <v>6.38</v>
      </c>
      <c r="Y1148" s="16">
        <v>14.18</v>
      </c>
      <c r="AA1148" s="1">
        <v>5.85</v>
      </c>
      <c r="AB1148" s="1">
        <v>6.2350000000000003</v>
      </c>
      <c r="AC1148" s="179">
        <f t="shared" si="45"/>
        <v>0</v>
      </c>
      <c r="AE1148" s="9">
        <v>6.2350000000000003</v>
      </c>
      <c r="AF1148" s="9">
        <v>5.9594840131284101</v>
      </c>
      <c r="AG1148" s="9">
        <v>6.4249999999999998</v>
      </c>
      <c r="AH1148" s="9">
        <v>6.335</v>
      </c>
      <c r="AI1148" s="9">
        <v>6.0949999999999998</v>
      </c>
      <c r="AJ1148" s="9">
        <v>6.1050000000000004</v>
      </c>
      <c r="AK1148" s="9">
        <v>6.165</v>
      </c>
      <c r="AL1148" s="9">
        <v>6.2175000000000002</v>
      </c>
      <c r="AM1148" s="9">
        <v>11.135</v>
      </c>
      <c r="AN1148" s="9">
        <v>6.6349999999999998</v>
      </c>
      <c r="AO1148" s="9">
        <v>6.4850000000000003</v>
      </c>
      <c r="AP1148" s="9">
        <v>6.9550000000000001</v>
      </c>
      <c r="AQ1148" s="9">
        <v>6.25</v>
      </c>
      <c r="AR1148" s="9">
        <v>9.9350000000000005</v>
      </c>
      <c r="AS1148" s="9">
        <v>6.2525000000000004</v>
      </c>
      <c r="AT1148" s="9">
        <v>6.2350000000000003</v>
      </c>
      <c r="AU1148" s="9">
        <v>6.6349999999999998</v>
      </c>
      <c r="AV1148" s="9">
        <v>6.8849999999999998</v>
      </c>
      <c r="AW1148" s="9">
        <v>6.3550000000000004</v>
      </c>
      <c r="AX1148" s="9">
        <v>6.3550000000000004</v>
      </c>
      <c r="AY1148" s="9">
        <v>11.535</v>
      </c>
      <c r="BE1148" s="9">
        <v>5.7627142857142859</v>
      </c>
      <c r="BF1148" s="9">
        <v>5.4734285714285713</v>
      </c>
      <c r="BG1148" s="9">
        <v>5.9027142857142856</v>
      </c>
      <c r="BH1148" s="9">
        <v>5.8348571428571434</v>
      </c>
      <c r="BI1148" s="9">
        <v>5.410571428571429</v>
      </c>
      <c r="BJ1148" s="9">
        <v>5.214142857142857</v>
      </c>
      <c r="BK1148" s="9">
        <v>5.672714285714286</v>
      </c>
      <c r="BL1148" s="9">
        <v>5.7948571428571434</v>
      </c>
      <c r="BM1148" s="9">
        <v>8.1127142857142864</v>
      </c>
      <c r="BN1148" s="9">
        <v>5.6884285714285721</v>
      </c>
      <c r="BO1148" s="9">
        <v>5.9877142857142855</v>
      </c>
      <c r="BP1148" s="9">
        <v>6.2755714285714284</v>
      </c>
      <c r="BQ1148" s="9">
        <v>5.8177142857142856</v>
      </c>
      <c r="BR1148" s="9">
        <v>7.7270000000000003</v>
      </c>
      <c r="BS1148" s="9">
        <v>5.780214285714286</v>
      </c>
      <c r="BT1148" s="9">
        <v>5.7675000000000001</v>
      </c>
      <c r="BU1148" s="9">
        <v>6.0862857142857143</v>
      </c>
      <c r="BV1148" s="9">
        <v>6.2012857142857145</v>
      </c>
      <c r="BW1148" s="9">
        <v>5.7727142857142857</v>
      </c>
      <c r="BX1148" s="9">
        <v>5.7827142857142855</v>
      </c>
      <c r="BY1148" s="9">
        <v>8.1412857142857149</v>
      </c>
      <c r="CA1148" s="9">
        <v>5.6950000000000003</v>
      </c>
      <c r="CB1148" s="9">
        <v>5.4950000000000001</v>
      </c>
      <c r="CC1148" s="9">
        <v>5.9050000000000002</v>
      </c>
      <c r="CD1148" s="9">
        <v>5.7750000000000004</v>
      </c>
      <c r="CE1148" s="9">
        <v>5.4749999999999996</v>
      </c>
      <c r="CF1148" s="9">
        <v>5.38</v>
      </c>
      <c r="CG1148" s="9">
        <v>5.5949999999999998</v>
      </c>
      <c r="CH1148" s="9">
        <v>5.6820000000000004</v>
      </c>
      <c r="CI1148" s="9">
        <v>7.891</v>
      </c>
      <c r="CJ1148" s="9">
        <v>7.0049999999999999</v>
      </c>
      <c r="CK1148" s="9">
        <v>6.032</v>
      </c>
      <c r="CL1148" s="9">
        <v>7.2949999999999999</v>
      </c>
      <c r="CM1148" s="9">
        <v>5.7649999999999997</v>
      </c>
      <c r="CN1148" s="9">
        <v>7.641</v>
      </c>
      <c r="CO1148" s="9">
        <v>5.7149999999999999</v>
      </c>
      <c r="CP1148" s="9">
        <v>5.6875</v>
      </c>
      <c r="CQ1148" s="9">
        <v>6.1370000000000005</v>
      </c>
      <c r="CR1148" s="9">
        <v>6.875</v>
      </c>
      <c r="CS1148" s="9">
        <v>5.8150000000000004</v>
      </c>
      <c r="CT1148" s="9">
        <v>5.8150000000000004</v>
      </c>
      <c r="CU1148" s="9">
        <v>8.2210000000000001</v>
      </c>
    </row>
    <row r="1149" spans="1:99" hidden="1" x14ac:dyDescent="0.25">
      <c r="A1149" s="8">
        <v>36930</v>
      </c>
      <c r="B1149" s="5">
        <f t="shared" si="44"/>
        <v>1143</v>
      </c>
      <c r="C1149" s="9"/>
      <c r="E1149" s="16">
        <v>6.16</v>
      </c>
      <c r="F1149" s="16">
        <v>5.9370000000000003</v>
      </c>
      <c r="G1149" s="16">
        <v>6.46</v>
      </c>
      <c r="H1149" s="16">
        <v>6.37</v>
      </c>
      <c r="I1149" s="16">
        <v>6.22</v>
      </c>
      <c r="J1149" s="16">
        <v>6.07</v>
      </c>
      <c r="K1149" s="16">
        <v>6.21</v>
      </c>
      <c r="L1149" s="16">
        <v>6.14</v>
      </c>
      <c r="M1149" s="16">
        <v>14.17</v>
      </c>
      <c r="N1149" s="16">
        <v>5.87</v>
      </c>
      <c r="O1149" s="16">
        <v>6.42</v>
      </c>
      <c r="P1149" s="16">
        <v>7.5</v>
      </c>
      <c r="Q1149" s="16">
        <v>6.11</v>
      </c>
      <c r="R1149" s="16">
        <v>9.32</v>
      </c>
      <c r="S1149" s="16">
        <v>6.18</v>
      </c>
      <c r="T1149" s="16">
        <v>6.16</v>
      </c>
      <c r="U1149" s="16">
        <v>6.6</v>
      </c>
      <c r="V1149" s="16">
        <v>6.92</v>
      </c>
      <c r="W1149" s="16">
        <v>6.46</v>
      </c>
      <c r="X1149" s="16">
        <v>6.46</v>
      </c>
      <c r="Y1149" s="16">
        <v>12.17</v>
      </c>
      <c r="AA1149" s="1">
        <v>6.45</v>
      </c>
      <c r="AB1149" s="1">
        <v>6.1580000000000004</v>
      </c>
      <c r="AC1149" s="179">
        <f t="shared" si="45"/>
        <v>0</v>
      </c>
      <c r="AE1149" s="9">
        <v>6.1580000000000004</v>
      </c>
      <c r="AF1149" s="9">
        <v>5.8941648897400007</v>
      </c>
      <c r="AG1149" s="9">
        <v>6.3480000000000008</v>
      </c>
      <c r="AH1149" s="9">
        <v>6.2480000000000002</v>
      </c>
      <c r="AI1149" s="9">
        <v>6.0380000000000003</v>
      </c>
      <c r="AJ1149" s="9">
        <v>6.0580000000000007</v>
      </c>
      <c r="AK1149" s="9">
        <v>6.0980000000000008</v>
      </c>
      <c r="AL1149" s="9">
        <v>6.1405000000000003</v>
      </c>
      <c r="AM1149" s="9">
        <v>11.208</v>
      </c>
      <c r="AN1149" s="9">
        <v>6.6280000000000001</v>
      </c>
      <c r="AO1149" s="9">
        <v>6.4080000000000004</v>
      </c>
      <c r="AP1149" s="9">
        <v>6.8780000000000001</v>
      </c>
      <c r="AQ1149" s="9">
        <v>6.1380000000000008</v>
      </c>
      <c r="AR1149" s="9">
        <v>10.008000000000001</v>
      </c>
      <c r="AS1149" s="9">
        <v>6.1755000000000004</v>
      </c>
      <c r="AT1149" s="9">
        <v>6.1580000000000004</v>
      </c>
      <c r="AU1149" s="9">
        <v>6.5580000000000007</v>
      </c>
      <c r="AV1149" s="9">
        <v>6.8080000000000007</v>
      </c>
      <c r="AW1149" s="9">
        <v>6.2880000000000003</v>
      </c>
      <c r="AX1149" s="9">
        <v>6.2880000000000003</v>
      </c>
      <c r="AY1149" s="9">
        <v>11.608000000000001</v>
      </c>
      <c r="BE1149" s="9">
        <v>5.6540000000000008</v>
      </c>
      <c r="BF1149" s="9">
        <v>5.3647142857142862</v>
      </c>
      <c r="BG1149" s="9">
        <v>5.7890000000000006</v>
      </c>
      <c r="BH1149" s="9">
        <v>5.7261428571428583</v>
      </c>
      <c r="BI1149" s="9">
        <v>5.3118571428571437</v>
      </c>
      <c r="BJ1149" s="9">
        <v>5.1032857142857155</v>
      </c>
      <c r="BK1149" s="9">
        <v>5.5640000000000009</v>
      </c>
      <c r="BL1149" s="9">
        <v>5.6836428571428579</v>
      </c>
      <c r="BM1149" s="9">
        <v>7.9640000000000004</v>
      </c>
      <c r="BN1149" s="9">
        <v>5.5768571428571434</v>
      </c>
      <c r="BO1149" s="9">
        <v>5.8790000000000004</v>
      </c>
      <c r="BP1149" s="9">
        <v>6.1668571428571433</v>
      </c>
      <c r="BQ1149" s="9">
        <v>5.7090000000000005</v>
      </c>
      <c r="BR1149" s="9">
        <v>7.5782857142857152</v>
      </c>
      <c r="BS1149" s="9">
        <v>5.6715000000000009</v>
      </c>
      <c r="BT1149" s="9">
        <v>5.658785714285715</v>
      </c>
      <c r="BU1149" s="9">
        <v>5.9775714285714292</v>
      </c>
      <c r="BV1149" s="9">
        <v>6.0925714285714294</v>
      </c>
      <c r="BW1149" s="9">
        <v>5.6640000000000006</v>
      </c>
      <c r="BX1149" s="9">
        <v>5.6740000000000004</v>
      </c>
      <c r="BY1149" s="9">
        <v>7.9925714285714289</v>
      </c>
      <c r="CA1149" s="9">
        <v>5.5860000000000003</v>
      </c>
      <c r="CB1149" s="9">
        <v>5.3860000000000001</v>
      </c>
      <c r="CC1149" s="9">
        <v>5.7960000000000003</v>
      </c>
      <c r="CD1149" s="9">
        <v>5.6459999999999999</v>
      </c>
      <c r="CE1149" s="9">
        <v>5.3610000000000007</v>
      </c>
      <c r="CF1149" s="9">
        <v>5.2760000000000007</v>
      </c>
      <c r="CG1149" s="9">
        <v>5.4860000000000007</v>
      </c>
      <c r="CH1149" s="9">
        <v>5.5730000000000004</v>
      </c>
      <c r="CI1149" s="9">
        <v>7.6820000000000004</v>
      </c>
      <c r="CJ1149" s="9">
        <v>6.8660000000000005</v>
      </c>
      <c r="CK1149" s="9">
        <v>5.923</v>
      </c>
      <c r="CL1149" s="9">
        <v>7.1859999999999999</v>
      </c>
      <c r="CM1149" s="9">
        <v>5.6360000000000001</v>
      </c>
      <c r="CN1149" s="9">
        <v>7.4320000000000004</v>
      </c>
      <c r="CO1149" s="9">
        <v>5.6059999999999999</v>
      </c>
      <c r="CP1149" s="9">
        <v>5.5785</v>
      </c>
      <c r="CQ1149" s="9">
        <v>6.0280000000000005</v>
      </c>
      <c r="CR1149" s="9">
        <v>6.766</v>
      </c>
      <c r="CS1149" s="9">
        <v>5.7060000000000004</v>
      </c>
      <c r="CT1149" s="9">
        <v>5.7060000000000004</v>
      </c>
      <c r="CU1149" s="9">
        <v>8.0120000000000005</v>
      </c>
    </row>
    <row r="1150" spans="1:99" hidden="1" x14ac:dyDescent="0.25">
      <c r="A1150" s="8">
        <v>36931</v>
      </c>
      <c r="B1150" s="5">
        <f t="shared" si="44"/>
        <v>1144</v>
      </c>
      <c r="C1150" s="9"/>
      <c r="E1150" s="16">
        <v>6.19</v>
      </c>
      <c r="F1150" s="16">
        <v>5.9530000000000003</v>
      </c>
      <c r="G1150" s="16">
        <v>6.44</v>
      </c>
      <c r="H1150" s="16">
        <v>6.39</v>
      </c>
      <c r="I1150" s="16">
        <v>6.29</v>
      </c>
      <c r="J1150" s="16">
        <v>6.14</v>
      </c>
      <c r="K1150" s="16">
        <v>6.24</v>
      </c>
      <c r="L1150" s="16">
        <v>6.19</v>
      </c>
      <c r="M1150" s="16">
        <v>15.49</v>
      </c>
      <c r="N1150" s="16">
        <v>5.89</v>
      </c>
      <c r="O1150" s="16">
        <v>6.45</v>
      </c>
      <c r="P1150" s="16">
        <v>7.45</v>
      </c>
      <c r="Q1150" s="16">
        <v>6.13</v>
      </c>
      <c r="R1150" s="16">
        <v>9.19</v>
      </c>
      <c r="S1150" s="16">
        <v>6.24</v>
      </c>
      <c r="T1150" s="16">
        <v>6.17</v>
      </c>
      <c r="U1150" s="16">
        <v>6.6</v>
      </c>
      <c r="V1150" s="16">
        <v>6.9</v>
      </c>
      <c r="W1150" s="16">
        <v>6.49</v>
      </c>
      <c r="X1150" s="16">
        <v>6.49</v>
      </c>
      <c r="Y1150" s="16">
        <v>12.99</v>
      </c>
      <c r="AA1150" s="1">
        <v>6.24</v>
      </c>
      <c r="AB1150" s="1">
        <v>6.21</v>
      </c>
      <c r="AC1150" s="179">
        <f t="shared" si="45"/>
        <v>0</v>
      </c>
      <c r="AE1150" s="9">
        <v>6.21</v>
      </c>
      <c r="AF1150" s="9">
        <v>5.9217464117261001</v>
      </c>
      <c r="AG1150" s="9">
        <v>6.4050000000000002</v>
      </c>
      <c r="AH1150" s="9">
        <v>6.35</v>
      </c>
      <c r="AI1150" s="9">
        <v>6.1349999999999998</v>
      </c>
      <c r="AJ1150" s="9">
        <v>6.13</v>
      </c>
      <c r="AK1150" s="9">
        <v>6.1449999999999996</v>
      </c>
      <c r="AL1150" s="9">
        <v>6.1924999999999999</v>
      </c>
      <c r="AM1150" s="9">
        <v>11.71</v>
      </c>
      <c r="AN1150" s="9">
        <v>6.81</v>
      </c>
      <c r="AO1150" s="9">
        <v>6.46</v>
      </c>
      <c r="AP1150" s="9">
        <v>6.93</v>
      </c>
      <c r="AQ1150" s="9">
        <v>6.22</v>
      </c>
      <c r="AR1150" s="9">
        <v>9.91</v>
      </c>
      <c r="AS1150" s="9">
        <v>6.2275</v>
      </c>
      <c r="AT1150" s="9">
        <v>6.21</v>
      </c>
      <c r="AU1150" s="9">
        <v>6.61</v>
      </c>
      <c r="AV1150" s="9">
        <v>6.86</v>
      </c>
      <c r="AW1150" s="9">
        <v>6.35</v>
      </c>
      <c r="AX1150" s="9">
        <v>6.35</v>
      </c>
      <c r="AY1150" s="9">
        <v>11.71</v>
      </c>
      <c r="BE1150" s="9">
        <v>5.7247142857142856</v>
      </c>
      <c r="BF1150" s="9">
        <v>5.4354285714285711</v>
      </c>
      <c r="BG1150" s="9">
        <v>5.8597142857142854</v>
      </c>
      <c r="BH1150" s="9">
        <v>5.8082857142857138</v>
      </c>
      <c r="BI1150" s="9">
        <v>5.3825714285714286</v>
      </c>
      <c r="BJ1150" s="9">
        <v>5.1718571428571432</v>
      </c>
      <c r="BK1150" s="9">
        <v>5.6297142857142859</v>
      </c>
      <c r="BL1150" s="9">
        <v>5.7543571428571427</v>
      </c>
      <c r="BM1150" s="9">
        <v>8.4004285714285718</v>
      </c>
      <c r="BN1150" s="9">
        <v>5.6554285714285717</v>
      </c>
      <c r="BO1150" s="9">
        <v>5.9497142857142853</v>
      </c>
      <c r="BP1150" s="9">
        <v>6.2375714285714281</v>
      </c>
      <c r="BQ1150" s="9">
        <v>5.789714285714286</v>
      </c>
      <c r="BR1150" s="9">
        <v>7.9861428571428572</v>
      </c>
      <c r="BS1150" s="9">
        <v>5.7422142857142857</v>
      </c>
      <c r="BT1150" s="9">
        <v>5.7294999999999998</v>
      </c>
      <c r="BU1150" s="9">
        <v>6.048285714285714</v>
      </c>
      <c r="BV1150" s="9">
        <v>6.1632857142857143</v>
      </c>
      <c r="BW1150" s="9">
        <v>5.7297142857142855</v>
      </c>
      <c r="BX1150" s="9">
        <v>5.7397142857142853</v>
      </c>
      <c r="BY1150" s="9">
        <v>8.4290000000000003</v>
      </c>
      <c r="CA1150" s="9">
        <v>5.6459999999999999</v>
      </c>
      <c r="CB1150" s="9">
        <v>5.4509999999999996</v>
      </c>
      <c r="CC1150" s="9">
        <v>5.8559999999999999</v>
      </c>
      <c r="CD1150" s="9">
        <v>5.7359999999999998</v>
      </c>
      <c r="CE1150" s="9">
        <v>5.4210000000000003</v>
      </c>
      <c r="CF1150" s="9">
        <v>5.3360000000000003</v>
      </c>
      <c r="CG1150" s="9">
        <v>5.5460000000000003</v>
      </c>
      <c r="CH1150" s="9">
        <v>5.633</v>
      </c>
      <c r="CI1150" s="9">
        <v>7.8419999999999996</v>
      </c>
      <c r="CJ1150" s="9">
        <v>6.9710000000000001</v>
      </c>
      <c r="CK1150" s="9">
        <v>5.9829999999999997</v>
      </c>
      <c r="CL1150" s="9">
        <v>7.2460000000000004</v>
      </c>
      <c r="CM1150" s="9">
        <v>5.7160000000000002</v>
      </c>
      <c r="CN1150" s="9">
        <v>7.5919999999999996</v>
      </c>
      <c r="CO1150" s="9">
        <v>5.6659999999999995</v>
      </c>
      <c r="CP1150" s="9">
        <v>5.6384999999999996</v>
      </c>
      <c r="CQ1150" s="9">
        <v>6.0880000000000001</v>
      </c>
      <c r="CR1150" s="9">
        <v>6.8260000000000005</v>
      </c>
      <c r="CS1150" s="9">
        <v>5.766</v>
      </c>
      <c r="CT1150" s="9">
        <v>5.766</v>
      </c>
      <c r="CU1150" s="9">
        <v>8.1720000000000006</v>
      </c>
    </row>
    <row r="1151" spans="1:99" hidden="1" x14ac:dyDescent="0.25">
      <c r="A1151" s="8">
        <v>36934</v>
      </c>
      <c r="B1151" s="5">
        <f t="shared" si="44"/>
        <v>1145</v>
      </c>
      <c r="C1151" s="9"/>
      <c r="E1151" s="16">
        <v>5.71</v>
      </c>
      <c r="F1151" s="16">
        <v>5.4790000000000001</v>
      </c>
      <c r="G1151" s="16">
        <v>5.92</v>
      </c>
      <c r="H1151" s="16">
        <v>5.86</v>
      </c>
      <c r="I1151" s="16">
        <v>5.66</v>
      </c>
      <c r="J1151" s="16">
        <v>5.56</v>
      </c>
      <c r="K1151" s="16">
        <v>5.73</v>
      </c>
      <c r="L1151" s="16">
        <v>5.73</v>
      </c>
      <c r="M1151" s="16">
        <v>19.46</v>
      </c>
      <c r="N1151" s="16">
        <v>5.41</v>
      </c>
      <c r="O1151" s="16">
        <v>5.97</v>
      </c>
      <c r="P1151" s="16">
        <v>6.97</v>
      </c>
      <c r="Q1151" s="16">
        <v>5.71</v>
      </c>
      <c r="R1151" s="16">
        <v>10.46</v>
      </c>
      <c r="S1151" s="16">
        <v>5.73</v>
      </c>
      <c r="T1151" s="16">
        <v>5.71</v>
      </c>
      <c r="U1151" s="16">
        <v>6.12</v>
      </c>
      <c r="V1151" s="16">
        <v>6.42</v>
      </c>
      <c r="W1151" s="16">
        <v>5.87</v>
      </c>
      <c r="X1151" s="16">
        <v>5.87</v>
      </c>
      <c r="Y1151" s="16">
        <v>13.51</v>
      </c>
      <c r="AA1151" s="1">
        <v>5.85</v>
      </c>
      <c r="AB1151" s="1">
        <v>5.8209999999999997</v>
      </c>
      <c r="AC1151" s="179">
        <f t="shared" si="45"/>
        <v>0</v>
      </c>
      <c r="AE1151" s="9">
        <v>5.8209999999999997</v>
      </c>
      <c r="AF1151" s="9">
        <v>5.5913780868985201</v>
      </c>
      <c r="AG1151" s="9">
        <v>5.9959999999999996</v>
      </c>
      <c r="AH1151" s="9">
        <v>5.931</v>
      </c>
      <c r="AI1151" s="9">
        <v>5.7109999999999994</v>
      </c>
      <c r="AJ1151" s="9">
        <v>5.7109999999999994</v>
      </c>
      <c r="AK1151" s="9">
        <v>5.7610000000000001</v>
      </c>
      <c r="AL1151" s="9">
        <v>5.806</v>
      </c>
      <c r="AM1151" s="9">
        <v>13.021000000000001</v>
      </c>
      <c r="AN1151" s="9">
        <v>6.4959999999999996</v>
      </c>
      <c r="AO1151" s="9">
        <v>6.0709999999999997</v>
      </c>
      <c r="AP1151" s="9">
        <v>6.5209999999999999</v>
      </c>
      <c r="AQ1151" s="9">
        <v>5.8309999999999995</v>
      </c>
      <c r="AR1151" s="9">
        <v>9.8209999999999997</v>
      </c>
      <c r="AS1151" s="9">
        <v>5.8384999999999998</v>
      </c>
      <c r="AT1151" s="9">
        <v>5.8159999999999998</v>
      </c>
      <c r="AU1151" s="9">
        <v>6.1909999999999998</v>
      </c>
      <c r="AV1151" s="9">
        <v>6.4509999999999996</v>
      </c>
      <c r="AW1151" s="9">
        <v>5.9409999999999998</v>
      </c>
      <c r="AX1151" s="9">
        <v>5.9609999999999994</v>
      </c>
      <c r="AY1151" s="9">
        <v>12.120999999999999</v>
      </c>
      <c r="BE1151" s="9">
        <v>5.6381428571428573</v>
      </c>
      <c r="BF1151" s="9">
        <v>5.3481428571428573</v>
      </c>
      <c r="BG1151" s="9">
        <v>5.7681428571428572</v>
      </c>
      <c r="BH1151" s="9">
        <v>5.7217142857142855</v>
      </c>
      <c r="BI1151" s="9">
        <v>5.3074285714285718</v>
      </c>
      <c r="BJ1151" s="9">
        <v>5.0845714285714285</v>
      </c>
      <c r="BK1151" s="9">
        <v>5.5481428571428575</v>
      </c>
      <c r="BL1151" s="9">
        <v>5.6702857142857148</v>
      </c>
      <c r="BM1151" s="9">
        <v>8.7810000000000006</v>
      </c>
      <c r="BN1151" s="9">
        <v>5.5688571428571434</v>
      </c>
      <c r="BO1151" s="9">
        <v>5.863142857142857</v>
      </c>
      <c r="BP1151" s="9">
        <v>6.1509999999999998</v>
      </c>
      <c r="BQ1151" s="9">
        <v>5.6988571428571433</v>
      </c>
      <c r="BR1151" s="9">
        <v>8.0381428571428568</v>
      </c>
      <c r="BS1151" s="9">
        <v>5.6556428571428574</v>
      </c>
      <c r="BT1151" s="9">
        <v>5.6429285714285715</v>
      </c>
      <c r="BU1151" s="9">
        <v>5.9617142857142857</v>
      </c>
      <c r="BV1151" s="9">
        <v>6.076714285714286</v>
      </c>
      <c r="BW1151" s="9">
        <v>5.6481428571428571</v>
      </c>
      <c r="BX1151" s="9">
        <v>5.6481428571428571</v>
      </c>
      <c r="BY1151" s="9">
        <v>8.7238571428571436</v>
      </c>
      <c r="CA1151" s="9">
        <v>5.6209999999999996</v>
      </c>
      <c r="CB1151" s="9">
        <v>5.4259999999999993</v>
      </c>
      <c r="CC1151" s="9">
        <v>5.8309999999999995</v>
      </c>
      <c r="CD1151" s="9">
        <v>5.7009999999999996</v>
      </c>
      <c r="CE1151" s="9">
        <v>5.3959999999999999</v>
      </c>
      <c r="CF1151" s="9">
        <v>5.3109999999999999</v>
      </c>
      <c r="CG1151" s="9">
        <v>5.5209999999999999</v>
      </c>
      <c r="CH1151" s="9">
        <v>5.6079999999999997</v>
      </c>
      <c r="CI1151" s="9">
        <v>7.9719999999999995</v>
      </c>
      <c r="CJ1151" s="9">
        <v>6.9959999999999996</v>
      </c>
      <c r="CK1151" s="9">
        <v>5.9579999999999993</v>
      </c>
      <c r="CL1151" s="9">
        <v>7.141</v>
      </c>
      <c r="CM1151" s="9">
        <v>5.6709999999999994</v>
      </c>
      <c r="CN1151" s="9">
        <v>7.7219999999999995</v>
      </c>
      <c r="CO1151" s="9">
        <v>5.6409999999999991</v>
      </c>
      <c r="CP1151" s="9">
        <v>5.6134999999999993</v>
      </c>
      <c r="CQ1151" s="9">
        <v>6.0629999999999997</v>
      </c>
      <c r="CR1151" s="9">
        <v>6.7309999999999999</v>
      </c>
      <c r="CS1151" s="9">
        <v>5.7409999999999997</v>
      </c>
      <c r="CT1151" s="9">
        <v>5.7409999999999997</v>
      </c>
      <c r="CU1151" s="9">
        <v>8.3019999999999996</v>
      </c>
    </row>
    <row r="1152" spans="1:99" hidden="1" x14ac:dyDescent="0.25">
      <c r="A1152" s="8">
        <v>36935</v>
      </c>
      <c r="B1152" s="5">
        <f t="shared" si="44"/>
        <v>1146</v>
      </c>
      <c r="C1152" s="9"/>
      <c r="E1152" s="16">
        <v>5.94</v>
      </c>
      <c r="F1152" s="16">
        <v>5.7539999999999996</v>
      </c>
      <c r="G1152" s="16">
        <v>6.19</v>
      </c>
      <c r="H1152" s="16">
        <v>6.04</v>
      </c>
      <c r="I1152" s="16">
        <v>5.84</v>
      </c>
      <c r="J1152" s="16">
        <v>5.79</v>
      </c>
      <c r="K1152" s="16">
        <v>5.94</v>
      </c>
      <c r="L1152" s="16">
        <v>5.92</v>
      </c>
      <c r="M1152" s="16">
        <v>28.94</v>
      </c>
      <c r="N1152" s="16">
        <v>5.64</v>
      </c>
      <c r="O1152" s="16">
        <v>6.2</v>
      </c>
      <c r="P1152" s="16">
        <v>7.15</v>
      </c>
      <c r="Q1152" s="16">
        <v>5.87</v>
      </c>
      <c r="R1152" s="16">
        <v>11.44</v>
      </c>
      <c r="S1152" s="16">
        <v>5.96</v>
      </c>
      <c r="T1152" s="16">
        <v>5.94</v>
      </c>
      <c r="U1152" s="16">
        <v>6.35</v>
      </c>
      <c r="V1152" s="16">
        <v>6.65</v>
      </c>
      <c r="W1152" s="16">
        <v>6.14</v>
      </c>
      <c r="X1152" s="16">
        <v>6.14</v>
      </c>
      <c r="Y1152" s="16">
        <v>14.14</v>
      </c>
      <c r="AA1152" s="1">
        <v>5.75</v>
      </c>
      <c r="AB1152" s="1">
        <v>6.0190000000000001</v>
      </c>
      <c r="AC1152" s="179">
        <f t="shared" si="45"/>
        <v>0</v>
      </c>
      <c r="AE1152" s="9">
        <v>6.0190000000000001</v>
      </c>
      <c r="AF1152" s="9">
        <v>5.7925404748803304</v>
      </c>
      <c r="AG1152" s="9">
        <v>6.194</v>
      </c>
      <c r="AH1152" s="9">
        <v>6.1290000000000004</v>
      </c>
      <c r="AI1152" s="9">
        <v>5.9039999999999999</v>
      </c>
      <c r="AJ1152" s="9">
        <v>5.9190000000000005</v>
      </c>
      <c r="AK1152" s="9">
        <v>5.9590000000000005</v>
      </c>
      <c r="AL1152" s="9">
        <v>6.0040000000000004</v>
      </c>
      <c r="AM1152" s="9">
        <v>15.468999999999999</v>
      </c>
      <c r="AN1152" s="9">
        <v>6.7690000000000001</v>
      </c>
      <c r="AO1152" s="9">
        <v>6.2690000000000001</v>
      </c>
      <c r="AP1152" s="9">
        <v>6.7190000000000003</v>
      </c>
      <c r="AQ1152" s="9">
        <v>6.0289999999999999</v>
      </c>
      <c r="AR1152" s="9">
        <v>10.019</v>
      </c>
      <c r="AS1152" s="9">
        <v>6.0365000000000002</v>
      </c>
      <c r="AT1152" s="9">
        <v>6.0140000000000002</v>
      </c>
      <c r="AU1152" s="9">
        <v>6.3890000000000002</v>
      </c>
      <c r="AV1152" s="9">
        <v>6.649</v>
      </c>
      <c r="AW1152" s="9">
        <v>6.1390000000000002</v>
      </c>
      <c r="AX1152" s="9">
        <v>6.1589999999999998</v>
      </c>
      <c r="AY1152" s="9">
        <v>12.769</v>
      </c>
      <c r="BE1152" s="9">
        <v>5.7468571428571433</v>
      </c>
      <c r="BF1152" s="9">
        <v>5.4604285714285723</v>
      </c>
      <c r="BG1152" s="9">
        <v>5.8768571428571432</v>
      </c>
      <c r="BH1152" s="9">
        <v>5.8304285714285715</v>
      </c>
      <c r="BI1152" s="9">
        <v>5.4161428571428578</v>
      </c>
      <c r="BJ1152" s="9">
        <v>5.1932857142857145</v>
      </c>
      <c r="BK1152" s="9">
        <v>5.6568571428571435</v>
      </c>
      <c r="BL1152" s="9">
        <v>5.7790000000000008</v>
      </c>
      <c r="BM1152" s="9">
        <v>9.1125714285714281</v>
      </c>
      <c r="BN1152" s="9">
        <v>5.6811428571428575</v>
      </c>
      <c r="BO1152" s="9">
        <v>5.971857142857143</v>
      </c>
      <c r="BP1152" s="9">
        <v>6.2511428571428578</v>
      </c>
      <c r="BQ1152" s="9">
        <v>5.8075714285714293</v>
      </c>
      <c r="BR1152" s="9">
        <v>8.3697142857142861</v>
      </c>
      <c r="BS1152" s="9">
        <v>5.7643571428571434</v>
      </c>
      <c r="BT1152" s="9">
        <v>5.7516428571428575</v>
      </c>
      <c r="BU1152" s="9">
        <v>6.0682857142857145</v>
      </c>
      <c r="BV1152" s="9">
        <v>6.1854285714285719</v>
      </c>
      <c r="BW1152" s="9">
        <v>5.7568571428571431</v>
      </c>
      <c r="BX1152" s="9">
        <v>5.7568571428571431</v>
      </c>
      <c r="BY1152" s="9">
        <v>8.9054285714285726</v>
      </c>
      <c r="CA1152" s="9">
        <v>5.6590000000000007</v>
      </c>
      <c r="CB1152" s="9">
        <v>5.4740000000000011</v>
      </c>
      <c r="CC1152" s="9">
        <v>5.8740000000000006</v>
      </c>
      <c r="CD1152" s="9">
        <v>5.7390000000000008</v>
      </c>
      <c r="CE1152" s="9">
        <v>5.4290000000000003</v>
      </c>
      <c r="CF1152" s="9">
        <v>5.3490000000000011</v>
      </c>
      <c r="CG1152" s="9">
        <v>5.5590000000000011</v>
      </c>
      <c r="CH1152" s="9">
        <v>5.6460000000000008</v>
      </c>
      <c r="CI1152" s="9">
        <v>8.01</v>
      </c>
      <c r="CJ1152" s="9">
        <v>7.0590000000000011</v>
      </c>
      <c r="CK1152" s="9">
        <v>5.9960000000000004</v>
      </c>
      <c r="CL1152" s="9">
        <v>7.1790000000000003</v>
      </c>
      <c r="CM1152" s="9">
        <v>5.7090000000000005</v>
      </c>
      <c r="CN1152" s="9">
        <v>7.76</v>
      </c>
      <c r="CO1152" s="9">
        <v>5.6790000000000003</v>
      </c>
      <c r="CP1152" s="9">
        <v>5.6515000000000004</v>
      </c>
      <c r="CQ1152" s="9">
        <v>6.1010000000000009</v>
      </c>
      <c r="CR1152" s="9">
        <v>6.7690000000000001</v>
      </c>
      <c r="CS1152" s="9">
        <v>5.7790000000000008</v>
      </c>
      <c r="CT1152" s="9">
        <v>5.7790000000000008</v>
      </c>
      <c r="CU1152" s="9">
        <v>8.34</v>
      </c>
    </row>
    <row r="1153" spans="1:99" hidden="1" x14ac:dyDescent="0.25">
      <c r="A1153" s="8">
        <v>36936</v>
      </c>
      <c r="B1153" s="5">
        <f t="shared" si="44"/>
        <v>1147</v>
      </c>
      <c r="C1153" s="9"/>
      <c r="E1153" s="16">
        <v>5.46</v>
      </c>
      <c r="F1153" s="16">
        <v>5.3250000000000002</v>
      </c>
      <c r="G1153" s="16">
        <v>5.69</v>
      </c>
      <c r="H1153" s="16">
        <v>5.61</v>
      </c>
      <c r="I1153" s="16">
        <v>5.46</v>
      </c>
      <c r="J1153" s="16">
        <v>5.31</v>
      </c>
      <c r="K1153" s="16">
        <v>5.51</v>
      </c>
      <c r="L1153" s="16">
        <v>5.45</v>
      </c>
      <c r="M1153" s="16">
        <v>27.46</v>
      </c>
      <c r="N1153" s="16">
        <v>5.16</v>
      </c>
      <c r="O1153" s="16">
        <v>5.72</v>
      </c>
      <c r="P1153" s="16">
        <v>6.57</v>
      </c>
      <c r="Q1153" s="16">
        <v>5.43</v>
      </c>
      <c r="R1153" s="16">
        <v>9.4600000000000009</v>
      </c>
      <c r="S1153" s="16">
        <v>5.5</v>
      </c>
      <c r="T1153" s="16">
        <v>5.46</v>
      </c>
      <c r="U1153" s="16">
        <v>5.87</v>
      </c>
      <c r="V1153" s="16">
        <v>6.17</v>
      </c>
      <c r="W1153" s="16">
        <v>5.71</v>
      </c>
      <c r="X1153" s="16">
        <v>5.71</v>
      </c>
      <c r="Y1153" s="16">
        <v>13.46</v>
      </c>
      <c r="AA1153" s="1">
        <v>6.01</v>
      </c>
      <c r="AB1153" s="1">
        <v>5.5179999999999998</v>
      </c>
      <c r="AC1153" s="179">
        <f t="shared" si="45"/>
        <v>0</v>
      </c>
      <c r="AE1153" s="9">
        <v>5.5179999999999998</v>
      </c>
      <c r="AF1153" s="9">
        <v>5.4276091595453515</v>
      </c>
      <c r="AG1153" s="9">
        <v>5.7029999999999994</v>
      </c>
      <c r="AH1153" s="9">
        <v>5.6429999999999998</v>
      </c>
      <c r="AI1153" s="9">
        <v>5.3979999999999997</v>
      </c>
      <c r="AJ1153" s="9">
        <v>5.3979999999999997</v>
      </c>
      <c r="AK1153" s="9">
        <v>5.4580000000000002</v>
      </c>
      <c r="AL1153" s="9">
        <v>5.508</v>
      </c>
      <c r="AM1153" s="9">
        <v>14.818000000000001</v>
      </c>
      <c r="AN1153" s="9">
        <v>6.1079999999999997</v>
      </c>
      <c r="AO1153" s="9">
        <v>5.7679999999999998</v>
      </c>
      <c r="AP1153" s="9">
        <v>6.1779999999999999</v>
      </c>
      <c r="AQ1153" s="9">
        <v>5.5430000000000001</v>
      </c>
      <c r="AR1153" s="9">
        <v>9.3680000000000003</v>
      </c>
      <c r="AS1153" s="9">
        <v>5.5354999999999999</v>
      </c>
      <c r="AT1153" s="9">
        <v>5.5129999999999999</v>
      </c>
      <c r="AU1153" s="9">
        <v>5.8879999999999999</v>
      </c>
      <c r="AV1153" s="9">
        <v>6.1079999999999997</v>
      </c>
      <c r="AW1153" s="9">
        <v>5.6479999999999997</v>
      </c>
      <c r="AX1153" s="9">
        <v>5.6579999999999995</v>
      </c>
      <c r="AY1153" s="9">
        <v>12.367999999999999</v>
      </c>
      <c r="BE1153" s="9">
        <v>5.4742857142857142</v>
      </c>
      <c r="BF1153" s="9">
        <v>5.1914285714285713</v>
      </c>
      <c r="BG1153" s="9">
        <v>5.609285714285714</v>
      </c>
      <c r="BH1153" s="9">
        <v>5.5778571428571428</v>
      </c>
      <c r="BI1153" s="9">
        <v>5.14</v>
      </c>
      <c r="BJ1153" s="9">
        <v>4.9135714285714283</v>
      </c>
      <c r="BK1153" s="9">
        <v>5.3842857142857143</v>
      </c>
      <c r="BL1153" s="9">
        <v>5.5060714285714285</v>
      </c>
      <c r="BM1153" s="9">
        <v>8.6157142857142848</v>
      </c>
      <c r="BN1153" s="9">
        <v>5.4085714285714284</v>
      </c>
      <c r="BO1153" s="9">
        <v>5.6992857142857138</v>
      </c>
      <c r="BP1153" s="9">
        <v>5.9785714285714286</v>
      </c>
      <c r="BQ1153" s="9">
        <v>5.5449999999999999</v>
      </c>
      <c r="BR1153" s="9">
        <v>7.8728571428571428</v>
      </c>
      <c r="BS1153" s="9">
        <v>5.4917857142857143</v>
      </c>
      <c r="BT1153" s="9">
        <v>5.4790714285714284</v>
      </c>
      <c r="BU1153" s="9">
        <v>5.7957142857142854</v>
      </c>
      <c r="BV1153" s="9">
        <v>5.9128571428571428</v>
      </c>
      <c r="BW1153" s="9">
        <v>5.4892857142857139</v>
      </c>
      <c r="BX1153" s="9">
        <v>5.4942857142857138</v>
      </c>
      <c r="BY1153" s="9">
        <v>8.4085714285714275</v>
      </c>
      <c r="CA1153" s="9">
        <v>5.4669999999999996</v>
      </c>
      <c r="CB1153" s="9">
        <v>5.2769999999999992</v>
      </c>
      <c r="CC1153" s="9">
        <v>5.6819999999999995</v>
      </c>
      <c r="CD1153" s="9">
        <v>5.5469999999999997</v>
      </c>
      <c r="CE1153" s="9">
        <v>5.2369999999999992</v>
      </c>
      <c r="CF1153" s="9">
        <v>5.157</v>
      </c>
      <c r="CG1153" s="9">
        <v>5.367</v>
      </c>
      <c r="CH1153" s="9">
        <v>5.4539999999999997</v>
      </c>
      <c r="CI1153" s="9">
        <v>7.6179999999999994</v>
      </c>
      <c r="CJ1153" s="9">
        <v>6.8170000000000002</v>
      </c>
      <c r="CK1153" s="9">
        <v>5.8039999999999994</v>
      </c>
      <c r="CL1153" s="9">
        <v>6.9870000000000001</v>
      </c>
      <c r="CM1153" s="9">
        <v>5.5169999999999995</v>
      </c>
      <c r="CN1153" s="9">
        <v>7.3679999999999994</v>
      </c>
      <c r="CO1153" s="9">
        <v>5.4869999999999992</v>
      </c>
      <c r="CP1153" s="9">
        <v>5.4594999999999994</v>
      </c>
      <c r="CQ1153" s="9">
        <v>5.9089999999999998</v>
      </c>
      <c r="CR1153" s="9">
        <v>6.577</v>
      </c>
      <c r="CS1153" s="9">
        <v>5.5869999999999997</v>
      </c>
      <c r="CT1153" s="9">
        <v>5.5869999999999997</v>
      </c>
      <c r="CU1153" s="9">
        <v>7.9479999999999995</v>
      </c>
    </row>
    <row r="1154" spans="1:99" hidden="1" x14ac:dyDescent="0.25">
      <c r="A1154" s="8">
        <v>36937</v>
      </c>
      <c r="B1154" s="5">
        <f t="shared" si="44"/>
        <v>1148</v>
      </c>
      <c r="C1154" s="9"/>
      <c r="E1154" s="16">
        <v>5.49</v>
      </c>
      <c r="F1154" s="16">
        <v>5.4210000000000003</v>
      </c>
      <c r="G1154" s="16">
        <v>5.74</v>
      </c>
      <c r="H1154" s="16">
        <v>5.64</v>
      </c>
      <c r="I1154" s="16">
        <v>5.54</v>
      </c>
      <c r="J1154" s="16">
        <v>5.39</v>
      </c>
      <c r="K1154" s="16">
        <v>5.54</v>
      </c>
      <c r="L1154" s="16">
        <v>5.49</v>
      </c>
      <c r="M1154" s="16">
        <v>30</v>
      </c>
      <c r="N1154" s="16">
        <v>5.19</v>
      </c>
      <c r="O1154" s="16">
        <v>5.75</v>
      </c>
      <c r="P1154" s="16">
        <v>6.55</v>
      </c>
      <c r="Q1154" s="16">
        <v>5.49</v>
      </c>
      <c r="R1154" s="16">
        <v>12.5</v>
      </c>
      <c r="S1154" s="16">
        <v>5.52</v>
      </c>
      <c r="T1154" s="16">
        <v>5.48</v>
      </c>
      <c r="U1154" s="16">
        <v>5.9</v>
      </c>
      <c r="V1154" s="16">
        <v>6.2</v>
      </c>
      <c r="W1154" s="16">
        <v>5.79</v>
      </c>
      <c r="X1154" s="16">
        <v>5.79</v>
      </c>
      <c r="Y1154" s="16">
        <v>14.5</v>
      </c>
      <c r="AA1154" s="1">
        <v>5.53</v>
      </c>
      <c r="AB1154" s="1">
        <v>5.5940000000000003</v>
      </c>
      <c r="AC1154" s="179">
        <f t="shared" si="45"/>
        <v>0</v>
      </c>
      <c r="AE1154" s="9">
        <v>5.5940000000000003</v>
      </c>
      <c r="AF1154" s="9">
        <v>5.5207708100536497</v>
      </c>
      <c r="AG1154" s="9">
        <v>5.774</v>
      </c>
      <c r="AH1154" s="9">
        <v>5.7290000000000001</v>
      </c>
      <c r="AI1154" s="9">
        <v>5.4640000000000004</v>
      </c>
      <c r="AJ1154" s="9">
        <v>5.4540000000000006</v>
      </c>
      <c r="AK1154" s="9">
        <v>5.5340000000000007</v>
      </c>
      <c r="AL1154" s="9">
        <v>5.5865</v>
      </c>
      <c r="AM1154" s="9">
        <v>14.794</v>
      </c>
      <c r="AN1154" s="9">
        <v>6.0540000000000003</v>
      </c>
      <c r="AO1154" s="9">
        <v>5.8440000000000003</v>
      </c>
      <c r="AP1154" s="9">
        <v>6.2540000000000004</v>
      </c>
      <c r="AQ1154" s="9">
        <v>5.6139999999999999</v>
      </c>
      <c r="AR1154" s="9">
        <v>10.394</v>
      </c>
      <c r="AS1154" s="9">
        <v>5.6115000000000004</v>
      </c>
      <c r="AT1154" s="9">
        <v>5.5890000000000004</v>
      </c>
      <c r="AU1154" s="9">
        <v>5.9640000000000004</v>
      </c>
      <c r="AV1154" s="9">
        <v>6.1840000000000002</v>
      </c>
      <c r="AW1154" s="9">
        <v>5.7240000000000002</v>
      </c>
      <c r="AX1154" s="9">
        <v>5.7440000000000007</v>
      </c>
      <c r="AY1154" s="9">
        <v>12.794</v>
      </c>
      <c r="BE1154" s="9">
        <v>5.5457142857142854</v>
      </c>
      <c r="BF1154" s="9">
        <v>5.2907142857142855</v>
      </c>
      <c r="BG1154" s="9">
        <v>5.6807142857142852</v>
      </c>
      <c r="BH1154" s="9">
        <v>5.6550000000000002</v>
      </c>
      <c r="BI1154" s="9">
        <v>5.2078571428571427</v>
      </c>
      <c r="BJ1154" s="9">
        <v>4.9692857142857143</v>
      </c>
      <c r="BK1154" s="9">
        <v>5.4607142857142854</v>
      </c>
      <c r="BL1154" s="9">
        <v>5.5764285714285711</v>
      </c>
      <c r="BM1154" s="9">
        <v>9.0071428571428562</v>
      </c>
      <c r="BN1154" s="9">
        <v>5.4785714285714286</v>
      </c>
      <c r="BO1154" s="9">
        <v>5.770714285714285</v>
      </c>
      <c r="BP1154" s="9">
        <v>6.0635714285714286</v>
      </c>
      <c r="BQ1154" s="9">
        <v>5.6164285714285711</v>
      </c>
      <c r="BR1154" s="9">
        <v>8.1571428571428566</v>
      </c>
      <c r="BS1154" s="9">
        <v>5.5657142857142849</v>
      </c>
      <c r="BT1154" s="9">
        <v>5.5504999999999995</v>
      </c>
      <c r="BU1154" s="9">
        <v>5.8671428571428565</v>
      </c>
      <c r="BV1154" s="9">
        <v>5.984285714285714</v>
      </c>
      <c r="BW1154" s="9">
        <v>5.5557142855714279</v>
      </c>
      <c r="BX1154" s="9">
        <v>5.5607142857142851</v>
      </c>
      <c r="BY1154" s="9">
        <v>8.8000000000000007</v>
      </c>
      <c r="CA1154" s="9">
        <v>5.5224000000000002</v>
      </c>
      <c r="CB1154" s="9">
        <v>5.3374000000000006</v>
      </c>
      <c r="CC1154" s="9">
        <v>5.7423999999999999</v>
      </c>
      <c r="CD1154" s="9">
        <v>5.6024000000000003</v>
      </c>
      <c r="CE1154" s="9">
        <v>5.2923999999999998</v>
      </c>
      <c r="CF1154" s="9">
        <v>5.2274000000000003</v>
      </c>
      <c r="CG1154" s="9">
        <v>5.4324000000000003</v>
      </c>
      <c r="CH1154" s="9">
        <v>5.5094000000000003</v>
      </c>
      <c r="CI1154" s="9">
        <v>7.8234000000000004</v>
      </c>
      <c r="CJ1154" s="9">
        <v>6.8074000000000003</v>
      </c>
      <c r="CK1154" s="9">
        <v>5.8593999999999999</v>
      </c>
      <c r="CL1154" s="9">
        <v>7.0424000000000007</v>
      </c>
      <c r="CM1154" s="9">
        <v>5.5724</v>
      </c>
      <c r="CN1154" s="9">
        <v>7.5734000000000004</v>
      </c>
      <c r="CO1154" s="9">
        <v>5.5423999999999998</v>
      </c>
      <c r="CP1154" s="9">
        <v>5.5174000000000003</v>
      </c>
      <c r="CQ1154" s="9">
        <v>5.9644000000000004</v>
      </c>
      <c r="CR1154" s="9">
        <v>6.6324000000000005</v>
      </c>
      <c r="CS1154" s="9">
        <v>5.6524000000000001</v>
      </c>
      <c r="CT1154" s="9">
        <v>5.6524000000000001</v>
      </c>
      <c r="CU1154" s="9">
        <v>8.1533999999999995</v>
      </c>
    </row>
    <row r="1155" spans="1:99" hidden="1" x14ac:dyDescent="0.25">
      <c r="A1155" s="8">
        <v>36938</v>
      </c>
      <c r="B1155" s="5">
        <f t="shared" si="44"/>
        <v>1149</v>
      </c>
      <c r="C1155" s="9"/>
      <c r="E1155" s="16">
        <v>5.47</v>
      </c>
      <c r="F1155" s="16">
        <v>5.2450000000000001</v>
      </c>
      <c r="G1155" s="16">
        <v>5.72</v>
      </c>
      <c r="H1155" s="16">
        <v>5.62</v>
      </c>
      <c r="I1155" s="16">
        <v>5.47</v>
      </c>
      <c r="J1155" s="16">
        <v>5.32</v>
      </c>
      <c r="K1155" s="16">
        <v>5.52</v>
      </c>
      <c r="L1155" s="16">
        <v>5.48</v>
      </c>
      <c r="M1155" s="16">
        <v>29</v>
      </c>
      <c r="N1155" s="16">
        <v>5.17</v>
      </c>
      <c r="O1155" s="16">
        <v>5.71</v>
      </c>
      <c r="P1155" s="16">
        <v>6.22</v>
      </c>
      <c r="Q1155" s="16">
        <v>5.46</v>
      </c>
      <c r="R1155" s="16">
        <v>9.5</v>
      </c>
      <c r="S1155" s="16">
        <v>5.5</v>
      </c>
      <c r="T1155" s="16">
        <v>5.44</v>
      </c>
      <c r="U1155" s="16">
        <v>5.87</v>
      </c>
      <c r="V1155" s="16">
        <v>6.07</v>
      </c>
      <c r="W1155" s="16">
        <v>5.72</v>
      </c>
      <c r="X1155" s="16">
        <v>5.72</v>
      </c>
      <c r="Y1155" s="16">
        <v>14</v>
      </c>
      <c r="AA1155" s="1">
        <v>5.67</v>
      </c>
      <c r="AB1155" s="1">
        <v>5.5679999999999996</v>
      </c>
      <c r="AC1155" s="179">
        <f t="shared" si="45"/>
        <v>0</v>
      </c>
      <c r="AE1155" s="9">
        <v>5.5679999999999996</v>
      </c>
      <c r="AF1155" s="9">
        <v>5.4485869648158198</v>
      </c>
      <c r="AG1155" s="9">
        <v>5.7479999999999993</v>
      </c>
      <c r="AH1155" s="9">
        <v>5.6929999999999996</v>
      </c>
      <c r="AI1155" s="9">
        <v>5.4079999999999995</v>
      </c>
      <c r="AJ1155" s="9">
        <v>5.3979999999999997</v>
      </c>
      <c r="AK1155" s="9">
        <v>5.508</v>
      </c>
      <c r="AL1155" s="9">
        <v>5.5554999999999994</v>
      </c>
      <c r="AM1155" s="9">
        <v>15.068</v>
      </c>
      <c r="AN1155" s="9">
        <v>5.9479999999999995</v>
      </c>
      <c r="AO1155" s="9">
        <v>5.8279999999999994</v>
      </c>
      <c r="AP1155" s="9">
        <v>6.2079999999999993</v>
      </c>
      <c r="AQ1155" s="9">
        <v>5.5829999999999993</v>
      </c>
      <c r="AR1155" s="9">
        <v>10.318</v>
      </c>
      <c r="AS1155" s="9">
        <v>5.5854999999999997</v>
      </c>
      <c r="AT1155" s="9">
        <v>5.5629999999999997</v>
      </c>
      <c r="AU1155" s="9">
        <v>5.9379999999999997</v>
      </c>
      <c r="AV1155" s="9">
        <v>6.1280000000000001</v>
      </c>
      <c r="AW1155" s="9">
        <v>5.7079999999999993</v>
      </c>
      <c r="AX1155" s="9">
        <v>5.718</v>
      </c>
      <c r="AY1155" s="9">
        <v>12.768000000000001</v>
      </c>
      <c r="BE1155" s="9">
        <v>5.5161428571428557</v>
      </c>
      <c r="BF1155" s="9">
        <v>5.2361428571428554</v>
      </c>
      <c r="BG1155" s="9">
        <v>5.6561428571428554</v>
      </c>
      <c r="BH1155" s="9">
        <v>5.6232857142857124</v>
      </c>
      <c r="BI1155" s="9">
        <v>5.1568571428571417</v>
      </c>
      <c r="BJ1155" s="9">
        <v>4.9211428571428559</v>
      </c>
      <c r="BK1155" s="9">
        <v>5.4311428571428557</v>
      </c>
      <c r="BL1155" s="9">
        <v>5.5468571428571414</v>
      </c>
      <c r="BM1155" s="9">
        <v>8.6947142857142836</v>
      </c>
      <c r="BN1155" s="9">
        <v>5.4361428571428556</v>
      </c>
      <c r="BO1155" s="9">
        <v>5.7411428571428553</v>
      </c>
      <c r="BP1155" s="9">
        <v>6.0339999999999989</v>
      </c>
      <c r="BQ1155" s="9">
        <v>5.5868571428571414</v>
      </c>
      <c r="BR1155" s="9">
        <v>7.6518571428571409</v>
      </c>
      <c r="BS1155" s="9">
        <v>5.5361428571428553</v>
      </c>
      <c r="BT1155" s="9">
        <v>5.5209285714285699</v>
      </c>
      <c r="BU1155" s="9">
        <v>5.8375714285714269</v>
      </c>
      <c r="BV1155" s="9">
        <v>5.9547142857142843</v>
      </c>
      <c r="BW1155" s="9">
        <v>5.5261428569999982</v>
      </c>
      <c r="BX1155" s="9">
        <v>5.5311428571428554</v>
      </c>
      <c r="BY1155" s="9">
        <v>8.4875714285714263</v>
      </c>
      <c r="CA1155" s="9">
        <v>5.4881999999999991</v>
      </c>
      <c r="CB1155" s="9">
        <v>5.3031999999999995</v>
      </c>
      <c r="CC1155" s="9">
        <v>5.7081999999999988</v>
      </c>
      <c r="CD1155" s="9">
        <v>5.5681999999999992</v>
      </c>
      <c r="CE1155" s="9">
        <v>5.2581999999999987</v>
      </c>
      <c r="CF1155" s="9">
        <v>5.1781999999999995</v>
      </c>
      <c r="CG1155" s="9">
        <v>5.3981999999999992</v>
      </c>
      <c r="CH1155" s="9">
        <v>5.4751999999999992</v>
      </c>
      <c r="CI1155" s="9">
        <v>7.7891999999999992</v>
      </c>
      <c r="CJ1155" s="9">
        <v>6.7381999999999991</v>
      </c>
      <c r="CK1155" s="9">
        <v>5.8251999999999988</v>
      </c>
      <c r="CL1155" s="9">
        <v>7.0081999999999987</v>
      </c>
      <c r="CM1155" s="9">
        <v>5.5381999999999989</v>
      </c>
      <c r="CN1155" s="9">
        <v>7.5391999999999992</v>
      </c>
      <c r="CO1155" s="9">
        <v>5.5081999999999987</v>
      </c>
      <c r="CP1155" s="9">
        <v>5.4831999999999992</v>
      </c>
      <c r="CQ1155" s="9">
        <v>5.9301999999999992</v>
      </c>
      <c r="CR1155" s="9">
        <v>6.5981999999999985</v>
      </c>
      <c r="CS1155" s="9">
        <v>5.6231999999999989</v>
      </c>
      <c r="CT1155" s="9">
        <v>5.6231999999999989</v>
      </c>
      <c r="CU1155" s="9">
        <v>8.1191999999999993</v>
      </c>
    </row>
    <row r="1156" spans="1:99" hidden="1" x14ac:dyDescent="0.25">
      <c r="A1156" s="8">
        <v>36942</v>
      </c>
      <c r="B1156" s="5">
        <f t="shared" si="44"/>
        <v>1150</v>
      </c>
      <c r="C1156" s="9"/>
      <c r="E1156" s="16">
        <v>5.17</v>
      </c>
      <c r="F1156" s="16">
        <v>5.1050000000000004</v>
      </c>
      <c r="G1156" s="16">
        <v>5.45</v>
      </c>
      <c r="H1156" s="16">
        <v>5.32</v>
      </c>
      <c r="I1156" s="16">
        <v>5.2</v>
      </c>
      <c r="J1156" s="16">
        <v>5.17</v>
      </c>
      <c r="K1156" s="16">
        <v>5.27</v>
      </c>
      <c r="L1156" s="16">
        <v>5.19</v>
      </c>
      <c r="M1156" s="16">
        <v>27.67</v>
      </c>
      <c r="N1156" s="16">
        <v>4.87</v>
      </c>
      <c r="O1156" s="16">
        <v>5.41</v>
      </c>
      <c r="P1156" s="16">
        <v>5.92</v>
      </c>
      <c r="Q1156" s="16">
        <v>5.17</v>
      </c>
      <c r="R1156" s="16">
        <v>10.17</v>
      </c>
      <c r="S1156" s="16">
        <v>5.17</v>
      </c>
      <c r="T1156" s="16">
        <v>5.16</v>
      </c>
      <c r="U1156" s="16">
        <v>5.57</v>
      </c>
      <c r="V1156" s="16">
        <v>5.77</v>
      </c>
      <c r="W1156" s="16">
        <v>5.42</v>
      </c>
      <c r="X1156" s="16">
        <v>5.42</v>
      </c>
      <c r="Y1156" s="16">
        <v>15.17</v>
      </c>
      <c r="AA1156" s="1">
        <v>5.35</v>
      </c>
      <c r="AB1156" s="1">
        <v>5.2779999999999996</v>
      </c>
      <c r="AC1156" s="179">
        <f t="shared" si="45"/>
        <v>0</v>
      </c>
      <c r="AE1156" s="9">
        <v>5.2779999999999996</v>
      </c>
      <c r="AF1156" s="9">
        <v>5.3126607841098936</v>
      </c>
      <c r="AG1156" s="9">
        <v>5.4579999999999993</v>
      </c>
      <c r="AH1156" s="9">
        <v>5.4029999999999996</v>
      </c>
      <c r="AI1156" s="9">
        <v>5.0879999999999992</v>
      </c>
      <c r="AJ1156" s="9">
        <v>5.1179999999999994</v>
      </c>
      <c r="AK1156" s="9">
        <v>5.218</v>
      </c>
      <c r="AL1156" s="9">
        <v>5.2654999999999994</v>
      </c>
      <c r="AM1156" s="9">
        <v>14.777999999999999</v>
      </c>
      <c r="AN1156" s="9">
        <v>5.5779999999999994</v>
      </c>
      <c r="AO1156" s="9">
        <v>5.5179999999999998</v>
      </c>
      <c r="AP1156" s="9">
        <v>5.8779999999999992</v>
      </c>
      <c r="AQ1156" s="9">
        <v>5.2929999999999993</v>
      </c>
      <c r="AR1156" s="9">
        <v>10.678000000000001</v>
      </c>
      <c r="AS1156" s="9">
        <v>5.2904999999999998</v>
      </c>
      <c r="AT1156" s="9">
        <v>5.2629999999999999</v>
      </c>
      <c r="AU1156" s="9">
        <v>5.6079999999999997</v>
      </c>
      <c r="AV1156" s="9">
        <v>5.798</v>
      </c>
      <c r="AW1156" s="9">
        <v>5.4179999999999993</v>
      </c>
      <c r="AX1156" s="9">
        <v>5.4279999999999999</v>
      </c>
      <c r="AY1156" s="9">
        <v>13.277999999999999</v>
      </c>
      <c r="BE1156" s="9">
        <v>5.2897142857142851</v>
      </c>
      <c r="BF1156" s="9">
        <v>5.0197142857142847</v>
      </c>
      <c r="BG1156" s="9">
        <v>5.419714285714285</v>
      </c>
      <c r="BH1156" s="9">
        <v>5.3968571428571419</v>
      </c>
      <c r="BI1156" s="9">
        <v>4.9104285714285707</v>
      </c>
      <c r="BJ1156" s="9">
        <v>4.6682857142857133</v>
      </c>
      <c r="BK1156" s="9">
        <v>5.1997142857142853</v>
      </c>
      <c r="BL1156" s="9">
        <v>5.3200714285714277</v>
      </c>
      <c r="BM1156" s="9">
        <v>8.5468571428571423</v>
      </c>
      <c r="BN1156" s="9">
        <v>5.2039999999999997</v>
      </c>
      <c r="BO1156" s="9">
        <v>5.5147142857142848</v>
      </c>
      <c r="BP1156" s="9">
        <v>5.8075714285714284</v>
      </c>
      <c r="BQ1156" s="9">
        <v>5.3604285714285709</v>
      </c>
      <c r="BR1156" s="9">
        <v>7.3325714285714279</v>
      </c>
      <c r="BS1156" s="9">
        <v>5.3097142857142847</v>
      </c>
      <c r="BT1156" s="9">
        <v>5.2944999999999993</v>
      </c>
      <c r="BU1156" s="9">
        <v>5.6111428571428563</v>
      </c>
      <c r="BV1156" s="9">
        <v>5.7282857142857138</v>
      </c>
      <c r="BW1156" s="9">
        <v>5.3047142857142848</v>
      </c>
      <c r="BX1156" s="9">
        <v>5.3097142857142847</v>
      </c>
      <c r="BY1156" s="9">
        <v>8.339714285714285</v>
      </c>
      <c r="CA1156" s="9">
        <v>5.3170000000000002</v>
      </c>
      <c r="CB1156" s="9">
        <v>5.1320000000000006</v>
      </c>
      <c r="CC1156" s="9">
        <v>5.532</v>
      </c>
      <c r="CD1156" s="9">
        <v>5.3970000000000002</v>
      </c>
      <c r="CE1156" s="9">
        <v>5.0869999999999997</v>
      </c>
      <c r="CF1156" s="9">
        <v>4.9870000000000001</v>
      </c>
      <c r="CG1156" s="9">
        <v>5.2270000000000003</v>
      </c>
      <c r="CH1156" s="9">
        <v>5.3040000000000003</v>
      </c>
      <c r="CI1156" s="9">
        <v>7.5880000000000001</v>
      </c>
      <c r="CJ1156" s="9">
        <v>6.5670000000000002</v>
      </c>
      <c r="CK1156" s="9">
        <v>5.6539999999999999</v>
      </c>
      <c r="CL1156" s="9">
        <v>6.8369999999999997</v>
      </c>
      <c r="CM1156" s="9">
        <v>5.367</v>
      </c>
      <c r="CN1156" s="9">
        <v>7.3380000000000001</v>
      </c>
      <c r="CO1156" s="9">
        <v>5.3369999999999997</v>
      </c>
      <c r="CP1156" s="9">
        <v>5.3120000000000003</v>
      </c>
      <c r="CQ1156" s="9">
        <v>5.7590000000000003</v>
      </c>
      <c r="CR1156" s="9">
        <v>6.4269999999999996</v>
      </c>
      <c r="CS1156" s="9">
        <v>5.452</v>
      </c>
      <c r="CT1156" s="9">
        <v>5.452</v>
      </c>
      <c r="CU1156" s="9">
        <v>7.9180000000000001</v>
      </c>
    </row>
    <row r="1157" spans="1:99" hidden="1" x14ac:dyDescent="0.25">
      <c r="A1157" s="8">
        <v>36943</v>
      </c>
      <c r="B1157" s="5">
        <f t="shared" si="44"/>
        <v>1151</v>
      </c>
      <c r="C1157" s="9"/>
      <c r="E1157" s="16">
        <v>5.07</v>
      </c>
      <c r="F1157" s="16">
        <v>5.0140000000000002</v>
      </c>
      <c r="G1157" s="16">
        <v>5.32</v>
      </c>
      <c r="H1157" s="16">
        <v>5.23</v>
      </c>
      <c r="I1157" s="16">
        <v>5.13</v>
      </c>
      <c r="J1157" s="16">
        <v>5.08</v>
      </c>
      <c r="K1157" s="16">
        <v>5.12</v>
      </c>
      <c r="L1157" s="16">
        <v>5.09</v>
      </c>
      <c r="M1157" s="16">
        <v>23.08</v>
      </c>
      <c r="N1157" s="16">
        <v>4.78</v>
      </c>
      <c r="O1157" s="16">
        <v>5.31</v>
      </c>
      <c r="P1157" s="16">
        <v>5.82</v>
      </c>
      <c r="Q1157" s="16">
        <v>5.07</v>
      </c>
      <c r="R1157" s="16">
        <v>8.98</v>
      </c>
      <c r="S1157" s="16">
        <v>5.125</v>
      </c>
      <c r="T1157" s="16">
        <v>5.07</v>
      </c>
      <c r="U1157" s="16">
        <v>5.47</v>
      </c>
      <c r="V1157" s="16">
        <v>5.67</v>
      </c>
      <c r="W1157" s="16">
        <v>5.27</v>
      </c>
      <c r="X1157" s="16">
        <v>5.27</v>
      </c>
      <c r="Y1157" s="16">
        <v>14.08</v>
      </c>
      <c r="AA1157" s="1">
        <v>5.33</v>
      </c>
      <c r="AB1157" s="1">
        <v>5.1459999999999999</v>
      </c>
      <c r="AC1157" s="179">
        <f t="shared" si="45"/>
        <v>0</v>
      </c>
      <c r="AE1157" s="9">
        <v>5.1459999999999999</v>
      </c>
      <c r="AF1157" s="9">
        <v>5.2807435307305095</v>
      </c>
      <c r="AG1157" s="9">
        <v>5.3209999999999997</v>
      </c>
      <c r="AH1157" s="9">
        <v>5.2709999999999999</v>
      </c>
      <c r="AI1157" s="9">
        <v>4.9710000000000001</v>
      </c>
      <c r="AJ1157" s="9">
        <v>4.9660000000000002</v>
      </c>
      <c r="AK1157" s="9">
        <v>5.0960000000000001</v>
      </c>
      <c r="AL1157" s="9">
        <v>5.1360000000000001</v>
      </c>
      <c r="AM1157" s="9">
        <v>15.146000000000001</v>
      </c>
      <c r="AN1157" s="9">
        <v>5.3460000000000001</v>
      </c>
      <c r="AO1157" s="9">
        <v>5.3860000000000001</v>
      </c>
      <c r="AP1157" s="9">
        <v>5.6959999999999997</v>
      </c>
      <c r="AQ1157" s="9">
        <v>5.1609999999999996</v>
      </c>
      <c r="AR1157" s="9">
        <v>10.096</v>
      </c>
      <c r="AS1157" s="9">
        <v>5.1559999999999997</v>
      </c>
      <c r="AT1157" s="9">
        <v>5.1260000000000003</v>
      </c>
      <c r="AU1157" s="9">
        <v>5.476</v>
      </c>
      <c r="AV1157" s="9">
        <v>5.6459999999999999</v>
      </c>
      <c r="AW1157" s="9">
        <v>5.266</v>
      </c>
      <c r="AX1157" s="9">
        <v>5.2859999999999996</v>
      </c>
      <c r="AY1157" s="9">
        <v>13.545999999999999</v>
      </c>
      <c r="BE1157" s="9">
        <v>5.1954285714285708</v>
      </c>
      <c r="BF1157" s="9">
        <v>4.9261428571428567</v>
      </c>
      <c r="BG1157" s="9">
        <v>5.3254285714285707</v>
      </c>
      <c r="BH1157" s="9">
        <v>5.2925714285714278</v>
      </c>
      <c r="BI1157" s="9">
        <v>4.8004285714285713</v>
      </c>
      <c r="BJ1157" s="9">
        <v>4.5547142857142848</v>
      </c>
      <c r="BK1157" s="9">
        <v>5.1104285714285709</v>
      </c>
      <c r="BL1157" s="9">
        <v>5.2247142857142848</v>
      </c>
      <c r="BM1157" s="9">
        <v>8.2739999999999991</v>
      </c>
      <c r="BN1157" s="9">
        <v>5.0997142857142848</v>
      </c>
      <c r="BO1157" s="9">
        <v>5.4175714285714278</v>
      </c>
      <c r="BP1157" s="9">
        <v>5.6904285714285709</v>
      </c>
      <c r="BQ1157" s="9">
        <v>5.2561428571428568</v>
      </c>
      <c r="BR1157" s="9">
        <v>7.0597142857142856</v>
      </c>
      <c r="BS1157" s="9">
        <v>5.2154285714285704</v>
      </c>
      <c r="BT1157" s="9">
        <v>5.200214285714285</v>
      </c>
      <c r="BU1157" s="9">
        <v>5.4982857142857133</v>
      </c>
      <c r="BV1157" s="9">
        <v>5.6261428571428569</v>
      </c>
      <c r="BW1157" s="9">
        <v>5.2054285712857133</v>
      </c>
      <c r="BX1157" s="9">
        <v>5.2104285714285705</v>
      </c>
      <c r="BY1157" s="9">
        <v>8.0668571428571418</v>
      </c>
      <c r="CA1157" s="9">
        <v>5.2530000000000001</v>
      </c>
      <c r="CB1157" s="9">
        <v>5.0629999999999997</v>
      </c>
      <c r="CC1157" s="9">
        <v>5.468</v>
      </c>
      <c r="CD1157" s="9">
        <v>5.3330000000000002</v>
      </c>
      <c r="CE1157" s="9">
        <v>5.0380000000000003</v>
      </c>
      <c r="CF1157" s="9">
        <v>4.923</v>
      </c>
      <c r="CG1157" s="9">
        <v>5.1630000000000003</v>
      </c>
      <c r="CH1157" s="9">
        <v>5.2350000000000003</v>
      </c>
      <c r="CI1157" s="9">
        <v>7.5040000000000004</v>
      </c>
      <c r="CJ1157" s="9">
        <v>6.4429999999999996</v>
      </c>
      <c r="CK1157" s="9">
        <v>5.59</v>
      </c>
      <c r="CL1157" s="9">
        <v>6.7729999999999997</v>
      </c>
      <c r="CM1157" s="9">
        <v>5.3029999999999999</v>
      </c>
      <c r="CN1157" s="9">
        <v>7.1040000000000001</v>
      </c>
      <c r="CO1157" s="9">
        <v>5.2729999999999997</v>
      </c>
      <c r="CP1157" s="9">
        <v>5.2480000000000002</v>
      </c>
      <c r="CQ1157" s="9">
        <v>5.6950000000000003</v>
      </c>
      <c r="CR1157" s="9">
        <v>6.3629999999999995</v>
      </c>
      <c r="CS1157" s="9">
        <v>5.383</v>
      </c>
      <c r="CT1157" s="9">
        <v>5.383</v>
      </c>
      <c r="CU1157" s="9">
        <v>7.7840000000000007</v>
      </c>
    </row>
    <row r="1158" spans="1:99" hidden="1" x14ac:dyDescent="0.25">
      <c r="A1158" s="8">
        <v>36944</v>
      </c>
      <c r="B1158" s="5">
        <f t="shared" si="44"/>
        <v>1152</v>
      </c>
      <c r="C1158" s="9"/>
      <c r="E1158" s="16">
        <v>5.08</v>
      </c>
      <c r="F1158" s="16">
        <v>4.9470000000000001</v>
      </c>
      <c r="G1158" s="16">
        <v>5.33</v>
      </c>
      <c r="H1158" s="16">
        <v>5.15</v>
      </c>
      <c r="I1158" s="16">
        <v>5.07</v>
      </c>
      <c r="J1158" s="16">
        <v>5.07</v>
      </c>
      <c r="K1158" s="16">
        <v>5.13</v>
      </c>
      <c r="L1158" s="16">
        <v>5.0999999999999996</v>
      </c>
      <c r="M1158" s="16">
        <v>13.07</v>
      </c>
      <c r="N1158" s="16">
        <v>4.7699999999999996</v>
      </c>
      <c r="O1158" s="16">
        <v>5.32</v>
      </c>
      <c r="P1158" s="16">
        <v>5.83</v>
      </c>
      <c r="Q1158" s="16">
        <v>5.08</v>
      </c>
      <c r="R1158" s="16">
        <v>8.27</v>
      </c>
      <c r="S1158" s="16">
        <v>5.15</v>
      </c>
      <c r="T1158" s="16">
        <v>5.07</v>
      </c>
      <c r="U1158" s="16">
        <v>5.48</v>
      </c>
      <c r="V1158" s="16">
        <v>5.68</v>
      </c>
      <c r="W1158" s="16">
        <v>5.28</v>
      </c>
      <c r="X1158" s="16">
        <v>5.28</v>
      </c>
      <c r="Y1158" s="16">
        <v>13.07</v>
      </c>
      <c r="AA1158" s="1">
        <v>5.21</v>
      </c>
      <c r="AB1158" s="1">
        <v>5.1420000000000003</v>
      </c>
      <c r="AC1158" s="179">
        <f t="shared" si="45"/>
        <v>0</v>
      </c>
      <c r="AE1158" s="9">
        <v>5.1420000000000003</v>
      </c>
      <c r="AF1158" s="9">
        <v>5.3149531613946506</v>
      </c>
      <c r="AG1158" s="9">
        <v>5.2970000000000006</v>
      </c>
      <c r="AH1158" s="9">
        <v>5.1920000000000002</v>
      </c>
      <c r="AI1158" s="9">
        <v>4.9119999999999999</v>
      </c>
      <c r="AJ1158" s="9">
        <v>4.907</v>
      </c>
      <c r="AK1158" s="9">
        <v>5.0620000000000003</v>
      </c>
      <c r="AL1158" s="9">
        <v>5.1295000000000002</v>
      </c>
      <c r="AM1158" s="9">
        <v>13.742000000000001</v>
      </c>
      <c r="AN1158" s="9">
        <v>5.2220000000000004</v>
      </c>
      <c r="AO1158" s="9">
        <v>5.3620000000000001</v>
      </c>
      <c r="AP1158" s="9">
        <v>5.6920000000000002</v>
      </c>
      <c r="AQ1158" s="9">
        <v>5.1370000000000005</v>
      </c>
      <c r="AR1158" s="9">
        <v>9.3420000000000005</v>
      </c>
      <c r="AS1158" s="9">
        <v>5.1520000000000001</v>
      </c>
      <c r="AT1158" s="9">
        <v>5.1220000000000008</v>
      </c>
      <c r="AU1158" s="9">
        <v>5.452</v>
      </c>
      <c r="AV1158" s="9">
        <v>5.6219999999999999</v>
      </c>
      <c r="AW1158" s="9">
        <v>5.2320000000000002</v>
      </c>
      <c r="AX1158" s="9">
        <v>5.2520000000000007</v>
      </c>
      <c r="AY1158" s="9">
        <v>11.742000000000001</v>
      </c>
      <c r="BE1158" s="9">
        <v>5.2135714285714281</v>
      </c>
      <c r="BF1158" s="9">
        <v>4.9435714285714276</v>
      </c>
      <c r="BG1158" s="9">
        <v>5.343571428571428</v>
      </c>
      <c r="BH1158" s="9">
        <v>5.2685714285714278</v>
      </c>
      <c r="BI1158" s="9">
        <v>4.8264285714285711</v>
      </c>
      <c r="BJ1158" s="9">
        <v>4.5742857142857138</v>
      </c>
      <c r="BK1158" s="9">
        <v>5.1235714285714282</v>
      </c>
      <c r="BL1158" s="9">
        <v>5.239642857142857</v>
      </c>
      <c r="BM1158" s="9">
        <v>7.456428571428571</v>
      </c>
      <c r="BN1158" s="9">
        <v>5.1135714285714284</v>
      </c>
      <c r="BO1158" s="9">
        <v>5.4357142857142851</v>
      </c>
      <c r="BP1158" s="9">
        <v>5.7085714285714282</v>
      </c>
      <c r="BQ1158" s="9">
        <v>5.2435714285714283</v>
      </c>
      <c r="BR1158" s="9">
        <v>6.2421428571428565</v>
      </c>
      <c r="BS1158" s="9">
        <v>5.2335714285714277</v>
      </c>
      <c r="BT1158" s="9">
        <v>5.2183571428571423</v>
      </c>
      <c r="BU1158" s="9">
        <v>5.5164285714285706</v>
      </c>
      <c r="BV1158" s="9">
        <v>5.6442857142857141</v>
      </c>
      <c r="BW1158" s="9">
        <v>5.218571428571428</v>
      </c>
      <c r="BX1158" s="9">
        <v>5.2235714285714279</v>
      </c>
      <c r="BY1158" s="9">
        <v>7.2492857142857137</v>
      </c>
      <c r="CA1158" s="9">
        <v>5.2640000000000002</v>
      </c>
      <c r="CB1158" s="9">
        <v>5.0640000000000001</v>
      </c>
      <c r="CC1158" s="9">
        <v>5.4790000000000001</v>
      </c>
      <c r="CD1158" s="9">
        <v>5.3440000000000003</v>
      </c>
      <c r="CE1158" s="9">
        <v>5.0440000000000005</v>
      </c>
      <c r="CF1158" s="9">
        <v>4.9540000000000006</v>
      </c>
      <c r="CG1158" s="9">
        <v>5.1690000000000005</v>
      </c>
      <c r="CH1158" s="9">
        <v>5.2435</v>
      </c>
      <c r="CI1158" s="9">
        <v>7.165</v>
      </c>
      <c r="CJ1158" s="9">
        <v>6.3040000000000003</v>
      </c>
      <c r="CK1158" s="9">
        <v>5.601</v>
      </c>
      <c r="CL1158" s="9">
        <v>6.7840000000000007</v>
      </c>
      <c r="CM1158" s="9">
        <v>5.2839999999999998</v>
      </c>
      <c r="CN1158" s="9">
        <v>6.7649999999999997</v>
      </c>
      <c r="CO1158" s="9">
        <v>5.2839999999999998</v>
      </c>
      <c r="CP1158" s="9">
        <v>5.2590000000000003</v>
      </c>
      <c r="CQ1158" s="9">
        <v>5.7060000000000004</v>
      </c>
      <c r="CR1158" s="9">
        <v>6.3740000000000006</v>
      </c>
      <c r="CS1158" s="9">
        <v>5.3840000000000003</v>
      </c>
      <c r="CT1158" s="9">
        <v>5.3840000000000003</v>
      </c>
      <c r="CU1158" s="9">
        <v>7.4450000000000003</v>
      </c>
    </row>
    <row r="1159" spans="1:99" hidden="1" x14ac:dyDescent="0.25">
      <c r="A1159" s="8">
        <v>36945</v>
      </c>
      <c r="B1159" s="5">
        <f t="shared" si="44"/>
        <v>1153</v>
      </c>
      <c r="C1159" s="9"/>
      <c r="E1159" s="16">
        <v>5.08</v>
      </c>
      <c r="F1159" s="16">
        <v>5.0110000000000001</v>
      </c>
      <c r="G1159" s="16">
        <v>5.33</v>
      </c>
      <c r="H1159" s="16">
        <v>5.13</v>
      </c>
      <c r="I1159" s="16">
        <v>4.9800000000000004</v>
      </c>
      <c r="J1159" s="16">
        <v>4.88</v>
      </c>
      <c r="K1159" s="16">
        <v>5.13</v>
      </c>
      <c r="L1159" s="16">
        <v>5.0999999999999996</v>
      </c>
      <c r="M1159" s="16">
        <v>11.08</v>
      </c>
      <c r="N1159" s="16">
        <v>4.78</v>
      </c>
      <c r="O1159" s="16">
        <v>5.3</v>
      </c>
      <c r="P1159" s="16">
        <v>5.52</v>
      </c>
      <c r="Q1159" s="16">
        <v>5.08</v>
      </c>
      <c r="R1159" s="16">
        <v>7.83</v>
      </c>
      <c r="S1159" s="16">
        <v>5.16</v>
      </c>
      <c r="T1159" s="16">
        <v>5.07</v>
      </c>
      <c r="U1159" s="16">
        <v>5.44</v>
      </c>
      <c r="V1159" s="16">
        <v>5.51</v>
      </c>
      <c r="W1159" s="16">
        <v>5.28</v>
      </c>
      <c r="X1159" s="16">
        <v>5.28</v>
      </c>
      <c r="Y1159" s="16">
        <v>11.08</v>
      </c>
      <c r="AA1159" s="1">
        <v>5.16</v>
      </c>
      <c r="AB1159" s="1">
        <v>5.1310000000000002</v>
      </c>
      <c r="AC1159" s="179">
        <f t="shared" si="45"/>
        <v>0</v>
      </c>
      <c r="AE1159" s="9">
        <v>5.1310000000000002</v>
      </c>
      <c r="AF1159" s="9">
        <v>5.2497668203851102</v>
      </c>
      <c r="AG1159" s="9">
        <v>5.3010000000000002</v>
      </c>
      <c r="AH1159" s="9">
        <v>5.1710000000000003</v>
      </c>
      <c r="AI1159" s="9">
        <v>4.8710000000000004</v>
      </c>
      <c r="AJ1159" s="9">
        <v>4.8810000000000002</v>
      </c>
      <c r="AK1159" s="9">
        <v>5.0510000000000002</v>
      </c>
      <c r="AL1159" s="9">
        <v>5.1234999999999999</v>
      </c>
      <c r="AM1159" s="9">
        <v>12.631</v>
      </c>
      <c r="AN1159" s="9">
        <v>5.2110000000000003</v>
      </c>
      <c r="AO1159" s="9">
        <v>5.351</v>
      </c>
      <c r="AP1159" s="9">
        <v>5.681</v>
      </c>
      <c r="AQ1159" s="9">
        <v>5.1110000000000007</v>
      </c>
      <c r="AR1159" s="9">
        <v>8.7309999999999999</v>
      </c>
      <c r="AS1159" s="9">
        <v>5.141</v>
      </c>
      <c r="AT1159" s="9">
        <v>5.1110000000000007</v>
      </c>
      <c r="AU1159" s="9">
        <v>5.4409999999999998</v>
      </c>
      <c r="AV1159" s="9">
        <v>5.6110000000000007</v>
      </c>
      <c r="AW1159" s="9">
        <v>5.2210000000000001</v>
      </c>
      <c r="AX1159" s="9">
        <v>5.2410000000000005</v>
      </c>
      <c r="AY1159" s="9">
        <v>11.731</v>
      </c>
      <c r="BE1159" s="9">
        <v>5.2361428571428572</v>
      </c>
      <c r="BF1159" s="9">
        <v>4.9747142857142856</v>
      </c>
      <c r="BG1159" s="9">
        <v>5.371142857142857</v>
      </c>
      <c r="BH1159" s="9">
        <v>5.2789999999999999</v>
      </c>
      <c r="BI1159" s="9">
        <v>4.8332857142857142</v>
      </c>
      <c r="BJ1159" s="9">
        <v>4.5782857142857143</v>
      </c>
      <c r="BK1159" s="9">
        <v>5.1461428571428574</v>
      </c>
      <c r="BL1159" s="9">
        <v>5.2632857142857148</v>
      </c>
      <c r="BM1159" s="9">
        <v>7.1061428571428573</v>
      </c>
      <c r="BN1159" s="9">
        <v>5.1347142857142858</v>
      </c>
      <c r="BO1159" s="9">
        <v>5.4582857142857142</v>
      </c>
      <c r="BP1159" s="9">
        <v>5.7311428571428573</v>
      </c>
      <c r="BQ1159" s="9">
        <v>5.2575714285714286</v>
      </c>
      <c r="BR1159" s="9">
        <v>5.9918571428571425</v>
      </c>
      <c r="BS1159" s="9">
        <v>5.2561428571428568</v>
      </c>
      <c r="BT1159" s="9">
        <v>5.2409285714285714</v>
      </c>
      <c r="BU1159" s="9">
        <v>5.5389999999999997</v>
      </c>
      <c r="BV1159" s="9">
        <v>5.6668571428571433</v>
      </c>
      <c r="BW1159" s="9">
        <v>5.2411428571428571</v>
      </c>
      <c r="BX1159" s="9">
        <v>5.246142857142857</v>
      </c>
      <c r="BY1159" s="9">
        <v>6.8990000000000009</v>
      </c>
      <c r="CA1159" s="9">
        <v>5.2939999999999987</v>
      </c>
      <c r="CB1159" s="9">
        <v>5.0939999999999985</v>
      </c>
      <c r="CC1159" s="9">
        <v>5.5139999999999985</v>
      </c>
      <c r="CD1159" s="9">
        <v>5.3339999999999987</v>
      </c>
      <c r="CE1159" s="9">
        <v>5.0889999999999986</v>
      </c>
      <c r="CF1159" s="9">
        <v>4.9839999999999991</v>
      </c>
      <c r="CG1159" s="9">
        <v>5.198999999999999</v>
      </c>
      <c r="CH1159" s="9">
        <v>5.2734999999999985</v>
      </c>
      <c r="CI1159" s="9">
        <v>6.4950000000000001</v>
      </c>
      <c r="CJ1159" s="9">
        <v>6.2339999999999991</v>
      </c>
      <c r="CK1159" s="9">
        <v>5.6309999999999985</v>
      </c>
      <c r="CL1159" s="9">
        <v>6.8139999999999983</v>
      </c>
      <c r="CM1159" s="9">
        <v>5.3139999999999983</v>
      </c>
      <c r="CN1159" s="9">
        <v>6.1950000000000003</v>
      </c>
      <c r="CO1159" s="9">
        <v>5.3139999999999983</v>
      </c>
      <c r="CP1159" s="9">
        <v>5.2889999999999988</v>
      </c>
      <c r="CQ1159" s="9">
        <v>5.7359999999999989</v>
      </c>
      <c r="CR1159" s="9">
        <v>6.4039999999999981</v>
      </c>
      <c r="CS1159" s="9">
        <v>5.4139999999999988</v>
      </c>
      <c r="CT1159" s="9">
        <v>5.4139999999999988</v>
      </c>
      <c r="CU1159" s="9">
        <v>6.7750000000000004</v>
      </c>
    </row>
    <row r="1160" spans="1:99" hidden="1" x14ac:dyDescent="0.25">
      <c r="A1160" s="8">
        <v>36948</v>
      </c>
      <c r="B1160" s="5">
        <f t="shared" si="44"/>
        <v>1154</v>
      </c>
      <c r="C1160" s="9"/>
      <c r="E1160" s="16">
        <v>5.0549999999999997</v>
      </c>
      <c r="F1160" s="16">
        <v>5.0049999999999999</v>
      </c>
      <c r="G1160" s="16">
        <v>5.2</v>
      </c>
      <c r="H1160" s="16">
        <v>5.08</v>
      </c>
      <c r="I1160" s="16">
        <v>4.93</v>
      </c>
      <c r="J1160" s="16">
        <v>4.83</v>
      </c>
      <c r="K1160" s="16">
        <v>5</v>
      </c>
      <c r="L1160" s="16">
        <v>5.0999999999999996</v>
      </c>
      <c r="M1160" s="16">
        <v>13.53</v>
      </c>
      <c r="N1160" s="16">
        <v>4.7300000000000004</v>
      </c>
      <c r="O1160" s="16">
        <v>5.2</v>
      </c>
      <c r="P1160" s="16">
        <v>5.43</v>
      </c>
      <c r="Q1160" s="16">
        <v>5.08</v>
      </c>
      <c r="R1160" s="16">
        <v>7.03</v>
      </c>
      <c r="S1160" s="16">
        <v>5.1449999999999996</v>
      </c>
      <c r="T1160" s="16">
        <v>5.0549999999999997</v>
      </c>
      <c r="U1160" s="16">
        <v>5.335</v>
      </c>
      <c r="V1160" s="16">
        <v>5.4249999999999998</v>
      </c>
      <c r="W1160" s="16">
        <v>5.15</v>
      </c>
      <c r="X1160" s="16">
        <v>5.15</v>
      </c>
      <c r="Y1160" s="16">
        <v>9.0299999999999994</v>
      </c>
      <c r="AA1160" s="1">
        <v>5.0999999999999996</v>
      </c>
      <c r="AB1160" s="1">
        <v>4.9980000000000002</v>
      </c>
      <c r="AC1160" s="179">
        <f t="shared" si="45"/>
        <v>0</v>
      </c>
      <c r="AE1160" s="9">
        <v>4.9980000000000002</v>
      </c>
      <c r="AF1160" s="9">
        <v>5.2474123462430304</v>
      </c>
      <c r="AG1160" s="9">
        <v>5.173</v>
      </c>
      <c r="AH1160" s="9">
        <v>5.12</v>
      </c>
      <c r="AI1160" s="9">
        <v>4.8479999999999999</v>
      </c>
      <c r="AJ1160" s="9">
        <v>4.8680000000000003</v>
      </c>
      <c r="AK1160" s="9">
        <v>4.9380000000000006</v>
      </c>
      <c r="AL1160" s="9">
        <v>5.0199999999999996</v>
      </c>
      <c r="AM1160" s="9">
        <v>12.847999999999999</v>
      </c>
      <c r="AN1160" s="9">
        <v>5.1880000000000006</v>
      </c>
      <c r="AO1160" s="9">
        <v>5.218</v>
      </c>
      <c r="AP1160" s="9">
        <v>5.6180000000000003</v>
      </c>
      <c r="AQ1160" s="9">
        <v>5.04</v>
      </c>
      <c r="AR1160" s="9">
        <v>8.5980000000000008</v>
      </c>
      <c r="AS1160" s="9">
        <v>5.0380000000000003</v>
      </c>
      <c r="AT1160" s="9">
        <v>4.9980000000000002</v>
      </c>
      <c r="AU1160" s="9">
        <v>5.3079999999999998</v>
      </c>
      <c r="AV1160" s="9">
        <v>5.5180000000000007</v>
      </c>
      <c r="AW1160" s="9">
        <v>5.0880000000000001</v>
      </c>
      <c r="AX1160" s="9">
        <v>5.1080000000000005</v>
      </c>
      <c r="AY1160" s="9">
        <v>11.748000000000001</v>
      </c>
      <c r="BE1160" s="9">
        <v>5.180714285714286</v>
      </c>
      <c r="BF1160" s="9">
        <v>4.9214285714285717</v>
      </c>
      <c r="BG1160" s="9">
        <v>5.3157142857142858</v>
      </c>
      <c r="BH1160" s="9">
        <v>5.2335714285714285</v>
      </c>
      <c r="BI1160" s="9">
        <v>4.78</v>
      </c>
      <c r="BJ1160" s="9">
        <v>4.5178571428571432</v>
      </c>
      <c r="BK1160" s="9">
        <v>5.0907142857142862</v>
      </c>
      <c r="BL1160" s="9">
        <v>5.2060714285714287</v>
      </c>
      <c r="BM1160" s="9">
        <v>6.9950000000000001</v>
      </c>
      <c r="BN1160" s="9">
        <v>5.0821428571428573</v>
      </c>
      <c r="BO1160" s="9">
        <v>5.402857142857143</v>
      </c>
      <c r="BP1160" s="9">
        <v>5.6757142857142862</v>
      </c>
      <c r="BQ1160" s="9">
        <v>5.2071428571428573</v>
      </c>
      <c r="BR1160" s="9">
        <v>5.8807142857142862</v>
      </c>
      <c r="BS1160" s="9">
        <v>5.2007142857142856</v>
      </c>
      <c r="BT1160" s="9">
        <v>5.1855000000000002</v>
      </c>
      <c r="BU1160" s="9">
        <v>5.4835714285714285</v>
      </c>
      <c r="BV1160" s="9">
        <v>5.6114285714285721</v>
      </c>
      <c r="BW1160" s="9">
        <v>5.1857142857142859</v>
      </c>
      <c r="BX1160" s="9">
        <v>5.1907142857142858</v>
      </c>
      <c r="BY1160" s="9">
        <v>6.7878571428571437</v>
      </c>
      <c r="CA1160" s="9">
        <v>5.27</v>
      </c>
      <c r="CB1160" s="9">
        <v>5.07</v>
      </c>
      <c r="CC1160" s="9">
        <v>5.4950000000000001</v>
      </c>
      <c r="CD1160" s="9">
        <v>5.31</v>
      </c>
      <c r="CE1160" s="9">
        <v>5.0650000000000004</v>
      </c>
      <c r="CF1160" s="9">
        <v>4.96</v>
      </c>
      <c r="CG1160" s="9">
        <v>5.1749999999999998</v>
      </c>
      <c r="CH1160" s="9">
        <v>5.2495000000000003</v>
      </c>
      <c r="CI1160" s="9">
        <v>6.4710000000000001</v>
      </c>
      <c r="CJ1160" s="9">
        <v>6.14</v>
      </c>
      <c r="CK1160" s="9">
        <v>5.6070000000000002</v>
      </c>
      <c r="CL1160" s="9">
        <v>6.79</v>
      </c>
      <c r="CM1160" s="9">
        <v>5.29</v>
      </c>
      <c r="CN1160" s="9">
        <v>6.2210000000000001</v>
      </c>
      <c r="CO1160" s="9">
        <v>5.29</v>
      </c>
      <c r="CP1160" s="9">
        <v>5.2649999999999997</v>
      </c>
      <c r="CQ1160" s="9">
        <v>5.7120000000000006</v>
      </c>
      <c r="CR1160" s="9">
        <v>6.38</v>
      </c>
      <c r="CS1160" s="9">
        <v>5.39</v>
      </c>
      <c r="CT1160" s="9">
        <v>5.39</v>
      </c>
      <c r="CU1160" s="9">
        <v>6.7510000000000003</v>
      </c>
    </row>
    <row r="1161" spans="1:99" hidden="1" x14ac:dyDescent="0.25">
      <c r="A1161" s="8">
        <v>36949</v>
      </c>
      <c r="B1161" s="5">
        <f t="shared" si="44"/>
        <v>1155</v>
      </c>
      <c r="C1161" s="9"/>
      <c r="E1161" s="16">
        <v>5.03</v>
      </c>
      <c r="F1161" s="16">
        <v>5.2474122999999997</v>
      </c>
      <c r="G1161" s="16">
        <v>5.2279999999999998</v>
      </c>
      <c r="H1161" s="16">
        <v>5.12</v>
      </c>
      <c r="I1161" s="16">
        <v>4.8479999999999999</v>
      </c>
      <c r="J1161" s="16">
        <v>4.8680000000000003</v>
      </c>
      <c r="K1161" s="16">
        <v>4.9580000000000002</v>
      </c>
      <c r="L1161" s="16">
        <v>5.04</v>
      </c>
      <c r="M1161" s="16">
        <v>12.848000000000001</v>
      </c>
      <c r="N1161" s="16">
        <v>5.1879999999999997</v>
      </c>
      <c r="O1161" s="16">
        <v>5.218</v>
      </c>
      <c r="P1161" s="16">
        <v>5.6779999999999999</v>
      </c>
      <c r="Q1161" s="16">
        <v>5.0199999999999996</v>
      </c>
      <c r="R1161" s="16">
        <v>8.5980000000000008</v>
      </c>
      <c r="S1161" s="16">
        <v>5.048</v>
      </c>
      <c r="T1161" s="16">
        <v>5.008</v>
      </c>
      <c r="U1161" s="16">
        <v>5.3979999999999997</v>
      </c>
      <c r="V1161" s="16">
        <v>5.5179999999999998</v>
      </c>
      <c r="W1161" s="16">
        <v>5.1180000000000003</v>
      </c>
      <c r="X1161" s="16">
        <v>5.1280000000000001</v>
      </c>
      <c r="Y1161" s="16">
        <v>11.747999999999999</v>
      </c>
      <c r="AA1161" s="1">
        <v>5.09</v>
      </c>
      <c r="AB1161" s="1">
        <v>5.2789999999999999</v>
      </c>
      <c r="AC1161" s="179">
        <f t="shared" si="45"/>
        <v>0</v>
      </c>
      <c r="AE1161" s="9">
        <v>5.2789999999999999</v>
      </c>
      <c r="AF1161" s="9">
        <v>5.0590000000000002</v>
      </c>
      <c r="AG1161" s="9">
        <v>5.4290000000000003</v>
      </c>
      <c r="AH1161" s="9">
        <v>5.3289999999999997</v>
      </c>
      <c r="AI1161" s="9">
        <v>4.9139999999999997</v>
      </c>
      <c r="AJ1161" s="9">
        <v>4.8840000000000003</v>
      </c>
      <c r="AK1161" s="9">
        <v>5.1840000000000002</v>
      </c>
      <c r="AL1161" s="9">
        <v>5.2915000000000001</v>
      </c>
      <c r="AM1161" s="9">
        <v>7.6790000000000003</v>
      </c>
      <c r="AN1161" s="9">
        <v>5.1790000000000003</v>
      </c>
      <c r="AO1161" s="9">
        <v>5.5039999999999996</v>
      </c>
      <c r="AP1161" s="9">
        <v>5.7290000000000001</v>
      </c>
      <c r="AQ1161" s="9">
        <v>5.2989999999999995</v>
      </c>
      <c r="AR1161" s="9">
        <v>6.6790000000000003</v>
      </c>
      <c r="AS1161" s="9">
        <v>5.2989999999999995</v>
      </c>
      <c r="AT1161" s="9">
        <v>5.2839999999999998</v>
      </c>
      <c r="AU1161" s="9">
        <v>5.5940000000000003</v>
      </c>
      <c r="AV1161" s="9">
        <v>5.7089999999999996</v>
      </c>
      <c r="AW1161" s="9">
        <v>5.2839999999999998</v>
      </c>
      <c r="AX1161" s="9">
        <v>5.2839999999999998</v>
      </c>
      <c r="AY1161" s="9">
        <v>7.3789999999999996</v>
      </c>
      <c r="BE1161" s="9">
        <v>5.3387142857142864</v>
      </c>
      <c r="BF1161" s="9">
        <v>5.0837142857142865</v>
      </c>
      <c r="BG1161" s="9">
        <v>5.4887142857142868</v>
      </c>
      <c r="BH1161" s="9">
        <v>5.4158571428571438</v>
      </c>
      <c r="BI1161" s="9">
        <v>4.9458571428571432</v>
      </c>
      <c r="BJ1161" s="9">
        <v>4.680142857142858</v>
      </c>
      <c r="BK1161" s="9">
        <v>5.2537142857142864</v>
      </c>
      <c r="BL1161" s="9">
        <v>5.3672857142857149</v>
      </c>
      <c r="BM1161" s="9">
        <v>7.38157142857143</v>
      </c>
      <c r="BN1161" s="9">
        <v>5.2430000000000003</v>
      </c>
      <c r="BO1161" s="9">
        <v>5.5680000000000005</v>
      </c>
      <c r="BP1161" s="9">
        <v>5.8487142857142862</v>
      </c>
      <c r="BQ1161" s="9">
        <v>5.3815714285714291</v>
      </c>
      <c r="BR1161" s="9">
        <v>6.3872857142857153</v>
      </c>
      <c r="BS1161" s="9">
        <v>5.3608571428571432</v>
      </c>
      <c r="BT1161" s="9">
        <v>5.3435000000000006</v>
      </c>
      <c r="BU1161" s="9">
        <v>5.646928571428572</v>
      </c>
      <c r="BV1161" s="9">
        <v>5.773714285714286</v>
      </c>
      <c r="BW1161" s="9">
        <v>5.3537142857142861</v>
      </c>
      <c r="BX1161" s="9">
        <v>5.3537142857142861</v>
      </c>
      <c r="BY1161" s="9">
        <v>7.1601428571428576</v>
      </c>
      <c r="CA1161" s="9">
        <v>5.3760000000000003</v>
      </c>
      <c r="CB1161" s="9">
        <v>5.181</v>
      </c>
      <c r="CC1161" s="9">
        <v>5.6110000000000007</v>
      </c>
      <c r="CD1161" s="9">
        <v>5.4610000000000003</v>
      </c>
      <c r="CE1161" s="9">
        <v>5.1760000000000002</v>
      </c>
      <c r="CF1161" s="9">
        <v>5.0710000000000006</v>
      </c>
      <c r="CG1161" s="9">
        <v>5.2860000000000005</v>
      </c>
      <c r="CH1161" s="9">
        <v>5.3555000000000001</v>
      </c>
      <c r="CI1161" s="9">
        <v>6.7270000000000003</v>
      </c>
      <c r="CJ1161" s="9">
        <v>6.2960000000000003</v>
      </c>
      <c r="CK1161" s="9">
        <v>5.7130000000000001</v>
      </c>
      <c r="CL1161" s="9">
        <v>6.8960000000000008</v>
      </c>
      <c r="CM1161" s="9">
        <v>5.4260000000000002</v>
      </c>
      <c r="CN1161" s="9">
        <v>6.4770000000000003</v>
      </c>
      <c r="CO1161" s="9">
        <v>5.3959999999999999</v>
      </c>
      <c r="CP1161" s="9">
        <v>5.3710000000000004</v>
      </c>
      <c r="CQ1161" s="9">
        <v>5.8180000000000005</v>
      </c>
      <c r="CR1161" s="9">
        <v>6.4860000000000007</v>
      </c>
      <c r="CS1161" s="9">
        <v>5.516</v>
      </c>
      <c r="CT1161" s="9">
        <v>5.516</v>
      </c>
      <c r="CU1161" s="9">
        <v>7.0070000000000006</v>
      </c>
    </row>
    <row r="1162" spans="1:99" hidden="1" x14ac:dyDescent="0.25">
      <c r="A1162" s="8">
        <v>36950</v>
      </c>
      <c r="B1162" s="5">
        <f t="shared" ref="B1162:B1225" si="46">B1161+1</f>
        <v>1156</v>
      </c>
      <c r="C1162" s="9"/>
      <c r="E1162" s="16">
        <v>5.17</v>
      </c>
      <c r="F1162" s="16">
        <v>5.05</v>
      </c>
      <c r="G1162" s="16">
        <v>5.43</v>
      </c>
      <c r="H1162" s="16">
        <v>5.27</v>
      </c>
      <c r="I1162" s="16">
        <v>5.07</v>
      </c>
      <c r="J1162" s="16">
        <v>4.9800000000000004</v>
      </c>
      <c r="K1162" s="16">
        <v>5.17</v>
      </c>
      <c r="L1162" s="16">
        <v>5.21</v>
      </c>
      <c r="M1162" s="16">
        <v>15.37</v>
      </c>
      <c r="N1162" s="16">
        <v>4.87</v>
      </c>
      <c r="O1162" s="16">
        <v>5.39</v>
      </c>
      <c r="P1162" s="16">
        <v>5.75</v>
      </c>
      <c r="Q1162" s="16">
        <v>5.14</v>
      </c>
      <c r="R1162" s="16">
        <v>7.37</v>
      </c>
      <c r="S1162" s="16">
        <v>5.17</v>
      </c>
      <c r="T1162" s="16">
        <v>5.15</v>
      </c>
      <c r="U1162" s="16">
        <v>5.52</v>
      </c>
      <c r="V1162" s="16">
        <v>5.75</v>
      </c>
      <c r="W1162" s="16">
        <v>5.32</v>
      </c>
      <c r="X1162" s="16">
        <v>5.32</v>
      </c>
      <c r="Y1162" s="16">
        <v>10.67</v>
      </c>
      <c r="AA1162" s="1">
        <v>5.33</v>
      </c>
      <c r="AB1162" s="1">
        <v>5.2359999999999998</v>
      </c>
      <c r="AC1162" s="179">
        <f t="shared" si="45"/>
        <v>0</v>
      </c>
      <c r="AE1162" s="9">
        <v>5.2359999999999998</v>
      </c>
      <c r="AF1162" s="9">
        <v>5.0209999999999999</v>
      </c>
      <c r="AG1162" s="9">
        <v>5.3860000000000001</v>
      </c>
      <c r="AH1162" s="9">
        <v>5.3410000000000002</v>
      </c>
      <c r="AI1162" s="9">
        <v>4.9459999999999997</v>
      </c>
      <c r="AJ1162" s="9">
        <v>4.9059999999999997</v>
      </c>
      <c r="AK1162" s="9">
        <v>5.1509999999999998</v>
      </c>
      <c r="AL1162" s="9">
        <v>5.2559999999999993</v>
      </c>
      <c r="AM1162" s="9">
        <v>9.5359999999999996</v>
      </c>
      <c r="AN1162" s="9">
        <v>5.1760000000000002</v>
      </c>
      <c r="AO1162" s="9">
        <v>5.4609999999999994</v>
      </c>
      <c r="AP1162" s="9">
        <v>5.7359999999999998</v>
      </c>
      <c r="AQ1162" s="9">
        <v>5.2959999999999994</v>
      </c>
      <c r="AR1162" s="9">
        <v>7.9859999999999998</v>
      </c>
      <c r="AS1162" s="9">
        <v>5.2584999999999997</v>
      </c>
      <c r="AT1162" s="9">
        <v>5.2435</v>
      </c>
      <c r="AU1162" s="9">
        <v>5.5510000000000002</v>
      </c>
      <c r="AV1162" s="9">
        <v>5.6659999999999995</v>
      </c>
      <c r="AW1162" s="9">
        <v>5.2959999999999994</v>
      </c>
      <c r="AX1162" s="9">
        <v>5.2959999999999994</v>
      </c>
      <c r="AY1162" s="9">
        <v>9.1859999999999999</v>
      </c>
      <c r="BE1162" s="9">
        <v>5.3314285714285718</v>
      </c>
      <c r="BF1162" s="9">
        <v>5.0785714285714292</v>
      </c>
      <c r="BG1162" s="9">
        <v>5.4814285714285722</v>
      </c>
      <c r="BH1162" s="9">
        <v>5.4614285714285717</v>
      </c>
      <c r="BI1162" s="9">
        <v>4.9728571428571433</v>
      </c>
      <c r="BJ1162" s="9">
        <v>4.6928571428571431</v>
      </c>
      <c r="BK1162" s="9">
        <v>5.2564285714285717</v>
      </c>
      <c r="BL1162" s="9">
        <v>5.3657142857142865</v>
      </c>
      <c r="BM1162" s="9">
        <v>8.4814285714285713</v>
      </c>
      <c r="BN1162" s="9">
        <v>5.2607142857142861</v>
      </c>
      <c r="BO1162" s="9">
        <v>5.5607142857142859</v>
      </c>
      <c r="BP1162" s="9">
        <v>5.8485714285714288</v>
      </c>
      <c r="BQ1162" s="9">
        <v>5.4121428571428574</v>
      </c>
      <c r="BR1162" s="9">
        <v>7.3742857142857146</v>
      </c>
      <c r="BS1162" s="9">
        <v>5.356071428571429</v>
      </c>
      <c r="BT1162" s="9">
        <v>5.3387142857142864</v>
      </c>
      <c r="BU1162" s="9">
        <v>5.6460714285714291</v>
      </c>
      <c r="BV1162" s="9">
        <v>5.769285714285715</v>
      </c>
      <c r="BW1162" s="9">
        <v>5.3614285714285721</v>
      </c>
      <c r="BX1162" s="9">
        <v>5.3614285714285721</v>
      </c>
      <c r="BY1162" s="9">
        <v>8.1457142857142859</v>
      </c>
      <c r="CA1162" s="9">
        <v>5.3924000000000003</v>
      </c>
      <c r="CB1162" s="9">
        <v>5.1974</v>
      </c>
      <c r="CC1162" s="9">
        <v>5.6324000000000005</v>
      </c>
      <c r="CD1162" s="9">
        <v>5.5124000000000004</v>
      </c>
      <c r="CE1162" s="9">
        <v>5.2124000000000006</v>
      </c>
      <c r="CF1162" s="9">
        <v>5.1324000000000005</v>
      </c>
      <c r="CG1162" s="9">
        <v>5.3174000000000001</v>
      </c>
      <c r="CH1162" s="9">
        <v>5.3769</v>
      </c>
      <c r="CI1162" s="9">
        <v>7.2434000000000003</v>
      </c>
      <c r="CJ1162" s="9">
        <v>6.4123999999999999</v>
      </c>
      <c r="CK1162" s="9">
        <v>5.7294</v>
      </c>
      <c r="CL1162" s="9">
        <v>6.9123999999999999</v>
      </c>
      <c r="CM1162" s="9">
        <v>5.4624000000000006</v>
      </c>
      <c r="CN1162" s="9">
        <v>6.9934000000000003</v>
      </c>
      <c r="CO1162" s="9">
        <v>5.4174000000000007</v>
      </c>
      <c r="CP1162" s="9">
        <v>5.3874000000000004</v>
      </c>
      <c r="CQ1162" s="9">
        <v>5.8344000000000005</v>
      </c>
      <c r="CR1162" s="9">
        <v>6.5023999999999997</v>
      </c>
      <c r="CS1162" s="9">
        <v>5.5424000000000007</v>
      </c>
      <c r="CT1162" s="9">
        <v>5.5424000000000007</v>
      </c>
      <c r="CU1162" s="9">
        <v>7.5234000000000005</v>
      </c>
    </row>
    <row r="1163" spans="1:99" hidden="1" x14ac:dyDescent="0.25">
      <c r="A1163" s="8">
        <v>36951</v>
      </c>
      <c r="B1163" s="5">
        <f t="shared" si="46"/>
        <v>1157</v>
      </c>
      <c r="C1163" s="9"/>
      <c r="E1163" s="16">
        <v>5.1050000000000004</v>
      </c>
      <c r="F1163" s="16">
        <v>4.9390000000000001</v>
      </c>
      <c r="G1163" s="16">
        <v>5.335</v>
      </c>
      <c r="H1163" s="16">
        <v>5.2549999999999999</v>
      </c>
      <c r="I1163" s="16">
        <v>5.0549999999999997</v>
      </c>
      <c r="J1163" s="16">
        <v>4.915</v>
      </c>
      <c r="K1163" s="16">
        <v>5.1050000000000004</v>
      </c>
      <c r="L1163" s="16">
        <v>5.1749999999999998</v>
      </c>
      <c r="M1163" s="16">
        <v>19.555</v>
      </c>
      <c r="N1163" s="16">
        <v>4.8049999999999997</v>
      </c>
      <c r="O1163" s="16">
        <v>5.33</v>
      </c>
      <c r="P1163" s="16">
        <v>5.63</v>
      </c>
      <c r="Q1163" s="16">
        <v>5.1550000000000002</v>
      </c>
      <c r="R1163" s="16">
        <v>9.6050000000000004</v>
      </c>
      <c r="S1163" s="16">
        <v>5.12</v>
      </c>
      <c r="T1163" s="16">
        <v>5.09</v>
      </c>
      <c r="U1163" s="16">
        <v>5.46</v>
      </c>
      <c r="V1163" s="16">
        <v>5.6</v>
      </c>
      <c r="W1163" s="16">
        <v>5.2549999999999999</v>
      </c>
      <c r="X1163" s="16">
        <v>5.2549999999999999</v>
      </c>
      <c r="Y1163" s="16">
        <v>11.363</v>
      </c>
      <c r="AA1163" s="1">
        <v>5.22</v>
      </c>
      <c r="AB1163" s="1">
        <v>5.1859999999999999</v>
      </c>
      <c r="AC1163" s="179">
        <f t="shared" si="45"/>
        <v>0</v>
      </c>
      <c r="AE1163" s="9">
        <v>5.1859999999999999</v>
      </c>
      <c r="AF1163" s="9">
        <v>4.96906783445014</v>
      </c>
      <c r="AG1163" s="9">
        <v>5.3360000000000003</v>
      </c>
      <c r="AH1163" s="9">
        <v>5.3709999999999996</v>
      </c>
      <c r="AI1163" s="9">
        <v>5.016</v>
      </c>
      <c r="AJ1163" s="9">
        <v>4.9210000000000003</v>
      </c>
      <c r="AK1163" s="9">
        <v>5.1109999999999998</v>
      </c>
      <c r="AL1163" s="9">
        <v>5.2084999999999999</v>
      </c>
      <c r="AM1163" s="9">
        <v>11.336</v>
      </c>
      <c r="AN1163" s="9">
        <v>5.1059999999999999</v>
      </c>
      <c r="AO1163" s="9">
        <v>5.4109999999999996</v>
      </c>
      <c r="AP1163" s="9">
        <v>5.6660000000000004</v>
      </c>
      <c r="AQ1163" s="9">
        <v>5.2859999999999996</v>
      </c>
      <c r="AR1163" s="9">
        <v>8.6859999999999999</v>
      </c>
      <c r="AS1163" s="9">
        <v>5.2084999999999999</v>
      </c>
      <c r="AT1163" s="9">
        <v>5.1935000000000002</v>
      </c>
      <c r="AU1163" s="9">
        <v>5.5010000000000003</v>
      </c>
      <c r="AV1163" s="9">
        <v>5.6159999999999997</v>
      </c>
      <c r="AW1163" s="9">
        <v>5.2459999999999996</v>
      </c>
      <c r="AX1163" s="9">
        <v>5.2459999999999996</v>
      </c>
      <c r="AY1163" s="9">
        <v>10.986000000000001</v>
      </c>
      <c r="BE1163" s="9">
        <v>5.2850000000000001</v>
      </c>
      <c r="BF1163" s="9">
        <v>5.0268668334928783</v>
      </c>
      <c r="BG1163" s="9">
        <v>5.4349999999999996</v>
      </c>
      <c r="BH1163" s="9">
        <v>5.48</v>
      </c>
      <c r="BI1163" s="9">
        <v>4.9957142857142864</v>
      </c>
      <c r="BJ1163" s="9">
        <v>4.6664285714285727</v>
      </c>
      <c r="BK1163" s="9">
        <v>5.22</v>
      </c>
      <c r="BL1163" s="9">
        <v>5.3217857142857152</v>
      </c>
      <c r="BM1163" s="9">
        <v>9.1235714285714291</v>
      </c>
      <c r="BN1163" s="9">
        <v>5.2092857142857154</v>
      </c>
      <c r="BO1163" s="9">
        <v>5.5142857142857151</v>
      </c>
      <c r="BP1163" s="9">
        <v>5.7992857142857153</v>
      </c>
      <c r="BQ1163" s="9">
        <v>5.4035714285714294</v>
      </c>
      <c r="BR1163" s="9">
        <v>7.8592857142857149</v>
      </c>
      <c r="BS1163" s="9">
        <v>5.3096428571428582</v>
      </c>
      <c r="BT1163" s="9">
        <v>5.2922857142857156</v>
      </c>
      <c r="BU1163" s="9">
        <v>5.5996428571428583</v>
      </c>
      <c r="BV1163" s="9">
        <v>5.7228571428571442</v>
      </c>
      <c r="BW1163" s="9">
        <v>5.33</v>
      </c>
      <c r="BX1163" s="9">
        <v>5.33</v>
      </c>
      <c r="BY1163" s="9">
        <v>8.7878571428571437</v>
      </c>
      <c r="CA1163" s="9">
        <v>5.3519999999999994</v>
      </c>
      <c r="CB1163" s="9">
        <v>5.1569999999999991</v>
      </c>
      <c r="CC1163" s="9">
        <v>5.5919999999999996</v>
      </c>
      <c r="CD1163" s="9">
        <v>5.5319999999999991</v>
      </c>
      <c r="CE1163" s="9">
        <v>5.1969999999999992</v>
      </c>
      <c r="CF1163" s="9">
        <v>5.1069999999999993</v>
      </c>
      <c r="CG1163" s="9">
        <v>5.286999999999999</v>
      </c>
      <c r="CH1163" s="9">
        <v>5.3364999999999991</v>
      </c>
      <c r="CI1163" s="9">
        <v>7.4029999999999996</v>
      </c>
      <c r="CJ1163" s="9">
        <v>6.4319999999999995</v>
      </c>
      <c r="CK1163" s="9">
        <v>5.6889999999999992</v>
      </c>
      <c r="CL1163" s="9">
        <v>6.8719999999999999</v>
      </c>
      <c r="CM1163" s="9">
        <v>5.4319999999999995</v>
      </c>
      <c r="CN1163" s="9">
        <v>7.1029999999999998</v>
      </c>
      <c r="CO1163" s="9">
        <v>5.3769999999999998</v>
      </c>
      <c r="CP1163" s="9">
        <v>5.3469999999999995</v>
      </c>
      <c r="CQ1163" s="9">
        <v>5.7939999999999996</v>
      </c>
      <c r="CR1163" s="9">
        <v>6.4619999999999997</v>
      </c>
      <c r="CS1163" s="9">
        <v>5.5119999999999996</v>
      </c>
      <c r="CT1163" s="9">
        <v>5.5119999999999996</v>
      </c>
      <c r="CU1163" s="9">
        <v>7.6829999999999998</v>
      </c>
    </row>
    <row r="1164" spans="1:99" hidden="1" x14ac:dyDescent="0.25">
      <c r="A1164" s="8">
        <v>36952</v>
      </c>
      <c r="B1164" s="5">
        <f t="shared" si="46"/>
        <v>1158</v>
      </c>
      <c r="C1164" s="9"/>
      <c r="E1164" s="16">
        <v>5.1950000000000003</v>
      </c>
      <c r="F1164" s="16">
        <v>5.0419999999999998</v>
      </c>
      <c r="G1164" s="16">
        <v>5.4349999999999996</v>
      </c>
      <c r="H1164" s="16">
        <v>5.31</v>
      </c>
      <c r="I1164" s="16">
        <v>5.14</v>
      </c>
      <c r="J1164" s="16">
        <v>4.99</v>
      </c>
      <c r="K1164" s="16">
        <v>5.2050000000000001</v>
      </c>
      <c r="L1164" s="16">
        <v>5.2649999999999997</v>
      </c>
      <c r="M1164" s="16">
        <v>21</v>
      </c>
      <c r="N1164" s="16">
        <v>4.8899999999999997</v>
      </c>
      <c r="O1164" s="16">
        <v>5.4249999999999998</v>
      </c>
      <c r="P1164" s="16">
        <v>5.72</v>
      </c>
      <c r="Q1164" s="16">
        <v>5.2149999999999999</v>
      </c>
      <c r="R1164" s="16">
        <v>10.19</v>
      </c>
      <c r="S1164" s="16">
        <v>5.2149999999999999</v>
      </c>
      <c r="T1164" s="16">
        <v>5.1749999999999998</v>
      </c>
      <c r="U1164" s="16">
        <v>5.5549999999999997</v>
      </c>
      <c r="V1164" s="16">
        <v>5.665</v>
      </c>
      <c r="W1164" s="16">
        <v>5.3150000000000004</v>
      </c>
      <c r="X1164" s="16">
        <v>5.3150000000000004</v>
      </c>
      <c r="Y1164" s="16">
        <v>11.3</v>
      </c>
      <c r="AA1164" s="1">
        <v>5.22</v>
      </c>
      <c r="AB1164" s="1">
        <v>5.27</v>
      </c>
      <c r="AC1164" s="179">
        <f t="shared" si="45"/>
        <v>0</v>
      </c>
      <c r="AE1164" s="9">
        <v>5.27</v>
      </c>
      <c r="AF1164" s="9">
        <v>5.0337970107966399</v>
      </c>
      <c r="AG1164" s="9">
        <v>5.43</v>
      </c>
      <c r="AH1164" s="9">
        <v>5.4450000000000003</v>
      </c>
      <c r="AI1164" s="9">
        <v>5.1100000000000003</v>
      </c>
      <c r="AJ1164" s="9">
        <v>5</v>
      </c>
      <c r="AK1164" s="9">
        <v>5.21</v>
      </c>
      <c r="AL1164" s="9">
        <v>5.3049999999999997</v>
      </c>
      <c r="AM1164" s="9">
        <v>11.52</v>
      </c>
      <c r="AN1164" s="9">
        <v>5.19</v>
      </c>
      <c r="AO1164" s="9">
        <v>5.5049999999999999</v>
      </c>
      <c r="AP1164" s="9">
        <v>5.75</v>
      </c>
      <c r="AQ1164" s="9">
        <v>5.36</v>
      </c>
      <c r="AR1164" s="9">
        <v>8.77</v>
      </c>
      <c r="AS1164" s="9">
        <v>5.2925000000000004</v>
      </c>
      <c r="AT1164" s="9">
        <v>5.2774999999999999</v>
      </c>
      <c r="AU1164" s="9">
        <v>5.59</v>
      </c>
      <c r="AV1164" s="9">
        <v>5.7</v>
      </c>
      <c r="AW1164" s="9">
        <v>5.34</v>
      </c>
      <c r="AX1164" s="9">
        <v>5.34</v>
      </c>
      <c r="AY1164" s="9">
        <v>11.17</v>
      </c>
      <c r="BE1164" s="9">
        <v>5.3541428571428566</v>
      </c>
      <c r="BF1164" s="9">
        <v>5.0989710015423766</v>
      </c>
      <c r="BG1164" s="9">
        <v>5.5141428571428568</v>
      </c>
      <c r="BH1164" s="9">
        <v>5.5391428571428563</v>
      </c>
      <c r="BI1164" s="9">
        <v>5.0862857142857134</v>
      </c>
      <c r="BJ1164" s="9">
        <v>4.7334285714285711</v>
      </c>
      <c r="BK1164" s="9">
        <v>5.3041428571428568</v>
      </c>
      <c r="BL1164" s="9">
        <v>5.3955714285714285</v>
      </c>
      <c r="BM1164" s="9">
        <v>9.3569999999999993</v>
      </c>
      <c r="BN1164" s="9">
        <v>5.2755714285714284</v>
      </c>
      <c r="BO1164" s="9">
        <v>5.5848571428571425</v>
      </c>
      <c r="BP1164" s="9">
        <v>5.8705714285714281</v>
      </c>
      <c r="BQ1164" s="9">
        <v>5.4662857142857142</v>
      </c>
      <c r="BR1164" s="9">
        <v>8.0784285714285708</v>
      </c>
      <c r="BS1164" s="9">
        <v>5.3787857142857138</v>
      </c>
      <c r="BT1164" s="9">
        <v>5.3614285714285712</v>
      </c>
      <c r="BU1164" s="9">
        <v>5.6719999999999997</v>
      </c>
      <c r="BV1164" s="9">
        <v>5.7919999999999998</v>
      </c>
      <c r="BW1164" s="9">
        <v>5.4091428571428564</v>
      </c>
      <c r="BX1164" s="9">
        <v>5.4091428571428564</v>
      </c>
      <c r="BY1164" s="9">
        <v>9.0212857142857139</v>
      </c>
      <c r="CA1164" s="9">
        <v>5.4135999999999997</v>
      </c>
      <c r="CB1164" s="9">
        <v>5.2235999999999994</v>
      </c>
      <c r="CC1164" s="9">
        <v>5.6555999999999997</v>
      </c>
      <c r="CD1164" s="9">
        <v>5.6036000000000001</v>
      </c>
      <c r="CE1164" s="9">
        <v>5.2585999999999995</v>
      </c>
      <c r="CF1164" s="9">
        <v>5.1685999999999996</v>
      </c>
      <c r="CG1164" s="9">
        <v>5.3635999999999999</v>
      </c>
      <c r="CH1164" s="9">
        <v>5.4005999999999998</v>
      </c>
      <c r="CI1164" s="9">
        <v>7.5145999999999997</v>
      </c>
      <c r="CJ1164" s="9">
        <v>6.5335999999999999</v>
      </c>
      <c r="CK1164" s="9">
        <v>5.7505999999999995</v>
      </c>
      <c r="CL1164" s="9">
        <v>6.9336000000000002</v>
      </c>
      <c r="CM1164" s="9">
        <v>5.5035999999999996</v>
      </c>
      <c r="CN1164" s="9">
        <v>7.2145999999999999</v>
      </c>
      <c r="CO1164" s="9">
        <v>5.4386000000000001</v>
      </c>
      <c r="CP1164" s="9">
        <v>5.4085999999999999</v>
      </c>
      <c r="CQ1164" s="9">
        <v>5.8555999999999999</v>
      </c>
      <c r="CR1164" s="9">
        <v>6.5236000000000001</v>
      </c>
      <c r="CS1164" s="9">
        <v>5.5735999999999999</v>
      </c>
      <c r="CT1164" s="9">
        <v>5.5735999999999999</v>
      </c>
      <c r="CU1164" s="9">
        <v>7.7946</v>
      </c>
    </row>
    <row r="1165" spans="1:99" hidden="1" x14ac:dyDescent="0.25">
      <c r="A1165" s="8">
        <v>36955</v>
      </c>
      <c r="B1165" s="5">
        <f t="shared" si="46"/>
        <v>1159</v>
      </c>
      <c r="C1165" s="9"/>
      <c r="E1165" s="16">
        <v>5.29</v>
      </c>
      <c r="F1165" s="16">
        <v>5.1230000000000002</v>
      </c>
      <c r="G1165" s="16">
        <v>5.5549999999999997</v>
      </c>
      <c r="H1165" s="16">
        <v>5.37</v>
      </c>
      <c r="I1165" s="16">
        <v>5.16</v>
      </c>
      <c r="J1165" s="16">
        <v>5.04</v>
      </c>
      <c r="K1165" s="16">
        <v>5.29</v>
      </c>
      <c r="L1165" s="16">
        <v>5.35</v>
      </c>
      <c r="M1165" s="16">
        <v>26.14</v>
      </c>
      <c r="N1165" s="16">
        <v>4.99</v>
      </c>
      <c r="O1165" s="16">
        <v>5.53</v>
      </c>
      <c r="P1165" s="16">
        <v>5.86</v>
      </c>
      <c r="Q1165" s="16">
        <v>5.31</v>
      </c>
      <c r="R1165" s="16">
        <v>10.79</v>
      </c>
      <c r="S1165" s="16">
        <v>5.2850000000000001</v>
      </c>
      <c r="T1165" s="16">
        <v>5.3049999999999997</v>
      </c>
      <c r="U1165" s="16">
        <v>5.64</v>
      </c>
      <c r="V1165" s="16">
        <v>5.85</v>
      </c>
      <c r="W1165" s="16">
        <v>5.41</v>
      </c>
      <c r="X1165" s="16">
        <v>5.41</v>
      </c>
      <c r="Y1165" s="16">
        <v>12.89</v>
      </c>
      <c r="AA1165" s="1">
        <v>5.39</v>
      </c>
      <c r="AB1165" s="1">
        <v>5.3360000000000003</v>
      </c>
      <c r="AC1165" s="179">
        <f t="shared" si="45"/>
        <v>0</v>
      </c>
      <c r="AE1165" s="9">
        <v>5.3360000000000003</v>
      </c>
      <c r="AF1165" s="9">
        <v>5.0962946662150799</v>
      </c>
      <c r="AG1165" s="9">
        <v>5.4910000000000005</v>
      </c>
      <c r="AH1165" s="9">
        <v>5.5060000000000002</v>
      </c>
      <c r="AI1165" s="9">
        <v>5.0810000000000004</v>
      </c>
      <c r="AJ1165" s="9">
        <v>5.0209999999999999</v>
      </c>
      <c r="AK1165" s="9">
        <v>5.266</v>
      </c>
      <c r="AL1165" s="9">
        <v>5.3710000000000004</v>
      </c>
      <c r="AM1165" s="9">
        <v>13.135999999999999</v>
      </c>
      <c r="AN1165" s="9">
        <v>5.2360000000000007</v>
      </c>
      <c r="AO1165" s="9">
        <v>5.5710000000000006</v>
      </c>
      <c r="AP1165" s="9">
        <v>5.8360000000000003</v>
      </c>
      <c r="AQ1165" s="9">
        <v>5.4160000000000004</v>
      </c>
      <c r="AR1165" s="9">
        <v>8.8360000000000003</v>
      </c>
      <c r="AS1165" s="9">
        <v>5.3585000000000003</v>
      </c>
      <c r="AT1165" s="9">
        <v>5.3435000000000006</v>
      </c>
      <c r="AU1165" s="9">
        <v>5.6560000000000006</v>
      </c>
      <c r="AV1165" s="9">
        <v>5.766</v>
      </c>
      <c r="AW1165" s="9">
        <v>5.4010000000000007</v>
      </c>
      <c r="AX1165" s="9">
        <v>5.4010000000000007</v>
      </c>
      <c r="AY1165" s="9">
        <v>12.786000000000001</v>
      </c>
      <c r="BE1165" s="9">
        <v>5.4277142857142868</v>
      </c>
      <c r="BF1165" s="9">
        <v>5.1741849523164412</v>
      </c>
      <c r="BG1165" s="9">
        <v>5.5827142857142871</v>
      </c>
      <c r="BH1165" s="9">
        <v>5.6077142857142865</v>
      </c>
      <c r="BI1165" s="9">
        <v>5.1327142857142869</v>
      </c>
      <c r="BJ1165" s="9">
        <v>4.7870000000000008</v>
      </c>
      <c r="BK1165" s="9">
        <v>5.3677142857142872</v>
      </c>
      <c r="BL1165" s="9">
        <v>5.4698571428571441</v>
      </c>
      <c r="BM1165" s="9">
        <v>10.094857142857144</v>
      </c>
      <c r="BN1165" s="9">
        <v>5.3348571428571443</v>
      </c>
      <c r="BO1165" s="9">
        <v>5.6605714285714299</v>
      </c>
      <c r="BP1165" s="9">
        <v>5.9562857142857153</v>
      </c>
      <c r="BQ1165" s="9">
        <v>5.5377142857142871</v>
      </c>
      <c r="BR1165" s="9">
        <v>8.5948571428571441</v>
      </c>
      <c r="BS1165" s="9">
        <v>5.452357142857144</v>
      </c>
      <c r="BT1165" s="9">
        <v>5.4349999999999996</v>
      </c>
      <c r="BU1165" s="9">
        <v>5.7455714285714299</v>
      </c>
      <c r="BV1165" s="9">
        <v>5.8677142857142872</v>
      </c>
      <c r="BW1165" s="9">
        <v>5.4777142857142866</v>
      </c>
      <c r="BX1165" s="9">
        <v>5.4777142857142866</v>
      </c>
      <c r="BY1165" s="9">
        <v>9.7591428571428587</v>
      </c>
      <c r="CA1165" s="9">
        <v>5.4785999999999992</v>
      </c>
      <c r="CB1165" s="9">
        <v>5.2885999999999989</v>
      </c>
      <c r="CC1165" s="9">
        <v>5.7335999999999991</v>
      </c>
      <c r="CD1165" s="9">
        <v>5.658599999999999</v>
      </c>
      <c r="CE1165" s="9">
        <v>5.3035999999999994</v>
      </c>
      <c r="CF1165" s="9">
        <v>5.2085999999999988</v>
      </c>
      <c r="CG1165" s="9">
        <v>5.4185999999999996</v>
      </c>
      <c r="CH1165" s="9">
        <v>5.4655999999999993</v>
      </c>
      <c r="CI1165" s="9">
        <v>7.9295999999999989</v>
      </c>
      <c r="CJ1165" s="9">
        <v>6.6285999999999987</v>
      </c>
      <c r="CK1165" s="9">
        <v>5.815599999999999</v>
      </c>
      <c r="CL1165" s="9">
        <v>6.9985999999999997</v>
      </c>
      <c r="CM1165" s="9">
        <v>5.5685999999999991</v>
      </c>
      <c r="CN1165" s="9">
        <v>7.6295999999999999</v>
      </c>
      <c r="CO1165" s="9">
        <v>5.5035999999999996</v>
      </c>
      <c r="CP1165" s="9">
        <v>5.4735999999999994</v>
      </c>
      <c r="CQ1165" s="9">
        <v>5.9205999999999994</v>
      </c>
      <c r="CR1165" s="9">
        <v>6.5885999999999996</v>
      </c>
      <c r="CS1165" s="9">
        <v>5.6435999999999993</v>
      </c>
      <c r="CT1165" s="9">
        <v>5.6435999999999993</v>
      </c>
      <c r="CU1165" s="9">
        <v>8.2096</v>
      </c>
    </row>
    <row r="1166" spans="1:99" hidden="1" x14ac:dyDescent="0.25">
      <c r="A1166" s="8">
        <v>36956</v>
      </c>
      <c r="B1166" s="5">
        <f t="shared" si="46"/>
        <v>1160</v>
      </c>
      <c r="C1166" s="9"/>
      <c r="E1166" s="16">
        <v>5.25</v>
      </c>
      <c r="F1166" s="16">
        <v>5.0869999999999997</v>
      </c>
      <c r="G1166" s="16">
        <v>5.5</v>
      </c>
      <c r="H1166" s="16">
        <v>5.35</v>
      </c>
      <c r="I1166" s="16">
        <v>5.0999999999999996</v>
      </c>
      <c r="J1166" s="16">
        <v>4.96</v>
      </c>
      <c r="K1166" s="16">
        <v>5.25</v>
      </c>
      <c r="L1166" s="16">
        <v>5.26</v>
      </c>
      <c r="M1166" s="16">
        <v>19.5</v>
      </c>
      <c r="N1166" s="16">
        <v>4.95</v>
      </c>
      <c r="O1166" s="16">
        <v>5.48</v>
      </c>
      <c r="P1166" s="16">
        <v>5.77</v>
      </c>
      <c r="Q1166" s="16">
        <v>5.22</v>
      </c>
      <c r="R1166" s="16">
        <v>10</v>
      </c>
      <c r="S1166" s="16">
        <v>5.3</v>
      </c>
      <c r="T1166" s="16">
        <v>5.2649999999999997</v>
      </c>
      <c r="U1166" s="16">
        <v>5.6</v>
      </c>
      <c r="V1166" s="16">
        <v>5.74</v>
      </c>
      <c r="W1166" s="16">
        <v>5.37</v>
      </c>
      <c r="X1166" s="16">
        <v>5.37</v>
      </c>
      <c r="Y1166" s="16">
        <v>12.25</v>
      </c>
      <c r="AA1166" s="1">
        <v>5.335</v>
      </c>
      <c r="AB1166" s="1">
        <v>5.3150000000000004</v>
      </c>
      <c r="AC1166" s="179">
        <f t="shared" si="45"/>
        <v>0</v>
      </c>
      <c r="AE1166" s="9">
        <v>5.3150000000000004</v>
      </c>
      <c r="AF1166" s="9">
        <v>5.0666202286989508</v>
      </c>
      <c r="AG1166" s="9">
        <v>5.4649999999999999</v>
      </c>
      <c r="AH1166" s="9">
        <v>5.4349999999999996</v>
      </c>
      <c r="AI1166" s="9">
        <v>5.0049999999999999</v>
      </c>
      <c r="AJ1166" s="9">
        <v>4.9400000000000004</v>
      </c>
      <c r="AK1166" s="9">
        <v>5.2450000000000001</v>
      </c>
      <c r="AL1166" s="9">
        <v>5.3475000000000001</v>
      </c>
      <c r="AM1166" s="9">
        <v>12.164999999999999</v>
      </c>
      <c r="AN1166" s="9">
        <v>5.2050000000000001</v>
      </c>
      <c r="AO1166" s="9">
        <v>5.55</v>
      </c>
      <c r="AP1166" s="9">
        <v>5.7949999999999999</v>
      </c>
      <c r="AQ1166" s="9">
        <v>5.3650000000000002</v>
      </c>
      <c r="AR1166" s="9">
        <v>8.8149999999999995</v>
      </c>
      <c r="AS1166" s="9">
        <v>5.3375000000000004</v>
      </c>
      <c r="AT1166" s="9">
        <v>5.3224999999999998</v>
      </c>
      <c r="AU1166" s="9">
        <v>5.6349999999999998</v>
      </c>
      <c r="AV1166" s="9">
        <v>5.7450000000000001</v>
      </c>
      <c r="AW1166" s="9">
        <v>5.37</v>
      </c>
      <c r="AX1166" s="9">
        <v>5.37</v>
      </c>
      <c r="AY1166" s="9">
        <v>11.815</v>
      </c>
      <c r="BE1166" s="9">
        <v>5.4132857142857143</v>
      </c>
      <c r="BF1166" s="9">
        <v>5.1585171755284218</v>
      </c>
      <c r="BG1166" s="9">
        <v>5.5632857142857146</v>
      </c>
      <c r="BH1166" s="9">
        <v>5.5675714285714282</v>
      </c>
      <c r="BI1166" s="9">
        <v>5.0911428571428567</v>
      </c>
      <c r="BJ1166" s="9">
        <v>4.7554285714285713</v>
      </c>
      <c r="BK1166" s="9">
        <v>5.3532857142857146</v>
      </c>
      <c r="BL1166" s="9">
        <v>5.4529285714285711</v>
      </c>
      <c r="BM1166" s="9">
        <v>9.5304285714285726</v>
      </c>
      <c r="BN1166" s="9">
        <v>5.319</v>
      </c>
      <c r="BO1166" s="9">
        <v>5.6461428571428574</v>
      </c>
      <c r="BP1166" s="9">
        <v>5.9390000000000001</v>
      </c>
      <c r="BQ1166" s="9">
        <v>5.5032857142857141</v>
      </c>
      <c r="BR1166" s="9">
        <v>8.1661428571428569</v>
      </c>
      <c r="BS1166" s="9">
        <v>5.4379285714285714</v>
      </c>
      <c r="BT1166" s="9">
        <v>5.4205714285714288</v>
      </c>
      <c r="BU1166" s="9">
        <v>5.7311428571428573</v>
      </c>
      <c r="BV1166" s="9">
        <v>5.8532857142857146</v>
      </c>
      <c r="BW1166" s="9">
        <v>5.4532857142857143</v>
      </c>
      <c r="BX1166" s="9">
        <v>5.4532857142857143</v>
      </c>
      <c r="BY1166" s="9">
        <v>9.1947142857142854</v>
      </c>
      <c r="CA1166" s="9">
        <v>5.4779999999999998</v>
      </c>
      <c r="CB1166" s="9">
        <v>5.2879999999999994</v>
      </c>
      <c r="CC1166" s="9">
        <v>5.7229999999999999</v>
      </c>
      <c r="CD1166" s="9">
        <v>5.6429999999999998</v>
      </c>
      <c r="CE1166" s="9">
        <v>5.298</v>
      </c>
      <c r="CF1166" s="9">
        <v>5.1979999999999995</v>
      </c>
      <c r="CG1166" s="9">
        <v>5.4129999999999994</v>
      </c>
      <c r="CH1166" s="9">
        <v>5.4649999999999999</v>
      </c>
      <c r="CI1166" s="9">
        <v>7.7289999999999992</v>
      </c>
      <c r="CJ1166" s="9">
        <v>6.6280000000000001</v>
      </c>
      <c r="CK1166" s="9">
        <v>5.8150000000000004</v>
      </c>
      <c r="CL1166" s="9">
        <v>6.9979999999999993</v>
      </c>
      <c r="CM1166" s="9">
        <v>5.5579999999999998</v>
      </c>
      <c r="CN1166" s="9">
        <v>7.4289999999999994</v>
      </c>
      <c r="CO1166" s="9">
        <v>5.5030000000000001</v>
      </c>
      <c r="CP1166" s="9">
        <v>5.4729999999999999</v>
      </c>
      <c r="CQ1166" s="9">
        <v>5.92</v>
      </c>
      <c r="CR1166" s="9">
        <v>6.5879999999999992</v>
      </c>
      <c r="CS1166" s="9">
        <v>5.6379999999999999</v>
      </c>
      <c r="CT1166" s="9">
        <v>5.6379999999999999</v>
      </c>
      <c r="CU1166" s="9">
        <v>8.0090000000000003</v>
      </c>
    </row>
    <row r="1167" spans="1:99" hidden="1" x14ac:dyDescent="0.25">
      <c r="A1167" s="8">
        <v>36957</v>
      </c>
      <c r="B1167" s="5">
        <f t="shared" si="46"/>
        <v>1161</v>
      </c>
      <c r="C1167" s="9"/>
      <c r="E1167" s="16">
        <v>5.26</v>
      </c>
      <c r="F1167" s="16">
        <v>5.0609999999999999</v>
      </c>
      <c r="G1167" s="16">
        <v>5.51</v>
      </c>
      <c r="H1167" s="16">
        <v>5.19</v>
      </c>
      <c r="I1167" s="16">
        <v>5.0599999999999996</v>
      </c>
      <c r="J1167" s="16">
        <v>4.91</v>
      </c>
      <c r="K1167" s="16">
        <v>5.26</v>
      </c>
      <c r="L1167" s="16">
        <v>5.26</v>
      </c>
      <c r="M1167" s="16">
        <v>13.4</v>
      </c>
      <c r="N1167" s="16">
        <v>4.96</v>
      </c>
      <c r="O1167" s="16">
        <v>5.5</v>
      </c>
      <c r="P1167" s="16">
        <v>5.76</v>
      </c>
      <c r="Q1167" s="16">
        <v>5.19</v>
      </c>
      <c r="R1167" s="16">
        <v>8.1999999999999993</v>
      </c>
      <c r="S1167" s="16">
        <v>5.31</v>
      </c>
      <c r="T1167" s="16">
        <v>5.25</v>
      </c>
      <c r="U1167" s="16">
        <v>5.61</v>
      </c>
      <c r="V1167" s="16">
        <v>5.74</v>
      </c>
      <c r="W1167" s="16">
        <v>5.41</v>
      </c>
      <c r="X1167" s="16">
        <v>5.41</v>
      </c>
      <c r="Y1167" s="16">
        <v>10.5</v>
      </c>
      <c r="AA1167" s="1">
        <v>5.32</v>
      </c>
      <c r="AB1167" s="1">
        <v>5.35</v>
      </c>
      <c r="AC1167" s="179">
        <f t="shared" si="45"/>
        <v>0</v>
      </c>
      <c r="AE1167" s="9">
        <v>5.35</v>
      </c>
      <c r="AF1167" s="9">
        <v>5.0926433294140798</v>
      </c>
      <c r="AG1167" s="9">
        <v>5.4974999999999996</v>
      </c>
      <c r="AH1167" s="9">
        <v>5.4050000000000002</v>
      </c>
      <c r="AI1167" s="9">
        <v>5.0199999999999996</v>
      </c>
      <c r="AJ1167" s="9">
        <v>4.9450000000000003</v>
      </c>
      <c r="AK1167" s="9">
        <v>5.2750000000000004</v>
      </c>
      <c r="AL1167" s="9">
        <v>5.3724999999999996</v>
      </c>
      <c r="AM1167" s="9">
        <v>9.4</v>
      </c>
      <c r="AN1167" s="9">
        <v>5.25</v>
      </c>
      <c r="AO1167" s="9">
        <v>5.585</v>
      </c>
      <c r="AP1167" s="9">
        <v>5.82</v>
      </c>
      <c r="AQ1167" s="9">
        <v>5.36</v>
      </c>
      <c r="AR1167" s="9">
        <v>8</v>
      </c>
      <c r="AS1167" s="9">
        <v>5.37</v>
      </c>
      <c r="AT1167" s="9">
        <v>5.3550000000000004</v>
      </c>
      <c r="AU1167" s="9">
        <v>5.67</v>
      </c>
      <c r="AV1167" s="9">
        <v>5.77</v>
      </c>
      <c r="AW1167" s="9">
        <v>5.4050000000000002</v>
      </c>
      <c r="AX1167" s="9">
        <v>5.4050000000000002</v>
      </c>
      <c r="AY1167" s="9">
        <v>9.0500000000000007</v>
      </c>
      <c r="BE1167" s="9">
        <v>5.4458571428571423</v>
      </c>
      <c r="BF1167" s="9">
        <v>5.1783776184877253</v>
      </c>
      <c r="BG1167" s="9">
        <v>5.5933571428571423</v>
      </c>
      <c r="BH1167" s="9">
        <v>5.5808571428571421</v>
      </c>
      <c r="BI1167" s="9">
        <v>5.0851428571428565</v>
      </c>
      <c r="BJ1167" s="9">
        <v>4.7765714285714278</v>
      </c>
      <c r="BK1167" s="9">
        <v>5.3808571428571419</v>
      </c>
      <c r="BL1167" s="9">
        <v>5.4812142857142847</v>
      </c>
      <c r="BM1167" s="9">
        <v>8.641571428571428</v>
      </c>
      <c r="BN1167" s="9">
        <v>5.351571428571428</v>
      </c>
      <c r="BO1167" s="9">
        <v>5.6787142857142854</v>
      </c>
      <c r="BP1167" s="9">
        <v>5.9601428571428565</v>
      </c>
      <c r="BQ1167" s="9">
        <v>5.512999999999999</v>
      </c>
      <c r="BR1167" s="9">
        <v>7.5558571428571426</v>
      </c>
      <c r="BS1167" s="9">
        <v>5.4679999999999991</v>
      </c>
      <c r="BT1167" s="9">
        <v>5.4529999999999994</v>
      </c>
      <c r="BU1167" s="9">
        <v>5.7637142857142853</v>
      </c>
      <c r="BV1167" s="9">
        <v>5.8815714285714282</v>
      </c>
      <c r="BW1167" s="9">
        <v>5.4858571428571423</v>
      </c>
      <c r="BX1167" s="9">
        <v>5.4858571428571423</v>
      </c>
      <c r="BY1167" s="9">
        <v>8.3058571428571426</v>
      </c>
      <c r="CA1167" s="9">
        <v>5.5129999999999999</v>
      </c>
      <c r="CB1167" s="9">
        <v>5.3229999999999995</v>
      </c>
      <c r="CC1167" s="9">
        <v>5.758</v>
      </c>
      <c r="CD1167" s="9">
        <v>5.673</v>
      </c>
      <c r="CE1167" s="9">
        <v>5.3280000000000003</v>
      </c>
      <c r="CF1167" s="9">
        <v>5.218</v>
      </c>
      <c r="CG1167" s="9">
        <v>5.4479999999999995</v>
      </c>
      <c r="CH1167" s="9">
        <v>5.5</v>
      </c>
      <c r="CI1167" s="9">
        <v>7.694</v>
      </c>
      <c r="CJ1167" s="9">
        <v>6.6630000000000003</v>
      </c>
      <c r="CK1167" s="9">
        <v>5.85</v>
      </c>
      <c r="CL1167" s="9">
        <v>7.0329999999999995</v>
      </c>
      <c r="CM1167" s="9">
        <v>5.5830000000000002</v>
      </c>
      <c r="CN1167" s="9">
        <v>7.3940000000000001</v>
      </c>
      <c r="CO1167" s="9">
        <v>5.5380000000000003</v>
      </c>
      <c r="CP1167" s="9">
        <v>5.508</v>
      </c>
      <c r="CQ1167" s="9">
        <v>5.9550000000000001</v>
      </c>
      <c r="CR1167" s="9">
        <v>6.6229999999999993</v>
      </c>
      <c r="CS1167" s="9">
        <v>5.6680000000000001</v>
      </c>
      <c r="CT1167" s="9">
        <v>5.6680000000000001</v>
      </c>
      <c r="CU1167" s="9">
        <v>7.9740000000000002</v>
      </c>
    </row>
    <row r="1168" spans="1:99" hidden="1" x14ac:dyDescent="0.25">
      <c r="A1168" s="8">
        <v>36958</v>
      </c>
      <c r="B1168" s="5">
        <f t="shared" si="46"/>
        <v>1162</v>
      </c>
      <c r="C1168" s="9"/>
      <c r="E1168" s="16">
        <v>5.19</v>
      </c>
      <c r="F1168" s="16">
        <v>5.008</v>
      </c>
      <c r="G1168" s="16">
        <v>5.43</v>
      </c>
      <c r="H1168" s="16">
        <v>5.0999999999999996</v>
      </c>
      <c r="I1168" s="16">
        <v>4.79</v>
      </c>
      <c r="J1168" s="16">
        <v>4.76</v>
      </c>
      <c r="K1168" s="16">
        <v>5.19</v>
      </c>
      <c r="L1168" s="16">
        <v>5.19</v>
      </c>
      <c r="M1168" s="16">
        <v>13.63</v>
      </c>
      <c r="N1168" s="16">
        <v>4.8899999999999997</v>
      </c>
      <c r="O1168" s="16">
        <v>5.44</v>
      </c>
      <c r="P1168" s="16">
        <v>5.77</v>
      </c>
      <c r="Q1168" s="16">
        <v>5.1100000000000003</v>
      </c>
      <c r="R1168" s="16">
        <v>8</v>
      </c>
      <c r="S1168" s="16">
        <v>5.2350000000000003</v>
      </c>
      <c r="T1168" s="16">
        <v>5.17</v>
      </c>
      <c r="U1168" s="16">
        <v>5.57</v>
      </c>
      <c r="V1168" s="16">
        <v>5.75</v>
      </c>
      <c r="W1168" s="16">
        <v>5.32</v>
      </c>
      <c r="X1168" s="16">
        <v>5.32</v>
      </c>
      <c r="Y1168" s="16">
        <v>10.43</v>
      </c>
      <c r="AA1168" s="1">
        <v>5.35</v>
      </c>
      <c r="AB1168" s="1">
        <v>5.2850000000000001</v>
      </c>
      <c r="AC1168" s="179">
        <f t="shared" si="45"/>
        <v>0</v>
      </c>
      <c r="AE1168" s="9">
        <v>5.2850000000000001</v>
      </c>
      <c r="AF1168" s="9">
        <v>5.0274770584167898</v>
      </c>
      <c r="AG1168" s="9">
        <v>5.43</v>
      </c>
      <c r="AH1168" s="9">
        <v>5.3250000000000002</v>
      </c>
      <c r="AI1168" s="9">
        <v>4.9249999999999998</v>
      </c>
      <c r="AJ1168" s="9">
        <v>4.84</v>
      </c>
      <c r="AK1168" s="9">
        <v>5.21</v>
      </c>
      <c r="AL1168" s="9">
        <v>5.3025000000000002</v>
      </c>
      <c r="AM1168" s="9">
        <v>9.1349999999999998</v>
      </c>
      <c r="AN1168" s="9">
        <v>5.165</v>
      </c>
      <c r="AO1168" s="9">
        <v>5.52</v>
      </c>
      <c r="AP1168" s="9">
        <v>5.7549999999999999</v>
      </c>
      <c r="AQ1168" s="9">
        <v>5.2850000000000001</v>
      </c>
      <c r="AR1168" s="9">
        <v>7.7350000000000003</v>
      </c>
      <c r="AS1168" s="9">
        <v>5.3049999999999997</v>
      </c>
      <c r="AT1168" s="9">
        <v>5.29</v>
      </c>
      <c r="AU1168" s="9">
        <v>5.6050000000000004</v>
      </c>
      <c r="AV1168" s="9">
        <v>5.7050000000000001</v>
      </c>
      <c r="AW1168" s="9">
        <v>5.335</v>
      </c>
      <c r="AX1168" s="9">
        <v>5.335</v>
      </c>
      <c r="AY1168" s="9">
        <v>8.7850000000000001</v>
      </c>
      <c r="BE1168" s="9">
        <v>5.3934285714285712</v>
      </c>
      <c r="BF1168" s="9">
        <v>5.1266395797738271</v>
      </c>
      <c r="BG1168" s="9">
        <v>5.5384285714285708</v>
      </c>
      <c r="BH1168" s="9">
        <v>5.5234285714285711</v>
      </c>
      <c r="BI1168" s="9">
        <v>5.0248571428571429</v>
      </c>
      <c r="BJ1168" s="9">
        <v>4.7148571428571424</v>
      </c>
      <c r="BK1168" s="9">
        <v>5.3284285714285708</v>
      </c>
      <c r="BL1168" s="9">
        <v>5.4262857142857142</v>
      </c>
      <c r="BM1168" s="9">
        <v>8.6891428571428566</v>
      </c>
      <c r="BN1168" s="9">
        <v>5.2962857142857143</v>
      </c>
      <c r="BO1168" s="9">
        <v>5.6262857142857143</v>
      </c>
      <c r="BP1168" s="9">
        <v>5.9077142857142855</v>
      </c>
      <c r="BQ1168" s="9">
        <v>5.4562857142857144</v>
      </c>
      <c r="BR1168" s="9">
        <v>7.6034285714285712</v>
      </c>
      <c r="BS1168" s="9">
        <v>5.415571428571428</v>
      </c>
      <c r="BT1168" s="9">
        <v>5.4005714285714284</v>
      </c>
      <c r="BU1168" s="9">
        <v>5.7112857142857143</v>
      </c>
      <c r="BV1168" s="9">
        <v>5.8291428571428572</v>
      </c>
      <c r="BW1168" s="9">
        <v>5.4334285714285713</v>
      </c>
      <c r="BX1168" s="9">
        <v>5.4334285714285713</v>
      </c>
      <c r="BY1168" s="9">
        <v>8.3534285714285712</v>
      </c>
      <c r="CA1168" s="9">
        <v>5.47</v>
      </c>
      <c r="CB1168" s="9">
        <v>5.277000000000001</v>
      </c>
      <c r="CC1168" s="9">
        <v>5.7149999999999999</v>
      </c>
      <c r="CD1168" s="9">
        <v>5.62</v>
      </c>
      <c r="CE1168" s="9">
        <v>5.2850000000000001</v>
      </c>
      <c r="CF1168" s="9">
        <v>5.165</v>
      </c>
      <c r="CG1168" s="9">
        <v>5.4050000000000002</v>
      </c>
      <c r="CH1168" s="9">
        <v>5.4570000000000007</v>
      </c>
      <c r="CI1168" s="9">
        <v>7.6710000000000003</v>
      </c>
      <c r="CJ1168" s="9">
        <v>6.62</v>
      </c>
      <c r="CK1168" s="9">
        <v>5.8070000000000004</v>
      </c>
      <c r="CL1168" s="9">
        <v>6.99</v>
      </c>
      <c r="CM1168" s="9">
        <v>5.53</v>
      </c>
      <c r="CN1168" s="9">
        <v>7.3710000000000004</v>
      </c>
      <c r="CO1168" s="9">
        <v>5.4950000000000001</v>
      </c>
      <c r="CP1168" s="9">
        <v>5.4649999999999999</v>
      </c>
      <c r="CQ1168" s="9">
        <v>5.9120000000000008</v>
      </c>
      <c r="CR1168" s="9">
        <v>6.58</v>
      </c>
      <c r="CS1168" s="9">
        <v>5.625</v>
      </c>
      <c r="CT1168" s="9">
        <v>5.625</v>
      </c>
      <c r="CU1168" s="9">
        <v>7.9510000000000005</v>
      </c>
    </row>
    <row r="1169" spans="1:99" hidden="1" x14ac:dyDescent="0.25">
      <c r="A1169" s="8">
        <v>36959</v>
      </c>
      <c r="B1169" s="5">
        <f t="shared" si="46"/>
        <v>1163</v>
      </c>
      <c r="C1169" s="9"/>
      <c r="E1169" s="16">
        <v>5.03</v>
      </c>
      <c r="F1169" s="16">
        <v>4.8739999999999997</v>
      </c>
      <c r="G1169" s="16">
        <v>5.24</v>
      </c>
      <c r="H1169" s="16">
        <v>5.03</v>
      </c>
      <c r="I1169" s="16">
        <v>4.7300000000000004</v>
      </c>
      <c r="J1169" s="16">
        <v>4.7300000000000004</v>
      </c>
      <c r="K1169" s="16">
        <v>5.03</v>
      </c>
      <c r="L1169" s="16">
        <v>5.03</v>
      </c>
      <c r="M1169" s="16">
        <v>12.5</v>
      </c>
      <c r="N1169" s="16">
        <v>4.7300000000000004</v>
      </c>
      <c r="O1169" s="16">
        <v>5.2850000000000001</v>
      </c>
      <c r="P1169" s="16">
        <v>5.57</v>
      </c>
      <c r="Q1169" s="16">
        <v>4.9800000000000004</v>
      </c>
      <c r="R1169" s="16">
        <v>7</v>
      </c>
      <c r="S1169" s="16">
        <v>5.085</v>
      </c>
      <c r="T1169" s="16">
        <v>5</v>
      </c>
      <c r="U1169" s="16">
        <v>5.39</v>
      </c>
      <c r="V1169" s="16">
        <v>5.55</v>
      </c>
      <c r="W1169" s="16">
        <v>5.15</v>
      </c>
      <c r="X1169" s="16">
        <v>5.15</v>
      </c>
      <c r="Y1169" s="16">
        <v>9</v>
      </c>
      <c r="AA1169" s="1">
        <v>5.24</v>
      </c>
      <c r="AB1169" s="1">
        <v>5.0720000000000001</v>
      </c>
      <c r="AC1169" s="179">
        <f t="shared" si="45"/>
        <v>0</v>
      </c>
      <c r="AE1169" s="9">
        <v>5.0720000000000001</v>
      </c>
      <c r="AF1169" s="9">
        <v>4.8806648643296002</v>
      </c>
      <c r="AG1169" s="9">
        <v>5.2169999999999996</v>
      </c>
      <c r="AH1169" s="9">
        <v>5.1619999999999999</v>
      </c>
      <c r="AI1169" s="9">
        <v>4.6769999999999996</v>
      </c>
      <c r="AJ1169" s="9">
        <v>4.5970000000000004</v>
      </c>
      <c r="AK1169" s="9">
        <v>4.9969999999999999</v>
      </c>
      <c r="AL1169" s="9">
        <v>5.0945</v>
      </c>
      <c r="AM1169" s="9">
        <v>9.6219999999999999</v>
      </c>
      <c r="AN1169" s="9">
        <v>4.9619999999999997</v>
      </c>
      <c r="AO1169" s="9">
        <v>5.3070000000000004</v>
      </c>
      <c r="AP1169" s="9">
        <v>5.5419999999999998</v>
      </c>
      <c r="AQ1169" s="9">
        <v>5.1020000000000003</v>
      </c>
      <c r="AR1169" s="9">
        <v>7.8719999999999999</v>
      </c>
      <c r="AS1169" s="9">
        <v>5.0919999999999996</v>
      </c>
      <c r="AT1169" s="9">
        <v>5.077</v>
      </c>
      <c r="AU1169" s="9">
        <v>5.3920000000000003</v>
      </c>
      <c r="AV1169" s="9">
        <v>5.492</v>
      </c>
      <c r="AW1169" s="9">
        <v>5.1219999999999999</v>
      </c>
      <c r="AX1169" s="9">
        <v>5.1219999999999999</v>
      </c>
      <c r="AY1169" s="9">
        <v>9.2720000000000002</v>
      </c>
      <c r="BE1169" s="9">
        <v>5.1855714285714294</v>
      </c>
      <c r="BF1169" s="9">
        <v>4.9325235520470869</v>
      </c>
      <c r="BG1169" s="9">
        <v>5.330571428571429</v>
      </c>
      <c r="BH1169" s="9">
        <v>5.3455714285714295</v>
      </c>
      <c r="BI1169" s="9">
        <v>4.7841428571428581</v>
      </c>
      <c r="BJ1169" s="9">
        <v>4.455571428571429</v>
      </c>
      <c r="BK1169" s="9">
        <v>5.120571428571429</v>
      </c>
      <c r="BL1169" s="9">
        <v>5.2209285714285718</v>
      </c>
      <c r="BM1169" s="9">
        <v>9.2955714285714297</v>
      </c>
      <c r="BN1169" s="9">
        <v>5.0912857142857151</v>
      </c>
      <c r="BO1169" s="9">
        <v>5.4184285714285725</v>
      </c>
      <c r="BP1169" s="9">
        <v>5.6998571428571436</v>
      </c>
      <c r="BQ1169" s="9">
        <v>5.2698571428571439</v>
      </c>
      <c r="BR1169" s="9">
        <v>7.9384285714285721</v>
      </c>
      <c r="BS1169" s="9">
        <v>5.2077142857142862</v>
      </c>
      <c r="BT1169" s="9">
        <v>5.1927142857142865</v>
      </c>
      <c r="BU1169" s="9">
        <v>5.5034285714285724</v>
      </c>
      <c r="BV1169" s="9">
        <v>5.6212857142857153</v>
      </c>
      <c r="BW1169" s="9">
        <v>5.2255714285714294</v>
      </c>
      <c r="BX1169" s="9">
        <v>5.2255714285714294</v>
      </c>
      <c r="BY1169" s="9">
        <v>8.9598571428571443</v>
      </c>
      <c r="CA1169" s="9">
        <v>5.2834000000000003</v>
      </c>
      <c r="CB1169" s="9">
        <v>5.0884</v>
      </c>
      <c r="CC1169" s="9">
        <v>5.5334000000000003</v>
      </c>
      <c r="CD1169" s="9">
        <v>5.4584000000000001</v>
      </c>
      <c r="CE1169" s="9">
        <v>5.0684000000000005</v>
      </c>
      <c r="CF1169" s="9">
        <v>4.9534000000000002</v>
      </c>
      <c r="CG1169" s="9">
        <v>5.2183999999999999</v>
      </c>
      <c r="CH1169" s="9">
        <v>5.2704000000000004</v>
      </c>
      <c r="CI1169" s="9">
        <v>7.9543999999999997</v>
      </c>
      <c r="CJ1169" s="9">
        <v>6.4834000000000005</v>
      </c>
      <c r="CK1169" s="9">
        <v>5.6204000000000001</v>
      </c>
      <c r="CL1169" s="9">
        <v>6.8033999999999999</v>
      </c>
      <c r="CM1169" s="9">
        <v>5.3584000000000005</v>
      </c>
      <c r="CN1169" s="9">
        <v>7.4843999999999999</v>
      </c>
      <c r="CO1169" s="9">
        <v>5.3084000000000007</v>
      </c>
      <c r="CP1169" s="9">
        <v>5.2784000000000004</v>
      </c>
      <c r="CQ1169" s="9">
        <v>5.7254000000000005</v>
      </c>
      <c r="CR1169" s="9">
        <v>6.3933999999999997</v>
      </c>
      <c r="CS1169" s="9">
        <v>5.4434000000000005</v>
      </c>
      <c r="CT1169" s="9">
        <v>5.4434000000000005</v>
      </c>
      <c r="CU1169" s="9">
        <v>8.1343999999999994</v>
      </c>
    </row>
    <row r="1170" spans="1:99" hidden="1" x14ac:dyDescent="0.25">
      <c r="A1170" s="8">
        <v>36962</v>
      </c>
      <c r="B1170" s="5">
        <f t="shared" si="46"/>
        <v>1164</v>
      </c>
      <c r="C1170" s="9"/>
      <c r="E1170" s="16">
        <v>5.1100000000000003</v>
      </c>
      <c r="F1170" s="16">
        <v>4.92</v>
      </c>
      <c r="G1170" s="16">
        <v>5.32</v>
      </c>
      <c r="H1170" s="16">
        <v>5.01</v>
      </c>
      <c r="I1170" s="16">
        <v>4.76</v>
      </c>
      <c r="J1170" s="16">
        <v>4.66</v>
      </c>
      <c r="K1170" s="16">
        <v>5.09</v>
      </c>
      <c r="L1170" s="16">
        <v>5.1100000000000003</v>
      </c>
      <c r="M1170" s="16">
        <v>11.11</v>
      </c>
      <c r="N1170" s="16">
        <v>4.8099999999999996</v>
      </c>
      <c r="O1170" s="16">
        <v>5.36</v>
      </c>
      <c r="P1170" s="16">
        <v>5.57</v>
      </c>
      <c r="Q1170" s="16">
        <v>5.05</v>
      </c>
      <c r="R1170" s="16">
        <v>6.31</v>
      </c>
      <c r="S1170" s="16">
        <v>5.15</v>
      </c>
      <c r="T1170" s="16">
        <v>5.1100000000000003</v>
      </c>
      <c r="U1170" s="16">
        <v>5.48</v>
      </c>
      <c r="V1170" s="16">
        <v>5.55</v>
      </c>
      <c r="W1170" s="16">
        <v>5.21</v>
      </c>
      <c r="X1170" s="16">
        <v>5.21</v>
      </c>
      <c r="Y1170" s="16">
        <v>8.86</v>
      </c>
      <c r="AA1170" s="1">
        <v>5.03</v>
      </c>
      <c r="AB1170" s="1">
        <v>5.1589999999999998</v>
      </c>
      <c r="AC1170" s="179">
        <f t="shared" si="45"/>
        <v>0</v>
      </c>
      <c r="AE1170" s="9">
        <v>5.1589999999999998</v>
      </c>
      <c r="AF1170" s="9">
        <v>4.9355263321159102</v>
      </c>
      <c r="AG1170" s="9">
        <v>5.2989999999999995</v>
      </c>
      <c r="AH1170" s="9">
        <v>5.2240000000000002</v>
      </c>
      <c r="AI1170" s="9">
        <v>4.7639999999999993</v>
      </c>
      <c r="AJ1170" s="9">
        <v>4.694</v>
      </c>
      <c r="AK1170" s="9">
        <v>5.0839999999999996</v>
      </c>
      <c r="AL1170" s="9">
        <v>5.1840000000000002</v>
      </c>
      <c r="AM1170" s="9">
        <v>8.7590000000000003</v>
      </c>
      <c r="AN1170" s="9">
        <v>5.069</v>
      </c>
      <c r="AO1170" s="9">
        <v>5.3940000000000001</v>
      </c>
      <c r="AP1170" s="9">
        <v>5.5990000000000002</v>
      </c>
      <c r="AQ1170" s="9">
        <v>5.1789999999999994</v>
      </c>
      <c r="AR1170" s="9">
        <v>7.0090000000000003</v>
      </c>
      <c r="AS1170" s="9">
        <v>5.1789999999999994</v>
      </c>
      <c r="AT1170" s="9">
        <v>5.1639999999999997</v>
      </c>
      <c r="AU1170" s="9">
        <v>5.4589999999999996</v>
      </c>
      <c r="AV1170" s="9">
        <v>5.569</v>
      </c>
      <c r="AW1170" s="9">
        <v>5.2089999999999996</v>
      </c>
      <c r="AX1170" s="9">
        <v>5.2089999999999996</v>
      </c>
      <c r="AY1170" s="9">
        <v>8.4089999999999989</v>
      </c>
      <c r="BE1170" s="9">
        <v>5.2462857142857136</v>
      </c>
      <c r="BF1170" s="9">
        <v>4.9950751903022725</v>
      </c>
      <c r="BG1170" s="9">
        <v>5.3862857142857132</v>
      </c>
      <c r="BH1170" s="9">
        <v>5.4012857142857138</v>
      </c>
      <c r="BI1170" s="9">
        <v>4.8448571428571423</v>
      </c>
      <c r="BJ1170" s="9">
        <v>4.5144999999999991</v>
      </c>
      <c r="BK1170" s="9">
        <v>5.1812857142857132</v>
      </c>
      <c r="BL1170" s="9">
        <v>5.2830714285714278</v>
      </c>
      <c r="BM1170" s="9">
        <v>8.9334285714285695</v>
      </c>
      <c r="BN1170" s="9">
        <v>5.1562857142857137</v>
      </c>
      <c r="BO1170" s="9">
        <v>5.4734285714285704</v>
      </c>
      <c r="BP1170" s="9">
        <v>5.7302142857142853</v>
      </c>
      <c r="BQ1170" s="9">
        <v>5.3262857142857136</v>
      </c>
      <c r="BR1170" s="9">
        <v>7.5762857142857136</v>
      </c>
      <c r="BS1170" s="9">
        <v>5.2684285714285704</v>
      </c>
      <c r="BT1170" s="9">
        <v>5.2534285714285707</v>
      </c>
      <c r="BU1170" s="9">
        <v>5.5577142857142849</v>
      </c>
      <c r="BV1170" s="9">
        <v>5.677714285714285</v>
      </c>
      <c r="BW1170" s="9">
        <v>5.2862857142857136</v>
      </c>
      <c r="BX1170" s="9">
        <v>5.2862857142857136</v>
      </c>
      <c r="BY1170" s="9">
        <v>8.5977142857142841</v>
      </c>
      <c r="CA1170" s="9">
        <v>5.3292000000000002</v>
      </c>
      <c r="CB1170" s="9">
        <v>5.1341999999999999</v>
      </c>
      <c r="CC1170" s="9">
        <v>5.5792000000000002</v>
      </c>
      <c r="CD1170" s="9">
        <v>5.5042</v>
      </c>
      <c r="CE1170" s="9">
        <v>5.1142000000000003</v>
      </c>
      <c r="CF1170" s="9">
        <v>5.0091999999999999</v>
      </c>
      <c r="CG1170" s="9">
        <v>5.2641999999999998</v>
      </c>
      <c r="CH1170" s="9">
        <v>5.3162000000000003</v>
      </c>
      <c r="CI1170" s="9">
        <v>8.1501999999999999</v>
      </c>
      <c r="CJ1170" s="9">
        <v>6.6092000000000004</v>
      </c>
      <c r="CK1170" s="9">
        <v>5.6661999999999999</v>
      </c>
      <c r="CL1170" s="9">
        <v>6.8491999999999997</v>
      </c>
      <c r="CM1170" s="9">
        <v>5.4042000000000003</v>
      </c>
      <c r="CN1170" s="9">
        <v>7.6802000000000001</v>
      </c>
      <c r="CO1170" s="9">
        <v>5.3542000000000005</v>
      </c>
      <c r="CP1170" s="9">
        <v>5.3242000000000003</v>
      </c>
      <c r="CQ1170" s="9">
        <v>5.7712000000000003</v>
      </c>
      <c r="CR1170" s="9">
        <v>6.4391999999999996</v>
      </c>
      <c r="CS1170" s="9">
        <v>5.4892000000000003</v>
      </c>
      <c r="CT1170" s="9">
        <v>5.4892000000000003</v>
      </c>
      <c r="CU1170" s="9">
        <v>8.3301999999999996</v>
      </c>
    </row>
    <row r="1171" spans="1:99" hidden="1" x14ac:dyDescent="0.25">
      <c r="A1171" s="8">
        <v>36963</v>
      </c>
      <c r="B1171" s="5">
        <f t="shared" si="46"/>
        <v>1165</v>
      </c>
      <c r="C1171" s="9"/>
      <c r="E1171" s="16">
        <v>4.9800000000000004</v>
      </c>
      <c r="F1171" s="16">
        <v>4.7990000000000004</v>
      </c>
      <c r="G1171" s="16">
        <v>5.19</v>
      </c>
      <c r="H1171" s="16">
        <v>4.9800000000000004</v>
      </c>
      <c r="I1171" s="16">
        <v>4.68</v>
      </c>
      <c r="J1171" s="16">
        <v>4.63</v>
      </c>
      <c r="K1171" s="16">
        <v>4.96</v>
      </c>
      <c r="L1171" s="16">
        <v>4.9800000000000004</v>
      </c>
      <c r="M1171" s="16">
        <v>9.98</v>
      </c>
      <c r="N1171" s="16">
        <v>4.68</v>
      </c>
      <c r="O1171" s="16">
        <v>5.24</v>
      </c>
      <c r="P1171" s="16">
        <v>5.48</v>
      </c>
      <c r="Q1171" s="16">
        <v>4.91</v>
      </c>
      <c r="R1171" s="16">
        <v>6.15</v>
      </c>
      <c r="S1171" s="16">
        <v>5.0049999999999999</v>
      </c>
      <c r="T1171" s="16">
        <v>5</v>
      </c>
      <c r="U1171" s="16">
        <v>5.35</v>
      </c>
      <c r="V1171" s="16">
        <v>5.47</v>
      </c>
      <c r="W1171" s="16">
        <v>5.08</v>
      </c>
      <c r="X1171" s="16">
        <v>5.08</v>
      </c>
      <c r="Y1171" s="16">
        <v>8.8000000000000007</v>
      </c>
      <c r="AA1171" s="1">
        <v>5.17</v>
      </c>
      <c r="AB1171" s="1">
        <v>5.0060000000000002</v>
      </c>
      <c r="AC1171" s="179">
        <f t="shared" si="45"/>
        <v>0</v>
      </c>
      <c r="AE1171" s="9">
        <v>5.0060000000000002</v>
      </c>
      <c r="AF1171" s="9">
        <v>4.8290675685092106</v>
      </c>
      <c r="AG1171" s="9">
        <v>5.1459999999999999</v>
      </c>
      <c r="AH1171" s="9">
        <v>5.056</v>
      </c>
      <c r="AI1171" s="9">
        <v>4.6660000000000004</v>
      </c>
      <c r="AJ1171" s="9">
        <v>4.5910000000000002</v>
      </c>
      <c r="AK1171" s="9">
        <v>4.9260000000000002</v>
      </c>
      <c r="AL1171" s="9">
        <v>5.0310000000000006</v>
      </c>
      <c r="AM1171" s="9">
        <v>7.556</v>
      </c>
      <c r="AN1171" s="9">
        <v>4.976</v>
      </c>
      <c r="AO1171" s="9">
        <v>5.2410000000000005</v>
      </c>
      <c r="AP1171" s="9">
        <v>5.4460000000000006</v>
      </c>
      <c r="AQ1171" s="9">
        <v>5.016</v>
      </c>
      <c r="AR1171" s="9">
        <v>5.806</v>
      </c>
      <c r="AS1171" s="9">
        <v>5.0259999999999998</v>
      </c>
      <c r="AT1171" s="9">
        <v>5.0110000000000001</v>
      </c>
      <c r="AU1171" s="9">
        <v>5.306</v>
      </c>
      <c r="AV1171" s="9">
        <v>5.4160000000000004</v>
      </c>
      <c r="AW1171" s="9">
        <v>5.056</v>
      </c>
      <c r="AX1171" s="9">
        <v>5.056</v>
      </c>
      <c r="AY1171" s="9">
        <v>7.2060000000000004</v>
      </c>
      <c r="BE1171" s="9">
        <v>5.1334285714285723</v>
      </c>
      <c r="BF1171" s="9">
        <v>4.8952953669298882</v>
      </c>
      <c r="BG1171" s="9">
        <v>5.273428571428572</v>
      </c>
      <c r="BH1171" s="9">
        <v>5.2834285714285727</v>
      </c>
      <c r="BI1171" s="9">
        <v>4.7955714285714297</v>
      </c>
      <c r="BJ1171" s="9">
        <v>4.464500000000001</v>
      </c>
      <c r="BK1171" s="9">
        <v>5.0634285714285721</v>
      </c>
      <c r="BL1171" s="9">
        <v>5.1702142857142865</v>
      </c>
      <c r="BM1171" s="9">
        <v>8.1891428571428584</v>
      </c>
      <c r="BN1171" s="9">
        <v>5.0505714285714296</v>
      </c>
      <c r="BO1171" s="9">
        <v>5.3605714285714292</v>
      </c>
      <c r="BP1171" s="9">
        <v>5.6155714285714291</v>
      </c>
      <c r="BQ1171" s="9">
        <v>5.2084285714285725</v>
      </c>
      <c r="BR1171" s="9">
        <v>6.8320000000000007</v>
      </c>
      <c r="BS1171" s="9">
        <v>5.1555714285714291</v>
      </c>
      <c r="BT1171" s="9">
        <v>5.1405714285714295</v>
      </c>
      <c r="BU1171" s="9">
        <v>5.4445000000000006</v>
      </c>
      <c r="BV1171" s="9">
        <v>5.5648571428571438</v>
      </c>
      <c r="BW1171" s="9">
        <v>5.1734285714285724</v>
      </c>
      <c r="BX1171" s="9">
        <v>5.1734285714285724</v>
      </c>
      <c r="BY1171" s="9">
        <v>7.8534285714285721</v>
      </c>
      <c r="CA1171" s="9">
        <v>5.2792000000000003</v>
      </c>
      <c r="CB1171" s="9">
        <v>5.0842000000000001</v>
      </c>
      <c r="CC1171" s="9">
        <v>5.5292000000000003</v>
      </c>
      <c r="CD1171" s="9">
        <v>5.4542000000000002</v>
      </c>
      <c r="CE1171" s="9">
        <v>5.0792000000000002</v>
      </c>
      <c r="CF1171" s="9">
        <v>4.9842000000000004</v>
      </c>
      <c r="CG1171" s="9">
        <v>5.2092000000000001</v>
      </c>
      <c r="CH1171" s="9">
        <v>5.2662000000000004</v>
      </c>
      <c r="CI1171" s="9">
        <v>8.0402000000000005</v>
      </c>
      <c r="CJ1171" s="9">
        <v>6.5792000000000002</v>
      </c>
      <c r="CK1171" s="9">
        <v>5.6162000000000001</v>
      </c>
      <c r="CL1171" s="9">
        <v>6.7992000000000008</v>
      </c>
      <c r="CM1171" s="9">
        <v>5.3542000000000005</v>
      </c>
      <c r="CN1171" s="9">
        <v>7.5701999999999998</v>
      </c>
      <c r="CO1171" s="9">
        <v>5.3042000000000007</v>
      </c>
      <c r="CP1171" s="9">
        <v>5.2742000000000004</v>
      </c>
      <c r="CQ1171" s="9">
        <v>5.7212000000000005</v>
      </c>
      <c r="CR1171" s="9">
        <v>6.3892000000000007</v>
      </c>
      <c r="CS1171" s="9">
        <v>5.4392000000000005</v>
      </c>
      <c r="CT1171" s="9">
        <v>5.4392000000000005</v>
      </c>
      <c r="CU1171" s="9">
        <v>8.2202000000000002</v>
      </c>
    </row>
    <row r="1172" spans="1:99" hidden="1" x14ac:dyDescent="0.25">
      <c r="A1172" s="8">
        <v>36964</v>
      </c>
      <c r="B1172" s="5">
        <f t="shared" si="46"/>
        <v>1166</v>
      </c>
      <c r="C1172" s="9"/>
      <c r="E1172" s="16">
        <v>4.8899999999999997</v>
      </c>
      <c r="F1172" s="16">
        <v>4.7050000000000001</v>
      </c>
      <c r="G1172" s="16">
        <v>5.0999999999999996</v>
      </c>
      <c r="H1172" s="16">
        <v>4.8899999999999997</v>
      </c>
      <c r="I1172" s="16">
        <v>4.49</v>
      </c>
      <c r="J1172" s="16">
        <v>4.4400000000000004</v>
      </c>
      <c r="K1172" s="16">
        <v>4.87</v>
      </c>
      <c r="L1172" s="16">
        <v>4.8899999999999997</v>
      </c>
      <c r="M1172" s="16">
        <v>9</v>
      </c>
      <c r="N1172" s="16">
        <v>4.59</v>
      </c>
      <c r="O1172" s="16">
        <v>5.15</v>
      </c>
      <c r="P1172" s="16">
        <v>5.35</v>
      </c>
      <c r="Q1172" s="16">
        <v>4.82</v>
      </c>
      <c r="R1172" s="16">
        <v>5.99</v>
      </c>
      <c r="S1172" s="16">
        <v>4.92</v>
      </c>
      <c r="T1172" s="16">
        <v>4.8849999999999998</v>
      </c>
      <c r="U1172" s="16">
        <v>5.27</v>
      </c>
      <c r="V1172" s="16">
        <v>5.33</v>
      </c>
      <c r="W1172" s="16">
        <v>4.99</v>
      </c>
      <c r="X1172" s="16">
        <v>4.99</v>
      </c>
      <c r="Y1172" s="16">
        <v>8.51</v>
      </c>
      <c r="AA1172" s="1">
        <v>5.04</v>
      </c>
      <c r="AB1172" s="1">
        <v>4.9109999999999996</v>
      </c>
      <c r="AC1172" s="179">
        <f t="shared" si="45"/>
        <v>0</v>
      </c>
      <c r="AE1172" s="9">
        <v>4.9109999999999996</v>
      </c>
      <c r="AF1172" s="9">
        <v>4.7534621481031998</v>
      </c>
      <c r="AG1172" s="9">
        <v>5.0559999999999992</v>
      </c>
      <c r="AH1172" s="9">
        <v>4.9609999999999994</v>
      </c>
      <c r="AI1172" s="9">
        <v>4.6159999999999997</v>
      </c>
      <c r="AJ1172" s="9">
        <v>4.5259999999999998</v>
      </c>
      <c r="AK1172" s="9">
        <v>4.8359999999999994</v>
      </c>
      <c r="AL1172" s="9">
        <v>4.9359999999999999</v>
      </c>
      <c r="AM1172" s="9">
        <v>7.3609999999999998</v>
      </c>
      <c r="AN1172" s="9">
        <v>4.8709999999999996</v>
      </c>
      <c r="AO1172" s="9">
        <v>5.1459999999999999</v>
      </c>
      <c r="AP1172" s="9">
        <v>5.351</v>
      </c>
      <c r="AQ1172" s="9">
        <v>4.9209999999999994</v>
      </c>
      <c r="AR1172" s="9">
        <v>5.6109999999999998</v>
      </c>
      <c r="AS1172" s="9">
        <v>4.9309999999999992</v>
      </c>
      <c r="AT1172" s="9">
        <v>4.9159999999999995</v>
      </c>
      <c r="AU1172" s="9">
        <v>5.2109999999999994</v>
      </c>
      <c r="AV1172" s="9">
        <v>5.3209999999999997</v>
      </c>
      <c r="AW1172" s="9">
        <v>4.9609999999999994</v>
      </c>
      <c r="AX1172" s="9">
        <v>4.9609999999999994</v>
      </c>
      <c r="AY1172" s="9">
        <v>7.0109999999999992</v>
      </c>
      <c r="BE1172" s="9">
        <v>5.0250000000000004</v>
      </c>
      <c r="BF1172" s="9">
        <v>4.7874945925861709</v>
      </c>
      <c r="BG1172" s="9">
        <v>5.17</v>
      </c>
      <c r="BH1172" s="9">
        <v>5.17</v>
      </c>
      <c r="BI1172" s="9">
        <v>4.6992857142857138</v>
      </c>
      <c r="BJ1172" s="9">
        <v>4.3603571428571426</v>
      </c>
      <c r="BK1172" s="9">
        <v>4.96</v>
      </c>
      <c r="BL1172" s="9">
        <v>5.0617857142857137</v>
      </c>
      <c r="BM1172" s="9">
        <v>7.8521428571428569</v>
      </c>
      <c r="BN1172" s="9">
        <v>4.9407142857142849</v>
      </c>
      <c r="BO1172" s="9">
        <v>5.2521428571428563</v>
      </c>
      <c r="BP1172" s="9">
        <v>5.5142857142857133</v>
      </c>
      <c r="BQ1172" s="9">
        <v>5.0949999999999998</v>
      </c>
      <c r="BR1172" s="9">
        <v>6.4950000000000001</v>
      </c>
      <c r="BS1172" s="9">
        <v>5.0471428571428563</v>
      </c>
      <c r="BT1172" s="9">
        <v>5.0321428571428566</v>
      </c>
      <c r="BU1172" s="9">
        <v>5.3360714285714277</v>
      </c>
      <c r="BV1172" s="9">
        <v>5.456428571428571</v>
      </c>
      <c r="BW1172" s="9">
        <v>5.0650000000000004</v>
      </c>
      <c r="BX1172" s="9">
        <v>5.0650000000000004</v>
      </c>
      <c r="BY1172" s="9">
        <v>7.5164285714285706</v>
      </c>
      <c r="CA1172" s="9">
        <v>5.1831999999999994</v>
      </c>
      <c r="CB1172" s="9">
        <v>4.9881999999999991</v>
      </c>
      <c r="CC1172" s="9">
        <v>5.4381999999999993</v>
      </c>
      <c r="CD1172" s="9">
        <v>5.3581999999999992</v>
      </c>
      <c r="CE1172" s="9">
        <v>4.993199999999999</v>
      </c>
      <c r="CF1172" s="9">
        <v>4.9131999999999998</v>
      </c>
      <c r="CG1172" s="9">
        <v>5.118199999999999</v>
      </c>
      <c r="CH1172" s="9">
        <v>5.1701999999999995</v>
      </c>
      <c r="CI1172" s="9">
        <v>7.8741999999999992</v>
      </c>
      <c r="CJ1172" s="9">
        <v>6.533199999999999</v>
      </c>
      <c r="CK1172" s="9">
        <v>5.5201999999999991</v>
      </c>
      <c r="CL1172" s="9">
        <v>6.7031999999999989</v>
      </c>
      <c r="CM1172" s="9">
        <v>5.2581999999999995</v>
      </c>
      <c r="CN1172" s="9">
        <v>7.2741999999999996</v>
      </c>
      <c r="CO1172" s="9">
        <v>5.2081999999999997</v>
      </c>
      <c r="CP1172" s="9">
        <v>5.1781999999999995</v>
      </c>
      <c r="CQ1172" s="9">
        <v>5.6251999999999995</v>
      </c>
      <c r="CR1172" s="9">
        <v>6.2931999999999988</v>
      </c>
      <c r="CS1172" s="9">
        <v>5.3431999999999995</v>
      </c>
      <c r="CT1172" s="9">
        <v>5.3431999999999995</v>
      </c>
      <c r="CU1172" s="9">
        <v>7.8641999999999994</v>
      </c>
    </row>
    <row r="1173" spans="1:99" hidden="1" x14ac:dyDescent="0.25">
      <c r="A1173" s="8">
        <v>36965</v>
      </c>
      <c r="B1173" s="5">
        <f t="shared" si="46"/>
        <v>1167</v>
      </c>
      <c r="C1173" s="9"/>
      <c r="E1173" s="16">
        <v>4.91</v>
      </c>
      <c r="F1173" s="16">
        <v>4.7130000000000001</v>
      </c>
      <c r="G1173" s="16">
        <v>5.0999999999999996</v>
      </c>
      <c r="H1173" s="16">
        <v>4.96</v>
      </c>
      <c r="I1173" s="16">
        <v>4.71</v>
      </c>
      <c r="J1173" s="16">
        <v>4.66</v>
      </c>
      <c r="K1173" s="16">
        <v>4.8899999999999997</v>
      </c>
      <c r="L1173" s="16">
        <v>4.91</v>
      </c>
      <c r="M1173" s="16">
        <v>9.91</v>
      </c>
      <c r="N1173" s="16">
        <v>4.6100000000000003</v>
      </c>
      <c r="O1173" s="16">
        <v>5.16</v>
      </c>
      <c r="P1173" s="16">
        <v>5.41</v>
      </c>
      <c r="Q1173" s="16">
        <v>4.83</v>
      </c>
      <c r="R1173" s="16">
        <v>6.81</v>
      </c>
      <c r="S1173" s="16">
        <v>4.93</v>
      </c>
      <c r="T1173" s="16">
        <v>4.91</v>
      </c>
      <c r="U1173" s="16">
        <v>5.28</v>
      </c>
      <c r="V1173" s="16">
        <v>5.39</v>
      </c>
      <c r="W1173" s="16">
        <v>4.99</v>
      </c>
      <c r="X1173" s="16">
        <v>4.99</v>
      </c>
      <c r="Y1173" s="16">
        <v>9.73</v>
      </c>
      <c r="AA1173" s="1">
        <v>4.95</v>
      </c>
      <c r="AB1173" s="1">
        <v>4.9269999999999996</v>
      </c>
      <c r="AC1173" s="179">
        <f t="shared" si="45"/>
        <v>0</v>
      </c>
      <c r="AE1173" s="9">
        <v>4.9269999999999996</v>
      </c>
      <c r="AF1173" s="9">
        <v>4.7449018728798293</v>
      </c>
      <c r="AG1173" s="9">
        <v>5.0669999999999993</v>
      </c>
      <c r="AH1173" s="9">
        <v>4.9769999999999994</v>
      </c>
      <c r="AI1173" s="9">
        <v>4.6469999999999994</v>
      </c>
      <c r="AJ1173" s="9">
        <v>4.5419999999999998</v>
      </c>
      <c r="AK1173" s="9">
        <v>4.8569999999999993</v>
      </c>
      <c r="AL1173" s="9">
        <v>4.952</v>
      </c>
      <c r="AM1173" s="9">
        <v>8.0269999999999992</v>
      </c>
      <c r="AN1173" s="9">
        <v>4.8969999999999994</v>
      </c>
      <c r="AO1173" s="9">
        <v>5.1619999999999999</v>
      </c>
      <c r="AP1173" s="9">
        <v>5.367</v>
      </c>
      <c r="AQ1173" s="9">
        <v>4.9369999999999994</v>
      </c>
      <c r="AR1173" s="9">
        <v>6.2769999999999992</v>
      </c>
      <c r="AS1173" s="9">
        <v>4.9469999999999992</v>
      </c>
      <c r="AT1173" s="9">
        <v>4.9319999999999995</v>
      </c>
      <c r="AU1173" s="9">
        <v>5.2269999999999994</v>
      </c>
      <c r="AV1173" s="9">
        <v>5.3369999999999997</v>
      </c>
      <c r="AW1173" s="9">
        <v>4.9669999999999996</v>
      </c>
      <c r="AX1173" s="9">
        <v>4.9669999999999996</v>
      </c>
      <c r="AY1173" s="9">
        <v>7.6769999999999996</v>
      </c>
      <c r="BE1173" s="9">
        <v>5.0148571428571431</v>
      </c>
      <c r="BF1173" s="9">
        <v>4.7759859818399759</v>
      </c>
      <c r="BG1173" s="9">
        <v>5.1548571428571428</v>
      </c>
      <c r="BH1173" s="9">
        <v>5.1598571428571436</v>
      </c>
      <c r="BI1173" s="9">
        <v>4.7191428571428577</v>
      </c>
      <c r="BJ1173" s="9">
        <v>4.3502142857142863</v>
      </c>
      <c r="BK1173" s="9">
        <v>4.9548571428571435</v>
      </c>
      <c r="BL1173" s="9">
        <v>5.0559285714285718</v>
      </c>
      <c r="BM1173" s="9">
        <v>8.3491428571428568</v>
      </c>
      <c r="BN1173" s="9">
        <v>4.9334285714285713</v>
      </c>
      <c r="BO1173" s="9">
        <v>5.242</v>
      </c>
      <c r="BP1173" s="9">
        <v>5.504142857142857</v>
      </c>
      <c r="BQ1173" s="9">
        <v>5.0848571428571434</v>
      </c>
      <c r="BR1173" s="9">
        <v>6.992</v>
      </c>
      <c r="BS1173" s="9">
        <v>5.0369999999999999</v>
      </c>
      <c r="BT1173" s="9">
        <v>5.0220000000000002</v>
      </c>
      <c r="BU1173" s="9">
        <v>5.3259285714285713</v>
      </c>
      <c r="BV1173" s="9">
        <v>5.4462857142857146</v>
      </c>
      <c r="BW1173" s="9">
        <v>5.0448571428571434</v>
      </c>
      <c r="BX1173" s="9">
        <v>5.0448571428571434</v>
      </c>
      <c r="BY1173" s="9">
        <v>8.0134285714285713</v>
      </c>
      <c r="CA1173" s="9">
        <v>5.1654</v>
      </c>
      <c r="CB1173" s="9">
        <v>4.9703999999999997</v>
      </c>
      <c r="CC1173" s="9">
        <v>5.4104000000000001</v>
      </c>
      <c r="CD1173" s="9">
        <v>5.3403999999999998</v>
      </c>
      <c r="CE1173" s="9">
        <v>5.0004</v>
      </c>
      <c r="CF1173" s="9">
        <v>4.9154</v>
      </c>
      <c r="CG1173" s="9">
        <v>5.1054000000000004</v>
      </c>
      <c r="CH1173" s="9">
        <v>5.1548999999999996</v>
      </c>
      <c r="CI1173" s="9">
        <v>8.0364000000000004</v>
      </c>
      <c r="CJ1173" s="9">
        <v>6.5153999999999996</v>
      </c>
      <c r="CK1173" s="9">
        <v>5.5023999999999997</v>
      </c>
      <c r="CL1173" s="9">
        <v>6.6853999999999996</v>
      </c>
      <c r="CM1173" s="9">
        <v>5.2404000000000002</v>
      </c>
      <c r="CN1173" s="9">
        <v>7.3363999999999994</v>
      </c>
      <c r="CO1173" s="9">
        <v>5.1904000000000003</v>
      </c>
      <c r="CP1173" s="9">
        <v>5.1604000000000001</v>
      </c>
      <c r="CQ1173" s="9">
        <v>5.6074000000000002</v>
      </c>
      <c r="CR1173" s="9">
        <v>6.2753999999999994</v>
      </c>
      <c r="CS1173" s="9">
        <v>5.3254000000000001</v>
      </c>
      <c r="CT1173" s="9">
        <v>5.3254000000000001</v>
      </c>
      <c r="CU1173" s="9">
        <v>7.9363999999999999</v>
      </c>
    </row>
    <row r="1174" spans="1:99" hidden="1" x14ac:dyDescent="0.25">
      <c r="A1174" s="8">
        <v>36966</v>
      </c>
      <c r="B1174" s="5">
        <f t="shared" si="46"/>
        <v>1168</v>
      </c>
      <c r="C1174" s="9"/>
      <c r="E1174" s="16">
        <v>5.0199999999999996</v>
      </c>
      <c r="F1174" s="16">
        <v>4.7389999999999999</v>
      </c>
      <c r="G1174" s="16">
        <v>5.2</v>
      </c>
      <c r="H1174" s="16">
        <v>5.01</v>
      </c>
      <c r="I1174" s="16">
        <v>4.8099999999999996</v>
      </c>
      <c r="J1174" s="16">
        <v>4.66</v>
      </c>
      <c r="K1174" s="16">
        <v>5</v>
      </c>
      <c r="L1174" s="16">
        <v>5.0199999999999996</v>
      </c>
      <c r="M1174" s="16">
        <v>9.51</v>
      </c>
      <c r="N1174" s="16">
        <v>4.71</v>
      </c>
      <c r="O1174" s="16">
        <v>5.27</v>
      </c>
      <c r="P1174" s="16">
        <v>5.5</v>
      </c>
      <c r="Q1174" s="16">
        <v>4.9400000000000004</v>
      </c>
      <c r="R1174" s="16">
        <v>7.51</v>
      </c>
      <c r="S1174" s="16">
        <v>5.0199999999999996</v>
      </c>
      <c r="T1174" s="16">
        <v>5.01</v>
      </c>
      <c r="U1174" s="16">
        <v>5.39</v>
      </c>
      <c r="V1174" s="16">
        <v>5.49</v>
      </c>
      <c r="W1174" s="16">
        <v>5.08</v>
      </c>
      <c r="X1174" s="16">
        <v>5.08</v>
      </c>
      <c r="Y1174" s="16">
        <v>9.1</v>
      </c>
      <c r="AA1174" s="1">
        <v>5</v>
      </c>
      <c r="AB1174" s="1">
        <v>5.0350000000000001</v>
      </c>
      <c r="AC1174" s="179">
        <f t="shared" si="45"/>
        <v>0</v>
      </c>
      <c r="AE1174" s="9">
        <v>5.0350000000000001</v>
      </c>
      <c r="AF1174" s="9">
        <v>4.8037083828485505</v>
      </c>
      <c r="AG1174" s="9">
        <v>5.1749999999999998</v>
      </c>
      <c r="AH1174" s="9">
        <v>5.0949999999999998</v>
      </c>
      <c r="AI1174" s="9">
        <v>4.7949999999999999</v>
      </c>
      <c r="AJ1174" s="9">
        <v>4.6500000000000004</v>
      </c>
      <c r="AK1174" s="9">
        <v>4.9649999999999999</v>
      </c>
      <c r="AL1174" s="9">
        <v>5.0599999999999996</v>
      </c>
      <c r="AM1174" s="9">
        <v>8.7349999999999994</v>
      </c>
      <c r="AN1174" s="9">
        <v>5.0049999999999999</v>
      </c>
      <c r="AO1174" s="9">
        <v>5.27</v>
      </c>
      <c r="AP1174" s="9">
        <v>5.4749999999999996</v>
      </c>
      <c r="AQ1174" s="9">
        <v>5.0549999999999997</v>
      </c>
      <c r="AR1174" s="9">
        <v>6.9850000000000003</v>
      </c>
      <c r="AS1174" s="9">
        <v>5.0549999999999997</v>
      </c>
      <c r="AT1174" s="9">
        <v>5.04</v>
      </c>
      <c r="AU1174" s="9">
        <v>5.335</v>
      </c>
      <c r="AV1174" s="9">
        <v>5.4450000000000003</v>
      </c>
      <c r="AW1174" s="9">
        <v>5.08</v>
      </c>
      <c r="AX1174" s="9">
        <v>5.08</v>
      </c>
      <c r="AY1174" s="9">
        <v>8.3849999999999998</v>
      </c>
      <c r="BE1174" s="9">
        <v>5.1059999999999999</v>
      </c>
      <c r="BF1174" s="9">
        <v>4.8579583404069355</v>
      </c>
      <c r="BG1174" s="9">
        <v>5.2459999999999996</v>
      </c>
      <c r="BH1174" s="9">
        <v>5.2560000000000002</v>
      </c>
      <c r="BI1174" s="9">
        <v>4.8545714285714281</v>
      </c>
      <c r="BJ1174" s="9">
        <v>4.4670714285714288</v>
      </c>
      <c r="BK1174" s="9">
        <v>5.0460000000000003</v>
      </c>
      <c r="BL1174" s="9">
        <v>5.1474285714285717</v>
      </c>
      <c r="BM1174" s="9">
        <v>8.9902857142857133</v>
      </c>
      <c r="BN1174" s="9">
        <v>5.024571428571428</v>
      </c>
      <c r="BO1174" s="9">
        <v>5.3331428571428567</v>
      </c>
      <c r="BP1174" s="9">
        <v>5.5952857142857138</v>
      </c>
      <c r="BQ1174" s="9">
        <v>5.181</v>
      </c>
      <c r="BR1174" s="9">
        <v>7.5045714285714284</v>
      </c>
      <c r="BS1174" s="9">
        <v>5.1281428571428567</v>
      </c>
      <c r="BT1174" s="9">
        <v>5.113142857142857</v>
      </c>
      <c r="BU1174" s="9">
        <v>5.4170714285714281</v>
      </c>
      <c r="BV1174" s="9">
        <v>5.5374285714285714</v>
      </c>
      <c r="BW1174" s="9">
        <v>5.141</v>
      </c>
      <c r="BX1174" s="9">
        <v>5.141</v>
      </c>
      <c r="BY1174" s="9">
        <v>8.6474285714285699</v>
      </c>
      <c r="CA1174" s="9">
        <v>5.23</v>
      </c>
      <c r="CB1174" s="9">
        <v>5.0350000000000001</v>
      </c>
      <c r="CC1174" s="9">
        <v>5.4749999999999996</v>
      </c>
      <c r="CD1174" s="9">
        <v>5.415</v>
      </c>
      <c r="CE1174" s="9">
        <v>5.09</v>
      </c>
      <c r="CF1174" s="9">
        <v>5.0199999999999996</v>
      </c>
      <c r="CG1174" s="9">
        <v>5.17</v>
      </c>
      <c r="CH1174" s="9">
        <v>5.2195</v>
      </c>
      <c r="CI1174" s="9">
        <v>8.5809999999999995</v>
      </c>
      <c r="CJ1174" s="9">
        <v>6.58</v>
      </c>
      <c r="CK1174" s="9">
        <v>5.5670000000000002</v>
      </c>
      <c r="CL1174" s="9">
        <v>6.79</v>
      </c>
      <c r="CM1174" s="9">
        <v>5.31</v>
      </c>
      <c r="CN1174" s="9">
        <v>7.8810000000000002</v>
      </c>
      <c r="CO1174" s="9">
        <v>5.2549999999999999</v>
      </c>
      <c r="CP1174" s="9">
        <v>5.2249999999999996</v>
      </c>
      <c r="CQ1174" s="9">
        <v>5.6720000000000006</v>
      </c>
      <c r="CR1174" s="9">
        <v>6.34</v>
      </c>
      <c r="CS1174" s="9">
        <v>5.39</v>
      </c>
      <c r="CT1174" s="9">
        <v>5.39</v>
      </c>
      <c r="CU1174" s="9">
        <v>8.4610000000000003</v>
      </c>
    </row>
    <row r="1175" spans="1:99" hidden="1" x14ac:dyDescent="0.25">
      <c r="A1175" s="8">
        <v>36969</v>
      </c>
      <c r="B1175" s="5">
        <f t="shared" si="46"/>
        <v>1169</v>
      </c>
      <c r="C1175" s="9"/>
      <c r="E1175" s="16">
        <v>5.04</v>
      </c>
      <c r="F1175" s="16">
        <v>4.8479999999999999</v>
      </c>
      <c r="G1175" s="16">
        <v>5.2</v>
      </c>
      <c r="H1175" s="16">
        <v>5.04</v>
      </c>
      <c r="I1175" s="16">
        <v>4.79</v>
      </c>
      <c r="J1175" s="16">
        <v>4.6399999999999997</v>
      </c>
      <c r="K1175" s="16">
        <v>5.03</v>
      </c>
      <c r="L1175" s="16">
        <v>5.05</v>
      </c>
      <c r="M1175" s="16">
        <v>10.34</v>
      </c>
      <c r="N1175" s="16">
        <v>4.74</v>
      </c>
      <c r="O1175" s="16">
        <v>5.29</v>
      </c>
      <c r="P1175" s="16">
        <v>5.53</v>
      </c>
      <c r="Q1175" s="16">
        <v>4.9800000000000004</v>
      </c>
      <c r="R1175" s="16">
        <v>7.04</v>
      </c>
      <c r="S1175" s="16">
        <v>5.0549999999999997</v>
      </c>
      <c r="T1175" s="16">
        <v>5.03</v>
      </c>
      <c r="U1175" s="16">
        <v>5.43</v>
      </c>
      <c r="V1175" s="16">
        <v>5.52</v>
      </c>
      <c r="W1175" s="16">
        <v>5.1100000000000003</v>
      </c>
      <c r="X1175" s="16">
        <v>5.1100000000000003</v>
      </c>
      <c r="Y1175" s="16">
        <v>8.33</v>
      </c>
      <c r="AA1175" s="1">
        <v>5.1100000000000003</v>
      </c>
      <c r="AB1175" s="1">
        <v>5.0629999999999997</v>
      </c>
      <c r="AC1175" s="179">
        <f t="shared" si="45"/>
        <v>0</v>
      </c>
      <c r="AE1175" s="9">
        <v>5.0629999999999997</v>
      </c>
      <c r="AF1175" s="9">
        <v>4.8475817508287395</v>
      </c>
      <c r="AG1175" s="9">
        <v>5.2130000000000001</v>
      </c>
      <c r="AH1175" s="9">
        <v>5.1129999999999995</v>
      </c>
      <c r="AI1175" s="9">
        <v>4.8129999999999997</v>
      </c>
      <c r="AJ1175" s="9">
        <v>4.5679999999999996</v>
      </c>
      <c r="AK1175" s="9">
        <v>4.9929999999999994</v>
      </c>
      <c r="AL1175" s="9">
        <v>5.0904999999999996</v>
      </c>
      <c r="AM1175" s="9">
        <v>9.7629999999999999</v>
      </c>
      <c r="AN1175" s="9">
        <v>5.0229999999999997</v>
      </c>
      <c r="AO1175" s="9">
        <v>5.298</v>
      </c>
      <c r="AP1175" s="9">
        <v>5.5030000000000001</v>
      </c>
      <c r="AQ1175" s="9">
        <v>5.0729999999999995</v>
      </c>
      <c r="AR1175" s="9">
        <v>7.3129999999999997</v>
      </c>
      <c r="AS1175" s="9">
        <v>5.0880000000000001</v>
      </c>
      <c r="AT1175" s="9">
        <v>5.0679999999999996</v>
      </c>
      <c r="AU1175" s="9">
        <v>5.3780000000000001</v>
      </c>
      <c r="AV1175" s="9">
        <v>5.4829999999999997</v>
      </c>
      <c r="AW1175" s="9">
        <v>5.1079999999999997</v>
      </c>
      <c r="AX1175" s="9">
        <v>5.1079999999999997</v>
      </c>
      <c r="AY1175" s="9">
        <v>9.4130000000000003</v>
      </c>
      <c r="BE1175" s="9">
        <v>5.133285714285714</v>
      </c>
      <c r="BF1175" s="9">
        <v>4.8882259644041053</v>
      </c>
      <c r="BG1175" s="9">
        <v>5.2832857142857144</v>
      </c>
      <c r="BH1175" s="9">
        <v>5.2832857142857144</v>
      </c>
      <c r="BI1175" s="9">
        <v>4.8897142857142857</v>
      </c>
      <c r="BJ1175" s="9">
        <v>4.4829285714285714</v>
      </c>
      <c r="BK1175" s="9">
        <v>5.0732857142857144</v>
      </c>
      <c r="BL1175" s="9">
        <v>5.1754285714285713</v>
      </c>
      <c r="BM1175" s="9">
        <v>9.7604285714285712</v>
      </c>
      <c r="BN1175" s="9">
        <v>5.0504285714285713</v>
      </c>
      <c r="BO1175" s="9">
        <v>5.3661428571428571</v>
      </c>
      <c r="BP1175" s="9">
        <v>5.6239999999999997</v>
      </c>
      <c r="BQ1175" s="9">
        <v>5.2082857142857142</v>
      </c>
      <c r="BR1175" s="9">
        <v>8.1747142857142858</v>
      </c>
      <c r="BS1175" s="9">
        <v>5.1582857142857144</v>
      </c>
      <c r="BT1175" s="9">
        <v>5.1404285714285711</v>
      </c>
      <c r="BU1175" s="9">
        <v>5.4486428571428567</v>
      </c>
      <c r="BV1175" s="9">
        <v>5.5682857142857136</v>
      </c>
      <c r="BW1175" s="9">
        <v>5.1682857142857141</v>
      </c>
      <c r="BX1175" s="9">
        <v>5.1682857142857141</v>
      </c>
      <c r="BY1175" s="9">
        <v>9.4175714285714278</v>
      </c>
      <c r="CA1175" s="9">
        <v>5.2578000000000005</v>
      </c>
      <c r="CB1175" s="9">
        <v>5.0628000000000002</v>
      </c>
      <c r="CC1175" s="9">
        <v>5.5078000000000005</v>
      </c>
      <c r="CD1175" s="9">
        <v>5.4428000000000001</v>
      </c>
      <c r="CE1175" s="9">
        <v>5.1178000000000008</v>
      </c>
      <c r="CF1175" s="9">
        <v>5.0578000000000003</v>
      </c>
      <c r="CG1175" s="9">
        <v>5.1978000000000009</v>
      </c>
      <c r="CH1175" s="9">
        <v>5.2473000000000001</v>
      </c>
      <c r="CI1175" s="9">
        <v>9.1788000000000007</v>
      </c>
      <c r="CJ1175" s="9">
        <v>6.9578000000000007</v>
      </c>
      <c r="CK1175" s="9">
        <v>5.5948000000000002</v>
      </c>
      <c r="CL1175" s="9">
        <v>6.8178000000000001</v>
      </c>
      <c r="CM1175" s="9">
        <v>5.3378000000000005</v>
      </c>
      <c r="CN1175" s="9">
        <v>8.4787999999999997</v>
      </c>
      <c r="CO1175" s="9">
        <v>5.2828000000000008</v>
      </c>
      <c r="CP1175" s="9">
        <v>5.2528000000000006</v>
      </c>
      <c r="CQ1175" s="9">
        <v>5.6998000000000006</v>
      </c>
      <c r="CR1175" s="9">
        <v>6.3678000000000008</v>
      </c>
      <c r="CS1175" s="9">
        <v>5.4178000000000006</v>
      </c>
      <c r="CT1175" s="9">
        <v>5.4178000000000006</v>
      </c>
      <c r="CU1175" s="9">
        <v>9.0088000000000008</v>
      </c>
    </row>
    <row r="1176" spans="1:99" hidden="1" x14ac:dyDescent="0.25">
      <c r="A1176" s="8">
        <v>36970</v>
      </c>
      <c r="B1176" s="5">
        <f t="shared" si="46"/>
        <v>1170</v>
      </c>
      <c r="C1176" s="9"/>
      <c r="E1176" s="16">
        <v>5.25</v>
      </c>
      <c r="F1176" s="16">
        <v>5.0279999999999996</v>
      </c>
      <c r="G1176" s="16">
        <v>5.42</v>
      </c>
      <c r="H1176" s="16">
        <v>5.23</v>
      </c>
      <c r="I1176" s="16">
        <v>4.88</v>
      </c>
      <c r="J1176" s="16">
        <v>4.7300000000000004</v>
      </c>
      <c r="K1176" s="16">
        <v>5.23</v>
      </c>
      <c r="L1176" s="16">
        <v>5.25</v>
      </c>
      <c r="M1176" s="16">
        <v>10.83</v>
      </c>
      <c r="N1176" s="16">
        <v>4.93</v>
      </c>
      <c r="O1176" s="16">
        <v>5.49</v>
      </c>
      <c r="P1176" s="16">
        <v>5.73</v>
      </c>
      <c r="Q1176" s="16">
        <v>5.18</v>
      </c>
      <c r="R1176" s="16">
        <v>5.85</v>
      </c>
      <c r="S1176" s="16">
        <v>5.2750000000000004</v>
      </c>
      <c r="T1176" s="16">
        <v>5.24</v>
      </c>
      <c r="U1176" s="16">
        <v>5.63</v>
      </c>
      <c r="V1176" s="16">
        <v>5.72</v>
      </c>
      <c r="W1176" s="16">
        <v>5.31</v>
      </c>
      <c r="X1176" s="16">
        <v>5.31</v>
      </c>
      <c r="Y1176" s="16">
        <v>7.23</v>
      </c>
      <c r="AA1176" s="1">
        <v>5.1050000000000004</v>
      </c>
      <c r="AB1176" s="1">
        <v>5.2869999999999999</v>
      </c>
      <c r="AC1176" s="179">
        <f t="shared" si="45"/>
        <v>0</v>
      </c>
      <c r="AE1176" s="9">
        <v>5.2869999999999999</v>
      </c>
      <c r="AF1176" s="9">
        <v>5.0057586635939897</v>
      </c>
      <c r="AG1176" s="9">
        <v>5.452</v>
      </c>
      <c r="AH1176" s="9">
        <v>5.3369999999999997</v>
      </c>
      <c r="AI1176" s="9">
        <v>4.992</v>
      </c>
      <c r="AJ1176" s="9">
        <v>4.7869999999999999</v>
      </c>
      <c r="AK1176" s="9">
        <v>5.2219999999999995</v>
      </c>
      <c r="AL1176" s="9">
        <v>5.3094999999999999</v>
      </c>
      <c r="AM1176" s="9">
        <v>10.286999999999999</v>
      </c>
      <c r="AN1176" s="9">
        <v>5.2670000000000003</v>
      </c>
      <c r="AO1176" s="9">
        <v>5.5220000000000002</v>
      </c>
      <c r="AP1176" s="9">
        <v>5.7270000000000003</v>
      </c>
      <c r="AQ1176" s="9">
        <v>5.2969999999999997</v>
      </c>
      <c r="AR1176" s="9">
        <v>7.5869999999999997</v>
      </c>
      <c r="AS1176" s="9">
        <v>5.3120000000000003</v>
      </c>
      <c r="AT1176" s="9">
        <v>5.2919999999999998</v>
      </c>
      <c r="AU1176" s="9">
        <v>5.6020000000000003</v>
      </c>
      <c r="AV1176" s="9">
        <v>5.7069999999999999</v>
      </c>
      <c r="AW1176" s="9">
        <v>5.3369999999999997</v>
      </c>
      <c r="AX1176" s="9">
        <v>5.3369999999999997</v>
      </c>
      <c r="AY1176" s="9">
        <v>8.286999999999999</v>
      </c>
      <c r="BE1176" s="9">
        <v>5.3837142857142855</v>
      </c>
      <c r="BF1176" s="9">
        <v>5.1321083805134267</v>
      </c>
      <c r="BG1176" s="9">
        <v>5.5451428571428565</v>
      </c>
      <c r="BH1176" s="9">
        <v>5.528714285714285</v>
      </c>
      <c r="BI1176" s="9">
        <v>5.1151428571428568</v>
      </c>
      <c r="BJ1176" s="9">
        <v>4.7240714285714285</v>
      </c>
      <c r="BK1176" s="9">
        <v>5.3287142857142857</v>
      </c>
      <c r="BL1176" s="9">
        <v>5.4251428571428573</v>
      </c>
      <c r="BM1176" s="9">
        <v>10.34657142857143</v>
      </c>
      <c r="BN1176" s="9">
        <v>5.3037142857142854</v>
      </c>
      <c r="BO1176" s="9">
        <v>5.6165714285714285</v>
      </c>
      <c r="BP1176" s="9">
        <v>5.8744285714285711</v>
      </c>
      <c r="BQ1176" s="9">
        <v>5.4587142857142856</v>
      </c>
      <c r="BR1176" s="9">
        <v>8.4251428571428573</v>
      </c>
      <c r="BS1176" s="9">
        <v>5.4087142857142858</v>
      </c>
      <c r="BT1176" s="9">
        <v>5.3908571428571426</v>
      </c>
      <c r="BU1176" s="9">
        <v>5.6990714285714281</v>
      </c>
      <c r="BV1176" s="9">
        <v>5.8187142857142851</v>
      </c>
      <c r="BW1176" s="9">
        <v>5.4237142857142855</v>
      </c>
      <c r="BX1176" s="9">
        <v>5.4237142857142855</v>
      </c>
      <c r="BY1176" s="9">
        <v>9.6251428571428583</v>
      </c>
      <c r="CA1176" s="9">
        <v>5.4741999999999997</v>
      </c>
      <c r="CB1176" s="9">
        <v>5.2791999999999994</v>
      </c>
      <c r="CC1176" s="9">
        <v>5.7341999999999995</v>
      </c>
      <c r="CD1176" s="9">
        <v>5.6591999999999993</v>
      </c>
      <c r="CE1176" s="9">
        <v>5.3541999999999996</v>
      </c>
      <c r="CF1176" s="9">
        <v>5.2391999999999994</v>
      </c>
      <c r="CG1176" s="9">
        <v>5.4192</v>
      </c>
      <c r="CH1176" s="9">
        <v>5.4636999999999993</v>
      </c>
      <c r="CI1176" s="9">
        <v>9.8751999999999995</v>
      </c>
      <c r="CJ1176" s="9">
        <v>7.3742000000000001</v>
      </c>
      <c r="CK1176" s="9">
        <v>5.8111999999999995</v>
      </c>
      <c r="CL1176" s="9">
        <v>7.0342000000000002</v>
      </c>
      <c r="CM1176" s="9">
        <v>5.5541999999999998</v>
      </c>
      <c r="CN1176" s="9">
        <v>8.8751999999999995</v>
      </c>
      <c r="CO1176" s="9">
        <v>5.4992000000000001</v>
      </c>
      <c r="CP1176" s="9">
        <v>5.4691999999999998</v>
      </c>
      <c r="CQ1176" s="9">
        <v>5.9161999999999999</v>
      </c>
      <c r="CR1176" s="9">
        <v>6.5841999999999992</v>
      </c>
      <c r="CS1176" s="9">
        <v>5.6341999999999999</v>
      </c>
      <c r="CT1176" s="9">
        <v>5.6341999999999999</v>
      </c>
      <c r="CU1176" s="9">
        <v>9.5852000000000004</v>
      </c>
    </row>
    <row r="1177" spans="1:99" hidden="1" x14ac:dyDescent="0.25">
      <c r="A1177" s="8">
        <v>36971</v>
      </c>
      <c r="B1177" s="5">
        <f t="shared" si="46"/>
        <v>1171</v>
      </c>
      <c r="C1177" s="9"/>
      <c r="E1177" s="16">
        <v>5.01</v>
      </c>
      <c r="F1177" s="16">
        <v>4.819</v>
      </c>
      <c r="G1177" s="16">
        <v>5.18</v>
      </c>
      <c r="H1177" s="16">
        <v>5.04</v>
      </c>
      <c r="I1177" s="16">
        <v>4.6900000000000004</v>
      </c>
      <c r="J1177" s="16">
        <v>4.54</v>
      </c>
      <c r="K1177" s="16">
        <v>4.96</v>
      </c>
      <c r="L1177" s="16">
        <v>5.01</v>
      </c>
      <c r="M1177" s="16">
        <v>10.94</v>
      </c>
      <c r="N1177" s="16">
        <v>4.74</v>
      </c>
      <c r="O1177" s="16">
        <v>5.25</v>
      </c>
      <c r="P1177" s="16">
        <v>5.49</v>
      </c>
      <c r="Q1177" s="16">
        <v>4.9400000000000004</v>
      </c>
      <c r="R1177" s="16">
        <v>5.76</v>
      </c>
      <c r="S1177" s="16">
        <v>5.0149999999999997</v>
      </c>
      <c r="T1177" s="16">
        <v>4.99</v>
      </c>
      <c r="U1177" s="16">
        <v>5.39</v>
      </c>
      <c r="V1177" s="16">
        <v>5.48</v>
      </c>
      <c r="W1177" s="16">
        <v>5.07</v>
      </c>
      <c r="X1177" s="16">
        <v>5.07</v>
      </c>
      <c r="Y1177" s="16">
        <v>7.14</v>
      </c>
      <c r="AA1177" s="1">
        <v>5.25</v>
      </c>
      <c r="AB1177" s="1">
        <v>5.0410000000000004</v>
      </c>
      <c r="AC1177" s="179">
        <f t="shared" si="45"/>
        <v>0</v>
      </c>
      <c r="AE1177" s="9">
        <v>5.0410000000000004</v>
      </c>
      <c r="AF1177" s="9">
        <v>4.8523511868707905</v>
      </c>
      <c r="AG1177" s="9">
        <v>5.2010000000000005</v>
      </c>
      <c r="AH1177" s="9">
        <v>5.0609999999999999</v>
      </c>
      <c r="AI1177" s="9">
        <v>4.7210000000000001</v>
      </c>
      <c r="AJ1177" s="9">
        <v>4.5060000000000002</v>
      </c>
      <c r="AK1177" s="9">
        <v>4.9660000000000002</v>
      </c>
      <c r="AL1177" s="9">
        <v>5.0635000000000003</v>
      </c>
      <c r="AM1177" s="9">
        <v>10.141</v>
      </c>
      <c r="AN1177" s="9">
        <v>5.0310000000000006</v>
      </c>
      <c r="AO1177" s="9">
        <v>5.2760000000000007</v>
      </c>
      <c r="AP1177" s="9">
        <v>5.4810000000000008</v>
      </c>
      <c r="AQ1177" s="9">
        <v>5.0460000000000003</v>
      </c>
      <c r="AR1177" s="9">
        <v>7.4410000000000007</v>
      </c>
      <c r="AS1177" s="9">
        <v>5.0609999999999999</v>
      </c>
      <c r="AT1177" s="9">
        <v>5.0460000000000003</v>
      </c>
      <c r="AU1177" s="9">
        <v>5.3560000000000008</v>
      </c>
      <c r="AV1177" s="9">
        <v>5.4610000000000003</v>
      </c>
      <c r="AW1177" s="9">
        <v>5.0910000000000002</v>
      </c>
      <c r="AX1177" s="9">
        <v>5.0910000000000002</v>
      </c>
      <c r="AY1177" s="9">
        <v>8.141</v>
      </c>
      <c r="BE1177" s="9">
        <v>5.1537142857142859</v>
      </c>
      <c r="BF1177" s="9">
        <v>4.9239073124101127</v>
      </c>
      <c r="BG1177" s="9">
        <v>5.3101428571428571</v>
      </c>
      <c r="BH1177" s="9">
        <v>5.2837142857142858</v>
      </c>
      <c r="BI1177" s="9">
        <v>4.8458571428571435</v>
      </c>
      <c r="BJ1177" s="9">
        <v>4.4633571428571432</v>
      </c>
      <c r="BK1177" s="9">
        <v>5.0887142857142855</v>
      </c>
      <c r="BL1177" s="9">
        <v>5.1937142857142859</v>
      </c>
      <c r="BM1177" s="9">
        <v>10.230857142857143</v>
      </c>
      <c r="BN1177" s="9">
        <v>5.0937142857142863</v>
      </c>
      <c r="BO1177" s="9">
        <v>5.386571428571429</v>
      </c>
      <c r="BP1177" s="9">
        <v>5.6444285714285716</v>
      </c>
      <c r="BQ1177" s="9">
        <v>5.2187142857142863</v>
      </c>
      <c r="BR1177" s="9">
        <v>8.3094285714285725</v>
      </c>
      <c r="BS1177" s="9">
        <v>5.1779999999999999</v>
      </c>
      <c r="BT1177" s="9">
        <v>5.160857142857143</v>
      </c>
      <c r="BU1177" s="9">
        <v>5.4676428571428577</v>
      </c>
      <c r="BV1177" s="9">
        <v>5.5887142857142855</v>
      </c>
      <c r="BW1177" s="9">
        <v>5.1937142857142859</v>
      </c>
      <c r="BX1177" s="9">
        <v>5.1937142857142859</v>
      </c>
      <c r="BY1177" s="9">
        <v>9.5094285714285718</v>
      </c>
      <c r="CA1177" s="9">
        <v>5.293000000000001</v>
      </c>
      <c r="CB1177" s="9">
        <v>5.1030000000000006</v>
      </c>
      <c r="CC1177" s="9">
        <v>5.5505000000000013</v>
      </c>
      <c r="CD1177" s="9">
        <v>5.4580000000000011</v>
      </c>
      <c r="CE1177" s="9">
        <v>5.1630000000000011</v>
      </c>
      <c r="CF1177" s="9">
        <v>5.043000000000001</v>
      </c>
      <c r="CG1177" s="9">
        <v>5.2280000000000006</v>
      </c>
      <c r="CH1177" s="9">
        <v>5.2824999999999998</v>
      </c>
      <c r="CI1177" s="9">
        <v>9.7940000000000005</v>
      </c>
      <c r="CJ1177" s="9">
        <v>7.1930000000000014</v>
      </c>
      <c r="CK1177" s="9">
        <v>5.63</v>
      </c>
      <c r="CL1177" s="9">
        <v>6.8530000000000015</v>
      </c>
      <c r="CM1177" s="9">
        <v>5.3730000000000011</v>
      </c>
      <c r="CN1177" s="9">
        <v>8.7940000000000005</v>
      </c>
      <c r="CO1177" s="9">
        <v>5.3180000000000014</v>
      </c>
      <c r="CP1177" s="9">
        <v>5.2880000000000011</v>
      </c>
      <c r="CQ1177" s="9">
        <v>5.7350000000000003</v>
      </c>
      <c r="CR1177" s="9">
        <v>6.4030000000000005</v>
      </c>
      <c r="CS1177" s="9">
        <v>5.4530000000000012</v>
      </c>
      <c r="CT1177" s="9">
        <v>5.4530000000000012</v>
      </c>
      <c r="CU1177" s="9">
        <v>9.5040000000000013</v>
      </c>
    </row>
    <row r="1178" spans="1:99" hidden="1" x14ac:dyDescent="0.25">
      <c r="A1178" s="8">
        <v>36972</v>
      </c>
      <c r="B1178" s="5">
        <f t="shared" si="46"/>
        <v>1172</v>
      </c>
      <c r="C1178" s="9"/>
      <c r="E1178" s="16">
        <v>5.17</v>
      </c>
      <c r="F1178" s="16">
        <v>4.9880000000000004</v>
      </c>
      <c r="G1178" s="16">
        <v>5.34</v>
      </c>
      <c r="H1178" s="16">
        <v>5</v>
      </c>
      <c r="I1178" s="16">
        <v>4.75</v>
      </c>
      <c r="J1178" s="16">
        <v>4.55</v>
      </c>
      <c r="K1178" s="16">
        <v>5.12</v>
      </c>
      <c r="L1178" s="16">
        <v>5.17</v>
      </c>
      <c r="M1178" s="16">
        <v>11.05</v>
      </c>
      <c r="N1178" s="16">
        <v>4.8499999999999996</v>
      </c>
      <c r="O1178" s="16">
        <v>5.41</v>
      </c>
      <c r="P1178" s="16">
        <v>5.64</v>
      </c>
      <c r="Q1178" s="16">
        <v>5.0999999999999996</v>
      </c>
      <c r="R1178" s="16">
        <v>6.65</v>
      </c>
      <c r="S1178" s="16">
        <v>5.1849999999999996</v>
      </c>
      <c r="T1178" s="16">
        <v>5.15</v>
      </c>
      <c r="U1178" s="16">
        <v>5.55</v>
      </c>
      <c r="V1178" s="16">
        <v>5.64</v>
      </c>
      <c r="W1178" s="16">
        <v>5.23</v>
      </c>
      <c r="X1178" s="16">
        <v>5.23</v>
      </c>
      <c r="Y1178" s="16">
        <v>8.15</v>
      </c>
      <c r="AA1178" s="1">
        <v>5.0449999999999999</v>
      </c>
      <c r="AB1178" s="1">
        <v>5.2119999999999997</v>
      </c>
      <c r="AC1178" s="179">
        <f t="shared" si="45"/>
        <v>0</v>
      </c>
      <c r="AE1178" s="9">
        <v>5.2119999999999997</v>
      </c>
      <c r="AF1178" s="9">
        <v>4.9782597880961799</v>
      </c>
      <c r="AG1178" s="9">
        <v>5.3845000000000001</v>
      </c>
      <c r="AH1178" s="9">
        <v>5.2219999999999995</v>
      </c>
      <c r="AI1178" s="9">
        <v>4.8819999999999997</v>
      </c>
      <c r="AJ1178" s="9">
        <v>4.6719999999999997</v>
      </c>
      <c r="AK1178" s="9">
        <v>5.1419999999999995</v>
      </c>
      <c r="AL1178" s="9">
        <v>5.2344999999999997</v>
      </c>
      <c r="AM1178" s="9">
        <v>10.362</v>
      </c>
      <c r="AN1178" s="9">
        <v>5.202</v>
      </c>
      <c r="AO1178" s="9">
        <v>5.4569999999999999</v>
      </c>
      <c r="AP1178" s="9">
        <v>5.6619999999999999</v>
      </c>
      <c r="AQ1178" s="9">
        <v>5.2119999999999997</v>
      </c>
      <c r="AR1178" s="9">
        <v>7.6619999999999999</v>
      </c>
      <c r="AS1178" s="9">
        <v>5.2319999999999993</v>
      </c>
      <c r="AT1178" s="9">
        <v>5.2169999999999996</v>
      </c>
      <c r="AU1178" s="9">
        <v>5.5270000000000001</v>
      </c>
      <c r="AV1178" s="9">
        <v>5.6419999999999995</v>
      </c>
      <c r="AW1178" s="9">
        <v>5.2669999999999995</v>
      </c>
      <c r="AX1178" s="9">
        <v>5.2669999999999995</v>
      </c>
      <c r="AY1178" s="9">
        <v>8.3620000000000001</v>
      </c>
      <c r="BE1178" s="9">
        <v>5.31</v>
      </c>
      <c r="BF1178" s="9">
        <v>5.1108942554423118</v>
      </c>
      <c r="BG1178" s="9">
        <v>5.4789285714285718</v>
      </c>
      <c r="BH1178" s="9">
        <v>5.44</v>
      </c>
      <c r="BI1178" s="9">
        <v>4.9649999999999999</v>
      </c>
      <c r="BJ1178" s="9">
        <v>4.5996428571428574</v>
      </c>
      <c r="BK1178" s="9">
        <v>5.25</v>
      </c>
      <c r="BL1178" s="9">
        <v>5.3514285714285723</v>
      </c>
      <c r="BM1178" s="9">
        <v>10.401428571428571</v>
      </c>
      <c r="BN1178" s="9">
        <v>5.26</v>
      </c>
      <c r="BO1178" s="9">
        <v>5.5492857142857144</v>
      </c>
      <c r="BP1178" s="9">
        <v>5.81</v>
      </c>
      <c r="BQ1178" s="9">
        <v>5.375</v>
      </c>
      <c r="BR1178" s="9">
        <v>8.48</v>
      </c>
      <c r="BS1178" s="9">
        <v>5.3342857142857145</v>
      </c>
      <c r="BT1178" s="9">
        <v>5.3171428571428576</v>
      </c>
      <c r="BU1178" s="9">
        <v>5.6239285714285723</v>
      </c>
      <c r="BV1178" s="9">
        <v>5.7525000000000004</v>
      </c>
      <c r="BW1178" s="9">
        <v>5.3550000000000004</v>
      </c>
      <c r="BX1178" s="9">
        <v>5.3550000000000004</v>
      </c>
      <c r="BY1178" s="9">
        <v>9.68</v>
      </c>
      <c r="CA1178" s="9">
        <v>5.3996000000000004</v>
      </c>
      <c r="CB1178" s="9">
        <v>5.2296000000000005</v>
      </c>
      <c r="CC1178" s="9">
        <v>5.6746000000000008</v>
      </c>
      <c r="CD1178" s="9">
        <v>5.5696000000000003</v>
      </c>
      <c r="CE1178" s="9">
        <v>5.2496</v>
      </c>
      <c r="CF1178" s="9">
        <v>5.1396000000000006</v>
      </c>
      <c r="CG1178" s="9">
        <v>5.3396000000000008</v>
      </c>
      <c r="CH1178" s="9">
        <v>5.3891</v>
      </c>
      <c r="CI1178" s="9">
        <v>9.8506</v>
      </c>
      <c r="CJ1178" s="9">
        <v>7.3496000000000006</v>
      </c>
      <c r="CK1178" s="9">
        <v>5.7366000000000001</v>
      </c>
      <c r="CL1178" s="9">
        <v>6.9596</v>
      </c>
      <c r="CM1178" s="9">
        <v>5.4796000000000005</v>
      </c>
      <c r="CN1178" s="9">
        <v>8.8506</v>
      </c>
      <c r="CO1178" s="9">
        <v>5.4246000000000008</v>
      </c>
      <c r="CP1178" s="9">
        <v>5.3946000000000005</v>
      </c>
      <c r="CQ1178" s="9">
        <v>5.8736000000000006</v>
      </c>
      <c r="CR1178" s="9">
        <v>6.5096000000000007</v>
      </c>
      <c r="CS1178" s="9">
        <v>5.5646000000000004</v>
      </c>
      <c r="CT1178" s="9">
        <v>5.5646000000000004</v>
      </c>
      <c r="CU1178" s="9">
        <v>9.5606000000000009</v>
      </c>
    </row>
    <row r="1179" spans="1:99" hidden="1" x14ac:dyDescent="0.25">
      <c r="A1179" s="8">
        <v>36973</v>
      </c>
      <c r="B1179" s="5">
        <f t="shared" si="46"/>
        <v>1173</v>
      </c>
      <c r="C1179" s="9"/>
      <c r="E1179" s="16">
        <v>5.22</v>
      </c>
      <c r="F1179" s="16">
        <v>5.016</v>
      </c>
      <c r="G1179" s="16">
        <v>5.39</v>
      </c>
      <c r="H1179" s="16">
        <v>5.01</v>
      </c>
      <c r="I1179" s="16">
        <v>4.8099999999999996</v>
      </c>
      <c r="J1179" s="16">
        <v>4.5599999999999996</v>
      </c>
      <c r="K1179" s="16">
        <v>5.17</v>
      </c>
      <c r="L1179" s="16">
        <v>5.22</v>
      </c>
      <c r="M1179" s="16">
        <v>11.06</v>
      </c>
      <c r="N1179" s="16">
        <v>4.91</v>
      </c>
      <c r="O1179" s="16">
        <v>5.46</v>
      </c>
      <c r="P1179" s="16">
        <v>5.69</v>
      </c>
      <c r="Q1179" s="16">
        <v>5.15</v>
      </c>
      <c r="R1179" s="16">
        <v>6.9</v>
      </c>
      <c r="S1179" s="16">
        <v>5.2450000000000001</v>
      </c>
      <c r="T1179" s="16">
        <v>5.2149999999999999</v>
      </c>
      <c r="U1179" s="16">
        <v>5.6</v>
      </c>
      <c r="V1179" s="16">
        <v>5.68</v>
      </c>
      <c r="W1179" s="16">
        <v>5.28</v>
      </c>
      <c r="X1179" s="16">
        <v>5.28</v>
      </c>
      <c r="Y1179" s="16">
        <v>8.75</v>
      </c>
      <c r="AA1179" s="1">
        <v>5.2649999999999997</v>
      </c>
      <c r="AB1179" s="1">
        <v>5.2729999999999997</v>
      </c>
      <c r="AC1179" s="179">
        <f t="shared" si="45"/>
        <v>0</v>
      </c>
      <c r="AE1179" s="9">
        <v>5.2729999999999997</v>
      </c>
      <c r="AF1179" s="9">
        <v>5.0179889332148599</v>
      </c>
      <c r="AG1179" s="9">
        <v>5.4479999999999995</v>
      </c>
      <c r="AH1179" s="9">
        <v>5.2629999999999999</v>
      </c>
      <c r="AI1179" s="9">
        <v>4.9129999999999994</v>
      </c>
      <c r="AJ1179" s="9">
        <v>4.718</v>
      </c>
      <c r="AK1179" s="9">
        <v>5.2029999999999994</v>
      </c>
      <c r="AL1179" s="9">
        <v>5.2929999999999993</v>
      </c>
      <c r="AM1179" s="9">
        <v>10.872999999999999</v>
      </c>
      <c r="AN1179" s="9">
        <v>5.2629999999999999</v>
      </c>
      <c r="AO1179" s="9">
        <v>5.5179999999999998</v>
      </c>
      <c r="AP1179" s="9">
        <v>5.7229999999999999</v>
      </c>
      <c r="AQ1179" s="9">
        <v>5.2629999999999999</v>
      </c>
      <c r="AR1179" s="9">
        <v>8.173</v>
      </c>
      <c r="AS1179" s="9">
        <v>5.2929999999999993</v>
      </c>
      <c r="AT1179" s="9">
        <v>5.2729999999999997</v>
      </c>
      <c r="AU1179" s="9">
        <v>5.5880000000000001</v>
      </c>
      <c r="AV1179" s="9">
        <v>5.7029999999999994</v>
      </c>
      <c r="AW1179" s="9">
        <v>5.3279999999999994</v>
      </c>
      <c r="AX1179" s="9">
        <v>5.3279999999999994</v>
      </c>
      <c r="AY1179" s="9">
        <v>8.8729999999999993</v>
      </c>
      <c r="BE1179" s="9">
        <v>5.379428571428571</v>
      </c>
      <c r="BF1179" s="9">
        <v>5.1658555618878363</v>
      </c>
      <c r="BG1179" s="9">
        <v>5.5508571428571427</v>
      </c>
      <c r="BH1179" s="9">
        <v>5.5051428571428564</v>
      </c>
      <c r="BI1179" s="9">
        <v>5.0229999999999997</v>
      </c>
      <c r="BJ1179" s="9">
        <v>4.6440714285714284</v>
      </c>
      <c r="BK1179" s="9">
        <v>5.3194285714285714</v>
      </c>
      <c r="BL1179" s="9">
        <v>5.4201428571428565</v>
      </c>
      <c r="BM1179" s="9">
        <v>10.849428571428572</v>
      </c>
      <c r="BN1179" s="9">
        <v>5.3294285714285712</v>
      </c>
      <c r="BO1179" s="9">
        <v>5.6187142857142849</v>
      </c>
      <c r="BP1179" s="9">
        <v>5.879428571428571</v>
      </c>
      <c r="BQ1179" s="9">
        <v>5.4408571428571424</v>
      </c>
      <c r="BR1179" s="9">
        <v>8.927999999999999</v>
      </c>
      <c r="BS1179" s="9">
        <v>5.4015714285714278</v>
      </c>
      <c r="BT1179" s="9">
        <v>5.3858571428571427</v>
      </c>
      <c r="BU1179" s="9">
        <v>5.6933571428571428</v>
      </c>
      <c r="BV1179" s="9">
        <v>5.8219285714285709</v>
      </c>
      <c r="BW1179" s="9">
        <v>5.4244285714285709</v>
      </c>
      <c r="BX1179" s="9">
        <v>5.4244285714285709</v>
      </c>
      <c r="BY1179" s="9">
        <v>10.128</v>
      </c>
      <c r="CA1179" s="9">
        <v>5.46</v>
      </c>
      <c r="CB1179" s="9">
        <v>5.2850000000000001</v>
      </c>
      <c r="CC1179" s="9">
        <v>5.7249999999999996</v>
      </c>
      <c r="CD1179" s="9">
        <v>5.63</v>
      </c>
      <c r="CE1179" s="9">
        <v>5.31</v>
      </c>
      <c r="CF1179" s="9">
        <v>5.21</v>
      </c>
      <c r="CG1179" s="9">
        <v>5.4</v>
      </c>
      <c r="CH1179" s="9">
        <v>5.4494999999999996</v>
      </c>
      <c r="CI1179" s="9">
        <v>10.131</v>
      </c>
      <c r="CJ1179" s="9">
        <v>7.41</v>
      </c>
      <c r="CK1179" s="9">
        <v>5.7969999999999997</v>
      </c>
      <c r="CL1179" s="9">
        <v>7.02</v>
      </c>
      <c r="CM1179" s="9">
        <v>5.54</v>
      </c>
      <c r="CN1179" s="9">
        <v>9.1310000000000002</v>
      </c>
      <c r="CO1179" s="9">
        <v>5.4850000000000003</v>
      </c>
      <c r="CP1179" s="9">
        <v>5.4550000000000001</v>
      </c>
      <c r="CQ1179" s="9">
        <v>5.9340000000000002</v>
      </c>
      <c r="CR1179" s="9">
        <v>6.57</v>
      </c>
      <c r="CS1179" s="9">
        <v>5.625</v>
      </c>
      <c r="CT1179" s="9">
        <v>5.625</v>
      </c>
      <c r="CU1179" s="9">
        <v>9.8410000000000011</v>
      </c>
    </row>
    <row r="1180" spans="1:99" hidden="1" x14ac:dyDescent="0.25">
      <c r="A1180" s="8">
        <v>36976</v>
      </c>
      <c r="B1180" s="5">
        <f t="shared" si="46"/>
        <v>1174</v>
      </c>
      <c r="C1180" s="9"/>
      <c r="E1180" s="16">
        <v>5.28</v>
      </c>
      <c r="F1180" s="16">
        <v>5.1230000000000002</v>
      </c>
      <c r="G1180" s="16">
        <v>5.45</v>
      </c>
      <c r="H1180" s="16">
        <v>5.0750000000000002</v>
      </c>
      <c r="I1180" s="16">
        <v>4.2750000000000004</v>
      </c>
      <c r="J1180" s="16">
        <v>4.5250000000000004</v>
      </c>
      <c r="K1180" s="16">
        <v>5.23</v>
      </c>
      <c r="L1180" s="16">
        <v>5.28</v>
      </c>
      <c r="M1180" s="16">
        <v>10.525</v>
      </c>
      <c r="N1180" s="16">
        <v>4.9749999999999996</v>
      </c>
      <c r="O1180" s="16">
        <v>5.52</v>
      </c>
      <c r="P1180" s="16">
        <v>5.77</v>
      </c>
      <c r="Q1180" s="16">
        <v>5.21</v>
      </c>
      <c r="R1180" s="16">
        <v>6.4249999999999998</v>
      </c>
      <c r="S1180" s="16">
        <v>5.2649999999999997</v>
      </c>
      <c r="T1180" s="16">
        <v>5.28</v>
      </c>
      <c r="U1180" s="16">
        <v>5.66</v>
      </c>
      <c r="V1180" s="16">
        <v>5.76</v>
      </c>
      <c r="W1180" s="16">
        <v>5.34</v>
      </c>
      <c r="X1180" s="16">
        <v>5.34</v>
      </c>
      <c r="Y1180" s="16">
        <v>8.7149999999999999</v>
      </c>
      <c r="AA1180" s="1">
        <v>5.26</v>
      </c>
      <c r="AB1180" s="1">
        <v>5.3220000000000001</v>
      </c>
      <c r="AC1180" s="179">
        <f t="shared" si="45"/>
        <v>0</v>
      </c>
      <c r="AE1180" s="9">
        <v>5.3220000000000001</v>
      </c>
      <c r="AF1180" s="9">
        <v>5.0179502910806404</v>
      </c>
      <c r="AG1180" s="9">
        <v>5.4969999999999999</v>
      </c>
      <c r="AH1180" s="9">
        <v>5.2620000000000005</v>
      </c>
      <c r="AI1180" s="9">
        <v>4.7620000000000005</v>
      </c>
      <c r="AJ1180" s="9">
        <v>4.6269999999999998</v>
      </c>
      <c r="AK1180" s="9">
        <v>5.2519999999999998</v>
      </c>
      <c r="AL1180" s="9">
        <v>5.3395000000000001</v>
      </c>
      <c r="AM1180" s="9">
        <v>10.321999999999999</v>
      </c>
      <c r="AN1180" s="9">
        <v>5.3120000000000003</v>
      </c>
      <c r="AO1180" s="9">
        <v>5.5694999999999997</v>
      </c>
      <c r="AP1180" s="9">
        <v>5.782</v>
      </c>
      <c r="AQ1180" s="9">
        <v>5.282</v>
      </c>
      <c r="AR1180" s="9">
        <v>7.6219999999999999</v>
      </c>
      <c r="AS1180" s="9">
        <v>5.3419999999999996</v>
      </c>
      <c r="AT1180" s="9">
        <v>5.3220000000000001</v>
      </c>
      <c r="AU1180" s="9">
        <v>5.6669999999999998</v>
      </c>
      <c r="AV1180" s="9">
        <v>5.7620000000000005</v>
      </c>
      <c r="AW1180" s="9">
        <v>5.3769999999999998</v>
      </c>
      <c r="AX1180" s="9">
        <v>5.3719999999999999</v>
      </c>
      <c r="AY1180" s="9">
        <v>8.3219999999999992</v>
      </c>
      <c r="BE1180" s="9">
        <v>5.4190000000000014</v>
      </c>
      <c r="BF1180" s="9">
        <v>5.1984214701543783</v>
      </c>
      <c r="BG1180" s="9">
        <v>5.5904285714285731</v>
      </c>
      <c r="BH1180" s="9">
        <v>5.5375714285714297</v>
      </c>
      <c r="BI1180" s="9">
        <v>5.0047142857142868</v>
      </c>
      <c r="BJ1180" s="9">
        <v>4.6486428571428586</v>
      </c>
      <c r="BK1180" s="9">
        <v>5.3590000000000018</v>
      </c>
      <c r="BL1180" s="9">
        <v>5.4593571428571446</v>
      </c>
      <c r="BM1180" s="9">
        <v>10.539000000000001</v>
      </c>
      <c r="BN1180" s="9">
        <v>5.3690000000000015</v>
      </c>
      <c r="BO1180" s="9">
        <v>5.6629285714285729</v>
      </c>
      <c r="BP1180" s="9">
        <v>5.9204285714285732</v>
      </c>
      <c r="BQ1180" s="9">
        <v>5.4761428571428583</v>
      </c>
      <c r="BR1180" s="9">
        <v>8.6175714285714307</v>
      </c>
      <c r="BS1180" s="9">
        <v>5.4411428571428582</v>
      </c>
      <c r="BT1180" s="9">
        <v>5.425428571428573</v>
      </c>
      <c r="BU1180" s="9">
        <v>5.7504285714285732</v>
      </c>
      <c r="BV1180" s="9">
        <v>5.862928571428573</v>
      </c>
      <c r="BW1180" s="9">
        <v>5.4640000000000013</v>
      </c>
      <c r="BX1180" s="9">
        <v>5.4590000000000014</v>
      </c>
      <c r="BY1180" s="9">
        <v>9.7032857142857161</v>
      </c>
      <c r="CA1180" s="9">
        <v>5.4944000000000006</v>
      </c>
      <c r="CB1180" s="9">
        <v>5.3194000000000008</v>
      </c>
      <c r="CC1180" s="9">
        <v>5.7744000000000009</v>
      </c>
      <c r="CD1180" s="9">
        <v>5.6644000000000005</v>
      </c>
      <c r="CE1180" s="9">
        <v>5.3394000000000004</v>
      </c>
      <c r="CF1180" s="9">
        <v>5.2294000000000009</v>
      </c>
      <c r="CG1180" s="9">
        <v>5.434400000000001</v>
      </c>
      <c r="CH1180" s="9">
        <v>5.4839000000000002</v>
      </c>
      <c r="CI1180" s="9">
        <v>10.195399999999999</v>
      </c>
      <c r="CJ1180" s="9">
        <v>7.4744000000000002</v>
      </c>
      <c r="CK1180" s="9">
        <v>5.8314000000000004</v>
      </c>
      <c r="CL1180" s="9">
        <v>7.0544000000000011</v>
      </c>
      <c r="CM1180" s="9">
        <v>5.5744000000000007</v>
      </c>
      <c r="CN1180" s="9">
        <v>9.1953999999999994</v>
      </c>
      <c r="CO1180" s="9">
        <v>5.519400000000001</v>
      </c>
      <c r="CP1180" s="9">
        <v>5.4894000000000007</v>
      </c>
      <c r="CQ1180" s="9">
        <v>5.9684000000000008</v>
      </c>
      <c r="CR1180" s="9">
        <v>6.6044</v>
      </c>
      <c r="CS1180" s="9">
        <v>5.6644000000000005</v>
      </c>
      <c r="CT1180" s="9">
        <v>5.6594000000000007</v>
      </c>
      <c r="CU1180" s="9">
        <v>9.9054000000000002</v>
      </c>
    </row>
    <row r="1181" spans="1:99" hidden="1" x14ac:dyDescent="0.25">
      <c r="A1181" s="8">
        <v>36977</v>
      </c>
      <c r="B1181" s="5">
        <f t="shared" si="46"/>
        <v>1175</v>
      </c>
      <c r="C1181" s="9"/>
      <c r="E1181" s="16">
        <v>5.56</v>
      </c>
      <c r="F1181" s="16">
        <v>5.3339999999999996</v>
      </c>
      <c r="G1181" s="16">
        <v>5.73</v>
      </c>
      <c r="H1181" s="16">
        <v>5.27</v>
      </c>
      <c r="I1181" s="16">
        <v>4.62</v>
      </c>
      <c r="J1181" s="16">
        <v>4.62</v>
      </c>
      <c r="K1181" s="16">
        <v>5.51</v>
      </c>
      <c r="L1181" s="16">
        <v>5.56</v>
      </c>
      <c r="M1181" s="16">
        <v>12</v>
      </c>
      <c r="N1181" s="16">
        <v>5.22</v>
      </c>
      <c r="O1181" s="16">
        <v>5.75</v>
      </c>
      <c r="P1181" s="16">
        <v>6.11</v>
      </c>
      <c r="Q1181" s="16">
        <v>5.49</v>
      </c>
      <c r="R1181" s="16">
        <v>6.5</v>
      </c>
      <c r="S1181" s="16">
        <v>5.5</v>
      </c>
      <c r="T1181" s="16">
        <v>5.55</v>
      </c>
      <c r="U1181" s="16">
        <v>5.97</v>
      </c>
      <c r="V1181" s="16">
        <v>6.08</v>
      </c>
      <c r="W1181" s="16">
        <v>5.62</v>
      </c>
      <c r="X1181" s="16">
        <v>5.62</v>
      </c>
      <c r="Y1181" s="16">
        <v>8.75</v>
      </c>
      <c r="AA1181" s="1">
        <v>5.42</v>
      </c>
      <c r="AB1181" s="1">
        <v>5.6210000000000004</v>
      </c>
      <c r="AC1181" s="179">
        <f t="shared" si="45"/>
        <v>0</v>
      </c>
      <c r="AE1181" s="9">
        <v>5.6210000000000004</v>
      </c>
      <c r="AF1181" s="9">
        <v>5.1442535424995404</v>
      </c>
      <c r="AG1181" s="9">
        <v>5.7860000000000005</v>
      </c>
      <c r="AH1181" s="9">
        <v>5.4410000000000007</v>
      </c>
      <c r="AI1181" s="9">
        <v>4.7910000000000004</v>
      </c>
      <c r="AJ1181" s="9">
        <v>4.641</v>
      </c>
      <c r="AK1181" s="9">
        <v>5.5460000000000003</v>
      </c>
      <c r="AL1181" s="9">
        <v>5.6310000000000002</v>
      </c>
      <c r="AM1181" s="9">
        <v>11.971</v>
      </c>
      <c r="AN1181" s="9">
        <v>5.5110000000000001</v>
      </c>
      <c r="AO1181" s="9">
        <v>5.8685</v>
      </c>
      <c r="AP1181" s="9">
        <v>6.0810000000000004</v>
      </c>
      <c r="AQ1181" s="9">
        <v>5.5110000000000001</v>
      </c>
      <c r="AR1181" s="9">
        <v>9.2710000000000008</v>
      </c>
      <c r="AS1181" s="9">
        <v>5.641</v>
      </c>
      <c r="AT1181" s="9">
        <v>5.6210000000000004</v>
      </c>
      <c r="AU1181" s="9">
        <v>5.9660000000000002</v>
      </c>
      <c r="AV1181" s="9">
        <v>6.0610000000000008</v>
      </c>
      <c r="AW1181" s="9">
        <v>5.6760000000000002</v>
      </c>
      <c r="AX1181" s="9">
        <v>5.6710000000000003</v>
      </c>
      <c r="AY1181" s="9">
        <v>9.1210000000000004</v>
      </c>
      <c r="BE1181" s="9">
        <v>5.6995714285714287</v>
      </c>
      <c r="BF1181" s="9">
        <v>5.4343219346427913</v>
      </c>
      <c r="BG1181" s="9">
        <v>5.8695714285714287</v>
      </c>
      <c r="BH1181" s="9">
        <v>5.7881428571428577</v>
      </c>
      <c r="BI1181" s="9">
        <v>5.2267142857142854</v>
      </c>
      <c r="BJ1181" s="9">
        <v>4.8431428571428574</v>
      </c>
      <c r="BK1181" s="9">
        <v>5.6345714285714283</v>
      </c>
      <c r="BL1181" s="9">
        <v>5.7388571428571433</v>
      </c>
      <c r="BM1181" s="9">
        <v>12.105285714285714</v>
      </c>
      <c r="BN1181" s="9">
        <v>5.6467142857142862</v>
      </c>
      <c r="BO1181" s="9">
        <v>5.9435000000000002</v>
      </c>
      <c r="BP1181" s="9">
        <v>6.2010000000000005</v>
      </c>
      <c r="BQ1181" s="9">
        <v>5.738142857142857</v>
      </c>
      <c r="BR1181" s="9">
        <v>9.8410000000000011</v>
      </c>
      <c r="BS1181" s="9">
        <v>5.7217142857142855</v>
      </c>
      <c r="BT1181" s="9">
        <v>5.7060000000000004</v>
      </c>
      <c r="BU1181" s="9">
        <v>6.0310000000000006</v>
      </c>
      <c r="BV1181" s="9">
        <v>6.1435000000000004</v>
      </c>
      <c r="BW1181" s="9">
        <v>5.7445714285714287</v>
      </c>
      <c r="BX1181" s="9">
        <v>5.7395714285714288</v>
      </c>
      <c r="BY1181" s="9">
        <v>10.926714285714286</v>
      </c>
      <c r="CA1181" s="9">
        <v>5.73</v>
      </c>
      <c r="CB1181" s="9">
        <v>5.55</v>
      </c>
      <c r="CC1181" s="9">
        <v>6.0149999999999997</v>
      </c>
      <c r="CD1181" s="9">
        <v>5.9</v>
      </c>
      <c r="CE1181" s="9">
        <v>5.5750000000000002</v>
      </c>
      <c r="CF1181" s="9">
        <v>5.46</v>
      </c>
      <c r="CG1181" s="9">
        <v>5.665</v>
      </c>
      <c r="CH1181" s="9">
        <v>5.7194999999999991</v>
      </c>
      <c r="CI1181" s="9">
        <v>11.228999999999999</v>
      </c>
      <c r="CJ1181" s="9">
        <v>8.81</v>
      </c>
      <c r="CK1181" s="9">
        <v>6.0669999999999993</v>
      </c>
      <c r="CL1181" s="9">
        <v>7.29</v>
      </c>
      <c r="CM1181" s="9">
        <v>5.81</v>
      </c>
      <c r="CN1181" s="9">
        <v>9.7289999999999992</v>
      </c>
      <c r="CO1181" s="9">
        <v>5.7549999999999999</v>
      </c>
      <c r="CP1181" s="9">
        <v>5.7249999999999996</v>
      </c>
      <c r="CQ1181" s="9">
        <v>6.2039999999999997</v>
      </c>
      <c r="CR1181" s="9">
        <v>6.84</v>
      </c>
      <c r="CS1181" s="9">
        <v>5.9050000000000002</v>
      </c>
      <c r="CT1181" s="9">
        <v>5.9</v>
      </c>
      <c r="CU1181" s="9">
        <v>10.829000000000001</v>
      </c>
    </row>
    <row r="1182" spans="1:99" hidden="1" x14ac:dyDescent="0.25">
      <c r="A1182" s="8">
        <v>36978</v>
      </c>
      <c r="B1182" s="5">
        <f t="shared" si="46"/>
        <v>1176</v>
      </c>
      <c r="C1182" s="9"/>
      <c r="E1182" s="16">
        <v>5.42</v>
      </c>
      <c r="F1182" s="16">
        <v>5.1980000000000004</v>
      </c>
      <c r="G1182" s="16">
        <v>5.59</v>
      </c>
      <c r="H1182" s="16">
        <v>5.0999999999999996</v>
      </c>
      <c r="I1182" s="16">
        <v>4.5999999999999996</v>
      </c>
      <c r="J1182" s="16">
        <v>4.55</v>
      </c>
      <c r="K1182" s="16">
        <v>5.37</v>
      </c>
      <c r="L1182" s="16">
        <v>5.42</v>
      </c>
      <c r="M1182" s="16">
        <v>14.1</v>
      </c>
      <c r="N1182" s="16">
        <v>5.05</v>
      </c>
      <c r="O1182" s="16">
        <v>5.6150000000000002</v>
      </c>
      <c r="P1182" s="16">
        <v>6.0149999999999997</v>
      </c>
      <c r="Q1182" s="16">
        <v>5.35</v>
      </c>
      <c r="R1182" s="16">
        <v>5.8</v>
      </c>
      <c r="S1182" s="16">
        <v>5.35</v>
      </c>
      <c r="T1182" s="16">
        <v>5.39</v>
      </c>
      <c r="U1182" s="16">
        <v>5.8250000000000002</v>
      </c>
      <c r="V1182" s="16">
        <v>5.97</v>
      </c>
      <c r="W1182" s="16">
        <v>5.48</v>
      </c>
      <c r="X1182" s="16">
        <v>5.48</v>
      </c>
      <c r="Y1182" s="16">
        <v>10.35</v>
      </c>
      <c r="AA1182" s="1">
        <v>5.5949999999999998</v>
      </c>
      <c r="AB1182" s="1">
        <v>5.3840000000000003</v>
      </c>
      <c r="AC1182" s="179">
        <f t="shared" si="45"/>
        <v>0</v>
      </c>
      <c r="AE1182" s="9">
        <v>5.3840000000000003</v>
      </c>
      <c r="AF1182" s="9">
        <v>5.1411267080178504</v>
      </c>
      <c r="AG1182" s="9">
        <v>5.5840000000000005</v>
      </c>
      <c r="AH1182" s="9">
        <v>5.34</v>
      </c>
      <c r="AI1182" s="9">
        <v>4.7040000000000006</v>
      </c>
      <c r="AJ1182" s="9">
        <v>4.5840000000000005</v>
      </c>
      <c r="AK1182" s="9">
        <v>5.3140000000000001</v>
      </c>
      <c r="AL1182" s="9">
        <v>5.3949999999999996</v>
      </c>
      <c r="AM1182" s="9">
        <v>12.754000000000001</v>
      </c>
      <c r="AN1182" s="9">
        <v>5.3540000000000001</v>
      </c>
      <c r="AO1182" s="9">
        <v>5.6315</v>
      </c>
      <c r="AP1182" s="9">
        <v>5.8640000000000008</v>
      </c>
      <c r="AQ1182" s="9">
        <v>5.33</v>
      </c>
      <c r="AR1182" s="9">
        <v>7.6340000000000003</v>
      </c>
      <c r="AS1182" s="9">
        <v>5.4039999999999999</v>
      </c>
      <c r="AT1182" s="9">
        <v>5.3640000000000008</v>
      </c>
      <c r="AU1182" s="9">
        <v>5.7290000000000001</v>
      </c>
      <c r="AV1182" s="9">
        <v>5.8440000000000003</v>
      </c>
      <c r="AW1182" s="9">
        <v>5.4390000000000001</v>
      </c>
      <c r="AX1182" s="9">
        <v>5.4340000000000002</v>
      </c>
      <c r="AY1182" s="9">
        <v>8.9640000000000004</v>
      </c>
      <c r="BE1182" s="9">
        <v>5.5121428571428561</v>
      </c>
      <c r="BF1182" s="9">
        <v>5.2803038154311208</v>
      </c>
      <c r="BG1182" s="9">
        <v>5.6871428571428559</v>
      </c>
      <c r="BH1182" s="9">
        <v>5.625857142857142</v>
      </c>
      <c r="BI1182" s="9">
        <v>5.0178571428571415</v>
      </c>
      <c r="BJ1182" s="9">
        <v>4.6785714285714279</v>
      </c>
      <c r="BK1182" s="9">
        <v>5.4521428571428565</v>
      </c>
      <c r="BL1182" s="9">
        <v>5.5515714285714273</v>
      </c>
      <c r="BM1182" s="9">
        <v>12.520714285714284</v>
      </c>
      <c r="BN1182" s="9">
        <v>5.4707142857142843</v>
      </c>
      <c r="BO1182" s="9">
        <v>5.7560714285714276</v>
      </c>
      <c r="BP1182" s="9">
        <v>6.0164285714285706</v>
      </c>
      <c r="BQ1182" s="9">
        <v>5.5665714285714278</v>
      </c>
      <c r="BR1182" s="9">
        <v>9.9107142857142847</v>
      </c>
      <c r="BS1182" s="9">
        <v>5.5342857142857129</v>
      </c>
      <c r="BT1182" s="9">
        <v>5.5157142857142851</v>
      </c>
      <c r="BU1182" s="9">
        <v>5.843571428571428</v>
      </c>
      <c r="BV1182" s="9">
        <v>5.9589285714285705</v>
      </c>
      <c r="BW1182" s="9">
        <v>5.5571428571428561</v>
      </c>
      <c r="BX1182" s="9">
        <v>5.5521428571428562</v>
      </c>
      <c r="BY1182" s="9">
        <v>11.207857142857142</v>
      </c>
      <c r="CA1182" s="9">
        <v>5.6059999999999999</v>
      </c>
      <c r="CB1182" s="9">
        <v>5.4359999999999999</v>
      </c>
      <c r="CC1182" s="9">
        <v>5.891</v>
      </c>
      <c r="CD1182" s="9">
        <v>5.7759999999999998</v>
      </c>
      <c r="CE1182" s="9">
        <v>5.4359999999999999</v>
      </c>
      <c r="CF1182" s="9">
        <v>5.3410000000000002</v>
      </c>
      <c r="CG1182" s="9">
        <v>5.5460000000000003</v>
      </c>
      <c r="CH1182" s="9">
        <v>5.5954999999999995</v>
      </c>
      <c r="CI1182" s="9">
        <v>12.205</v>
      </c>
      <c r="CJ1182" s="9">
        <v>8.8559999999999999</v>
      </c>
      <c r="CK1182" s="9">
        <v>5.9429999999999996</v>
      </c>
      <c r="CL1182" s="9">
        <v>7.2</v>
      </c>
      <c r="CM1182" s="9">
        <v>5.6859999999999999</v>
      </c>
      <c r="CN1182" s="9">
        <v>10.705</v>
      </c>
      <c r="CO1182" s="9">
        <v>5.6310000000000002</v>
      </c>
      <c r="CP1182" s="9">
        <v>5.601</v>
      </c>
      <c r="CQ1182" s="9">
        <v>6.08</v>
      </c>
      <c r="CR1182" s="9">
        <v>6.758</v>
      </c>
      <c r="CS1182" s="9">
        <v>5.7809999999999997</v>
      </c>
      <c r="CT1182" s="9">
        <v>5.7759999999999998</v>
      </c>
      <c r="CU1182" s="9">
        <v>11.805</v>
      </c>
    </row>
    <row r="1183" spans="1:99" hidden="1" x14ac:dyDescent="0.25">
      <c r="A1183" s="8">
        <v>36979</v>
      </c>
      <c r="B1183" s="5">
        <f t="shared" si="46"/>
        <v>1177</v>
      </c>
      <c r="C1183" s="9"/>
      <c r="E1183" s="16">
        <v>5.24</v>
      </c>
      <c r="F1183" s="16">
        <v>5.1411267</v>
      </c>
      <c r="G1183" s="16">
        <v>5.45</v>
      </c>
      <c r="H1183" s="16">
        <v>5.22</v>
      </c>
      <c r="I1183" s="16">
        <v>4.54</v>
      </c>
      <c r="J1183" s="16">
        <v>4.43</v>
      </c>
      <c r="K1183" s="16">
        <v>5.19</v>
      </c>
      <c r="L1183" s="16">
        <v>5.26</v>
      </c>
      <c r="M1183" s="16">
        <v>14.35</v>
      </c>
      <c r="N1183" s="16">
        <v>5.3540000000000001</v>
      </c>
      <c r="O1183" s="16">
        <v>5.5</v>
      </c>
      <c r="P1183" s="16">
        <v>5.74</v>
      </c>
      <c r="Q1183" s="16">
        <v>5.18</v>
      </c>
      <c r="R1183" s="16">
        <v>7.03</v>
      </c>
      <c r="S1183" s="16">
        <v>5.26</v>
      </c>
      <c r="T1183" s="16">
        <v>5.23</v>
      </c>
      <c r="U1183" s="16">
        <v>5.63</v>
      </c>
      <c r="V1183" s="16">
        <v>5.71</v>
      </c>
      <c r="W1183" s="16">
        <v>5.34</v>
      </c>
      <c r="X1183" s="16">
        <v>5.34</v>
      </c>
      <c r="Y1183" s="16">
        <v>7.45</v>
      </c>
      <c r="AA1183" s="1">
        <v>5.42</v>
      </c>
      <c r="AB1183" s="1">
        <v>5.274</v>
      </c>
      <c r="AC1183" s="179">
        <f t="shared" si="45"/>
        <v>0</v>
      </c>
      <c r="AE1183" s="9">
        <v>5.274</v>
      </c>
      <c r="AF1183" s="9">
        <v>5.0590000000000002</v>
      </c>
      <c r="AG1183" s="9">
        <v>5.444</v>
      </c>
      <c r="AH1183" s="9">
        <v>5.2839999999999998</v>
      </c>
      <c r="AI1183" s="9">
        <v>4.6040000000000001</v>
      </c>
      <c r="AJ1183" s="9">
        <v>4.274</v>
      </c>
      <c r="AK1183" s="9">
        <v>5.2089999999999996</v>
      </c>
      <c r="AL1183" s="9">
        <v>5.3064999999999998</v>
      </c>
      <c r="AM1183" s="9">
        <v>11.873999999999999</v>
      </c>
      <c r="AN1183" s="9">
        <v>5.2039999999999997</v>
      </c>
      <c r="AO1183" s="9">
        <v>5.5140000000000002</v>
      </c>
      <c r="AP1183" s="9">
        <v>5.7039999999999997</v>
      </c>
      <c r="AQ1183" s="9">
        <v>5.2640000000000002</v>
      </c>
      <c r="AR1183" s="9">
        <v>9.6739999999999995</v>
      </c>
      <c r="AS1183" s="9">
        <v>5.2965</v>
      </c>
      <c r="AT1183" s="9">
        <v>5.2815000000000003</v>
      </c>
      <c r="AU1183" s="9">
        <v>5.5890000000000004</v>
      </c>
      <c r="AV1183" s="9">
        <v>5.6864999999999997</v>
      </c>
      <c r="AW1183" s="9">
        <v>5.3140000000000001</v>
      </c>
      <c r="AX1183" s="9">
        <v>5.3090000000000002</v>
      </c>
      <c r="AY1183" s="9">
        <v>10.974</v>
      </c>
      <c r="BE1183" s="9">
        <v>5.3551666666666664</v>
      </c>
      <c r="BF1183" s="9">
        <v>5.1351666666666667</v>
      </c>
      <c r="BG1183" s="9">
        <v>5.5309999999999997</v>
      </c>
      <c r="BH1183" s="9">
        <v>5.4834999999999994</v>
      </c>
      <c r="BI1183" s="9">
        <v>4.7768333333333333</v>
      </c>
      <c r="BJ1183" s="9">
        <v>4.371833333333333</v>
      </c>
      <c r="BK1183" s="9">
        <v>5.2968333333333328</v>
      </c>
      <c r="BL1183" s="9">
        <v>5.3993333333333329</v>
      </c>
      <c r="BM1183" s="9">
        <v>11.8385</v>
      </c>
      <c r="BN1183" s="9">
        <v>5.3235000000000001</v>
      </c>
      <c r="BO1183" s="9">
        <v>5.5984999999999996</v>
      </c>
      <c r="BP1183" s="9">
        <v>5.8635000000000002</v>
      </c>
      <c r="BQ1183" s="9">
        <v>5.415166666666666</v>
      </c>
      <c r="BR1183" s="9">
        <v>9.6468333333333334</v>
      </c>
      <c r="BS1183" s="9">
        <v>5.3776666666666664</v>
      </c>
      <c r="BT1183" s="9">
        <v>5.3626666666666667</v>
      </c>
      <c r="BU1183" s="9">
        <v>5.684333333333333</v>
      </c>
      <c r="BV1183" s="9">
        <v>5.7997499999999995</v>
      </c>
      <c r="BW1183" s="9">
        <v>5.3951666666666664</v>
      </c>
      <c r="BX1183" s="9">
        <v>5.3901666666666666</v>
      </c>
      <c r="BY1183" s="9">
        <v>10.938500000000001</v>
      </c>
      <c r="CA1183" s="9">
        <v>5.4489999999999998</v>
      </c>
      <c r="CB1183" s="9">
        <v>5.2839999999999998</v>
      </c>
      <c r="CC1183" s="9">
        <v>5.734</v>
      </c>
      <c r="CD1183" s="9">
        <v>5.6189999999999998</v>
      </c>
      <c r="CE1183" s="9">
        <v>5.2839999999999998</v>
      </c>
      <c r="CF1183" s="9">
        <v>5.1739999999999995</v>
      </c>
      <c r="CG1183" s="9">
        <v>5.3890000000000002</v>
      </c>
      <c r="CH1183" s="9">
        <v>5.4384999999999994</v>
      </c>
      <c r="CI1183" s="9">
        <v>11.372999999999999</v>
      </c>
      <c r="CJ1183" s="9">
        <v>8.3490000000000002</v>
      </c>
      <c r="CK1183" s="9">
        <v>5.7859999999999996</v>
      </c>
      <c r="CL1183" s="9">
        <v>7.0430000000000001</v>
      </c>
      <c r="CM1183" s="9">
        <v>5.5289999999999999</v>
      </c>
      <c r="CN1183" s="9">
        <v>9.8729999999999993</v>
      </c>
      <c r="CO1183" s="9">
        <v>5.4740000000000002</v>
      </c>
      <c r="CP1183" s="9">
        <v>5.444</v>
      </c>
      <c r="CQ1183" s="9">
        <v>5.9429999999999996</v>
      </c>
      <c r="CR1183" s="9">
        <v>6.601</v>
      </c>
      <c r="CS1183" s="9">
        <v>5.6289999999999996</v>
      </c>
      <c r="CT1183" s="9">
        <v>5.6189999999999998</v>
      </c>
      <c r="CU1183" s="9">
        <v>10.973000000000001</v>
      </c>
    </row>
    <row r="1184" spans="1:99" hidden="1" x14ac:dyDescent="0.25">
      <c r="A1184" s="8">
        <v>36980</v>
      </c>
      <c r="B1184" s="5">
        <f t="shared" si="46"/>
        <v>1178</v>
      </c>
      <c r="C1184" s="9"/>
      <c r="E1184" s="16">
        <v>5.0199999999999996</v>
      </c>
      <c r="F1184" s="16">
        <v>5.0860000000000003</v>
      </c>
      <c r="G1184" s="16">
        <v>5.23</v>
      </c>
      <c r="H1184" s="16">
        <v>4.91</v>
      </c>
      <c r="I1184" s="16">
        <v>4.01</v>
      </c>
      <c r="J1184" s="16">
        <v>4.01</v>
      </c>
      <c r="K1184" s="16">
        <v>4.97</v>
      </c>
      <c r="L1184" s="16">
        <v>5.04</v>
      </c>
      <c r="M1184" s="16">
        <v>12.75</v>
      </c>
      <c r="N1184" s="16">
        <v>4.71</v>
      </c>
      <c r="O1184" s="16">
        <v>5.31</v>
      </c>
      <c r="P1184" s="16">
        <v>5.51</v>
      </c>
      <c r="Q1184" s="16">
        <v>4.96</v>
      </c>
      <c r="R1184" s="16">
        <v>6.46</v>
      </c>
      <c r="S1184" s="16">
        <v>5.04</v>
      </c>
      <c r="T1184" s="16">
        <v>5</v>
      </c>
      <c r="U1184" s="16">
        <v>5.42</v>
      </c>
      <c r="V1184" s="16">
        <v>5.49</v>
      </c>
      <c r="W1184" s="16">
        <v>5.07</v>
      </c>
      <c r="X1184" s="16">
        <v>5.12</v>
      </c>
      <c r="Y1184" s="16">
        <v>9.01</v>
      </c>
      <c r="AA1184" s="1">
        <v>5.28</v>
      </c>
      <c r="AB1184" s="1">
        <v>5.0250000000000004</v>
      </c>
      <c r="AC1184" s="179">
        <f t="shared" si="45"/>
        <v>0</v>
      </c>
      <c r="AE1184" s="9">
        <v>5.0250000000000004</v>
      </c>
      <c r="AF1184" s="9">
        <v>4.82</v>
      </c>
      <c r="AG1184" s="9">
        <v>5.21</v>
      </c>
      <c r="AH1184" s="9">
        <v>4.9950000000000001</v>
      </c>
      <c r="AI1184" s="9">
        <v>4.38</v>
      </c>
      <c r="AJ1184" s="9">
        <v>4.07</v>
      </c>
      <c r="AK1184" s="9">
        <v>4.96</v>
      </c>
      <c r="AL1184" s="9">
        <v>5.0525000000000002</v>
      </c>
      <c r="AM1184" s="9">
        <v>11.775</v>
      </c>
      <c r="AN1184" s="9">
        <v>5.0149999999999997</v>
      </c>
      <c r="AO1184" s="9">
        <v>5.2649999999999997</v>
      </c>
      <c r="AP1184" s="9">
        <v>5.4550000000000001</v>
      </c>
      <c r="AQ1184" s="9">
        <v>4.99</v>
      </c>
      <c r="AR1184" s="9">
        <v>9.5749999999999993</v>
      </c>
      <c r="AS1184" s="9">
        <v>5.0475000000000003</v>
      </c>
      <c r="AT1184" s="9">
        <v>5.0324999999999998</v>
      </c>
      <c r="AU1184" s="9">
        <v>5.34</v>
      </c>
      <c r="AV1184" s="9">
        <v>5.4375</v>
      </c>
      <c r="AW1184" s="9">
        <v>5.08</v>
      </c>
      <c r="AX1184" s="9">
        <v>5.07</v>
      </c>
      <c r="AY1184" s="9">
        <v>10.875</v>
      </c>
      <c r="BE1184" s="9">
        <v>5.1053333333333333</v>
      </c>
      <c r="BF1184" s="9">
        <v>4.9003333333333332</v>
      </c>
      <c r="BG1184" s="9">
        <v>5.2961666666666662</v>
      </c>
      <c r="BH1184" s="9">
        <v>5.2153333333333336</v>
      </c>
      <c r="BI1184" s="9">
        <v>4.4911666666666665</v>
      </c>
      <c r="BJ1184" s="9">
        <v>4.1645000000000003</v>
      </c>
      <c r="BK1184" s="9">
        <v>5.0469999999999997</v>
      </c>
      <c r="BL1184" s="9">
        <v>5.1453333333333333</v>
      </c>
      <c r="BM1184" s="9">
        <v>11.913666666666668</v>
      </c>
      <c r="BN1184" s="9">
        <v>5.1236666666666668</v>
      </c>
      <c r="BO1184" s="9">
        <v>5.3486666666666665</v>
      </c>
      <c r="BP1184" s="9">
        <v>5.613666666666667</v>
      </c>
      <c r="BQ1184" s="9">
        <v>5.1511666666666667</v>
      </c>
      <c r="BR1184" s="9">
        <v>9.7219999999999995</v>
      </c>
      <c r="BS1184" s="9">
        <v>5.1278333333333332</v>
      </c>
      <c r="BT1184" s="9">
        <v>5.1128333333333336</v>
      </c>
      <c r="BU1184" s="9">
        <v>5.4344999999999999</v>
      </c>
      <c r="BV1184" s="9">
        <v>5.5499166666666664</v>
      </c>
      <c r="BW1184" s="9">
        <v>5.160333333333333</v>
      </c>
      <c r="BX1184" s="9">
        <v>5.1503333333333332</v>
      </c>
      <c r="BY1184" s="9">
        <v>11.013666666666666</v>
      </c>
      <c r="CA1184" s="9">
        <v>5.2159999999999993</v>
      </c>
      <c r="CB1184" s="9">
        <v>5.0659999999999989</v>
      </c>
      <c r="CC1184" s="9">
        <v>5.5059999999999993</v>
      </c>
      <c r="CD1184" s="9">
        <v>5.3759999999999994</v>
      </c>
      <c r="CE1184" s="9">
        <v>5.0509999999999993</v>
      </c>
      <c r="CF1184" s="9">
        <v>4.9459999999999997</v>
      </c>
      <c r="CG1184" s="9">
        <v>5.1559999999999997</v>
      </c>
      <c r="CH1184" s="9">
        <v>5.2054999999999989</v>
      </c>
      <c r="CI1184" s="9">
        <v>11.82</v>
      </c>
      <c r="CJ1184" s="9">
        <v>8.3159999999999989</v>
      </c>
      <c r="CK1184" s="9">
        <v>5.552999999999999</v>
      </c>
      <c r="CL1184" s="9">
        <v>6.8879999999999999</v>
      </c>
      <c r="CM1184" s="9">
        <v>5.2859999999999996</v>
      </c>
      <c r="CN1184" s="9">
        <v>10.32</v>
      </c>
      <c r="CO1184" s="9">
        <v>5.2409999999999997</v>
      </c>
      <c r="CP1184" s="9">
        <v>5.2109999999999994</v>
      </c>
      <c r="CQ1184" s="9">
        <v>5.71</v>
      </c>
      <c r="CR1184" s="9">
        <v>6.3679999999999994</v>
      </c>
      <c r="CS1184" s="9">
        <v>5.4109999999999996</v>
      </c>
      <c r="CT1184" s="9">
        <v>5.3909999999999991</v>
      </c>
      <c r="CU1184" s="9">
        <v>11.42</v>
      </c>
    </row>
    <row r="1185" spans="1:99" hidden="1" x14ac:dyDescent="0.25">
      <c r="A1185" s="8">
        <v>36983</v>
      </c>
      <c r="B1185" s="5">
        <f t="shared" si="46"/>
        <v>1179</v>
      </c>
      <c r="C1185" s="9"/>
      <c r="E1185" s="16">
        <v>5.08</v>
      </c>
      <c r="F1185" s="16">
        <v>4.8639999999999999</v>
      </c>
      <c r="G1185" s="16">
        <v>5.24</v>
      </c>
      <c r="H1185" s="16">
        <v>5.0199999999999996</v>
      </c>
      <c r="I1185" s="16">
        <v>4.17</v>
      </c>
      <c r="J1185" s="16">
        <v>3.77</v>
      </c>
      <c r="K1185" s="16">
        <v>4.9800000000000004</v>
      </c>
      <c r="L1185" s="16">
        <v>5.12</v>
      </c>
      <c r="M1185" s="16">
        <v>14.2</v>
      </c>
      <c r="N1185" s="16">
        <v>5.12</v>
      </c>
      <c r="O1185" s="16">
        <v>5.4</v>
      </c>
      <c r="P1185" s="16">
        <v>5.63</v>
      </c>
      <c r="Q1185" s="16">
        <v>5.04</v>
      </c>
      <c r="R1185" s="16">
        <v>6.1</v>
      </c>
      <c r="S1185" s="16">
        <v>5.1100000000000003</v>
      </c>
      <c r="T1185" s="16">
        <v>5.07</v>
      </c>
      <c r="U1185" s="16">
        <v>5.4450000000000003</v>
      </c>
      <c r="V1185" s="16">
        <v>5.57</v>
      </c>
      <c r="W1185" s="16">
        <v>5.13</v>
      </c>
      <c r="X1185" s="16">
        <v>5.13</v>
      </c>
      <c r="Y1185" s="16">
        <v>9.6</v>
      </c>
      <c r="AA1185" s="1">
        <v>4.95</v>
      </c>
      <c r="AB1185" s="1">
        <v>5.1029999999999998</v>
      </c>
      <c r="AC1185" s="179">
        <f t="shared" ref="AC1185:AC1248" si="47">AE1185-AB1185</f>
        <v>0</v>
      </c>
      <c r="AE1185" s="9">
        <v>5.1029999999999998</v>
      </c>
      <c r="AF1185" s="9">
        <v>4.9139460454913797</v>
      </c>
      <c r="AG1185" s="9">
        <v>5.2679999999999998</v>
      </c>
      <c r="AH1185" s="9">
        <v>5.1229999999999993</v>
      </c>
      <c r="AI1185" s="9">
        <v>4.3129999999999997</v>
      </c>
      <c r="AJ1185" s="9">
        <v>4.0529999999999999</v>
      </c>
      <c r="AK1185" s="9">
        <v>5.0329999999999995</v>
      </c>
      <c r="AL1185" s="9">
        <v>5.133</v>
      </c>
      <c r="AM1185" s="9">
        <v>13.403</v>
      </c>
      <c r="AN1185" s="9">
        <v>5.1229999999999993</v>
      </c>
      <c r="AO1185" s="9">
        <v>5.343</v>
      </c>
      <c r="AP1185" s="9">
        <v>5.5529999999999999</v>
      </c>
      <c r="AQ1185" s="9">
        <v>5.1029999999999998</v>
      </c>
      <c r="AR1185" s="9">
        <v>8.1029999999999998</v>
      </c>
      <c r="AS1185" s="9">
        <v>5.1254999999999997</v>
      </c>
      <c r="AT1185" s="9">
        <v>5.1105</v>
      </c>
      <c r="AU1185" s="9">
        <v>5.4329999999999998</v>
      </c>
      <c r="AV1185" s="9">
        <v>5.5329999999999995</v>
      </c>
      <c r="AW1185" s="9">
        <v>5.1579999999999995</v>
      </c>
      <c r="AX1185" s="9">
        <v>5.1479999999999997</v>
      </c>
      <c r="AY1185" s="9">
        <v>9.6029999999999998</v>
      </c>
      <c r="BE1185" s="9">
        <v>5.1726666666666672</v>
      </c>
      <c r="BF1185" s="9">
        <v>4.9703243409152309</v>
      </c>
      <c r="BG1185" s="9">
        <v>5.3435000000000006</v>
      </c>
      <c r="BH1185" s="9">
        <v>5.3110000000000008</v>
      </c>
      <c r="BI1185" s="9">
        <v>4.6010000000000009</v>
      </c>
      <c r="BJ1185" s="9">
        <v>4.0951666666666675</v>
      </c>
      <c r="BK1185" s="9">
        <v>5.1093333333333337</v>
      </c>
      <c r="BL1185" s="9">
        <v>5.2130833333333335</v>
      </c>
      <c r="BM1185" s="9">
        <v>13.363500000000002</v>
      </c>
      <c r="BN1185" s="9">
        <v>5.1976666666666675</v>
      </c>
      <c r="BO1185" s="9">
        <v>5.4160000000000004</v>
      </c>
      <c r="BP1185" s="9">
        <v>5.6860000000000008</v>
      </c>
      <c r="BQ1185" s="9">
        <v>5.2376666666666676</v>
      </c>
      <c r="BR1185" s="9">
        <v>9.5476666666666681</v>
      </c>
      <c r="BS1185" s="9">
        <v>5.1951666666666672</v>
      </c>
      <c r="BT1185" s="9">
        <v>5.1801666666666675</v>
      </c>
      <c r="BU1185" s="9">
        <v>5.5068333333333337</v>
      </c>
      <c r="BV1185" s="9">
        <v>5.6235000000000008</v>
      </c>
      <c r="BW1185" s="9">
        <v>5.2276666666666669</v>
      </c>
      <c r="BX1185" s="9">
        <v>5.2176666666666671</v>
      </c>
      <c r="BY1185" s="9">
        <v>11.131</v>
      </c>
      <c r="CA1185" s="9">
        <v>5.2655999999999992</v>
      </c>
      <c r="CB1185" s="9">
        <v>5.1205999999999996</v>
      </c>
      <c r="CC1185" s="9">
        <v>5.5555999999999992</v>
      </c>
      <c r="CD1185" s="9">
        <v>5.4455999999999989</v>
      </c>
      <c r="CE1185" s="9">
        <v>5.0755999999999988</v>
      </c>
      <c r="CF1185" s="9">
        <v>4.9705999999999992</v>
      </c>
      <c r="CG1185" s="9">
        <v>5.2005999999999988</v>
      </c>
      <c r="CH1185" s="9">
        <v>5.2550999999999988</v>
      </c>
      <c r="CI1185" s="9">
        <v>12.614599999999999</v>
      </c>
      <c r="CJ1185" s="9">
        <v>8.5055999999999994</v>
      </c>
      <c r="CK1185" s="9">
        <v>5.6025999999999989</v>
      </c>
      <c r="CL1185" s="9">
        <v>6.9375999999999998</v>
      </c>
      <c r="CM1185" s="9">
        <v>5.3455999999999992</v>
      </c>
      <c r="CN1185" s="9">
        <v>10.265599999999999</v>
      </c>
      <c r="CO1185" s="9">
        <v>5.2905999999999995</v>
      </c>
      <c r="CP1185" s="9">
        <v>5.2605999999999993</v>
      </c>
      <c r="CQ1185" s="9">
        <v>5.7595999999999989</v>
      </c>
      <c r="CR1185" s="9">
        <v>6.4175999999999993</v>
      </c>
      <c r="CS1185" s="9">
        <v>5.4655999999999993</v>
      </c>
      <c r="CT1185" s="9">
        <v>5.4455999999999989</v>
      </c>
      <c r="CU1185" s="9">
        <v>11.765599999999999</v>
      </c>
    </row>
    <row r="1186" spans="1:99" hidden="1" x14ac:dyDescent="0.25">
      <c r="A1186" s="8">
        <v>36984</v>
      </c>
      <c r="B1186" s="5">
        <f t="shared" si="46"/>
        <v>1180</v>
      </c>
      <c r="C1186" s="9"/>
      <c r="E1186" s="16">
        <v>5.1100000000000003</v>
      </c>
      <c r="F1186" s="16">
        <v>4.9189999999999996</v>
      </c>
      <c r="G1186" s="16">
        <v>5.2350000000000003</v>
      </c>
      <c r="H1186" s="16">
        <v>5.1349999999999998</v>
      </c>
      <c r="I1186" s="16">
        <v>4.5599999999999996</v>
      </c>
      <c r="J1186" s="16">
        <v>4.41</v>
      </c>
      <c r="K1186" s="16">
        <v>5.01</v>
      </c>
      <c r="L1186" s="16">
        <v>5.14</v>
      </c>
      <c r="M1186" s="16">
        <v>15.7</v>
      </c>
      <c r="N1186" s="16">
        <v>5.16</v>
      </c>
      <c r="O1186" s="16">
        <v>5.4249999999999998</v>
      </c>
      <c r="P1186" s="16">
        <v>5.62</v>
      </c>
      <c r="Q1186" s="16">
        <v>5.0999999999999996</v>
      </c>
      <c r="R1186" s="16">
        <v>6.35</v>
      </c>
      <c r="S1186" s="16">
        <v>5.15</v>
      </c>
      <c r="T1186" s="16">
        <v>5.09</v>
      </c>
      <c r="U1186" s="16">
        <v>5.51</v>
      </c>
      <c r="V1186" s="16">
        <v>5.6</v>
      </c>
      <c r="W1186" s="16">
        <v>5.16</v>
      </c>
      <c r="X1186" s="16">
        <v>5.16</v>
      </c>
      <c r="Y1186" s="16">
        <v>11.5</v>
      </c>
      <c r="AA1186" s="1">
        <v>5.17</v>
      </c>
      <c r="AB1186" s="1">
        <v>5.1150000000000002</v>
      </c>
      <c r="AC1186" s="179">
        <f t="shared" si="47"/>
        <v>0</v>
      </c>
      <c r="AE1186" s="9">
        <v>5.1150000000000002</v>
      </c>
      <c r="AF1186" s="9">
        <v>4.93258057898578</v>
      </c>
      <c r="AG1186" s="9">
        <v>5.2750000000000004</v>
      </c>
      <c r="AH1186" s="9">
        <v>5.14</v>
      </c>
      <c r="AI1186" s="9">
        <v>4.5449999999999999</v>
      </c>
      <c r="AJ1186" s="9">
        <v>4.2450000000000001</v>
      </c>
      <c r="AK1186" s="9">
        <v>5.0350000000000001</v>
      </c>
      <c r="AL1186" s="9">
        <v>5.1449999999999996</v>
      </c>
      <c r="AM1186" s="9">
        <v>14.615</v>
      </c>
      <c r="AN1186" s="9">
        <v>5.1349999999999998</v>
      </c>
      <c r="AO1186" s="9">
        <v>5.3550000000000004</v>
      </c>
      <c r="AP1186" s="9">
        <v>5.5650000000000004</v>
      </c>
      <c r="AQ1186" s="9">
        <v>5.1050000000000004</v>
      </c>
      <c r="AR1186" s="9">
        <v>8.7550000000000008</v>
      </c>
      <c r="AS1186" s="9">
        <v>5.1375000000000002</v>
      </c>
      <c r="AT1186" s="9">
        <v>5.1224999999999996</v>
      </c>
      <c r="AU1186" s="9">
        <v>5.4450000000000003</v>
      </c>
      <c r="AV1186" s="9">
        <v>5.5449999999999999</v>
      </c>
      <c r="AW1186" s="9">
        <v>5.16</v>
      </c>
      <c r="AX1186" s="9">
        <v>5.15</v>
      </c>
      <c r="AY1186" s="9">
        <v>10.654999999999999</v>
      </c>
      <c r="BE1186" s="9">
        <v>5.1920000000000002</v>
      </c>
      <c r="BF1186" s="9">
        <v>4.9970134298309636</v>
      </c>
      <c r="BG1186" s="9">
        <v>5.3578333333333337</v>
      </c>
      <c r="BH1186" s="9">
        <v>5.3369999999999997</v>
      </c>
      <c r="BI1186" s="9">
        <v>4.7153333333333336</v>
      </c>
      <c r="BJ1186" s="9">
        <v>4.2853333333333339</v>
      </c>
      <c r="BK1186" s="9">
        <v>5.1186666666666669</v>
      </c>
      <c r="BL1186" s="9">
        <v>5.2324166666666665</v>
      </c>
      <c r="BM1186" s="9">
        <v>14.566166666666668</v>
      </c>
      <c r="BN1186" s="9">
        <v>5.2236666666666665</v>
      </c>
      <c r="BO1186" s="9">
        <v>5.4353333333333333</v>
      </c>
      <c r="BP1186" s="9">
        <v>5.7053333333333338</v>
      </c>
      <c r="BQ1186" s="9">
        <v>5.2553333333333336</v>
      </c>
      <c r="BR1186" s="9">
        <v>10.190333333333335</v>
      </c>
      <c r="BS1186" s="9">
        <v>5.2145000000000001</v>
      </c>
      <c r="BT1186" s="9">
        <v>5.1995000000000005</v>
      </c>
      <c r="BU1186" s="9">
        <v>5.5261666666666667</v>
      </c>
      <c r="BV1186" s="9">
        <v>5.6428333333333338</v>
      </c>
      <c r="BW1186" s="9">
        <v>5.2370000000000001</v>
      </c>
      <c r="BX1186" s="9">
        <v>5.2270000000000003</v>
      </c>
      <c r="BY1186" s="9">
        <v>12.173666666666666</v>
      </c>
      <c r="CA1186" s="9">
        <v>5.2879999999999994</v>
      </c>
      <c r="CB1186" s="9">
        <v>5.1429999999999998</v>
      </c>
      <c r="CC1186" s="9">
        <v>5.5679999999999996</v>
      </c>
      <c r="CD1186" s="9">
        <v>5.4779999999999998</v>
      </c>
      <c r="CE1186" s="9">
        <v>5.1129999999999995</v>
      </c>
      <c r="CF1186" s="9">
        <v>4.9979999999999993</v>
      </c>
      <c r="CG1186" s="9">
        <v>5.2129999999999992</v>
      </c>
      <c r="CH1186" s="9">
        <v>5.2774999999999999</v>
      </c>
      <c r="CI1186" s="9">
        <v>13.437000000000001</v>
      </c>
      <c r="CJ1186" s="9">
        <v>9.3279999999999994</v>
      </c>
      <c r="CK1186" s="9">
        <v>5.625</v>
      </c>
      <c r="CL1186" s="9">
        <v>6.96</v>
      </c>
      <c r="CM1186" s="9">
        <v>5.3679999999999994</v>
      </c>
      <c r="CN1186" s="9">
        <v>11.238</v>
      </c>
      <c r="CO1186" s="9">
        <v>5.3129999999999997</v>
      </c>
      <c r="CP1186" s="9">
        <v>5.2829999999999995</v>
      </c>
      <c r="CQ1186" s="9">
        <v>5.7819999999999991</v>
      </c>
      <c r="CR1186" s="9">
        <v>6.44</v>
      </c>
      <c r="CS1186" s="9">
        <v>5.4779999999999998</v>
      </c>
      <c r="CT1186" s="9">
        <v>5.4579999999999993</v>
      </c>
      <c r="CU1186" s="9">
        <v>12.488</v>
      </c>
    </row>
    <row r="1187" spans="1:99" hidden="1" x14ac:dyDescent="0.25">
      <c r="A1187" s="8">
        <v>36985</v>
      </c>
      <c r="B1187" s="5">
        <f t="shared" si="46"/>
        <v>1181</v>
      </c>
      <c r="C1187" s="9"/>
      <c r="E1187" s="16">
        <v>5.16</v>
      </c>
      <c r="F1187" s="16">
        <v>4.9560000000000004</v>
      </c>
      <c r="G1187" s="16">
        <v>5.27</v>
      </c>
      <c r="H1187" s="16">
        <v>5.1749999999999998</v>
      </c>
      <c r="I1187" s="16">
        <v>4.6550000000000002</v>
      </c>
      <c r="J1187" s="16">
        <v>4.4050000000000002</v>
      </c>
      <c r="K1187" s="16">
        <v>5.0599999999999996</v>
      </c>
      <c r="L1187" s="16">
        <v>5.19</v>
      </c>
      <c r="M1187" s="16">
        <v>14.555</v>
      </c>
      <c r="N1187" s="16">
        <v>5.2050000000000001</v>
      </c>
      <c r="O1187" s="16">
        <v>5.4550000000000001</v>
      </c>
      <c r="P1187" s="16">
        <v>5.62</v>
      </c>
      <c r="Q1187" s="16">
        <v>5.15</v>
      </c>
      <c r="R1187" s="16">
        <v>7.6550000000000002</v>
      </c>
      <c r="S1187" s="16">
        <v>5.16</v>
      </c>
      <c r="T1187" s="16">
        <v>5.16</v>
      </c>
      <c r="U1187" s="16">
        <v>5.55</v>
      </c>
      <c r="V1187" s="16">
        <v>5.61</v>
      </c>
      <c r="W1187" s="16">
        <v>5.16</v>
      </c>
      <c r="X1187" s="16">
        <v>5.16</v>
      </c>
      <c r="Y1187" s="16">
        <v>12.855</v>
      </c>
      <c r="AA1187" s="1">
        <v>5.19</v>
      </c>
      <c r="AB1187" s="1">
        <v>5.1820000000000004</v>
      </c>
      <c r="AC1187" s="179">
        <f t="shared" si="47"/>
        <v>0</v>
      </c>
      <c r="AE1187" s="9">
        <v>5.1820000000000004</v>
      </c>
      <c r="AF1187" s="9">
        <v>4.9657998121153106</v>
      </c>
      <c r="AG1187" s="9">
        <v>5.327</v>
      </c>
      <c r="AH1187" s="9">
        <v>5.2120000000000006</v>
      </c>
      <c r="AI1187" s="9">
        <v>4.7570000000000006</v>
      </c>
      <c r="AJ1187" s="9">
        <v>4.4320000000000004</v>
      </c>
      <c r="AK1187" s="9">
        <v>5.1020000000000003</v>
      </c>
      <c r="AL1187" s="9">
        <v>5.2120000000000006</v>
      </c>
      <c r="AM1187" s="9">
        <v>14.032</v>
      </c>
      <c r="AN1187" s="9">
        <v>5.2120000000000006</v>
      </c>
      <c r="AO1187" s="9">
        <v>5.4220000000000006</v>
      </c>
      <c r="AP1187" s="9">
        <v>5.6220000000000008</v>
      </c>
      <c r="AQ1187" s="9">
        <v>5.1720000000000006</v>
      </c>
      <c r="AR1187" s="9">
        <v>9.1820000000000004</v>
      </c>
      <c r="AS1187" s="9">
        <v>5.2045000000000003</v>
      </c>
      <c r="AT1187" s="9">
        <v>5.1895000000000007</v>
      </c>
      <c r="AU1187" s="9">
        <v>5.5120000000000005</v>
      </c>
      <c r="AV1187" s="9">
        <v>5.6070000000000002</v>
      </c>
      <c r="AW1187" s="9">
        <v>5.2170000000000005</v>
      </c>
      <c r="AX1187" s="9">
        <v>5.2070000000000007</v>
      </c>
      <c r="AY1187" s="9">
        <v>11.082000000000001</v>
      </c>
      <c r="BE1187" s="9">
        <v>5.2590000000000003</v>
      </c>
      <c r="BF1187" s="9">
        <v>5.0437999686858852</v>
      </c>
      <c r="BG1187" s="9">
        <v>5.4098333333333333</v>
      </c>
      <c r="BH1187" s="9">
        <v>5.4015000000000004</v>
      </c>
      <c r="BI1187" s="9">
        <v>4.8081666666666667</v>
      </c>
      <c r="BJ1187" s="9">
        <v>4.3906666666666672</v>
      </c>
      <c r="BK1187" s="9">
        <v>5.1856666666666671</v>
      </c>
      <c r="BL1187" s="9">
        <v>5.3010833333333336</v>
      </c>
      <c r="BM1187" s="9">
        <v>14.2415</v>
      </c>
      <c r="BN1187" s="9">
        <v>5.2923333333333336</v>
      </c>
      <c r="BO1187" s="9">
        <v>5.4973333333333336</v>
      </c>
      <c r="BP1187" s="9">
        <v>5.7623333333333333</v>
      </c>
      <c r="BQ1187" s="9">
        <v>5.3181666666666674</v>
      </c>
      <c r="BR1187" s="9">
        <v>10.100666666666665</v>
      </c>
      <c r="BS1187" s="9">
        <v>5.2815000000000003</v>
      </c>
      <c r="BT1187" s="9">
        <v>5.2665000000000006</v>
      </c>
      <c r="BU1187" s="9">
        <v>5.5873333333333335</v>
      </c>
      <c r="BV1187" s="9">
        <v>5.6977500000000001</v>
      </c>
      <c r="BW1187" s="9">
        <v>5.2940000000000005</v>
      </c>
      <c r="BX1187" s="9">
        <v>5.2840000000000007</v>
      </c>
      <c r="BY1187" s="9">
        <v>12.084</v>
      </c>
      <c r="CA1187" s="9">
        <v>5.3605999999999998</v>
      </c>
      <c r="CB1187" s="9">
        <v>5.1955999999999998</v>
      </c>
      <c r="CC1187" s="9">
        <v>5.6205999999999996</v>
      </c>
      <c r="CD1187" s="9">
        <v>5.5455999999999994</v>
      </c>
      <c r="CE1187" s="9">
        <v>5.2105999999999995</v>
      </c>
      <c r="CF1187" s="9">
        <v>5.0906000000000002</v>
      </c>
      <c r="CG1187" s="9">
        <v>5.2855999999999996</v>
      </c>
      <c r="CH1187" s="9">
        <v>5.3500999999999994</v>
      </c>
      <c r="CI1187" s="9">
        <v>14.5596</v>
      </c>
      <c r="CJ1187" s="9">
        <v>10.300599999999999</v>
      </c>
      <c r="CK1187" s="9">
        <v>5.6776</v>
      </c>
      <c r="CL1187" s="9">
        <v>7.0326000000000004</v>
      </c>
      <c r="CM1187" s="9">
        <v>5.4356</v>
      </c>
      <c r="CN1187" s="9">
        <v>12.3606</v>
      </c>
      <c r="CO1187" s="9">
        <v>5.3856000000000002</v>
      </c>
      <c r="CP1187" s="9">
        <v>5.3555999999999999</v>
      </c>
      <c r="CQ1187" s="9">
        <v>5.8545999999999996</v>
      </c>
      <c r="CR1187" s="9">
        <v>6.5125999999999999</v>
      </c>
      <c r="CS1187" s="9">
        <v>5.5305999999999997</v>
      </c>
      <c r="CT1187" s="9">
        <v>5.5106000000000002</v>
      </c>
      <c r="CU1187" s="9">
        <v>13.6106</v>
      </c>
    </row>
    <row r="1188" spans="1:99" hidden="1" x14ac:dyDescent="0.25">
      <c r="A1188" s="8">
        <v>36986</v>
      </c>
      <c r="B1188" s="5">
        <f t="shared" si="46"/>
        <v>1182</v>
      </c>
      <c r="C1188" s="9"/>
      <c r="E1188" s="16">
        <v>5.38</v>
      </c>
      <c r="F1188" s="16">
        <v>5.1719999999999997</v>
      </c>
      <c r="G1188" s="16">
        <v>5.5</v>
      </c>
      <c r="H1188" s="16">
        <v>5.38</v>
      </c>
      <c r="I1188" s="16">
        <v>4.79</v>
      </c>
      <c r="J1188" s="16">
        <v>4.6900000000000004</v>
      </c>
      <c r="K1188" s="16">
        <v>5.28</v>
      </c>
      <c r="L1188" s="16">
        <v>5.41</v>
      </c>
      <c r="M1188" s="16">
        <v>15.64</v>
      </c>
      <c r="N1188" s="16">
        <v>5.44</v>
      </c>
      <c r="O1188" s="16">
        <v>5.7249999999999996</v>
      </c>
      <c r="P1188" s="16">
        <v>5.86</v>
      </c>
      <c r="Q1188" s="16">
        <v>5.37</v>
      </c>
      <c r="R1188" s="16">
        <v>10.99</v>
      </c>
      <c r="S1188" s="16">
        <v>5.39</v>
      </c>
      <c r="T1188" s="16">
        <v>5.375</v>
      </c>
      <c r="U1188" s="16">
        <v>5.76</v>
      </c>
      <c r="V1188" s="16">
        <v>5.84</v>
      </c>
      <c r="W1188" s="16">
        <v>5.38</v>
      </c>
      <c r="X1188" s="16">
        <v>5.38</v>
      </c>
      <c r="Y1188" s="16">
        <v>13.09</v>
      </c>
      <c r="AA1188" s="1">
        <v>5.26</v>
      </c>
      <c r="AB1188" s="1">
        <v>5.4219999999999997</v>
      </c>
      <c r="AC1188" s="179">
        <f t="shared" si="47"/>
        <v>0</v>
      </c>
      <c r="AE1188" s="9">
        <v>5.4219999999999997</v>
      </c>
      <c r="AF1188" s="9">
        <v>5.1815581688807599</v>
      </c>
      <c r="AG1188" s="9">
        <v>5.5669999999999993</v>
      </c>
      <c r="AH1188" s="9">
        <v>5.4419999999999993</v>
      </c>
      <c r="AI1188" s="9">
        <v>4.9470000000000001</v>
      </c>
      <c r="AJ1188" s="9">
        <v>4.6419999999999995</v>
      </c>
      <c r="AK1188" s="9">
        <v>5.3519999999999994</v>
      </c>
      <c r="AL1188" s="9">
        <v>5.4544999999999995</v>
      </c>
      <c r="AM1188" s="9">
        <v>15.622</v>
      </c>
      <c r="AN1188" s="9">
        <v>5.5219999999999994</v>
      </c>
      <c r="AO1188" s="9">
        <v>5.6619999999999999</v>
      </c>
      <c r="AP1188" s="9">
        <v>5.8744999999999994</v>
      </c>
      <c r="AQ1188" s="9">
        <v>5.4020000000000001</v>
      </c>
      <c r="AR1188" s="9">
        <v>10.922000000000001</v>
      </c>
      <c r="AS1188" s="9">
        <v>5.4444999999999997</v>
      </c>
      <c r="AT1188" s="9">
        <v>5.4219999999999997</v>
      </c>
      <c r="AU1188" s="9">
        <v>5.7519999999999998</v>
      </c>
      <c r="AV1188" s="9">
        <v>5.8469999999999995</v>
      </c>
      <c r="AW1188" s="9">
        <v>5.4569999999999999</v>
      </c>
      <c r="AX1188" s="9">
        <v>5.4470000000000001</v>
      </c>
      <c r="AY1188" s="9">
        <v>12.422000000000001</v>
      </c>
      <c r="BE1188" s="9">
        <v>5.5019999999999998</v>
      </c>
      <c r="BF1188" s="9">
        <v>5.2760930281467928</v>
      </c>
      <c r="BG1188" s="9">
        <v>5.6528333333333327</v>
      </c>
      <c r="BH1188" s="9">
        <v>5.6469999999999994</v>
      </c>
      <c r="BI1188" s="9">
        <v>5.0603333333333333</v>
      </c>
      <c r="BJ1188" s="9">
        <v>4.6328333333333331</v>
      </c>
      <c r="BK1188" s="9">
        <v>5.4386666666666663</v>
      </c>
      <c r="BL1188" s="9">
        <v>5.5445000000000002</v>
      </c>
      <c r="BM1188" s="9">
        <v>15.659500000000001</v>
      </c>
      <c r="BN1188" s="9">
        <v>5.5603333333333333</v>
      </c>
      <c r="BO1188" s="9">
        <v>5.7403333333333331</v>
      </c>
      <c r="BP1188" s="9">
        <v>6.0107499999999998</v>
      </c>
      <c r="BQ1188" s="9">
        <v>5.5594999999999999</v>
      </c>
      <c r="BR1188" s="9">
        <v>11.668666666666667</v>
      </c>
      <c r="BS1188" s="9">
        <v>5.5244999999999997</v>
      </c>
      <c r="BT1188" s="9">
        <v>5.5082499999999994</v>
      </c>
      <c r="BU1188" s="9">
        <v>5.8303333333333329</v>
      </c>
      <c r="BV1188" s="9">
        <v>5.9407499999999995</v>
      </c>
      <c r="BW1188" s="9">
        <v>5.5369999999999999</v>
      </c>
      <c r="BX1188" s="9">
        <v>5.5270000000000001</v>
      </c>
      <c r="BY1188" s="9">
        <v>13.293666666666667</v>
      </c>
      <c r="CA1188" s="9">
        <v>5.6121999999999996</v>
      </c>
      <c r="CB1188" s="9">
        <v>5.4521999999999995</v>
      </c>
      <c r="CC1188" s="9">
        <v>5.8872</v>
      </c>
      <c r="CD1188" s="9">
        <v>5.7971999999999992</v>
      </c>
      <c r="CE1188" s="9">
        <v>5.4621999999999993</v>
      </c>
      <c r="CF1188" s="9">
        <v>5.3571999999999997</v>
      </c>
      <c r="CG1188" s="9">
        <v>5.5471999999999992</v>
      </c>
      <c r="CH1188" s="9">
        <v>5.6016999999999992</v>
      </c>
      <c r="CI1188" s="9">
        <v>15.111199999999998</v>
      </c>
      <c r="CJ1188" s="9">
        <v>10.812200000000001</v>
      </c>
      <c r="CK1188" s="9">
        <v>5.9561999999999999</v>
      </c>
      <c r="CL1188" s="9">
        <v>7.3342000000000001</v>
      </c>
      <c r="CM1188" s="9">
        <v>5.6871999999999998</v>
      </c>
      <c r="CN1188" s="9">
        <v>12.8622</v>
      </c>
      <c r="CO1188" s="9">
        <v>5.6372</v>
      </c>
      <c r="CP1188" s="9">
        <v>5.6071999999999997</v>
      </c>
      <c r="CQ1188" s="9">
        <v>6.1301999999999994</v>
      </c>
      <c r="CR1188" s="9">
        <v>6.7641999999999998</v>
      </c>
      <c r="CS1188" s="9">
        <v>5.7921999999999993</v>
      </c>
      <c r="CT1188" s="9">
        <v>5.7721999999999998</v>
      </c>
      <c r="CU1188" s="9">
        <v>14.1122</v>
      </c>
    </row>
    <row r="1189" spans="1:99" hidden="1" x14ac:dyDescent="0.25">
      <c r="A1189" s="8">
        <v>36987</v>
      </c>
      <c r="B1189" s="5">
        <f t="shared" si="46"/>
        <v>1183</v>
      </c>
      <c r="C1189" s="9"/>
      <c r="E1189" s="16">
        <v>5.35</v>
      </c>
      <c r="F1189" s="16">
        <v>5.1269999999999998</v>
      </c>
      <c r="G1189" s="16">
        <v>5.47</v>
      </c>
      <c r="H1189" s="16">
        <v>5.335</v>
      </c>
      <c r="I1189" s="16">
        <v>4.6950000000000003</v>
      </c>
      <c r="J1189" s="16">
        <v>4.5949999999999998</v>
      </c>
      <c r="K1189" s="16">
        <v>5.25</v>
      </c>
      <c r="L1189" s="16">
        <v>5.38</v>
      </c>
      <c r="M1189" s="16">
        <v>15.045</v>
      </c>
      <c r="N1189" s="16">
        <v>5.3949999999999996</v>
      </c>
      <c r="O1189" s="16">
        <v>5.61</v>
      </c>
      <c r="P1189" s="16">
        <v>5.79</v>
      </c>
      <c r="Q1189" s="16">
        <v>5.32</v>
      </c>
      <c r="R1189" s="16">
        <v>9.7949999999999999</v>
      </c>
      <c r="S1189" s="16">
        <v>5.3650000000000002</v>
      </c>
      <c r="T1189" s="16">
        <v>5.35</v>
      </c>
      <c r="U1189" s="16">
        <v>5.7</v>
      </c>
      <c r="V1189" s="16">
        <v>5.7750000000000004</v>
      </c>
      <c r="W1189" s="16">
        <v>5.35</v>
      </c>
      <c r="X1189" s="16">
        <v>5.35</v>
      </c>
      <c r="Y1189" s="16">
        <v>13.045</v>
      </c>
      <c r="AA1189" s="1">
        <v>5.38</v>
      </c>
      <c r="AB1189" s="1">
        <v>5.3879999999999999</v>
      </c>
      <c r="AC1189" s="179">
        <f t="shared" si="47"/>
        <v>0</v>
      </c>
      <c r="AE1189" s="9">
        <v>5.3879999999999999</v>
      </c>
      <c r="AF1189" s="9">
        <v>5.16833103336538</v>
      </c>
      <c r="AG1189" s="9">
        <v>5.5329999999999995</v>
      </c>
      <c r="AH1189" s="9">
        <v>5.3979999999999997</v>
      </c>
      <c r="AI1189" s="9">
        <v>4.9079999999999995</v>
      </c>
      <c r="AJ1189" s="9">
        <v>4.5730000000000004</v>
      </c>
      <c r="AK1189" s="9">
        <v>5.3129999999999997</v>
      </c>
      <c r="AL1189" s="9">
        <v>5.4204999999999997</v>
      </c>
      <c r="AM1189" s="9">
        <v>14.788</v>
      </c>
      <c r="AN1189" s="9">
        <v>5.468</v>
      </c>
      <c r="AO1189" s="9">
        <v>5.6280000000000001</v>
      </c>
      <c r="AP1189" s="9">
        <v>5.8404999999999996</v>
      </c>
      <c r="AQ1189" s="9">
        <v>5.3579999999999997</v>
      </c>
      <c r="AR1189" s="9">
        <v>10.088000000000001</v>
      </c>
      <c r="AS1189" s="9">
        <v>5.4104999999999999</v>
      </c>
      <c r="AT1189" s="9">
        <v>5.3879999999999999</v>
      </c>
      <c r="AU1189" s="9">
        <v>5.718</v>
      </c>
      <c r="AV1189" s="9">
        <v>5.8129999999999997</v>
      </c>
      <c r="AW1189" s="9">
        <v>5.4329999999999998</v>
      </c>
      <c r="AX1189" s="9">
        <v>5.4130000000000003</v>
      </c>
      <c r="AY1189" s="9">
        <v>11.588000000000001</v>
      </c>
      <c r="BE1189" s="9">
        <v>5.4708333333333341</v>
      </c>
      <c r="BF1189" s="9">
        <v>5.2383885055608976</v>
      </c>
      <c r="BG1189" s="9">
        <v>5.621666666666667</v>
      </c>
      <c r="BH1189" s="9">
        <v>5.6133333333333342</v>
      </c>
      <c r="BI1189" s="9">
        <v>5.0133333333333336</v>
      </c>
      <c r="BJ1189" s="9">
        <v>4.5858333333333343</v>
      </c>
      <c r="BK1189" s="9">
        <v>5.4024999999999999</v>
      </c>
      <c r="BL1189" s="9">
        <v>5.5133333333333345</v>
      </c>
      <c r="BM1189" s="9">
        <v>14.845000000000001</v>
      </c>
      <c r="BN1189" s="9">
        <v>5.5258333333333338</v>
      </c>
      <c r="BO1189" s="9">
        <v>5.7091666666666674</v>
      </c>
      <c r="BP1189" s="9">
        <v>5.9795833333333341</v>
      </c>
      <c r="BQ1189" s="9">
        <v>5.5258333333333338</v>
      </c>
      <c r="BR1189" s="9">
        <v>10.854166666666668</v>
      </c>
      <c r="BS1189" s="9">
        <v>5.4933333333333341</v>
      </c>
      <c r="BT1189" s="9">
        <v>5.4770833333333337</v>
      </c>
      <c r="BU1189" s="9">
        <v>5.7991666666666672</v>
      </c>
      <c r="BV1189" s="9">
        <v>5.9095833333333339</v>
      </c>
      <c r="BW1189" s="9">
        <v>5.5075000000000003</v>
      </c>
      <c r="BX1189" s="9">
        <v>5.4958333333333345</v>
      </c>
      <c r="BY1189" s="9">
        <v>12.479166666666668</v>
      </c>
      <c r="CA1189" s="9">
        <v>5.5924000000000005</v>
      </c>
      <c r="CB1189" s="9">
        <v>5.4224000000000006</v>
      </c>
      <c r="CC1189" s="9">
        <v>5.8524000000000003</v>
      </c>
      <c r="CD1189" s="9">
        <v>5.7774000000000001</v>
      </c>
      <c r="CE1189" s="9">
        <v>5.4424000000000001</v>
      </c>
      <c r="CF1189" s="9">
        <v>5.3224</v>
      </c>
      <c r="CG1189" s="9">
        <v>5.5224000000000002</v>
      </c>
      <c r="CH1189" s="9">
        <v>5.5819000000000001</v>
      </c>
      <c r="CI1189" s="9">
        <v>14.5914</v>
      </c>
      <c r="CJ1189" s="9">
        <v>10.4824</v>
      </c>
      <c r="CK1189" s="9">
        <v>5.9364000000000008</v>
      </c>
      <c r="CL1189" s="9">
        <v>7.3144000000000009</v>
      </c>
      <c r="CM1189" s="9">
        <v>5.6674000000000007</v>
      </c>
      <c r="CN1189" s="9">
        <v>12.342400000000001</v>
      </c>
      <c r="CO1189" s="9">
        <v>5.6174000000000008</v>
      </c>
      <c r="CP1189" s="9">
        <v>5.5874000000000006</v>
      </c>
      <c r="CQ1189" s="9">
        <v>6.1104000000000003</v>
      </c>
      <c r="CR1189" s="9">
        <v>6.7444000000000006</v>
      </c>
      <c r="CS1189" s="9">
        <v>5.7724000000000002</v>
      </c>
      <c r="CT1189" s="9">
        <v>5.7524000000000006</v>
      </c>
      <c r="CU1189" s="9">
        <v>13.592400000000001</v>
      </c>
    </row>
    <row r="1190" spans="1:99" hidden="1" x14ac:dyDescent="0.25">
      <c r="A1190" s="8">
        <v>36990</v>
      </c>
      <c r="B1190" s="5">
        <f t="shared" si="46"/>
        <v>1184</v>
      </c>
      <c r="C1190" s="9"/>
      <c r="E1190" s="16">
        <v>5.44</v>
      </c>
      <c r="F1190" s="16">
        <v>5.1959999999999997</v>
      </c>
      <c r="G1190" s="16">
        <v>5.55</v>
      </c>
      <c r="H1190" s="16">
        <v>5.43</v>
      </c>
      <c r="I1190" s="16">
        <v>4.6399999999999997</v>
      </c>
      <c r="J1190" s="16">
        <v>4.59</v>
      </c>
      <c r="K1190" s="16">
        <v>5.34</v>
      </c>
      <c r="L1190" s="16">
        <v>5.47</v>
      </c>
      <c r="M1190" s="16">
        <v>14.14</v>
      </c>
      <c r="N1190" s="16">
        <v>5.49</v>
      </c>
      <c r="O1190" s="16">
        <v>5.6849999999999996</v>
      </c>
      <c r="P1190" s="16">
        <v>5.89</v>
      </c>
      <c r="Q1190" s="16">
        <v>5.39</v>
      </c>
      <c r="R1190" s="16">
        <v>9.64</v>
      </c>
      <c r="S1190" s="16">
        <v>5.44</v>
      </c>
      <c r="T1190" s="16">
        <v>5.45</v>
      </c>
      <c r="U1190" s="16">
        <v>5.78</v>
      </c>
      <c r="V1190" s="16">
        <v>5.87</v>
      </c>
      <c r="W1190" s="16">
        <v>5.44</v>
      </c>
      <c r="X1190" s="16">
        <v>5.42</v>
      </c>
      <c r="Y1190" s="16">
        <v>12.143000000000001</v>
      </c>
      <c r="AA1190" s="1">
        <v>5.47</v>
      </c>
      <c r="AB1190" s="1">
        <v>5.4770000000000003</v>
      </c>
      <c r="AC1190" s="179">
        <f t="shared" si="47"/>
        <v>0</v>
      </c>
      <c r="AE1190" s="9">
        <v>5.4770000000000003</v>
      </c>
      <c r="AF1190" s="9">
        <v>5.1902450456355007</v>
      </c>
      <c r="AG1190" s="9">
        <v>5.6219999999999999</v>
      </c>
      <c r="AH1190" s="9">
        <v>5.4470000000000001</v>
      </c>
      <c r="AI1190" s="9">
        <v>4.9370000000000003</v>
      </c>
      <c r="AJ1190" s="9">
        <v>4.6470000000000002</v>
      </c>
      <c r="AK1190" s="9">
        <v>5.3970000000000002</v>
      </c>
      <c r="AL1190" s="9">
        <v>5.5070000000000006</v>
      </c>
      <c r="AM1190" s="9">
        <v>13.577</v>
      </c>
      <c r="AN1190" s="9">
        <v>5.5570000000000004</v>
      </c>
      <c r="AO1190" s="9">
        <v>5.7170000000000005</v>
      </c>
      <c r="AP1190" s="9">
        <v>5.9295</v>
      </c>
      <c r="AQ1190" s="9">
        <v>5.4370000000000003</v>
      </c>
      <c r="AR1190" s="9">
        <v>9.4770000000000003</v>
      </c>
      <c r="AS1190" s="9">
        <v>5.5020000000000007</v>
      </c>
      <c r="AT1190" s="9">
        <v>5.4770000000000003</v>
      </c>
      <c r="AU1190" s="9">
        <v>5.8070000000000004</v>
      </c>
      <c r="AV1190" s="9">
        <v>5.9020000000000001</v>
      </c>
      <c r="AW1190" s="9">
        <v>5.5220000000000002</v>
      </c>
      <c r="AX1190" s="9">
        <v>5.5020000000000007</v>
      </c>
      <c r="AY1190" s="9">
        <v>10.977</v>
      </c>
      <c r="BE1190" s="9">
        <v>5.5713333333333326</v>
      </c>
      <c r="BF1190" s="9">
        <v>5.3118741742725826</v>
      </c>
      <c r="BG1190" s="9">
        <v>5.7221666666666655</v>
      </c>
      <c r="BH1190" s="9">
        <v>5.698833333333333</v>
      </c>
      <c r="BI1190" s="9">
        <v>5.0909166666666659</v>
      </c>
      <c r="BJ1190" s="9">
        <v>4.6688333333333327</v>
      </c>
      <c r="BK1190" s="9">
        <v>5.4979999999999993</v>
      </c>
      <c r="BL1190" s="9">
        <v>5.6129999999999995</v>
      </c>
      <c r="BM1190" s="9">
        <v>13.628833333333333</v>
      </c>
      <c r="BN1190" s="9">
        <v>5.6263333333333323</v>
      </c>
      <c r="BO1190" s="9">
        <v>5.8096666666666659</v>
      </c>
      <c r="BP1190" s="9">
        <v>6.0817499999999995</v>
      </c>
      <c r="BQ1190" s="9">
        <v>5.6204999999999989</v>
      </c>
      <c r="BR1190" s="9">
        <v>9.7629999999999981</v>
      </c>
      <c r="BS1190" s="9">
        <v>5.5963333333333329</v>
      </c>
      <c r="BT1190" s="9">
        <v>5.5775833333333322</v>
      </c>
      <c r="BU1190" s="9">
        <v>5.8996666666666657</v>
      </c>
      <c r="BV1190" s="9">
        <v>6.0125833333333327</v>
      </c>
      <c r="BW1190" s="9">
        <v>5.6079999999999997</v>
      </c>
      <c r="BX1190" s="9">
        <v>5.5963333333333329</v>
      </c>
      <c r="BY1190" s="9">
        <v>11.387999999999998</v>
      </c>
      <c r="CA1190" s="9">
        <v>5.7046000000000001</v>
      </c>
      <c r="CB1190" s="9">
        <v>5.5246000000000004</v>
      </c>
      <c r="CC1190" s="9">
        <v>5.9645999999999999</v>
      </c>
      <c r="CD1190" s="9">
        <v>5.8845999999999998</v>
      </c>
      <c r="CE1190" s="9">
        <v>5.5396000000000001</v>
      </c>
      <c r="CF1190" s="9">
        <v>5.4345999999999997</v>
      </c>
      <c r="CG1190" s="9">
        <v>5.6295999999999999</v>
      </c>
      <c r="CH1190" s="9">
        <v>5.6940999999999997</v>
      </c>
      <c r="CI1190" s="9">
        <v>13.403600000000001</v>
      </c>
      <c r="CJ1190" s="9">
        <v>9.704600000000001</v>
      </c>
      <c r="CK1190" s="9">
        <v>6.0486000000000004</v>
      </c>
      <c r="CL1190" s="9">
        <v>7.4266000000000005</v>
      </c>
      <c r="CM1190" s="9">
        <v>5.7746000000000004</v>
      </c>
      <c r="CN1190" s="9">
        <v>11.354600000000001</v>
      </c>
      <c r="CO1190" s="9">
        <v>5.7296000000000005</v>
      </c>
      <c r="CP1190" s="9">
        <v>5.6996000000000002</v>
      </c>
      <c r="CQ1190" s="9">
        <v>6.2225999999999999</v>
      </c>
      <c r="CR1190" s="9">
        <v>6.8566000000000003</v>
      </c>
      <c r="CS1190" s="9">
        <v>5.8895999999999997</v>
      </c>
      <c r="CT1190" s="9">
        <v>5.8696000000000002</v>
      </c>
      <c r="CU1190" s="9">
        <v>12.604600000000001</v>
      </c>
    </row>
    <row r="1191" spans="1:99" hidden="1" x14ac:dyDescent="0.25">
      <c r="A1191" s="8">
        <v>36991</v>
      </c>
      <c r="B1191" s="5">
        <f t="shared" si="46"/>
        <v>1185</v>
      </c>
      <c r="C1191" s="9"/>
      <c r="E1191" s="16">
        <v>5.53</v>
      </c>
      <c r="F1191" s="16">
        <v>5.2770000000000001</v>
      </c>
      <c r="G1191" s="16">
        <v>5.6349999999999998</v>
      </c>
      <c r="H1191" s="16">
        <v>5.52</v>
      </c>
      <c r="I1191" s="16">
        <v>4.88</v>
      </c>
      <c r="J1191" s="16">
        <v>4.68</v>
      </c>
      <c r="K1191" s="16">
        <v>5.38</v>
      </c>
      <c r="L1191" s="16">
        <v>5.55</v>
      </c>
      <c r="M1191" s="16">
        <v>14.63</v>
      </c>
      <c r="N1191" s="16">
        <v>5.58</v>
      </c>
      <c r="O1191" s="16">
        <v>5.78</v>
      </c>
      <c r="P1191" s="16">
        <v>6.03</v>
      </c>
      <c r="Q1191" s="16">
        <v>5.45</v>
      </c>
      <c r="R1191" s="16">
        <v>9.73</v>
      </c>
      <c r="S1191" s="16">
        <v>5.5650000000000004</v>
      </c>
      <c r="T1191" s="16">
        <v>5.55</v>
      </c>
      <c r="U1191" s="16">
        <v>5.87</v>
      </c>
      <c r="V1191" s="16">
        <v>5.97</v>
      </c>
      <c r="W1191" s="16">
        <v>5.48</v>
      </c>
      <c r="X1191" s="16">
        <v>5.48</v>
      </c>
      <c r="Y1191" s="16">
        <v>12.53</v>
      </c>
      <c r="AA1191" s="1">
        <v>5.56</v>
      </c>
      <c r="AB1191" s="1">
        <v>5.5590000000000002</v>
      </c>
      <c r="AC1191" s="179">
        <f t="shared" si="47"/>
        <v>0</v>
      </c>
      <c r="AE1191" s="9">
        <v>5.5590000000000002</v>
      </c>
      <c r="AF1191" s="9">
        <v>5.2712709094710899</v>
      </c>
      <c r="AG1191" s="9">
        <v>5.6989999999999998</v>
      </c>
      <c r="AH1191" s="9">
        <v>5.5190000000000001</v>
      </c>
      <c r="AI1191" s="9">
        <v>4.9540000000000006</v>
      </c>
      <c r="AJ1191" s="9">
        <v>4.6989999999999998</v>
      </c>
      <c r="AK1191" s="9">
        <v>5.4740000000000002</v>
      </c>
      <c r="AL1191" s="9">
        <v>5.5865</v>
      </c>
      <c r="AM1191" s="9">
        <v>14.709</v>
      </c>
      <c r="AN1191" s="9">
        <v>5.6189999999999998</v>
      </c>
      <c r="AO1191" s="9">
        <v>5.7990000000000004</v>
      </c>
      <c r="AP1191" s="9">
        <v>6.0190000000000001</v>
      </c>
      <c r="AQ1191" s="9">
        <v>5.5140000000000002</v>
      </c>
      <c r="AR1191" s="9">
        <v>10.609</v>
      </c>
      <c r="AS1191" s="9">
        <v>5.5840000000000005</v>
      </c>
      <c r="AT1191" s="9">
        <v>5.5640000000000001</v>
      </c>
      <c r="AU1191" s="9">
        <v>5.8940000000000001</v>
      </c>
      <c r="AV1191" s="9">
        <v>5.9915000000000003</v>
      </c>
      <c r="AW1191" s="9">
        <v>5.5840000000000005</v>
      </c>
      <c r="AX1191" s="9">
        <v>5.5739999999999998</v>
      </c>
      <c r="AY1191" s="9">
        <v>12.109</v>
      </c>
      <c r="BE1191" s="9">
        <v>5.6454999999999993</v>
      </c>
      <c r="BF1191" s="9">
        <v>5.386711818245181</v>
      </c>
      <c r="BG1191" s="9">
        <v>5.7913333333333323</v>
      </c>
      <c r="BH1191" s="9">
        <v>5.7646666666666659</v>
      </c>
      <c r="BI1191" s="9">
        <v>5.1334166666666663</v>
      </c>
      <c r="BJ1191" s="9">
        <v>4.7179999999999991</v>
      </c>
      <c r="BK1191" s="9">
        <v>5.5671666666666662</v>
      </c>
      <c r="BL1191" s="9">
        <v>5.6854999999999993</v>
      </c>
      <c r="BM1191" s="9">
        <v>14.694666666666667</v>
      </c>
      <c r="BN1191" s="9">
        <v>5.7204999999999995</v>
      </c>
      <c r="BO1191" s="9">
        <v>5.8838333333333326</v>
      </c>
      <c r="BP1191" s="9">
        <v>6.1596666666666655</v>
      </c>
      <c r="BQ1191" s="9">
        <v>5.6896666666666658</v>
      </c>
      <c r="BR1191" s="9">
        <v>10.828833333333332</v>
      </c>
      <c r="BS1191" s="9">
        <v>5.6704999999999997</v>
      </c>
      <c r="BT1191" s="9">
        <v>5.6525833333333324</v>
      </c>
      <c r="BU1191" s="9">
        <v>5.9746666666666659</v>
      </c>
      <c r="BV1191" s="9">
        <v>6.0942499999999997</v>
      </c>
      <c r="BW1191" s="9">
        <v>5.6704999999999997</v>
      </c>
      <c r="BX1191" s="9">
        <v>5.660499999999999</v>
      </c>
      <c r="BY1191" s="9">
        <v>12.453833333333332</v>
      </c>
      <c r="CA1191" s="9">
        <v>5.7746000000000004</v>
      </c>
      <c r="CB1191" s="9">
        <v>5.5946000000000007</v>
      </c>
      <c r="CC1191" s="9">
        <v>6.0446</v>
      </c>
      <c r="CD1191" s="9">
        <v>5.9446000000000003</v>
      </c>
      <c r="CE1191" s="9">
        <v>5.6146000000000003</v>
      </c>
      <c r="CF1191" s="9">
        <v>5.4946000000000002</v>
      </c>
      <c r="CG1191" s="9">
        <v>5.6946000000000003</v>
      </c>
      <c r="CH1191" s="9">
        <v>5.7641</v>
      </c>
      <c r="CI1191" s="9">
        <v>14.124600000000001</v>
      </c>
      <c r="CJ1191" s="9">
        <v>10.3246</v>
      </c>
      <c r="CK1191" s="9">
        <v>6.1186000000000007</v>
      </c>
      <c r="CL1191" s="9">
        <v>7.4966000000000008</v>
      </c>
      <c r="CM1191" s="9">
        <v>5.8346</v>
      </c>
      <c r="CN1191" s="9">
        <v>12.0746</v>
      </c>
      <c r="CO1191" s="9">
        <v>5.7996000000000008</v>
      </c>
      <c r="CP1191" s="9">
        <v>5.7696000000000005</v>
      </c>
      <c r="CQ1191" s="9">
        <v>6.2926000000000002</v>
      </c>
      <c r="CR1191" s="9">
        <v>6.9266000000000005</v>
      </c>
      <c r="CS1191" s="9">
        <v>5.9546000000000001</v>
      </c>
      <c r="CT1191" s="9">
        <v>5.9346000000000005</v>
      </c>
      <c r="CU1191" s="9">
        <v>13.3246</v>
      </c>
    </row>
    <row r="1192" spans="1:99" hidden="1" x14ac:dyDescent="0.25">
      <c r="A1192" s="8">
        <v>36992</v>
      </c>
      <c r="B1192" s="5">
        <f t="shared" si="46"/>
        <v>1186</v>
      </c>
      <c r="C1192" s="9"/>
      <c r="E1192" s="16">
        <v>5.36</v>
      </c>
      <c r="F1192" s="16">
        <v>5.0979999999999999</v>
      </c>
      <c r="G1192" s="16">
        <v>5.4649999999999999</v>
      </c>
      <c r="H1192" s="16">
        <v>5.35</v>
      </c>
      <c r="I1192" s="16">
        <v>4.8600000000000003</v>
      </c>
      <c r="J1192" s="16">
        <v>4.71</v>
      </c>
      <c r="K1192" s="16">
        <v>5.26</v>
      </c>
      <c r="L1192" s="16">
        <v>5.37</v>
      </c>
      <c r="M1192" s="16">
        <v>14.61</v>
      </c>
      <c r="N1192" s="16">
        <v>5.41</v>
      </c>
      <c r="O1192" s="16">
        <v>5.6050000000000004</v>
      </c>
      <c r="P1192" s="16">
        <v>5.79</v>
      </c>
      <c r="Q1192" s="16">
        <v>5.27</v>
      </c>
      <c r="R1192" s="16">
        <v>9.56</v>
      </c>
      <c r="S1192" s="16">
        <v>5.35</v>
      </c>
      <c r="T1192" s="16">
        <v>5.36</v>
      </c>
      <c r="U1192" s="16">
        <v>5.69</v>
      </c>
      <c r="V1192" s="16">
        <v>5.78</v>
      </c>
      <c r="W1192" s="16">
        <v>5.31</v>
      </c>
      <c r="X1192" s="16">
        <v>5.36</v>
      </c>
      <c r="Y1192" s="16">
        <v>12.51</v>
      </c>
      <c r="AA1192" s="1">
        <v>5.48</v>
      </c>
      <c r="AB1192" s="1">
        <v>5.3849999999999998</v>
      </c>
      <c r="AC1192" s="179">
        <f t="shared" si="47"/>
        <v>0</v>
      </c>
      <c r="AE1192" s="9">
        <v>5.3849999999999998</v>
      </c>
      <c r="AF1192" s="9">
        <v>5.1148510668061498</v>
      </c>
      <c r="AG1192" s="9">
        <v>5.5225</v>
      </c>
      <c r="AH1192" s="9">
        <v>5.3449999999999998</v>
      </c>
      <c r="AI1192" s="9">
        <v>4.87</v>
      </c>
      <c r="AJ1192" s="9">
        <v>4.5750000000000002</v>
      </c>
      <c r="AK1192" s="9">
        <v>5.2949999999999999</v>
      </c>
      <c r="AL1192" s="9">
        <v>5.4074999999999998</v>
      </c>
      <c r="AM1192" s="9">
        <v>14.185</v>
      </c>
      <c r="AN1192" s="9">
        <v>5.4450000000000003</v>
      </c>
      <c r="AO1192" s="9">
        <v>5.625</v>
      </c>
      <c r="AP1192" s="9">
        <v>5.8250000000000002</v>
      </c>
      <c r="AQ1192" s="9">
        <v>5.335</v>
      </c>
      <c r="AR1192" s="9">
        <v>10.085000000000001</v>
      </c>
      <c r="AS1192" s="9">
        <v>5.41</v>
      </c>
      <c r="AT1192" s="9">
        <v>5.39</v>
      </c>
      <c r="AU1192" s="9">
        <v>5.7149999999999999</v>
      </c>
      <c r="AV1192" s="9">
        <v>5.8150000000000004</v>
      </c>
      <c r="AW1192" s="9">
        <v>5.4050000000000002</v>
      </c>
      <c r="AX1192" s="9">
        <v>5.3949999999999996</v>
      </c>
      <c r="AY1192" s="9">
        <v>12.045</v>
      </c>
      <c r="BE1192" s="9">
        <v>5.4798333333333327</v>
      </c>
      <c r="BF1192" s="9">
        <v>5.2156418444676911</v>
      </c>
      <c r="BG1192" s="9">
        <v>5.6231666666666662</v>
      </c>
      <c r="BH1192" s="9">
        <v>5.589833333333333</v>
      </c>
      <c r="BI1192" s="9">
        <v>5.0210833333333325</v>
      </c>
      <c r="BJ1192" s="9">
        <v>4.5956666666666663</v>
      </c>
      <c r="BK1192" s="9">
        <v>5.3964999999999996</v>
      </c>
      <c r="BL1192" s="9">
        <v>5.516916666666666</v>
      </c>
      <c r="BM1192" s="9">
        <v>14.137333333333334</v>
      </c>
      <c r="BN1192" s="9">
        <v>5.5548333333333328</v>
      </c>
      <c r="BO1192" s="9">
        <v>5.718166666666666</v>
      </c>
      <c r="BP1192" s="9">
        <v>5.987333333333333</v>
      </c>
      <c r="BQ1192" s="9">
        <v>5.5156666666666663</v>
      </c>
      <c r="BR1192" s="9">
        <v>10.263166666666667</v>
      </c>
      <c r="BS1192" s="9">
        <v>5.504833333333333</v>
      </c>
      <c r="BT1192" s="9">
        <v>5.4869166666666658</v>
      </c>
      <c r="BU1192" s="9">
        <v>5.8081666666666658</v>
      </c>
      <c r="BV1192" s="9">
        <v>5.9281666666666659</v>
      </c>
      <c r="BW1192" s="9">
        <v>5.4998333333333322</v>
      </c>
      <c r="BX1192" s="9">
        <v>5.4898333333333325</v>
      </c>
      <c r="BY1192" s="9">
        <v>12.256499999999999</v>
      </c>
      <c r="CA1192" s="9">
        <v>5.6279999999999992</v>
      </c>
      <c r="CB1192" s="9">
        <v>5.4429999999999996</v>
      </c>
      <c r="CC1192" s="9">
        <v>5.887999999999999</v>
      </c>
      <c r="CD1192" s="9">
        <v>5.7979999999999992</v>
      </c>
      <c r="CE1192" s="9">
        <v>5.4579999999999993</v>
      </c>
      <c r="CF1192" s="9">
        <v>5.347999999999999</v>
      </c>
      <c r="CG1192" s="9">
        <v>5.5429999999999993</v>
      </c>
      <c r="CH1192" s="9">
        <v>5.6150000000000002</v>
      </c>
      <c r="CI1192" s="9">
        <v>13.378</v>
      </c>
      <c r="CJ1192" s="9">
        <v>9.7779999999999987</v>
      </c>
      <c r="CK1192" s="9">
        <v>5.9719999999999995</v>
      </c>
      <c r="CL1192" s="9">
        <v>7.35</v>
      </c>
      <c r="CM1192" s="9">
        <v>5.6879999999999988</v>
      </c>
      <c r="CN1192" s="9">
        <v>11.077999999999999</v>
      </c>
      <c r="CO1192" s="9">
        <v>5.6529999999999996</v>
      </c>
      <c r="CP1192" s="9">
        <v>5.6229999999999993</v>
      </c>
      <c r="CQ1192" s="9">
        <v>6.145999999999999</v>
      </c>
      <c r="CR1192" s="9">
        <v>6.78</v>
      </c>
      <c r="CS1192" s="9">
        <v>5.8079999999999989</v>
      </c>
      <c r="CT1192" s="9">
        <v>5.7879999999999994</v>
      </c>
      <c r="CU1192" s="9">
        <v>12.327999999999999</v>
      </c>
    </row>
    <row r="1193" spans="1:99" hidden="1" x14ac:dyDescent="0.25">
      <c r="A1193" s="8">
        <v>36993</v>
      </c>
      <c r="B1193" s="5">
        <f t="shared" si="46"/>
        <v>1187</v>
      </c>
      <c r="C1193" s="9"/>
      <c r="E1193" s="16">
        <v>5.34</v>
      </c>
      <c r="F1193" s="16">
        <v>5.0720000000000001</v>
      </c>
      <c r="G1193" s="16">
        <v>5.4770000000000003</v>
      </c>
      <c r="H1193" s="16">
        <v>5.23</v>
      </c>
      <c r="I1193" s="16">
        <v>4.84</v>
      </c>
      <c r="J1193" s="16">
        <v>5.0199999999999996</v>
      </c>
      <c r="K1193" s="16">
        <v>5.2249999999999996</v>
      </c>
      <c r="L1193" s="16">
        <v>5.31</v>
      </c>
      <c r="M1193" s="16">
        <v>13.47</v>
      </c>
      <c r="N1193" s="16">
        <v>5.35</v>
      </c>
      <c r="O1193" s="16">
        <v>5.6050000000000004</v>
      </c>
      <c r="P1193" s="16">
        <v>5.79</v>
      </c>
      <c r="Q1193" s="16">
        <v>5.21</v>
      </c>
      <c r="R1193" s="16">
        <v>11.05</v>
      </c>
      <c r="S1193" s="16">
        <v>5.34</v>
      </c>
      <c r="T1193" s="16">
        <v>5.34</v>
      </c>
      <c r="U1193" s="16">
        <v>5.69</v>
      </c>
      <c r="V1193" s="16">
        <v>5.78</v>
      </c>
      <c r="W1193" s="16">
        <v>5.31</v>
      </c>
      <c r="X1193" s="16">
        <v>5.3310000000000004</v>
      </c>
      <c r="Y1193" s="16">
        <v>12.3</v>
      </c>
      <c r="AA1193" s="1">
        <v>5.375</v>
      </c>
      <c r="AB1193" s="1">
        <v>5.3810000000000002</v>
      </c>
      <c r="AC1193" s="179">
        <f t="shared" si="47"/>
        <v>0</v>
      </c>
      <c r="AE1193" s="9">
        <v>5.3810000000000002</v>
      </c>
      <c r="AF1193" s="9">
        <v>5.1184748184486404</v>
      </c>
      <c r="AG1193" s="9">
        <v>5.5185000000000004</v>
      </c>
      <c r="AH1193" s="9">
        <v>5.3310000000000004</v>
      </c>
      <c r="AI1193" s="9">
        <v>4.8559999999999999</v>
      </c>
      <c r="AJ1193" s="9">
        <v>4.5709999999999997</v>
      </c>
      <c r="AK1193" s="9">
        <v>5.2910000000000004</v>
      </c>
      <c r="AL1193" s="9">
        <v>5.3985000000000003</v>
      </c>
      <c r="AM1193" s="9">
        <v>14.081</v>
      </c>
      <c r="AN1193" s="9">
        <v>5.4409999999999998</v>
      </c>
      <c r="AO1193" s="9">
        <v>5.6210000000000004</v>
      </c>
      <c r="AP1193" s="9">
        <v>5.8210000000000006</v>
      </c>
      <c r="AQ1193" s="9">
        <v>5.3210000000000006</v>
      </c>
      <c r="AR1193" s="9">
        <v>9.8810000000000002</v>
      </c>
      <c r="AS1193" s="9">
        <v>5.4060000000000006</v>
      </c>
      <c r="AT1193" s="9">
        <v>5.3860000000000001</v>
      </c>
      <c r="AU1193" s="9">
        <v>5.7110000000000003</v>
      </c>
      <c r="AV1193" s="9">
        <v>5.8109999999999999</v>
      </c>
      <c r="AW1193" s="9">
        <v>5.4009999999999998</v>
      </c>
      <c r="AX1193" s="9">
        <v>5.391</v>
      </c>
      <c r="AY1193" s="9">
        <v>12.041</v>
      </c>
      <c r="BE1193" s="9">
        <v>5.4816666666666665</v>
      </c>
      <c r="BF1193" s="9">
        <v>5.2104124697414402</v>
      </c>
      <c r="BG1193" s="9">
        <v>5.625</v>
      </c>
      <c r="BH1193" s="9">
        <v>5.58</v>
      </c>
      <c r="BI1193" s="9">
        <v>5.0304166666666665</v>
      </c>
      <c r="BJ1193" s="9">
        <v>4.6025</v>
      </c>
      <c r="BK1193" s="9">
        <v>5.3983333333333334</v>
      </c>
      <c r="BL1193" s="9">
        <v>5.5141666666666662</v>
      </c>
      <c r="BM1193" s="9">
        <v>13.931666666666665</v>
      </c>
      <c r="BN1193" s="9">
        <v>5.5566666666666666</v>
      </c>
      <c r="BO1193" s="9">
        <v>5.72</v>
      </c>
      <c r="BP1193" s="9">
        <v>5.9891666666666667</v>
      </c>
      <c r="BQ1193" s="9">
        <v>5.5125000000000002</v>
      </c>
      <c r="BR1193" s="9">
        <v>10.09</v>
      </c>
      <c r="BS1193" s="9">
        <v>5.5066666666666668</v>
      </c>
      <c r="BT1193" s="9">
        <v>5.4887499999999996</v>
      </c>
      <c r="BU1193" s="9">
        <v>5.81</v>
      </c>
      <c r="BV1193" s="9">
        <v>5.93</v>
      </c>
      <c r="BW1193" s="9">
        <v>5.501666666666666</v>
      </c>
      <c r="BX1193" s="9">
        <v>5.4916666666666663</v>
      </c>
      <c r="BY1193" s="9">
        <v>12.116666666666667</v>
      </c>
      <c r="CA1193" s="9">
        <v>5.6420000000000003</v>
      </c>
      <c r="CB1193" s="9">
        <v>5.4470000000000001</v>
      </c>
      <c r="CC1193" s="9">
        <v>5.9020000000000001</v>
      </c>
      <c r="CD1193" s="9">
        <v>5.8020000000000005</v>
      </c>
      <c r="CE1193" s="9">
        <v>5.4720000000000004</v>
      </c>
      <c r="CF1193" s="9">
        <v>5.3620000000000001</v>
      </c>
      <c r="CG1193" s="9">
        <v>5.5570000000000004</v>
      </c>
      <c r="CH1193" s="9">
        <v>5.6215000000000002</v>
      </c>
      <c r="CI1193" s="9">
        <v>13.141999999999999</v>
      </c>
      <c r="CJ1193" s="9">
        <v>9.5220000000000002</v>
      </c>
      <c r="CK1193" s="9">
        <v>5.9860000000000007</v>
      </c>
      <c r="CL1193" s="9">
        <v>7.3360000000000003</v>
      </c>
      <c r="CM1193" s="9">
        <v>5.6970000000000001</v>
      </c>
      <c r="CN1193" s="9">
        <v>10.592000000000001</v>
      </c>
      <c r="CO1193" s="9">
        <v>5.6670000000000007</v>
      </c>
      <c r="CP1193" s="9">
        <v>5.6370000000000005</v>
      </c>
      <c r="CQ1193" s="9">
        <v>6.16</v>
      </c>
      <c r="CR1193" s="9">
        <v>6.7940000000000005</v>
      </c>
      <c r="CS1193" s="9">
        <v>5.8220000000000001</v>
      </c>
      <c r="CT1193" s="9">
        <v>5.8020000000000005</v>
      </c>
      <c r="CU1193" s="9">
        <v>11.891999999999999</v>
      </c>
    </row>
    <row r="1194" spans="1:99" hidden="1" x14ac:dyDescent="0.25">
      <c r="A1194" s="8">
        <v>36997</v>
      </c>
      <c r="B1194" s="5">
        <f t="shared" si="46"/>
        <v>1188</v>
      </c>
      <c r="C1194" s="9"/>
      <c r="E1194" s="16">
        <v>5.4749999999999996</v>
      </c>
      <c r="F1194" s="16">
        <v>5.1589999999999998</v>
      </c>
      <c r="G1194" s="16">
        <v>5.58</v>
      </c>
      <c r="H1194" s="16">
        <v>5.38</v>
      </c>
      <c r="I1194" s="16">
        <v>4.88</v>
      </c>
      <c r="J1194" s="16">
        <v>4.88</v>
      </c>
      <c r="K1194" s="16">
        <v>5.375</v>
      </c>
      <c r="L1194" s="16">
        <v>5.4850000000000003</v>
      </c>
      <c r="M1194" s="16">
        <v>13.5</v>
      </c>
      <c r="N1194" s="16">
        <v>5.53</v>
      </c>
      <c r="O1194" s="16">
        <v>5.73</v>
      </c>
      <c r="P1194" s="16">
        <v>5.91</v>
      </c>
      <c r="Q1194" s="16">
        <v>5.3849999999999998</v>
      </c>
      <c r="R1194" s="16">
        <v>9.9</v>
      </c>
      <c r="S1194" s="16">
        <v>5.4550000000000001</v>
      </c>
      <c r="T1194" s="16">
        <v>5.47</v>
      </c>
      <c r="U1194" s="16">
        <v>5.82</v>
      </c>
      <c r="V1194" s="16">
        <v>5.9</v>
      </c>
      <c r="W1194" s="16">
        <v>5.4749999999999996</v>
      </c>
      <c r="X1194" s="16">
        <v>5.4749999999999996</v>
      </c>
      <c r="Y1194" s="16">
        <v>12.3</v>
      </c>
      <c r="AA1194" s="1">
        <v>5.51</v>
      </c>
      <c r="AB1194" s="1">
        <v>5.516</v>
      </c>
      <c r="AC1194" s="179">
        <f t="shared" si="47"/>
        <v>0</v>
      </c>
      <c r="AE1194" s="9">
        <v>5.516</v>
      </c>
      <c r="AF1194" s="9">
        <v>5.1915898710237096</v>
      </c>
      <c r="AG1194" s="9">
        <v>5.6535000000000002</v>
      </c>
      <c r="AH1194" s="9">
        <v>5.4560000000000004</v>
      </c>
      <c r="AI1194" s="9">
        <v>4.9359999999999999</v>
      </c>
      <c r="AJ1194" s="9">
        <v>4.7059999999999995</v>
      </c>
      <c r="AK1194" s="9">
        <v>5.4260000000000002</v>
      </c>
      <c r="AL1194" s="9">
        <v>5.5335000000000001</v>
      </c>
      <c r="AM1194" s="9">
        <v>13.566000000000001</v>
      </c>
      <c r="AN1194" s="9">
        <v>5.5460000000000003</v>
      </c>
      <c r="AO1194" s="9">
        <v>5.7560000000000002</v>
      </c>
      <c r="AP1194" s="9">
        <v>5.9560000000000004</v>
      </c>
      <c r="AQ1194" s="9">
        <v>5.4459999999999997</v>
      </c>
      <c r="AR1194" s="9">
        <v>9.766</v>
      </c>
      <c r="AS1194" s="9">
        <v>5.5385</v>
      </c>
      <c r="AT1194" s="9">
        <v>5.5209999999999999</v>
      </c>
      <c r="AU1194" s="9">
        <v>5.8460000000000001</v>
      </c>
      <c r="AV1194" s="9">
        <v>5.9459999999999997</v>
      </c>
      <c r="AW1194" s="9">
        <v>5.5359999999999996</v>
      </c>
      <c r="AX1194" s="9">
        <v>5.5259999999999998</v>
      </c>
      <c r="AY1194" s="9">
        <v>12.016</v>
      </c>
      <c r="BE1194" s="9">
        <v>5.6103333333333332</v>
      </c>
      <c r="BF1194" s="9">
        <v>5.3104316451706186</v>
      </c>
      <c r="BG1194" s="9">
        <v>5.7536666666666667</v>
      </c>
      <c r="BH1194" s="9">
        <v>5.7069999999999999</v>
      </c>
      <c r="BI1194" s="9">
        <v>5.1524166666666664</v>
      </c>
      <c r="BJ1194" s="9">
        <v>4.7361666666666666</v>
      </c>
      <c r="BK1194" s="9">
        <v>5.5270000000000001</v>
      </c>
      <c r="BL1194" s="9">
        <v>5.6428333333333329</v>
      </c>
      <c r="BM1194" s="9">
        <v>13.620333333333333</v>
      </c>
      <c r="BN1194" s="9">
        <v>5.7403333333333331</v>
      </c>
      <c r="BO1194" s="9">
        <v>5.8486666666666665</v>
      </c>
      <c r="BP1194" s="9">
        <v>6.1178333333333335</v>
      </c>
      <c r="BQ1194" s="9">
        <v>5.6395</v>
      </c>
      <c r="BR1194" s="9">
        <v>9.952</v>
      </c>
      <c r="BS1194" s="9">
        <v>5.6349166666666664</v>
      </c>
      <c r="BT1194" s="9">
        <v>5.6174166666666663</v>
      </c>
      <c r="BU1194" s="9">
        <v>5.9386666666666663</v>
      </c>
      <c r="BV1194" s="9">
        <v>6.0586666666666664</v>
      </c>
      <c r="BW1194" s="9">
        <v>5.6303333333333327</v>
      </c>
      <c r="BX1194" s="9">
        <v>5.620333333333333</v>
      </c>
      <c r="BY1194" s="9">
        <v>12.110333333333333</v>
      </c>
      <c r="CA1194" s="9">
        <v>5.7631999999999994</v>
      </c>
      <c r="CB1194" s="9">
        <v>5.5581999999999994</v>
      </c>
      <c r="CC1194" s="9">
        <v>6.0231999999999992</v>
      </c>
      <c r="CD1194" s="9">
        <v>5.9181999999999997</v>
      </c>
      <c r="CE1194" s="9">
        <v>5.5931999999999995</v>
      </c>
      <c r="CF1194" s="9">
        <v>5.4831999999999992</v>
      </c>
      <c r="CG1194" s="9">
        <v>5.6781999999999995</v>
      </c>
      <c r="CH1194" s="9">
        <v>5.7426999999999992</v>
      </c>
      <c r="CI1194" s="9">
        <v>13.263199999999999</v>
      </c>
      <c r="CJ1194" s="9">
        <v>10.113199999999999</v>
      </c>
      <c r="CK1194" s="9">
        <v>6.1071999999999997</v>
      </c>
      <c r="CL1194" s="9">
        <v>7.4571999999999994</v>
      </c>
      <c r="CM1194" s="9">
        <v>5.8181999999999992</v>
      </c>
      <c r="CN1194" s="9">
        <v>10.713200000000001</v>
      </c>
      <c r="CO1194" s="9">
        <v>5.7881999999999998</v>
      </c>
      <c r="CP1194" s="9">
        <v>5.7581999999999995</v>
      </c>
      <c r="CQ1194" s="9">
        <v>6.2811999999999992</v>
      </c>
      <c r="CR1194" s="9">
        <v>6.9151999999999996</v>
      </c>
      <c r="CS1194" s="9">
        <v>5.9431999999999992</v>
      </c>
      <c r="CT1194" s="9">
        <v>5.9231999999999996</v>
      </c>
      <c r="CU1194" s="9">
        <v>12.013199999999999</v>
      </c>
    </row>
    <row r="1195" spans="1:99" hidden="1" x14ac:dyDescent="0.25">
      <c r="A1195" s="8">
        <v>36998</v>
      </c>
      <c r="B1195" s="5">
        <f t="shared" si="46"/>
        <v>1189</v>
      </c>
      <c r="C1195" s="9"/>
      <c r="E1195" s="16">
        <v>5.22</v>
      </c>
      <c r="F1195" s="16">
        <v>4.9329999999999998</v>
      </c>
      <c r="G1195" s="16">
        <v>5.3250000000000002</v>
      </c>
      <c r="H1195" s="16">
        <v>5.12</v>
      </c>
      <c r="I1195" s="16">
        <v>4.7699999999999996</v>
      </c>
      <c r="J1195" s="16">
        <v>4.5999999999999996</v>
      </c>
      <c r="K1195" s="16">
        <v>5.09</v>
      </c>
      <c r="L1195" s="16">
        <v>5.21</v>
      </c>
      <c r="M1195" s="16">
        <v>12.8</v>
      </c>
      <c r="N1195" s="16">
        <v>5.27</v>
      </c>
      <c r="O1195" s="16">
        <v>5.4649999999999999</v>
      </c>
      <c r="P1195" s="16">
        <v>5.67</v>
      </c>
      <c r="Q1195" s="16">
        <v>5.1100000000000003</v>
      </c>
      <c r="R1195" s="16">
        <v>9.9</v>
      </c>
      <c r="S1195" s="16">
        <v>5.2249999999999996</v>
      </c>
      <c r="T1195" s="16">
        <v>5.2149999999999999</v>
      </c>
      <c r="U1195" s="16">
        <v>5.56</v>
      </c>
      <c r="V1195" s="16">
        <v>5.65</v>
      </c>
      <c r="W1195" s="16">
        <v>5.22</v>
      </c>
      <c r="X1195" s="16">
        <v>5.19</v>
      </c>
      <c r="Y1195" s="16">
        <v>11.9</v>
      </c>
      <c r="AA1195" s="1">
        <v>5.42</v>
      </c>
      <c r="AB1195" s="1">
        <v>5.2480000000000002</v>
      </c>
      <c r="AC1195" s="179">
        <f t="shared" si="47"/>
        <v>0</v>
      </c>
      <c r="AE1195" s="9">
        <v>5.2480000000000002</v>
      </c>
      <c r="AF1195" s="9">
        <v>5.0366448965235904</v>
      </c>
      <c r="AG1195" s="9">
        <v>5.383</v>
      </c>
      <c r="AH1195" s="9">
        <v>5.1779999999999999</v>
      </c>
      <c r="AI1195" s="9">
        <v>4.633</v>
      </c>
      <c r="AJ1195" s="9">
        <v>4.3680000000000003</v>
      </c>
      <c r="AK1195" s="9">
        <v>5.1530000000000005</v>
      </c>
      <c r="AL1195" s="9">
        <v>5.2629999999999999</v>
      </c>
      <c r="AM1195" s="9">
        <v>12.847999999999999</v>
      </c>
      <c r="AN1195" s="9">
        <v>5.2780000000000005</v>
      </c>
      <c r="AO1195" s="9">
        <v>5.4880000000000004</v>
      </c>
      <c r="AP1195" s="9">
        <v>5.6880000000000006</v>
      </c>
      <c r="AQ1195" s="9">
        <v>5.1680000000000001</v>
      </c>
      <c r="AR1195" s="9">
        <v>9.298</v>
      </c>
      <c r="AS1195" s="9">
        <v>5.2705000000000002</v>
      </c>
      <c r="AT1195" s="9">
        <v>5.2530000000000001</v>
      </c>
      <c r="AU1195" s="9">
        <v>5.5780000000000003</v>
      </c>
      <c r="AV1195" s="9">
        <v>5.6779999999999999</v>
      </c>
      <c r="AW1195" s="9">
        <v>5.258</v>
      </c>
      <c r="AX1195" s="9">
        <v>5.2480000000000002</v>
      </c>
      <c r="AY1195" s="9">
        <v>11.748000000000001</v>
      </c>
      <c r="BE1195" s="9">
        <v>5.3518333333333326</v>
      </c>
      <c r="BF1195" s="9">
        <v>5.0757741494205977</v>
      </c>
      <c r="BG1195" s="9">
        <v>5.4926666666666657</v>
      </c>
      <c r="BH1195" s="9">
        <v>5.4401666666666655</v>
      </c>
      <c r="BI1195" s="9">
        <v>4.8793333333333324</v>
      </c>
      <c r="BJ1195" s="9">
        <v>4.4318333333333326</v>
      </c>
      <c r="BK1195" s="9">
        <v>5.2634999999999996</v>
      </c>
      <c r="BL1195" s="9">
        <v>5.3834999999999988</v>
      </c>
      <c r="BM1195" s="9">
        <v>12.916833333333333</v>
      </c>
      <c r="BN1195" s="9">
        <v>5.4818333333333324</v>
      </c>
      <c r="BO1195" s="9">
        <v>5.5901666666666658</v>
      </c>
      <c r="BP1195" s="9">
        <v>5.8593333333333328</v>
      </c>
      <c r="BQ1195" s="9">
        <v>5.3734999999999991</v>
      </c>
      <c r="BR1195" s="9">
        <v>9.2768333333333324</v>
      </c>
      <c r="BS1195" s="9">
        <v>5.3764166666666657</v>
      </c>
      <c r="BT1195" s="9">
        <v>5.3589166666666657</v>
      </c>
      <c r="BU1195" s="9">
        <v>5.6801666666666657</v>
      </c>
      <c r="BV1195" s="9">
        <v>5.8001666666666658</v>
      </c>
      <c r="BW1195" s="9">
        <v>5.3618333333333323</v>
      </c>
      <c r="BX1195" s="9">
        <v>5.3518333333333326</v>
      </c>
      <c r="BY1195" s="9">
        <v>11.468499999999999</v>
      </c>
      <c r="CA1195" s="9">
        <v>5.5424000000000007</v>
      </c>
      <c r="CB1195" s="9">
        <v>5.3374000000000006</v>
      </c>
      <c r="CC1195" s="9">
        <v>5.7974000000000006</v>
      </c>
      <c r="CD1195" s="9">
        <v>5.692400000000001</v>
      </c>
      <c r="CE1195" s="9">
        <v>5.3774000000000006</v>
      </c>
      <c r="CF1195" s="9">
        <v>5.2624000000000004</v>
      </c>
      <c r="CG1195" s="9">
        <v>5.4524000000000008</v>
      </c>
      <c r="CH1195" s="9">
        <v>5.5219000000000005</v>
      </c>
      <c r="CI1195" s="9">
        <v>12.6424</v>
      </c>
      <c r="CJ1195" s="9">
        <v>9.692400000000001</v>
      </c>
      <c r="CK1195" s="9">
        <v>5.8664000000000005</v>
      </c>
      <c r="CL1195" s="9">
        <v>7.2204000000000006</v>
      </c>
      <c r="CM1195" s="9">
        <v>5.5974000000000004</v>
      </c>
      <c r="CN1195" s="9">
        <v>10.292400000000001</v>
      </c>
      <c r="CO1195" s="9">
        <v>5.567400000000001</v>
      </c>
      <c r="CP1195" s="9">
        <v>5.5374000000000008</v>
      </c>
      <c r="CQ1195" s="9">
        <v>6.0424000000000007</v>
      </c>
      <c r="CR1195" s="9">
        <v>6.676400000000001</v>
      </c>
      <c r="CS1195" s="9">
        <v>5.7124000000000006</v>
      </c>
      <c r="CT1195" s="9">
        <v>5.692400000000001</v>
      </c>
      <c r="CU1195" s="9">
        <v>11.592400000000001</v>
      </c>
    </row>
    <row r="1196" spans="1:99" hidden="1" x14ac:dyDescent="0.25">
      <c r="A1196" s="8">
        <v>36999</v>
      </c>
      <c r="B1196" s="5">
        <f t="shared" si="46"/>
        <v>1190</v>
      </c>
      <c r="C1196" s="9"/>
      <c r="E1196" s="16">
        <v>5.1050000000000004</v>
      </c>
      <c r="F1196" s="16">
        <v>4.8550000000000004</v>
      </c>
      <c r="G1196" s="16">
        <v>5.21</v>
      </c>
      <c r="H1196" s="16">
        <v>5.0999999999999996</v>
      </c>
      <c r="I1196" s="16">
        <v>4.5</v>
      </c>
      <c r="J1196" s="16">
        <v>4.3499999999999996</v>
      </c>
      <c r="K1196" s="16">
        <v>5.0049999999999999</v>
      </c>
      <c r="L1196" s="16">
        <v>5.1050000000000004</v>
      </c>
      <c r="M1196" s="16">
        <v>12.9</v>
      </c>
      <c r="N1196" s="16">
        <v>5.15</v>
      </c>
      <c r="O1196" s="16">
        <v>5.3650000000000002</v>
      </c>
      <c r="P1196" s="16">
        <v>5.57</v>
      </c>
      <c r="Q1196" s="16">
        <v>5.0049999999999999</v>
      </c>
      <c r="R1196" s="16">
        <v>10.1</v>
      </c>
      <c r="S1196" s="16">
        <v>5.1100000000000003</v>
      </c>
      <c r="T1196" s="16">
        <v>5.0999999999999996</v>
      </c>
      <c r="U1196" s="16">
        <v>5.48</v>
      </c>
      <c r="V1196" s="16">
        <v>5.55</v>
      </c>
      <c r="W1196" s="16">
        <v>5.0549999999999997</v>
      </c>
      <c r="X1196" s="16">
        <v>5.0549999999999997</v>
      </c>
      <c r="Y1196" s="16">
        <v>12.05</v>
      </c>
      <c r="AA1196" s="1">
        <v>5.18</v>
      </c>
      <c r="AB1196" s="1">
        <v>5.1479999999999997</v>
      </c>
      <c r="AC1196" s="179">
        <f t="shared" si="47"/>
        <v>0</v>
      </c>
      <c r="AE1196" s="9">
        <v>5.1479999999999997</v>
      </c>
      <c r="AF1196" s="9">
        <v>4.98920184277722</v>
      </c>
      <c r="AG1196" s="9">
        <v>5.2779999999999996</v>
      </c>
      <c r="AH1196" s="9">
        <v>5.0829999999999993</v>
      </c>
      <c r="AI1196" s="9">
        <v>4.4829999999999997</v>
      </c>
      <c r="AJ1196" s="9">
        <v>4.1829999999999998</v>
      </c>
      <c r="AK1196" s="9">
        <v>5.0529999999999999</v>
      </c>
      <c r="AL1196" s="9">
        <v>5.1604999999999999</v>
      </c>
      <c r="AM1196" s="9">
        <v>12.747999999999999</v>
      </c>
      <c r="AN1196" s="9">
        <v>5.2279999999999998</v>
      </c>
      <c r="AO1196" s="9">
        <v>5.3854999999999995</v>
      </c>
      <c r="AP1196" s="9">
        <v>5.5779999999999994</v>
      </c>
      <c r="AQ1196" s="9">
        <v>5.0679999999999996</v>
      </c>
      <c r="AR1196" s="9">
        <v>9.7479999999999993</v>
      </c>
      <c r="AS1196" s="9">
        <v>5.1704999999999997</v>
      </c>
      <c r="AT1196" s="9">
        <v>5.1529999999999996</v>
      </c>
      <c r="AU1196" s="9">
        <v>5.4754999999999994</v>
      </c>
      <c r="AV1196" s="9">
        <v>5.5579999999999998</v>
      </c>
      <c r="AW1196" s="9">
        <v>5.1579999999999995</v>
      </c>
      <c r="AX1196" s="9">
        <v>5.1479999999999997</v>
      </c>
      <c r="AY1196" s="9">
        <v>11.747999999999999</v>
      </c>
      <c r="BE1196" s="9">
        <v>5.2478333333333333</v>
      </c>
      <c r="BF1196" s="9">
        <v>5.007200307129537</v>
      </c>
      <c r="BG1196" s="9">
        <v>5.3836666666666666</v>
      </c>
      <c r="BH1196" s="9">
        <v>5.3336666666666668</v>
      </c>
      <c r="BI1196" s="9">
        <v>4.7320000000000002</v>
      </c>
      <c r="BJ1196" s="9">
        <v>4.2895000000000003</v>
      </c>
      <c r="BK1196" s="9">
        <v>5.1595000000000004</v>
      </c>
      <c r="BL1196" s="9">
        <v>5.2790833333333333</v>
      </c>
      <c r="BM1196" s="9">
        <v>12.797833333333333</v>
      </c>
      <c r="BN1196" s="9">
        <v>5.4394999999999998</v>
      </c>
      <c r="BO1196" s="9">
        <v>5.4857500000000003</v>
      </c>
      <c r="BP1196" s="9">
        <v>5.7536666666666667</v>
      </c>
      <c r="BQ1196" s="9">
        <v>5.2703333333333333</v>
      </c>
      <c r="BR1196" s="9">
        <v>9.2645</v>
      </c>
      <c r="BS1196" s="9">
        <v>5.2724166666666665</v>
      </c>
      <c r="BT1196" s="9">
        <v>5.2549166666666665</v>
      </c>
      <c r="BU1196" s="9">
        <v>5.5757500000000002</v>
      </c>
      <c r="BV1196" s="9">
        <v>5.6928333333333336</v>
      </c>
      <c r="BW1196" s="9">
        <v>5.2578333333333331</v>
      </c>
      <c r="BX1196" s="9">
        <v>5.2478333333333333</v>
      </c>
      <c r="BY1196" s="9">
        <v>11.366166666666667</v>
      </c>
      <c r="CA1196" s="9">
        <v>5.4580000000000002</v>
      </c>
      <c r="CB1196" s="9">
        <v>5.2629999999999999</v>
      </c>
      <c r="CC1196" s="9">
        <v>5.7130000000000001</v>
      </c>
      <c r="CD1196" s="9">
        <v>5.6080000000000005</v>
      </c>
      <c r="CE1196" s="9">
        <v>5.2830000000000004</v>
      </c>
      <c r="CF1196" s="9">
        <v>5.1580000000000004</v>
      </c>
      <c r="CG1196" s="9">
        <v>5.3680000000000003</v>
      </c>
      <c r="CH1196" s="9">
        <v>5.4375</v>
      </c>
      <c r="CI1196" s="9">
        <v>12.558</v>
      </c>
      <c r="CJ1196" s="9">
        <v>9.6580000000000013</v>
      </c>
      <c r="CK1196" s="9">
        <v>5.78</v>
      </c>
      <c r="CL1196" s="9">
        <v>7.12</v>
      </c>
      <c r="CM1196" s="9">
        <v>5.5129999999999999</v>
      </c>
      <c r="CN1196" s="9">
        <v>10.208</v>
      </c>
      <c r="CO1196" s="9">
        <v>5.4830000000000005</v>
      </c>
      <c r="CP1196" s="9">
        <v>5.4530000000000003</v>
      </c>
      <c r="CQ1196" s="9">
        <v>5.9580000000000002</v>
      </c>
      <c r="CR1196" s="9">
        <v>6.5920000000000005</v>
      </c>
      <c r="CS1196" s="9">
        <v>5.6280000000000001</v>
      </c>
      <c r="CT1196" s="9">
        <v>5.6080000000000005</v>
      </c>
      <c r="CU1196" s="9">
        <v>11.507999999999999</v>
      </c>
    </row>
    <row r="1197" spans="1:99" hidden="1" x14ac:dyDescent="0.25">
      <c r="A1197" s="8">
        <v>37000</v>
      </c>
      <c r="B1197" s="5">
        <f t="shared" si="46"/>
        <v>1191</v>
      </c>
      <c r="C1197" s="9"/>
      <c r="E1197" s="16">
        <v>5.07</v>
      </c>
      <c r="F1197" s="16">
        <v>4.8330000000000002</v>
      </c>
      <c r="G1197" s="16">
        <v>5.18</v>
      </c>
      <c r="H1197" s="16">
        <v>5.07</v>
      </c>
      <c r="I1197" s="16">
        <v>4.42</v>
      </c>
      <c r="J1197" s="16">
        <v>4.22</v>
      </c>
      <c r="K1197" s="16">
        <v>4.9749999999999996</v>
      </c>
      <c r="L1197" s="16">
        <v>5.07</v>
      </c>
      <c r="M1197" s="16">
        <v>12.97</v>
      </c>
      <c r="N1197" s="16">
        <v>5.12</v>
      </c>
      <c r="O1197" s="16">
        <v>5.37</v>
      </c>
      <c r="P1197" s="16">
        <v>5.5</v>
      </c>
      <c r="Q1197" s="16">
        <v>4.97</v>
      </c>
      <c r="R1197" s="16">
        <v>9.9700000000000006</v>
      </c>
      <c r="S1197" s="16">
        <v>5.08</v>
      </c>
      <c r="T1197" s="16">
        <v>5.07</v>
      </c>
      <c r="U1197" s="16">
        <v>5.41</v>
      </c>
      <c r="V1197" s="16">
        <v>5.48</v>
      </c>
      <c r="W1197" s="16">
        <v>5.0250000000000004</v>
      </c>
      <c r="X1197" s="16">
        <v>5.0250000000000004</v>
      </c>
      <c r="Y1197" s="16">
        <v>12.12</v>
      </c>
      <c r="AA1197" s="1">
        <v>5.14</v>
      </c>
      <c r="AB1197" s="1">
        <v>5.101</v>
      </c>
      <c r="AC1197" s="179">
        <f t="shared" si="47"/>
        <v>0</v>
      </c>
      <c r="AE1197" s="9">
        <v>5.101</v>
      </c>
      <c r="AF1197" s="9">
        <v>4.9826780394501196</v>
      </c>
      <c r="AG1197" s="9">
        <v>5.226</v>
      </c>
      <c r="AH1197" s="9">
        <v>5.0309999999999997</v>
      </c>
      <c r="AI1197" s="9">
        <v>4.391</v>
      </c>
      <c r="AJ1197" s="9">
        <v>4.0910000000000002</v>
      </c>
      <c r="AK1197" s="9">
        <v>5.0060000000000002</v>
      </c>
      <c r="AL1197" s="9">
        <v>5.1135000000000002</v>
      </c>
      <c r="AM1197" s="9">
        <v>12.951000000000001</v>
      </c>
      <c r="AN1197" s="9">
        <v>5.2210000000000001</v>
      </c>
      <c r="AO1197" s="9">
        <v>5.3460000000000001</v>
      </c>
      <c r="AP1197" s="9">
        <v>5.5209999999999999</v>
      </c>
      <c r="AQ1197" s="9">
        <v>5.016</v>
      </c>
      <c r="AR1197" s="9">
        <v>9.9510000000000005</v>
      </c>
      <c r="AS1197" s="9">
        <v>5.1185</v>
      </c>
      <c r="AT1197" s="9">
        <v>5.1035000000000004</v>
      </c>
      <c r="AU1197" s="9">
        <v>5.4284999999999997</v>
      </c>
      <c r="AV1197" s="9">
        <v>5.5010000000000003</v>
      </c>
      <c r="AW1197" s="9">
        <v>5.1109999999999998</v>
      </c>
      <c r="AX1197" s="9">
        <v>5.101</v>
      </c>
      <c r="AY1197" s="9">
        <v>11.951000000000001</v>
      </c>
      <c r="BE1197" s="9">
        <v>5.2084999999999999</v>
      </c>
      <c r="BF1197" s="9">
        <v>4.9746130065750203</v>
      </c>
      <c r="BG1197" s="9">
        <v>5.3393333333333333</v>
      </c>
      <c r="BH1197" s="9">
        <v>5.2868333333333331</v>
      </c>
      <c r="BI1197" s="9">
        <v>4.6401666666666666</v>
      </c>
      <c r="BJ1197" s="9">
        <v>4.2051666666666669</v>
      </c>
      <c r="BK1197" s="9">
        <v>5.120166666666667</v>
      </c>
      <c r="BL1197" s="9">
        <v>5.2393333333333336</v>
      </c>
      <c r="BM1197" s="9">
        <v>12.950166666666666</v>
      </c>
      <c r="BN1197" s="9">
        <v>5.4135</v>
      </c>
      <c r="BO1197" s="9">
        <v>5.4485000000000001</v>
      </c>
      <c r="BP1197" s="9">
        <v>5.7110000000000003</v>
      </c>
      <c r="BQ1197" s="9">
        <v>5.2326666666666668</v>
      </c>
      <c r="BR1197" s="9">
        <v>9.4168333333333329</v>
      </c>
      <c r="BS1197" s="9">
        <v>5.2301666666666664</v>
      </c>
      <c r="BT1197" s="9">
        <v>5.2151666666666667</v>
      </c>
      <c r="BU1197" s="9">
        <v>5.5364166666666668</v>
      </c>
      <c r="BV1197" s="9">
        <v>5.6485000000000003</v>
      </c>
      <c r="BW1197" s="9">
        <v>5.2184999999999997</v>
      </c>
      <c r="BX1197" s="9">
        <v>5.2084999999999999</v>
      </c>
      <c r="BY1197" s="9">
        <v>11.5185</v>
      </c>
      <c r="CA1197" s="9">
        <v>5.4309999999999992</v>
      </c>
      <c r="CB1197" s="9">
        <v>5.2259999999999991</v>
      </c>
      <c r="CC1197" s="9">
        <v>5.6809999999999992</v>
      </c>
      <c r="CD1197" s="9">
        <v>5.5809999999999995</v>
      </c>
      <c r="CE1197" s="9">
        <v>5.2409999999999988</v>
      </c>
      <c r="CF1197" s="9">
        <v>5.1359999999999992</v>
      </c>
      <c r="CG1197" s="9">
        <v>5.3409999999999993</v>
      </c>
      <c r="CH1197" s="9">
        <v>5.410499999999999</v>
      </c>
      <c r="CI1197" s="9">
        <v>12.401</v>
      </c>
      <c r="CJ1197" s="9">
        <v>9.4309999999999974</v>
      </c>
      <c r="CK1197" s="9">
        <v>5.7529999999999992</v>
      </c>
      <c r="CL1197" s="9">
        <v>7.0929999999999991</v>
      </c>
      <c r="CM1197" s="9">
        <v>5.4859999999999989</v>
      </c>
      <c r="CN1197" s="9">
        <v>10.050999999999998</v>
      </c>
      <c r="CO1197" s="9">
        <v>5.4559999999999995</v>
      </c>
      <c r="CP1197" s="9">
        <v>5.4259999999999993</v>
      </c>
      <c r="CQ1197" s="9">
        <v>5.9309999999999992</v>
      </c>
      <c r="CR1197" s="9">
        <v>6.5650000000000004</v>
      </c>
      <c r="CS1197" s="9">
        <v>5.6009999999999991</v>
      </c>
      <c r="CT1197" s="9">
        <v>5.5809999999999995</v>
      </c>
      <c r="CU1197" s="9">
        <v>11.350999999999999</v>
      </c>
    </row>
    <row r="1198" spans="1:99" hidden="1" x14ac:dyDescent="0.25">
      <c r="A1198" s="8">
        <v>37001</v>
      </c>
      <c r="B1198" s="5">
        <f t="shared" si="46"/>
        <v>1192</v>
      </c>
      <c r="C1198" s="9"/>
      <c r="E1198" s="16">
        <v>5.07</v>
      </c>
      <c r="F1198" s="16">
        <v>4.827</v>
      </c>
      <c r="G1198" s="16">
        <v>5.1749999999999998</v>
      </c>
      <c r="H1198" s="16">
        <v>5.0199999999999996</v>
      </c>
      <c r="I1198" s="16">
        <v>4.32</v>
      </c>
      <c r="J1198" s="16">
        <v>4.17</v>
      </c>
      <c r="K1198" s="16">
        <v>4.97</v>
      </c>
      <c r="L1198" s="16">
        <v>5.07</v>
      </c>
      <c r="M1198" s="16">
        <v>12.97</v>
      </c>
      <c r="N1198" s="16">
        <v>5.12</v>
      </c>
      <c r="O1198" s="16">
        <v>5.44</v>
      </c>
      <c r="P1198" s="16">
        <v>5.51</v>
      </c>
      <c r="Q1198" s="16">
        <v>4.97</v>
      </c>
      <c r="R1198" s="16">
        <v>9.6199999999999992</v>
      </c>
      <c r="S1198" s="16">
        <v>5.09</v>
      </c>
      <c r="T1198" s="16">
        <v>5.07</v>
      </c>
      <c r="U1198" s="16">
        <v>5.37</v>
      </c>
      <c r="V1198" s="16">
        <v>5.5</v>
      </c>
      <c r="W1198" s="16">
        <v>5.0199999999999996</v>
      </c>
      <c r="X1198" s="16">
        <v>5.0199999999999996</v>
      </c>
      <c r="Y1198" s="16">
        <v>11.97</v>
      </c>
      <c r="AA1198" s="1">
        <v>5.07</v>
      </c>
      <c r="AB1198" s="1">
        <v>5.1280000000000001</v>
      </c>
      <c r="AC1198" s="179">
        <f t="shared" si="47"/>
        <v>0</v>
      </c>
      <c r="AE1198" s="9">
        <v>5.1280000000000001</v>
      </c>
      <c r="AF1198" s="9">
        <v>5.00191134368107</v>
      </c>
      <c r="AG1198" s="9">
        <v>5.258</v>
      </c>
      <c r="AH1198" s="9">
        <v>5.0730000000000004</v>
      </c>
      <c r="AI1198" s="9">
        <v>4.3879999999999999</v>
      </c>
      <c r="AJ1198" s="9">
        <v>4.0979999999999999</v>
      </c>
      <c r="AK1198" s="9">
        <v>5.0330000000000004</v>
      </c>
      <c r="AL1198" s="9">
        <v>5.1429999999999998</v>
      </c>
      <c r="AM1198" s="9">
        <v>12.827999999999999</v>
      </c>
      <c r="AN1198" s="9">
        <v>5.2480000000000002</v>
      </c>
      <c r="AO1198" s="9">
        <v>5.3730000000000002</v>
      </c>
      <c r="AP1198" s="9">
        <v>5.548</v>
      </c>
      <c r="AQ1198" s="9">
        <v>5.0455000000000005</v>
      </c>
      <c r="AR1198" s="9">
        <v>9.8279999999999994</v>
      </c>
      <c r="AS1198" s="9">
        <v>5.1455000000000002</v>
      </c>
      <c r="AT1198" s="9">
        <v>5.1305000000000005</v>
      </c>
      <c r="AU1198" s="9">
        <v>5.4554999999999998</v>
      </c>
      <c r="AV1198" s="9">
        <v>5.5280000000000005</v>
      </c>
      <c r="AW1198" s="9">
        <v>5.1280000000000001</v>
      </c>
      <c r="AX1198" s="9">
        <v>5.1180000000000003</v>
      </c>
      <c r="AY1198" s="9">
        <v>11.827999999999999</v>
      </c>
      <c r="BE1198" s="9">
        <v>5.2439999999999998</v>
      </c>
      <c r="BF1198" s="9">
        <v>5.0088185572801782</v>
      </c>
      <c r="BG1198" s="9">
        <v>5.379833333333333</v>
      </c>
      <c r="BH1198" s="9">
        <v>5.3264999999999993</v>
      </c>
      <c r="BI1198" s="9">
        <v>4.6756666666666664</v>
      </c>
      <c r="BJ1198" s="9">
        <v>4.2406666666666659</v>
      </c>
      <c r="BK1198" s="9">
        <v>5.1556666666666668</v>
      </c>
      <c r="BL1198" s="9">
        <v>5.277333333333333</v>
      </c>
      <c r="BM1198" s="9">
        <v>12.735666666666667</v>
      </c>
      <c r="BN1198" s="9">
        <v>5.4489999999999998</v>
      </c>
      <c r="BO1198" s="9">
        <v>5.484</v>
      </c>
      <c r="BP1198" s="9">
        <v>5.7464999999999993</v>
      </c>
      <c r="BQ1198" s="9">
        <v>5.2702499999999999</v>
      </c>
      <c r="BR1198" s="9">
        <v>9.2023333333333337</v>
      </c>
      <c r="BS1198" s="9">
        <v>5.2656666666666663</v>
      </c>
      <c r="BT1198" s="9">
        <v>5.2506666666666666</v>
      </c>
      <c r="BU1198" s="9">
        <v>5.5719166666666666</v>
      </c>
      <c r="BV1198" s="9">
        <v>5.6840000000000002</v>
      </c>
      <c r="BW1198" s="9">
        <v>5.2439999999999998</v>
      </c>
      <c r="BX1198" s="9">
        <v>5.234</v>
      </c>
      <c r="BY1198" s="9">
        <v>11.303999999999998</v>
      </c>
      <c r="CA1198" s="9">
        <v>5.48</v>
      </c>
      <c r="CB1198" s="9">
        <v>5.28</v>
      </c>
      <c r="CC1198" s="9">
        <v>5.7249999999999996</v>
      </c>
      <c r="CD1198" s="9">
        <v>5.63</v>
      </c>
      <c r="CE1198" s="9">
        <v>5.2949999999999999</v>
      </c>
      <c r="CF1198" s="9">
        <v>5.1849999999999996</v>
      </c>
      <c r="CG1198" s="9">
        <v>5.39</v>
      </c>
      <c r="CH1198" s="9">
        <v>5.4594999999999994</v>
      </c>
      <c r="CI1198" s="9">
        <v>12.23</v>
      </c>
      <c r="CJ1198" s="9">
        <v>9.26</v>
      </c>
      <c r="CK1198" s="9">
        <v>5.8019999999999996</v>
      </c>
      <c r="CL1198" s="9">
        <v>7.1419999999999995</v>
      </c>
      <c r="CM1198" s="9">
        <v>5.5350000000000001</v>
      </c>
      <c r="CN1198" s="9">
        <v>9.8800000000000008</v>
      </c>
      <c r="CO1198" s="9">
        <v>5.5049999999999999</v>
      </c>
      <c r="CP1198" s="9">
        <v>5.4749999999999996</v>
      </c>
      <c r="CQ1198" s="9">
        <v>5.98</v>
      </c>
      <c r="CR1198" s="9">
        <v>6.613999999999999</v>
      </c>
      <c r="CS1198" s="9">
        <v>5.65</v>
      </c>
      <c r="CT1198" s="9">
        <v>5.63</v>
      </c>
      <c r="CU1198" s="9">
        <v>11.18</v>
      </c>
    </row>
    <row r="1199" spans="1:99" hidden="1" x14ac:dyDescent="0.25">
      <c r="A1199" s="8">
        <v>37004</v>
      </c>
      <c r="B1199" s="5">
        <f t="shared" si="46"/>
        <v>1193</v>
      </c>
      <c r="C1199" s="9"/>
      <c r="E1199" s="16">
        <v>5.05</v>
      </c>
      <c r="F1199" s="16">
        <v>4.8120000000000003</v>
      </c>
      <c r="G1199" s="16">
        <v>5.1550000000000002</v>
      </c>
      <c r="H1199" s="16">
        <v>5.0999999999999996</v>
      </c>
      <c r="I1199" s="16">
        <v>4.32</v>
      </c>
      <c r="J1199" s="16">
        <v>4.12</v>
      </c>
      <c r="K1199" s="16">
        <v>4.95</v>
      </c>
      <c r="L1199" s="16">
        <v>5.05</v>
      </c>
      <c r="M1199" s="16">
        <v>14.07</v>
      </c>
      <c r="N1199" s="16">
        <v>5.12</v>
      </c>
      <c r="O1199" s="16">
        <v>5.35</v>
      </c>
      <c r="P1199" s="16">
        <v>5.49</v>
      </c>
      <c r="Q1199" s="16">
        <v>4.95</v>
      </c>
      <c r="R1199" s="16">
        <v>10.07</v>
      </c>
      <c r="S1199" s="16">
        <v>5.085</v>
      </c>
      <c r="T1199" s="16">
        <v>5.05</v>
      </c>
      <c r="U1199" s="16">
        <v>5.4</v>
      </c>
      <c r="V1199" s="16">
        <v>5.4749999999999996</v>
      </c>
      <c r="W1199" s="16">
        <v>5</v>
      </c>
      <c r="X1199" s="16">
        <v>5</v>
      </c>
      <c r="Y1199" s="16">
        <v>12.47</v>
      </c>
      <c r="AA1199" s="1">
        <v>5.1100000000000003</v>
      </c>
      <c r="AB1199" s="1">
        <v>5.125</v>
      </c>
      <c r="AC1199" s="179">
        <f t="shared" si="47"/>
        <v>0</v>
      </c>
      <c r="AE1199" s="9">
        <v>5.125</v>
      </c>
      <c r="AF1199" s="9">
        <v>4.9924611016135598</v>
      </c>
      <c r="AG1199" s="9">
        <v>5.2549999999999999</v>
      </c>
      <c r="AH1199" s="9">
        <v>5.1100000000000003</v>
      </c>
      <c r="AI1199" s="9">
        <v>4.335</v>
      </c>
      <c r="AJ1199" s="9">
        <v>4.0999999999999996</v>
      </c>
      <c r="AK1199" s="9">
        <v>5.0350000000000001</v>
      </c>
      <c r="AL1199" s="9">
        <v>5.14</v>
      </c>
      <c r="AM1199" s="9">
        <v>14.025</v>
      </c>
      <c r="AN1199" s="9">
        <v>5.2450000000000001</v>
      </c>
      <c r="AO1199" s="9">
        <v>5.38</v>
      </c>
      <c r="AP1199" s="9">
        <v>5.5525000000000002</v>
      </c>
      <c r="AQ1199" s="9">
        <v>5.0549999999999997</v>
      </c>
      <c r="AR1199" s="9">
        <v>11.025</v>
      </c>
      <c r="AS1199" s="9">
        <v>5.1425000000000001</v>
      </c>
      <c r="AT1199" s="9">
        <v>5.1275000000000004</v>
      </c>
      <c r="AU1199" s="9">
        <v>5.4450000000000003</v>
      </c>
      <c r="AV1199" s="9">
        <v>5.5324999999999998</v>
      </c>
      <c r="AW1199" s="9">
        <v>5.125</v>
      </c>
      <c r="AX1199" s="9">
        <v>5.1150000000000002</v>
      </c>
      <c r="AY1199" s="9">
        <v>13.025</v>
      </c>
      <c r="BE1199" s="9">
        <v>5.2476666666666665</v>
      </c>
      <c r="BF1199" s="9">
        <v>5.0064101836022594</v>
      </c>
      <c r="BG1199" s="9">
        <v>5.3834999999999997</v>
      </c>
      <c r="BH1199" s="9">
        <v>5.3434999999999997</v>
      </c>
      <c r="BI1199" s="9">
        <v>4.6734999999999998</v>
      </c>
      <c r="BJ1199" s="9">
        <v>4.2593333333333332</v>
      </c>
      <c r="BK1199" s="9">
        <v>5.1643333333333334</v>
      </c>
      <c r="BL1199" s="9">
        <v>5.2805833333333334</v>
      </c>
      <c r="BM1199" s="9">
        <v>13.689333333333334</v>
      </c>
      <c r="BN1199" s="9">
        <v>5.4526666666666666</v>
      </c>
      <c r="BO1199" s="9">
        <v>5.4951666666666661</v>
      </c>
      <c r="BP1199" s="9">
        <v>5.7514166666666666</v>
      </c>
      <c r="BQ1199" s="9">
        <v>5.2809999999999997</v>
      </c>
      <c r="BR1199" s="9">
        <v>10.155999999999999</v>
      </c>
      <c r="BS1199" s="9">
        <v>5.269333333333333</v>
      </c>
      <c r="BT1199" s="9">
        <v>5.2543333333333333</v>
      </c>
      <c r="BU1199" s="9">
        <v>5.5726666666666667</v>
      </c>
      <c r="BV1199" s="9">
        <v>5.6880833333333332</v>
      </c>
      <c r="BW1199" s="9">
        <v>5.2476666666666665</v>
      </c>
      <c r="BX1199" s="9">
        <v>5.2376666666666667</v>
      </c>
      <c r="BY1199" s="9">
        <v>12.257666666666665</v>
      </c>
      <c r="CA1199" s="9">
        <v>5.5052000000000003</v>
      </c>
      <c r="CB1199" s="9">
        <v>5.3052000000000001</v>
      </c>
      <c r="CC1199" s="9">
        <v>5.7552000000000003</v>
      </c>
      <c r="CD1199" s="9">
        <v>5.6652000000000005</v>
      </c>
      <c r="CE1199" s="9">
        <v>5.3202000000000007</v>
      </c>
      <c r="CF1199" s="9">
        <v>5.2102000000000004</v>
      </c>
      <c r="CG1199" s="9">
        <v>5.4202000000000004</v>
      </c>
      <c r="CH1199" s="9">
        <v>5.4847000000000001</v>
      </c>
      <c r="CI1199" s="9">
        <v>12.455200000000001</v>
      </c>
      <c r="CJ1199" s="9">
        <v>9.485199999999999</v>
      </c>
      <c r="CK1199" s="9">
        <v>5.8272000000000004</v>
      </c>
      <c r="CL1199" s="9">
        <v>7.1672000000000002</v>
      </c>
      <c r="CM1199" s="9">
        <v>5.5651999999999999</v>
      </c>
      <c r="CN1199" s="9">
        <v>10.1052</v>
      </c>
      <c r="CO1199" s="9">
        <v>5.5302000000000007</v>
      </c>
      <c r="CP1199" s="9">
        <v>5.5002000000000004</v>
      </c>
      <c r="CQ1199" s="9">
        <v>6.0052000000000003</v>
      </c>
      <c r="CR1199" s="9">
        <v>6.6392000000000007</v>
      </c>
      <c r="CS1199" s="9">
        <v>5.6752000000000002</v>
      </c>
      <c r="CT1199" s="9">
        <v>5.6552000000000007</v>
      </c>
      <c r="CU1199" s="9">
        <v>11.405200000000001</v>
      </c>
    </row>
    <row r="1200" spans="1:99" hidden="1" x14ac:dyDescent="0.25">
      <c r="A1200" s="8">
        <v>37005</v>
      </c>
      <c r="B1200" s="5">
        <f t="shared" si="46"/>
        <v>1194</v>
      </c>
      <c r="C1200" s="9"/>
      <c r="E1200" s="16">
        <v>5.05</v>
      </c>
      <c r="F1200" s="16">
        <v>4.7270000000000003</v>
      </c>
      <c r="G1200" s="16">
        <v>5.1550000000000002</v>
      </c>
      <c r="H1200" s="16">
        <v>5.0650000000000004</v>
      </c>
      <c r="I1200" s="16">
        <v>4.29</v>
      </c>
      <c r="J1200" s="16">
        <v>4.04</v>
      </c>
      <c r="K1200" s="16">
        <v>4.95</v>
      </c>
      <c r="L1200" s="16">
        <v>5.04</v>
      </c>
      <c r="M1200" s="16">
        <v>15.04</v>
      </c>
      <c r="N1200" s="16">
        <v>5.09</v>
      </c>
      <c r="O1200" s="16">
        <v>5.4</v>
      </c>
      <c r="P1200" s="16">
        <v>5.48</v>
      </c>
      <c r="Q1200" s="16">
        <v>4.9400000000000004</v>
      </c>
      <c r="R1200" s="16">
        <v>8.5399999999999991</v>
      </c>
      <c r="S1200" s="16">
        <v>5.07</v>
      </c>
      <c r="T1200" s="16">
        <v>5.0599999999999996</v>
      </c>
      <c r="U1200" s="16">
        <v>5.4</v>
      </c>
      <c r="V1200" s="16">
        <v>5.45</v>
      </c>
      <c r="W1200" s="16">
        <v>5</v>
      </c>
      <c r="X1200" s="16">
        <v>5</v>
      </c>
      <c r="Y1200" s="16">
        <v>12.44</v>
      </c>
      <c r="AA1200" s="1">
        <v>5.1449999999999996</v>
      </c>
      <c r="AB1200" s="1">
        <v>5.0780000000000003</v>
      </c>
      <c r="AC1200" s="179">
        <f t="shared" si="47"/>
        <v>0</v>
      </c>
      <c r="AE1200" s="9">
        <v>5.0780000000000003</v>
      </c>
      <c r="AF1200" s="9">
        <v>4.9724917635867207</v>
      </c>
      <c r="AG1200" s="9">
        <v>5.2030000000000003</v>
      </c>
      <c r="AH1200" s="9">
        <v>5.0529999999999999</v>
      </c>
      <c r="AI1200" s="9">
        <v>4.258</v>
      </c>
      <c r="AJ1200" s="9">
        <v>4.0180000000000007</v>
      </c>
      <c r="AK1200" s="9">
        <v>4.9880000000000004</v>
      </c>
      <c r="AL1200" s="9">
        <v>5.0905000000000005</v>
      </c>
      <c r="AM1200" s="9">
        <v>14.678000000000001</v>
      </c>
      <c r="AN1200" s="9">
        <v>5.2280000000000006</v>
      </c>
      <c r="AO1200" s="9">
        <v>5.3330000000000002</v>
      </c>
      <c r="AP1200" s="9">
        <v>5.5055000000000005</v>
      </c>
      <c r="AQ1200" s="9">
        <v>5.0030000000000001</v>
      </c>
      <c r="AR1200" s="9">
        <v>10.228000000000002</v>
      </c>
      <c r="AS1200" s="9">
        <v>5.0955000000000004</v>
      </c>
      <c r="AT1200" s="9">
        <v>5.0730000000000004</v>
      </c>
      <c r="AU1200" s="9">
        <v>5.3980000000000006</v>
      </c>
      <c r="AV1200" s="9">
        <v>5.4855</v>
      </c>
      <c r="AW1200" s="9">
        <v>5.0780000000000003</v>
      </c>
      <c r="AX1200" s="9">
        <v>5.0680000000000005</v>
      </c>
      <c r="AY1200" s="9">
        <v>12.678000000000001</v>
      </c>
      <c r="BE1200" s="9">
        <v>5.1868333333333334</v>
      </c>
      <c r="BF1200" s="9">
        <v>4.9317486272644535</v>
      </c>
      <c r="BG1200" s="9">
        <v>5.3176666666666668</v>
      </c>
      <c r="BH1200" s="9">
        <v>5.2809999999999997</v>
      </c>
      <c r="BI1200" s="9">
        <v>4.6035000000000004</v>
      </c>
      <c r="BJ1200" s="9">
        <v>4.1976666666666667</v>
      </c>
      <c r="BK1200" s="9">
        <v>5.1035000000000004</v>
      </c>
      <c r="BL1200" s="9">
        <v>5.2176666666666671</v>
      </c>
      <c r="BM1200" s="9">
        <v>13.2285</v>
      </c>
      <c r="BN1200" s="9">
        <v>5.3968333333333334</v>
      </c>
      <c r="BO1200" s="9">
        <v>5.434333333333333</v>
      </c>
      <c r="BP1200" s="9">
        <v>5.6905833333333335</v>
      </c>
      <c r="BQ1200" s="9">
        <v>5.2193333333333332</v>
      </c>
      <c r="BR1200" s="9">
        <v>9.4535</v>
      </c>
      <c r="BS1200" s="9">
        <v>5.2084999999999999</v>
      </c>
      <c r="BT1200" s="9">
        <v>5.1922500000000005</v>
      </c>
      <c r="BU1200" s="9">
        <v>5.5118333333333336</v>
      </c>
      <c r="BV1200" s="9">
        <v>5.6272500000000001</v>
      </c>
      <c r="BW1200" s="9">
        <v>5.1868333333333334</v>
      </c>
      <c r="BX1200" s="9">
        <v>5.1768333333333336</v>
      </c>
      <c r="BY1200" s="9">
        <v>11.630166666666666</v>
      </c>
      <c r="CA1200" s="9">
        <v>5.4531999999999998</v>
      </c>
      <c r="CB1200" s="9">
        <v>5.2531999999999996</v>
      </c>
      <c r="CC1200" s="9">
        <v>5.6981999999999999</v>
      </c>
      <c r="CD1200" s="9">
        <v>5.6132</v>
      </c>
      <c r="CE1200" s="9">
        <v>5.2682000000000002</v>
      </c>
      <c r="CF1200" s="9">
        <v>5.1581999999999999</v>
      </c>
      <c r="CG1200" s="9">
        <v>5.3681999999999999</v>
      </c>
      <c r="CH1200" s="9">
        <v>5.4302000000000001</v>
      </c>
      <c r="CI1200" s="9">
        <v>11.9732</v>
      </c>
      <c r="CJ1200" s="9">
        <v>9.2531999999999996</v>
      </c>
      <c r="CK1200" s="9">
        <v>5.7751999999999999</v>
      </c>
      <c r="CL1200" s="9">
        <v>7.1151999999999997</v>
      </c>
      <c r="CM1200" s="9">
        <v>5.5131999999999994</v>
      </c>
      <c r="CN1200" s="9">
        <v>9.6532</v>
      </c>
      <c r="CO1200" s="9">
        <v>5.4782000000000002</v>
      </c>
      <c r="CP1200" s="9">
        <v>5.4481999999999999</v>
      </c>
      <c r="CQ1200" s="9">
        <v>5.9531999999999998</v>
      </c>
      <c r="CR1200" s="9">
        <v>6.5871999999999993</v>
      </c>
      <c r="CS1200" s="9">
        <v>5.6231999999999998</v>
      </c>
      <c r="CT1200" s="9">
        <v>5.6032000000000002</v>
      </c>
      <c r="CU1200" s="9">
        <v>10.953199999999999</v>
      </c>
    </row>
    <row r="1201" spans="1:99" hidden="1" x14ac:dyDescent="0.25">
      <c r="A1201" s="8">
        <v>37006</v>
      </c>
      <c r="B1201" s="5">
        <f t="shared" si="46"/>
        <v>1195</v>
      </c>
      <c r="C1201" s="9"/>
      <c r="E1201" s="16">
        <v>4.93</v>
      </c>
      <c r="F1201" s="16">
        <v>4.6639999999999997</v>
      </c>
      <c r="G1201" s="16">
        <v>5.0350000000000001</v>
      </c>
      <c r="H1201" s="16">
        <v>4.9850000000000003</v>
      </c>
      <c r="I1201" s="16">
        <v>4.21</v>
      </c>
      <c r="J1201" s="16">
        <v>4.0599999999999996</v>
      </c>
      <c r="K1201" s="16">
        <v>4.83</v>
      </c>
      <c r="L1201" s="16">
        <v>4.92</v>
      </c>
      <c r="M1201" s="16">
        <v>15.21</v>
      </c>
      <c r="N1201" s="16">
        <v>5.01</v>
      </c>
      <c r="O1201" s="16">
        <v>5.21</v>
      </c>
      <c r="P1201" s="16">
        <v>5.36</v>
      </c>
      <c r="Q1201" s="16">
        <v>4.82</v>
      </c>
      <c r="R1201" s="16">
        <v>7.71</v>
      </c>
      <c r="S1201" s="16">
        <v>5.01</v>
      </c>
      <c r="T1201" s="16">
        <v>4.9349999999999996</v>
      </c>
      <c r="U1201" s="16">
        <v>5.28</v>
      </c>
      <c r="V1201" s="16">
        <v>5.33</v>
      </c>
      <c r="W1201" s="16">
        <v>4.88</v>
      </c>
      <c r="X1201" s="16">
        <v>4.88</v>
      </c>
      <c r="Y1201" s="16">
        <v>12.76</v>
      </c>
      <c r="AA1201" s="1">
        <v>5.0449999999999999</v>
      </c>
      <c r="AB1201" s="1">
        <v>4.9809999999999999</v>
      </c>
      <c r="AC1201" s="179">
        <f t="shared" si="47"/>
        <v>0</v>
      </c>
      <c r="AE1201" s="9">
        <v>4.9809999999999999</v>
      </c>
      <c r="AF1201" s="9">
        <v>4.9015906784743519</v>
      </c>
      <c r="AG1201" s="9">
        <v>5.1059999999999999</v>
      </c>
      <c r="AH1201" s="9">
        <v>4.9809999999999999</v>
      </c>
      <c r="AI1201" s="9">
        <v>4.2160000000000002</v>
      </c>
      <c r="AJ1201" s="9">
        <v>3.9660000000000002</v>
      </c>
      <c r="AK1201" s="9">
        <v>4.8959999999999999</v>
      </c>
      <c r="AL1201" s="9">
        <v>4.9935</v>
      </c>
      <c r="AM1201" s="9">
        <v>14.631</v>
      </c>
      <c r="AN1201" s="9">
        <v>5.2610000000000001</v>
      </c>
      <c r="AO1201" s="9">
        <v>5.2359999999999998</v>
      </c>
      <c r="AP1201" s="9">
        <v>5.4085000000000001</v>
      </c>
      <c r="AQ1201" s="9">
        <v>4.9059999999999997</v>
      </c>
      <c r="AR1201" s="9">
        <v>10.181000000000001</v>
      </c>
      <c r="AS1201" s="9">
        <v>4.9984999999999999</v>
      </c>
      <c r="AT1201" s="9">
        <v>4.976</v>
      </c>
      <c r="AU1201" s="9">
        <v>5.3010000000000002</v>
      </c>
      <c r="AV1201" s="9">
        <v>5.3884999999999996</v>
      </c>
      <c r="AW1201" s="9">
        <v>4.976</v>
      </c>
      <c r="AX1201" s="9">
        <v>4.9660000000000002</v>
      </c>
      <c r="AY1201" s="9">
        <v>12.631</v>
      </c>
      <c r="BE1201" s="9">
        <v>5.0703333333333331</v>
      </c>
      <c r="BF1201" s="9">
        <v>4.8295984464123922</v>
      </c>
      <c r="BG1201" s="9">
        <v>5.2011666666666665</v>
      </c>
      <c r="BH1201" s="9">
        <v>5.1686666666666667</v>
      </c>
      <c r="BI1201" s="9">
        <v>4.5061666666666662</v>
      </c>
      <c r="BJ1201" s="9">
        <v>4.0819999999999999</v>
      </c>
      <c r="BK1201" s="9">
        <v>4.992</v>
      </c>
      <c r="BL1201" s="9">
        <v>5.1011666666666668</v>
      </c>
      <c r="BM1201" s="9">
        <v>12.770333333333333</v>
      </c>
      <c r="BN1201" s="9">
        <v>5.3203333333333331</v>
      </c>
      <c r="BO1201" s="9">
        <v>5.3178333333333327</v>
      </c>
      <c r="BP1201" s="9">
        <v>5.5740833333333333</v>
      </c>
      <c r="BQ1201" s="9">
        <v>5.1028333333333329</v>
      </c>
      <c r="BR1201" s="9">
        <v>8.9536666666666669</v>
      </c>
      <c r="BS1201" s="9">
        <v>5.0919999999999996</v>
      </c>
      <c r="BT1201" s="9">
        <v>5.0757500000000002</v>
      </c>
      <c r="BU1201" s="9">
        <v>5.3953333333333333</v>
      </c>
      <c r="BV1201" s="9">
        <v>5.5107499999999998</v>
      </c>
      <c r="BW1201" s="9">
        <v>5.0653333333333332</v>
      </c>
      <c r="BX1201" s="9">
        <v>5.0553333333333335</v>
      </c>
      <c r="BY1201" s="9">
        <v>11.347000000000001</v>
      </c>
      <c r="CA1201" s="9">
        <v>5.3457999999999997</v>
      </c>
      <c r="CB1201" s="9">
        <v>5.1507999999999994</v>
      </c>
      <c r="CC1201" s="9">
        <v>5.5907999999999998</v>
      </c>
      <c r="CD1201" s="9">
        <v>5.5007999999999999</v>
      </c>
      <c r="CE1201" s="9">
        <v>5.1608000000000001</v>
      </c>
      <c r="CF1201" s="9">
        <v>5.0607999999999995</v>
      </c>
      <c r="CG1201" s="9">
        <v>5.2657999999999996</v>
      </c>
      <c r="CH1201" s="9">
        <v>5.3228</v>
      </c>
      <c r="CI1201" s="9">
        <v>10.8658</v>
      </c>
      <c r="CJ1201" s="9">
        <v>8.9458000000000002</v>
      </c>
      <c r="CK1201" s="9">
        <v>5.6677999999999997</v>
      </c>
      <c r="CL1201" s="9">
        <v>6.9897999999999998</v>
      </c>
      <c r="CM1201" s="9">
        <v>5.4057999999999993</v>
      </c>
      <c r="CN1201" s="9">
        <v>9.3458000000000006</v>
      </c>
      <c r="CO1201" s="9">
        <v>5.3708</v>
      </c>
      <c r="CP1201" s="9">
        <v>5.3407999999999998</v>
      </c>
      <c r="CQ1201" s="9">
        <v>5.8457999999999997</v>
      </c>
      <c r="CR1201" s="9">
        <v>6.4509999999999996</v>
      </c>
      <c r="CS1201" s="9">
        <v>5.5157999999999996</v>
      </c>
      <c r="CT1201" s="9">
        <v>5.4958</v>
      </c>
      <c r="CU1201" s="9">
        <v>10.2958</v>
      </c>
    </row>
    <row r="1202" spans="1:99" hidden="1" x14ac:dyDescent="0.25">
      <c r="A1202" s="8">
        <v>37007</v>
      </c>
      <c r="B1202" s="5">
        <f t="shared" si="46"/>
        <v>1196</v>
      </c>
      <c r="C1202" s="9"/>
      <c r="E1202" s="16">
        <v>4.8899999999999997</v>
      </c>
      <c r="F1202" s="16">
        <v>4.6440000000000001</v>
      </c>
      <c r="G1202" s="16">
        <v>4.9950000000000001</v>
      </c>
      <c r="H1202" s="16">
        <v>4.875</v>
      </c>
      <c r="I1202" s="16">
        <v>4.0999999999999996</v>
      </c>
      <c r="J1202" s="16">
        <v>3.95</v>
      </c>
      <c r="K1202" s="16">
        <v>4.79</v>
      </c>
      <c r="L1202" s="16">
        <v>4.88</v>
      </c>
      <c r="M1202" s="16">
        <v>15.1</v>
      </c>
      <c r="N1202" s="16">
        <v>4.9000000000000004</v>
      </c>
      <c r="O1202" s="16">
        <v>5.165</v>
      </c>
      <c r="P1202" s="16">
        <v>5.31</v>
      </c>
      <c r="Q1202" s="16">
        <v>4.78</v>
      </c>
      <c r="R1202" s="16">
        <v>6.35</v>
      </c>
      <c r="S1202" s="16">
        <v>4.97</v>
      </c>
      <c r="T1202" s="16">
        <v>4.88</v>
      </c>
      <c r="U1202" s="16">
        <v>5.22</v>
      </c>
      <c r="V1202" s="16">
        <v>5.29</v>
      </c>
      <c r="W1202" s="16">
        <v>4.84</v>
      </c>
      <c r="X1202" s="16">
        <v>4.84</v>
      </c>
      <c r="Y1202" s="16">
        <v>12.85</v>
      </c>
      <c r="AA1202" s="1">
        <v>4.99</v>
      </c>
      <c r="AB1202" s="1">
        <v>4.891</v>
      </c>
      <c r="AC1202" s="179">
        <f t="shared" si="47"/>
        <v>0</v>
      </c>
      <c r="AE1202" s="9">
        <v>4.891</v>
      </c>
      <c r="AF1202" s="9">
        <v>4.867264923613507</v>
      </c>
      <c r="AG1202" s="9">
        <v>5.0185000000000004</v>
      </c>
      <c r="AH1202" s="9">
        <v>4.92</v>
      </c>
      <c r="AI1202" s="9">
        <v>4.2460000000000004</v>
      </c>
      <c r="AJ1202" s="9">
        <v>4.0060000000000002</v>
      </c>
      <c r="AK1202" s="9">
        <v>4.806</v>
      </c>
      <c r="AL1202" s="9">
        <v>4.8949999999999996</v>
      </c>
      <c r="AM1202" s="9">
        <v>15.006</v>
      </c>
      <c r="AN1202" s="9">
        <v>5.2309999999999999</v>
      </c>
      <c r="AO1202" s="9">
        <v>5.1459999999999999</v>
      </c>
      <c r="AP1202" s="9">
        <v>5.3185000000000002</v>
      </c>
      <c r="AQ1202" s="9">
        <v>4.8159999999999998</v>
      </c>
      <c r="AR1202" s="9">
        <v>9.9860000000000007</v>
      </c>
      <c r="AS1202" s="9">
        <v>4.9085000000000001</v>
      </c>
      <c r="AT1202" s="9">
        <v>4.8860000000000001</v>
      </c>
      <c r="AU1202" s="9">
        <v>5.2110000000000003</v>
      </c>
      <c r="AV1202" s="9">
        <v>5.2984999999999998</v>
      </c>
      <c r="AW1202" s="9">
        <v>4.8760000000000003</v>
      </c>
      <c r="AX1202" s="9">
        <v>4.8659999999999997</v>
      </c>
      <c r="AY1202" s="9">
        <v>12.556000000000001</v>
      </c>
      <c r="BE1202" s="9">
        <v>5.01</v>
      </c>
      <c r="BF1202" s="9">
        <v>4.7718774872689176</v>
      </c>
      <c r="BG1202" s="9">
        <v>5.1308333333333334</v>
      </c>
      <c r="BH1202" s="9">
        <v>5.1131666666666664</v>
      </c>
      <c r="BI1202" s="9">
        <v>4.4816666666666665</v>
      </c>
      <c r="BJ1202" s="9">
        <v>4.0708333333333329</v>
      </c>
      <c r="BK1202" s="9">
        <v>4.9316666666666666</v>
      </c>
      <c r="BL1202" s="9">
        <v>5.0369166666666665</v>
      </c>
      <c r="BM1202" s="9">
        <v>13.729166666666666</v>
      </c>
      <c r="BN1202" s="9">
        <v>5.2683333333333326</v>
      </c>
      <c r="BO1202" s="9">
        <v>5.2575000000000003</v>
      </c>
      <c r="BP1202" s="9">
        <v>5.5137499999999999</v>
      </c>
      <c r="BQ1202" s="9">
        <v>5.0425000000000004</v>
      </c>
      <c r="BR1202" s="9">
        <v>9.850833333333334</v>
      </c>
      <c r="BS1202" s="9">
        <v>5.0316666666666663</v>
      </c>
      <c r="BT1202" s="9">
        <v>5.0154166666666669</v>
      </c>
      <c r="BU1202" s="9">
        <v>5.335</v>
      </c>
      <c r="BV1202" s="9">
        <v>5.4504166666666665</v>
      </c>
      <c r="BW1202" s="9">
        <v>4.9950000000000001</v>
      </c>
      <c r="BX1202" s="9">
        <v>4.9850000000000003</v>
      </c>
      <c r="BY1202" s="9">
        <v>12.304166666666667</v>
      </c>
      <c r="CA1202" s="9">
        <v>5.3037999999999998</v>
      </c>
      <c r="CB1202" s="9">
        <v>5.1007999999999996</v>
      </c>
      <c r="CC1202" s="9">
        <v>5.5438000000000001</v>
      </c>
      <c r="CD1202" s="9">
        <v>5.4538000000000002</v>
      </c>
      <c r="CE1202" s="9">
        <v>5.1188000000000002</v>
      </c>
      <c r="CF1202" s="9">
        <v>5.0187999999999997</v>
      </c>
      <c r="CG1202" s="9">
        <v>5.2237999999999998</v>
      </c>
      <c r="CH1202" s="9">
        <v>5.2808000000000002</v>
      </c>
      <c r="CI1202" s="9">
        <v>11.313800000000001</v>
      </c>
      <c r="CJ1202" s="9">
        <v>9.1538000000000004</v>
      </c>
      <c r="CK1202" s="9">
        <v>5.6257999999999999</v>
      </c>
      <c r="CL1202" s="9">
        <v>6.9057999999999993</v>
      </c>
      <c r="CM1202" s="9">
        <v>5.3637999999999995</v>
      </c>
      <c r="CN1202" s="9">
        <v>9.553799999999999</v>
      </c>
      <c r="CO1202" s="9">
        <v>5.3288000000000002</v>
      </c>
      <c r="CP1202" s="9">
        <v>5.2988</v>
      </c>
      <c r="CQ1202" s="9">
        <v>5.8037999999999998</v>
      </c>
      <c r="CR1202" s="9">
        <v>6.4089999999999998</v>
      </c>
      <c r="CS1202" s="9">
        <v>5.4737999999999998</v>
      </c>
      <c r="CT1202" s="9">
        <v>5.4538000000000002</v>
      </c>
      <c r="CU1202" s="9">
        <v>10.5038</v>
      </c>
    </row>
    <row r="1203" spans="1:99" hidden="1" x14ac:dyDescent="0.25">
      <c r="A1203" s="8">
        <v>37008</v>
      </c>
      <c r="B1203" s="5">
        <f t="shared" si="46"/>
        <v>1197</v>
      </c>
      <c r="C1203" s="9"/>
      <c r="E1203" s="16">
        <v>4.88</v>
      </c>
      <c r="F1203" s="16">
        <v>4.8672649000000003</v>
      </c>
      <c r="G1203" s="16">
        <v>5.0185000000000004</v>
      </c>
      <c r="H1203" s="16">
        <v>4.92</v>
      </c>
      <c r="I1203" s="16">
        <v>4.2460000000000004</v>
      </c>
      <c r="J1203" s="16">
        <v>4.0060000000000002</v>
      </c>
      <c r="K1203" s="16">
        <v>4.7960000000000003</v>
      </c>
      <c r="L1203" s="16">
        <v>4.8949999999999996</v>
      </c>
      <c r="M1203" s="16">
        <v>15.006</v>
      </c>
      <c r="N1203" s="16">
        <v>5.2309999999999999</v>
      </c>
      <c r="O1203" s="16">
        <v>5.1459999999999999</v>
      </c>
      <c r="P1203" s="16">
        <v>5.3185000000000002</v>
      </c>
      <c r="Q1203" s="16">
        <v>4.8949999999999996</v>
      </c>
      <c r="R1203" s="16">
        <v>9.9860000000000007</v>
      </c>
      <c r="S1203" s="16">
        <v>4.9009999999999998</v>
      </c>
      <c r="T1203" s="16">
        <v>4.88</v>
      </c>
      <c r="U1203" s="16">
        <v>5.2110000000000003</v>
      </c>
      <c r="V1203" s="16">
        <v>5.2984999999999998</v>
      </c>
      <c r="W1203" s="16">
        <v>4.8760000000000003</v>
      </c>
      <c r="X1203" s="16">
        <v>4.8659999999999997</v>
      </c>
      <c r="Y1203" s="16">
        <v>12.555999999999999</v>
      </c>
      <c r="AA1203" s="1">
        <v>4.9000000000000004</v>
      </c>
      <c r="AB1203" s="1">
        <v>4.867</v>
      </c>
      <c r="AC1203" s="179">
        <f t="shared" si="47"/>
        <v>0</v>
      </c>
      <c r="AE1203" s="9">
        <v>4.867</v>
      </c>
      <c r="AF1203" s="9">
        <v>4.5869999999999997</v>
      </c>
      <c r="AG1203" s="9">
        <v>4.9744999999999999</v>
      </c>
      <c r="AH1203" s="9">
        <v>4.8970000000000002</v>
      </c>
      <c r="AI1203" s="9">
        <v>4.3769999999999998</v>
      </c>
      <c r="AJ1203" s="9">
        <v>4.0069999999999997</v>
      </c>
      <c r="AK1203" s="9">
        <v>4.7770000000000001</v>
      </c>
      <c r="AL1203" s="9">
        <v>4.8920000000000003</v>
      </c>
      <c r="AM1203" s="9">
        <v>14.216999999999999</v>
      </c>
      <c r="AN1203" s="9">
        <v>5.1269999999999998</v>
      </c>
      <c r="AO1203" s="9">
        <v>5.1070000000000002</v>
      </c>
      <c r="AP1203" s="9">
        <v>5.3220000000000001</v>
      </c>
      <c r="AQ1203" s="9">
        <v>4.8419999999999996</v>
      </c>
      <c r="AR1203" s="9">
        <v>10.466999999999999</v>
      </c>
      <c r="AS1203" s="9">
        <v>4.8895</v>
      </c>
      <c r="AT1203" s="9">
        <v>4.8745000000000003</v>
      </c>
      <c r="AU1203" s="9">
        <v>5.1820000000000004</v>
      </c>
      <c r="AV1203" s="9">
        <v>5.282</v>
      </c>
      <c r="AW1203" s="9">
        <v>4.8520000000000003</v>
      </c>
      <c r="AX1203" s="9">
        <v>4.8419999999999996</v>
      </c>
      <c r="AY1203" s="9">
        <v>12.917000000000002</v>
      </c>
      <c r="BE1203" s="9">
        <v>4.9694000000000003</v>
      </c>
      <c r="BF1203" s="9">
        <v>4.6884000000000006</v>
      </c>
      <c r="BG1203" s="9">
        <v>5.0889000000000006</v>
      </c>
      <c r="BH1203" s="9">
        <v>5.0853999999999999</v>
      </c>
      <c r="BI1203" s="9">
        <v>4.4914000000000005</v>
      </c>
      <c r="BJ1203" s="9">
        <v>4.0494000000000003</v>
      </c>
      <c r="BK1203" s="9">
        <v>4.8824000000000005</v>
      </c>
      <c r="BL1203" s="9">
        <v>5.0014000000000003</v>
      </c>
      <c r="BM1203" s="9">
        <v>13.6494</v>
      </c>
      <c r="BN1203" s="9">
        <v>5.2434000000000003</v>
      </c>
      <c r="BO1203" s="9">
        <v>5.2134</v>
      </c>
      <c r="BP1203" s="9">
        <v>5.4839000000000002</v>
      </c>
      <c r="BQ1203" s="9">
        <v>5.0184000000000006</v>
      </c>
      <c r="BR1203" s="9">
        <v>9.9993999999999996</v>
      </c>
      <c r="BS1203" s="9">
        <v>4.9919000000000002</v>
      </c>
      <c r="BT1203" s="9">
        <v>4.9769000000000005</v>
      </c>
      <c r="BU1203" s="9">
        <v>5.2873999999999999</v>
      </c>
      <c r="BV1203" s="9">
        <v>5.4104000000000001</v>
      </c>
      <c r="BW1203" s="9">
        <v>4.9544000000000006</v>
      </c>
      <c r="BX1203" s="9">
        <v>4.9443999999999999</v>
      </c>
      <c r="BY1203" s="9">
        <v>12.429400000000001</v>
      </c>
      <c r="CA1203" s="9">
        <v>5.2584</v>
      </c>
      <c r="CB1203" s="9">
        <v>5.0553999999999997</v>
      </c>
      <c r="CC1203" s="9">
        <v>5.4884000000000004</v>
      </c>
      <c r="CD1203" s="9">
        <v>5.4033999999999995</v>
      </c>
      <c r="CE1203" s="9">
        <v>5.0734000000000004</v>
      </c>
      <c r="CF1203" s="9">
        <v>4.9683999999999999</v>
      </c>
      <c r="CG1203" s="9">
        <v>5.1684000000000001</v>
      </c>
      <c r="CH1203" s="9">
        <v>5.2333999999999996</v>
      </c>
      <c r="CI1203" s="9">
        <v>11.6584</v>
      </c>
      <c r="CJ1203" s="9">
        <v>8.8583999999999996</v>
      </c>
      <c r="CK1203" s="9">
        <v>5.5804</v>
      </c>
      <c r="CL1203" s="9">
        <v>6.8604000000000003</v>
      </c>
      <c r="CM1203" s="9">
        <v>5.3133999999999997</v>
      </c>
      <c r="CN1203" s="9">
        <v>9.2584</v>
      </c>
      <c r="CO1203" s="9">
        <v>5.2834000000000003</v>
      </c>
      <c r="CP1203" s="9">
        <v>5.2534000000000001</v>
      </c>
      <c r="CQ1203" s="9">
        <v>5.7584</v>
      </c>
      <c r="CR1203" s="9">
        <v>6.3335999999999997</v>
      </c>
      <c r="CS1203" s="9">
        <v>5.4184000000000001</v>
      </c>
      <c r="CT1203" s="9">
        <v>5.3983999999999996</v>
      </c>
      <c r="CU1203" s="9">
        <v>10.458400000000001</v>
      </c>
    </row>
    <row r="1204" spans="1:99" hidden="1" x14ac:dyDescent="0.25">
      <c r="A1204" s="8">
        <v>37011</v>
      </c>
      <c r="B1204" s="5">
        <f t="shared" si="46"/>
        <v>1198</v>
      </c>
      <c r="C1204" s="9"/>
      <c r="E1204" s="16">
        <v>4.63</v>
      </c>
      <c r="F1204" s="16">
        <v>4.67</v>
      </c>
      <c r="G1204" s="16">
        <v>4.7300000000000004</v>
      </c>
      <c r="H1204" s="16">
        <v>4.58</v>
      </c>
      <c r="I1204" s="16">
        <v>4.21</v>
      </c>
      <c r="J1204" s="16">
        <v>3.98</v>
      </c>
      <c r="K1204" s="16">
        <v>4.5199999999999996</v>
      </c>
      <c r="L1204" s="16">
        <v>4.63</v>
      </c>
      <c r="M1204" s="16">
        <v>14.83</v>
      </c>
      <c r="N1204" s="16">
        <v>4.68</v>
      </c>
      <c r="O1204" s="16">
        <v>4.9024999999999999</v>
      </c>
      <c r="P1204" s="16">
        <v>5.05</v>
      </c>
      <c r="Q1204" s="16">
        <v>4.55</v>
      </c>
      <c r="R1204" s="16">
        <v>8.75</v>
      </c>
      <c r="S1204" s="16">
        <v>4.63</v>
      </c>
      <c r="T1204" s="16">
        <v>4.63</v>
      </c>
      <c r="U1204" s="16">
        <v>4.91</v>
      </c>
      <c r="V1204" s="16">
        <v>5.0199999999999996</v>
      </c>
      <c r="W1204" s="16">
        <v>4.5599999999999996</v>
      </c>
      <c r="X1204" s="16">
        <v>4.55</v>
      </c>
      <c r="Y1204" s="16">
        <v>12.05</v>
      </c>
      <c r="AA1204" s="1">
        <v>4.7750000000000004</v>
      </c>
      <c r="AB1204" s="1">
        <v>4.6950000000000003</v>
      </c>
      <c r="AC1204" s="179">
        <f t="shared" si="47"/>
        <v>0</v>
      </c>
      <c r="AE1204" s="9">
        <v>4.6950000000000003</v>
      </c>
      <c r="AF1204" s="9">
        <v>4.3849999999999998</v>
      </c>
      <c r="AG1204" s="9">
        <v>4.8049999999999997</v>
      </c>
      <c r="AH1204" s="9">
        <v>4.72</v>
      </c>
      <c r="AI1204" s="9">
        <v>4.2750000000000004</v>
      </c>
      <c r="AJ1204" s="9">
        <v>3.915</v>
      </c>
      <c r="AK1204" s="9">
        <v>4.5999999999999996</v>
      </c>
      <c r="AL1204" s="9">
        <v>4.7149999999999999</v>
      </c>
      <c r="AM1204" s="9">
        <v>13.795</v>
      </c>
      <c r="AN1204" s="9">
        <v>4.9550000000000001</v>
      </c>
      <c r="AO1204" s="9">
        <v>4.9249999999999998</v>
      </c>
      <c r="AP1204" s="9">
        <v>5.125</v>
      </c>
      <c r="AQ1204" s="9">
        <v>4.66</v>
      </c>
      <c r="AR1204" s="9">
        <v>9.6950000000000003</v>
      </c>
      <c r="AS1204" s="9">
        <v>4.7149999999999999</v>
      </c>
      <c r="AT1204" s="9">
        <v>4.7</v>
      </c>
      <c r="AU1204" s="9">
        <v>4.9749999999999996</v>
      </c>
      <c r="AV1204" s="9">
        <v>5.0925000000000002</v>
      </c>
      <c r="AW1204" s="9">
        <v>4.67</v>
      </c>
      <c r="AX1204" s="9">
        <v>4.66</v>
      </c>
      <c r="AY1204" s="9">
        <v>12.145</v>
      </c>
      <c r="BE1204" s="9">
        <v>4.8099999999999996</v>
      </c>
      <c r="BF1204" s="9">
        <v>4.4990000000000006</v>
      </c>
      <c r="BG1204" s="9">
        <v>4.92</v>
      </c>
      <c r="BH1204" s="9">
        <v>4.923</v>
      </c>
      <c r="BI1204" s="9">
        <v>4.4050000000000002</v>
      </c>
      <c r="BJ1204" s="9">
        <v>3.9180000000000006</v>
      </c>
      <c r="BK1204" s="9">
        <v>4.7180000000000009</v>
      </c>
      <c r="BL1204" s="9">
        <v>4.8395000000000001</v>
      </c>
      <c r="BM1204" s="9">
        <v>13.32</v>
      </c>
      <c r="BN1204" s="9">
        <v>5.0840000000000005</v>
      </c>
      <c r="BO1204" s="9">
        <v>5.048</v>
      </c>
      <c r="BP1204" s="9">
        <v>5.2955000000000005</v>
      </c>
      <c r="BQ1204" s="9">
        <v>4.8520000000000003</v>
      </c>
      <c r="BR1204" s="9">
        <v>9.6</v>
      </c>
      <c r="BS1204" s="9">
        <v>4.8320000000000007</v>
      </c>
      <c r="BT1204" s="9">
        <v>4.8170000000000002</v>
      </c>
      <c r="BU1204" s="9">
        <v>5.1030000000000006</v>
      </c>
      <c r="BV1204" s="9">
        <v>5.2225000000000001</v>
      </c>
      <c r="BW1204" s="9">
        <v>4.7850000000000001</v>
      </c>
      <c r="BX1204" s="9">
        <v>4.7750000000000004</v>
      </c>
      <c r="BY1204" s="9">
        <v>12.03</v>
      </c>
      <c r="CA1204" s="9">
        <v>5.1336000000000004</v>
      </c>
      <c r="CB1204" s="9">
        <v>4.9136000000000006</v>
      </c>
      <c r="CC1204" s="9">
        <v>5.3635999999999999</v>
      </c>
      <c r="CD1204" s="9">
        <v>5.2786</v>
      </c>
      <c r="CE1204" s="9">
        <v>4.9486000000000008</v>
      </c>
      <c r="CF1204" s="9">
        <v>4.8536000000000001</v>
      </c>
      <c r="CG1204" s="9">
        <v>5.0386000000000006</v>
      </c>
      <c r="CH1204" s="9">
        <v>5.1086</v>
      </c>
      <c r="CI1204" s="9">
        <v>11.2736</v>
      </c>
      <c r="CJ1204" s="9">
        <v>8.8336000000000006</v>
      </c>
      <c r="CK1204" s="9">
        <v>5.4556000000000004</v>
      </c>
      <c r="CL1204" s="9">
        <v>6.6996000000000002</v>
      </c>
      <c r="CM1204" s="9">
        <v>5.1886000000000001</v>
      </c>
      <c r="CN1204" s="9">
        <v>9.2335999999999991</v>
      </c>
      <c r="CO1204" s="9">
        <v>5.1586000000000007</v>
      </c>
      <c r="CP1204" s="9">
        <v>5.1286000000000005</v>
      </c>
      <c r="CQ1204" s="9">
        <v>5.6236000000000006</v>
      </c>
      <c r="CR1204" s="9">
        <v>6.1896000000000004</v>
      </c>
      <c r="CS1204" s="9">
        <v>5.2836000000000007</v>
      </c>
      <c r="CT1204" s="9">
        <v>5.2636000000000003</v>
      </c>
      <c r="CU1204" s="9">
        <v>10.4336</v>
      </c>
    </row>
    <row r="1205" spans="1:99" hidden="1" x14ac:dyDescent="0.25">
      <c r="A1205" s="8">
        <v>37012</v>
      </c>
      <c r="B1205" s="5">
        <f t="shared" si="46"/>
        <v>1199</v>
      </c>
      <c r="C1205" s="9"/>
      <c r="E1205" s="16">
        <v>4.59</v>
      </c>
      <c r="F1205" s="16">
        <v>4.2519999999999998</v>
      </c>
      <c r="G1205" s="16">
        <v>4.6900000000000004</v>
      </c>
      <c r="H1205" s="16">
        <v>4.5049999999999999</v>
      </c>
      <c r="I1205" s="16">
        <v>4.0949999999999998</v>
      </c>
      <c r="J1205" s="16">
        <v>3.8450000000000002</v>
      </c>
      <c r="K1205" s="16">
        <v>4.4800000000000004</v>
      </c>
      <c r="L1205" s="16">
        <v>4.6150000000000002</v>
      </c>
      <c r="M1205" s="16">
        <v>13.845000000000001</v>
      </c>
      <c r="N1205" s="16">
        <v>4.6449999999999996</v>
      </c>
      <c r="O1205" s="16">
        <v>4.83</v>
      </c>
      <c r="P1205" s="16">
        <v>5.01</v>
      </c>
      <c r="Q1205" s="16">
        <v>4.5350000000000001</v>
      </c>
      <c r="R1205" s="16">
        <v>8.0950000000000006</v>
      </c>
      <c r="S1205" s="16">
        <v>4.57</v>
      </c>
      <c r="T1205" s="16">
        <v>4.58</v>
      </c>
      <c r="U1205" s="16">
        <v>4.84</v>
      </c>
      <c r="V1205" s="16">
        <v>4.9800000000000004</v>
      </c>
      <c r="W1205" s="16">
        <v>4.5199999999999996</v>
      </c>
      <c r="X1205" s="16">
        <v>4.5199999999999996</v>
      </c>
      <c r="Y1205" s="16">
        <v>11.315</v>
      </c>
      <c r="AA1205" s="1">
        <v>4.58</v>
      </c>
      <c r="AB1205" s="1">
        <v>4.641</v>
      </c>
      <c r="AC1205" s="179">
        <f t="shared" si="47"/>
        <v>0</v>
      </c>
      <c r="AE1205" s="9">
        <v>4.641</v>
      </c>
      <c r="AF1205" s="9">
        <v>4.3000670782955304</v>
      </c>
      <c r="AG1205" s="9">
        <v>4.7484999999999999</v>
      </c>
      <c r="AH1205" s="9">
        <v>4.6459999999999999</v>
      </c>
      <c r="AI1205" s="9">
        <v>4.1959999999999997</v>
      </c>
      <c r="AJ1205" s="9">
        <v>3.8010000000000002</v>
      </c>
      <c r="AK1205" s="9">
        <v>4.5460000000000003</v>
      </c>
      <c r="AL1205" s="9">
        <v>4.6684999999999999</v>
      </c>
      <c r="AM1205" s="9">
        <v>12.741</v>
      </c>
      <c r="AN1205" s="9">
        <v>4.8810000000000002</v>
      </c>
      <c r="AO1205" s="9">
        <v>4.8710000000000004</v>
      </c>
      <c r="AP1205" s="9">
        <v>5.0709999999999997</v>
      </c>
      <c r="AQ1205" s="9">
        <v>4.6059999999999999</v>
      </c>
      <c r="AR1205" s="9">
        <v>8.641</v>
      </c>
      <c r="AS1205" s="9">
        <v>4.6609999999999996</v>
      </c>
      <c r="AT1205" s="9">
        <v>4.6459999999999999</v>
      </c>
      <c r="AU1205" s="9">
        <v>4.9160000000000004</v>
      </c>
      <c r="AV1205" s="9">
        <v>5.0385</v>
      </c>
      <c r="AW1205" s="9">
        <v>4.6210000000000004</v>
      </c>
      <c r="AX1205" s="9">
        <v>4.601</v>
      </c>
      <c r="AY1205" s="9">
        <v>11.141</v>
      </c>
      <c r="BE1205" s="9">
        <v>4.7548000000000004</v>
      </c>
      <c r="BF1205" s="9">
        <v>4.4146134156591064</v>
      </c>
      <c r="BG1205" s="9">
        <v>4.8623000000000003</v>
      </c>
      <c r="BH1205" s="9">
        <v>4.8568000000000007</v>
      </c>
      <c r="BI1205" s="9">
        <v>4.3258000000000001</v>
      </c>
      <c r="BJ1205" s="9">
        <v>3.8288000000000002</v>
      </c>
      <c r="BK1205" s="9">
        <v>4.6628000000000007</v>
      </c>
      <c r="BL1205" s="9">
        <v>4.7883000000000004</v>
      </c>
      <c r="BM1205" s="9">
        <v>12.424800000000001</v>
      </c>
      <c r="BN1205" s="9">
        <v>4.9928000000000008</v>
      </c>
      <c r="BO1205" s="9">
        <v>4.9908000000000001</v>
      </c>
      <c r="BP1205" s="9">
        <v>5.2403000000000004</v>
      </c>
      <c r="BQ1205" s="9">
        <v>4.7938000000000001</v>
      </c>
      <c r="BR1205" s="9">
        <v>8.7048000000000005</v>
      </c>
      <c r="BS1205" s="9">
        <v>4.7768000000000006</v>
      </c>
      <c r="BT1205" s="9">
        <v>4.7618</v>
      </c>
      <c r="BU1205" s="9">
        <v>5.0398000000000005</v>
      </c>
      <c r="BV1205" s="9">
        <v>5.1653000000000002</v>
      </c>
      <c r="BW1205" s="9">
        <v>4.7348000000000008</v>
      </c>
      <c r="BX1205" s="9">
        <v>4.7148000000000003</v>
      </c>
      <c r="BY1205" s="9">
        <v>11.1448</v>
      </c>
      <c r="CA1205" s="9">
        <v>5.0895999999999999</v>
      </c>
      <c r="CB1205" s="9">
        <v>4.8495999999999997</v>
      </c>
      <c r="CC1205" s="9">
        <v>5.3045999999999998</v>
      </c>
      <c r="CD1205" s="9">
        <v>5.2195999999999998</v>
      </c>
      <c r="CE1205" s="9">
        <v>4.9146000000000001</v>
      </c>
      <c r="CF1205" s="9">
        <v>4.8045999999999998</v>
      </c>
      <c r="CG1205" s="9">
        <v>4.9946000000000002</v>
      </c>
      <c r="CH1205" s="9">
        <v>5.0645999999999995</v>
      </c>
      <c r="CI1205" s="9">
        <v>10.769600000000001</v>
      </c>
      <c r="CJ1205" s="9">
        <v>8.4396000000000004</v>
      </c>
      <c r="CK1205" s="9">
        <v>5.3915999999999995</v>
      </c>
      <c r="CL1205" s="9">
        <v>6.6555999999999997</v>
      </c>
      <c r="CM1205" s="9">
        <v>5.1345999999999998</v>
      </c>
      <c r="CN1205" s="9">
        <v>8.7295999999999996</v>
      </c>
      <c r="CO1205" s="9">
        <v>5.1146000000000003</v>
      </c>
      <c r="CP1205" s="9">
        <v>5.0846</v>
      </c>
      <c r="CQ1205" s="9">
        <v>5.5595999999999997</v>
      </c>
      <c r="CR1205" s="9">
        <v>6.1456</v>
      </c>
      <c r="CS1205" s="9">
        <v>5.2396000000000003</v>
      </c>
      <c r="CT1205" s="9">
        <v>5.2096</v>
      </c>
      <c r="CU1205" s="9">
        <v>9.9296000000000006</v>
      </c>
    </row>
    <row r="1206" spans="1:99" hidden="1" x14ac:dyDescent="0.25">
      <c r="A1206" s="8">
        <v>37013</v>
      </c>
      <c r="B1206" s="5">
        <f t="shared" si="46"/>
        <v>1200</v>
      </c>
      <c r="C1206" s="9"/>
      <c r="E1206" s="16">
        <v>4.43</v>
      </c>
      <c r="F1206" s="16">
        <v>4.1109999999999998</v>
      </c>
      <c r="G1206" s="16">
        <v>4.53</v>
      </c>
      <c r="H1206" s="16">
        <v>4.32</v>
      </c>
      <c r="I1206" s="16">
        <v>4.01</v>
      </c>
      <c r="J1206" s="16">
        <v>3.66</v>
      </c>
      <c r="K1206" s="16">
        <v>4.32</v>
      </c>
      <c r="L1206" s="16">
        <v>4.4550000000000001</v>
      </c>
      <c r="M1206" s="16">
        <v>13.46</v>
      </c>
      <c r="N1206" s="16">
        <v>4.46</v>
      </c>
      <c r="O1206" s="16">
        <v>4.67</v>
      </c>
      <c r="P1206" s="16">
        <v>4.84</v>
      </c>
      <c r="Q1206" s="16">
        <v>4.3650000000000002</v>
      </c>
      <c r="R1206" s="16">
        <v>7.51</v>
      </c>
      <c r="S1206" s="16">
        <v>4.4400000000000004</v>
      </c>
      <c r="T1206" s="16">
        <v>4.4400000000000004</v>
      </c>
      <c r="U1206" s="16">
        <v>4.6950000000000003</v>
      </c>
      <c r="V1206" s="16">
        <v>4.79</v>
      </c>
      <c r="W1206" s="16">
        <v>4.3600000000000003</v>
      </c>
      <c r="X1206" s="16">
        <v>4.3600000000000003</v>
      </c>
      <c r="Y1206" s="16">
        <v>10.56</v>
      </c>
      <c r="AA1206" s="1">
        <v>4.58</v>
      </c>
      <c r="AB1206" s="1">
        <v>4.4829999999999997</v>
      </c>
      <c r="AC1206" s="179">
        <f t="shared" si="47"/>
        <v>0</v>
      </c>
      <c r="AE1206" s="9">
        <v>4.4829999999999997</v>
      </c>
      <c r="AF1206" s="9">
        <v>4.1612353796968398</v>
      </c>
      <c r="AG1206" s="9">
        <v>4.5880000000000001</v>
      </c>
      <c r="AH1206" s="9">
        <v>4.4729999999999999</v>
      </c>
      <c r="AI1206" s="9">
        <v>4.0279999999999996</v>
      </c>
      <c r="AJ1206" s="9">
        <v>3.6429999999999998</v>
      </c>
      <c r="AK1206" s="9">
        <v>4.383</v>
      </c>
      <c r="AL1206" s="9">
        <v>4.5104999999999995</v>
      </c>
      <c r="AM1206" s="9">
        <v>13.132999999999999</v>
      </c>
      <c r="AN1206" s="9">
        <v>4.7229999999999999</v>
      </c>
      <c r="AO1206" s="9">
        <v>4.7130000000000001</v>
      </c>
      <c r="AP1206" s="9">
        <v>4.9129999999999994</v>
      </c>
      <c r="AQ1206" s="9">
        <v>4.4379999999999997</v>
      </c>
      <c r="AR1206" s="9">
        <v>8.9329999999999998</v>
      </c>
      <c r="AS1206" s="9">
        <v>4.5029999999999992</v>
      </c>
      <c r="AT1206" s="9">
        <v>4.4879999999999995</v>
      </c>
      <c r="AU1206" s="9">
        <v>4.758</v>
      </c>
      <c r="AV1206" s="9">
        <v>4.8804999999999996</v>
      </c>
      <c r="AW1206" s="9">
        <v>4.4529999999999994</v>
      </c>
      <c r="AX1206" s="9">
        <v>4.4329999999999998</v>
      </c>
      <c r="AY1206" s="9">
        <v>10.983000000000001</v>
      </c>
      <c r="BE1206" s="9">
        <v>4.6029999999999998</v>
      </c>
      <c r="BF1206" s="9">
        <v>4.2556470759393674</v>
      </c>
      <c r="BG1206" s="9">
        <v>4.7080000000000002</v>
      </c>
      <c r="BH1206" s="9">
        <v>4.6929999999999996</v>
      </c>
      <c r="BI1206" s="9">
        <v>4.1669999999999998</v>
      </c>
      <c r="BJ1206" s="9">
        <v>3.6789999999999998</v>
      </c>
      <c r="BK1206" s="9">
        <v>4.5059999999999993</v>
      </c>
      <c r="BL1206" s="9">
        <v>4.6364999999999998</v>
      </c>
      <c r="BM1206" s="9">
        <v>12.613</v>
      </c>
      <c r="BN1206" s="9">
        <v>4.8409999999999993</v>
      </c>
      <c r="BO1206" s="9">
        <v>4.8389999999999995</v>
      </c>
      <c r="BP1206" s="9">
        <v>5.0884999999999998</v>
      </c>
      <c r="BQ1206" s="9">
        <v>4.6319999999999997</v>
      </c>
      <c r="BR1206" s="9">
        <v>8.8730000000000011</v>
      </c>
      <c r="BS1206" s="9">
        <v>4.625</v>
      </c>
      <c r="BT1206" s="9">
        <v>4.6100000000000003</v>
      </c>
      <c r="BU1206" s="9">
        <v>4.8810000000000002</v>
      </c>
      <c r="BV1206" s="9">
        <v>5.0134999999999996</v>
      </c>
      <c r="BW1206" s="9">
        <v>4.5729999999999995</v>
      </c>
      <c r="BX1206" s="9">
        <v>4.5529999999999999</v>
      </c>
      <c r="BY1206" s="9">
        <v>11.042999999999999</v>
      </c>
      <c r="CA1206" s="9">
        <v>4.9673999999999996</v>
      </c>
      <c r="CB1206" s="9">
        <v>4.7173999999999996</v>
      </c>
      <c r="CC1206" s="9">
        <v>5.1673999999999998</v>
      </c>
      <c r="CD1206" s="9">
        <v>5.0923999999999996</v>
      </c>
      <c r="CE1206" s="9">
        <v>4.7973999999999997</v>
      </c>
      <c r="CF1206" s="9">
        <v>4.6823999999999995</v>
      </c>
      <c r="CG1206" s="9">
        <v>4.8673999999999999</v>
      </c>
      <c r="CH1206" s="9">
        <v>4.9398999999999997</v>
      </c>
      <c r="CI1206" s="9">
        <v>10.5914</v>
      </c>
      <c r="CJ1206" s="9">
        <v>8.1973999999999982</v>
      </c>
      <c r="CK1206" s="9">
        <v>5.2693999999999992</v>
      </c>
      <c r="CL1206" s="9">
        <v>6.5333999999999994</v>
      </c>
      <c r="CM1206" s="9">
        <v>5.0123999999999995</v>
      </c>
      <c r="CN1206" s="9">
        <v>8.5473999999999997</v>
      </c>
      <c r="CO1206" s="9">
        <v>4.9923999999999999</v>
      </c>
      <c r="CP1206" s="9">
        <v>4.9623999999999997</v>
      </c>
      <c r="CQ1206" s="9">
        <v>5.4373999999999993</v>
      </c>
      <c r="CR1206" s="9">
        <v>6.0233999999999996</v>
      </c>
      <c r="CS1206" s="9">
        <v>5.1073999999999993</v>
      </c>
      <c r="CT1206" s="9">
        <v>5.0773999999999999</v>
      </c>
      <c r="CU1206" s="9">
        <v>9.7973999999999997</v>
      </c>
    </row>
    <row r="1207" spans="1:99" hidden="1" x14ac:dyDescent="0.25">
      <c r="A1207" s="8">
        <v>37014</v>
      </c>
      <c r="B1207" s="5">
        <f t="shared" si="46"/>
        <v>1201</v>
      </c>
      <c r="C1207" s="9"/>
      <c r="E1207" s="16">
        <v>4.47</v>
      </c>
      <c r="F1207" s="16">
        <v>4.1719999999999997</v>
      </c>
      <c r="G1207" s="16">
        <v>4.57</v>
      </c>
      <c r="H1207" s="16">
        <v>4.3499999999999996</v>
      </c>
      <c r="I1207" s="16">
        <v>4.0199999999999996</v>
      </c>
      <c r="J1207" s="16">
        <v>3.75</v>
      </c>
      <c r="K1207" s="16">
        <v>4.37</v>
      </c>
      <c r="L1207" s="16">
        <v>4.4800000000000004</v>
      </c>
      <c r="M1207" s="16">
        <v>13.52</v>
      </c>
      <c r="N1207" s="16">
        <v>4.5199999999999996</v>
      </c>
      <c r="O1207" s="16">
        <v>4.71</v>
      </c>
      <c r="P1207" s="16">
        <v>4.8899999999999997</v>
      </c>
      <c r="Q1207" s="16">
        <v>4.38</v>
      </c>
      <c r="R1207" s="16">
        <v>6.97</v>
      </c>
      <c r="S1207" s="16">
        <v>4.4800000000000004</v>
      </c>
      <c r="T1207" s="16">
        <v>4.47</v>
      </c>
      <c r="U1207" s="16">
        <v>4.7300000000000004</v>
      </c>
      <c r="V1207" s="16">
        <v>4.8600000000000003</v>
      </c>
      <c r="W1207" s="16">
        <v>4.4000000000000004</v>
      </c>
      <c r="X1207" s="16">
        <v>4.4000000000000004</v>
      </c>
      <c r="Y1207" s="16">
        <v>10.07</v>
      </c>
      <c r="AA1207" s="1">
        <v>4.4649999999999999</v>
      </c>
      <c r="AB1207" s="1">
        <v>4.5270000000000001</v>
      </c>
      <c r="AC1207" s="179">
        <f t="shared" si="47"/>
        <v>0</v>
      </c>
      <c r="AE1207" s="9">
        <v>4.5270000000000001</v>
      </c>
      <c r="AF1207" s="9">
        <v>4.2252749970968404</v>
      </c>
      <c r="AG1207" s="9">
        <v>4.6320000000000006</v>
      </c>
      <c r="AH1207" s="9">
        <v>4.5070000000000006</v>
      </c>
      <c r="AI1207" s="9">
        <v>4.077</v>
      </c>
      <c r="AJ1207" s="9">
        <v>3.677</v>
      </c>
      <c r="AK1207" s="9">
        <v>4.4370000000000003</v>
      </c>
      <c r="AL1207" s="9">
        <v>4.5570000000000004</v>
      </c>
      <c r="AM1207" s="9">
        <v>12.927</v>
      </c>
      <c r="AN1207" s="9">
        <v>4.7270000000000003</v>
      </c>
      <c r="AO1207" s="9">
        <v>4.7570000000000006</v>
      </c>
      <c r="AP1207" s="9">
        <v>4.9569999999999999</v>
      </c>
      <c r="AQ1207" s="9">
        <v>4.4770000000000003</v>
      </c>
      <c r="AR1207" s="9">
        <v>8.327</v>
      </c>
      <c r="AS1207" s="9">
        <v>4.5469999999999997</v>
      </c>
      <c r="AT1207" s="9">
        <v>4.532</v>
      </c>
      <c r="AU1207" s="9">
        <v>4.8020000000000005</v>
      </c>
      <c r="AV1207" s="9">
        <v>4.9245000000000001</v>
      </c>
      <c r="AW1207" s="9">
        <v>4.4969999999999999</v>
      </c>
      <c r="AX1207" s="9">
        <v>4.4770000000000003</v>
      </c>
      <c r="AY1207" s="9">
        <v>10.727</v>
      </c>
      <c r="BE1207" s="9">
        <v>4.6429999999999998</v>
      </c>
      <c r="BF1207" s="9">
        <v>4.3256549994193678</v>
      </c>
      <c r="BG1207" s="9">
        <v>4.7480000000000002</v>
      </c>
      <c r="BH1207" s="9">
        <v>4.7189999999999994</v>
      </c>
      <c r="BI1207" s="9">
        <v>4.2029999999999994</v>
      </c>
      <c r="BJ1207" s="9">
        <v>3.702</v>
      </c>
      <c r="BK1207" s="9">
        <v>4.5529999999999999</v>
      </c>
      <c r="BL1207" s="9">
        <v>4.6779999999999999</v>
      </c>
      <c r="BM1207" s="9">
        <v>12.433</v>
      </c>
      <c r="BN1207" s="9">
        <v>4.8550000000000004</v>
      </c>
      <c r="BO1207" s="9">
        <v>4.8789999999999996</v>
      </c>
      <c r="BP1207" s="9">
        <v>5.1284999999999998</v>
      </c>
      <c r="BQ1207" s="9">
        <v>4.665</v>
      </c>
      <c r="BR1207" s="9">
        <v>8.4629999999999992</v>
      </c>
      <c r="BS1207" s="9">
        <v>4.665</v>
      </c>
      <c r="BT1207" s="9">
        <v>4.6500000000000004</v>
      </c>
      <c r="BU1207" s="9">
        <v>4.9209999999999994</v>
      </c>
      <c r="BV1207" s="9">
        <v>5.0534999999999997</v>
      </c>
      <c r="BW1207" s="9">
        <v>4.6129999999999995</v>
      </c>
      <c r="BX1207" s="9">
        <v>4.593</v>
      </c>
      <c r="BY1207" s="9">
        <v>10.702999999999999</v>
      </c>
      <c r="CA1207" s="9">
        <v>5.0001999999999995</v>
      </c>
      <c r="CB1207" s="9">
        <v>4.7501999999999995</v>
      </c>
      <c r="CC1207" s="9">
        <v>5.2001999999999997</v>
      </c>
      <c r="CD1207" s="9">
        <v>5.1101999999999999</v>
      </c>
      <c r="CE1207" s="9">
        <v>4.8301999999999996</v>
      </c>
      <c r="CF1207" s="9">
        <v>4.7151999999999994</v>
      </c>
      <c r="CG1207" s="9">
        <v>4.9101999999999997</v>
      </c>
      <c r="CH1207" s="9">
        <v>4.9726999999999997</v>
      </c>
      <c r="CI1207" s="9">
        <v>10.4642</v>
      </c>
      <c r="CJ1207" s="9">
        <v>8.3002000000000002</v>
      </c>
      <c r="CK1207" s="9">
        <v>5.3021999999999991</v>
      </c>
      <c r="CL1207" s="9">
        <v>6.5661999999999994</v>
      </c>
      <c r="CM1207" s="9">
        <v>5.0401999999999996</v>
      </c>
      <c r="CN1207" s="9">
        <v>8.6001999999999992</v>
      </c>
      <c r="CO1207" s="9">
        <v>5.0251999999999999</v>
      </c>
      <c r="CP1207" s="9">
        <v>4.9951999999999996</v>
      </c>
      <c r="CQ1207" s="9">
        <v>5.4701999999999993</v>
      </c>
      <c r="CR1207" s="9">
        <v>6.0561999999999996</v>
      </c>
      <c r="CS1207" s="9">
        <v>5.1401999999999992</v>
      </c>
      <c r="CT1207" s="9">
        <v>5.1101999999999999</v>
      </c>
      <c r="CU1207" s="9">
        <v>9.6622000000000003</v>
      </c>
    </row>
    <row r="1208" spans="1:99" hidden="1" x14ac:dyDescent="0.25">
      <c r="A1208" s="8">
        <v>37015</v>
      </c>
      <c r="B1208" s="5">
        <f t="shared" si="46"/>
        <v>1202</v>
      </c>
      <c r="C1208" s="9"/>
      <c r="E1208" s="16">
        <v>4.43</v>
      </c>
      <c r="F1208" s="16">
        <v>4.125</v>
      </c>
      <c r="G1208" s="16">
        <v>4.53</v>
      </c>
      <c r="H1208" s="16">
        <v>4.3250000000000002</v>
      </c>
      <c r="I1208" s="16">
        <v>3.9750000000000001</v>
      </c>
      <c r="J1208" s="16">
        <v>3.7050000000000001</v>
      </c>
      <c r="K1208" s="16">
        <v>4.33</v>
      </c>
      <c r="L1208" s="16">
        <v>4.45</v>
      </c>
      <c r="M1208" s="16">
        <v>13.475</v>
      </c>
      <c r="N1208" s="16">
        <v>4.4749999999999996</v>
      </c>
      <c r="O1208" s="16">
        <v>4.67</v>
      </c>
      <c r="P1208" s="16">
        <v>4.84</v>
      </c>
      <c r="Q1208" s="16">
        <v>4.3499999999999996</v>
      </c>
      <c r="R1208" s="16">
        <v>6.4249999999999998</v>
      </c>
      <c r="S1208" s="16">
        <v>4.43</v>
      </c>
      <c r="T1208" s="16">
        <v>4.43</v>
      </c>
      <c r="U1208" s="16">
        <v>4.7</v>
      </c>
      <c r="V1208" s="16">
        <v>4.8099999999999996</v>
      </c>
      <c r="W1208" s="16">
        <v>4.38</v>
      </c>
      <c r="X1208" s="16">
        <v>4.3600000000000003</v>
      </c>
      <c r="Y1208" s="16">
        <v>10.025</v>
      </c>
      <c r="AA1208" s="1">
        <v>4.54</v>
      </c>
      <c r="AB1208" s="1">
        <v>4.49</v>
      </c>
      <c r="AC1208" s="179">
        <f t="shared" si="47"/>
        <v>0</v>
      </c>
      <c r="AE1208" s="9">
        <v>4.49</v>
      </c>
      <c r="AF1208" s="9">
        <v>4.1921586794190198</v>
      </c>
      <c r="AG1208" s="9">
        <v>4.5949999999999998</v>
      </c>
      <c r="AH1208" s="9">
        <v>4.45</v>
      </c>
      <c r="AI1208" s="9">
        <v>4.0549999999999997</v>
      </c>
      <c r="AJ1208" s="9">
        <v>3.65</v>
      </c>
      <c r="AK1208" s="9">
        <v>4.4000000000000004</v>
      </c>
      <c r="AL1208" s="9">
        <v>4.5175000000000001</v>
      </c>
      <c r="AM1208" s="9">
        <v>12.74</v>
      </c>
      <c r="AN1208" s="9">
        <v>4.6500000000000004</v>
      </c>
      <c r="AO1208" s="9">
        <v>4.72</v>
      </c>
      <c r="AP1208" s="9">
        <v>4.92</v>
      </c>
      <c r="AQ1208" s="9">
        <v>4.43</v>
      </c>
      <c r="AR1208" s="9">
        <v>7.79</v>
      </c>
      <c r="AS1208" s="9">
        <v>4.51</v>
      </c>
      <c r="AT1208" s="9">
        <v>4.4950000000000001</v>
      </c>
      <c r="AU1208" s="9">
        <v>4.7649999999999997</v>
      </c>
      <c r="AV1208" s="9">
        <v>4.8875000000000002</v>
      </c>
      <c r="AW1208" s="9">
        <v>4.46</v>
      </c>
      <c r="AX1208" s="9">
        <v>4.4400000000000004</v>
      </c>
      <c r="AY1208" s="9">
        <v>9.84</v>
      </c>
      <c r="BE1208" s="9">
        <v>4.6128</v>
      </c>
      <c r="BF1208" s="9">
        <v>4.3032317358838039</v>
      </c>
      <c r="BG1208" s="9">
        <v>4.7178000000000004</v>
      </c>
      <c r="BH1208" s="9">
        <v>4.6688000000000001</v>
      </c>
      <c r="BI1208" s="9">
        <v>4.1867999999999999</v>
      </c>
      <c r="BJ1208" s="9">
        <v>3.6518000000000002</v>
      </c>
      <c r="BK1208" s="9">
        <v>4.5228000000000002</v>
      </c>
      <c r="BL1208" s="9">
        <v>4.6467999999999998</v>
      </c>
      <c r="BM1208" s="9">
        <v>12.312799999999999</v>
      </c>
      <c r="BN1208" s="9">
        <v>4.7948000000000004</v>
      </c>
      <c r="BO1208" s="9">
        <v>4.8487999999999998</v>
      </c>
      <c r="BP1208" s="9">
        <v>5.0983000000000001</v>
      </c>
      <c r="BQ1208" s="9">
        <v>4.6277999999999997</v>
      </c>
      <c r="BR1208" s="9">
        <v>8.0928000000000004</v>
      </c>
      <c r="BS1208" s="9">
        <v>4.6348000000000003</v>
      </c>
      <c r="BT1208" s="9">
        <v>4.6197999999999997</v>
      </c>
      <c r="BU1208" s="9">
        <v>4.8908000000000005</v>
      </c>
      <c r="BV1208" s="9">
        <v>5.0232999999999999</v>
      </c>
      <c r="BW1208" s="9">
        <v>4.5827999999999998</v>
      </c>
      <c r="BX1208" s="9">
        <v>4.5628000000000002</v>
      </c>
      <c r="BY1208" s="9">
        <v>10.1648</v>
      </c>
      <c r="CA1208" s="9">
        <v>4.9761999999999995</v>
      </c>
      <c r="CB1208" s="9">
        <v>4.7111999999999998</v>
      </c>
      <c r="CC1208" s="9">
        <v>5.1761999999999997</v>
      </c>
      <c r="CD1208" s="9">
        <v>5.0711999999999993</v>
      </c>
      <c r="CE1208" s="9">
        <v>4.8061999999999996</v>
      </c>
      <c r="CF1208" s="9">
        <v>4.6911999999999994</v>
      </c>
      <c r="CG1208" s="9">
        <v>4.8861999999999997</v>
      </c>
      <c r="CH1208" s="9">
        <v>4.9486999999999997</v>
      </c>
      <c r="CI1208" s="9">
        <v>10.440200000000001</v>
      </c>
      <c r="CJ1208" s="9">
        <v>8.0762</v>
      </c>
      <c r="CK1208" s="9">
        <v>5.2781999999999991</v>
      </c>
      <c r="CL1208" s="9">
        <v>6.5421999999999993</v>
      </c>
      <c r="CM1208" s="9">
        <v>5.0111999999999997</v>
      </c>
      <c r="CN1208" s="9">
        <v>8.376199999999999</v>
      </c>
      <c r="CO1208" s="9">
        <v>5.0011999999999999</v>
      </c>
      <c r="CP1208" s="9">
        <v>4.9711999999999996</v>
      </c>
      <c r="CQ1208" s="9">
        <v>5.4461999999999993</v>
      </c>
      <c r="CR1208" s="9">
        <v>6.0321999999999996</v>
      </c>
      <c r="CS1208" s="9">
        <v>5.1061999999999994</v>
      </c>
      <c r="CT1208" s="9">
        <v>5.0761999999999992</v>
      </c>
      <c r="CU1208" s="9">
        <v>9.4782000000000011</v>
      </c>
    </row>
    <row r="1209" spans="1:99" hidden="1" x14ac:dyDescent="0.25">
      <c r="A1209" s="8">
        <v>37018</v>
      </c>
      <c r="B1209" s="5">
        <f t="shared" si="46"/>
        <v>1203</v>
      </c>
      <c r="C1209" s="9"/>
      <c r="E1209" s="16">
        <v>4.2</v>
      </c>
      <c r="F1209" s="16">
        <v>3.9</v>
      </c>
      <c r="G1209" s="16">
        <v>4.3</v>
      </c>
      <c r="H1209" s="16">
        <v>4.04</v>
      </c>
      <c r="I1209" s="16">
        <v>3.7</v>
      </c>
      <c r="J1209" s="16">
        <v>3.62</v>
      </c>
      <c r="K1209" s="16">
        <v>4.0999999999999996</v>
      </c>
      <c r="L1209" s="16">
        <v>4.21</v>
      </c>
      <c r="M1209" s="16">
        <v>13.45</v>
      </c>
      <c r="N1209" s="16">
        <v>4.25</v>
      </c>
      <c r="O1209" s="16">
        <v>4.4349999999999996</v>
      </c>
      <c r="P1209" s="16">
        <v>4.5949999999999998</v>
      </c>
      <c r="Q1209" s="16">
        <v>4.1100000000000003</v>
      </c>
      <c r="R1209" s="16">
        <v>5.0999999999999996</v>
      </c>
      <c r="S1209" s="16">
        <v>4.18</v>
      </c>
      <c r="T1209" s="16">
        <v>4.2</v>
      </c>
      <c r="U1209" s="16">
        <v>4.47</v>
      </c>
      <c r="V1209" s="16">
        <v>4.58</v>
      </c>
      <c r="W1209" s="16">
        <v>4.1500000000000004</v>
      </c>
      <c r="X1209" s="16">
        <v>4.13</v>
      </c>
      <c r="Y1209" s="16">
        <v>9.1</v>
      </c>
      <c r="AA1209" s="1">
        <v>4.41</v>
      </c>
      <c r="AB1209" s="1">
        <v>4.2389999999999999</v>
      </c>
      <c r="AC1209" s="179">
        <f t="shared" si="47"/>
        <v>0</v>
      </c>
      <c r="AE1209" s="9">
        <v>4.2389999999999999</v>
      </c>
      <c r="AF1209" s="9">
        <v>3.99090302958898</v>
      </c>
      <c r="AG1209" s="9">
        <v>4.3440000000000003</v>
      </c>
      <c r="AH1209" s="9">
        <v>4.1840000000000002</v>
      </c>
      <c r="AI1209" s="9">
        <v>3.7989999999999999</v>
      </c>
      <c r="AJ1209" s="9">
        <v>3.4139999999999997</v>
      </c>
      <c r="AK1209" s="9">
        <v>4.1390000000000002</v>
      </c>
      <c r="AL1209" s="9">
        <v>4.2664999999999997</v>
      </c>
      <c r="AM1209" s="9">
        <v>12.739000000000001</v>
      </c>
      <c r="AN1209" s="9">
        <v>4.399</v>
      </c>
      <c r="AO1209" s="9">
        <v>4.4639999999999995</v>
      </c>
      <c r="AP1209" s="9">
        <v>4.6589999999999998</v>
      </c>
      <c r="AQ1209" s="9">
        <v>4.1739999999999995</v>
      </c>
      <c r="AR1209" s="9">
        <v>7.4390000000000001</v>
      </c>
      <c r="AS1209" s="9">
        <v>4.2565</v>
      </c>
      <c r="AT1209" s="9">
        <v>4.2415000000000003</v>
      </c>
      <c r="AU1209" s="9">
        <v>4.5090000000000003</v>
      </c>
      <c r="AV1209" s="9">
        <v>4.6315</v>
      </c>
      <c r="AW1209" s="9">
        <v>4.1890000000000001</v>
      </c>
      <c r="AX1209" s="9">
        <v>4.1689999999999996</v>
      </c>
      <c r="AY1209" s="9">
        <v>9.3389999999999986</v>
      </c>
      <c r="BE1209" s="9">
        <v>4.3666</v>
      </c>
      <c r="BF1209" s="9">
        <v>4.0739806059177956</v>
      </c>
      <c r="BG1209" s="9">
        <v>4.4716000000000005</v>
      </c>
      <c r="BH1209" s="9">
        <v>4.4046000000000003</v>
      </c>
      <c r="BI1209" s="9">
        <v>3.9216000000000002</v>
      </c>
      <c r="BJ1209" s="9">
        <v>3.4176000000000002</v>
      </c>
      <c r="BK1209" s="9">
        <v>4.2666000000000004</v>
      </c>
      <c r="BL1209" s="9">
        <v>4.4005999999999998</v>
      </c>
      <c r="BM1209" s="9">
        <v>12.1166</v>
      </c>
      <c r="BN1209" s="9">
        <v>4.5486000000000004</v>
      </c>
      <c r="BO1209" s="9">
        <v>4.5971000000000002</v>
      </c>
      <c r="BP1209" s="9">
        <v>4.8501000000000003</v>
      </c>
      <c r="BQ1209" s="9">
        <v>4.3776000000000002</v>
      </c>
      <c r="BR1209" s="9">
        <v>7.7606000000000002</v>
      </c>
      <c r="BS1209" s="9">
        <v>4.3860999999999999</v>
      </c>
      <c r="BT1209" s="9">
        <v>4.3731</v>
      </c>
      <c r="BU1209" s="9">
        <v>4.6386000000000003</v>
      </c>
      <c r="BV1209" s="9">
        <v>4.7746000000000004</v>
      </c>
      <c r="BW1209" s="9">
        <v>4.3166000000000002</v>
      </c>
      <c r="BX1209" s="9">
        <v>4.2965999999999998</v>
      </c>
      <c r="BY1209" s="9">
        <v>9.8686000000000007</v>
      </c>
      <c r="CA1209" s="9">
        <v>4.7539999999999996</v>
      </c>
      <c r="CB1209" s="9">
        <v>4.4939999999999998</v>
      </c>
      <c r="CC1209" s="9">
        <v>4.944</v>
      </c>
      <c r="CD1209" s="9">
        <v>4.819</v>
      </c>
      <c r="CE1209" s="9">
        <v>4.569</v>
      </c>
      <c r="CF1209" s="9">
        <v>4.4489999999999998</v>
      </c>
      <c r="CG1209" s="9">
        <v>4.6539999999999999</v>
      </c>
      <c r="CH1209" s="9">
        <v>4.7239999999999993</v>
      </c>
      <c r="CI1209" s="9">
        <v>10.167999999999999</v>
      </c>
      <c r="CJ1209" s="9">
        <v>7.8039999999999994</v>
      </c>
      <c r="CK1209" s="9">
        <v>5.0459999999999994</v>
      </c>
      <c r="CL1209" s="9">
        <v>6.3059999999999992</v>
      </c>
      <c r="CM1209" s="9">
        <v>4.7850000000000001</v>
      </c>
      <c r="CN1209" s="9">
        <v>8.1039999999999992</v>
      </c>
      <c r="CO1209" s="9">
        <v>4.7764999999999995</v>
      </c>
      <c r="CP1209" s="9">
        <v>4.7489999999999997</v>
      </c>
      <c r="CQ1209" s="9">
        <v>5.2139999999999995</v>
      </c>
      <c r="CR1209" s="9">
        <v>5.79</v>
      </c>
      <c r="CS1209" s="9">
        <v>4.8539999999999992</v>
      </c>
      <c r="CT1209" s="9">
        <v>4.8339999999999996</v>
      </c>
      <c r="CU1209" s="9">
        <v>9.2160000000000011</v>
      </c>
    </row>
    <row r="1210" spans="1:99" hidden="1" x14ac:dyDescent="0.25">
      <c r="A1210" s="8">
        <v>37019</v>
      </c>
      <c r="B1210" s="5">
        <f t="shared" si="46"/>
        <v>1204</v>
      </c>
      <c r="C1210" s="9"/>
      <c r="E1210" s="16">
        <v>4.2300000000000004</v>
      </c>
      <c r="F1210" s="16">
        <v>3.93</v>
      </c>
      <c r="G1210" s="16">
        <v>4.33</v>
      </c>
      <c r="H1210" s="16">
        <v>4.0999999999999996</v>
      </c>
      <c r="I1210" s="16">
        <v>3.68</v>
      </c>
      <c r="J1210" s="16">
        <v>3.6</v>
      </c>
      <c r="K1210" s="16">
        <v>4.13</v>
      </c>
      <c r="L1210" s="16">
        <v>4.2450000000000001</v>
      </c>
      <c r="M1210" s="16">
        <v>13.1</v>
      </c>
      <c r="N1210" s="16">
        <v>4.28</v>
      </c>
      <c r="O1210" s="16">
        <v>4.4749999999999996</v>
      </c>
      <c r="P1210" s="16">
        <v>4.625</v>
      </c>
      <c r="Q1210" s="16">
        <v>4.1349999999999998</v>
      </c>
      <c r="R1210" s="16">
        <v>5.0999999999999996</v>
      </c>
      <c r="S1210" s="16">
        <v>4.22</v>
      </c>
      <c r="T1210" s="16">
        <v>4.2</v>
      </c>
      <c r="U1210" s="16">
        <v>4.5</v>
      </c>
      <c r="V1210" s="16">
        <v>4.6100000000000003</v>
      </c>
      <c r="W1210" s="16">
        <v>4.18</v>
      </c>
      <c r="X1210" s="16">
        <v>4.16</v>
      </c>
      <c r="Y1210" s="16">
        <v>9.35</v>
      </c>
      <c r="AA1210" s="1">
        <v>4.3049999999999997</v>
      </c>
      <c r="AB1210" s="1">
        <v>4.2789999999999999</v>
      </c>
      <c r="AC1210" s="179">
        <f t="shared" si="47"/>
        <v>0</v>
      </c>
      <c r="AE1210" s="9">
        <v>4.2789999999999999</v>
      </c>
      <c r="AF1210" s="9">
        <v>4.0151431560509101</v>
      </c>
      <c r="AG1210" s="9">
        <v>4.3840000000000003</v>
      </c>
      <c r="AH1210" s="9">
        <v>4.2290000000000001</v>
      </c>
      <c r="AI1210" s="9">
        <v>3.819</v>
      </c>
      <c r="AJ1210" s="9">
        <v>3.464</v>
      </c>
      <c r="AK1210" s="9">
        <v>4.1790000000000003</v>
      </c>
      <c r="AL1210" s="9">
        <v>4.3040000000000003</v>
      </c>
      <c r="AM1210" s="9">
        <v>12.329000000000001</v>
      </c>
      <c r="AN1210" s="9">
        <v>4.4390000000000001</v>
      </c>
      <c r="AO1210" s="9">
        <v>4.5039999999999996</v>
      </c>
      <c r="AP1210" s="9">
        <v>4.6989999999999998</v>
      </c>
      <c r="AQ1210" s="9">
        <v>4.2190000000000003</v>
      </c>
      <c r="AR1210" s="9">
        <v>6.7789999999999999</v>
      </c>
      <c r="AS1210" s="9">
        <v>4.2965</v>
      </c>
      <c r="AT1210" s="9">
        <v>4.2815000000000003</v>
      </c>
      <c r="AU1210" s="9">
        <v>4.5489999999999995</v>
      </c>
      <c r="AV1210" s="9">
        <v>4.6715</v>
      </c>
      <c r="AW1210" s="9">
        <v>4.2389999999999999</v>
      </c>
      <c r="AX1210" s="9">
        <v>4.2190000000000003</v>
      </c>
      <c r="AY1210" s="9">
        <v>9.0289999999999999</v>
      </c>
      <c r="BE1210" s="9">
        <v>4.4010000000000007</v>
      </c>
      <c r="BF1210" s="9">
        <v>4.1042286312101828</v>
      </c>
      <c r="BG1210" s="9">
        <v>4.5060000000000011</v>
      </c>
      <c r="BH1210" s="9">
        <v>4.4400000000000004</v>
      </c>
      <c r="BI1210" s="9">
        <v>3.9330000000000007</v>
      </c>
      <c r="BJ1210" s="9">
        <v>3.4580000000000006</v>
      </c>
      <c r="BK1210" s="9">
        <v>4.301000000000001</v>
      </c>
      <c r="BL1210" s="9">
        <v>4.4320000000000004</v>
      </c>
      <c r="BM1210" s="9">
        <v>11.721</v>
      </c>
      <c r="BN1210" s="9">
        <v>4.5370000000000008</v>
      </c>
      <c r="BO1210" s="9">
        <v>4.6315000000000008</v>
      </c>
      <c r="BP1210" s="9">
        <v>4.884500000000001</v>
      </c>
      <c r="BQ1210" s="9">
        <v>4.4130000000000003</v>
      </c>
      <c r="BR1210" s="9">
        <v>7.213000000000001</v>
      </c>
      <c r="BS1210" s="9">
        <v>4.4205000000000005</v>
      </c>
      <c r="BT1210" s="9">
        <v>4.4074999999999998</v>
      </c>
      <c r="BU1210" s="9">
        <v>4.6730000000000009</v>
      </c>
      <c r="BV1210" s="9">
        <v>4.8090000000000011</v>
      </c>
      <c r="BW1210" s="9">
        <v>4.3610000000000007</v>
      </c>
      <c r="BX1210" s="9">
        <v>4.3410000000000011</v>
      </c>
      <c r="BY1210" s="9">
        <v>9.4930000000000021</v>
      </c>
      <c r="CA1210" s="9">
        <v>4.7729999999999997</v>
      </c>
      <c r="CB1210" s="9">
        <v>4.5179999999999998</v>
      </c>
      <c r="CC1210" s="9">
        <v>4.9604999999999997</v>
      </c>
      <c r="CD1210" s="9">
        <v>4.8380000000000001</v>
      </c>
      <c r="CE1210" s="9">
        <v>4.5579999999999998</v>
      </c>
      <c r="CF1210" s="9">
        <v>4.4379999999999997</v>
      </c>
      <c r="CG1210" s="9">
        <v>4.673</v>
      </c>
      <c r="CH1210" s="9">
        <v>4.7429999999999994</v>
      </c>
      <c r="CI1210" s="9">
        <v>9.6069999999999993</v>
      </c>
      <c r="CJ1210" s="9">
        <v>7.5229999999999997</v>
      </c>
      <c r="CK1210" s="9">
        <v>5.0650000000000004</v>
      </c>
      <c r="CL1210" s="9">
        <v>6.3250000000000002</v>
      </c>
      <c r="CM1210" s="9">
        <v>4.798</v>
      </c>
      <c r="CN1210" s="9">
        <v>7.7729999999999997</v>
      </c>
      <c r="CO1210" s="9">
        <v>4.7954999999999997</v>
      </c>
      <c r="CP1210" s="9">
        <v>4.7679999999999998</v>
      </c>
      <c r="CQ1210" s="9">
        <v>5.2329999999999997</v>
      </c>
      <c r="CR1210" s="9">
        <v>5.8089999999999993</v>
      </c>
      <c r="CS1210" s="9">
        <v>4.883</v>
      </c>
      <c r="CT1210" s="9">
        <v>4.8629999999999995</v>
      </c>
      <c r="CU1210" s="9">
        <v>8.6850000000000005</v>
      </c>
    </row>
    <row r="1211" spans="1:99" hidden="1" x14ac:dyDescent="0.25">
      <c r="A1211" s="8">
        <v>37020</v>
      </c>
      <c r="B1211" s="5">
        <f t="shared" si="46"/>
        <v>1205</v>
      </c>
      <c r="C1211" s="9"/>
      <c r="E1211" s="16">
        <v>4.16</v>
      </c>
      <c r="F1211" s="16">
        <v>3.8839999999999999</v>
      </c>
      <c r="G1211" s="16">
        <v>4.26</v>
      </c>
      <c r="H1211" s="16">
        <v>4.0599999999999996</v>
      </c>
      <c r="I1211" s="16">
        <v>3.5</v>
      </c>
      <c r="J1211" s="16">
        <v>3.5</v>
      </c>
      <c r="K1211" s="16">
        <v>4.0599999999999996</v>
      </c>
      <c r="L1211" s="16">
        <v>4.18</v>
      </c>
      <c r="M1211" s="16">
        <v>12.65</v>
      </c>
      <c r="N1211" s="16">
        <v>4.21</v>
      </c>
      <c r="O1211" s="16">
        <v>4.3899999999999997</v>
      </c>
      <c r="P1211" s="16">
        <v>4.54</v>
      </c>
      <c r="Q1211" s="16">
        <v>4.08</v>
      </c>
      <c r="R1211" s="16">
        <v>4.8499999999999996</v>
      </c>
      <c r="S1211" s="16">
        <v>4.16</v>
      </c>
      <c r="T1211" s="16">
        <v>4.13</v>
      </c>
      <c r="U1211" s="16">
        <v>4.43</v>
      </c>
      <c r="V1211" s="16">
        <v>4.53</v>
      </c>
      <c r="W1211" s="16">
        <v>4.1100000000000003</v>
      </c>
      <c r="X1211" s="16">
        <v>4.09</v>
      </c>
      <c r="Y1211" s="16">
        <v>8.65</v>
      </c>
      <c r="AA1211" s="1">
        <v>4.21</v>
      </c>
      <c r="AB1211" s="1">
        <v>4.202</v>
      </c>
      <c r="AC1211" s="179">
        <f t="shared" si="47"/>
        <v>0</v>
      </c>
      <c r="AE1211" s="9">
        <v>4.202</v>
      </c>
      <c r="AF1211" s="9">
        <v>3.9413178457015401</v>
      </c>
      <c r="AG1211" s="9">
        <v>4.2995000000000001</v>
      </c>
      <c r="AH1211" s="9">
        <v>4.1470000000000002</v>
      </c>
      <c r="AI1211" s="9">
        <v>3.722</v>
      </c>
      <c r="AJ1211" s="9">
        <v>3.367</v>
      </c>
      <c r="AK1211" s="9">
        <v>4.1020000000000003</v>
      </c>
      <c r="AL1211" s="9">
        <v>4.2270000000000003</v>
      </c>
      <c r="AM1211" s="9">
        <v>12.202</v>
      </c>
      <c r="AN1211" s="9">
        <v>4.3620000000000001</v>
      </c>
      <c r="AO1211" s="9">
        <v>4.4219999999999997</v>
      </c>
      <c r="AP1211" s="9">
        <v>4.617</v>
      </c>
      <c r="AQ1211" s="9">
        <v>4.1369999999999996</v>
      </c>
      <c r="AR1211" s="9">
        <v>6.702</v>
      </c>
      <c r="AS1211" s="9">
        <v>4.2195</v>
      </c>
      <c r="AT1211" s="9">
        <v>4.2045000000000003</v>
      </c>
      <c r="AU1211" s="9">
        <v>4.4669999999999996</v>
      </c>
      <c r="AV1211" s="9">
        <v>4.5819999999999999</v>
      </c>
      <c r="AW1211" s="9">
        <v>4.1619999999999999</v>
      </c>
      <c r="AX1211" s="9">
        <v>4.1420000000000003</v>
      </c>
      <c r="AY1211" s="9">
        <v>8.902000000000001</v>
      </c>
      <c r="BE1211" s="9">
        <v>4.3173999999999992</v>
      </c>
      <c r="BF1211" s="9">
        <v>4.0212635691403076</v>
      </c>
      <c r="BG1211" s="9">
        <v>4.4148999999999994</v>
      </c>
      <c r="BH1211" s="9">
        <v>4.3493999999999993</v>
      </c>
      <c r="BI1211" s="9">
        <v>3.8263999999999991</v>
      </c>
      <c r="BJ1211" s="9">
        <v>3.351399999999999</v>
      </c>
      <c r="BK1211" s="9">
        <v>4.2173999999999996</v>
      </c>
      <c r="BL1211" s="9">
        <v>4.3483999999999989</v>
      </c>
      <c r="BM1211" s="9">
        <v>11.507400000000001</v>
      </c>
      <c r="BN1211" s="9">
        <v>4.4473999999999991</v>
      </c>
      <c r="BO1211" s="9">
        <v>4.5463999999999993</v>
      </c>
      <c r="BP1211" s="9">
        <v>4.7973999999999997</v>
      </c>
      <c r="BQ1211" s="9">
        <v>4.3243999999999989</v>
      </c>
      <c r="BR1211" s="9">
        <v>6.9793999999999992</v>
      </c>
      <c r="BS1211" s="9">
        <v>4.3368999999999991</v>
      </c>
      <c r="BT1211" s="9">
        <v>4.3218999999999994</v>
      </c>
      <c r="BU1211" s="9">
        <v>4.5883999999999991</v>
      </c>
      <c r="BV1211" s="9">
        <v>4.718399999999999</v>
      </c>
      <c r="BW1211" s="9">
        <v>4.2773999999999992</v>
      </c>
      <c r="BX1211" s="9">
        <v>4.2573999999999996</v>
      </c>
      <c r="BY1211" s="9">
        <v>9.279399999999999</v>
      </c>
      <c r="CA1211" s="9">
        <v>4.6675999999999984</v>
      </c>
      <c r="CB1211" s="9">
        <v>4.3975999999999988</v>
      </c>
      <c r="CC1211" s="9">
        <v>4.8475999999999981</v>
      </c>
      <c r="CD1211" s="9">
        <v>4.7225999999999981</v>
      </c>
      <c r="CE1211" s="9">
        <v>4.3875999999999982</v>
      </c>
      <c r="CF1211" s="9">
        <v>4.2775999999999987</v>
      </c>
      <c r="CG1211" s="9">
        <v>4.5675999999999988</v>
      </c>
      <c r="CH1211" s="9">
        <v>4.6375999999999982</v>
      </c>
      <c r="CI1211" s="9">
        <v>9.5215999999999994</v>
      </c>
      <c r="CJ1211" s="9">
        <v>7.1675999999999984</v>
      </c>
      <c r="CK1211" s="9">
        <v>4.9595999999999982</v>
      </c>
      <c r="CL1211" s="9">
        <v>6.219599999999998</v>
      </c>
      <c r="CM1211" s="9">
        <v>4.6825999999999981</v>
      </c>
      <c r="CN1211" s="9">
        <v>7.4175999999999984</v>
      </c>
      <c r="CO1211" s="9">
        <v>4.6900999999999984</v>
      </c>
      <c r="CP1211" s="9">
        <v>4.6625999999999985</v>
      </c>
      <c r="CQ1211" s="9">
        <v>5.1275999999999984</v>
      </c>
      <c r="CR1211" s="9">
        <v>5.703599999999998</v>
      </c>
      <c r="CS1211" s="9">
        <v>4.7675999999999981</v>
      </c>
      <c r="CT1211" s="9">
        <v>4.7475999999999985</v>
      </c>
      <c r="CU1211" s="9">
        <v>8.5495999999999981</v>
      </c>
    </row>
    <row r="1212" spans="1:99" hidden="1" x14ac:dyDescent="0.25">
      <c r="A1212" s="8">
        <v>37021</v>
      </c>
      <c r="B1212" s="5">
        <f t="shared" si="46"/>
        <v>1206</v>
      </c>
      <c r="C1212" s="9"/>
      <c r="E1212" s="16">
        <v>4.26</v>
      </c>
      <c r="F1212" s="16">
        <v>3.9809999999999999</v>
      </c>
      <c r="G1212" s="16">
        <v>4.3600000000000003</v>
      </c>
      <c r="H1212" s="16">
        <v>4.1500000000000004</v>
      </c>
      <c r="I1212" s="16">
        <v>3.54</v>
      </c>
      <c r="J1212" s="16">
        <v>3.4</v>
      </c>
      <c r="K1212" s="16">
        <v>4.16</v>
      </c>
      <c r="L1212" s="16">
        <v>4.28</v>
      </c>
      <c r="M1212" s="16">
        <v>12.25</v>
      </c>
      <c r="N1212" s="16">
        <v>4.3099999999999996</v>
      </c>
      <c r="O1212" s="16">
        <v>4.4800000000000004</v>
      </c>
      <c r="P1212" s="16">
        <v>4.66</v>
      </c>
      <c r="Q1212" s="16">
        <v>4.18</v>
      </c>
      <c r="R1212" s="16">
        <v>4.7</v>
      </c>
      <c r="S1212" s="16">
        <v>4.28</v>
      </c>
      <c r="T1212" s="16">
        <v>4.2300000000000004</v>
      </c>
      <c r="U1212" s="16">
        <v>4.53</v>
      </c>
      <c r="V1212" s="16">
        <v>4.6500000000000004</v>
      </c>
      <c r="W1212" s="16">
        <v>4.21</v>
      </c>
      <c r="X1212" s="16">
        <v>4.1900000000000004</v>
      </c>
      <c r="Y1212" s="16">
        <v>7.5</v>
      </c>
      <c r="AA1212" s="1">
        <v>4.2050000000000001</v>
      </c>
      <c r="AB1212" s="1">
        <v>4.3479999999999999</v>
      </c>
      <c r="AC1212" s="179">
        <f t="shared" si="47"/>
        <v>0</v>
      </c>
      <c r="AE1212" s="9">
        <v>4.3479999999999999</v>
      </c>
      <c r="AF1212" s="9">
        <v>4.0639638275873899</v>
      </c>
      <c r="AG1212" s="9">
        <v>4.4455</v>
      </c>
      <c r="AH1212" s="9">
        <v>4.2930000000000001</v>
      </c>
      <c r="AI1212" s="9">
        <v>3.8479999999999999</v>
      </c>
      <c r="AJ1212" s="9">
        <v>3.4779999999999998</v>
      </c>
      <c r="AK1212" s="9">
        <v>4.2480000000000002</v>
      </c>
      <c r="AL1212" s="9">
        <v>4.3730000000000002</v>
      </c>
      <c r="AM1212" s="9">
        <v>12.097999999999999</v>
      </c>
      <c r="AN1212" s="9">
        <v>4.4879999999999995</v>
      </c>
      <c r="AO1212" s="9">
        <v>4.5679999999999996</v>
      </c>
      <c r="AP1212" s="9">
        <v>4.7629999999999999</v>
      </c>
      <c r="AQ1212" s="9">
        <v>4.2880000000000003</v>
      </c>
      <c r="AR1212" s="9">
        <v>6.5979999999999999</v>
      </c>
      <c r="AS1212" s="9">
        <v>4.3654999999999999</v>
      </c>
      <c r="AT1212" s="9">
        <v>4.3505000000000003</v>
      </c>
      <c r="AU1212" s="9">
        <v>4.6129999999999995</v>
      </c>
      <c r="AV1212" s="9">
        <v>4.7279999999999998</v>
      </c>
      <c r="AW1212" s="9">
        <v>4.3079999999999998</v>
      </c>
      <c r="AX1212" s="9">
        <v>4.2880000000000003</v>
      </c>
      <c r="AY1212" s="9">
        <v>8.798</v>
      </c>
      <c r="BE1212" s="9">
        <v>4.4516000000000009</v>
      </c>
      <c r="BF1212" s="9">
        <v>4.1547927655174792</v>
      </c>
      <c r="BG1212" s="9">
        <v>4.549100000000001</v>
      </c>
      <c r="BH1212" s="9">
        <v>4.4776000000000007</v>
      </c>
      <c r="BI1212" s="9">
        <v>3.9426000000000005</v>
      </c>
      <c r="BJ1212" s="9">
        <v>3.434600000000001</v>
      </c>
      <c r="BK1212" s="9">
        <v>4.3516000000000012</v>
      </c>
      <c r="BL1212" s="9">
        <v>4.4811000000000005</v>
      </c>
      <c r="BM1212" s="9">
        <v>11.511600000000001</v>
      </c>
      <c r="BN1212" s="9">
        <v>4.5816000000000008</v>
      </c>
      <c r="BO1212" s="9">
        <v>4.680600000000001</v>
      </c>
      <c r="BP1212" s="9">
        <v>4.9316000000000013</v>
      </c>
      <c r="BQ1212" s="9">
        <v>4.4566000000000008</v>
      </c>
      <c r="BR1212" s="9">
        <v>6.9836000000000009</v>
      </c>
      <c r="BS1212" s="9">
        <v>4.4711000000000007</v>
      </c>
      <c r="BT1212" s="9">
        <v>4.4561000000000011</v>
      </c>
      <c r="BU1212" s="9">
        <v>4.7226000000000008</v>
      </c>
      <c r="BV1212" s="9">
        <v>4.8526000000000007</v>
      </c>
      <c r="BW1212" s="9">
        <v>4.4116000000000009</v>
      </c>
      <c r="BX1212" s="9">
        <v>4.3916000000000013</v>
      </c>
      <c r="BY1212" s="9">
        <v>9.2835999999999999</v>
      </c>
      <c r="CA1212" s="9">
        <v>4.7391999999999994</v>
      </c>
      <c r="CB1212" s="9">
        <v>4.4791999999999996</v>
      </c>
      <c r="CC1212" s="9">
        <v>4.9191999999999991</v>
      </c>
      <c r="CD1212" s="9">
        <v>4.7841999999999993</v>
      </c>
      <c r="CE1212" s="9">
        <v>4.4491999999999994</v>
      </c>
      <c r="CF1212" s="9">
        <v>4.3391999999999991</v>
      </c>
      <c r="CG1212" s="9">
        <v>4.6391999999999998</v>
      </c>
      <c r="CH1212" s="9">
        <v>4.7066999999999997</v>
      </c>
      <c r="CI1212" s="9">
        <v>9.5431999999999988</v>
      </c>
      <c r="CJ1212" s="9">
        <v>7.4391999999999996</v>
      </c>
      <c r="CK1212" s="9">
        <v>5.0311999999999992</v>
      </c>
      <c r="CL1212" s="9">
        <v>6.2911999999999999</v>
      </c>
      <c r="CM1212" s="9">
        <v>4.7541999999999991</v>
      </c>
      <c r="CN1212" s="9">
        <v>7.6891999999999996</v>
      </c>
      <c r="CO1212" s="9">
        <v>4.7616999999999994</v>
      </c>
      <c r="CP1212" s="9">
        <v>4.7341999999999995</v>
      </c>
      <c r="CQ1212" s="9">
        <v>5.1991999999999994</v>
      </c>
      <c r="CR1212" s="9">
        <v>5.7751999999999999</v>
      </c>
      <c r="CS1212" s="9">
        <v>4.8391999999999991</v>
      </c>
      <c r="CT1212" s="9">
        <v>4.8191999999999995</v>
      </c>
      <c r="CU1212" s="9">
        <v>8.6011999999999986</v>
      </c>
    </row>
    <row r="1213" spans="1:99" hidden="1" x14ac:dyDescent="0.25">
      <c r="A1213" s="8">
        <v>37022</v>
      </c>
      <c r="B1213" s="5">
        <f t="shared" si="46"/>
        <v>1207</v>
      </c>
      <c r="C1213" s="9"/>
      <c r="E1213" s="16">
        <v>4.22</v>
      </c>
      <c r="F1213" s="16">
        <v>3.9079999999999999</v>
      </c>
      <c r="G1213" s="16">
        <v>4.32</v>
      </c>
      <c r="H1213" s="16">
        <v>4.12</v>
      </c>
      <c r="I1213" s="16">
        <v>3.4</v>
      </c>
      <c r="J1213" s="16">
        <v>3.35</v>
      </c>
      <c r="K1213" s="16">
        <v>4.12</v>
      </c>
      <c r="L1213" s="16">
        <v>4.2450000000000001</v>
      </c>
      <c r="M1213" s="16">
        <v>12.35</v>
      </c>
      <c r="N1213" s="16">
        <v>4.2699999999999996</v>
      </c>
      <c r="O1213" s="16">
        <v>4.4450000000000003</v>
      </c>
      <c r="P1213" s="16">
        <v>4.5999999999999996</v>
      </c>
      <c r="Q1213" s="16">
        <v>4.1550000000000002</v>
      </c>
      <c r="R1213" s="16">
        <v>4.5</v>
      </c>
      <c r="S1213" s="16">
        <v>4.21</v>
      </c>
      <c r="T1213" s="16">
        <v>4.2</v>
      </c>
      <c r="U1213" s="16">
        <v>4.49</v>
      </c>
      <c r="V1213" s="16">
        <v>4.59</v>
      </c>
      <c r="W1213" s="16">
        <v>4.17</v>
      </c>
      <c r="X1213" s="16">
        <v>4.1500000000000004</v>
      </c>
      <c r="Y1213" s="16">
        <v>7.1</v>
      </c>
      <c r="AA1213" s="1">
        <v>4.3849999999999998</v>
      </c>
      <c r="AB1213" s="1">
        <v>4.2779999999999996</v>
      </c>
      <c r="AC1213" s="179">
        <f t="shared" si="47"/>
        <v>0</v>
      </c>
      <c r="AE1213" s="9">
        <v>4.2779999999999996</v>
      </c>
      <c r="AF1213" s="9">
        <v>3.9881690697166294</v>
      </c>
      <c r="AG1213" s="9">
        <v>4.3779999999999992</v>
      </c>
      <c r="AH1213" s="9">
        <v>4.218</v>
      </c>
      <c r="AI1213" s="9">
        <v>3.7129999999999996</v>
      </c>
      <c r="AJ1213" s="9">
        <v>3.3729999999999993</v>
      </c>
      <c r="AK1213" s="9">
        <v>4.1779999999999999</v>
      </c>
      <c r="AL1213" s="9">
        <v>4.3054999999999994</v>
      </c>
      <c r="AM1213" s="9">
        <v>11.428000000000001</v>
      </c>
      <c r="AN1213" s="9">
        <v>4.4179999999999993</v>
      </c>
      <c r="AO1213" s="9">
        <v>4.4979999999999993</v>
      </c>
      <c r="AP1213" s="9">
        <v>4.6929999999999996</v>
      </c>
      <c r="AQ1213" s="9">
        <v>4.2129999999999992</v>
      </c>
      <c r="AR1213" s="9">
        <v>6.0779999999999994</v>
      </c>
      <c r="AS1213" s="9">
        <v>4.2954999999999997</v>
      </c>
      <c r="AT1213" s="9">
        <v>4.2805</v>
      </c>
      <c r="AU1213" s="9">
        <v>4.5429999999999993</v>
      </c>
      <c r="AV1213" s="9">
        <v>4.6579999999999995</v>
      </c>
      <c r="AW1213" s="9">
        <v>4.2379999999999995</v>
      </c>
      <c r="AX1213" s="9">
        <v>4.218</v>
      </c>
      <c r="AY1213" s="9">
        <v>8.1280000000000001</v>
      </c>
      <c r="BE1213" s="9">
        <v>4.3886000000000003</v>
      </c>
      <c r="BF1213" s="9">
        <v>4.0756338139433259</v>
      </c>
      <c r="BG1213" s="9">
        <v>4.4885999999999999</v>
      </c>
      <c r="BH1213" s="9">
        <v>4.4096000000000002</v>
      </c>
      <c r="BI1213" s="9">
        <v>3.8476000000000004</v>
      </c>
      <c r="BJ1213" s="9">
        <v>3.3256000000000006</v>
      </c>
      <c r="BK1213" s="9">
        <v>4.2886000000000006</v>
      </c>
      <c r="BL1213" s="9">
        <v>4.4196</v>
      </c>
      <c r="BM1213" s="9">
        <v>10.6586</v>
      </c>
      <c r="BN1213" s="9">
        <v>4.4885999999999999</v>
      </c>
      <c r="BO1213" s="9">
        <v>4.6176000000000004</v>
      </c>
      <c r="BP1213" s="9">
        <v>4.8686000000000007</v>
      </c>
      <c r="BQ1213" s="9">
        <v>4.3886000000000003</v>
      </c>
      <c r="BR1213" s="9">
        <v>6.8306000000000004</v>
      </c>
      <c r="BS1213" s="9">
        <v>4.4081000000000001</v>
      </c>
      <c r="BT1213" s="9">
        <v>4.3931000000000004</v>
      </c>
      <c r="BU1213" s="9">
        <v>4.6596000000000002</v>
      </c>
      <c r="BV1213" s="9">
        <v>4.7896000000000001</v>
      </c>
      <c r="BW1213" s="9">
        <v>4.3486000000000002</v>
      </c>
      <c r="BX1213" s="9">
        <v>4.3286000000000007</v>
      </c>
      <c r="BY1213" s="9">
        <v>8.5686</v>
      </c>
      <c r="CA1213" s="9">
        <v>4.7163999999999993</v>
      </c>
      <c r="CB1213" s="9">
        <v>4.4413999999999989</v>
      </c>
      <c r="CC1213" s="9">
        <v>4.896399999999999</v>
      </c>
      <c r="CD1213" s="9">
        <v>4.7613999999999992</v>
      </c>
      <c r="CE1213" s="9">
        <v>4.436399999999999</v>
      </c>
      <c r="CF1213" s="9">
        <v>4.3163999999999989</v>
      </c>
      <c r="CG1213" s="9">
        <v>4.6163999999999996</v>
      </c>
      <c r="CH1213" s="9">
        <v>4.6838999999999995</v>
      </c>
      <c r="CI1213" s="9">
        <v>8.7703999999999986</v>
      </c>
      <c r="CJ1213" s="9">
        <v>7.0663999999999989</v>
      </c>
      <c r="CK1213" s="9">
        <v>5.0083999999999991</v>
      </c>
      <c r="CL1213" s="9">
        <v>6.2883999999999993</v>
      </c>
      <c r="CM1213" s="9">
        <v>4.726399999999999</v>
      </c>
      <c r="CN1213" s="9">
        <v>7.3163999999999989</v>
      </c>
      <c r="CO1213" s="9">
        <v>4.7388999999999992</v>
      </c>
      <c r="CP1213" s="9">
        <v>4.7113999999999994</v>
      </c>
      <c r="CQ1213" s="9">
        <v>5.1763999999999992</v>
      </c>
      <c r="CR1213" s="9">
        <v>5.7523999999999997</v>
      </c>
      <c r="CS1213" s="9">
        <v>4.8163999999999989</v>
      </c>
      <c r="CT1213" s="9">
        <v>4.7963999999999993</v>
      </c>
      <c r="CU1213" s="9">
        <v>7.968399999999999</v>
      </c>
    </row>
    <row r="1214" spans="1:99" hidden="1" x14ac:dyDescent="0.25">
      <c r="A1214" s="8">
        <v>37025</v>
      </c>
      <c r="B1214" s="5">
        <f t="shared" si="46"/>
        <v>1208</v>
      </c>
      <c r="C1214" s="9"/>
      <c r="E1214" s="16">
        <v>4.34</v>
      </c>
      <c r="F1214" s="16">
        <v>3.9990000000000001</v>
      </c>
      <c r="G1214" s="16">
        <v>4.4400000000000004</v>
      </c>
      <c r="H1214" s="16">
        <v>4.22</v>
      </c>
      <c r="I1214" s="16">
        <v>3.45</v>
      </c>
      <c r="J1214" s="16">
        <v>3.3</v>
      </c>
      <c r="K1214" s="16">
        <v>4.24</v>
      </c>
      <c r="L1214" s="16">
        <v>4.37</v>
      </c>
      <c r="M1214" s="16">
        <v>11.75</v>
      </c>
      <c r="N1214" s="16">
        <v>4.3899999999999997</v>
      </c>
      <c r="O1214" s="16">
        <v>4.5650000000000004</v>
      </c>
      <c r="P1214" s="16">
        <v>4.71</v>
      </c>
      <c r="Q1214" s="16">
        <v>4.28</v>
      </c>
      <c r="R1214" s="16">
        <v>4.3</v>
      </c>
      <c r="S1214" s="16">
        <v>4.34</v>
      </c>
      <c r="T1214" s="16">
        <v>4.3099999999999996</v>
      </c>
      <c r="U1214" s="16">
        <v>4.6100000000000003</v>
      </c>
      <c r="V1214" s="16">
        <v>4.7</v>
      </c>
      <c r="W1214" s="16">
        <v>4.29</v>
      </c>
      <c r="X1214" s="16">
        <v>4.2699999999999996</v>
      </c>
      <c r="Y1214" s="16">
        <v>6.85</v>
      </c>
      <c r="AA1214" s="1">
        <v>4.3600000000000003</v>
      </c>
      <c r="AB1214" s="1">
        <v>4.3940000000000001</v>
      </c>
      <c r="AC1214" s="179">
        <f t="shared" si="47"/>
        <v>0</v>
      </c>
      <c r="AE1214" s="9">
        <v>4.3940000000000001</v>
      </c>
      <c r="AF1214" s="9">
        <v>4.0803494137430505</v>
      </c>
      <c r="AG1214" s="9">
        <v>4.4939999999999998</v>
      </c>
      <c r="AH1214" s="9">
        <v>4.3390000000000004</v>
      </c>
      <c r="AI1214" s="9">
        <v>3.7440000000000002</v>
      </c>
      <c r="AJ1214" s="9">
        <v>3.3940000000000001</v>
      </c>
      <c r="AK1214" s="9">
        <v>4.2940000000000005</v>
      </c>
      <c r="AL1214" s="9">
        <v>4.4240000000000004</v>
      </c>
      <c r="AM1214" s="9">
        <v>10.594000000000001</v>
      </c>
      <c r="AN1214" s="9">
        <v>4.5339999999999998</v>
      </c>
      <c r="AO1214" s="9">
        <v>4.6139999999999999</v>
      </c>
      <c r="AP1214" s="9">
        <v>4.8090000000000002</v>
      </c>
      <c r="AQ1214" s="9">
        <v>4.3390000000000004</v>
      </c>
      <c r="AR1214" s="9">
        <v>5.4939999999999998</v>
      </c>
      <c r="AS1214" s="9">
        <v>4.4115000000000002</v>
      </c>
      <c r="AT1214" s="9">
        <v>4.3965000000000005</v>
      </c>
      <c r="AU1214" s="9">
        <v>4.6589999999999998</v>
      </c>
      <c r="AV1214" s="9">
        <v>4.774</v>
      </c>
      <c r="AW1214" s="9">
        <v>4.3440000000000003</v>
      </c>
      <c r="AX1214" s="9">
        <v>4.3239999999999998</v>
      </c>
      <c r="AY1214" s="9">
        <v>7.2940000000000005</v>
      </c>
      <c r="BE1214" s="9">
        <v>4.4985999999999997</v>
      </c>
      <c r="BF1214" s="9">
        <v>4.1718698827486094</v>
      </c>
      <c r="BG1214" s="9">
        <v>4.5985999999999994</v>
      </c>
      <c r="BH1214" s="9">
        <v>4.5206</v>
      </c>
      <c r="BI1214" s="9">
        <v>3.8805999999999998</v>
      </c>
      <c r="BJ1214" s="9">
        <v>3.3635999999999999</v>
      </c>
      <c r="BK1214" s="9">
        <v>4.3986000000000001</v>
      </c>
      <c r="BL1214" s="9">
        <v>4.5320999999999998</v>
      </c>
      <c r="BM1214" s="9">
        <v>9.8385999999999996</v>
      </c>
      <c r="BN1214" s="9">
        <v>4.5825999999999993</v>
      </c>
      <c r="BO1214" s="9">
        <v>4.7275999999999998</v>
      </c>
      <c r="BP1214" s="9">
        <v>4.9786000000000001</v>
      </c>
      <c r="BQ1214" s="9">
        <v>4.5005999999999995</v>
      </c>
      <c r="BR1214" s="9">
        <v>6.3605999999999998</v>
      </c>
      <c r="BS1214" s="9">
        <v>4.5180999999999996</v>
      </c>
      <c r="BT1214" s="9">
        <v>4.5030999999999999</v>
      </c>
      <c r="BU1214" s="9">
        <v>4.7695999999999996</v>
      </c>
      <c r="BV1214" s="9">
        <v>4.8995999999999995</v>
      </c>
      <c r="BW1214" s="9">
        <v>4.4485999999999999</v>
      </c>
      <c r="BX1214" s="9">
        <v>4.4285999999999994</v>
      </c>
      <c r="BY1214" s="9">
        <v>7.9885999999999999</v>
      </c>
      <c r="CA1214" s="9">
        <v>4.8013999999999992</v>
      </c>
      <c r="CB1214" s="9">
        <v>4.521399999999999</v>
      </c>
      <c r="CC1214" s="9">
        <v>4.9813999999999989</v>
      </c>
      <c r="CD1214" s="9">
        <v>4.8463999999999992</v>
      </c>
      <c r="CE1214" s="9">
        <v>4.5113999999999992</v>
      </c>
      <c r="CF1214" s="9">
        <v>4.3863999999999992</v>
      </c>
      <c r="CG1214" s="9">
        <v>4.7013999999999996</v>
      </c>
      <c r="CH1214" s="9">
        <v>4.7688999999999995</v>
      </c>
      <c r="CI1214" s="9">
        <v>8.3753999999999991</v>
      </c>
      <c r="CJ1214" s="9">
        <v>6.9213999999999984</v>
      </c>
      <c r="CK1214" s="9">
        <v>5.0893999999999995</v>
      </c>
      <c r="CL1214" s="9">
        <v>6.3933999999999997</v>
      </c>
      <c r="CM1214" s="9">
        <v>4.8063999999999991</v>
      </c>
      <c r="CN1214" s="9">
        <v>7.1713999999999993</v>
      </c>
      <c r="CO1214" s="9">
        <v>4.8238999999999992</v>
      </c>
      <c r="CP1214" s="9">
        <v>4.7963999999999993</v>
      </c>
      <c r="CQ1214" s="9">
        <v>5.2673999999999994</v>
      </c>
      <c r="CR1214" s="9">
        <v>5.8373999999999988</v>
      </c>
      <c r="CS1214" s="9">
        <v>4.9013999999999989</v>
      </c>
      <c r="CT1214" s="9">
        <v>4.8813999999999993</v>
      </c>
      <c r="CU1214" s="9">
        <v>7.8233999999999995</v>
      </c>
    </row>
    <row r="1215" spans="1:99" hidden="1" x14ac:dyDescent="0.25">
      <c r="A1215" s="8">
        <v>37026</v>
      </c>
      <c r="B1215" s="5">
        <f t="shared" si="46"/>
        <v>1209</v>
      </c>
      <c r="C1215" s="9"/>
      <c r="E1215" s="16">
        <v>4.58</v>
      </c>
      <c r="F1215" s="16">
        <v>4.242</v>
      </c>
      <c r="G1215" s="16">
        <v>4.68</v>
      </c>
      <c r="H1215" s="16">
        <v>4.46</v>
      </c>
      <c r="I1215" s="16">
        <v>3.58</v>
      </c>
      <c r="J1215" s="16">
        <v>3.35</v>
      </c>
      <c r="K1215" s="16">
        <v>4.4800000000000004</v>
      </c>
      <c r="L1215" s="16">
        <v>4.6150000000000002</v>
      </c>
      <c r="M1215" s="16">
        <v>11.6</v>
      </c>
      <c r="N1215" s="16">
        <v>4.63</v>
      </c>
      <c r="O1215" s="16">
        <v>4.8049999999999997</v>
      </c>
      <c r="P1215" s="16">
        <v>4.96</v>
      </c>
      <c r="Q1215" s="16">
        <v>4.5250000000000004</v>
      </c>
      <c r="R1215" s="16">
        <v>4.6500000000000004</v>
      </c>
      <c r="S1215" s="16">
        <v>4.5650000000000004</v>
      </c>
      <c r="T1215" s="16">
        <v>4.5650000000000004</v>
      </c>
      <c r="U1215" s="16">
        <v>4.8499999999999996</v>
      </c>
      <c r="V1215" s="16">
        <v>4.95</v>
      </c>
      <c r="W1215" s="16">
        <v>4.4800000000000004</v>
      </c>
      <c r="X1215" s="16">
        <v>4.4800000000000004</v>
      </c>
      <c r="Y1215" s="16">
        <v>6.85</v>
      </c>
      <c r="AA1215" s="1">
        <v>4.4800000000000004</v>
      </c>
      <c r="AB1215" s="1">
        <v>4.6529999999999996</v>
      </c>
      <c r="AC1215" s="179">
        <f t="shared" si="47"/>
        <v>0</v>
      </c>
      <c r="AE1215" s="9">
        <v>4.6529999999999996</v>
      </c>
      <c r="AF1215" s="9">
        <v>4.2900936394915297</v>
      </c>
      <c r="AG1215" s="9">
        <v>4.7554999999999996</v>
      </c>
      <c r="AH1215" s="9">
        <v>4.593</v>
      </c>
      <c r="AI1215" s="9">
        <v>3.8479999999999994</v>
      </c>
      <c r="AJ1215" s="9">
        <v>3.4379999999999997</v>
      </c>
      <c r="AK1215" s="9">
        <v>4.5529999999999999</v>
      </c>
      <c r="AL1215" s="9">
        <v>4.6804999999999994</v>
      </c>
      <c r="AM1215" s="9">
        <v>11.292999999999999</v>
      </c>
      <c r="AN1215" s="9">
        <v>4.8229999999999995</v>
      </c>
      <c r="AO1215" s="9">
        <v>4.8729999999999993</v>
      </c>
      <c r="AP1215" s="9">
        <v>5.0679999999999996</v>
      </c>
      <c r="AQ1215" s="9">
        <v>4.593</v>
      </c>
      <c r="AR1215" s="9">
        <v>5.9529999999999994</v>
      </c>
      <c r="AS1215" s="9">
        <v>4.6704999999999997</v>
      </c>
      <c r="AT1215" s="9">
        <v>4.6555</v>
      </c>
      <c r="AU1215" s="9">
        <v>4.9179999999999993</v>
      </c>
      <c r="AV1215" s="9">
        <v>5.0329999999999995</v>
      </c>
      <c r="AW1215" s="9">
        <v>4.6029999999999998</v>
      </c>
      <c r="AX1215" s="9">
        <v>4.5829999999999993</v>
      </c>
      <c r="AY1215" s="9">
        <v>7.6029999999999998</v>
      </c>
      <c r="BE1215" s="9">
        <v>4.7545999999999999</v>
      </c>
      <c r="BF1215" s="9">
        <v>4.4260187278983061</v>
      </c>
      <c r="BG1215" s="9">
        <v>4.8571</v>
      </c>
      <c r="BH1215" s="9">
        <v>4.7755999999999998</v>
      </c>
      <c r="BI1215" s="9">
        <v>4.0255999999999998</v>
      </c>
      <c r="BJ1215" s="9">
        <v>3.5236000000000001</v>
      </c>
      <c r="BK1215" s="9">
        <v>4.6546000000000003</v>
      </c>
      <c r="BL1215" s="9">
        <v>4.7866</v>
      </c>
      <c r="BM1215" s="9">
        <v>10.7126</v>
      </c>
      <c r="BN1215" s="9">
        <v>4.8506</v>
      </c>
      <c r="BO1215" s="9">
        <v>4.9836</v>
      </c>
      <c r="BP1215" s="9">
        <v>5.2465999999999999</v>
      </c>
      <c r="BQ1215" s="9">
        <v>4.7556000000000003</v>
      </c>
      <c r="BR1215" s="9">
        <v>6.9905999999999997</v>
      </c>
      <c r="BS1215" s="9">
        <v>4.7740999999999998</v>
      </c>
      <c r="BT1215" s="9">
        <v>4.7591000000000001</v>
      </c>
      <c r="BU1215" s="9">
        <v>5.0255999999999998</v>
      </c>
      <c r="BV1215" s="9">
        <v>5.1555999999999997</v>
      </c>
      <c r="BW1215" s="9">
        <v>4.7046000000000001</v>
      </c>
      <c r="BX1215" s="9">
        <v>4.6845999999999997</v>
      </c>
      <c r="BY1215" s="9">
        <v>8.4285999999999994</v>
      </c>
      <c r="CA1215" s="9">
        <v>5.0457999999999998</v>
      </c>
      <c r="CB1215" s="9">
        <v>4.7707999999999995</v>
      </c>
      <c r="CC1215" s="9">
        <v>5.2307999999999995</v>
      </c>
      <c r="CD1215" s="9">
        <v>5.0907999999999998</v>
      </c>
      <c r="CE1215" s="9">
        <v>4.7458</v>
      </c>
      <c r="CF1215" s="9">
        <v>4.6257999999999999</v>
      </c>
      <c r="CG1215" s="9">
        <v>4.9458000000000002</v>
      </c>
      <c r="CH1215" s="9">
        <v>5.0133000000000001</v>
      </c>
      <c r="CI1215" s="9">
        <v>8.9857999999999993</v>
      </c>
      <c r="CJ1215" s="9">
        <v>7.2918000000000003</v>
      </c>
      <c r="CK1215" s="9">
        <v>5.3338000000000001</v>
      </c>
      <c r="CL1215" s="9">
        <v>6.6698000000000004</v>
      </c>
      <c r="CM1215" s="9">
        <v>5.0507999999999997</v>
      </c>
      <c r="CN1215" s="9">
        <v>7.5417999999999994</v>
      </c>
      <c r="CO1215" s="9">
        <v>5.0682999999999998</v>
      </c>
      <c r="CP1215" s="9">
        <v>5.0407999999999999</v>
      </c>
      <c r="CQ1215" s="9">
        <v>5.5118</v>
      </c>
      <c r="CR1215" s="9">
        <v>6.0817999999999994</v>
      </c>
      <c r="CS1215" s="9">
        <v>5.1457999999999995</v>
      </c>
      <c r="CT1215" s="9">
        <v>5.1257999999999999</v>
      </c>
      <c r="CU1215" s="9">
        <v>8.2538</v>
      </c>
    </row>
    <row r="1216" spans="1:99" hidden="1" x14ac:dyDescent="0.25">
      <c r="A1216" s="8">
        <v>37027</v>
      </c>
      <c r="B1216" s="5">
        <f t="shared" si="46"/>
        <v>1210</v>
      </c>
      <c r="C1216" s="9"/>
      <c r="E1216" s="16">
        <v>4.25</v>
      </c>
      <c r="F1216" s="16">
        <v>3.9350000000000001</v>
      </c>
      <c r="G1216" s="16">
        <v>4.3499999999999996</v>
      </c>
      <c r="H1216" s="16">
        <v>4.1399999999999997</v>
      </c>
      <c r="I1216" s="16">
        <v>3.13</v>
      </c>
      <c r="J1216" s="16">
        <v>3.1</v>
      </c>
      <c r="K1216" s="16">
        <v>4.1500000000000004</v>
      </c>
      <c r="L1216" s="16">
        <v>4.2699999999999996</v>
      </c>
      <c r="M1216" s="16">
        <v>10.75</v>
      </c>
      <c r="N1216" s="16">
        <v>4.3</v>
      </c>
      <c r="O1216" s="16">
        <v>4.4749999999999996</v>
      </c>
      <c r="P1216" s="16">
        <v>4.38</v>
      </c>
      <c r="Q1216" s="16">
        <v>4.18</v>
      </c>
      <c r="R1216" s="16">
        <v>4.3499999999999996</v>
      </c>
      <c r="S1216" s="16">
        <v>4.24</v>
      </c>
      <c r="T1216" s="16">
        <v>4.2300000000000004</v>
      </c>
      <c r="U1216" s="16">
        <v>4.5199999999999996</v>
      </c>
      <c r="V1216" s="16">
        <v>4.37</v>
      </c>
      <c r="W1216" s="16">
        <v>4.1500000000000004</v>
      </c>
      <c r="X1216" s="16">
        <v>4.1500000000000004</v>
      </c>
      <c r="Y1216" s="16">
        <v>6.4</v>
      </c>
      <c r="AA1216" s="1">
        <v>4.53</v>
      </c>
      <c r="AB1216" s="1">
        <v>4.298</v>
      </c>
      <c r="AC1216" s="179">
        <f t="shared" si="47"/>
        <v>0</v>
      </c>
      <c r="AE1216" s="9">
        <v>4.298</v>
      </c>
      <c r="AF1216" s="9">
        <v>4.00863000484763</v>
      </c>
      <c r="AG1216" s="9">
        <v>4.3929999999999998</v>
      </c>
      <c r="AH1216" s="9">
        <v>4.2380000000000004</v>
      </c>
      <c r="AI1216" s="9">
        <v>3.508</v>
      </c>
      <c r="AJ1216" s="9">
        <v>3.133</v>
      </c>
      <c r="AK1216" s="9">
        <v>4.1980000000000004</v>
      </c>
      <c r="AL1216" s="9">
        <v>4.3280000000000003</v>
      </c>
      <c r="AM1216" s="9">
        <v>10.498000000000001</v>
      </c>
      <c r="AN1216" s="9">
        <v>4.468</v>
      </c>
      <c r="AO1216" s="9">
        <v>4.5179999999999998</v>
      </c>
      <c r="AP1216" s="9">
        <v>4.7130000000000001</v>
      </c>
      <c r="AQ1216" s="9">
        <v>4.2380000000000004</v>
      </c>
      <c r="AR1216" s="9">
        <v>5.4980000000000002</v>
      </c>
      <c r="AS1216" s="9">
        <v>4.3155000000000001</v>
      </c>
      <c r="AT1216" s="9">
        <v>4.3005000000000004</v>
      </c>
      <c r="AU1216" s="9">
        <v>4.5579999999999998</v>
      </c>
      <c r="AV1216" s="9">
        <v>4.6779999999999999</v>
      </c>
      <c r="AW1216" s="9">
        <v>4.2279999999999998</v>
      </c>
      <c r="AX1216" s="9">
        <v>4.218</v>
      </c>
      <c r="AY1216" s="9">
        <v>6.9980000000000002</v>
      </c>
      <c r="BE1216" s="9">
        <v>4.4242000000000008</v>
      </c>
      <c r="BF1216" s="9">
        <v>4.1103260009695264</v>
      </c>
      <c r="BG1216" s="9">
        <v>4.5192000000000005</v>
      </c>
      <c r="BH1216" s="9">
        <v>4.4292000000000007</v>
      </c>
      <c r="BI1216" s="9">
        <v>3.7022000000000008</v>
      </c>
      <c r="BJ1216" s="9">
        <v>3.2522000000000006</v>
      </c>
      <c r="BK1216" s="9">
        <v>4.3242000000000012</v>
      </c>
      <c r="BL1216" s="9">
        <v>4.4562000000000008</v>
      </c>
      <c r="BM1216" s="9">
        <v>10.022200000000002</v>
      </c>
      <c r="BN1216" s="9">
        <v>4.5202000000000009</v>
      </c>
      <c r="BO1216" s="9">
        <v>4.6507000000000005</v>
      </c>
      <c r="BP1216" s="9">
        <v>4.9162000000000008</v>
      </c>
      <c r="BQ1216" s="9">
        <v>4.4152000000000005</v>
      </c>
      <c r="BR1216" s="9">
        <v>6.3682000000000007</v>
      </c>
      <c r="BS1216" s="9">
        <v>4.4437000000000006</v>
      </c>
      <c r="BT1216" s="9">
        <v>4.428700000000001</v>
      </c>
      <c r="BU1216" s="9">
        <v>4.688200000000001</v>
      </c>
      <c r="BV1216" s="9">
        <v>4.8252000000000006</v>
      </c>
      <c r="BW1216" s="9">
        <v>4.3542000000000005</v>
      </c>
      <c r="BX1216" s="9">
        <v>4.3442000000000007</v>
      </c>
      <c r="BY1216" s="9">
        <v>7.7762000000000011</v>
      </c>
      <c r="CA1216" s="9">
        <v>4.7750000000000004</v>
      </c>
      <c r="CB1216" s="9">
        <v>4.5</v>
      </c>
      <c r="CC1216" s="9">
        <v>4.9524999999999997</v>
      </c>
      <c r="CD1216" s="9">
        <v>4.8049999999999997</v>
      </c>
      <c r="CE1216" s="9">
        <v>4.4800000000000004</v>
      </c>
      <c r="CF1216" s="9">
        <v>4.3849999999999998</v>
      </c>
      <c r="CG1216" s="9">
        <v>4.6749999999999998</v>
      </c>
      <c r="CH1216" s="9">
        <v>4.7424999999999997</v>
      </c>
      <c r="CI1216" s="9">
        <v>8.3949999999999996</v>
      </c>
      <c r="CJ1216" s="9">
        <v>7.0309999999999988</v>
      </c>
      <c r="CK1216" s="9">
        <v>5.0629999999999997</v>
      </c>
      <c r="CL1216" s="9">
        <v>6.3509999999999991</v>
      </c>
      <c r="CM1216" s="9">
        <v>4.7750000000000004</v>
      </c>
      <c r="CN1216" s="9">
        <v>7.2809999999999997</v>
      </c>
      <c r="CO1216" s="9">
        <v>4.7975000000000003</v>
      </c>
      <c r="CP1216" s="9">
        <v>4.7699999999999996</v>
      </c>
      <c r="CQ1216" s="9">
        <v>5.2409999999999997</v>
      </c>
      <c r="CR1216" s="9">
        <v>5.8109999999999999</v>
      </c>
      <c r="CS1216" s="9">
        <v>4.875</v>
      </c>
      <c r="CT1216" s="9">
        <v>4.8550000000000004</v>
      </c>
      <c r="CU1216" s="9">
        <v>7.802999999999999</v>
      </c>
    </row>
    <row r="1217" spans="1:99" hidden="1" x14ac:dyDescent="0.25">
      <c r="A1217" s="8">
        <v>37028</v>
      </c>
      <c r="B1217" s="5">
        <f t="shared" si="46"/>
        <v>1211</v>
      </c>
      <c r="C1217" s="9"/>
      <c r="E1217" s="16">
        <v>4.18</v>
      </c>
      <c r="F1217" s="16">
        <v>3.8879999999999999</v>
      </c>
      <c r="G1217" s="16">
        <v>4.28</v>
      </c>
      <c r="H1217" s="16">
        <v>4</v>
      </c>
      <c r="I1217" s="16">
        <v>3</v>
      </c>
      <c r="J1217" s="16">
        <v>2.85</v>
      </c>
      <c r="K1217" s="16">
        <v>4.08</v>
      </c>
      <c r="L1217" s="16">
        <v>4.2</v>
      </c>
      <c r="M1217" s="16">
        <v>10.3</v>
      </c>
      <c r="N1217" s="16">
        <v>4.2300000000000004</v>
      </c>
      <c r="O1217" s="16">
        <v>4.4050000000000002</v>
      </c>
      <c r="P1217" s="16">
        <v>4.5599999999999996</v>
      </c>
      <c r="Q1217" s="16">
        <v>4.0999999999999996</v>
      </c>
      <c r="R1217" s="16">
        <v>4.0999999999999996</v>
      </c>
      <c r="S1217" s="16">
        <v>4.2</v>
      </c>
      <c r="T1217" s="16">
        <v>4.18</v>
      </c>
      <c r="U1217" s="16">
        <v>4.45</v>
      </c>
      <c r="V1217" s="16">
        <v>4.55</v>
      </c>
      <c r="W1217" s="16">
        <v>4.08</v>
      </c>
      <c r="X1217" s="16">
        <v>4.08</v>
      </c>
      <c r="Y1217" s="16">
        <v>5.75</v>
      </c>
      <c r="AA1217" s="1">
        <v>4.21</v>
      </c>
      <c r="AB1217" s="1">
        <v>4.2480000000000002</v>
      </c>
      <c r="AC1217" s="179">
        <f t="shared" si="47"/>
        <v>0</v>
      </c>
      <c r="AE1217" s="9">
        <v>4.2480000000000002</v>
      </c>
      <c r="AF1217" s="9">
        <v>3.9747687839535204</v>
      </c>
      <c r="AG1217" s="9">
        <v>4.3380000000000001</v>
      </c>
      <c r="AH1217" s="9">
        <v>4.1880000000000006</v>
      </c>
      <c r="AI1217" s="9">
        <v>3.423</v>
      </c>
      <c r="AJ1217" s="9">
        <v>2.9930000000000003</v>
      </c>
      <c r="AK1217" s="9">
        <v>4.1480000000000006</v>
      </c>
      <c r="AL1217" s="9">
        <v>4.2780000000000005</v>
      </c>
      <c r="AM1217" s="9">
        <v>10.788</v>
      </c>
      <c r="AN1217" s="9">
        <v>4.4080000000000004</v>
      </c>
      <c r="AO1217" s="9">
        <v>4.468</v>
      </c>
      <c r="AP1217" s="9">
        <v>4.6630000000000003</v>
      </c>
      <c r="AQ1217" s="9">
        <v>4.1880000000000006</v>
      </c>
      <c r="AR1217" s="9">
        <v>5.3480000000000008</v>
      </c>
      <c r="AS1217" s="9">
        <v>4.2655000000000003</v>
      </c>
      <c r="AT1217" s="9">
        <v>4.2480000000000002</v>
      </c>
      <c r="AU1217" s="9">
        <v>4.508</v>
      </c>
      <c r="AV1217" s="9">
        <v>4.6280000000000001</v>
      </c>
      <c r="AW1217" s="9">
        <v>4.1779999999999999</v>
      </c>
      <c r="AX1217" s="9">
        <v>4.1680000000000001</v>
      </c>
      <c r="AY1217" s="9">
        <v>7.0980000000000008</v>
      </c>
      <c r="BE1217" s="9">
        <v>4.3773999999999997</v>
      </c>
      <c r="BF1217" s="9">
        <v>4.0617537567907034</v>
      </c>
      <c r="BG1217" s="9">
        <v>4.4673999999999996</v>
      </c>
      <c r="BH1217" s="9">
        <v>4.3763999999999994</v>
      </c>
      <c r="BI1217" s="9">
        <v>3.6283999999999996</v>
      </c>
      <c r="BJ1217" s="9">
        <v>3.1353999999999997</v>
      </c>
      <c r="BK1217" s="9">
        <v>4.2774000000000001</v>
      </c>
      <c r="BL1217" s="9">
        <v>4.4093999999999998</v>
      </c>
      <c r="BM1217" s="9">
        <v>10.289400000000001</v>
      </c>
      <c r="BN1217" s="9">
        <v>4.4533999999999994</v>
      </c>
      <c r="BO1217" s="9">
        <v>4.6038999999999994</v>
      </c>
      <c r="BP1217" s="9">
        <v>4.8693999999999997</v>
      </c>
      <c r="BQ1217" s="9">
        <v>4.3683999999999994</v>
      </c>
      <c r="BR1217" s="9">
        <v>6.4273999999999996</v>
      </c>
      <c r="BS1217" s="9">
        <v>4.3968999999999996</v>
      </c>
      <c r="BT1217" s="9">
        <v>4.3813999999999993</v>
      </c>
      <c r="BU1217" s="9">
        <v>4.6414</v>
      </c>
      <c r="BV1217" s="9">
        <v>4.7783999999999995</v>
      </c>
      <c r="BW1217" s="9">
        <v>4.3073999999999995</v>
      </c>
      <c r="BX1217" s="9">
        <v>4.2973999999999997</v>
      </c>
      <c r="BY1217" s="9">
        <v>7.8254000000000001</v>
      </c>
      <c r="CA1217" s="9">
        <v>4.7470000000000008</v>
      </c>
      <c r="CB1217" s="9">
        <v>4.4620000000000006</v>
      </c>
      <c r="CC1217" s="9">
        <v>4.9220000000000006</v>
      </c>
      <c r="CD1217" s="9">
        <v>4.7620000000000005</v>
      </c>
      <c r="CE1217" s="9">
        <v>4.4720000000000004</v>
      </c>
      <c r="CF1217" s="9">
        <v>4.362000000000001</v>
      </c>
      <c r="CG1217" s="9">
        <v>4.6470000000000011</v>
      </c>
      <c r="CH1217" s="9">
        <v>4.714500000000001</v>
      </c>
      <c r="CI1217" s="9">
        <v>8.713000000000001</v>
      </c>
      <c r="CJ1217" s="9">
        <v>7.2490000000000006</v>
      </c>
      <c r="CK1217" s="9">
        <v>5.0350000000000001</v>
      </c>
      <c r="CL1217" s="9">
        <v>6.3230000000000004</v>
      </c>
      <c r="CM1217" s="9">
        <v>4.7420000000000009</v>
      </c>
      <c r="CN1217" s="9">
        <v>7.4490000000000007</v>
      </c>
      <c r="CO1217" s="9">
        <v>4.7695000000000007</v>
      </c>
      <c r="CP1217" s="9">
        <v>4.7420000000000009</v>
      </c>
      <c r="CQ1217" s="9">
        <v>5.213000000000001</v>
      </c>
      <c r="CR1217" s="9">
        <v>5.7830000000000013</v>
      </c>
      <c r="CS1217" s="9">
        <v>4.8370000000000006</v>
      </c>
      <c r="CT1217" s="9">
        <v>4.8170000000000011</v>
      </c>
      <c r="CU1217" s="9">
        <v>7.9510000000000005</v>
      </c>
    </row>
    <row r="1218" spans="1:99" hidden="1" x14ac:dyDescent="0.25">
      <c r="A1218" s="8">
        <v>37029</v>
      </c>
      <c r="B1218" s="5">
        <f t="shared" si="46"/>
        <v>1212</v>
      </c>
      <c r="C1218" s="9"/>
      <c r="E1218" s="16">
        <v>4.2300000000000004</v>
      </c>
      <c r="F1218" s="16">
        <v>3.839</v>
      </c>
      <c r="G1218" s="16">
        <v>4.33</v>
      </c>
      <c r="H1218" s="16">
        <v>4.05</v>
      </c>
      <c r="I1218" s="16">
        <v>2.95</v>
      </c>
      <c r="J1218" s="16">
        <v>2.75</v>
      </c>
      <c r="K1218" s="16">
        <v>4.13</v>
      </c>
      <c r="L1218" s="16">
        <v>4.24</v>
      </c>
      <c r="M1218" s="16">
        <v>11.5</v>
      </c>
      <c r="N1218" s="16">
        <v>4.28</v>
      </c>
      <c r="O1218" s="16">
        <v>4.4550000000000001</v>
      </c>
      <c r="P1218" s="16">
        <v>4.5999999999999996</v>
      </c>
      <c r="Q1218" s="16">
        <v>4.13</v>
      </c>
      <c r="R1218" s="16">
        <v>4.1500000000000004</v>
      </c>
      <c r="S1218" s="16">
        <v>4.25</v>
      </c>
      <c r="T1218" s="16">
        <v>4.22</v>
      </c>
      <c r="U1218" s="16">
        <v>4.49</v>
      </c>
      <c r="V1218" s="16">
        <v>4.59</v>
      </c>
      <c r="W1218" s="16">
        <v>4.13</v>
      </c>
      <c r="X1218" s="16">
        <v>4.13</v>
      </c>
      <c r="Y1218" s="16">
        <v>5.85</v>
      </c>
      <c r="AA1218" s="1">
        <v>4.1950000000000003</v>
      </c>
      <c r="AB1218" s="1">
        <v>4.2910000000000004</v>
      </c>
      <c r="AC1218" s="179">
        <f t="shared" si="47"/>
        <v>0</v>
      </c>
      <c r="AE1218" s="9">
        <v>4.2910000000000004</v>
      </c>
      <c r="AF1218" s="9">
        <v>3.9673291838277205</v>
      </c>
      <c r="AG1218" s="9">
        <v>4.3710000000000004</v>
      </c>
      <c r="AH1218" s="9">
        <v>4.226</v>
      </c>
      <c r="AI1218" s="9">
        <v>3.3760000000000003</v>
      </c>
      <c r="AJ1218" s="9">
        <v>2.8460000000000001</v>
      </c>
      <c r="AK1218" s="9">
        <v>4.181</v>
      </c>
      <c r="AL1218" s="9">
        <v>4.3210000000000006</v>
      </c>
      <c r="AM1218" s="9">
        <v>11.991</v>
      </c>
      <c r="AN1218" s="9">
        <v>4.351</v>
      </c>
      <c r="AO1218" s="9">
        <v>4.5060000000000002</v>
      </c>
      <c r="AP1218" s="9">
        <v>4.7060000000000004</v>
      </c>
      <c r="AQ1218" s="9">
        <v>4.226</v>
      </c>
      <c r="AR1218" s="9">
        <v>6.1910000000000007</v>
      </c>
      <c r="AS1218" s="9">
        <v>4.3085000000000004</v>
      </c>
      <c r="AT1218" s="9">
        <v>4.2910000000000004</v>
      </c>
      <c r="AU1218" s="9">
        <v>4.5410000000000004</v>
      </c>
      <c r="AV1218" s="9">
        <v>4.6635</v>
      </c>
      <c r="AW1218" s="9">
        <v>4.2160000000000002</v>
      </c>
      <c r="AX1218" s="9">
        <v>4.2060000000000004</v>
      </c>
      <c r="AY1218" s="9">
        <v>7.8410000000000002</v>
      </c>
      <c r="BE1218" s="9">
        <v>4.4164000000000003</v>
      </c>
      <c r="BF1218" s="9">
        <v>4.0666658367655444</v>
      </c>
      <c r="BG1218" s="9">
        <v>4.4964000000000004</v>
      </c>
      <c r="BH1218" s="9">
        <v>4.4134000000000002</v>
      </c>
      <c r="BI1218" s="9">
        <v>3.6014000000000004</v>
      </c>
      <c r="BJ1218" s="9">
        <v>3.0874000000000006</v>
      </c>
      <c r="BK1218" s="9">
        <v>4.3064</v>
      </c>
      <c r="BL1218" s="9">
        <v>4.4484000000000004</v>
      </c>
      <c r="BM1218" s="9">
        <v>11.4764</v>
      </c>
      <c r="BN1218" s="9">
        <v>4.4184000000000001</v>
      </c>
      <c r="BO1218" s="9">
        <v>4.6374000000000004</v>
      </c>
      <c r="BP1218" s="9">
        <v>4.8944000000000001</v>
      </c>
      <c r="BQ1218" s="9">
        <v>4.4064000000000005</v>
      </c>
      <c r="BR1218" s="9">
        <v>7.4164000000000003</v>
      </c>
      <c r="BS1218" s="9">
        <v>4.4359000000000002</v>
      </c>
      <c r="BT1218" s="9">
        <v>4.4203999999999999</v>
      </c>
      <c r="BU1218" s="9">
        <v>4.6704000000000008</v>
      </c>
      <c r="BV1218" s="9">
        <v>4.8079000000000001</v>
      </c>
      <c r="BW1218" s="9">
        <v>4.3414000000000001</v>
      </c>
      <c r="BX1218" s="9">
        <v>4.3314000000000004</v>
      </c>
      <c r="BY1218" s="9">
        <v>8.8124000000000002</v>
      </c>
      <c r="CA1218" s="9">
        <v>4.7812000000000001</v>
      </c>
      <c r="CB1218" s="9">
        <v>4.4812000000000003</v>
      </c>
      <c r="CC1218" s="9">
        <v>4.9512</v>
      </c>
      <c r="CD1218" s="9">
        <v>4.7961999999999998</v>
      </c>
      <c r="CE1218" s="9">
        <v>4.4862000000000002</v>
      </c>
      <c r="CF1218" s="9">
        <v>4.3712</v>
      </c>
      <c r="CG1218" s="9">
        <v>4.6711999999999998</v>
      </c>
      <c r="CH1218" s="9">
        <v>4.7487000000000004</v>
      </c>
      <c r="CI1218" s="9">
        <v>9.5311999999999983</v>
      </c>
      <c r="CJ1218" s="9">
        <v>7.8212000000000002</v>
      </c>
      <c r="CK1218" s="9">
        <v>5.0552000000000001</v>
      </c>
      <c r="CL1218" s="9">
        <v>6.3311999999999999</v>
      </c>
      <c r="CM1218" s="9">
        <v>4.7762000000000002</v>
      </c>
      <c r="CN1218" s="9">
        <v>8.0212000000000003</v>
      </c>
      <c r="CO1218" s="9">
        <v>4.8037000000000001</v>
      </c>
      <c r="CP1218" s="9">
        <v>4.7762000000000002</v>
      </c>
      <c r="CQ1218" s="9">
        <v>5.2412000000000001</v>
      </c>
      <c r="CR1218" s="9">
        <v>5.8171999999999997</v>
      </c>
      <c r="CS1218" s="9">
        <v>4.8712</v>
      </c>
      <c r="CT1218" s="9">
        <v>4.8512000000000004</v>
      </c>
      <c r="CU1218" s="9">
        <v>8.8191999999999986</v>
      </c>
    </row>
    <row r="1219" spans="1:99" hidden="1" x14ac:dyDescent="0.25">
      <c r="A1219" s="8">
        <v>37032</v>
      </c>
      <c r="B1219" s="5">
        <f t="shared" si="46"/>
        <v>1213</v>
      </c>
      <c r="C1219" s="9"/>
      <c r="E1219" s="16">
        <v>4.07</v>
      </c>
      <c r="F1219" s="16">
        <v>3.6389999999999998</v>
      </c>
      <c r="G1219" s="16">
        <v>4.13</v>
      </c>
      <c r="H1219" s="16">
        <v>3.89</v>
      </c>
      <c r="I1219" s="16">
        <v>3.07</v>
      </c>
      <c r="J1219" s="16">
        <v>2.4900000000000002</v>
      </c>
      <c r="K1219" s="16">
        <v>3.95</v>
      </c>
      <c r="L1219" s="16">
        <v>4.08</v>
      </c>
      <c r="M1219" s="16">
        <v>12.27</v>
      </c>
      <c r="N1219" s="16">
        <v>4.12</v>
      </c>
      <c r="O1219" s="16">
        <v>4.28</v>
      </c>
      <c r="P1219" s="16">
        <v>4.43</v>
      </c>
      <c r="Q1219" s="16">
        <v>3.95</v>
      </c>
      <c r="R1219" s="16">
        <v>4.87</v>
      </c>
      <c r="S1219" s="16">
        <v>4.0999999999999996</v>
      </c>
      <c r="T1219" s="16">
        <v>4.0599999999999996</v>
      </c>
      <c r="U1219" s="16">
        <v>4.33</v>
      </c>
      <c r="V1219" s="16">
        <v>4.42</v>
      </c>
      <c r="W1219" s="16">
        <v>3.95</v>
      </c>
      <c r="X1219" s="16">
        <v>3.95</v>
      </c>
      <c r="Y1219" s="16">
        <v>7.17</v>
      </c>
      <c r="AA1219" s="1">
        <v>4.2</v>
      </c>
      <c r="AB1219" s="1">
        <v>4.1130000000000004</v>
      </c>
      <c r="AC1219" s="179">
        <f t="shared" si="47"/>
        <v>0</v>
      </c>
      <c r="AE1219" s="9">
        <v>4.1130000000000004</v>
      </c>
      <c r="AF1219" s="9">
        <v>3.8102045955506205</v>
      </c>
      <c r="AG1219" s="9">
        <v>4.1905000000000001</v>
      </c>
      <c r="AH1219" s="9">
        <v>4.048</v>
      </c>
      <c r="AI1219" s="9">
        <v>3.3630000000000004</v>
      </c>
      <c r="AJ1219" s="9">
        <v>2.7980000000000005</v>
      </c>
      <c r="AK1219" s="9">
        <v>4.0030000000000001</v>
      </c>
      <c r="AL1219" s="9">
        <v>4.1430000000000007</v>
      </c>
      <c r="AM1219" s="9">
        <v>12.803000000000001</v>
      </c>
      <c r="AN1219" s="9">
        <v>4.1530000000000005</v>
      </c>
      <c r="AO1219" s="9">
        <v>4.3205</v>
      </c>
      <c r="AP1219" s="9">
        <v>4.5155000000000003</v>
      </c>
      <c r="AQ1219" s="9">
        <v>4.048</v>
      </c>
      <c r="AR1219" s="9">
        <v>6.3630000000000004</v>
      </c>
      <c r="AS1219" s="9">
        <v>4.133</v>
      </c>
      <c r="AT1219" s="9">
        <v>4.1105</v>
      </c>
      <c r="AU1219" s="9">
        <v>4.3555000000000001</v>
      </c>
      <c r="AV1219" s="9">
        <v>4.4755000000000003</v>
      </c>
      <c r="AW1219" s="9">
        <v>4.0380000000000003</v>
      </c>
      <c r="AX1219" s="9">
        <v>4.0280000000000005</v>
      </c>
      <c r="AY1219" s="9">
        <v>8.713000000000001</v>
      </c>
      <c r="BE1219" s="9">
        <v>4.2458000000000009</v>
      </c>
      <c r="BF1219" s="9">
        <v>3.8812409191101249</v>
      </c>
      <c r="BG1219" s="9">
        <v>4.3233000000000006</v>
      </c>
      <c r="BH1219" s="9">
        <v>4.2428000000000008</v>
      </c>
      <c r="BI1219" s="9">
        <v>3.5408000000000008</v>
      </c>
      <c r="BJ1219" s="9">
        <v>2.9508000000000005</v>
      </c>
      <c r="BK1219" s="9">
        <v>4.1358000000000006</v>
      </c>
      <c r="BL1219" s="9">
        <v>4.2778000000000009</v>
      </c>
      <c r="BM1219" s="9">
        <v>12.0938</v>
      </c>
      <c r="BN1219" s="9">
        <v>4.2198000000000011</v>
      </c>
      <c r="BO1219" s="9">
        <v>4.4618000000000011</v>
      </c>
      <c r="BP1219" s="9">
        <v>4.7113000000000014</v>
      </c>
      <c r="BQ1219" s="9">
        <v>4.2358000000000011</v>
      </c>
      <c r="BR1219" s="9">
        <v>7.3838000000000008</v>
      </c>
      <c r="BS1219" s="9">
        <v>4.2658000000000005</v>
      </c>
      <c r="BT1219" s="9">
        <v>4.2493000000000007</v>
      </c>
      <c r="BU1219" s="9">
        <v>4.4983000000000013</v>
      </c>
      <c r="BV1219" s="9">
        <v>4.631800000000001</v>
      </c>
      <c r="BW1219" s="9">
        <v>4.1708000000000007</v>
      </c>
      <c r="BX1219" s="9">
        <v>4.1608000000000009</v>
      </c>
      <c r="BY1219" s="9">
        <v>9.5658000000000012</v>
      </c>
      <c r="CA1219" s="9">
        <v>4.6351999999999993</v>
      </c>
      <c r="CB1219" s="9">
        <v>4.315199999999999</v>
      </c>
      <c r="CC1219" s="9">
        <v>4.8051999999999992</v>
      </c>
      <c r="CD1219" s="9">
        <v>4.650199999999999</v>
      </c>
      <c r="CE1219" s="9">
        <v>4.3451999999999993</v>
      </c>
      <c r="CF1219" s="9">
        <v>4.2451999999999996</v>
      </c>
      <c r="CG1219" s="9">
        <v>4.525199999999999</v>
      </c>
      <c r="CH1219" s="9">
        <v>4.6026999999999996</v>
      </c>
      <c r="CI1219" s="9">
        <v>9.8271999999999995</v>
      </c>
      <c r="CJ1219" s="9">
        <v>7.6871999999999989</v>
      </c>
      <c r="CK1219" s="9">
        <v>4.9091999999999993</v>
      </c>
      <c r="CL1219" s="9">
        <v>6.1751999999999994</v>
      </c>
      <c r="CM1219" s="9">
        <v>4.6301999999999994</v>
      </c>
      <c r="CN1219" s="9">
        <v>7.8872</v>
      </c>
      <c r="CO1219" s="9">
        <v>4.6576999999999993</v>
      </c>
      <c r="CP1219" s="9">
        <v>4.6301999999999994</v>
      </c>
      <c r="CQ1219" s="9">
        <v>5.0951999999999993</v>
      </c>
      <c r="CR1219" s="9">
        <v>5.6611999999999991</v>
      </c>
      <c r="CS1219" s="9">
        <v>4.7251999999999992</v>
      </c>
      <c r="CT1219" s="9">
        <v>4.7051999999999996</v>
      </c>
      <c r="CU1219" s="9">
        <v>9.0951999999999984</v>
      </c>
    </row>
    <row r="1220" spans="1:99" hidden="1" x14ac:dyDescent="0.25">
      <c r="A1220" s="8">
        <v>37033</v>
      </c>
      <c r="B1220" s="5">
        <f t="shared" si="46"/>
        <v>1214</v>
      </c>
      <c r="C1220" s="9"/>
      <c r="E1220" s="16">
        <v>4.0599999999999996</v>
      </c>
      <c r="F1220" s="16">
        <v>3.6320000000000001</v>
      </c>
      <c r="G1220" s="16">
        <v>4.12</v>
      </c>
      <c r="H1220" s="16">
        <v>3.8650000000000002</v>
      </c>
      <c r="I1220" s="16">
        <v>3.0950000000000002</v>
      </c>
      <c r="J1220" s="16">
        <v>2.6349999999999998</v>
      </c>
      <c r="K1220" s="16">
        <v>3.94</v>
      </c>
      <c r="L1220" s="16">
        <v>4.07</v>
      </c>
      <c r="M1220" s="16">
        <v>12.965</v>
      </c>
      <c r="N1220" s="16">
        <v>4.1150000000000002</v>
      </c>
      <c r="O1220" s="16">
        <v>4.2699999999999996</v>
      </c>
      <c r="P1220" s="16">
        <v>4.42</v>
      </c>
      <c r="Q1220" s="16">
        <v>3.93</v>
      </c>
      <c r="R1220" s="16">
        <v>4.8650000000000002</v>
      </c>
      <c r="S1220" s="16">
        <v>4.0999999999999996</v>
      </c>
      <c r="T1220" s="16">
        <v>4.05</v>
      </c>
      <c r="U1220" s="16">
        <v>4.32</v>
      </c>
      <c r="V1220" s="16">
        <v>4.41</v>
      </c>
      <c r="W1220" s="16">
        <v>3.94</v>
      </c>
      <c r="X1220" s="16">
        <v>3.94</v>
      </c>
      <c r="Y1220" s="16">
        <v>8.5649999999999995</v>
      </c>
      <c r="AA1220" s="1">
        <v>4.09</v>
      </c>
      <c r="AB1220" s="1">
        <v>4.1230000000000002</v>
      </c>
      <c r="AC1220" s="179">
        <f t="shared" si="47"/>
        <v>0</v>
      </c>
      <c r="AE1220" s="9">
        <v>4.1230000000000002</v>
      </c>
      <c r="AF1220" s="9">
        <v>3.8148142421780302</v>
      </c>
      <c r="AG1220" s="9">
        <v>4.2030000000000003</v>
      </c>
      <c r="AH1220" s="9">
        <v>4.0630000000000006</v>
      </c>
      <c r="AI1220" s="9">
        <v>3.3930000000000002</v>
      </c>
      <c r="AJ1220" s="9">
        <v>2.7880000000000003</v>
      </c>
      <c r="AK1220" s="9">
        <v>4.0129999999999999</v>
      </c>
      <c r="AL1220" s="9">
        <v>4.1530000000000005</v>
      </c>
      <c r="AM1220" s="9">
        <v>12.913</v>
      </c>
      <c r="AN1220" s="9">
        <v>4.1829999999999998</v>
      </c>
      <c r="AO1220" s="9">
        <v>4.3304999999999998</v>
      </c>
      <c r="AP1220" s="9">
        <v>4.5255000000000001</v>
      </c>
      <c r="AQ1220" s="9">
        <v>4.0630000000000006</v>
      </c>
      <c r="AR1220" s="9">
        <v>6.9730000000000008</v>
      </c>
      <c r="AS1220" s="9">
        <v>4.1429999999999998</v>
      </c>
      <c r="AT1220" s="9">
        <v>4.1204999999999998</v>
      </c>
      <c r="AU1220" s="9">
        <v>4.3654999999999999</v>
      </c>
      <c r="AV1220" s="9">
        <v>4.4855</v>
      </c>
      <c r="AW1220" s="9">
        <v>4.0529999999999999</v>
      </c>
      <c r="AX1220" s="9">
        <v>4.0430000000000001</v>
      </c>
      <c r="AY1220" s="9">
        <v>10.423</v>
      </c>
      <c r="BE1220" s="9">
        <v>4.2355999999999998</v>
      </c>
      <c r="BF1220" s="9">
        <v>3.872962848435606</v>
      </c>
      <c r="BG1220" s="9">
        <v>4.3155999999999999</v>
      </c>
      <c r="BH1220" s="9">
        <v>4.2405999999999997</v>
      </c>
      <c r="BI1220" s="9">
        <v>3.5655999999999999</v>
      </c>
      <c r="BJ1220" s="9">
        <v>2.9316</v>
      </c>
      <c r="BK1220" s="9">
        <v>4.1255999999999995</v>
      </c>
      <c r="BL1220" s="9">
        <v>4.2656000000000001</v>
      </c>
      <c r="BM1220" s="9">
        <v>12.473599999999998</v>
      </c>
      <c r="BN1220" s="9">
        <v>4.2156000000000002</v>
      </c>
      <c r="BO1220" s="9">
        <v>4.4516</v>
      </c>
      <c r="BP1220" s="9">
        <v>4.7011000000000003</v>
      </c>
      <c r="BQ1220" s="9">
        <v>4.2295999999999996</v>
      </c>
      <c r="BR1220" s="9">
        <v>7.7496</v>
      </c>
      <c r="BS1220" s="9">
        <v>4.2555999999999994</v>
      </c>
      <c r="BT1220" s="9">
        <v>4.2390999999999996</v>
      </c>
      <c r="BU1220" s="9">
        <v>4.4881000000000002</v>
      </c>
      <c r="BV1220" s="9">
        <v>4.6155999999999997</v>
      </c>
      <c r="BW1220" s="9">
        <v>4.1655999999999995</v>
      </c>
      <c r="BX1220" s="9">
        <v>4.1555999999999997</v>
      </c>
      <c r="BY1220" s="9">
        <v>10.523599999999998</v>
      </c>
      <c r="CA1220" s="9">
        <v>4.6158000000000001</v>
      </c>
      <c r="CB1220" s="9">
        <v>4.3058000000000005</v>
      </c>
      <c r="CC1220" s="9">
        <v>4.7907999999999999</v>
      </c>
      <c r="CD1220" s="9">
        <v>4.6357999999999997</v>
      </c>
      <c r="CE1220" s="9">
        <v>4.3458000000000006</v>
      </c>
      <c r="CF1220" s="9">
        <v>4.2258000000000004</v>
      </c>
      <c r="CG1220" s="9">
        <v>4.5057999999999998</v>
      </c>
      <c r="CH1220" s="9">
        <v>4.5833000000000004</v>
      </c>
      <c r="CI1220" s="9">
        <v>9.9198000000000004</v>
      </c>
      <c r="CJ1220" s="9">
        <v>7.7202000000000002</v>
      </c>
      <c r="CK1220" s="9">
        <v>4.8898000000000001</v>
      </c>
      <c r="CL1220" s="9">
        <v>6.1457999999999995</v>
      </c>
      <c r="CM1220" s="9">
        <v>4.6158000000000001</v>
      </c>
      <c r="CN1220" s="9">
        <v>7.9198000000000004</v>
      </c>
      <c r="CO1220" s="9">
        <v>4.6383000000000001</v>
      </c>
      <c r="CP1220" s="9">
        <v>4.6108000000000002</v>
      </c>
      <c r="CQ1220" s="9">
        <v>5.0758000000000001</v>
      </c>
      <c r="CR1220" s="9">
        <v>5.6278000000000006</v>
      </c>
      <c r="CS1220" s="9">
        <v>4.7058</v>
      </c>
      <c r="CT1220" s="9">
        <v>4.6858000000000004</v>
      </c>
      <c r="CU1220" s="9">
        <v>9.3678000000000008</v>
      </c>
    </row>
    <row r="1221" spans="1:99" hidden="1" x14ac:dyDescent="0.25">
      <c r="A1221" s="8">
        <v>37034</v>
      </c>
      <c r="B1221" s="5">
        <f t="shared" si="46"/>
        <v>1215</v>
      </c>
      <c r="C1221" s="9"/>
      <c r="E1221" s="16">
        <v>4.0599999999999996</v>
      </c>
      <c r="F1221" s="16">
        <v>3.7360000000000002</v>
      </c>
      <c r="G1221" s="16">
        <v>4.12</v>
      </c>
      <c r="H1221" s="16">
        <v>3.915</v>
      </c>
      <c r="I1221" s="16">
        <v>3.0950000000000002</v>
      </c>
      <c r="J1221" s="16">
        <v>2.6150000000000002</v>
      </c>
      <c r="K1221" s="16">
        <v>3.96</v>
      </c>
      <c r="L1221" s="16">
        <v>4.07</v>
      </c>
      <c r="M1221" s="16">
        <v>13.234999999999999</v>
      </c>
      <c r="N1221" s="16">
        <v>4.1150000000000002</v>
      </c>
      <c r="O1221" s="16">
        <v>4.28</v>
      </c>
      <c r="P1221" s="16">
        <v>4.43</v>
      </c>
      <c r="Q1221" s="16">
        <v>3.93</v>
      </c>
      <c r="R1221" s="16">
        <v>4.9649999999999999</v>
      </c>
      <c r="S1221" s="16">
        <v>4.0750000000000002</v>
      </c>
      <c r="T1221" s="16">
        <v>4.0599999999999996</v>
      </c>
      <c r="U1221" s="16">
        <v>4.33</v>
      </c>
      <c r="V1221" s="16">
        <v>4.42</v>
      </c>
      <c r="W1221" s="16">
        <v>3.98</v>
      </c>
      <c r="X1221" s="16">
        <v>3.98</v>
      </c>
      <c r="Y1221" s="16">
        <v>9.2149999999999999</v>
      </c>
      <c r="AA1221" s="1">
        <v>4.1399999999999997</v>
      </c>
      <c r="AB1221" s="1">
        <v>4.1130000000000004</v>
      </c>
      <c r="AC1221" s="179">
        <f t="shared" si="47"/>
        <v>0</v>
      </c>
      <c r="AE1221" s="9">
        <v>4.1130000000000004</v>
      </c>
      <c r="AF1221" s="9">
        <v>3.8211139109310803</v>
      </c>
      <c r="AG1221" s="9">
        <v>4.2005000000000008</v>
      </c>
      <c r="AH1221" s="9">
        <v>4.0780000000000003</v>
      </c>
      <c r="AI1221" s="9">
        <v>3.4030000000000005</v>
      </c>
      <c r="AJ1221" s="9">
        <v>2.8430000000000004</v>
      </c>
      <c r="AK1221" s="9">
        <v>4.0030000000000001</v>
      </c>
      <c r="AL1221" s="9">
        <v>4.1430000000000007</v>
      </c>
      <c r="AM1221" s="9">
        <v>12.562999999999999</v>
      </c>
      <c r="AN1221" s="9">
        <v>4.133</v>
      </c>
      <c r="AO1221" s="9">
        <v>4.3205</v>
      </c>
      <c r="AP1221" s="9">
        <v>4.5155000000000003</v>
      </c>
      <c r="AQ1221" s="9">
        <v>4.0680000000000005</v>
      </c>
      <c r="AR1221" s="9">
        <v>6.963000000000001</v>
      </c>
      <c r="AS1221" s="9">
        <v>4.133</v>
      </c>
      <c r="AT1221" s="9">
        <v>4.1105</v>
      </c>
      <c r="AU1221" s="9">
        <v>4.3555000000000001</v>
      </c>
      <c r="AV1221" s="9">
        <v>4.4755000000000003</v>
      </c>
      <c r="AW1221" s="9">
        <v>4.0530000000000008</v>
      </c>
      <c r="AX1221" s="9">
        <v>4.0430000000000001</v>
      </c>
      <c r="AY1221" s="9">
        <v>11.113</v>
      </c>
      <c r="BE1221" s="9">
        <v>4.2257999999999996</v>
      </c>
      <c r="BF1221" s="9">
        <v>3.8834227821862157</v>
      </c>
      <c r="BG1221" s="9">
        <v>4.3132999999999999</v>
      </c>
      <c r="BH1221" s="9">
        <v>4.2397999999999998</v>
      </c>
      <c r="BI1221" s="9">
        <v>3.5827999999999998</v>
      </c>
      <c r="BJ1221" s="9">
        <v>2.9617999999999993</v>
      </c>
      <c r="BK1221" s="9">
        <v>4.1157999999999992</v>
      </c>
      <c r="BL1221" s="9">
        <v>4.2557999999999998</v>
      </c>
      <c r="BM1221" s="9">
        <v>11.8278</v>
      </c>
      <c r="BN1221" s="9">
        <v>4.1978</v>
      </c>
      <c r="BO1221" s="9">
        <v>4.4417999999999997</v>
      </c>
      <c r="BP1221" s="9">
        <v>4.6913</v>
      </c>
      <c r="BQ1221" s="9">
        <v>4.2267999999999999</v>
      </c>
      <c r="BR1221" s="9">
        <v>7.5877999999999997</v>
      </c>
      <c r="BS1221" s="9">
        <v>4.2457999999999991</v>
      </c>
      <c r="BT1221" s="9">
        <v>4.2292999999999994</v>
      </c>
      <c r="BU1221" s="9">
        <v>4.4742999999999995</v>
      </c>
      <c r="BV1221" s="9">
        <v>4.6057999999999995</v>
      </c>
      <c r="BW1221" s="9">
        <v>4.1657999999999999</v>
      </c>
      <c r="BX1221" s="9">
        <v>4.1557999999999993</v>
      </c>
      <c r="BY1221" s="9">
        <v>10.2438</v>
      </c>
      <c r="CA1221" s="9">
        <v>4.6050000000000004</v>
      </c>
      <c r="CB1221" s="9">
        <v>4.3099999999999996</v>
      </c>
      <c r="CC1221" s="9">
        <v>4.78</v>
      </c>
      <c r="CD1221" s="9">
        <v>4.63</v>
      </c>
      <c r="CE1221" s="9">
        <v>4.34</v>
      </c>
      <c r="CF1221" s="9">
        <v>4.2249999999999996</v>
      </c>
      <c r="CG1221" s="9">
        <v>4.4950000000000001</v>
      </c>
      <c r="CH1221" s="9">
        <v>4.5724999999999998</v>
      </c>
      <c r="CI1221" s="9">
        <v>9.5590000000000011</v>
      </c>
      <c r="CJ1221" s="9">
        <v>7.4393999999999991</v>
      </c>
      <c r="CK1221" s="9">
        <v>4.8789999999999996</v>
      </c>
      <c r="CL1221" s="9">
        <v>6.1349999999999998</v>
      </c>
      <c r="CM1221" s="9">
        <v>4.6100000000000003</v>
      </c>
      <c r="CN1221" s="9">
        <v>7.6389999999999993</v>
      </c>
      <c r="CO1221" s="9">
        <v>4.6275000000000004</v>
      </c>
      <c r="CP1221" s="9">
        <v>4.5999999999999996</v>
      </c>
      <c r="CQ1221" s="9">
        <v>5.0650000000000004</v>
      </c>
      <c r="CR1221" s="9">
        <v>5.6169999999999991</v>
      </c>
      <c r="CS1221" s="9">
        <v>4.6950000000000003</v>
      </c>
      <c r="CT1221" s="9">
        <v>4.6749999999999998</v>
      </c>
      <c r="CU1221" s="9">
        <v>9.1069999999999993</v>
      </c>
    </row>
    <row r="1222" spans="1:99" hidden="1" x14ac:dyDescent="0.25">
      <c r="A1222" s="8">
        <v>37035</v>
      </c>
      <c r="B1222" s="5">
        <f t="shared" si="46"/>
        <v>1216</v>
      </c>
      <c r="C1222" s="9"/>
      <c r="E1222" s="16">
        <v>4.01</v>
      </c>
      <c r="F1222" s="16">
        <v>3.6659999999999999</v>
      </c>
      <c r="G1222" s="16">
        <v>4.07</v>
      </c>
      <c r="H1222" s="16">
        <v>3.86</v>
      </c>
      <c r="I1222" s="16">
        <v>3.04</v>
      </c>
      <c r="J1222" s="16">
        <v>2.56</v>
      </c>
      <c r="K1222" s="16">
        <v>3.91</v>
      </c>
      <c r="L1222" s="16">
        <v>4.01</v>
      </c>
      <c r="M1222" s="16">
        <v>12.01</v>
      </c>
      <c r="N1222" s="16">
        <v>4.0599999999999996</v>
      </c>
      <c r="O1222" s="16">
        <v>4.2300000000000004</v>
      </c>
      <c r="P1222" s="16">
        <v>4.3600000000000003</v>
      </c>
      <c r="Q1222" s="16">
        <v>3.87</v>
      </c>
      <c r="R1222" s="16">
        <v>4.91</v>
      </c>
      <c r="S1222" s="16">
        <v>4.04</v>
      </c>
      <c r="T1222" s="16">
        <v>4</v>
      </c>
      <c r="U1222" s="16">
        <v>4.2699999999999996</v>
      </c>
      <c r="V1222" s="16">
        <v>4.3600000000000003</v>
      </c>
      <c r="W1222" s="16">
        <v>3.93</v>
      </c>
      <c r="X1222" s="16">
        <v>3.93</v>
      </c>
      <c r="Y1222" s="16">
        <v>9.01</v>
      </c>
      <c r="AA1222" s="1">
        <v>4.1849999999999996</v>
      </c>
      <c r="AB1222" s="1">
        <v>4.0540000000000003</v>
      </c>
      <c r="AC1222" s="179">
        <f t="shared" si="47"/>
        <v>0</v>
      </c>
      <c r="AE1222" s="9">
        <v>4.0540000000000003</v>
      </c>
      <c r="AF1222" s="9">
        <v>3.7861905311151403</v>
      </c>
      <c r="AG1222" s="9">
        <v>4.1415000000000006</v>
      </c>
      <c r="AH1222" s="9">
        <v>4.0190000000000001</v>
      </c>
      <c r="AI1222" s="9">
        <v>3.3490000000000002</v>
      </c>
      <c r="AJ1222" s="9">
        <v>2.8090000000000002</v>
      </c>
      <c r="AK1222" s="9">
        <v>3.9440000000000004</v>
      </c>
      <c r="AL1222" s="9">
        <v>4.0840000000000005</v>
      </c>
      <c r="AM1222" s="9">
        <v>11.624000000000001</v>
      </c>
      <c r="AN1222" s="9">
        <v>4.0540000000000003</v>
      </c>
      <c r="AO1222" s="9">
        <v>4.2590000000000003</v>
      </c>
      <c r="AP1222" s="9">
        <v>4.4565000000000001</v>
      </c>
      <c r="AQ1222" s="9">
        <v>4.0140000000000002</v>
      </c>
      <c r="AR1222" s="9">
        <v>6.5040000000000004</v>
      </c>
      <c r="AS1222" s="9">
        <v>4.0765000000000002</v>
      </c>
      <c r="AT1222" s="9">
        <v>4.0514999999999999</v>
      </c>
      <c r="AU1222" s="9">
        <v>4.2965</v>
      </c>
      <c r="AV1222" s="9">
        <v>4.4140000000000006</v>
      </c>
      <c r="AW1222" s="9">
        <v>3.9940000000000002</v>
      </c>
      <c r="AX1222" s="9">
        <v>3.9840000000000004</v>
      </c>
      <c r="AY1222" s="9">
        <v>10.404</v>
      </c>
      <c r="BE1222" s="9">
        <v>4.1718000000000002</v>
      </c>
      <c r="BF1222" s="9">
        <v>3.8232381062230281</v>
      </c>
      <c r="BG1222" s="9">
        <v>4.2593000000000005</v>
      </c>
      <c r="BH1222" s="9">
        <v>4.1858000000000004</v>
      </c>
      <c r="BI1222" s="9">
        <v>3.5348000000000002</v>
      </c>
      <c r="BJ1222" s="9">
        <v>2.9128000000000003</v>
      </c>
      <c r="BK1222" s="9">
        <v>4.0617999999999999</v>
      </c>
      <c r="BL1222" s="9">
        <v>4.2018000000000004</v>
      </c>
      <c r="BM1222" s="9">
        <v>11.0138</v>
      </c>
      <c r="BN1222" s="9">
        <v>4.1198000000000006</v>
      </c>
      <c r="BO1222" s="9">
        <v>4.3828000000000005</v>
      </c>
      <c r="BP1222" s="9">
        <v>4.6372999999999998</v>
      </c>
      <c r="BQ1222" s="9">
        <v>4.1738</v>
      </c>
      <c r="BR1222" s="9">
        <v>7.1997999999999998</v>
      </c>
      <c r="BS1222" s="9">
        <v>4.1923000000000004</v>
      </c>
      <c r="BT1222" s="9">
        <v>4.1753</v>
      </c>
      <c r="BU1222" s="9">
        <v>4.4203000000000001</v>
      </c>
      <c r="BV1222" s="9">
        <v>4.5513000000000003</v>
      </c>
      <c r="BW1222" s="9">
        <v>4.1118000000000006</v>
      </c>
      <c r="BX1222" s="9">
        <v>4.1017999999999999</v>
      </c>
      <c r="BY1222" s="9">
        <v>9.7417999999999996</v>
      </c>
      <c r="CA1222" s="9">
        <v>4.5556000000000001</v>
      </c>
      <c r="CB1222" s="9">
        <v>4.2456000000000005</v>
      </c>
      <c r="CC1222" s="9">
        <v>4.7305999999999999</v>
      </c>
      <c r="CD1222" s="9">
        <v>4.5806000000000004</v>
      </c>
      <c r="CE1222" s="9">
        <v>4.2805999999999997</v>
      </c>
      <c r="CF1222" s="9">
        <v>4.1806000000000001</v>
      </c>
      <c r="CG1222" s="9">
        <v>4.4455999999999998</v>
      </c>
      <c r="CH1222" s="9">
        <v>4.5231000000000003</v>
      </c>
      <c r="CI1222" s="9">
        <v>8.8276000000000003</v>
      </c>
      <c r="CJ1222" s="9">
        <v>6.6581000000000001</v>
      </c>
      <c r="CK1222" s="9">
        <v>4.8235999999999999</v>
      </c>
      <c r="CL1222" s="9">
        <v>6.0806000000000004</v>
      </c>
      <c r="CM1222" s="9">
        <v>4.5606</v>
      </c>
      <c r="CN1222" s="9">
        <v>6.9076000000000004</v>
      </c>
      <c r="CO1222" s="9">
        <v>4.5781000000000001</v>
      </c>
      <c r="CP1222" s="9">
        <v>4.5506000000000002</v>
      </c>
      <c r="CQ1222" s="9">
        <v>5.0156000000000001</v>
      </c>
      <c r="CR1222" s="9">
        <v>5.5676000000000005</v>
      </c>
      <c r="CS1222" s="9">
        <v>4.6456</v>
      </c>
      <c r="CT1222" s="9">
        <v>4.6256000000000004</v>
      </c>
      <c r="CU1222" s="9">
        <v>8.3756000000000004</v>
      </c>
    </row>
    <row r="1223" spans="1:99" hidden="1" x14ac:dyDescent="0.25">
      <c r="A1223" s="8">
        <v>37036</v>
      </c>
      <c r="B1223" s="5">
        <f t="shared" si="46"/>
        <v>1217</v>
      </c>
      <c r="C1223" s="9"/>
      <c r="E1223" s="16">
        <v>3.84</v>
      </c>
      <c r="F1223" s="16">
        <v>3.6659999999999999</v>
      </c>
      <c r="G1223" s="16">
        <v>3.9510000000000001</v>
      </c>
      <c r="H1223" s="16">
        <v>3.605</v>
      </c>
      <c r="I1223" s="16">
        <v>2.87</v>
      </c>
      <c r="J1223" s="16">
        <v>2.56</v>
      </c>
      <c r="K1223" s="16">
        <v>3.7519999999999998</v>
      </c>
      <c r="L1223" s="16">
        <v>3.84</v>
      </c>
      <c r="M1223" s="16">
        <v>10.36</v>
      </c>
      <c r="N1223" s="16">
        <v>3.65</v>
      </c>
      <c r="O1223" s="16">
        <v>4.1349999999999998</v>
      </c>
      <c r="P1223" s="16">
        <v>4.1900000000000004</v>
      </c>
      <c r="Q1223" s="16">
        <v>3.7</v>
      </c>
      <c r="R1223" s="16">
        <v>3.83</v>
      </c>
      <c r="S1223" s="16">
        <v>3.92</v>
      </c>
      <c r="T1223" s="16">
        <v>3.8450000000000002</v>
      </c>
      <c r="U1223" s="16">
        <v>4.1500000000000004</v>
      </c>
      <c r="V1223" s="16">
        <v>4.1849999999999996</v>
      </c>
      <c r="W1223" s="16">
        <v>3.93</v>
      </c>
      <c r="X1223" s="16">
        <v>3.7759999999999998</v>
      </c>
      <c r="Y1223" s="16">
        <v>3.96</v>
      </c>
      <c r="AA1223" s="1">
        <v>4.01</v>
      </c>
      <c r="AB1223" s="1">
        <v>3.9729999999999999</v>
      </c>
      <c r="AC1223" s="179">
        <f t="shared" si="47"/>
        <v>0</v>
      </c>
      <c r="AE1223" s="9">
        <v>3.9729999999999999</v>
      </c>
      <c r="AF1223" s="9">
        <v>3.7394569333217498</v>
      </c>
      <c r="AG1223" s="9">
        <v>4.048</v>
      </c>
      <c r="AH1223" s="9">
        <v>3.9179999999999997</v>
      </c>
      <c r="AI1223" s="9">
        <v>3.2329999999999997</v>
      </c>
      <c r="AJ1223" s="9">
        <v>2.6829999999999998</v>
      </c>
      <c r="AK1223" s="9">
        <v>3.863</v>
      </c>
      <c r="AL1223" s="9">
        <v>4.0030000000000001</v>
      </c>
      <c r="AM1223" s="9">
        <v>11.823</v>
      </c>
      <c r="AN1223" s="9">
        <v>4.0030000000000001</v>
      </c>
      <c r="AO1223" s="9">
        <v>4.1779999999999999</v>
      </c>
      <c r="AP1223" s="9">
        <v>4.3754999999999997</v>
      </c>
      <c r="AQ1223" s="9">
        <v>3.9279999999999999</v>
      </c>
      <c r="AR1223" s="9">
        <v>6.3230000000000004</v>
      </c>
      <c r="AS1223" s="9">
        <v>3.9954999999999998</v>
      </c>
      <c r="AT1223" s="9">
        <v>3.9704999999999999</v>
      </c>
      <c r="AU1223" s="9">
        <v>4.2154999999999996</v>
      </c>
      <c r="AV1223" s="9">
        <v>4.3330000000000002</v>
      </c>
      <c r="AW1223" s="9">
        <v>3.9129999999999998</v>
      </c>
      <c r="AX1223" s="9">
        <v>3.903</v>
      </c>
      <c r="AY1223" s="9">
        <v>10.363</v>
      </c>
      <c r="BE1223" s="9">
        <v>4.09</v>
      </c>
      <c r="BF1223" s="9">
        <v>3.7502913866643497</v>
      </c>
      <c r="BG1223" s="9">
        <v>4.165</v>
      </c>
      <c r="BH1223" s="9">
        <v>4.0969999999999995</v>
      </c>
      <c r="BI1223" s="9">
        <v>3.4459999999999997</v>
      </c>
      <c r="BJ1223" s="9">
        <v>2.8459999999999996</v>
      </c>
      <c r="BK1223" s="9">
        <v>3.98</v>
      </c>
      <c r="BL1223" s="9">
        <v>4.12</v>
      </c>
      <c r="BM1223" s="9">
        <v>11.161999999999999</v>
      </c>
      <c r="BN1223" s="9">
        <v>4.0439999999999996</v>
      </c>
      <c r="BO1223" s="9">
        <v>4.3010000000000002</v>
      </c>
      <c r="BP1223" s="9">
        <v>4.5534999999999997</v>
      </c>
      <c r="BQ1223" s="9">
        <v>4.0889999999999995</v>
      </c>
      <c r="BR1223" s="9">
        <v>7.1159999999999997</v>
      </c>
      <c r="BS1223" s="9">
        <v>4.1105</v>
      </c>
      <c r="BT1223" s="9">
        <v>4.0934999999999997</v>
      </c>
      <c r="BU1223" s="9">
        <v>4.3384999999999998</v>
      </c>
      <c r="BV1223" s="9">
        <v>4.4654999999999996</v>
      </c>
      <c r="BW1223" s="9">
        <v>4.03</v>
      </c>
      <c r="BX1223" s="9">
        <v>4.0199999999999996</v>
      </c>
      <c r="BY1223" s="9">
        <v>9.7219999999999995</v>
      </c>
      <c r="CA1223" s="9">
        <v>4.4774000000000003</v>
      </c>
      <c r="CB1223" s="9">
        <v>4.1623999999999999</v>
      </c>
      <c r="CC1223" s="9">
        <v>4.6398999999999999</v>
      </c>
      <c r="CD1223" s="9">
        <v>4.4973999999999998</v>
      </c>
      <c r="CE1223" s="9">
        <v>4.2124000000000006</v>
      </c>
      <c r="CF1223" s="9">
        <v>4.1074000000000002</v>
      </c>
      <c r="CG1223" s="9">
        <v>4.3673999999999999</v>
      </c>
      <c r="CH1223" s="9">
        <v>4.4449000000000005</v>
      </c>
      <c r="CI1223" s="9">
        <v>8.9133999999999993</v>
      </c>
      <c r="CJ1223" s="9">
        <v>7.1224000000000007</v>
      </c>
      <c r="CK1223" s="9">
        <v>4.7374000000000001</v>
      </c>
      <c r="CL1223" s="9">
        <v>5.9374000000000002</v>
      </c>
      <c r="CM1223" s="9">
        <v>4.4824000000000002</v>
      </c>
      <c r="CN1223" s="9">
        <v>7.3734000000000002</v>
      </c>
      <c r="CO1223" s="9">
        <v>4.4999000000000002</v>
      </c>
      <c r="CP1223" s="9">
        <v>4.4724000000000004</v>
      </c>
      <c r="CQ1223" s="9">
        <v>4.9174000000000007</v>
      </c>
      <c r="CR1223" s="9">
        <v>5.4594000000000005</v>
      </c>
      <c r="CS1223" s="9">
        <v>4.5674000000000001</v>
      </c>
      <c r="CT1223" s="9">
        <v>4.5474000000000006</v>
      </c>
      <c r="CU1223" s="9">
        <v>8.4763999999999999</v>
      </c>
    </row>
    <row r="1224" spans="1:99" hidden="1" x14ac:dyDescent="0.25">
      <c r="A1224" s="8">
        <v>37040</v>
      </c>
      <c r="B1224" s="5">
        <f t="shared" si="46"/>
        <v>1218</v>
      </c>
      <c r="C1224" s="9"/>
      <c r="E1224" s="16">
        <v>3.74</v>
      </c>
      <c r="F1224" s="16">
        <v>3.3279999999999998</v>
      </c>
      <c r="G1224" s="16">
        <v>3.8</v>
      </c>
      <c r="H1224" s="16">
        <v>3.6</v>
      </c>
      <c r="I1224" s="16">
        <v>2.73</v>
      </c>
      <c r="J1224" s="16">
        <v>2.35</v>
      </c>
      <c r="K1224" s="16">
        <v>3.64</v>
      </c>
      <c r="L1224" s="16">
        <v>3.71</v>
      </c>
      <c r="M1224" s="16">
        <v>10.7</v>
      </c>
      <c r="N1224" s="16">
        <v>3.75</v>
      </c>
      <c r="O1224" s="16">
        <v>3.97</v>
      </c>
      <c r="P1224" s="16">
        <v>4.0999999999999996</v>
      </c>
      <c r="Q1224" s="16">
        <v>3.57</v>
      </c>
      <c r="R1224" s="16">
        <v>4.2</v>
      </c>
      <c r="S1224" s="16">
        <v>3.81</v>
      </c>
      <c r="T1224" s="16">
        <v>3.73</v>
      </c>
      <c r="U1224" s="16">
        <v>4</v>
      </c>
      <c r="V1224" s="16">
        <v>4.09</v>
      </c>
      <c r="W1224" s="16">
        <v>3.66</v>
      </c>
      <c r="X1224" s="16">
        <v>3.66</v>
      </c>
      <c r="Y1224" s="16">
        <v>6.2</v>
      </c>
      <c r="AA1224" s="1">
        <v>3.89</v>
      </c>
      <c r="AB1224" s="1">
        <v>3.738</v>
      </c>
      <c r="AC1224" s="179">
        <f t="shared" si="47"/>
        <v>0</v>
      </c>
      <c r="AE1224" s="9">
        <v>3.738</v>
      </c>
      <c r="AF1224" s="9">
        <v>3.69367186086434</v>
      </c>
      <c r="AG1224" s="9">
        <v>3.8330000000000002</v>
      </c>
      <c r="AH1224" s="9">
        <v>3.77</v>
      </c>
      <c r="AI1224" s="9">
        <v>3.173</v>
      </c>
      <c r="AJ1224" s="9">
        <v>2.6429999999999998</v>
      </c>
      <c r="AK1224" s="9">
        <v>3.6280000000000001</v>
      </c>
      <c r="AL1224" s="9">
        <v>3.77</v>
      </c>
      <c r="AM1224" s="9">
        <v>11.353</v>
      </c>
      <c r="AN1224" s="9">
        <v>3.9980000000000002</v>
      </c>
      <c r="AO1224" s="9">
        <v>3.9430000000000001</v>
      </c>
      <c r="AP1224" s="9">
        <v>4.1405000000000003</v>
      </c>
      <c r="AQ1224" s="9">
        <v>3.79</v>
      </c>
      <c r="AR1224" s="9">
        <v>5.5030000000000001</v>
      </c>
      <c r="AS1224" s="9">
        <v>3.7705000000000002</v>
      </c>
      <c r="AT1224" s="9">
        <v>3.7404999999999999</v>
      </c>
      <c r="AU1224" s="9">
        <v>3.9754999999999998</v>
      </c>
      <c r="AV1224" s="9">
        <v>4.0979999999999999</v>
      </c>
      <c r="AW1224" s="9">
        <v>3.6779999999999999</v>
      </c>
      <c r="AX1224" s="9">
        <v>3.6680000000000001</v>
      </c>
      <c r="AY1224" s="9">
        <v>9.9030000000000005</v>
      </c>
      <c r="BE1224" s="9">
        <v>3.8665999999999996</v>
      </c>
      <c r="BF1224" s="9">
        <v>3.5567343721728677</v>
      </c>
      <c r="BG1224" s="9">
        <v>3.9375999999999998</v>
      </c>
      <c r="BH1224" s="9">
        <v>3.8824999999999998</v>
      </c>
      <c r="BI1224" s="9">
        <v>3.2795999999999994</v>
      </c>
      <c r="BJ1224" s="9">
        <v>2.6845999999999997</v>
      </c>
      <c r="BK1224" s="9">
        <v>3.7565999999999997</v>
      </c>
      <c r="BL1224" s="9">
        <v>3.8969999999999998</v>
      </c>
      <c r="BM1224" s="9">
        <v>9.8795999999999999</v>
      </c>
      <c r="BN1224" s="9">
        <v>3.8665999999999996</v>
      </c>
      <c r="BO1224" s="9">
        <v>4.0775999999999994</v>
      </c>
      <c r="BP1224" s="9">
        <v>4.3300999999999998</v>
      </c>
      <c r="BQ1224" s="9">
        <v>3.8774999999999999</v>
      </c>
      <c r="BR1224" s="9">
        <v>6.3376000000000001</v>
      </c>
      <c r="BS1224" s="9">
        <v>3.8895999999999997</v>
      </c>
      <c r="BT1224" s="9">
        <v>3.8710999999999998</v>
      </c>
      <c r="BU1224" s="9">
        <v>4.1140999999999996</v>
      </c>
      <c r="BV1224" s="9">
        <v>4.2380999999999993</v>
      </c>
      <c r="BW1224" s="9">
        <v>3.8065999999999995</v>
      </c>
      <c r="BX1224" s="9">
        <v>3.7965999999999998</v>
      </c>
      <c r="BY1224" s="9">
        <v>8.5015999999999998</v>
      </c>
      <c r="CA1224" s="9">
        <v>4.2569999999999997</v>
      </c>
      <c r="CB1224" s="9">
        <v>3.9219999999999997</v>
      </c>
      <c r="CC1224" s="9">
        <v>4.4194999999999993</v>
      </c>
      <c r="CD1224" s="9">
        <v>4.2694999999999999</v>
      </c>
      <c r="CE1224" s="9">
        <v>4.0119999999999996</v>
      </c>
      <c r="CF1224" s="9">
        <v>3.9069999999999996</v>
      </c>
      <c r="CG1224" s="9">
        <v>4.1469999999999994</v>
      </c>
      <c r="CH1224" s="9">
        <v>4.2244999999999999</v>
      </c>
      <c r="CI1224" s="9">
        <v>8.1170000000000009</v>
      </c>
      <c r="CJ1224" s="9">
        <v>6.7080000000000002</v>
      </c>
      <c r="CK1224" s="9">
        <v>4.5109999999999992</v>
      </c>
      <c r="CL1224" s="9">
        <v>5.6869999999999994</v>
      </c>
      <c r="CM1224" s="9">
        <v>4.2544999999999993</v>
      </c>
      <c r="CN1224" s="9">
        <v>6.9569999999999999</v>
      </c>
      <c r="CO1224" s="9">
        <v>4.2794999999999996</v>
      </c>
      <c r="CP1224" s="9">
        <v>4.2519999999999998</v>
      </c>
      <c r="CQ1224" s="9">
        <v>4.6839999999999993</v>
      </c>
      <c r="CR1224" s="9">
        <v>5.2069999999999999</v>
      </c>
      <c r="CS1224" s="9">
        <v>4.3469999999999995</v>
      </c>
      <c r="CT1224" s="9">
        <v>4.327</v>
      </c>
      <c r="CU1224" s="9">
        <v>7.73</v>
      </c>
    </row>
    <row r="1225" spans="1:99" hidden="1" x14ac:dyDescent="0.25">
      <c r="A1225" s="8">
        <v>37041</v>
      </c>
      <c r="B1225" s="5">
        <f t="shared" si="46"/>
        <v>1219</v>
      </c>
      <c r="C1225" s="9"/>
      <c r="E1225" s="16">
        <v>3.738</v>
      </c>
      <c r="F1225" s="16">
        <v>3.7167072000000001</v>
      </c>
      <c r="G1225" s="16">
        <v>3.823</v>
      </c>
      <c r="H1225" s="16">
        <v>3.77</v>
      </c>
      <c r="I1225" s="16">
        <v>3.15</v>
      </c>
      <c r="J1225" s="16">
        <v>2.62</v>
      </c>
      <c r="K1225" s="16">
        <v>3.6280000000000001</v>
      </c>
      <c r="L1225" s="16">
        <v>3.77</v>
      </c>
      <c r="M1225" s="16">
        <v>11.22</v>
      </c>
      <c r="N1225" s="16">
        <v>3.9980000000000002</v>
      </c>
      <c r="O1225" s="16">
        <v>3.923</v>
      </c>
      <c r="P1225" s="16">
        <v>4.1204999999999998</v>
      </c>
      <c r="Q1225" s="16">
        <v>3.77</v>
      </c>
      <c r="R1225" s="16">
        <v>5.5</v>
      </c>
      <c r="S1225" s="16">
        <v>3.758</v>
      </c>
      <c r="T1225" s="16">
        <v>3.7404999999999999</v>
      </c>
      <c r="U1225" s="16">
        <v>3.9554999999999998</v>
      </c>
      <c r="V1225" s="16">
        <v>4.0780000000000003</v>
      </c>
      <c r="W1225" s="16">
        <v>3.6779999999999999</v>
      </c>
      <c r="X1225" s="16">
        <v>3.6680000000000001</v>
      </c>
      <c r="Y1225" s="16">
        <v>9.7899999999999991</v>
      </c>
      <c r="AA1225" s="1">
        <v>3.7349999999999999</v>
      </c>
      <c r="AB1225" s="1">
        <v>3.9809999999999999</v>
      </c>
      <c r="AC1225" s="179">
        <f t="shared" si="47"/>
        <v>0</v>
      </c>
      <c r="AE1225" s="9">
        <v>3.9809999999999999</v>
      </c>
      <c r="AF1225" s="9">
        <v>3.6059999999999999</v>
      </c>
      <c r="AG1225" s="9">
        <v>4.0510000000000002</v>
      </c>
      <c r="AH1225" s="9">
        <v>3.9659999999999997</v>
      </c>
      <c r="AI1225" s="9">
        <v>3.3009999999999997</v>
      </c>
      <c r="AJ1225" s="9">
        <v>2.6909999999999998</v>
      </c>
      <c r="AK1225" s="9">
        <v>3.871</v>
      </c>
      <c r="AL1225" s="9">
        <v>4.016</v>
      </c>
      <c r="AM1225" s="9">
        <v>10.431000000000001</v>
      </c>
      <c r="AN1225" s="9">
        <v>3.7309999999999999</v>
      </c>
      <c r="AO1225" s="9">
        <v>4.1784999999999997</v>
      </c>
      <c r="AP1225" s="9">
        <v>4.4660000000000002</v>
      </c>
      <c r="AQ1225" s="9">
        <v>3.9609999999999999</v>
      </c>
      <c r="AR1225" s="9">
        <v>6.3810000000000002</v>
      </c>
      <c r="AS1225" s="9">
        <v>3.9984999999999999</v>
      </c>
      <c r="AT1225" s="9">
        <v>3.9859999999999998</v>
      </c>
      <c r="AU1225" s="9">
        <v>4.226</v>
      </c>
      <c r="AV1225" s="9">
        <v>4.3410000000000002</v>
      </c>
      <c r="AW1225" s="9">
        <v>3.9209999999999998</v>
      </c>
      <c r="AX1225" s="9">
        <v>3.911</v>
      </c>
      <c r="AY1225" s="9">
        <v>8.5309999999999988</v>
      </c>
      <c r="BE1225" s="9">
        <v>4.0599999999999996</v>
      </c>
      <c r="BF1225" s="9">
        <v>3.6724999999999999</v>
      </c>
      <c r="BG1225" s="9">
        <v>4.13</v>
      </c>
      <c r="BH1225" s="9">
        <v>4.05375</v>
      </c>
      <c r="BI1225" s="9">
        <v>3.4424999999999999</v>
      </c>
      <c r="BJ1225" s="9">
        <v>2.8562500000000002</v>
      </c>
      <c r="BK1225" s="9">
        <v>3.95</v>
      </c>
      <c r="BL1225" s="9">
        <v>4.0881249999999998</v>
      </c>
      <c r="BM1225" s="9">
        <v>9.6349999999999998</v>
      </c>
      <c r="BN1225" s="9">
        <v>3.9575</v>
      </c>
      <c r="BO1225" s="9">
        <v>4.2575000000000003</v>
      </c>
      <c r="BP1225" s="9">
        <v>4.5262500000000001</v>
      </c>
      <c r="BQ1225" s="9">
        <v>4.0475000000000003</v>
      </c>
      <c r="BR1225" s="9">
        <v>6.4850000000000003</v>
      </c>
      <c r="BS1225" s="9">
        <v>4.0756249999999996</v>
      </c>
      <c r="BT1225" s="9">
        <v>4.0650000000000004</v>
      </c>
      <c r="BU1225" s="9">
        <v>4.3006250000000001</v>
      </c>
      <c r="BV1225" s="9">
        <v>4.4256250000000001</v>
      </c>
      <c r="BW1225" s="9">
        <v>4</v>
      </c>
      <c r="BX1225" s="9">
        <v>3.99</v>
      </c>
      <c r="BY1225" s="9">
        <v>7.9749999999999996</v>
      </c>
      <c r="CA1225" s="9">
        <v>4.3802000000000003</v>
      </c>
      <c r="CB1225" s="9">
        <v>4.0402000000000005</v>
      </c>
      <c r="CC1225" s="9">
        <v>4.5452000000000004</v>
      </c>
      <c r="CD1225" s="9">
        <v>4.3727</v>
      </c>
      <c r="CE1225" s="9">
        <v>4.1302000000000003</v>
      </c>
      <c r="CF1225" s="9">
        <v>4.0202</v>
      </c>
      <c r="CG1225" s="9">
        <v>4.2702</v>
      </c>
      <c r="CH1225" s="9">
        <v>4.3477000000000006</v>
      </c>
      <c r="CI1225" s="9">
        <v>7.7222000000000008</v>
      </c>
      <c r="CJ1225" s="9">
        <v>6.4422000000000006</v>
      </c>
      <c r="CK1225" s="9">
        <v>4.6262000000000008</v>
      </c>
      <c r="CL1225" s="9">
        <v>5.7802000000000007</v>
      </c>
      <c r="CM1225" s="9">
        <v>4.3602000000000007</v>
      </c>
      <c r="CN1225" s="9">
        <v>6.6122000000000005</v>
      </c>
      <c r="CO1225" s="9">
        <v>4.3977000000000004</v>
      </c>
      <c r="CP1225" s="9">
        <v>4.3752000000000004</v>
      </c>
      <c r="CQ1225" s="9">
        <v>4.7892000000000001</v>
      </c>
      <c r="CR1225" s="9">
        <v>5.3302000000000005</v>
      </c>
      <c r="CS1225" s="9">
        <v>4.4602000000000004</v>
      </c>
      <c r="CT1225" s="9">
        <v>4.4401999999999999</v>
      </c>
      <c r="CU1225" s="9">
        <v>7.3352000000000004</v>
      </c>
    </row>
    <row r="1226" spans="1:99" hidden="1" x14ac:dyDescent="0.25">
      <c r="A1226" s="8">
        <v>37042</v>
      </c>
      <c r="B1226" s="5">
        <f t="shared" ref="B1226:B1313" si="48">B1225+1</f>
        <v>1220</v>
      </c>
      <c r="C1226" s="9"/>
      <c r="E1226" s="16">
        <v>3.81</v>
      </c>
      <c r="F1226" s="16">
        <v>3.456</v>
      </c>
      <c r="G1226" s="16">
        <v>3.855</v>
      </c>
      <c r="H1226" s="16">
        <v>3.69</v>
      </c>
      <c r="I1226" s="16">
        <v>2.88</v>
      </c>
      <c r="J1226" s="16">
        <v>2.63</v>
      </c>
      <c r="K1226" s="16">
        <v>3.69</v>
      </c>
      <c r="L1226" s="16">
        <v>3.85</v>
      </c>
      <c r="M1226" s="16">
        <v>9.61</v>
      </c>
      <c r="N1226" s="16">
        <v>3.86</v>
      </c>
      <c r="O1226" s="16">
        <v>3.97</v>
      </c>
      <c r="P1226" s="16">
        <v>4.1900000000000004</v>
      </c>
      <c r="Q1226" s="16">
        <v>3.73</v>
      </c>
      <c r="R1226" s="16">
        <v>4.22</v>
      </c>
      <c r="S1226" s="16">
        <v>3.82</v>
      </c>
      <c r="T1226" s="16">
        <v>3.81</v>
      </c>
      <c r="U1226" s="16">
        <v>4.0350000000000001</v>
      </c>
      <c r="V1226" s="16">
        <v>4.1500000000000004</v>
      </c>
      <c r="W1226" s="16">
        <v>3.69</v>
      </c>
      <c r="X1226" s="16">
        <v>3.69</v>
      </c>
      <c r="Y1226" s="16">
        <v>6.01</v>
      </c>
      <c r="AA1226" s="1">
        <v>3.86</v>
      </c>
      <c r="AB1226" s="1">
        <v>3.9140000000000001</v>
      </c>
      <c r="AC1226" s="179">
        <f t="shared" si="47"/>
        <v>0</v>
      </c>
      <c r="AE1226" s="9">
        <v>3.9140000000000001</v>
      </c>
      <c r="AF1226" s="9">
        <v>3.5190000000000001</v>
      </c>
      <c r="AG1226" s="9">
        <v>3.9815</v>
      </c>
      <c r="AH1226" s="9">
        <v>3.8740000000000001</v>
      </c>
      <c r="AI1226" s="9">
        <v>3.254</v>
      </c>
      <c r="AJ1226" s="9">
        <v>2.6640000000000001</v>
      </c>
      <c r="AK1226" s="9">
        <v>3.794</v>
      </c>
      <c r="AL1226" s="9">
        <v>3.9490000000000003</v>
      </c>
      <c r="AM1226" s="9">
        <v>10.183999999999999</v>
      </c>
      <c r="AN1226" s="9">
        <v>3.5640000000000001</v>
      </c>
      <c r="AO1226" s="9">
        <v>4.0964999999999998</v>
      </c>
      <c r="AP1226" s="9">
        <v>4.3815</v>
      </c>
      <c r="AQ1226" s="9">
        <v>3.8690000000000002</v>
      </c>
      <c r="AR1226" s="9">
        <v>6.1639999999999997</v>
      </c>
      <c r="AS1226" s="9">
        <v>3.9315000000000002</v>
      </c>
      <c r="AT1226" s="9">
        <v>3.919</v>
      </c>
      <c r="AU1226" s="9">
        <v>4.1440000000000001</v>
      </c>
      <c r="AV1226" s="9">
        <v>4.2540000000000004</v>
      </c>
      <c r="AW1226" s="9">
        <v>3.839</v>
      </c>
      <c r="AX1226" s="9">
        <v>3.8290000000000002</v>
      </c>
      <c r="AY1226" s="9">
        <v>8.1839999999999993</v>
      </c>
      <c r="BE1226" s="9">
        <v>3.9935</v>
      </c>
      <c r="BF1226" s="9">
        <v>3.601</v>
      </c>
      <c r="BG1226" s="9">
        <v>4.0609999999999999</v>
      </c>
      <c r="BH1226" s="9">
        <v>3.9710000000000001</v>
      </c>
      <c r="BI1226" s="9">
        <v>3.3810000000000002</v>
      </c>
      <c r="BJ1226" s="9">
        <v>2.7984999999999998</v>
      </c>
      <c r="BK1226" s="9">
        <v>3.8734999999999999</v>
      </c>
      <c r="BL1226" s="9">
        <v>4.0209999999999999</v>
      </c>
      <c r="BM1226" s="9">
        <v>9.3734999999999999</v>
      </c>
      <c r="BN1226" s="9">
        <v>3.831</v>
      </c>
      <c r="BO1226" s="9">
        <v>4.1835000000000004</v>
      </c>
      <c r="BP1226" s="9">
        <v>4.4435000000000002</v>
      </c>
      <c r="BQ1226" s="9">
        <v>3.96475</v>
      </c>
      <c r="BR1226" s="9">
        <v>6.2160000000000002</v>
      </c>
      <c r="BS1226" s="9">
        <v>4.009125</v>
      </c>
      <c r="BT1226" s="9">
        <v>3.9984999999999999</v>
      </c>
      <c r="BU1226" s="9">
        <v>4.2228750000000002</v>
      </c>
      <c r="BV1226" s="9">
        <v>4.3466250000000004</v>
      </c>
      <c r="BW1226" s="9">
        <v>3.9184999999999999</v>
      </c>
      <c r="BX1226" s="9">
        <v>3.9085000000000001</v>
      </c>
      <c r="BY1226" s="9">
        <v>7.6759999999999993</v>
      </c>
      <c r="CA1226" s="9">
        <v>4.3006000000000002</v>
      </c>
      <c r="CB1226" s="9">
        <v>3.9606000000000003</v>
      </c>
      <c r="CC1226" s="9">
        <v>4.4606000000000003</v>
      </c>
      <c r="CD1226" s="9">
        <v>4.2881</v>
      </c>
      <c r="CE1226" s="9">
        <v>4.0606</v>
      </c>
      <c r="CF1226" s="9">
        <v>3.9456000000000002</v>
      </c>
      <c r="CG1226" s="9">
        <v>4.1806000000000001</v>
      </c>
      <c r="CH1226" s="9">
        <v>4.2681000000000004</v>
      </c>
      <c r="CI1226" s="9">
        <v>7.1926000000000005</v>
      </c>
      <c r="CJ1226" s="9">
        <v>6.2026000000000003</v>
      </c>
      <c r="CK1226" s="9">
        <v>4.5465999999999998</v>
      </c>
      <c r="CL1226" s="9">
        <v>5.6585999999999999</v>
      </c>
      <c r="CM1226" s="9">
        <v>4.2781000000000002</v>
      </c>
      <c r="CN1226" s="9">
        <v>6.3526000000000007</v>
      </c>
      <c r="CO1226" s="9">
        <v>4.3181000000000003</v>
      </c>
      <c r="CP1226" s="9">
        <v>4.2956000000000003</v>
      </c>
      <c r="CQ1226" s="9">
        <v>4.7096</v>
      </c>
      <c r="CR1226" s="9">
        <v>5.2106000000000003</v>
      </c>
      <c r="CS1226" s="9">
        <v>4.3806000000000003</v>
      </c>
      <c r="CT1226" s="9">
        <v>4.3605999999999998</v>
      </c>
      <c r="CU1226" s="9">
        <v>6.9055999999999997</v>
      </c>
    </row>
    <row r="1227" spans="1:99" hidden="1" x14ac:dyDescent="0.25">
      <c r="A1227" s="8">
        <v>37043</v>
      </c>
      <c r="B1227" s="5">
        <f t="shared" si="48"/>
        <v>1221</v>
      </c>
      <c r="C1227" s="9"/>
      <c r="E1227" s="16">
        <v>3.81</v>
      </c>
      <c r="F1227" s="16">
        <v>3.3559999999999999</v>
      </c>
      <c r="G1227" s="16">
        <v>3.8650000000000002</v>
      </c>
      <c r="H1227" s="16">
        <v>3.7</v>
      </c>
      <c r="I1227" s="16">
        <v>2.7</v>
      </c>
      <c r="J1227" s="16">
        <v>2.5499999999999998</v>
      </c>
      <c r="K1227" s="16">
        <v>3.7</v>
      </c>
      <c r="L1227" s="16">
        <v>3.85</v>
      </c>
      <c r="M1227" s="16">
        <v>9.9</v>
      </c>
      <c r="N1227" s="16">
        <v>3.85</v>
      </c>
      <c r="O1227" s="16">
        <v>3.97</v>
      </c>
      <c r="P1227" s="16">
        <v>4.18</v>
      </c>
      <c r="Q1227" s="16">
        <v>3.73</v>
      </c>
      <c r="R1227" s="16">
        <v>4.21</v>
      </c>
      <c r="S1227" s="16">
        <v>3.81</v>
      </c>
      <c r="T1227" s="16">
        <v>3.79</v>
      </c>
      <c r="U1227" s="16">
        <v>4.01</v>
      </c>
      <c r="V1227" s="16">
        <v>4.1500000000000004</v>
      </c>
      <c r="W1227" s="16">
        <v>3.7</v>
      </c>
      <c r="X1227" s="16">
        <v>3.7</v>
      </c>
      <c r="Y1227" s="16">
        <v>5.9</v>
      </c>
      <c r="AA1227" s="1">
        <v>3.8849999999999998</v>
      </c>
      <c r="AB1227" s="1">
        <v>3.93</v>
      </c>
      <c r="AC1227" s="179">
        <f t="shared" si="47"/>
        <v>0</v>
      </c>
      <c r="AE1227" s="9">
        <v>3.93</v>
      </c>
      <c r="AF1227" s="9">
        <v>3.4984364572805502</v>
      </c>
      <c r="AG1227" s="9">
        <v>3.9975000000000001</v>
      </c>
      <c r="AH1227" s="9">
        <v>3.895</v>
      </c>
      <c r="AI1227" s="9">
        <v>3.19</v>
      </c>
      <c r="AJ1227" s="9">
        <v>2.65</v>
      </c>
      <c r="AK1227" s="9">
        <v>3.81</v>
      </c>
      <c r="AL1227" s="9">
        <v>3.9624999999999999</v>
      </c>
      <c r="AM1227" s="9">
        <v>10.210000000000001</v>
      </c>
      <c r="AN1227" s="9">
        <v>3.58</v>
      </c>
      <c r="AO1227" s="9">
        <v>4.1124999999999998</v>
      </c>
      <c r="AP1227" s="9">
        <v>4.3975</v>
      </c>
      <c r="AQ1227" s="9">
        <v>3.895</v>
      </c>
      <c r="AR1227" s="9">
        <v>5.73</v>
      </c>
      <c r="AS1227" s="9">
        <v>3.9474999999999998</v>
      </c>
      <c r="AT1227" s="9">
        <v>3.9375</v>
      </c>
      <c r="AU1227" s="9">
        <v>4.16</v>
      </c>
      <c r="AV1227" s="9">
        <v>4.2699999999999996</v>
      </c>
      <c r="AW1227" s="9">
        <v>3.855</v>
      </c>
      <c r="AX1227" s="9">
        <v>3.8450000000000002</v>
      </c>
      <c r="AY1227" s="9">
        <v>8.2100000000000009</v>
      </c>
      <c r="BE1227" s="9">
        <v>4.016</v>
      </c>
      <c r="BF1227" s="9">
        <v>3.6143591143201377</v>
      </c>
      <c r="BG1227" s="9">
        <v>4.0834999999999999</v>
      </c>
      <c r="BH1227" s="9">
        <v>3.9885000000000002</v>
      </c>
      <c r="BI1227" s="9">
        <v>3.3672500000000003</v>
      </c>
      <c r="BJ1227" s="9">
        <v>2.8235000000000001</v>
      </c>
      <c r="BK1227" s="9">
        <v>3.8959999999999999</v>
      </c>
      <c r="BL1227" s="9">
        <v>4.0410000000000004</v>
      </c>
      <c r="BM1227" s="9">
        <v>9.3135000000000012</v>
      </c>
      <c r="BN1227" s="9">
        <v>3.8285</v>
      </c>
      <c r="BO1227" s="9">
        <v>4.2060000000000004</v>
      </c>
      <c r="BP1227" s="9">
        <v>4.4660000000000002</v>
      </c>
      <c r="BQ1227" s="9">
        <v>3.98475</v>
      </c>
      <c r="BR1227" s="9">
        <v>5.9835000000000003</v>
      </c>
      <c r="BS1227" s="9">
        <v>4.031625</v>
      </c>
      <c r="BT1227" s="9">
        <v>4.0222499999999997</v>
      </c>
      <c r="BU1227" s="9">
        <v>4.2453750000000001</v>
      </c>
      <c r="BV1227" s="9">
        <v>4.3691250000000004</v>
      </c>
      <c r="BW1227" s="9">
        <v>3.9409999999999998</v>
      </c>
      <c r="BX1227" s="9">
        <v>3.931</v>
      </c>
      <c r="BY1227" s="9">
        <v>7.5585000000000004</v>
      </c>
      <c r="CA1227" s="9">
        <v>4.3360000000000003</v>
      </c>
      <c r="CB1227" s="9">
        <v>3.9860000000000002</v>
      </c>
      <c r="CC1227" s="9">
        <v>4.4960000000000004</v>
      </c>
      <c r="CD1227" s="9">
        <v>4.3135000000000003</v>
      </c>
      <c r="CE1227" s="9">
        <v>4.0960000000000001</v>
      </c>
      <c r="CF1227" s="9">
        <v>3.9760000000000004</v>
      </c>
      <c r="CG1227" s="9">
        <v>4.2160000000000002</v>
      </c>
      <c r="CH1227" s="9">
        <v>4.3010000000000002</v>
      </c>
      <c r="CI1227" s="9">
        <v>6.8959999999999999</v>
      </c>
      <c r="CJ1227" s="9">
        <v>6.1160000000000005</v>
      </c>
      <c r="CK1227" s="9">
        <v>4.5820000000000007</v>
      </c>
      <c r="CL1227" s="9">
        <v>5.71</v>
      </c>
      <c r="CM1227" s="9">
        <v>4.306</v>
      </c>
      <c r="CN1227" s="9">
        <v>6.2360000000000007</v>
      </c>
      <c r="CO1227" s="9">
        <v>4.3535000000000004</v>
      </c>
      <c r="CP1227" s="9">
        <v>4.3310000000000004</v>
      </c>
      <c r="CQ1227" s="9">
        <v>4.7450000000000001</v>
      </c>
      <c r="CR1227" s="9">
        <v>5.2460000000000004</v>
      </c>
      <c r="CS1227" s="9">
        <v>4.4160000000000004</v>
      </c>
      <c r="CT1227" s="9">
        <v>4.3959999999999999</v>
      </c>
      <c r="CU1227" s="9">
        <v>6.6890000000000001</v>
      </c>
    </row>
    <row r="1228" spans="1:99" hidden="1" x14ac:dyDescent="0.25">
      <c r="A1228" s="8">
        <v>37046</v>
      </c>
      <c r="B1228" s="5">
        <f t="shared" si="48"/>
        <v>1222</v>
      </c>
      <c r="C1228" s="9"/>
      <c r="E1228" s="16">
        <v>3.96</v>
      </c>
      <c r="F1228" s="16">
        <v>3.3540000000000001</v>
      </c>
      <c r="G1228" s="16">
        <v>4.0049999999999999</v>
      </c>
      <c r="H1228" s="16">
        <v>3.98</v>
      </c>
      <c r="I1228" s="16">
        <v>2.81</v>
      </c>
      <c r="J1228" s="16">
        <v>2.67</v>
      </c>
      <c r="K1228" s="16">
        <v>3.81</v>
      </c>
      <c r="L1228" s="16">
        <v>4.01</v>
      </c>
      <c r="M1228" s="16">
        <v>9.76</v>
      </c>
      <c r="N1228" s="16">
        <v>4.01</v>
      </c>
      <c r="O1228" s="16">
        <v>4.13</v>
      </c>
      <c r="P1228" s="16">
        <v>4.32</v>
      </c>
      <c r="Q1228" s="16">
        <v>3.94</v>
      </c>
      <c r="R1228" s="16">
        <v>4.2699999999999996</v>
      </c>
      <c r="S1228" s="16">
        <v>3.96</v>
      </c>
      <c r="T1228" s="16">
        <v>3.95</v>
      </c>
      <c r="U1228" s="16">
        <v>4.1900000000000004</v>
      </c>
      <c r="V1228" s="16">
        <v>4.3</v>
      </c>
      <c r="W1228" s="16">
        <v>3.81</v>
      </c>
      <c r="X1228" s="16">
        <v>3.81</v>
      </c>
      <c r="Y1228" s="16">
        <v>5.96</v>
      </c>
      <c r="AA1228" s="1">
        <v>4.0599999999999996</v>
      </c>
      <c r="AB1228" s="1">
        <v>4.069</v>
      </c>
      <c r="AC1228" s="179">
        <f t="shared" si="47"/>
        <v>0</v>
      </c>
      <c r="AE1228" s="9">
        <v>4.069</v>
      </c>
      <c r="AF1228" s="9">
        <v>3.61300388645008</v>
      </c>
      <c r="AG1228" s="9">
        <v>4.1239999999999997</v>
      </c>
      <c r="AH1228" s="9">
        <v>4.0889999999999995</v>
      </c>
      <c r="AI1228" s="9">
        <v>3.2589999999999999</v>
      </c>
      <c r="AJ1228" s="9">
        <v>2.7690000000000001</v>
      </c>
      <c r="AK1228" s="9">
        <v>3.9489999999999998</v>
      </c>
      <c r="AL1228" s="9">
        <v>4.1040000000000001</v>
      </c>
      <c r="AM1228" s="9">
        <v>10.228999999999999</v>
      </c>
      <c r="AN1228" s="9">
        <v>3.669</v>
      </c>
      <c r="AO1228" s="9">
        <v>4.2515000000000001</v>
      </c>
      <c r="AP1228" s="9">
        <v>4.5365000000000002</v>
      </c>
      <c r="AQ1228" s="9">
        <v>4.0490000000000004</v>
      </c>
      <c r="AR1228" s="9">
        <v>5.7489999999999997</v>
      </c>
      <c r="AS1228" s="9">
        <v>4.0865</v>
      </c>
      <c r="AT1228" s="9">
        <v>4.0765000000000002</v>
      </c>
      <c r="AU1228" s="9">
        <v>4.2990000000000004</v>
      </c>
      <c r="AV1228" s="9">
        <v>4.4290000000000003</v>
      </c>
      <c r="AW1228" s="9">
        <v>3.9790000000000001</v>
      </c>
      <c r="AX1228" s="9">
        <v>3.9790000000000001</v>
      </c>
      <c r="AY1228" s="9">
        <v>7.6289999999999996</v>
      </c>
      <c r="BE1228" s="9">
        <v>4.1574999999999998</v>
      </c>
      <c r="BF1228" s="9">
        <v>3.7172509716125197</v>
      </c>
      <c r="BG1228" s="9">
        <v>4.2125000000000004</v>
      </c>
      <c r="BH1228" s="9">
        <v>4.1624999999999996</v>
      </c>
      <c r="BI1228" s="9">
        <v>3.4812500000000002</v>
      </c>
      <c r="BJ1228" s="9">
        <v>2.9387500000000002</v>
      </c>
      <c r="BK1228" s="9">
        <v>4.0374999999999996</v>
      </c>
      <c r="BL1228" s="9">
        <v>4.1831250000000004</v>
      </c>
      <c r="BM1228" s="9">
        <v>9.3574999999999999</v>
      </c>
      <c r="BN1228" s="9">
        <v>3.9424999999999999</v>
      </c>
      <c r="BO1228" s="9">
        <v>4.34375</v>
      </c>
      <c r="BP1228" s="9">
        <v>4.6062500000000002</v>
      </c>
      <c r="BQ1228" s="9">
        <v>4.1375000000000002</v>
      </c>
      <c r="BR1228" s="9">
        <v>6.0274999999999999</v>
      </c>
      <c r="BS1228" s="9">
        <v>4.1731249999999998</v>
      </c>
      <c r="BT1228" s="9">
        <v>4.1637500000000003</v>
      </c>
      <c r="BU1228" s="9">
        <v>4.3875000000000002</v>
      </c>
      <c r="BV1228" s="9">
        <v>4.515625</v>
      </c>
      <c r="BW1228" s="9">
        <v>4.0674999999999999</v>
      </c>
      <c r="BX1228" s="9">
        <v>4.0674999999999999</v>
      </c>
      <c r="BY1228" s="9">
        <v>7.4524999999999997</v>
      </c>
      <c r="CA1228" s="9">
        <v>4.4758000000000004</v>
      </c>
      <c r="CB1228" s="9">
        <v>4.1158000000000001</v>
      </c>
      <c r="CC1228" s="9">
        <v>4.6408000000000005</v>
      </c>
      <c r="CD1228" s="9">
        <v>4.4608000000000008</v>
      </c>
      <c r="CE1228" s="9">
        <v>4.2258000000000004</v>
      </c>
      <c r="CF1228" s="9">
        <v>4.1058000000000003</v>
      </c>
      <c r="CG1228" s="9">
        <v>4.3558000000000003</v>
      </c>
      <c r="CH1228" s="9">
        <v>4.4408000000000003</v>
      </c>
      <c r="CI1228" s="9">
        <v>7.0058000000000007</v>
      </c>
      <c r="CJ1228" s="9">
        <v>6.2558000000000007</v>
      </c>
      <c r="CK1228" s="9">
        <v>4.7218</v>
      </c>
      <c r="CL1228" s="9">
        <v>5.8498000000000001</v>
      </c>
      <c r="CM1228" s="9">
        <v>4.4508000000000001</v>
      </c>
      <c r="CN1228" s="9">
        <v>6.3758000000000008</v>
      </c>
      <c r="CO1228" s="9">
        <v>4.4933000000000005</v>
      </c>
      <c r="CP1228" s="9">
        <v>4.4708000000000006</v>
      </c>
      <c r="CQ1228" s="9">
        <v>4.8848000000000003</v>
      </c>
      <c r="CR1228" s="9">
        <v>5.3858000000000006</v>
      </c>
      <c r="CS1228" s="9">
        <v>4.5458000000000007</v>
      </c>
      <c r="CT1228" s="9">
        <v>4.5258000000000003</v>
      </c>
      <c r="CU1228" s="9">
        <v>6.8188000000000004</v>
      </c>
    </row>
    <row r="1229" spans="1:99" hidden="1" x14ac:dyDescent="0.25">
      <c r="A1229" s="8">
        <v>37047</v>
      </c>
      <c r="B1229" s="5">
        <f t="shared" si="48"/>
        <v>1223</v>
      </c>
      <c r="C1229" s="9"/>
      <c r="E1229" s="16">
        <v>3.79</v>
      </c>
      <c r="F1229" s="16">
        <v>3.4820000000000002</v>
      </c>
      <c r="G1229" s="16">
        <v>3.835</v>
      </c>
      <c r="H1229" s="16">
        <v>3.8149999999999999</v>
      </c>
      <c r="I1229" s="16">
        <v>2.93</v>
      </c>
      <c r="J1229" s="16">
        <v>2.69</v>
      </c>
      <c r="K1229" s="16">
        <v>3.64</v>
      </c>
      <c r="L1229" s="16">
        <v>3.84</v>
      </c>
      <c r="M1229" s="16">
        <v>8.6</v>
      </c>
      <c r="N1229" s="16">
        <v>3.84</v>
      </c>
      <c r="O1229" s="16">
        <v>3.95</v>
      </c>
      <c r="P1229" s="16">
        <v>4.16</v>
      </c>
      <c r="Q1229" s="16">
        <v>3.75</v>
      </c>
      <c r="R1229" s="16">
        <v>4</v>
      </c>
      <c r="S1229" s="16">
        <v>3.8</v>
      </c>
      <c r="T1229" s="16">
        <v>3.79</v>
      </c>
      <c r="U1229" s="16">
        <v>4.0049999999999999</v>
      </c>
      <c r="V1229" s="16">
        <v>4.1399999999999997</v>
      </c>
      <c r="W1229" s="16">
        <v>3.64</v>
      </c>
      <c r="X1229" s="16">
        <v>3.64</v>
      </c>
      <c r="Y1229" s="16">
        <v>5</v>
      </c>
      <c r="AA1229" s="1">
        <v>4.1500000000000004</v>
      </c>
      <c r="AB1229" s="1">
        <v>3.8919999999999999</v>
      </c>
      <c r="AC1229" s="179">
        <f t="shared" si="47"/>
        <v>0</v>
      </c>
      <c r="AE1229" s="9">
        <v>3.8919999999999999</v>
      </c>
      <c r="AF1229" s="9">
        <v>3.4215410618453599</v>
      </c>
      <c r="AG1229" s="9">
        <v>3.9419999999999997</v>
      </c>
      <c r="AH1229" s="9">
        <v>3.907</v>
      </c>
      <c r="AI1229" s="9">
        <v>3.117</v>
      </c>
      <c r="AJ1229" s="9">
        <v>2.6469999999999998</v>
      </c>
      <c r="AK1229" s="9">
        <v>3.7719999999999998</v>
      </c>
      <c r="AL1229" s="9">
        <v>3.927</v>
      </c>
      <c r="AM1229" s="9">
        <v>8.9019999999999992</v>
      </c>
      <c r="AN1229" s="9">
        <v>3.4619999999999997</v>
      </c>
      <c r="AO1229" s="9">
        <v>4.0720000000000001</v>
      </c>
      <c r="AP1229" s="9">
        <v>4.3419999999999996</v>
      </c>
      <c r="AQ1229" s="9">
        <v>3.8620000000000001</v>
      </c>
      <c r="AR1229" s="9">
        <v>5.3620000000000001</v>
      </c>
      <c r="AS1229" s="9">
        <v>3.907</v>
      </c>
      <c r="AT1229" s="9">
        <v>3.8994999999999997</v>
      </c>
      <c r="AU1229" s="9">
        <v>4.1120000000000001</v>
      </c>
      <c r="AV1229" s="9">
        <v>4.2519999999999998</v>
      </c>
      <c r="AW1229" s="9">
        <v>3.7919999999999998</v>
      </c>
      <c r="AX1229" s="9">
        <v>3.7919999999999998</v>
      </c>
      <c r="AY1229" s="9">
        <v>6.4819999999999993</v>
      </c>
      <c r="BE1229" s="9">
        <v>3.9837500000000001</v>
      </c>
      <c r="BF1229" s="9">
        <v>3.5323852654613401</v>
      </c>
      <c r="BG1229" s="9">
        <v>4.0337500000000004</v>
      </c>
      <c r="BH1229" s="9">
        <v>3.9862500000000001</v>
      </c>
      <c r="BI1229" s="9">
        <v>3.3162500000000001</v>
      </c>
      <c r="BJ1229" s="9">
        <v>2.7887499999999998</v>
      </c>
      <c r="BK1229" s="9">
        <v>3.86375</v>
      </c>
      <c r="BL1229" s="9">
        <v>4.01</v>
      </c>
      <c r="BM1229" s="9">
        <v>8.0462500000000006</v>
      </c>
      <c r="BN1229" s="9">
        <v>3.7012499999999999</v>
      </c>
      <c r="BO1229" s="9">
        <v>4.1624999999999996</v>
      </c>
      <c r="BP1229" s="9">
        <v>4.4187500000000002</v>
      </c>
      <c r="BQ1229" s="9">
        <v>3.9612500000000002</v>
      </c>
      <c r="BR1229" s="9">
        <v>5.65625</v>
      </c>
      <c r="BS1229" s="9">
        <v>3.9987499999999998</v>
      </c>
      <c r="BT1229" s="9">
        <v>3.99</v>
      </c>
      <c r="BU1229" s="9">
        <v>4.2087500000000002</v>
      </c>
      <c r="BV1229" s="9">
        <v>4.3418749999999999</v>
      </c>
      <c r="BW1229" s="9">
        <v>3.88375</v>
      </c>
      <c r="BX1229" s="9">
        <v>3.88375</v>
      </c>
      <c r="BY1229" s="9">
        <v>6.4212499999999997</v>
      </c>
      <c r="CA1229" s="9">
        <v>4.3346</v>
      </c>
      <c r="CB1229" s="9">
        <v>3.9645999999999999</v>
      </c>
      <c r="CC1229" s="9">
        <v>4.4896000000000003</v>
      </c>
      <c r="CD1229" s="9">
        <v>4.3146000000000004</v>
      </c>
      <c r="CE1229" s="9">
        <v>4.0846</v>
      </c>
      <c r="CF1229" s="9">
        <v>3.9845999999999999</v>
      </c>
      <c r="CG1229" s="9">
        <v>4.2145999999999999</v>
      </c>
      <c r="CH1229" s="9">
        <v>4.2995999999999999</v>
      </c>
      <c r="CI1229" s="9">
        <v>6.2446000000000002</v>
      </c>
      <c r="CJ1229" s="9">
        <v>5.8146000000000004</v>
      </c>
      <c r="CK1229" s="9">
        <v>4.5806000000000004</v>
      </c>
      <c r="CL1229" s="9">
        <v>5.6886000000000001</v>
      </c>
      <c r="CM1229" s="9">
        <v>4.3021000000000003</v>
      </c>
      <c r="CN1229" s="9">
        <v>5.9345999999999997</v>
      </c>
      <c r="CO1229" s="9">
        <v>4.3521000000000001</v>
      </c>
      <c r="CP1229" s="9">
        <v>4.3296000000000001</v>
      </c>
      <c r="CQ1229" s="9">
        <v>4.7435999999999998</v>
      </c>
      <c r="CR1229" s="9">
        <v>5.2225999999999999</v>
      </c>
      <c r="CS1229" s="9">
        <v>4.4046000000000003</v>
      </c>
      <c r="CT1229" s="9">
        <v>4.3845999999999998</v>
      </c>
      <c r="CU1229" s="9">
        <v>6.1185999999999998</v>
      </c>
    </row>
    <row r="1230" spans="1:99" hidden="1" x14ac:dyDescent="0.25">
      <c r="A1230" s="8">
        <v>37048</v>
      </c>
      <c r="B1230" s="5">
        <f t="shared" si="48"/>
        <v>1224</v>
      </c>
      <c r="C1230" s="9"/>
      <c r="E1230" s="16">
        <v>3.71</v>
      </c>
      <c r="F1230" s="16">
        <v>3.3</v>
      </c>
      <c r="G1230" s="16">
        <v>3.7549999999999999</v>
      </c>
      <c r="H1230" s="16">
        <v>3.63</v>
      </c>
      <c r="I1230" s="16">
        <v>2.7050000000000001</v>
      </c>
      <c r="J1230" s="16">
        <v>2.4849999999999999</v>
      </c>
      <c r="K1230" s="16">
        <v>3.56</v>
      </c>
      <c r="L1230" s="16">
        <v>3.76</v>
      </c>
      <c r="M1230" s="16">
        <v>7.1150000000000002</v>
      </c>
      <c r="N1230" s="16">
        <v>3.7650000000000001</v>
      </c>
      <c r="O1230" s="16">
        <v>3.86</v>
      </c>
      <c r="P1230" s="16">
        <v>4.08</v>
      </c>
      <c r="Q1230" s="16">
        <v>3.64</v>
      </c>
      <c r="R1230" s="16">
        <v>3.415</v>
      </c>
      <c r="S1230" s="16">
        <v>3.74</v>
      </c>
      <c r="T1230" s="16">
        <v>3.71</v>
      </c>
      <c r="U1230" s="16">
        <v>3.9249999999999998</v>
      </c>
      <c r="V1230" s="16">
        <v>4.07</v>
      </c>
      <c r="W1230" s="16">
        <v>3.56</v>
      </c>
      <c r="X1230" s="16">
        <v>3.56</v>
      </c>
      <c r="Y1230" s="16">
        <v>4.1150000000000002</v>
      </c>
      <c r="AA1230" s="1">
        <v>3.89</v>
      </c>
      <c r="AB1230" s="1">
        <v>3.8010000000000002</v>
      </c>
      <c r="AC1230" s="179">
        <f t="shared" si="47"/>
        <v>0</v>
      </c>
      <c r="AE1230" s="9">
        <v>3.8010000000000002</v>
      </c>
      <c r="AF1230" s="9">
        <v>3.31395510520999</v>
      </c>
      <c r="AG1230" s="9">
        <v>3.851</v>
      </c>
      <c r="AH1230" s="9">
        <v>3.7810000000000001</v>
      </c>
      <c r="AI1230" s="9">
        <v>2.9910000000000001</v>
      </c>
      <c r="AJ1230" s="9">
        <v>2.5810000000000004</v>
      </c>
      <c r="AK1230" s="9">
        <v>3.681</v>
      </c>
      <c r="AL1230" s="9">
        <v>3.8410000000000002</v>
      </c>
      <c r="AM1230" s="9">
        <v>7.101</v>
      </c>
      <c r="AN1230" s="9">
        <v>3.3360000000000003</v>
      </c>
      <c r="AO1230" s="9">
        <v>3.9810000000000003</v>
      </c>
      <c r="AP1230" s="9">
        <v>4.2510000000000003</v>
      </c>
      <c r="AQ1230" s="9">
        <v>3.766</v>
      </c>
      <c r="AR1230" s="9">
        <v>4.5110000000000001</v>
      </c>
      <c r="AS1230" s="9">
        <v>3.8160000000000003</v>
      </c>
      <c r="AT1230" s="9">
        <v>3.8085</v>
      </c>
      <c r="AU1230" s="9">
        <v>4.0209999999999999</v>
      </c>
      <c r="AV1230" s="9">
        <v>4.1610000000000005</v>
      </c>
      <c r="AW1230" s="9">
        <v>3.7010000000000001</v>
      </c>
      <c r="AX1230" s="9">
        <v>3.7010000000000001</v>
      </c>
      <c r="AY1230" s="9">
        <v>5.3810000000000002</v>
      </c>
      <c r="BE1230" s="9">
        <v>3.8967500000000004</v>
      </c>
      <c r="BF1230" s="9">
        <v>3.4187387763024981</v>
      </c>
      <c r="BG1230" s="9">
        <v>3.9467500000000002</v>
      </c>
      <c r="BH1230" s="9">
        <v>3.8742500000000004</v>
      </c>
      <c r="BI1230" s="9">
        <v>3.2080000000000002</v>
      </c>
      <c r="BJ1230" s="9">
        <v>2.7417500000000006</v>
      </c>
      <c r="BK1230" s="9">
        <v>3.7767500000000003</v>
      </c>
      <c r="BL1230" s="9">
        <v>3.9248750000000006</v>
      </c>
      <c r="BM1230" s="9">
        <v>6.4592499999999999</v>
      </c>
      <c r="BN1230" s="9">
        <v>3.5530000000000004</v>
      </c>
      <c r="BO1230" s="9">
        <v>4.0754999999999999</v>
      </c>
      <c r="BP1230" s="9">
        <v>4.3317500000000004</v>
      </c>
      <c r="BQ1230" s="9">
        <v>3.8667500000000006</v>
      </c>
      <c r="BR1230" s="9">
        <v>4.9567500000000004</v>
      </c>
      <c r="BS1230" s="9">
        <v>3.9117500000000005</v>
      </c>
      <c r="BT1230" s="9">
        <v>3.9030000000000005</v>
      </c>
      <c r="BU1230" s="9">
        <v>4.1217500000000005</v>
      </c>
      <c r="BV1230" s="9">
        <v>4.2548750000000002</v>
      </c>
      <c r="BW1230" s="9">
        <v>3.7967500000000003</v>
      </c>
      <c r="BX1230" s="9">
        <v>3.7967500000000003</v>
      </c>
      <c r="BY1230" s="9">
        <v>5.5342500000000001</v>
      </c>
      <c r="CA1230" s="9">
        <v>4.2623999999999995</v>
      </c>
      <c r="CB1230" s="9">
        <v>3.8823999999999996</v>
      </c>
      <c r="CC1230" s="9">
        <v>4.4173999999999998</v>
      </c>
      <c r="CD1230" s="9">
        <v>4.2273999999999994</v>
      </c>
      <c r="CE1230" s="9">
        <v>4.0223999999999993</v>
      </c>
      <c r="CF1230" s="9">
        <v>3.9423999999999997</v>
      </c>
      <c r="CG1230" s="9">
        <v>4.1423999999999994</v>
      </c>
      <c r="CH1230" s="9">
        <v>4.2273999999999994</v>
      </c>
      <c r="CI1230" s="9">
        <v>5.6123999999999992</v>
      </c>
      <c r="CJ1230" s="9">
        <v>5.3123999999999993</v>
      </c>
      <c r="CK1230" s="9">
        <v>4.5084</v>
      </c>
      <c r="CL1230" s="9">
        <v>5.6163999999999996</v>
      </c>
      <c r="CM1230" s="9">
        <v>4.2173999999999996</v>
      </c>
      <c r="CN1230" s="9">
        <v>5.4123999999999999</v>
      </c>
      <c r="CO1230" s="9">
        <v>4.2798999999999996</v>
      </c>
      <c r="CP1230" s="9">
        <v>4.2573999999999996</v>
      </c>
      <c r="CQ1230" s="9">
        <v>4.6713999999999993</v>
      </c>
      <c r="CR1230" s="9">
        <v>5.1503999999999994</v>
      </c>
      <c r="CS1230" s="9">
        <v>4.3223999999999991</v>
      </c>
      <c r="CT1230" s="9">
        <v>4.3023999999999996</v>
      </c>
      <c r="CU1230" s="9">
        <v>5.6063999999999998</v>
      </c>
    </row>
    <row r="1231" spans="1:99" hidden="1" x14ac:dyDescent="0.25">
      <c r="A1231" s="8">
        <v>37049</v>
      </c>
      <c r="B1231" s="5">
        <f t="shared" si="48"/>
        <v>1225</v>
      </c>
      <c r="C1231" s="9"/>
      <c r="E1231" s="16">
        <v>3.66</v>
      </c>
      <c r="F1231" s="16">
        <v>3.11</v>
      </c>
      <c r="G1231" s="16">
        <v>3.7050000000000001</v>
      </c>
      <c r="H1231" s="16">
        <v>3.4849999999999999</v>
      </c>
      <c r="I1231" s="16">
        <v>2.4049999999999998</v>
      </c>
      <c r="J1231" s="16">
        <v>2.1850000000000001</v>
      </c>
      <c r="K1231" s="16">
        <v>3.51</v>
      </c>
      <c r="L1231" s="16">
        <v>3.69</v>
      </c>
      <c r="M1231" s="16">
        <v>5.85</v>
      </c>
      <c r="N1231" s="16">
        <v>3.71</v>
      </c>
      <c r="O1231" s="16">
        <v>3.81</v>
      </c>
      <c r="P1231" s="16">
        <v>4.03</v>
      </c>
      <c r="Q1231" s="16">
        <v>3.53</v>
      </c>
      <c r="R1231" s="16">
        <v>3.45</v>
      </c>
      <c r="S1231" s="16">
        <v>3.6949999999999998</v>
      </c>
      <c r="T1231" s="16">
        <v>3.66</v>
      </c>
      <c r="U1231" s="16">
        <v>3.8650000000000002</v>
      </c>
      <c r="V1231" s="16">
        <v>4.0199999999999996</v>
      </c>
      <c r="W1231" s="16">
        <v>3.51</v>
      </c>
      <c r="X1231" s="16">
        <v>3.51</v>
      </c>
      <c r="Y1231" s="16">
        <v>4</v>
      </c>
      <c r="AA1231" s="1">
        <v>3.8</v>
      </c>
      <c r="AB1231" s="1">
        <v>3.79</v>
      </c>
      <c r="AC1231" s="179">
        <f t="shared" si="47"/>
        <v>0</v>
      </c>
      <c r="AE1231" s="9">
        <v>3.79</v>
      </c>
      <c r="AF1231" s="9">
        <v>3.3083583679692499</v>
      </c>
      <c r="AG1231" s="9">
        <v>3.835</v>
      </c>
      <c r="AH1231" s="9">
        <v>3.7349999999999999</v>
      </c>
      <c r="AI1231" s="9">
        <v>2.91</v>
      </c>
      <c r="AJ1231" s="9">
        <v>2.4700000000000002</v>
      </c>
      <c r="AK1231" s="9">
        <v>3.67</v>
      </c>
      <c r="AL1231" s="9">
        <v>3.83</v>
      </c>
      <c r="AM1231" s="9">
        <v>6.24</v>
      </c>
      <c r="AN1231" s="9">
        <v>3.34</v>
      </c>
      <c r="AO1231" s="9">
        <v>3.97</v>
      </c>
      <c r="AP1231" s="9">
        <v>4.24</v>
      </c>
      <c r="AQ1231" s="9">
        <v>3.74</v>
      </c>
      <c r="AR1231" s="9">
        <v>4.29</v>
      </c>
      <c r="AS1231" s="9">
        <v>3.8050000000000002</v>
      </c>
      <c r="AT1231" s="9">
        <v>3.7949999999999999</v>
      </c>
      <c r="AU1231" s="9">
        <v>4.01</v>
      </c>
      <c r="AV1231" s="9">
        <v>4.1500000000000004</v>
      </c>
      <c r="AW1231" s="9">
        <v>3.68</v>
      </c>
      <c r="AX1231" s="9">
        <v>3.68</v>
      </c>
      <c r="AY1231" s="9">
        <v>4.8899999999999997</v>
      </c>
      <c r="BE1231" s="9">
        <v>3.8887499999999999</v>
      </c>
      <c r="BF1231" s="9">
        <v>3.4120895919923124</v>
      </c>
      <c r="BG1231" s="9">
        <v>3.9337499999999999</v>
      </c>
      <c r="BH1231" s="9">
        <v>3.8450000000000002</v>
      </c>
      <c r="BI1231" s="9">
        <v>3.1625000000000001</v>
      </c>
      <c r="BJ1231" s="9">
        <v>2.6662499999999998</v>
      </c>
      <c r="BK1231" s="9">
        <v>3.7687499999999998</v>
      </c>
      <c r="BL1231" s="9">
        <v>3.9168750000000001</v>
      </c>
      <c r="BM1231" s="9">
        <v>5.9012500000000001</v>
      </c>
      <c r="BN1231" s="9">
        <v>3.5487500000000001</v>
      </c>
      <c r="BO1231" s="9">
        <v>4.0674999999999999</v>
      </c>
      <c r="BP1231" s="9">
        <v>4.3237500000000004</v>
      </c>
      <c r="BQ1231" s="9">
        <v>3.8487499999999999</v>
      </c>
      <c r="BR1231" s="9">
        <v>4.5137499999999999</v>
      </c>
      <c r="BS1231" s="9">
        <v>3.9037500000000001</v>
      </c>
      <c r="BT1231" s="9">
        <v>3.8943750000000001</v>
      </c>
      <c r="BU1231" s="9">
        <v>4.1137499999999996</v>
      </c>
      <c r="BV1231" s="9">
        <v>4.2468750000000002</v>
      </c>
      <c r="BW1231" s="9">
        <v>3.7787500000000001</v>
      </c>
      <c r="BX1231" s="9">
        <v>3.7787500000000001</v>
      </c>
      <c r="BY1231" s="9">
        <v>4.9862500000000001</v>
      </c>
      <c r="CA1231" s="9">
        <v>4.263399999999999</v>
      </c>
      <c r="CB1231" s="9">
        <v>3.8833999999999991</v>
      </c>
      <c r="CC1231" s="9">
        <v>4.4083999999999985</v>
      </c>
      <c r="CD1231" s="9">
        <v>4.2083999999999993</v>
      </c>
      <c r="CE1231" s="9">
        <v>4.013399999999999</v>
      </c>
      <c r="CF1231" s="9">
        <v>3.9233999999999991</v>
      </c>
      <c r="CG1231" s="9">
        <v>4.1433999999999989</v>
      </c>
      <c r="CH1231" s="9">
        <v>4.2283999999999988</v>
      </c>
      <c r="CI1231" s="9">
        <v>5.3233999999999995</v>
      </c>
      <c r="CJ1231" s="9">
        <v>5.0233999999999988</v>
      </c>
      <c r="CK1231" s="9">
        <v>4.5093999999999994</v>
      </c>
      <c r="CL1231" s="9">
        <v>5.6173999999999991</v>
      </c>
      <c r="CM1231" s="9">
        <v>4.2083999999999993</v>
      </c>
      <c r="CN1231" s="9">
        <v>5.1233999999999993</v>
      </c>
      <c r="CO1231" s="9">
        <v>4.280899999999999</v>
      </c>
      <c r="CP1231" s="9">
        <v>4.2583999999999991</v>
      </c>
      <c r="CQ1231" s="9">
        <v>4.6723999999999988</v>
      </c>
      <c r="CR1231" s="9">
        <v>5.1513999999999989</v>
      </c>
      <c r="CS1231" s="9">
        <v>4.303399999999999</v>
      </c>
      <c r="CT1231" s="9">
        <v>4.2833999999999985</v>
      </c>
      <c r="CU1231" s="9">
        <v>5.3173999999999992</v>
      </c>
    </row>
    <row r="1232" spans="1:99" hidden="1" x14ac:dyDescent="0.25">
      <c r="A1232" s="8">
        <v>37050</v>
      </c>
      <c r="B1232" s="5">
        <f t="shared" si="48"/>
        <v>1226</v>
      </c>
      <c r="C1232" s="9"/>
      <c r="E1232" s="16">
        <v>3.77</v>
      </c>
      <c r="F1232" s="16">
        <v>3.222</v>
      </c>
      <c r="G1232" s="16">
        <v>3.8149999999999999</v>
      </c>
      <c r="H1232" s="16">
        <v>3.62</v>
      </c>
      <c r="I1232" s="16">
        <v>2.3325</v>
      </c>
      <c r="J1232" s="16">
        <v>1.92</v>
      </c>
      <c r="K1232" s="16">
        <v>3.62</v>
      </c>
      <c r="L1232" s="16">
        <v>3.81</v>
      </c>
      <c r="M1232" s="16">
        <v>6.5</v>
      </c>
      <c r="N1232" s="16">
        <v>3.835</v>
      </c>
      <c r="O1232" s="16">
        <v>3.9249999999999998</v>
      </c>
      <c r="P1232" s="16">
        <v>4.1500000000000004</v>
      </c>
      <c r="Q1232" s="16">
        <v>3.6549999999999998</v>
      </c>
      <c r="R1232" s="16">
        <v>3.85</v>
      </c>
      <c r="S1232" s="16">
        <v>3.77</v>
      </c>
      <c r="T1232" s="16">
        <v>3.75</v>
      </c>
      <c r="U1232" s="16">
        <v>3.98</v>
      </c>
      <c r="V1232" s="16">
        <v>4.1399999999999997</v>
      </c>
      <c r="W1232" s="16">
        <v>3.62</v>
      </c>
      <c r="X1232" s="16">
        <v>3.62</v>
      </c>
      <c r="Y1232" s="16">
        <v>5</v>
      </c>
      <c r="AA1232" s="1">
        <v>3.76</v>
      </c>
      <c r="AB1232" s="1">
        <v>3.9220000000000002</v>
      </c>
      <c r="AC1232" s="179">
        <f t="shared" si="47"/>
        <v>0</v>
      </c>
      <c r="AE1232" s="9">
        <v>3.9220000000000002</v>
      </c>
      <c r="AF1232" s="9">
        <v>3.4042867485295703</v>
      </c>
      <c r="AG1232" s="9">
        <v>3.9670000000000001</v>
      </c>
      <c r="AH1232" s="9">
        <v>3.8495000000000004</v>
      </c>
      <c r="AI1232" s="9">
        <v>2.9720000000000004</v>
      </c>
      <c r="AJ1232" s="9">
        <v>2.5220000000000002</v>
      </c>
      <c r="AK1232" s="9">
        <v>3.7970000000000002</v>
      </c>
      <c r="AL1232" s="9">
        <v>3.9595000000000002</v>
      </c>
      <c r="AM1232" s="9">
        <v>7.3719999999999999</v>
      </c>
      <c r="AN1232" s="9">
        <v>3.4620000000000002</v>
      </c>
      <c r="AO1232" s="9">
        <v>4.1020000000000003</v>
      </c>
      <c r="AP1232" s="9">
        <v>4.3719999999999999</v>
      </c>
      <c r="AQ1232" s="9">
        <v>3.8645</v>
      </c>
      <c r="AR1232" s="9">
        <v>4.8220000000000001</v>
      </c>
      <c r="AS1232" s="9">
        <v>3.9370000000000003</v>
      </c>
      <c r="AT1232" s="9">
        <v>3.927</v>
      </c>
      <c r="AU1232" s="9">
        <v>4.1420000000000003</v>
      </c>
      <c r="AV1232" s="9">
        <v>4.282</v>
      </c>
      <c r="AW1232" s="9">
        <v>3.802</v>
      </c>
      <c r="AX1232" s="9">
        <v>3.802</v>
      </c>
      <c r="AY1232" s="9">
        <v>5.8220000000000001</v>
      </c>
      <c r="BE1232" s="9">
        <v>4.0292499999999993</v>
      </c>
      <c r="BF1232" s="9">
        <v>3.5435716871323919</v>
      </c>
      <c r="BG1232" s="9">
        <v>4.0742499999999993</v>
      </c>
      <c r="BH1232" s="9">
        <v>3.9767499999999991</v>
      </c>
      <c r="BI1232" s="9">
        <v>3.2704999999999993</v>
      </c>
      <c r="BJ1232" s="9">
        <v>2.7417499999999997</v>
      </c>
      <c r="BK1232" s="9">
        <v>3.9042499999999993</v>
      </c>
      <c r="BL1232" s="9">
        <v>4.0567499999999992</v>
      </c>
      <c r="BM1232" s="9">
        <v>7.0292499999999993</v>
      </c>
      <c r="BN1232" s="9">
        <v>3.6867499999999991</v>
      </c>
      <c r="BO1232" s="9">
        <v>4.2079999999999993</v>
      </c>
      <c r="BP1232" s="9">
        <v>4.4642499999999989</v>
      </c>
      <c r="BQ1232" s="9">
        <v>3.9854999999999992</v>
      </c>
      <c r="BR1232" s="9">
        <v>5.0542499999999997</v>
      </c>
      <c r="BS1232" s="9">
        <v>4.044249999999999</v>
      </c>
      <c r="BT1232" s="9">
        <v>4.0348749999999995</v>
      </c>
      <c r="BU1232" s="9">
        <v>4.254249999999999</v>
      </c>
      <c r="BV1232" s="9">
        <v>4.3873749999999996</v>
      </c>
      <c r="BW1232" s="9">
        <v>3.9092499999999992</v>
      </c>
      <c r="BX1232" s="9">
        <v>3.9092499999999992</v>
      </c>
      <c r="BY1232" s="9">
        <v>5.9667499999999993</v>
      </c>
      <c r="CA1232" s="9">
        <v>4.4146000000000001</v>
      </c>
      <c r="CB1232" s="9">
        <v>4.0346000000000002</v>
      </c>
      <c r="CC1232" s="9">
        <v>4.5646000000000004</v>
      </c>
      <c r="CD1232" s="9">
        <v>4.3546000000000005</v>
      </c>
      <c r="CE1232" s="9">
        <v>4.1446000000000005</v>
      </c>
      <c r="CF1232" s="9">
        <v>4.0595999999999997</v>
      </c>
      <c r="CG1232" s="9">
        <v>4.2896000000000001</v>
      </c>
      <c r="CH1232" s="9">
        <v>4.3795999999999999</v>
      </c>
      <c r="CI1232" s="9">
        <v>5.8646000000000003</v>
      </c>
      <c r="CJ1232" s="9">
        <v>5.5145999999999997</v>
      </c>
      <c r="CK1232" s="9">
        <v>4.6606000000000005</v>
      </c>
      <c r="CL1232" s="9">
        <v>5.7686000000000002</v>
      </c>
      <c r="CM1232" s="9">
        <v>4.3596000000000004</v>
      </c>
      <c r="CN1232" s="9">
        <v>5.6146000000000003</v>
      </c>
      <c r="CO1232" s="9">
        <v>4.4321000000000002</v>
      </c>
      <c r="CP1232" s="9">
        <v>4.4096000000000002</v>
      </c>
      <c r="CQ1232" s="9">
        <v>4.8235999999999999</v>
      </c>
      <c r="CR1232" s="9">
        <v>5.3026</v>
      </c>
      <c r="CS1232" s="9">
        <v>4.4546000000000001</v>
      </c>
      <c r="CT1232" s="9">
        <v>4.4345999999999997</v>
      </c>
      <c r="CU1232" s="9">
        <v>5.8635999999999999</v>
      </c>
    </row>
    <row r="1233" spans="1:99" hidden="1" x14ac:dyDescent="0.25">
      <c r="A1233" s="8">
        <v>37053</v>
      </c>
      <c r="B1233" s="5">
        <f t="shared" si="48"/>
        <v>1227</v>
      </c>
      <c r="C1233" s="9"/>
      <c r="E1233" s="16">
        <v>4.04</v>
      </c>
      <c r="F1233" s="16">
        <v>3.4910000000000001</v>
      </c>
      <c r="G1233" s="16">
        <v>4.0650000000000004</v>
      </c>
      <c r="H1233" s="16">
        <v>3.8650000000000002</v>
      </c>
      <c r="I1233" s="16">
        <v>2.4550000000000001</v>
      </c>
      <c r="J1233" s="16">
        <v>2.21</v>
      </c>
      <c r="K1233" s="16">
        <v>3.89</v>
      </c>
      <c r="L1233" s="16">
        <v>4.07</v>
      </c>
      <c r="M1233" s="16">
        <v>7.39</v>
      </c>
      <c r="N1233" s="16">
        <v>4.09</v>
      </c>
      <c r="O1233" s="16">
        <v>4.1950000000000003</v>
      </c>
      <c r="P1233" s="16">
        <v>4.43</v>
      </c>
      <c r="Q1233" s="16">
        <v>3.9249999999999998</v>
      </c>
      <c r="R1233" s="16">
        <v>3.85</v>
      </c>
      <c r="S1233" s="16">
        <v>4.04</v>
      </c>
      <c r="T1233" s="16">
        <v>4.04</v>
      </c>
      <c r="U1233" s="16">
        <v>4.25</v>
      </c>
      <c r="V1233" s="16">
        <v>4.42</v>
      </c>
      <c r="W1233" s="16">
        <v>3.89</v>
      </c>
      <c r="X1233" s="16">
        <v>3.89</v>
      </c>
      <c r="Y1233" s="16">
        <v>5.74</v>
      </c>
      <c r="AA1233" s="1">
        <v>3.98</v>
      </c>
      <c r="AB1233" s="1">
        <v>4.1790000000000003</v>
      </c>
      <c r="AC1233" s="179">
        <f t="shared" si="47"/>
        <v>0</v>
      </c>
      <c r="AE1233" s="9">
        <v>4.1790000000000003</v>
      </c>
      <c r="AF1233" s="9">
        <v>3.6301468240489303</v>
      </c>
      <c r="AG1233" s="9">
        <v>4.2240000000000002</v>
      </c>
      <c r="AH1233" s="9">
        <v>4.0990000000000002</v>
      </c>
      <c r="AI1233" s="9">
        <v>3.1590000000000003</v>
      </c>
      <c r="AJ1233" s="9">
        <v>2.7540000000000004</v>
      </c>
      <c r="AK1233" s="9">
        <v>4.0540000000000003</v>
      </c>
      <c r="AL1233" s="9">
        <v>4.2164999999999999</v>
      </c>
      <c r="AM1233" s="9">
        <v>7.9790000000000001</v>
      </c>
      <c r="AN1233" s="9">
        <v>3.6890000000000001</v>
      </c>
      <c r="AO1233" s="9">
        <v>4.359</v>
      </c>
      <c r="AP1233" s="9">
        <v>4.6290000000000004</v>
      </c>
      <c r="AQ1233" s="9">
        <v>4.1139999999999999</v>
      </c>
      <c r="AR1233" s="9">
        <v>5.1790000000000003</v>
      </c>
      <c r="AS1233" s="9">
        <v>4.194</v>
      </c>
      <c r="AT1233" s="9">
        <v>4.1840000000000002</v>
      </c>
      <c r="AU1233" s="9">
        <v>4.399</v>
      </c>
      <c r="AV1233" s="9">
        <v>4.5390000000000006</v>
      </c>
      <c r="AW1233" s="9">
        <v>4.0590000000000002</v>
      </c>
      <c r="AX1233" s="9">
        <v>4.0590000000000002</v>
      </c>
      <c r="AY1233" s="9">
        <v>6.3790000000000004</v>
      </c>
      <c r="BE1233" s="9">
        <v>4.2842500000000001</v>
      </c>
      <c r="BF1233" s="9">
        <v>3.7907867060122324</v>
      </c>
      <c r="BG1233" s="9">
        <v>4.32925</v>
      </c>
      <c r="BH1233" s="9">
        <v>4.2167500000000002</v>
      </c>
      <c r="BI1233" s="9">
        <v>3.4642499999999998</v>
      </c>
      <c r="BJ1233" s="9">
        <v>2.9580000000000002</v>
      </c>
      <c r="BK1233" s="9">
        <v>4.1592500000000001</v>
      </c>
      <c r="BL1233" s="9">
        <v>4.31175</v>
      </c>
      <c r="BM1233" s="9">
        <v>7.5967500000000001</v>
      </c>
      <c r="BN1233" s="9">
        <v>3.9267500000000002</v>
      </c>
      <c r="BO1233" s="9">
        <v>4.4630000000000001</v>
      </c>
      <c r="BP1233" s="9">
        <v>4.7192499999999997</v>
      </c>
      <c r="BQ1233" s="9">
        <v>4.2279999999999998</v>
      </c>
      <c r="BR1233" s="9">
        <v>5.3842499999999998</v>
      </c>
      <c r="BS1233" s="9">
        <v>4.2992499999999998</v>
      </c>
      <c r="BT1233" s="9">
        <v>4.2898750000000003</v>
      </c>
      <c r="BU1233" s="9">
        <v>4.5092499999999998</v>
      </c>
      <c r="BV1233" s="9">
        <v>4.6423750000000004</v>
      </c>
      <c r="BW1233" s="9">
        <v>4.16425</v>
      </c>
      <c r="BX1233" s="9">
        <v>4.16425</v>
      </c>
      <c r="BY1233" s="9">
        <v>6.5717499999999998</v>
      </c>
      <c r="CA1233" s="9">
        <v>4.6688000000000001</v>
      </c>
      <c r="CB1233" s="9">
        <v>4.2838000000000003</v>
      </c>
      <c r="CC1233" s="9">
        <v>4.8212999999999999</v>
      </c>
      <c r="CD1233" s="9">
        <v>4.5987999999999998</v>
      </c>
      <c r="CE1233" s="9">
        <v>4.3887999999999998</v>
      </c>
      <c r="CF1233" s="9">
        <v>4.2788000000000004</v>
      </c>
      <c r="CG1233" s="9">
        <v>4.5438000000000001</v>
      </c>
      <c r="CH1233" s="9">
        <v>4.6337999999999999</v>
      </c>
      <c r="CI1233" s="9">
        <v>6.2408000000000001</v>
      </c>
      <c r="CJ1233" s="9">
        <v>5.8708</v>
      </c>
      <c r="CK1233" s="9">
        <v>4.9147999999999996</v>
      </c>
      <c r="CL1233" s="9">
        <v>6.0228000000000002</v>
      </c>
      <c r="CM1233" s="9">
        <v>4.6088000000000005</v>
      </c>
      <c r="CN1233" s="9">
        <v>5.9708000000000006</v>
      </c>
      <c r="CO1233" s="9">
        <v>4.6863000000000001</v>
      </c>
      <c r="CP1233" s="9">
        <v>4.6638000000000002</v>
      </c>
      <c r="CQ1233" s="9">
        <v>5.0777999999999999</v>
      </c>
      <c r="CR1233" s="9">
        <v>5.5568</v>
      </c>
      <c r="CS1233" s="9">
        <v>4.7058</v>
      </c>
      <c r="CT1233" s="9">
        <v>4.6938000000000004</v>
      </c>
      <c r="CU1233" s="9">
        <v>6.2498000000000005</v>
      </c>
    </row>
    <row r="1234" spans="1:99" hidden="1" x14ac:dyDescent="0.25">
      <c r="A1234" s="8">
        <v>37054</v>
      </c>
      <c r="B1234" s="5">
        <f t="shared" si="48"/>
        <v>1228</v>
      </c>
      <c r="C1234" s="9"/>
      <c r="E1234" s="16">
        <v>4.2</v>
      </c>
      <c r="F1234" s="16">
        <v>3.653</v>
      </c>
      <c r="G1234" s="16">
        <v>4.2249999999999996</v>
      </c>
      <c r="H1234" s="16">
        <v>4.0949999999999998</v>
      </c>
      <c r="I1234" s="16">
        <v>2.84</v>
      </c>
      <c r="J1234" s="16">
        <v>2.5299999999999998</v>
      </c>
      <c r="K1234" s="16">
        <v>4.07</v>
      </c>
      <c r="L1234" s="16">
        <v>4.2300000000000004</v>
      </c>
      <c r="M1234" s="16">
        <v>7.6</v>
      </c>
      <c r="N1234" s="16">
        <v>4.2649999999999997</v>
      </c>
      <c r="O1234" s="16">
        <v>4.3550000000000004</v>
      </c>
      <c r="P1234" s="16">
        <v>4.62</v>
      </c>
      <c r="Q1234" s="16">
        <v>4.12</v>
      </c>
      <c r="R1234" s="16">
        <v>3.75</v>
      </c>
      <c r="S1234" s="16">
        <v>4.2</v>
      </c>
      <c r="T1234" s="16">
        <v>4.21</v>
      </c>
      <c r="U1234" s="16">
        <v>4.43</v>
      </c>
      <c r="V1234" s="16">
        <v>4.58</v>
      </c>
      <c r="W1234" s="16">
        <v>4.05</v>
      </c>
      <c r="X1234" s="16">
        <v>4.05</v>
      </c>
      <c r="Y1234" s="16">
        <v>5.8</v>
      </c>
      <c r="AA1234" s="1">
        <v>4.0999999999999996</v>
      </c>
      <c r="AB1234" s="1">
        <v>4.3010000000000002</v>
      </c>
      <c r="AC1234" s="179">
        <f t="shared" si="47"/>
        <v>0</v>
      </c>
      <c r="AE1234" s="9">
        <v>4.3010000000000002</v>
      </c>
      <c r="AF1234" s="9">
        <v>3.7422417596597501</v>
      </c>
      <c r="AG1234" s="9">
        <v>4.351</v>
      </c>
      <c r="AH1234" s="9">
        <v>4.2510000000000003</v>
      </c>
      <c r="AI1234" s="9">
        <v>3.351</v>
      </c>
      <c r="AJ1234" s="9">
        <v>2.9110000000000005</v>
      </c>
      <c r="AK1234" s="9">
        <v>4.1859999999999999</v>
      </c>
      <c r="AL1234" s="9">
        <v>4.3384999999999998</v>
      </c>
      <c r="AM1234" s="9">
        <v>8.4510000000000005</v>
      </c>
      <c r="AN1234" s="9">
        <v>3.871</v>
      </c>
      <c r="AO1234" s="9">
        <v>4.4710000000000001</v>
      </c>
      <c r="AP1234" s="9">
        <v>4.7410000000000005</v>
      </c>
      <c r="AQ1234" s="9">
        <v>4.2510000000000003</v>
      </c>
      <c r="AR1234" s="9">
        <v>5.3010000000000002</v>
      </c>
      <c r="AS1234" s="9">
        <v>4.3159999999999998</v>
      </c>
      <c r="AT1234" s="9">
        <v>4.306</v>
      </c>
      <c r="AU1234" s="9">
        <v>4.5110000000000001</v>
      </c>
      <c r="AV1234" s="9">
        <v>4.6610000000000005</v>
      </c>
      <c r="AW1234" s="9">
        <v>4.2010000000000005</v>
      </c>
      <c r="AX1234" s="9">
        <v>4.2010000000000005</v>
      </c>
      <c r="AY1234" s="9">
        <v>6.9009999999999998</v>
      </c>
      <c r="BE1234" s="9">
        <v>4.4104999999999999</v>
      </c>
      <c r="BF1234" s="9">
        <v>3.9108104399149375</v>
      </c>
      <c r="BG1234" s="9">
        <v>4.4604999999999997</v>
      </c>
      <c r="BH1234" s="9">
        <v>4.3555000000000001</v>
      </c>
      <c r="BI1234" s="9">
        <v>3.633</v>
      </c>
      <c r="BJ1234" s="9">
        <v>3.1467499999999999</v>
      </c>
      <c r="BK1234" s="9">
        <v>4.2954999999999997</v>
      </c>
      <c r="BL1234" s="9">
        <v>4.4379999999999997</v>
      </c>
      <c r="BM1234" s="9">
        <v>8.035499999999999</v>
      </c>
      <c r="BN1234" s="9">
        <v>4.0779999999999994</v>
      </c>
      <c r="BO1234" s="9">
        <v>4.5804999999999998</v>
      </c>
      <c r="BP1234" s="9">
        <v>4.843</v>
      </c>
      <c r="BQ1234" s="9">
        <v>4.3617499999999998</v>
      </c>
      <c r="BR1234" s="9">
        <v>5.5354999999999999</v>
      </c>
      <c r="BS1234" s="9">
        <v>4.4254999999999995</v>
      </c>
      <c r="BT1234" s="9">
        <v>4.4161250000000001</v>
      </c>
      <c r="BU1234" s="9">
        <v>4.6230000000000002</v>
      </c>
      <c r="BV1234" s="9">
        <v>4.7686250000000001</v>
      </c>
      <c r="BW1234" s="9">
        <v>4.3105000000000002</v>
      </c>
      <c r="BX1234" s="9">
        <v>4.3105000000000002</v>
      </c>
      <c r="BY1234" s="9">
        <v>6.9979999999999993</v>
      </c>
      <c r="CA1234" s="9">
        <v>4.7983999999999991</v>
      </c>
      <c r="CB1234" s="9">
        <v>4.4183999999999992</v>
      </c>
      <c r="CC1234" s="9">
        <v>4.9533999999999994</v>
      </c>
      <c r="CD1234" s="9">
        <v>4.7283999999999988</v>
      </c>
      <c r="CE1234" s="9">
        <v>4.5383999999999993</v>
      </c>
      <c r="CF1234" s="9">
        <v>4.4333999999999989</v>
      </c>
      <c r="CG1234" s="9">
        <v>4.6833999999999989</v>
      </c>
      <c r="CH1234" s="9">
        <v>4.763399999999999</v>
      </c>
      <c r="CI1234" s="9">
        <v>6.4103999999999992</v>
      </c>
      <c r="CJ1234" s="9">
        <v>6.0603999999999996</v>
      </c>
      <c r="CK1234" s="9">
        <v>5.0443999999999996</v>
      </c>
      <c r="CL1234" s="9">
        <v>6.1523999999999992</v>
      </c>
      <c r="CM1234" s="9">
        <v>4.7383999999999995</v>
      </c>
      <c r="CN1234" s="9">
        <v>6.1603999999999992</v>
      </c>
      <c r="CO1234" s="9">
        <v>4.8158999999999992</v>
      </c>
      <c r="CP1234" s="9">
        <v>4.7933999999999992</v>
      </c>
      <c r="CQ1234" s="9">
        <v>5.2073999999999989</v>
      </c>
      <c r="CR1234" s="9">
        <v>5.686399999999999</v>
      </c>
      <c r="CS1234" s="9">
        <v>4.8383999999999991</v>
      </c>
      <c r="CT1234" s="9">
        <v>4.8283999999999994</v>
      </c>
      <c r="CU1234" s="9">
        <v>6.4393999999999991</v>
      </c>
    </row>
    <row r="1235" spans="1:99" hidden="1" x14ac:dyDescent="0.25">
      <c r="A1235" s="8">
        <v>37055</v>
      </c>
      <c r="B1235" s="5">
        <f t="shared" si="48"/>
        <v>1229</v>
      </c>
      <c r="C1235" s="9"/>
      <c r="E1235" s="16">
        <v>4.01</v>
      </c>
      <c r="F1235" s="16">
        <v>3.6739999999999999</v>
      </c>
      <c r="G1235" s="16">
        <v>4.0350000000000001</v>
      </c>
      <c r="H1235" s="16">
        <v>3.835</v>
      </c>
      <c r="I1235" s="16">
        <v>2.7149999999999999</v>
      </c>
      <c r="J1235" s="16">
        <v>2.54</v>
      </c>
      <c r="K1235" s="16">
        <v>3.86</v>
      </c>
      <c r="L1235" s="16">
        <v>4.05</v>
      </c>
      <c r="M1235" s="16">
        <v>6.25</v>
      </c>
      <c r="N1235" s="16">
        <v>4.0650000000000004</v>
      </c>
      <c r="O1235" s="16">
        <v>4.18</v>
      </c>
      <c r="P1235" s="16">
        <v>4.43</v>
      </c>
      <c r="Q1235" s="16">
        <v>3.92</v>
      </c>
      <c r="R1235" s="16">
        <v>3.55</v>
      </c>
      <c r="S1235" s="16">
        <v>4.04</v>
      </c>
      <c r="T1235" s="16">
        <v>4.0199999999999996</v>
      </c>
      <c r="U1235" s="16">
        <v>4.2699999999999996</v>
      </c>
      <c r="V1235" s="16">
        <v>4.4000000000000004</v>
      </c>
      <c r="W1235" s="16">
        <v>3.86</v>
      </c>
      <c r="X1235" s="16">
        <v>3.86</v>
      </c>
      <c r="Y1235" s="16">
        <v>4.0999999999999996</v>
      </c>
      <c r="AA1235" s="1">
        <v>4.29</v>
      </c>
      <c r="AB1235" s="1">
        <v>4.1120000000000001</v>
      </c>
      <c r="AC1235" s="179">
        <f t="shared" si="47"/>
        <v>0</v>
      </c>
      <c r="AE1235" s="9">
        <v>4.1120000000000001</v>
      </c>
      <c r="AF1235" s="9">
        <v>3.6028972424910402</v>
      </c>
      <c r="AG1235" s="9">
        <v>4.157</v>
      </c>
      <c r="AH1235" s="9">
        <v>4.0620000000000003</v>
      </c>
      <c r="AI1235" s="9">
        <v>3.1420000000000003</v>
      </c>
      <c r="AJ1235" s="9">
        <v>2.7770000000000001</v>
      </c>
      <c r="AK1235" s="9">
        <v>3.992</v>
      </c>
      <c r="AL1235" s="9">
        <v>4.1494999999999997</v>
      </c>
      <c r="AM1235" s="9">
        <v>7.4619999999999997</v>
      </c>
      <c r="AN1235" s="9">
        <v>3.6920000000000002</v>
      </c>
      <c r="AO1235" s="9">
        <v>4.282</v>
      </c>
      <c r="AP1235" s="9">
        <v>4.5520000000000005</v>
      </c>
      <c r="AQ1235" s="9">
        <v>4.0620000000000003</v>
      </c>
      <c r="AR1235" s="9">
        <v>4.8120000000000003</v>
      </c>
      <c r="AS1235" s="9">
        <v>4.1269999999999998</v>
      </c>
      <c r="AT1235" s="9">
        <v>4.117</v>
      </c>
      <c r="AU1235" s="9">
        <v>4.3220000000000001</v>
      </c>
      <c r="AV1235" s="9">
        <v>4.4720000000000004</v>
      </c>
      <c r="AW1235" s="9">
        <v>4.0019999999999998</v>
      </c>
      <c r="AX1235" s="9">
        <v>4.0019999999999998</v>
      </c>
      <c r="AY1235" s="9">
        <v>5.8620000000000001</v>
      </c>
      <c r="BE1235" s="9">
        <v>4.2242500000000005</v>
      </c>
      <c r="BF1235" s="9">
        <v>3.7519743106227605</v>
      </c>
      <c r="BG1235" s="9">
        <v>4.2692500000000004</v>
      </c>
      <c r="BH1235" s="9">
        <v>4.1717500000000003</v>
      </c>
      <c r="BI1235" s="9">
        <v>3.4267500000000006</v>
      </c>
      <c r="BJ1235" s="9">
        <v>2.9980000000000002</v>
      </c>
      <c r="BK1235" s="9">
        <v>4.1042500000000004</v>
      </c>
      <c r="BL1235" s="9">
        <v>4.2517500000000004</v>
      </c>
      <c r="BM1235" s="9">
        <v>7.261750000000001</v>
      </c>
      <c r="BN1235" s="9">
        <v>3.9030000000000005</v>
      </c>
      <c r="BO1235" s="9">
        <v>4.3942500000000004</v>
      </c>
      <c r="BP1235" s="9">
        <v>4.6530000000000005</v>
      </c>
      <c r="BQ1235" s="9">
        <v>4.1755000000000004</v>
      </c>
      <c r="BR1235" s="9">
        <v>5.0867500000000003</v>
      </c>
      <c r="BS1235" s="9">
        <v>4.2392500000000002</v>
      </c>
      <c r="BT1235" s="9">
        <v>4.2298750000000007</v>
      </c>
      <c r="BU1235" s="9">
        <v>4.4355000000000002</v>
      </c>
      <c r="BV1235" s="9">
        <v>4.5823750000000008</v>
      </c>
      <c r="BW1235" s="9">
        <v>4.1142500000000002</v>
      </c>
      <c r="BX1235" s="9">
        <v>4.1142500000000002</v>
      </c>
      <c r="BY1235" s="9">
        <v>6.06175</v>
      </c>
      <c r="CA1235" s="9">
        <v>4.6224000000000007</v>
      </c>
      <c r="CB1235" s="9">
        <v>4.2494000000000005</v>
      </c>
      <c r="CC1235" s="9">
        <v>4.7824000000000009</v>
      </c>
      <c r="CD1235" s="9">
        <v>4.5574000000000003</v>
      </c>
      <c r="CE1235" s="9">
        <v>4.3624000000000009</v>
      </c>
      <c r="CF1235" s="9">
        <v>4.2574000000000005</v>
      </c>
      <c r="CG1235" s="9">
        <v>4.5024000000000006</v>
      </c>
      <c r="CH1235" s="9">
        <v>4.5874000000000006</v>
      </c>
      <c r="CI1235" s="9">
        <v>5.9044000000000008</v>
      </c>
      <c r="CJ1235" s="9">
        <v>5.5764000000000005</v>
      </c>
      <c r="CK1235" s="9">
        <v>4.8684000000000012</v>
      </c>
      <c r="CL1235" s="9">
        <v>5.9364000000000008</v>
      </c>
      <c r="CM1235" s="9">
        <v>4.5649000000000006</v>
      </c>
      <c r="CN1235" s="9">
        <v>5.6644000000000005</v>
      </c>
      <c r="CO1235" s="9">
        <v>4.6399000000000008</v>
      </c>
      <c r="CP1235" s="9">
        <v>4.6174000000000008</v>
      </c>
      <c r="CQ1235" s="9">
        <v>5.0314000000000005</v>
      </c>
      <c r="CR1235" s="9">
        <v>5.4804000000000004</v>
      </c>
      <c r="CS1235" s="9">
        <v>4.6624000000000008</v>
      </c>
      <c r="CT1235" s="9">
        <v>4.652400000000001</v>
      </c>
      <c r="CU1235" s="9">
        <v>5.9634000000000009</v>
      </c>
    </row>
    <row r="1236" spans="1:99" hidden="1" x14ac:dyDescent="0.25">
      <c r="A1236" s="8">
        <v>37056</v>
      </c>
      <c r="B1236" s="5">
        <f t="shared" si="48"/>
        <v>1230</v>
      </c>
      <c r="C1236" s="9"/>
      <c r="E1236" s="16">
        <v>3.93</v>
      </c>
      <c r="F1236" s="16">
        <v>3.4220000000000002</v>
      </c>
      <c r="G1236" s="16">
        <v>3.9249999999999998</v>
      </c>
      <c r="H1236" s="16">
        <v>3.7650000000000001</v>
      </c>
      <c r="I1236" s="16">
        <v>2.6949999999999998</v>
      </c>
      <c r="J1236" s="16">
        <v>2.5</v>
      </c>
      <c r="K1236" s="16">
        <v>3.75</v>
      </c>
      <c r="L1236" s="16">
        <v>3.97</v>
      </c>
      <c r="M1236" s="16">
        <v>5.8849999999999998</v>
      </c>
      <c r="N1236" s="16">
        <v>3.9849999999999999</v>
      </c>
      <c r="O1236" s="16">
        <v>4.0999999999999996</v>
      </c>
      <c r="P1236" s="16">
        <v>4.34</v>
      </c>
      <c r="Q1236" s="16">
        <v>3.84</v>
      </c>
      <c r="R1236" s="16">
        <v>3.5350000000000001</v>
      </c>
      <c r="S1236" s="16">
        <v>3.94</v>
      </c>
      <c r="T1236" s="16">
        <v>3.95</v>
      </c>
      <c r="U1236" s="16">
        <v>4.18</v>
      </c>
      <c r="V1236" s="16">
        <v>4.3099999999999996</v>
      </c>
      <c r="W1236" s="16">
        <v>3.75</v>
      </c>
      <c r="X1236" s="16">
        <v>3.75</v>
      </c>
      <c r="Y1236" s="16">
        <v>4.0999999999999996</v>
      </c>
      <c r="AA1236" s="1">
        <v>4.12</v>
      </c>
      <c r="AB1236" s="1">
        <v>4.0380000000000003</v>
      </c>
      <c r="AC1236" s="179">
        <f t="shared" si="47"/>
        <v>0</v>
      </c>
      <c r="AE1236" s="9">
        <v>4.0380000000000003</v>
      </c>
      <c r="AF1236" s="9">
        <v>3.5216616673356205</v>
      </c>
      <c r="AG1236" s="9">
        <v>4.0780000000000003</v>
      </c>
      <c r="AH1236" s="9">
        <v>3.9780000000000002</v>
      </c>
      <c r="AI1236" s="9">
        <v>3.1080000000000001</v>
      </c>
      <c r="AJ1236" s="9">
        <v>2.7530000000000001</v>
      </c>
      <c r="AK1236" s="9">
        <v>3.9130000000000003</v>
      </c>
      <c r="AL1236" s="9">
        <v>4.0754999999999999</v>
      </c>
      <c r="AM1236" s="9">
        <v>7.2380000000000004</v>
      </c>
      <c r="AN1236" s="9">
        <v>3.5780000000000003</v>
      </c>
      <c r="AO1236" s="9">
        <v>4.1980000000000004</v>
      </c>
      <c r="AP1236" s="9">
        <v>4.468</v>
      </c>
      <c r="AQ1236" s="9">
        <v>3.9830000000000001</v>
      </c>
      <c r="AR1236" s="9">
        <v>4.5880000000000001</v>
      </c>
      <c r="AS1236" s="9">
        <v>4.0529999999999999</v>
      </c>
      <c r="AT1236" s="9">
        <v>4.048</v>
      </c>
      <c r="AU1236" s="9">
        <v>4.2480000000000002</v>
      </c>
      <c r="AV1236" s="9">
        <v>4.3980000000000006</v>
      </c>
      <c r="AW1236" s="9">
        <v>3.9180000000000001</v>
      </c>
      <c r="AX1236" s="9">
        <v>3.9180000000000001</v>
      </c>
      <c r="AY1236" s="9">
        <v>5.4380000000000006</v>
      </c>
      <c r="BE1236" s="9">
        <v>4.1375000000000002</v>
      </c>
      <c r="BF1236" s="9">
        <v>3.6484154168339051</v>
      </c>
      <c r="BG1236" s="9">
        <v>4.1775000000000002</v>
      </c>
      <c r="BH1236" s="9">
        <v>4.0774999999999997</v>
      </c>
      <c r="BI1236" s="9">
        <v>3.39</v>
      </c>
      <c r="BJ1236" s="9">
        <v>2.94625</v>
      </c>
      <c r="BK1236" s="9">
        <v>4.00875</v>
      </c>
      <c r="BL1236" s="9">
        <v>4.1656250000000004</v>
      </c>
      <c r="BM1236" s="9">
        <v>7.0625</v>
      </c>
      <c r="BN1236" s="9">
        <v>3.7937500000000002</v>
      </c>
      <c r="BO1236" s="9">
        <v>4.2975000000000003</v>
      </c>
      <c r="BP1236" s="9">
        <v>4.5587499999999999</v>
      </c>
      <c r="BQ1236" s="9">
        <v>4.0812499999999998</v>
      </c>
      <c r="BR1236" s="9">
        <v>4.875</v>
      </c>
      <c r="BS1236" s="9">
        <v>4.1524999999999999</v>
      </c>
      <c r="BT1236" s="9">
        <v>4.1443750000000001</v>
      </c>
      <c r="BU1236" s="9">
        <v>4.3487499999999999</v>
      </c>
      <c r="BV1236" s="9">
        <v>4.4956250000000004</v>
      </c>
      <c r="BW1236" s="9">
        <v>4.0175000000000001</v>
      </c>
      <c r="BX1236" s="9">
        <v>4.0175000000000001</v>
      </c>
      <c r="BY1236" s="9">
        <v>5.7625000000000002</v>
      </c>
      <c r="CA1236" s="9">
        <v>4.5183999999999997</v>
      </c>
      <c r="CB1236" s="9">
        <v>4.1334</v>
      </c>
      <c r="CC1236" s="9">
        <v>4.6633999999999993</v>
      </c>
      <c r="CD1236" s="9">
        <v>4.4433999999999996</v>
      </c>
      <c r="CE1236" s="9">
        <v>4.2484000000000002</v>
      </c>
      <c r="CF1236" s="9">
        <v>4.1483999999999996</v>
      </c>
      <c r="CG1236" s="9">
        <v>4.3883999999999999</v>
      </c>
      <c r="CH1236" s="9">
        <v>4.4809000000000001</v>
      </c>
      <c r="CI1236" s="9">
        <v>5.7804000000000002</v>
      </c>
      <c r="CJ1236" s="9">
        <v>5.4424000000000001</v>
      </c>
      <c r="CK1236" s="9">
        <v>4.7644000000000002</v>
      </c>
      <c r="CL1236" s="9">
        <v>5.8323999999999998</v>
      </c>
      <c r="CM1236" s="9">
        <v>4.4533999999999994</v>
      </c>
      <c r="CN1236" s="9">
        <v>5.5304000000000002</v>
      </c>
      <c r="CO1236" s="9">
        <v>4.5358999999999998</v>
      </c>
      <c r="CP1236" s="9">
        <v>4.5133999999999999</v>
      </c>
      <c r="CQ1236" s="9">
        <v>4.9223999999999997</v>
      </c>
      <c r="CR1236" s="9">
        <v>5.3704000000000001</v>
      </c>
      <c r="CS1236" s="9">
        <v>4.5484</v>
      </c>
      <c r="CT1236" s="9">
        <v>4.5383999999999993</v>
      </c>
      <c r="CU1236" s="9">
        <v>5.8293999999999997</v>
      </c>
    </row>
    <row r="1237" spans="1:99" hidden="1" x14ac:dyDescent="0.25">
      <c r="A1237" s="8">
        <v>37057</v>
      </c>
      <c r="B1237" s="5">
        <f t="shared" si="48"/>
        <v>1231</v>
      </c>
      <c r="C1237" s="9"/>
      <c r="E1237" s="16">
        <v>3.86</v>
      </c>
      <c r="F1237" s="16">
        <v>3.4129999999999998</v>
      </c>
      <c r="G1237" s="16">
        <v>3.84</v>
      </c>
      <c r="H1237" s="16">
        <v>3.7250000000000001</v>
      </c>
      <c r="I1237" s="16">
        <v>2.625</v>
      </c>
      <c r="J1237" s="16">
        <v>2.5950000000000002</v>
      </c>
      <c r="K1237" s="16">
        <v>3.66</v>
      </c>
      <c r="L1237" s="16">
        <v>3.89</v>
      </c>
      <c r="M1237" s="16">
        <v>6.0650000000000004</v>
      </c>
      <c r="N1237" s="16">
        <v>3.915</v>
      </c>
      <c r="O1237" s="16">
        <v>4.03</v>
      </c>
      <c r="P1237" s="16">
        <v>4.26</v>
      </c>
      <c r="Q1237" s="16">
        <v>3.7650000000000001</v>
      </c>
      <c r="R1237" s="16">
        <v>3.4649999999999999</v>
      </c>
      <c r="S1237" s="16">
        <v>3.86</v>
      </c>
      <c r="T1237" s="16">
        <v>3.89</v>
      </c>
      <c r="U1237" s="16">
        <v>4.1100000000000003</v>
      </c>
      <c r="V1237" s="16">
        <v>4.2300000000000004</v>
      </c>
      <c r="W1237" s="16">
        <v>3.66</v>
      </c>
      <c r="X1237" s="16">
        <v>3.66</v>
      </c>
      <c r="Y1237" s="16">
        <v>4.03</v>
      </c>
      <c r="AA1237" s="1">
        <v>3.97</v>
      </c>
      <c r="AB1237" s="1">
        <v>3.9790000000000001</v>
      </c>
      <c r="AC1237" s="179">
        <f t="shared" si="47"/>
        <v>0</v>
      </c>
      <c r="AE1237" s="9">
        <v>3.9790000000000001</v>
      </c>
      <c r="AF1237" s="9">
        <v>3.4645582162073802</v>
      </c>
      <c r="AG1237" s="9">
        <v>4.0040000000000004</v>
      </c>
      <c r="AH1237" s="9">
        <v>3.919</v>
      </c>
      <c r="AI1237" s="9">
        <v>3.069</v>
      </c>
      <c r="AJ1237" s="9">
        <v>2.7490000000000001</v>
      </c>
      <c r="AK1237" s="9">
        <v>3.839</v>
      </c>
      <c r="AL1237" s="9">
        <v>4.0164999999999997</v>
      </c>
      <c r="AM1237" s="9">
        <v>7.1790000000000003</v>
      </c>
      <c r="AN1237" s="9">
        <v>3.5190000000000001</v>
      </c>
      <c r="AO1237" s="9">
        <v>4.1390000000000002</v>
      </c>
      <c r="AP1237" s="9">
        <v>4.4089999999999998</v>
      </c>
      <c r="AQ1237" s="9">
        <v>3.919</v>
      </c>
      <c r="AR1237" s="9">
        <v>4.4790000000000001</v>
      </c>
      <c r="AS1237" s="9">
        <v>3.9940000000000002</v>
      </c>
      <c r="AT1237" s="9">
        <v>3.9889999999999999</v>
      </c>
      <c r="AU1237" s="9">
        <v>4.1890000000000001</v>
      </c>
      <c r="AV1237" s="9">
        <v>4.3390000000000004</v>
      </c>
      <c r="AW1237" s="9">
        <v>3.8490000000000002</v>
      </c>
      <c r="AX1237" s="9">
        <v>3.8490000000000002</v>
      </c>
      <c r="AY1237" s="9">
        <v>5.5289999999999999</v>
      </c>
      <c r="BE1237" s="9">
        <v>4.0772500000000003</v>
      </c>
      <c r="BF1237" s="9">
        <v>3.5761395540518452</v>
      </c>
      <c r="BG1237" s="9">
        <v>4.1022500000000006</v>
      </c>
      <c r="BH1237" s="9">
        <v>4.0122499999999999</v>
      </c>
      <c r="BI1237" s="9">
        <v>3.3397500000000004</v>
      </c>
      <c r="BJ1237" s="9">
        <v>2.9297500000000003</v>
      </c>
      <c r="BK1237" s="9">
        <v>3.9372500000000001</v>
      </c>
      <c r="BL1237" s="9">
        <v>4.1053750000000004</v>
      </c>
      <c r="BM1237" s="9">
        <v>6.8522499999999997</v>
      </c>
      <c r="BN1237" s="9">
        <v>3.7210000000000001</v>
      </c>
      <c r="BO1237" s="9">
        <v>4.2372500000000004</v>
      </c>
      <c r="BP1237" s="9">
        <v>4.4984999999999999</v>
      </c>
      <c r="BQ1237" s="9">
        <v>4.016</v>
      </c>
      <c r="BR1237" s="9">
        <v>4.8022499999999999</v>
      </c>
      <c r="BS1237" s="9">
        <v>4.0922499999999999</v>
      </c>
      <c r="BT1237" s="9">
        <v>4.0841250000000002</v>
      </c>
      <c r="BU1237" s="9">
        <v>4.2885</v>
      </c>
      <c r="BV1237" s="9">
        <v>4.4353750000000005</v>
      </c>
      <c r="BW1237" s="9">
        <v>3.9472500000000004</v>
      </c>
      <c r="BX1237" s="9">
        <v>3.9472500000000004</v>
      </c>
      <c r="BY1237" s="9">
        <v>5.6272500000000001</v>
      </c>
      <c r="CA1237" s="9">
        <v>4.4466000000000001</v>
      </c>
      <c r="CB1237" s="9">
        <v>4.0516000000000005</v>
      </c>
      <c r="CC1237" s="9">
        <v>4.5815999999999999</v>
      </c>
      <c r="CD1237" s="9">
        <v>4.3666</v>
      </c>
      <c r="CE1237" s="9">
        <v>4.1665999999999999</v>
      </c>
      <c r="CF1237" s="9">
        <v>4.0766</v>
      </c>
      <c r="CG1237" s="9">
        <v>4.3066000000000004</v>
      </c>
      <c r="CH1237" s="9">
        <v>4.4091000000000005</v>
      </c>
      <c r="CI1237" s="9">
        <v>5.5066000000000006</v>
      </c>
      <c r="CJ1237" s="9">
        <v>5.2416</v>
      </c>
      <c r="CK1237" s="9">
        <v>4.6926000000000005</v>
      </c>
      <c r="CL1237" s="9">
        <v>5.7406000000000006</v>
      </c>
      <c r="CM1237" s="9">
        <v>4.3815999999999997</v>
      </c>
      <c r="CN1237" s="9">
        <v>5.3166000000000002</v>
      </c>
      <c r="CO1237" s="9">
        <v>4.4641000000000002</v>
      </c>
      <c r="CP1237" s="9">
        <v>4.4416000000000002</v>
      </c>
      <c r="CQ1237" s="9">
        <v>4.8506</v>
      </c>
      <c r="CR1237" s="9">
        <v>5.2906000000000004</v>
      </c>
      <c r="CS1237" s="9">
        <v>4.4615999999999998</v>
      </c>
      <c r="CT1237" s="9">
        <v>4.4516</v>
      </c>
      <c r="CU1237" s="9">
        <v>5.6555999999999997</v>
      </c>
    </row>
    <row r="1238" spans="1:99" hidden="1" x14ac:dyDescent="0.25">
      <c r="A1238" s="8">
        <v>37060</v>
      </c>
      <c r="B1238" s="5">
        <f t="shared" si="48"/>
        <v>1232</v>
      </c>
      <c r="C1238" s="9"/>
      <c r="E1238" s="16">
        <v>3.86</v>
      </c>
      <c r="F1238" s="16">
        <v>3.2810000000000001</v>
      </c>
      <c r="G1238" s="16">
        <v>3.85</v>
      </c>
      <c r="H1238" s="16">
        <v>3.78</v>
      </c>
      <c r="I1238" s="16">
        <v>3.0049999999999999</v>
      </c>
      <c r="J1238" s="16">
        <v>2.605</v>
      </c>
      <c r="K1238" s="16">
        <v>3.69</v>
      </c>
      <c r="L1238" s="16">
        <v>3.89</v>
      </c>
      <c r="M1238" s="16">
        <v>7</v>
      </c>
      <c r="N1238" s="16">
        <v>3.91</v>
      </c>
      <c r="O1238" s="16">
        <v>4.03</v>
      </c>
      <c r="P1238" s="16">
        <v>4.26</v>
      </c>
      <c r="Q1238" s="16">
        <v>3.7749999999999999</v>
      </c>
      <c r="R1238" s="16">
        <v>4</v>
      </c>
      <c r="S1238" s="16">
        <v>3.87</v>
      </c>
      <c r="T1238" s="16">
        <v>3.89</v>
      </c>
      <c r="U1238" s="16">
        <v>4.09</v>
      </c>
      <c r="V1238" s="16">
        <v>4.2300000000000004</v>
      </c>
      <c r="W1238" s="16">
        <v>3.67</v>
      </c>
      <c r="X1238" s="16">
        <v>3.67</v>
      </c>
      <c r="Y1238" s="16">
        <v>4.7</v>
      </c>
      <c r="AA1238" s="1">
        <v>3.95</v>
      </c>
      <c r="AB1238" s="1">
        <v>3.9390000000000001</v>
      </c>
      <c r="AC1238" s="179">
        <f t="shared" si="47"/>
        <v>0</v>
      </c>
      <c r="AE1238" s="9">
        <v>3.9390000000000001</v>
      </c>
      <c r="AF1238" s="9">
        <v>3.40781715373052</v>
      </c>
      <c r="AG1238" s="9">
        <v>3.9689999999999999</v>
      </c>
      <c r="AH1238" s="9">
        <v>3.899</v>
      </c>
      <c r="AI1238" s="9">
        <v>3.1190000000000002</v>
      </c>
      <c r="AJ1238" s="9">
        <v>2.7640000000000002</v>
      </c>
      <c r="AK1238" s="9">
        <v>3.7989999999999999</v>
      </c>
      <c r="AL1238" s="9">
        <v>3.9765000000000001</v>
      </c>
      <c r="AM1238" s="9">
        <v>7.4889999999999999</v>
      </c>
      <c r="AN1238" s="9">
        <v>3.4489999999999998</v>
      </c>
      <c r="AO1238" s="9">
        <v>4.0990000000000002</v>
      </c>
      <c r="AP1238" s="9">
        <v>4.3689999999999998</v>
      </c>
      <c r="AQ1238" s="9">
        <v>3.8890000000000002</v>
      </c>
      <c r="AR1238" s="9">
        <v>4.5890000000000004</v>
      </c>
      <c r="AS1238" s="9">
        <v>3.9540000000000002</v>
      </c>
      <c r="AT1238" s="9">
        <v>3.9489999999999998</v>
      </c>
      <c r="AU1238" s="9">
        <v>4.149</v>
      </c>
      <c r="AV1238" s="9">
        <v>4.2990000000000004</v>
      </c>
      <c r="AW1238" s="9">
        <v>3.8090000000000002</v>
      </c>
      <c r="AX1238" s="9">
        <v>3.8090000000000002</v>
      </c>
      <c r="AY1238" s="9">
        <v>5.6390000000000002</v>
      </c>
      <c r="BE1238" s="9">
        <v>4.0365000000000002</v>
      </c>
      <c r="BF1238" s="9">
        <v>3.5212042884326302</v>
      </c>
      <c r="BG1238" s="9">
        <v>4.0665000000000004</v>
      </c>
      <c r="BH1238" s="9">
        <v>3.9827500000000002</v>
      </c>
      <c r="BI1238" s="9">
        <v>3.3690000000000002</v>
      </c>
      <c r="BJ1238" s="9">
        <v>2.9377500000000003</v>
      </c>
      <c r="BK1238" s="9">
        <v>3.8965000000000001</v>
      </c>
      <c r="BL1238" s="9">
        <v>4.0646250000000004</v>
      </c>
      <c r="BM1238" s="9">
        <v>7.1115000000000004</v>
      </c>
      <c r="BN1238" s="9">
        <v>3.6727500000000002</v>
      </c>
      <c r="BO1238" s="9">
        <v>4.1965000000000003</v>
      </c>
      <c r="BP1238" s="9">
        <v>4.4577499999999999</v>
      </c>
      <c r="BQ1238" s="9">
        <v>3.9802500000000003</v>
      </c>
      <c r="BR1238" s="9">
        <v>4.8864999999999998</v>
      </c>
      <c r="BS1238" s="9">
        <v>4.0514999999999999</v>
      </c>
      <c r="BT1238" s="9">
        <v>4.0433750000000002</v>
      </c>
      <c r="BU1238" s="9">
        <v>4.2477499999999999</v>
      </c>
      <c r="BV1238" s="9">
        <v>4.3946250000000004</v>
      </c>
      <c r="BW1238" s="9">
        <v>3.9065000000000003</v>
      </c>
      <c r="BX1238" s="9">
        <v>3.9065000000000003</v>
      </c>
      <c r="BY1238" s="9">
        <v>5.7115</v>
      </c>
      <c r="CA1238" s="9">
        <v>4.3929999999999998</v>
      </c>
      <c r="CB1238" s="9">
        <v>3.9979999999999998</v>
      </c>
      <c r="CC1238" s="9">
        <v>4.5279999999999996</v>
      </c>
      <c r="CD1238" s="9">
        <v>4.3129999999999997</v>
      </c>
      <c r="CE1238" s="9">
        <v>4.1179999999999994</v>
      </c>
      <c r="CF1238" s="9">
        <v>4.0279999999999996</v>
      </c>
      <c r="CG1238" s="9">
        <v>4.2530000000000001</v>
      </c>
      <c r="CH1238" s="9">
        <v>4.3555000000000001</v>
      </c>
      <c r="CI1238" s="9">
        <v>5.5129999999999999</v>
      </c>
      <c r="CJ1238" s="9">
        <v>5.2359999999999998</v>
      </c>
      <c r="CK1238" s="9">
        <v>4.6389999999999993</v>
      </c>
      <c r="CL1238" s="9">
        <v>5.6869999999999994</v>
      </c>
      <c r="CM1238" s="9">
        <v>4.3279999999999994</v>
      </c>
      <c r="CN1238" s="9">
        <v>5.3109999999999999</v>
      </c>
      <c r="CO1238" s="9">
        <v>4.4104999999999999</v>
      </c>
      <c r="CP1238" s="9">
        <v>4.3879999999999999</v>
      </c>
      <c r="CQ1238" s="9">
        <v>4.7969999999999997</v>
      </c>
      <c r="CR1238" s="9">
        <v>5.2370000000000001</v>
      </c>
      <c r="CS1238" s="9">
        <v>4.4079999999999995</v>
      </c>
      <c r="CT1238" s="9">
        <v>4.3979999999999997</v>
      </c>
      <c r="CU1238" s="9">
        <v>5.65</v>
      </c>
    </row>
    <row r="1239" spans="1:99" hidden="1" x14ac:dyDescent="0.25">
      <c r="A1239" s="8">
        <v>37061</v>
      </c>
      <c r="B1239" s="5">
        <f t="shared" si="48"/>
        <v>1233</v>
      </c>
      <c r="C1239" s="9"/>
      <c r="E1239" s="16">
        <v>3.9</v>
      </c>
      <c r="F1239" s="16">
        <v>3.28</v>
      </c>
      <c r="G1239" s="16">
        <v>3.89</v>
      </c>
      <c r="H1239" s="16">
        <v>3.86</v>
      </c>
      <c r="I1239" s="16">
        <v>2.87</v>
      </c>
      <c r="J1239" s="16">
        <v>2.71</v>
      </c>
      <c r="K1239" s="16">
        <v>3.73</v>
      </c>
      <c r="L1239" s="16">
        <v>3.93</v>
      </c>
      <c r="M1239" s="16">
        <v>6.5</v>
      </c>
      <c r="N1239" s="16">
        <v>3.95</v>
      </c>
      <c r="O1239" s="16">
        <v>4.07</v>
      </c>
      <c r="P1239" s="16">
        <v>4.3099999999999996</v>
      </c>
      <c r="Q1239" s="16">
        <v>3.85</v>
      </c>
      <c r="R1239" s="16">
        <v>3.8</v>
      </c>
      <c r="S1239" s="16">
        <v>3.98</v>
      </c>
      <c r="T1239" s="16">
        <v>3.93</v>
      </c>
      <c r="U1239" s="16">
        <v>4.22</v>
      </c>
      <c r="V1239" s="16">
        <v>4.28</v>
      </c>
      <c r="W1239" s="16">
        <v>3.71</v>
      </c>
      <c r="X1239" s="16">
        <v>3.71</v>
      </c>
      <c r="Y1239" s="16">
        <v>4.4000000000000004</v>
      </c>
      <c r="AA1239" s="1">
        <v>4.0199999999999996</v>
      </c>
      <c r="AB1239" s="1">
        <v>3.9809999999999999</v>
      </c>
      <c r="AC1239" s="179">
        <f t="shared" si="47"/>
        <v>0</v>
      </c>
      <c r="AE1239" s="9">
        <v>3.9809999999999999</v>
      </c>
      <c r="AF1239" s="9">
        <v>3.4399966780214899</v>
      </c>
      <c r="AG1239" s="9">
        <v>4.0110000000000001</v>
      </c>
      <c r="AH1239" s="9">
        <v>3.9359999999999999</v>
      </c>
      <c r="AI1239" s="9">
        <v>3.1109999999999998</v>
      </c>
      <c r="AJ1239" s="9">
        <v>2.7959999999999998</v>
      </c>
      <c r="AK1239" s="9">
        <v>3.8409999999999997</v>
      </c>
      <c r="AL1239" s="9">
        <v>4.0184999999999995</v>
      </c>
      <c r="AM1239" s="9">
        <v>6.7809999999999997</v>
      </c>
      <c r="AN1239" s="9">
        <v>3.4710000000000001</v>
      </c>
      <c r="AO1239" s="9">
        <v>4.141</v>
      </c>
      <c r="AP1239" s="9">
        <v>4.4210000000000003</v>
      </c>
      <c r="AQ1239" s="9">
        <v>3.931</v>
      </c>
      <c r="AR1239" s="9">
        <v>4.3810000000000002</v>
      </c>
      <c r="AS1239" s="9">
        <v>3.996</v>
      </c>
      <c r="AT1239" s="9">
        <v>3.9909999999999997</v>
      </c>
      <c r="AU1239" s="9">
        <v>4.1909999999999998</v>
      </c>
      <c r="AV1239" s="9">
        <v>4.3410000000000002</v>
      </c>
      <c r="AW1239" s="9">
        <v>3.851</v>
      </c>
      <c r="AX1239" s="9">
        <v>3.851</v>
      </c>
      <c r="AY1239" s="9">
        <v>5.2809999999999997</v>
      </c>
      <c r="BE1239" s="9">
        <v>4.06975</v>
      </c>
      <c r="BF1239" s="9">
        <v>3.5432491695053727</v>
      </c>
      <c r="BG1239" s="9">
        <v>4.0997500000000002</v>
      </c>
      <c r="BH1239" s="9">
        <v>4.0122499999999999</v>
      </c>
      <c r="BI1239" s="9">
        <v>3.38225</v>
      </c>
      <c r="BJ1239" s="9">
        <v>2.9597500000000001</v>
      </c>
      <c r="BK1239" s="9">
        <v>3.9297499999999999</v>
      </c>
      <c r="BL1239" s="9">
        <v>4.0978750000000002</v>
      </c>
      <c r="BM1239" s="9">
        <v>6.38225</v>
      </c>
      <c r="BN1239" s="9">
        <v>3.6797499999999999</v>
      </c>
      <c r="BO1239" s="9">
        <v>4.2297500000000001</v>
      </c>
      <c r="BP1239" s="9">
        <v>4.4935</v>
      </c>
      <c r="BQ1239" s="9">
        <v>4.0134999999999996</v>
      </c>
      <c r="BR1239" s="9">
        <v>4.6197499999999998</v>
      </c>
      <c r="BS1239" s="9">
        <v>4.0847499999999997</v>
      </c>
      <c r="BT1239" s="9">
        <v>4.0766249999999999</v>
      </c>
      <c r="BU1239" s="9">
        <v>4.2809999999999997</v>
      </c>
      <c r="BV1239" s="9">
        <v>4.4278750000000002</v>
      </c>
      <c r="BW1239" s="9">
        <v>3.9397500000000001</v>
      </c>
      <c r="BX1239" s="9">
        <v>3.9397500000000001</v>
      </c>
      <c r="BY1239" s="9">
        <v>5.3322500000000002</v>
      </c>
      <c r="CA1239" s="9">
        <v>4.4169999999999998</v>
      </c>
      <c r="CB1239" s="9">
        <v>4.0069999999999997</v>
      </c>
      <c r="CC1239" s="9">
        <v>4.5519999999999996</v>
      </c>
      <c r="CD1239" s="9">
        <v>4.3369999999999997</v>
      </c>
      <c r="CE1239" s="9">
        <v>4.1470000000000002</v>
      </c>
      <c r="CF1239" s="9">
        <v>4.0619999999999994</v>
      </c>
      <c r="CG1239" s="9">
        <v>4.2770000000000001</v>
      </c>
      <c r="CH1239" s="9">
        <v>4.3795000000000002</v>
      </c>
      <c r="CI1239" s="9">
        <v>5.3570000000000002</v>
      </c>
      <c r="CJ1239" s="9">
        <v>5.2059999999999995</v>
      </c>
      <c r="CK1239" s="9">
        <v>4.6630000000000003</v>
      </c>
      <c r="CL1239" s="9">
        <v>5.7110000000000003</v>
      </c>
      <c r="CM1239" s="9">
        <v>4.3519999999999994</v>
      </c>
      <c r="CN1239" s="9">
        <v>5.2809999999999997</v>
      </c>
      <c r="CO1239" s="9">
        <v>4.4344999999999999</v>
      </c>
      <c r="CP1239" s="9">
        <v>4.4119999999999999</v>
      </c>
      <c r="CQ1239" s="9">
        <v>4.8209999999999997</v>
      </c>
      <c r="CR1239" s="9">
        <v>5.2610000000000001</v>
      </c>
      <c r="CS1239" s="9">
        <v>4.4319999999999995</v>
      </c>
      <c r="CT1239" s="9">
        <v>4.4219999999999997</v>
      </c>
      <c r="CU1239" s="9">
        <v>5.62</v>
      </c>
    </row>
    <row r="1240" spans="1:99" hidden="1" x14ac:dyDescent="0.25">
      <c r="A1240" s="8">
        <v>37062</v>
      </c>
      <c r="B1240" s="5">
        <f t="shared" si="48"/>
        <v>1234</v>
      </c>
      <c r="C1240" s="9"/>
      <c r="E1240" s="16">
        <v>3.66</v>
      </c>
      <c r="F1240" s="16">
        <v>3.36</v>
      </c>
      <c r="G1240" s="16">
        <v>3.63</v>
      </c>
      <c r="H1240" s="16">
        <v>3.585</v>
      </c>
      <c r="I1240" s="16">
        <v>2.52</v>
      </c>
      <c r="J1240" s="16">
        <v>2.3125</v>
      </c>
      <c r="K1240" s="16">
        <v>3.49</v>
      </c>
      <c r="L1240" s="16">
        <v>3.69</v>
      </c>
      <c r="M1240" s="16">
        <v>5.95</v>
      </c>
      <c r="N1240" s="16">
        <v>3.71</v>
      </c>
      <c r="O1240" s="16">
        <v>3.8250000000000002</v>
      </c>
      <c r="P1240" s="16">
        <v>4.0599999999999996</v>
      </c>
      <c r="Q1240" s="16">
        <v>3.5750000000000002</v>
      </c>
      <c r="R1240" s="16">
        <v>3.7</v>
      </c>
      <c r="S1240" s="16">
        <v>3.74</v>
      </c>
      <c r="T1240" s="16">
        <v>3.67</v>
      </c>
      <c r="U1240" s="16">
        <v>3.86</v>
      </c>
      <c r="V1240" s="16">
        <v>4.04</v>
      </c>
      <c r="W1240" s="16">
        <v>3.48</v>
      </c>
      <c r="X1240" s="16">
        <v>3.47</v>
      </c>
      <c r="Y1240" s="16">
        <v>4.4000000000000004</v>
      </c>
      <c r="AA1240" s="1">
        <v>3.88</v>
      </c>
      <c r="AB1240" s="1">
        <v>3.734</v>
      </c>
      <c r="AC1240" s="179">
        <f t="shared" si="47"/>
        <v>0</v>
      </c>
      <c r="AE1240" s="9">
        <v>3.734</v>
      </c>
      <c r="AF1240" s="9">
        <v>3.2565616576915</v>
      </c>
      <c r="AG1240" s="9">
        <v>3.7589999999999999</v>
      </c>
      <c r="AH1240" s="9">
        <v>3.6840000000000002</v>
      </c>
      <c r="AI1240" s="9">
        <v>2.8140000000000001</v>
      </c>
      <c r="AJ1240" s="9">
        <v>2.5389999999999997</v>
      </c>
      <c r="AK1240" s="9">
        <v>3.589</v>
      </c>
      <c r="AL1240" s="9">
        <v>3.774</v>
      </c>
      <c r="AM1240" s="9">
        <v>6.5339999999999998</v>
      </c>
      <c r="AN1240" s="9">
        <v>3.2240000000000002</v>
      </c>
      <c r="AO1240" s="9">
        <v>3.8815</v>
      </c>
      <c r="AP1240" s="9">
        <v>4.1740000000000004</v>
      </c>
      <c r="AQ1240" s="9">
        <v>3.6890000000000001</v>
      </c>
      <c r="AR1240" s="9">
        <v>4.1840000000000002</v>
      </c>
      <c r="AS1240" s="9">
        <v>3.7490000000000001</v>
      </c>
      <c r="AT1240" s="9">
        <v>3.7439999999999998</v>
      </c>
      <c r="AU1240" s="9">
        <v>3.9340000000000002</v>
      </c>
      <c r="AV1240" s="9">
        <v>4.0940000000000003</v>
      </c>
      <c r="AW1240" s="9">
        <v>3.6040000000000001</v>
      </c>
      <c r="AX1240" s="9">
        <v>3.6040000000000001</v>
      </c>
      <c r="AY1240" s="9">
        <v>5.0140000000000002</v>
      </c>
      <c r="BE1240" s="9">
        <v>3.8250000000000002</v>
      </c>
      <c r="BF1240" s="9">
        <v>3.3106404144228749</v>
      </c>
      <c r="BG1240" s="9">
        <v>3.85</v>
      </c>
      <c r="BH1240" s="9">
        <v>3.7662499999999999</v>
      </c>
      <c r="BI1240" s="9">
        <v>3.11</v>
      </c>
      <c r="BJ1240" s="9">
        <v>2.7087500000000002</v>
      </c>
      <c r="BK1240" s="9">
        <v>3.68</v>
      </c>
      <c r="BL1240" s="9">
        <v>3.855</v>
      </c>
      <c r="BM1240" s="9">
        <v>6.0875000000000004</v>
      </c>
      <c r="BN1240" s="9">
        <v>3.4087499999999999</v>
      </c>
      <c r="BO1240" s="9">
        <v>3.9762499999999998</v>
      </c>
      <c r="BP1240" s="9">
        <v>4.2487500000000002</v>
      </c>
      <c r="BQ1240" s="9">
        <v>3.7687499999999998</v>
      </c>
      <c r="BR1240" s="9">
        <v>4.3375000000000004</v>
      </c>
      <c r="BS1240" s="9">
        <v>3.84</v>
      </c>
      <c r="BT1240" s="9">
        <v>3.8318750000000001</v>
      </c>
      <c r="BU1240" s="9">
        <v>4.0231250000000003</v>
      </c>
      <c r="BV1240" s="9">
        <v>4.1831250000000004</v>
      </c>
      <c r="BW1240" s="9">
        <v>3.6949999999999998</v>
      </c>
      <c r="BX1240" s="9">
        <v>3.6949999999999998</v>
      </c>
      <c r="BY1240" s="9">
        <v>5.0199999999999996</v>
      </c>
      <c r="CA1240" s="9">
        <v>4.2090000000000005</v>
      </c>
      <c r="CB1240" s="9">
        <v>3.7790000000000004</v>
      </c>
      <c r="CC1240" s="9">
        <v>4.3390000000000004</v>
      </c>
      <c r="CD1240" s="9">
        <v>4.1190000000000007</v>
      </c>
      <c r="CE1240" s="9">
        <v>3.9490000000000007</v>
      </c>
      <c r="CF1240" s="9">
        <v>3.8540000000000005</v>
      </c>
      <c r="CG1240" s="9">
        <v>4.0690000000000008</v>
      </c>
      <c r="CH1240" s="9">
        <v>4.1715000000000009</v>
      </c>
      <c r="CI1240" s="9">
        <v>5.2190000000000003</v>
      </c>
      <c r="CJ1240" s="9">
        <v>5.0730000000000004</v>
      </c>
      <c r="CK1240" s="9">
        <v>4.4450000000000003</v>
      </c>
      <c r="CL1240" s="9">
        <v>5.4810000000000008</v>
      </c>
      <c r="CM1240" s="9">
        <v>4.1290000000000004</v>
      </c>
      <c r="CN1240" s="9">
        <v>5.1230000000000002</v>
      </c>
      <c r="CO1240" s="9">
        <v>4.2265000000000006</v>
      </c>
      <c r="CP1240" s="9">
        <v>4.2040000000000006</v>
      </c>
      <c r="CQ1240" s="9">
        <v>4.5870000000000006</v>
      </c>
      <c r="CR1240" s="9">
        <v>5.0350000000000001</v>
      </c>
      <c r="CS1240" s="9">
        <v>4.2240000000000002</v>
      </c>
      <c r="CT1240" s="9">
        <v>4.2140000000000004</v>
      </c>
      <c r="CU1240" s="9">
        <v>5.5120000000000005</v>
      </c>
    </row>
    <row r="1241" spans="1:99" hidden="1" x14ac:dyDescent="0.25">
      <c r="A1241" s="8">
        <v>37063</v>
      </c>
      <c r="B1241" s="5">
        <f t="shared" si="48"/>
        <v>1235</v>
      </c>
      <c r="C1241" s="9"/>
      <c r="E1241" s="16">
        <v>3.68</v>
      </c>
      <c r="F1241" s="16">
        <v>3.1389999999999998</v>
      </c>
      <c r="G1241" s="16">
        <v>3.65</v>
      </c>
      <c r="H1241" s="16">
        <v>3.5750000000000002</v>
      </c>
      <c r="I1241" s="16">
        <v>2.1524999999999999</v>
      </c>
      <c r="J1241" s="16">
        <v>2.0249999999999999</v>
      </c>
      <c r="K1241" s="16">
        <v>3.51</v>
      </c>
      <c r="L1241" s="16">
        <v>3.72</v>
      </c>
      <c r="M1241" s="16">
        <v>5.35</v>
      </c>
      <c r="N1241" s="16">
        <v>3.73</v>
      </c>
      <c r="O1241" s="16">
        <v>3.855</v>
      </c>
      <c r="P1241" s="16">
        <v>4.08</v>
      </c>
      <c r="Q1241" s="16">
        <v>3.5950000000000002</v>
      </c>
      <c r="R1241" s="16">
        <v>3.5750000000000002</v>
      </c>
      <c r="S1241" s="16">
        <v>3.76</v>
      </c>
      <c r="T1241" s="16">
        <v>3.69</v>
      </c>
      <c r="U1241" s="16">
        <v>3.89</v>
      </c>
      <c r="V1241" s="16">
        <v>4.0599999999999996</v>
      </c>
      <c r="W1241" s="16">
        <v>3.5</v>
      </c>
      <c r="X1241" s="16">
        <v>3.49</v>
      </c>
      <c r="Y1241" s="16">
        <v>4.1500000000000004</v>
      </c>
      <c r="AA1241" s="1">
        <v>3.75</v>
      </c>
      <c r="AB1241" s="1">
        <v>3.7469999999999999</v>
      </c>
      <c r="AC1241" s="179">
        <f t="shared" si="47"/>
        <v>0</v>
      </c>
      <c r="AE1241" s="9">
        <v>3.7469999999999999</v>
      </c>
      <c r="AF1241" s="9">
        <v>3.26371441025662</v>
      </c>
      <c r="AG1241" s="9">
        <v>3.7669999999999999</v>
      </c>
      <c r="AH1241" s="9">
        <v>3.6970000000000001</v>
      </c>
      <c r="AI1241" s="9">
        <v>2.7969999999999997</v>
      </c>
      <c r="AJ1241" s="9">
        <v>2.4619999999999997</v>
      </c>
      <c r="AK1241" s="9">
        <v>3.597</v>
      </c>
      <c r="AL1241" s="9">
        <v>3.7869999999999999</v>
      </c>
      <c r="AM1241" s="9">
        <v>5.9969999999999999</v>
      </c>
      <c r="AN1241" s="9">
        <v>3.2069999999999999</v>
      </c>
      <c r="AO1241" s="9">
        <v>3.8944999999999999</v>
      </c>
      <c r="AP1241" s="9">
        <v>4.1669999999999998</v>
      </c>
      <c r="AQ1241" s="9">
        <v>3.6919999999999997</v>
      </c>
      <c r="AR1241" s="9">
        <v>3.9470000000000001</v>
      </c>
      <c r="AS1241" s="9">
        <v>3.762</v>
      </c>
      <c r="AT1241" s="9">
        <v>3.7569999999999997</v>
      </c>
      <c r="AU1241" s="9">
        <v>3.9419999999999997</v>
      </c>
      <c r="AV1241" s="9">
        <v>4.0969999999999995</v>
      </c>
      <c r="AW1241" s="9">
        <v>3.6069999999999998</v>
      </c>
      <c r="AX1241" s="9">
        <v>3.6069999999999998</v>
      </c>
      <c r="AY1241" s="9">
        <v>4.6970000000000001</v>
      </c>
      <c r="BE1241" s="9">
        <v>3.8287499999999999</v>
      </c>
      <c r="BF1241" s="9">
        <v>3.3129286025641549</v>
      </c>
      <c r="BG1241" s="9">
        <v>3.8487499999999999</v>
      </c>
      <c r="BH1241" s="9">
        <v>3.76</v>
      </c>
      <c r="BI1241" s="9">
        <v>3.1012499999999998</v>
      </c>
      <c r="BJ1241" s="9">
        <v>2.6575000000000002</v>
      </c>
      <c r="BK1241" s="9">
        <v>3.67875</v>
      </c>
      <c r="BL1241" s="9">
        <v>3.8587500000000001</v>
      </c>
      <c r="BM1241" s="9">
        <v>5.55375</v>
      </c>
      <c r="BN1241" s="9">
        <v>3.3937499999999998</v>
      </c>
      <c r="BO1241" s="9">
        <v>3.9750000000000001</v>
      </c>
      <c r="BP1241" s="9">
        <v>4.2262500000000003</v>
      </c>
      <c r="BQ1241" s="9">
        <v>3.7650000000000001</v>
      </c>
      <c r="BR1241" s="9">
        <v>4.0912499999999996</v>
      </c>
      <c r="BS1241" s="9">
        <v>3.84375</v>
      </c>
      <c r="BT1241" s="9">
        <v>3.8356249999999998</v>
      </c>
      <c r="BU1241" s="9">
        <v>4.0233749999999997</v>
      </c>
      <c r="BV1241" s="9">
        <v>4.1712499999999997</v>
      </c>
      <c r="BW1241" s="9">
        <v>3.6887500000000002</v>
      </c>
      <c r="BX1241" s="9">
        <v>3.6887500000000002</v>
      </c>
      <c r="BY1241" s="9">
        <v>4.7162499999999996</v>
      </c>
      <c r="CA1241" s="9">
        <v>4.2195999999999998</v>
      </c>
      <c r="CB1241" s="9">
        <v>3.7795999999999998</v>
      </c>
      <c r="CC1241" s="9">
        <v>4.3445999999999998</v>
      </c>
      <c r="CD1241" s="9">
        <v>4.1196000000000002</v>
      </c>
      <c r="CE1241" s="9">
        <v>3.9596</v>
      </c>
      <c r="CF1241" s="9">
        <v>3.8495999999999997</v>
      </c>
      <c r="CG1241" s="9">
        <v>4.0695999999999994</v>
      </c>
      <c r="CH1241" s="9">
        <v>4.1845999999999997</v>
      </c>
      <c r="CI1241" s="9">
        <v>5.0195999999999996</v>
      </c>
      <c r="CJ1241" s="9">
        <v>4.8735999999999997</v>
      </c>
      <c r="CK1241" s="9">
        <v>4.4555999999999996</v>
      </c>
      <c r="CL1241" s="9">
        <v>5.4836</v>
      </c>
      <c r="CM1241" s="9">
        <v>4.1295999999999999</v>
      </c>
      <c r="CN1241" s="9">
        <v>4.9235999999999995</v>
      </c>
      <c r="CO1241" s="9">
        <v>4.2370999999999999</v>
      </c>
      <c r="CP1241" s="9">
        <v>4.2145999999999999</v>
      </c>
      <c r="CQ1241" s="9">
        <v>4.5975999999999999</v>
      </c>
      <c r="CR1241" s="9">
        <v>5.0375999999999994</v>
      </c>
      <c r="CS1241" s="9">
        <v>4.2295999999999996</v>
      </c>
      <c r="CT1241" s="9">
        <v>4.2195999999999998</v>
      </c>
      <c r="CU1241" s="9">
        <v>5.2425999999999995</v>
      </c>
    </row>
    <row r="1242" spans="1:99" hidden="1" x14ac:dyDescent="0.25">
      <c r="A1242" s="8">
        <v>37064</v>
      </c>
      <c r="B1242" s="5">
        <f t="shared" si="48"/>
        <v>1236</v>
      </c>
      <c r="C1242" s="9"/>
      <c r="E1242" s="16">
        <v>3.68</v>
      </c>
      <c r="F1242" s="16">
        <v>3.129</v>
      </c>
      <c r="G1242" s="16">
        <v>3.65</v>
      </c>
      <c r="H1242" s="16">
        <v>3.6</v>
      </c>
      <c r="I1242" s="16">
        <v>2.35</v>
      </c>
      <c r="J1242" s="16">
        <v>2.2999999999999998</v>
      </c>
      <c r="K1242" s="16">
        <v>3.51</v>
      </c>
      <c r="L1242" s="16">
        <v>3.71</v>
      </c>
      <c r="M1242" s="16">
        <v>5.15</v>
      </c>
      <c r="N1242" s="16">
        <v>3.75</v>
      </c>
      <c r="O1242" s="16">
        <v>3.855</v>
      </c>
      <c r="P1242" s="16">
        <v>4.08</v>
      </c>
      <c r="Q1242" s="16">
        <v>3.6150000000000002</v>
      </c>
      <c r="R1242" s="16">
        <v>3.45</v>
      </c>
      <c r="S1242" s="16">
        <v>3.76</v>
      </c>
      <c r="T1242" s="16">
        <v>3.69</v>
      </c>
      <c r="U1242" s="16">
        <v>3.89</v>
      </c>
      <c r="V1242" s="16">
        <v>4.05</v>
      </c>
      <c r="W1242" s="16">
        <v>3.5</v>
      </c>
      <c r="X1242" s="16">
        <v>3.49</v>
      </c>
      <c r="Y1242" s="16">
        <v>4</v>
      </c>
      <c r="AA1242" s="1">
        <v>3.77</v>
      </c>
      <c r="AB1242" s="1">
        <v>3.742</v>
      </c>
      <c r="AC1242" s="179">
        <f t="shared" si="47"/>
        <v>0</v>
      </c>
      <c r="AE1242" s="9">
        <v>3.742</v>
      </c>
      <c r="AF1242" s="9">
        <v>3.2381797382680801</v>
      </c>
      <c r="AG1242" s="9">
        <v>3.7570000000000001</v>
      </c>
      <c r="AH1242" s="9">
        <v>3.6920000000000002</v>
      </c>
      <c r="AI1242" s="9">
        <v>2.8170000000000002</v>
      </c>
      <c r="AJ1242" s="9">
        <v>2.4470000000000001</v>
      </c>
      <c r="AK1242" s="9">
        <v>3.5720000000000001</v>
      </c>
      <c r="AL1242" s="9">
        <v>3.7795000000000001</v>
      </c>
      <c r="AM1242" s="9">
        <v>5.8420000000000005</v>
      </c>
      <c r="AN1242" s="9">
        <v>3.1219999999999999</v>
      </c>
      <c r="AO1242" s="9">
        <v>3.8895</v>
      </c>
      <c r="AP1242" s="9">
        <v>4.1619999999999999</v>
      </c>
      <c r="AQ1242" s="9">
        <v>3.6869999999999998</v>
      </c>
      <c r="AR1242" s="9">
        <v>3.9420000000000002</v>
      </c>
      <c r="AS1242" s="9">
        <v>3.7570000000000001</v>
      </c>
      <c r="AT1242" s="9">
        <v>3.7494999999999998</v>
      </c>
      <c r="AU1242" s="9">
        <v>3.9369999999999998</v>
      </c>
      <c r="AV1242" s="9">
        <v>4.0919999999999996</v>
      </c>
      <c r="AW1242" s="9">
        <v>3.5819999999999999</v>
      </c>
      <c r="AX1242" s="9">
        <v>3.5819999999999999</v>
      </c>
      <c r="AY1242" s="9">
        <v>4.7919999999999998</v>
      </c>
      <c r="BE1242" s="9">
        <v>3.8217500000000002</v>
      </c>
      <c r="BF1242" s="9">
        <v>3.2870449345670201</v>
      </c>
      <c r="BG1242" s="9">
        <v>3.8367500000000003</v>
      </c>
      <c r="BH1242" s="9">
        <v>3.7505000000000002</v>
      </c>
      <c r="BI1242" s="9">
        <v>3.1080000000000001</v>
      </c>
      <c r="BJ1242" s="9">
        <v>2.64175</v>
      </c>
      <c r="BK1242" s="9">
        <v>3.6517500000000003</v>
      </c>
      <c r="BL1242" s="9">
        <v>3.8492500000000001</v>
      </c>
      <c r="BM1242" s="9">
        <v>5.4967500000000005</v>
      </c>
      <c r="BN1242" s="9">
        <v>3.3417500000000002</v>
      </c>
      <c r="BO1242" s="9">
        <v>3.968</v>
      </c>
      <c r="BP1242" s="9">
        <v>4.2192500000000006</v>
      </c>
      <c r="BQ1242" s="9">
        <v>3.7555000000000001</v>
      </c>
      <c r="BR1242" s="9">
        <v>4.1467499999999999</v>
      </c>
      <c r="BS1242" s="9">
        <v>3.8367500000000003</v>
      </c>
      <c r="BT1242" s="9">
        <v>3.8280000000000003</v>
      </c>
      <c r="BU1242" s="9">
        <v>4.016375</v>
      </c>
      <c r="BV1242" s="9">
        <v>4.16425</v>
      </c>
      <c r="BW1242" s="9">
        <v>3.6617500000000001</v>
      </c>
      <c r="BX1242" s="9">
        <v>3.6617500000000001</v>
      </c>
      <c r="BY1242" s="9">
        <v>4.7342500000000003</v>
      </c>
      <c r="CA1242" s="9">
        <v>4.24</v>
      </c>
      <c r="CB1242" s="9">
        <v>3.7850000000000001</v>
      </c>
      <c r="CC1242" s="9">
        <v>4.3650000000000002</v>
      </c>
      <c r="CD1242" s="9">
        <v>4.1399999999999997</v>
      </c>
      <c r="CE1242" s="9">
        <v>3.98</v>
      </c>
      <c r="CF1242" s="9">
        <v>3.87</v>
      </c>
      <c r="CG1242" s="9">
        <v>4.07</v>
      </c>
      <c r="CH1242" s="9">
        <v>4.2050000000000001</v>
      </c>
      <c r="CI1242" s="9">
        <v>5.05</v>
      </c>
      <c r="CJ1242" s="9">
        <v>4.9039999999999999</v>
      </c>
      <c r="CK1242" s="9">
        <v>4.476</v>
      </c>
      <c r="CL1242" s="9">
        <v>5.5040000000000004</v>
      </c>
      <c r="CM1242" s="9">
        <v>4.1500000000000004</v>
      </c>
      <c r="CN1242" s="9">
        <v>4.9540000000000006</v>
      </c>
      <c r="CO1242" s="9">
        <v>4.2575000000000003</v>
      </c>
      <c r="CP1242" s="9">
        <v>4.2350000000000003</v>
      </c>
      <c r="CQ1242" s="9">
        <v>4.6180000000000003</v>
      </c>
      <c r="CR1242" s="9">
        <v>5.0579999999999998</v>
      </c>
      <c r="CS1242" s="9">
        <v>4.24</v>
      </c>
      <c r="CT1242" s="9">
        <v>4.2300000000000004</v>
      </c>
      <c r="CU1242" s="9">
        <v>5.2729999999999997</v>
      </c>
    </row>
    <row r="1243" spans="1:99" hidden="1" x14ac:dyDescent="0.25">
      <c r="A1243" s="8">
        <v>37067</v>
      </c>
      <c r="B1243" s="5">
        <f t="shared" si="48"/>
        <v>1237</v>
      </c>
      <c r="C1243" s="9"/>
      <c r="E1243" s="16">
        <v>3.43</v>
      </c>
      <c r="F1243" s="16">
        <v>2.7839999999999998</v>
      </c>
      <c r="G1243" s="16">
        <v>3.4</v>
      </c>
      <c r="H1243" s="16">
        <v>3.3450000000000002</v>
      </c>
      <c r="I1243" s="16">
        <v>2.21</v>
      </c>
      <c r="J1243" s="16">
        <v>2.06</v>
      </c>
      <c r="K1243" s="16">
        <v>3.26</v>
      </c>
      <c r="L1243" s="16">
        <v>3.46</v>
      </c>
      <c r="M1243" s="16">
        <v>4.5599999999999996</v>
      </c>
      <c r="N1243" s="16">
        <v>3.46</v>
      </c>
      <c r="O1243" s="16">
        <v>3.65</v>
      </c>
      <c r="P1243" s="16">
        <v>3.93</v>
      </c>
      <c r="Q1243" s="16">
        <v>3.3650000000000002</v>
      </c>
      <c r="R1243" s="16">
        <v>3.26</v>
      </c>
      <c r="S1243" s="16">
        <v>3.55</v>
      </c>
      <c r="T1243" s="16">
        <v>3.43</v>
      </c>
      <c r="U1243" s="16">
        <v>3.65</v>
      </c>
      <c r="V1243" s="16">
        <v>3.85</v>
      </c>
      <c r="W1243" s="16">
        <v>3.25</v>
      </c>
      <c r="X1243" s="16">
        <v>3.24</v>
      </c>
      <c r="Y1243" s="16">
        <v>4</v>
      </c>
      <c r="AA1243" s="1">
        <v>3.63</v>
      </c>
      <c r="AB1243" s="1">
        <v>3.4460000000000002</v>
      </c>
      <c r="AC1243" s="179">
        <f t="shared" si="47"/>
        <v>0</v>
      </c>
      <c r="AE1243" s="9">
        <v>3.4460000000000002</v>
      </c>
      <c r="AF1243" s="9">
        <v>3.0451132565771402</v>
      </c>
      <c r="AG1243" s="9">
        <v>3.4635000000000002</v>
      </c>
      <c r="AH1243" s="9">
        <v>3.3860000000000001</v>
      </c>
      <c r="AI1243" s="9">
        <v>2.4810000000000003</v>
      </c>
      <c r="AJ1243" s="9">
        <v>2.0860000000000003</v>
      </c>
      <c r="AK1243" s="9">
        <v>3.266</v>
      </c>
      <c r="AL1243" s="9">
        <v>3.4835000000000003</v>
      </c>
      <c r="AM1243" s="9">
        <v>4.7460000000000004</v>
      </c>
      <c r="AN1243" s="9">
        <v>2.7460000000000004</v>
      </c>
      <c r="AO1243" s="9">
        <v>3.5935000000000001</v>
      </c>
      <c r="AP1243" s="9">
        <v>3.8660000000000001</v>
      </c>
      <c r="AQ1243" s="9">
        <v>3.3860000000000001</v>
      </c>
      <c r="AR1243" s="9">
        <v>3.3960000000000004</v>
      </c>
      <c r="AS1243" s="9">
        <v>3.4585000000000004</v>
      </c>
      <c r="AT1243" s="9">
        <v>3.4510000000000001</v>
      </c>
      <c r="AU1243" s="9">
        <v>3.641</v>
      </c>
      <c r="AV1243" s="9">
        <v>3.7960000000000003</v>
      </c>
      <c r="AW1243" s="9">
        <v>3.286</v>
      </c>
      <c r="AX1243" s="9">
        <v>3.286</v>
      </c>
      <c r="AY1243" s="9">
        <v>4.0960000000000001</v>
      </c>
      <c r="BE1243" s="9">
        <v>3.5437500000000002</v>
      </c>
      <c r="BF1243" s="9">
        <v>2.9860283141442849</v>
      </c>
      <c r="BG1243" s="9">
        <v>3.5612499999999998</v>
      </c>
      <c r="BH1243" s="9">
        <v>3.4674999999999998</v>
      </c>
      <c r="BI1243" s="9">
        <v>2.8475000000000001</v>
      </c>
      <c r="BJ1243" s="9">
        <v>2.38625</v>
      </c>
      <c r="BK1243" s="9">
        <v>3.36375</v>
      </c>
      <c r="BL1243" s="9">
        <v>3.57125</v>
      </c>
      <c r="BM1243" s="9">
        <v>4.4562499999999998</v>
      </c>
      <c r="BN1243" s="9">
        <v>2.9812500000000002</v>
      </c>
      <c r="BO1243" s="9">
        <v>3.6868750000000001</v>
      </c>
      <c r="BP1243" s="9">
        <v>3.9412500000000001</v>
      </c>
      <c r="BQ1243" s="9">
        <v>3.4762499999999998</v>
      </c>
      <c r="BR1243" s="9">
        <v>3.5687500000000001</v>
      </c>
      <c r="BS1243" s="9">
        <v>3.5562499999999999</v>
      </c>
      <c r="BT1243" s="9">
        <v>3.5493749999999999</v>
      </c>
      <c r="BU1243" s="9">
        <v>3.738375</v>
      </c>
      <c r="BV1243" s="9">
        <v>3.88625</v>
      </c>
      <c r="BW1243" s="9">
        <v>3.38375</v>
      </c>
      <c r="BX1243" s="9">
        <v>3.38375</v>
      </c>
      <c r="BY1243" s="9">
        <v>4.1187500000000004</v>
      </c>
      <c r="CA1243" s="9">
        <v>4.032</v>
      </c>
      <c r="CB1243" s="9">
        <v>3.5470000000000002</v>
      </c>
      <c r="CC1243" s="9">
        <v>4.1520000000000001</v>
      </c>
      <c r="CD1243" s="9">
        <v>3.9295</v>
      </c>
      <c r="CE1243" s="9">
        <v>3.7720000000000002</v>
      </c>
      <c r="CF1243" s="9">
        <v>3.6619999999999999</v>
      </c>
      <c r="CG1243" s="9">
        <v>3.8620000000000001</v>
      </c>
      <c r="CH1243" s="9">
        <v>3.9969999999999999</v>
      </c>
      <c r="CI1243" s="9">
        <v>4.5860000000000003</v>
      </c>
      <c r="CJ1243" s="9">
        <v>4.4400000000000004</v>
      </c>
      <c r="CK1243" s="9">
        <v>4.26</v>
      </c>
      <c r="CL1243" s="9">
        <v>5.2460000000000004</v>
      </c>
      <c r="CM1243" s="9">
        <v>3.9395000000000002</v>
      </c>
      <c r="CN1243" s="9">
        <v>4.49</v>
      </c>
      <c r="CO1243" s="9">
        <v>4.0469999999999997</v>
      </c>
      <c r="CP1243" s="9">
        <v>4.0270000000000001</v>
      </c>
      <c r="CQ1243" s="9">
        <v>4.3719999999999999</v>
      </c>
      <c r="CR1243" s="9">
        <v>4.84</v>
      </c>
      <c r="CS1243" s="9">
        <v>4.032</v>
      </c>
      <c r="CT1243" s="9">
        <v>4.0220000000000002</v>
      </c>
      <c r="CU1243" s="9">
        <v>4.8289999999999997</v>
      </c>
    </row>
    <row r="1244" spans="1:99" hidden="1" x14ac:dyDescent="0.25">
      <c r="A1244" s="8">
        <v>37068</v>
      </c>
      <c r="B1244" s="5">
        <f t="shared" si="48"/>
        <v>1238</v>
      </c>
      <c r="C1244" s="9"/>
      <c r="E1244" s="16">
        <v>3.41</v>
      </c>
      <c r="F1244" s="16">
        <v>2.7629999999999999</v>
      </c>
      <c r="G1244" s="16">
        <v>3.38</v>
      </c>
      <c r="H1244" s="16">
        <v>3.3450000000000002</v>
      </c>
      <c r="I1244" s="16">
        <v>2.0099999999999998</v>
      </c>
      <c r="J1244" s="16">
        <v>2.06</v>
      </c>
      <c r="K1244" s="16">
        <v>3.24</v>
      </c>
      <c r="L1244" s="16">
        <v>3.44</v>
      </c>
      <c r="M1244" s="16">
        <v>4.41</v>
      </c>
      <c r="N1244" s="16">
        <v>3.46</v>
      </c>
      <c r="O1244" s="16">
        <v>3.62</v>
      </c>
      <c r="P1244" s="16">
        <v>4.1100000000000003</v>
      </c>
      <c r="Q1244" s="16">
        <v>3.3450000000000002</v>
      </c>
      <c r="R1244" s="16">
        <v>3.21</v>
      </c>
      <c r="S1244" s="16">
        <v>3.61</v>
      </c>
      <c r="T1244" s="16">
        <v>3.43</v>
      </c>
      <c r="U1244" s="16">
        <v>3.67</v>
      </c>
      <c r="V1244" s="16">
        <v>3.81</v>
      </c>
      <c r="W1244" s="16">
        <v>3.23</v>
      </c>
      <c r="X1244" s="16">
        <v>3.22</v>
      </c>
      <c r="Y1244" s="16">
        <v>4</v>
      </c>
      <c r="AA1244" s="1">
        <v>3.45</v>
      </c>
      <c r="AB1244" s="1">
        <v>3.3969999999999998</v>
      </c>
      <c r="AC1244" s="179">
        <f t="shared" si="47"/>
        <v>0</v>
      </c>
      <c r="AE1244" s="9">
        <v>3.3969999999999998</v>
      </c>
      <c r="AF1244" s="9">
        <v>3.0325261761261499</v>
      </c>
      <c r="AG1244" s="9">
        <v>3.4144999999999999</v>
      </c>
      <c r="AH1244" s="9">
        <v>3.3369999999999997</v>
      </c>
      <c r="AI1244" s="9">
        <v>2.4319999999999999</v>
      </c>
      <c r="AJ1244" s="9">
        <v>2.0269999999999997</v>
      </c>
      <c r="AK1244" s="9">
        <v>3.2169999999999996</v>
      </c>
      <c r="AL1244" s="9">
        <v>3.4344999999999999</v>
      </c>
      <c r="AM1244" s="9">
        <v>4.7270000000000003</v>
      </c>
      <c r="AN1244" s="9">
        <v>2.7269999999999999</v>
      </c>
      <c r="AO1244" s="9">
        <v>3.5444999999999998</v>
      </c>
      <c r="AP1244" s="9">
        <v>3.827</v>
      </c>
      <c r="AQ1244" s="9">
        <v>3.3369999999999997</v>
      </c>
      <c r="AR1244" s="9">
        <v>3.3969999999999998</v>
      </c>
      <c r="AS1244" s="9">
        <v>3.4144999999999999</v>
      </c>
      <c r="AT1244" s="9">
        <v>3.4069999999999996</v>
      </c>
      <c r="AU1244" s="9">
        <v>3.5919999999999996</v>
      </c>
      <c r="AV1244" s="9">
        <v>3.7469999999999999</v>
      </c>
      <c r="AW1244" s="9">
        <v>3.2369999999999997</v>
      </c>
      <c r="AX1244" s="9">
        <v>3.2369999999999997</v>
      </c>
      <c r="AY1244" s="9">
        <v>4.2469999999999999</v>
      </c>
      <c r="BE1244" s="9">
        <v>3.5027499999999998</v>
      </c>
      <c r="BF1244" s="9">
        <v>2.9541315440315374</v>
      </c>
      <c r="BG1244" s="9">
        <v>3.5202499999999999</v>
      </c>
      <c r="BH1244" s="9">
        <v>3.4239999999999999</v>
      </c>
      <c r="BI1244" s="9">
        <v>2.8214999999999999</v>
      </c>
      <c r="BJ1244" s="9">
        <v>2.3264999999999998</v>
      </c>
      <c r="BK1244" s="9">
        <v>3.3227499999999996</v>
      </c>
      <c r="BL1244" s="9">
        <v>3.5302499999999997</v>
      </c>
      <c r="BM1244" s="9">
        <v>4.5402500000000003</v>
      </c>
      <c r="BN1244" s="9">
        <v>2.9477499999999996</v>
      </c>
      <c r="BO1244" s="9">
        <v>3.6458749999999998</v>
      </c>
      <c r="BP1244" s="9">
        <v>3.9027499999999997</v>
      </c>
      <c r="BQ1244" s="9">
        <v>3.4289999999999998</v>
      </c>
      <c r="BR1244" s="9">
        <v>3.5852499999999998</v>
      </c>
      <c r="BS1244" s="9">
        <v>3.5164999999999997</v>
      </c>
      <c r="BT1244" s="9">
        <v>3.5096249999999998</v>
      </c>
      <c r="BU1244" s="9">
        <v>3.6973749999999996</v>
      </c>
      <c r="BV1244" s="9">
        <v>3.8452500000000001</v>
      </c>
      <c r="BW1244" s="9">
        <v>3.3427499999999997</v>
      </c>
      <c r="BX1244" s="9">
        <v>3.3427499999999997</v>
      </c>
      <c r="BY1244" s="9">
        <v>4.2452499999999995</v>
      </c>
      <c r="CA1244" s="9">
        <v>4.0171999999999999</v>
      </c>
      <c r="CB1244" s="9">
        <v>3.5322</v>
      </c>
      <c r="CC1244" s="9">
        <v>4.1372</v>
      </c>
      <c r="CD1244" s="9">
        <v>3.9021999999999997</v>
      </c>
      <c r="CE1244" s="9">
        <v>3.7471999999999999</v>
      </c>
      <c r="CF1244" s="9">
        <v>3.6421999999999999</v>
      </c>
      <c r="CG1244" s="9">
        <v>3.8472</v>
      </c>
      <c r="CH1244" s="9">
        <v>3.9821999999999997</v>
      </c>
      <c r="CI1244" s="9">
        <v>4.5712000000000002</v>
      </c>
      <c r="CJ1244" s="9">
        <v>4.4252000000000002</v>
      </c>
      <c r="CK1244" s="9">
        <v>4.2451999999999996</v>
      </c>
      <c r="CL1244" s="9">
        <v>5.2191999999999998</v>
      </c>
      <c r="CM1244" s="9">
        <v>3.9121999999999999</v>
      </c>
      <c r="CN1244" s="9">
        <v>4.4752000000000001</v>
      </c>
      <c r="CO1244" s="9">
        <v>4.0321999999999996</v>
      </c>
      <c r="CP1244" s="9">
        <v>4.0122</v>
      </c>
      <c r="CQ1244" s="9">
        <v>4.3571999999999997</v>
      </c>
      <c r="CR1244" s="9">
        <v>4.8251999999999997</v>
      </c>
      <c r="CS1244" s="9">
        <v>4.0271999999999997</v>
      </c>
      <c r="CT1244" s="9">
        <v>4.0072000000000001</v>
      </c>
      <c r="CU1244" s="9">
        <v>4.8242000000000003</v>
      </c>
    </row>
    <row r="1245" spans="1:99" hidden="1" x14ac:dyDescent="0.25">
      <c r="A1245" s="8">
        <v>37069</v>
      </c>
      <c r="B1245" s="5">
        <f t="shared" si="48"/>
        <v>1239</v>
      </c>
      <c r="C1245" s="9"/>
      <c r="E1245" s="16">
        <v>3.2</v>
      </c>
      <c r="F1245" s="16">
        <v>2.5550000000000002</v>
      </c>
      <c r="G1245" s="16">
        <v>3.17</v>
      </c>
      <c r="H1245" s="16">
        <v>3.1150000000000002</v>
      </c>
      <c r="I1245" s="16">
        <v>2.15</v>
      </c>
      <c r="J1245" s="16">
        <v>1.8</v>
      </c>
      <c r="K1245" s="16">
        <v>3.03</v>
      </c>
      <c r="L1245" s="16">
        <v>3.23</v>
      </c>
      <c r="M1245" s="16">
        <v>4.1500000000000004</v>
      </c>
      <c r="N1245" s="16">
        <v>3.2</v>
      </c>
      <c r="O1245" s="16">
        <v>3.41</v>
      </c>
      <c r="P1245" s="16">
        <v>4.0999999999999996</v>
      </c>
      <c r="Q1245" s="16">
        <v>3.1349999999999998</v>
      </c>
      <c r="R1245" s="16">
        <v>2.95</v>
      </c>
      <c r="S1245" s="16">
        <v>3.35</v>
      </c>
      <c r="T1245" s="16">
        <v>3.23</v>
      </c>
      <c r="U1245" s="16">
        <v>3.44</v>
      </c>
      <c r="V1245" s="16">
        <v>3.6</v>
      </c>
      <c r="W1245" s="16">
        <v>3.02</v>
      </c>
      <c r="X1245" s="16">
        <v>3.01</v>
      </c>
      <c r="Y1245" s="16">
        <v>3.9</v>
      </c>
      <c r="AA1245" s="1">
        <v>3.36</v>
      </c>
      <c r="AB1245" s="1">
        <v>3.1819999999999999</v>
      </c>
      <c r="AC1245" s="179">
        <f t="shared" si="47"/>
        <v>0</v>
      </c>
      <c r="AE1245" s="9">
        <v>3.1819999999999999</v>
      </c>
      <c r="AF1245" s="9">
        <v>2.9643642472807499</v>
      </c>
      <c r="AG1245" s="9">
        <v>3.2170000000000001</v>
      </c>
      <c r="AH1245" s="9">
        <v>3.2799999899999999</v>
      </c>
      <c r="AI1245" s="9">
        <v>2.3620000000000001</v>
      </c>
      <c r="AJ1245" s="9">
        <v>2.0019999999999998</v>
      </c>
      <c r="AK1245" s="9">
        <v>3.0019999999999998</v>
      </c>
      <c r="AL1245" s="9">
        <v>3.2349999899999999</v>
      </c>
      <c r="AM1245" s="9">
        <v>4.8119999999999994</v>
      </c>
      <c r="AN1245" s="9">
        <v>2.6970000000000001</v>
      </c>
      <c r="AO1245" s="9">
        <v>3.3369999999999997</v>
      </c>
      <c r="AP1245" s="9">
        <v>3.6320000000000001</v>
      </c>
      <c r="AQ1245" s="9">
        <v>3.29</v>
      </c>
      <c r="AR1245" s="9">
        <v>3.242</v>
      </c>
      <c r="AS1245" s="9">
        <v>3.2119999999999997</v>
      </c>
      <c r="AT1245" s="9">
        <v>3.2119999999999997</v>
      </c>
      <c r="AU1245" s="9">
        <v>3.3769999999999998</v>
      </c>
      <c r="AV1245" s="9">
        <v>3.532</v>
      </c>
      <c r="AW1245" s="9">
        <v>3.0219999999999998</v>
      </c>
      <c r="AX1245" s="9">
        <v>3.0219999999999998</v>
      </c>
      <c r="AY1245" s="9">
        <v>3.9020000000000001</v>
      </c>
      <c r="BE1245" s="9">
        <v>3.3122499999999997</v>
      </c>
      <c r="BF1245" s="9">
        <v>2.807841061820187</v>
      </c>
      <c r="BG1245" s="9">
        <v>3.3359999999999999</v>
      </c>
      <c r="BH1245" s="9">
        <v>3.2742499974999997</v>
      </c>
      <c r="BI1245" s="9">
        <v>2.6684999999999999</v>
      </c>
      <c r="BJ1245" s="9">
        <v>2.1997499999999999</v>
      </c>
      <c r="BK1245" s="9">
        <v>3.1322499999999995</v>
      </c>
      <c r="BL1245" s="9">
        <v>3.3429999974999998</v>
      </c>
      <c r="BM1245" s="9">
        <v>4.7422499999999994</v>
      </c>
      <c r="BN1245" s="9">
        <v>2.8034999999999997</v>
      </c>
      <c r="BO1245" s="9">
        <v>3.4572499999999997</v>
      </c>
      <c r="BP1245" s="9">
        <v>3.7172499999999999</v>
      </c>
      <c r="BQ1245" s="9">
        <v>3.2817499999999997</v>
      </c>
      <c r="BR1245" s="9">
        <v>3.5272499999999996</v>
      </c>
      <c r="BS1245" s="9">
        <v>3.3291249999999999</v>
      </c>
      <c r="BT1245" s="9">
        <v>3.3241249999999996</v>
      </c>
      <c r="BU1245" s="9">
        <v>3.506875</v>
      </c>
      <c r="BV1245" s="9">
        <v>3.6547499999999999</v>
      </c>
      <c r="BW1245" s="9">
        <v>3.1522499999999996</v>
      </c>
      <c r="BX1245" s="9">
        <v>3.1522499999999996</v>
      </c>
      <c r="BY1245" s="9">
        <v>4.3147500000000001</v>
      </c>
      <c r="CA1245" s="9">
        <v>3.8807999999999998</v>
      </c>
      <c r="CB1245" s="9">
        <v>3.3957999999999999</v>
      </c>
      <c r="CC1245" s="9">
        <v>4.0007999999999999</v>
      </c>
      <c r="CD1245" s="9">
        <v>3.7683</v>
      </c>
      <c r="CE1245" s="9">
        <v>3.6107999999999998</v>
      </c>
      <c r="CF1245" s="9">
        <v>3.5057999999999998</v>
      </c>
      <c r="CG1245" s="9">
        <v>3.7107999999999999</v>
      </c>
      <c r="CH1245" s="9">
        <v>3.8457999999999997</v>
      </c>
      <c r="CI1245" s="9">
        <v>4.6727999999999996</v>
      </c>
      <c r="CJ1245" s="9">
        <v>4.5667999999999997</v>
      </c>
      <c r="CK1245" s="9">
        <v>4.1087999999999996</v>
      </c>
      <c r="CL1245" s="9">
        <v>5.0667999999999997</v>
      </c>
      <c r="CM1245" s="9">
        <v>3.7807999999999997</v>
      </c>
      <c r="CN1245" s="9">
        <v>4.6167999999999996</v>
      </c>
      <c r="CO1245" s="9">
        <v>3.8957999999999999</v>
      </c>
      <c r="CP1245" s="9">
        <v>3.8757999999999999</v>
      </c>
      <c r="CQ1245" s="9">
        <v>4.2207999999999997</v>
      </c>
      <c r="CR1245" s="9">
        <v>4.6887999999999996</v>
      </c>
      <c r="CS1245" s="9">
        <v>3.9007999999999998</v>
      </c>
      <c r="CT1245" s="9">
        <v>3.8807999999999998</v>
      </c>
      <c r="CU1245" s="9">
        <v>4.9757999999999996</v>
      </c>
    </row>
    <row r="1246" spans="1:99" hidden="1" x14ac:dyDescent="0.25">
      <c r="A1246" s="8">
        <v>37070</v>
      </c>
      <c r="B1246" s="5">
        <f t="shared" si="48"/>
        <v>1240</v>
      </c>
      <c r="C1246" s="9"/>
      <c r="E1246" s="16">
        <v>3.17</v>
      </c>
      <c r="F1246" s="16">
        <v>2.59</v>
      </c>
      <c r="G1246" s="16">
        <v>3.11</v>
      </c>
      <c r="H1246" s="16">
        <v>3.1</v>
      </c>
      <c r="I1246" s="16">
        <v>2.4500000000000002</v>
      </c>
      <c r="J1246" s="16">
        <v>2.16</v>
      </c>
      <c r="K1246" s="16">
        <v>3</v>
      </c>
      <c r="L1246" s="16">
        <v>3.2149999999999999</v>
      </c>
      <c r="M1246" s="16">
        <v>4.8499999999999996</v>
      </c>
      <c r="N1246" s="16">
        <v>3.22</v>
      </c>
      <c r="O1246" s="16">
        <v>3.3370000000000002</v>
      </c>
      <c r="P1246" s="16">
        <v>3.6320000000000001</v>
      </c>
      <c r="Q1246" s="16">
        <v>3.12</v>
      </c>
      <c r="R1246" s="16">
        <v>3.12</v>
      </c>
      <c r="S1246" s="16">
        <v>3.2</v>
      </c>
      <c r="T1246" s="16">
        <v>3.17</v>
      </c>
      <c r="U1246" s="16">
        <v>3.3769999999999998</v>
      </c>
      <c r="V1246" s="16">
        <v>3.532</v>
      </c>
      <c r="W1246" s="16">
        <v>3</v>
      </c>
      <c r="X1246" s="16">
        <v>3</v>
      </c>
      <c r="Y1246" s="16">
        <v>3.79</v>
      </c>
      <c r="AA1246" s="1">
        <v>3.26</v>
      </c>
      <c r="AB1246" s="1">
        <v>3.28</v>
      </c>
      <c r="AC1246" s="179">
        <f t="shared" si="47"/>
        <v>0</v>
      </c>
      <c r="AE1246" s="9">
        <v>3.28</v>
      </c>
      <c r="AF1246" s="9">
        <v>2.665</v>
      </c>
      <c r="AG1246" s="9">
        <v>3.29</v>
      </c>
      <c r="AH1246" s="9">
        <v>3.23</v>
      </c>
      <c r="AI1246" s="9">
        <v>2.65</v>
      </c>
      <c r="AJ1246" s="9">
        <v>2.21</v>
      </c>
      <c r="AK1246" s="9">
        <v>3.1</v>
      </c>
      <c r="AL1246" s="9">
        <v>3.3224999999999998</v>
      </c>
      <c r="AM1246" s="9">
        <v>5.19</v>
      </c>
      <c r="AN1246" s="9">
        <v>2.66</v>
      </c>
      <c r="AO1246" s="9">
        <v>3.4249999999999998</v>
      </c>
      <c r="AP1246" s="9">
        <v>3.7</v>
      </c>
      <c r="AQ1246" s="9">
        <v>3.23</v>
      </c>
      <c r="AR1246" s="9">
        <v>3.63</v>
      </c>
      <c r="AS1246" s="9">
        <v>3.2925</v>
      </c>
      <c r="AT1246" s="9">
        <v>3.2875000000000001</v>
      </c>
      <c r="AU1246" s="9">
        <v>3.4784999999999999</v>
      </c>
      <c r="AV1246" s="9">
        <v>3.63</v>
      </c>
      <c r="AW1246" s="9">
        <v>3.12</v>
      </c>
      <c r="AX1246" s="9">
        <v>3.12</v>
      </c>
      <c r="AY1246" s="9">
        <v>4.5999999999999996</v>
      </c>
      <c r="BE1246" s="9">
        <v>3.3523333333333336</v>
      </c>
      <c r="BF1246" s="9">
        <v>2.7573333333333334</v>
      </c>
      <c r="BG1246" s="9">
        <v>3.3623333333333334</v>
      </c>
      <c r="BH1246" s="9">
        <v>3.2723333333333335</v>
      </c>
      <c r="BI1246" s="9">
        <v>2.8123333333333336</v>
      </c>
      <c r="BJ1246" s="9">
        <v>2.379</v>
      </c>
      <c r="BK1246" s="9">
        <v>3.1723333333333334</v>
      </c>
      <c r="BL1246" s="9">
        <v>3.3765000000000001</v>
      </c>
      <c r="BM1246" s="9">
        <v>4.859</v>
      </c>
      <c r="BN1246" s="9">
        <v>2.835666666666667</v>
      </c>
      <c r="BO1246" s="9">
        <v>3.4940000000000002</v>
      </c>
      <c r="BP1246" s="9">
        <v>3.7423333333333337</v>
      </c>
      <c r="BQ1246" s="9">
        <v>3.2773333333333334</v>
      </c>
      <c r="BR1246" s="9">
        <v>3.6523333333333334</v>
      </c>
      <c r="BS1246" s="9">
        <v>3.3648333333333338</v>
      </c>
      <c r="BT1246" s="9">
        <v>3.358166666666667</v>
      </c>
      <c r="BU1246" s="9">
        <v>3.5468333333333337</v>
      </c>
      <c r="BV1246" s="9">
        <v>3.6923333333333335</v>
      </c>
      <c r="BW1246" s="9">
        <v>3.1923333333333335</v>
      </c>
      <c r="BX1246" s="9">
        <v>3.1923333333333335</v>
      </c>
      <c r="BY1246" s="9">
        <v>4.5289999999999999</v>
      </c>
      <c r="CA1246" s="9">
        <v>3.8861999999999997</v>
      </c>
      <c r="CB1246" s="9">
        <v>3.4061999999999997</v>
      </c>
      <c r="CC1246" s="9">
        <v>3.9986999999999995</v>
      </c>
      <c r="CD1246" s="9">
        <v>3.7761999999999998</v>
      </c>
      <c r="CE1246" s="9">
        <v>3.6361999999999997</v>
      </c>
      <c r="CF1246" s="9">
        <v>3.5461999999999998</v>
      </c>
      <c r="CG1246" s="9">
        <v>3.7161999999999997</v>
      </c>
      <c r="CH1246" s="9">
        <v>3.8511999999999995</v>
      </c>
      <c r="CI1246" s="9">
        <v>4.7382</v>
      </c>
      <c r="CJ1246" s="9">
        <v>4.5621999999999998</v>
      </c>
      <c r="CK1246" s="9">
        <v>4.1141999999999994</v>
      </c>
      <c r="CL1246" s="9">
        <v>5.0721999999999996</v>
      </c>
      <c r="CM1246" s="9">
        <v>3.7911999999999995</v>
      </c>
      <c r="CN1246" s="9">
        <v>4.6121999999999996</v>
      </c>
      <c r="CO1246" s="9">
        <v>3.9011999999999998</v>
      </c>
      <c r="CP1246" s="9">
        <v>3.8811999999999998</v>
      </c>
      <c r="CQ1246" s="9">
        <v>4.2261999999999995</v>
      </c>
      <c r="CR1246" s="9">
        <v>4.6941999999999995</v>
      </c>
      <c r="CS1246" s="9">
        <v>3.9061999999999997</v>
      </c>
      <c r="CT1246" s="9">
        <v>3.8861999999999997</v>
      </c>
      <c r="CU1246" s="9">
        <v>5.1801999999999992</v>
      </c>
    </row>
    <row r="1247" spans="1:99" hidden="1" x14ac:dyDescent="0.25">
      <c r="A1247" s="8">
        <v>37071</v>
      </c>
      <c r="B1247" s="5">
        <f t="shared" si="48"/>
        <v>1241</v>
      </c>
      <c r="C1247" s="9"/>
      <c r="E1247" s="16">
        <v>2.97</v>
      </c>
      <c r="F1247" s="16">
        <v>2.3490000000000002</v>
      </c>
      <c r="G1247" s="16">
        <v>2.91</v>
      </c>
      <c r="H1247" s="16">
        <v>2.9</v>
      </c>
      <c r="I1247" s="16">
        <v>2.21</v>
      </c>
      <c r="J1247" s="16">
        <v>1.95</v>
      </c>
      <c r="K1247" s="16">
        <v>2.8</v>
      </c>
      <c r="L1247" s="16">
        <v>3.0150000000000001</v>
      </c>
      <c r="M1247" s="16">
        <v>4.8</v>
      </c>
      <c r="N1247" s="16">
        <v>3.02</v>
      </c>
      <c r="O1247" s="16">
        <v>3.14</v>
      </c>
      <c r="P1247" s="16">
        <v>3.39</v>
      </c>
      <c r="Q1247" s="16">
        <v>2.92</v>
      </c>
      <c r="R1247" s="16">
        <v>3.12</v>
      </c>
      <c r="S1247" s="16">
        <v>3.02</v>
      </c>
      <c r="T1247" s="16">
        <v>2.97</v>
      </c>
      <c r="U1247" s="16">
        <v>3.165</v>
      </c>
      <c r="V1247" s="16">
        <v>3.27</v>
      </c>
      <c r="W1247" s="16">
        <v>2.8</v>
      </c>
      <c r="X1247" s="16">
        <v>2.8</v>
      </c>
      <c r="Y1247" s="16">
        <v>4</v>
      </c>
      <c r="AA1247" s="1">
        <v>3.21</v>
      </c>
      <c r="AB1247" s="1">
        <v>3.0960000000000001</v>
      </c>
      <c r="AC1247" s="179">
        <f t="shared" si="47"/>
        <v>0</v>
      </c>
      <c r="AE1247" s="9">
        <v>3.0960000000000001</v>
      </c>
      <c r="AF1247" s="9">
        <v>2.4510000000000001</v>
      </c>
      <c r="AG1247" s="9">
        <v>3.0760000000000001</v>
      </c>
      <c r="AH1247" s="9">
        <v>3.0460000000000003</v>
      </c>
      <c r="AI1247" s="9">
        <v>2.5110000000000001</v>
      </c>
      <c r="AJ1247" s="9">
        <v>2.1360000000000001</v>
      </c>
      <c r="AK1247" s="9">
        <v>2.9159999999999999</v>
      </c>
      <c r="AL1247" s="9">
        <v>3.1385000000000001</v>
      </c>
      <c r="AM1247" s="9">
        <v>5.016</v>
      </c>
      <c r="AN1247" s="9">
        <v>2.4159999999999999</v>
      </c>
      <c r="AO1247" s="9">
        <v>3.226</v>
      </c>
      <c r="AP1247" s="9">
        <v>3.5110000000000001</v>
      </c>
      <c r="AQ1247" s="9">
        <v>3.0460000000000003</v>
      </c>
      <c r="AR1247" s="9">
        <v>3.3460000000000001</v>
      </c>
      <c r="AS1247" s="9">
        <v>3.1034999999999999</v>
      </c>
      <c r="AT1247" s="9">
        <v>3.101</v>
      </c>
      <c r="AU1247" s="9">
        <v>3.2709999999999999</v>
      </c>
      <c r="AV1247" s="9">
        <v>3.4159999999999999</v>
      </c>
      <c r="AW1247" s="9">
        <v>2.9359999999999999</v>
      </c>
      <c r="AX1247" s="9">
        <v>2.9359999999999999</v>
      </c>
      <c r="AY1247" s="9">
        <v>4.4960000000000004</v>
      </c>
      <c r="BE1247" s="9">
        <v>3.1743333333333332</v>
      </c>
      <c r="BF1247" s="9">
        <v>2.5443333333333333</v>
      </c>
      <c r="BG1247" s="9">
        <v>3.1543333333333332</v>
      </c>
      <c r="BH1247" s="9">
        <v>3.0943333333333332</v>
      </c>
      <c r="BI1247" s="9">
        <v>2.6659999999999999</v>
      </c>
      <c r="BJ1247" s="9">
        <v>2.2926666666666669</v>
      </c>
      <c r="BK1247" s="9">
        <v>2.9943333333333331</v>
      </c>
      <c r="BL1247" s="9">
        <v>3.1985000000000001</v>
      </c>
      <c r="BM1247" s="9">
        <v>4.5809999999999995</v>
      </c>
      <c r="BN1247" s="9">
        <v>2.6076666666666664</v>
      </c>
      <c r="BO1247" s="9">
        <v>3.3076666666666665</v>
      </c>
      <c r="BP1247" s="9">
        <v>3.5493333333333332</v>
      </c>
      <c r="BQ1247" s="9">
        <v>3.0993333333333331</v>
      </c>
      <c r="BR1247" s="9">
        <v>3.4243333333333332</v>
      </c>
      <c r="BS1247" s="9">
        <v>3.1818333333333331</v>
      </c>
      <c r="BT1247" s="9">
        <v>3.1776666666666666</v>
      </c>
      <c r="BU1247" s="9">
        <v>3.3426666666666667</v>
      </c>
      <c r="BV1247" s="9">
        <v>3.4893333333333332</v>
      </c>
      <c r="BW1247" s="9">
        <v>3.0143333333333331</v>
      </c>
      <c r="BX1247" s="9">
        <v>3.0143333333333331</v>
      </c>
      <c r="BY1247" s="9">
        <v>4.3076666666666661</v>
      </c>
      <c r="CA1247" s="9">
        <v>3.7346000000000004</v>
      </c>
      <c r="CB1247" s="9">
        <v>3.2346000000000004</v>
      </c>
      <c r="CC1247" s="9">
        <v>3.8446000000000002</v>
      </c>
      <c r="CD1247" s="9">
        <v>3.6246000000000005</v>
      </c>
      <c r="CE1247" s="9">
        <v>3.4946000000000002</v>
      </c>
      <c r="CF1247" s="9">
        <v>3.4046000000000003</v>
      </c>
      <c r="CG1247" s="9">
        <v>3.5646000000000004</v>
      </c>
      <c r="CH1247" s="9">
        <v>3.6971000000000003</v>
      </c>
      <c r="CI1247" s="9">
        <v>4.5226000000000006</v>
      </c>
      <c r="CJ1247" s="9">
        <v>4.3466000000000005</v>
      </c>
      <c r="CK1247" s="9">
        <v>3.9586000000000006</v>
      </c>
      <c r="CL1247" s="9">
        <v>4.9206000000000003</v>
      </c>
      <c r="CM1247" s="9">
        <v>3.6396000000000002</v>
      </c>
      <c r="CN1247" s="9">
        <v>4.3966000000000003</v>
      </c>
      <c r="CO1247" s="9">
        <v>3.7496000000000005</v>
      </c>
      <c r="CP1247" s="9">
        <v>3.7296000000000005</v>
      </c>
      <c r="CQ1247" s="9">
        <v>4.0546000000000006</v>
      </c>
      <c r="CR1247" s="9">
        <v>4.5246000000000004</v>
      </c>
      <c r="CS1247" s="9">
        <v>3.7346000000000004</v>
      </c>
      <c r="CT1247" s="9">
        <v>3.7146000000000003</v>
      </c>
      <c r="CU1247" s="9">
        <v>4.9746000000000006</v>
      </c>
    </row>
    <row r="1248" spans="1:99" s="176" customFormat="1" hidden="1" x14ac:dyDescent="0.25">
      <c r="A1248" s="10">
        <v>37074</v>
      </c>
      <c r="B1248" s="5">
        <f t="shared" si="48"/>
        <v>1242</v>
      </c>
      <c r="C1248" s="9"/>
      <c r="D1248" s="174"/>
      <c r="E1248" s="175">
        <v>2.98</v>
      </c>
      <c r="F1248" s="175">
        <v>2.3490000000000002</v>
      </c>
      <c r="G1248" s="175">
        <v>2.94</v>
      </c>
      <c r="H1248" s="175">
        <v>2.9249999999999998</v>
      </c>
      <c r="I1248" s="175">
        <v>2.2999999999999998</v>
      </c>
      <c r="J1248" s="175">
        <v>2.0499999999999998</v>
      </c>
      <c r="K1248" s="175">
        <v>2.83</v>
      </c>
      <c r="L1248" s="175">
        <v>3.03</v>
      </c>
      <c r="M1248" s="175">
        <v>5.23</v>
      </c>
      <c r="N1248" s="175">
        <v>3.03</v>
      </c>
      <c r="O1248" s="175">
        <v>3.13</v>
      </c>
      <c r="P1248" s="175">
        <v>3.38</v>
      </c>
      <c r="Q1248" s="175">
        <v>2.93</v>
      </c>
      <c r="R1248" s="175">
        <v>3.18</v>
      </c>
      <c r="S1248" s="175">
        <v>2.95</v>
      </c>
      <c r="T1248" s="175">
        <v>2.96</v>
      </c>
      <c r="U1248" s="175">
        <v>3.15</v>
      </c>
      <c r="V1248" s="175">
        <v>3.28</v>
      </c>
      <c r="W1248" s="175">
        <v>2.83</v>
      </c>
      <c r="X1248" s="175">
        <v>2.83</v>
      </c>
      <c r="Y1248" s="175">
        <v>4.2</v>
      </c>
      <c r="AA1248" s="176">
        <v>3.06</v>
      </c>
      <c r="AB1248" s="176">
        <v>3.117</v>
      </c>
      <c r="AC1248" s="179">
        <f t="shared" si="47"/>
        <v>0</v>
      </c>
      <c r="AE1248" s="173">
        <v>3.117</v>
      </c>
      <c r="AF1248" s="173">
        <f>$AE1248+(AF1247-$AE1247)</f>
        <v>2.472</v>
      </c>
      <c r="AG1248" s="173">
        <f>$AE1248+(AG1247-$AE1247)</f>
        <v>3.097</v>
      </c>
      <c r="AH1248" s="173">
        <f t="shared" ref="AH1248:AY1248" si="49">$AE1248+(AH1247-$AE1247)</f>
        <v>3.0670000000000002</v>
      </c>
      <c r="AI1248" s="173">
        <f t="shared" si="49"/>
        <v>2.532</v>
      </c>
      <c r="AJ1248" s="173">
        <f t="shared" si="49"/>
        <v>2.157</v>
      </c>
      <c r="AK1248" s="173">
        <f t="shared" si="49"/>
        <v>2.9369999999999998</v>
      </c>
      <c r="AL1248" s="173">
        <f t="shared" si="49"/>
        <v>3.1595</v>
      </c>
      <c r="AM1248" s="173">
        <f t="shared" si="49"/>
        <v>5.0369999999999999</v>
      </c>
      <c r="AN1248" s="173">
        <f t="shared" si="49"/>
        <v>2.4369999999999998</v>
      </c>
      <c r="AO1248" s="173">
        <f t="shared" si="49"/>
        <v>3.2469999999999999</v>
      </c>
      <c r="AP1248" s="173">
        <f t="shared" si="49"/>
        <v>3.532</v>
      </c>
      <c r="AQ1248" s="173">
        <f t="shared" si="49"/>
        <v>3.0670000000000002</v>
      </c>
      <c r="AR1248" s="173">
        <f t="shared" si="49"/>
        <v>3.367</v>
      </c>
      <c r="AS1248" s="173">
        <f t="shared" si="49"/>
        <v>3.1244999999999998</v>
      </c>
      <c r="AT1248" s="173">
        <f t="shared" si="49"/>
        <v>3.1219999999999999</v>
      </c>
      <c r="AU1248" s="173">
        <f t="shared" si="49"/>
        <v>3.2919999999999998</v>
      </c>
      <c r="AV1248" s="173">
        <f t="shared" si="49"/>
        <v>3.4369999999999998</v>
      </c>
      <c r="AW1248" s="173">
        <f t="shared" si="49"/>
        <v>2.9569999999999999</v>
      </c>
      <c r="AX1248" s="173">
        <f t="shared" si="49"/>
        <v>2.9569999999999999</v>
      </c>
      <c r="AY1248" s="173">
        <f t="shared" si="49"/>
        <v>4.5170000000000003</v>
      </c>
      <c r="BE1248" s="173">
        <v>5.328333333333334</v>
      </c>
      <c r="BF1248" s="173">
        <v>5.0899055250050909</v>
      </c>
      <c r="BG1248" s="173">
        <v>5.5083333333333337</v>
      </c>
      <c r="BH1248" s="173">
        <v>5.3403333333333336</v>
      </c>
      <c r="BI1248" s="173">
        <v>4.6786666666666674</v>
      </c>
      <c r="BJ1248" s="173">
        <v>4.3936666666666673</v>
      </c>
      <c r="BK1248" s="173">
        <v>5.2633333333333336</v>
      </c>
      <c r="BL1248" s="173">
        <v>5.3503333333333343</v>
      </c>
      <c r="BM1248" s="173">
        <v>12.150333333333334</v>
      </c>
      <c r="BN1248" s="173">
        <v>5.2816666666666672</v>
      </c>
      <c r="BO1248" s="173">
        <v>5.5741666666666676</v>
      </c>
      <c r="BP1248" s="173">
        <v>5.7816666666666672</v>
      </c>
      <c r="BQ1248" s="173">
        <v>5.3086666666666673</v>
      </c>
      <c r="BR1248" s="173">
        <v>8.940333333333335</v>
      </c>
      <c r="BS1248" s="173">
        <v>5.34</v>
      </c>
      <c r="BT1248" s="173">
        <v>5.3166666666666673</v>
      </c>
      <c r="BU1248" s="173">
        <v>5.6533333333333342</v>
      </c>
      <c r="BV1248" s="173">
        <v>5.7591666666666672</v>
      </c>
      <c r="BW1248" s="173">
        <v>5.3683333333333341</v>
      </c>
      <c r="BX1248" s="173">
        <v>5.3633333333333342</v>
      </c>
      <c r="BY1248" s="173">
        <v>10.330333333333334</v>
      </c>
      <c r="CA1248" s="173">
        <v>5.4050000000000002</v>
      </c>
      <c r="CB1248" s="173">
        <v>5.1929999999999996</v>
      </c>
      <c r="CC1248" s="173">
        <v>5.5929999999999991</v>
      </c>
      <c r="CD1248" s="173">
        <v>5.5750000000000002</v>
      </c>
      <c r="CE1248" s="173">
        <v>4.9269999999999996</v>
      </c>
      <c r="CF1248" s="173">
        <v>4.5679999999999996</v>
      </c>
      <c r="CG1248" s="173">
        <v>5.347999999999999</v>
      </c>
      <c r="CH1248" s="173">
        <v>5.4424999999999999</v>
      </c>
      <c r="CI1248" s="173">
        <v>11.775</v>
      </c>
      <c r="CJ1248" s="173">
        <v>5.7029999999999994</v>
      </c>
      <c r="CK1248" s="173">
        <v>5.6629999999999994</v>
      </c>
      <c r="CL1248" s="173">
        <v>6.1009999999999991</v>
      </c>
      <c r="CM1248" s="173">
        <v>5.4879999999999995</v>
      </c>
      <c r="CN1248" s="173">
        <v>9.7249999999999996</v>
      </c>
      <c r="CO1248" s="173">
        <v>5.427999999999999</v>
      </c>
      <c r="CP1248" s="173">
        <v>5.41</v>
      </c>
      <c r="CQ1248" s="173">
        <v>5.7519999999999989</v>
      </c>
      <c r="CR1248" s="173">
        <v>5.9819999999999993</v>
      </c>
      <c r="CS1248" s="173">
        <v>5.4709999999999992</v>
      </c>
      <c r="CT1248" s="173">
        <v>5.4649999999999999</v>
      </c>
      <c r="CU1248" s="173">
        <v>10.975</v>
      </c>
    </row>
    <row r="1249" spans="1:99" hidden="1" x14ac:dyDescent="0.25">
      <c r="A1249" s="8">
        <v>37075</v>
      </c>
      <c r="B1249" s="5">
        <f t="shared" si="48"/>
        <v>1243</v>
      </c>
      <c r="C1249" s="9"/>
      <c r="E1249" s="16">
        <v>3.09</v>
      </c>
      <c r="F1249" s="16">
        <v>2.3540000000000001</v>
      </c>
      <c r="G1249" s="16">
        <v>3.0649999999999999</v>
      </c>
      <c r="H1249" s="16">
        <v>3.09</v>
      </c>
      <c r="I1249" s="16">
        <v>2.5</v>
      </c>
      <c r="J1249" s="16">
        <v>2.2949999999999999</v>
      </c>
      <c r="K1249" s="16">
        <v>2.96</v>
      </c>
      <c r="L1249" s="16">
        <v>3.14</v>
      </c>
      <c r="M1249" s="16">
        <v>6.7</v>
      </c>
      <c r="N1249" s="16">
        <v>2.44</v>
      </c>
      <c r="O1249" s="16">
        <v>3.24</v>
      </c>
      <c r="P1249" s="16">
        <v>3.49</v>
      </c>
      <c r="Q1249" s="16">
        <v>3.085</v>
      </c>
      <c r="R1249" s="16">
        <v>3.95</v>
      </c>
      <c r="S1249" s="16">
        <v>3.02</v>
      </c>
      <c r="T1249" s="16">
        <v>3.11</v>
      </c>
      <c r="U1249" s="16">
        <v>3.26</v>
      </c>
      <c r="V1249" s="16">
        <v>3.39</v>
      </c>
      <c r="W1249" s="16">
        <v>2.96</v>
      </c>
      <c r="X1249" s="16">
        <v>2.96</v>
      </c>
      <c r="Y1249" s="16">
        <v>5.15</v>
      </c>
      <c r="AA1249" s="1">
        <v>3.2</v>
      </c>
      <c r="AB1249" s="1">
        <v>3.2010000000000001</v>
      </c>
      <c r="AC1249" s="179">
        <f t="shared" ref="AC1249:AC1287" si="50">AE1249-AB1249</f>
        <v>0</v>
      </c>
      <c r="AE1249" s="9">
        <v>3.2010000000000001</v>
      </c>
      <c r="AF1249" s="9">
        <v>2.5453140850806801</v>
      </c>
      <c r="AG1249" s="9">
        <v>3.1960000000000002</v>
      </c>
      <c r="AH1249" s="9">
        <v>3.1760000000000002</v>
      </c>
      <c r="AI1249" s="9">
        <v>2.7410000000000001</v>
      </c>
      <c r="AJ1249" s="9">
        <v>2.351</v>
      </c>
      <c r="AK1249" s="9">
        <v>3.0510000000000002</v>
      </c>
      <c r="AL1249" s="9">
        <v>3.246</v>
      </c>
      <c r="AM1249" s="9">
        <v>6.8010000000000002</v>
      </c>
      <c r="AN1249" s="9">
        <v>2.5510000000000002</v>
      </c>
      <c r="AO1249" s="9">
        <v>3.331</v>
      </c>
      <c r="AP1249" s="9">
        <v>3.6085000000000003</v>
      </c>
      <c r="AQ1249" s="9">
        <v>3.1710000000000003</v>
      </c>
      <c r="AR1249" s="9">
        <v>4.1509999999999998</v>
      </c>
      <c r="AS1249" s="9">
        <v>3.2084999999999999</v>
      </c>
      <c r="AT1249" s="9">
        <v>3.206</v>
      </c>
      <c r="AU1249" s="9">
        <v>3.3660000000000001</v>
      </c>
      <c r="AV1249" s="9">
        <v>3.5209999999999999</v>
      </c>
      <c r="AW1249" s="9">
        <v>3.0609999999999999</v>
      </c>
      <c r="AX1249" s="9">
        <v>3.0609999999999999</v>
      </c>
      <c r="AY1249" s="9">
        <v>5.9510000000000005</v>
      </c>
      <c r="BE1249" s="9">
        <v>3.2856666666666663</v>
      </c>
      <c r="BF1249" s="9">
        <v>2.6471046950268931</v>
      </c>
      <c r="BG1249" s="9">
        <v>3.2806666666666664</v>
      </c>
      <c r="BH1249" s="9">
        <v>3.2223333333333328</v>
      </c>
      <c r="BI1249" s="9">
        <v>2.8856666666666664</v>
      </c>
      <c r="BJ1249" s="9">
        <v>2.4923333333333328</v>
      </c>
      <c r="BK1249" s="9">
        <v>3.1356666666666664</v>
      </c>
      <c r="BL1249" s="9">
        <v>3.3123333333333331</v>
      </c>
      <c r="BM1249" s="9">
        <v>6.3523333333333323</v>
      </c>
      <c r="BN1249" s="9">
        <v>2.7456666666666663</v>
      </c>
      <c r="BO1249" s="9">
        <v>3.4189999999999996</v>
      </c>
      <c r="BP1249" s="9">
        <v>3.6581666666666663</v>
      </c>
      <c r="BQ1249" s="9">
        <v>3.2206666666666663</v>
      </c>
      <c r="BR1249" s="9">
        <v>4.1856666666666662</v>
      </c>
      <c r="BS1249" s="9">
        <v>3.2931666666666661</v>
      </c>
      <c r="BT1249" s="9">
        <v>3.2889999999999997</v>
      </c>
      <c r="BU1249" s="9">
        <v>3.4506666666666663</v>
      </c>
      <c r="BV1249" s="9">
        <v>3.6006666666666662</v>
      </c>
      <c r="BW1249" s="9">
        <v>3.1456666666666662</v>
      </c>
      <c r="BX1249" s="9">
        <v>3.1456666666666662</v>
      </c>
      <c r="BY1249" s="9">
        <v>5.7690000000000001</v>
      </c>
      <c r="CA1249" s="9">
        <v>3.8834000000000004</v>
      </c>
      <c r="CB1249" s="9">
        <v>3.3784000000000005</v>
      </c>
      <c r="CC1249" s="9">
        <v>3.9934000000000003</v>
      </c>
      <c r="CD1249" s="9">
        <v>3.7874000000000003</v>
      </c>
      <c r="CE1249" s="9">
        <v>3.6834000000000002</v>
      </c>
      <c r="CF1249" s="9">
        <v>3.5734000000000004</v>
      </c>
      <c r="CG1249" s="9">
        <v>3.7484000000000002</v>
      </c>
      <c r="CH1249" s="9">
        <v>3.8459000000000003</v>
      </c>
      <c r="CI1249" s="9">
        <v>5.3634000000000004</v>
      </c>
      <c r="CJ1249" s="9">
        <v>5.2024000000000008</v>
      </c>
      <c r="CK1249" s="9">
        <v>4.1074000000000002</v>
      </c>
      <c r="CL1249" s="9">
        <v>5.0774000000000008</v>
      </c>
      <c r="CM1249" s="9">
        <v>3.7994000000000003</v>
      </c>
      <c r="CN1249" s="9">
        <v>5.2274000000000003</v>
      </c>
      <c r="CO1249" s="9">
        <v>3.8984000000000005</v>
      </c>
      <c r="CP1249" s="9">
        <v>3.8784000000000005</v>
      </c>
      <c r="CQ1249" s="9">
        <v>4.2034000000000002</v>
      </c>
      <c r="CR1249" s="9">
        <v>4.6734000000000009</v>
      </c>
      <c r="CS1249" s="9">
        <v>3.8884000000000003</v>
      </c>
      <c r="CT1249" s="9">
        <v>3.8684000000000003</v>
      </c>
      <c r="CU1249" s="9">
        <v>5.8804000000000007</v>
      </c>
    </row>
    <row r="1250" spans="1:99" hidden="1" x14ac:dyDescent="0.25">
      <c r="A1250" s="8">
        <v>37077</v>
      </c>
      <c r="B1250" s="5">
        <f t="shared" si="48"/>
        <v>1244</v>
      </c>
      <c r="C1250" s="9"/>
      <c r="E1250" s="16">
        <v>3.03</v>
      </c>
      <c r="F1250" s="16">
        <v>2.339</v>
      </c>
      <c r="G1250" s="16">
        <v>3</v>
      </c>
      <c r="H1250" s="16">
        <v>3.0249999999999999</v>
      </c>
      <c r="I1250" s="16">
        <v>2.3199999999999998</v>
      </c>
      <c r="J1250" s="16">
        <v>2.21</v>
      </c>
      <c r="K1250" s="16">
        <v>2.91</v>
      </c>
      <c r="L1250" s="16">
        <v>3.08</v>
      </c>
      <c r="M1250" s="16">
        <v>6.53</v>
      </c>
      <c r="N1250" s="16">
        <v>2.38</v>
      </c>
      <c r="O1250" s="16">
        <v>3.18</v>
      </c>
      <c r="P1250" s="16">
        <v>3.41</v>
      </c>
      <c r="Q1250" s="16">
        <v>3.02</v>
      </c>
      <c r="R1250" s="16">
        <v>3.83</v>
      </c>
      <c r="S1250" s="16">
        <v>3.04</v>
      </c>
      <c r="T1250" s="16">
        <v>3.0350000000000001</v>
      </c>
      <c r="U1250" s="16">
        <v>3.19</v>
      </c>
      <c r="V1250" s="16">
        <v>3.33</v>
      </c>
      <c r="W1250" s="16">
        <v>2.9</v>
      </c>
      <c r="X1250" s="16">
        <v>2.9</v>
      </c>
      <c r="Y1250" s="16">
        <v>5.03</v>
      </c>
      <c r="AA1250" s="1">
        <v>3.26</v>
      </c>
      <c r="AB1250" s="1">
        <v>3.1360000000000001</v>
      </c>
      <c r="AC1250" s="179">
        <f t="shared" si="50"/>
        <v>0</v>
      </c>
      <c r="AE1250" s="9">
        <v>3.1360000000000001</v>
      </c>
      <c r="AF1250" s="9">
        <v>2.45182902231877</v>
      </c>
      <c r="AG1250" s="9">
        <v>3.1234999999999999</v>
      </c>
      <c r="AH1250" s="9">
        <v>3.1160000000000001</v>
      </c>
      <c r="AI1250" s="9">
        <v>2.6710000000000003</v>
      </c>
      <c r="AJ1250" s="9">
        <v>2.3260000000000001</v>
      </c>
      <c r="AK1250" s="9">
        <v>2.9910000000000001</v>
      </c>
      <c r="AL1250" s="9">
        <v>3.181</v>
      </c>
      <c r="AM1250" s="9">
        <v>6.7859999999999996</v>
      </c>
      <c r="AN1250" s="9">
        <v>2.536</v>
      </c>
      <c r="AO1250" s="9">
        <v>3.266</v>
      </c>
      <c r="AP1250" s="9">
        <v>3.5434999999999999</v>
      </c>
      <c r="AQ1250" s="9">
        <v>3.1160000000000001</v>
      </c>
      <c r="AR1250" s="9">
        <v>4.5060000000000002</v>
      </c>
      <c r="AS1250" s="9">
        <v>3.1435</v>
      </c>
      <c r="AT1250" s="9">
        <v>3.141</v>
      </c>
      <c r="AU1250" s="9">
        <v>3.3010000000000002</v>
      </c>
      <c r="AV1250" s="9">
        <v>3.456</v>
      </c>
      <c r="AW1250" s="9">
        <v>3.0010000000000003</v>
      </c>
      <c r="AX1250" s="9">
        <v>3.0010000000000003</v>
      </c>
      <c r="AY1250" s="9">
        <v>5.8860000000000001</v>
      </c>
      <c r="BE1250" s="9">
        <v>3.2256666666666667</v>
      </c>
      <c r="BF1250" s="9">
        <v>2.57894300743959</v>
      </c>
      <c r="BG1250" s="9">
        <v>3.2115</v>
      </c>
      <c r="BH1250" s="9">
        <v>3.1706666666666665</v>
      </c>
      <c r="BI1250" s="9">
        <v>2.819</v>
      </c>
      <c r="BJ1250" s="9">
        <v>2.4790000000000001</v>
      </c>
      <c r="BK1250" s="9">
        <v>3.0806666666666667</v>
      </c>
      <c r="BL1250" s="9">
        <v>3.2523333333333335</v>
      </c>
      <c r="BM1250" s="9">
        <v>6.4256666666666664</v>
      </c>
      <c r="BN1250" s="9">
        <v>2.7473333333333332</v>
      </c>
      <c r="BO1250" s="9">
        <v>3.359</v>
      </c>
      <c r="BP1250" s="9">
        <v>3.5981666666666667</v>
      </c>
      <c r="BQ1250" s="9">
        <v>3.1706666666666665</v>
      </c>
      <c r="BR1250" s="9">
        <v>4.6156666666666668</v>
      </c>
      <c r="BS1250" s="9">
        <v>3.2331666666666665</v>
      </c>
      <c r="BT1250" s="9">
        <v>3.2290000000000001</v>
      </c>
      <c r="BU1250" s="9">
        <v>3.3906666666666667</v>
      </c>
      <c r="BV1250" s="9">
        <v>3.5406666666666666</v>
      </c>
      <c r="BW1250" s="9">
        <v>3.0906666666666665</v>
      </c>
      <c r="BX1250" s="9">
        <v>3.0906666666666665</v>
      </c>
      <c r="BY1250" s="9">
        <v>5.8756666666666666</v>
      </c>
      <c r="CA1250" s="9">
        <v>3.8736000000000006</v>
      </c>
      <c r="CB1250" s="9">
        <v>3.3686000000000007</v>
      </c>
      <c r="CC1250" s="9">
        <v>3.9836000000000005</v>
      </c>
      <c r="CD1250" s="9">
        <v>3.7776000000000005</v>
      </c>
      <c r="CE1250" s="9">
        <v>3.6586000000000007</v>
      </c>
      <c r="CF1250" s="9">
        <v>3.5636000000000005</v>
      </c>
      <c r="CG1250" s="9">
        <v>3.7386000000000008</v>
      </c>
      <c r="CH1250" s="9">
        <v>3.8361000000000005</v>
      </c>
      <c r="CI1250" s="9">
        <v>5.6936000000000009</v>
      </c>
      <c r="CJ1250" s="9">
        <v>5.5326000000000004</v>
      </c>
      <c r="CK1250" s="9">
        <v>4.0976000000000008</v>
      </c>
      <c r="CL1250" s="9">
        <v>5.0676000000000005</v>
      </c>
      <c r="CM1250" s="9">
        <v>3.7886000000000006</v>
      </c>
      <c r="CN1250" s="9">
        <v>5.5576000000000008</v>
      </c>
      <c r="CO1250" s="9">
        <v>3.8886000000000007</v>
      </c>
      <c r="CP1250" s="9">
        <v>3.8686000000000007</v>
      </c>
      <c r="CQ1250" s="9">
        <v>4.1936000000000009</v>
      </c>
      <c r="CR1250" s="9">
        <v>4.6636000000000006</v>
      </c>
      <c r="CS1250" s="9">
        <v>3.8786000000000005</v>
      </c>
      <c r="CT1250" s="9">
        <v>3.8586000000000005</v>
      </c>
      <c r="CU1250" s="9">
        <v>6.2406000000000006</v>
      </c>
    </row>
    <row r="1251" spans="1:99" hidden="1" x14ac:dyDescent="0.25">
      <c r="A1251" s="8">
        <v>37078</v>
      </c>
      <c r="B1251" s="5">
        <f t="shared" si="48"/>
        <v>1245</v>
      </c>
      <c r="C1251" s="9"/>
      <c r="E1251" s="16">
        <v>3.11</v>
      </c>
      <c r="F1251" s="16">
        <v>2.4049999999999998</v>
      </c>
      <c r="G1251" s="16">
        <v>3.08</v>
      </c>
      <c r="H1251" s="16">
        <v>3.12</v>
      </c>
      <c r="I1251" s="16">
        <v>2.41</v>
      </c>
      <c r="J1251" s="16">
        <v>2.2599999999999998</v>
      </c>
      <c r="K1251" s="16">
        <v>3</v>
      </c>
      <c r="L1251" s="16">
        <v>3.17</v>
      </c>
      <c r="M1251" s="16">
        <v>6.52</v>
      </c>
      <c r="N1251" s="16">
        <v>2.4700000000000002</v>
      </c>
      <c r="O1251" s="16">
        <v>3.26</v>
      </c>
      <c r="P1251" s="16">
        <v>3.4849999999999999</v>
      </c>
      <c r="Q1251" s="16">
        <v>3.105</v>
      </c>
      <c r="R1251" s="16">
        <v>3.87</v>
      </c>
      <c r="S1251" s="16">
        <v>3.1</v>
      </c>
      <c r="T1251" s="16">
        <v>3.1</v>
      </c>
      <c r="U1251" s="16">
        <v>3.28</v>
      </c>
      <c r="V1251" s="16">
        <v>3.41</v>
      </c>
      <c r="W1251" s="16">
        <v>2.99</v>
      </c>
      <c r="X1251" s="16">
        <v>2.99</v>
      </c>
      <c r="Y1251" s="16">
        <v>5.0199999999999996</v>
      </c>
      <c r="AA1251" s="1">
        <v>3.16</v>
      </c>
      <c r="AB1251" s="1">
        <v>3.218</v>
      </c>
      <c r="AC1251" s="179">
        <f t="shared" si="50"/>
        <v>0</v>
      </c>
      <c r="AE1251" s="9">
        <v>3.218</v>
      </c>
      <c r="AF1251" s="9">
        <v>2.5084280815010001</v>
      </c>
      <c r="AG1251" s="9">
        <v>3.2054999999999998</v>
      </c>
      <c r="AH1251" s="9">
        <v>3.2029999999999998</v>
      </c>
      <c r="AI1251" s="9">
        <v>2.7130000000000001</v>
      </c>
      <c r="AJ1251" s="9">
        <v>2.3980000000000001</v>
      </c>
      <c r="AK1251" s="9">
        <v>3.0779999999999998</v>
      </c>
      <c r="AL1251" s="9">
        <v>3.2654999999999998</v>
      </c>
      <c r="AM1251" s="9">
        <v>6.5179999999999998</v>
      </c>
      <c r="AN1251" s="9">
        <v>2.6080000000000001</v>
      </c>
      <c r="AO1251" s="9">
        <v>3.3479999999999999</v>
      </c>
      <c r="AP1251" s="9">
        <v>3.6254999999999997</v>
      </c>
      <c r="AQ1251" s="9">
        <v>3.2029999999999998</v>
      </c>
      <c r="AR1251" s="9">
        <v>4.5179999999999998</v>
      </c>
      <c r="AS1251" s="9">
        <v>3.2254999999999998</v>
      </c>
      <c r="AT1251" s="9">
        <v>3.2229999999999999</v>
      </c>
      <c r="AU1251" s="9">
        <v>3.383</v>
      </c>
      <c r="AV1251" s="9">
        <v>3.5379999999999998</v>
      </c>
      <c r="AW1251" s="9">
        <v>3.0880000000000001</v>
      </c>
      <c r="AX1251" s="9">
        <v>3.0880000000000001</v>
      </c>
      <c r="AY1251" s="9">
        <v>5.798</v>
      </c>
      <c r="BE1251" s="9">
        <v>3.297333333333333</v>
      </c>
      <c r="BF1251" s="9">
        <v>2.6341426938336663</v>
      </c>
      <c r="BG1251" s="9">
        <v>3.2831666666666663</v>
      </c>
      <c r="BH1251" s="9">
        <v>3.2473333333333332</v>
      </c>
      <c r="BI1251" s="9">
        <v>2.8756666666666661</v>
      </c>
      <c r="BJ1251" s="9">
        <v>2.5239999999999996</v>
      </c>
      <c r="BK1251" s="9">
        <v>3.1573333333333329</v>
      </c>
      <c r="BL1251" s="9">
        <v>3.3256666666666663</v>
      </c>
      <c r="BM1251" s="9">
        <v>6.280666666666666</v>
      </c>
      <c r="BN1251" s="9">
        <v>2.8239999999999998</v>
      </c>
      <c r="BO1251" s="9">
        <v>3.4306666666666663</v>
      </c>
      <c r="BP1251" s="9">
        <v>3.6698333333333331</v>
      </c>
      <c r="BQ1251" s="9">
        <v>3.2473333333333332</v>
      </c>
      <c r="BR1251" s="9">
        <v>4.5973333333333333</v>
      </c>
      <c r="BS1251" s="9">
        <v>3.3048333333333328</v>
      </c>
      <c r="BT1251" s="9">
        <v>3.3006666666666664</v>
      </c>
      <c r="BU1251" s="9">
        <v>3.462333333333333</v>
      </c>
      <c r="BV1251" s="9">
        <v>3.612333333333333</v>
      </c>
      <c r="BW1251" s="9">
        <v>3.1673333333333331</v>
      </c>
      <c r="BX1251" s="9">
        <v>3.1673333333333331</v>
      </c>
      <c r="BY1251" s="9">
        <v>5.8906666666666663</v>
      </c>
      <c r="CA1251" s="9">
        <v>3.9476</v>
      </c>
      <c r="CB1251" s="9">
        <v>3.4325999999999999</v>
      </c>
      <c r="CC1251" s="9">
        <v>4.0625999999999998</v>
      </c>
      <c r="CD1251" s="9">
        <v>3.8565999999999998</v>
      </c>
      <c r="CE1251" s="9">
        <v>3.7326000000000001</v>
      </c>
      <c r="CF1251" s="9">
        <v>3.6375999999999999</v>
      </c>
      <c r="CG1251" s="9">
        <v>3.8176000000000001</v>
      </c>
      <c r="CH1251" s="9">
        <v>3.9100999999999999</v>
      </c>
      <c r="CI1251" s="9">
        <v>5.8735999999999997</v>
      </c>
      <c r="CJ1251" s="9">
        <v>5.6925999999999997</v>
      </c>
      <c r="CK1251" s="9">
        <v>4.1715999999999998</v>
      </c>
      <c r="CL1251" s="9">
        <v>5.1416000000000004</v>
      </c>
      <c r="CM1251" s="9">
        <v>3.8626</v>
      </c>
      <c r="CN1251" s="9">
        <v>5.7176</v>
      </c>
      <c r="CO1251" s="9">
        <v>3.9626000000000001</v>
      </c>
      <c r="CP1251" s="9">
        <v>3.9426000000000001</v>
      </c>
      <c r="CQ1251" s="9">
        <v>4.2675999999999998</v>
      </c>
      <c r="CR1251" s="9">
        <v>4.7376000000000005</v>
      </c>
      <c r="CS1251" s="9">
        <v>3.9525999999999999</v>
      </c>
      <c r="CT1251" s="9">
        <v>3.9325999999999999</v>
      </c>
      <c r="CU1251" s="9">
        <v>6.4155999999999995</v>
      </c>
    </row>
    <row r="1252" spans="1:99" hidden="1" x14ac:dyDescent="0.25">
      <c r="A1252" s="8">
        <v>37081</v>
      </c>
      <c r="B1252" s="5">
        <f t="shared" si="48"/>
        <v>1246</v>
      </c>
      <c r="C1252" s="9"/>
      <c r="E1252" s="16">
        <v>3.05</v>
      </c>
      <c r="F1252" s="16">
        <v>2.3290000000000002</v>
      </c>
      <c r="G1252" s="16">
        <v>3.02</v>
      </c>
      <c r="H1252" s="16">
        <v>3.0550000000000002</v>
      </c>
      <c r="I1252" s="16">
        <v>2.41</v>
      </c>
      <c r="J1252" s="16">
        <v>2.27</v>
      </c>
      <c r="K1252" s="16">
        <v>2.94</v>
      </c>
      <c r="L1252" s="16">
        <v>3.11</v>
      </c>
      <c r="M1252" s="16">
        <v>6.2</v>
      </c>
      <c r="N1252" s="16">
        <v>2.41</v>
      </c>
      <c r="O1252" s="16">
        <v>3.19</v>
      </c>
      <c r="P1252" s="16">
        <v>3.41</v>
      </c>
      <c r="Q1252" s="16">
        <v>3.0449999999999999</v>
      </c>
      <c r="R1252" s="16">
        <v>3.8</v>
      </c>
      <c r="S1252" s="16">
        <v>3.04</v>
      </c>
      <c r="T1252" s="16">
        <v>3.0750000000000002</v>
      </c>
      <c r="U1252" s="16">
        <v>3.21</v>
      </c>
      <c r="V1252" s="16">
        <v>3.34</v>
      </c>
      <c r="W1252" s="16">
        <v>2.94</v>
      </c>
      <c r="X1252" s="16">
        <v>2.94</v>
      </c>
      <c r="Y1252" s="16">
        <v>4.9000000000000004</v>
      </c>
      <c r="AA1252" s="1">
        <v>3.17</v>
      </c>
      <c r="AB1252" s="1">
        <v>3.153</v>
      </c>
      <c r="AC1252" s="179">
        <f t="shared" si="50"/>
        <v>0</v>
      </c>
      <c r="AE1252" s="9">
        <v>3.153</v>
      </c>
      <c r="AF1252" s="9">
        <v>2.4361359391643598</v>
      </c>
      <c r="AG1252" s="9">
        <v>3.1404999999999998</v>
      </c>
      <c r="AH1252" s="9">
        <v>3.1579999999999999</v>
      </c>
      <c r="AI1252" s="9">
        <v>2.6579999999999999</v>
      </c>
      <c r="AJ1252" s="9">
        <v>2.3280000000000003</v>
      </c>
      <c r="AK1252" s="9">
        <v>3.0230000000000001</v>
      </c>
      <c r="AL1252" s="9">
        <v>3.2055000000000002</v>
      </c>
      <c r="AM1252" s="9">
        <v>6.3029999999999999</v>
      </c>
      <c r="AN1252" s="9">
        <v>2.528</v>
      </c>
      <c r="AO1252" s="9">
        <v>3.2829999999999999</v>
      </c>
      <c r="AP1252" s="9">
        <v>3.5529999999999999</v>
      </c>
      <c r="AQ1252" s="9">
        <v>3.1579999999999999</v>
      </c>
      <c r="AR1252" s="9">
        <v>4.3029999999999999</v>
      </c>
      <c r="AS1252" s="9">
        <v>3.1604999999999999</v>
      </c>
      <c r="AT1252" s="9">
        <v>3.1579999999999999</v>
      </c>
      <c r="AU1252" s="9">
        <v>3.3180000000000001</v>
      </c>
      <c r="AV1252" s="9">
        <v>3.4630000000000001</v>
      </c>
      <c r="AW1252" s="9">
        <v>3.0329999999999999</v>
      </c>
      <c r="AX1252" s="9">
        <v>3.0430000000000001</v>
      </c>
      <c r="AY1252" s="9">
        <v>5.5830000000000002</v>
      </c>
      <c r="BE1252" s="9">
        <v>3.2336666666666667</v>
      </c>
      <c r="BF1252" s="9">
        <v>2.5360453130547866</v>
      </c>
      <c r="BG1252" s="9">
        <v>3.2228333333333334</v>
      </c>
      <c r="BH1252" s="9">
        <v>3.1920000000000002</v>
      </c>
      <c r="BI1252" s="9">
        <v>2.8053333333333335</v>
      </c>
      <c r="BJ1252" s="9">
        <v>2.4420000000000002</v>
      </c>
      <c r="BK1252" s="9">
        <v>3.1036666666666668</v>
      </c>
      <c r="BL1252" s="9">
        <v>3.2653333333333334</v>
      </c>
      <c r="BM1252" s="9">
        <v>6.0169999999999995</v>
      </c>
      <c r="BN1252" s="9">
        <v>2.7353333333333332</v>
      </c>
      <c r="BO1252" s="9">
        <v>3.367</v>
      </c>
      <c r="BP1252" s="9">
        <v>3.6036666666666668</v>
      </c>
      <c r="BQ1252" s="9">
        <v>3.1903333333333332</v>
      </c>
      <c r="BR1252" s="9">
        <v>4.3336666666666668</v>
      </c>
      <c r="BS1252" s="9">
        <v>3.2411666666666665</v>
      </c>
      <c r="BT1252" s="9">
        <v>3.2370000000000001</v>
      </c>
      <c r="BU1252" s="9">
        <v>3.3986666666666667</v>
      </c>
      <c r="BV1252" s="9">
        <v>3.5453333333333332</v>
      </c>
      <c r="BW1252" s="9">
        <v>3.1136666666666666</v>
      </c>
      <c r="BX1252" s="9">
        <v>3.1236666666666668</v>
      </c>
      <c r="BY1252" s="9">
        <v>5.5603333333333333</v>
      </c>
      <c r="CA1252" s="9">
        <v>3.867</v>
      </c>
      <c r="CB1252" s="9">
        <v>3.3319999999999999</v>
      </c>
      <c r="CC1252" s="9">
        <v>3.9870000000000001</v>
      </c>
      <c r="CD1252" s="9">
        <v>3.7810000000000001</v>
      </c>
      <c r="CE1252" s="9">
        <v>3.6619999999999999</v>
      </c>
      <c r="CF1252" s="9">
        <v>3.5569999999999999</v>
      </c>
      <c r="CG1252" s="9">
        <v>3.7469999999999999</v>
      </c>
      <c r="CH1252" s="9">
        <v>3.8304999999999998</v>
      </c>
      <c r="CI1252" s="9">
        <v>5.5869999999999997</v>
      </c>
      <c r="CJ1252" s="9">
        <v>5.4269999999999996</v>
      </c>
      <c r="CK1252" s="9">
        <v>4.0910000000000002</v>
      </c>
      <c r="CL1252" s="9">
        <v>5.0709999999999997</v>
      </c>
      <c r="CM1252" s="9">
        <v>3.7869999999999999</v>
      </c>
      <c r="CN1252" s="9">
        <v>5.4770000000000003</v>
      </c>
      <c r="CO1252" s="9">
        <v>3.8820000000000001</v>
      </c>
      <c r="CP1252" s="9">
        <v>3.8620000000000001</v>
      </c>
      <c r="CQ1252" s="9">
        <v>4.1870000000000003</v>
      </c>
      <c r="CR1252" s="9">
        <v>4.657</v>
      </c>
      <c r="CS1252" s="9">
        <v>3.8769999999999998</v>
      </c>
      <c r="CT1252" s="9">
        <v>3.8570000000000002</v>
      </c>
      <c r="CU1252" s="9">
        <v>6.0650000000000004</v>
      </c>
    </row>
    <row r="1253" spans="1:99" hidden="1" x14ac:dyDescent="0.25">
      <c r="A1253" s="8">
        <v>37082</v>
      </c>
      <c r="B1253" s="5">
        <f t="shared" si="48"/>
        <v>1247</v>
      </c>
      <c r="C1253" s="9"/>
      <c r="E1253" s="16">
        <v>3.18</v>
      </c>
      <c r="F1253" s="16">
        <v>2.4990000000000001</v>
      </c>
      <c r="G1253" s="16">
        <v>3.18</v>
      </c>
      <c r="H1253" s="16">
        <v>3.2075</v>
      </c>
      <c r="I1253" s="16">
        <v>2.4925000000000002</v>
      </c>
      <c r="J1253" s="16">
        <v>2.27</v>
      </c>
      <c r="K1253" s="16">
        <v>3.09</v>
      </c>
      <c r="L1253" s="16">
        <v>3.24</v>
      </c>
      <c r="M1253" s="16">
        <v>5.3</v>
      </c>
      <c r="N1253" s="16">
        <v>2.56</v>
      </c>
      <c r="O1253" s="16">
        <v>3.335</v>
      </c>
      <c r="P1253" s="16">
        <v>3.56</v>
      </c>
      <c r="Q1253" s="16">
        <v>3.2050000000000001</v>
      </c>
      <c r="R1253" s="16">
        <v>3.4</v>
      </c>
      <c r="S1253" s="16">
        <v>3.17</v>
      </c>
      <c r="T1253" s="16">
        <v>3.23</v>
      </c>
      <c r="U1253" s="16">
        <v>3.335</v>
      </c>
      <c r="V1253" s="16">
        <v>3.48</v>
      </c>
      <c r="W1253" s="16">
        <v>3.09</v>
      </c>
      <c r="X1253" s="16">
        <v>3.09</v>
      </c>
      <c r="Y1253" s="16">
        <v>4.55</v>
      </c>
      <c r="AA1253" s="1">
        <v>3.23</v>
      </c>
      <c r="AB1253" s="1">
        <v>3.282</v>
      </c>
      <c r="AC1253" s="179">
        <f t="shared" si="50"/>
        <v>0</v>
      </c>
      <c r="AE1253" s="9">
        <v>3.282</v>
      </c>
      <c r="AF1253" s="9">
        <v>2.5700910772775698</v>
      </c>
      <c r="AG1253" s="9">
        <v>3.282</v>
      </c>
      <c r="AH1253" s="9">
        <v>3.2970000000000002</v>
      </c>
      <c r="AI1253" s="9">
        <v>2.7869999999999999</v>
      </c>
      <c r="AJ1253" s="9">
        <v>2.4620000000000002</v>
      </c>
      <c r="AK1253" s="9">
        <v>3.1619999999999999</v>
      </c>
      <c r="AL1253" s="9">
        <v>3.3370000000000002</v>
      </c>
      <c r="AM1253" s="9">
        <v>5.532</v>
      </c>
      <c r="AN1253" s="9">
        <v>2.6419999999999999</v>
      </c>
      <c r="AO1253" s="9">
        <v>3.4119999999999999</v>
      </c>
      <c r="AP1253" s="9">
        <v>3.6920000000000002</v>
      </c>
      <c r="AQ1253" s="9">
        <v>3.302</v>
      </c>
      <c r="AR1253" s="9">
        <v>3.8820000000000001</v>
      </c>
      <c r="AS1253" s="9">
        <v>3.2894999999999999</v>
      </c>
      <c r="AT1253" s="9">
        <v>3.2869999999999999</v>
      </c>
      <c r="AU1253" s="9">
        <v>3.4470000000000001</v>
      </c>
      <c r="AV1253" s="9">
        <v>3.5920000000000001</v>
      </c>
      <c r="AW1253" s="9">
        <v>3.1720000000000002</v>
      </c>
      <c r="AX1253" s="9">
        <v>3.1819999999999999</v>
      </c>
      <c r="AY1253" s="9">
        <v>4.8819999999999997</v>
      </c>
      <c r="BE1253" s="9">
        <v>3.3563333333333332</v>
      </c>
      <c r="BF1253" s="9">
        <v>2.6660303590925234</v>
      </c>
      <c r="BG1253" s="9">
        <v>3.3529999999999998</v>
      </c>
      <c r="BH1253" s="9">
        <v>3.3246666666666664</v>
      </c>
      <c r="BI1253" s="9">
        <v>2.9196666666666666</v>
      </c>
      <c r="BJ1253" s="9">
        <v>2.5796666666666663</v>
      </c>
      <c r="BK1253" s="9">
        <v>3.2363333333333331</v>
      </c>
      <c r="BL1253" s="9">
        <v>3.3896666666666664</v>
      </c>
      <c r="BM1253" s="9">
        <v>5.3396666666666661</v>
      </c>
      <c r="BN1253" s="9">
        <v>2.8496666666666663</v>
      </c>
      <c r="BO1253" s="9">
        <v>3.4896666666666665</v>
      </c>
      <c r="BP1253" s="9">
        <v>3.7296666666666667</v>
      </c>
      <c r="BQ1253" s="9">
        <v>3.323</v>
      </c>
      <c r="BR1253" s="9">
        <v>3.9563333333333333</v>
      </c>
      <c r="BS1253" s="9">
        <v>3.363833333333333</v>
      </c>
      <c r="BT1253" s="9">
        <v>3.3596666666666666</v>
      </c>
      <c r="BU1253" s="9">
        <v>3.5213333333333332</v>
      </c>
      <c r="BV1253" s="9">
        <v>3.6679999999999997</v>
      </c>
      <c r="BW1253" s="9">
        <v>3.2463333333333333</v>
      </c>
      <c r="BX1253" s="9">
        <v>3.2563333333333331</v>
      </c>
      <c r="BY1253" s="9">
        <v>4.8063333333333329</v>
      </c>
      <c r="CA1253" s="9">
        <v>3.9606000000000003</v>
      </c>
      <c r="CB1253" s="9">
        <v>3.4256000000000002</v>
      </c>
      <c r="CC1253" s="9">
        <v>4.0856000000000003</v>
      </c>
      <c r="CD1253" s="9">
        <v>3.8786000000000005</v>
      </c>
      <c r="CE1253" s="9">
        <v>3.7606000000000002</v>
      </c>
      <c r="CF1253" s="9">
        <v>3.6706000000000003</v>
      </c>
      <c r="CG1253" s="9">
        <v>3.8406000000000002</v>
      </c>
      <c r="CH1253" s="9">
        <v>3.9256000000000002</v>
      </c>
      <c r="CI1253" s="9">
        <v>5.2026000000000003</v>
      </c>
      <c r="CJ1253" s="9">
        <v>5.0926000000000009</v>
      </c>
      <c r="CK1253" s="9">
        <v>4.1846000000000005</v>
      </c>
      <c r="CL1253" s="9">
        <v>5.1745999999999999</v>
      </c>
      <c r="CM1253" s="9">
        <v>3.8786000000000005</v>
      </c>
      <c r="CN1253" s="9">
        <v>5.1425999999999998</v>
      </c>
      <c r="CO1253" s="9">
        <v>3.9756000000000005</v>
      </c>
      <c r="CP1253" s="9">
        <v>3.9556000000000004</v>
      </c>
      <c r="CQ1253" s="9">
        <v>4.2806000000000006</v>
      </c>
      <c r="CR1253" s="9">
        <v>4.7506000000000004</v>
      </c>
      <c r="CS1253" s="9">
        <v>3.9906000000000001</v>
      </c>
      <c r="CT1253" s="9">
        <v>3.9706000000000001</v>
      </c>
      <c r="CU1253" s="9">
        <v>5.7005999999999997</v>
      </c>
    </row>
    <row r="1254" spans="1:99" hidden="1" x14ac:dyDescent="0.25">
      <c r="A1254" s="8">
        <v>37083</v>
      </c>
      <c r="B1254" s="5">
        <f t="shared" si="48"/>
        <v>1248</v>
      </c>
      <c r="C1254" s="9"/>
      <c r="E1254" s="16">
        <v>3.24</v>
      </c>
      <c r="F1254" s="16">
        <v>2.6059999999999999</v>
      </c>
      <c r="G1254" s="16">
        <v>3.2549999999999999</v>
      </c>
      <c r="H1254" s="16">
        <v>3.2075</v>
      </c>
      <c r="I1254" s="16">
        <v>2.5874999999999999</v>
      </c>
      <c r="J1254" s="16">
        <v>2.4500000000000002</v>
      </c>
      <c r="K1254" s="16">
        <v>3.15</v>
      </c>
      <c r="L1254" s="16">
        <v>3.3</v>
      </c>
      <c r="M1254" s="16">
        <v>4.9000000000000004</v>
      </c>
      <c r="N1254" s="16">
        <v>2.59</v>
      </c>
      <c r="O1254" s="16">
        <v>3.4</v>
      </c>
      <c r="P1254" s="16">
        <v>3.62</v>
      </c>
      <c r="Q1254" s="16">
        <v>3.2250000000000001</v>
      </c>
      <c r="R1254" s="16">
        <v>3.39</v>
      </c>
      <c r="S1254" s="16">
        <v>3.2349999999999999</v>
      </c>
      <c r="T1254" s="16">
        <v>3.23</v>
      </c>
      <c r="U1254" s="16">
        <v>3.39</v>
      </c>
      <c r="V1254" s="16">
        <v>3.54</v>
      </c>
      <c r="W1254" s="16">
        <v>3.15</v>
      </c>
      <c r="X1254" s="16">
        <v>3.15</v>
      </c>
      <c r="Y1254" s="16">
        <v>4.2</v>
      </c>
      <c r="AA1254" s="1">
        <v>3.3050000000000002</v>
      </c>
      <c r="AB1254" s="1">
        <v>3.3420000000000001</v>
      </c>
      <c r="AC1254" s="179">
        <f t="shared" si="50"/>
        <v>0</v>
      </c>
      <c r="AE1254" s="9">
        <v>3.3420000000000001</v>
      </c>
      <c r="AF1254" s="9">
        <v>2.64990874290093</v>
      </c>
      <c r="AG1254" s="9">
        <v>3.3420000000000001</v>
      </c>
      <c r="AH1254" s="9">
        <v>3.3420000000000001</v>
      </c>
      <c r="AI1254" s="9">
        <v>2.8620000000000001</v>
      </c>
      <c r="AJ1254" s="9">
        <v>2.5720000000000001</v>
      </c>
      <c r="AK1254" s="9">
        <v>3.2120000000000002</v>
      </c>
      <c r="AL1254" s="9">
        <v>3.3945000000000003</v>
      </c>
      <c r="AM1254" s="9">
        <v>5.3919999999999995</v>
      </c>
      <c r="AN1254" s="9">
        <v>2.722</v>
      </c>
      <c r="AO1254" s="9">
        <v>3.472</v>
      </c>
      <c r="AP1254" s="9">
        <v>3.7520000000000002</v>
      </c>
      <c r="AQ1254" s="9">
        <v>3.347</v>
      </c>
      <c r="AR1254" s="9">
        <v>3.8120000000000003</v>
      </c>
      <c r="AS1254" s="9">
        <v>3.3494999999999999</v>
      </c>
      <c r="AT1254" s="9">
        <v>3.347</v>
      </c>
      <c r="AU1254" s="9">
        <v>3.5070000000000001</v>
      </c>
      <c r="AV1254" s="9">
        <v>3.6520000000000001</v>
      </c>
      <c r="AW1254" s="9">
        <v>3.222</v>
      </c>
      <c r="AX1254" s="9">
        <v>3.2320000000000002</v>
      </c>
      <c r="AY1254" s="9">
        <v>4.7919999999999998</v>
      </c>
      <c r="BE1254" s="9">
        <v>3.4140000000000001</v>
      </c>
      <c r="BF1254" s="9">
        <v>2.7499695809669769</v>
      </c>
      <c r="BG1254" s="9">
        <v>3.4106666666666667</v>
      </c>
      <c r="BH1254" s="9">
        <v>3.3706666666666667</v>
      </c>
      <c r="BI1254" s="9">
        <v>2.9890000000000003</v>
      </c>
      <c r="BJ1254" s="9">
        <v>2.6806666666666668</v>
      </c>
      <c r="BK1254" s="9">
        <v>3.2840000000000003</v>
      </c>
      <c r="BL1254" s="9">
        <v>3.4465000000000003</v>
      </c>
      <c r="BM1254" s="9">
        <v>5.1473333333333331</v>
      </c>
      <c r="BN1254" s="9">
        <v>2.9156666666666666</v>
      </c>
      <c r="BO1254" s="9">
        <v>3.5473333333333334</v>
      </c>
      <c r="BP1254" s="9">
        <v>3.7873333333333337</v>
      </c>
      <c r="BQ1254" s="9">
        <v>3.3740000000000001</v>
      </c>
      <c r="BR1254" s="9">
        <v>3.8873333333333333</v>
      </c>
      <c r="BS1254" s="9">
        <v>3.4215</v>
      </c>
      <c r="BT1254" s="9">
        <v>3.4173333333333336</v>
      </c>
      <c r="BU1254" s="9">
        <v>3.5790000000000002</v>
      </c>
      <c r="BV1254" s="9">
        <v>3.7256666666666667</v>
      </c>
      <c r="BW1254" s="9">
        <v>3.294</v>
      </c>
      <c r="BX1254" s="9">
        <v>3.3040000000000003</v>
      </c>
      <c r="BY1254" s="9">
        <v>4.7473333333333336</v>
      </c>
      <c r="CA1254" s="9">
        <v>3.9325999999999999</v>
      </c>
      <c r="CB1254" s="9">
        <v>3.3956</v>
      </c>
      <c r="CC1254" s="9">
        <v>4.0526</v>
      </c>
      <c r="CD1254" s="9">
        <v>3.8426</v>
      </c>
      <c r="CE1254" s="9">
        <v>3.7176</v>
      </c>
      <c r="CF1254" s="9">
        <v>3.6375999999999999</v>
      </c>
      <c r="CG1254" s="9">
        <v>3.8125999999999998</v>
      </c>
      <c r="CH1254" s="9">
        <v>3.8975999999999997</v>
      </c>
      <c r="CI1254" s="9">
        <v>4.9925999999999995</v>
      </c>
      <c r="CJ1254" s="9">
        <v>4.8726000000000003</v>
      </c>
      <c r="CK1254" s="9">
        <v>4.1566000000000001</v>
      </c>
      <c r="CL1254" s="9">
        <v>5.1565999999999992</v>
      </c>
      <c r="CM1254" s="9">
        <v>3.8466</v>
      </c>
      <c r="CN1254" s="9">
        <v>4.9226000000000001</v>
      </c>
      <c r="CO1254" s="9">
        <v>3.9476</v>
      </c>
      <c r="CP1254" s="9">
        <v>3.9276</v>
      </c>
      <c r="CQ1254" s="9">
        <v>4.2526000000000002</v>
      </c>
      <c r="CR1254" s="9">
        <v>4.7225999999999999</v>
      </c>
      <c r="CS1254" s="9">
        <v>3.9525999999999999</v>
      </c>
      <c r="CT1254" s="9">
        <v>3.9325999999999999</v>
      </c>
      <c r="CU1254" s="9">
        <v>5.4906000000000006</v>
      </c>
    </row>
    <row r="1255" spans="1:99" hidden="1" x14ac:dyDescent="0.25">
      <c r="A1255" s="8">
        <v>37084</v>
      </c>
      <c r="B1255" s="5">
        <f t="shared" si="48"/>
        <v>1249</v>
      </c>
      <c r="C1255" s="9"/>
      <c r="E1255" s="16">
        <v>3.32</v>
      </c>
      <c r="F1255" s="16">
        <v>2.6389999999999998</v>
      </c>
      <c r="G1255" s="16">
        <v>3.3450000000000002</v>
      </c>
      <c r="H1255" s="16">
        <v>3.28</v>
      </c>
      <c r="I1255" s="16">
        <v>2.645</v>
      </c>
      <c r="J1255" s="16">
        <v>2.5249999999999999</v>
      </c>
      <c r="K1255" s="16">
        <v>3.23</v>
      </c>
      <c r="L1255" s="16">
        <v>3.37</v>
      </c>
      <c r="M1255" s="16">
        <v>4.3499999999999996</v>
      </c>
      <c r="N1255" s="16">
        <v>2.67</v>
      </c>
      <c r="O1255" s="16">
        <v>3.48</v>
      </c>
      <c r="P1255" s="16">
        <v>3.7</v>
      </c>
      <c r="Q1255" s="16">
        <v>3.26</v>
      </c>
      <c r="R1255" s="16">
        <v>3.19</v>
      </c>
      <c r="S1255" s="16">
        <v>3.3050000000000002</v>
      </c>
      <c r="T1255" s="16">
        <v>3.3</v>
      </c>
      <c r="U1255" s="16">
        <v>3.47</v>
      </c>
      <c r="V1255" s="16">
        <v>3.62</v>
      </c>
      <c r="W1255" s="16">
        <v>3.23</v>
      </c>
      <c r="X1255" s="16">
        <v>3.23</v>
      </c>
      <c r="Y1255" s="16">
        <v>4.1500000000000004</v>
      </c>
      <c r="AA1255" s="1">
        <v>3.43</v>
      </c>
      <c r="AB1255" s="1">
        <v>3.4279999999999999</v>
      </c>
      <c r="AC1255" s="179">
        <f t="shared" si="50"/>
        <v>0</v>
      </c>
      <c r="AE1255" s="9">
        <v>3.4279999999999999</v>
      </c>
      <c r="AF1255" s="9">
        <v>2.6987141116538198</v>
      </c>
      <c r="AG1255" s="9">
        <v>3.4329999999999998</v>
      </c>
      <c r="AH1255" s="9">
        <v>3.423</v>
      </c>
      <c r="AI1255" s="9">
        <v>2.8979999999999997</v>
      </c>
      <c r="AJ1255" s="9">
        <v>2.6280000000000001</v>
      </c>
      <c r="AK1255" s="9">
        <v>3.3079999999999998</v>
      </c>
      <c r="AL1255" s="9">
        <v>3.4805000000000001</v>
      </c>
      <c r="AM1255" s="9">
        <v>4.9779999999999998</v>
      </c>
      <c r="AN1255" s="9">
        <v>2.7879999999999998</v>
      </c>
      <c r="AO1255" s="9">
        <v>3.5579999999999998</v>
      </c>
      <c r="AP1255" s="9">
        <v>3.8380000000000001</v>
      </c>
      <c r="AQ1255" s="9">
        <v>3.4279999999999999</v>
      </c>
      <c r="AR1255" s="9">
        <v>3.6779999999999999</v>
      </c>
      <c r="AS1255" s="9">
        <v>3.4354999999999998</v>
      </c>
      <c r="AT1255" s="9">
        <v>3.4329999999999998</v>
      </c>
      <c r="AU1255" s="9">
        <v>3.5829999999999997</v>
      </c>
      <c r="AV1255" s="9">
        <v>3.738</v>
      </c>
      <c r="AW1255" s="9">
        <v>3.3079999999999998</v>
      </c>
      <c r="AX1255" s="9">
        <v>3.3180000000000001</v>
      </c>
      <c r="AY1255" s="9">
        <v>4.6280000000000001</v>
      </c>
      <c r="BE1255" s="9">
        <v>3.5026666666666664</v>
      </c>
      <c r="BF1255" s="9">
        <v>2.8162380372179396</v>
      </c>
      <c r="BG1255" s="9">
        <v>3.5026666666666664</v>
      </c>
      <c r="BH1255" s="9">
        <v>3.454333333333333</v>
      </c>
      <c r="BI1255" s="9">
        <v>3.059333333333333</v>
      </c>
      <c r="BJ1255" s="9">
        <v>2.7593333333333332</v>
      </c>
      <c r="BK1255" s="9">
        <v>3.3826666666666663</v>
      </c>
      <c r="BL1255" s="9">
        <v>3.5351666666666666</v>
      </c>
      <c r="BM1255" s="9">
        <v>4.852666666666666</v>
      </c>
      <c r="BN1255" s="9">
        <v>2.9859999999999998</v>
      </c>
      <c r="BO1255" s="9">
        <v>3.6359999999999997</v>
      </c>
      <c r="BP1255" s="9">
        <v>3.8759999999999999</v>
      </c>
      <c r="BQ1255" s="9">
        <v>3.4593333333333329</v>
      </c>
      <c r="BR1255" s="9">
        <v>3.8659999999999997</v>
      </c>
      <c r="BS1255" s="9">
        <v>3.5101666666666662</v>
      </c>
      <c r="BT1255" s="9">
        <v>3.5059999999999998</v>
      </c>
      <c r="BU1255" s="9">
        <v>3.6576666666666662</v>
      </c>
      <c r="BV1255" s="9">
        <v>3.8143333333333329</v>
      </c>
      <c r="BW1255" s="9">
        <v>3.3826666666666663</v>
      </c>
      <c r="BX1255" s="9">
        <v>3.3926666666666665</v>
      </c>
      <c r="BY1255" s="9">
        <v>4.5693333333333328</v>
      </c>
      <c r="CA1255" s="9">
        <v>3.9983999999999993</v>
      </c>
      <c r="CB1255" s="9">
        <v>3.4713999999999992</v>
      </c>
      <c r="CC1255" s="9">
        <v>4.115899999999999</v>
      </c>
      <c r="CD1255" s="9">
        <v>3.9058999999999995</v>
      </c>
      <c r="CE1255" s="9">
        <v>3.7783999999999991</v>
      </c>
      <c r="CF1255" s="9">
        <v>3.6983999999999995</v>
      </c>
      <c r="CG1255" s="9">
        <v>3.8783999999999992</v>
      </c>
      <c r="CH1255" s="9">
        <v>3.9628999999999994</v>
      </c>
      <c r="CI1255" s="9">
        <v>4.9983999999999993</v>
      </c>
      <c r="CJ1255" s="9">
        <v>4.8983999999999988</v>
      </c>
      <c r="CK1255" s="9">
        <v>4.2383999999999995</v>
      </c>
      <c r="CL1255" s="9">
        <v>5.2383999999999995</v>
      </c>
      <c r="CM1255" s="9">
        <v>3.9073999999999991</v>
      </c>
      <c r="CN1255" s="9">
        <v>4.9483999999999995</v>
      </c>
      <c r="CO1255" s="9">
        <v>4.013399999999999</v>
      </c>
      <c r="CP1255" s="9">
        <v>3.9933999999999994</v>
      </c>
      <c r="CQ1255" s="9">
        <v>4.3383999999999991</v>
      </c>
      <c r="CR1255" s="9">
        <v>4.7983999999999991</v>
      </c>
      <c r="CS1255" s="9">
        <v>4.013399999999999</v>
      </c>
      <c r="CT1255" s="9">
        <v>3.9933999999999994</v>
      </c>
      <c r="CU1255" s="9">
        <v>5.5263999999999989</v>
      </c>
    </row>
    <row r="1256" spans="1:99" hidden="1" x14ac:dyDescent="0.25">
      <c r="A1256" s="8">
        <v>37085</v>
      </c>
      <c r="B1256" s="5">
        <f t="shared" si="48"/>
        <v>1250</v>
      </c>
      <c r="C1256" s="9"/>
      <c r="E1256" s="16">
        <v>3.16</v>
      </c>
      <c r="F1256" s="16">
        <v>2.4420000000000002</v>
      </c>
      <c r="G1256" s="16">
        <v>3.1850000000000001</v>
      </c>
      <c r="H1256" s="16">
        <v>3.12</v>
      </c>
      <c r="I1256" s="16">
        <v>2.5499999999999998</v>
      </c>
      <c r="J1256" s="16">
        <v>2.4</v>
      </c>
      <c r="K1256" s="16">
        <v>3.07</v>
      </c>
      <c r="L1256" s="16">
        <v>3.21</v>
      </c>
      <c r="M1256" s="16">
        <v>4.45</v>
      </c>
      <c r="N1256" s="16">
        <v>2.5099999999999998</v>
      </c>
      <c r="O1256" s="16">
        <v>3.3250000000000002</v>
      </c>
      <c r="P1256" s="16">
        <v>3.5350000000000001</v>
      </c>
      <c r="Q1256" s="16">
        <v>3.11</v>
      </c>
      <c r="R1256" s="16">
        <v>3</v>
      </c>
      <c r="S1256" s="16">
        <v>3.165</v>
      </c>
      <c r="T1256" s="16">
        <v>3.14</v>
      </c>
      <c r="U1256" s="16">
        <v>3.32</v>
      </c>
      <c r="V1256" s="16">
        <v>3.46</v>
      </c>
      <c r="W1256" s="16">
        <v>3.07</v>
      </c>
      <c r="X1256" s="16">
        <v>3.07</v>
      </c>
      <c r="Y1256" s="16">
        <v>4.05</v>
      </c>
      <c r="AA1256" s="1">
        <v>3.32</v>
      </c>
      <c r="AB1256" s="1">
        <v>3.25</v>
      </c>
      <c r="AC1256" s="179">
        <f t="shared" si="50"/>
        <v>0</v>
      </c>
      <c r="AE1256" s="9">
        <v>3.25</v>
      </c>
      <c r="AF1256" s="9">
        <v>2.5159637099987098</v>
      </c>
      <c r="AG1256" s="9">
        <v>3.25</v>
      </c>
      <c r="AH1256" s="9">
        <v>3.24</v>
      </c>
      <c r="AI1256" s="9">
        <v>2.7450000000000001</v>
      </c>
      <c r="AJ1256" s="9">
        <v>2.4900000000000002</v>
      </c>
      <c r="AK1256" s="9">
        <v>3.13</v>
      </c>
      <c r="AL1256" s="9">
        <v>3.3</v>
      </c>
      <c r="AM1256" s="9">
        <v>4.7</v>
      </c>
      <c r="AN1256" s="9">
        <v>2.61</v>
      </c>
      <c r="AO1256" s="9">
        <v>3.38</v>
      </c>
      <c r="AP1256" s="9">
        <v>3.66</v>
      </c>
      <c r="AQ1256" s="9">
        <v>3.2450000000000001</v>
      </c>
      <c r="AR1256" s="9">
        <v>3.5</v>
      </c>
      <c r="AS1256" s="9">
        <v>3.2574999999999998</v>
      </c>
      <c r="AT1256" s="9">
        <v>3.2549999999999999</v>
      </c>
      <c r="AU1256" s="9">
        <v>3.4049999999999998</v>
      </c>
      <c r="AV1256" s="9">
        <v>3.56</v>
      </c>
      <c r="AW1256" s="9">
        <v>3.13</v>
      </c>
      <c r="AX1256" s="9">
        <v>3.14</v>
      </c>
      <c r="AY1256" s="9">
        <v>4.3</v>
      </c>
      <c r="BE1256" s="9">
        <v>3.3303333333333334</v>
      </c>
      <c r="BF1256" s="9">
        <v>2.6256545699995701</v>
      </c>
      <c r="BG1256" s="9">
        <v>3.3253333333333335</v>
      </c>
      <c r="BH1256" s="9">
        <v>3.2786666666666666</v>
      </c>
      <c r="BI1256" s="9">
        <v>2.8953333333333333</v>
      </c>
      <c r="BJ1256" s="9">
        <v>2.617</v>
      </c>
      <c r="BK1256" s="9">
        <v>3.2103333333333333</v>
      </c>
      <c r="BL1256" s="9">
        <v>3.3620000000000001</v>
      </c>
      <c r="BM1256" s="9">
        <v>4.5803333333333329</v>
      </c>
      <c r="BN1256" s="9">
        <v>2.8103333333333333</v>
      </c>
      <c r="BO1256" s="9">
        <v>3.4636666666666667</v>
      </c>
      <c r="BP1256" s="9">
        <v>3.7036666666666669</v>
      </c>
      <c r="BQ1256" s="9">
        <v>3.282</v>
      </c>
      <c r="BR1256" s="9">
        <v>3.6470000000000002</v>
      </c>
      <c r="BS1256" s="9">
        <v>3.3378333333333332</v>
      </c>
      <c r="BT1256" s="9">
        <v>3.3336666666666668</v>
      </c>
      <c r="BU1256" s="9">
        <v>3.4853333333333332</v>
      </c>
      <c r="BV1256" s="9">
        <v>3.6419999999999999</v>
      </c>
      <c r="BW1256" s="9">
        <v>3.2103333333333333</v>
      </c>
      <c r="BX1256" s="9">
        <v>3.2203333333333335</v>
      </c>
      <c r="BY1256" s="9">
        <v>4.2970000000000006</v>
      </c>
      <c r="CA1256" s="9">
        <v>3.8546</v>
      </c>
      <c r="CB1256" s="9">
        <v>3.3075999999999999</v>
      </c>
      <c r="CC1256" s="9">
        <v>3.9696000000000002</v>
      </c>
      <c r="CD1256" s="9">
        <v>3.7621000000000002</v>
      </c>
      <c r="CE1256" s="9">
        <v>3.6246</v>
      </c>
      <c r="CF1256" s="9">
        <v>3.5646</v>
      </c>
      <c r="CG1256" s="9">
        <v>3.7345999999999999</v>
      </c>
      <c r="CH1256" s="9">
        <v>3.8191000000000002</v>
      </c>
      <c r="CI1256" s="9">
        <v>4.8045999999999998</v>
      </c>
      <c r="CJ1256" s="9">
        <v>4.7046000000000001</v>
      </c>
      <c r="CK1256" s="9">
        <v>4.0945999999999998</v>
      </c>
      <c r="CL1256" s="9">
        <v>5.0945999999999998</v>
      </c>
      <c r="CM1256" s="9">
        <v>3.7635999999999998</v>
      </c>
      <c r="CN1256" s="9">
        <v>4.7545999999999999</v>
      </c>
      <c r="CO1256" s="9">
        <v>3.8696000000000002</v>
      </c>
      <c r="CP1256" s="9">
        <v>3.8496000000000001</v>
      </c>
      <c r="CQ1256" s="9">
        <v>4.1946000000000003</v>
      </c>
      <c r="CR1256" s="9">
        <v>4.6546000000000003</v>
      </c>
      <c r="CS1256" s="9">
        <v>3.8645999999999998</v>
      </c>
      <c r="CT1256" s="9">
        <v>3.8446000000000002</v>
      </c>
      <c r="CU1256" s="9">
        <v>5.3326000000000002</v>
      </c>
    </row>
    <row r="1257" spans="1:99" hidden="1" x14ac:dyDescent="0.25">
      <c r="A1257" s="8">
        <v>37088</v>
      </c>
      <c r="B1257" s="5">
        <f t="shared" si="48"/>
        <v>1251</v>
      </c>
      <c r="C1257" s="9"/>
      <c r="E1257" s="16">
        <v>3.02</v>
      </c>
      <c r="F1257" s="16">
        <v>2.286</v>
      </c>
      <c r="G1257" s="16">
        <v>2.99</v>
      </c>
      <c r="H1257" s="16">
        <v>2.98</v>
      </c>
      <c r="I1257" s="16">
        <v>2.29</v>
      </c>
      <c r="J1257" s="16">
        <v>2.2000000000000002</v>
      </c>
      <c r="K1257" s="16">
        <v>2.95</v>
      </c>
      <c r="L1257" s="16">
        <v>3.0649999999999999</v>
      </c>
      <c r="M1257" s="16">
        <v>3.94</v>
      </c>
      <c r="N1257" s="16">
        <v>2.37</v>
      </c>
      <c r="O1257" s="16">
        <v>3.1949999999999998</v>
      </c>
      <c r="P1257" s="16">
        <v>3.38</v>
      </c>
      <c r="Q1257" s="16">
        <v>2.9849999999999999</v>
      </c>
      <c r="R1257" s="16">
        <v>2.72</v>
      </c>
      <c r="S1257" s="16">
        <v>3.04</v>
      </c>
      <c r="T1257" s="16">
        <v>3.03</v>
      </c>
      <c r="U1257" s="16">
        <v>3.1850000000000001</v>
      </c>
      <c r="V1257" s="16">
        <v>3.31</v>
      </c>
      <c r="W1257" s="16">
        <v>2.95</v>
      </c>
      <c r="X1257" s="16">
        <v>2.95</v>
      </c>
      <c r="Y1257" s="16">
        <v>3.72</v>
      </c>
      <c r="AA1257" s="1">
        <v>3.145</v>
      </c>
      <c r="AB1257" s="1">
        <v>3.0680000000000001</v>
      </c>
      <c r="AC1257" s="179">
        <f t="shared" si="50"/>
        <v>0</v>
      </c>
      <c r="AE1257" s="9">
        <v>3.0680000000000001</v>
      </c>
      <c r="AF1257" s="9">
        <v>2.36682999283678</v>
      </c>
      <c r="AG1257" s="9">
        <v>3.0580000000000003</v>
      </c>
      <c r="AH1257" s="9">
        <v>3.0529999999999999</v>
      </c>
      <c r="AI1257" s="9">
        <v>2.573</v>
      </c>
      <c r="AJ1257" s="9">
        <v>2.3180000000000001</v>
      </c>
      <c r="AK1257" s="9">
        <v>2.9380000000000002</v>
      </c>
      <c r="AL1257" s="9">
        <v>3.1179999999999999</v>
      </c>
      <c r="AM1257" s="9">
        <v>4.218</v>
      </c>
      <c r="AN1257" s="9">
        <v>2.4279999999999999</v>
      </c>
      <c r="AO1257" s="9">
        <v>3.198</v>
      </c>
      <c r="AP1257" s="9">
        <v>3.4780000000000002</v>
      </c>
      <c r="AQ1257" s="9">
        <v>3.0580000000000003</v>
      </c>
      <c r="AR1257" s="9">
        <v>3.0180000000000002</v>
      </c>
      <c r="AS1257" s="9">
        <v>3.0754999999999999</v>
      </c>
      <c r="AT1257" s="9">
        <v>3.073</v>
      </c>
      <c r="AU1257" s="9">
        <v>3.2229999999999999</v>
      </c>
      <c r="AV1257" s="9">
        <v>3.3780000000000001</v>
      </c>
      <c r="AW1257" s="9">
        <v>2.948</v>
      </c>
      <c r="AX1257" s="9">
        <v>2.9580000000000002</v>
      </c>
      <c r="AY1257" s="9">
        <v>3.9380000000000002</v>
      </c>
      <c r="BE1257" s="9">
        <v>3.1426666666666669</v>
      </c>
      <c r="BF1257" s="9">
        <v>2.4372766642789272</v>
      </c>
      <c r="BG1257" s="9">
        <v>3.1210000000000004</v>
      </c>
      <c r="BH1257" s="9">
        <v>3.077666666666667</v>
      </c>
      <c r="BI1257" s="9">
        <v>2.7093333333333334</v>
      </c>
      <c r="BJ1257" s="9">
        <v>2.432666666666667</v>
      </c>
      <c r="BK1257" s="9">
        <v>3.012666666666667</v>
      </c>
      <c r="BL1257" s="9">
        <v>3.1735000000000002</v>
      </c>
      <c r="BM1257" s="9">
        <v>4.1093333333333337</v>
      </c>
      <c r="BN1257" s="9">
        <v>2.6210000000000004</v>
      </c>
      <c r="BO1257" s="9">
        <v>3.2760000000000002</v>
      </c>
      <c r="BP1257" s="9">
        <v>3.5160000000000005</v>
      </c>
      <c r="BQ1257" s="9">
        <v>3.0876666666666668</v>
      </c>
      <c r="BR1257" s="9">
        <v>3.1593333333333335</v>
      </c>
      <c r="BS1257" s="9">
        <v>3.1501666666666668</v>
      </c>
      <c r="BT1257" s="9">
        <v>3.1460000000000004</v>
      </c>
      <c r="BU1257" s="9">
        <v>3.2976666666666667</v>
      </c>
      <c r="BV1257" s="9">
        <v>3.4543333333333335</v>
      </c>
      <c r="BW1257" s="9">
        <v>3.0226666666666668</v>
      </c>
      <c r="BX1257" s="9">
        <v>3.0326666666666671</v>
      </c>
      <c r="BY1257" s="9">
        <v>3.9226666666666667</v>
      </c>
      <c r="CA1257" s="9">
        <v>3.6841999999999997</v>
      </c>
      <c r="CB1257" s="9">
        <v>3.1341999999999999</v>
      </c>
      <c r="CC1257" s="9">
        <v>3.7841999999999998</v>
      </c>
      <c r="CD1257" s="9">
        <v>3.5841999999999996</v>
      </c>
      <c r="CE1257" s="9">
        <v>3.4441999999999995</v>
      </c>
      <c r="CF1257" s="9">
        <v>3.3741999999999996</v>
      </c>
      <c r="CG1257" s="9">
        <v>3.5591999999999997</v>
      </c>
      <c r="CH1257" s="9">
        <v>3.6486999999999998</v>
      </c>
      <c r="CI1257" s="9">
        <v>4.3902000000000001</v>
      </c>
      <c r="CJ1257" s="9">
        <v>4.3002000000000002</v>
      </c>
      <c r="CK1257" s="9">
        <v>3.9241999999999999</v>
      </c>
      <c r="CL1257" s="9">
        <v>4.9241999999999999</v>
      </c>
      <c r="CM1257" s="9">
        <v>3.5831999999999997</v>
      </c>
      <c r="CN1257" s="9">
        <v>4.3502000000000001</v>
      </c>
      <c r="CO1257" s="9">
        <v>3.6991999999999998</v>
      </c>
      <c r="CP1257" s="9">
        <v>3.6791999999999998</v>
      </c>
      <c r="CQ1257" s="9">
        <v>4.0241999999999996</v>
      </c>
      <c r="CR1257" s="9">
        <v>4.4841999999999995</v>
      </c>
      <c r="CS1257" s="9">
        <v>3.6641999999999997</v>
      </c>
      <c r="CT1257" s="9">
        <v>3.6541999999999999</v>
      </c>
      <c r="CU1257" s="9">
        <v>4.9481999999999999</v>
      </c>
    </row>
    <row r="1258" spans="1:99" hidden="1" x14ac:dyDescent="0.25">
      <c r="A1258" s="8">
        <v>37089</v>
      </c>
      <c r="B1258" s="5">
        <f t="shared" si="48"/>
        <v>1252</v>
      </c>
      <c r="C1258" s="9"/>
      <c r="E1258" s="16">
        <v>3.11</v>
      </c>
      <c r="F1258" s="16">
        <v>2.3570000000000002</v>
      </c>
      <c r="G1258" s="16">
        <v>3.12</v>
      </c>
      <c r="H1258" s="16">
        <v>3.07</v>
      </c>
      <c r="I1258" s="16">
        <v>2.41</v>
      </c>
      <c r="J1258" s="16">
        <v>2.27</v>
      </c>
      <c r="K1258" s="16">
        <v>3.04</v>
      </c>
      <c r="L1258" s="16">
        <v>3.16</v>
      </c>
      <c r="M1258" s="16">
        <v>3.83</v>
      </c>
      <c r="N1258" s="16">
        <v>2.46</v>
      </c>
      <c r="O1258" s="16">
        <v>3.2850000000000001</v>
      </c>
      <c r="P1258" s="16">
        <v>3.49</v>
      </c>
      <c r="Q1258" s="16">
        <v>3.08</v>
      </c>
      <c r="R1258" s="16">
        <v>2.76</v>
      </c>
      <c r="S1258" s="16">
        <v>3.12</v>
      </c>
      <c r="T1258" s="16">
        <v>3.12</v>
      </c>
      <c r="U1258" s="16">
        <v>3.2749999999999999</v>
      </c>
      <c r="V1258" s="16">
        <v>3.41</v>
      </c>
      <c r="W1258" s="16">
        <v>3.04</v>
      </c>
      <c r="X1258" s="16">
        <v>3.04</v>
      </c>
      <c r="Y1258" s="16">
        <v>3.81</v>
      </c>
      <c r="AA1258" s="1">
        <v>3.15</v>
      </c>
      <c r="AB1258" s="1">
        <v>3.165</v>
      </c>
      <c r="AC1258" s="179">
        <f t="shared" si="50"/>
        <v>0</v>
      </c>
      <c r="AE1258" s="9">
        <v>3.165</v>
      </c>
      <c r="AF1258" s="9">
        <v>2.4477672441457701</v>
      </c>
      <c r="AG1258" s="9">
        <v>3.1549999999999998</v>
      </c>
      <c r="AH1258" s="9">
        <v>3.145</v>
      </c>
      <c r="AI1258" s="9">
        <v>2.645</v>
      </c>
      <c r="AJ1258" s="9">
        <v>2.395</v>
      </c>
      <c r="AK1258" s="9">
        <v>3.0449999999999999</v>
      </c>
      <c r="AL1258" s="9">
        <v>3.2149999999999999</v>
      </c>
      <c r="AM1258" s="9">
        <v>4.335</v>
      </c>
      <c r="AN1258" s="9">
        <v>2.5249999999999999</v>
      </c>
      <c r="AO1258" s="9">
        <v>3.2949999999999999</v>
      </c>
      <c r="AP1258" s="9">
        <v>3.5550000000000002</v>
      </c>
      <c r="AQ1258" s="9">
        <v>3.16</v>
      </c>
      <c r="AR1258" s="9">
        <v>3.2149999999999999</v>
      </c>
      <c r="AS1258" s="9">
        <v>3.1724999999999999</v>
      </c>
      <c r="AT1258" s="9">
        <v>3.17</v>
      </c>
      <c r="AU1258" s="9">
        <v>3.31</v>
      </c>
      <c r="AV1258" s="9">
        <v>3.4750000000000001</v>
      </c>
      <c r="AW1258" s="9">
        <v>3.0550000000000002</v>
      </c>
      <c r="AX1258" s="9">
        <v>3.0649999999999999</v>
      </c>
      <c r="AY1258" s="9">
        <v>4.1150000000000002</v>
      </c>
      <c r="BE1258" s="9">
        <v>3.2356666666666669</v>
      </c>
      <c r="BF1258" s="9">
        <v>2.5282557480485903</v>
      </c>
      <c r="BG1258" s="9">
        <v>3.2140000000000004</v>
      </c>
      <c r="BH1258" s="9">
        <v>3.169</v>
      </c>
      <c r="BI1258" s="9">
        <v>2.7856666666666667</v>
      </c>
      <c r="BJ1258" s="9">
        <v>2.5056666666666669</v>
      </c>
      <c r="BK1258" s="9">
        <v>3.1156666666666668</v>
      </c>
      <c r="BL1258" s="9">
        <v>3.2665000000000002</v>
      </c>
      <c r="BM1258" s="9">
        <v>4.2756666666666669</v>
      </c>
      <c r="BN1258" s="9">
        <v>2.7140000000000004</v>
      </c>
      <c r="BO1258" s="9">
        <v>3.3690000000000002</v>
      </c>
      <c r="BP1258" s="9">
        <v>3.5881666666666669</v>
      </c>
      <c r="BQ1258" s="9">
        <v>3.1790000000000003</v>
      </c>
      <c r="BR1258" s="9">
        <v>3.2856666666666667</v>
      </c>
      <c r="BS1258" s="9">
        <v>3.2431666666666668</v>
      </c>
      <c r="BT1258" s="9">
        <v>3.2390000000000003</v>
      </c>
      <c r="BU1258" s="9">
        <v>3.3806666666666669</v>
      </c>
      <c r="BV1258" s="9">
        <v>3.5306666666666668</v>
      </c>
      <c r="BW1258" s="9">
        <v>3.125666666666667</v>
      </c>
      <c r="BX1258" s="9">
        <v>3.1356666666666668</v>
      </c>
      <c r="BY1258" s="9">
        <v>4.1023333333333341</v>
      </c>
      <c r="CA1258" s="9">
        <v>3.7728000000000002</v>
      </c>
      <c r="CB1258" s="9">
        <v>3.2278000000000002</v>
      </c>
      <c r="CC1258" s="9">
        <v>3.8778000000000001</v>
      </c>
      <c r="CD1258" s="9">
        <v>3.6678000000000002</v>
      </c>
      <c r="CE1258" s="9">
        <v>3.5228000000000002</v>
      </c>
      <c r="CF1258" s="9">
        <v>3.4468000000000001</v>
      </c>
      <c r="CG1258" s="9">
        <v>3.6478000000000002</v>
      </c>
      <c r="CH1258" s="9">
        <v>3.7363</v>
      </c>
      <c r="CI1258" s="9">
        <v>4.5808</v>
      </c>
      <c r="CJ1258" s="9">
        <v>4.4708000000000006</v>
      </c>
      <c r="CK1258" s="9">
        <v>4.0128000000000004</v>
      </c>
      <c r="CL1258" s="9">
        <v>4.9847999999999999</v>
      </c>
      <c r="CM1258" s="9">
        <v>3.6678000000000002</v>
      </c>
      <c r="CN1258" s="9">
        <v>4.5208000000000004</v>
      </c>
      <c r="CO1258" s="9">
        <v>3.7878000000000003</v>
      </c>
      <c r="CP1258" s="9">
        <v>3.7678000000000003</v>
      </c>
      <c r="CQ1258" s="9">
        <v>4.1128</v>
      </c>
      <c r="CR1258" s="9">
        <v>4.5728</v>
      </c>
      <c r="CS1258" s="9">
        <v>3.7528000000000001</v>
      </c>
      <c r="CT1258" s="9">
        <v>3.7428000000000003</v>
      </c>
      <c r="CU1258" s="9">
        <v>5.1088000000000005</v>
      </c>
    </row>
    <row r="1259" spans="1:99" hidden="1" x14ac:dyDescent="0.25">
      <c r="A1259" s="8">
        <v>37090</v>
      </c>
      <c r="B1259" s="5">
        <f t="shared" si="48"/>
        <v>1253</v>
      </c>
      <c r="C1259" s="9"/>
      <c r="E1259" s="16">
        <v>3.06</v>
      </c>
      <c r="F1259" s="16">
        <v>2.306</v>
      </c>
      <c r="G1259" s="16">
        <v>3.07</v>
      </c>
      <c r="H1259" s="16">
        <v>3.05</v>
      </c>
      <c r="I1259" s="16">
        <v>2.25</v>
      </c>
      <c r="J1259" s="16">
        <v>2.15</v>
      </c>
      <c r="K1259" s="16">
        <v>3</v>
      </c>
      <c r="L1259" s="16">
        <v>3.11</v>
      </c>
      <c r="M1259" s="16">
        <v>3.96</v>
      </c>
      <c r="N1259" s="16">
        <v>2.41</v>
      </c>
      <c r="O1259" s="16">
        <v>3.25</v>
      </c>
      <c r="P1259" s="16">
        <v>3.44</v>
      </c>
      <c r="Q1259" s="16">
        <v>3.0249999999999999</v>
      </c>
      <c r="R1259" s="16">
        <v>2.61</v>
      </c>
      <c r="S1259" s="16">
        <v>3.09</v>
      </c>
      <c r="T1259" s="16">
        <v>3.08</v>
      </c>
      <c r="U1259" s="16">
        <v>3.2349999999999999</v>
      </c>
      <c r="V1259" s="16">
        <v>3.36</v>
      </c>
      <c r="W1259" s="16">
        <v>3</v>
      </c>
      <c r="X1259" s="16">
        <v>3</v>
      </c>
      <c r="Y1259" s="16">
        <v>3.71</v>
      </c>
      <c r="AA1259" s="1">
        <v>3.16</v>
      </c>
      <c r="AB1259" s="1">
        <v>3.0870000000000002</v>
      </c>
      <c r="AC1259" s="179">
        <f t="shared" si="50"/>
        <v>0</v>
      </c>
      <c r="AE1259" s="9">
        <v>3.0870000000000002</v>
      </c>
      <c r="AF1259" s="9">
        <v>2.3909216334411902</v>
      </c>
      <c r="AG1259" s="9">
        <v>3.0770000000000004</v>
      </c>
      <c r="AH1259" s="9">
        <v>3.0720000000000001</v>
      </c>
      <c r="AI1259" s="9">
        <v>2.532</v>
      </c>
      <c r="AJ1259" s="9">
        <v>2.2720000000000002</v>
      </c>
      <c r="AK1259" s="9">
        <v>2.9670000000000001</v>
      </c>
      <c r="AL1259" s="9">
        <v>3.1395000000000004</v>
      </c>
      <c r="AM1259" s="9">
        <v>4.2569999999999997</v>
      </c>
      <c r="AN1259" s="9">
        <v>2.4470000000000001</v>
      </c>
      <c r="AO1259" s="9">
        <v>3.2245000000000004</v>
      </c>
      <c r="AP1259" s="9">
        <v>3.4770000000000003</v>
      </c>
      <c r="AQ1259" s="9">
        <v>3.0870000000000002</v>
      </c>
      <c r="AR1259" s="9">
        <v>3.0670000000000002</v>
      </c>
      <c r="AS1259" s="9">
        <v>3.0945</v>
      </c>
      <c r="AT1259" s="9">
        <v>3.0920000000000001</v>
      </c>
      <c r="AU1259" s="9">
        <v>3.2320000000000002</v>
      </c>
      <c r="AV1259" s="9">
        <v>3.3820000000000001</v>
      </c>
      <c r="AW1259" s="9">
        <v>2.9770000000000003</v>
      </c>
      <c r="AX1259" s="9">
        <v>2.9870000000000001</v>
      </c>
      <c r="AY1259" s="9">
        <v>4.0369999999999999</v>
      </c>
      <c r="BE1259" s="9">
        <v>3.1480000000000001</v>
      </c>
      <c r="BF1259" s="9">
        <v>2.4643072111470636</v>
      </c>
      <c r="BG1259" s="9">
        <v>3.1263333333333336</v>
      </c>
      <c r="BH1259" s="9">
        <v>3.0846666666666667</v>
      </c>
      <c r="BI1259" s="9">
        <v>2.6713333333333336</v>
      </c>
      <c r="BJ1259" s="9">
        <v>2.3846666666666669</v>
      </c>
      <c r="BK1259" s="9">
        <v>3.028</v>
      </c>
      <c r="BL1259" s="9">
        <v>3.1796666666666669</v>
      </c>
      <c r="BM1259" s="9">
        <v>4.1980000000000004</v>
      </c>
      <c r="BN1259" s="9">
        <v>2.613</v>
      </c>
      <c r="BO1259" s="9">
        <v>3.2838333333333334</v>
      </c>
      <c r="BP1259" s="9">
        <v>3.4971666666666668</v>
      </c>
      <c r="BQ1259" s="9">
        <v>3.0946666666666669</v>
      </c>
      <c r="BR1259" s="9">
        <v>3.2446666666666668</v>
      </c>
      <c r="BS1259" s="9">
        <v>3.1555</v>
      </c>
      <c r="BT1259" s="9">
        <v>3.1513333333333335</v>
      </c>
      <c r="BU1259" s="9">
        <v>3.2896666666666667</v>
      </c>
      <c r="BV1259" s="9">
        <v>3.4380000000000002</v>
      </c>
      <c r="BW1259" s="9">
        <v>3.0380000000000003</v>
      </c>
      <c r="BX1259" s="9">
        <v>3.048</v>
      </c>
      <c r="BY1259" s="9">
        <v>4.048</v>
      </c>
      <c r="CA1259" s="9">
        <v>3.6665999999999999</v>
      </c>
      <c r="CB1259" s="9">
        <v>3.1415999999999995</v>
      </c>
      <c r="CC1259" s="9">
        <v>3.7665999999999999</v>
      </c>
      <c r="CD1259" s="9">
        <v>3.5615999999999999</v>
      </c>
      <c r="CE1259" s="9">
        <v>3.4415999999999998</v>
      </c>
      <c r="CF1259" s="9">
        <v>3.3355999999999999</v>
      </c>
      <c r="CG1259" s="9">
        <v>3.5415999999999999</v>
      </c>
      <c r="CH1259" s="9">
        <v>3.6300999999999997</v>
      </c>
      <c r="CI1259" s="9">
        <v>4.4206000000000003</v>
      </c>
      <c r="CJ1259" s="9">
        <v>4.3106</v>
      </c>
      <c r="CK1259" s="9">
        <v>3.9066000000000001</v>
      </c>
      <c r="CL1259" s="9">
        <v>4.8705999999999996</v>
      </c>
      <c r="CM1259" s="9">
        <v>3.5615999999999999</v>
      </c>
      <c r="CN1259" s="9">
        <v>4.3605999999999998</v>
      </c>
      <c r="CO1259" s="9">
        <v>3.6816</v>
      </c>
      <c r="CP1259" s="9">
        <v>3.6616</v>
      </c>
      <c r="CQ1259" s="9">
        <v>4.0065999999999997</v>
      </c>
      <c r="CR1259" s="9">
        <v>4.4665999999999997</v>
      </c>
      <c r="CS1259" s="9">
        <v>3.6465999999999998</v>
      </c>
      <c r="CT1259" s="9">
        <v>3.6366000000000001</v>
      </c>
      <c r="CU1259" s="9">
        <v>4.9485999999999999</v>
      </c>
    </row>
    <row r="1260" spans="1:99" hidden="1" x14ac:dyDescent="0.25">
      <c r="A1260" s="8">
        <v>37091</v>
      </c>
      <c r="B1260" s="5">
        <f t="shared" si="48"/>
        <v>1254</v>
      </c>
      <c r="C1260" s="9"/>
      <c r="E1260" s="16">
        <v>2.93</v>
      </c>
      <c r="F1260" s="16">
        <v>2.1970000000000001</v>
      </c>
      <c r="G1260" s="16">
        <v>2.94</v>
      </c>
      <c r="H1260" s="16">
        <v>2.88</v>
      </c>
      <c r="I1260" s="16">
        <v>2.4500000000000002</v>
      </c>
      <c r="J1260" s="16">
        <v>2.0649999999999999</v>
      </c>
      <c r="K1260" s="16">
        <v>2.87</v>
      </c>
      <c r="L1260" s="16">
        <v>2.98</v>
      </c>
      <c r="M1260" s="16">
        <v>3.6</v>
      </c>
      <c r="N1260" s="16">
        <v>2.2799999999999998</v>
      </c>
      <c r="O1260" s="16">
        <v>3.125</v>
      </c>
      <c r="P1260" s="16">
        <v>3.32</v>
      </c>
      <c r="Q1260" s="16">
        <v>2.895</v>
      </c>
      <c r="R1260" s="16">
        <v>3</v>
      </c>
      <c r="S1260" s="16">
        <v>2.97</v>
      </c>
      <c r="T1260" s="16">
        <v>2.96</v>
      </c>
      <c r="U1260" s="16">
        <v>3.1150000000000002</v>
      </c>
      <c r="V1260" s="16">
        <v>3.24</v>
      </c>
      <c r="W1260" s="16">
        <v>2.87</v>
      </c>
      <c r="X1260" s="16">
        <v>2.87</v>
      </c>
      <c r="Y1260" s="16">
        <v>3.8</v>
      </c>
      <c r="AA1260" s="1">
        <v>3.04</v>
      </c>
      <c r="AB1260" s="1">
        <v>2.9390000000000001</v>
      </c>
      <c r="AC1260" s="179">
        <f t="shared" si="50"/>
        <v>0</v>
      </c>
      <c r="AE1260" s="9">
        <v>2.9390000000000001</v>
      </c>
      <c r="AF1260" s="9">
        <v>2.3054356170055201</v>
      </c>
      <c r="AG1260" s="9">
        <v>2.919</v>
      </c>
      <c r="AH1260" s="9">
        <v>2.9390000000000001</v>
      </c>
      <c r="AI1260" s="9">
        <v>2.4140000000000001</v>
      </c>
      <c r="AJ1260" s="9">
        <v>2.149</v>
      </c>
      <c r="AK1260" s="9">
        <v>2.819</v>
      </c>
      <c r="AL1260" s="9">
        <v>2.9940000000000002</v>
      </c>
      <c r="AM1260" s="9">
        <v>4.0990000000000002</v>
      </c>
      <c r="AN1260" s="9">
        <v>2.3140000000000001</v>
      </c>
      <c r="AO1260" s="9">
        <v>3.0765000000000002</v>
      </c>
      <c r="AP1260" s="9">
        <v>3.3290000000000002</v>
      </c>
      <c r="AQ1260" s="9">
        <v>2.944</v>
      </c>
      <c r="AR1260" s="9">
        <v>2.9489999999999998</v>
      </c>
      <c r="AS1260" s="9">
        <v>2.9464999999999999</v>
      </c>
      <c r="AT1260" s="9">
        <v>2.944</v>
      </c>
      <c r="AU1260" s="9">
        <v>3.0840000000000001</v>
      </c>
      <c r="AV1260" s="9">
        <v>3.234</v>
      </c>
      <c r="AW1260" s="9">
        <v>2.819</v>
      </c>
      <c r="AX1260" s="9">
        <v>2.8290000000000002</v>
      </c>
      <c r="AY1260" s="9">
        <v>4.0289999999999999</v>
      </c>
      <c r="BE1260" s="9">
        <v>2.9903333333333335</v>
      </c>
      <c r="BF1260" s="9">
        <v>2.3424785390018403</v>
      </c>
      <c r="BG1260" s="9">
        <v>2.9653333333333336</v>
      </c>
      <c r="BH1260" s="9">
        <v>2.9320000000000004</v>
      </c>
      <c r="BI1260" s="9">
        <v>2.532</v>
      </c>
      <c r="BJ1260" s="9">
        <v>2.2536666666666667</v>
      </c>
      <c r="BK1260" s="9">
        <v>2.8703333333333334</v>
      </c>
      <c r="BL1260" s="9">
        <v>3.0220000000000002</v>
      </c>
      <c r="BM1260" s="9">
        <v>4.0069999999999997</v>
      </c>
      <c r="BN1260" s="9">
        <v>2.4720000000000004</v>
      </c>
      <c r="BO1260" s="9">
        <v>3.1228333333333333</v>
      </c>
      <c r="BP1260" s="9">
        <v>3.3395000000000001</v>
      </c>
      <c r="BQ1260" s="9">
        <v>2.9386666666666668</v>
      </c>
      <c r="BR1260" s="9">
        <v>3.113666666666667</v>
      </c>
      <c r="BS1260" s="9">
        <v>2.9978333333333333</v>
      </c>
      <c r="BT1260" s="9">
        <v>2.9936666666666669</v>
      </c>
      <c r="BU1260" s="9">
        <v>3.1253333333333337</v>
      </c>
      <c r="BV1260" s="9">
        <v>3.2803333333333335</v>
      </c>
      <c r="BW1260" s="9">
        <v>2.8703333333333334</v>
      </c>
      <c r="BX1260" s="9">
        <v>2.8803333333333336</v>
      </c>
      <c r="BY1260" s="9">
        <v>3.9636666666666667</v>
      </c>
      <c r="CA1260" s="9">
        <v>3.5252000000000003</v>
      </c>
      <c r="CB1260" s="9">
        <v>3.0152000000000001</v>
      </c>
      <c r="CC1260" s="9">
        <v>3.6227000000000005</v>
      </c>
      <c r="CD1260" s="9">
        <v>3.4202000000000004</v>
      </c>
      <c r="CE1260" s="9">
        <v>3.2952000000000004</v>
      </c>
      <c r="CF1260" s="9">
        <v>3.1942000000000004</v>
      </c>
      <c r="CG1260" s="9">
        <v>3.4052000000000002</v>
      </c>
      <c r="CH1260" s="9">
        <v>3.4887000000000001</v>
      </c>
      <c r="CI1260" s="9">
        <v>4.2532000000000005</v>
      </c>
      <c r="CJ1260" s="9">
        <v>4.1332000000000004</v>
      </c>
      <c r="CK1260" s="9">
        <v>3.7552000000000003</v>
      </c>
      <c r="CL1260" s="9">
        <v>4.7072000000000003</v>
      </c>
      <c r="CM1260" s="9">
        <v>3.4202000000000004</v>
      </c>
      <c r="CN1260" s="9">
        <v>4.1832000000000003</v>
      </c>
      <c r="CO1260" s="9">
        <v>3.5402000000000005</v>
      </c>
      <c r="CP1260" s="9">
        <v>3.5202000000000004</v>
      </c>
      <c r="CQ1260" s="9">
        <v>3.8552000000000004</v>
      </c>
      <c r="CR1260" s="9">
        <v>4.3052000000000001</v>
      </c>
      <c r="CS1260" s="9">
        <v>3.5002000000000004</v>
      </c>
      <c r="CT1260" s="9">
        <v>3.4902000000000002</v>
      </c>
      <c r="CU1260" s="9">
        <v>4.7712000000000003</v>
      </c>
    </row>
    <row r="1261" spans="1:99" hidden="1" x14ac:dyDescent="0.25">
      <c r="A1261" s="8">
        <v>37092</v>
      </c>
      <c r="B1261" s="5">
        <f t="shared" si="48"/>
        <v>1255</v>
      </c>
      <c r="C1261" s="9"/>
      <c r="E1261" s="16">
        <v>2.94</v>
      </c>
      <c r="F1261" s="16">
        <v>2.1960000000000002</v>
      </c>
      <c r="G1261" s="16">
        <v>2.95</v>
      </c>
      <c r="H1261" s="16">
        <v>2.895</v>
      </c>
      <c r="I1261" s="16">
        <v>2.2999999999999998</v>
      </c>
      <c r="J1261" s="16">
        <v>2.0649999999999999</v>
      </c>
      <c r="K1261" s="16">
        <v>2.88</v>
      </c>
      <c r="L1261" s="16">
        <v>3</v>
      </c>
      <c r="M1261" s="16">
        <v>3.6</v>
      </c>
      <c r="N1261" s="16">
        <v>2.29</v>
      </c>
      <c r="O1261" s="16">
        <v>3.13</v>
      </c>
      <c r="P1261" s="16">
        <v>3.33</v>
      </c>
      <c r="Q1261" s="16">
        <v>2.915</v>
      </c>
      <c r="R1261" s="16">
        <v>2.85</v>
      </c>
      <c r="S1261" s="16">
        <v>2.97</v>
      </c>
      <c r="T1261" s="16">
        <v>2.96</v>
      </c>
      <c r="U1261" s="16">
        <v>3.11</v>
      </c>
      <c r="V1261" s="16">
        <v>3.25</v>
      </c>
      <c r="W1261" s="16">
        <v>2.88</v>
      </c>
      <c r="X1261" s="16">
        <v>2.88</v>
      </c>
      <c r="Y1261" s="16">
        <v>3.6</v>
      </c>
      <c r="AA1261" s="1">
        <v>2.96</v>
      </c>
      <c r="AB1261" s="1">
        <v>2.9550000000000001</v>
      </c>
      <c r="AC1261" s="179">
        <f t="shared" si="50"/>
        <v>0</v>
      </c>
      <c r="AE1261" s="9">
        <v>2.9550000000000001</v>
      </c>
      <c r="AF1261" s="9">
        <v>2.3076875715935201</v>
      </c>
      <c r="AG1261" s="9">
        <v>2.9350000000000001</v>
      </c>
      <c r="AH1261" s="9">
        <v>2.95</v>
      </c>
      <c r="AI1261" s="9">
        <v>2.4500000000000002</v>
      </c>
      <c r="AJ1261" s="9">
        <v>2.16</v>
      </c>
      <c r="AK1261" s="9">
        <v>2.835</v>
      </c>
      <c r="AL1261" s="9">
        <v>3.01</v>
      </c>
      <c r="AM1261" s="9">
        <v>4.125</v>
      </c>
      <c r="AN1261" s="9">
        <v>2.33</v>
      </c>
      <c r="AO1261" s="9">
        <v>3.0924999999999998</v>
      </c>
      <c r="AP1261" s="9">
        <v>3.3450000000000002</v>
      </c>
      <c r="AQ1261" s="9">
        <v>2.96</v>
      </c>
      <c r="AR1261" s="9">
        <v>3.0249999999999999</v>
      </c>
      <c r="AS1261" s="9">
        <v>2.9624999999999999</v>
      </c>
      <c r="AT1261" s="9">
        <v>2.96</v>
      </c>
      <c r="AU1261" s="9">
        <v>3.1</v>
      </c>
      <c r="AV1261" s="9">
        <v>3.25</v>
      </c>
      <c r="AW1261" s="9">
        <v>2.835</v>
      </c>
      <c r="AX1261" s="9">
        <v>2.8450000000000002</v>
      </c>
      <c r="AY1261" s="9">
        <v>3.9449999999999998</v>
      </c>
      <c r="BE1261" s="9">
        <v>3.0006666666666661</v>
      </c>
      <c r="BF1261" s="9">
        <v>2.3415625238645061</v>
      </c>
      <c r="BG1261" s="9">
        <v>2.9756666666666662</v>
      </c>
      <c r="BH1261" s="9">
        <v>2.9406666666666661</v>
      </c>
      <c r="BI1261" s="9">
        <v>2.5523333333333329</v>
      </c>
      <c r="BJ1261" s="9">
        <v>2.257333333333333</v>
      </c>
      <c r="BK1261" s="9">
        <v>2.880666666666666</v>
      </c>
      <c r="BL1261" s="9">
        <v>3.0323333333333329</v>
      </c>
      <c r="BM1261" s="9">
        <v>4.0339999999999989</v>
      </c>
      <c r="BN1261" s="9">
        <v>2.4823333333333331</v>
      </c>
      <c r="BO1261" s="9">
        <v>3.133166666666666</v>
      </c>
      <c r="BP1261" s="9">
        <v>3.3498333333333328</v>
      </c>
      <c r="BQ1261" s="9">
        <v>2.9489999999999994</v>
      </c>
      <c r="BR1261" s="9">
        <v>3.1006666666666662</v>
      </c>
      <c r="BS1261" s="9">
        <v>3.008166666666666</v>
      </c>
      <c r="BT1261" s="9">
        <v>3.0039999999999996</v>
      </c>
      <c r="BU1261" s="9">
        <v>3.1356666666666664</v>
      </c>
      <c r="BV1261" s="9">
        <v>3.2906666666666662</v>
      </c>
      <c r="BW1261" s="9">
        <v>2.880666666666666</v>
      </c>
      <c r="BX1261" s="9">
        <v>2.8906666666666663</v>
      </c>
      <c r="BY1261" s="9">
        <v>3.9173333333333327</v>
      </c>
      <c r="CA1261" s="9">
        <v>3.5606</v>
      </c>
      <c r="CB1261" s="9">
        <v>3.0255999999999998</v>
      </c>
      <c r="CC1261" s="9">
        <v>3.6581000000000001</v>
      </c>
      <c r="CD1261" s="9">
        <v>3.4531000000000001</v>
      </c>
      <c r="CE1261" s="9">
        <v>3.3355999999999999</v>
      </c>
      <c r="CF1261" s="9">
        <v>3.2296</v>
      </c>
      <c r="CG1261" s="9">
        <v>3.4405999999999999</v>
      </c>
      <c r="CH1261" s="9">
        <v>3.5240999999999998</v>
      </c>
      <c r="CI1261" s="9">
        <v>4.3106</v>
      </c>
      <c r="CJ1261" s="9">
        <v>4.2005999999999997</v>
      </c>
      <c r="CK1261" s="9">
        <v>3.7906</v>
      </c>
      <c r="CL1261" s="169">
        <v>4.7425999999999995</v>
      </c>
      <c r="CM1261" s="9">
        <v>3.4531000000000001</v>
      </c>
      <c r="CN1261" s="9">
        <v>4.2506000000000004</v>
      </c>
      <c r="CO1261" s="9">
        <v>3.5756000000000001</v>
      </c>
      <c r="CP1261" s="9">
        <v>3.5556000000000001</v>
      </c>
      <c r="CQ1261" s="9">
        <v>3.8906000000000001</v>
      </c>
      <c r="CR1261" s="9">
        <v>4.3406000000000002</v>
      </c>
      <c r="CS1261" s="9">
        <v>3.5356000000000001</v>
      </c>
      <c r="CT1261" s="9">
        <v>3.5255999999999998</v>
      </c>
      <c r="CU1261" s="9">
        <v>4.8186</v>
      </c>
    </row>
    <row r="1262" spans="1:99" hidden="1" x14ac:dyDescent="0.25">
      <c r="A1262" s="8">
        <v>37095</v>
      </c>
      <c r="B1262" s="5">
        <f t="shared" si="48"/>
        <v>1256</v>
      </c>
      <c r="C1262" s="9"/>
      <c r="E1262" s="16">
        <v>2.98</v>
      </c>
      <c r="F1262" s="16">
        <v>2.2200000000000002</v>
      </c>
      <c r="G1262" s="16">
        <v>2.99</v>
      </c>
      <c r="H1262" s="16">
        <v>2.98</v>
      </c>
      <c r="I1262" s="16">
        <v>2.35</v>
      </c>
      <c r="J1262" s="16">
        <v>2.13</v>
      </c>
      <c r="K1262" s="16">
        <v>2.92</v>
      </c>
      <c r="L1262" s="16">
        <v>3.05</v>
      </c>
      <c r="M1262" s="16">
        <v>4.2300000000000004</v>
      </c>
      <c r="N1262" s="16">
        <v>2.33</v>
      </c>
      <c r="O1262" s="16">
        <v>3.23</v>
      </c>
      <c r="P1262" s="16">
        <v>3.33</v>
      </c>
      <c r="Q1262" s="16">
        <v>2.97</v>
      </c>
      <c r="R1262" s="16">
        <v>2.78</v>
      </c>
      <c r="S1262" s="16">
        <v>3.03</v>
      </c>
      <c r="T1262" s="16">
        <v>3.01</v>
      </c>
      <c r="U1262" s="16">
        <v>3.18</v>
      </c>
      <c r="V1262" s="16">
        <v>3.28</v>
      </c>
      <c r="W1262" s="16">
        <v>2.92</v>
      </c>
      <c r="X1262" s="16">
        <v>2.92</v>
      </c>
      <c r="Y1262" s="16">
        <v>3.8</v>
      </c>
      <c r="AA1262" s="1">
        <v>2.98</v>
      </c>
      <c r="AB1262" s="1">
        <v>2.9780000000000002</v>
      </c>
      <c r="AC1262" s="179">
        <f t="shared" si="50"/>
        <v>0</v>
      </c>
      <c r="AE1262" s="9">
        <v>2.9780000000000002</v>
      </c>
      <c r="AF1262" s="9">
        <v>2.3301014101514803</v>
      </c>
      <c r="AG1262" s="9">
        <v>2.9580000000000002</v>
      </c>
      <c r="AH1262" s="9">
        <v>2.9930000000000003</v>
      </c>
      <c r="AI1262" s="9">
        <v>2.5030000000000001</v>
      </c>
      <c r="AJ1262" s="9">
        <v>2.218</v>
      </c>
      <c r="AK1262" s="9">
        <v>2.883</v>
      </c>
      <c r="AL1262" s="9">
        <v>3.0355000000000003</v>
      </c>
      <c r="AM1262" s="9">
        <v>4.3480000000000008</v>
      </c>
      <c r="AN1262" s="9">
        <v>2.3580000000000001</v>
      </c>
      <c r="AO1262" s="9">
        <v>3.1230000000000002</v>
      </c>
      <c r="AP1262" s="9">
        <v>3.3780000000000001</v>
      </c>
      <c r="AQ1262" s="9">
        <v>2.9930000000000003</v>
      </c>
      <c r="AR1262" s="9">
        <v>3.2080000000000002</v>
      </c>
      <c r="AS1262" s="9">
        <v>2.9855</v>
      </c>
      <c r="AT1262" s="9">
        <v>2.9830000000000001</v>
      </c>
      <c r="AU1262" s="9">
        <v>3.1230000000000002</v>
      </c>
      <c r="AV1262" s="9">
        <v>3.278</v>
      </c>
      <c r="AW1262" s="9">
        <v>2.8680000000000003</v>
      </c>
      <c r="AX1262" s="9">
        <v>2.8780000000000001</v>
      </c>
      <c r="AY1262" s="9">
        <v>4.1280000000000001</v>
      </c>
      <c r="BE1262" s="9">
        <v>3.0196666666666672</v>
      </c>
      <c r="BF1262" s="9">
        <v>2.3603671367171604</v>
      </c>
      <c r="BG1262" s="9">
        <v>2.9946666666666673</v>
      </c>
      <c r="BH1262" s="9">
        <v>2.9680000000000004</v>
      </c>
      <c r="BI1262" s="9">
        <v>2.5913333333333339</v>
      </c>
      <c r="BJ1262" s="9">
        <v>2.3013333333333339</v>
      </c>
      <c r="BK1262" s="9">
        <v>2.9046666666666674</v>
      </c>
      <c r="BL1262" s="9">
        <v>3.0521666666666674</v>
      </c>
      <c r="BM1262" s="9">
        <v>4.1763333333333339</v>
      </c>
      <c r="BN1262" s="9">
        <v>2.506333333333334</v>
      </c>
      <c r="BO1262" s="9">
        <v>3.1546666666666674</v>
      </c>
      <c r="BP1262" s="9">
        <v>3.3721666666666672</v>
      </c>
      <c r="BQ1262" s="9">
        <v>2.9730000000000003</v>
      </c>
      <c r="BR1262" s="9">
        <v>3.2630000000000003</v>
      </c>
      <c r="BS1262" s="9">
        <v>3.027166666666667</v>
      </c>
      <c r="BT1262" s="9">
        <v>3.0230000000000006</v>
      </c>
      <c r="BU1262" s="9">
        <v>3.1546666666666674</v>
      </c>
      <c r="BV1262" s="9">
        <v>3.3113333333333337</v>
      </c>
      <c r="BW1262" s="9">
        <v>2.8963333333333336</v>
      </c>
      <c r="BX1262" s="9">
        <v>2.9063333333333339</v>
      </c>
      <c r="BY1262" s="9">
        <v>4.0730000000000004</v>
      </c>
      <c r="CA1262" s="9">
        <v>3.5914000000000001</v>
      </c>
      <c r="CB1262" s="9">
        <v>3.0613999999999999</v>
      </c>
      <c r="CC1262" s="9">
        <v>3.6889000000000003</v>
      </c>
      <c r="CD1262" s="9">
        <v>3.4839000000000002</v>
      </c>
      <c r="CE1262" s="9">
        <v>3.3664000000000001</v>
      </c>
      <c r="CF1262" s="9">
        <v>3.2604000000000002</v>
      </c>
      <c r="CG1262" s="9">
        <v>3.4714</v>
      </c>
      <c r="CH1262" s="9">
        <v>3.5548999999999999</v>
      </c>
      <c r="CI1262" s="9">
        <v>4.3314000000000004</v>
      </c>
      <c r="CJ1262" s="9">
        <v>4.2214</v>
      </c>
      <c r="CK1262" s="9">
        <v>3.8214000000000001</v>
      </c>
      <c r="CL1262" s="169">
        <v>4.7734000000000005</v>
      </c>
      <c r="CM1262" s="9">
        <v>3.4864000000000002</v>
      </c>
      <c r="CN1262" s="9">
        <v>4.2713999999999999</v>
      </c>
      <c r="CO1262" s="9">
        <v>3.6064000000000003</v>
      </c>
      <c r="CP1262" s="9">
        <v>3.5864000000000003</v>
      </c>
      <c r="CQ1262" s="9">
        <v>3.9214000000000002</v>
      </c>
      <c r="CR1262" s="9">
        <v>4.3714000000000004</v>
      </c>
      <c r="CS1262" s="9">
        <v>3.5714000000000001</v>
      </c>
      <c r="CT1262" s="9">
        <v>3.5614000000000003</v>
      </c>
      <c r="CU1262" s="9">
        <v>4.8394000000000004</v>
      </c>
    </row>
    <row r="1263" spans="1:99" ht="12" hidden="1" customHeight="1" x14ac:dyDescent="0.25">
      <c r="A1263" s="8">
        <v>37096</v>
      </c>
      <c r="B1263" s="5">
        <f t="shared" si="48"/>
        <v>1257</v>
      </c>
      <c r="C1263" s="9"/>
      <c r="E1263" s="16">
        <v>2.99</v>
      </c>
      <c r="F1263" s="16">
        <v>2.2549999999999999</v>
      </c>
      <c r="G1263" s="16">
        <v>3</v>
      </c>
      <c r="H1263" s="16">
        <v>3.01</v>
      </c>
      <c r="I1263" s="16">
        <v>2.2599999999999998</v>
      </c>
      <c r="J1263" s="16">
        <v>2.09</v>
      </c>
      <c r="K1263" s="16">
        <v>2.93</v>
      </c>
      <c r="L1263" s="16">
        <v>3.07</v>
      </c>
      <c r="M1263" s="16">
        <v>3.89</v>
      </c>
      <c r="N1263" s="16">
        <v>2.34</v>
      </c>
      <c r="O1263" s="16">
        <v>3.2749999999999999</v>
      </c>
      <c r="P1263" s="16">
        <v>3.34</v>
      </c>
      <c r="Q1263" s="16">
        <v>2.99</v>
      </c>
      <c r="R1263" s="16">
        <v>2.99</v>
      </c>
      <c r="S1263" s="16">
        <v>3.0750000000000002</v>
      </c>
      <c r="T1263" s="16">
        <v>3.0449999999999999</v>
      </c>
      <c r="U1263" s="16">
        <v>3.21</v>
      </c>
      <c r="V1263" s="16">
        <v>3.29</v>
      </c>
      <c r="W1263" s="16">
        <v>2.93</v>
      </c>
      <c r="X1263" s="16">
        <v>2.93</v>
      </c>
      <c r="Y1263" s="16">
        <v>3.91</v>
      </c>
      <c r="AA1263" s="1">
        <v>2.98</v>
      </c>
      <c r="AB1263" s="1">
        <v>2.97</v>
      </c>
      <c r="AC1263" s="179">
        <f t="shared" si="50"/>
        <v>0</v>
      </c>
      <c r="AE1263" s="9">
        <v>2.97</v>
      </c>
      <c r="AF1263" s="9">
        <v>2.3428354100508302</v>
      </c>
      <c r="AG1263" s="9">
        <v>2.97</v>
      </c>
      <c r="AH1263" s="9">
        <v>2.99</v>
      </c>
      <c r="AI1263" s="9">
        <v>2.5150000000000001</v>
      </c>
      <c r="AJ1263" s="9">
        <v>2.2200000000000002</v>
      </c>
      <c r="AK1263" s="9">
        <v>2.875</v>
      </c>
      <c r="AL1263" s="9">
        <v>3.0375000000000001</v>
      </c>
      <c r="AM1263" s="9">
        <v>3.92</v>
      </c>
      <c r="AN1263" s="9">
        <v>2.35</v>
      </c>
      <c r="AO1263" s="9">
        <v>3.125</v>
      </c>
      <c r="AP1263" s="9">
        <v>3.37</v>
      </c>
      <c r="AQ1263" s="9">
        <v>3</v>
      </c>
      <c r="AR1263" s="9">
        <v>3.12</v>
      </c>
      <c r="AS1263" s="9">
        <v>2.98</v>
      </c>
      <c r="AT1263" s="9">
        <v>2.9750000000000001</v>
      </c>
      <c r="AU1263" s="9">
        <v>3.1150000000000002</v>
      </c>
      <c r="AV1263" s="9">
        <v>3.27</v>
      </c>
      <c r="AW1263" s="9">
        <v>2.86</v>
      </c>
      <c r="AX1263" s="9">
        <v>2.87</v>
      </c>
      <c r="AY1263" s="9">
        <v>3.92</v>
      </c>
      <c r="BE1263" s="9">
        <v>3.002333333333334</v>
      </c>
      <c r="BF1263" s="9">
        <v>2.3566118033502774</v>
      </c>
      <c r="BG1263" s="9">
        <v>2.9856666666666674</v>
      </c>
      <c r="BH1263" s="9">
        <v>2.9540000000000006</v>
      </c>
      <c r="BI1263" s="9">
        <v>2.5856666666666674</v>
      </c>
      <c r="BJ1263" s="9">
        <v>2.3006666666666673</v>
      </c>
      <c r="BK1263" s="9">
        <v>2.8873333333333342</v>
      </c>
      <c r="BL1263" s="9">
        <v>3.0406666666666675</v>
      </c>
      <c r="BM1263" s="9">
        <v>3.7956666666666674</v>
      </c>
      <c r="BN1263" s="9">
        <v>2.4890000000000008</v>
      </c>
      <c r="BO1263" s="9">
        <v>3.1440000000000006</v>
      </c>
      <c r="BP1263" s="9">
        <v>3.354833333333334</v>
      </c>
      <c r="BQ1263" s="9">
        <v>2.9623333333333339</v>
      </c>
      <c r="BR1263" s="9">
        <v>3.1356666666666673</v>
      </c>
      <c r="BS1263" s="9">
        <v>3.0106666666666673</v>
      </c>
      <c r="BT1263" s="9">
        <v>3.0056666666666674</v>
      </c>
      <c r="BU1263" s="9">
        <v>3.1373333333333342</v>
      </c>
      <c r="BV1263" s="9">
        <v>3.2940000000000005</v>
      </c>
      <c r="BW1263" s="9">
        <v>2.8790000000000004</v>
      </c>
      <c r="BX1263" s="9">
        <v>2.8890000000000007</v>
      </c>
      <c r="BY1263" s="9">
        <v>3.8223333333333338</v>
      </c>
      <c r="CA1263" s="9">
        <v>3.5704000000000002</v>
      </c>
      <c r="CB1263" s="9">
        <v>3.0453999999999999</v>
      </c>
      <c r="CC1263" s="9">
        <v>3.6854000000000005</v>
      </c>
      <c r="CD1263" s="9">
        <v>3.4564000000000004</v>
      </c>
      <c r="CE1263" s="9">
        <v>3.3254000000000001</v>
      </c>
      <c r="CF1263" s="9">
        <v>3.2394000000000003</v>
      </c>
      <c r="CG1263" s="9">
        <v>3.4504000000000001</v>
      </c>
      <c r="CH1263" s="9">
        <v>3.5339</v>
      </c>
      <c r="CI1263" s="9">
        <v>4.1404000000000005</v>
      </c>
      <c r="CJ1263" s="9">
        <v>4.0503999999999998</v>
      </c>
      <c r="CK1263" s="9">
        <v>3.8004000000000002</v>
      </c>
      <c r="CL1263" s="169">
        <v>4.7523999999999997</v>
      </c>
      <c r="CM1263" s="9">
        <v>3.4614000000000003</v>
      </c>
      <c r="CN1263" s="9">
        <v>4.1004000000000005</v>
      </c>
      <c r="CO1263" s="9">
        <v>3.5854000000000004</v>
      </c>
      <c r="CP1263" s="9">
        <v>3.5654000000000003</v>
      </c>
      <c r="CQ1263" s="9">
        <v>3.9004000000000003</v>
      </c>
      <c r="CR1263" s="9">
        <v>4.3504000000000005</v>
      </c>
      <c r="CS1263" s="9">
        <v>3.5554000000000001</v>
      </c>
      <c r="CT1263" s="9">
        <v>3.5454000000000003</v>
      </c>
      <c r="CU1263" s="9">
        <v>4.5484</v>
      </c>
    </row>
    <row r="1264" spans="1:99" ht="12" hidden="1" customHeight="1" x14ac:dyDescent="0.25">
      <c r="A1264" s="8">
        <v>37097</v>
      </c>
      <c r="B1264" s="5">
        <f t="shared" si="48"/>
        <v>1258</v>
      </c>
      <c r="C1264" s="9"/>
      <c r="E1264" s="16">
        <v>3.22</v>
      </c>
      <c r="F1264" s="16">
        <v>2.472</v>
      </c>
      <c r="G1264" s="16">
        <v>3.23</v>
      </c>
      <c r="H1264" s="16">
        <v>3.17</v>
      </c>
      <c r="I1264" s="16">
        <v>2.3199999999999998</v>
      </c>
      <c r="J1264" s="16">
        <v>2.2200000000000002</v>
      </c>
      <c r="K1264" s="16">
        <v>3.16</v>
      </c>
      <c r="L1264" s="16">
        <v>3.32</v>
      </c>
      <c r="M1264" s="16">
        <v>3.67</v>
      </c>
      <c r="N1264" s="16">
        <v>2.57</v>
      </c>
      <c r="O1264" s="16">
        <v>3.43</v>
      </c>
      <c r="P1264" s="16">
        <v>3.56</v>
      </c>
      <c r="Q1264" s="16">
        <v>3.24</v>
      </c>
      <c r="R1264" s="16">
        <v>3.02</v>
      </c>
      <c r="S1264" s="16">
        <v>3.18</v>
      </c>
      <c r="T1264" s="16">
        <v>3.21</v>
      </c>
      <c r="U1264" s="16">
        <v>3.4</v>
      </c>
      <c r="V1264" s="16">
        <v>3.52</v>
      </c>
      <c r="W1264" s="16">
        <v>3.16</v>
      </c>
      <c r="X1264" s="16">
        <v>3.16</v>
      </c>
      <c r="Y1264" s="16">
        <v>3.64</v>
      </c>
      <c r="AA1264" s="1">
        <v>3.03</v>
      </c>
      <c r="AB1264" s="1">
        <v>3.2759999999999998</v>
      </c>
      <c r="AC1264" s="179">
        <f t="shared" si="50"/>
        <v>-0.30599999999999961</v>
      </c>
      <c r="AE1264" s="9">
        <v>2.97</v>
      </c>
      <c r="AF1264" s="9">
        <v>2.3428354100508302</v>
      </c>
      <c r="AG1264" s="9">
        <v>2.97</v>
      </c>
      <c r="AH1264" s="9">
        <v>2.99</v>
      </c>
      <c r="AI1264" s="9">
        <v>2.5150000000000001</v>
      </c>
      <c r="AJ1264" s="9">
        <v>2.2200000000000002</v>
      </c>
      <c r="AK1264" s="9">
        <v>2.875</v>
      </c>
      <c r="AL1264" s="9">
        <v>3.0375000000000001</v>
      </c>
      <c r="AM1264" s="9">
        <v>3.92</v>
      </c>
      <c r="AN1264" s="9">
        <v>2.35</v>
      </c>
      <c r="AO1264" s="9">
        <v>3.125</v>
      </c>
      <c r="AP1264" s="9">
        <v>3.37</v>
      </c>
      <c r="AQ1264" s="9">
        <v>3</v>
      </c>
      <c r="AR1264" s="9">
        <v>3.12</v>
      </c>
      <c r="AS1264" s="9">
        <v>2.98</v>
      </c>
      <c r="AT1264" s="9">
        <v>2.9750000000000001</v>
      </c>
      <c r="AU1264" s="9">
        <v>3.1150000000000002</v>
      </c>
      <c r="AV1264" s="9">
        <v>3.27</v>
      </c>
      <c r="AW1264" s="9">
        <v>2.86</v>
      </c>
      <c r="AX1264" s="9">
        <v>2.87</v>
      </c>
      <c r="AY1264" s="9">
        <v>3.92</v>
      </c>
      <c r="BE1264" s="9">
        <v>3.002333333333334</v>
      </c>
      <c r="BF1264" s="9">
        <v>2.3566118033502774</v>
      </c>
      <c r="BG1264" s="9">
        <v>2.9856666666666674</v>
      </c>
      <c r="BH1264" s="9">
        <v>2.9540000000000006</v>
      </c>
      <c r="BI1264" s="9">
        <v>2.5856666666666674</v>
      </c>
      <c r="BJ1264" s="9">
        <v>2.3006666666666673</v>
      </c>
      <c r="BK1264" s="9">
        <v>2.8873333333333342</v>
      </c>
      <c r="BL1264" s="9">
        <v>3.0406666666666675</v>
      </c>
      <c r="BM1264" s="9">
        <v>3.7956666666666674</v>
      </c>
      <c r="BN1264" s="9">
        <v>2.4890000000000008</v>
      </c>
      <c r="BO1264" s="9">
        <v>3.1440000000000006</v>
      </c>
      <c r="BP1264" s="9">
        <v>3.354833333333334</v>
      </c>
      <c r="BQ1264" s="9">
        <v>2.9623333333333339</v>
      </c>
      <c r="BR1264" s="9">
        <v>3.1356666666666673</v>
      </c>
      <c r="BS1264" s="9">
        <v>3.0106666666666673</v>
      </c>
      <c r="BT1264" s="9">
        <v>3.0056666666666674</v>
      </c>
      <c r="BU1264" s="9">
        <v>3.1373333333333342</v>
      </c>
      <c r="BV1264" s="9">
        <v>3.2940000000000005</v>
      </c>
      <c r="BW1264" s="9">
        <v>2.8790000000000004</v>
      </c>
      <c r="BX1264" s="9">
        <v>2.8890000000000007</v>
      </c>
      <c r="BY1264" s="9">
        <v>3.8223333333333338</v>
      </c>
      <c r="CA1264" s="9">
        <v>3.5704000000000002</v>
      </c>
      <c r="CB1264" s="9">
        <v>3.0453999999999999</v>
      </c>
      <c r="CC1264" s="9">
        <v>3.6854000000000005</v>
      </c>
      <c r="CD1264" s="9">
        <v>3.4564000000000004</v>
      </c>
      <c r="CE1264" s="9">
        <v>3.3254000000000001</v>
      </c>
      <c r="CF1264" s="9">
        <v>3.2394000000000003</v>
      </c>
      <c r="CG1264" s="9">
        <v>3.4504000000000001</v>
      </c>
      <c r="CH1264" s="9">
        <v>3.5339</v>
      </c>
      <c r="CI1264" s="9">
        <v>4.1404000000000005</v>
      </c>
      <c r="CJ1264" s="9">
        <v>4.0503999999999998</v>
      </c>
      <c r="CK1264" s="9">
        <v>3.8004000000000002</v>
      </c>
      <c r="CL1264" s="169">
        <v>4.7523999999999997</v>
      </c>
      <c r="CM1264" s="9">
        <v>3.4614000000000003</v>
      </c>
      <c r="CN1264" s="9">
        <v>4.1004000000000005</v>
      </c>
      <c r="CO1264" s="9">
        <v>3.5854000000000004</v>
      </c>
      <c r="CP1264" s="9">
        <v>3.5654000000000003</v>
      </c>
      <c r="CQ1264" s="9">
        <v>3.9004000000000003</v>
      </c>
      <c r="CR1264" s="9">
        <v>4.3504000000000005</v>
      </c>
      <c r="CS1264" s="9">
        <v>3.5554000000000001</v>
      </c>
      <c r="CT1264" s="9">
        <v>3.5454000000000003</v>
      </c>
      <c r="CU1264" s="9">
        <v>4.5484</v>
      </c>
    </row>
    <row r="1265" spans="1:99" hidden="1" x14ac:dyDescent="0.25">
      <c r="A1265" s="8">
        <v>37098</v>
      </c>
      <c r="B1265" s="5">
        <f t="shared" si="48"/>
        <v>1259</v>
      </c>
      <c r="C1265" s="9"/>
      <c r="E1265" s="16">
        <v>3.12</v>
      </c>
      <c r="F1265" s="16">
        <v>2.403</v>
      </c>
      <c r="G1265" s="16">
        <v>3.13</v>
      </c>
      <c r="H1265" s="16">
        <v>3.07</v>
      </c>
      <c r="I1265" s="16">
        <v>2.2200000000000002</v>
      </c>
      <c r="J1265" s="16">
        <v>2.12</v>
      </c>
      <c r="K1265" s="16">
        <v>3.06</v>
      </c>
      <c r="L1265" s="16">
        <v>3.19</v>
      </c>
      <c r="M1265" s="16">
        <v>3.57</v>
      </c>
      <c r="N1265" s="16">
        <v>2.4700000000000002</v>
      </c>
      <c r="O1265" s="16">
        <v>3.29</v>
      </c>
      <c r="P1265" s="16">
        <v>3.47</v>
      </c>
      <c r="Q1265" s="16">
        <v>3.11</v>
      </c>
      <c r="R1265" s="16">
        <v>2.87</v>
      </c>
      <c r="S1265" s="16">
        <v>3.16</v>
      </c>
      <c r="T1265" s="16">
        <v>3.14</v>
      </c>
      <c r="U1265" s="16">
        <v>3.2850000000000001</v>
      </c>
      <c r="V1265" s="16">
        <v>3.42</v>
      </c>
      <c r="W1265" s="16">
        <v>3.06</v>
      </c>
      <c r="X1265" s="16">
        <v>3.06</v>
      </c>
      <c r="Y1265" s="16">
        <v>3.54</v>
      </c>
      <c r="AA1265" s="1">
        <v>3.29</v>
      </c>
      <c r="AB1265" s="1">
        <v>3.1280000000000001</v>
      </c>
      <c r="AC1265" s="179">
        <f t="shared" si="50"/>
        <v>0</v>
      </c>
      <c r="AE1265" s="9">
        <v>3.1280000000000001</v>
      </c>
      <c r="AF1265" s="9">
        <v>2.4363546962845199</v>
      </c>
      <c r="AG1265" s="9">
        <v>3.1430000000000002</v>
      </c>
      <c r="AH1265" s="9">
        <v>3.0980000000000003</v>
      </c>
      <c r="AI1265" s="9">
        <v>2.3730000000000002</v>
      </c>
      <c r="AJ1265" s="9">
        <v>2.2629999999999999</v>
      </c>
      <c r="AK1265" s="9">
        <v>3.0329999999999999</v>
      </c>
      <c r="AL1265" s="9">
        <v>3.1955</v>
      </c>
      <c r="AM1265" s="9">
        <v>3.7080000000000002</v>
      </c>
      <c r="AN1265" s="9">
        <v>2.4780000000000002</v>
      </c>
      <c r="AO1265" s="9">
        <v>3.2829999999999999</v>
      </c>
      <c r="AP1265" s="9">
        <v>3.5380000000000003</v>
      </c>
      <c r="AQ1265" s="9">
        <v>3.0830000000000002</v>
      </c>
      <c r="AR1265" s="9">
        <v>3.1280000000000001</v>
      </c>
      <c r="AS1265" s="9">
        <v>3.1480000000000001</v>
      </c>
      <c r="AT1265" s="9">
        <v>3.1379999999999999</v>
      </c>
      <c r="AU1265" s="9">
        <v>3.2730000000000001</v>
      </c>
      <c r="AV1265" s="9">
        <v>3.4380000000000002</v>
      </c>
      <c r="AW1265" s="9">
        <v>3.0180000000000002</v>
      </c>
      <c r="AX1265" s="9">
        <v>3.028</v>
      </c>
      <c r="AY1265" s="9">
        <v>3.6680000000000001</v>
      </c>
      <c r="BE1265" s="9">
        <v>3.1593333333333331</v>
      </c>
      <c r="BF1265" s="9">
        <v>2.4887848987615064</v>
      </c>
      <c r="BG1265" s="9">
        <v>3.1543333333333332</v>
      </c>
      <c r="BH1265" s="9">
        <v>3.0859999999999999</v>
      </c>
      <c r="BI1265" s="9">
        <v>2.5893333333333333</v>
      </c>
      <c r="BJ1265" s="9">
        <v>2.3426666666666662</v>
      </c>
      <c r="BK1265" s="9">
        <v>3.0443333333333333</v>
      </c>
      <c r="BL1265" s="9">
        <v>3.1976666666666667</v>
      </c>
      <c r="BM1265" s="9">
        <v>3.7226666666666666</v>
      </c>
      <c r="BN1265" s="9">
        <v>2.6093333333333333</v>
      </c>
      <c r="BO1265" s="9">
        <v>3.3009999999999997</v>
      </c>
      <c r="BP1265" s="9">
        <v>3.5151666666666666</v>
      </c>
      <c r="BQ1265" s="9">
        <v>3.0893333333333333</v>
      </c>
      <c r="BR1265" s="9">
        <v>3.2593333333333332</v>
      </c>
      <c r="BS1265" s="9">
        <v>3.1709999999999998</v>
      </c>
      <c r="BT1265" s="9">
        <v>3.1676666666666664</v>
      </c>
      <c r="BU1265" s="9">
        <v>3.2943333333333333</v>
      </c>
      <c r="BV1265" s="9">
        <v>3.454333333333333</v>
      </c>
      <c r="BW1265" s="9">
        <v>3.0359999999999996</v>
      </c>
      <c r="BX1265" s="9">
        <v>3.0459999999999998</v>
      </c>
      <c r="BY1265" s="9">
        <v>3.7659999999999996</v>
      </c>
      <c r="CA1265" s="9">
        <v>3.6819999999999999</v>
      </c>
      <c r="CB1265" s="9">
        <v>3.157</v>
      </c>
      <c r="CC1265" s="9">
        <v>3.7970000000000002</v>
      </c>
      <c r="CD1265" s="9">
        <v>3.5569999999999999</v>
      </c>
      <c r="CE1265" s="9">
        <v>3.427</v>
      </c>
      <c r="CF1265" s="9">
        <v>3.3209999999999997</v>
      </c>
      <c r="CG1265" s="9">
        <v>3.5619999999999998</v>
      </c>
      <c r="CH1265" s="9">
        <v>3.6454999999999997</v>
      </c>
      <c r="CI1265" s="9">
        <v>4.16</v>
      </c>
      <c r="CJ1265" s="9">
        <v>4.12</v>
      </c>
      <c r="CK1265" s="9">
        <v>3.9219999999999997</v>
      </c>
      <c r="CL1265" s="169">
        <v>4.8840000000000003</v>
      </c>
      <c r="CM1265" s="9">
        <v>3.5629999999999997</v>
      </c>
      <c r="CN1265" s="9">
        <v>4.1500000000000004</v>
      </c>
      <c r="CO1265" s="9">
        <v>3.6970000000000001</v>
      </c>
      <c r="CP1265" s="9">
        <v>3.677</v>
      </c>
      <c r="CQ1265" s="9">
        <v>4.0220000000000002</v>
      </c>
      <c r="CR1265" s="9">
        <v>4.4619999999999997</v>
      </c>
      <c r="CS1265" s="9">
        <v>3.6720000000000002</v>
      </c>
      <c r="CT1265" s="9">
        <v>3.6619999999999999</v>
      </c>
      <c r="CU1265" s="9">
        <v>4.5229999999999997</v>
      </c>
    </row>
    <row r="1266" spans="1:99" ht="12" hidden="1" customHeight="1" x14ac:dyDescent="0.25">
      <c r="A1266" s="8">
        <v>37099</v>
      </c>
      <c r="B1266" s="5">
        <f t="shared" si="48"/>
        <v>1260</v>
      </c>
      <c r="C1266" s="9"/>
      <c r="E1266" s="16">
        <v>3.12</v>
      </c>
      <c r="F1266" s="16">
        <v>2.3650000000000002</v>
      </c>
      <c r="G1266" s="16">
        <v>3.13</v>
      </c>
      <c r="H1266" s="16">
        <v>3.15</v>
      </c>
      <c r="I1266" s="16">
        <v>3.9</v>
      </c>
      <c r="J1266" s="16">
        <v>2.2000000000000002</v>
      </c>
      <c r="K1266" s="16">
        <v>3.06</v>
      </c>
      <c r="L1266" s="16">
        <v>3.21</v>
      </c>
      <c r="M1266" s="16">
        <v>3.15</v>
      </c>
      <c r="N1266" s="16">
        <v>2.5499999999999998</v>
      </c>
      <c r="O1266" s="16">
        <v>3.2749999999999999</v>
      </c>
      <c r="P1266" s="16">
        <v>3.47</v>
      </c>
      <c r="Q1266" s="16">
        <v>3.125</v>
      </c>
      <c r="R1266" s="16">
        <v>2.65</v>
      </c>
      <c r="S1266" s="16">
        <v>3.12</v>
      </c>
      <c r="T1266" s="16">
        <v>3.12</v>
      </c>
      <c r="U1266" s="16">
        <v>3.28</v>
      </c>
      <c r="V1266" s="16">
        <v>3.42</v>
      </c>
      <c r="W1266" s="16">
        <v>3.06</v>
      </c>
      <c r="X1266" s="16">
        <v>3.06</v>
      </c>
      <c r="Y1266" s="16">
        <v>3.3</v>
      </c>
      <c r="AA1266" s="1">
        <v>3.08</v>
      </c>
      <c r="AB1266" s="1">
        <v>3.1669999999999998</v>
      </c>
      <c r="AC1266" s="179">
        <f t="shared" si="50"/>
        <v>-0.19699999999999962</v>
      </c>
      <c r="AE1266" s="9">
        <v>2.97</v>
      </c>
      <c r="AF1266" s="9">
        <v>2.3428354100508302</v>
      </c>
      <c r="AG1266" s="9">
        <v>2.97</v>
      </c>
      <c r="AH1266" s="9">
        <v>2.99</v>
      </c>
      <c r="AI1266" s="9">
        <v>2.5150000000000001</v>
      </c>
      <c r="AJ1266" s="9">
        <v>2.2200000000000002</v>
      </c>
      <c r="AK1266" s="9">
        <v>2.875</v>
      </c>
      <c r="AL1266" s="9">
        <v>3.0375000000000001</v>
      </c>
      <c r="AM1266" s="9">
        <v>3.92</v>
      </c>
      <c r="AN1266" s="9">
        <v>2.35</v>
      </c>
      <c r="AO1266" s="9">
        <v>3.125</v>
      </c>
      <c r="AP1266" s="9">
        <v>3.37</v>
      </c>
      <c r="AQ1266" s="9">
        <v>3</v>
      </c>
      <c r="AR1266" s="9">
        <v>3.12</v>
      </c>
      <c r="AS1266" s="9">
        <v>2.98</v>
      </c>
      <c r="AT1266" s="9">
        <v>2.9750000000000001</v>
      </c>
      <c r="AU1266" s="9">
        <v>3.1150000000000002</v>
      </c>
      <c r="AV1266" s="9">
        <v>3.27</v>
      </c>
      <c r="AW1266" s="9">
        <v>2.86</v>
      </c>
      <c r="AX1266" s="9">
        <v>2.87</v>
      </c>
      <c r="AY1266" s="9">
        <v>3.92</v>
      </c>
      <c r="BE1266" s="9">
        <v>3.002333333333334</v>
      </c>
      <c r="BF1266" s="9">
        <v>2.3566118033502774</v>
      </c>
      <c r="BG1266" s="9">
        <v>2.9856666666666674</v>
      </c>
      <c r="BH1266" s="9">
        <v>2.9540000000000006</v>
      </c>
      <c r="BI1266" s="9">
        <v>2.5856666666666674</v>
      </c>
      <c r="BJ1266" s="9">
        <v>2.3006666666666673</v>
      </c>
      <c r="BK1266" s="9">
        <v>2.8873333333333342</v>
      </c>
      <c r="BL1266" s="9">
        <v>3.0406666666666675</v>
      </c>
      <c r="BM1266" s="9">
        <v>3.7956666666666674</v>
      </c>
      <c r="BN1266" s="9">
        <v>2.4890000000000008</v>
      </c>
      <c r="BO1266" s="9">
        <v>3.1440000000000006</v>
      </c>
      <c r="BP1266" s="9">
        <v>3.354833333333334</v>
      </c>
      <c r="BQ1266" s="9">
        <v>2.9623333333333339</v>
      </c>
      <c r="BR1266" s="9">
        <v>3.1356666666666673</v>
      </c>
      <c r="BS1266" s="9">
        <v>3.0106666666666673</v>
      </c>
      <c r="BT1266" s="9">
        <v>3.0056666666666674</v>
      </c>
      <c r="BU1266" s="9">
        <v>3.1373333333333342</v>
      </c>
      <c r="BV1266" s="9">
        <v>3.2940000000000005</v>
      </c>
      <c r="BW1266" s="9">
        <v>2.8790000000000004</v>
      </c>
      <c r="BX1266" s="9">
        <v>2.8890000000000007</v>
      </c>
      <c r="BY1266" s="9">
        <v>3.8223333333333338</v>
      </c>
      <c r="CA1266" s="9">
        <v>3.5704000000000002</v>
      </c>
      <c r="CB1266" s="9">
        <v>3.0453999999999999</v>
      </c>
      <c r="CC1266" s="9">
        <v>3.6854000000000005</v>
      </c>
      <c r="CD1266" s="9">
        <v>3.4564000000000004</v>
      </c>
      <c r="CE1266" s="9">
        <v>3.3254000000000001</v>
      </c>
      <c r="CF1266" s="9">
        <v>3.2394000000000003</v>
      </c>
      <c r="CG1266" s="9">
        <v>3.4504000000000001</v>
      </c>
      <c r="CH1266" s="9">
        <v>3.5339</v>
      </c>
      <c r="CI1266" s="9">
        <v>4.1404000000000005</v>
      </c>
      <c r="CJ1266" s="9">
        <v>4.0503999999999998</v>
      </c>
      <c r="CK1266" s="9">
        <v>3.8004000000000002</v>
      </c>
      <c r="CL1266" s="169">
        <v>4.7523999999999997</v>
      </c>
      <c r="CM1266" s="9">
        <v>3.4614000000000003</v>
      </c>
      <c r="CN1266" s="9">
        <v>4.1004000000000005</v>
      </c>
      <c r="CO1266" s="9">
        <v>3.5854000000000004</v>
      </c>
      <c r="CP1266" s="9">
        <v>3.5654000000000003</v>
      </c>
      <c r="CQ1266" s="9">
        <v>3.9004000000000003</v>
      </c>
      <c r="CR1266" s="9">
        <v>4.3504000000000005</v>
      </c>
      <c r="CS1266" s="9">
        <v>3.5554000000000001</v>
      </c>
      <c r="CT1266" s="9">
        <v>3.5454000000000003</v>
      </c>
      <c r="CU1266" s="9">
        <v>4.5484</v>
      </c>
    </row>
    <row r="1267" spans="1:99" hidden="1" x14ac:dyDescent="0.25">
      <c r="A1267" s="8">
        <v>37102</v>
      </c>
      <c r="B1267" s="5">
        <f t="shared" si="48"/>
        <v>1261</v>
      </c>
      <c r="C1267" s="9"/>
      <c r="E1267" s="16">
        <v>3.19</v>
      </c>
      <c r="F1267" s="16">
        <v>2.403</v>
      </c>
      <c r="G1267" s="16">
        <v>3.1819999999999999</v>
      </c>
      <c r="H1267" s="16">
        <v>3.1</v>
      </c>
      <c r="I1267" s="16">
        <v>2.4169999999999998</v>
      </c>
      <c r="J1267" s="16">
        <v>2.2669999999999999</v>
      </c>
      <c r="K1267" s="16">
        <v>3.13</v>
      </c>
      <c r="L1267" s="16">
        <v>3.24</v>
      </c>
      <c r="M1267" s="16">
        <v>3.6970000000000001</v>
      </c>
      <c r="N1267" s="16">
        <v>2.4369999999999998</v>
      </c>
      <c r="O1267" s="16">
        <v>3.327</v>
      </c>
      <c r="P1267" s="16">
        <v>3.617</v>
      </c>
      <c r="Q1267" s="16">
        <v>3.0950000000000002</v>
      </c>
      <c r="R1267" s="16">
        <v>3.137</v>
      </c>
      <c r="S1267" s="16">
        <v>3.2069999999999999</v>
      </c>
      <c r="T1267" s="16">
        <v>3.1970000000000001</v>
      </c>
      <c r="U1267" s="16">
        <v>3.327</v>
      </c>
      <c r="V1267" s="16">
        <v>3.4769999999999999</v>
      </c>
      <c r="W1267" s="16">
        <v>3.13</v>
      </c>
      <c r="X1267" s="16">
        <v>3.13</v>
      </c>
      <c r="Y1267" s="16">
        <v>3.657</v>
      </c>
      <c r="AA1267" s="1">
        <v>3.2450000000000001</v>
      </c>
      <c r="AB1267" s="1">
        <v>3.3530000000000002</v>
      </c>
      <c r="AC1267" s="179">
        <f t="shared" si="50"/>
        <v>0</v>
      </c>
      <c r="AE1267" s="9">
        <v>3.3530000000000002</v>
      </c>
      <c r="AF1267" s="9">
        <v>2.6680000000000001</v>
      </c>
      <c r="AG1267" s="9">
        <v>3.3430000000000004</v>
      </c>
      <c r="AH1267" s="9">
        <v>3.2880000000000003</v>
      </c>
      <c r="AI1267" s="9">
        <v>2.7730000000000001</v>
      </c>
      <c r="AJ1267" s="9">
        <v>2.3130000000000002</v>
      </c>
      <c r="AK1267" s="9">
        <v>3.2280000000000002</v>
      </c>
      <c r="AL1267" s="9">
        <v>3.3980000000000001</v>
      </c>
      <c r="AM1267" s="9">
        <v>4.0330000000000004</v>
      </c>
      <c r="AN1267" s="9">
        <v>2.6530000000000005</v>
      </c>
      <c r="AO1267" s="9">
        <v>3.4830000000000001</v>
      </c>
      <c r="AP1267" s="9">
        <v>3.6705000000000001</v>
      </c>
      <c r="AQ1267" s="9">
        <v>3.3130000000000002</v>
      </c>
      <c r="AR1267" s="9">
        <v>3.5030000000000001</v>
      </c>
      <c r="AS1267" s="9">
        <v>3.3605</v>
      </c>
      <c r="AT1267" s="9">
        <v>3.3605</v>
      </c>
      <c r="AU1267" s="9">
        <v>3.4830000000000001</v>
      </c>
      <c r="AV1267" s="9">
        <v>3.6380000000000003</v>
      </c>
      <c r="AW1267" s="9">
        <v>3.2230000000000003</v>
      </c>
      <c r="AX1267" s="9">
        <v>3.2330000000000001</v>
      </c>
      <c r="AY1267" s="9">
        <v>4.0129999999999999</v>
      </c>
      <c r="BE1267" s="9">
        <v>3.3704999999999998</v>
      </c>
      <c r="BF1267" s="9">
        <v>2.7104999999999997</v>
      </c>
      <c r="BG1267" s="9">
        <v>3.363</v>
      </c>
      <c r="BH1267" s="9">
        <v>3.278</v>
      </c>
      <c r="BI1267" s="9">
        <v>2.8879999999999999</v>
      </c>
      <c r="BJ1267" s="9">
        <v>2.4504999999999999</v>
      </c>
      <c r="BK1267" s="9">
        <v>3.2454999999999998</v>
      </c>
      <c r="BL1267" s="9">
        <v>3.3992499999999999</v>
      </c>
      <c r="BM1267" s="9">
        <v>4.0004999999999997</v>
      </c>
      <c r="BN1267" s="9">
        <v>2.8205</v>
      </c>
      <c r="BO1267" s="9">
        <v>3.5054999999999996</v>
      </c>
      <c r="BP1267" s="9">
        <v>3.6992499999999997</v>
      </c>
      <c r="BQ1267" s="9">
        <v>3.298</v>
      </c>
      <c r="BR1267" s="9">
        <v>3.5204999999999997</v>
      </c>
      <c r="BS1267" s="9">
        <v>3.3779999999999997</v>
      </c>
      <c r="BT1267" s="9">
        <v>3.3779999999999997</v>
      </c>
      <c r="BU1267" s="9">
        <v>3.5054999999999996</v>
      </c>
      <c r="BV1267" s="9">
        <v>3.6579999999999999</v>
      </c>
      <c r="BW1267" s="9">
        <v>3.2404999999999999</v>
      </c>
      <c r="BX1267" s="9">
        <v>3.2504999999999997</v>
      </c>
      <c r="BY1267" s="9">
        <v>4.0255000000000001</v>
      </c>
      <c r="CA1267" s="9">
        <v>3.8359999999999999</v>
      </c>
      <c r="CB1267" s="9">
        <v>3.3109999999999999</v>
      </c>
      <c r="CC1267" s="9">
        <v>3.9584999999999999</v>
      </c>
      <c r="CD1267" s="9">
        <v>3.7109999999999999</v>
      </c>
      <c r="CE1267" s="9">
        <v>3.5909999999999997</v>
      </c>
      <c r="CF1267" s="9">
        <v>3.4750000000000001</v>
      </c>
      <c r="CG1267" s="9">
        <v>3.7159999999999997</v>
      </c>
      <c r="CH1267" s="9">
        <v>3.8005</v>
      </c>
      <c r="CI1267" s="9">
        <v>4.3179999999999996</v>
      </c>
      <c r="CJ1267" s="9">
        <v>4.3079999999999998</v>
      </c>
      <c r="CK1267" s="9">
        <v>4.0819999999999999</v>
      </c>
      <c r="CL1267" s="169">
        <v>5.0640000000000001</v>
      </c>
      <c r="CM1267" s="9">
        <v>3.7169999999999996</v>
      </c>
      <c r="CN1267" s="9">
        <v>4.3380000000000001</v>
      </c>
      <c r="CO1267" s="9">
        <v>3.851</v>
      </c>
      <c r="CP1267" s="9">
        <v>3.831</v>
      </c>
      <c r="CQ1267" s="9">
        <v>4.1859999999999999</v>
      </c>
      <c r="CR1267" s="9">
        <v>4.6360000000000001</v>
      </c>
      <c r="CS1267" s="9">
        <v>3.851</v>
      </c>
      <c r="CT1267" s="9">
        <v>3.831</v>
      </c>
      <c r="CU1267" s="9">
        <v>4.6909999999999998</v>
      </c>
    </row>
    <row r="1268" spans="1:99" hidden="1" x14ac:dyDescent="0.25">
      <c r="A1268" s="8">
        <v>37103</v>
      </c>
      <c r="B1268" s="5">
        <f t="shared" si="48"/>
        <v>1262</v>
      </c>
      <c r="C1268" s="9"/>
      <c r="E1268" s="16">
        <f ca="1">VLOOKUP(E$7,PLOOK,$F$2,FALSE)</f>
        <v>2.3109999999999999</v>
      </c>
      <c r="F1268" s="16">
        <f ca="1">VLOOKUP(F$7,PLOOK,$F$2,FALSE)</f>
        <v>2.198</v>
      </c>
      <c r="G1268" s="16">
        <f t="shared" ref="G1268:Y1268" ca="1" si="51">VLOOKUP(G$7,PLOOK,$F$2,FALSE)</f>
        <v>2.411</v>
      </c>
      <c r="H1268" s="16">
        <f t="shared" ca="1" si="51"/>
        <v>2.3250000000000002</v>
      </c>
      <c r="I1268" s="16">
        <f t="shared" ca="1" si="51"/>
        <v>2.1560000000000001</v>
      </c>
      <c r="J1268" s="16">
        <f t="shared" ca="1" si="51"/>
        <v>2.0459999999999998</v>
      </c>
      <c r="K1268" s="16">
        <f t="shared" ca="1" si="51"/>
        <v>2.2160000000000002</v>
      </c>
      <c r="L1268" s="16">
        <f t="shared" ca="1" si="51"/>
        <v>2.35</v>
      </c>
      <c r="M1268" s="16">
        <f t="shared" ca="1" si="51"/>
        <v>2.3660000000000001</v>
      </c>
      <c r="N1268" s="16">
        <f t="shared" ca="1" si="51"/>
        <v>2.3660000000000001</v>
      </c>
      <c r="O1268" s="16">
        <f t="shared" ca="1" si="51"/>
        <v>2.476</v>
      </c>
      <c r="P1268" s="16">
        <f t="shared" ca="1" si="51"/>
        <v>3.2109999999999999</v>
      </c>
      <c r="Q1268" s="16">
        <f t="shared" ca="1" si="51"/>
        <v>2.38</v>
      </c>
      <c r="R1268" s="16">
        <f t="shared" ca="1" si="51"/>
        <v>2.4660000000000002</v>
      </c>
      <c r="S1268" s="16">
        <f t="shared" ca="1" si="51"/>
        <v>2.3384999999999998</v>
      </c>
      <c r="T1268" s="16">
        <f t="shared" ca="1" si="51"/>
        <v>2.3010000000000002</v>
      </c>
      <c r="U1268" s="16">
        <f t="shared" ca="1" si="51"/>
        <v>2.5409999999999999</v>
      </c>
      <c r="V1268" s="16">
        <f t="shared" ca="1" si="51"/>
        <v>2.9809999999999999</v>
      </c>
      <c r="W1268" s="16">
        <f t="shared" ca="1" si="51"/>
        <v>2.3109999999999999</v>
      </c>
      <c r="X1268" s="16">
        <f t="shared" ca="1" si="51"/>
        <v>2.3010000000000002</v>
      </c>
      <c r="Y1268" s="16">
        <f t="shared" ca="1" si="51"/>
        <v>2.5760000000000001</v>
      </c>
      <c r="AA1268" s="1">
        <v>3.38</v>
      </c>
      <c r="AB1268" s="1">
        <v>3.2959999999999998</v>
      </c>
      <c r="AC1268" s="179">
        <f t="shared" si="50"/>
        <v>-0.73499999999999988</v>
      </c>
      <c r="AE1268" s="9">
        <f>VLOOKUP(AE$7,PLOOK,AF$2,FALSE)</f>
        <v>2.5609999999999999</v>
      </c>
      <c r="AF1268" s="9">
        <f>VLOOKUP(AF$7,PLOOK,AF$2,FALSE)+AE1268</f>
        <v>2.2610000000000001</v>
      </c>
      <c r="AG1268" s="9">
        <f>VLOOKUP(AG$7,PLOOK,AF$2,FALSE)+AE1268</f>
        <v>2.681</v>
      </c>
      <c r="AH1268" s="9">
        <f>VLOOKUP(AH$7,PLOOK,AF$2,FALSE)+AE1268</f>
        <v>2.411</v>
      </c>
      <c r="AI1268" s="9">
        <f>VLOOKUP(AI$7,PLOOK,AF$2,FALSE)+AE1268</f>
        <v>2.331</v>
      </c>
      <c r="AJ1268" s="9">
        <f>VLOOKUP(AJ$7,PLOOK,AF$2,FALSE)+AE1268</f>
        <v>2.2610000000000001</v>
      </c>
      <c r="AK1268" s="9">
        <f>VLOOKUP(AK$7,PLOOK,AF$2,FALSE)+AE1268</f>
        <v>2.431</v>
      </c>
      <c r="AL1268" s="9">
        <f>VLOOKUP(AL$7,PLOOK,AF$2,FALSE)+AE1268</f>
        <v>2.5284999999999997</v>
      </c>
      <c r="AM1268" s="9">
        <f>VLOOKUP(AM$7,PLOOK,AF$2,FALSE)+AE1268</f>
        <v>2.5709999999999997</v>
      </c>
      <c r="AN1268" s="9">
        <f>VLOOKUP(AN$7,PLOOK,AF$2,FALSE)+AE1268</f>
        <v>2.8609999999999998</v>
      </c>
      <c r="AO1268" s="9">
        <f>VLOOKUP(AO$7,PLOOK,AF$2,FALSE)+AE1268</f>
        <v>2.7759999999999998</v>
      </c>
      <c r="AP1268" s="9">
        <f>VLOOKUP(AP$7,PLOOK,AF$2,FALSE)+AE1268</f>
        <v>4.2409999999999997</v>
      </c>
      <c r="AQ1268" s="9">
        <f>VLOOKUP(AQ$7,PLOOK,AF$2,FALSE)+AE1268</f>
        <v>2.431</v>
      </c>
      <c r="AR1268" s="9">
        <f>VLOOKUP(AR$7,PLOOK,AF$2,FALSE)+AE1268</f>
        <v>2.6109999999999998</v>
      </c>
      <c r="AS1268" s="9">
        <f>VLOOKUP(AS$7,PLOOK,$AF$2,FALSE)+$AE$4</f>
        <v>2.5735000000000001</v>
      </c>
      <c r="AT1268" s="9">
        <f t="shared" ref="AT1268:AY1268" si="52">VLOOKUP(AT$7,PLOOK,$AF$2,FALSE)+$AE$4</f>
        <v>2.556</v>
      </c>
      <c r="AU1268" s="9">
        <f t="shared" si="52"/>
        <v>2.8609999999999998</v>
      </c>
      <c r="AV1268" s="9">
        <f t="shared" si="52"/>
        <v>3.4809999999999999</v>
      </c>
      <c r="AW1268" s="9">
        <f t="shared" si="52"/>
        <v>2.5209999999999999</v>
      </c>
      <c r="AX1268" s="9">
        <f t="shared" si="52"/>
        <v>2.5209999999999999</v>
      </c>
      <c r="AY1268" s="9">
        <f t="shared" si="52"/>
        <v>2.6509999999999998</v>
      </c>
      <c r="BE1268" s="9" t="e">
        <f ca="1">VLOOKUP(BE$7,PLOOK,BF$2,FALSE)</f>
        <v>#N/A</v>
      </c>
      <c r="BF1268" s="9" t="e">
        <f ca="1">VLOOKUP(BF$7,PLOOK,BF$2,FALSE)+BE1268</f>
        <v>#N/A</v>
      </c>
      <c r="BG1268" s="9" t="e">
        <f ca="1">VLOOKUP(BG$7,PLOOK,BF$2,FALSE)+BE1268</f>
        <v>#N/A</v>
      </c>
      <c r="BH1268" s="9" t="e">
        <f ca="1">VLOOKUP(BH$7,PLOOK,BF$2,FALSE)+BE1268</f>
        <v>#N/A</v>
      </c>
      <c r="BI1268" s="9" t="e">
        <f ca="1">VLOOKUP(BI$7,PLOOK,BF$2,FALSE)+BE1268</f>
        <v>#N/A</v>
      </c>
      <c r="BJ1268" s="9" t="e">
        <f ca="1">VLOOKUP(BJ$7,PLOOK,BF$2,FALSE)+BE1268</f>
        <v>#N/A</v>
      </c>
      <c r="BK1268" s="9" t="e">
        <f ca="1">VLOOKUP(BK$7,PLOOK,BF$2,FALSE)+BE1268</f>
        <v>#N/A</v>
      </c>
      <c r="BL1268" s="9" t="e">
        <f ca="1">VLOOKUP(BL$7,PLOOK,BF$2,FALSE)+BE1268</f>
        <v>#N/A</v>
      </c>
      <c r="BM1268" s="9" t="e">
        <f ca="1">VLOOKUP(BM$7,PLOOK,BF$2,FALSE)+BE1268</f>
        <v>#N/A</v>
      </c>
      <c r="BN1268" s="9" t="e">
        <f ca="1">VLOOKUP(BN$7,PLOOK,BF$2,FALSE)+BE1268</f>
        <v>#N/A</v>
      </c>
      <c r="BO1268" s="9" t="e">
        <f ca="1">VLOOKUP(BO$7,PLOOK,BF$2,FALSE)+BE1268</f>
        <v>#N/A</v>
      </c>
      <c r="BP1268" s="9" t="e">
        <f ca="1">VLOOKUP(BP$7,PLOOK,BF$2,FALSE)+BE1268</f>
        <v>#N/A</v>
      </c>
      <c r="BQ1268" s="9" t="e">
        <f ca="1">VLOOKUP(BQ$7,PLOOK,BF$2,FALSE)+BE1268</f>
        <v>#N/A</v>
      </c>
      <c r="BR1268" s="9" t="e">
        <f ca="1">VLOOKUP(BR$7,PLOOK,$BF$2,FALSE)+$BE$4</f>
        <v>#N/A</v>
      </c>
      <c r="BS1268" s="9" t="e">
        <f t="shared" ref="BS1268:BY1268" ca="1" si="53">VLOOKUP(BS$7,PLOOK,$BF$2,FALSE)+$BE$4</f>
        <v>#N/A</v>
      </c>
      <c r="BT1268" s="9" t="e">
        <f t="shared" ca="1" si="53"/>
        <v>#N/A</v>
      </c>
      <c r="BU1268" s="9" t="e">
        <f t="shared" ca="1" si="53"/>
        <v>#N/A</v>
      </c>
      <c r="BV1268" s="9" t="e">
        <f t="shared" ca="1" si="53"/>
        <v>#N/A</v>
      </c>
      <c r="BW1268" s="9" t="e">
        <f t="shared" ca="1" si="53"/>
        <v>#N/A</v>
      </c>
      <c r="BX1268" s="9" t="e">
        <f t="shared" ca="1" si="53"/>
        <v>#N/A</v>
      </c>
      <c r="BY1268" s="9" t="e">
        <f t="shared" ca="1" si="53"/>
        <v>#N/A</v>
      </c>
      <c r="CA1268" s="9" t="e">
        <f ca="1">VLOOKUP(CA$7,PLOOK,CB$2,FALSE)</f>
        <v>#N/A</v>
      </c>
      <c r="CB1268" s="9" t="e">
        <f ca="1">VLOOKUP(CB$7,PLOOK,CB$2,FALSE)+CA1268</f>
        <v>#N/A</v>
      </c>
      <c r="CC1268" s="9" t="e">
        <f ca="1">VLOOKUP(CC$7,PLOOK,CB$2,FALSE)+CA1268</f>
        <v>#N/A</v>
      </c>
      <c r="CD1268" s="9" t="e">
        <f ca="1">VLOOKUP(CD$7,PLOOK,CB$2,FALSE)+CA1268</f>
        <v>#N/A</v>
      </c>
      <c r="CE1268" s="9" t="e">
        <f ca="1">VLOOKUP(CE$7,PLOOK,CB$2,FALSE)+CA1268</f>
        <v>#N/A</v>
      </c>
      <c r="CF1268" s="9" t="e">
        <f ca="1">VLOOKUP(CF$7,PLOOK,CB$2,FALSE)+CA1268</f>
        <v>#N/A</v>
      </c>
      <c r="CG1268" s="9" t="e">
        <f ca="1">VLOOKUP(CG$7,PLOOK,CB$2,FALSE)+CA1268</f>
        <v>#N/A</v>
      </c>
      <c r="CH1268" s="9" t="e">
        <f ca="1">VLOOKUP(CH$7,PLOOK,CB$2,FALSE)+CA1268</f>
        <v>#N/A</v>
      </c>
      <c r="CI1268" s="9" t="e">
        <f ca="1">VLOOKUP(CI$7,PLOOK,CB$2,FALSE)+CA1268</f>
        <v>#N/A</v>
      </c>
      <c r="CJ1268" s="9" t="e">
        <f ca="1">VLOOKUP(CJ$7,PLOOK,CB$2,FALSE)+CA1268</f>
        <v>#N/A</v>
      </c>
      <c r="CK1268" s="9" t="e">
        <f ca="1">VLOOKUP(CK$7,PLOOK,CB$2,FALSE)+CA1268</f>
        <v>#N/A</v>
      </c>
      <c r="CL1268" s="169" t="e">
        <f ca="1">VLOOKUP(CL$7,PLOOK,CB$2,FALSE)+CA1268</f>
        <v>#N/A</v>
      </c>
      <c r="CM1268" s="9" t="e">
        <f ca="1">VLOOKUP(CM$7,PLOOK,CB$2,FALSE)+CA1268</f>
        <v>#N/A</v>
      </c>
      <c r="CN1268" s="9" t="e">
        <f ca="1">VLOOKUP(CN$7,PLOOK,$CB$2,FALSE)+$CA$4</f>
        <v>#N/A</v>
      </c>
      <c r="CO1268" s="9" t="e">
        <f t="shared" ref="CO1268:CU1268" ca="1" si="54">VLOOKUP(CO$7,PLOOK,$CB$2,FALSE)+$CA$4</f>
        <v>#N/A</v>
      </c>
      <c r="CP1268" s="9" t="e">
        <f t="shared" ca="1" si="54"/>
        <v>#N/A</v>
      </c>
      <c r="CQ1268" s="9" t="e">
        <f t="shared" ca="1" si="54"/>
        <v>#N/A</v>
      </c>
      <c r="CR1268" s="9" t="e">
        <f t="shared" ca="1" si="54"/>
        <v>#N/A</v>
      </c>
      <c r="CS1268" s="9" t="e">
        <f t="shared" ca="1" si="54"/>
        <v>#N/A</v>
      </c>
      <c r="CT1268" s="9" t="e">
        <f t="shared" ca="1" si="54"/>
        <v>#N/A</v>
      </c>
      <c r="CU1268" s="9" t="e">
        <f t="shared" ca="1" si="54"/>
        <v>#N/A</v>
      </c>
    </row>
    <row r="1269" spans="1:99" ht="12.75" hidden="1" customHeight="1" x14ac:dyDescent="0.25">
      <c r="A1269" s="8">
        <v>37104</v>
      </c>
      <c r="B1269" s="5">
        <f t="shared" si="48"/>
        <v>1263</v>
      </c>
      <c r="C1269" s="9"/>
      <c r="E1269" s="16">
        <v>3.09</v>
      </c>
      <c r="F1269" s="16">
        <v>2.448</v>
      </c>
      <c r="G1269" s="16">
        <v>3.3</v>
      </c>
      <c r="H1269" s="16">
        <v>3.1</v>
      </c>
      <c r="I1269" s="16">
        <v>2.74</v>
      </c>
      <c r="J1269" s="16">
        <v>2.5099999999999998</v>
      </c>
      <c r="K1269" s="16">
        <v>3.18</v>
      </c>
      <c r="L1269" s="16">
        <v>3.16</v>
      </c>
      <c r="M1269" s="16">
        <v>3.9</v>
      </c>
      <c r="N1269" s="16">
        <v>2.4500000000000002</v>
      </c>
      <c r="O1269" s="16">
        <v>3.2549999999999999</v>
      </c>
      <c r="P1269" s="16">
        <v>3.44</v>
      </c>
      <c r="Q1269" s="16">
        <v>3.06</v>
      </c>
      <c r="R1269" s="16">
        <v>3.1</v>
      </c>
      <c r="S1269" s="16">
        <v>3.11</v>
      </c>
      <c r="T1269" s="16">
        <v>3.09</v>
      </c>
      <c r="U1269" s="16">
        <v>3.2349999999999999</v>
      </c>
      <c r="V1269" s="16">
        <v>3.39</v>
      </c>
      <c r="W1269" s="16">
        <v>3.19</v>
      </c>
      <c r="X1269" s="16">
        <v>3.19</v>
      </c>
      <c r="Y1269" s="16">
        <v>3.75</v>
      </c>
      <c r="AA1269" s="1">
        <v>3.25</v>
      </c>
      <c r="AB1269" s="1">
        <v>3.081</v>
      </c>
      <c r="AC1269" s="179">
        <f t="shared" si="50"/>
        <v>0</v>
      </c>
      <c r="AE1269" s="9">
        <v>3.081</v>
      </c>
      <c r="AF1269" s="9">
        <v>2.4462683398242202</v>
      </c>
      <c r="AG1269" s="9">
        <v>3.0710000000000002</v>
      </c>
      <c r="AH1269" s="9">
        <v>3.0409999999999999</v>
      </c>
      <c r="AI1269" s="9">
        <v>2.6709999999999998</v>
      </c>
      <c r="AJ1269" s="9">
        <v>2.2809999999999997</v>
      </c>
      <c r="AK1269" s="9">
        <v>2.9609999999999999</v>
      </c>
      <c r="AL1269" s="9">
        <v>3.1335000000000002</v>
      </c>
      <c r="AM1269" s="9">
        <v>3.9710000000000001</v>
      </c>
      <c r="AN1269" s="9">
        <v>2.4910000000000001</v>
      </c>
      <c r="AO1269" s="9">
        <v>3.2109999999999999</v>
      </c>
      <c r="AP1269" s="9">
        <v>3.3984999999999999</v>
      </c>
      <c r="AQ1269" s="9">
        <v>3.0459999999999998</v>
      </c>
      <c r="AR1269" s="9">
        <v>3.5609999999999999</v>
      </c>
      <c r="AS1269" s="9">
        <v>3.0884999999999998</v>
      </c>
      <c r="AT1269" s="9">
        <v>3.0884999999999998</v>
      </c>
      <c r="AU1269" s="9">
        <v>3.2109999999999999</v>
      </c>
      <c r="AV1269" s="9">
        <v>3.3660000000000001</v>
      </c>
      <c r="AW1269" s="9">
        <v>2.9510000000000001</v>
      </c>
      <c r="AX1269" s="9">
        <v>2.9609999999999999</v>
      </c>
      <c r="AY1269" s="9">
        <v>3.9809999999999999</v>
      </c>
      <c r="BE1269" s="9">
        <v>3.1029999999999998</v>
      </c>
      <c r="BF1269" s="9">
        <v>2.4831341699121099</v>
      </c>
      <c r="BG1269" s="9">
        <v>3.0954999999999999</v>
      </c>
      <c r="BH1269" s="9">
        <v>3.0229999999999997</v>
      </c>
      <c r="BI1269" s="9">
        <v>2.7229999999999999</v>
      </c>
      <c r="BJ1269" s="9">
        <v>2.3729999999999998</v>
      </c>
      <c r="BK1269" s="9">
        <v>2.9779999999999998</v>
      </c>
      <c r="BL1269" s="9">
        <v>3.1367499999999997</v>
      </c>
      <c r="BM1269" s="9">
        <v>3.9029999999999996</v>
      </c>
      <c r="BN1269" s="9">
        <v>2.6454999999999997</v>
      </c>
      <c r="BO1269" s="9">
        <v>3.2379999999999995</v>
      </c>
      <c r="BP1269" s="9">
        <v>3.4267499999999997</v>
      </c>
      <c r="BQ1269" s="9">
        <v>3.0354999999999999</v>
      </c>
      <c r="BR1269" s="9">
        <v>3.5179999999999998</v>
      </c>
      <c r="BS1269" s="9">
        <v>3.1104999999999996</v>
      </c>
      <c r="BT1269" s="9">
        <v>3.1104999999999996</v>
      </c>
      <c r="BU1269" s="9">
        <v>3.2379999999999995</v>
      </c>
      <c r="BV1269" s="9">
        <v>3.3904999999999998</v>
      </c>
      <c r="BW1269" s="9">
        <v>2.9729999999999999</v>
      </c>
      <c r="BX1269" s="9">
        <v>2.9829999999999997</v>
      </c>
      <c r="BY1269" s="9">
        <v>3.9529999999999998</v>
      </c>
      <c r="CA1269" s="9">
        <v>3.6</v>
      </c>
      <c r="CB1269" s="9">
        <v>3.085</v>
      </c>
      <c r="CC1269" s="9">
        <v>3.7149999999999999</v>
      </c>
      <c r="CD1269" s="9">
        <v>3.4750000000000001</v>
      </c>
      <c r="CE1269" s="9">
        <v>3.3650000000000002</v>
      </c>
      <c r="CF1269" s="9">
        <v>3.2589999999999999</v>
      </c>
      <c r="CG1269" s="9">
        <v>3.48</v>
      </c>
      <c r="CH1269" s="9">
        <v>3.5660000000000003</v>
      </c>
      <c r="CI1269" s="9">
        <v>4.2320000000000002</v>
      </c>
      <c r="CJ1269" s="9">
        <v>4.2510000000000003</v>
      </c>
      <c r="CK1269" s="9">
        <v>3.8460000000000001</v>
      </c>
      <c r="CL1269" s="169">
        <v>4.8239999999999998</v>
      </c>
      <c r="CM1269" s="9">
        <v>3.4809999999999999</v>
      </c>
      <c r="CN1269" s="9">
        <v>4.2810000000000006</v>
      </c>
      <c r="CO1269" s="9">
        <v>3.6150000000000002</v>
      </c>
      <c r="CP1269" s="9">
        <v>3.5950000000000002</v>
      </c>
      <c r="CQ1269" s="9">
        <v>3.95</v>
      </c>
      <c r="CR1269" s="9">
        <v>4.4000000000000004</v>
      </c>
      <c r="CS1269" s="9">
        <v>3.61</v>
      </c>
      <c r="CT1269" s="9">
        <v>3.59</v>
      </c>
      <c r="CU1269" s="9">
        <v>4.6139999999999999</v>
      </c>
    </row>
    <row r="1270" spans="1:99" ht="12" hidden="1" customHeight="1" x14ac:dyDescent="0.25">
      <c r="A1270" s="8">
        <v>37105</v>
      </c>
      <c r="B1270" s="5">
        <f t="shared" si="48"/>
        <v>1264</v>
      </c>
      <c r="C1270" s="9"/>
      <c r="E1270" s="16">
        <v>3.19</v>
      </c>
      <c r="F1270" s="16">
        <v>2.4990000000000001</v>
      </c>
      <c r="G1270" s="16">
        <v>3.21</v>
      </c>
      <c r="H1270" s="16">
        <v>3.19</v>
      </c>
      <c r="I1270" s="16">
        <v>2.78</v>
      </c>
      <c r="J1270" s="16">
        <v>2.56</v>
      </c>
      <c r="K1270" s="16">
        <v>3.09</v>
      </c>
      <c r="L1270" s="16">
        <v>3.26</v>
      </c>
      <c r="M1270" s="16">
        <v>3.99</v>
      </c>
      <c r="N1270" s="16">
        <v>2.54</v>
      </c>
      <c r="O1270" s="16">
        <v>3.35</v>
      </c>
      <c r="P1270" s="16">
        <v>3.54</v>
      </c>
      <c r="Q1270" s="16">
        <v>3.18</v>
      </c>
      <c r="R1270" s="16">
        <v>3.2</v>
      </c>
      <c r="S1270" s="16">
        <v>3.2</v>
      </c>
      <c r="T1270" s="16">
        <v>3.18</v>
      </c>
      <c r="U1270" s="16">
        <v>3.3250000000000002</v>
      </c>
      <c r="V1270" s="16">
        <v>3.49</v>
      </c>
      <c r="W1270" s="16">
        <v>3.1</v>
      </c>
      <c r="X1270" s="16">
        <v>3.1</v>
      </c>
      <c r="Y1270" s="16">
        <v>3.9</v>
      </c>
      <c r="AA1270" s="1">
        <v>3.13</v>
      </c>
      <c r="AB1270" s="1">
        <v>3.1920000000000002</v>
      </c>
      <c r="AC1270" s="179">
        <f t="shared" si="50"/>
        <v>0</v>
      </c>
      <c r="AE1270" s="9">
        <v>3.1920000000000002</v>
      </c>
      <c r="AF1270" s="9">
        <v>2.5386030626378604</v>
      </c>
      <c r="AG1270" s="9">
        <v>3.1820000000000004</v>
      </c>
      <c r="AH1270" s="9">
        <v>3.1495000000000002</v>
      </c>
      <c r="AI1270" s="9">
        <v>2.742</v>
      </c>
      <c r="AJ1270" s="9">
        <v>2.3820000000000001</v>
      </c>
      <c r="AK1270" s="9">
        <v>3.0720000000000001</v>
      </c>
      <c r="AL1270" s="9">
        <v>3.242</v>
      </c>
      <c r="AM1270" s="9">
        <v>4.0520000000000005</v>
      </c>
      <c r="AN1270" s="9">
        <v>2.6020000000000003</v>
      </c>
      <c r="AO1270" s="9">
        <v>3.3220000000000001</v>
      </c>
      <c r="AP1270" s="9">
        <v>3.5095000000000001</v>
      </c>
      <c r="AQ1270" s="9">
        <v>3.157</v>
      </c>
      <c r="AR1270" s="9">
        <v>3.6020000000000003</v>
      </c>
      <c r="AS1270" s="9">
        <v>3.1995</v>
      </c>
      <c r="AT1270" s="9">
        <v>3.1995</v>
      </c>
      <c r="AU1270" s="9">
        <v>3.3220000000000001</v>
      </c>
      <c r="AV1270" s="9">
        <v>3.4770000000000003</v>
      </c>
      <c r="AW1270" s="9">
        <v>3.0620000000000003</v>
      </c>
      <c r="AX1270" s="9">
        <v>3.0720000000000001</v>
      </c>
      <c r="AY1270" s="9">
        <v>4.0720000000000001</v>
      </c>
      <c r="BE1270" s="9">
        <v>3.2120000000000002</v>
      </c>
      <c r="BF1270" s="9">
        <v>2.5828015313189301</v>
      </c>
      <c r="BG1270" s="9">
        <v>3.2045000000000003</v>
      </c>
      <c r="BH1270" s="9">
        <v>3.12825</v>
      </c>
      <c r="BI1270" s="9">
        <v>2.8120000000000003</v>
      </c>
      <c r="BJ1270" s="9">
        <v>2.4670000000000001</v>
      </c>
      <c r="BK1270" s="9">
        <v>3.0870000000000002</v>
      </c>
      <c r="BL1270" s="9">
        <v>3.2432500000000002</v>
      </c>
      <c r="BM1270" s="9">
        <v>3.9620000000000002</v>
      </c>
      <c r="BN1270" s="9">
        <v>2.7545000000000002</v>
      </c>
      <c r="BO1270" s="9">
        <v>3.3420000000000001</v>
      </c>
      <c r="BP1270" s="9">
        <v>3.5357500000000002</v>
      </c>
      <c r="BQ1270" s="9">
        <v>3.1395</v>
      </c>
      <c r="BR1270" s="9">
        <v>3.5920000000000001</v>
      </c>
      <c r="BS1270" s="9">
        <v>3.2195</v>
      </c>
      <c r="BT1270" s="9">
        <v>3.2195</v>
      </c>
      <c r="BU1270" s="9">
        <v>3.3420000000000001</v>
      </c>
      <c r="BV1270" s="9">
        <v>3.4995000000000003</v>
      </c>
      <c r="BW1270" s="9">
        <v>3.0820000000000003</v>
      </c>
      <c r="BX1270" s="9">
        <v>3.0920000000000001</v>
      </c>
      <c r="BY1270" s="9">
        <v>4.0520000000000005</v>
      </c>
      <c r="CA1270" s="9">
        <v>3.6850000000000001</v>
      </c>
      <c r="CB1270" s="9">
        <v>3.17</v>
      </c>
      <c r="CC1270" s="9">
        <v>3.8</v>
      </c>
      <c r="CD1270" s="9">
        <v>3.56</v>
      </c>
      <c r="CE1270" s="9">
        <v>3.45</v>
      </c>
      <c r="CF1270" s="9">
        <v>3.339</v>
      </c>
      <c r="CG1270" s="9">
        <v>3.5625</v>
      </c>
      <c r="CH1270" s="9">
        <v>3.6520000000000001</v>
      </c>
      <c r="CI1270" s="9">
        <v>4.3109999999999999</v>
      </c>
      <c r="CJ1270" s="9">
        <v>4.33</v>
      </c>
      <c r="CK1270" s="9">
        <v>3.931</v>
      </c>
      <c r="CL1270" s="169">
        <v>4.9089999999999998</v>
      </c>
      <c r="CM1270" s="9">
        <v>3.5659999999999998</v>
      </c>
      <c r="CN1270" s="9">
        <v>4.3600000000000003</v>
      </c>
      <c r="CO1270" s="9">
        <v>3.7</v>
      </c>
      <c r="CP1270" s="9">
        <v>3.68</v>
      </c>
      <c r="CQ1270" s="9">
        <v>4.0350000000000001</v>
      </c>
      <c r="CR1270" s="9">
        <v>4.4850000000000003</v>
      </c>
      <c r="CS1270" s="9">
        <v>3.6949999999999998</v>
      </c>
      <c r="CT1270" s="9">
        <v>3.6749999999999998</v>
      </c>
      <c r="CU1270" s="9">
        <v>4.6930000000000005</v>
      </c>
    </row>
    <row r="1271" spans="1:99" ht="12" hidden="1" customHeight="1" x14ac:dyDescent="0.25">
      <c r="A1271" s="8">
        <v>37106</v>
      </c>
      <c r="B1271" s="5">
        <f t="shared" si="48"/>
        <v>1265</v>
      </c>
      <c r="C1271" s="9"/>
      <c r="E1271" s="16">
        <v>2.97</v>
      </c>
      <c r="F1271" s="16">
        <v>2.3759999999999999</v>
      </c>
      <c r="G1271" s="16">
        <v>2.99</v>
      </c>
      <c r="H1271" s="16">
        <v>2.98</v>
      </c>
      <c r="I1271" s="16">
        <v>2.5499999999999998</v>
      </c>
      <c r="J1271" s="16">
        <v>2.35</v>
      </c>
      <c r="K1271" s="16">
        <v>2.86</v>
      </c>
      <c r="L1271" s="16">
        <v>3.05</v>
      </c>
      <c r="M1271" s="16">
        <v>3.95</v>
      </c>
      <c r="N1271" s="16">
        <v>2.33</v>
      </c>
      <c r="O1271" s="16">
        <v>3.1349999999999998</v>
      </c>
      <c r="P1271" s="16">
        <v>3.32</v>
      </c>
      <c r="Q1271" s="16">
        <v>2.98</v>
      </c>
      <c r="R1271" s="16">
        <v>3.23</v>
      </c>
      <c r="S1271" s="16">
        <v>3</v>
      </c>
      <c r="T1271" s="16">
        <v>2.9649999999999999</v>
      </c>
      <c r="U1271" s="16">
        <v>3.1150000000000002</v>
      </c>
      <c r="V1271" s="16">
        <v>3.27</v>
      </c>
      <c r="W1271" s="16">
        <v>2.87</v>
      </c>
      <c r="X1271" s="16">
        <v>2.87</v>
      </c>
      <c r="Y1271" s="16">
        <v>3.95</v>
      </c>
      <c r="AA1271" s="1">
        <v>3.09</v>
      </c>
      <c r="AB1271" s="1">
        <v>2.9710000000000001</v>
      </c>
      <c r="AC1271" s="179">
        <f t="shared" si="50"/>
        <v>0</v>
      </c>
      <c r="AE1271" s="9">
        <v>2.9710000000000001</v>
      </c>
      <c r="AF1271" s="9">
        <v>2.3628756127077599</v>
      </c>
      <c r="AG1271" s="9">
        <v>2.956</v>
      </c>
      <c r="AH1271" s="9">
        <v>2.9210000000000003</v>
      </c>
      <c r="AI1271" s="9">
        <v>2.5310000000000001</v>
      </c>
      <c r="AJ1271" s="9">
        <v>2.1710000000000003</v>
      </c>
      <c r="AK1271" s="9">
        <v>2.8485</v>
      </c>
      <c r="AL1271" s="9">
        <v>3.0235000000000003</v>
      </c>
      <c r="AM1271" s="9">
        <v>3.891</v>
      </c>
      <c r="AN1271" s="9">
        <v>2.3810000000000002</v>
      </c>
      <c r="AO1271" s="9">
        <v>3.101</v>
      </c>
      <c r="AP1271" s="9">
        <v>3.2785000000000002</v>
      </c>
      <c r="AQ1271" s="9">
        <v>2.9335</v>
      </c>
      <c r="AR1271" s="9">
        <v>3.5209999999999999</v>
      </c>
      <c r="AS1271" s="9">
        <v>2.976</v>
      </c>
      <c r="AT1271" s="9">
        <v>2.976</v>
      </c>
      <c r="AU1271" s="9">
        <v>3.101</v>
      </c>
      <c r="AV1271" s="9">
        <v>3.2560000000000002</v>
      </c>
      <c r="AW1271" s="9">
        <v>2.8410000000000002</v>
      </c>
      <c r="AX1271" s="9">
        <v>2.851</v>
      </c>
      <c r="AY1271" s="9">
        <v>3.9510000000000001</v>
      </c>
      <c r="BE1271" s="9">
        <v>2.9925000000000002</v>
      </c>
      <c r="BF1271" s="9">
        <v>2.3934378063538797</v>
      </c>
      <c r="BG1271" s="9">
        <v>2.9824999999999999</v>
      </c>
      <c r="BH1271" s="9">
        <v>2.9075000000000002</v>
      </c>
      <c r="BI1271" s="9">
        <v>2.6124999999999998</v>
      </c>
      <c r="BJ1271" s="9">
        <v>2.2774999999999999</v>
      </c>
      <c r="BK1271" s="9">
        <v>2.8650000000000002</v>
      </c>
      <c r="BL1271" s="9">
        <v>3.0262500000000001</v>
      </c>
      <c r="BM1271" s="9">
        <v>3.8224999999999998</v>
      </c>
      <c r="BN1271" s="9">
        <v>2.5350000000000001</v>
      </c>
      <c r="BO1271" s="9">
        <v>3.1225000000000001</v>
      </c>
      <c r="BP1271" s="9">
        <v>3.3062499999999999</v>
      </c>
      <c r="BQ1271" s="9">
        <v>2.9187500000000002</v>
      </c>
      <c r="BR1271" s="9">
        <v>3.4925000000000002</v>
      </c>
      <c r="BS1271" s="9">
        <v>2.9975000000000001</v>
      </c>
      <c r="BT1271" s="9">
        <v>2.9975000000000001</v>
      </c>
      <c r="BU1271" s="9">
        <v>3.1225000000000001</v>
      </c>
      <c r="BV1271" s="9">
        <v>3.28</v>
      </c>
      <c r="BW1271" s="9">
        <v>2.8624999999999998</v>
      </c>
      <c r="BX1271" s="9">
        <v>2.8725000000000001</v>
      </c>
      <c r="BY1271" s="9">
        <v>3.9325000000000001</v>
      </c>
      <c r="CA1271" s="9">
        <v>3.5054000000000003</v>
      </c>
      <c r="CB1271" s="9">
        <v>2.9904000000000002</v>
      </c>
      <c r="CC1271" s="9">
        <v>3.6104000000000003</v>
      </c>
      <c r="CD1271" s="9">
        <v>3.3804000000000003</v>
      </c>
      <c r="CE1271" s="9">
        <v>3.2854000000000001</v>
      </c>
      <c r="CF1271" s="9">
        <v>3.1794000000000002</v>
      </c>
      <c r="CG1271" s="9">
        <v>3.3754000000000004</v>
      </c>
      <c r="CH1271" s="9">
        <v>3.4724000000000004</v>
      </c>
      <c r="CI1271" s="9">
        <v>4.1954000000000002</v>
      </c>
      <c r="CJ1271" s="9">
        <v>4.2144000000000004</v>
      </c>
      <c r="CK1271" s="9">
        <v>3.7514000000000003</v>
      </c>
      <c r="CL1271" s="169">
        <v>4.7094000000000005</v>
      </c>
      <c r="CM1271" s="9">
        <v>3.3864000000000001</v>
      </c>
      <c r="CN1271" s="9">
        <v>4.2444000000000006</v>
      </c>
      <c r="CO1271" s="9">
        <v>3.5204000000000004</v>
      </c>
      <c r="CP1271" s="9">
        <v>3.5004000000000004</v>
      </c>
      <c r="CQ1271" s="9">
        <v>3.8394000000000004</v>
      </c>
      <c r="CR1271" s="9">
        <v>4.3054000000000006</v>
      </c>
      <c r="CS1271" s="9">
        <v>3.5054000000000003</v>
      </c>
      <c r="CT1271" s="9">
        <v>3.4854000000000003</v>
      </c>
      <c r="CU1271" s="9">
        <v>4.5774000000000008</v>
      </c>
    </row>
    <row r="1272" spans="1:99" ht="12" hidden="1" customHeight="1" x14ac:dyDescent="0.25">
      <c r="A1272" s="8">
        <v>37109</v>
      </c>
      <c r="B1272" s="5">
        <f t="shared" si="48"/>
        <v>1266</v>
      </c>
      <c r="C1272" s="9"/>
      <c r="E1272" s="16">
        <v>3.0249999999999999</v>
      </c>
      <c r="F1272" s="16">
        <v>2.3969999999999998</v>
      </c>
      <c r="G1272" s="16">
        <v>3.02</v>
      </c>
      <c r="H1272" s="16">
        <v>2.97</v>
      </c>
      <c r="I1272" s="16">
        <v>2.52</v>
      </c>
      <c r="J1272" s="16">
        <v>2.37</v>
      </c>
      <c r="K1272" s="16">
        <v>2.9449999999999998</v>
      </c>
      <c r="L1272" s="16">
        <v>3.0950000000000002</v>
      </c>
      <c r="M1272" s="16">
        <v>3.69</v>
      </c>
      <c r="N1272" s="16">
        <v>2.37</v>
      </c>
      <c r="O1272" s="16">
        <v>3.1949999999999998</v>
      </c>
      <c r="P1272" s="16">
        <v>3.395</v>
      </c>
      <c r="Q1272" s="16">
        <v>2.9950000000000001</v>
      </c>
      <c r="R1272" s="16">
        <v>3.17</v>
      </c>
      <c r="S1272" s="16">
        <v>3.06</v>
      </c>
      <c r="T1272" s="16">
        <v>3.04</v>
      </c>
      <c r="U1272" s="16">
        <v>3.17</v>
      </c>
      <c r="V1272" s="16">
        <v>3.3250000000000002</v>
      </c>
      <c r="W1272" s="16">
        <v>2.9449999999999998</v>
      </c>
      <c r="X1272" s="16">
        <v>2.9449999999999998</v>
      </c>
      <c r="Y1272" s="16">
        <v>3.79</v>
      </c>
      <c r="AA1272" s="1">
        <v>3.01</v>
      </c>
      <c r="AB1272" s="1">
        <v>3.0270000000000001</v>
      </c>
      <c r="AC1272" s="179">
        <f t="shared" si="50"/>
        <v>0</v>
      </c>
      <c r="AE1272" s="9">
        <v>3.0270000000000001</v>
      </c>
      <c r="AF1272" s="9">
        <v>2.4216339073564002</v>
      </c>
      <c r="AG1272" s="9">
        <v>3.012</v>
      </c>
      <c r="AH1272" s="9">
        <v>2.9744999999999999</v>
      </c>
      <c r="AI1272" s="9">
        <v>2.5820000000000003</v>
      </c>
      <c r="AJ1272" s="9">
        <v>2.2370000000000001</v>
      </c>
      <c r="AK1272" s="9">
        <v>2.9020000000000001</v>
      </c>
      <c r="AL1272" s="9">
        <v>3.0795000000000003</v>
      </c>
      <c r="AM1272" s="9">
        <v>3.7520000000000002</v>
      </c>
      <c r="AN1272" s="9">
        <v>2.4670000000000001</v>
      </c>
      <c r="AO1272" s="9">
        <v>3.157</v>
      </c>
      <c r="AP1272" s="9">
        <v>3.3345000000000002</v>
      </c>
      <c r="AQ1272" s="9">
        <v>2.9895</v>
      </c>
      <c r="AR1272" s="9">
        <v>3.4770000000000003</v>
      </c>
      <c r="AS1272" s="9">
        <v>3.032</v>
      </c>
      <c r="AT1272" s="9">
        <v>3.032</v>
      </c>
      <c r="AU1272" s="9">
        <v>3.157</v>
      </c>
      <c r="AV1272" s="9">
        <v>3.3120000000000003</v>
      </c>
      <c r="AW1272" s="9">
        <v>2.907</v>
      </c>
      <c r="AX1272" s="9">
        <v>2.907</v>
      </c>
      <c r="AY1272" s="9">
        <v>3.827</v>
      </c>
      <c r="BE1272" s="9">
        <v>3.0460000000000003</v>
      </c>
      <c r="BF1272" s="9">
        <v>2.4508169536782001</v>
      </c>
      <c r="BG1272" s="9">
        <v>3.0360000000000005</v>
      </c>
      <c r="BH1272" s="9">
        <v>2.96225</v>
      </c>
      <c r="BI1272" s="9">
        <v>2.6585000000000001</v>
      </c>
      <c r="BJ1272" s="9">
        <v>2.3360000000000003</v>
      </c>
      <c r="BK1272" s="9">
        <v>2.9210000000000003</v>
      </c>
      <c r="BL1272" s="9">
        <v>3.0785000000000005</v>
      </c>
      <c r="BM1272" s="9">
        <v>3.7185000000000001</v>
      </c>
      <c r="BN1272" s="9">
        <v>2.6110000000000002</v>
      </c>
      <c r="BO1272" s="9">
        <v>3.1760000000000002</v>
      </c>
      <c r="BP1272" s="9">
        <v>3.35975</v>
      </c>
      <c r="BQ1272" s="9">
        <v>2.9722500000000003</v>
      </c>
      <c r="BR1272" s="9">
        <v>3.4560000000000004</v>
      </c>
      <c r="BS1272" s="9">
        <v>3.0510000000000002</v>
      </c>
      <c r="BT1272" s="9">
        <v>3.0510000000000002</v>
      </c>
      <c r="BU1272" s="9">
        <v>3.1760000000000002</v>
      </c>
      <c r="BV1272" s="9">
        <v>3.3335000000000004</v>
      </c>
      <c r="BW1272" s="9">
        <v>2.9260000000000002</v>
      </c>
      <c r="BX1272" s="9">
        <v>2.9260000000000002</v>
      </c>
      <c r="BY1272" s="9">
        <v>3.8360000000000003</v>
      </c>
      <c r="CA1272" s="9">
        <v>3.5649999999999999</v>
      </c>
      <c r="CB1272" s="9">
        <v>3.05</v>
      </c>
      <c r="CC1272" s="9">
        <v>3.67</v>
      </c>
      <c r="CD1272" s="9">
        <v>3.44</v>
      </c>
      <c r="CE1272" s="9">
        <v>3.3450000000000002</v>
      </c>
      <c r="CF1272" s="9">
        <v>3.2389999999999999</v>
      </c>
      <c r="CG1272" s="9">
        <v>3.44</v>
      </c>
      <c r="CH1272" s="9">
        <v>3.532</v>
      </c>
      <c r="CI1272" s="9">
        <v>4.1150000000000002</v>
      </c>
      <c r="CJ1272" s="9">
        <v>4.1609999999999996</v>
      </c>
      <c r="CK1272" s="9">
        <v>3.8109999999999999</v>
      </c>
      <c r="CL1272" s="169">
        <v>4.7690000000000001</v>
      </c>
      <c r="CM1272" s="9">
        <v>3.4459999999999997</v>
      </c>
      <c r="CN1272" s="9">
        <v>4.1959999999999997</v>
      </c>
      <c r="CO1272" s="9">
        <v>3.58</v>
      </c>
      <c r="CP1272" s="9">
        <v>3.56</v>
      </c>
      <c r="CQ1272" s="9">
        <v>3.899</v>
      </c>
      <c r="CR1272" s="9">
        <v>4.3650000000000002</v>
      </c>
      <c r="CS1272" s="9">
        <v>3.5649999999999999</v>
      </c>
      <c r="CT1272" s="9">
        <v>3.5449999999999999</v>
      </c>
      <c r="CU1272" s="9">
        <v>4.5369999999999999</v>
      </c>
    </row>
    <row r="1273" spans="1:99" ht="12" hidden="1" customHeight="1" x14ac:dyDescent="0.25">
      <c r="A1273" s="8">
        <v>37110</v>
      </c>
      <c r="B1273" s="5">
        <f t="shared" si="48"/>
        <v>1267</v>
      </c>
      <c r="C1273" s="9"/>
      <c r="E1273" s="16">
        <v>3</v>
      </c>
      <c r="F1273" s="16">
        <v>2.42</v>
      </c>
      <c r="G1273" s="16">
        <v>3.0150000000000001</v>
      </c>
      <c r="H1273" s="16">
        <v>2.9649999999999999</v>
      </c>
      <c r="I1273" s="16">
        <v>2.48</v>
      </c>
      <c r="J1273" s="16">
        <v>2.33</v>
      </c>
      <c r="K1273" s="16">
        <v>2.92</v>
      </c>
      <c r="L1273" s="16">
        <v>3.0750000000000002</v>
      </c>
      <c r="M1273" s="16">
        <v>3.67</v>
      </c>
      <c r="N1273" s="16">
        <v>2.35</v>
      </c>
      <c r="O1273" s="16">
        <v>3.1549999999999998</v>
      </c>
      <c r="P1273" s="16">
        <v>3.37</v>
      </c>
      <c r="Q1273" s="16">
        <v>2.9649999999999999</v>
      </c>
      <c r="R1273" s="16">
        <v>3.1</v>
      </c>
      <c r="S1273" s="16">
        <v>3.05</v>
      </c>
      <c r="T1273" s="16">
        <v>3.02</v>
      </c>
      <c r="U1273" s="16">
        <v>3.145</v>
      </c>
      <c r="V1273" s="16">
        <v>3.3</v>
      </c>
      <c r="W1273" s="16">
        <v>2.92</v>
      </c>
      <c r="X1273" s="16">
        <v>2.92</v>
      </c>
      <c r="Y1273" s="16">
        <v>3.7</v>
      </c>
      <c r="AA1273" s="1">
        <v>3.0950000000000002</v>
      </c>
      <c r="AB1273" s="1">
        <v>2.9710000000000001</v>
      </c>
      <c r="AC1273" s="179">
        <f t="shared" si="50"/>
        <v>0</v>
      </c>
      <c r="AE1273" s="9">
        <v>2.9710000000000001</v>
      </c>
      <c r="AF1273" s="9">
        <v>2.3979433016812099</v>
      </c>
      <c r="AG1273" s="9">
        <v>2.956</v>
      </c>
      <c r="AH1273" s="9">
        <v>2.9184999999999999</v>
      </c>
      <c r="AI1273" s="9">
        <v>2.5260000000000002</v>
      </c>
      <c r="AJ1273" s="9">
        <v>2.181</v>
      </c>
      <c r="AK1273" s="9">
        <v>2.8460000000000001</v>
      </c>
      <c r="AL1273" s="9">
        <v>3.0235000000000003</v>
      </c>
      <c r="AM1273" s="9">
        <v>3.7210000000000001</v>
      </c>
      <c r="AN1273" s="9">
        <v>2.411</v>
      </c>
      <c r="AO1273" s="9">
        <v>3.101</v>
      </c>
      <c r="AP1273" s="9">
        <v>3.2785000000000002</v>
      </c>
      <c r="AQ1273" s="9">
        <v>2.9285000000000001</v>
      </c>
      <c r="AR1273" s="9">
        <v>3.4210000000000003</v>
      </c>
      <c r="AS1273" s="9">
        <v>2.976</v>
      </c>
      <c r="AT1273" s="9">
        <v>2.976</v>
      </c>
      <c r="AU1273" s="9">
        <v>3.101</v>
      </c>
      <c r="AV1273" s="9">
        <v>3.2560000000000002</v>
      </c>
      <c r="AW1273" s="9">
        <v>2.851</v>
      </c>
      <c r="AX1273" s="9">
        <v>2.851</v>
      </c>
      <c r="AY1273" s="9">
        <v>3.7110000000000003</v>
      </c>
      <c r="BE1273" s="9">
        <v>2.9915000000000003</v>
      </c>
      <c r="BF1273" s="9">
        <v>2.4174716508406053</v>
      </c>
      <c r="BG1273" s="9">
        <v>2.9815000000000005</v>
      </c>
      <c r="BH1273" s="9">
        <v>2.9040000000000004</v>
      </c>
      <c r="BI1273" s="9">
        <v>2.6040000000000001</v>
      </c>
      <c r="BJ1273" s="9">
        <v>2.2815000000000003</v>
      </c>
      <c r="BK1273" s="9">
        <v>2.8665000000000003</v>
      </c>
      <c r="BL1273" s="9">
        <v>3.0240000000000005</v>
      </c>
      <c r="BM1273" s="9">
        <v>3.6365000000000003</v>
      </c>
      <c r="BN1273" s="9">
        <v>2.5515000000000003</v>
      </c>
      <c r="BO1273" s="9">
        <v>3.1215000000000002</v>
      </c>
      <c r="BP1273" s="9">
        <v>3.30525</v>
      </c>
      <c r="BQ1273" s="9">
        <v>2.9152500000000003</v>
      </c>
      <c r="BR1273" s="9">
        <v>3.3815000000000004</v>
      </c>
      <c r="BS1273" s="9">
        <v>2.9965000000000002</v>
      </c>
      <c r="BT1273" s="9">
        <v>2.9965000000000002</v>
      </c>
      <c r="BU1273" s="9">
        <v>3.1215000000000002</v>
      </c>
      <c r="BV1273" s="9">
        <v>3.2790000000000004</v>
      </c>
      <c r="BW1273" s="9">
        <v>2.8715000000000002</v>
      </c>
      <c r="BX1273" s="9">
        <v>2.8715000000000002</v>
      </c>
      <c r="BY1273" s="9">
        <v>3.7115</v>
      </c>
      <c r="CA1273" s="9">
        <v>3.5209999999999999</v>
      </c>
      <c r="CB1273" s="9">
        <v>3.0060000000000002</v>
      </c>
      <c r="CC1273" s="9">
        <v>3.6259999999999999</v>
      </c>
      <c r="CD1273" s="9">
        <v>3.3959999999999999</v>
      </c>
      <c r="CE1273" s="9">
        <v>3.3009999999999997</v>
      </c>
      <c r="CF1273" s="9">
        <v>3.1949999999999998</v>
      </c>
      <c r="CG1273" s="9">
        <v>3.3959999999999999</v>
      </c>
      <c r="CH1273" s="9">
        <v>3.488</v>
      </c>
      <c r="CI1273" s="9">
        <v>4.0289999999999999</v>
      </c>
      <c r="CJ1273" s="9">
        <v>4.0309999999999997</v>
      </c>
      <c r="CK1273" s="9">
        <v>3.7669999999999999</v>
      </c>
      <c r="CL1273" s="169">
        <v>4.7249999999999996</v>
      </c>
      <c r="CM1273" s="9">
        <v>3.4020000000000001</v>
      </c>
      <c r="CN1273" s="9">
        <v>4.0910000000000002</v>
      </c>
      <c r="CO1273" s="9">
        <v>3.536</v>
      </c>
      <c r="CP1273" s="9">
        <v>3.516</v>
      </c>
      <c r="CQ1273" s="9">
        <v>3.855</v>
      </c>
      <c r="CR1273" s="9">
        <v>4.3209999999999997</v>
      </c>
      <c r="CS1273" s="9">
        <v>3.5209999999999999</v>
      </c>
      <c r="CT1273" s="9">
        <v>3.5009999999999999</v>
      </c>
      <c r="CU1273" s="9">
        <v>4.415</v>
      </c>
    </row>
    <row r="1274" spans="1:99" ht="12" hidden="1" customHeight="1" x14ac:dyDescent="0.25">
      <c r="A1274" s="8">
        <v>37111</v>
      </c>
      <c r="B1274" s="5">
        <f t="shared" si="48"/>
        <v>1268</v>
      </c>
      <c r="C1274" s="9"/>
      <c r="E1274" s="16">
        <v>3.06</v>
      </c>
      <c r="F1274" s="16">
        <v>2.4420000000000002</v>
      </c>
      <c r="G1274" s="16">
        <v>3.09</v>
      </c>
      <c r="H1274" s="16">
        <v>3</v>
      </c>
      <c r="I1274" s="16">
        <v>2.56</v>
      </c>
      <c r="J1274" s="16">
        <v>2.35</v>
      </c>
      <c r="K1274" s="16">
        <v>2.98</v>
      </c>
      <c r="L1274" s="16">
        <v>3.1349999999999998</v>
      </c>
      <c r="M1274" s="16">
        <v>3.53</v>
      </c>
      <c r="N1274" s="16">
        <v>2.41</v>
      </c>
      <c r="O1274" s="16">
        <v>3.2149999999999999</v>
      </c>
      <c r="P1274" s="16">
        <v>3.42</v>
      </c>
      <c r="Q1274" s="16">
        <v>3.0150000000000001</v>
      </c>
      <c r="R1274" s="16">
        <v>3.06</v>
      </c>
      <c r="S1274" s="16">
        <v>3.12</v>
      </c>
      <c r="T1274" s="16">
        <v>3.09</v>
      </c>
      <c r="U1274" s="16">
        <v>3.2050000000000001</v>
      </c>
      <c r="V1274" s="16">
        <v>3.36</v>
      </c>
      <c r="W1274" s="16">
        <v>2.98</v>
      </c>
      <c r="X1274" s="16">
        <v>2.98</v>
      </c>
      <c r="Y1274" s="16">
        <v>3.56</v>
      </c>
      <c r="AA1274" s="1">
        <v>3.03</v>
      </c>
      <c r="AB1274" s="1">
        <v>3.036</v>
      </c>
      <c r="AC1274" s="179">
        <f t="shared" si="50"/>
        <v>0</v>
      </c>
      <c r="AE1274" s="9">
        <v>3.036</v>
      </c>
      <c r="AF1274" s="9">
        <v>2.4573729295973101</v>
      </c>
      <c r="AG1274" s="9">
        <v>3.0209999999999999</v>
      </c>
      <c r="AH1274" s="9">
        <v>2.976</v>
      </c>
      <c r="AI1274" s="9">
        <v>2.5659999999999998</v>
      </c>
      <c r="AJ1274" s="9">
        <v>2.2560000000000002</v>
      </c>
      <c r="AK1274" s="9">
        <v>2.911</v>
      </c>
      <c r="AL1274" s="9">
        <v>3.0885000000000002</v>
      </c>
      <c r="AM1274" s="9">
        <v>3.6059999999999999</v>
      </c>
      <c r="AN1274" s="9">
        <v>2.4660000000000002</v>
      </c>
      <c r="AO1274" s="9">
        <v>3.1659999999999999</v>
      </c>
      <c r="AP1274" s="9">
        <v>3.3435000000000001</v>
      </c>
      <c r="AQ1274" s="9">
        <v>2.9885000000000002</v>
      </c>
      <c r="AR1274" s="9">
        <v>3.3860000000000001</v>
      </c>
      <c r="AS1274" s="9">
        <v>3.0409999999999999</v>
      </c>
      <c r="AT1274" s="9">
        <v>3.0409999999999999</v>
      </c>
      <c r="AU1274" s="9">
        <v>3.1659999999999999</v>
      </c>
      <c r="AV1274" s="9">
        <v>3.3210000000000002</v>
      </c>
      <c r="AW1274" s="9">
        <v>2.9159999999999999</v>
      </c>
      <c r="AX1274" s="9">
        <v>2.9159999999999999</v>
      </c>
      <c r="AY1274" s="9">
        <v>3.6360000000000001</v>
      </c>
      <c r="BE1274" s="9">
        <v>3.0550000000000002</v>
      </c>
      <c r="BF1274" s="9">
        <v>2.4781864647986547</v>
      </c>
      <c r="BG1274" s="9">
        <v>3.0449999999999999</v>
      </c>
      <c r="BH1274" s="9">
        <v>2.9649999999999999</v>
      </c>
      <c r="BI1274" s="9">
        <v>2.6549999999999998</v>
      </c>
      <c r="BJ1274" s="9">
        <v>2.35</v>
      </c>
      <c r="BK1274" s="9">
        <v>2.93</v>
      </c>
      <c r="BL1274" s="9">
        <v>3.0887500000000001</v>
      </c>
      <c r="BM1274" s="9">
        <v>3.54</v>
      </c>
      <c r="BN1274" s="9">
        <v>2.6</v>
      </c>
      <c r="BO1274" s="9">
        <v>3.1850000000000001</v>
      </c>
      <c r="BP1274" s="9">
        <v>3.3687499999999999</v>
      </c>
      <c r="BQ1274" s="9">
        <v>2.9762499999999998</v>
      </c>
      <c r="BR1274" s="9">
        <v>3.33</v>
      </c>
      <c r="BS1274" s="9">
        <v>3.06</v>
      </c>
      <c r="BT1274" s="9">
        <v>3.06</v>
      </c>
      <c r="BU1274" s="9">
        <v>3.1850000000000001</v>
      </c>
      <c r="BV1274" s="9">
        <v>3.3424999999999998</v>
      </c>
      <c r="BW1274" s="9">
        <v>2.9350000000000001</v>
      </c>
      <c r="BX1274" s="9">
        <v>2.9350000000000001</v>
      </c>
      <c r="BY1274" s="9">
        <v>3.64</v>
      </c>
      <c r="CA1274" s="9">
        <v>3.5753999999999997</v>
      </c>
      <c r="CB1274" s="9">
        <v>3.0603999999999996</v>
      </c>
      <c r="CC1274" s="9">
        <v>3.6853999999999996</v>
      </c>
      <c r="CD1274" s="9">
        <v>3.4478999999999997</v>
      </c>
      <c r="CE1274" s="9">
        <v>3.3553999999999995</v>
      </c>
      <c r="CF1274" s="9">
        <v>3.2443999999999997</v>
      </c>
      <c r="CG1274" s="9">
        <v>3.4503999999999997</v>
      </c>
      <c r="CH1274" s="9">
        <v>3.5423999999999998</v>
      </c>
      <c r="CI1274" s="9">
        <v>3.9673999999999996</v>
      </c>
      <c r="CJ1274" s="9">
        <v>3.9893999999999998</v>
      </c>
      <c r="CK1274" s="9">
        <v>3.8213999999999997</v>
      </c>
      <c r="CL1274" s="169">
        <v>4.7793999999999999</v>
      </c>
      <c r="CM1274" s="9">
        <v>3.4553999999999996</v>
      </c>
      <c r="CN1274" s="9">
        <v>4.0493999999999994</v>
      </c>
      <c r="CO1274" s="9">
        <v>3.5903999999999998</v>
      </c>
      <c r="CP1274" s="9">
        <v>3.5703999999999998</v>
      </c>
      <c r="CQ1274" s="9">
        <v>3.9093999999999998</v>
      </c>
      <c r="CR1274" s="9">
        <v>4.3754</v>
      </c>
      <c r="CS1274" s="9">
        <v>3.5753999999999997</v>
      </c>
      <c r="CT1274" s="9">
        <v>3.5553999999999997</v>
      </c>
      <c r="CU1274" s="9">
        <v>4.3153999999999995</v>
      </c>
    </row>
    <row r="1275" spans="1:99" ht="12" hidden="1" customHeight="1" x14ac:dyDescent="0.25">
      <c r="A1275" s="8">
        <v>37112</v>
      </c>
      <c r="B1275" s="5">
        <f t="shared" si="48"/>
        <v>1269</v>
      </c>
      <c r="C1275" s="9"/>
      <c r="E1275" s="16">
        <v>2.98</v>
      </c>
      <c r="F1275" s="16">
        <v>2.399</v>
      </c>
      <c r="G1275" s="16">
        <v>3.01</v>
      </c>
      <c r="H1275" s="16">
        <v>2.91</v>
      </c>
      <c r="I1275" s="16">
        <v>2.52</v>
      </c>
      <c r="J1275" s="16">
        <v>2.27</v>
      </c>
      <c r="K1275" s="16">
        <v>2.88</v>
      </c>
      <c r="L1275" s="16">
        <v>3.0550000000000002</v>
      </c>
      <c r="M1275" s="16">
        <v>3.4</v>
      </c>
      <c r="N1275" s="16">
        <v>2.33</v>
      </c>
      <c r="O1275" s="16">
        <v>3.1349999999999998</v>
      </c>
      <c r="P1275" s="16">
        <v>3.32</v>
      </c>
      <c r="Q1275" s="16">
        <v>2.9350000000000001</v>
      </c>
      <c r="R1275" s="16">
        <v>2.73</v>
      </c>
      <c r="S1275" s="16">
        <v>3.05</v>
      </c>
      <c r="T1275" s="16">
        <v>3.01</v>
      </c>
      <c r="U1275" s="16">
        <v>3.125</v>
      </c>
      <c r="V1275" s="16">
        <v>3.28</v>
      </c>
      <c r="W1275" s="16">
        <v>2.88</v>
      </c>
      <c r="X1275" s="16">
        <v>2.88</v>
      </c>
      <c r="Y1275" s="16">
        <v>3.43</v>
      </c>
      <c r="AA1275" s="1">
        <v>3.02</v>
      </c>
      <c r="AB1275" s="1">
        <v>2.956</v>
      </c>
      <c r="AC1275" s="179">
        <f t="shared" si="50"/>
        <v>0</v>
      </c>
      <c r="AE1275" s="9">
        <v>2.956</v>
      </c>
      <c r="AF1275" s="9">
        <v>2.3874362083659397</v>
      </c>
      <c r="AG1275" s="9">
        <v>2.9460000000000002</v>
      </c>
      <c r="AH1275" s="9">
        <v>2.8835000000000002</v>
      </c>
      <c r="AI1275" s="9">
        <v>2.4859999999999998</v>
      </c>
      <c r="AJ1275" s="9">
        <v>2.1760000000000002</v>
      </c>
      <c r="AK1275" s="9">
        <v>2.831</v>
      </c>
      <c r="AL1275" s="9">
        <v>3.0085000000000002</v>
      </c>
      <c r="AM1275" s="9">
        <v>3.4060000000000001</v>
      </c>
      <c r="AN1275" s="9">
        <v>2.391</v>
      </c>
      <c r="AO1275" s="9">
        <v>3.0859999999999999</v>
      </c>
      <c r="AP1275" s="9">
        <v>3.2534999999999998</v>
      </c>
      <c r="AQ1275" s="9">
        <v>2.9009999999999998</v>
      </c>
      <c r="AR1275" s="9">
        <v>3.206</v>
      </c>
      <c r="AS1275" s="9">
        <v>2.9609999999999999</v>
      </c>
      <c r="AT1275" s="9">
        <v>2.9609999999999999</v>
      </c>
      <c r="AU1275" s="9">
        <v>3.0859999999999999</v>
      </c>
      <c r="AV1275" s="9">
        <v>3.2309999999999999</v>
      </c>
      <c r="AW1275" s="9">
        <v>2.8359999999999999</v>
      </c>
      <c r="AX1275" s="9">
        <v>2.8359999999999999</v>
      </c>
      <c r="AY1275" s="9">
        <v>3.456</v>
      </c>
      <c r="BE1275" s="9">
        <v>2.9744999999999999</v>
      </c>
      <c r="BF1275" s="9">
        <v>2.4052181041829699</v>
      </c>
      <c r="BG1275" s="9">
        <v>2.9670000000000001</v>
      </c>
      <c r="BH1275" s="9">
        <v>2.8707500000000001</v>
      </c>
      <c r="BI1275" s="9">
        <v>2.5745</v>
      </c>
      <c r="BJ1275" s="9">
        <v>2.2694999999999999</v>
      </c>
      <c r="BK1275" s="9">
        <v>2.8494999999999999</v>
      </c>
      <c r="BL1275" s="9">
        <v>3.0082499999999999</v>
      </c>
      <c r="BM1275" s="9">
        <v>3.3694999999999999</v>
      </c>
      <c r="BN1275" s="9">
        <v>2.5369999999999999</v>
      </c>
      <c r="BO1275" s="9">
        <v>3.1044999999999998</v>
      </c>
      <c r="BP1275" s="9">
        <v>3.2832499999999998</v>
      </c>
      <c r="BQ1275" s="9">
        <v>2.8919999999999999</v>
      </c>
      <c r="BR1275" s="9">
        <v>3.1619999999999999</v>
      </c>
      <c r="BS1275" s="9">
        <v>2.9794999999999998</v>
      </c>
      <c r="BT1275" s="9">
        <v>2.9794999999999998</v>
      </c>
      <c r="BU1275" s="9">
        <v>3.1044999999999998</v>
      </c>
      <c r="BV1275" s="9">
        <v>3.2569999999999997</v>
      </c>
      <c r="BW1275" s="9">
        <v>2.8544999999999998</v>
      </c>
      <c r="BX1275" s="9">
        <v>2.8544999999999998</v>
      </c>
      <c r="BY1275" s="9">
        <v>3.4594999999999998</v>
      </c>
      <c r="CA1275" s="9">
        <v>3.5153999999999996</v>
      </c>
      <c r="CB1275" s="9">
        <v>3.0004</v>
      </c>
      <c r="CC1275" s="9">
        <v>3.6203999999999996</v>
      </c>
      <c r="CD1275" s="9">
        <v>3.3808999999999996</v>
      </c>
      <c r="CE1275" s="9">
        <v>3.2953999999999994</v>
      </c>
      <c r="CF1275" s="9">
        <v>3.1823999999999995</v>
      </c>
      <c r="CG1275" s="9">
        <v>3.3903999999999996</v>
      </c>
      <c r="CH1275" s="9">
        <v>3.4823999999999997</v>
      </c>
      <c r="CI1275" s="9">
        <v>3.8613999999999997</v>
      </c>
      <c r="CJ1275" s="9">
        <v>3.8653999999999997</v>
      </c>
      <c r="CK1275" s="9">
        <v>3.7613999999999996</v>
      </c>
      <c r="CL1275" s="169">
        <v>4.7193999999999994</v>
      </c>
      <c r="CM1275" s="9">
        <v>3.3928999999999996</v>
      </c>
      <c r="CN1275" s="9">
        <v>3.9253999999999998</v>
      </c>
      <c r="CO1275" s="9">
        <v>3.5303999999999998</v>
      </c>
      <c r="CP1275" s="9">
        <v>3.5103999999999997</v>
      </c>
      <c r="CQ1275" s="9">
        <v>3.8493999999999997</v>
      </c>
      <c r="CR1275" s="9">
        <v>4.3153999999999995</v>
      </c>
      <c r="CS1275" s="9">
        <v>3.5153999999999996</v>
      </c>
      <c r="CT1275" s="9">
        <v>3.4953999999999996</v>
      </c>
      <c r="CU1275" s="9">
        <v>4.2113999999999994</v>
      </c>
    </row>
    <row r="1276" spans="1:99" ht="12" hidden="1" customHeight="1" x14ac:dyDescent="0.25">
      <c r="A1276" s="8">
        <v>37113</v>
      </c>
      <c r="B1276" s="5">
        <f t="shared" si="48"/>
        <v>1270</v>
      </c>
      <c r="C1276" s="9"/>
      <c r="E1276" s="16">
        <v>3.0449999999999999</v>
      </c>
      <c r="F1276" s="16">
        <v>2.41</v>
      </c>
      <c r="G1276" s="16">
        <v>3.0449999999999999</v>
      </c>
      <c r="H1276" s="16">
        <v>2.93</v>
      </c>
      <c r="I1276" s="16">
        <v>2.57</v>
      </c>
      <c r="J1276" s="16">
        <v>2.4300000000000002</v>
      </c>
      <c r="K1276" s="16">
        <v>2.9449999999999998</v>
      </c>
      <c r="L1276" s="16">
        <v>3.1150000000000002</v>
      </c>
      <c r="M1276" s="16">
        <v>3.35</v>
      </c>
      <c r="N1276" s="16">
        <v>2.38</v>
      </c>
      <c r="O1276" s="16">
        <v>3.19</v>
      </c>
      <c r="P1276" s="16">
        <v>3.3849999999999998</v>
      </c>
      <c r="Q1276" s="16">
        <v>2.9849999999999999</v>
      </c>
      <c r="R1276" s="16">
        <v>2.78</v>
      </c>
      <c r="S1276" s="16">
        <v>3.06</v>
      </c>
      <c r="T1276" s="16">
        <v>3.05</v>
      </c>
      <c r="U1276" s="16">
        <v>3.1850000000000001</v>
      </c>
      <c r="V1276" s="16">
        <v>3.3450000000000002</v>
      </c>
      <c r="W1276" s="16">
        <v>2.9449999999999998</v>
      </c>
      <c r="X1276" s="16">
        <v>2.9449999999999998</v>
      </c>
      <c r="Y1276" s="16">
        <v>3.4</v>
      </c>
      <c r="AA1276" s="1">
        <v>2.95</v>
      </c>
      <c r="AB1276" s="1">
        <v>3.04</v>
      </c>
      <c r="AC1276" s="179">
        <f t="shared" si="50"/>
        <v>0</v>
      </c>
      <c r="AE1276" s="9">
        <v>3.04</v>
      </c>
      <c r="AF1276" s="9">
        <v>2.4342182371562302</v>
      </c>
      <c r="AG1276" s="9">
        <v>3.03</v>
      </c>
      <c r="AH1276" s="9">
        <v>2.9624999999999999</v>
      </c>
      <c r="AI1276" s="9">
        <v>2.57</v>
      </c>
      <c r="AJ1276" s="9">
        <v>2.2599999999999998</v>
      </c>
      <c r="AK1276" s="9">
        <v>2.915</v>
      </c>
      <c r="AL1276" s="9">
        <v>3.0924999999999998</v>
      </c>
      <c r="AM1276" s="9">
        <v>3.45</v>
      </c>
      <c r="AN1276" s="9">
        <v>2.4750000000000001</v>
      </c>
      <c r="AO1276" s="9">
        <v>3.17</v>
      </c>
      <c r="AP1276" s="9">
        <v>3.3374999999999999</v>
      </c>
      <c r="AQ1276" s="9">
        <v>2.98</v>
      </c>
      <c r="AR1276" s="9">
        <v>3.19</v>
      </c>
      <c r="AS1276" s="9">
        <v>3.0449999999999999</v>
      </c>
      <c r="AT1276" s="9">
        <v>3.0449999999999999</v>
      </c>
      <c r="AU1276" s="9">
        <v>3.17</v>
      </c>
      <c r="AV1276" s="9">
        <v>3.3149999999999999</v>
      </c>
      <c r="AW1276" s="9">
        <v>2.92</v>
      </c>
      <c r="AX1276" s="9">
        <v>2.92</v>
      </c>
      <c r="AY1276" s="9">
        <v>3.49</v>
      </c>
      <c r="BE1276" s="9">
        <v>3.0579999999999998</v>
      </c>
      <c r="BF1276" s="9">
        <v>2.4701091185781148</v>
      </c>
      <c r="BG1276" s="9">
        <v>3.0505</v>
      </c>
      <c r="BH1276" s="9">
        <v>2.9517499999999997</v>
      </c>
      <c r="BI1276" s="9">
        <v>2.6579999999999999</v>
      </c>
      <c r="BJ1276" s="9">
        <v>2.3529999999999998</v>
      </c>
      <c r="BK1276" s="9">
        <v>2.9329999999999998</v>
      </c>
      <c r="BL1276" s="9">
        <v>3.0917499999999998</v>
      </c>
      <c r="BM1276" s="9">
        <v>3.4379999999999997</v>
      </c>
      <c r="BN1276" s="9">
        <v>2.6254999999999997</v>
      </c>
      <c r="BO1276" s="9">
        <v>3.1879999999999997</v>
      </c>
      <c r="BP1276" s="9">
        <v>3.3667499999999997</v>
      </c>
      <c r="BQ1276" s="9">
        <v>2.9704999999999999</v>
      </c>
      <c r="BR1276" s="9">
        <v>3.1955</v>
      </c>
      <c r="BS1276" s="9">
        <v>3.0629999999999997</v>
      </c>
      <c r="BT1276" s="9">
        <v>3.0629999999999997</v>
      </c>
      <c r="BU1276" s="9">
        <v>3.1879999999999997</v>
      </c>
      <c r="BV1276" s="9">
        <v>3.3404999999999996</v>
      </c>
      <c r="BW1276" s="9">
        <v>2.9379999999999997</v>
      </c>
      <c r="BX1276" s="9">
        <v>2.9379999999999997</v>
      </c>
      <c r="BY1276" s="9">
        <v>3.508</v>
      </c>
      <c r="CA1276" s="9">
        <v>3.5874000000000001</v>
      </c>
      <c r="CB1276" s="9">
        <v>3.0724</v>
      </c>
      <c r="CC1276" s="9">
        <v>3.6924000000000001</v>
      </c>
      <c r="CD1276" s="9">
        <v>3.4449000000000001</v>
      </c>
      <c r="CE1276" s="9">
        <v>3.3673999999999999</v>
      </c>
      <c r="CF1276" s="9">
        <v>3.2544</v>
      </c>
      <c r="CG1276" s="9">
        <v>3.4624000000000001</v>
      </c>
      <c r="CH1276" s="9">
        <v>3.5544000000000002</v>
      </c>
      <c r="CI1276" s="9">
        <v>3.9334000000000002</v>
      </c>
      <c r="CJ1276" s="9">
        <v>3.9374000000000002</v>
      </c>
      <c r="CK1276" s="9">
        <v>3.8334000000000001</v>
      </c>
      <c r="CL1276" s="169">
        <v>4.7914000000000003</v>
      </c>
      <c r="CM1276" s="9">
        <v>3.4669000000000003</v>
      </c>
      <c r="CN1276" s="9">
        <v>3.9974000000000003</v>
      </c>
      <c r="CO1276" s="9">
        <v>3.6024000000000003</v>
      </c>
      <c r="CP1276" s="9">
        <v>3.5824000000000003</v>
      </c>
      <c r="CQ1276" s="9">
        <v>3.9214000000000002</v>
      </c>
      <c r="CR1276" s="9">
        <v>4.3874000000000004</v>
      </c>
      <c r="CS1276" s="9">
        <v>3.5924</v>
      </c>
      <c r="CT1276" s="9">
        <v>3.5724</v>
      </c>
      <c r="CU1276" s="9">
        <v>4.2834000000000003</v>
      </c>
    </row>
    <row r="1277" spans="1:99" ht="12" hidden="1" customHeight="1" x14ac:dyDescent="0.25">
      <c r="A1277" s="8">
        <v>37116</v>
      </c>
      <c r="B1277" s="5">
        <f t="shared" si="48"/>
        <v>1271</v>
      </c>
      <c r="C1277" s="9"/>
      <c r="E1277" s="16">
        <v>2.98</v>
      </c>
      <c r="F1277" s="16">
        <v>2.4089999999999998</v>
      </c>
      <c r="G1277" s="16">
        <v>2.98</v>
      </c>
      <c r="H1277" s="16">
        <v>2.88</v>
      </c>
      <c r="I1277" s="16">
        <v>2.5499999999999998</v>
      </c>
      <c r="J1277" s="16">
        <v>2.35</v>
      </c>
      <c r="K1277" s="16">
        <v>2.89</v>
      </c>
      <c r="L1277" s="16">
        <v>3.05</v>
      </c>
      <c r="M1277" s="16">
        <v>3.3</v>
      </c>
      <c r="N1277" s="16">
        <v>2.33</v>
      </c>
      <c r="O1277" s="16">
        <v>3.125</v>
      </c>
      <c r="P1277" s="16">
        <v>3.3</v>
      </c>
      <c r="Q1277" s="16">
        <v>2.92</v>
      </c>
      <c r="R1277" s="16">
        <v>2.88</v>
      </c>
      <c r="S1277" s="16">
        <v>3.02</v>
      </c>
      <c r="T1277" s="16">
        <v>3</v>
      </c>
      <c r="U1277" s="16">
        <v>3.105</v>
      </c>
      <c r="V1277" s="16">
        <v>3.27</v>
      </c>
      <c r="W1277" s="16">
        <v>2.89</v>
      </c>
      <c r="X1277" s="16">
        <v>2.89</v>
      </c>
      <c r="Y1277" s="16">
        <v>3.35</v>
      </c>
      <c r="AA1277" s="1">
        <v>2.9950000000000001</v>
      </c>
      <c r="AB1277" s="1">
        <v>2.9990000000000001</v>
      </c>
      <c r="AC1277" s="179">
        <f t="shared" si="50"/>
        <v>0</v>
      </c>
      <c r="AE1277" s="9">
        <v>2.9990000000000001</v>
      </c>
      <c r="AF1277" s="9">
        <v>2.4243688589828403</v>
      </c>
      <c r="AG1277" s="9">
        <v>2.9890000000000003</v>
      </c>
      <c r="AH1277" s="9">
        <v>2.919</v>
      </c>
      <c r="AI1277" s="9">
        <v>2.5190000000000001</v>
      </c>
      <c r="AJ1277" s="9">
        <v>2.2190000000000003</v>
      </c>
      <c r="AK1277" s="9">
        <v>2.8740000000000001</v>
      </c>
      <c r="AL1277" s="9">
        <v>3.0489999999999999</v>
      </c>
      <c r="AM1277" s="9">
        <v>3.359</v>
      </c>
      <c r="AN1277" s="9">
        <v>2.4390000000000001</v>
      </c>
      <c r="AO1277" s="9">
        <v>3.129</v>
      </c>
      <c r="AP1277" s="9">
        <v>3.2965</v>
      </c>
      <c r="AQ1277" s="9">
        <v>2.9390000000000001</v>
      </c>
      <c r="AR1277" s="9">
        <v>3.149</v>
      </c>
      <c r="AS1277" s="9">
        <v>3.004</v>
      </c>
      <c r="AT1277" s="9">
        <v>3.004</v>
      </c>
      <c r="AU1277" s="9">
        <v>3.129</v>
      </c>
      <c r="AV1277" s="9">
        <v>3.274</v>
      </c>
      <c r="AW1277" s="9">
        <v>2.879</v>
      </c>
      <c r="AX1277" s="9">
        <v>2.879</v>
      </c>
      <c r="AY1277" s="9">
        <v>3.4490000000000003</v>
      </c>
      <c r="BE1277" s="9">
        <v>3.0209999999999999</v>
      </c>
      <c r="BF1277" s="9">
        <v>2.4486844294914198</v>
      </c>
      <c r="BG1277" s="9">
        <v>3.0135000000000001</v>
      </c>
      <c r="BH1277" s="9">
        <v>2.911</v>
      </c>
      <c r="BI1277" s="9">
        <v>2.6159999999999997</v>
      </c>
      <c r="BJ1277" s="9">
        <v>2.331</v>
      </c>
      <c r="BK1277" s="9">
        <v>2.8959999999999999</v>
      </c>
      <c r="BL1277" s="9">
        <v>3.0522499999999999</v>
      </c>
      <c r="BM1277" s="9">
        <v>3.3609999999999998</v>
      </c>
      <c r="BN1277" s="9">
        <v>2.5909999999999997</v>
      </c>
      <c r="BO1277" s="9">
        <v>3.1509999999999998</v>
      </c>
      <c r="BP1277" s="9">
        <v>3.3297499999999998</v>
      </c>
      <c r="BQ1277" s="9">
        <v>2.9335</v>
      </c>
      <c r="BR1277" s="9">
        <v>3.1585000000000001</v>
      </c>
      <c r="BS1277" s="9">
        <v>3.0259999999999998</v>
      </c>
      <c r="BT1277" s="9">
        <v>3.0259999999999998</v>
      </c>
      <c r="BU1277" s="9">
        <v>3.1509999999999998</v>
      </c>
      <c r="BV1277" s="9">
        <v>3.3034999999999997</v>
      </c>
      <c r="BW1277" s="9">
        <v>2.9009999999999998</v>
      </c>
      <c r="BX1277" s="9">
        <v>2.9009999999999998</v>
      </c>
      <c r="BY1277" s="9">
        <v>3.4710000000000001</v>
      </c>
      <c r="CA1277" s="9">
        <v>3.5721999999999996</v>
      </c>
      <c r="CB1277" s="9">
        <v>3.0671999999999997</v>
      </c>
      <c r="CC1277" s="9">
        <v>3.6771999999999996</v>
      </c>
      <c r="CD1277" s="9">
        <v>3.4281999999999995</v>
      </c>
      <c r="CE1277" s="9">
        <v>3.3521999999999994</v>
      </c>
      <c r="CF1277" s="9">
        <v>3.2391999999999994</v>
      </c>
      <c r="CG1277" s="9">
        <v>3.4471999999999996</v>
      </c>
      <c r="CH1277" s="9">
        <v>3.5396999999999994</v>
      </c>
      <c r="CI1277" s="9">
        <v>3.8871999999999995</v>
      </c>
      <c r="CJ1277" s="9">
        <v>3.8761999999999994</v>
      </c>
      <c r="CK1277" s="9">
        <v>3.8181999999999996</v>
      </c>
      <c r="CL1277" s="169">
        <v>4.7761999999999993</v>
      </c>
      <c r="CM1277" s="9">
        <v>3.4481999999999995</v>
      </c>
      <c r="CN1277" s="9">
        <v>3.9361999999999995</v>
      </c>
      <c r="CO1277" s="9">
        <v>3.5871999999999997</v>
      </c>
      <c r="CP1277" s="9">
        <v>3.5671999999999997</v>
      </c>
      <c r="CQ1277" s="9">
        <v>3.9061999999999997</v>
      </c>
      <c r="CR1277" s="9">
        <v>4.3721999999999994</v>
      </c>
      <c r="CS1277" s="9">
        <v>3.5771999999999995</v>
      </c>
      <c r="CT1277" s="9">
        <v>3.5571999999999995</v>
      </c>
      <c r="CU1277" s="9">
        <v>4.2121999999999993</v>
      </c>
    </row>
    <row r="1278" spans="1:99" ht="12" hidden="1" customHeight="1" x14ac:dyDescent="0.25">
      <c r="A1278" s="8">
        <v>37117</v>
      </c>
      <c r="B1278" s="5">
        <f t="shared" si="48"/>
        <v>1272</v>
      </c>
      <c r="C1278" s="9"/>
      <c r="E1278" s="16">
        <v>3.0550000000000002</v>
      </c>
      <c r="F1278" s="16">
        <v>2.5209999999999999</v>
      </c>
      <c r="G1278" s="16">
        <v>3.0550000000000002</v>
      </c>
      <c r="H1278" s="16">
        <v>2.9550000000000001</v>
      </c>
      <c r="I1278" s="16">
        <v>2.5350000000000001</v>
      </c>
      <c r="J1278" s="16">
        <v>2.4049999999999998</v>
      </c>
      <c r="K1278" s="16">
        <v>2.9649999999999999</v>
      </c>
      <c r="L1278" s="16">
        <v>3.125</v>
      </c>
      <c r="M1278" s="16">
        <v>3.105</v>
      </c>
      <c r="N1278" s="16">
        <v>2.4049999999999998</v>
      </c>
      <c r="O1278" s="16">
        <v>3.2</v>
      </c>
      <c r="P1278" s="16">
        <v>3.375</v>
      </c>
      <c r="Q1278" s="16">
        <v>3.0049999999999999</v>
      </c>
      <c r="R1278" s="16">
        <v>3.0150000000000001</v>
      </c>
      <c r="S1278" s="16">
        <v>3.085</v>
      </c>
      <c r="T1278" s="16">
        <v>3.07</v>
      </c>
      <c r="U1278" s="16">
        <v>3.19</v>
      </c>
      <c r="V1278" s="16">
        <v>3.3450000000000002</v>
      </c>
      <c r="W1278" s="16">
        <v>2.9649999999999999</v>
      </c>
      <c r="X1278" s="16">
        <v>2.9649999999999999</v>
      </c>
      <c r="Y1278" s="16">
        <v>3.3849999999999998</v>
      </c>
      <c r="AA1278" s="1">
        <v>3.03</v>
      </c>
      <c r="AB1278" s="1">
        <v>3.0939999999999999</v>
      </c>
      <c r="AC1278" s="179">
        <f t="shared" si="50"/>
        <v>0.20900000000000007</v>
      </c>
      <c r="AE1278" s="9">
        <v>3.3029999999999999</v>
      </c>
      <c r="AF1278" s="9">
        <v>2.75118215630095</v>
      </c>
      <c r="AG1278" s="9">
        <v>3.3029999999999999</v>
      </c>
      <c r="AH1278" s="9">
        <v>3.2079999999999997</v>
      </c>
      <c r="AI1278" s="9">
        <v>2.798</v>
      </c>
      <c r="AJ1278" s="9">
        <v>2.548</v>
      </c>
      <c r="AK1278" s="9">
        <v>3.1879999999999997</v>
      </c>
      <c r="AL1278" s="9">
        <v>3.3504999999999998</v>
      </c>
      <c r="AM1278" s="9">
        <v>3.5529999999999999</v>
      </c>
      <c r="AN1278" s="9">
        <v>2.8129999999999997</v>
      </c>
      <c r="AO1278" s="9">
        <v>3.4329999999999998</v>
      </c>
      <c r="AP1278" s="9">
        <v>3.6004999999999998</v>
      </c>
      <c r="AQ1278" s="9">
        <v>3.238</v>
      </c>
      <c r="AR1278" s="9">
        <v>3.403</v>
      </c>
      <c r="AS1278" s="9">
        <v>3.3079999999999998</v>
      </c>
      <c r="AT1278" s="9">
        <v>3.3079999999999998</v>
      </c>
      <c r="AU1278" s="9">
        <v>3.4329999999999998</v>
      </c>
      <c r="AV1278" s="9">
        <v>3.5779999999999998</v>
      </c>
      <c r="AW1278" s="9">
        <v>3.1930000000000001</v>
      </c>
      <c r="AX1278" s="9">
        <v>3.1930000000000001</v>
      </c>
      <c r="AY1278" s="9">
        <v>3.7229999999999999</v>
      </c>
      <c r="BE1278" s="9">
        <v>3.3185000000000002</v>
      </c>
      <c r="BF1278" s="9">
        <v>2.8300910781504753</v>
      </c>
      <c r="BG1278" s="9">
        <v>3.3185000000000002</v>
      </c>
      <c r="BH1278" s="9">
        <v>3.2010000000000001</v>
      </c>
      <c r="BI1278" s="9">
        <v>2.9010000000000002</v>
      </c>
      <c r="BJ1278" s="9">
        <v>2.6735000000000002</v>
      </c>
      <c r="BK1278" s="9">
        <v>3.2035</v>
      </c>
      <c r="BL1278" s="9">
        <v>3.3485</v>
      </c>
      <c r="BM1278" s="9">
        <v>3.5635000000000003</v>
      </c>
      <c r="BN1278" s="9">
        <v>2.9335000000000004</v>
      </c>
      <c r="BO1278" s="9">
        <v>3.4485000000000001</v>
      </c>
      <c r="BP1278" s="9">
        <v>3.6272500000000001</v>
      </c>
      <c r="BQ1278" s="9">
        <v>3.2285000000000004</v>
      </c>
      <c r="BR1278" s="9">
        <v>3.4285000000000001</v>
      </c>
      <c r="BS1278" s="9">
        <v>3.3235000000000001</v>
      </c>
      <c r="BT1278" s="9">
        <v>3.3235000000000001</v>
      </c>
      <c r="BU1278" s="9">
        <v>3.4485000000000001</v>
      </c>
      <c r="BV1278" s="9">
        <v>3.601</v>
      </c>
      <c r="BW1278" s="9">
        <v>3.2085000000000004</v>
      </c>
      <c r="BX1278" s="9">
        <v>3.2085000000000004</v>
      </c>
      <c r="BY1278" s="9">
        <v>3.7535000000000003</v>
      </c>
      <c r="CA1278" s="9">
        <v>3.8167999999999997</v>
      </c>
      <c r="CB1278" s="9">
        <v>3.3747999999999996</v>
      </c>
      <c r="CC1278" s="9">
        <v>3.9367999999999999</v>
      </c>
      <c r="CD1278" s="9">
        <v>3.6727999999999996</v>
      </c>
      <c r="CE1278" s="9">
        <v>3.5777999999999999</v>
      </c>
      <c r="CF1278" s="9">
        <v>3.4827999999999997</v>
      </c>
      <c r="CG1278" s="9">
        <v>3.6967999999999996</v>
      </c>
      <c r="CH1278" s="9">
        <v>3.7832999999999997</v>
      </c>
      <c r="CI1278" s="9">
        <v>4.1368</v>
      </c>
      <c r="CJ1278" s="9">
        <v>4.1155999999999997</v>
      </c>
      <c r="CK1278" s="9">
        <v>4.0627999999999993</v>
      </c>
      <c r="CL1278" s="169">
        <v>5.0527999999999995</v>
      </c>
      <c r="CM1278" s="9">
        <v>3.6978</v>
      </c>
      <c r="CN1278" s="9">
        <v>4.1757999999999997</v>
      </c>
      <c r="CO1278" s="9">
        <v>3.8292999999999999</v>
      </c>
      <c r="CP1278" s="9">
        <v>3.8117999999999999</v>
      </c>
      <c r="CQ1278" s="9">
        <v>4.1547999999999998</v>
      </c>
      <c r="CR1278" s="9">
        <v>4.6167999999999996</v>
      </c>
      <c r="CS1278" s="9">
        <v>3.8267999999999995</v>
      </c>
      <c r="CT1278" s="9">
        <v>3.8068</v>
      </c>
      <c r="CU1278" s="9">
        <v>4.4748000000000001</v>
      </c>
    </row>
    <row r="1279" spans="1:99" ht="12" hidden="1" customHeight="1" x14ac:dyDescent="0.25">
      <c r="A1279" s="8">
        <v>37118</v>
      </c>
      <c r="B1279" s="5">
        <f t="shared" si="48"/>
        <v>1273</v>
      </c>
      <c r="C1279" s="9"/>
      <c r="E1279" s="16">
        <v>3.42</v>
      </c>
      <c r="F1279" s="16">
        <v>2.82</v>
      </c>
      <c r="G1279" s="16">
        <v>3.42</v>
      </c>
      <c r="H1279" s="16">
        <v>3.27</v>
      </c>
      <c r="I1279" s="16">
        <v>3</v>
      </c>
      <c r="J1279" s="16">
        <v>2.82</v>
      </c>
      <c r="K1279" s="16">
        <v>3.32</v>
      </c>
      <c r="L1279" s="16">
        <v>3.48</v>
      </c>
      <c r="M1279" s="16">
        <v>3.47</v>
      </c>
      <c r="N1279" s="16">
        <v>2.77</v>
      </c>
      <c r="O1279" s="16">
        <v>3.5649999999999999</v>
      </c>
      <c r="P1279" s="16">
        <v>3.75</v>
      </c>
      <c r="Q1279" s="16">
        <v>3.33</v>
      </c>
      <c r="R1279" s="16">
        <v>3.17</v>
      </c>
      <c r="S1279" s="16">
        <v>3.44</v>
      </c>
      <c r="T1279" s="16">
        <v>3.43</v>
      </c>
      <c r="U1279" s="16">
        <v>3.5550000000000002</v>
      </c>
      <c r="V1279" s="16">
        <v>3.72</v>
      </c>
      <c r="W1279" s="16">
        <v>3.33</v>
      </c>
      <c r="X1279" s="16">
        <v>3.33</v>
      </c>
      <c r="Y1279" s="16">
        <v>3.65</v>
      </c>
      <c r="AA1279" s="1">
        <v>3.14</v>
      </c>
      <c r="AB1279" s="1">
        <v>3.468</v>
      </c>
      <c r="AC1279" s="179">
        <f t="shared" si="50"/>
        <v>-0.16500000000000004</v>
      </c>
      <c r="AE1279" s="9">
        <v>3.3029999999999999</v>
      </c>
      <c r="AF1279" s="9">
        <v>2.75118215630095</v>
      </c>
      <c r="AG1279" s="9">
        <v>3.3029999999999999</v>
      </c>
      <c r="AH1279" s="9">
        <v>3.2079999999999997</v>
      </c>
      <c r="AI1279" s="9">
        <v>2.798</v>
      </c>
      <c r="AJ1279" s="9">
        <v>2.548</v>
      </c>
      <c r="AK1279" s="9">
        <v>3.1879999999999997</v>
      </c>
      <c r="AL1279" s="9">
        <v>3.3504999999999998</v>
      </c>
      <c r="AM1279" s="9">
        <v>3.5529999999999999</v>
      </c>
      <c r="AN1279" s="9">
        <v>2.8129999999999997</v>
      </c>
      <c r="AO1279" s="9">
        <v>3.4329999999999998</v>
      </c>
      <c r="AP1279" s="9">
        <v>3.6004999999999998</v>
      </c>
      <c r="AQ1279" s="9">
        <v>3.238</v>
      </c>
      <c r="AR1279" s="9">
        <v>3.403</v>
      </c>
      <c r="AS1279" s="9">
        <v>3.3079999999999998</v>
      </c>
      <c r="AT1279" s="9">
        <v>3.3079999999999998</v>
      </c>
      <c r="AU1279" s="9">
        <v>3.4329999999999998</v>
      </c>
      <c r="AV1279" s="9">
        <v>3.5779999999999998</v>
      </c>
      <c r="AW1279" s="9">
        <v>3.1930000000000001</v>
      </c>
      <c r="AX1279" s="9">
        <v>3.1930000000000001</v>
      </c>
      <c r="AY1279" s="9">
        <v>3.7229999999999999</v>
      </c>
      <c r="BE1279" s="9">
        <v>3.3185000000000002</v>
      </c>
      <c r="BF1279" s="9">
        <v>2.8300910781504753</v>
      </c>
      <c r="BG1279" s="9">
        <v>3.3185000000000002</v>
      </c>
      <c r="BH1279" s="9">
        <v>3.2010000000000001</v>
      </c>
      <c r="BI1279" s="9">
        <v>2.9010000000000002</v>
      </c>
      <c r="BJ1279" s="9">
        <v>2.6735000000000002</v>
      </c>
      <c r="BK1279" s="9">
        <v>3.2035</v>
      </c>
      <c r="BL1279" s="9">
        <v>3.3485</v>
      </c>
      <c r="BM1279" s="9">
        <v>3.5635000000000003</v>
      </c>
      <c r="BN1279" s="9">
        <v>2.9335000000000004</v>
      </c>
      <c r="BO1279" s="9">
        <v>3.4485000000000001</v>
      </c>
      <c r="BP1279" s="9">
        <v>3.6272500000000001</v>
      </c>
      <c r="BQ1279" s="9">
        <v>3.2285000000000004</v>
      </c>
      <c r="BR1279" s="9">
        <v>3.4285000000000001</v>
      </c>
      <c r="BS1279" s="9">
        <v>3.3235000000000001</v>
      </c>
      <c r="BT1279" s="9">
        <v>3.3235000000000001</v>
      </c>
      <c r="BU1279" s="9">
        <v>3.4485000000000001</v>
      </c>
      <c r="BV1279" s="9">
        <v>3.601</v>
      </c>
      <c r="BW1279" s="9">
        <v>3.2085000000000004</v>
      </c>
      <c r="BX1279" s="9">
        <v>3.2085000000000004</v>
      </c>
      <c r="BY1279" s="9">
        <v>3.7535000000000003</v>
      </c>
      <c r="CA1279" s="9">
        <v>3.8167999999999997</v>
      </c>
      <c r="CB1279" s="9">
        <v>3.3747999999999996</v>
      </c>
      <c r="CC1279" s="9">
        <v>3.9367999999999999</v>
      </c>
      <c r="CD1279" s="9">
        <v>3.6727999999999996</v>
      </c>
      <c r="CE1279" s="9">
        <v>3.5777999999999999</v>
      </c>
      <c r="CF1279" s="9">
        <v>3.4827999999999997</v>
      </c>
      <c r="CG1279" s="9">
        <v>3.6967999999999996</v>
      </c>
      <c r="CH1279" s="9">
        <v>3.7832999999999997</v>
      </c>
      <c r="CI1279" s="9">
        <v>4.1368</v>
      </c>
      <c r="CJ1279" s="9">
        <v>4.1155999999999997</v>
      </c>
      <c r="CK1279" s="9">
        <v>4.0627999999999993</v>
      </c>
      <c r="CL1279" s="169">
        <v>5.0527999999999995</v>
      </c>
      <c r="CM1279" s="9">
        <v>3.6978</v>
      </c>
      <c r="CN1279" s="9">
        <v>4.1757999999999997</v>
      </c>
      <c r="CO1279" s="9">
        <v>3.8292999999999999</v>
      </c>
      <c r="CP1279" s="9">
        <v>3.8117999999999999</v>
      </c>
      <c r="CQ1279" s="9">
        <v>4.1547999999999998</v>
      </c>
      <c r="CR1279" s="9">
        <v>4.6167999999999996</v>
      </c>
      <c r="CS1279" s="9">
        <v>3.8267999999999995</v>
      </c>
      <c r="CT1279" s="9">
        <v>3.8068</v>
      </c>
      <c r="CU1279" s="9">
        <v>4.4748000000000001</v>
      </c>
    </row>
    <row r="1280" spans="1:99" ht="12" hidden="1" customHeight="1" x14ac:dyDescent="0.25">
      <c r="A1280" s="8">
        <v>37119</v>
      </c>
      <c r="B1280" s="5">
        <f t="shared" si="48"/>
        <v>1274</v>
      </c>
      <c r="C1280" s="9"/>
      <c r="E1280" s="16">
        <v>3.34</v>
      </c>
      <c r="F1280" s="16">
        <v>2.9049999999999998</v>
      </c>
      <c r="G1280" s="16">
        <v>3.34</v>
      </c>
      <c r="H1280" s="16">
        <v>3.23</v>
      </c>
      <c r="I1280" s="16">
        <v>2.94</v>
      </c>
      <c r="J1280" s="16">
        <v>2.74</v>
      </c>
      <c r="K1280" s="16">
        <v>3.2</v>
      </c>
      <c r="L1280" s="16">
        <v>3.39</v>
      </c>
      <c r="M1280" s="16">
        <v>3.49</v>
      </c>
      <c r="N1280" s="16">
        <v>2.69</v>
      </c>
      <c r="O1280" s="16">
        <v>3.4849999999999999</v>
      </c>
      <c r="P1280" s="16">
        <v>3.67</v>
      </c>
      <c r="Q1280" s="16">
        <v>3.25</v>
      </c>
      <c r="R1280" s="16">
        <v>3.24</v>
      </c>
      <c r="S1280" s="16">
        <v>3.36</v>
      </c>
      <c r="T1280" s="16">
        <v>3.35</v>
      </c>
      <c r="U1280" s="16">
        <v>3.47</v>
      </c>
      <c r="V1280" s="16">
        <v>3.64</v>
      </c>
      <c r="W1280" s="16">
        <v>3.25</v>
      </c>
      <c r="X1280" s="16">
        <v>3.22</v>
      </c>
      <c r="Y1280" s="16">
        <v>3.6</v>
      </c>
      <c r="AA1280" s="1">
        <v>3.58</v>
      </c>
      <c r="AB1280" s="1">
        <v>3.367</v>
      </c>
      <c r="AC1280" s="179">
        <f t="shared" si="50"/>
        <v>0</v>
      </c>
      <c r="AE1280" s="9">
        <v>3.367</v>
      </c>
      <c r="AF1280" s="9">
        <v>2.8072421493784199</v>
      </c>
      <c r="AG1280" s="9">
        <v>3.367</v>
      </c>
      <c r="AH1280" s="9">
        <v>3.2719999999999998</v>
      </c>
      <c r="AI1280" s="9">
        <v>2.8620000000000001</v>
      </c>
      <c r="AJ1280" s="9">
        <v>2.5869999999999997</v>
      </c>
      <c r="AK1280" s="9">
        <v>3.2519999999999998</v>
      </c>
      <c r="AL1280" s="9">
        <v>3.4144999999999999</v>
      </c>
      <c r="AM1280" s="9">
        <v>3.6269999999999998</v>
      </c>
      <c r="AN1280" s="9">
        <v>2.867</v>
      </c>
      <c r="AO1280" s="9">
        <v>3.4969999999999999</v>
      </c>
      <c r="AP1280" s="9">
        <v>3.6644999999999999</v>
      </c>
      <c r="AQ1280" s="9">
        <v>3.302</v>
      </c>
      <c r="AR1280" s="9">
        <v>3.4670000000000001</v>
      </c>
      <c r="AS1280" s="9">
        <v>3.3719999999999999</v>
      </c>
      <c r="AT1280" s="9">
        <v>3.3719999999999999</v>
      </c>
      <c r="AU1280" s="9">
        <v>3.4969999999999999</v>
      </c>
      <c r="AV1280" s="9">
        <v>3.6419999999999999</v>
      </c>
      <c r="AW1280" s="9">
        <v>3.2570000000000001</v>
      </c>
      <c r="AX1280" s="9">
        <v>3.2570000000000001</v>
      </c>
      <c r="AY1280" s="9">
        <v>3.7869999999999999</v>
      </c>
      <c r="BE1280" s="9">
        <v>3.391</v>
      </c>
      <c r="BF1280" s="9">
        <v>2.8861210746892101</v>
      </c>
      <c r="BG1280" s="9">
        <v>3.391</v>
      </c>
      <c r="BH1280" s="9">
        <v>3.2734999999999999</v>
      </c>
      <c r="BI1280" s="9">
        <v>2.9735</v>
      </c>
      <c r="BJ1280" s="9">
        <v>2.7359999999999998</v>
      </c>
      <c r="BK1280" s="9">
        <v>3.2759999999999998</v>
      </c>
      <c r="BL1280" s="9">
        <v>3.4209999999999998</v>
      </c>
      <c r="BM1280" s="9">
        <v>3.6459999999999999</v>
      </c>
      <c r="BN1280" s="9">
        <v>3.0060000000000002</v>
      </c>
      <c r="BO1280" s="9">
        <v>3.5209999999999999</v>
      </c>
      <c r="BP1280" s="9">
        <v>3.6997499999999999</v>
      </c>
      <c r="BQ1280" s="9">
        <v>3.3010000000000002</v>
      </c>
      <c r="BR1280" s="9">
        <v>3.5009999999999999</v>
      </c>
      <c r="BS1280" s="9">
        <v>3.3959999999999999</v>
      </c>
      <c r="BT1280" s="9">
        <v>3.3959999999999999</v>
      </c>
      <c r="BU1280" s="9">
        <v>3.5209999999999999</v>
      </c>
      <c r="BV1280" s="9">
        <v>3.6734999999999998</v>
      </c>
      <c r="BW1280" s="9">
        <v>3.2810000000000001</v>
      </c>
      <c r="BX1280" s="9">
        <v>3.2810000000000001</v>
      </c>
      <c r="BY1280" s="9">
        <v>3.8260000000000001</v>
      </c>
      <c r="CA1280" s="9">
        <v>3.8811999999999998</v>
      </c>
      <c r="CB1280" s="9">
        <v>3.4351999999999996</v>
      </c>
      <c r="CC1280" s="9">
        <v>4.0011999999999999</v>
      </c>
      <c r="CD1280" s="9">
        <v>3.7371999999999996</v>
      </c>
      <c r="CE1280" s="9">
        <v>3.6411999999999995</v>
      </c>
      <c r="CF1280" s="9">
        <v>3.5481999999999996</v>
      </c>
      <c r="CG1280" s="9">
        <v>3.7611999999999997</v>
      </c>
      <c r="CH1280" s="9">
        <v>3.8476999999999997</v>
      </c>
      <c r="CI1280" s="9">
        <v>4.1711999999999998</v>
      </c>
      <c r="CJ1280" s="9">
        <v>4.1532</v>
      </c>
      <c r="CK1280" s="9">
        <v>4.1272000000000002</v>
      </c>
      <c r="CL1280" s="169">
        <v>5.1171999999999995</v>
      </c>
      <c r="CM1280" s="9">
        <v>3.7571999999999997</v>
      </c>
      <c r="CN1280" s="9">
        <v>4.2131999999999996</v>
      </c>
      <c r="CO1280" s="9">
        <v>3.8936999999999999</v>
      </c>
      <c r="CP1280" s="9">
        <v>3.8761999999999999</v>
      </c>
      <c r="CQ1280" s="9">
        <v>4.2191999999999998</v>
      </c>
      <c r="CR1280" s="9">
        <v>4.6811999999999996</v>
      </c>
      <c r="CS1280" s="9">
        <v>3.8911999999999995</v>
      </c>
      <c r="CT1280" s="9">
        <v>3.8712</v>
      </c>
      <c r="CU1280" s="9">
        <v>4.5392000000000001</v>
      </c>
    </row>
    <row r="1281" spans="1:99" ht="12" hidden="1" customHeight="1" x14ac:dyDescent="0.25">
      <c r="A1281" s="8">
        <v>37120</v>
      </c>
      <c r="B1281" s="5">
        <f t="shared" si="48"/>
        <v>1275</v>
      </c>
      <c r="C1281" s="9"/>
      <c r="E1281" s="16">
        <v>3.3</v>
      </c>
      <c r="F1281" s="16">
        <v>2.87</v>
      </c>
      <c r="G1281" s="16">
        <v>3.28</v>
      </c>
      <c r="H1281" s="16">
        <v>3.19</v>
      </c>
      <c r="I1281" s="16">
        <v>2.9</v>
      </c>
      <c r="J1281" s="16">
        <v>2.7</v>
      </c>
      <c r="K1281" s="16">
        <v>3.16</v>
      </c>
      <c r="L1281" s="16">
        <v>3.35</v>
      </c>
      <c r="M1281" s="16">
        <v>3.45</v>
      </c>
      <c r="N1281" s="16">
        <v>2.65</v>
      </c>
      <c r="O1281" s="16">
        <v>3.4449999999999998</v>
      </c>
      <c r="P1281" s="16">
        <v>3.625</v>
      </c>
      <c r="Q1281" s="16">
        <v>3.21</v>
      </c>
      <c r="R1281" s="16">
        <v>3.2</v>
      </c>
      <c r="S1281" s="16">
        <v>3.33</v>
      </c>
      <c r="T1281" s="16">
        <v>3.31</v>
      </c>
      <c r="U1281" s="16">
        <v>3.4249999999999998</v>
      </c>
      <c r="V1281" s="16">
        <v>3.6</v>
      </c>
      <c r="W1281" s="16">
        <v>3.21</v>
      </c>
      <c r="X1281" s="16">
        <v>3.18</v>
      </c>
      <c r="Y1281" s="16">
        <v>3.56</v>
      </c>
      <c r="AA1281" s="1">
        <v>3.29</v>
      </c>
      <c r="AB1281" s="1">
        <v>3.3029999999999999</v>
      </c>
      <c r="AC1281" s="179">
        <f t="shared" si="50"/>
        <v>0</v>
      </c>
      <c r="AE1281" s="9">
        <v>3.3029999999999999</v>
      </c>
      <c r="AF1281" s="9">
        <v>2.75118215630095</v>
      </c>
      <c r="AG1281" s="9">
        <v>3.3029999999999999</v>
      </c>
      <c r="AH1281" s="9">
        <v>3.2079999999999997</v>
      </c>
      <c r="AI1281" s="9">
        <v>2.798</v>
      </c>
      <c r="AJ1281" s="9">
        <v>2.548</v>
      </c>
      <c r="AK1281" s="9">
        <v>3.1879999999999997</v>
      </c>
      <c r="AL1281" s="9">
        <v>3.3504999999999998</v>
      </c>
      <c r="AM1281" s="9">
        <v>3.5529999999999999</v>
      </c>
      <c r="AN1281" s="9">
        <v>2.8129999999999997</v>
      </c>
      <c r="AO1281" s="9">
        <v>3.4329999999999998</v>
      </c>
      <c r="AP1281" s="9">
        <v>3.6004999999999998</v>
      </c>
      <c r="AQ1281" s="9">
        <v>3.238</v>
      </c>
      <c r="AR1281" s="9">
        <v>3.403</v>
      </c>
      <c r="AS1281" s="9">
        <v>3.3079999999999998</v>
      </c>
      <c r="AT1281" s="9">
        <v>3.3079999999999998</v>
      </c>
      <c r="AU1281" s="9">
        <v>3.4329999999999998</v>
      </c>
      <c r="AV1281" s="9">
        <v>3.5779999999999998</v>
      </c>
      <c r="AW1281" s="9">
        <v>3.1930000000000001</v>
      </c>
      <c r="AX1281" s="9">
        <v>3.1930000000000001</v>
      </c>
      <c r="AY1281" s="9">
        <v>3.7229999999999999</v>
      </c>
      <c r="BE1281" s="9">
        <v>3.3185000000000002</v>
      </c>
      <c r="BF1281" s="9">
        <v>2.8300910781504753</v>
      </c>
      <c r="BG1281" s="9">
        <v>3.3185000000000002</v>
      </c>
      <c r="BH1281" s="9">
        <v>3.2010000000000001</v>
      </c>
      <c r="BI1281" s="9">
        <v>2.9010000000000002</v>
      </c>
      <c r="BJ1281" s="9">
        <v>2.6735000000000002</v>
      </c>
      <c r="BK1281" s="9">
        <v>3.2035</v>
      </c>
      <c r="BL1281" s="9">
        <v>3.3485</v>
      </c>
      <c r="BM1281" s="9">
        <v>3.5635000000000003</v>
      </c>
      <c r="BN1281" s="9">
        <v>2.9335000000000004</v>
      </c>
      <c r="BO1281" s="9">
        <v>3.4485000000000001</v>
      </c>
      <c r="BP1281" s="9">
        <v>3.6272500000000001</v>
      </c>
      <c r="BQ1281" s="9">
        <v>3.2285000000000004</v>
      </c>
      <c r="BR1281" s="9">
        <v>3.4285000000000001</v>
      </c>
      <c r="BS1281" s="9">
        <v>3.3235000000000001</v>
      </c>
      <c r="BT1281" s="9">
        <v>3.3235000000000001</v>
      </c>
      <c r="BU1281" s="9">
        <v>3.4485000000000001</v>
      </c>
      <c r="BV1281" s="9">
        <v>3.601</v>
      </c>
      <c r="BW1281" s="9">
        <v>3.2085000000000004</v>
      </c>
      <c r="BX1281" s="9">
        <v>3.2085000000000004</v>
      </c>
      <c r="BY1281" s="9">
        <v>3.7535000000000003</v>
      </c>
      <c r="CA1281" s="9">
        <v>3.8167999999999997</v>
      </c>
      <c r="CB1281" s="9">
        <v>3.3747999999999996</v>
      </c>
      <c r="CC1281" s="9">
        <v>3.9367999999999999</v>
      </c>
      <c r="CD1281" s="9">
        <v>3.6727999999999996</v>
      </c>
      <c r="CE1281" s="9">
        <v>3.5777999999999999</v>
      </c>
      <c r="CF1281" s="9">
        <v>3.4827999999999997</v>
      </c>
      <c r="CG1281" s="9">
        <v>3.6967999999999996</v>
      </c>
      <c r="CH1281" s="9">
        <v>3.7832999999999997</v>
      </c>
      <c r="CI1281" s="9">
        <v>4.1368</v>
      </c>
      <c r="CJ1281" s="9">
        <v>4.1155999999999997</v>
      </c>
      <c r="CK1281" s="9">
        <v>4.0627999999999993</v>
      </c>
      <c r="CL1281" s="169">
        <v>5.0527999999999995</v>
      </c>
      <c r="CM1281" s="9">
        <v>3.6978</v>
      </c>
      <c r="CN1281" s="9">
        <v>4.1757999999999997</v>
      </c>
      <c r="CO1281" s="9">
        <v>3.8292999999999999</v>
      </c>
      <c r="CP1281" s="9">
        <v>3.8117999999999999</v>
      </c>
      <c r="CQ1281" s="9">
        <v>4.1547999999999998</v>
      </c>
      <c r="CR1281" s="9">
        <v>4.6167999999999996</v>
      </c>
      <c r="CS1281" s="9">
        <v>3.8267999999999995</v>
      </c>
      <c r="CT1281" s="9">
        <v>3.8068</v>
      </c>
      <c r="CU1281" s="9">
        <v>4.4748000000000001</v>
      </c>
    </row>
    <row r="1282" spans="1:99" ht="12" hidden="1" customHeight="1" x14ac:dyDescent="0.25">
      <c r="A1282" s="8">
        <v>37123</v>
      </c>
      <c r="B1282" s="5">
        <f t="shared" si="48"/>
        <v>1276</v>
      </c>
      <c r="C1282" s="9"/>
      <c r="E1282" s="16">
        <v>3.17</v>
      </c>
      <c r="F1282" s="16">
        <v>2.6909999999999998</v>
      </c>
      <c r="G1282" s="16">
        <v>3.1549999999999998</v>
      </c>
      <c r="H1282" s="16">
        <v>3.08</v>
      </c>
      <c r="I1282" s="16">
        <v>2.82</v>
      </c>
      <c r="J1282" s="16">
        <v>2.64</v>
      </c>
      <c r="K1282" s="16">
        <v>3.05</v>
      </c>
      <c r="L1282" s="16">
        <v>3.23</v>
      </c>
      <c r="M1282" s="16">
        <v>3.32</v>
      </c>
      <c r="N1282" s="16">
        <v>2.52</v>
      </c>
      <c r="O1282" s="16">
        <v>3.3149999999999999</v>
      </c>
      <c r="P1282" s="16">
        <v>3.49</v>
      </c>
      <c r="Q1282" s="16">
        <v>3.105</v>
      </c>
      <c r="R1282" s="16">
        <v>3.07</v>
      </c>
      <c r="S1282" s="16">
        <v>3.1850000000000001</v>
      </c>
      <c r="T1282" s="16">
        <v>3.17</v>
      </c>
      <c r="U1282" s="16">
        <v>3.29</v>
      </c>
      <c r="V1282" s="16">
        <v>3.46</v>
      </c>
      <c r="W1282" s="16">
        <v>3.08</v>
      </c>
      <c r="X1282" s="16">
        <v>3.07</v>
      </c>
      <c r="Y1282" s="16">
        <v>3.47</v>
      </c>
      <c r="AA1282" s="1">
        <v>3.18</v>
      </c>
      <c r="AB1282" s="1">
        <v>3.1869999999999998</v>
      </c>
      <c r="AC1282" s="179">
        <f t="shared" si="50"/>
        <v>0</v>
      </c>
      <c r="AE1282" s="9">
        <v>3.1869999999999998</v>
      </c>
      <c r="AF1282" s="9">
        <v>2.65604596208036</v>
      </c>
      <c r="AG1282" s="9">
        <v>3.1869999999999998</v>
      </c>
      <c r="AH1282" s="9">
        <v>3.1019999999999999</v>
      </c>
      <c r="AI1282" s="9">
        <v>2.7369999999999997</v>
      </c>
      <c r="AJ1282" s="9">
        <v>2.4819999999999998</v>
      </c>
      <c r="AK1282" s="9">
        <v>3.0719999999999996</v>
      </c>
      <c r="AL1282" s="9">
        <v>3.2369999999999997</v>
      </c>
      <c r="AM1282" s="9">
        <v>3.4369999999999998</v>
      </c>
      <c r="AN1282" s="9">
        <v>2.6970000000000001</v>
      </c>
      <c r="AO1282" s="9">
        <v>3.3169999999999997</v>
      </c>
      <c r="AP1282" s="9">
        <v>3.4844999999999997</v>
      </c>
      <c r="AQ1282" s="9">
        <v>3.1319999999999997</v>
      </c>
      <c r="AR1282" s="9">
        <v>3.2869999999999999</v>
      </c>
      <c r="AS1282" s="9">
        <v>3.1919999999999997</v>
      </c>
      <c r="AT1282" s="9">
        <v>3.1919999999999997</v>
      </c>
      <c r="AU1282" s="9">
        <v>3.3169999999999997</v>
      </c>
      <c r="AV1282" s="9">
        <v>3.4619999999999997</v>
      </c>
      <c r="AW1282" s="9">
        <v>3.077</v>
      </c>
      <c r="AX1282" s="9">
        <v>3.077</v>
      </c>
      <c r="AY1282" s="9">
        <v>3.6069999999999998</v>
      </c>
      <c r="BE1282" s="9">
        <v>3.2015000000000002</v>
      </c>
      <c r="BF1282" s="9">
        <v>2.7160229810401804</v>
      </c>
      <c r="BG1282" s="9">
        <v>3.2015000000000002</v>
      </c>
      <c r="BH1282" s="9">
        <v>3.0940000000000003</v>
      </c>
      <c r="BI1282" s="9">
        <v>2.8165000000000004</v>
      </c>
      <c r="BJ1282" s="9">
        <v>2.5840000000000005</v>
      </c>
      <c r="BK1282" s="9">
        <v>3.0865</v>
      </c>
      <c r="BL1282" s="9">
        <v>3.2327500000000002</v>
      </c>
      <c r="BM1282" s="9">
        <v>3.4465000000000003</v>
      </c>
      <c r="BN1282" s="9">
        <v>2.8165000000000004</v>
      </c>
      <c r="BO1282" s="9">
        <v>3.3315000000000001</v>
      </c>
      <c r="BP1282" s="9">
        <v>3.5102500000000001</v>
      </c>
      <c r="BQ1282" s="9">
        <v>3.1215000000000002</v>
      </c>
      <c r="BR1282" s="9">
        <v>3.3115000000000001</v>
      </c>
      <c r="BS1282" s="9">
        <v>3.2065000000000001</v>
      </c>
      <c r="BT1282" s="9">
        <v>3.2065000000000001</v>
      </c>
      <c r="BU1282" s="9">
        <v>3.3315000000000001</v>
      </c>
      <c r="BV1282" s="9">
        <v>3.484</v>
      </c>
      <c r="BW1282" s="9">
        <v>3.0915000000000004</v>
      </c>
      <c r="BX1282" s="9">
        <v>3.0915000000000004</v>
      </c>
      <c r="BY1282" s="9">
        <v>3.6365000000000003</v>
      </c>
      <c r="CA1282" s="9">
        <v>3.7037999999999998</v>
      </c>
      <c r="CB1282" s="9">
        <v>3.2497999999999996</v>
      </c>
      <c r="CC1282" s="9">
        <v>3.8188</v>
      </c>
      <c r="CD1282" s="9">
        <v>3.5597999999999996</v>
      </c>
      <c r="CE1282" s="9">
        <v>3.4647999999999999</v>
      </c>
      <c r="CF1282" s="9">
        <v>3.3727999999999998</v>
      </c>
      <c r="CG1282" s="9">
        <v>3.5837999999999997</v>
      </c>
      <c r="CH1282" s="9">
        <v>3.6702999999999997</v>
      </c>
      <c r="CI1282" s="9">
        <v>4.0237999999999996</v>
      </c>
      <c r="CJ1282" s="9">
        <v>4.0025999999999993</v>
      </c>
      <c r="CK1282" s="9">
        <v>3.9497999999999998</v>
      </c>
      <c r="CL1282" s="169">
        <v>4.9398</v>
      </c>
      <c r="CM1282" s="9">
        <v>3.5847999999999995</v>
      </c>
      <c r="CN1282" s="9">
        <v>4.0627999999999993</v>
      </c>
      <c r="CO1282" s="9">
        <v>3.7162999999999999</v>
      </c>
      <c r="CP1282" s="9">
        <v>3.6987999999999999</v>
      </c>
      <c r="CQ1282" s="9">
        <v>4.0417999999999994</v>
      </c>
      <c r="CR1282" s="9">
        <v>4.5038</v>
      </c>
      <c r="CS1282" s="9">
        <v>3.7137999999999995</v>
      </c>
      <c r="CT1282" s="9">
        <v>3.6938</v>
      </c>
      <c r="CU1282" s="9">
        <v>4.3617999999999997</v>
      </c>
    </row>
    <row r="1283" spans="1:99" ht="12" hidden="1" customHeight="1" x14ac:dyDescent="0.25">
      <c r="A1283" s="8">
        <v>37124</v>
      </c>
      <c r="B1283" s="5">
        <f t="shared" si="48"/>
        <v>1277</v>
      </c>
      <c r="C1283" s="9"/>
      <c r="E1283" s="16">
        <v>3.165</v>
      </c>
      <c r="F1283" s="16">
        <v>2.6829999999999998</v>
      </c>
      <c r="G1283" s="16">
        <v>3.15</v>
      </c>
      <c r="H1283" s="16">
        <v>3.0750000000000002</v>
      </c>
      <c r="I1283" s="16">
        <v>2.8250000000000002</v>
      </c>
      <c r="J1283" s="16">
        <v>2.7349999999999999</v>
      </c>
      <c r="K1283" s="16">
        <v>3.0049999999999999</v>
      </c>
      <c r="L1283" s="16">
        <v>3.2250000000000001</v>
      </c>
      <c r="M1283" s="16">
        <v>3.3650000000000002</v>
      </c>
      <c r="N1283" s="16">
        <v>2.5150000000000001</v>
      </c>
      <c r="O1283" s="16">
        <v>3.31</v>
      </c>
      <c r="P1283" s="16">
        <v>3.4849999999999999</v>
      </c>
      <c r="Q1283" s="16">
        <v>3.1</v>
      </c>
      <c r="R1283" s="16">
        <v>3.0649999999999999</v>
      </c>
      <c r="S1283" s="16">
        <v>3.1850000000000001</v>
      </c>
      <c r="T1283" s="16">
        <v>3.17</v>
      </c>
      <c r="U1283" s="16">
        <v>3.2749999999999999</v>
      </c>
      <c r="V1283" s="16">
        <v>3.4550000000000001</v>
      </c>
      <c r="W1283" s="16">
        <v>3.0350000000000001</v>
      </c>
      <c r="X1283" s="16">
        <v>3.0350000000000001</v>
      </c>
      <c r="Y1283" s="16">
        <v>3.5150000000000001</v>
      </c>
      <c r="AA1283" s="1">
        <v>3.15</v>
      </c>
      <c r="AB1283" s="1">
        <v>3.1659999999999999</v>
      </c>
      <c r="AC1283" s="179">
        <f t="shared" si="50"/>
        <v>0</v>
      </c>
      <c r="AE1283" s="9">
        <v>3.1659999999999999</v>
      </c>
      <c r="AF1283" s="9">
        <v>2.64494600084097</v>
      </c>
      <c r="AG1283" s="9">
        <v>3.1659999999999999</v>
      </c>
      <c r="AH1283" s="9">
        <v>3.0859999999999999</v>
      </c>
      <c r="AI1283" s="9">
        <v>2.7709999999999999</v>
      </c>
      <c r="AJ1283" s="9">
        <v>2.5259999999999998</v>
      </c>
      <c r="AK1283" s="9">
        <v>3.056</v>
      </c>
      <c r="AL1283" s="9">
        <v>3.2185000000000001</v>
      </c>
      <c r="AM1283" s="9">
        <v>3.476</v>
      </c>
      <c r="AN1283" s="9">
        <v>2.6760000000000002</v>
      </c>
      <c r="AO1283" s="9">
        <v>3.2959999999999998</v>
      </c>
      <c r="AP1283" s="9">
        <v>3.4634999999999998</v>
      </c>
      <c r="AQ1283" s="9">
        <v>3.1109999999999998</v>
      </c>
      <c r="AR1283" s="9">
        <v>3.286</v>
      </c>
      <c r="AS1283" s="9">
        <v>3.1709999999999998</v>
      </c>
      <c r="AT1283" s="9">
        <v>3.1709999999999998</v>
      </c>
      <c r="AU1283" s="9">
        <v>3.2959999999999998</v>
      </c>
      <c r="AV1283" s="9">
        <v>3.4409999999999998</v>
      </c>
      <c r="AW1283" s="9">
        <v>3.0659999999999998</v>
      </c>
      <c r="AX1283" s="9">
        <v>3.0659999999999998</v>
      </c>
      <c r="AY1283" s="9">
        <v>3.6459999999999999</v>
      </c>
      <c r="BE1283" s="9">
        <v>3.1784999999999997</v>
      </c>
      <c r="BF1283" s="9">
        <v>2.7029730004204846</v>
      </c>
      <c r="BG1283" s="9">
        <v>3.1784999999999997</v>
      </c>
      <c r="BH1283" s="9">
        <v>3.0759999999999996</v>
      </c>
      <c r="BI1283" s="9">
        <v>2.8409999999999997</v>
      </c>
      <c r="BJ1283" s="9">
        <v>2.6159999999999997</v>
      </c>
      <c r="BK1283" s="9">
        <v>3.0684999999999998</v>
      </c>
      <c r="BL1283" s="9">
        <v>3.2134999999999998</v>
      </c>
      <c r="BM1283" s="9">
        <v>3.4934999999999996</v>
      </c>
      <c r="BN1283" s="9">
        <v>2.7934999999999999</v>
      </c>
      <c r="BO1283" s="9">
        <v>3.3084999999999996</v>
      </c>
      <c r="BP1283" s="9">
        <v>3.4872499999999995</v>
      </c>
      <c r="BQ1283" s="9">
        <v>3.0984999999999996</v>
      </c>
      <c r="BR1283" s="9">
        <v>3.3134999999999994</v>
      </c>
      <c r="BS1283" s="9">
        <v>3.1834999999999996</v>
      </c>
      <c r="BT1283" s="9">
        <v>3.1834999999999996</v>
      </c>
      <c r="BU1283" s="9">
        <v>3.3084999999999996</v>
      </c>
      <c r="BV1283" s="9">
        <v>3.4609999999999994</v>
      </c>
      <c r="BW1283" s="9">
        <v>3.0784999999999996</v>
      </c>
      <c r="BX1283" s="9">
        <v>3.0784999999999996</v>
      </c>
      <c r="BY1283" s="9">
        <v>3.6834999999999996</v>
      </c>
      <c r="CA1283" s="9">
        <v>3.6851999999999996</v>
      </c>
      <c r="CB1283" s="9">
        <v>3.2311999999999994</v>
      </c>
      <c r="CC1283" s="9">
        <v>3.8051999999999997</v>
      </c>
      <c r="CD1283" s="9">
        <v>3.5461999999999998</v>
      </c>
      <c r="CE1283" s="9">
        <v>3.4711999999999996</v>
      </c>
      <c r="CF1283" s="9">
        <v>3.3641999999999994</v>
      </c>
      <c r="CG1283" s="9">
        <v>3.5651999999999995</v>
      </c>
      <c r="CH1283" s="9">
        <v>3.6531999999999996</v>
      </c>
      <c r="CI1283" s="9">
        <v>4.1001999999999992</v>
      </c>
      <c r="CJ1283" s="9">
        <v>4.0739999999999998</v>
      </c>
      <c r="CK1283" s="9">
        <v>3.9311999999999996</v>
      </c>
      <c r="CL1283" s="169">
        <v>4.9211999999999998</v>
      </c>
      <c r="CM1283" s="9">
        <v>3.5701999999999998</v>
      </c>
      <c r="CN1283" s="9">
        <v>4.1341999999999999</v>
      </c>
      <c r="CO1283" s="9">
        <v>3.6976999999999998</v>
      </c>
      <c r="CP1283" s="9">
        <v>3.6801999999999997</v>
      </c>
      <c r="CQ1283" s="9">
        <v>4.0231999999999992</v>
      </c>
      <c r="CR1283" s="9">
        <v>4.4851999999999999</v>
      </c>
      <c r="CS1283" s="9">
        <v>3.6951999999999994</v>
      </c>
      <c r="CT1283" s="9">
        <v>3.6751999999999998</v>
      </c>
      <c r="CU1283" s="9">
        <v>4.4331999999999994</v>
      </c>
    </row>
    <row r="1284" spans="1:99" ht="12" hidden="1" customHeight="1" x14ac:dyDescent="0.25">
      <c r="A1284" s="8">
        <v>37125</v>
      </c>
      <c r="B1284" s="5">
        <f t="shared" si="48"/>
        <v>1278</v>
      </c>
      <c r="C1284" s="9"/>
      <c r="E1284" s="16">
        <v>2.86</v>
      </c>
      <c r="F1284" s="16">
        <v>2.4209999999999998</v>
      </c>
      <c r="G1284" s="16">
        <v>2.835</v>
      </c>
      <c r="H1284" s="16">
        <v>2.81</v>
      </c>
      <c r="I1284" s="16">
        <v>2.61</v>
      </c>
      <c r="J1284" s="16">
        <v>2.36</v>
      </c>
      <c r="K1284" s="16">
        <v>2.73</v>
      </c>
      <c r="L1284" s="16">
        <v>2.92</v>
      </c>
      <c r="M1284" s="16">
        <v>3.17</v>
      </c>
      <c r="N1284" s="16">
        <v>2.21</v>
      </c>
      <c r="O1284" s="16">
        <v>3.01</v>
      </c>
      <c r="P1284" s="16">
        <v>3.18</v>
      </c>
      <c r="Q1284" s="16">
        <v>2.82</v>
      </c>
      <c r="R1284" s="16">
        <v>2.86</v>
      </c>
      <c r="S1284" s="16">
        <v>2.88</v>
      </c>
      <c r="T1284" s="16">
        <v>2.88</v>
      </c>
      <c r="U1284" s="16">
        <v>2.97</v>
      </c>
      <c r="V1284" s="16">
        <v>3.15</v>
      </c>
      <c r="W1284" s="16">
        <v>2.76</v>
      </c>
      <c r="X1284" s="16">
        <v>2.76</v>
      </c>
      <c r="Y1284" s="16">
        <v>3.31</v>
      </c>
      <c r="AA1284" s="1">
        <v>3.18</v>
      </c>
      <c r="AB1284" s="1">
        <v>2.8479999999999999</v>
      </c>
      <c r="AC1284" s="179">
        <f t="shared" si="50"/>
        <v>0</v>
      </c>
      <c r="AE1284" s="9">
        <v>2.8479999999999999</v>
      </c>
      <c r="AF1284" s="9">
        <v>2.46889548292619</v>
      </c>
      <c r="AG1284" s="9">
        <v>2.843</v>
      </c>
      <c r="AH1284" s="9">
        <v>2.7829999999999999</v>
      </c>
      <c r="AI1284" s="9">
        <v>2.448</v>
      </c>
      <c r="AJ1284" s="9">
        <v>2.218</v>
      </c>
      <c r="AK1284" s="9">
        <v>2.738</v>
      </c>
      <c r="AL1284" s="9">
        <v>2.9055</v>
      </c>
      <c r="AM1284" s="9">
        <v>3.2479999999999998</v>
      </c>
      <c r="AN1284" s="9">
        <v>2.4279999999999999</v>
      </c>
      <c r="AO1284" s="9">
        <v>2.9779999999999998</v>
      </c>
      <c r="AP1284" s="9">
        <v>3.1429999999999998</v>
      </c>
      <c r="AQ1284" s="9">
        <v>2.798</v>
      </c>
      <c r="AR1284" s="9">
        <v>3.008</v>
      </c>
      <c r="AS1284" s="9">
        <v>2.8529999999999998</v>
      </c>
      <c r="AT1284" s="9">
        <v>2.8529999999999998</v>
      </c>
      <c r="AU1284" s="9">
        <v>2.9729999999999999</v>
      </c>
      <c r="AV1284" s="9">
        <v>3.1229999999999998</v>
      </c>
      <c r="AW1284" s="9">
        <v>2.7479999999999998</v>
      </c>
      <c r="AX1284" s="9">
        <v>2.7479999999999998</v>
      </c>
      <c r="AY1284" s="9">
        <v>3.3879999999999999</v>
      </c>
      <c r="BE1284" s="9">
        <v>2.8620000000000001</v>
      </c>
      <c r="BF1284" s="9">
        <v>2.4574477414630951</v>
      </c>
      <c r="BG1284" s="9">
        <v>2.8595000000000002</v>
      </c>
      <c r="BH1284" s="9">
        <v>2.7745000000000002</v>
      </c>
      <c r="BI1284" s="9">
        <v>2.5295000000000001</v>
      </c>
      <c r="BJ1284" s="9">
        <v>2.3120000000000003</v>
      </c>
      <c r="BK1284" s="9">
        <v>2.7520000000000002</v>
      </c>
      <c r="BL1284" s="9">
        <v>2.8995000000000002</v>
      </c>
      <c r="BM1284" s="9">
        <v>3.2520000000000002</v>
      </c>
      <c r="BN1284" s="9">
        <v>2.5220000000000002</v>
      </c>
      <c r="BO1284" s="9">
        <v>2.992</v>
      </c>
      <c r="BP1284" s="9">
        <v>3.16825</v>
      </c>
      <c r="BQ1284" s="9">
        <v>2.7845</v>
      </c>
      <c r="BR1284" s="9">
        <v>3.0270000000000001</v>
      </c>
      <c r="BS1284" s="9">
        <v>2.867</v>
      </c>
      <c r="BT1284" s="9">
        <v>2.867</v>
      </c>
      <c r="BU1284" s="9">
        <v>2.9895</v>
      </c>
      <c r="BV1284" s="9">
        <v>3.1432500000000001</v>
      </c>
      <c r="BW1284" s="9">
        <v>2.762</v>
      </c>
      <c r="BX1284" s="9">
        <v>2.762</v>
      </c>
      <c r="BY1284" s="9">
        <v>3.4195000000000002</v>
      </c>
      <c r="CA1284" s="9">
        <v>3.4375999999999998</v>
      </c>
      <c r="CB1284" s="9">
        <v>2.9915999999999996</v>
      </c>
      <c r="CC1284" s="9">
        <v>3.5526</v>
      </c>
      <c r="CD1284" s="9">
        <v>3.3085999999999998</v>
      </c>
      <c r="CE1284" s="9">
        <v>3.2335999999999996</v>
      </c>
      <c r="CF1284" s="9">
        <v>3.1265999999999998</v>
      </c>
      <c r="CG1284" s="9">
        <v>3.3175999999999997</v>
      </c>
      <c r="CH1284" s="9">
        <v>3.4060999999999999</v>
      </c>
      <c r="CI1284" s="9">
        <v>3.8895999999999997</v>
      </c>
      <c r="CJ1284" s="9">
        <v>3.8795999999999999</v>
      </c>
      <c r="CK1284" s="9">
        <v>3.6795999999999998</v>
      </c>
      <c r="CL1284" s="169">
        <v>4.6555999999999997</v>
      </c>
      <c r="CM1284" s="9">
        <v>3.3225999999999996</v>
      </c>
      <c r="CN1284" s="9">
        <v>3.9285999999999999</v>
      </c>
      <c r="CO1284" s="9">
        <v>3.4500999999999999</v>
      </c>
      <c r="CP1284" s="9">
        <v>3.4325999999999999</v>
      </c>
      <c r="CQ1284" s="9">
        <v>3.7755999999999998</v>
      </c>
      <c r="CR1284" s="9">
        <v>4.2375999999999996</v>
      </c>
      <c r="CS1284" s="9">
        <v>3.4475999999999996</v>
      </c>
      <c r="CT1284" s="9">
        <v>3.4276</v>
      </c>
      <c r="CU1284" s="9">
        <v>4.2176</v>
      </c>
    </row>
    <row r="1285" spans="1:99" ht="12" hidden="1" customHeight="1" x14ac:dyDescent="0.25">
      <c r="A1285" s="8">
        <v>37126</v>
      </c>
      <c r="B1285" s="5">
        <f t="shared" si="48"/>
        <v>1279</v>
      </c>
      <c r="C1285" s="9"/>
      <c r="E1285" s="16">
        <v>2.81</v>
      </c>
      <c r="F1285" s="16">
        <v>2.3559999999999999</v>
      </c>
      <c r="G1285" s="16">
        <v>2.7850000000000001</v>
      </c>
      <c r="H1285" s="16">
        <v>2.72</v>
      </c>
      <c r="I1285" s="16">
        <v>2.37</v>
      </c>
      <c r="J1285" s="16">
        <v>2.21</v>
      </c>
      <c r="K1285" s="16">
        <v>2.68</v>
      </c>
      <c r="L1285" s="16">
        <v>2.87</v>
      </c>
      <c r="M1285" s="16">
        <v>3.12</v>
      </c>
      <c r="N1285" s="16">
        <v>2.16</v>
      </c>
      <c r="O1285" s="16">
        <v>2.9649999999999999</v>
      </c>
      <c r="P1285" s="16">
        <v>3.11</v>
      </c>
      <c r="Q1285" s="16">
        <v>2.77</v>
      </c>
      <c r="R1285" s="16">
        <v>2.81</v>
      </c>
      <c r="S1285" s="16">
        <v>2.83</v>
      </c>
      <c r="T1285" s="16">
        <v>2.83</v>
      </c>
      <c r="U1285" s="16">
        <v>2.92</v>
      </c>
      <c r="V1285" s="16">
        <v>3.0950000000000002</v>
      </c>
      <c r="W1285" s="16">
        <v>2.71</v>
      </c>
      <c r="X1285" s="16">
        <v>2.71</v>
      </c>
      <c r="Y1285" s="16">
        <v>3.26</v>
      </c>
      <c r="AA1285" s="1">
        <v>2.86</v>
      </c>
      <c r="AB1285" s="1">
        <v>2.8109999999999999</v>
      </c>
      <c r="AC1285" s="179">
        <f t="shared" si="50"/>
        <v>0</v>
      </c>
      <c r="AE1285" s="9">
        <v>2.8109999999999999</v>
      </c>
      <c r="AF1285" s="9">
        <v>2.4352785951518401</v>
      </c>
      <c r="AG1285" s="9">
        <v>2.806</v>
      </c>
      <c r="AH1285" s="9">
        <v>2.746</v>
      </c>
      <c r="AI1285" s="9">
        <v>2.4009999999999998</v>
      </c>
      <c r="AJ1285" s="9">
        <v>2.1709999999999998</v>
      </c>
      <c r="AK1285" s="9">
        <v>2.706</v>
      </c>
      <c r="AL1285" s="9">
        <v>2.8685</v>
      </c>
      <c r="AM1285" s="9">
        <v>3.1709999999999998</v>
      </c>
      <c r="AN1285" s="9">
        <v>2.4009999999999998</v>
      </c>
      <c r="AO1285" s="9">
        <v>2.9409999999999998</v>
      </c>
      <c r="AP1285" s="9">
        <v>3.1059999999999999</v>
      </c>
      <c r="AQ1285" s="9">
        <v>2.766</v>
      </c>
      <c r="AR1285" s="9">
        <v>2.9609999999999999</v>
      </c>
      <c r="AS1285" s="9">
        <v>2.8159999999999998</v>
      </c>
      <c r="AT1285" s="9">
        <v>2.8159999999999998</v>
      </c>
      <c r="AU1285" s="9">
        <v>2.9359999999999999</v>
      </c>
      <c r="AV1285" s="9">
        <v>3.0859999999999999</v>
      </c>
      <c r="AW1285" s="9">
        <v>2.7210000000000001</v>
      </c>
      <c r="AX1285" s="9">
        <v>2.7210000000000001</v>
      </c>
      <c r="AY1285" s="9">
        <v>3.3109999999999999</v>
      </c>
      <c r="BE1285" s="9">
        <v>2.8194999999999997</v>
      </c>
      <c r="BF1285" s="9">
        <v>2.4346392975759197</v>
      </c>
      <c r="BG1285" s="9">
        <v>2.8169999999999997</v>
      </c>
      <c r="BH1285" s="9">
        <v>2.7319999999999998</v>
      </c>
      <c r="BI1285" s="9">
        <v>2.4794999999999998</v>
      </c>
      <c r="BJ1285" s="9">
        <v>2.2744999999999997</v>
      </c>
      <c r="BK1285" s="9">
        <v>2.7144999999999997</v>
      </c>
      <c r="BL1285" s="9">
        <v>2.8582499999999995</v>
      </c>
      <c r="BM1285" s="9">
        <v>3.1794999999999995</v>
      </c>
      <c r="BN1285" s="9">
        <v>2.4944999999999995</v>
      </c>
      <c r="BO1285" s="9">
        <v>2.9494999999999996</v>
      </c>
      <c r="BP1285" s="9">
        <v>3.1257499999999996</v>
      </c>
      <c r="BQ1285" s="9">
        <v>2.7469999999999999</v>
      </c>
      <c r="BR1285" s="9">
        <v>2.9644999999999997</v>
      </c>
      <c r="BS1285" s="9">
        <v>2.8244999999999996</v>
      </c>
      <c r="BT1285" s="9">
        <v>2.8232499999999998</v>
      </c>
      <c r="BU1285" s="9">
        <v>2.9469999999999996</v>
      </c>
      <c r="BV1285" s="9">
        <v>3.1007499999999997</v>
      </c>
      <c r="BW1285" s="9">
        <v>2.7294999999999998</v>
      </c>
      <c r="BX1285" s="9">
        <v>2.7294999999999998</v>
      </c>
      <c r="BY1285" s="9">
        <v>3.3469999999999995</v>
      </c>
      <c r="CA1285" s="9">
        <v>3.3846000000000003</v>
      </c>
      <c r="CB1285" s="9">
        <v>2.9526000000000003</v>
      </c>
      <c r="CC1285" s="9">
        <v>3.4971000000000001</v>
      </c>
      <c r="CD1285" s="9">
        <v>3.2556000000000003</v>
      </c>
      <c r="CE1285" s="9">
        <v>3.1806000000000001</v>
      </c>
      <c r="CF1285" s="9">
        <v>3.0736000000000003</v>
      </c>
      <c r="CG1285" s="9">
        <v>3.2646000000000002</v>
      </c>
      <c r="CH1285" s="9">
        <v>3.3541000000000003</v>
      </c>
      <c r="CI1285" s="9">
        <v>3.7706000000000004</v>
      </c>
      <c r="CJ1285" s="9">
        <v>3.7646000000000002</v>
      </c>
      <c r="CK1285" s="9">
        <v>3.6266000000000003</v>
      </c>
      <c r="CL1285" s="169">
        <v>4.6026000000000007</v>
      </c>
      <c r="CM1285" s="9">
        <v>3.2696000000000005</v>
      </c>
      <c r="CN1285" s="9">
        <v>3.8096000000000001</v>
      </c>
      <c r="CO1285" s="9">
        <v>3.3971000000000005</v>
      </c>
      <c r="CP1285" s="9">
        <v>3.3796000000000004</v>
      </c>
      <c r="CQ1285" s="9">
        <v>3.7226000000000004</v>
      </c>
      <c r="CR1285" s="9">
        <v>4.1846000000000005</v>
      </c>
      <c r="CS1285" s="9">
        <v>3.3896000000000002</v>
      </c>
      <c r="CT1285" s="9">
        <v>3.3646000000000003</v>
      </c>
      <c r="CU1285" s="9">
        <v>4.0786000000000007</v>
      </c>
    </row>
    <row r="1286" spans="1:99" ht="12" hidden="1" customHeight="1" x14ac:dyDescent="0.25">
      <c r="A1286" s="8">
        <v>37127</v>
      </c>
      <c r="B1286" s="5">
        <f t="shared" si="48"/>
        <v>1280</v>
      </c>
      <c r="C1286" s="9"/>
      <c r="E1286" s="16">
        <v>2.71</v>
      </c>
      <c r="F1286" s="16">
        <v>2.33</v>
      </c>
      <c r="G1286" s="16">
        <v>2.6850000000000001</v>
      </c>
      <c r="H1286" s="16">
        <v>2.67</v>
      </c>
      <c r="I1286" s="16">
        <v>2.27</v>
      </c>
      <c r="J1286" s="16">
        <v>2.11</v>
      </c>
      <c r="K1286" s="16">
        <v>2.58</v>
      </c>
      <c r="L1286" s="16">
        <v>2.77</v>
      </c>
      <c r="M1286" s="16">
        <v>3.02</v>
      </c>
      <c r="N1286" s="16">
        <v>2.06</v>
      </c>
      <c r="O1286" s="16">
        <v>2.86</v>
      </c>
      <c r="P1286" s="16">
        <v>2.99</v>
      </c>
      <c r="Q1286" s="16">
        <v>2.67</v>
      </c>
      <c r="R1286" s="16">
        <v>2.66</v>
      </c>
      <c r="S1286" s="16">
        <v>2.71</v>
      </c>
      <c r="T1286" s="16">
        <v>2.72</v>
      </c>
      <c r="U1286" s="16">
        <v>2.82</v>
      </c>
      <c r="V1286" s="16">
        <v>2.98</v>
      </c>
      <c r="W1286" s="16">
        <v>2.61</v>
      </c>
      <c r="X1286" s="16">
        <v>2.61</v>
      </c>
      <c r="Y1286" s="16">
        <v>3.16</v>
      </c>
      <c r="AA1286" s="1">
        <v>2.8</v>
      </c>
      <c r="AB1286" s="1">
        <v>2.706</v>
      </c>
      <c r="AC1286" s="179">
        <f t="shared" si="50"/>
        <v>0</v>
      </c>
      <c r="AE1286" s="9">
        <v>2.706</v>
      </c>
      <c r="AF1286" s="9">
        <v>2.4219162041697899</v>
      </c>
      <c r="AG1286" s="9">
        <v>2.7010000000000001</v>
      </c>
      <c r="AH1286" s="9">
        <v>2.6459999999999999</v>
      </c>
      <c r="AI1286" s="9">
        <v>2.3109999999999999</v>
      </c>
      <c r="AJ1286" s="9">
        <v>2.0910000000000002</v>
      </c>
      <c r="AK1286" s="9">
        <v>2.601</v>
      </c>
      <c r="AL1286" s="9">
        <v>2.766</v>
      </c>
      <c r="AM1286" s="9">
        <v>3.0209999999999999</v>
      </c>
      <c r="AN1286" s="9">
        <v>2.3159999999999998</v>
      </c>
      <c r="AO1286" s="9">
        <v>2.8359999999999999</v>
      </c>
      <c r="AP1286" s="9">
        <v>3.0009999999999999</v>
      </c>
      <c r="AQ1286" s="9">
        <v>2.6659999999999999</v>
      </c>
      <c r="AR1286" s="9">
        <v>2.806</v>
      </c>
      <c r="AS1286" s="9">
        <v>2.7109999999999999</v>
      </c>
      <c r="AT1286" s="9">
        <v>2.7109999999999999</v>
      </c>
      <c r="AU1286" s="9">
        <v>2.831</v>
      </c>
      <c r="AV1286" s="9">
        <v>2.9809999999999999</v>
      </c>
      <c r="AW1286" s="9">
        <v>2.6160000000000001</v>
      </c>
      <c r="AX1286" s="9">
        <v>2.6160000000000001</v>
      </c>
      <c r="AY1286" s="9">
        <v>3.1309999999999998</v>
      </c>
      <c r="BE1286" s="9">
        <v>2.7210000000000001</v>
      </c>
      <c r="BF1286" s="9">
        <v>2.390458102084895</v>
      </c>
      <c r="BG1286" s="9">
        <v>2.7185000000000001</v>
      </c>
      <c r="BH1286" s="9">
        <v>2.6360000000000001</v>
      </c>
      <c r="BI1286" s="9">
        <v>2.391</v>
      </c>
      <c r="BJ1286" s="9">
        <v>2.1935000000000002</v>
      </c>
      <c r="BK1286" s="9">
        <v>2.6160000000000001</v>
      </c>
      <c r="BL1286" s="9">
        <v>2.7622499999999999</v>
      </c>
      <c r="BM1286" s="9">
        <v>3.0335000000000001</v>
      </c>
      <c r="BN1286" s="9">
        <v>2.4159999999999999</v>
      </c>
      <c r="BO1286" s="9">
        <v>2.851</v>
      </c>
      <c r="BP1286" s="9">
        <v>3.02725</v>
      </c>
      <c r="BQ1286" s="9">
        <v>2.6510000000000002</v>
      </c>
      <c r="BR1286" s="9">
        <v>2.8210000000000002</v>
      </c>
      <c r="BS1286" s="9">
        <v>2.726</v>
      </c>
      <c r="BT1286" s="9">
        <v>2.7247500000000002</v>
      </c>
      <c r="BU1286" s="9">
        <v>2.8435000000000001</v>
      </c>
      <c r="BV1286" s="9">
        <v>3.0022500000000001</v>
      </c>
      <c r="BW1286" s="9">
        <v>2.6310000000000002</v>
      </c>
      <c r="BX1286" s="9">
        <v>2.6310000000000002</v>
      </c>
      <c r="BY1286" s="9">
        <v>3.1659999999999999</v>
      </c>
      <c r="CA1286" s="9">
        <v>3.2961999999999998</v>
      </c>
      <c r="CB1286" s="9">
        <v>2.8761999999999999</v>
      </c>
      <c r="CC1286" s="9">
        <v>3.4051999999999998</v>
      </c>
      <c r="CD1286" s="9">
        <v>3.1671999999999998</v>
      </c>
      <c r="CE1286" s="9">
        <v>3.0921999999999996</v>
      </c>
      <c r="CF1286" s="9">
        <v>2.9951999999999996</v>
      </c>
      <c r="CG1286" s="9">
        <v>3.1761999999999997</v>
      </c>
      <c r="CH1286" s="9">
        <v>3.2666999999999997</v>
      </c>
      <c r="CI1286" s="9">
        <v>3.6372</v>
      </c>
      <c r="CJ1286" s="9">
        <v>3.6181999999999999</v>
      </c>
      <c r="CK1286" s="9">
        <v>3.5381999999999998</v>
      </c>
      <c r="CL1286" s="169">
        <v>4.4981999999999998</v>
      </c>
      <c r="CM1286" s="9">
        <v>3.1811999999999996</v>
      </c>
      <c r="CN1286" s="9">
        <v>3.6511999999999998</v>
      </c>
      <c r="CO1286" s="9">
        <v>3.3087</v>
      </c>
      <c r="CP1286" s="9">
        <v>3.2911999999999999</v>
      </c>
      <c r="CQ1286" s="9">
        <v>3.6341999999999999</v>
      </c>
      <c r="CR1286" s="9">
        <v>4.0861999999999998</v>
      </c>
      <c r="CS1286" s="9">
        <v>3.3011999999999997</v>
      </c>
      <c r="CT1286" s="9">
        <v>3.2761999999999998</v>
      </c>
      <c r="CU1286" s="9">
        <v>3.9301999999999997</v>
      </c>
    </row>
    <row r="1287" spans="1:99" ht="12" hidden="1" customHeight="1" x14ac:dyDescent="0.25">
      <c r="A1287" s="8">
        <v>37130</v>
      </c>
      <c r="B1287" s="5">
        <f t="shared" si="48"/>
        <v>1281</v>
      </c>
      <c r="C1287" s="9"/>
      <c r="E1287" s="16">
        <v>2.57</v>
      </c>
      <c r="F1287" s="16">
        <v>2.2869999999999999</v>
      </c>
      <c r="G1287" s="16">
        <v>2.5449999999999999</v>
      </c>
      <c r="H1287" s="16">
        <v>2.57</v>
      </c>
      <c r="I1287" s="16">
        <v>2.33</v>
      </c>
      <c r="J1287" s="16">
        <v>2.09</v>
      </c>
      <c r="K1287" s="16">
        <v>2.44</v>
      </c>
      <c r="L1287" s="16">
        <v>2.63</v>
      </c>
      <c r="M1287" s="16">
        <v>2.88</v>
      </c>
      <c r="N1287" s="16">
        <v>1.92</v>
      </c>
      <c r="O1287" s="16">
        <v>2.72</v>
      </c>
      <c r="P1287" s="16">
        <v>2.87</v>
      </c>
      <c r="Q1287" s="16">
        <v>2.5299999999999998</v>
      </c>
      <c r="R1287" s="16">
        <v>2.4700000000000002</v>
      </c>
      <c r="S1287" s="16">
        <v>2.61</v>
      </c>
      <c r="T1287" s="16">
        <v>2.6</v>
      </c>
      <c r="U1287" s="16">
        <v>2.67</v>
      </c>
      <c r="V1287" s="16">
        <v>2.86</v>
      </c>
      <c r="W1287" s="16">
        <v>2.4700000000000002</v>
      </c>
      <c r="X1287" s="16">
        <v>2.4700000000000002</v>
      </c>
      <c r="Y1287" s="16">
        <v>2.82</v>
      </c>
      <c r="AA1287" s="1">
        <v>2.605</v>
      </c>
      <c r="AB1287" s="1">
        <v>2.544</v>
      </c>
      <c r="AC1287" s="179">
        <f t="shared" si="50"/>
        <v>0</v>
      </c>
      <c r="AE1287" s="9">
        <v>2.544</v>
      </c>
      <c r="AF1287" s="9">
        <v>2.3516552594146001</v>
      </c>
      <c r="AG1287" s="9">
        <v>2.5489999999999999</v>
      </c>
      <c r="AH1287" s="9">
        <v>2.4740000000000002</v>
      </c>
      <c r="AI1287" s="9">
        <v>2.274</v>
      </c>
      <c r="AJ1287" s="9">
        <v>2.1040000000000001</v>
      </c>
      <c r="AK1287" s="9">
        <v>2.4390000000000001</v>
      </c>
      <c r="AL1287" s="9">
        <v>2.6015000000000001</v>
      </c>
      <c r="AM1287" s="9">
        <v>2.7890000000000001</v>
      </c>
      <c r="AN1287" s="9">
        <v>2.2440000000000002</v>
      </c>
      <c r="AO1287" s="9">
        <v>2.6739999999999999</v>
      </c>
      <c r="AP1287" s="9">
        <v>2.8290000000000002</v>
      </c>
      <c r="AQ1287" s="9">
        <v>2.504</v>
      </c>
      <c r="AR1287" s="9">
        <v>2.544</v>
      </c>
      <c r="AS1287" s="9">
        <v>2.5565000000000002</v>
      </c>
      <c r="AT1287" s="9">
        <v>2.5465</v>
      </c>
      <c r="AU1287" s="9">
        <v>2.6539999999999999</v>
      </c>
      <c r="AV1287" s="9">
        <v>2.8140000000000001</v>
      </c>
      <c r="AW1287" s="9">
        <v>2.4540000000000002</v>
      </c>
      <c r="AX1287" s="9">
        <v>2.4540000000000002</v>
      </c>
      <c r="AY1287" s="9">
        <v>2.8439999999999999</v>
      </c>
      <c r="BE1287" s="9">
        <v>2.5629999999999997</v>
      </c>
      <c r="BF1287" s="9">
        <v>2.3063276297072997</v>
      </c>
      <c r="BG1287" s="9">
        <v>2.5629999999999997</v>
      </c>
      <c r="BH1287" s="9">
        <v>2.4729999999999999</v>
      </c>
      <c r="BI1287" s="9">
        <v>2.3304999999999998</v>
      </c>
      <c r="BJ1287" s="9">
        <v>2.1779999999999999</v>
      </c>
      <c r="BK1287" s="9">
        <v>2.4579999999999997</v>
      </c>
      <c r="BL1287" s="9">
        <v>2.6017499999999996</v>
      </c>
      <c r="BM1287" s="9">
        <v>2.8104999999999998</v>
      </c>
      <c r="BN1287" s="9">
        <v>2.3279999999999998</v>
      </c>
      <c r="BO1287" s="9">
        <v>2.6929999999999996</v>
      </c>
      <c r="BP1287" s="9">
        <v>2.8554999999999997</v>
      </c>
      <c r="BQ1287" s="9">
        <v>2.4929999999999999</v>
      </c>
      <c r="BR1287" s="9">
        <v>2.6004999999999998</v>
      </c>
      <c r="BS1287" s="9">
        <v>2.5742499999999997</v>
      </c>
      <c r="BT1287" s="9">
        <v>2.5654999999999997</v>
      </c>
      <c r="BU1287" s="9">
        <v>2.6729999999999996</v>
      </c>
      <c r="BV1287" s="9">
        <v>2.8379999999999996</v>
      </c>
      <c r="BW1287" s="9">
        <v>2.4729999999999999</v>
      </c>
      <c r="BX1287" s="9">
        <v>2.4729999999999999</v>
      </c>
      <c r="BY1287" s="9">
        <v>2.8879999999999999</v>
      </c>
      <c r="CA1287" s="9">
        <v>3.1391999999999998</v>
      </c>
      <c r="CB1287" s="9">
        <v>2.7581999999999995</v>
      </c>
      <c r="CC1287" s="9">
        <v>3.2441999999999998</v>
      </c>
      <c r="CD1287" s="9">
        <v>3.0141999999999998</v>
      </c>
      <c r="CE1287" s="9">
        <v>2.9451999999999998</v>
      </c>
      <c r="CF1287" s="9">
        <v>2.8481999999999998</v>
      </c>
      <c r="CG1287" s="9">
        <v>3.0241999999999996</v>
      </c>
      <c r="CH1287" s="9">
        <v>3.1092</v>
      </c>
      <c r="CI1287" s="9">
        <v>3.4301999999999997</v>
      </c>
      <c r="CJ1287" s="9">
        <v>3.4091999999999998</v>
      </c>
      <c r="CK1287" s="9">
        <v>3.3811999999999998</v>
      </c>
      <c r="CL1287" s="169">
        <v>4.3111999999999995</v>
      </c>
      <c r="CM1287" s="9">
        <v>3.0291999999999999</v>
      </c>
      <c r="CN1287" s="9">
        <v>3.4441999999999999</v>
      </c>
      <c r="CO1287" s="9">
        <v>3.1516999999999999</v>
      </c>
      <c r="CP1287" s="9">
        <v>3.1341999999999999</v>
      </c>
      <c r="CQ1287" s="9">
        <v>3.4671999999999996</v>
      </c>
      <c r="CR1287" s="9">
        <v>3.9091999999999998</v>
      </c>
      <c r="CS1287" s="9">
        <v>3.1441999999999997</v>
      </c>
      <c r="CT1287" s="9">
        <v>3.1191999999999998</v>
      </c>
      <c r="CU1287" s="9">
        <v>3.7281999999999997</v>
      </c>
    </row>
    <row r="1288" spans="1:99" ht="12.75" hidden="1" customHeight="1" x14ac:dyDescent="0.25">
      <c r="A1288" s="8">
        <v>37131</v>
      </c>
      <c r="B1288" s="5">
        <f t="shared" si="48"/>
        <v>1282</v>
      </c>
      <c r="C1288" s="9"/>
      <c r="E1288" s="16">
        <v>2.44</v>
      </c>
      <c r="F1288" s="16">
        <v>2.1989999999999998</v>
      </c>
      <c r="G1288" s="16">
        <v>2.415</v>
      </c>
      <c r="H1288" s="16">
        <v>2.4300000000000002</v>
      </c>
      <c r="I1288" s="16">
        <v>2.33</v>
      </c>
      <c r="J1288" s="16">
        <v>1.99</v>
      </c>
      <c r="K1288" s="16">
        <v>2.31</v>
      </c>
      <c r="L1288" s="16">
        <v>2.4500000000000002</v>
      </c>
      <c r="M1288" s="16">
        <v>2.83</v>
      </c>
      <c r="N1288" s="16">
        <v>1.78</v>
      </c>
      <c r="O1288" s="16">
        <v>2.7250000000000001</v>
      </c>
      <c r="P1288" s="16">
        <v>2.87</v>
      </c>
      <c r="Q1288" s="16">
        <v>2.35</v>
      </c>
      <c r="R1288" s="16">
        <v>2.4300000000000002</v>
      </c>
      <c r="S1288" s="16">
        <v>2.4700000000000002</v>
      </c>
      <c r="T1288" s="16">
        <v>2.4700000000000002</v>
      </c>
      <c r="U1288" s="16">
        <v>2.67</v>
      </c>
      <c r="V1288" s="16">
        <v>2.84</v>
      </c>
      <c r="W1288" s="16">
        <v>2.34</v>
      </c>
      <c r="X1288" s="16">
        <v>2.34</v>
      </c>
      <c r="Y1288" s="16">
        <v>2.88</v>
      </c>
      <c r="AA1288" s="1">
        <v>2.5099999999999998</v>
      </c>
      <c r="AE1288" s="9">
        <v>2.415</v>
      </c>
      <c r="AF1288" s="9">
        <v>2.3261042042527231</v>
      </c>
      <c r="AG1288" s="9">
        <v>2.4300000000000002</v>
      </c>
      <c r="AH1288" s="9">
        <v>2.35</v>
      </c>
      <c r="AI1288" s="9">
        <v>2.165</v>
      </c>
      <c r="AJ1288" s="9">
        <v>2.0249999999999999</v>
      </c>
      <c r="AK1288" s="9">
        <v>2.3199999999999998</v>
      </c>
      <c r="AL1288" s="9">
        <v>2.4750000000000001</v>
      </c>
      <c r="AM1288" s="9">
        <v>2.68</v>
      </c>
      <c r="AN1288" s="9">
        <v>2.2050000000000001</v>
      </c>
      <c r="AO1288" s="9">
        <v>2.5499999999999998</v>
      </c>
      <c r="AP1288" s="9">
        <v>2.7</v>
      </c>
      <c r="AQ1288" s="9">
        <v>2.39</v>
      </c>
      <c r="AR1288" s="9">
        <v>2.4849999999999999</v>
      </c>
      <c r="AS1288" s="9">
        <v>2.4350000000000001</v>
      </c>
      <c r="AT1288" s="9">
        <v>2.4224999999999999</v>
      </c>
      <c r="AU1288" s="9">
        <v>2.5249999999999999</v>
      </c>
      <c r="AV1288" s="9">
        <v>2.6850000000000001</v>
      </c>
      <c r="AW1288" s="9">
        <v>2.3450000000000002</v>
      </c>
      <c r="AX1288" s="9">
        <v>2.3450000000000002</v>
      </c>
      <c r="AY1288" s="9">
        <v>2.74</v>
      </c>
      <c r="BE1288" s="9">
        <v>2.4290000000000003</v>
      </c>
      <c r="BF1288" s="9">
        <v>2.2470521021263616</v>
      </c>
      <c r="BG1288" s="9">
        <v>2.4365000000000001</v>
      </c>
      <c r="BH1288" s="9">
        <v>2.3415000000000004</v>
      </c>
      <c r="BI1288" s="9">
        <v>2.2040000000000002</v>
      </c>
      <c r="BJ1288" s="9">
        <v>2.0665000000000004</v>
      </c>
      <c r="BK1288" s="9">
        <v>2.3240000000000003</v>
      </c>
      <c r="BL1288" s="9">
        <v>2.4690000000000003</v>
      </c>
      <c r="BM1288" s="9">
        <v>2.7015000000000002</v>
      </c>
      <c r="BN1288" s="9">
        <v>2.2540000000000004</v>
      </c>
      <c r="BO1288" s="9">
        <v>2.5640000000000001</v>
      </c>
      <c r="BP1288" s="9">
        <v>2.7190000000000003</v>
      </c>
      <c r="BQ1288" s="9">
        <v>2.3665000000000003</v>
      </c>
      <c r="BR1288" s="9">
        <v>2.5390000000000001</v>
      </c>
      <c r="BS1288" s="9">
        <v>2.4440000000000004</v>
      </c>
      <c r="BT1288" s="9">
        <v>2.4340000000000002</v>
      </c>
      <c r="BU1288" s="9">
        <v>2.5390000000000001</v>
      </c>
      <c r="BV1288" s="9">
        <v>2.6990000000000003</v>
      </c>
      <c r="BW1288" s="9">
        <v>2.3540000000000001</v>
      </c>
      <c r="BX1288" s="9">
        <v>2.3540000000000001</v>
      </c>
      <c r="BY1288" s="9">
        <v>2.7915000000000001</v>
      </c>
      <c r="CA1288" s="9">
        <v>3.0186000000000002</v>
      </c>
      <c r="CB1288" s="9">
        <v>2.6746000000000003</v>
      </c>
      <c r="CC1288" s="9">
        <v>3.1236000000000002</v>
      </c>
      <c r="CD1288" s="9">
        <v>2.8936000000000002</v>
      </c>
      <c r="CE1288" s="9">
        <v>2.8296000000000001</v>
      </c>
      <c r="CF1288" s="9">
        <v>2.7326000000000001</v>
      </c>
      <c r="CG1288" s="9">
        <v>2.9036</v>
      </c>
      <c r="CH1288" s="9">
        <v>2.9886000000000004</v>
      </c>
      <c r="CI1288" s="9">
        <v>3.3316000000000003</v>
      </c>
      <c r="CJ1288" s="9">
        <v>3.3086000000000002</v>
      </c>
      <c r="CK1288" s="9">
        <v>3.2506000000000004</v>
      </c>
      <c r="CL1288" s="169">
        <v>4.1626000000000003</v>
      </c>
      <c r="CM1288" s="9">
        <v>2.9086000000000003</v>
      </c>
      <c r="CN1288" s="9">
        <v>3.3456000000000001</v>
      </c>
      <c r="CO1288" s="9">
        <v>3.0311000000000003</v>
      </c>
      <c r="CP1288" s="9">
        <v>3.0136000000000003</v>
      </c>
      <c r="CQ1288" s="9">
        <v>3.3366000000000002</v>
      </c>
      <c r="CR1288" s="9">
        <v>3.7706</v>
      </c>
      <c r="CS1288" s="9">
        <v>3.0236000000000001</v>
      </c>
      <c r="CT1288" s="9">
        <v>3.0036</v>
      </c>
      <c r="CU1288" s="9">
        <v>3.6295999999999999</v>
      </c>
    </row>
    <row r="1289" spans="1:99" ht="12" hidden="1" customHeight="1" x14ac:dyDescent="0.25">
      <c r="A1289" s="8">
        <v>37132</v>
      </c>
      <c r="B1289" s="5">
        <f t="shared" si="48"/>
        <v>1283</v>
      </c>
      <c r="C1289" s="9"/>
      <c r="E1289" s="16">
        <v>2.37</v>
      </c>
      <c r="F1289" s="16">
        <v>2.1509999999999998</v>
      </c>
      <c r="G1289" s="16">
        <v>2.3450000000000002</v>
      </c>
      <c r="H1289" s="16">
        <v>2.27</v>
      </c>
      <c r="I1289" s="16">
        <v>2.17</v>
      </c>
      <c r="J1289" s="16">
        <v>1.97</v>
      </c>
      <c r="K1289" s="16">
        <v>2.2400000000000002</v>
      </c>
      <c r="L1289" s="16">
        <v>2.36</v>
      </c>
      <c r="M1289" s="16">
        <v>2.77</v>
      </c>
      <c r="N1289" s="16">
        <v>1.72</v>
      </c>
      <c r="O1289" s="16">
        <v>2.54</v>
      </c>
      <c r="P1289" s="16">
        <v>2.68</v>
      </c>
      <c r="Q1289" s="16">
        <v>2.2599999999999998</v>
      </c>
      <c r="R1289" s="16">
        <v>2.37</v>
      </c>
      <c r="S1289" s="16">
        <v>2.4</v>
      </c>
      <c r="T1289" s="16">
        <v>2.4</v>
      </c>
      <c r="U1289" s="16">
        <v>2.48</v>
      </c>
      <c r="V1289" s="16">
        <v>2.65</v>
      </c>
      <c r="W1289" s="16">
        <v>2.27</v>
      </c>
      <c r="X1289" s="16">
        <v>2.27</v>
      </c>
      <c r="Y1289" s="16">
        <v>2.82</v>
      </c>
      <c r="AA1289" s="1">
        <v>2.39</v>
      </c>
      <c r="AE1289" s="9">
        <v>2.3929999999999998</v>
      </c>
      <c r="AF1289" s="9">
        <v>2.1289999999999996</v>
      </c>
      <c r="AG1289" s="9">
        <v>2.4029999999999996</v>
      </c>
      <c r="AH1289" s="9">
        <v>2.2879999999999998</v>
      </c>
      <c r="AI1289" s="9">
        <v>2.1955</v>
      </c>
      <c r="AJ1289" s="9">
        <v>2.1079999999999997</v>
      </c>
      <c r="AK1289" s="9">
        <v>2.2829999999999999</v>
      </c>
      <c r="AL1289" s="9">
        <v>2.4104999999999999</v>
      </c>
      <c r="AM1289" s="9">
        <v>2.6379999999999999</v>
      </c>
      <c r="AN1289" s="9">
        <v>2.2929999999999997</v>
      </c>
      <c r="AO1289" s="9">
        <v>2.5279999999999996</v>
      </c>
      <c r="AP1289" s="9">
        <v>2.6879999999999997</v>
      </c>
      <c r="AQ1289" s="9">
        <v>2.2979999999999996</v>
      </c>
      <c r="AR1289" s="9">
        <v>2.4929999999999999</v>
      </c>
      <c r="AS1289" s="9">
        <v>2.4029999999999996</v>
      </c>
      <c r="AT1289" s="9">
        <v>2.3954999999999997</v>
      </c>
      <c r="AU1289" s="9">
        <v>2.5029999999999997</v>
      </c>
      <c r="AV1289" s="9">
        <v>2.6629999999999998</v>
      </c>
      <c r="AW1289" s="9">
        <v>2.3179999999999996</v>
      </c>
      <c r="AX1289" s="9">
        <v>2.3179999999999996</v>
      </c>
      <c r="AY1289" s="9">
        <v>2.7429999999999999</v>
      </c>
      <c r="BE1289" s="9">
        <v>2.3929999999999998</v>
      </c>
      <c r="BF1289" s="9">
        <v>2.1289999999999996</v>
      </c>
      <c r="BG1289" s="9">
        <v>2.4029999999999996</v>
      </c>
      <c r="BH1289" s="9">
        <v>2.2879999999999998</v>
      </c>
      <c r="BI1289" s="9">
        <v>2.1955</v>
      </c>
      <c r="BJ1289" s="9">
        <v>2.1079999999999997</v>
      </c>
      <c r="BK1289" s="9">
        <v>2.2829999999999999</v>
      </c>
      <c r="BL1289" s="9">
        <v>2.4104999999999999</v>
      </c>
      <c r="BM1289" s="9">
        <v>2.6379999999999999</v>
      </c>
      <c r="BN1289" s="9">
        <v>2.2929999999999997</v>
      </c>
      <c r="BO1289" s="9">
        <v>2.5279999999999996</v>
      </c>
      <c r="BP1289" s="9">
        <v>2.6879999999999997</v>
      </c>
      <c r="BQ1289" s="9">
        <v>2.2979999999999996</v>
      </c>
      <c r="BR1289" s="9">
        <v>2.4929999999999999</v>
      </c>
      <c r="BS1289" s="9">
        <v>2.4029999999999996</v>
      </c>
      <c r="BT1289" s="9">
        <v>2.3954999999999997</v>
      </c>
      <c r="BU1289" s="9">
        <v>2.5029999999999997</v>
      </c>
      <c r="BV1289" s="9">
        <v>2.6629999999999998</v>
      </c>
      <c r="BW1289" s="9">
        <v>2.3179999999999996</v>
      </c>
      <c r="BX1289" s="9">
        <v>2.3179999999999996</v>
      </c>
      <c r="BY1289" s="9">
        <v>2.7429999999999999</v>
      </c>
      <c r="CA1289" s="9">
        <v>2.9849999999999999</v>
      </c>
      <c r="CB1289" s="9">
        <v>2.6380000000000003</v>
      </c>
      <c r="CC1289" s="9">
        <v>3.09</v>
      </c>
      <c r="CD1289" s="9">
        <v>2.8650000000000002</v>
      </c>
      <c r="CE1289" s="9">
        <v>2.7960000000000003</v>
      </c>
      <c r="CF1289" s="9">
        <v>2.7140000000000004</v>
      </c>
      <c r="CG1289" s="9">
        <v>2.87</v>
      </c>
      <c r="CH1289" s="9">
        <v>2.9550000000000001</v>
      </c>
      <c r="CI1289" s="9">
        <v>3.2680000000000002</v>
      </c>
      <c r="CJ1289" s="9">
        <v>3.2450000000000001</v>
      </c>
      <c r="CK1289" s="9">
        <v>3.2170000000000005</v>
      </c>
      <c r="CL1289" s="169">
        <v>4.1210000000000004</v>
      </c>
      <c r="CM1289" s="9">
        <v>2.875</v>
      </c>
      <c r="CN1289" s="9">
        <v>3.2820000000000005</v>
      </c>
      <c r="CO1289" s="9">
        <v>2.9975000000000001</v>
      </c>
      <c r="CP1289" s="9">
        <v>2.98</v>
      </c>
      <c r="CQ1289" s="9">
        <v>3.2990000000000004</v>
      </c>
      <c r="CR1289" s="9">
        <v>3.7330000000000005</v>
      </c>
      <c r="CS1289" s="9">
        <v>2.99</v>
      </c>
      <c r="CT1289" s="9">
        <v>2.97</v>
      </c>
      <c r="CU1289" s="9">
        <v>3.5660000000000003</v>
      </c>
    </row>
    <row r="1290" spans="1:99" ht="12" hidden="1" customHeight="1" x14ac:dyDescent="0.25">
      <c r="A1290" s="8">
        <v>37133</v>
      </c>
      <c r="B1290" s="5">
        <f t="shared" si="48"/>
        <v>1284</v>
      </c>
      <c r="C1290" s="9"/>
      <c r="E1290" s="16">
        <v>2.29</v>
      </c>
      <c r="F1290" s="16">
        <v>2.2998291000000002</v>
      </c>
      <c r="G1290" s="16">
        <v>2.29</v>
      </c>
      <c r="H1290" s="16">
        <v>2.31</v>
      </c>
      <c r="I1290" s="16">
        <v>2.165</v>
      </c>
      <c r="J1290" s="16">
        <v>2.0649999999999999</v>
      </c>
      <c r="K1290" s="16">
        <v>2.17</v>
      </c>
      <c r="L1290" s="16">
        <v>2.31</v>
      </c>
      <c r="M1290" s="16">
        <v>2.6</v>
      </c>
      <c r="N1290" s="16">
        <v>2.2000000000000002</v>
      </c>
      <c r="O1290" s="16">
        <v>2.4249999999999998</v>
      </c>
      <c r="P1290" s="16">
        <v>2.56</v>
      </c>
      <c r="Q1290" s="16">
        <v>2.1800000000000002</v>
      </c>
      <c r="R1290" s="16">
        <v>2.42</v>
      </c>
      <c r="S1290" s="16">
        <v>2.2999999999999998</v>
      </c>
      <c r="T1290" s="16">
        <v>2.29</v>
      </c>
      <c r="U1290" s="16">
        <v>2.395</v>
      </c>
      <c r="V1290" s="16">
        <v>2.5499999999999998</v>
      </c>
      <c r="W1290" s="16">
        <v>2.2400000000000002</v>
      </c>
      <c r="X1290" s="16">
        <v>2.2400000000000002</v>
      </c>
      <c r="Y1290" s="16">
        <v>2.69</v>
      </c>
      <c r="AA1290" s="1">
        <v>2.46</v>
      </c>
      <c r="AE1290" s="9">
        <v>2.395</v>
      </c>
      <c r="AF1290" s="9">
        <v>2.1269999999999998</v>
      </c>
      <c r="AG1290" s="9">
        <v>2.4049999999999998</v>
      </c>
      <c r="AH1290" s="9">
        <v>2.2850000000000001</v>
      </c>
      <c r="AI1290" s="9">
        <v>2.165</v>
      </c>
      <c r="AJ1290" s="9">
        <v>2.0550000000000002</v>
      </c>
      <c r="AK1290" s="9">
        <v>2.29</v>
      </c>
      <c r="AL1290" s="9">
        <v>2.41</v>
      </c>
      <c r="AM1290" s="9">
        <v>2.5950000000000002</v>
      </c>
      <c r="AN1290" s="9">
        <v>2.2749999999999999</v>
      </c>
      <c r="AO1290" s="9">
        <v>2.5350000000000001</v>
      </c>
      <c r="AP1290" s="9">
        <v>2.69</v>
      </c>
      <c r="AQ1290" s="9">
        <v>2.2949999999999999</v>
      </c>
      <c r="AR1290" s="9">
        <v>2.41</v>
      </c>
      <c r="AS1290" s="9">
        <v>2.4049999999999998</v>
      </c>
      <c r="AT1290" s="9">
        <v>2.3975</v>
      </c>
      <c r="AU1290" s="9">
        <v>2.5175000000000001</v>
      </c>
      <c r="AV1290" s="9">
        <v>2.6675</v>
      </c>
      <c r="AW1290" s="9">
        <v>2.33</v>
      </c>
      <c r="AX1290" s="9">
        <v>2.33</v>
      </c>
      <c r="AY1290" s="9">
        <v>2.69</v>
      </c>
      <c r="BE1290" s="9">
        <v>2.395</v>
      </c>
      <c r="BF1290" s="9">
        <v>2.1269999999999998</v>
      </c>
      <c r="BG1290" s="9">
        <v>2.4049999999999998</v>
      </c>
      <c r="BH1290" s="9">
        <v>2.2850000000000001</v>
      </c>
      <c r="BI1290" s="9">
        <v>2.165</v>
      </c>
      <c r="BJ1290" s="9">
        <v>2.0550000000000002</v>
      </c>
      <c r="BK1290" s="9">
        <v>2.29</v>
      </c>
      <c r="BL1290" s="9">
        <v>2.41</v>
      </c>
      <c r="BM1290" s="9">
        <v>2.5950000000000002</v>
      </c>
      <c r="BN1290" s="9">
        <v>2.2749999999999999</v>
      </c>
      <c r="BO1290" s="9">
        <v>2.5350000000000001</v>
      </c>
      <c r="BP1290" s="9">
        <v>2.69</v>
      </c>
      <c r="BQ1290" s="9">
        <v>2.2949999999999999</v>
      </c>
      <c r="BR1290" s="9">
        <v>2.41</v>
      </c>
      <c r="BS1290" s="9">
        <v>2.4049999999999998</v>
      </c>
      <c r="BT1290" s="9">
        <v>2.3975</v>
      </c>
      <c r="BU1290" s="9">
        <v>2.5175000000000001</v>
      </c>
      <c r="BV1290" s="9">
        <v>2.6675</v>
      </c>
      <c r="BW1290" s="9">
        <v>2.33</v>
      </c>
      <c r="BX1290" s="9">
        <v>2.33</v>
      </c>
      <c r="BY1290" s="9">
        <v>2.69</v>
      </c>
      <c r="CA1290" s="9">
        <v>3.0448</v>
      </c>
      <c r="CB1290" s="9">
        <v>2.6878000000000002</v>
      </c>
      <c r="CC1290" s="9">
        <v>3.1497999999999999</v>
      </c>
      <c r="CD1290" s="9">
        <v>2.9148000000000001</v>
      </c>
      <c r="CE1290" s="9">
        <v>2.8407999999999998</v>
      </c>
      <c r="CF1290" s="9">
        <v>2.7462999999999997</v>
      </c>
      <c r="CG1290" s="9">
        <v>2.9298000000000002</v>
      </c>
      <c r="CH1290" s="9">
        <v>3.0133000000000001</v>
      </c>
      <c r="CI1290" s="9">
        <v>3.2988</v>
      </c>
      <c r="CJ1290" s="9">
        <v>3.2787999999999999</v>
      </c>
      <c r="CK1290" s="9">
        <v>3.2768000000000002</v>
      </c>
      <c r="CL1290" s="169">
        <v>4.1848000000000001</v>
      </c>
      <c r="CM1290" s="9">
        <v>2.9298000000000002</v>
      </c>
      <c r="CN1290" s="9">
        <v>3.3128000000000002</v>
      </c>
      <c r="CO1290" s="9">
        <v>3.0573000000000001</v>
      </c>
      <c r="CP1290" s="9">
        <v>3.0398000000000001</v>
      </c>
      <c r="CQ1290" s="9">
        <v>3.3578000000000001</v>
      </c>
      <c r="CR1290" s="9">
        <v>3.7948</v>
      </c>
      <c r="CS1290" s="9">
        <v>3.0497999999999998</v>
      </c>
      <c r="CT1290" s="9">
        <v>3.0297999999999998</v>
      </c>
      <c r="CU1290" s="9">
        <v>3.5968</v>
      </c>
    </row>
    <row r="1291" spans="1:99" ht="12" hidden="1" customHeight="1" x14ac:dyDescent="0.25">
      <c r="A1291" s="8">
        <v>37134</v>
      </c>
      <c r="B1291" s="5">
        <f t="shared" si="48"/>
        <v>1285</v>
      </c>
      <c r="C1291" s="9"/>
      <c r="E1291" s="16">
        <v>2.14</v>
      </c>
      <c r="F1291" s="16">
        <v>2.0910000000000002</v>
      </c>
      <c r="G1291" s="16">
        <v>2.2999999999999998</v>
      </c>
      <c r="H1291" s="16">
        <v>2.1949999999999998</v>
      </c>
      <c r="I1291" s="16">
        <v>2.08</v>
      </c>
      <c r="J1291" s="16">
        <v>1.97</v>
      </c>
      <c r="K1291" s="16">
        <v>2.17</v>
      </c>
      <c r="L1291" s="16">
        <v>2.12</v>
      </c>
      <c r="M1291" s="16">
        <v>2.4900000000000002</v>
      </c>
      <c r="N1291" s="16">
        <v>1.97</v>
      </c>
      <c r="O1291" s="16">
        <v>2.4249999999999998</v>
      </c>
      <c r="P1291" s="16">
        <v>2.56</v>
      </c>
      <c r="Q1291" s="16">
        <v>1.99</v>
      </c>
      <c r="R1291" s="16">
        <v>2.21</v>
      </c>
      <c r="S1291" s="16">
        <v>2.12</v>
      </c>
      <c r="T1291" s="16">
        <v>2.1349999999999998</v>
      </c>
      <c r="U1291" s="16">
        <v>2.395</v>
      </c>
      <c r="V1291" s="16">
        <v>2.5499999999999998</v>
      </c>
      <c r="W1291" s="16">
        <v>2.25</v>
      </c>
      <c r="X1291" s="16">
        <v>2.25</v>
      </c>
      <c r="Y1291" s="16">
        <v>2.5099999999999998</v>
      </c>
      <c r="AA1291" s="1">
        <v>2.29</v>
      </c>
      <c r="AE1291" s="9">
        <v>2.38</v>
      </c>
      <c r="AF1291" s="9">
        <v>2.0419999999999998</v>
      </c>
      <c r="AG1291" s="9">
        <v>2.38</v>
      </c>
      <c r="AH1291" s="9">
        <v>2.27</v>
      </c>
      <c r="AI1291" s="9">
        <v>2.14</v>
      </c>
      <c r="AJ1291" s="9">
        <v>2.0099999999999998</v>
      </c>
      <c r="AK1291" s="9">
        <v>2.2749999999999999</v>
      </c>
      <c r="AL1291" s="9">
        <v>2.395</v>
      </c>
      <c r="AM1291" s="9">
        <v>2.54</v>
      </c>
      <c r="AN1291" s="9">
        <v>2.2000000000000002</v>
      </c>
      <c r="AO1291" s="9">
        <v>2.52</v>
      </c>
      <c r="AP1291" s="9">
        <v>2.6749999999999998</v>
      </c>
      <c r="AQ1291" s="9">
        <v>2.2799999999999998</v>
      </c>
      <c r="AR1291" s="9">
        <v>2.38</v>
      </c>
      <c r="AS1291" s="9">
        <v>2.39</v>
      </c>
      <c r="AT1291" s="9">
        <v>2.3824999999999998</v>
      </c>
      <c r="AU1291" s="9">
        <v>2.5024999999999999</v>
      </c>
      <c r="AV1291" s="9">
        <v>2.6524999999999999</v>
      </c>
      <c r="AW1291" s="9">
        <v>2.3149999999999999</v>
      </c>
      <c r="AX1291" s="9">
        <v>2.3149999999999999</v>
      </c>
      <c r="AY1291" s="9">
        <v>2.65</v>
      </c>
      <c r="BE1291" s="9">
        <v>2.38</v>
      </c>
      <c r="BF1291" s="9">
        <v>2.0419999999999998</v>
      </c>
      <c r="BG1291" s="9">
        <v>2.38</v>
      </c>
      <c r="BH1291" s="9">
        <v>2.27</v>
      </c>
      <c r="BI1291" s="9">
        <v>2.14</v>
      </c>
      <c r="BJ1291" s="9">
        <v>2.0099999999999998</v>
      </c>
      <c r="BK1291" s="9">
        <v>2.2749999999999999</v>
      </c>
      <c r="BL1291" s="9">
        <v>2.395</v>
      </c>
      <c r="BM1291" s="9">
        <v>2.54</v>
      </c>
      <c r="BN1291" s="9">
        <v>2.2000000000000002</v>
      </c>
      <c r="BO1291" s="9">
        <v>2.52</v>
      </c>
      <c r="BP1291" s="9">
        <v>2.6749999999999998</v>
      </c>
      <c r="BQ1291" s="9">
        <v>2.2799999999999998</v>
      </c>
      <c r="BR1291" s="9">
        <v>2.38</v>
      </c>
      <c r="BS1291" s="9">
        <v>2.39</v>
      </c>
      <c r="BT1291" s="9">
        <v>2.3824999999999998</v>
      </c>
      <c r="BU1291" s="9">
        <v>2.5024999999999999</v>
      </c>
      <c r="BV1291" s="9">
        <v>2.6524999999999999</v>
      </c>
      <c r="BW1291" s="9">
        <v>2.3149999999999999</v>
      </c>
      <c r="BX1291" s="9">
        <v>2.3149999999999999</v>
      </c>
      <c r="BY1291" s="9">
        <v>2.65</v>
      </c>
      <c r="CA1291" s="9">
        <v>3.0394000000000001</v>
      </c>
      <c r="CB1291" s="9">
        <v>2.6404000000000001</v>
      </c>
      <c r="CC1291" s="9">
        <v>3.1444000000000001</v>
      </c>
      <c r="CD1291" s="9">
        <v>2.9094000000000002</v>
      </c>
      <c r="CE1291" s="9">
        <v>2.8254000000000001</v>
      </c>
      <c r="CF1291" s="9">
        <v>2.7259000000000002</v>
      </c>
      <c r="CG1291" s="9">
        <v>2.9244000000000003</v>
      </c>
      <c r="CH1291" s="9">
        <v>3.0079000000000002</v>
      </c>
      <c r="CI1291" s="9">
        <v>3.2534000000000001</v>
      </c>
      <c r="CJ1291" s="9">
        <v>3.2294</v>
      </c>
      <c r="CK1291" s="9">
        <v>3.2714000000000003</v>
      </c>
      <c r="CL1291" s="169">
        <v>4.1794000000000002</v>
      </c>
      <c r="CM1291" s="9">
        <v>2.9244000000000003</v>
      </c>
      <c r="CN1291" s="9">
        <v>3.2674000000000003</v>
      </c>
      <c r="CO1291" s="9">
        <v>3.0519000000000003</v>
      </c>
      <c r="CP1291" s="9">
        <v>3.0344000000000002</v>
      </c>
      <c r="CQ1291" s="9">
        <v>3.3524000000000003</v>
      </c>
      <c r="CR1291" s="9">
        <v>3.7894000000000001</v>
      </c>
      <c r="CS1291" s="9">
        <v>3.0444</v>
      </c>
      <c r="CT1291" s="9">
        <v>3.0244</v>
      </c>
      <c r="CU1291" s="9">
        <v>3.5314000000000001</v>
      </c>
    </row>
    <row r="1292" spans="1:99" ht="12" hidden="1" customHeight="1" x14ac:dyDescent="0.25">
      <c r="A1292" s="8">
        <v>37138</v>
      </c>
      <c r="B1292" s="5">
        <f t="shared" si="48"/>
        <v>1286</v>
      </c>
      <c r="C1292" s="9"/>
      <c r="E1292" s="16">
        <v>2.29</v>
      </c>
      <c r="F1292" s="16">
        <v>2.0910000000000002</v>
      </c>
      <c r="G1292" s="16">
        <v>2.2999999999999998</v>
      </c>
      <c r="H1292" s="16">
        <v>2.1949999999999998</v>
      </c>
      <c r="I1292" s="16">
        <v>2.08</v>
      </c>
      <c r="J1292" s="16">
        <v>1.97</v>
      </c>
      <c r="K1292" s="16">
        <v>2.17</v>
      </c>
      <c r="L1292" s="16">
        <v>2.31</v>
      </c>
      <c r="M1292" s="16">
        <v>2.4900000000000002</v>
      </c>
      <c r="N1292" s="16">
        <v>1.97</v>
      </c>
      <c r="O1292" s="16">
        <v>2.4249999999999998</v>
      </c>
      <c r="P1292" s="16">
        <v>2.56</v>
      </c>
      <c r="Q1292" s="16">
        <v>2.1800000000000002</v>
      </c>
      <c r="R1292" s="16">
        <v>2.21</v>
      </c>
      <c r="S1292" s="16">
        <v>2.29</v>
      </c>
      <c r="T1292" s="16">
        <v>2.29</v>
      </c>
      <c r="U1292" s="16">
        <v>2.395</v>
      </c>
      <c r="V1292" s="16">
        <v>2.5499999999999998</v>
      </c>
      <c r="W1292" s="16">
        <v>2.25</v>
      </c>
      <c r="X1292" s="16">
        <v>2.25</v>
      </c>
      <c r="Y1292" s="16">
        <v>2.5099999999999998</v>
      </c>
      <c r="AA1292" s="1">
        <v>2.29</v>
      </c>
      <c r="AE1292" s="9">
        <v>2.359</v>
      </c>
      <c r="AF1292" s="9">
        <v>1.8871999542259399</v>
      </c>
      <c r="AG1292" s="9">
        <v>2.359</v>
      </c>
      <c r="AH1292" s="9">
        <v>2.2490000000000001</v>
      </c>
      <c r="AI1292" s="9">
        <v>2.0939999999999999</v>
      </c>
      <c r="AJ1292" s="9">
        <v>1.9490000000000001</v>
      </c>
      <c r="AK1292" s="9">
        <v>2.254</v>
      </c>
      <c r="AL1292" s="9">
        <v>2.3740000000000001</v>
      </c>
      <c r="AM1292" s="9">
        <v>2.4790000000000001</v>
      </c>
      <c r="AN1292" s="9">
        <v>2.0789999999999997</v>
      </c>
      <c r="AO1292" s="9">
        <v>2.5114999999999998</v>
      </c>
      <c r="AP1292" s="9">
        <v>2.6539999999999999</v>
      </c>
      <c r="AQ1292" s="9">
        <v>2.2589999999999999</v>
      </c>
      <c r="AR1292" s="9">
        <v>2.294</v>
      </c>
      <c r="AS1292" s="9">
        <v>2.3689999999999998</v>
      </c>
      <c r="AT1292" s="9">
        <v>2.3614999999999999</v>
      </c>
      <c r="AU1292" s="9">
        <v>2.464</v>
      </c>
      <c r="AV1292" s="9">
        <v>2.6189999999999998</v>
      </c>
      <c r="AW1292" s="9">
        <v>2.2989999999999999</v>
      </c>
      <c r="AX1292" s="9">
        <v>2.2989999999999999</v>
      </c>
      <c r="AY1292" s="9">
        <v>2.589</v>
      </c>
      <c r="BE1292" s="9">
        <v>2.359</v>
      </c>
      <c r="BF1292" s="9">
        <v>1.8871999542259399</v>
      </c>
      <c r="BG1292" s="9">
        <v>2.359</v>
      </c>
      <c r="BH1292" s="9">
        <v>2.2490000000000001</v>
      </c>
      <c r="BI1292" s="9">
        <v>2.0939999999999999</v>
      </c>
      <c r="BJ1292" s="9">
        <v>1.9490000000000001</v>
      </c>
      <c r="BK1292" s="9">
        <v>2.254</v>
      </c>
      <c r="BL1292" s="9">
        <v>2.3740000000000001</v>
      </c>
      <c r="BM1292" s="9">
        <v>2.4790000000000001</v>
      </c>
      <c r="BN1292" s="9">
        <v>2.0789999999999997</v>
      </c>
      <c r="BO1292" s="9">
        <v>2.5114999999999998</v>
      </c>
      <c r="BP1292" s="9">
        <v>2.6539999999999999</v>
      </c>
      <c r="BQ1292" s="9">
        <v>2.2589999999999999</v>
      </c>
      <c r="BR1292" s="9">
        <v>2.294</v>
      </c>
      <c r="BS1292" s="9">
        <v>2.3689999999999998</v>
      </c>
      <c r="BT1292" s="9">
        <v>2.3614999999999999</v>
      </c>
      <c r="BU1292" s="9">
        <v>2.464</v>
      </c>
      <c r="BV1292" s="9">
        <v>2.6189999999999998</v>
      </c>
      <c r="BW1292" s="9">
        <v>2.2989999999999999</v>
      </c>
      <c r="BX1292" s="9">
        <v>2.2989999999999999</v>
      </c>
      <c r="BY1292" s="9">
        <v>2.589</v>
      </c>
      <c r="CA1292" s="9">
        <v>2.9902000000000002</v>
      </c>
      <c r="CB1292" s="9">
        <v>2.5342000000000002</v>
      </c>
      <c r="CC1292" s="9">
        <v>3.0952000000000002</v>
      </c>
      <c r="CD1292" s="9">
        <v>2.8502000000000001</v>
      </c>
      <c r="CE1292" s="9">
        <v>2.7672000000000003</v>
      </c>
      <c r="CF1292" s="9">
        <v>2.6617000000000002</v>
      </c>
      <c r="CG1292" s="9">
        <v>2.8702000000000001</v>
      </c>
      <c r="CH1292" s="9">
        <v>2.9587000000000003</v>
      </c>
      <c r="CI1292" s="9">
        <v>3.1662000000000003</v>
      </c>
      <c r="CJ1292" s="9">
        <v>3.1562000000000001</v>
      </c>
      <c r="CK1292" s="9">
        <v>3.2242000000000002</v>
      </c>
      <c r="CL1292" s="169">
        <v>4.1292</v>
      </c>
      <c r="CM1292" s="9">
        <v>2.8702000000000001</v>
      </c>
      <c r="CN1292" s="9">
        <v>3.1802000000000001</v>
      </c>
      <c r="CO1292" s="9">
        <v>3.0027000000000004</v>
      </c>
      <c r="CP1292" s="9">
        <v>2.9852000000000003</v>
      </c>
      <c r="CQ1292" s="9">
        <v>3.2977000000000003</v>
      </c>
      <c r="CR1292" s="9">
        <v>3.7322000000000002</v>
      </c>
      <c r="CS1292" s="9">
        <v>2.9952000000000001</v>
      </c>
      <c r="CT1292" s="9">
        <v>2.9752000000000001</v>
      </c>
      <c r="CU1292" s="9">
        <v>3.4342000000000001</v>
      </c>
    </row>
    <row r="1293" spans="1:99" ht="12" hidden="1" customHeight="1" x14ac:dyDescent="0.25">
      <c r="A1293" s="8">
        <v>37139</v>
      </c>
      <c r="B1293" s="5">
        <f t="shared" si="48"/>
        <v>1287</v>
      </c>
      <c r="C1293" s="9"/>
      <c r="E1293" s="16">
        <v>2.33</v>
      </c>
      <c r="F1293" s="16">
        <v>1.8280000000000001</v>
      </c>
      <c r="G1293" s="16">
        <v>2.3250000000000002</v>
      </c>
      <c r="H1293" s="16">
        <v>2.17</v>
      </c>
      <c r="I1293" s="16">
        <v>2.06</v>
      </c>
      <c r="J1293" s="16">
        <v>1.88</v>
      </c>
      <c r="K1293" s="16">
        <v>2.2000000000000002</v>
      </c>
      <c r="L1293" s="16">
        <v>2.33</v>
      </c>
      <c r="M1293" s="16">
        <v>2.34</v>
      </c>
      <c r="N1293" s="16">
        <v>1.83</v>
      </c>
      <c r="O1293" s="16">
        <v>2.4950000000000001</v>
      </c>
      <c r="P1293" s="16">
        <v>2.6025</v>
      </c>
      <c r="Q1293" s="16">
        <v>2.17</v>
      </c>
      <c r="R1293" s="16">
        <v>2.12</v>
      </c>
      <c r="S1293" s="16">
        <v>2.3199999999999998</v>
      </c>
      <c r="T1293" s="16">
        <v>2.34</v>
      </c>
      <c r="U1293" s="16">
        <v>2.4350000000000001</v>
      </c>
      <c r="V1293" s="16">
        <v>2.5950000000000002</v>
      </c>
      <c r="W1293" s="16">
        <v>2.2599999999999998</v>
      </c>
      <c r="X1293" s="16">
        <v>2.2599999999999998</v>
      </c>
      <c r="Y1293" s="16">
        <v>2.4300000000000002</v>
      </c>
      <c r="AA1293" s="1">
        <v>2.39</v>
      </c>
      <c r="AE1293" s="9">
        <v>2.42</v>
      </c>
      <c r="AF1293" s="9">
        <v>1.97532066798331</v>
      </c>
      <c r="AG1293" s="9">
        <v>2.42</v>
      </c>
      <c r="AH1293" s="9">
        <v>2.2999999999999998</v>
      </c>
      <c r="AI1293" s="9">
        <v>2.17</v>
      </c>
      <c r="AJ1293" s="9">
        <v>2.0049999999999999</v>
      </c>
      <c r="AK1293" s="9">
        <v>2.31</v>
      </c>
      <c r="AL1293" s="9">
        <v>2.4350000000000001</v>
      </c>
      <c r="AM1293" s="9">
        <v>2.5049999999999999</v>
      </c>
      <c r="AN1293" s="9">
        <v>2.165</v>
      </c>
      <c r="AO1293" s="9">
        <v>2.5750000000000002</v>
      </c>
      <c r="AP1293" s="9">
        <v>2.7149999999999999</v>
      </c>
      <c r="AQ1293" s="9">
        <v>2.31</v>
      </c>
      <c r="AR1293" s="9">
        <v>2.3199999999999998</v>
      </c>
      <c r="AS1293" s="9">
        <v>2.4300000000000002</v>
      </c>
      <c r="AT1293" s="9">
        <v>2.4224999999999999</v>
      </c>
      <c r="AU1293" s="9">
        <v>2.5325000000000002</v>
      </c>
      <c r="AV1293" s="9">
        <v>2.68</v>
      </c>
      <c r="AW1293" s="9">
        <v>2.35</v>
      </c>
      <c r="AX1293" s="9">
        <v>2.35</v>
      </c>
      <c r="AY1293" s="9">
        <v>2.645</v>
      </c>
      <c r="BE1293" s="9">
        <v>2.42</v>
      </c>
      <c r="BF1293" s="9">
        <v>1.97532066798331</v>
      </c>
      <c r="BG1293" s="9">
        <v>2.42</v>
      </c>
      <c r="BH1293" s="9">
        <v>2.2999999999999998</v>
      </c>
      <c r="BI1293" s="9">
        <v>2.17</v>
      </c>
      <c r="BJ1293" s="9">
        <v>2.0049999999999999</v>
      </c>
      <c r="BK1293" s="9">
        <v>2.31</v>
      </c>
      <c r="BL1293" s="9">
        <v>2.4350000000000001</v>
      </c>
      <c r="BM1293" s="9">
        <v>2.5049999999999999</v>
      </c>
      <c r="BN1293" s="9">
        <v>2.165</v>
      </c>
      <c r="BO1293" s="9">
        <v>2.5750000000000002</v>
      </c>
      <c r="BP1293" s="9">
        <v>2.7149999999999999</v>
      </c>
      <c r="BQ1293" s="9">
        <v>2.31</v>
      </c>
      <c r="BR1293" s="9">
        <v>2.3199999999999998</v>
      </c>
      <c r="BS1293" s="9">
        <v>2.4300000000000002</v>
      </c>
      <c r="BT1293" s="9">
        <v>2.4224999999999999</v>
      </c>
      <c r="BU1293" s="9">
        <v>2.5325000000000002</v>
      </c>
      <c r="BV1293" s="9">
        <v>2.68</v>
      </c>
      <c r="BW1293" s="9">
        <v>2.35</v>
      </c>
      <c r="BX1293" s="9">
        <v>2.35</v>
      </c>
      <c r="BY1293" s="9">
        <v>2.645</v>
      </c>
      <c r="CA1293" s="9">
        <v>3.0417999999999998</v>
      </c>
      <c r="CB1293" s="9">
        <v>2.5917999999999997</v>
      </c>
      <c r="CC1293" s="9">
        <v>3.1467999999999998</v>
      </c>
      <c r="CD1293" s="9">
        <v>2.9017999999999997</v>
      </c>
      <c r="CE1293" s="9">
        <v>2.8167999999999997</v>
      </c>
      <c r="CF1293" s="9">
        <v>2.7132999999999998</v>
      </c>
      <c r="CG1293" s="9">
        <v>2.9268000000000001</v>
      </c>
      <c r="CH1293" s="9">
        <v>3.0092999999999996</v>
      </c>
      <c r="CI1293" s="9">
        <v>3.2047999999999996</v>
      </c>
      <c r="CJ1293" s="9">
        <v>3.2037999999999998</v>
      </c>
      <c r="CK1293" s="9">
        <v>3.2757999999999998</v>
      </c>
      <c r="CL1293" s="169">
        <v>4.1837999999999997</v>
      </c>
      <c r="CM1293" s="9">
        <v>2.9167999999999998</v>
      </c>
      <c r="CN1293" s="9">
        <v>3.2187999999999999</v>
      </c>
      <c r="CO1293" s="9">
        <v>3.0543</v>
      </c>
      <c r="CP1293" s="9">
        <v>3.0367999999999999</v>
      </c>
      <c r="CQ1293" s="9">
        <v>3.3447999999999998</v>
      </c>
      <c r="CR1293" s="9">
        <v>3.7852999999999999</v>
      </c>
      <c r="CS1293" s="9">
        <v>3.0467999999999997</v>
      </c>
      <c r="CT1293" s="9">
        <v>3.0267999999999997</v>
      </c>
      <c r="CU1293" s="9">
        <v>3.4727999999999999</v>
      </c>
    </row>
    <row r="1294" spans="1:99" ht="12" hidden="1" customHeight="1" x14ac:dyDescent="0.25">
      <c r="A1294" s="8">
        <v>37140</v>
      </c>
      <c r="B1294" s="5">
        <f t="shared" si="48"/>
        <v>1288</v>
      </c>
      <c r="C1294" s="9"/>
      <c r="E1294" s="16">
        <v>2.35</v>
      </c>
      <c r="F1294" s="16">
        <v>1.829</v>
      </c>
      <c r="G1294" s="16">
        <v>2.34</v>
      </c>
      <c r="H1294" s="16">
        <v>2.14</v>
      </c>
      <c r="I1294" s="16">
        <v>2.06</v>
      </c>
      <c r="J1294" s="16">
        <v>1.88</v>
      </c>
      <c r="K1294" s="16">
        <v>2.2000000000000002</v>
      </c>
      <c r="L1294" s="16">
        <v>2.33</v>
      </c>
      <c r="M1294" s="16">
        <v>2.3199999999999998</v>
      </c>
      <c r="N1294" s="16">
        <v>1.85</v>
      </c>
      <c r="O1294" s="16">
        <v>2.5099999999999998</v>
      </c>
      <c r="P1294" s="16">
        <v>2.6150000000000002</v>
      </c>
      <c r="Q1294" s="16">
        <v>2.15</v>
      </c>
      <c r="R1294" s="16">
        <v>2.1</v>
      </c>
      <c r="S1294" s="16">
        <v>2.34</v>
      </c>
      <c r="T1294" s="16">
        <v>2.35</v>
      </c>
      <c r="U1294" s="16">
        <v>2.4500000000000002</v>
      </c>
      <c r="V1294" s="16">
        <v>2.6</v>
      </c>
      <c r="W1294" s="16">
        <v>2.25</v>
      </c>
      <c r="X1294" s="16">
        <v>2.25</v>
      </c>
      <c r="Y1294" s="16">
        <v>2.38</v>
      </c>
      <c r="AA1294" s="1">
        <v>2.4449999999999998</v>
      </c>
      <c r="AE1294" s="9">
        <v>2.44</v>
      </c>
      <c r="AF1294" s="9">
        <v>1.99902026627484</v>
      </c>
      <c r="AG1294" s="9">
        <v>2.4449999999999998</v>
      </c>
      <c r="AH1294" s="9">
        <v>2.3050000000000002</v>
      </c>
      <c r="AI1294" s="9">
        <v>2.1850000000000001</v>
      </c>
      <c r="AJ1294" s="9">
        <v>2.0099999999999998</v>
      </c>
      <c r="AK1294" s="9">
        <v>2.3199999999999998</v>
      </c>
      <c r="AL1294" s="9">
        <v>2.4500000000000002</v>
      </c>
      <c r="AM1294" s="9">
        <v>2.5350000000000001</v>
      </c>
      <c r="AN1294" s="9">
        <v>2.2000000000000002</v>
      </c>
      <c r="AO1294" s="9">
        <v>2.5950000000000002</v>
      </c>
      <c r="AP1294" s="9">
        <v>2.7349999999999999</v>
      </c>
      <c r="AQ1294" s="9">
        <v>2.3149999999999999</v>
      </c>
      <c r="AR1294" s="9">
        <v>2.34</v>
      </c>
      <c r="AS1294" s="9">
        <v>2.4500000000000002</v>
      </c>
      <c r="AT1294" s="9">
        <v>2.4424999999999999</v>
      </c>
      <c r="AU1294" s="9">
        <v>2.5525000000000002</v>
      </c>
      <c r="AV1294" s="9">
        <v>2.7</v>
      </c>
      <c r="AW1294" s="9">
        <v>2.3650000000000002</v>
      </c>
      <c r="AX1294" s="9">
        <v>2.3650000000000002</v>
      </c>
      <c r="AY1294" s="9">
        <v>2.67</v>
      </c>
      <c r="BE1294" s="9">
        <v>2.44</v>
      </c>
      <c r="BF1294" s="9">
        <v>1.99902026627484</v>
      </c>
      <c r="BG1294" s="9">
        <v>2.4449999999999998</v>
      </c>
      <c r="BH1294" s="9">
        <v>2.3050000000000002</v>
      </c>
      <c r="BI1294" s="9">
        <v>2.1850000000000001</v>
      </c>
      <c r="BJ1294" s="9">
        <v>2.0099999999999998</v>
      </c>
      <c r="BK1294" s="9">
        <v>2.3199999999999998</v>
      </c>
      <c r="BL1294" s="9">
        <v>2.4500000000000002</v>
      </c>
      <c r="BM1294" s="9">
        <v>2.5350000000000001</v>
      </c>
      <c r="BN1294" s="9">
        <v>2.2000000000000002</v>
      </c>
      <c r="BO1294" s="9">
        <v>2.5950000000000002</v>
      </c>
      <c r="BP1294" s="9">
        <v>2.7349999999999999</v>
      </c>
      <c r="BQ1294" s="9">
        <v>2.3149999999999999</v>
      </c>
      <c r="BR1294" s="9">
        <v>2.34</v>
      </c>
      <c r="BS1294" s="9">
        <v>2.4500000000000002</v>
      </c>
      <c r="BT1294" s="9">
        <v>2.4424999999999999</v>
      </c>
      <c r="BU1294" s="9">
        <v>2.5525000000000002</v>
      </c>
      <c r="BV1294" s="9">
        <v>2.7</v>
      </c>
      <c r="BW1294" s="9">
        <v>2.3650000000000002</v>
      </c>
      <c r="BX1294" s="9">
        <v>2.3650000000000002</v>
      </c>
      <c r="BY1294" s="9">
        <v>2.67</v>
      </c>
      <c r="CA1294" s="9">
        <v>3.0574000000000003</v>
      </c>
      <c r="CB1294" s="9">
        <v>2.6214000000000004</v>
      </c>
      <c r="CC1294" s="9">
        <v>3.1624000000000003</v>
      </c>
      <c r="CD1294" s="9">
        <v>2.9124000000000003</v>
      </c>
      <c r="CE1294" s="9">
        <v>2.8444000000000003</v>
      </c>
      <c r="CF1294" s="9">
        <v>2.7389000000000001</v>
      </c>
      <c r="CG1294" s="9">
        <v>2.9374000000000002</v>
      </c>
      <c r="CH1294" s="9">
        <v>3.0244000000000004</v>
      </c>
      <c r="CI1294" s="9">
        <v>3.2464000000000004</v>
      </c>
      <c r="CJ1294" s="9">
        <v>3.2274000000000003</v>
      </c>
      <c r="CK1294" s="9">
        <v>3.2914000000000003</v>
      </c>
      <c r="CL1294" s="169">
        <v>4.1994000000000007</v>
      </c>
      <c r="CM1294" s="9">
        <v>2.9274000000000004</v>
      </c>
      <c r="CN1294" s="9">
        <v>3.2444000000000002</v>
      </c>
      <c r="CO1294" s="9">
        <v>3.0699000000000005</v>
      </c>
      <c r="CP1294" s="9">
        <v>3.0524000000000004</v>
      </c>
      <c r="CQ1294" s="9">
        <v>3.3604000000000003</v>
      </c>
      <c r="CR1294" s="9">
        <v>3.8009000000000004</v>
      </c>
      <c r="CS1294" s="9">
        <v>3.0624000000000002</v>
      </c>
      <c r="CT1294" s="9">
        <v>3.0424000000000002</v>
      </c>
      <c r="CU1294" s="9">
        <v>3.5004000000000004</v>
      </c>
    </row>
    <row r="1295" spans="1:99" ht="12" hidden="1" customHeight="1" x14ac:dyDescent="0.25">
      <c r="A1295" s="8">
        <v>37141</v>
      </c>
      <c r="B1295" s="5">
        <f t="shared" si="48"/>
        <v>1289</v>
      </c>
      <c r="C1295" s="9"/>
      <c r="E1295" s="16">
        <v>2.41</v>
      </c>
      <c r="F1295" s="16">
        <v>1.819</v>
      </c>
      <c r="G1295" s="16">
        <v>2.395</v>
      </c>
      <c r="H1295" s="16">
        <v>2.15</v>
      </c>
      <c r="I1295" s="16">
        <v>2.0299999999999998</v>
      </c>
      <c r="J1295" s="16">
        <v>1.86</v>
      </c>
      <c r="K1295" s="16">
        <v>2.2599999999999998</v>
      </c>
      <c r="L1295" s="16">
        <v>2.39</v>
      </c>
      <c r="M1295" s="16">
        <v>2.38</v>
      </c>
      <c r="N1295" s="16">
        <v>1.91</v>
      </c>
      <c r="O1295" s="16">
        <v>2.5649999999999999</v>
      </c>
      <c r="P1295" s="16">
        <v>2.6749999999999998</v>
      </c>
      <c r="Q1295" s="16">
        <v>2.21</v>
      </c>
      <c r="R1295" s="16">
        <v>2.11</v>
      </c>
      <c r="S1295" s="16">
        <v>2.4</v>
      </c>
      <c r="T1295" s="16">
        <v>2.4</v>
      </c>
      <c r="U1295" s="16">
        <v>2.52</v>
      </c>
      <c r="V1295" s="16">
        <v>2.66</v>
      </c>
      <c r="W1295" s="16">
        <v>2.29</v>
      </c>
      <c r="X1295" s="16">
        <v>2.29</v>
      </c>
      <c r="Y1295" s="16">
        <v>2.4700000000000002</v>
      </c>
      <c r="AA1295" s="1">
        <v>2.4300000000000002</v>
      </c>
      <c r="AE1295" s="9">
        <v>2.5</v>
      </c>
      <c r="AF1295" s="9">
        <v>2.05023344287802</v>
      </c>
      <c r="AG1295" s="9">
        <v>2.5049999999999999</v>
      </c>
      <c r="AH1295" s="9">
        <v>2.3450000000000002</v>
      </c>
      <c r="AI1295" s="9">
        <v>2.2149999999999999</v>
      </c>
      <c r="AJ1295" s="9">
        <v>2.04</v>
      </c>
      <c r="AK1295" s="9">
        <v>2.38</v>
      </c>
      <c r="AL1295" s="9">
        <v>2.5099999999999998</v>
      </c>
      <c r="AM1295" s="9">
        <v>2.5449999999999999</v>
      </c>
      <c r="AN1295" s="9">
        <v>2.2200000000000002</v>
      </c>
      <c r="AO1295" s="9">
        <v>2.6549999999999998</v>
      </c>
      <c r="AP1295" s="9">
        <v>2.7949999999999999</v>
      </c>
      <c r="AQ1295" s="9">
        <v>2.3650000000000002</v>
      </c>
      <c r="AR1295" s="9">
        <v>2.3450000000000002</v>
      </c>
      <c r="AS1295" s="9">
        <v>2.5099999999999998</v>
      </c>
      <c r="AT1295" s="9">
        <v>2.5024999999999999</v>
      </c>
      <c r="AU1295" s="9">
        <v>2.6124999999999998</v>
      </c>
      <c r="AV1295" s="9">
        <v>2.76</v>
      </c>
      <c r="AW1295" s="9">
        <v>2.4249999999999998</v>
      </c>
      <c r="AX1295" s="9">
        <v>2.4249999999999998</v>
      </c>
      <c r="AY1295" s="9">
        <v>2.73</v>
      </c>
      <c r="BE1295" s="9">
        <v>2.5</v>
      </c>
      <c r="BF1295" s="9">
        <v>2.05023344287802</v>
      </c>
      <c r="BG1295" s="9">
        <v>2.5049999999999999</v>
      </c>
      <c r="BH1295" s="9">
        <v>2.3450000000000002</v>
      </c>
      <c r="BI1295" s="9">
        <v>2.2149999999999999</v>
      </c>
      <c r="BJ1295" s="9">
        <v>2.04</v>
      </c>
      <c r="BK1295" s="9">
        <v>2.38</v>
      </c>
      <c r="BL1295" s="9">
        <v>2.5099999999999998</v>
      </c>
      <c r="BM1295" s="9">
        <v>2.5449999999999999</v>
      </c>
      <c r="BN1295" s="9">
        <v>2.2200000000000002</v>
      </c>
      <c r="BO1295" s="9">
        <v>2.6549999999999998</v>
      </c>
      <c r="BP1295" s="9">
        <v>2.7949999999999999</v>
      </c>
      <c r="BQ1295" s="9">
        <v>2.3650000000000002</v>
      </c>
      <c r="BR1295" s="9">
        <v>2.3450000000000002</v>
      </c>
      <c r="BS1295" s="9">
        <v>2.5099999999999998</v>
      </c>
      <c r="BT1295" s="9">
        <v>2.5024999999999999</v>
      </c>
      <c r="BU1295" s="9">
        <v>2.6124999999999998</v>
      </c>
      <c r="BV1295" s="9">
        <v>2.76</v>
      </c>
      <c r="BW1295" s="9">
        <v>2.4249999999999998</v>
      </c>
      <c r="BX1295" s="9">
        <v>2.4249999999999998</v>
      </c>
      <c r="BY1295" s="9">
        <v>2.73</v>
      </c>
      <c r="CA1295" s="9">
        <v>3.0907999999999998</v>
      </c>
      <c r="CB1295" s="9">
        <v>2.6477999999999997</v>
      </c>
      <c r="CC1295" s="9">
        <v>3.1957999999999998</v>
      </c>
      <c r="CD1295" s="9">
        <v>2.9407999999999999</v>
      </c>
      <c r="CE1295" s="9">
        <v>2.8457999999999997</v>
      </c>
      <c r="CF1295" s="9">
        <v>2.7487999999999997</v>
      </c>
      <c r="CG1295" s="9">
        <v>2.9707999999999997</v>
      </c>
      <c r="CH1295" s="9">
        <v>3.0562999999999998</v>
      </c>
      <c r="CI1295" s="9">
        <v>3.2427999999999999</v>
      </c>
      <c r="CJ1295" s="9">
        <v>3.2267999999999999</v>
      </c>
      <c r="CK1295" s="9">
        <v>3.3247999999999998</v>
      </c>
      <c r="CL1295" s="169">
        <v>4.2327999999999992</v>
      </c>
      <c r="CM1295" s="9">
        <v>2.9607999999999999</v>
      </c>
      <c r="CN1295" s="9">
        <v>3.2417999999999996</v>
      </c>
      <c r="CO1295" s="9">
        <v>3.1032999999999999</v>
      </c>
      <c r="CP1295" s="9">
        <v>3.0857999999999999</v>
      </c>
      <c r="CQ1295" s="9">
        <v>3.3937999999999997</v>
      </c>
      <c r="CR1295" s="9">
        <v>3.8342999999999998</v>
      </c>
      <c r="CS1295" s="9">
        <v>3.0957999999999997</v>
      </c>
      <c r="CT1295" s="9">
        <v>3.0757999999999996</v>
      </c>
      <c r="CU1295" s="9">
        <v>3.5337999999999998</v>
      </c>
    </row>
    <row r="1296" spans="1:99" ht="12" hidden="1" customHeight="1" x14ac:dyDescent="0.25">
      <c r="A1296" s="8">
        <v>37144</v>
      </c>
      <c r="B1296" s="5">
        <f t="shared" si="48"/>
        <v>1290</v>
      </c>
      <c r="C1296" s="9"/>
      <c r="E1296" s="16">
        <v>2.3199999999999998</v>
      </c>
      <c r="F1296" s="16">
        <v>1.931</v>
      </c>
      <c r="G1296" s="16">
        <v>2.2999999999999998</v>
      </c>
      <c r="H1296" s="16">
        <v>2.11</v>
      </c>
      <c r="I1296" s="16">
        <v>2.02</v>
      </c>
      <c r="J1296" s="16">
        <v>1.83</v>
      </c>
      <c r="K1296" s="16">
        <v>2.2200000000000002</v>
      </c>
      <c r="L1296" s="16">
        <v>2.2999999999999998</v>
      </c>
      <c r="M1296" s="16">
        <v>2.27</v>
      </c>
      <c r="N1296" s="16">
        <v>1.82</v>
      </c>
      <c r="O1296" s="16">
        <v>2.4700000000000002</v>
      </c>
      <c r="P1296" s="16">
        <v>2.59</v>
      </c>
      <c r="Q1296" s="16">
        <v>2.12</v>
      </c>
      <c r="R1296" s="16">
        <v>2.02</v>
      </c>
      <c r="S1296" s="16">
        <v>2.3199999999999998</v>
      </c>
      <c r="T1296" s="16">
        <v>2.3199999999999998</v>
      </c>
      <c r="U1296" s="16">
        <v>2.44</v>
      </c>
      <c r="V1296" s="16">
        <v>2.5750000000000002</v>
      </c>
      <c r="W1296" s="16">
        <v>2.2000000000000002</v>
      </c>
      <c r="X1296" s="16">
        <v>2.2000000000000002</v>
      </c>
      <c r="Y1296" s="16">
        <v>2.38</v>
      </c>
      <c r="AA1296" s="1">
        <v>2.48</v>
      </c>
      <c r="AE1296" s="9">
        <v>2.3919999999999999</v>
      </c>
      <c r="AF1296" s="9">
        <v>1.9957669256299899</v>
      </c>
      <c r="AG1296" s="9">
        <v>2.3969999999999998</v>
      </c>
      <c r="AH1296" s="9">
        <v>2.2370000000000001</v>
      </c>
      <c r="AI1296" s="9">
        <v>2.1269999999999998</v>
      </c>
      <c r="AJ1296" s="9">
        <v>1.962</v>
      </c>
      <c r="AK1296" s="9">
        <v>2.2719999999999998</v>
      </c>
      <c r="AL1296" s="9">
        <v>2.3919999999999999</v>
      </c>
      <c r="AM1296" s="9">
        <v>2.4119999999999999</v>
      </c>
      <c r="AN1296" s="9">
        <v>2.137</v>
      </c>
      <c r="AO1296" s="9">
        <v>2.5419999999999998</v>
      </c>
      <c r="AP1296" s="9">
        <v>2.6819999999999999</v>
      </c>
      <c r="AQ1296" s="9">
        <v>2.2569999999999997</v>
      </c>
      <c r="AR1296" s="9">
        <v>2.2319999999999998</v>
      </c>
      <c r="AS1296" s="9">
        <v>2.4019999999999997</v>
      </c>
      <c r="AT1296" s="9">
        <v>2.3944999999999999</v>
      </c>
      <c r="AU1296" s="9">
        <v>2.5070000000000001</v>
      </c>
      <c r="AV1296" s="9">
        <v>2.6469999999999998</v>
      </c>
      <c r="AW1296" s="9">
        <v>2.3169999999999997</v>
      </c>
      <c r="AX1296" s="9">
        <v>2.3169999999999997</v>
      </c>
      <c r="AY1296" s="9">
        <v>2.6219999999999999</v>
      </c>
      <c r="BE1296" s="9">
        <v>2.3919999999999999</v>
      </c>
      <c r="BF1296" s="9">
        <v>1.9957669256299899</v>
      </c>
      <c r="BG1296" s="9">
        <v>2.3969999999999998</v>
      </c>
      <c r="BH1296" s="9">
        <v>2.2370000000000001</v>
      </c>
      <c r="BI1296" s="9">
        <v>2.1269999999999998</v>
      </c>
      <c r="BJ1296" s="9">
        <v>1.962</v>
      </c>
      <c r="BK1296" s="9">
        <v>2.2719999999999998</v>
      </c>
      <c r="BL1296" s="9">
        <v>2.3919999999999999</v>
      </c>
      <c r="BM1296" s="9">
        <v>2.4119999999999999</v>
      </c>
      <c r="BN1296" s="9">
        <v>2.137</v>
      </c>
      <c r="BO1296" s="9">
        <v>2.5419999999999998</v>
      </c>
      <c r="BP1296" s="9">
        <v>2.6819999999999999</v>
      </c>
      <c r="BQ1296" s="9">
        <v>2.2569999999999997</v>
      </c>
      <c r="BR1296" s="9">
        <v>2.2319999999999998</v>
      </c>
      <c r="BS1296" s="9">
        <v>2.4019999999999997</v>
      </c>
      <c r="BT1296" s="9">
        <v>2.3944999999999999</v>
      </c>
      <c r="BU1296" s="9">
        <v>2.5070000000000001</v>
      </c>
      <c r="BV1296" s="9">
        <v>2.6469999999999998</v>
      </c>
      <c r="BW1296" s="9">
        <v>2.3169999999999997</v>
      </c>
      <c r="BX1296" s="9">
        <v>2.3169999999999997</v>
      </c>
      <c r="BY1296" s="9">
        <v>2.6219999999999999</v>
      </c>
      <c r="CA1296" s="9">
        <v>2.9980000000000002</v>
      </c>
      <c r="CB1296" s="9">
        <v>2.5750000000000002</v>
      </c>
      <c r="CC1296" s="9">
        <v>3.1080000000000001</v>
      </c>
      <c r="CD1296" s="9">
        <v>2.8480000000000003</v>
      </c>
      <c r="CE1296" s="9">
        <v>2.7540000000000004</v>
      </c>
      <c r="CF1296" s="9">
        <v>2.6540000000000004</v>
      </c>
      <c r="CG1296" s="9">
        <v>2.8780000000000001</v>
      </c>
      <c r="CH1296" s="9">
        <v>2.9610000000000003</v>
      </c>
      <c r="CI1296" s="9">
        <v>3.14</v>
      </c>
      <c r="CJ1296" s="9">
        <v>3.0810000000000004</v>
      </c>
      <c r="CK1296" s="9">
        <v>3.2320000000000002</v>
      </c>
      <c r="CL1296" s="169">
        <v>4.1399999999999997</v>
      </c>
      <c r="CM1296" s="9">
        <v>2.8680000000000003</v>
      </c>
      <c r="CN1296" s="9">
        <v>3.0960000000000001</v>
      </c>
      <c r="CO1296" s="9">
        <v>3.0105000000000004</v>
      </c>
      <c r="CP1296" s="9">
        <v>2.9930000000000003</v>
      </c>
      <c r="CQ1296" s="9">
        <v>3.3010000000000002</v>
      </c>
      <c r="CR1296" s="9">
        <v>3.7415000000000003</v>
      </c>
      <c r="CS1296" s="9">
        <v>3.0030000000000001</v>
      </c>
      <c r="CT1296" s="9">
        <v>2.9830000000000001</v>
      </c>
      <c r="CU1296" s="9">
        <v>3.4410000000000003</v>
      </c>
    </row>
    <row r="1297" spans="1:99" ht="12" hidden="1" customHeight="1" x14ac:dyDescent="0.25">
      <c r="A1297" s="8">
        <v>37145</v>
      </c>
      <c r="B1297" s="5">
        <f t="shared" si="48"/>
        <v>1291</v>
      </c>
      <c r="C1297" s="9"/>
      <c r="E1297" s="16">
        <v>2.3199999999999998</v>
      </c>
      <c r="F1297" s="16">
        <v>1.931</v>
      </c>
      <c r="G1297" s="16">
        <v>2.2999999999999998</v>
      </c>
      <c r="H1297" s="16">
        <v>2.11</v>
      </c>
      <c r="I1297" s="16">
        <v>2.02</v>
      </c>
      <c r="J1297" s="16">
        <v>1.83</v>
      </c>
      <c r="K1297" s="16">
        <v>2.2200000000000002</v>
      </c>
      <c r="L1297" s="16">
        <v>0</v>
      </c>
      <c r="M1297" s="16">
        <v>2.27</v>
      </c>
      <c r="N1297" s="16">
        <v>1.82</v>
      </c>
      <c r="O1297" s="16">
        <v>2.4700000000000002</v>
      </c>
      <c r="P1297" s="16">
        <v>2.59</v>
      </c>
      <c r="Q1297" s="16">
        <v>0</v>
      </c>
      <c r="R1297" s="16">
        <v>2.02</v>
      </c>
      <c r="S1297" s="16">
        <v>2.3199999999999998</v>
      </c>
      <c r="T1297" s="16">
        <v>2.3199999999999998</v>
      </c>
      <c r="U1297" s="16">
        <v>2.44</v>
      </c>
      <c r="V1297" s="16">
        <v>2.5750000000000002</v>
      </c>
      <c r="W1297" s="16">
        <v>2.2000000000000002</v>
      </c>
      <c r="X1297" s="16">
        <v>2.2000000000000002</v>
      </c>
      <c r="Y1297" s="16">
        <v>2.38</v>
      </c>
      <c r="AA1297" s="1">
        <v>2.7</v>
      </c>
      <c r="AE1297" s="9">
        <v>2.3919999999999999</v>
      </c>
      <c r="AF1297" s="9">
        <v>2.3919999999999999</v>
      </c>
      <c r="AG1297" s="9">
        <v>2.3969999999999998</v>
      </c>
      <c r="AH1297" s="9">
        <v>2.3919999999999999</v>
      </c>
      <c r="AI1297" s="9">
        <v>2.1269999999999998</v>
      </c>
      <c r="AJ1297" s="9">
        <v>1.962</v>
      </c>
      <c r="AK1297" s="9">
        <v>2.2719999999999998</v>
      </c>
      <c r="AL1297" s="9">
        <v>2.3919999999999999</v>
      </c>
      <c r="AM1297" s="9">
        <v>2.4119999999999999</v>
      </c>
      <c r="AN1297" s="9">
        <v>2.3919999999999999</v>
      </c>
      <c r="AO1297" s="9">
        <v>2.5419999999999998</v>
      </c>
      <c r="AP1297" s="9">
        <v>2.6819999999999999</v>
      </c>
      <c r="AQ1297" s="9">
        <v>2.3919999999999999</v>
      </c>
      <c r="AR1297" s="9">
        <v>2.2319999999999998</v>
      </c>
      <c r="AS1297" s="9">
        <v>2.4019999999999997</v>
      </c>
      <c r="AT1297" s="9">
        <v>2.3944999999999999</v>
      </c>
      <c r="AU1297" s="9">
        <v>2.5070000000000001</v>
      </c>
      <c r="AV1297" s="9">
        <v>2.6469999999999998</v>
      </c>
      <c r="AW1297" s="9">
        <v>2.3169999999999997</v>
      </c>
      <c r="AX1297" s="9">
        <v>2.3169999999999997</v>
      </c>
      <c r="AY1297" s="9">
        <v>2.6219999999999999</v>
      </c>
      <c r="BE1297" s="9">
        <v>2.3919999999999999</v>
      </c>
      <c r="BF1297" s="9" t="e">
        <v>#DIV/0!</v>
      </c>
      <c r="BG1297" s="9">
        <v>2.3969999999999998</v>
      </c>
      <c r="BH1297" s="9" t="e">
        <v>#DIV/0!</v>
      </c>
      <c r="BI1297" s="9">
        <v>2.1269999999999998</v>
      </c>
      <c r="BJ1297" s="9">
        <v>1.962</v>
      </c>
      <c r="BK1297" s="9">
        <v>2.2719999999999998</v>
      </c>
      <c r="BL1297" s="9" t="e">
        <v>#DIV/0!</v>
      </c>
      <c r="BM1297" s="9">
        <v>2.4119999999999999</v>
      </c>
      <c r="BN1297" s="9" t="e">
        <v>#DIV/0!</v>
      </c>
      <c r="BO1297" s="9">
        <v>2.5419999999999998</v>
      </c>
      <c r="BP1297" s="9">
        <v>2.6819999999999999</v>
      </c>
      <c r="BQ1297" s="9" t="e">
        <v>#DIV/0!</v>
      </c>
      <c r="BR1297" s="9">
        <v>2.2319999999999998</v>
      </c>
      <c r="BS1297" s="9">
        <v>2.4019999999999997</v>
      </c>
      <c r="BT1297" s="9">
        <v>2.3944999999999999</v>
      </c>
      <c r="BU1297" s="9">
        <v>2.5070000000000001</v>
      </c>
      <c r="BV1297" s="9">
        <v>2.6469999999999998</v>
      </c>
      <c r="BW1297" s="9">
        <v>2.3169999999999997</v>
      </c>
      <c r="BX1297" s="9">
        <v>2.3169999999999997</v>
      </c>
      <c r="BY1297" s="9">
        <v>2.6219999999999999</v>
      </c>
      <c r="CA1297" s="9">
        <v>2.9980000000000002</v>
      </c>
      <c r="CB1297" s="9" t="e">
        <v>#DIV/0!</v>
      </c>
      <c r="CC1297" s="9">
        <v>3.1080000000000001</v>
      </c>
      <c r="CD1297" s="9" t="e">
        <v>#DIV/0!</v>
      </c>
      <c r="CE1297" s="9">
        <v>2.7540000000000004</v>
      </c>
      <c r="CF1297" s="9">
        <v>2.6540000000000004</v>
      </c>
      <c r="CG1297" s="9">
        <v>2.8780000000000001</v>
      </c>
      <c r="CH1297" s="9" t="e">
        <v>#DIV/0!</v>
      </c>
      <c r="CI1297" s="9">
        <v>3.14</v>
      </c>
      <c r="CJ1297" s="9" t="e">
        <v>#DIV/0!</v>
      </c>
      <c r="CK1297" s="9">
        <v>3.2320000000000002</v>
      </c>
      <c r="CL1297" s="169">
        <v>4.1399999999999997</v>
      </c>
      <c r="CM1297" s="9" t="e">
        <v>#DIV/0!</v>
      </c>
      <c r="CN1297" s="9">
        <v>3.0960000000000001</v>
      </c>
      <c r="CO1297" s="9">
        <v>3.0105000000000004</v>
      </c>
      <c r="CP1297" s="9">
        <v>2.9930000000000003</v>
      </c>
      <c r="CQ1297" s="9">
        <v>3.3010000000000002</v>
      </c>
      <c r="CR1297" s="9">
        <v>3.7415000000000003</v>
      </c>
      <c r="CS1297" s="9">
        <v>3.0030000000000001</v>
      </c>
      <c r="CT1297" s="9">
        <v>2.9830000000000001</v>
      </c>
      <c r="CU1297" s="9">
        <v>3.4410000000000003</v>
      </c>
    </row>
    <row r="1298" spans="1:99" ht="12" hidden="1" customHeight="1" x14ac:dyDescent="0.25">
      <c r="A1298" s="8">
        <v>37146</v>
      </c>
      <c r="B1298" s="5">
        <f t="shared" si="48"/>
        <v>1292</v>
      </c>
      <c r="C1298" s="9"/>
      <c r="E1298" s="16">
        <v>2.4700000000000002</v>
      </c>
      <c r="F1298" s="16">
        <v>1.9319999999999999</v>
      </c>
      <c r="G1298" s="16">
        <v>2.4500000000000002</v>
      </c>
      <c r="H1298" s="16">
        <v>2.23</v>
      </c>
      <c r="I1298" s="16">
        <v>2.1</v>
      </c>
      <c r="J1298" s="16">
        <v>1.95</v>
      </c>
      <c r="K1298" s="16">
        <v>2.37</v>
      </c>
      <c r="L1298" s="16">
        <v>2.4300000000000002</v>
      </c>
      <c r="M1298" s="16">
        <v>2.37</v>
      </c>
      <c r="N1298" s="16">
        <v>1.97</v>
      </c>
      <c r="O1298" s="16">
        <v>2.62</v>
      </c>
      <c r="P1298" s="16">
        <v>2.74</v>
      </c>
      <c r="Q1298" s="16">
        <v>2.25</v>
      </c>
      <c r="R1298" s="16">
        <v>2.12</v>
      </c>
      <c r="S1298" s="16">
        <v>2.4700000000000002</v>
      </c>
      <c r="T1298" s="16">
        <v>2.4700000000000002</v>
      </c>
      <c r="U1298" s="16">
        <v>2.59</v>
      </c>
      <c r="V1298" s="16">
        <v>2.7250000000000001</v>
      </c>
      <c r="W1298" s="16">
        <v>2.35</v>
      </c>
      <c r="X1298" s="16">
        <v>2.35</v>
      </c>
      <c r="Y1298" s="16">
        <v>2.37</v>
      </c>
      <c r="AA1298" s="1">
        <v>2.4249999999999998</v>
      </c>
      <c r="AE1298" s="9">
        <v>2.5499999999999998</v>
      </c>
      <c r="AF1298" s="9">
        <v>2.1016417780221199</v>
      </c>
      <c r="AG1298" s="9">
        <v>2.5550000000000002</v>
      </c>
      <c r="AH1298" s="9">
        <v>2.39</v>
      </c>
      <c r="AI1298" s="9">
        <v>2.2349999999999999</v>
      </c>
      <c r="AJ1298" s="9">
        <v>2.085</v>
      </c>
      <c r="AK1298" s="9">
        <v>2.4300000000000002</v>
      </c>
      <c r="AL1298" s="9">
        <v>2.5474999999999999</v>
      </c>
      <c r="AM1298" s="9">
        <v>2.54</v>
      </c>
      <c r="AN1298" s="9">
        <v>2.2650000000000001</v>
      </c>
      <c r="AO1298" s="9">
        <v>2.7</v>
      </c>
      <c r="AP1298" s="9">
        <v>2.84</v>
      </c>
      <c r="AQ1298" s="9">
        <v>2.41</v>
      </c>
      <c r="AR1298" s="9">
        <v>2.36</v>
      </c>
      <c r="AS1298" s="9">
        <v>2.56</v>
      </c>
      <c r="AT1298" s="9">
        <v>2.5525000000000002</v>
      </c>
      <c r="AU1298" s="9">
        <v>2.665</v>
      </c>
      <c r="AV1298" s="9">
        <v>2.8050000000000002</v>
      </c>
      <c r="AW1298" s="9">
        <v>2.4750000000000001</v>
      </c>
      <c r="AX1298" s="9">
        <v>2.4750000000000001</v>
      </c>
      <c r="AY1298" s="9">
        <v>2.75</v>
      </c>
      <c r="BE1298" s="9">
        <v>2.5499999999999998</v>
      </c>
      <c r="BF1298" s="9">
        <v>2.1016417780221199</v>
      </c>
      <c r="BG1298" s="9">
        <v>2.5550000000000002</v>
      </c>
      <c r="BH1298" s="9">
        <v>2.39</v>
      </c>
      <c r="BI1298" s="9">
        <v>2.2349999999999999</v>
      </c>
      <c r="BJ1298" s="9">
        <v>2.085</v>
      </c>
      <c r="BK1298" s="9">
        <v>2.4300000000000002</v>
      </c>
      <c r="BL1298" s="9">
        <v>2.5474999999999999</v>
      </c>
      <c r="BM1298" s="9">
        <v>2.54</v>
      </c>
      <c r="BN1298" s="9">
        <v>2.2650000000000001</v>
      </c>
      <c r="BO1298" s="9">
        <v>2.7</v>
      </c>
      <c r="BP1298" s="9">
        <v>2.84</v>
      </c>
      <c r="BQ1298" s="9">
        <v>2.41</v>
      </c>
      <c r="BR1298" s="9">
        <v>2.36</v>
      </c>
      <c r="BS1298" s="9">
        <v>2.56</v>
      </c>
      <c r="BT1298" s="9">
        <v>2.5525000000000002</v>
      </c>
      <c r="BU1298" s="9">
        <v>2.665</v>
      </c>
      <c r="BV1298" s="9">
        <v>2.8050000000000002</v>
      </c>
      <c r="BW1298" s="9">
        <v>2.4750000000000001</v>
      </c>
      <c r="BX1298" s="9">
        <v>2.4750000000000001</v>
      </c>
      <c r="BY1298" s="9">
        <v>2.75</v>
      </c>
      <c r="CA1298" s="9">
        <v>3.1560000000000001</v>
      </c>
      <c r="CB1298" s="9">
        <v>2.7250000000000001</v>
      </c>
      <c r="CC1298" s="9">
        <v>3.266</v>
      </c>
      <c r="CD1298" s="9">
        <v>3.0010000000000003</v>
      </c>
      <c r="CE1298" s="9">
        <v>2.903</v>
      </c>
      <c r="CF1298" s="9">
        <v>2.8170000000000002</v>
      </c>
      <c r="CG1298" s="9">
        <v>3.036</v>
      </c>
      <c r="CH1298" s="9">
        <v>3.1190000000000002</v>
      </c>
      <c r="CI1298" s="9">
        <v>3.2640000000000002</v>
      </c>
      <c r="CJ1298" s="9">
        <v>3.2050000000000001</v>
      </c>
      <c r="CK1298" s="9">
        <v>3.39</v>
      </c>
      <c r="CL1298" s="169">
        <v>4.298</v>
      </c>
      <c r="CM1298" s="9">
        <v>3.0210000000000004</v>
      </c>
      <c r="CN1298" s="9">
        <v>3.22</v>
      </c>
      <c r="CO1298" s="9">
        <v>3.1685000000000003</v>
      </c>
      <c r="CP1298" s="9">
        <v>3.1510000000000002</v>
      </c>
      <c r="CQ1298" s="9">
        <v>3.4590000000000001</v>
      </c>
      <c r="CR1298" s="9">
        <v>3.8995000000000002</v>
      </c>
      <c r="CS1298" s="9">
        <v>3.161</v>
      </c>
      <c r="CT1298" s="9">
        <v>3.141</v>
      </c>
      <c r="CU1298" s="9">
        <v>3.4950000000000001</v>
      </c>
    </row>
    <row r="1299" spans="1:99" ht="12" hidden="1" customHeight="1" x14ac:dyDescent="0.25">
      <c r="A1299" s="8">
        <v>37147</v>
      </c>
      <c r="B1299" s="5">
        <f t="shared" si="48"/>
        <v>1293</v>
      </c>
      <c r="C1299" s="9"/>
      <c r="E1299" s="16">
        <v>2.4500000000000002</v>
      </c>
      <c r="F1299" s="16">
        <v>1.819</v>
      </c>
      <c r="G1299" s="16">
        <v>2.4300000000000002</v>
      </c>
      <c r="H1299" s="16">
        <v>2.21</v>
      </c>
      <c r="I1299" s="16">
        <v>2.04</v>
      </c>
      <c r="J1299" s="16">
        <v>1.87</v>
      </c>
      <c r="K1299" s="16">
        <v>2.3199999999999998</v>
      </c>
      <c r="L1299" s="16">
        <v>2.42</v>
      </c>
      <c r="M1299" s="16">
        <v>2.35</v>
      </c>
      <c r="N1299" s="16">
        <v>1.95</v>
      </c>
      <c r="O1299" s="16">
        <v>2.6</v>
      </c>
      <c r="P1299" s="16">
        <v>2.7250000000000001</v>
      </c>
      <c r="Q1299" s="16">
        <v>2.2400000000000002</v>
      </c>
      <c r="R1299" s="16">
        <v>2.0499999999999998</v>
      </c>
      <c r="S1299" s="16">
        <v>2.4500000000000002</v>
      </c>
      <c r="T1299" s="16">
        <v>2.4500000000000002</v>
      </c>
      <c r="U1299" s="16">
        <v>2.6</v>
      </c>
      <c r="V1299" s="16">
        <v>2.71</v>
      </c>
      <c r="W1299" s="16">
        <v>2.33</v>
      </c>
      <c r="X1299" s="16">
        <v>2.33</v>
      </c>
      <c r="Y1299" s="16">
        <v>2.2999999999999998</v>
      </c>
      <c r="AA1299" s="1">
        <v>2.2599999999999998</v>
      </c>
      <c r="AE1299" s="9">
        <v>2.5499999999999998</v>
      </c>
      <c r="AF1299" s="9">
        <v>2.1016417780221199</v>
      </c>
      <c r="AG1299" s="9">
        <v>2.5550000000000002</v>
      </c>
      <c r="AH1299" s="9">
        <v>2.39</v>
      </c>
      <c r="AI1299" s="9">
        <v>2.2349999999999999</v>
      </c>
      <c r="AJ1299" s="9">
        <v>2.085</v>
      </c>
      <c r="AK1299" s="9">
        <v>2.4300000000000002</v>
      </c>
      <c r="AL1299" s="9">
        <v>2.5474999999999999</v>
      </c>
      <c r="AM1299" s="9">
        <v>2.54</v>
      </c>
      <c r="AN1299" s="9">
        <v>2.2650000000000001</v>
      </c>
      <c r="AO1299" s="9">
        <v>2.7</v>
      </c>
      <c r="AP1299" s="9">
        <v>2.84</v>
      </c>
      <c r="AQ1299" s="9">
        <v>2.41</v>
      </c>
      <c r="AR1299" s="9">
        <v>2.36</v>
      </c>
      <c r="AS1299" s="9">
        <v>2.56</v>
      </c>
      <c r="AT1299" s="9">
        <v>2.5525000000000002</v>
      </c>
      <c r="AU1299" s="9">
        <v>2.665</v>
      </c>
      <c r="AV1299" s="9">
        <v>2.8050000000000002</v>
      </c>
      <c r="AW1299" s="9">
        <v>2.4750000000000001</v>
      </c>
      <c r="AX1299" s="9">
        <v>2.4750000000000001</v>
      </c>
      <c r="AY1299" s="9">
        <v>2.75</v>
      </c>
      <c r="BE1299" s="9">
        <v>2.5499999999999998</v>
      </c>
      <c r="BF1299" s="9">
        <v>2.1016417780221199</v>
      </c>
      <c r="BG1299" s="9">
        <v>2.5550000000000002</v>
      </c>
      <c r="BH1299" s="9">
        <v>2.39</v>
      </c>
      <c r="BI1299" s="9">
        <v>2.2349999999999999</v>
      </c>
      <c r="BJ1299" s="9">
        <v>2.085</v>
      </c>
      <c r="BK1299" s="9">
        <v>2.4300000000000002</v>
      </c>
      <c r="BL1299" s="9">
        <v>2.5474999999999999</v>
      </c>
      <c r="BM1299" s="9">
        <v>2.54</v>
      </c>
      <c r="BN1299" s="9">
        <v>2.2650000000000001</v>
      </c>
      <c r="BO1299" s="9">
        <v>2.7</v>
      </c>
      <c r="BP1299" s="9">
        <v>2.84</v>
      </c>
      <c r="BQ1299" s="9">
        <v>2.41</v>
      </c>
      <c r="BR1299" s="9">
        <v>2.36</v>
      </c>
      <c r="BS1299" s="9">
        <v>2.56</v>
      </c>
      <c r="BT1299" s="9">
        <v>2.5525000000000002</v>
      </c>
      <c r="BU1299" s="9">
        <v>2.665</v>
      </c>
      <c r="BV1299" s="9">
        <v>2.8050000000000002</v>
      </c>
      <c r="BW1299" s="9">
        <v>2.4750000000000001</v>
      </c>
      <c r="BX1299" s="9">
        <v>2.4750000000000001</v>
      </c>
      <c r="BY1299" s="9">
        <v>2.75</v>
      </c>
      <c r="CA1299" s="9">
        <v>3.1560000000000001</v>
      </c>
      <c r="CB1299" s="9">
        <v>2.7250000000000001</v>
      </c>
      <c r="CC1299" s="9">
        <v>3.266</v>
      </c>
      <c r="CD1299" s="9">
        <v>3.0010000000000003</v>
      </c>
      <c r="CE1299" s="9">
        <v>2.903</v>
      </c>
      <c r="CF1299" s="9">
        <v>2.8170000000000002</v>
      </c>
      <c r="CG1299" s="9">
        <v>3.036</v>
      </c>
      <c r="CH1299" s="9">
        <v>3.1190000000000002</v>
      </c>
      <c r="CI1299" s="9">
        <v>3.2640000000000002</v>
      </c>
      <c r="CJ1299" s="9">
        <v>3.2050000000000001</v>
      </c>
      <c r="CK1299" s="9">
        <v>3.39</v>
      </c>
      <c r="CL1299" s="169">
        <v>4.298</v>
      </c>
      <c r="CM1299" s="9">
        <v>3.0210000000000004</v>
      </c>
      <c r="CN1299" s="9">
        <v>3.22</v>
      </c>
      <c r="CO1299" s="9">
        <v>3.1685000000000003</v>
      </c>
      <c r="CP1299" s="9">
        <v>3.1510000000000002</v>
      </c>
      <c r="CQ1299" s="9">
        <v>3.4590000000000001</v>
      </c>
      <c r="CR1299" s="9">
        <v>3.8995000000000002</v>
      </c>
      <c r="CS1299" s="9">
        <v>3.161</v>
      </c>
      <c r="CT1299" s="9">
        <v>3.141</v>
      </c>
      <c r="CU1299" s="9">
        <v>3.4950000000000001</v>
      </c>
    </row>
    <row r="1300" spans="1:99" ht="12" hidden="1" customHeight="1" x14ac:dyDescent="0.25">
      <c r="A1300" s="8">
        <v>37148</v>
      </c>
      <c r="B1300" s="5">
        <f t="shared" si="48"/>
        <v>1294</v>
      </c>
      <c r="C1300" s="9"/>
      <c r="E1300" s="16">
        <v>2.44</v>
      </c>
      <c r="F1300" s="16">
        <v>1.988</v>
      </c>
      <c r="G1300" s="16">
        <v>2.42</v>
      </c>
      <c r="H1300" s="16">
        <v>2.2000000000000002</v>
      </c>
      <c r="I1300" s="16">
        <v>2.04</v>
      </c>
      <c r="J1300" s="16">
        <v>1.91</v>
      </c>
      <c r="K1300" s="16">
        <v>2.31</v>
      </c>
      <c r="L1300" s="16">
        <v>2.41</v>
      </c>
      <c r="M1300" s="16">
        <v>2.38</v>
      </c>
      <c r="N1300" s="16">
        <v>1.95</v>
      </c>
      <c r="O1300" s="16">
        <v>2.59</v>
      </c>
      <c r="P1300" s="16">
        <v>2.7149999999999999</v>
      </c>
      <c r="Q1300" s="16">
        <v>2.23</v>
      </c>
      <c r="R1300" s="16">
        <v>2.0499999999999998</v>
      </c>
      <c r="S1300" s="16">
        <v>2.44</v>
      </c>
      <c r="T1300" s="16">
        <v>2.44</v>
      </c>
      <c r="U1300" s="16">
        <v>2.59</v>
      </c>
      <c r="V1300" s="16">
        <v>2.7</v>
      </c>
      <c r="W1300" s="16">
        <v>2.3199999999999998</v>
      </c>
      <c r="X1300" s="16">
        <v>2.3199999999999998</v>
      </c>
      <c r="Y1300" s="16">
        <v>2.2999999999999998</v>
      </c>
      <c r="AA1300" s="1">
        <v>2.1749999999999998</v>
      </c>
      <c r="AE1300" s="9">
        <v>2.6</v>
      </c>
      <c r="AF1300" s="9">
        <v>2.0997460604556601</v>
      </c>
      <c r="AG1300" s="9">
        <v>2.605</v>
      </c>
      <c r="AH1300" s="9">
        <v>2.4</v>
      </c>
      <c r="AI1300" s="9">
        <v>2.25</v>
      </c>
      <c r="AJ1300" s="9">
        <v>2.0950000000000002</v>
      </c>
      <c r="AK1300" s="9">
        <v>2.4700000000000002</v>
      </c>
      <c r="AL1300" s="9">
        <v>2.585</v>
      </c>
      <c r="AM1300" s="9">
        <v>2.5449999999999999</v>
      </c>
      <c r="AN1300" s="9">
        <v>2.2000000000000002</v>
      </c>
      <c r="AO1300" s="9">
        <v>2.75</v>
      </c>
      <c r="AP1300" s="9">
        <v>2.9</v>
      </c>
      <c r="AQ1300" s="9">
        <v>2.4350000000000001</v>
      </c>
      <c r="AR1300" s="9">
        <v>2.3149999999999999</v>
      </c>
      <c r="AS1300" s="9">
        <v>2.61</v>
      </c>
      <c r="AT1300" s="9">
        <v>2.6025</v>
      </c>
      <c r="AU1300" s="9">
        <v>2.7324999999999999</v>
      </c>
      <c r="AV1300" s="9">
        <v>2.8650000000000002</v>
      </c>
      <c r="AW1300" s="9">
        <v>2.5150000000000001</v>
      </c>
      <c r="AX1300" s="9">
        <v>2.5150000000000001</v>
      </c>
      <c r="AY1300" s="9">
        <v>2.75</v>
      </c>
      <c r="BE1300" s="9">
        <v>2.6</v>
      </c>
      <c r="BF1300" s="9">
        <v>2.0997460604556601</v>
      </c>
      <c r="BG1300" s="9">
        <v>2.605</v>
      </c>
      <c r="BH1300" s="9">
        <v>2.4</v>
      </c>
      <c r="BI1300" s="9">
        <v>2.25</v>
      </c>
      <c r="BJ1300" s="9">
        <v>2.0950000000000002</v>
      </c>
      <c r="BK1300" s="9">
        <v>2.4700000000000002</v>
      </c>
      <c r="BL1300" s="9">
        <v>2.585</v>
      </c>
      <c r="BM1300" s="9">
        <v>2.5449999999999999</v>
      </c>
      <c r="BN1300" s="9">
        <v>2.2000000000000002</v>
      </c>
      <c r="BO1300" s="9">
        <v>2.75</v>
      </c>
      <c r="BP1300" s="9">
        <v>2.9</v>
      </c>
      <c r="BQ1300" s="9">
        <v>2.4350000000000001</v>
      </c>
      <c r="BR1300" s="9">
        <v>2.3149999999999999</v>
      </c>
      <c r="BS1300" s="9">
        <v>2.61</v>
      </c>
      <c r="BT1300" s="9">
        <v>2.6025</v>
      </c>
      <c r="BU1300" s="9">
        <v>2.7324999999999999</v>
      </c>
      <c r="BV1300" s="9">
        <v>2.8650000000000002</v>
      </c>
      <c r="BW1300" s="9">
        <v>2.5150000000000001</v>
      </c>
      <c r="BX1300" s="9">
        <v>2.5150000000000001</v>
      </c>
      <c r="BY1300" s="9">
        <v>2.75</v>
      </c>
      <c r="CA1300" s="9">
        <v>3.3339999999999996</v>
      </c>
      <c r="CB1300" s="9">
        <v>2.8819999999999997</v>
      </c>
      <c r="CC1300" s="9">
        <v>3.4439999999999995</v>
      </c>
      <c r="CD1300" s="9">
        <v>3.1689999999999996</v>
      </c>
      <c r="CE1300" s="9">
        <v>3.0709999999999997</v>
      </c>
      <c r="CF1300" s="9">
        <v>2.9729999999999994</v>
      </c>
      <c r="CG1300" s="9">
        <v>3.2139999999999995</v>
      </c>
      <c r="CH1300" s="9">
        <v>3.2894999999999994</v>
      </c>
      <c r="CI1300" s="9">
        <v>3.3859999999999997</v>
      </c>
      <c r="CJ1300" s="9">
        <v>3.3269999999999995</v>
      </c>
      <c r="CK1300" s="9">
        <v>3.5679999999999996</v>
      </c>
      <c r="CL1300" s="169">
        <v>4.5190000000000001</v>
      </c>
      <c r="CM1300" s="9">
        <v>3.1939999999999995</v>
      </c>
      <c r="CN1300" s="9">
        <v>3.3419999999999996</v>
      </c>
      <c r="CO1300" s="9">
        <v>3.3464999999999998</v>
      </c>
      <c r="CP1300" s="9">
        <v>3.3289999999999997</v>
      </c>
      <c r="CQ1300" s="9">
        <v>3.6539999999999995</v>
      </c>
      <c r="CR1300" s="9">
        <v>4.101</v>
      </c>
      <c r="CS1300" s="9">
        <v>3.3389999999999995</v>
      </c>
      <c r="CT1300" s="9">
        <v>3.3189999999999995</v>
      </c>
      <c r="CU1300" s="9">
        <v>3.6169999999999995</v>
      </c>
    </row>
    <row r="1301" spans="1:99" ht="12" hidden="1" customHeight="1" x14ac:dyDescent="0.25">
      <c r="A1301" s="8">
        <v>37151</v>
      </c>
      <c r="B1301" s="5">
        <f t="shared" si="48"/>
        <v>1295</v>
      </c>
      <c r="C1301" s="9"/>
      <c r="E1301" s="16">
        <v>2.25</v>
      </c>
      <c r="F1301" s="16">
        <v>1.7749999999999999</v>
      </c>
      <c r="G1301" s="16">
        <v>2.23</v>
      </c>
      <c r="H1301" s="16">
        <v>2</v>
      </c>
      <c r="I1301" s="16">
        <v>1.89</v>
      </c>
      <c r="J1301" s="16">
        <v>1.75</v>
      </c>
      <c r="K1301" s="16">
        <v>2.12</v>
      </c>
      <c r="L1301" s="16">
        <v>2.23</v>
      </c>
      <c r="M1301" s="16">
        <v>2.25</v>
      </c>
      <c r="N1301" s="16">
        <v>1.75</v>
      </c>
      <c r="O1301" s="16">
        <v>2.4</v>
      </c>
      <c r="P1301" s="16">
        <v>2.5249999999999999</v>
      </c>
      <c r="Q1301" s="16">
        <v>2.0699999999999998</v>
      </c>
      <c r="R1301" s="16">
        <v>1.9</v>
      </c>
      <c r="S1301" s="16">
        <v>2.25</v>
      </c>
      <c r="T1301" s="16">
        <v>2.25</v>
      </c>
      <c r="U1301" s="16">
        <v>2.44</v>
      </c>
      <c r="V1301" s="16">
        <v>2.52</v>
      </c>
      <c r="W1301" s="16">
        <v>2.13</v>
      </c>
      <c r="X1301" s="16">
        <v>2.13</v>
      </c>
      <c r="Y1301" s="16">
        <v>2.2000000000000002</v>
      </c>
      <c r="AA1301" s="1">
        <v>2.11</v>
      </c>
      <c r="AE1301" s="9">
        <v>2.3690000000000002</v>
      </c>
      <c r="AF1301" s="9">
        <v>1.9154977410690301</v>
      </c>
      <c r="AG1301" s="9">
        <v>2.3640000000000003</v>
      </c>
      <c r="AH1301" s="9">
        <v>2.2040000000000002</v>
      </c>
      <c r="AI1301" s="9">
        <v>2.0390000000000001</v>
      </c>
      <c r="AJ1301" s="9">
        <v>1.8890000000000002</v>
      </c>
      <c r="AK1301" s="9">
        <v>2.2490000000000001</v>
      </c>
      <c r="AL1301" s="9">
        <v>2.3565</v>
      </c>
      <c r="AM1301" s="9">
        <v>2.3440000000000003</v>
      </c>
      <c r="AN1301" s="9">
        <v>2.0090000000000003</v>
      </c>
      <c r="AO1301" s="9">
        <v>2.5190000000000001</v>
      </c>
      <c r="AP1301" s="9">
        <v>2.669</v>
      </c>
      <c r="AQ1301" s="9">
        <v>2.2290000000000001</v>
      </c>
      <c r="AR1301" s="9">
        <v>2.0990000000000002</v>
      </c>
      <c r="AS1301" s="9">
        <v>2.379</v>
      </c>
      <c r="AT1301" s="9">
        <v>2.3715000000000002</v>
      </c>
      <c r="AU1301" s="9">
        <v>2.5015000000000001</v>
      </c>
      <c r="AV1301" s="9">
        <v>2.6340000000000003</v>
      </c>
      <c r="AW1301" s="9">
        <v>2.2840000000000003</v>
      </c>
      <c r="AX1301" s="9">
        <v>2.2840000000000003</v>
      </c>
      <c r="AY1301" s="9">
        <v>2.4690000000000003</v>
      </c>
      <c r="BE1301" s="9">
        <v>2.3690000000000002</v>
      </c>
      <c r="BF1301" s="9">
        <v>1.9154977410690301</v>
      </c>
      <c r="BG1301" s="9">
        <v>2.3640000000000003</v>
      </c>
      <c r="BH1301" s="9">
        <v>2.2040000000000002</v>
      </c>
      <c r="BI1301" s="9">
        <v>2.0390000000000001</v>
      </c>
      <c r="BJ1301" s="9">
        <v>1.8890000000000002</v>
      </c>
      <c r="BK1301" s="9">
        <v>2.2490000000000001</v>
      </c>
      <c r="BL1301" s="9">
        <v>2.3565</v>
      </c>
      <c r="BM1301" s="9">
        <v>2.3440000000000003</v>
      </c>
      <c r="BN1301" s="9">
        <v>2.0090000000000003</v>
      </c>
      <c r="BO1301" s="9">
        <v>2.5190000000000001</v>
      </c>
      <c r="BP1301" s="9">
        <v>2.669</v>
      </c>
      <c r="BQ1301" s="9">
        <v>2.2290000000000001</v>
      </c>
      <c r="BR1301" s="9">
        <v>2.0990000000000002</v>
      </c>
      <c r="BS1301" s="9">
        <v>2.379</v>
      </c>
      <c r="BT1301" s="9">
        <v>2.3715000000000002</v>
      </c>
      <c r="BU1301" s="9">
        <v>2.5015000000000001</v>
      </c>
      <c r="BV1301" s="9">
        <v>2.6340000000000003</v>
      </c>
      <c r="BW1301" s="9">
        <v>2.2840000000000003</v>
      </c>
      <c r="BX1301" s="9">
        <v>2.2840000000000003</v>
      </c>
      <c r="BY1301" s="9">
        <v>2.4690000000000003</v>
      </c>
      <c r="CA1301" s="9">
        <v>3.1352000000000002</v>
      </c>
      <c r="CB1301" s="9">
        <v>2.6852</v>
      </c>
      <c r="CC1301" s="9">
        <v>3.2377000000000002</v>
      </c>
      <c r="CD1301" s="9">
        <v>2.9752000000000001</v>
      </c>
      <c r="CE1301" s="9">
        <v>2.8722000000000003</v>
      </c>
      <c r="CF1301" s="9">
        <v>2.7862</v>
      </c>
      <c r="CG1301" s="9">
        <v>3.0202</v>
      </c>
      <c r="CH1301" s="9">
        <v>3.0912000000000002</v>
      </c>
      <c r="CI1301" s="9">
        <v>3.2212000000000001</v>
      </c>
      <c r="CJ1301" s="9">
        <v>3.1742000000000004</v>
      </c>
      <c r="CK1301" s="9">
        <v>3.3692000000000002</v>
      </c>
      <c r="CL1301" s="169">
        <v>4.3002000000000002</v>
      </c>
      <c r="CM1301" s="9">
        <v>3.0002000000000004</v>
      </c>
      <c r="CN1301" s="9">
        <v>3.1892</v>
      </c>
      <c r="CO1301" s="9">
        <v>3.1477000000000004</v>
      </c>
      <c r="CP1301" s="9">
        <v>3.1302000000000003</v>
      </c>
      <c r="CQ1301" s="9">
        <v>3.4552</v>
      </c>
      <c r="CR1301" s="9">
        <v>3.8992000000000004</v>
      </c>
      <c r="CS1301" s="9">
        <v>3.1352000000000002</v>
      </c>
      <c r="CT1301" s="9">
        <v>3.1152000000000002</v>
      </c>
      <c r="CU1301" s="9">
        <v>3.4752000000000001</v>
      </c>
    </row>
    <row r="1302" spans="1:99" ht="12" hidden="1" customHeight="1" x14ac:dyDescent="0.25">
      <c r="A1302" s="8">
        <v>37152</v>
      </c>
      <c r="B1302" s="5">
        <f t="shared" si="48"/>
        <v>1296</v>
      </c>
      <c r="C1302" s="9"/>
      <c r="E1302" s="16">
        <v>2.13</v>
      </c>
      <c r="F1302" s="16">
        <v>1.651</v>
      </c>
      <c r="G1302" s="16">
        <v>2.12</v>
      </c>
      <c r="H1302" s="16">
        <v>1.97</v>
      </c>
      <c r="I1302" s="16">
        <v>1.86</v>
      </c>
      <c r="J1302" s="16">
        <v>1.75</v>
      </c>
      <c r="K1302" s="16">
        <v>2</v>
      </c>
      <c r="L1302" s="16">
        <v>2.13</v>
      </c>
      <c r="M1302" s="16">
        <v>2.1800000000000002</v>
      </c>
      <c r="N1302" s="16">
        <v>1.63</v>
      </c>
      <c r="O1302" s="16">
        <v>2.27</v>
      </c>
      <c r="P1302" s="16">
        <v>2.4049999999999998</v>
      </c>
      <c r="Q1302" s="16">
        <v>2</v>
      </c>
      <c r="R1302" s="16">
        <v>1.88</v>
      </c>
      <c r="S1302" s="16">
        <v>2.13</v>
      </c>
      <c r="T1302" s="16">
        <v>2.14</v>
      </c>
      <c r="U1302" s="16">
        <v>2.33</v>
      </c>
      <c r="V1302" s="16">
        <v>2.4</v>
      </c>
      <c r="W1302" s="16">
        <v>2.0699999999999998</v>
      </c>
      <c r="X1302" s="16">
        <v>2.0699999999999998</v>
      </c>
      <c r="Y1302" s="16">
        <v>2.23</v>
      </c>
      <c r="AA1302" s="1">
        <v>2.11</v>
      </c>
      <c r="AE1302" s="9">
        <v>2.2250000000000001</v>
      </c>
      <c r="AF1302" s="9">
        <v>1.8386892453744901</v>
      </c>
      <c r="AG1302" s="9">
        <v>2.2124999999999999</v>
      </c>
      <c r="AH1302" s="9">
        <v>2.085</v>
      </c>
      <c r="AI1302" s="9">
        <v>1.925</v>
      </c>
      <c r="AJ1302" s="9">
        <v>1.8149999999999999</v>
      </c>
      <c r="AK1302" s="9">
        <v>2.105</v>
      </c>
      <c r="AL1302" s="9">
        <v>2.2174999999999998</v>
      </c>
      <c r="AM1302" s="9">
        <v>2.2050000000000001</v>
      </c>
      <c r="AN1302" s="9">
        <v>1.905</v>
      </c>
      <c r="AO1302" s="9">
        <v>2.375</v>
      </c>
      <c r="AP1302" s="9">
        <v>2.5150000000000001</v>
      </c>
      <c r="AQ1302" s="9">
        <v>2.0950000000000002</v>
      </c>
      <c r="AR1302" s="9">
        <v>1.9950000000000001</v>
      </c>
      <c r="AS1302" s="9">
        <v>2.2324999999999999</v>
      </c>
      <c r="AT1302" s="9">
        <v>2.2275</v>
      </c>
      <c r="AU1302" s="9">
        <v>2.3574999999999999</v>
      </c>
      <c r="AV1302" s="9">
        <v>2.4900000000000002</v>
      </c>
      <c r="AW1302" s="9">
        <v>2.14</v>
      </c>
      <c r="AX1302" s="9">
        <v>2.14</v>
      </c>
      <c r="AY1302" s="9">
        <v>2.3250000000000002</v>
      </c>
      <c r="BE1302" s="9">
        <v>2.2250000000000001</v>
      </c>
      <c r="BF1302" s="9">
        <v>1.8386892453744901</v>
      </c>
      <c r="BG1302" s="9">
        <v>2.2124999999999999</v>
      </c>
      <c r="BH1302" s="9">
        <v>2.085</v>
      </c>
      <c r="BI1302" s="9">
        <v>1.925</v>
      </c>
      <c r="BJ1302" s="9">
        <v>1.8149999999999999</v>
      </c>
      <c r="BK1302" s="9">
        <v>2.105</v>
      </c>
      <c r="BL1302" s="9">
        <v>2.2174999999999998</v>
      </c>
      <c r="BM1302" s="9">
        <v>2.2050000000000001</v>
      </c>
      <c r="BN1302" s="9">
        <v>1.905</v>
      </c>
      <c r="BO1302" s="9">
        <v>2.375</v>
      </c>
      <c r="BP1302" s="9">
        <v>2.5150000000000001</v>
      </c>
      <c r="BQ1302" s="9">
        <v>2.0950000000000002</v>
      </c>
      <c r="BR1302" s="9">
        <v>1.9950000000000001</v>
      </c>
      <c r="BS1302" s="9">
        <v>2.2324999999999999</v>
      </c>
      <c r="BT1302" s="9">
        <v>2.2275</v>
      </c>
      <c r="BU1302" s="9">
        <v>2.3574999999999999</v>
      </c>
      <c r="BV1302" s="9">
        <v>2.4900000000000002</v>
      </c>
      <c r="BW1302" s="9">
        <v>2.14</v>
      </c>
      <c r="BX1302" s="9">
        <v>2.14</v>
      </c>
      <c r="BY1302" s="9">
        <v>2.3250000000000002</v>
      </c>
      <c r="CA1302" s="9">
        <v>2.9896000000000003</v>
      </c>
      <c r="CB1302" s="9">
        <v>2.5396000000000001</v>
      </c>
      <c r="CC1302" s="9">
        <v>3.0921000000000003</v>
      </c>
      <c r="CD1302" s="9">
        <v>2.8306000000000004</v>
      </c>
      <c r="CE1302" s="9">
        <v>2.7651000000000003</v>
      </c>
      <c r="CF1302" s="9">
        <v>2.6666000000000003</v>
      </c>
      <c r="CG1302" s="9">
        <v>2.8746</v>
      </c>
      <c r="CH1302" s="9">
        <v>2.9491000000000001</v>
      </c>
      <c r="CI1302" s="9">
        <v>3.0856000000000003</v>
      </c>
      <c r="CJ1302" s="9">
        <v>3.0816000000000003</v>
      </c>
      <c r="CK1302" s="9">
        <v>3.2236000000000002</v>
      </c>
      <c r="CL1302" s="169">
        <v>4.1376000000000008</v>
      </c>
      <c r="CM1302" s="9">
        <v>2.8596000000000004</v>
      </c>
      <c r="CN1302" s="9">
        <v>3.0436000000000001</v>
      </c>
      <c r="CO1302" s="9">
        <v>3.0021000000000004</v>
      </c>
      <c r="CP1302" s="9">
        <v>2.9846000000000004</v>
      </c>
      <c r="CQ1302" s="9">
        <v>3.2936000000000001</v>
      </c>
      <c r="CR1302" s="9">
        <v>3.7366000000000001</v>
      </c>
      <c r="CS1302" s="9">
        <v>2.9896000000000003</v>
      </c>
      <c r="CT1302" s="9">
        <v>2.9696000000000002</v>
      </c>
      <c r="CU1302" s="9">
        <v>3.3296000000000001</v>
      </c>
    </row>
    <row r="1303" spans="1:99" ht="12" hidden="1" customHeight="1" x14ac:dyDescent="0.25">
      <c r="A1303" s="8">
        <v>37153</v>
      </c>
      <c r="B1303" s="5">
        <f t="shared" si="48"/>
        <v>1297</v>
      </c>
      <c r="C1303" s="9"/>
      <c r="E1303" s="16">
        <v>2.06</v>
      </c>
      <c r="F1303" s="16">
        <v>1.6539999999999999</v>
      </c>
      <c r="G1303" s="16">
        <v>2.0649999999999999</v>
      </c>
      <c r="H1303" s="16">
        <v>1.83</v>
      </c>
      <c r="I1303" s="16">
        <v>1.65</v>
      </c>
      <c r="J1303" s="16">
        <v>1.55</v>
      </c>
      <c r="K1303" s="16">
        <v>1.95</v>
      </c>
      <c r="L1303" s="16">
        <v>2.0699999999999998</v>
      </c>
      <c r="M1303" s="16">
        <v>2</v>
      </c>
      <c r="N1303" s="16">
        <v>1.55</v>
      </c>
      <c r="O1303" s="16">
        <v>2.21</v>
      </c>
      <c r="P1303" s="16">
        <v>2.335</v>
      </c>
      <c r="Q1303" s="16">
        <v>1.92</v>
      </c>
      <c r="R1303" s="16">
        <v>1.75</v>
      </c>
      <c r="S1303" s="16">
        <v>2.06</v>
      </c>
      <c r="T1303" s="16">
        <v>2.0699999999999998</v>
      </c>
      <c r="U1303" s="16">
        <v>2.25</v>
      </c>
      <c r="V1303" s="16">
        <v>2.33</v>
      </c>
      <c r="W1303" s="16">
        <v>2.02</v>
      </c>
      <c r="X1303" s="16">
        <v>2.02</v>
      </c>
      <c r="Y1303" s="16">
        <v>2.15</v>
      </c>
      <c r="AA1303" s="1">
        <v>2</v>
      </c>
      <c r="AE1303" s="9">
        <v>2.1019999999999999</v>
      </c>
      <c r="AF1303" s="9">
        <v>1.7380578757615399</v>
      </c>
      <c r="AG1303" s="9">
        <v>2.097</v>
      </c>
      <c r="AH1303" s="9">
        <v>1.9669999999999999</v>
      </c>
      <c r="AI1303" s="9">
        <v>1.7919999999999998</v>
      </c>
      <c r="AJ1303" s="9">
        <v>1.6919999999999999</v>
      </c>
      <c r="AK1303" s="9">
        <v>2.0019999999999998</v>
      </c>
      <c r="AL1303" s="9">
        <v>2.1069999999999998</v>
      </c>
      <c r="AM1303" s="9">
        <v>2.1019999999999999</v>
      </c>
      <c r="AN1303" s="9">
        <v>1.7619999999999998</v>
      </c>
      <c r="AO1303" s="9">
        <v>2.2519999999999998</v>
      </c>
      <c r="AP1303" s="9">
        <v>2.3919999999999999</v>
      </c>
      <c r="AQ1303" s="9">
        <v>1.9819999999999998</v>
      </c>
      <c r="AR1303" s="9">
        <v>1.8919999999999999</v>
      </c>
      <c r="AS1303" s="9">
        <v>2.1094999999999997</v>
      </c>
      <c r="AT1303" s="9">
        <v>2.1069999999999998</v>
      </c>
      <c r="AU1303" s="9">
        <v>2.2344999999999997</v>
      </c>
      <c r="AV1303" s="9">
        <v>2.367</v>
      </c>
      <c r="AW1303" s="9">
        <v>2.0345</v>
      </c>
      <c r="AX1303" s="9">
        <v>2.0345</v>
      </c>
      <c r="AY1303" s="9">
        <v>2.1970000000000001</v>
      </c>
      <c r="BE1303" s="9">
        <v>2.1019999999999999</v>
      </c>
      <c r="BF1303" s="9">
        <v>1.7380578757615399</v>
      </c>
      <c r="BG1303" s="9">
        <v>2.097</v>
      </c>
      <c r="BH1303" s="9">
        <v>1.9669999999999999</v>
      </c>
      <c r="BI1303" s="9">
        <v>1.7919999999999998</v>
      </c>
      <c r="BJ1303" s="9">
        <v>1.6919999999999999</v>
      </c>
      <c r="BK1303" s="9">
        <v>2.0019999999999998</v>
      </c>
      <c r="BL1303" s="9">
        <v>2.1069999999999998</v>
      </c>
      <c r="BM1303" s="9">
        <v>2.1019999999999999</v>
      </c>
      <c r="BN1303" s="9">
        <v>1.7619999999999998</v>
      </c>
      <c r="BO1303" s="9">
        <v>2.2519999999999998</v>
      </c>
      <c r="BP1303" s="9">
        <v>2.3919999999999999</v>
      </c>
      <c r="BQ1303" s="9">
        <v>1.9819999999999998</v>
      </c>
      <c r="BR1303" s="9">
        <v>1.8919999999999999</v>
      </c>
      <c r="BS1303" s="9">
        <v>2.1094999999999997</v>
      </c>
      <c r="BT1303" s="9">
        <v>2.1069999999999998</v>
      </c>
      <c r="BU1303" s="9">
        <v>2.2344999999999997</v>
      </c>
      <c r="BV1303" s="9">
        <v>2.367</v>
      </c>
      <c r="BW1303" s="9">
        <v>2.0345</v>
      </c>
      <c r="BX1303" s="9">
        <v>2.0345</v>
      </c>
      <c r="BY1303" s="9">
        <v>2.1970000000000001</v>
      </c>
      <c r="CA1303" s="9">
        <v>2.8042000000000002</v>
      </c>
      <c r="CB1303" s="9">
        <v>2.3592000000000004</v>
      </c>
      <c r="CC1303" s="9">
        <v>2.9042000000000003</v>
      </c>
      <c r="CD1303" s="9">
        <v>2.6562000000000001</v>
      </c>
      <c r="CE1303" s="9">
        <v>2.5782000000000003</v>
      </c>
      <c r="CF1303" s="9">
        <v>2.4812000000000003</v>
      </c>
      <c r="CG1303" s="9">
        <v>2.6892000000000005</v>
      </c>
      <c r="CH1303" s="9">
        <v>2.7662000000000004</v>
      </c>
      <c r="CI1303" s="9">
        <v>2.8843000000000001</v>
      </c>
      <c r="CJ1303" s="9">
        <v>2.8782000000000001</v>
      </c>
      <c r="CK1303" s="9">
        <v>3.0342000000000002</v>
      </c>
      <c r="CL1303" s="169">
        <v>3.9442000000000004</v>
      </c>
      <c r="CM1303" s="9">
        <v>2.6792000000000002</v>
      </c>
      <c r="CN1303" s="9">
        <v>2.8602000000000003</v>
      </c>
      <c r="CO1303" s="9">
        <v>2.8167000000000004</v>
      </c>
      <c r="CP1303" s="9">
        <v>2.7992000000000004</v>
      </c>
      <c r="CQ1303" s="9">
        <v>3.1042000000000001</v>
      </c>
      <c r="CR1303" s="9">
        <v>3.5472000000000001</v>
      </c>
      <c r="CS1303" s="9">
        <v>2.8042000000000002</v>
      </c>
      <c r="CT1303" s="9">
        <v>2.7842000000000002</v>
      </c>
      <c r="CU1303" s="9">
        <v>3.1392000000000002</v>
      </c>
    </row>
    <row r="1304" spans="1:99" ht="12" hidden="1" customHeight="1" x14ac:dyDescent="0.25">
      <c r="A1304" s="8">
        <v>37154</v>
      </c>
      <c r="B1304" s="5">
        <f t="shared" si="48"/>
        <v>1298</v>
      </c>
      <c r="C1304" s="9"/>
      <c r="E1304" s="16">
        <v>2.06</v>
      </c>
      <c r="F1304" s="16">
        <v>1.571</v>
      </c>
      <c r="G1304" s="16">
        <v>2.0649999999999999</v>
      </c>
      <c r="H1304" s="16">
        <v>1.8</v>
      </c>
      <c r="I1304" s="16">
        <v>1.54</v>
      </c>
      <c r="J1304" s="16">
        <v>1.46</v>
      </c>
      <c r="K1304" s="16">
        <v>1.95</v>
      </c>
      <c r="L1304" s="16">
        <v>2.0699999999999998</v>
      </c>
      <c r="M1304" s="16">
        <v>1.96</v>
      </c>
      <c r="N1304" s="16">
        <v>1.46</v>
      </c>
      <c r="O1304" s="16">
        <v>2.2200000000000002</v>
      </c>
      <c r="P1304" s="16">
        <v>2.335</v>
      </c>
      <c r="Q1304" s="16">
        <v>1.91</v>
      </c>
      <c r="R1304" s="16">
        <v>1.76</v>
      </c>
      <c r="S1304" s="16">
        <v>2.06</v>
      </c>
      <c r="T1304" s="16">
        <v>2.0699999999999998</v>
      </c>
      <c r="U1304" s="16">
        <v>2.25</v>
      </c>
      <c r="V1304" s="16">
        <v>2.33</v>
      </c>
      <c r="W1304" s="16">
        <v>2.02</v>
      </c>
      <c r="X1304" s="16">
        <v>2.02</v>
      </c>
      <c r="Y1304" s="16">
        <v>2.11</v>
      </c>
      <c r="AA1304" s="1">
        <v>1.95</v>
      </c>
      <c r="AE1304" s="9">
        <v>2.137</v>
      </c>
      <c r="AF1304" s="9">
        <v>1.758122893606</v>
      </c>
      <c r="AG1304" s="9">
        <v>2.1419999999999999</v>
      </c>
      <c r="AH1304" s="9">
        <v>1.992</v>
      </c>
      <c r="AI1304" s="9">
        <v>1.762</v>
      </c>
      <c r="AJ1304" s="9">
        <v>1.657</v>
      </c>
      <c r="AK1304" s="9">
        <v>2.0419999999999998</v>
      </c>
      <c r="AL1304" s="9">
        <v>2.1444999999999999</v>
      </c>
      <c r="AM1304" s="9">
        <v>2.1070000000000002</v>
      </c>
      <c r="AN1304" s="9">
        <v>1.7370000000000001</v>
      </c>
      <c r="AO1304" s="9">
        <v>2.2869999999999999</v>
      </c>
      <c r="AP1304" s="9">
        <v>2.427</v>
      </c>
      <c r="AQ1304" s="9">
        <v>2.012</v>
      </c>
      <c r="AR1304" s="9">
        <v>1.917</v>
      </c>
      <c r="AS1304" s="9">
        <v>2.1469999999999998</v>
      </c>
      <c r="AT1304" s="9">
        <v>2.1419999999999999</v>
      </c>
      <c r="AU1304" s="9">
        <v>2.2694999999999999</v>
      </c>
      <c r="AV1304" s="9">
        <v>2.4020000000000001</v>
      </c>
      <c r="AW1304" s="9">
        <v>2.077</v>
      </c>
      <c r="AX1304" s="9">
        <v>2.077</v>
      </c>
      <c r="AY1304" s="9">
        <v>2.2120000000000002</v>
      </c>
      <c r="BE1304" s="9">
        <v>2.137</v>
      </c>
      <c r="BF1304" s="9">
        <v>1.758122893606</v>
      </c>
      <c r="BG1304" s="9">
        <v>2.1419999999999999</v>
      </c>
      <c r="BH1304" s="9">
        <v>1.992</v>
      </c>
      <c r="BI1304" s="9">
        <v>1.762</v>
      </c>
      <c r="BJ1304" s="9">
        <v>1.657</v>
      </c>
      <c r="BK1304" s="9">
        <v>2.0419999999999998</v>
      </c>
      <c r="BL1304" s="9">
        <v>2.1444999999999999</v>
      </c>
      <c r="BM1304" s="9">
        <v>2.1070000000000002</v>
      </c>
      <c r="BN1304" s="9">
        <v>1.7370000000000001</v>
      </c>
      <c r="BO1304" s="9">
        <v>2.2869999999999999</v>
      </c>
      <c r="BP1304" s="9">
        <v>2.427</v>
      </c>
      <c r="BQ1304" s="9">
        <v>2.012</v>
      </c>
      <c r="BR1304" s="9">
        <v>1.917</v>
      </c>
      <c r="BS1304" s="9">
        <v>2.1469999999999998</v>
      </c>
      <c r="BT1304" s="9">
        <v>2.1419999999999999</v>
      </c>
      <c r="BU1304" s="9">
        <v>2.2694999999999999</v>
      </c>
      <c r="BV1304" s="9">
        <v>2.4020000000000001</v>
      </c>
      <c r="BW1304" s="9">
        <v>2.077</v>
      </c>
      <c r="BX1304" s="9">
        <v>2.077</v>
      </c>
      <c r="BY1304" s="9">
        <v>2.2120000000000002</v>
      </c>
      <c r="CA1304" s="9">
        <v>2.8372000000000002</v>
      </c>
      <c r="CB1304" s="9">
        <v>2.3882000000000003</v>
      </c>
      <c r="CC1304" s="9">
        <v>2.9372000000000003</v>
      </c>
      <c r="CD1304" s="9">
        <v>2.6872000000000003</v>
      </c>
      <c r="CE1304" s="9">
        <v>2.6032000000000002</v>
      </c>
      <c r="CF1304" s="9">
        <v>2.5062000000000002</v>
      </c>
      <c r="CG1304" s="9">
        <v>2.7272000000000003</v>
      </c>
      <c r="CH1304" s="9">
        <v>2.7992000000000004</v>
      </c>
      <c r="CI1304" s="9">
        <v>2.9173</v>
      </c>
      <c r="CJ1304" s="9">
        <v>2.8762000000000003</v>
      </c>
      <c r="CK1304" s="9">
        <v>3.0672000000000001</v>
      </c>
      <c r="CL1304" s="169">
        <v>3.9772000000000003</v>
      </c>
      <c r="CM1304" s="9">
        <v>2.7122000000000002</v>
      </c>
      <c r="CN1304" s="9">
        <v>2.8772000000000002</v>
      </c>
      <c r="CO1304" s="9">
        <v>2.8497000000000003</v>
      </c>
      <c r="CP1304" s="9">
        <v>2.8322000000000003</v>
      </c>
      <c r="CQ1304" s="9">
        <v>3.1372</v>
      </c>
      <c r="CR1304" s="9">
        <v>3.5802</v>
      </c>
      <c r="CS1304" s="9">
        <v>2.8372000000000002</v>
      </c>
      <c r="CT1304" s="9">
        <v>2.8172000000000001</v>
      </c>
      <c r="CU1304" s="9">
        <v>3.1412</v>
      </c>
    </row>
    <row r="1305" spans="1:99" ht="12" hidden="1" customHeight="1" x14ac:dyDescent="0.25">
      <c r="A1305" s="8">
        <v>37155</v>
      </c>
      <c r="B1305" s="5">
        <f t="shared" si="48"/>
        <v>1299</v>
      </c>
      <c r="C1305" s="9"/>
      <c r="E1305" s="16">
        <v>2.04</v>
      </c>
      <c r="F1305" s="16">
        <v>1.5760000000000001</v>
      </c>
      <c r="G1305" s="16">
        <v>2.0449999999999999</v>
      </c>
      <c r="H1305" s="16">
        <v>1.82</v>
      </c>
      <c r="I1305" s="16">
        <v>1.39</v>
      </c>
      <c r="J1305" s="16">
        <v>1.26</v>
      </c>
      <c r="K1305" s="16">
        <v>1.93</v>
      </c>
      <c r="L1305" s="16">
        <v>2.0499999999999998</v>
      </c>
      <c r="M1305" s="16">
        <v>1.96</v>
      </c>
      <c r="N1305" s="16">
        <v>1.26</v>
      </c>
      <c r="O1305" s="16">
        <v>2.2400000000000002</v>
      </c>
      <c r="P1305" s="16">
        <v>2.3149999999999999</v>
      </c>
      <c r="Q1305" s="16">
        <v>1.89</v>
      </c>
      <c r="R1305" s="16">
        <v>1.49</v>
      </c>
      <c r="S1305" s="16">
        <v>2.04</v>
      </c>
      <c r="T1305" s="16">
        <v>2.04</v>
      </c>
      <c r="U1305" s="16">
        <v>2.25</v>
      </c>
      <c r="V1305" s="16">
        <v>2.31</v>
      </c>
      <c r="W1305" s="16">
        <v>2</v>
      </c>
      <c r="X1305" s="16">
        <v>2</v>
      </c>
      <c r="Y1305" s="16">
        <v>1.89</v>
      </c>
      <c r="AA1305" s="1">
        <v>1.88</v>
      </c>
      <c r="AE1305" s="9">
        <v>2.1030000000000002</v>
      </c>
      <c r="AF1305" s="9">
        <v>1.7194649521470802</v>
      </c>
      <c r="AG1305" s="9">
        <v>2.1080000000000001</v>
      </c>
      <c r="AH1305" s="9">
        <v>1.9480000000000002</v>
      </c>
      <c r="AI1305" s="9">
        <v>1.6530000000000002</v>
      </c>
      <c r="AJ1305" s="9">
        <v>1.548</v>
      </c>
      <c r="AK1305" s="9">
        <v>2.008</v>
      </c>
      <c r="AL1305" s="9">
        <v>2.1105</v>
      </c>
      <c r="AM1305" s="9">
        <v>2.0330000000000004</v>
      </c>
      <c r="AN1305" s="9">
        <v>1.6030000000000002</v>
      </c>
      <c r="AO1305" s="9">
        <v>2.2530000000000001</v>
      </c>
      <c r="AP1305" s="9">
        <v>2.3930000000000002</v>
      </c>
      <c r="AQ1305" s="9">
        <v>1.9830000000000001</v>
      </c>
      <c r="AR1305" s="9">
        <v>1.7830000000000001</v>
      </c>
      <c r="AS1305" s="9">
        <v>2.113</v>
      </c>
      <c r="AT1305" s="9">
        <v>2.1080000000000001</v>
      </c>
      <c r="AU1305" s="9">
        <v>2.2430000000000003</v>
      </c>
      <c r="AV1305" s="9">
        <v>2.3680000000000003</v>
      </c>
      <c r="AW1305" s="9">
        <v>2.0430000000000001</v>
      </c>
      <c r="AX1305" s="9">
        <v>2.0430000000000001</v>
      </c>
      <c r="AY1305" s="9">
        <v>2.0580000000000003</v>
      </c>
      <c r="BE1305" s="9">
        <v>2.1030000000000002</v>
      </c>
      <c r="BF1305" s="9">
        <v>1.7194649521470802</v>
      </c>
      <c r="BG1305" s="9">
        <v>2.1080000000000001</v>
      </c>
      <c r="BH1305" s="9">
        <v>1.9480000000000002</v>
      </c>
      <c r="BI1305" s="9">
        <v>1.6530000000000002</v>
      </c>
      <c r="BJ1305" s="9">
        <v>1.548</v>
      </c>
      <c r="BK1305" s="9">
        <v>2.008</v>
      </c>
      <c r="BL1305" s="9">
        <v>2.1105</v>
      </c>
      <c r="BM1305" s="9">
        <v>2.0330000000000004</v>
      </c>
      <c r="BN1305" s="9">
        <v>1.6030000000000002</v>
      </c>
      <c r="BO1305" s="9">
        <v>2.2530000000000001</v>
      </c>
      <c r="BP1305" s="9">
        <v>2.3930000000000002</v>
      </c>
      <c r="BQ1305" s="9">
        <v>1.9830000000000001</v>
      </c>
      <c r="BR1305" s="9">
        <v>1.7830000000000001</v>
      </c>
      <c r="BS1305" s="9">
        <v>2.113</v>
      </c>
      <c r="BT1305" s="9">
        <v>2.1080000000000001</v>
      </c>
      <c r="BU1305" s="9">
        <v>2.2430000000000003</v>
      </c>
      <c r="BV1305" s="9">
        <v>2.3680000000000003</v>
      </c>
      <c r="BW1305" s="9">
        <v>2.0430000000000001</v>
      </c>
      <c r="BX1305" s="9">
        <v>2.0430000000000001</v>
      </c>
      <c r="BY1305" s="9">
        <v>2.0580000000000003</v>
      </c>
      <c r="CA1305" s="9">
        <v>2.8476000000000004</v>
      </c>
      <c r="CB1305" s="9">
        <v>2.3946000000000005</v>
      </c>
      <c r="CC1305" s="9">
        <v>2.9476000000000004</v>
      </c>
      <c r="CD1305" s="9">
        <v>2.6966000000000006</v>
      </c>
      <c r="CE1305" s="9">
        <v>2.6036000000000001</v>
      </c>
      <c r="CF1305" s="9">
        <v>2.5076000000000005</v>
      </c>
      <c r="CG1305" s="9">
        <v>2.7376000000000005</v>
      </c>
      <c r="CH1305" s="9">
        <v>2.8096000000000005</v>
      </c>
      <c r="CI1305" s="9">
        <v>2.8776000000000002</v>
      </c>
      <c r="CJ1305" s="9">
        <v>2.8226000000000004</v>
      </c>
      <c r="CK1305" s="9">
        <v>3.0776000000000003</v>
      </c>
      <c r="CL1305" s="169">
        <v>3.9976000000000003</v>
      </c>
      <c r="CM1305" s="9">
        <v>2.7186000000000003</v>
      </c>
      <c r="CN1305" s="9">
        <v>2.8156000000000003</v>
      </c>
      <c r="CO1305" s="9">
        <v>2.8601000000000005</v>
      </c>
      <c r="CP1305" s="9">
        <v>2.8426000000000005</v>
      </c>
      <c r="CQ1305" s="9">
        <v>3.1476000000000002</v>
      </c>
      <c r="CR1305" s="9">
        <v>3.5976000000000004</v>
      </c>
      <c r="CS1305" s="9">
        <v>2.8476000000000004</v>
      </c>
      <c r="CT1305" s="9">
        <v>2.8276000000000003</v>
      </c>
      <c r="CU1305" s="9">
        <v>3.0806000000000004</v>
      </c>
    </row>
    <row r="1306" spans="1:99" ht="12" hidden="1" customHeight="1" x14ac:dyDescent="0.25">
      <c r="A1306" s="8">
        <v>37158</v>
      </c>
      <c r="B1306" s="5">
        <f t="shared" si="48"/>
        <v>1300</v>
      </c>
      <c r="C1306" s="9"/>
      <c r="E1306" s="16">
        <v>1.92</v>
      </c>
      <c r="F1306" s="16">
        <v>1.2849999999999999</v>
      </c>
      <c r="G1306" s="16">
        <v>1.925</v>
      </c>
      <c r="H1306" s="16">
        <v>1.67</v>
      </c>
      <c r="I1306" s="16">
        <v>1.27</v>
      </c>
      <c r="J1306" s="16">
        <v>1.07</v>
      </c>
      <c r="K1306" s="16">
        <v>1.81</v>
      </c>
      <c r="L1306" s="16">
        <v>1.93</v>
      </c>
      <c r="M1306" s="16">
        <v>1.84</v>
      </c>
      <c r="N1306" s="16">
        <v>1.1399999999999999</v>
      </c>
      <c r="O1306" s="16">
        <v>2.16</v>
      </c>
      <c r="P1306" s="16">
        <v>2.1949999999999998</v>
      </c>
      <c r="Q1306" s="16">
        <v>1.77</v>
      </c>
      <c r="R1306" s="16">
        <v>1.42</v>
      </c>
      <c r="S1306" s="16">
        <v>1.92</v>
      </c>
      <c r="T1306" s="16">
        <v>1.94</v>
      </c>
      <c r="U1306" s="16">
        <v>2.13</v>
      </c>
      <c r="V1306" s="16">
        <v>2.19</v>
      </c>
      <c r="W1306" s="16">
        <v>1.88</v>
      </c>
      <c r="X1306" s="16">
        <v>1.88</v>
      </c>
      <c r="Y1306" s="16">
        <v>1.84</v>
      </c>
      <c r="AA1306" s="1">
        <v>2.29</v>
      </c>
      <c r="AE1306" s="9">
        <v>1.91</v>
      </c>
      <c r="AF1306" s="9">
        <v>1.6165483572550299</v>
      </c>
      <c r="AG1306" s="9">
        <v>1.925</v>
      </c>
      <c r="AH1306" s="9">
        <v>1.7050000000000001</v>
      </c>
      <c r="AI1306" s="9">
        <v>1.35</v>
      </c>
      <c r="AJ1306" s="9">
        <v>1.22</v>
      </c>
      <c r="AK1306" s="9">
        <v>1.82</v>
      </c>
      <c r="AL1306" s="9">
        <v>1.9275</v>
      </c>
      <c r="AM1306" s="9">
        <v>1.8</v>
      </c>
      <c r="AN1306" s="9">
        <v>1.355</v>
      </c>
      <c r="AO1306" s="9">
        <v>2.06</v>
      </c>
      <c r="AP1306" s="9">
        <v>2.2000000000000002</v>
      </c>
      <c r="AQ1306" s="9">
        <v>1.7749999999999999</v>
      </c>
      <c r="AR1306" s="9">
        <v>1.5</v>
      </c>
      <c r="AS1306" s="9">
        <v>1.93</v>
      </c>
      <c r="AT1306" s="9">
        <v>1.9175</v>
      </c>
      <c r="AU1306" s="9">
        <v>2.0499999999999998</v>
      </c>
      <c r="AV1306" s="9">
        <v>2.1749999999999998</v>
      </c>
      <c r="AW1306" s="9">
        <v>1.84</v>
      </c>
      <c r="AX1306" s="9">
        <v>1.84</v>
      </c>
      <c r="AY1306" s="9">
        <v>1.86</v>
      </c>
      <c r="BE1306" s="9">
        <v>1.91</v>
      </c>
      <c r="BF1306" s="9">
        <v>1.6165483572550299</v>
      </c>
      <c r="BG1306" s="9">
        <v>1.925</v>
      </c>
      <c r="BH1306" s="9">
        <v>1.7050000000000001</v>
      </c>
      <c r="BI1306" s="9">
        <v>1.35</v>
      </c>
      <c r="BJ1306" s="9">
        <v>1.22</v>
      </c>
      <c r="BK1306" s="9">
        <v>1.82</v>
      </c>
      <c r="BL1306" s="9">
        <v>1.9275</v>
      </c>
      <c r="BM1306" s="9">
        <v>1.8</v>
      </c>
      <c r="BN1306" s="9">
        <v>1.355</v>
      </c>
      <c r="BO1306" s="9">
        <v>2.06</v>
      </c>
      <c r="BP1306" s="9">
        <v>2.2000000000000002</v>
      </c>
      <c r="BQ1306" s="9">
        <v>1.7749999999999999</v>
      </c>
      <c r="BR1306" s="9">
        <v>1.5</v>
      </c>
      <c r="BS1306" s="9">
        <v>1.93</v>
      </c>
      <c r="BT1306" s="9">
        <v>1.9175</v>
      </c>
      <c r="BU1306" s="9">
        <v>2.0499999999999998</v>
      </c>
      <c r="BV1306" s="9">
        <v>2.1749999999999998</v>
      </c>
      <c r="BW1306" s="9">
        <v>1.84</v>
      </c>
      <c r="BX1306" s="9">
        <v>1.84</v>
      </c>
      <c r="BY1306" s="9">
        <v>1.86</v>
      </c>
      <c r="CA1306" s="9">
        <v>2.6871999999999998</v>
      </c>
      <c r="CB1306" s="9">
        <v>2.2231999999999998</v>
      </c>
      <c r="CC1306" s="9">
        <v>2.7871999999999999</v>
      </c>
      <c r="CD1306" s="9">
        <v>2.5261999999999998</v>
      </c>
      <c r="CE1306" s="9">
        <v>2.4272</v>
      </c>
      <c r="CF1306" s="9">
        <v>2.3241999999999998</v>
      </c>
      <c r="CG1306" s="9">
        <v>2.5871999999999997</v>
      </c>
      <c r="CH1306" s="9">
        <v>2.6496999999999997</v>
      </c>
      <c r="CI1306" s="9">
        <v>2.7181999999999999</v>
      </c>
      <c r="CJ1306" s="9">
        <v>2.6551999999999998</v>
      </c>
      <c r="CK1306" s="9">
        <v>2.9171999999999998</v>
      </c>
      <c r="CL1306" s="169">
        <v>3.8071999999999999</v>
      </c>
      <c r="CM1306" s="9">
        <v>2.5591999999999997</v>
      </c>
      <c r="CN1306" s="9">
        <v>2.6561999999999997</v>
      </c>
      <c r="CO1306" s="9">
        <v>2.7011999999999996</v>
      </c>
      <c r="CP1306" s="9">
        <v>2.6821999999999999</v>
      </c>
      <c r="CQ1306" s="9">
        <v>2.9871999999999996</v>
      </c>
      <c r="CR1306" s="9">
        <v>3.4181999999999997</v>
      </c>
      <c r="CS1306" s="9">
        <v>2.6871999999999998</v>
      </c>
      <c r="CT1306" s="9">
        <v>2.6671999999999998</v>
      </c>
      <c r="CU1306" s="9">
        <v>2.9211999999999998</v>
      </c>
    </row>
    <row r="1307" spans="1:99" ht="12" hidden="1" customHeight="1" x14ac:dyDescent="0.25">
      <c r="A1307" s="8">
        <v>37159</v>
      </c>
      <c r="B1307" s="5">
        <f t="shared" si="48"/>
        <v>1301</v>
      </c>
      <c r="C1307" s="9"/>
      <c r="E1307" s="16">
        <v>1.94</v>
      </c>
      <c r="F1307" s="16">
        <v>1.357</v>
      </c>
      <c r="G1307" s="16">
        <v>1.9450000000000001</v>
      </c>
      <c r="H1307" s="16">
        <v>1.72</v>
      </c>
      <c r="I1307" s="16">
        <v>1.39</v>
      </c>
      <c r="J1307" s="16">
        <v>1.2</v>
      </c>
      <c r="K1307" s="16">
        <v>1.83</v>
      </c>
      <c r="L1307" s="16">
        <v>1.95</v>
      </c>
      <c r="M1307" s="16">
        <v>1.86</v>
      </c>
      <c r="N1307" s="16">
        <v>1.1599999999999999</v>
      </c>
      <c r="O1307" s="16">
        <v>2.2000000000000002</v>
      </c>
      <c r="P1307" s="16">
        <v>2.2599999999999998</v>
      </c>
      <c r="Q1307" s="16">
        <v>1.79</v>
      </c>
      <c r="R1307" s="16">
        <v>1.44</v>
      </c>
      <c r="S1307" s="16">
        <v>1.97</v>
      </c>
      <c r="T1307" s="16">
        <v>1.96</v>
      </c>
      <c r="U1307" s="16">
        <v>2.2000000000000002</v>
      </c>
      <c r="V1307" s="16">
        <v>2.23</v>
      </c>
      <c r="W1307" s="16">
        <v>1.9</v>
      </c>
      <c r="X1307" s="16">
        <v>1.9</v>
      </c>
      <c r="Y1307" s="16">
        <v>1.94</v>
      </c>
      <c r="AA1307" s="1">
        <v>2.2400000000000002</v>
      </c>
      <c r="AE1307" s="9">
        <v>1.925</v>
      </c>
      <c r="AF1307" s="9">
        <v>1.6441383597669001</v>
      </c>
      <c r="AG1307" s="9">
        <v>1.94</v>
      </c>
      <c r="AH1307" s="9">
        <v>1.72</v>
      </c>
      <c r="AI1307" s="9">
        <v>1.405</v>
      </c>
      <c r="AJ1307" s="9">
        <v>1.2549999999999999</v>
      </c>
      <c r="AK1307" s="9">
        <v>1.835</v>
      </c>
      <c r="AL1307" s="9">
        <v>1.9424999999999999</v>
      </c>
      <c r="AM1307" s="9">
        <v>1.8</v>
      </c>
      <c r="AN1307" s="9">
        <v>1.38</v>
      </c>
      <c r="AO1307" s="9">
        <v>2.09</v>
      </c>
      <c r="AP1307" s="9">
        <v>2.2225000000000001</v>
      </c>
      <c r="AQ1307" s="9">
        <v>1.7849999999999999</v>
      </c>
      <c r="AR1307" s="9">
        <v>1.474</v>
      </c>
      <c r="AS1307" s="9">
        <v>1.9475</v>
      </c>
      <c r="AT1307" s="9">
        <v>1.9350000000000001</v>
      </c>
      <c r="AU1307" s="9">
        <v>2.09</v>
      </c>
      <c r="AV1307" s="9">
        <v>2.19</v>
      </c>
      <c r="AW1307" s="9">
        <v>1.855</v>
      </c>
      <c r="AX1307" s="9">
        <v>1.855</v>
      </c>
      <c r="AY1307" s="9">
        <v>1.845</v>
      </c>
      <c r="BE1307" s="9">
        <v>1.925</v>
      </c>
      <c r="BF1307" s="9">
        <v>1.6441383597669001</v>
      </c>
      <c r="BG1307" s="9">
        <v>1.94</v>
      </c>
      <c r="BH1307" s="9">
        <v>1.72</v>
      </c>
      <c r="BI1307" s="9">
        <v>1.405</v>
      </c>
      <c r="BJ1307" s="9">
        <v>1.2549999999999999</v>
      </c>
      <c r="BK1307" s="9">
        <v>1.835</v>
      </c>
      <c r="BL1307" s="9">
        <v>1.9424999999999999</v>
      </c>
      <c r="BM1307" s="9">
        <v>1.8</v>
      </c>
      <c r="BN1307" s="9">
        <v>1.38</v>
      </c>
      <c r="BO1307" s="9">
        <v>2.09</v>
      </c>
      <c r="BP1307" s="9">
        <v>2.2225000000000001</v>
      </c>
      <c r="BQ1307" s="9">
        <v>1.7849999999999999</v>
      </c>
      <c r="BR1307" s="9">
        <v>1.474</v>
      </c>
      <c r="BS1307" s="9">
        <v>1.9475</v>
      </c>
      <c r="BT1307" s="9">
        <v>1.9350000000000001</v>
      </c>
      <c r="BU1307" s="9">
        <v>2.09</v>
      </c>
      <c r="BV1307" s="9">
        <v>2.19</v>
      </c>
      <c r="BW1307" s="9">
        <v>1.855</v>
      </c>
      <c r="BX1307" s="9">
        <v>1.855</v>
      </c>
      <c r="BY1307" s="9">
        <v>1.845</v>
      </c>
      <c r="CA1307" s="9">
        <v>2.7275999999999998</v>
      </c>
      <c r="CB1307" s="9">
        <v>2.2675999999999998</v>
      </c>
      <c r="CC1307" s="9">
        <v>2.8375999999999997</v>
      </c>
      <c r="CD1307" s="9">
        <v>2.5606</v>
      </c>
      <c r="CE1307" s="9">
        <v>2.4676</v>
      </c>
      <c r="CF1307" s="9">
        <v>2.3675999999999999</v>
      </c>
      <c r="CG1307" s="9">
        <v>2.6275999999999997</v>
      </c>
      <c r="CH1307" s="9">
        <v>2.6885999999999997</v>
      </c>
      <c r="CI1307" s="9">
        <v>2.7585999999999999</v>
      </c>
      <c r="CJ1307" s="9">
        <v>2.7176</v>
      </c>
      <c r="CK1307" s="9">
        <v>2.9575999999999998</v>
      </c>
      <c r="CL1307" s="169">
        <v>3.8575999999999997</v>
      </c>
      <c r="CM1307" s="9">
        <v>2.6015999999999999</v>
      </c>
      <c r="CN1307" s="9">
        <v>2.7016</v>
      </c>
      <c r="CO1307" s="9">
        <v>2.7425999999999999</v>
      </c>
      <c r="CP1307" s="9">
        <v>2.7250999999999999</v>
      </c>
      <c r="CQ1307" s="9">
        <v>3.0275999999999996</v>
      </c>
      <c r="CR1307" s="9">
        <v>3.4625999999999997</v>
      </c>
      <c r="CS1307" s="9">
        <v>2.7275999999999998</v>
      </c>
      <c r="CT1307" s="9">
        <v>2.7075999999999998</v>
      </c>
      <c r="CU1307" s="9">
        <v>2.9765999999999999</v>
      </c>
    </row>
    <row r="1308" spans="1:99" ht="12" hidden="1" customHeight="1" x14ac:dyDescent="0.25">
      <c r="A1308" s="8">
        <v>37160</v>
      </c>
      <c r="B1308" s="5">
        <f t="shared" si="48"/>
        <v>1302</v>
      </c>
      <c r="C1308" s="9"/>
      <c r="E1308" s="16">
        <v>1.86</v>
      </c>
      <c r="F1308" s="16">
        <v>1.369</v>
      </c>
      <c r="G1308" s="16">
        <v>1.9450000000000001</v>
      </c>
      <c r="H1308" s="16">
        <v>1.64</v>
      </c>
      <c r="I1308" s="16">
        <v>1.41</v>
      </c>
      <c r="J1308" s="16">
        <v>1.26</v>
      </c>
      <c r="K1308" s="16">
        <v>1.75</v>
      </c>
      <c r="L1308" s="16">
        <v>1.87</v>
      </c>
      <c r="M1308" s="16">
        <v>1.81</v>
      </c>
      <c r="N1308" s="16">
        <v>1.08</v>
      </c>
      <c r="O1308" s="16">
        <v>2.16</v>
      </c>
      <c r="P1308" s="16">
        <v>2.19</v>
      </c>
      <c r="Q1308" s="16">
        <v>1.71</v>
      </c>
      <c r="R1308" s="16">
        <v>1.53</v>
      </c>
      <c r="S1308" s="16">
        <v>1.93</v>
      </c>
      <c r="T1308" s="16">
        <v>1.85</v>
      </c>
      <c r="U1308" s="16">
        <v>2.16</v>
      </c>
      <c r="V1308" s="16">
        <v>2.16</v>
      </c>
      <c r="W1308" s="16">
        <v>1.9</v>
      </c>
      <c r="X1308" s="16">
        <v>1.9</v>
      </c>
      <c r="Y1308" s="16">
        <v>1.98</v>
      </c>
      <c r="AA1308" s="1">
        <v>2.1749999999999998</v>
      </c>
      <c r="AE1308" s="9">
        <v>1.83</v>
      </c>
      <c r="AF1308" s="9">
        <v>1.6459696303615701</v>
      </c>
      <c r="AG1308" s="9">
        <v>1.885</v>
      </c>
      <c r="AH1308" s="9">
        <v>1.625</v>
      </c>
      <c r="AI1308" s="9">
        <v>1.34</v>
      </c>
      <c r="AJ1308" s="9">
        <v>1.22</v>
      </c>
      <c r="AK1308" s="9">
        <v>1.74</v>
      </c>
      <c r="AL1308" s="9">
        <v>1.855</v>
      </c>
      <c r="AM1308" s="9">
        <v>1.75</v>
      </c>
      <c r="AN1308" s="9">
        <v>1.385</v>
      </c>
      <c r="AO1308" s="9">
        <v>2.0299999999999998</v>
      </c>
      <c r="AP1308" s="9">
        <v>2.13</v>
      </c>
      <c r="AQ1308" s="9">
        <v>1.72</v>
      </c>
      <c r="AR1308" s="9">
        <v>1.49</v>
      </c>
      <c r="AS1308" s="9">
        <v>1.8525</v>
      </c>
      <c r="AT1308" s="9">
        <v>1.85</v>
      </c>
      <c r="AU1308" s="9">
        <v>2.02</v>
      </c>
      <c r="AV1308" s="9">
        <v>2.11</v>
      </c>
      <c r="AW1308" s="9">
        <v>1.76</v>
      </c>
      <c r="AX1308" s="9">
        <v>1.76</v>
      </c>
      <c r="AY1308" s="9">
        <v>1.8</v>
      </c>
      <c r="BE1308" s="9">
        <v>1.83</v>
      </c>
      <c r="BF1308" s="9">
        <v>1.6459696303615701</v>
      </c>
      <c r="BG1308" s="9">
        <v>1.885</v>
      </c>
      <c r="BH1308" s="9">
        <v>1.625</v>
      </c>
      <c r="BI1308" s="9">
        <v>1.34</v>
      </c>
      <c r="BJ1308" s="9">
        <v>1.22</v>
      </c>
      <c r="BK1308" s="9">
        <v>1.74</v>
      </c>
      <c r="BL1308" s="9">
        <v>1.855</v>
      </c>
      <c r="BM1308" s="9">
        <v>1.75</v>
      </c>
      <c r="BN1308" s="9">
        <v>1.385</v>
      </c>
      <c r="BO1308" s="9">
        <v>2.0299999999999998</v>
      </c>
      <c r="BP1308" s="9">
        <v>2.13</v>
      </c>
      <c r="BQ1308" s="9">
        <v>1.72</v>
      </c>
      <c r="BR1308" s="9">
        <v>1.49</v>
      </c>
      <c r="BS1308" s="9">
        <v>1.8525</v>
      </c>
      <c r="BT1308" s="9">
        <v>1.85</v>
      </c>
      <c r="BU1308" s="9">
        <v>2.02</v>
      </c>
      <c r="BV1308" s="9">
        <v>2.11</v>
      </c>
      <c r="BW1308" s="9">
        <v>1.76</v>
      </c>
      <c r="BX1308" s="9">
        <v>1.76</v>
      </c>
      <c r="BY1308" s="9">
        <v>1.8</v>
      </c>
      <c r="CA1308" s="9">
        <v>2.6722000000000001</v>
      </c>
      <c r="CB1308" s="9">
        <v>2.2442000000000002</v>
      </c>
      <c r="CC1308" s="9">
        <v>2.7822</v>
      </c>
      <c r="CD1308" s="9">
        <v>2.5032000000000001</v>
      </c>
      <c r="CE1308" s="9">
        <v>2.4252000000000002</v>
      </c>
      <c r="CF1308" s="9">
        <v>2.3262</v>
      </c>
      <c r="CG1308" s="9">
        <v>2.5722</v>
      </c>
      <c r="CH1308" s="9">
        <v>2.6327000000000003</v>
      </c>
      <c r="CI1308" s="9">
        <v>2.7101999999999999</v>
      </c>
      <c r="CJ1308" s="9">
        <v>2.6922000000000001</v>
      </c>
      <c r="CK1308" s="9">
        <v>2.9042000000000003</v>
      </c>
      <c r="CL1308" s="169">
        <v>3.8032000000000004</v>
      </c>
      <c r="CM1308" s="9">
        <v>2.5392000000000001</v>
      </c>
      <c r="CN1308" s="9">
        <v>2.6532</v>
      </c>
      <c r="CO1308" s="9">
        <v>2.6872000000000003</v>
      </c>
      <c r="CP1308" s="9">
        <v>2.6697000000000002</v>
      </c>
      <c r="CQ1308" s="9">
        <v>2.9702000000000002</v>
      </c>
      <c r="CR1308" s="9">
        <v>3.4072</v>
      </c>
      <c r="CS1308" s="9">
        <v>2.6722000000000001</v>
      </c>
      <c r="CT1308" s="9">
        <v>2.6522000000000001</v>
      </c>
      <c r="CU1308" s="9">
        <v>2.9382000000000001</v>
      </c>
    </row>
    <row r="1309" spans="1:99" ht="10.5" hidden="1" customHeight="1" x14ac:dyDescent="0.25">
      <c r="A1309" s="8">
        <v>37161</v>
      </c>
      <c r="B1309" s="5">
        <f t="shared" si="48"/>
        <v>1303</v>
      </c>
      <c r="C1309" s="9"/>
      <c r="E1309" s="16">
        <v>1.85</v>
      </c>
      <c r="F1309" s="16">
        <v>1.6459695999999999</v>
      </c>
      <c r="G1309" s="16">
        <v>1.905</v>
      </c>
      <c r="H1309" s="16">
        <v>1.625</v>
      </c>
      <c r="I1309" s="16">
        <v>1.34</v>
      </c>
      <c r="J1309" s="16">
        <v>1.22</v>
      </c>
      <c r="K1309" s="16">
        <v>1.74</v>
      </c>
      <c r="L1309" s="16">
        <v>1.855</v>
      </c>
      <c r="M1309" s="16">
        <v>1.77</v>
      </c>
      <c r="N1309" s="16">
        <v>1.385</v>
      </c>
      <c r="O1309" s="16">
        <v>2.0299999999999998</v>
      </c>
      <c r="P1309" s="16">
        <v>2.13</v>
      </c>
      <c r="Q1309" s="16">
        <v>1.72</v>
      </c>
      <c r="R1309" s="16">
        <v>1.5</v>
      </c>
      <c r="S1309" s="16">
        <v>1.85</v>
      </c>
      <c r="T1309" s="16">
        <v>1.85</v>
      </c>
      <c r="U1309" s="16">
        <v>2.0299999999999998</v>
      </c>
      <c r="V1309" s="16">
        <v>2.11</v>
      </c>
      <c r="W1309" s="16">
        <v>1.79</v>
      </c>
      <c r="X1309" s="16">
        <v>1.79</v>
      </c>
      <c r="Y1309" s="16">
        <v>1.81</v>
      </c>
      <c r="AA1309" s="1">
        <v>2.21</v>
      </c>
      <c r="AE1309" s="9">
        <v>2.2530000000000001</v>
      </c>
      <c r="AF1309" s="9">
        <v>2.0875670078088002</v>
      </c>
      <c r="AG1309" s="9">
        <v>2.3079999999999998</v>
      </c>
      <c r="AH1309" s="9">
        <v>2.048</v>
      </c>
      <c r="AI1309" s="9">
        <v>1.7630000000000001</v>
      </c>
      <c r="AJ1309" s="9">
        <v>1.6430000000000002</v>
      </c>
      <c r="AK1309" s="9">
        <v>2.1630000000000003</v>
      </c>
      <c r="AL1309" s="9">
        <v>2.278</v>
      </c>
      <c r="AM1309" s="9">
        <v>2.1930000000000001</v>
      </c>
      <c r="AN1309" s="9">
        <v>1.8230000000000002</v>
      </c>
      <c r="AO1309" s="9">
        <v>2.4530000000000003</v>
      </c>
      <c r="AP1309" s="9">
        <v>2.5529999999999999</v>
      </c>
      <c r="AQ1309" s="9">
        <v>2.1430000000000002</v>
      </c>
      <c r="AR1309" s="9">
        <v>1.923</v>
      </c>
      <c r="AS1309" s="9">
        <v>2.2730000000000001</v>
      </c>
      <c r="AT1309" s="9">
        <v>2.2730000000000001</v>
      </c>
      <c r="AU1309" s="9">
        <v>2.4430000000000001</v>
      </c>
      <c r="AV1309" s="9">
        <v>2.5330000000000004</v>
      </c>
      <c r="AW1309" s="9">
        <v>2.1829999999999998</v>
      </c>
      <c r="AX1309" s="9">
        <v>2.1829999999999998</v>
      </c>
      <c r="AY1309" s="9">
        <v>2.2330000000000001</v>
      </c>
      <c r="BE1309" s="9">
        <v>1.83</v>
      </c>
      <c r="BF1309" s="9">
        <v>1.6645670078088002</v>
      </c>
      <c r="BG1309" s="9">
        <v>1.885</v>
      </c>
      <c r="BH1309" s="9">
        <v>1.625</v>
      </c>
      <c r="BI1309" s="9">
        <v>1.34</v>
      </c>
      <c r="BJ1309" s="9">
        <v>1.22</v>
      </c>
      <c r="BK1309" s="9">
        <v>1.74</v>
      </c>
      <c r="BL1309" s="9">
        <v>1.855</v>
      </c>
      <c r="BM1309" s="9">
        <v>1.77</v>
      </c>
      <c r="BN1309" s="9">
        <v>1.4</v>
      </c>
      <c r="BO1309" s="9">
        <v>2.0299999999999998</v>
      </c>
      <c r="BP1309" s="9">
        <v>2.13</v>
      </c>
      <c r="BQ1309" s="9">
        <v>1.72</v>
      </c>
      <c r="BR1309" s="9">
        <v>1.5</v>
      </c>
      <c r="BS1309" s="9">
        <v>1.85</v>
      </c>
      <c r="BT1309" s="9">
        <v>1.85</v>
      </c>
      <c r="BU1309" s="9">
        <v>2.02</v>
      </c>
      <c r="BV1309" s="9">
        <v>2.11</v>
      </c>
      <c r="BW1309" s="9">
        <v>1.76</v>
      </c>
      <c r="BX1309" s="9">
        <v>1.76</v>
      </c>
      <c r="BY1309" s="9">
        <v>1.81</v>
      </c>
      <c r="CA1309" s="9">
        <v>2.6646000000000005</v>
      </c>
      <c r="CB1309" s="9">
        <v>2.2396000000000007</v>
      </c>
      <c r="CC1309" s="9">
        <v>2.7796000000000007</v>
      </c>
      <c r="CD1309" s="9">
        <v>2.4946000000000006</v>
      </c>
      <c r="CE1309" s="9">
        <v>2.3996000000000004</v>
      </c>
      <c r="CF1309" s="9">
        <v>2.3066000000000004</v>
      </c>
      <c r="CG1309" s="9">
        <v>2.5646000000000004</v>
      </c>
      <c r="CH1309" s="9">
        <v>2.6251000000000007</v>
      </c>
      <c r="CI1309" s="9">
        <v>2.6696000000000004</v>
      </c>
      <c r="CJ1309" s="9">
        <v>2.6416000000000004</v>
      </c>
      <c r="CK1309" s="9">
        <v>2.9006000000000007</v>
      </c>
      <c r="CL1309" s="169">
        <v>3.8166000000000007</v>
      </c>
      <c r="CM1309" s="9">
        <v>2.5296000000000003</v>
      </c>
      <c r="CN1309" s="9">
        <v>2.6206000000000005</v>
      </c>
      <c r="CO1309" s="9">
        <v>2.6796000000000006</v>
      </c>
      <c r="CP1309" s="9">
        <v>2.6646000000000005</v>
      </c>
      <c r="CQ1309" s="9">
        <v>2.9696000000000007</v>
      </c>
      <c r="CR1309" s="9">
        <v>3.4286000000000003</v>
      </c>
      <c r="CS1309" s="9">
        <v>2.6646000000000005</v>
      </c>
      <c r="CT1309" s="9">
        <v>2.6446000000000005</v>
      </c>
      <c r="CU1309" s="9">
        <v>2.8576000000000006</v>
      </c>
    </row>
    <row r="1310" spans="1:99" ht="10.5" hidden="1" customHeight="1" x14ac:dyDescent="0.25">
      <c r="A1310" s="8">
        <v>37162</v>
      </c>
      <c r="B1310" s="5">
        <f>B1309+1</f>
        <v>1304</v>
      </c>
      <c r="C1310" s="9"/>
      <c r="E1310" s="16">
        <v>1.87</v>
      </c>
      <c r="F1310" s="16">
        <v>1.2629999999999999</v>
      </c>
      <c r="G1310" s="16">
        <v>1.89</v>
      </c>
      <c r="H1310" s="16">
        <v>1.62</v>
      </c>
      <c r="I1310" s="16">
        <v>1.5</v>
      </c>
      <c r="J1310" s="16">
        <v>1.39</v>
      </c>
      <c r="K1310" s="16">
        <v>1.72</v>
      </c>
      <c r="L1310" s="16">
        <v>1.83</v>
      </c>
      <c r="M1310" s="16">
        <v>1.875</v>
      </c>
      <c r="N1310" s="16">
        <v>1.4750000000000001</v>
      </c>
      <c r="O1310" s="16">
        <v>2.0299999999999998</v>
      </c>
      <c r="P1310" s="16">
        <v>2.16</v>
      </c>
      <c r="Q1310" s="16">
        <v>1.65</v>
      </c>
      <c r="R1310" s="16">
        <v>1.585</v>
      </c>
      <c r="S1310" s="16">
        <v>1.87</v>
      </c>
      <c r="T1310" s="16">
        <v>1.87</v>
      </c>
      <c r="U1310" s="16">
        <v>2.0299999999999998</v>
      </c>
      <c r="V1310" s="16">
        <v>2.14</v>
      </c>
      <c r="W1310" s="16">
        <v>1.79</v>
      </c>
      <c r="X1310" s="16">
        <v>1.79</v>
      </c>
      <c r="Y1310" s="16">
        <v>1.91</v>
      </c>
      <c r="AA1310" s="1">
        <v>2.2999999999999998</v>
      </c>
      <c r="AE1310" s="9">
        <v>2.2440000000000002</v>
      </c>
      <c r="AF1310" s="9">
        <v>1.8040000000000003</v>
      </c>
      <c r="AG1310" s="9">
        <v>2.2990000000000004</v>
      </c>
      <c r="AH1310" s="9">
        <v>2.0390000000000001</v>
      </c>
      <c r="AI1310" s="9">
        <v>1.9140000000000001</v>
      </c>
      <c r="AJ1310" s="9">
        <v>1.7890000000000001</v>
      </c>
      <c r="AK1310" s="9">
        <v>2.1440000000000001</v>
      </c>
      <c r="AL1310" s="9">
        <v>2.2190000000000003</v>
      </c>
      <c r="AM1310" s="9">
        <v>2.1990000000000003</v>
      </c>
      <c r="AN1310" s="9">
        <v>2.044</v>
      </c>
      <c r="AO1310" s="9">
        <v>2.4640000000000004</v>
      </c>
      <c r="AP1310" s="9">
        <v>2.7590000000000003</v>
      </c>
      <c r="AQ1310" s="9">
        <v>2.0840000000000001</v>
      </c>
      <c r="AR1310" s="9">
        <v>2.0740000000000003</v>
      </c>
      <c r="AS1310" s="9">
        <v>2.2590000000000003</v>
      </c>
      <c r="AT1310" s="9">
        <v>2.2440000000000002</v>
      </c>
      <c r="AU1310" s="9">
        <v>2.4540000000000002</v>
      </c>
      <c r="AV1310" s="9">
        <v>2.6790000000000003</v>
      </c>
      <c r="AW1310" s="9">
        <v>2.2340000000000004</v>
      </c>
      <c r="AX1310" s="9">
        <v>2.2140000000000004</v>
      </c>
      <c r="AY1310" s="9">
        <v>2.3140000000000001</v>
      </c>
      <c r="BE1310" s="9">
        <v>2.0369999999999999</v>
      </c>
      <c r="BF1310" s="9">
        <v>1.7377637211060848</v>
      </c>
      <c r="BG1310" s="9">
        <v>2.0920000000000001</v>
      </c>
      <c r="BH1310" s="9">
        <v>1.8319999999999999</v>
      </c>
      <c r="BI1310" s="9">
        <v>1.6269999999999998</v>
      </c>
      <c r="BJ1310" s="9">
        <v>1.5044999999999999</v>
      </c>
      <c r="BK1310" s="9">
        <v>1.9419999999999999</v>
      </c>
      <c r="BL1310" s="9">
        <v>2.0369999999999999</v>
      </c>
      <c r="BM1310" s="9">
        <v>1.9844999999999999</v>
      </c>
      <c r="BN1310" s="9">
        <v>1.7244999999999999</v>
      </c>
      <c r="BO1310" s="9">
        <v>2.2469999999999999</v>
      </c>
      <c r="BP1310" s="9">
        <v>2.4444999999999997</v>
      </c>
      <c r="BQ1310" s="9">
        <v>1.9019999999999999</v>
      </c>
      <c r="BR1310" s="9">
        <v>1.7869999999999999</v>
      </c>
      <c r="BS1310" s="9">
        <v>2.0545</v>
      </c>
      <c r="BT1310" s="9">
        <v>2.0469999999999997</v>
      </c>
      <c r="BU1310" s="9">
        <v>2.2370000000000001</v>
      </c>
      <c r="BV1310" s="9">
        <v>2.3944999999999999</v>
      </c>
      <c r="BW1310" s="9">
        <v>1.9969999999999999</v>
      </c>
      <c r="BX1310" s="9">
        <v>1.9869999999999999</v>
      </c>
      <c r="BY1310" s="9">
        <v>2.0619999999999998</v>
      </c>
      <c r="CA1310" s="9">
        <v>2.6663999999999999</v>
      </c>
      <c r="CB1310" s="9">
        <v>2.2283999999999997</v>
      </c>
      <c r="CC1310" s="9">
        <v>2.7763999999999998</v>
      </c>
      <c r="CD1310" s="9">
        <v>2.4923999999999999</v>
      </c>
      <c r="CE1310" s="9">
        <v>2.4003999999999999</v>
      </c>
      <c r="CF1310" s="9">
        <v>2.3064</v>
      </c>
      <c r="CG1310" s="9">
        <v>2.5663999999999998</v>
      </c>
      <c r="CH1310" s="9">
        <v>2.6263999999999998</v>
      </c>
      <c r="CI1310" s="9">
        <v>2.6814</v>
      </c>
      <c r="CJ1310" s="9">
        <v>2.6263999999999998</v>
      </c>
      <c r="CK1310" s="9">
        <v>2.9003999999999999</v>
      </c>
      <c r="CL1310" s="169">
        <v>3.8483999999999998</v>
      </c>
      <c r="CM1310" s="9">
        <v>2.5274000000000001</v>
      </c>
      <c r="CN1310" s="9">
        <v>2.6223999999999998</v>
      </c>
      <c r="CO1310" s="9">
        <v>2.6814</v>
      </c>
      <c r="CP1310" s="9">
        <v>2.6663999999999999</v>
      </c>
      <c r="CQ1310" s="9">
        <v>2.9603999999999999</v>
      </c>
      <c r="CR1310" s="9">
        <v>3.4534000000000002</v>
      </c>
      <c r="CS1310" s="9">
        <v>2.6663999999999999</v>
      </c>
      <c r="CT1310" s="9">
        <v>2.6463999999999999</v>
      </c>
      <c r="CU1310" s="9">
        <v>2.8593999999999999</v>
      </c>
    </row>
    <row r="1311" spans="1:99" ht="10.5" hidden="1" customHeight="1" x14ac:dyDescent="0.25">
      <c r="A1311" s="8">
        <v>37165</v>
      </c>
      <c r="B1311" s="5">
        <f t="shared" si="48"/>
        <v>1305</v>
      </c>
      <c r="C1311" s="9"/>
      <c r="E1311" s="16">
        <v>1.82</v>
      </c>
      <c r="F1311" s="16">
        <v>1.3620000000000001</v>
      </c>
      <c r="G1311" s="16">
        <v>1.825</v>
      </c>
      <c r="H1311" s="16">
        <v>1.59</v>
      </c>
      <c r="I1311" s="16">
        <v>1.46</v>
      </c>
      <c r="J1311" s="16">
        <v>1.37</v>
      </c>
      <c r="K1311" s="16">
        <v>1.67</v>
      </c>
      <c r="L1311" s="16">
        <v>1.77</v>
      </c>
      <c r="M1311" s="16">
        <v>1.84</v>
      </c>
      <c r="N1311" s="16">
        <v>1.42</v>
      </c>
      <c r="O1311" s="16">
        <v>1.97</v>
      </c>
      <c r="P1311" s="16">
        <v>2.0950000000000002</v>
      </c>
      <c r="Q1311" s="16">
        <v>1.63</v>
      </c>
      <c r="R1311" s="16">
        <v>1.55</v>
      </c>
      <c r="S1311" s="16">
        <v>1.83</v>
      </c>
      <c r="T1311" s="16">
        <v>1.82</v>
      </c>
      <c r="U1311" s="16">
        <v>1.98</v>
      </c>
      <c r="V1311" s="16">
        <v>2.0750000000000002</v>
      </c>
      <c r="W1311" s="16">
        <v>1.69</v>
      </c>
      <c r="X1311" s="16">
        <v>1.69</v>
      </c>
      <c r="Y1311" s="16">
        <v>1.89</v>
      </c>
      <c r="AA1311" s="1">
        <v>2.37</v>
      </c>
      <c r="AE1311" s="9">
        <v>2.2080000000000002</v>
      </c>
      <c r="AF1311" s="9">
        <v>1.7721676981418601</v>
      </c>
      <c r="AG1311" s="9">
        <v>2.2605000000000004</v>
      </c>
      <c r="AH1311" s="9">
        <v>2.008</v>
      </c>
      <c r="AI1311" s="9">
        <v>1.8730000000000002</v>
      </c>
      <c r="AJ1311" s="9">
        <v>1.7680000000000002</v>
      </c>
      <c r="AK1311" s="9">
        <v>2.1080000000000001</v>
      </c>
      <c r="AL1311" s="9">
        <v>2.1830000000000003</v>
      </c>
      <c r="AM1311" s="9">
        <v>2.1430000000000002</v>
      </c>
      <c r="AN1311" s="9">
        <v>1.9880000000000002</v>
      </c>
      <c r="AO1311" s="9">
        <v>2.4280000000000004</v>
      </c>
      <c r="AP1311" s="9">
        <v>2.7130000000000001</v>
      </c>
      <c r="AQ1311" s="9">
        <v>2.048</v>
      </c>
      <c r="AR1311" s="9">
        <v>1.9980000000000002</v>
      </c>
      <c r="AS1311" s="9">
        <v>2.2230000000000003</v>
      </c>
      <c r="AT1311" s="9">
        <v>2.2105000000000001</v>
      </c>
      <c r="AU1311" s="9">
        <v>2.4180000000000001</v>
      </c>
      <c r="AV1311" s="9">
        <v>2.6430000000000002</v>
      </c>
      <c r="AW1311" s="9">
        <v>2.1980000000000004</v>
      </c>
      <c r="AX1311" s="9">
        <v>2.1780000000000004</v>
      </c>
      <c r="AY1311" s="9">
        <v>2.258</v>
      </c>
      <c r="BE1311" s="9" t="e">
        <v>#VALUE!</v>
      </c>
      <c r="BF1311" s="9" t="e">
        <v>#VALUE!</v>
      </c>
      <c r="BG1311" s="9" t="e">
        <v>#VALUE!</v>
      </c>
      <c r="BH1311" s="9" t="e">
        <v>#VALUE!</v>
      </c>
      <c r="BI1311" s="9" t="e">
        <v>#VALUE!</v>
      </c>
      <c r="BJ1311" s="9" t="e">
        <v>#VALUE!</v>
      </c>
      <c r="BK1311" s="9" t="e">
        <v>#VALUE!</v>
      </c>
      <c r="BL1311" s="9" t="e">
        <v>#VALUE!</v>
      </c>
      <c r="BM1311" s="9" t="e">
        <v>#VALUE!</v>
      </c>
      <c r="BN1311" s="9" t="e">
        <v>#VALUE!</v>
      </c>
      <c r="BO1311" s="9" t="e">
        <v>#VALUE!</v>
      </c>
      <c r="BP1311" s="9" t="e">
        <v>#VALUE!</v>
      </c>
      <c r="BQ1311" s="9" t="e">
        <v>#VALUE!</v>
      </c>
      <c r="BR1311" s="9" t="e">
        <v>#VALUE!</v>
      </c>
      <c r="BS1311" s="9" t="e">
        <v>#VALUE!</v>
      </c>
      <c r="BT1311" s="9" t="e">
        <v>#VALUE!</v>
      </c>
      <c r="BU1311" s="9" t="e">
        <v>#VALUE!</v>
      </c>
      <c r="BV1311" s="9" t="e">
        <v>#VALUE!</v>
      </c>
      <c r="BW1311" s="9" t="e">
        <v>#VALUE!</v>
      </c>
      <c r="BX1311" s="9" t="e">
        <v>#VALUE!</v>
      </c>
      <c r="BY1311" s="9" t="e">
        <v>#VALUE!</v>
      </c>
      <c r="CA1311" s="9" t="e">
        <v>#VALUE!</v>
      </c>
      <c r="CB1311" s="9" t="e">
        <v>#VALUE!</v>
      </c>
      <c r="CC1311" s="9" t="e">
        <v>#VALUE!</v>
      </c>
      <c r="CD1311" s="9" t="e">
        <v>#VALUE!</v>
      </c>
      <c r="CE1311" s="9" t="e">
        <v>#VALUE!</v>
      </c>
      <c r="CF1311" s="9" t="e">
        <v>#VALUE!</v>
      </c>
      <c r="CG1311" s="9" t="e">
        <v>#VALUE!</v>
      </c>
      <c r="CH1311" s="9" t="e">
        <v>#VALUE!</v>
      </c>
      <c r="CI1311" s="9" t="e">
        <v>#VALUE!</v>
      </c>
      <c r="CJ1311" s="9" t="e">
        <v>#VALUE!</v>
      </c>
      <c r="CK1311" s="9" t="e">
        <v>#VALUE!</v>
      </c>
      <c r="CL1311" s="169" t="e">
        <v>#VALUE!</v>
      </c>
      <c r="CM1311" s="9" t="e">
        <v>#VALUE!</v>
      </c>
      <c r="CN1311" s="9" t="e">
        <v>#VALUE!</v>
      </c>
      <c r="CO1311" s="9" t="e">
        <v>#VALUE!</v>
      </c>
      <c r="CP1311" s="9" t="e">
        <v>#VALUE!</v>
      </c>
      <c r="CQ1311" s="9" t="e">
        <v>#VALUE!</v>
      </c>
      <c r="CR1311" s="9" t="e">
        <v>#VALUE!</v>
      </c>
      <c r="CS1311" s="9" t="e">
        <v>#VALUE!</v>
      </c>
      <c r="CT1311" s="9" t="e">
        <v>#VALUE!</v>
      </c>
      <c r="CU1311" s="9" t="e">
        <v>#VALUE!</v>
      </c>
    </row>
    <row r="1312" spans="1:99" ht="10.5" hidden="1" customHeight="1" x14ac:dyDescent="0.25">
      <c r="A1312" s="8">
        <v>37166</v>
      </c>
      <c r="B1312" s="5">
        <f t="shared" si="48"/>
        <v>1306</v>
      </c>
      <c r="C1312" s="9"/>
      <c r="E1312" s="16">
        <v>1.9</v>
      </c>
      <c r="F1312" s="16">
        <v>1.4810000000000001</v>
      </c>
      <c r="G1312" s="16">
        <v>1.92</v>
      </c>
      <c r="H1312" s="16">
        <v>1.68</v>
      </c>
      <c r="I1312" s="16">
        <v>1.56</v>
      </c>
      <c r="J1312" s="16">
        <v>1.45</v>
      </c>
      <c r="K1312" s="16">
        <v>1.72</v>
      </c>
      <c r="L1312" s="16">
        <v>1.85</v>
      </c>
      <c r="M1312" s="16">
        <v>1.93</v>
      </c>
      <c r="N1312" s="16">
        <v>1.5</v>
      </c>
      <c r="O1312" s="16">
        <v>2.0499999999999998</v>
      </c>
      <c r="P1312" s="16">
        <v>2.1749999999999998</v>
      </c>
      <c r="Q1312" s="16">
        <v>1.69</v>
      </c>
      <c r="R1312" s="16">
        <v>1.69</v>
      </c>
      <c r="S1312" s="16">
        <v>1.9</v>
      </c>
      <c r="T1312" s="16">
        <v>1.89</v>
      </c>
      <c r="U1312" s="16">
        <v>2.0649999999999999</v>
      </c>
      <c r="V1312" s="16">
        <v>2.1549999999999998</v>
      </c>
      <c r="W1312" s="16">
        <v>1.79</v>
      </c>
      <c r="X1312" s="16">
        <v>1.79</v>
      </c>
      <c r="Y1312" s="16">
        <v>1.97</v>
      </c>
      <c r="AA1312" s="1">
        <v>2.36</v>
      </c>
      <c r="AE1312" s="9">
        <v>2.2679999999999998</v>
      </c>
      <c r="AF1312" s="9">
        <v>1.8454633916447598</v>
      </c>
      <c r="AG1312" s="9">
        <v>2.323</v>
      </c>
      <c r="AH1312" s="9">
        <v>2.0779999999999998</v>
      </c>
      <c r="AI1312" s="9">
        <v>1.9679999999999997</v>
      </c>
      <c r="AJ1312" s="9">
        <v>1.8679999999999999</v>
      </c>
      <c r="AK1312" s="9">
        <v>2.1679999999999997</v>
      </c>
      <c r="AL1312" s="9">
        <v>2.2429999999999999</v>
      </c>
      <c r="AM1312" s="9">
        <v>2.2529999999999997</v>
      </c>
      <c r="AN1312" s="9">
        <v>2.0879999999999996</v>
      </c>
      <c r="AO1312" s="9">
        <v>2.488</v>
      </c>
      <c r="AP1312" s="9">
        <v>2.7729999999999997</v>
      </c>
      <c r="AQ1312" s="9">
        <v>2.1079999999999997</v>
      </c>
      <c r="AR1312" s="9">
        <v>2.1179999999999999</v>
      </c>
      <c r="AS1312" s="9">
        <v>2.2805</v>
      </c>
      <c r="AT1312" s="9">
        <v>2.2704999999999997</v>
      </c>
      <c r="AU1312" s="9">
        <v>2.4779999999999998</v>
      </c>
      <c r="AV1312" s="9">
        <v>2.7029999999999998</v>
      </c>
      <c r="AW1312" s="9">
        <v>2.258</v>
      </c>
      <c r="AX1312" s="9">
        <v>2.238</v>
      </c>
      <c r="AY1312" s="9">
        <v>2.3779999999999997</v>
      </c>
      <c r="BE1312" s="9" t="e">
        <v>#N/A</v>
      </c>
      <c r="BF1312" s="9" t="e">
        <v>#N/A</v>
      </c>
      <c r="BG1312" s="9" t="e">
        <v>#N/A</v>
      </c>
      <c r="BH1312" s="9" t="e">
        <v>#N/A</v>
      </c>
      <c r="BI1312" s="9" t="e">
        <v>#N/A</v>
      </c>
      <c r="BJ1312" s="9" t="e">
        <v>#N/A</v>
      </c>
      <c r="BK1312" s="9" t="e">
        <v>#N/A</v>
      </c>
      <c r="BL1312" s="9" t="e">
        <v>#N/A</v>
      </c>
      <c r="BM1312" s="9" t="e">
        <v>#N/A</v>
      </c>
      <c r="BN1312" s="9" t="e">
        <v>#N/A</v>
      </c>
      <c r="BO1312" s="9" t="e">
        <v>#N/A</v>
      </c>
      <c r="BP1312" s="9" t="e">
        <v>#N/A</v>
      </c>
      <c r="BQ1312" s="9" t="e">
        <v>#N/A</v>
      </c>
      <c r="BR1312" s="9" t="e">
        <v>#N/A</v>
      </c>
      <c r="BS1312" s="9" t="e">
        <v>#N/A</v>
      </c>
      <c r="BT1312" s="9" t="e">
        <v>#N/A</v>
      </c>
      <c r="BU1312" s="9" t="e">
        <v>#N/A</v>
      </c>
      <c r="BV1312" s="9" t="e">
        <v>#N/A</v>
      </c>
      <c r="BW1312" s="9" t="e">
        <v>#N/A</v>
      </c>
      <c r="BX1312" s="9" t="e">
        <v>#N/A</v>
      </c>
      <c r="BY1312" s="9" t="e">
        <v>#N/A</v>
      </c>
      <c r="CA1312" s="9" t="e">
        <v>#N/A</v>
      </c>
      <c r="CB1312" s="9" t="e">
        <v>#N/A</v>
      </c>
      <c r="CC1312" s="9" t="e">
        <v>#N/A</v>
      </c>
      <c r="CD1312" s="9" t="e">
        <v>#N/A</v>
      </c>
      <c r="CE1312" s="9" t="e">
        <v>#N/A</v>
      </c>
      <c r="CF1312" s="9" t="e">
        <v>#N/A</v>
      </c>
      <c r="CG1312" s="9" t="e">
        <v>#N/A</v>
      </c>
      <c r="CH1312" s="9" t="e">
        <v>#N/A</v>
      </c>
      <c r="CI1312" s="9" t="e">
        <v>#N/A</v>
      </c>
      <c r="CJ1312" s="9" t="e">
        <v>#N/A</v>
      </c>
      <c r="CK1312" s="9" t="e">
        <v>#N/A</v>
      </c>
      <c r="CL1312" s="169" t="e">
        <v>#N/A</v>
      </c>
      <c r="CM1312" s="9" t="e">
        <v>#N/A</v>
      </c>
      <c r="CN1312" s="9" t="e">
        <v>#N/A</v>
      </c>
      <c r="CO1312" s="9" t="e">
        <v>#N/A</v>
      </c>
      <c r="CP1312" s="9" t="e">
        <v>#N/A</v>
      </c>
      <c r="CQ1312" s="9" t="e">
        <v>#N/A</v>
      </c>
      <c r="CR1312" s="9" t="e">
        <v>#N/A</v>
      </c>
      <c r="CS1312" s="9" t="e">
        <v>#N/A</v>
      </c>
      <c r="CT1312" s="9" t="e">
        <v>#N/A</v>
      </c>
      <c r="CU1312" s="9" t="e">
        <v>#N/A</v>
      </c>
    </row>
    <row r="1313" spans="1:103" ht="10.5" hidden="1" customHeight="1" x14ac:dyDescent="0.25">
      <c r="A1313" s="8">
        <v>37167</v>
      </c>
      <c r="B1313" s="5">
        <f t="shared" si="48"/>
        <v>1307</v>
      </c>
      <c r="C1313" s="9"/>
      <c r="E1313" s="16">
        <v>2.04</v>
      </c>
      <c r="F1313" s="16">
        <v>1.595</v>
      </c>
      <c r="G1313" s="16">
        <v>2.11</v>
      </c>
      <c r="H1313" s="16">
        <v>1.82</v>
      </c>
      <c r="I1313" s="16">
        <v>1.7</v>
      </c>
      <c r="J1313" s="16">
        <v>1.62</v>
      </c>
      <c r="K1313" s="16">
        <v>1.89</v>
      </c>
      <c r="L1313" s="16">
        <v>2</v>
      </c>
      <c r="M1313" s="16">
        <v>1.98</v>
      </c>
      <c r="N1313" s="16">
        <v>1.64</v>
      </c>
      <c r="O1313" s="16">
        <v>2.19</v>
      </c>
      <c r="P1313" s="16">
        <v>2.3149999999999999</v>
      </c>
      <c r="Q1313" s="16">
        <v>1.85</v>
      </c>
      <c r="R1313" s="16">
        <v>1.8</v>
      </c>
      <c r="S1313" s="16">
        <v>2.04</v>
      </c>
      <c r="T1313" s="16">
        <v>2.04</v>
      </c>
      <c r="U1313" s="16">
        <v>2.21</v>
      </c>
      <c r="V1313" s="16">
        <v>2.2949999999999999</v>
      </c>
      <c r="W1313" s="16">
        <v>1.97</v>
      </c>
      <c r="X1313" s="16">
        <v>1.97</v>
      </c>
      <c r="Y1313" s="16">
        <v>2</v>
      </c>
      <c r="AA1313" s="1">
        <v>2.23</v>
      </c>
      <c r="AE1313" s="9">
        <v>2.3199999999999998</v>
      </c>
      <c r="AF1313" s="9">
        <v>1.9</v>
      </c>
      <c r="AG1313" s="9">
        <v>2.38</v>
      </c>
      <c r="AH1313" s="9">
        <v>2.1349999999999998</v>
      </c>
      <c r="AI1313" s="9">
        <v>2.0049999999999999</v>
      </c>
      <c r="AJ1313" s="9">
        <v>1.91</v>
      </c>
      <c r="AK1313" s="9">
        <v>2.21</v>
      </c>
      <c r="AL1313" s="9">
        <v>2.2949999999999999</v>
      </c>
      <c r="AM1313" s="9">
        <v>2.2799999999999998</v>
      </c>
      <c r="AN1313" s="9">
        <v>2.1349999999999998</v>
      </c>
      <c r="AO1313" s="9">
        <v>2.54</v>
      </c>
      <c r="AP1313" s="9">
        <v>2.8250000000000002</v>
      </c>
      <c r="AQ1313" s="9">
        <v>2.17</v>
      </c>
      <c r="AR1313" s="9">
        <v>2.1549999999999998</v>
      </c>
      <c r="AS1313" s="9">
        <v>2.3330000000000002</v>
      </c>
      <c r="AT1313" s="9">
        <v>2.323</v>
      </c>
      <c r="AU1313" s="9">
        <v>2.5299999999999998</v>
      </c>
      <c r="AV1313" s="9">
        <v>2.7549999999999999</v>
      </c>
      <c r="AW1313" s="9">
        <v>2.31</v>
      </c>
      <c r="AX1313" s="9">
        <v>2.29</v>
      </c>
      <c r="AY1313" s="9">
        <v>2.415</v>
      </c>
      <c r="BE1313" s="9" t="e">
        <v>#N/A</v>
      </c>
      <c r="BF1313" s="9" t="e">
        <v>#N/A</v>
      </c>
      <c r="BG1313" s="9" t="e">
        <v>#N/A</v>
      </c>
      <c r="BH1313" s="9" t="e">
        <v>#N/A</v>
      </c>
      <c r="BI1313" s="9" t="e">
        <v>#N/A</v>
      </c>
      <c r="BJ1313" s="9" t="e">
        <v>#N/A</v>
      </c>
      <c r="BK1313" s="9" t="e">
        <v>#N/A</v>
      </c>
      <c r="BL1313" s="9" t="e">
        <v>#N/A</v>
      </c>
      <c r="BM1313" s="9" t="e">
        <v>#N/A</v>
      </c>
      <c r="BN1313" s="9" t="e">
        <v>#N/A</v>
      </c>
      <c r="BO1313" s="9" t="e">
        <v>#N/A</v>
      </c>
      <c r="BP1313" s="9" t="e">
        <v>#N/A</v>
      </c>
      <c r="BQ1313" s="9" t="e">
        <v>#N/A</v>
      </c>
      <c r="BR1313" s="9" t="e">
        <v>#N/A</v>
      </c>
      <c r="BS1313" s="9" t="e">
        <v>#N/A</v>
      </c>
      <c r="BT1313" s="9" t="e">
        <v>#N/A</v>
      </c>
      <c r="BU1313" s="9" t="e">
        <v>#N/A</v>
      </c>
      <c r="BV1313" s="9" t="e">
        <v>#N/A</v>
      </c>
      <c r="BW1313" s="9" t="e">
        <v>#N/A</v>
      </c>
      <c r="BX1313" s="9" t="e">
        <v>#N/A</v>
      </c>
      <c r="BY1313" s="9" t="e">
        <v>#N/A</v>
      </c>
      <c r="CA1313" s="9" t="e">
        <v>#N/A</v>
      </c>
      <c r="CB1313" s="9" t="e">
        <v>#N/A</v>
      </c>
      <c r="CC1313" s="9" t="e">
        <v>#N/A</v>
      </c>
      <c r="CD1313" s="9" t="e">
        <v>#N/A</v>
      </c>
      <c r="CE1313" s="9" t="e">
        <v>#N/A</v>
      </c>
      <c r="CF1313" s="9" t="e">
        <v>#N/A</v>
      </c>
      <c r="CG1313" s="9" t="e">
        <v>#N/A</v>
      </c>
      <c r="CH1313" s="9" t="e">
        <v>#N/A</v>
      </c>
      <c r="CI1313" s="9" t="e">
        <v>#N/A</v>
      </c>
      <c r="CJ1313" s="9" t="e">
        <v>#N/A</v>
      </c>
      <c r="CK1313" s="9" t="e">
        <v>#N/A</v>
      </c>
      <c r="CL1313" s="169" t="e">
        <v>#N/A</v>
      </c>
      <c r="CM1313" s="9" t="e">
        <v>#N/A</v>
      </c>
      <c r="CN1313" s="9" t="e">
        <v>#N/A</v>
      </c>
      <c r="CO1313" s="9" t="e">
        <v>#N/A</v>
      </c>
      <c r="CP1313" s="9" t="e">
        <v>#N/A</v>
      </c>
      <c r="CQ1313" s="9" t="e">
        <v>#N/A</v>
      </c>
      <c r="CR1313" s="9" t="e">
        <v>#N/A</v>
      </c>
      <c r="CS1313" s="9" t="e">
        <v>#N/A</v>
      </c>
      <c r="CT1313" s="9" t="e">
        <v>#N/A</v>
      </c>
      <c r="CU1313" s="9" t="e">
        <v>#N/A</v>
      </c>
    </row>
    <row r="1314" spans="1:103" ht="10.5" hidden="1" customHeight="1" x14ac:dyDescent="0.25">
      <c r="A1314" s="8">
        <v>37168</v>
      </c>
      <c r="B1314" s="5">
        <f t="shared" ref="B1314:B1352" si="55">B1313+1</f>
        <v>1308</v>
      </c>
      <c r="C1314" s="9"/>
      <c r="E1314" s="16">
        <v>2.15</v>
      </c>
      <c r="F1314" s="16">
        <v>1.7629999999999999</v>
      </c>
      <c r="G1314" s="16">
        <v>2.1850000000000001</v>
      </c>
      <c r="H1314" s="16">
        <v>1.9475</v>
      </c>
      <c r="I1314" s="16">
        <v>1.84</v>
      </c>
      <c r="J1314" s="16">
        <v>1.73</v>
      </c>
      <c r="K1314" s="16">
        <v>2</v>
      </c>
      <c r="L1314" s="16">
        <v>2.11</v>
      </c>
      <c r="M1314" s="16">
        <v>2.09</v>
      </c>
      <c r="N1314" s="16">
        <v>1.79</v>
      </c>
      <c r="O1314" s="16">
        <v>2.2999999999999998</v>
      </c>
      <c r="P1314" s="16">
        <v>2.4300000000000002</v>
      </c>
      <c r="Q1314" s="16">
        <v>1.96</v>
      </c>
      <c r="R1314" s="16">
        <v>1.93</v>
      </c>
      <c r="S1314" s="16">
        <v>2.16</v>
      </c>
      <c r="T1314" s="16">
        <v>2.16</v>
      </c>
      <c r="U1314" s="16">
        <v>2.3199999999999998</v>
      </c>
      <c r="V1314" s="16">
        <v>2.4049999999999998</v>
      </c>
      <c r="W1314" s="16">
        <v>2.0699999999999998</v>
      </c>
      <c r="X1314" s="16">
        <v>2.0699999999999998</v>
      </c>
      <c r="Y1314" s="16">
        <v>2.1</v>
      </c>
      <c r="AA1314" s="1">
        <v>2.2799999999999998</v>
      </c>
      <c r="AE1314" s="9">
        <v>2.4140000000000001</v>
      </c>
      <c r="AF1314" s="9">
        <v>2.0028912919870501</v>
      </c>
      <c r="AG1314" s="9">
        <v>2.4740000000000002</v>
      </c>
      <c r="AH1314" s="9">
        <v>2.2290000000000001</v>
      </c>
      <c r="AI1314" s="9">
        <v>2.1040000000000001</v>
      </c>
      <c r="AJ1314" s="9">
        <v>2.004</v>
      </c>
      <c r="AK1314" s="9">
        <v>2.3040000000000003</v>
      </c>
      <c r="AL1314" s="9">
        <v>2.3865000000000003</v>
      </c>
      <c r="AM1314" s="9">
        <v>2.3840000000000003</v>
      </c>
      <c r="AN1314" s="9">
        <v>2.2290000000000001</v>
      </c>
      <c r="AO1314" s="9">
        <v>2.6340000000000003</v>
      </c>
      <c r="AP1314" s="9">
        <v>2.9240000000000004</v>
      </c>
      <c r="AQ1314" s="9">
        <v>2.2640000000000002</v>
      </c>
      <c r="AR1314" s="9">
        <v>2.254</v>
      </c>
      <c r="AS1314" s="9">
        <v>2.4290000000000003</v>
      </c>
      <c r="AT1314" s="9">
        <v>2.4165000000000001</v>
      </c>
      <c r="AU1314" s="9">
        <v>2.6240000000000001</v>
      </c>
      <c r="AV1314" s="9">
        <v>2.8440000000000003</v>
      </c>
      <c r="AW1314" s="9">
        <v>2.4040000000000004</v>
      </c>
      <c r="AX1314" s="9">
        <v>2.3840000000000003</v>
      </c>
      <c r="AY1314" s="9">
        <v>2.5090000000000003</v>
      </c>
      <c r="BE1314" s="9" t="e">
        <v>#N/A</v>
      </c>
      <c r="BF1314" s="9" t="e">
        <v>#N/A</v>
      </c>
      <c r="BG1314" s="9" t="e">
        <v>#N/A</v>
      </c>
      <c r="BH1314" s="9" t="e">
        <v>#N/A</v>
      </c>
      <c r="BI1314" s="9" t="e">
        <v>#N/A</v>
      </c>
      <c r="BJ1314" s="9" t="e">
        <v>#N/A</v>
      </c>
      <c r="BK1314" s="9" t="e">
        <v>#N/A</v>
      </c>
      <c r="BL1314" s="9" t="e">
        <v>#N/A</v>
      </c>
      <c r="BM1314" s="9" t="e">
        <v>#N/A</v>
      </c>
      <c r="BN1314" s="9" t="e">
        <v>#N/A</v>
      </c>
      <c r="BO1314" s="9" t="e">
        <v>#N/A</v>
      </c>
      <c r="BP1314" s="9" t="e">
        <v>#N/A</v>
      </c>
      <c r="BQ1314" s="9" t="e">
        <v>#N/A</v>
      </c>
      <c r="BR1314" s="9" t="e">
        <v>#N/A</v>
      </c>
      <c r="BS1314" s="9" t="e">
        <v>#N/A</v>
      </c>
      <c r="BT1314" s="9" t="e">
        <v>#N/A</v>
      </c>
      <c r="BU1314" s="9" t="e">
        <v>#N/A</v>
      </c>
      <c r="BV1314" s="9" t="e">
        <v>#N/A</v>
      </c>
      <c r="BW1314" s="9" t="e">
        <v>#N/A</v>
      </c>
      <c r="BX1314" s="9" t="e">
        <v>#N/A</v>
      </c>
      <c r="BY1314" s="9" t="e">
        <v>#N/A</v>
      </c>
      <c r="CA1314" s="9" t="e">
        <v>#N/A</v>
      </c>
      <c r="CB1314" s="9" t="e">
        <v>#N/A</v>
      </c>
      <c r="CC1314" s="9" t="e">
        <v>#N/A</v>
      </c>
      <c r="CD1314" s="9" t="e">
        <v>#N/A</v>
      </c>
      <c r="CE1314" s="9" t="e">
        <v>#N/A</v>
      </c>
      <c r="CF1314" s="9" t="e">
        <v>#N/A</v>
      </c>
      <c r="CG1314" s="9" t="e">
        <v>#N/A</v>
      </c>
      <c r="CH1314" s="9" t="e">
        <v>#N/A</v>
      </c>
      <c r="CI1314" s="9" t="e">
        <v>#N/A</v>
      </c>
      <c r="CJ1314" s="9" t="e">
        <v>#N/A</v>
      </c>
      <c r="CK1314" s="9" t="e">
        <v>#N/A</v>
      </c>
      <c r="CL1314" s="169" t="e">
        <v>#N/A</v>
      </c>
      <c r="CM1314" s="9" t="e">
        <v>#N/A</v>
      </c>
      <c r="CN1314" s="9" t="e">
        <v>#N/A</v>
      </c>
      <c r="CO1314" s="9" t="e">
        <v>#N/A</v>
      </c>
      <c r="CP1314" s="9" t="e">
        <v>#N/A</v>
      </c>
      <c r="CQ1314" s="9" t="e">
        <v>#N/A</v>
      </c>
      <c r="CR1314" s="9" t="e">
        <v>#N/A</v>
      </c>
      <c r="CS1314" s="9" t="e">
        <v>#N/A</v>
      </c>
      <c r="CT1314" s="9" t="e">
        <v>#N/A</v>
      </c>
      <c r="CU1314" s="9" t="e">
        <v>#N/A</v>
      </c>
    </row>
    <row r="1315" spans="1:103" ht="10.5" hidden="1" customHeight="1" x14ac:dyDescent="0.25">
      <c r="A1315" s="8">
        <v>37169</v>
      </c>
      <c r="B1315" s="5">
        <f t="shared" si="55"/>
        <v>1309</v>
      </c>
      <c r="C1315" s="9"/>
      <c r="E1315" s="16">
        <v>1.98</v>
      </c>
      <c r="F1315" s="16">
        <v>1.621</v>
      </c>
      <c r="G1315" s="16">
        <v>2</v>
      </c>
      <c r="H1315" s="16">
        <v>1.8</v>
      </c>
      <c r="I1315" s="16">
        <v>1.68</v>
      </c>
      <c r="J1315" s="16">
        <v>1.5549999999999999</v>
      </c>
      <c r="K1315" s="16">
        <v>1.8</v>
      </c>
      <c r="L1315" s="16">
        <v>1.94</v>
      </c>
      <c r="M1315" s="16">
        <v>1.93</v>
      </c>
      <c r="N1315" s="16">
        <v>1.62</v>
      </c>
      <c r="O1315" s="16">
        <v>2.14</v>
      </c>
      <c r="P1315" s="16">
        <v>2.2799999999999998</v>
      </c>
      <c r="Q1315" s="16">
        <v>1.78</v>
      </c>
      <c r="R1315" s="16">
        <v>1.87</v>
      </c>
      <c r="S1315" s="16">
        <v>1.99</v>
      </c>
      <c r="T1315" s="16">
        <v>1.99</v>
      </c>
      <c r="U1315" s="16">
        <v>2.16</v>
      </c>
      <c r="V1315" s="16">
        <v>2.2349999999999999</v>
      </c>
      <c r="W1315" s="16">
        <v>1.9</v>
      </c>
      <c r="X1315" s="16">
        <v>1.9</v>
      </c>
      <c r="Y1315" s="16">
        <v>1.95</v>
      </c>
      <c r="AE1315" s="9">
        <v>2.2269999999999999</v>
      </c>
      <c r="AF1315" s="9">
        <v>1.8299881031835299</v>
      </c>
      <c r="AG1315" s="9">
        <v>2.282</v>
      </c>
      <c r="AH1315" s="9">
        <v>2.0419999999999998</v>
      </c>
      <c r="AI1315" s="9">
        <v>1.9269999999999998</v>
      </c>
      <c r="AJ1315" s="9">
        <v>1.8369999999999997</v>
      </c>
      <c r="AK1315" s="9">
        <v>2.117</v>
      </c>
      <c r="AL1315" s="9">
        <v>2.1995</v>
      </c>
      <c r="AM1315" s="9">
        <v>2.1919999999999997</v>
      </c>
      <c r="AN1315" s="9">
        <v>2.0419999999999998</v>
      </c>
      <c r="AO1315" s="9">
        <v>2.4470000000000001</v>
      </c>
      <c r="AP1315" s="9">
        <v>2.7370000000000001</v>
      </c>
      <c r="AQ1315" s="9">
        <v>2.077</v>
      </c>
      <c r="AR1315" s="9">
        <v>2.0619999999999998</v>
      </c>
      <c r="AS1315" s="9">
        <v>2.242</v>
      </c>
      <c r="AT1315" s="9">
        <v>2.2294999999999998</v>
      </c>
      <c r="AU1315" s="9">
        <v>2.4369999999999998</v>
      </c>
      <c r="AV1315" s="9">
        <v>2.657</v>
      </c>
      <c r="AW1315" s="9">
        <v>2.2170000000000001</v>
      </c>
      <c r="AX1315" s="9">
        <v>2.1970000000000001</v>
      </c>
      <c r="AY1315" s="9">
        <v>2.2919999999999998</v>
      </c>
      <c r="BE1315" s="9" t="e">
        <v>#N/A</v>
      </c>
      <c r="BF1315" s="9" t="e">
        <v>#N/A</v>
      </c>
      <c r="BG1315" s="9" t="e">
        <v>#N/A</v>
      </c>
      <c r="BH1315" s="9" t="e">
        <v>#N/A</v>
      </c>
      <c r="BI1315" s="9" t="e">
        <v>#N/A</v>
      </c>
      <c r="BJ1315" s="9" t="e">
        <v>#N/A</v>
      </c>
      <c r="BK1315" s="9" t="e">
        <v>#N/A</v>
      </c>
      <c r="BL1315" s="9" t="e">
        <v>#N/A</v>
      </c>
      <c r="BM1315" s="9" t="e">
        <v>#N/A</v>
      </c>
      <c r="BN1315" s="9" t="e">
        <v>#N/A</v>
      </c>
      <c r="BO1315" s="9" t="e">
        <v>#N/A</v>
      </c>
      <c r="BP1315" s="9" t="e">
        <v>#N/A</v>
      </c>
      <c r="BQ1315" s="9" t="e">
        <v>#N/A</v>
      </c>
      <c r="BR1315" s="9" t="e">
        <v>#N/A</v>
      </c>
      <c r="BS1315" s="9" t="e">
        <v>#N/A</v>
      </c>
      <c r="BT1315" s="9" t="e">
        <v>#N/A</v>
      </c>
      <c r="BU1315" s="9" t="e">
        <v>#N/A</v>
      </c>
      <c r="BV1315" s="9" t="e">
        <v>#N/A</v>
      </c>
      <c r="BW1315" s="9" t="e">
        <v>#N/A</v>
      </c>
      <c r="BX1315" s="9" t="e">
        <v>#N/A</v>
      </c>
      <c r="BY1315" s="9" t="e">
        <v>#N/A</v>
      </c>
      <c r="CA1315" s="9" t="e">
        <v>#N/A</v>
      </c>
      <c r="CB1315" s="9" t="e">
        <v>#N/A</v>
      </c>
      <c r="CC1315" s="9" t="e">
        <v>#N/A</v>
      </c>
      <c r="CD1315" s="9" t="e">
        <v>#N/A</v>
      </c>
      <c r="CE1315" s="9" t="e">
        <v>#N/A</v>
      </c>
      <c r="CF1315" s="9" t="e">
        <v>#N/A</v>
      </c>
      <c r="CG1315" s="9" t="e">
        <v>#N/A</v>
      </c>
      <c r="CH1315" s="9" t="e">
        <v>#N/A</v>
      </c>
      <c r="CI1315" s="9" t="e">
        <v>#N/A</v>
      </c>
      <c r="CJ1315" s="9" t="e">
        <v>#N/A</v>
      </c>
      <c r="CK1315" s="9" t="e">
        <v>#N/A</v>
      </c>
      <c r="CL1315" s="169" t="e">
        <v>#N/A</v>
      </c>
      <c r="CM1315" s="9" t="e">
        <v>#N/A</v>
      </c>
      <c r="CN1315" s="9" t="e">
        <v>#N/A</v>
      </c>
      <c r="CO1315" s="9" t="e">
        <v>#N/A</v>
      </c>
      <c r="CP1315" s="9" t="e">
        <v>#N/A</v>
      </c>
      <c r="CQ1315" s="9" t="e">
        <v>#N/A</v>
      </c>
      <c r="CR1315" s="9" t="e">
        <v>#N/A</v>
      </c>
      <c r="CS1315" s="9" t="e">
        <v>#N/A</v>
      </c>
      <c r="CT1315" s="9" t="e">
        <v>#N/A</v>
      </c>
      <c r="CU1315" s="9" t="e">
        <v>#N/A</v>
      </c>
    </row>
    <row r="1316" spans="1:103" ht="10.5" hidden="1" customHeight="1" x14ac:dyDescent="0.25">
      <c r="A1316" s="8">
        <v>37172</v>
      </c>
      <c r="B1316" s="5">
        <f t="shared" si="55"/>
        <v>1310</v>
      </c>
      <c r="C1316" s="9"/>
      <c r="E1316" s="16">
        <v>2.0699999999999998</v>
      </c>
      <c r="F1316" s="16">
        <v>1.569</v>
      </c>
      <c r="G1316" s="16">
        <v>2.105</v>
      </c>
      <c r="H1316" s="16">
        <v>1.71</v>
      </c>
      <c r="I1316" s="16">
        <v>1.55</v>
      </c>
      <c r="J1316" s="16">
        <v>1.45</v>
      </c>
      <c r="K1316" s="16">
        <v>1.87</v>
      </c>
      <c r="L1316" s="16">
        <v>2.02</v>
      </c>
      <c r="M1316" s="16">
        <v>1.87</v>
      </c>
      <c r="N1316" s="16">
        <v>1.6</v>
      </c>
      <c r="O1316" s="16">
        <v>2.2349999999999999</v>
      </c>
      <c r="P1316" s="16">
        <v>2.395</v>
      </c>
      <c r="Q1316" s="16">
        <v>1.81</v>
      </c>
      <c r="R1316" s="16">
        <v>1.68</v>
      </c>
      <c r="S1316" s="16">
        <v>2.09</v>
      </c>
      <c r="T1316" s="16">
        <v>2.09</v>
      </c>
      <c r="U1316" s="16">
        <v>2.2599999999999998</v>
      </c>
      <c r="V1316" s="16">
        <v>2.37</v>
      </c>
      <c r="W1316" s="16">
        <v>1.93</v>
      </c>
      <c r="X1316" s="16">
        <v>1.93</v>
      </c>
      <c r="Y1316" s="16">
        <v>1.94</v>
      </c>
      <c r="AE1316" s="9">
        <v>2.27</v>
      </c>
      <c r="AF1316" s="9">
        <v>1.8571327741753201</v>
      </c>
      <c r="AG1316" s="9">
        <v>2.3250000000000002</v>
      </c>
      <c r="AH1316" s="9">
        <v>2.0750000000000002</v>
      </c>
      <c r="AI1316" s="9">
        <v>1.95</v>
      </c>
      <c r="AJ1316" s="9">
        <v>1.865</v>
      </c>
      <c r="AK1316" s="9">
        <v>2.16</v>
      </c>
      <c r="AL1316" s="9">
        <v>2.2425000000000002</v>
      </c>
      <c r="AM1316" s="9">
        <v>2.2000000000000002</v>
      </c>
      <c r="AN1316" s="9">
        <v>2.08</v>
      </c>
      <c r="AO1316" s="9">
        <v>2.4824999999999999</v>
      </c>
      <c r="AP1316" s="9">
        <v>2.7749999999999999</v>
      </c>
      <c r="AQ1316" s="9">
        <v>2.1150000000000002</v>
      </c>
      <c r="AR1316" s="9">
        <v>2.1</v>
      </c>
      <c r="AS1316" s="9">
        <v>2.2850000000000001</v>
      </c>
      <c r="AT1316" s="9">
        <v>2.2725</v>
      </c>
      <c r="AU1316" s="9">
        <v>2.4975000000000001</v>
      </c>
      <c r="AV1316" s="9">
        <v>2.69</v>
      </c>
      <c r="AW1316" s="9">
        <v>2.2599999999999998</v>
      </c>
      <c r="AX1316" s="9">
        <v>2.2400000000000002</v>
      </c>
      <c r="AY1316" s="9">
        <v>2.3050000000000002</v>
      </c>
      <c r="BE1316" s="9" t="e">
        <v>#N/A</v>
      </c>
      <c r="BF1316" s="9" t="e">
        <v>#N/A</v>
      </c>
      <c r="BG1316" s="9" t="e">
        <v>#N/A</v>
      </c>
      <c r="BH1316" s="9" t="e">
        <v>#N/A</v>
      </c>
      <c r="BI1316" s="9" t="e">
        <v>#N/A</v>
      </c>
      <c r="BJ1316" s="9" t="e">
        <v>#N/A</v>
      </c>
      <c r="BK1316" s="9" t="e">
        <v>#N/A</v>
      </c>
      <c r="BL1316" s="9" t="e">
        <v>#N/A</v>
      </c>
      <c r="BM1316" s="9" t="e">
        <v>#N/A</v>
      </c>
      <c r="BN1316" s="9" t="e">
        <v>#N/A</v>
      </c>
      <c r="BO1316" s="9" t="e">
        <v>#N/A</v>
      </c>
      <c r="BP1316" s="9" t="e">
        <v>#N/A</v>
      </c>
      <c r="BQ1316" s="9" t="e">
        <v>#N/A</v>
      </c>
      <c r="BR1316" s="9" t="e">
        <v>#N/A</v>
      </c>
      <c r="BS1316" s="9" t="e">
        <v>#N/A</v>
      </c>
      <c r="BT1316" s="9" t="e">
        <v>#N/A</v>
      </c>
      <c r="BU1316" s="9" t="e">
        <v>#N/A</v>
      </c>
      <c r="BV1316" s="9" t="e">
        <v>#N/A</v>
      </c>
      <c r="BW1316" s="9" t="e">
        <v>#N/A</v>
      </c>
      <c r="BX1316" s="9" t="e">
        <v>#N/A</v>
      </c>
      <c r="BY1316" s="9" t="e">
        <v>#N/A</v>
      </c>
      <c r="CA1316" s="9" t="e">
        <v>#N/A</v>
      </c>
      <c r="CB1316" s="9" t="e">
        <v>#N/A</v>
      </c>
      <c r="CC1316" s="9" t="e">
        <v>#N/A</v>
      </c>
      <c r="CD1316" s="9" t="e">
        <v>#N/A</v>
      </c>
      <c r="CE1316" s="9" t="e">
        <v>#N/A</v>
      </c>
      <c r="CF1316" s="9" t="e">
        <v>#N/A</v>
      </c>
      <c r="CG1316" s="9" t="e">
        <v>#N/A</v>
      </c>
      <c r="CH1316" s="9" t="e">
        <v>#N/A</v>
      </c>
      <c r="CI1316" s="9" t="e">
        <v>#N/A</v>
      </c>
      <c r="CJ1316" s="9" t="e">
        <v>#N/A</v>
      </c>
      <c r="CK1316" s="9" t="e">
        <v>#N/A</v>
      </c>
      <c r="CL1316" s="169" t="e">
        <v>#N/A</v>
      </c>
      <c r="CM1316" s="9" t="e">
        <v>#N/A</v>
      </c>
      <c r="CN1316" s="9" t="e">
        <v>#N/A</v>
      </c>
      <c r="CO1316" s="9" t="e">
        <v>#N/A</v>
      </c>
      <c r="CP1316" s="9" t="e">
        <v>#N/A</v>
      </c>
      <c r="CQ1316" s="9" t="e">
        <v>#N/A</v>
      </c>
      <c r="CR1316" s="9" t="e">
        <v>#N/A</v>
      </c>
      <c r="CS1316" s="9" t="e">
        <v>#N/A</v>
      </c>
      <c r="CT1316" s="9" t="e">
        <v>#N/A</v>
      </c>
      <c r="CU1316" s="9" t="e">
        <v>#N/A</v>
      </c>
    </row>
    <row r="1317" spans="1:103" ht="10.5" hidden="1" customHeight="1" x14ac:dyDescent="0.25">
      <c r="A1317" s="8">
        <v>37173</v>
      </c>
      <c r="B1317" s="5">
        <f t="shared" si="55"/>
        <v>1311</v>
      </c>
      <c r="C1317" s="9"/>
      <c r="E1317" s="16">
        <v>2.19</v>
      </c>
      <c r="F1317" s="16">
        <v>1.585</v>
      </c>
      <c r="G1317" s="16">
        <v>2.2250000000000001</v>
      </c>
      <c r="H1317" s="16">
        <v>1.82</v>
      </c>
      <c r="I1317" s="16">
        <v>1.69</v>
      </c>
      <c r="J1317" s="16">
        <v>1.57</v>
      </c>
      <c r="K1317" s="16">
        <v>1.99</v>
      </c>
      <c r="L1317" s="16">
        <v>2.14</v>
      </c>
      <c r="M1317" s="16">
        <v>1.98</v>
      </c>
      <c r="N1317" s="16">
        <v>1.72</v>
      </c>
      <c r="O1317" s="16">
        <v>2.355</v>
      </c>
      <c r="P1317" s="16">
        <v>2.5099999999999998</v>
      </c>
      <c r="Q1317" s="16">
        <v>1.9</v>
      </c>
      <c r="R1317" s="16">
        <v>1.78</v>
      </c>
      <c r="S1317" s="16">
        <v>2.2200000000000002</v>
      </c>
      <c r="T1317" s="16">
        <v>2.23</v>
      </c>
      <c r="U1317" s="16">
        <v>2.3849999999999998</v>
      </c>
      <c r="V1317" s="16">
        <v>2.4750000000000001</v>
      </c>
      <c r="W1317" s="16">
        <v>2.0499999999999998</v>
      </c>
      <c r="X1317" s="16">
        <v>2.0499999999999998</v>
      </c>
      <c r="Y1317" s="16">
        <v>1.99</v>
      </c>
      <c r="AE1317" s="9">
        <v>2.3879999999999999</v>
      </c>
      <c r="AF1317" s="9">
        <v>1.94657114383407</v>
      </c>
      <c r="AG1317" s="9">
        <v>2.4430000000000001</v>
      </c>
      <c r="AH1317" s="9">
        <v>2.1829999999999998</v>
      </c>
      <c r="AI1317" s="9">
        <v>2.028</v>
      </c>
      <c r="AJ1317" s="9">
        <v>1.9429999999999998</v>
      </c>
      <c r="AK1317" s="9">
        <v>2.278</v>
      </c>
      <c r="AL1317" s="9">
        <v>2.3605</v>
      </c>
      <c r="AM1317" s="9">
        <v>2.2929999999999997</v>
      </c>
      <c r="AN1317" s="9">
        <v>2.1579999999999999</v>
      </c>
      <c r="AO1317" s="9">
        <v>2.6004999999999998</v>
      </c>
      <c r="AP1317" s="9">
        <v>2.9079999999999999</v>
      </c>
      <c r="AQ1317" s="9">
        <v>2.2279999999999998</v>
      </c>
      <c r="AR1317" s="9">
        <v>2.173</v>
      </c>
      <c r="AS1317" s="9">
        <v>2.403</v>
      </c>
      <c r="AT1317" s="9">
        <v>2.3904999999999998</v>
      </c>
      <c r="AU1317" s="9">
        <v>2.6154999999999999</v>
      </c>
      <c r="AV1317" s="9">
        <v>2.823</v>
      </c>
      <c r="AW1317" s="9">
        <v>2.3780000000000001</v>
      </c>
      <c r="AX1317" s="9">
        <v>2.3580000000000001</v>
      </c>
      <c r="AY1317" s="9">
        <v>2.3580000000000001</v>
      </c>
      <c r="BE1317" s="9" t="e">
        <v>#N/A</v>
      </c>
      <c r="BF1317" s="9" t="e">
        <v>#N/A</v>
      </c>
      <c r="BG1317" s="9" t="e">
        <v>#N/A</v>
      </c>
      <c r="BH1317" s="9" t="e">
        <v>#N/A</v>
      </c>
      <c r="BI1317" s="9" t="e">
        <v>#N/A</v>
      </c>
      <c r="BJ1317" s="9" t="e">
        <v>#N/A</v>
      </c>
      <c r="BK1317" s="9" t="e">
        <v>#N/A</v>
      </c>
      <c r="BL1317" s="9" t="e">
        <v>#N/A</v>
      </c>
      <c r="BM1317" s="9" t="e">
        <v>#N/A</v>
      </c>
      <c r="BN1317" s="9" t="e">
        <v>#N/A</v>
      </c>
      <c r="BO1317" s="9" t="e">
        <v>#N/A</v>
      </c>
      <c r="BP1317" s="9" t="e">
        <v>#N/A</v>
      </c>
      <c r="BQ1317" s="9" t="e">
        <v>#N/A</v>
      </c>
      <c r="BR1317" s="9" t="e">
        <v>#N/A</v>
      </c>
      <c r="BS1317" s="9" t="e">
        <v>#N/A</v>
      </c>
      <c r="BT1317" s="9" t="e">
        <v>#N/A</v>
      </c>
      <c r="BU1317" s="9" t="e">
        <v>#N/A</v>
      </c>
      <c r="BV1317" s="9" t="e">
        <v>#N/A</v>
      </c>
      <c r="BW1317" s="9" t="e">
        <v>#N/A</v>
      </c>
      <c r="BX1317" s="9" t="e">
        <v>#N/A</v>
      </c>
      <c r="BY1317" s="9" t="e">
        <v>#N/A</v>
      </c>
      <c r="CA1317" s="9" t="e">
        <v>#N/A</v>
      </c>
      <c r="CB1317" s="9" t="e">
        <v>#N/A</v>
      </c>
      <c r="CC1317" s="9" t="e">
        <v>#N/A</v>
      </c>
      <c r="CD1317" s="9" t="e">
        <v>#N/A</v>
      </c>
      <c r="CE1317" s="9" t="e">
        <v>#N/A</v>
      </c>
      <c r="CF1317" s="9" t="e">
        <v>#N/A</v>
      </c>
      <c r="CG1317" s="9" t="e">
        <v>#N/A</v>
      </c>
      <c r="CH1317" s="9" t="e">
        <v>#N/A</v>
      </c>
      <c r="CI1317" s="9" t="e">
        <v>#N/A</v>
      </c>
      <c r="CJ1317" s="9" t="e">
        <v>#N/A</v>
      </c>
      <c r="CK1317" s="9" t="e">
        <v>#N/A</v>
      </c>
      <c r="CL1317" s="169" t="e">
        <v>#N/A</v>
      </c>
      <c r="CM1317" s="9" t="e">
        <v>#N/A</v>
      </c>
      <c r="CN1317" s="9" t="e">
        <v>#N/A</v>
      </c>
      <c r="CO1317" s="9" t="e">
        <v>#N/A</v>
      </c>
      <c r="CP1317" s="9" t="e">
        <v>#N/A</v>
      </c>
      <c r="CQ1317" s="9" t="e">
        <v>#N/A</v>
      </c>
      <c r="CR1317" s="9" t="e">
        <v>#N/A</v>
      </c>
      <c r="CS1317" s="9" t="e">
        <v>#N/A</v>
      </c>
      <c r="CT1317" s="9" t="e">
        <v>#N/A</v>
      </c>
      <c r="CU1317" s="9" t="e">
        <v>#N/A</v>
      </c>
    </row>
    <row r="1318" spans="1:103" hidden="1" x14ac:dyDescent="0.25">
      <c r="A1318" s="8">
        <v>37174</v>
      </c>
      <c r="B1318" s="5">
        <f t="shared" si="55"/>
        <v>1312</v>
      </c>
      <c r="C1318" s="9"/>
      <c r="E1318" s="16">
        <v>2.2999999999999998</v>
      </c>
      <c r="F1318" s="16">
        <v>1.8839999999999999</v>
      </c>
      <c r="G1318" s="16">
        <v>2.335</v>
      </c>
      <c r="H1318" s="16">
        <v>2</v>
      </c>
      <c r="I1318" s="16">
        <v>1.96</v>
      </c>
      <c r="J1318" s="16">
        <v>1.82</v>
      </c>
      <c r="K1318" s="16">
        <v>2.1</v>
      </c>
      <c r="L1318" s="16">
        <v>2.25</v>
      </c>
      <c r="M1318" s="16">
        <v>2.2799999999999998</v>
      </c>
      <c r="N1318" s="16">
        <v>1.93</v>
      </c>
      <c r="O1318" s="16">
        <v>2.4550000000000001</v>
      </c>
      <c r="P1318" s="16">
        <v>2.62</v>
      </c>
      <c r="Q1318" s="16">
        <v>2.0299999999999998</v>
      </c>
      <c r="R1318" s="16">
        <v>2</v>
      </c>
      <c r="S1318" s="16">
        <v>2.33</v>
      </c>
      <c r="T1318" s="16">
        <v>2.36</v>
      </c>
      <c r="U1318" s="16">
        <v>2.4950000000000001</v>
      </c>
      <c r="V1318" s="16">
        <v>2.6</v>
      </c>
      <c r="W1318" s="16">
        <v>2.16</v>
      </c>
      <c r="X1318" s="16">
        <v>2.16</v>
      </c>
      <c r="Y1318" s="16">
        <v>2.2400000000000002</v>
      </c>
      <c r="AE1318" s="9">
        <v>2.48</v>
      </c>
      <c r="AF1318" s="9">
        <v>2.0448924597342799</v>
      </c>
      <c r="AG1318" s="9">
        <v>2.5350000000000001</v>
      </c>
      <c r="AH1318" s="9">
        <v>2.2749999999999999</v>
      </c>
      <c r="AI1318" s="9">
        <v>2.2000000000000002</v>
      </c>
      <c r="AJ1318" s="9">
        <v>2.1</v>
      </c>
      <c r="AK1318" s="9">
        <v>2.37</v>
      </c>
      <c r="AL1318" s="9">
        <v>2.4525000000000001</v>
      </c>
      <c r="AM1318" s="9">
        <v>2.4950000000000001</v>
      </c>
      <c r="AN1318" s="9">
        <v>2.34</v>
      </c>
      <c r="AO1318" s="9">
        <v>2.6924999999999999</v>
      </c>
      <c r="AP1318" s="9">
        <v>3</v>
      </c>
      <c r="AQ1318" s="9">
        <v>2.3199999999999998</v>
      </c>
      <c r="AR1318" s="9">
        <v>2.34</v>
      </c>
      <c r="AS1318" s="9">
        <v>2.4950000000000001</v>
      </c>
      <c r="AT1318" s="9">
        <v>2.4824999999999999</v>
      </c>
      <c r="AU1318" s="9">
        <v>2.71</v>
      </c>
      <c r="AV1318" s="9">
        <v>2.915</v>
      </c>
      <c r="AW1318" s="9">
        <v>2.4700000000000002</v>
      </c>
      <c r="AX1318" s="9">
        <v>2.4500000000000002</v>
      </c>
      <c r="AY1318" s="9">
        <v>2.5</v>
      </c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</row>
    <row r="1319" spans="1:103" ht="10.5" customHeight="1" x14ac:dyDescent="0.25">
      <c r="A1319" s="8">
        <v>37175</v>
      </c>
      <c r="B1319" s="5">
        <f t="shared" si="55"/>
        <v>1313</v>
      </c>
      <c r="C1319" s="9"/>
      <c r="E1319" s="16">
        <v>2.41</v>
      </c>
      <c r="F1319" s="16">
        <v>2.0510000000000002</v>
      </c>
      <c r="G1319" s="16">
        <v>2.4300000000000002</v>
      </c>
      <c r="H1319" s="16">
        <v>2.11</v>
      </c>
      <c r="I1319" s="16">
        <v>2.06</v>
      </c>
      <c r="J1319" s="16">
        <v>1.9670000000000001</v>
      </c>
      <c r="K1319" s="16">
        <v>2.21</v>
      </c>
      <c r="L1319" s="16">
        <v>2.36</v>
      </c>
      <c r="M1319" s="16">
        <v>2.34</v>
      </c>
      <c r="N1319" s="16">
        <v>2.0299999999999998</v>
      </c>
      <c r="O1319" s="16">
        <v>2.57</v>
      </c>
      <c r="P1319" s="16">
        <v>2.7050000000000001</v>
      </c>
      <c r="Q1319" s="16">
        <v>2.17</v>
      </c>
      <c r="R1319" s="16">
        <v>2.12</v>
      </c>
      <c r="S1319" s="16">
        <v>2.4300000000000002</v>
      </c>
      <c r="T1319" s="16">
        <v>2.44</v>
      </c>
      <c r="U1319" s="16">
        <v>2.5750000000000002</v>
      </c>
      <c r="V1319" s="16">
        <v>2.6749999999999998</v>
      </c>
      <c r="W1319" s="16">
        <v>2.2749999999999999</v>
      </c>
      <c r="X1319" s="16">
        <v>2.2749999999999999</v>
      </c>
      <c r="Y1319" s="16">
        <v>2.31</v>
      </c>
      <c r="AE1319" s="9">
        <v>2.5310000000000001</v>
      </c>
      <c r="AF1319" s="9">
        <v>2.1078872588370401</v>
      </c>
      <c r="AG1319" s="9">
        <v>2.5860000000000003</v>
      </c>
      <c r="AH1319" s="9">
        <v>2.331</v>
      </c>
      <c r="AI1319" s="9">
        <v>2.266</v>
      </c>
      <c r="AJ1319" s="9">
        <v>2.181</v>
      </c>
      <c r="AK1319" s="9">
        <v>2.4210000000000003</v>
      </c>
      <c r="AL1319" s="9">
        <v>2.5035000000000003</v>
      </c>
      <c r="AM1319" s="9">
        <v>2.5409999999999999</v>
      </c>
      <c r="AN1319" s="9">
        <v>2.4260000000000002</v>
      </c>
      <c r="AO1319" s="9">
        <v>2.7435</v>
      </c>
      <c r="AP1319" s="9">
        <v>3.036</v>
      </c>
      <c r="AQ1319" s="9">
        <v>2.371</v>
      </c>
      <c r="AR1319" s="9">
        <v>2.4210000000000003</v>
      </c>
      <c r="AS1319" s="9">
        <v>2.5460000000000003</v>
      </c>
      <c r="AT1319" s="9">
        <v>2.536</v>
      </c>
      <c r="AU1319" s="9">
        <v>2.7610000000000001</v>
      </c>
      <c r="AV1319" s="9">
        <v>2.956</v>
      </c>
      <c r="AW1319" s="9">
        <v>2.5210000000000004</v>
      </c>
      <c r="AX1319" s="9">
        <v>2.5010000000000003</v>
      </c>
      <c r="AY1319" s="9">
        <v>2.581</v>
      </c>
      <c r="BE1319" s="9" t="e">
        <v>#N/A</v>
      </c>
      <c r="BF1319" s="9" t="e">
        <v>#N/A</v>
      </c>
      <c r="BG1319" s="9" t="e">
        <v>#N/A</v>
      </c>
      <c r="BH1319" s="9" t="e">
        <v>#N/A</v>
      </c>
      <c r="BI1319" s="9" t="e">
        <v>#N/A</v>
      </c>
      <c r="BJ1319" s="9" t="e">
        <v>#N/A</v>
      </c>
      <c r="BK1319" s="9" t="e">
        <v>#N/A</v>
      </c>
      <c r="BL1319" s="9" t="e">
        <v>#N/A</v>
      </c>
      <c r="BM1319" s="9" t="e">
        <v>#N/A</v>
      </c>
      <c r="BN1319" s="9" t="e">
        <v>#N/A</v>
      </c>
      <c r="BO1319" s="9" t="e">
        <v>#N/A</v>
      </c>
      <c r="BP1319" s="9" t="e">
        <v>#N/A</v>
      </c>
      <c r="BQ1319" s="9" t="e">
        <v>#N/A</v>
      </c>
      <c r="BR1319" s="9" t="e">
        <v>#N/A</v>
      </c>
      <c r="BS1319" s="9" t="e">
        <v>#N/A</v>
      </c>
      <c r="BT1319" s="9" t="e">
        <v>#N/A</v>
      </c>
      <c r="BU1319" s="9" t="e">
        <v>#N/A</v>
      </c>
      <c r="BV1319" s="9" t="e">
        <v>#N/A</v>
      </c>
      <c r="BW1319" s="9" t="e">
        <v>#N/A</v>
      </c>
      <c r="BX1319" s="9" t="e">
        <v>#N/A</v>
      </c>
      <c r="BY1319" s="9" t="e">
        <v>#N/A</v>
      </c>
      <c r="CA1319" s="9" t="e">
        <v>#N/A</v>
      </c>
      <c r="CB1319" s="9" t="e">
        <v>#N/A</v>
      </c>
      <c r="CC1319" s="9" t="e">
        <v>#N/A</v>
      </c>
      <c r="CD1319" s="9" t="e">
        <v>#N/A</v>
      </c>
      <c r="CE1319" s="9" t="e">
        <v>#N/A</v>
      </c>
      <c r="CF1319" s="9" t="e">
        <v>#N/A</v>
      </c>
      <c r="CG1319" s="9" t="e">
        <v>#N/A</v>
      </c>
      <c r="CH1319" s="9" t="e">
        <v>#N/A</v>
      </c>
      <c r="CI1319" s="9" t="e">
        <v>#N/A</v>
      </c>
      <c r="CJ1319" s="9" t="e">
        <v>#N/A</v>
      </c>
      <c r="CK1319" s="9" t="e">
        <v>#N/A</v>
      </c>
      <c r="CL1319" s="169" t="e">
        <v>#N/A</v>
      </c>
      <c r="CM1319" s="9" t="e">
        <v>#N/A</v>
      </c>
      <c r="CN1319" s="9" t="e">
        <v>#N/A</v>
      </c>
      <c r="CO1319" s="9" t="e">
        <v>#N/A</v>
      </c>
      <c r="CP1319" s="9" t="e">
        <v>#N/A</v>
      </c>
      <c r="CQ1319" s="9" t="e">
        <v>#N/A</v>
      </c>
      <c r="CR1319" s="9" t="e">
        <v>#N/A</v>
      </c>
      <c r="CS1319" s="9" t="e">
        <v>#N/A</v>
      </c>
      <c r="CT1319" s="9" t="e">
        <v>#N/A</v>
      </c>
      <c r="CU1319" s="9" t="e">
        <v>#N/A</v>
      </c>
    </row>
    <row r="1320" spans="1:103" ht="10.5" customHeight="1" x14ac:dyDescent="0.25">
      <c r="A1320" s="8">
        <v>37176</v>
      </c>
      <c r="B1320" s="5">
        <f t="shared" si="55"/>
        <v>1314</v>
      </c>
      <c r="C1320" s="9"/>
      <c r="E1320" s="16">
        <v>2.2999999999999998</v>
      </c>
      <c r="F1320" s="16">
        <v>1.9550000000000001</v>
      </c>
      <c r="G1320" s="16">
        <v>2.3149999999999999</v>
      </c>
      <c r="H1320" s="16">
        <v>2.0499999999999998</v>
      </c>
      <c r="I1320" s="16">
        <v>1.99</v>
      </c>
      <c r="J1320" s="16">
        <v>1.89</v>
      </c>
      <c r="K1320" s="16">
        <v>2.1</v>
      </c>
      <c r="L1320" s="16">
        <v>2.2599999999999998</v>
      </c>
      <c r="M1320" s="16">
        <v>2.2999999999999998</v>
      </c>
      <c r="N1320" s="16">
        <v>1.93</v>
      </c>
      <c r="O1320" s="16">
        <v>2.46</v>
      </c>
      <c r="P1320" s="16">
        <v>2.59</v>
      </c>
      <c r="Q1320" s="16">
        <v>2.08</v>
      </c>
      <c r="R1320" s="16">
        <v>2.08</v>
      </c>
      <c r="S1320" s="16">
        <v>2.2999999999999998</v>
      </c>
      <c r="T1320" s="16">
        <v>2.33</v>
      </c>
      <c r="U1320" s="16">
        <v>2.4649999999999999</v>
      </c>
      <c r="V1320" s="16">
        <v>2.5550000000000002</v>
      </c>
      <c r="W1320" s="16">
        <v>2.165</v>
      </c>
      <c r="X1320" s="16">
        <v>2.165</v>
      </c>
      <c r="Y1320" s="16">
        <v>2.2999999999999998</v>
      </c>
      <c r="AE1320" s="9">
        <v>2.4300000000000002</v>
      </c>
      <c r="AF1320" s="9">
        <v>2.0413820077083003</v>
      </c>
      <c r="AG1320" s="9">
        <v>2.48</v>
      </c>
      <c r="AH1320" s="9">
        <v>2.2450000000000001</v>
      </c>
      <c r="AI1320" s="9">
        <v>2.1949999999999998</v>
      </c>
      <c r="AJ1320" s="9">
        <v>2.13</v>
      </c>
      <c r="AK1320" s="9">
        <v>2.3199999999999998</v>
      </c>
      <c r="AL1320" s="9">
        <v>2.4075000000000002</v>
      </c>
      <c r="AM1320" s="9">
        <v>2.4849999999999999</v>
      </c>
      <c r="AN1320" s="9">
        <v>2.37</v>
      </c>
      <c r="AO1320" s="9">
        <v>2.6425000000000001</v>
      </c>
      <c r="AP1320" s="9">
        <v>2.915</v>
      </c>
      <c r="AQ1320" s="9">
        <v>2.2749999999999999</v>
      </c>
      <c r="AR1320" s="9">
        <v>2.36</v>
      </c>
      <c r="AS1320" s="9">
        <v>2.4449999999999998</v>
      </c>
      <c r="AT1320" s="9">
        <v>2.4350000000000001</v>
      </c>
      <c r="AU1320" s="9">
        <v>2.66</v>
      </c>
      <c r="AV1320" s="9">
        <v>2.84</v>
      </c>
      <c r="AW1320" s="9">
        <v>2.42</v>
      </c>
      <c r="AX1320" s="9">
        <v>2.4</v>
      </c>
      <c r="AY1320" s="9">
        <v>2.5249999999999999</v>
      </c>
      <c r="BE1320" s="9" t="e">
        <v>#N/A</v>
      </c>
      <c r="BF1320" s="9" t="e">
        <v>#N/A</v>
      </c>
      <c r="BG1320" s="9" t="e">
        <v>#N/A</v>
      </c>
      <c r="BH1320" s="9" t="e">
        <v>#N/A</v>
      </c>
      <c r="BI1320" s="9" t="e">
        <v>#N/A</v>
      </c>
      <c r="BJ1320" s="9" t="e">
        <v>#N/A</v>
      </c>
      <c r="BK1320" s="9" t="e">
        <v>#N/A</v>
      </c>
      <c r="BL1320" s="9" t="e">
        <v>#N/A</v>
      </c>
      <c r="BM1320" s="9" t="e">
        <v>#N/A</v>
      </c>
      <c r="BN1320" s="9" t="e">
        <v>#N/A</v>
      </c>
      <c r="BO1320" s="9" t="e">
        <v>#N/A</v>
      </c>
      <c r="BP1320" s="9" t="e">
        <v>#N/A</v>
      </c>
      <c r="BQ1320" s="9" t="e">
        <v>#N/A</v>
      </c>
      <c r="BR1320" s="9" t="e">
        <v>#N/A</v>
      </c>
      <c r="BS1320" s="9" t="e">
        <v>#N/A</v>
      </c>
      <c r="BT1320" s="9" t="e">
        <v>#N/A</v>
      </c>
      <c r="BU1320" s="9" t="e">
        <v>#N/A</v>
      </c>
      <c r="BV1320" s="9" t="e">
        <v>#N/A</v>
      </c>
      <c r="BW1320" s="9" t="e">
        <v>#N/A</v>
      </c>
      <c r="BX1320" s="9" t="e">
        <v>#N/A</v>
      </c>
      <c r="BY1320" s="9" t="e">
        <v>#N/A</v>
      </c>
      <c r="CA1320" s="9" t="e">
        <v>#N/A</v>
      </c>
      <c r="CB1320" s="9" t="e">
        <v>#N/A</v>
      </c>
      <c r="CC1320" s="9" t="e">
        <v>#N/A</v>
      </c>
      <c r="CD1320" s="9" t="e">
        <v>#N/A</v>
      </c>
      <c r="CE1320" s="9" t="e">
        <v>#N/A</v>
      </c>
      <c r="CF1320" s="9" t="e">
        <v>#N/A</v>
      </c>
      <c r="CG1320" s="9" t="e">
        <v>#N/A</v>
      </c>
      <c r="CH1320" s="9" t="e">
        <v>#N/A</v>
      </c>
      <c r="CI1320" s="9" t="e">
        <v>#N/A</v>
      </c>
      <c r="CJ1320" s="9" t="e">
        <v>#N/A</v>
      </c>
      <c r="CK1320" s="9" t="e">
        <v>#N/A</v>
      </c>
      <c r="CL1320" s="169" t="e">
        <v>#N/A</v>
      </c>
      <c r="CM1320" s="9" t="e">
        <v>#N/A</v>
      </c>
      <c r="CN1320" s="9" t="e">
        <v>#N/A</v>
      </c>
      <c r="CO1320" s="9" t="e">
        <v>#N/A</v>
      </c>
      <c r="CP1320" s="9" t="e">
        <v>#N/A</v>
      </c>
      <c r="CQ1320" s="9" t="e">
        <v>#N/A</v>
      </c>
      <c r="CR1320" s="9" t="e">
        <v>#N/A</v>
      </c>
      <c r="CS1320" s="9" t="e">
        <v>#N/A</v>
      </c>
      <c r="CT1320" s="9" t="e">
        <v>#N/A</v>
      </c>
      <c r="CU1320" s="9" t="e">
        <v>#N/A</v>
      </c>
    </row>
    <row r="1321" spans="1:103" ht="10.5" customHeight="1" x14ac:dyDescent="0.25">
      <c r="A1321" s="8">
        <v>37179</v>
      </c>
      <c r="B1321" s="5">
        <f t="shared" si="55"/>
        <v>1315</v>
      </c>
      <c r="C1321" s="9"/>
      <c r="E1321" s="16">
        <v>2.2799999999999998</v>
      </c>
      <c r="F1321" s="16">
        <v>1.931</v>
      </c>
      <c r="G1321" s="16">
        <v>2.2949999999999999</v>
      </c>
      <c r="H1321" s="16">
        <v>2.0499999999999998</v>
      </c>
      <c r="I1321" s="16">
        <v>1.98</v>
      </c>
      <c r="J1321" s="16">
        <v>1.85</v>
      </c>
      <c r="K1321" s="16">
        <v>2.13</v>
      </c>
      <c r="L1321" s="16">
        <v>2.2400000000000002</v>
      </c>
      <c r="M1321" s="16">
        <v>2.2799999999999998</v>
      </c>
      <c r="N1321" s="16">
        <v>1.91</v>
      </c>
      <c r="O1321" s="16">
        <v>2.4449999999999998</v>
      </c>
      <c r="P1321" s="16">
        <v>2.56</v>
      </c>
      <c r="Q1321" s="16">
        <v>2.08</v>
      </c>
      <c r="R1321" s="16">
        <v>2.06</v>
      </c>
      <c r="S1321" s="16">
        <v>2.2799999999999998</v>
      </c>
      <c r="T1321" s="16">
        <v>2.2799999999999998</v>
      </c>
      <c r="U1321" s="16">
        <v>2.4449999999999998</v>
      </c>
      <c r="V1321" s="16">
        <v>2.5350000000000001</v>
      </c>
      <c r="W1321" s="16">
        <v>2.17</v>
      </c>
      <c r="X1321" s="16">
        <v>2.17</v>
      </c>
      <c r="Y1321" s="16">
        <v>2.2799999999999998</v>
      </c>
      <c r="AE1321" s="9">
        <v>2.3780000000000001</v>
      </c>
      <c r="AF1321" s="9">
        <v>2.0085404261739801</v>
      </c>
      <c r="AG1321" s="9">
        <v>2.4279999999999999</v>
      </c>
      <c r="AH1321" s="9">
        <v>2.2080000000000002</v>
      </c>
      <c r="AI1321" s="9">
        <v>2.1230000000000002</v>
      </c>
      <c r="AJ1321" s="9">
        <v>2.0380000000000003</v>
      </c>
      <c r="AK1321" s="9">
        <v>2.2680000000000002</v>
      </c>
      <c r="AL1321" s="9">
        <v>2.3555000000000001</v>
      </c>
      <c r="AM1321" s="9">
        <v>2.4079999999999999</v>
      </c>
      <c r="AN1321" s="9">
        <v>2.2829999999999999</v>
      </c>
      <c r="AO1321" s="9">
        <v>2.5780000000000003</v>
      </c>
      <c r="AP1321" s="9">
        <v>2.8280000000000003</v>
      </c>
      <c r="AQ1321" s="9">
        <v>2.2280000000000002</v>
      </c>
      <c r="AR1321" s="9">
        <v>2.2880000000000003</v>
      </c>
      <c r="AS1321" s="9">
        <v>2.3930000000000002</v>
      </c>
      <c r="AT1321" s="9">
        <v>2.383</v>
      </c>
      <c r="AU1321" s="9">
        <v>2.593</v>
      </c>
      <c r="AV1321" s="9">
        <v>2.738</v>
      </c>
      <c r="AW1321" s="9">
        <v>2.3680000000000003</v>
      </c>
      <c r="AX1321" s="9">
        <v>2.3480000000000003</v>
      </c>
      <c r="AY1321" s="9">
        <v>2.4730000000000003</v>
      </c>
      <c r="BE1321" s="9" t="e">
        <v>#N/A</v>
      </c>
      <c r="BF1321" s="9" t="e">
        <v>#N/A</v>
      </c>
      <c r="BG1321" s="9" t="e">
        <v>#N/A</v>
      </c>
      <c r="BH1321" s="9" t="e">
        <v>#N/A</v>
      </c>
      <c r="BI1321" s="9" t="e">
        <v>#N/A</v>
      </c>
      <c r="BJ1321" s="9" t="e">
        <v>#N/A</v>
      </c>
      <c r="BK1321" s="9" t="e">
        <v>#N/A</v>
      </c>
      <c r="BL1321" s="9" t="e">
        <v>#N/A</v>
      </c>
      <c r="BM1321" s="9" t="e">
        <v>#N/A</v>
      </c>
      <c r="BN1321" s="9" t="e">
        <v>#N/A</v>
      </c>
      <c r="BO1321" s="9" t="e">
        <v>#N/A</v>
      </c>
      <c r="BP1321" s="9" t="e">
        <v>#N/A</v>
      </c>
      <c r="BQ1321" s="9" t="e">
        <v>#N/A</v>
      </c>
      <c r="BR1321" s="9" t="e">
        <v>#N/A</v>
      </c>
      <c r="BS1321" s="9" t="e">
        <v>#N/A</v>
      </c>
      <c r="BT1321" s="9" t="e">
        <v>#N/A</v>
      </c>
      <c r="BU1321" s="9" t="e">
        <v>#N/A</v>
      </c>
      <c r="BV1321" s="9" t="e">
        <v>#N/A</v>
      </c>
      <c r="BW1321" s="9" t="e">
        <v>#N/A</v>
      </c>
      <c r="BX1321" s="9" t="e">
        <v>#N/A</v>
      </c>
      <c r="BY1321" s="9" t="e">
        <v>#N/A</v>
      </c>
      <c r="CA1321" s="9" t="e">
        <v>#N/A</v>
      </c>
      <c r="CB1321" s="9" t="e">
        <v>#N/A</v>
      </c>
      <c r="CC1321" s="9" t="e">
        <v>#N/A</v>
      </c>
      <c r="CD1321" s="9" t="e">
        <v>#N/A</v>
      </c>
      <c r="CE1321" s="9" t="e">
        <v>#N/A</v>
      </c>
      <c r="CF1321" s="9" t="e">
        <v>#N/A</v>
      </c>
      <c r="CG1321" s="9" t="e">
        <v>#N/A</v>
      </c>
      <c r="CH1321" s="9" t="e">
        <v>#N/A</v>
      </c>
      <c r="CI1321" s="9" t="e">
        <v>#N/A</v>
      </c>
      <c r="CJ1321" s="9" t="e">
        <v>#N/A</v>
      </c>
      <c r="CK1321" s="9" t="e">
        <v>#N/A</v>
      </c>
      <c r="CL1321" s="169" t="e">
        <v>#N/A</v>
      </c>
      <c r="CM1321" s="9" t="e">
        <v>#N/A</v>
      </c>
      <c r="CN1321" s="9" t="e">
        <v>#N/A</v>
      </c>
      <c r="CO1321" s="9" t="e">
        <v>#N/A</v>
      </c>
      <c r="CP1321" s="9" t="e">
        <v>#N/A</v>
      </c>
      <c r="CQ1321" s="9" t="e">
        <v>#N/A</v>
      </c>
      <c r="CR1321" s="9" t="e">
        <v>#N/A</v>
      </c>
      <c r="CS1321" s="9" t="e">
        <v>#N/A</v>
      </c>
      <c r="CT1321" s="9" t="e">
        <v>#N/A</v>
      </c>
      <c r="CU1321" s="9" t="e">
        <v>#N/A</v>
      </c>
    </row>
    <row r="1322" spans="1:103" ht="10.5" customHeight="1" x14ac:dyDescent="0.25">
      <c r="A1322" s="8">
        <v>37180</v>
      </c>
      <c r="B1322" s="5">
        <f t="shared" si="55"/>
        <v>1316</v>
      </c>
      <c r="C1322" s="9"/>
      <c r="E1322" s="16">
        <v>2.5</v>
      </c>
      <c r="F1322" s="16">
        <v>2.153</v>
      </c>
      <c r="G1322" s="16">
        <v>2.5150000000000001</v>
      </c>
      <c r="H1322" s="16">
        <v>2.2799999999999998</v>
      </c>
      <c r="I1322" s="16">
        <v>2.2050000000000001</v>
      </c>
      <c r="J1322" s="16">
        <v>2.08</v>
      </c>
      <c r="K1322" s="16">
        <v>2.31</v>
      </c>
      <c r="L1322" s="16">
        <v>2.46</v>
      </c>
      <c r="M1322" s="16">
        <v>2.44</v>
      </c>
      <c r="N1322" s="16">
        <v>2.2000000000000002</v>
      </c>
      <c r="O1322" s="16">
        <v>2.665</v>
      </c>
      <c r="P1322" s="16">
        <v>2.8149999999999999</v>
      </c>
      <c r="Q1322" s="16">
        <v>2.3199999999999998</v>
      </c>
      <c r="R1322" s="16">
        <v>2.3199999999999998</v>
      </c>
      <c r="S1322" s="16">
        <v>2.5099999999999998</v>
      </c>
      <c r="T1322" s="16">
        <v>2.5</v>
      </c>
      <c r="U1322" s="16">
        <v>2.6749999999999998</v>
      </c>
      <c r="V1322" s="16">
        <v>2.7949999999999999</v>
      </c>
      <c r="W1322" s="16">
        <v>2.39</v>
      </c>
      <c r="X1322" s="16">
        <v>2.39</v>
      </c>
      <c r="Y1322" s="16">
        <v>2.5099999999999998</v>
      </c>
      <c r="AE1322" s="9">
        <v>2.5920000000000001</v>
      </c>
      <c r="AF1322" s="9">
        <v>2.1486248176859202</v>
      </c>
      <c r="AG1322" s="9">
        <v>2.6419999999999999</v>
      </c>
      <c r="AH1322" s="9">
        <v>2.4170000000000003</v>
      </c>
      <c r="AI1322" s="9">
        <v>2.3319999999999999</v>
      </c>
      <c r="AJ1322" s="9">
        <v>2.2520000000000002</v>
      </c>
      <c r="AK1322" s="9">
        <v>2.4820000000000002</v>
      </c>
      <c r="AL1322" s="9">
        <v>2.5695000000000001</v>
      </c>
      <c r="AM1322" s="9">
        <v>2.617</v>
      </c>
      <c r="AN1322" s="9">
        <v>2.512</v>
      </c>
      <c r="AO1322" s="9">
        <v>2.7920000000000003</v>
      </c>
      <c r="AP1322" s="9">
        <v>3.0720000000000001</v>
      </c>
      <c r="AQ1322" s="9">
        <v>2.4370000000000003</v>
      </c>
      <c r="AR1322" s="9">
        <v>2.5070000000000001</v>
      </c>
      <c r="AS1322" s="9">
        <v>2.6070000000000002</v>
      </c>
      <c r="AT1322" s="9">
        <v>2.597</v>
      </c>
      <c r="AU1322" s="9">
        <v>2.8220000000000001</v>
      </c>
      <c r="AV1322" s="9">
        <v>2.9670000000000001</v>
      </c>
      <c r="AW1322" s="9">
        <v>2.5820000000000003</v>
      </c>
      <c r="AX1322" s="9">
        <v>2.5620000000000003</v>
      </c>
      <c r="AY1322" s="9">
        <v>2.677</v>
      </c>
      <c r="BE1322" s="9" t="e">
        <v>#N/A</v>
      </c>
      <c r="BF1322" s="9" t="e">
        <v>#N/A</v>
      </c>
      <c r="BG1322" s="9" t="e">
        <v>#N/A</v>
      </c>
      <c r="BH1322" s="9" t="e">
        <v>#N/A</v>
      </c>
      <c r="BI1322" s="9" t="e">
        <v>#N/A</v>
      </c>
      <c r="BJ1322" s="9" t="e">
        <v>#N/A</v>
      </c>
      <c r="BK1322" s="9" t="e">
        <v>#N/A</v>
      </c>
      <c r="BL1322" s="9" t="e">
        <v>#N/A</v>
      </c>
      <c r="BM1322" s="9" t="e">
        <v>#N/A</v>
      </c>
      <c r="BN1322" s="9" t="e">
        <v>#N/A</v>
      </c>
      <c r="BO1322" s="9" t="e">
        <v>#N/A</v>
      </c>
      <c r="BP1322" s="9" t="e">
        <v>#N/A</v>
      </c>
      <c r="BQ1322" s="9" t="e">
        <v>#N/A</v>
      </c>
      <c r="BR1322" s="9" t="e">
        <v>#N/A</v>
      </c>
      <c r="BS1322" s="9" t="e">
        <v>#N/A</v>
      </c>
      <c r="BT1322" s="9" t="e">
        <v>#N/A</v>
      </c>
      <c r="BU1322" s="9" t="e">
        <v>#N/A</v>
      </c>
      <c r="BV1322" s="9" t="e">
        <v>#N/A</v>
      </c>
      <c r="BW1322" s="9" t="e">
        <v>#N/A</v>
      </c>
      <c r="BX1322" s="9" t="e">
        <v>#N/A</v>
      </c>
      <c r="BY1322" s="9" t="e">
        <v>#N/A</v>
      </c>
      <c r="CA1322" s="9" t="e">
        <v>#N/A</v>
      </c>
      <c r="CB1322" s="9" t="e">
        <v>#N/A</v>
      </c>
      <c r="CC1322" s="9" t="e">
        <v>#N/A</v>
      </c>
      <c r="CD1322" s="9" t="e">
        <v>#N/A</v>
      </c>
      <c r="CE1322" s="9" t="e">
        <v>#N/A</v>
      </c>
      <c r="CF1322" s="9" t="e">
        <v>#N/A</v>
      </c>
      <c r="CG1322" s="9" t="e">
        <v>#N/A</v>
      </c>
      <c r="CH1322" s="9" t="e">
        <v>#N/A</v>
      </c>
      <c r="CI1322" s="9" t="e">
        <v>#N/A</v>
      </c>
      <c r="CJ1322" s="9" t="e">
        <v>#N/A</v>
      </c>
      <c r="CK1322" s="9" t="e">
        <v>#N/A</v>
      </c>
      <c r="CL1322" s="169" t="e">
        <v>#N/A</v>
      </c>
      <c r="CM1322" s="9" t="e">
        <v>#N/A</v>
      </c>
      <c r="CN1322" s="9" t="e">
        <v>#N/A</v>
      </c>
      <c r="CO1322" s="9" t="e">
        <v>#N/A</v>
      </c>
      <c r="CP1322" s="9" t="e">
        <v>#N/A</v>
      </c>
      <c r="CQ1322" s="9" t="e">
        <v>#N/A</v>
      </c>
      <c r="CR1322" s="9" t="e">
        <v>#N/A</v>
      </c>
      <c r="CS1322" s="9" t="e">
        <v>#N/A</v>
      </c>
      <c r="CT1322" s="9" t="e">
        <v>#N/A</v>
      </c>
      <c r="CU1322" s="9" t="e">
        <v>#N/A</v>
      </c>
    </row>
    <row r="1323" spans="1:103" ht="10.5" customHeight="1" x14ac:dyDescent="0.25">
      <c r="A1323" s="8">
        <v>37181</v>
      </c>
      <c r="B1323" s="5">
        <f t="shared" si="55"/>
        <v>1317</v>
      </c>
      <c r="C1323" s="9"/>
      <c r="E1323" s="16">
        <v>2.33</v>
      </c>
      <c r="F1323" s="16">
        <v>2.0289999999999999</v>
      </c>
      <c r="G1323" s="16">
        <v>2.3450000000000002</v>
      </c>
      <c r="H1323" s="16">
        <v>2.15</v>
      </c>
      <c r="I1323" s="16">
        <v>2.09</v>
      </c>
      <c r="J1323" s="16">
        <v>1.95</v>
      </c>
      <c r="K1323" s="16">
        <v>2.1800000000000002</v>
      </c>
      <c r="L1323" s="16">
        <v>2.2999999999999998</v>
      </c>
      <c r="M1323" s="16">
        <v>2.36</v>
      </c>
      <c r="N1323" s="16">
        <v>2.09</v>
      </c>
      <c r="O1323" s="16">
        <v>2.4900000000000002</v>
      </c>
      <c r="P1323" s="16">
        <v>2.64</v>
      </c>
      <c r="Q1323" s="16">
        <v>2.16</v>
      </c>
      <c r="R1323" s="16">
        <v>2.23</v>
      </c>
      <c r="S1323" s="16">
        <v>2.34</v>
      </c>
      <c r="T1323" s="16">
        <v>2.34</v>
      </c>
      <c r="U1323" s="16">
        <v>2.5049999999999999</v>
      </c>
      <c r="V1323" s="16">
        <v>2.62</v>
      </c>
      <c r="W1323" s="16">
        <v>2.2200000000000002</v>
      </c>
      <c r="X1323" s="16">
        <v>2.2200000000000002</v>
      </c>
      <c r="Y1323" s="16">
        <v>2.4500000000000002</v>
      </c>
      <c r="AE1323" s="9">
        <v>2.4180000000000001</v>
      </c>
      <c r="AF1323" s="9">
        <v>2.0450424060857801</v>
      </c>
      <c r="AG1323" s="9">
        <v>2.4780000000000002</v>
      </c>
      <c r="AH1323" s="9">
        <v>2.2430000000000003</v>
      </c>
      <c r="AI1323" s="9">
        <v>2.1580000000000004</v>
      </c>
      <c r="AJ1323" s="9">
        <v>2.0780000000000003</v>
      </c>
      <c r="AK1323" s="9">
        <v>2.3080000000000003</v>
      </c>
      <c r="AL1323" s="9">
        <v>2.4005000000000001</v>
      </c>
      <c r="AM1323" s="9">
        <v>2.4330000000000003</v>
      </c>
      <c r="AN1323" s="9">
        <v>2.3380000000000001</v>
      </c>
      <c r="AO1323" s="9">
        <v>2.6180000000000003</v>
      </c>
      <c r="AP1323" s="9">
        <v>2.8930000000000002</v>
      </c>
      <c r="AQ1323" s="9">
        <v>2.2630000000000003</v>
      </c>
      <c r="AR1323" s="9">
        <v>2.3280000000000003</v>
      </c>
      <c r="AS1323" s="9">
        <v>2.4330000000000003</v>
      </c>
      <c r="AT1323" s="9">
        <v>2.423</v>
      </c>
      <c r="AU1323" s="9">
        <v>2.653</v>
      </c>
      <c r="AV1323" s="9">
        <v>2.798</v>
      </c>
      <c r="AW1323" s="9">
        <v>2.4080000000000004</v>
      </c>
      <c r="AX1323" s="9">
        <v>2.3880000000000003</v>
      </c>
      <c r="AY1323" s="9">
        <v>2.5130000000000003</v>
      </c>
      <c r="BE1323" s="9" t="e">
        <v>#N/A</v>
      </c>
      <c r="BF1323" s="9" t="e">
        <v>#N/A</v>
      </c>
      <c r="BG1323" s="9" t="e">
        <v>#N/A</v>
      </c>
      <c r="BH1323" s="9" t="e">
        <v>#N/A</v>
      </c>
      <c r="BI1323" s="9" t="e">
        <v>#N/A</v>
      </c>
      <c r="BJ1323" s="9" t="e">
        <v>#N/A</v>
      </c>
      <c r="BK1323" s="9" t="e">
        <v>#N/A</v>
      </c>
      <c r="BL1323" s="9" t="e">
        <v>#N/A</v>
      </c>
      <c r="BM1323" s="9" t="e">
        <v>#N/A</v>
      </c>
      <c r="BN1323" s="9" t="e">
        <v>#N/A</v>
      </c>
      <c r="BO1323" s="9" t="e">
        <v>#N/A</v>
      </c>
      <c r="BP1323" s="9" t="e">
        <v>#N/A</v>
      </c>
      <c r="BQ1323" s="9" t="e">
        <v>#N/A</v>
      </c>
      <c r="BR1323" s="9" t="e">
        <v>#N/A</v>
      </c>
      <c r="BS1323" s="9" t="e">
        <v>#N/A</v>
      </c>
      <c r="BT1323" s="9" t="e">
        <v>#N/A</v>
      </c>
      <c r="BU1323" s="9" t="e">
        <v>#N/A</v>
      </c>
      <c r="BV1323" s="9" t="e">
        <v>#N/A</v>
      </c>
      <c r="BW1323" s="9" t="e">
        <v>#N/A</v>
      </c>
      <c r="BX1323" s="9" t="e">
        <v>#N/A</v>
      </c>
      <c r="BY1323" s="9" t="e">
        <v>#N/A</v>
      </c>
      <c r="CA1323" s="9" t="e">
        <v>#N/A</v>
      </c>
      <c r="CB1323" s="9" t="e">
        <v>#N/A</v>
      </c>
      <c r="CC1323" s="9" t="e">
        <v>#N/A</v>
      </c>
      <c r="CD1323" s="9" t="e">
        <v>#N/A</v>
      </c>
      <c r="CE1323" s="9" t="e">
        <v>#N/A</v>
      </c>
      <c r="CF1323" s="9" t="e">
        <v>#N/A</v>
      </c>
      <c r="CG1323" s="9" t="e">
        <v>#N/A</v>
      </c>
      <c r="CH1323" s="9" t="e">
        <v>#N/A</v>
      </c>
      <c r="CI1323" s="9" t="e">
        <v>#N/A</v>
      </c>
      <c r="CJ1323" s="9" t="e">
        <v>#N/A</v>
      </c>
      <c r="CK1323" s="9" t="e">
        <v>#N/A</v>
      </c>
      <c r="CL1323" s="169" t="e">
        <v>#N/A</v>
      </c>
      <c r="CM1323" s="9" t="e">
        <v>#N/A</v>
      </c>
      <c r="CN1323" s="9" t="e">
        <v>#N/A</v>
      </c>
      <c r="CO1323" s="9" t="e">
        <v>#N/A</v>
      </c>
      <c r="CP1323" s="9" t="e">
        <v>#N/A</v>
      </c>
      <c r="CQ1323" s="9" t="e">
        <v>#N/A</v>
      </c>
      <c r="CR1323" s="9" t="e">
        <v>#N/A</v>
      </c>
      <c r="CS1323" s="9" t="e">
        <v>#N/A</v>
      </c>
      <c r="CT1323" s="9" t="e">
        <v>#N/A</v>
      </c>
      <c r="CU1323" s="9" t="e">
        <v>#N/A</v>
      </c>
    </row>
    <row r="1324" spans="1:103" ht="10.5" customHeight="1" x14ac:dyDescent="0.25">
      <c r="A1324" s="8">
        <v>37182</v>
      </c>
      <c r="B1324" s="5">
        <f t="shared" si="55"/>
        <v>1318</v>
      </c>
      <c r="C1324" s="9"/>
      <c r="E1324" s="16">
        <v>2.39</v>
      </c>
      <c r="F1324" s="16">
        <v>2.0419999999999998</v>
      </c>
      <c r="G1324" s="16">
        <v>2.4049999999999998</v>
      </c>
      <c r="H1324" s="16">
        <v>2.17</v>
      </c>
      <c r="I1324" s="16">
        <v>2.11</v>
      </c>
      <c r="J1324" s="16">
        <v>2.0099999999999998</v>
      </c>
      <c r="K1324" s="16">
        <v>2.2400000000000002</v>
      </c>
      <c r="L1324" s="16">
        <v>2.36</v>
      </c>
      <c r="M1324" s="16">
        <v>2.36</v>
      </c>
      <c r="N1324" s="16">
        <v>2.15</v>
      </c>
      <c r="O1324" s="16">
        <v>2.5499999999999998</v>
      </c>
      <c r="P1324" s="16">
        <v>2.6850000000000001</v>
      </c>
      <c r="Q1324" s="16">
        <v>2.1800000000000002</v>
      </c>
      <c r="R1324" s="16">
        <v>2.23</v>
      </c>
      <c r="S1324" s="16">
        <v>2.4</v>
      </c>
      <c r="T1324" s="16">
        <v>2.4</v>
      </c>
      <c r="U1324" s="16">
        <v>2.5649999999999999</v>
      </c>
      <c r="V1324" s="16">
        <v>2.645</v>
      </c>
      <c r="W1324" s="16">
        <v>2.2799999999999998</v>
      </c>
      <c r="X1324" s="16">
        <v>2.2799999999999998</v>
      </c>
      <c r="Y1324" s="16">
        <v>2.4500000000000002</v>
      </c>
      <c r="AE1324" s="9">
        <v>2.4860000000000002</v>
      </c>
      <c r="AF1324" s="9">
        <v>2.0736222629628402</v>
      </c>
      <c r="AG1324" s="9">
        <v>2.5460000000000003</v>
      </c>
      <c r="AH1324" s="9">
        <v>2.306</v>
      </c>
      <c r="AI1324" s="9">
        <v>2.2310000000000003</v>
      </c>
      <c r="AJ1324" s="9">
        <v>2.141</v>
      </c>
      <c r="AK1324" s="9">
        <v>2.3760000000000003</v>
      </c>
      <c r="AL1324" s="9">
        <v>2.4685000000000001</v>
      </c>
      <c r="AM1324" s="9">
        <v>2.4610000000000003</v>
      </c>
      <c r="AN1324" s="9">
        <v>2.371</v>
      </c>
      <c r="AO1324" s="9">
        <v>2.6860000000000004</v>
      </c>
      <c r="AP1324" s="9">
        <v>2.9660000000000002</v>
      </c>
      <c r="AQ1324" s="9">
        <v>2.3310000000000004</v>
      </c>
      <c r="AR1324" s="9">
        <v>2.371</v>
      </c>
      <c r="AS1324" s="9">
        <v>2.5060000000000002</v>
      </c>
      <c r="AT1324" s="9">
        <v>2.4910000000000001</v>
      </c>
      <c r="AU1324" s="9">
        <v>2.7210000000000001</v>
      </c>
      <c r="AV1324" s="9">
        <v>2.8610000000000002</v>
      </c>
      <c r="AW1324" s="9">
        <v>2.4760000000000004</v>
      </c>
      <c r="AX1324" s="9">
        <v>2.4560000000000004</v>
      </c>
      <c r="AY1324" s="9">
        <v>2.556</v>
      </c>
      <c r="BE1324" s="9" t="e">
        <v>#N/A</v>
      </c>
      <c r="BF1324" s="9" t="e">
        <v>#N/A</v>
      </c>
      <c r="BG1324" s="9" t="e">
        <v>#N/A</v>
      </c>
      <c r="BH1324" s="9" t="e">
        <v>#N/A</v>
      </c>
      <c r="BI1324" s="9" t="e">
        <v>#N/A</v>
      </c>
      <c r="BJ1324" s="9" t="e">
        <v>#N/A</v>
      </c>
      <c r="BK1324" s="9" t="e">
        <v>#N/A</v>
      </c>
      <c r="BL1324" s="9" t="e">
        <v>#N/A</v>
      </c>
      <c r="BM1324" s="9" t="e">
        <v>#N/A</v>
      </c>
      <c r="BN1324" s="9" t="e">
        <v>#N/A</v>
      </c>
      <c r="BO1324" s="9" t="e">
        <v>#N/A</v>
      </c>
      <c r="BP1324" s="9" t="e">
        <v>#N/A</v>
      </c>
      <c r="BQ1324" s="9" t="e">
        <v>#N/A</v>
      </c>
      <c r="BR1324" s="9" t="e">
        <v>#N/A</v>
      </c>
      <c r="BS1324" s="9" t="e">
        <v>#N/A</v>
      </c>
      <c r="BT1324" s="9" t="e">
        <v>#N/A</v>
      </c>
      <c r="BU1324" s="9" t="e">
        <v>#N/A</v>
      </c>
      <c r="BV1324" s="9" t="e">
        <v>#N/A</v>
      </c>
      <c r="BW1324" s="9" t="e">
        <v>#N/A</v>
      </c>
      <c r="BX1324" s="9" t="e">
        <v>#N/A</v>
      </c>
      <c r="BY1324" s="9" t="e">
        <v>#N/A</v>
      </c>
      <c r="CA1324" s="9" t="e">
        <v>#N/A</v>
      </c>
      <c r="CB1324" s="9" t="e">
        <v>#N/A</v>
      </c>
      <c r="CC1324" s="9" t="e">
        <v>#N/A</v>
      </c>
      <c r="CD1324" s="9" t="e">
        <v>#N/A</v>
      </c>
      <c r="CE1324" s="9" t="e">
        <v>#N/A</v>
      </c>
      <c r="CF1324" s="9" t="e">
        <v>#N/A</v>
      </c>
      <c r="CG1324" s="9" t="e">
        <v>#N/A</v>
      </c>
      <c r="CH1324" s="9" t="e">
        <v>#N/A</v>
      </c>
      <c r="CI1324" s="9" t="e">
        <v>#N/A</v>
      </c>
      <c r="CJ1324" s="9" t="e">
        <v>#N/A</v>
      </c>
      <c r="CK1324" s="9" t="e">
        <v>#N/A</v>
      </c>
      <c r="CL1324" s="169" t="e">
        <v>#N/A</v>
      </c>
      <c r="CM1324" s="9" t="e">
        <v>#N/A</v>
      </c>
      <c r="CN1324" s="9" t="e">
        <v>#N/A</v>
      </c>
      <c r="CO1324" s="9" t="e">
        <v>#N/A</v>
      </c>
      <c r="CP1324" s="9" t="e">
        <v>#N/A</v>
      </c>
      <c r="CQ1324" s="9" t="e">
        <v>#N/A</v>
      </c>
      <c r="CR1324" s="9" t="e">
        <v>#N/A</v>
      </c>
      <c r="CS1324" s="9" t="e">
        <v>#N/A</v>
      </c>
      <c r="CT1324" s="9" t="e">
        <v>#N/A</v>
      </c>
      <c r="CU1324" s="9" t="e">
        <v>#N/A</v>
      </c>
    </row>
    <row r="1325" spans="1:103" ht="10.5" customHeight="1" x14ac:dyDescent="0.25">
      <c r="A1325" s="8">
        <v>37183</v>
      </c>
      <c r="B1325" s="5">
        <f t="shared" si="55"/>
        <v>1319</v>
      </c>
      <c r="C1325" s="9"/>
      <c r="E1325" s="16">
        <v>2.58</v>
      </c>
      <c r="F1325" s="16">
        <v>2.0720000000000001</v>
      </c>
      <c r="G1325" s="16">
        <v>2.5950000000000002</v>
      </c>
      <c r="H1325" s="16">
        <v>2.355</v>
      </c>
      <c r="I1325" s="16">
        <v>2.2999999999999998</v>
      </c>
      <c r="J1325" s="16">
        <v>2.2000000000000002</v>
      </c>
      <c r="K1325" s="16">
        <v>2.4300000000000002</v>
      </c>
      <c r="L1325" s="16">
        <v>2.56</v>
      </c>
      <c r="M1325" s="16">
        <v>2.4900000000000002</v>
      </c>
      <c r="N1325" s="16">
        <v>2.34</v>
      </c>
      <c r="O1325" s="16">
        <v>2.74</v>
      </c>
      <c r="P1325" s="16">
        <v>2.875</v>
      </c>
      <c r="Q1325" s="16">
        <v>2.3849999999999998</v>
      </c>
      <c r="R1325" s="16">
        <v>2.4</v>
      </c>
      <c r="S1325" s="16">
        <v>2.59</v>
      </c>
      <c r="T1325" s="16">
        <v>2.59</v>
      </c>
      <c r="U1325" s="16">
        <v>2.7549999999999999</v>
      </c>
      <c r="V1325" s="16">
        <v>2.835</v>
      </c>
      <c r="W1325" s="16">
        <v>2.4700000000000002</v>
      </c>
      <c r="X1325" s="16">
        <v>2.4700000000000002</v>
      </c>
      <c r="Y1325" s="16">
        <v>2.58</v>
      </c>
      <c r="AE1325" s="9">
        <v>2.681</v>
      </c>
      <c r="AF1325" s="9">
        <v>2.2045745878699701</v>
      </c>
      <c r="AG1325" s="9">
        <v>2.7560000000000002</v>
      </c>
      <c r="AH1325" s="9">
        <v>2.5009999999999999</v>
      </c>
      <c r="AI1325" s="9">
        <v>2.3959999999999999</v>
      </c>
      <c r="AJ1325" s="9">
        <v>2.3210000000000002</v>
      </c>
      <c r="AK1325" s="9">
        <v>2.581</v>
      </c>
      <c r="AL1325" s="9">
        <v>2.6635</v>
      </c>
      <c r="AM1325" s="9">
        <v>2.661</v>
      </c>
      <c r="AN1325" s="9">
        <v>2.5760000000000001</v>
      </c>
      <c r="AO1325" s="9">
        <v>2.891</v>
      </c>
      <c r="AP1325" s="9">
        <v>3.1760000000000002</v>
      </c>
      <c r="AQ1325" s="9">
        <v>2.5260000000000002</v>
      </c>
      <c r="AR1325" s="9">
        <v>2.581</v>
      </c>
      <c r="AS1325" s="9">
        <v>2.7010000000000001</v>
      </c>
      <c r="AT1325" s="9">
        <v>2.6859999999999999</v>
      </c>
      <c r="AU1325" s="9">
        <v>2.931</v>
      </c>
      <c r="AV1325" s="9">
        <v>3.0710000000000002</v>
      </c>
      <c r="AW1325" s="9">
        <v>2.6710000000000003</v>
      </c>
      <c r="AX1325" s="9">
        <v>2.6510000000000002</v>
      </c>
      <c r="AY1325" s="9">
        <v>2.746</v>
      </c>
      <c r="BE1325" s="9" t="e">
        <v>#N/A</v>
      </c>
      <c r="BF1325" s="9" t="e">
        <v>#N/A</v>
      </c>
      <c r="BG1325" s="9" t="e">
        <v>#N/A</v>
      </c>
      <c r="BH1325" s="9" t="e">
        <v>#N/A</v>
      </c>
      <c r="BI1325" s="9" t="e">
        <v>#N/A</v>
      </c>
      <c r="BJ1325" s="9" t="e">
        <v>#N/A</v>
      </c>
      <c r="BK1325" s="9" t="e">
        <v>#N/A</v>
      </c>
      <c r="BL1325" s="9" t="e">
        <v>#N/A</v>
      </c>
      <c r="BM1325" s="9" t="e">
        <v>#N/A</v>
      </c>
      <c r="BN1325" s="9" t="e">
        <v>#N/A</v>
      </c>
      <c r="BO1325" s="9" t="e">
        <v>#N/A</v>
      </c>
      <c r="BP1325" s="9" t="e">
        <v>#N/A</v>
      </c>
      <c r="BQ1325" s="9" t="e">
        <v>#N/A</v>
      </c>
      <c r="BR1325" s="9" t="e">
        <v>#N/A</v>
      </c>
      <c r="BS1325" s="9" t="e">
        <v>#N/A</v>
      </c>
      <c r="BT1325" s="9" t="e">
        <v>#N/A</v>
      </c>
      <c r="BU1325" s="9" t="e">
        <v>#N/A</v>
      </c>
      <c r="BV1325" s="9" t="e">
        <v>#N/A</v>
      </c>
      <c r="BW1325" s="9" t="e">
        <v>#N/A</v>
      </c>
      <c r="BX1325" s="9" t="e">
        <v>#N/A</v>
      </c>
      <c r="BY1325" s="9" t="e">
        <v>#N/A</v>
      </c>
      <c r="CA1325" s="9" t="e">
        <v>#N/A</v>
      </c>
      <c r="CB1325" s="9" t="e">
        <v>#N/A</v>
      </c>
      <c r="CC1325" s="9" t="e">
        <v>#N/A</v>
      </c>
      <c r="CD1325" s="9" t="e">
        <v>#N/A</v>
      </c>
      <c r="CE1325" s="9" t="e">
        <v>#N/A</v>
      </c>
      <c r="CF1325" s="9" t="e">
        <v>#N/A</v>
      </c>
      <c r="CG1325" s="9" t="e">
        <v>#N/A</v>
      </c>
      <c r="CH1325" s="9" t="e">
        <v>#N/A</v>
      </c>
      <c r="CI1325" s="9" t="e">
        <v>#N/A</v>
      </c>
      <c r="CJ1325" s="9" t="e">
        <v>#N/A</v>
      </c>
      <c r="CK1325" s="9" t="e">
        <v>#N/A</v>
      </c>
      <c r="CL1325" s="169" t="e">
        <v>#N/A</v>
      </c>
      <c r="CM1325" s="9" t="e">
        <v>#N/A</v>
      </c>
      <c r="CN1325" s="9" t="e">
        <v>#N/A</v>
      </c>
      <c r="CO1325" s="9" t="e">
        <v>#N/A</v>
      </c>
      <c r="CP1325" s="9" t="e">
        <v>#N/A</v>
      </c>
      <c r="CQ1325" s="9" t="e">
        <v>#N/A</v>
      </c>
      <c r="CR1325" s="9" t="e">
        <v>#N/A</v>
      </c>
      <c r="CS1325" s="9" t="e">
        <v>#N/A</v>
      </c>
      <c r="CT1325" s="9" t="e">
        <v>#N/A</v>
      </c>
      <c r="CU1325" s="9" t="e">
        <v>#N/A</v>
      </c>
    </row>
    <row r="1326" spans="1:103" ht="10.5" customHeight="1" x14ac:dyDescent="0.25">
      <c r="A1326" s="8">
        <v>37186</v>
      </c>
      <c r="B1326" s="5">
        <f t="shared" si="55"/>
        <v>1320</v>
      </c>
      <c r="C1326" s="9"/>
      <c r="E1326" s="16">
        <v>2.7650000000000001</v>
      </c>
      <c r="F1326" s="16">
        <v>2.5139999999999998</v>
      </c>
      <c r="G1326" s="16">
        <v>2.78</v>
      </c>
      <c r="H1326" s="16">
        <v>2.585</v>
      </c>
      <c r="I1326" s="16">
        <v>2.5449999999999999</v>
      </c>
      <c r="J1326" s="16">
        <v>2.4649999999999999</v>
      </c>
      <c r="K1326" s="16">
        <v>2.665</v>
      </c>
      <c r="L1326" s="16">
        <v>2.7650000000000001</v>
      </c>
      <c r="M1326" s="16">
        <v>2.7149999999999999</v>
      </c>
      <c r="N1326" s="16">
        <v>2.5249999999999999</v>
      </c>
      <c r="O1326" s="16">
        <v>2.9249999999999998</v>
      </c>
      <c r="P1326" s="16">
        <v>3.0750000000000002</v>
      </c>
      <c r="Q1326" s="16">
        <v>2.605</v>
      </c>
      <c r="R1326" s="16">
        <v>2.6850000000000001</v>
      </c>
      <c r="S1326" s="16">
        <v>2.7650000000000001</v>
      </c>
      <c r="T1326" s="16">
        <v>2.7650000000000001</v>
      </c>
      <c r="U1326" s="16">
        <v>2.94</v>
      </c>
      <c r="V1326" s="16">
        <v>3.0550000000000002</v>
      </c>
      <c r="W1326" s="16">
        <v>2.6549999999999998</v>
      </c>
      <c r="X1326" s="16">
        <v>2.6549999999999998</v>
      </c>
      <c r="Y1326" s="16">
        <v>2.8149999999999999</v>
      </c>
      <c r="AE1326" s="9">
        <v>2.8069999999999999</v>
      </c>
      <c r="AF1326" s="9">
        <v>2.3056510135823398</v>
      </c>
      <c r="AG1326" s="9">
        <v>2.9169999999999998</v>
      </c>
      <c r="AH1326" s="9">
        <v>2.637</v>
      </c>
      <c r="AI1326" s="9">
        <v>2.5569999999999999</v>
      </c>
      <c r="AJ1326" s="9">
        <v>2.4870000000000001</v>
      </c>
      <c r="AK1326" s="9">
        <v>2.7119999999999997</v>
      </c>
      <c r="AL1326" s="9">
        <v>2.7995000000000001</v>
      </c>
      <c r="AM1326" s="9">
        <v>2.8319999999999999</v>
      </c>
      <c r="AN1326" s="9">
        <v>2.7770000000000001</v>
      </c>
      <c r="AO1326" s="9">
        <v>3.0270000000000001</v>
      </c>
      <c r="AP1326" s="9">
        <v>3.3369999999999997</v>
      </c>
      <c r="AQ1326" s="9">
        <v>2.6644999999999999</v>
      </c>
      <c r="AR1326" s="9">
        <v>2.7770000000000001</v>
      </c>
      <c r="AS1326" s="9">
        <v>2.8319999999999999</v>
      </c>
      <c r="AT1326" s="9">
        <v>2.8144999999999998</v>
      </c>
      <c r="AU1326" s="9">
        <v>3.0619999999999998</v>
      </c>
      <c r="AV1326" s="9">
        <v>3.2370000000000001</v>
      </c>
      <c r="AW1326" s="9">
        <v>2.8369999999999997</v>
      </c>
      <c r="AX1326" s="9">
        <v>2.8169999999999997</v>
      </c>
      <c r="AY1326" s="9">
        <v>2.9420000000000002</v>
      </c>
      <c r="BE1326" s="9" t="e">
        <v>#N/A</v>
      </c>
      <c r="BF1326" s="9" t="e">
        <v>#N/A</v>
      </c>
      <c r="BG1326" s="9" t="e">
        <v>#N/A</v>
      </c>
      <c r="BH1326" s="9" t="e">
        <v>#N/A</v>
      </c>
      <c r="BI1326" s="9" t="e">
        <v>#N/A</v>
      </c>
      <c r="BJ1326" s="9" t="e">
        <v>#N/A</v>
      </c>
      <c r="BK1326" s="9" t="e">
        <v>#N/A</v>
      </c>
      <c r="BL1326" s="9" t="e">
        <v>#N/A</v>
      </c>
      <c r="BM1326" s="9" t="e">
        <v>#N/A</v>
      </c>
      <c r="BN1326" s="9" t="e">
        <v>#N/A</v>
      </c>
      <c r="BO1326" s="9" t="e">
        <v>#N/A</v>
      </c>
      <c r="BP1326" s="9" t="e">
        <v>#N/A</v>
      </c>
      <c r="BQ1326" s="9" t="e">
        <v>#N/A</v>
      </c>
      <c r="BR1326" s="9" t="e">
        <v>#N/A</v>
      </c>
      <c r="BS1326" s="9" t="e">
        <v>#N/A</v>
      </c>
      <c r="BT1326" s="9" t="e">
        <v>#N/A</v>
      </c>
      <c r="BU1326" s="9" t="e">
        <v>#N/A</v>
      </c>
      <c r="BV1326" s="9" t="e">
        <v>#N/A</v>
      </c>
      <c r="BW1326" s="9" t="e">
        <v>#N/A</v>
      </c>
      <c r="BX1326" s="9" t="e">
        <v>#N/A</v>
      </c>
      <c r="BY1326" s="9" t="e">
        <v>#N/A</v>
      </c>
      <c r="CA1326" s="9" t="e">
        <v>#N/A</v>
      </c>
      <c r="CB1326" s="9" t="e">
        <v>#N/A</v>
      </c>
      <c r="CC1326" s="9" t="e">
        <v>#N/A</v>
      </c>
      <c r="CD1326" s="9" t="e">
        <v>#N/A</v>
      </c>
      <c r="CE1326" s="9" t="e">
        <v>#N/A</v>
      </c>
      <c r="CF1326" s="9" t="e">
        <v>#N/A</v>
      </c>
      <c r="CG1326" s="9" t="e">
        <v>#N/A</v>
      </c>
      <c r="CH1326" s="9" t="e">
        <v>#N/A</v>
      </c>
      <c r="CI1326" s="9" t="e">
        <v>#N/A</v>
      </c>
      <c r="CJ1326" s="9" t="e">
        <v>#N/A</v>
      </c>
      <c r="CK1326" s="9" t="e">
        <v>#N/A</v>
      </c>
      <c r="CL1326" s="169" t="e">
        <v>#N/A</v>
      </c>
      <c r="CM1326" s="9" t="e">
        <v>#N/A</v>
      </c>
      <c r="CN1326" s="9" t="e">
        <v>#N/A</v>
      </c>
      <c r="CO1326" s="9" t="e">
        <v>#N/A</v>
      </c>
      <c r="CP1326" s="9" t="e">
        <v>#N/A</v>
      </c>
      <c r="CQ1326" s="9" t="e">
        <v>#N/A</v>
      </c>
      <c r="CR1326" s="9" t="e">
        <v>#N/A</v>
      </c>
      <c r="CS1326" s="9" t="e">
        <v>#N/A</v>
      </c>
      <c r="CT1326" s="9" t="e">
        <v>#N/A</v>
      </c>
      <c r="CU1326" s="9" t="e">
        <v>#N/A</v>
      </c>
    </row>
    <row r="1327" spans="1:103" ht="10.5" customHeight="1" x14ac:dyDescent="0.25">
      <c r="A1327" s="8">
        <v>37187</v>
      </c>
      <c r="B1327" s="5">
        <f t="shared" si="55"/>
        <v>1321</v>
      </c>
      <c r="C1327" s="9"/>
      <c r="E1327" s="16">
        <v>2.7</v>
      </c>
      <c r="F1327" s="16">
        <v>2.4780000000000002</v>
      </c>
      <c r="G1327" s="16">
        <v>2.7149999999999999</v>
      </c>
      <c r="H1327" s="16">
        <v>2.52</v>
      </c>
      <c r="I1327" s="16">
        <v>2.4700000000000002</v>
      </c>
      <c r="J1327" s="16">
        <v>2.41</v>
      </c>
      <c r="K1327" s="16">
        <v>2.6</v>
      </c>
      <c r="L1327" s="16">
        <v>2.71</v>
      </c>
      <c r="M1327" s="16">
        <v>2.65</v>
      </c>
      <c r="N1327" s="16">
        <v>2.46</v>
      </c>
      <c r="O1327" s="16">
        <v>2.8450000000000002</v>
      </c>
      <c r="P1327" s="16">
        <v>3.02</v>
      </c>
      <c r="Q1327" s="16">
        <v>2.5299999999999998</v>
      </c>
      <c r="R1327" s="16">
        <v>2.62</v>
      </c>
      <c r="S1327" s="16">
        <v>2.7</v>
      </c>
      <c r="T1327" s="16">
        <v>2.7</v>
      </c>
      <c r="U1327" s="16">
        <v>2.875</v>
      </c>
      <c r="V1327" s="16">
        <v>2.99</v>
      </c>
      <c r="W1327" s="16">
        <v>2.59</v>
      </c>
      <c r="X1327" s="16">
        <v>2.59</v>
      </c>
      <c r="Y1327" s="16">
        <v>2.77</v>
      </c>
      <c r="AE1327" s="9">
        <v>2.681</v>
      </c>
      <c r="AF1327" s="9">
        <v>2.26335787211569</v>
      </c>
      <c r="AG1327" s="9">
        <v>2.7810000000000001</v>
      </c>
      <c r="AH1327" s="9">
        <v>2.5310000000000001</v>
      </c>
      <c r="AI1327" s="9">
        <v>2.456</v>
      </c>
      <c r="AJ1327" s="9">
        <v>2.3959999999999999</v>
      </c>
      <c r="AK1327" s="9">
        <v>2.5760000000000001</v>
      </c>
      <c r="AL1327" s="9">
        <v>2.6859999999999999</v>
      </c>
      <c r="AM1327" s="9">
        <v>2.766</v>
      </c>
      <c r="AN1327" s="9">
        <v>2.6909999999999998</v>
      </c>
      <c r="AO1327" s="9">
        <v>2.9010000000000002</v>
      </c>
      <c r="AP1327" s="9">
        <v>3.181</v>
      </c>
      <c r="AQ1327" s="9">
        <v>2.556</v>
      </c>
      <c r="AR1327" s="9">
        <v>2.7010000000000001</v>
      </c>
      <c r="AS1327" s="9">
        <v>2.7084999999999999</v>
      </c>
      <c r="AT1327" s="9">
        <v>2.6884999999999999</v>
      </c>
      <c r="AU1327" s="9">
        <v>2.9359999999999999</v>
      </c>
      <c r="AV1327" s="9">
        <v>3.0910000000000002</v>
      </c>
      <c r="AW1327" s="9">
        <v>2.7010000000000001</v>
      </c>
      <c r="AX1327" s="9">
        <v>2.681</v>
      </c>
      <c r="AY1327" s="9">
        <v>2.8559999999999999</v>
      </c>
      <c r="BE1327" s="9" t="e">
        <v>#N/A</v>
      </c>
      <c r="BF1327" s="9" t="e">
        <v>#N/A</v>
      </c>
      <c r="BG1327" s="9" t="e">
        <v>#N/A</v>
      </c>
      <c r="BH1327" s="9" t="e">
        <v>#N/A</v>
      </c>
      <c r="BI1327" s="9" t="e">
        <v>#N/A</v>
      </c>
      <c r="BJ1327" s="9" t="e">
        <v>#N/A</v>
      </c>
      <c r="BK1327" s="9" t="e">
        <v>#N/A</v>
      </c>
      <c r="BL1327" s="9" t="e">
        <v>#N/A</v>
      </c>
      <c r="BM1327" s="9" t="e">
        <v>#N/A</v>
      </c>
      <c r="BN1327" s="9" t="e">
        <v>#N/A</v>
      </c>
      <c r="BO1327" s="9" t="e">
        <v>#N/A</v>
      </c>
      <c r="BP1327" s="9" t="e">
        <v>#N/A</v>
      </c>
      <c r="BQ1327" s="9" t="e">
        <v>#N/A</v>
      </c>
      <c r="BR1327" s="9" t="e">
        <v>#N/A</v>
      </c>
      <c r="BS1327" s="9" t="e">
        <v>#N/A</v>
      </c>
      <c r="BT1327" s="9" t="e">
        <v>#N/A</v>
      </c>
      <c r="BU1327" s="9" t="e">
        <v>#N/A</v>
      </c>
      <c r="BV1327" s="9" t="e">
        <v>#N/A</v>
      </c>
      <c r="BW1327" s="9" t="e">
        <v>#N/A</v>
      </c>
      <c r="BX1327" s="9" t="e">
        <v>#N/A</v>
      </c>
      <c r="BY1327" s="9" t="e">
        <v>#N/A</v>
      </c>
      <c r="CA1327" s="9" t="e">
        <v>#N/A</v>
      </c>
      <c r="CB1327" s="9" t="e">
        <v>#N/A</v>
      </c>
      <c r="CC1327" s="9" t="e">
        <v>#N/A</v>
      </c>
      <c r="CD1327" s="9" t="e">
        <v>#N/A</v>
      </c>
      <c r="CE1327" s="9" t="e">
        <v>#N/A</v>
      </c>
      <c r="CF1327" s="9" t="e">
        <v>#N/A</v>
      </c>
      <c r="CG1327" s="9" t="e">
        <v>#N/A</v>
      </c>
      <c r="CH1327" s="9" t="e">
        <v>#N/A</v>
      </c>
      <c r="CI1327" s="9" t="e">
        <v>#N/A</v>
      </c>
      <c r="CJ1327" s="9" t="e">
        <v>#N/A</v>
      </c>
      <c r="CK1327" s="9" t="e">
        <v>#N/A</v>
      </c>
      <c r="CL1327" s="169" t="e">
        <v>#N/A</v>
      </c>
      <c r="CM1327" s="9" t="e">
        <v>#N/A</v>
      </c>
      <c r="CN1327" s="9" t="e">
        <v>#N/A</v>
      </c>
      <c r="CO1327" s="9" t="e">
        <v>#N/A</v>
      </c>
      <c r="CP1327" s="9" t="e">
        <v>#N/A</v>
      </c>
      <c r="CQ1327" s="9" t="e">
        <v>#N/A</v>
      </c>
      <c r="CR1327" s="9" t="e">
        <v>#N/A</v>
      </c>
      <c r="CS1327" s="9" t="e">
        <v>#N/A</v>
      </c>
      <c r="CT1327" s="9" t="e">
        <v>#N/A</v>
      </c>
      <c r="CU1327" s="9" t="e">
        <v>#N/A</v>
      </c>
    </row>
    <row r="1328" spans="1:103" ht="10.5" customHeight="1" x14ac:dyDescent="0.25">
      <c r="A1328" s="8">
        <v>37188</v>
      </c>
      <c r="B1328" s="5">
        <f t="shared" si="55"/>
        <v>1322</v>
      </c>
      <c r="C1328" s="9"/>
      <c r="E1328" s="16">
        <v>2.97</v>
      </c>
      <c r="F1328" s="16">
        <v>2.6549999999999998</v>
      </c>
      <c r="G1328" s="16">
        <v>3.0249999999999999</v>
      </c>
      <c r="H1328" s="16">
        <v>2.81</v>
      </c>
      <c r="I1328" s="16">
        <v>2.75</v>
      </c>
      <c r="J1328" s="16">
        <v>2.72</v>
      </c>
      <c r="K1328" s="16">
        <v>2.89</v>
      </c>
      <c r="L1328" s="16">
        <v>2.97</v>
      </c>
      <c r="M1328" s="16">
        <v>2.95</v>
      </c>
      <c r="N1328" s="16">
        <v>2.87</v>
      </c>
      <c r="O1328" s="16">
        <v>3.125</v>
      </c>
      <c r="P1328" s="16">
        <v>3.38</v>
      </c>
      <c r="Q1328" s="16">
        <v>2.79</v>
      </c>
      <c r="R1328" s="16">
        <v>2.86</v>
      </c>
      <c r="S1328" s="16">
        <v>2.97</v>
      </c>
      <c r="T1328" s="16">
        <v>2.97</v>
      </c>
      <c r="U1328" s="16">
        <v>3.15</v>
      </c>
      <c r="V1328" s="16">
        <v>3.3</v>
      </c>
      <c r="W1328" s="16">
        <v>2.86</v>
      </c>
      <c r="X1328" s="16">
        <v>2.86</v>
      </c>
      <c r="Y1328" s="16">
        <v>3.02</v>
      </c>
      <c r="AE1328" s="9">
        <v>2.9809999999999999</v>
      </c>
      <c r="AF1328" s="9">
        <v>2.35826396718987</v>
      </c>
      <c r="AG1328" s="9">
        <v>3.081</v>
      </c>
      <c r="AH1328" s="9">
        <v>2.8234999999999997</v>
      </c>
      <c r="AI1328" s="9">
        <v>2.7409999999999997</v>
      </c>
      <c r="AJ1328" s="9">
        <v>2.6759999999999997</v>
      </c>
      <c r="AK1328" s="9">
        <v>2.8759999999999999</v>
      </c>
      <c r="AL1328" s="9">
        <v>2.9859999999999998</v>
      </c>
      <c r="AM1328" s="9">
        <v>3.016</v>
      </c>
      <c r="AN1328" s="9">
        <v>2.9209999999999998</v>
      </c>
      <c r="AO1328" s="9">
        <v>3.2010000000000001</v>
      </c>
      <c r="AP1328" s="9">
        <v>3.5009999999999999</v>
      </c>
      <c r="AQ1328" s="9">
        <v>2.851</v>
      </c>
      <c r="AR1328" s="9">
        <v>2.9459999999999997</v>
      </c>
      <c r="AS1328" s="9">
        <v>3.0084999999999997</v>
      </c>
      <c r="AT1328" s="9">
        <v>2.9884999999999997</v>
      </c>
      <c r="AU1328" s="9">
        <v>3.2359999999999998</v>
      </c>
      <c r="AV1328" s="9">
        <v>3.4059999999999997</v>
      </c>
      <c r="AW1328" s="9">
        <v>3.0009999999999999</v>
      </c>
      <c r="AX1328" s="9">
        <v>2.9809999999999999</v>
      </c>
      <c r="AY1328" s="9">
        <v>3.0960000000000001</v>
      </c>
      <c r="BE1328" s="9" t="e">
        <v>#N/A</v>
      </c>
      <c r="BF1328" s="9" t="e">
        <v>#N/A</v>
      </c>
      <c r="BG1328" s="9" t="e">
        <v>#N/A</v>
      </c>
      <c r="BH1328" s="9" t="e">
        <v>#N/A</v>
      </c>
      <c r="BI1328" s="9" t="e">
        <v>#N/A</v>
      </c>
      <c r="BJ1328" s="9" t="e">
        <v>#N/A</v>
      </c>
      <c r="BK1328" s="9" t="e">
        <v>#N/A</v>
      </c>
      <c r="BL1328" s="9" t="e">
        <v>#N/A</v>
      </c>
      <c r="BM1328" s="9" t="e">
        <v>#N/A</v>
      </c>
      <c r="BN1328" s="9" t="e">
        <v>#N/A</v>
      </c>
      <c r="BO1328" s="9" t="e">
        <v>#N/A</v>
      </c>
      <c r="BP1328" s="9" t="e">
        <v>#N/A</v>
      </c>
      <c r="BQ1328" s="9" t="e">
        <v>#N/A</v>
      </c>
      <c r="BR1328" s="9" t="e">
        <v>#N/A</v>
      </c>
      <c r="BS1328" s="9" t="e">
        <v>#N/A</v>
      </c>
      <c r="BT1328" s="9" t="e">
        <v>#N/A</v>
      </c>
      <c r="BU1328" s="9" t="e">
        <v>#N/A</v>
      </c>
      <c r="BV1328" s="9" t="e">
        <v>#N/A</v>
      </c>
      <c r="BW1328" s="9" t="e">
        <v>#N/A</v>
      </c>
      <c r="BX1328" s="9" t="e">
        <v>#N/A</v>
      </c>
      <c r="BY1328" s="9" t="e">
        <v>#N/A</v>
      </c>
      <c r="CA1328" s="9" t="e">
        <v>#N/A</v>
      </c>
      <c r="CB1328" s="9" t="e">
        <v>#N/A</v>
      </c>
      <c r="CC1328" s="9" t="e">
        <v>#N/A</v>
      </c>
      <c r="CD1328" s="9" t="e">
        <v>#N/A</v>
      </c>
      <c r="CE1328" s="9" t="e">
        <v>#N/A</v>
      </c>
      <c r="CF1328" s="9" t="e">
        <v>#N/A</v>
      </c>
      <c r="CG1328" s="9" t="e">
        <v>#N/A</v>
      </c>
      <c r="CH1328" s="9" t="e">
        <v>#N/A</v>
      </c>
      <c r="CI1328" s="9" t="e">
        <v>#N/A</v>
      </c>
      <c r="CJ1328" s="9" t="e">
        <v>#N/A</v>
      </c>
      <c r="CK1328" s="9" t="e">
        <v>#N/A</v>
      </c>
      <c r="CL1328" s="169" t="e">
        <v>#N/A</v>
      </c>
      <c r="CM1328" s="9" t="e">
        <v>#N/A</v>
      </c>
      <c r="CN1328" s="9" t="e">
        <v>#N/A</v>
      </c>
      <c r="CO1328" s="9" t="e">
        <v>#N/A</v>
      </c>
      <c r="CP1328" s="9" t="e">
        <v>#N/A</v>
      </c>
      <c r="CQ1328" s="9" t="e">
        <v>#N/A</v>
      </c>
      <c r="CR1328" s="9" t="e">
        <v>#N/A</v>
      </c>
      <c r="CS1328" s="9" t="e">
        <v>#N/A</v>
      </c>
      <c r="CT1328" s="9" t="e">
        <v>#N/A</v>
      </c>
      <c r="CU1328" s="9" t="e">
        <v>#N/A</v>
      </c>
    </row>
    <row r="1329" spans="1:99" ht="10.5" customHeight="1" x14ac:dyDescent="0.25">
      <c r="A1329" s="8">
        <v>37189</v>
      </c>
      <c r="B1329" s="5">
        <f t="shared" si="55"/>
        <v>1323</v>
      </c>
      <c r="C1329" s="9"/>
      <c r="E1329" s="16">
        <v>2.99</v>
      </c>
      <c r="F1329" s="16">
        <v>2.6309999999999998</v>
      </c>
      <c r="G1329" s="16">
        <v>3.0449999999999999</v>
      </c>
      <c r="H1329" s="16">
        <v>2.76</v>
      </c>
      <c r="I1329" s="16">
        <v>2.71</v>
      </c>
      <c r="J1329" s="16">
        <v>2.59</v>
      </c>
      <c r="K1329" s="16">
        <v>2.91</v>
      </c>
      <c r="L1329" s="16">
        <v>2.99</v>
      </c>
      <c r="M1329" s="16">
        <v>2.89</v>
      </c>
      <c r="N1329" s="16">
        <v>2.89</v>
      </c>
      <c r="O1329" s="16">
        <v>3.24</v>
      </c>
      <c r="P1329" s="16">
        <v>3.42</v>
      </c>
      <c r="Q1329" s="16">
        <v>2.81</v>
      </c>
      <c r="R1329" s="16">
        <v>2.74</v>
      </c>
      <c r="S1329" s="16">
        <v>2.99</v>
      </c>
      <c r="T1329" s="16">
        <v>3</v>
      </c>
      <c r="U1329" s="16">
        <v>3.29</v>
      </c>
      <c r="V1329" s="16">
        <v>3.34</v>
      </c>
      <c r="W1329" s="16">
        <v>2.88</v>
      </c>
      <c r="X1329" s="16">
        <v>2.88</v>
      </c>
      <c r="Y1329" s="16">
        <v>2.99</v>
      </c>
      <c r="AE1329" s="9">
        <v>2.9380000000000002</v>
      </c>
      <c r="AF1329" s="9">
        <v>2.3172920786441202</v>
      </c>
      <c r="AG1329" s="9">
        <v>3.0680000000000001</v>
      </c>
      <c r="AH1329" s="9">
        <v>2.7430000000000003</v>
      </c>
      <c r="AI1329" s="9">
        <v>2.653</v>
      </c>
      <c r="AJ1329" s="9">
        <v>2.5630000000000002</v>
      </c>
      <c r="AK1329" s="9">
        <v>2.8380000000000001</v>
      </c>
      <c r="AL1329" s="9">
        <v>2.9355000000000002</v>
      </c>
      <c r="AM1329" s="9">
        <v>2.8680000000000003</v>
      </c>
      <c r="AN1329" s="9">
        <v>2.798</v>
      </c>
      <c r="AO1329" s="9">
        <v>3.1580000000000004</v>
      </c>
      <c r="AP1329" s="9">
        <v>3.4480000000000004</v>
      </c>
      <c r="AQ1329" s="9">
        <v>2.7930000000000001</v>
      </c>
      <c r="AR1329" s="9">
        <v>2.863</v>
      </c>
      <c r="AS1329" s="9">
        <v>2.9630000000000001</v>
      </c>
      <c r="AT1329" s="9">
        <v>2.9430000000000001</v>
      </c>
      <c r="AU1329" s="9">
        <v>3.1930000000000001</v>
      </c>
      <c r="AV1329" s="9">
        <v>3.3380000000000001</v>
      </c>
      <c r="AW1329" s="9">
        <v>2.968</v>
      </c>
      <c r="AX1329" s="9">
        <v>2.948</v>
      </c>
      <c r="AY1329" s="9">
        <v>3.0130000000000003</v>
      </c>
      <c r="BE1329" s="9" t="e">
        <v>#N/A</v>
      </c>
      <c r="BF1329" s="9" t="e">
        <v>#N/A</v>
      </c>
      <c r="BG1329" s="9" t="e">
        <v>#N/A</v>
      </c>
      <c r="BH1329" s="9" t="e">
        <v>#N/A</v>
      </c>
      <c r="BI1329" s="9" t="e">
        <v>#N/A</v>
      </c>
      <c r="BJ1329" s="9" t="e">
        <v>#N/A</v>
      </c>
      <c r="BK1329" s="9" t="e">
        <v>#N/A</v>
      </c>
      <c r="BL1329" s="9" t="e">
        <v>#N/A</v>
      </c>
      <c r="BM1329" s="9" t="e">
        <v>#N/A</v>
      </c>
      <c r="BN1329" s="9" t="e">
        <v>#N/A</v>
      </c>
      <c r="BO1329" s="9" t="e">
        <v>#N/A</v>
      </c>
      <c r="BP1329" s="9" t="e">
        <v>#N/A</v>
      </c>
      <c r="BQ1329" s="9" t="e">
        <v>#N/A</v>
      </c>
      <c r="BR1329" s="9" t="e">
        <v>#N/A</v>
      </c>
      <c r="BS1329" s="9" t="e">
        <v>#N/A</v>
      </c>
      <c r="BT1329" s="9" t="e">
        <v>#N/A</v>
      </c>
      <c r="BU1329" s="9" t="e">
        <v>#N/A</v>
      </c>
      <c r="BV1329" s="9" t="e">
        <v>#N/A</v>
      </c>
      <c r="BW1329" s="9" t="e">
        <v>#N/A</v>
      </c>
      <c r="BX1329" s="9" t="e">
        <v>#N/A</v>
      </c>
      <c r="BY1329" s="9" t="e">
        <v>#N/A</v>
      </c>
      <c r="CA1329" s="9" t="e">
        <v>#N/A</v>
      </c>
      <c r="CB1329" s="9" t="e">
        <v>#N/A</v>
      </c>
      <c r="CC1329" s="9" t="e">
        <v>#N/A</v>
      </c>
      <c r="CD1329" s="9" t="e">
        <v>#N/A</v>
      </c>
      <c r="CE1329" s="9" t="e">
        <v>#N/A</v>
      </c>
      <c r="CF1329" s="9" t="e">
        <v>#N/A</v>
      </c>
      <c r="CG1329" s="9" t="e">
        <v>#N/A</v>
      </c>
      <c r="CH1329" s="9" t="e">
        <v>#N/A</v>
      </c>
      <c r="CI1329" s="9" t="e">
        <v>#N/A</v>
      </c>
      <c r="CJ1329" s="9" t="e">
        <v>#N/A</v>
      </c>
      <c r="CK1329" s="9" t="e">
        <v>#N/A</v>
      </c>
      <c r="CL1329" s="169" t="e">
        <v>#N/A</v>
      </c>
      <c r="CM1329" s="9" t="e">
        <v>#N/A</v>
      </c>
      <c r="CN1329" s="9" t="e">
        <v>#N/A</v>
      </c>
      <c r="CO1329" s="9" t="e">
        <v>#N/A</v>
      </c>
      <c r="CP1329" s="9" t="e">
        <v>#N/A</v>
      </c>
      <c r="CQ1329" s="9" t="e">
        <v>#N/A</v>
      </c>
      <c r="CR1329" s="9" t="e">
        <v>#N/A</v>
      </c>
      <c r="CS1329" s="9" t="e">
        <v>#N/A</v>
      </c>
      <c r="CT1329" s="9" t="e">
        <v>#N/A</v>
      </c>
      <c r="CU1329" s="9" t="e">
        <v>#N/A</v>
      </c>
    </row>
    <row r="1330" spans="1:99" ht="10.5" customHeight="1" x14ac:dyDescent="0.25">
      <c r="A1330" s="8">
        <v>37190</v>
      </c>
      <c r="B1330" s="5">
        <f t="shared" si="55"/>
        <v>1324</v>
      </c>
      <c r="C1330" s="9"/>
      <c r="E1330" s="16">
        <v>3.1</v>
      </c>
      <c r="F1330" s="16">
        <v>2.6309999999999998</v>
      </c>
      <c r="G1330" s="16">
        <v>3.1349999999999998</v>
      </c>
      <c r="H1330" s="16">
        <v>2.84</v>
      </c>
      <c r="I1330" s="16">
        <v>2.72</v>
      </c>
      <c r="J1330" s="16">
        <v>2.62</v>
      </c>
      <c r="K1330" s="16">
        <v>3.02</v>
      </c>
      <c r="L1330" s="16">
        <v>3.08</v>
      </c>
      <c r="M1330" s="16">
        <v>2.85</v>
      </c>
      <c r="N1330" s="16">
        <v>2.8</v>
      </c>
      <c r="O1330" s="16">
        <v>3.35</v>
      </c>
      <c r="P1330" s="16">
        <v>3.53</v>
      </c>
      <c r="Q1330" s="16">
        <v>2.9</v>
      </c>
      <c r="R1330" s="16">
        <v>2.75</v>
      </c>
      <c r="S1330" s="16">
        <v>3.1</v>
      </c>
      <c r="T1330" s="16">
        <v>3.1</v>
      </c>
      <c r="U1330" s="16">
        <v>3.4</v>
      </c>
      <c r="V1330" s="16">
        <v>3.45</v>
      </c>
      <c r="W1330" s="16">
        <v>2.99</v>
      </c>
      <c r="X1330" s="16">
        <v>2.99</v>
      </c>
      <c r="Y1330" s="16">
        <v>2.95</v>
      </c>
      <c r="AE1330" s="9">
        <v>3.0409999999999999</v>
      </c>
      <c r="AF1330" s="9">
        <v>2.3042899337872598</v>
      </c>
      <c r="AG1330" s="9">
        <v>3.141</v>
      </c>
      <c r="AH1330" s="9">
        <v>2.7809999999999997</v>
      </c>
      <c r="AI1330" s="9">
        <v>2.6760000000000002</v>
      </c>
      <c r="AJ1330" s="9">
        <v>2.5909999999999997</v>
      </c>
      <c r="AK1330" s="9">
        <v>2.9409999999999998</v>
      </c>
      <c r="AL1330" s="9">
        <v>3.0335000000000001</v>
      </c>
      <c r="AM1330" s="9">
        <v>2.8809999999999998</v>
      </c>
      <c r="AN1330" s="9">
        <v>2.8209999999999997</v>
      </c>
      <c r="AO1330" s="9">
        <v>3.2610000000000001</v>
      </c>
      <c r="AP1330" s="9">
        <v>3.5510000000000002</v>
      </c>
      <c r="AQ1330" s="9">
        <v>2.8759999999999999</v>
      </c>
      <c r="AR1330" s="9">
        <v>2.871</v>
      </c>
      <c r="AS1330" s="9">
        <v>3.0634999999999999</v>
      </c>
      <c r="AT1330" s="9">
        <v>3.0459999999999998</v>
      </c>
      <c r="AU1330" s="9">
        <v>3.2959999999999998</v>
      </c>
      <c r="AV1330" s="9">
        <v>3.456</v>
      </c>
      <c r="AW1330" s="9">
        <v>3.0609999999999999</v>
      </c>
      <c r="AX1330" s="9">
        <v>3.0409999999999999</v>
      </c>
      <c r="AY1330" s="9">
        <v>2.9859999999999998</v>
      </c>
      <c r="BE1330" s="9" t="e">
        <v>#N/A</v>
      </c>
      <c r="BF1330" s="9" t="e">
        <v>#N/A</v>
      </c>
      <c r="BG1330" s="9" t="e">
        <v>#N/A</v>
      </c>
      <c r="BH1330" s="9" t="e">
        <v>#N/A</v>
      </c>
      <c r="BI1330" s="9" t="e">
        <v>#N/A</v>
      </c>
      <c r="BJ1330" s="9" t="e">
        <v>#N/A</v>
      </c>
      <c r="BK1330" s="9" t="e">
        <v>#N/A</v>
      </c>
      <c r="BL1330" s="9" t="e">
        <v>#N/A</v>
      </c>
      <c r="BM1330" s="9" t="e">
        <v>#N/A</v>
      </c>
      <c r="BN1330" s="9" t="e">
        <v>#N/A</v>
      </c>
      <c r="BO1330" s="9" t="e">
        <v>#N/A</v>
      </c>
      <c r="BP1330" s="9" t="e">
        <v>#N/A</v>
      </c>
      <c r="BQ1330" s="9" t="e">
        <v>#N/A</v>
      </c>
      <c r="BR1330" s="9" t="e">
        <v>#N/A</v>
      </c>
      <c r="BS1330" s="9" t="e">
        <v>#N/A</v>
      </c>
      <c r="BT1330" s="9" t="e">
        <v>#N/A</v>
      </c>
      <c r="BU1330" s="9" t="e">
        <v>#N/A</v>
      </c>
      <c r="BV1330" s="9" t="e">
        <v>#N/A</v>
      </c>
      <c r="BW1330" s="9" t="e">
        <v>#N/A</v>
      </c>
      <c r="BX1330" s="9" t="e">
        <v>#N/A</v>
      </c>
      <c r="BY1330" s="9" t="e">
        <v>#N/A</v>
      </c>
      <c r="CA1330" s="9" t="e">
        <v>#N/A</v>
      </c>
      <c r="CB1330" s="9" t="e">
        <v>#N/A</v>
      </c>
      <c r="CC1330" s="9" t="e">
        <v>#N/A</v>
      </c>
      <c r="CD1330" s="9" t="e">
        <v>#N/A</v>
      </c>
      <c r="CE1330" s="9" t="e">
        <v>#N/A</v>
      </c>
      <c r="CF1330" s="9" t="e">
        <v>#N/A</v>
      </c>
      <c r="CG1330" s="9" t="e">
        <v>#N/A</v>
      </c>
      <c r="CH1330" s="9" t="e">
        <v>#N/A</v>
      </c>
      <c r="CI1330" s="9" t="e">
        <v>#N/A</v>
      </c>
      <c r="CJ1330" s="9" t="e">
        <v>#N/A</v>
      </c>
      <c r="CK1330" s="9" t="e">
        <v>#N/A</v>
      </c>
      <c r="CL1330" s="169" t="e">
        <v>#N/A</v>
      </c>
      <c r="CM1330" s="9" t="e">
        <v>#N/A</v>
      </c>
      <c r="CN1330" s="9" t="e">
        <v>#N/A</v>
      </c>
      <c r="CO1330" s="9" t="e">
        <v>#N/A</v>
      </c>
      <c r="CP1330" s="9" t="e">
        <v>#N/A</v>
      </c>
      <c r="CQ1330" s="9" t="e">
        <v>#N/A</v>
      </c>
      <c r="CR1330" s="9" t="e">
        <v>#N/A</v>
      </c>
      <c r="CS1330" s="9" t="e">
        <v>#N/A</v>
      </c>
      <c r="CT1330" s="9" t="e">
        <v>#N/A</v>
      </c>
      <c r="CU1330" s="9" t="e">
        <v>#N/A</v>
      </c>
    </row>
    <row r="1331" spans="1:99" ht="10.5" customHeight="1" x14ac:dyDescent="0.25">
      <c r="A1331" s="8">
        <v>37193</v>
      </c>
      <c r="B1331" s="5">
        <f t="shared" si="55"/>
        <v>1325</v>
      </c>
      <c r="C1331" s="9"/>
      <c r="E1331" s="16">
        <v>3.26</v>
      </c>
      <c r="F1331" s="16">
        <v>2.7280000000000002</v>
      </c>
      <c r="G1331" s="16">
        <v>3.22</v>
      </c>
      <c r="H1331" s="16">
        <v>2.95</v>
      </c>
      <c r="I1331" s="16">
        <v>2.91</v>
      </c>
      <c r="J1331" s="16">
        <v>2.73</v>
      </c>
      <c r="K1331" s="16">
        <v>3.11</v>
      </c>
      <c r="L1331" s="16">
        <v>3.22</v>
      </c>
      <c r="M1331" s="16">
        <v>3.11</v>
      </c>
      <c r="N1331" s="16">
        <v>2.91</v>
      </c>
      <c r="O1331" s="16">
        <v>3.64</v>
      </c>
      <c r="P1331" s="16">
        <v>3.81</v>
      </c>
      <c r="Q1331" s="16">
        <v>3.04</v>
      </c>
      <c r="R1331" s="16">
        <v>2.86</v>
      </c>
      <c r="S1331" s="16">
        <v>3.26</v>
      </c>
      <c r="T1331" s="16">
        <v>3.26</v>
      </c>
      <c r="U1331" s="16">
        <v>3.61</v>
      </c>
      <c r="V1331" s="16">
        <v>3.66</v>
      </c>
      <c r="W1331" s="16">
        <v>3.15</v>
      </c>
      <c r="X1331" s="16">
        <v>3.15</v>
      </c>
      <c r="Y1331" s="16">
        <v>3.21</v>
      </c>
      <c r="AE1331" s="9">
        <v>3.202</v>
      </c>
      <c r="AF1331" s="9">
        <v>2.3254810956067198</v>
      </c>
      <c r="AG1331" s="9">
        <v>3.302</v>
      </c>
      <c r="AH1331" s="9">
        <v>2.8</v>
      </c>
      <c r="AI1331" s="9">
        <v>2.6970000000000001</v>
      </c>
      <c r="AJ1331" s="9">
        <v>2.6019999999999999</v>
      </c>
      <c r="AK1331" s="9">
        <v>3.0920000000000001</v>
      </c>
      <c r="AL1331" s="9">
        <v>3.1749999999999998</v>
      </c>
      <c r="AM1331" s="9">
        <v>2.9119999999999999</v>
      </c>
      <c r="AN1331" s="9">
        <v>2.802</v>
      </c>
      <c r="AO1331" s="9">
        <v>3.4319999999999999</v>
      </c>
      <c r="AP1331" s="9">
        <v>3.7170000000000001</v>
      </c>
      <c r="AQ1331" s="9">
        <v>2.9</v>
      </c>
      <c r="AR1331" s="9">
        <v>2.9169999999999998</v>
      </c>
      <c r="AS1331" s="9">
        <v>3.222</v>
      </c>
      <c r="AT1331" s="9">
        <v>3.2069999999999999</v>
      </c>
      <c r="AU1331" s="9">
        <v>3.4670000000000001</v>
      </c>
      <c r="AV1331" s="9">
        <v>3.6269999999999998</v>
      </c>
      <c r="AW1331" s="9">
        <v>3.2119999999999997</v>
      </c>
      <c r="AX1331" s="9">
        <v>3.1920000000000002</v>
      </c>
      <c r="AY1331" s="9">
        <v>3.052</v>
      </c>
      <c r="BE1331" s="9" t="e">
        <v>#N/A</v>
      </c>
      <c r="BF1331" s="9" t="e">
        <v>#N/A</v>
      </c>
      <c r="BG1331" s="9" t="e">
        <v>#N/A</v>
      </c>
      <c r="BH1331" s="9" t="e">
        <v>#N/A</v>
      </c>
      <c r="BI1331" s="9" t="e">
        <v>#N/A</v>
      </c>
      <c r="BJ1331" s="9" t="e">
        <v>#N/A</v>
      </c>
      <c r="BK1331" s="9" t="e">
        <v>#N/A</v>
      </c>
      <c r="BL1331" s="9" t="e">
        <v>#N/A</v>
      </c>
      <c r="BM1331" s="9" t="e">
        <v>#N/A</v>
      </c>
      <c r="BN1331" s="9" t="e">
        <v>#N/A</v>
      </c>
      <c r="BO1331" s="9" t="e">
        <v>#N/A</v>
      </c>
      <c r="BP1331" s="9" t="e">
        <v>#N/A</v>
      </c>
      <c r="BQ1331" s="9" t="e">
        <v>#N/A</v>
      </c>
      <c r="BR1331" s="9" t="e">
        <v>#N/A</v>
      </c>
      <c r="BS1331" s="9" t="e">
        <v>#N/A</v>
      </c>
      <c r="BT1331" s="9" t="e">
        <v>#N/A</v>
      </c>
      <c r="BU1331" s="9" t="e">
        <v>#N/A</v>
      </c>
      <c r="BV1331" s="9" t="e">
        <v>#N/A</v>
      </c>
      <c r="BW1331" s="9" t="e">
        <v>#N/A</v>
      </c>
      <c r="BX1331" s="9" t="e">
        <v>#N/A</v>
      </c>
      <c r="BY1331" s="9" t="e">
        <v>#N/A</v>
      </c>
      <c r="CA1331" s="9" t="e">
        <v>#N/A</v>
      </c>
      <c r="CB1331" s="9" t="e">
        <v>#N/A</v>
      </c>
      <c r="CC1331" s="9" t="e">
        <v>#N/A</v>
      </c>
      <c r="CD1331" s="9" t="e">
        <v>#N/A</v>
      </c>
      <c r="CE1331" s="9" t="e">
        <v>#N/A</v>
      </c>
      <c r="CF1331" s="9" t="e">
        <v>#N/A</v>
      </c>
      <c r="CG1331" s="9" t="e">
        <v>#N/A</v>
      </c>
      <c r="CH1331" s="9" t="e">
        <v>#N/A</v>
      </c>
      <c r="CI1331" s="9" t="e">
        <v>#N/A</v>
      </c>
      <c r="CJ1331" s="9" t="e">
        <v>#N/A</v>
      </c>
      <c r="CK1331" s="9" t="e">
        <v>#N/A</v>
      </c>
      <c r="CL1331" s="169" t="e">
        <v>#N/A</v>
      </c>
      <c r="CM1331" s="9" t="e">
        <v>#N/A</v>
      </c>
      <c r="CN1331" s="9" t="e">
        <v>#N/A</v>
      </c>
      <c r="CO1331" s="9" t="e">
        <v>#N/A</v>
      </c>
      <c r="CP1331" s="9" t="e">
        <v>#N/A</v>
      </c>
      <c r="CQ1331" s="9" t="e">
        <v>#N/A</v>
      </c>
      <c r="CR1331" s="9" t="e">
        <v>#N/A</v>
      </c>
      <c r="CS1331" s="9" t="e">
        <v>#N/A</v>
      </c>
      <c r="CT1331" s="9" t="e">
        <v>#N/A</v>
      </c>
      <c r="CU1331" s="9" t="e">
        <v>#N/A</v>
      </c>
    </row>
    <row r="1332" spans="1:99" ht="10.5" customHeight="1" x14ac:dyDescent="0.25">
      <c r="A1332" s="8">
        <v>37194</v>
      </c>
      <c r="B1332" s="5">
        <f t="shared" si="55"/>
        <v>1326</v>
      </c>
      <c r="C1332" s="9"/>
      <c r="E1332" s="16">
        <v>3.165</v>
      </c>
      <c r="F1332" s="16">
        <v>2.3254809999999999</v>
      </c>
      <c r="G1332" s="16">
        <v>3.302</v>
      </c>
      <c r="H1332" s="16">
        <v>2.8</v>
      </c>
      <c r="I1332" s="16">
        <v>2.71</v>
      </c>
      <c r="J1332" s="16">
        <v>2.6019999999999999</v>
      </c>
      <c r="K1332" s="16">
        <v>3.0895000000000001</v>
      </c>
      <c r="L1332" s="16">
        <v>3.15</v>
      </c>
      <c r="M1332" s="16">
        <v>2.95</v>
      </c>
      <c r="N1332" s="16">
        <v>2.802</v>
      </c>
      <c r="O1332" s="16">
        <v>3.4245000000000001</v>
      </c>
      <c r="P1332" s="16">
        <v>3.762</v>
      </c>
      <c r="Q1332" s="16">
        <v>2.89</v>
      </c>
      <c r="R1332" s="16">
        <v>2.9169999999999998</v>
      </c>
      <c r="S1332" s="16">
        <v>3.1970000000000001</v>
      </c>
      <c r="T1332" s="16">
        <v>3.1320000000000001</v>
      </c>
      <c r="U1332" s="16">
        <v>3.452</v>
      </c>
      <c r="V1332" s="16">
        <v>3.6469999999999998</v>
      </c>
      <c r="W1332" s="16">
        <v>3.2370000000000001</v>
      </c>
      <c r="X1332" s="16">
        <v>3.1970000000000001</v>
      </c>
      <c r="Y1332" s="16">
        <v>3.0720000000000001</v>
      </c>
      <c r="AE1332" s="9">
        <v>3.1829999999999998</v>
      </c>
      <c r="AF1332" s="9">
        <v>2.7729999999999997</v>
      </c>
      <c r="AG1332" s="9">
        <v>3.3329999999999997</v>
      </c>
      <c r="AH1332" s="9">
        <v>2.9829999999999997</v>
      </c>
      <c r="AI1332" s="9">
        <v>2.8729999999999998</v>
      </c>
      <c r="AJ1332" s="9">
        <v>2.8179999999999996</v>
      </c>
      <c r="AK1332" s="9">
        <v>3.0705</v>
      </c>
      <c r="AL1332" s="9">
        <v>3.1555</v>
      </c>
      <c r="AM1332" s="9">
        <v>3.153</v>
      </c>
      <c r="AN1332" s="9">
        <v>3.2929999999999997</v>
      </c>
      <c r="AO1332" s="9">
        <v>3.423</v>
      </c>
      <c r="AP1332" s="9">
        <v>4.2829999999999995</v>
      </c>
      <c r="AQ1332" s="9">
        <v>3.0329999999999999</v>
      </c>
      <c r="AR1332" s="9">
        <v>3.133</v>
      </c>
      <c r="AS1332" s="9">
        <v>3.198</v>
      </c>
      <c r="AT1332" s="9">
        <v>3.1854999999999998</v>
      </c>
      <c r="AU1332" s="9">
        <v>3.5029999999999997</v>
      </c>
      <c r="AV1332" s="9">
        <v>3.9729999999999999</v>
      </c>
      <c r="AW1332" s="9">
        <v>3.2079999999999997</v>
      </c>
      <c r="AX1332" s="9">
        <v>3.1879999999999997</v>
      </c>
      <c r="AY1332" s="9">
        <v>3.3579999999999997</v>
      </c>
      <c r="BE1332" s="9" t="e">
        <v>#N/A</v>
      </c>
      <c r="BF1332" s="9" t="e">
        <v>#N/A</v>
      </c>
      <c r="BG1332" s="9" t="e">
        <v>#N/A</v>
      </c>
      <c r="BH1332" s="9" t="e">
        <v>#N/A</v>
      </c>
      <c r="BI1332" s="9" t="e">
        <v>#N/A</v>
      </c>
      <c r="BJ1332" s="9" t="e">
        <v>#N/A</v>
      </c>
      <c r="BK1332" s="9" t="e">
        <v>#N/A</v>
      </c>
      <c r="BL1332" s="9" t="e">
        <v>#N/A</v>
      </c>
      <c r="BM1332" s="9" t="e">
        <v>#N/A</v>
      </c>
      <c r="BN1332" s="9" t="e">
        <v>#N/A</v>
      </c>
      <c r="BO1332" s="9" t="e">
        <v>#N/A</v>
      </c>
      <c r="BP1332" s="9" t="e">
        <v>#N/A</v>
      </c>
      <c r="BQ1332" s="9" t="e">
        <v>#N/A</v>
      </c>
      <c r="BR1332" s="9" t="e">
        <v>#N/A</v>
      </c>
      <c r="BS1332" s="9" t="e">
        <v>#N/A</v>
      </c>
      <c r="BT1332" s="9" t="e">
        <v>#N/A</v>
      </c>
      <c r="BU1332" s="9" t="e">
        <v>#N/A</v>
      </c>
      <c r="BV1332" s="9" t="e">
        <v>#N/A</v>
      </c>
      <c r="BW1332" s="9" t="e">
        <v>#N/A</v>
      </c>
      <c r="BX1332" s="9" t="e">
        <v>#N/A</v>
      </c>
      <c r="BY1332" s="9" t="e">
        <v>#N/A</v>
      </c>
      <c r="CA1332" s="9" t="e">
        <v>#N/A</v>
      </c>
      <c r="CB1332" s="9" t="e">
        <v>#N/A</v>
      </c>
      <c r="CC1332" s="9" t="e">
        <v>#N/A</v>
      </c>
      <c r="CD1332" s="9" t="e">
        <v>#N/A</v>
      </c>
      <c r="CE1332" s="9" t="e">
        <v>#N/A</v>
      </c>
      <c r="CF1332" s="9" t="e">
        <v>#N/A</v>
      </c>
      <c r="CG1332" s="9" t="e">
        <v>#N/A</v>
      </c>
      <c r="CH1332" s="9" t="e">
        <v>#N/A</v>
      </c>
      <c r="CI1332" s="9" t="e">
        <v>#N/A</v>
      </c>
      <c r="CJ1332" s="9" t="e">
        <v>#N/A</v>
      </c>
      <c r="CK1332" s="9" t="e">
        <v>#N/A</v>
      </c>
      <c r="CL1332" s="169" t="e">
        <v>#N/A</v>
      </c>
      <c r="CM1332" s="9" t="e">
        <v>#N/A</v>
      </c>
      <c r="CN1332" s="9" t="e">
        <v>#N/A</v>
      </c>
      <c r="CO1332" s="9" t="e">
        <v>#N/A</v>
      </c>
      <c r="CP1332" s="9" t="e">
        <v>#N/A</v>
      </c>
      <c r="CQ1332" s="9" t="e">
        <v>#N/A</v>
      </c>
      <c r="CR1332" s="9" t="e">
        <v>#N/A</v>
      </c>
      <c r="CS1332" s="9" t="e">
        <v>#N/A</v>
      </c>
      <c r="CT1332" s="9" t="e">
        <v>#N/A</v>
      </c>
      <c r="CU1332" s="9" t="e">
        <v>#N/A</v>
      </c>
    </row>
    <row r="1333" spans="1:99" ht="10.5" customHeight="1" x14ac:dyDescent="0.25">
      <c r="A1333" s="8">
        <v>37195</v>
      </c>
      <c r="B1333" s="5">
        <f t="shared" si="55"/>
        <v>1327</v>
      </c>
      <c r="C1333" s="9"/>
      <c r="E1333" s="16">
        <v>3.1575000000000002</v>
      </c>
      <c r="F1333" s="16">
        <v>2.6389999999999998</v>
      </c>
      <c r="G1333" s="16">
        <v>3.21</v>
      </c>
      <c r="H1333" s="16">
        <v>2.93</v>
      </c>
      <c r="I1333" s="16">
        <v>2.83</v>
      </c>
      <c r="J1333" s="16">
        <v>2.72</v>
      </c>
      <c r="K1333" s="16">
        <v>3.02</v>
      </c>
      <c r="L1333" s="16">
        <v>3.16</v>
      </c>
      <c r="M1333" s="16">
        <v>3.06</v>
      </c>
      <c r="N1333" s="16">
        <v>2.78</v>
      </c>
      <c r="O1333" s="16">
        <v>3.41</v>
      </c>
      <c r="P1333" s="16">
        <v>3.7</v>
      </c>
      <c r="Q1333" s="16">
        <v>2.96</v>
      </c>
      <c r="R1333" s="16">
        <v>3.03</v>
      </c>
      <c r="S1333" s="16">
        <v>3.19</v>
      </c>
      <c r="T1333" s="16">
        <v>3.17</v>
      </c>
      <c r="U1333" s="16">
        <v>3.43</v>
      </c>
      <c r="V1333" s="16">
        <v>3.59</v>
      </c>
      <c r="W1333" s="16">
        <v>3.12</v>
      </c>
      <c r="X1333" s="16">
        <v>3.12</v>
      </c>
      <c r="Y1333" s="16">
        <v>3.15</v>
      </c>
      <c r="AE1333" s="9">
        <v>3.2909999999999999</v>
      </c>
      <c r="AF1333" s="9">
        <v>2.8409999999999997</v>
      </c>
      <c r="AG1333" s="9">
        <v>3.4409999999999998</v>
      </c>
      <c r="AH1333" s="9">
        <v>3.0859999999999999</v>
      </c>
      <c r="AI1333" s="9">
        <v>2.9910000000000001</v>
      </c>
      <c r="AJ1333" s="9">
        <v>2.9009999999999998</v>
      </c>
      <c r="AK1333" s="9">
        <v>3.1785000000000001</v>
      </c>
      <c r="AL1333" s="9">
        <v>3.2610000000000001</v>
      </c>
      <c r="AM1333" s="9">
        <v>3.2610000000000001</v>
      </c>
      <c r="AN1333" s="9">
        <v>3.3609999999999998</v>
      </c>
      <c r="AO1333" s="9">
        <v>3.5309999999999997</v>
      </c>
      <c r="AP1333" s="9">
        <v>4.3410000000000002</v>
      </c>
      <c r="AQ1333" s="9">
        <v>3.1360000000000001</v>
      </c>
      <c r="AR1333" s="9">
        <v>3.2309999999999999</v>
      </c>
      <c r="AS1333" s="9">
        <v>3.306</v>
      </c>
      <c r="AT1333" s="9">
        <v>3.2934999999999999</v>
      </c>
      <c r="AU1333" s="9">
        <v>3.6109999999999998</v>
      </c>
      <c r="AV1333" s="9">
        <v>4.0659999999999998</v>
      </c>
      <c r="AW1333" s="9">
        <v>3.3159999999999998</v>
      </c>
      <c r="AX1333" s="9">
        <v>3.2959999999999998</v>
      </c>
      <c r="AY1333" s="9">
        <v>3.411</v>
      </c>
      <c r="BE1333" s="9" t="e">
        <v>#N/A</v>
      </c>
      <c r="BF1333" s="9" t="e">
        <v>#N/A</v>
      </c>
      <c r="BG1333" s="9" t="e">
        <v>#N/A</v>
      </c>
      <c r="BH1333" s="9" t="e">
        <v>#N/A</v>
      </c>
      <c r="BI1333" s="9" t="e">
        <v>#N/A</v>
      </c>
      <c r="BJ1333" s="9" t="e">
        <v>#N/A</v>
      </c>
      <c r="BK1333" s="9" t="e">
        <v>#N/A</v>
      </c>
      <c r="BL1333" s="9" t="e">
        <v>#N/A</v>
      </c>
      <c r="BM1333" s="9" t="e">
        <v>#N/A</v>
      </c>
      <c r="BN1333" s="9" t="e">
        <v>#N/A</v>
      </c>
      <c r="BO1333" s="9" t="e">
        <v>#N/A</v>
      </c>
      <c r="BP1333" s="9" t="e">
        <v>#N/A</v>
      </c>
      <c r="BQ1333" s="9" t="e">
        <v>#N/A</v>
      </c>
      <c r="BR1333" s="9" t="e">
        <v>#N/A</v>
      </c>
      <c r="BS1333" s="9" t="e">
        <v>#N/A</v>
      </c>
      <c r="BT1333" s="9" t="e">
        <v>#N/A</v>
      </c>
      <c r="BU1333" s="9" t="e">
        <v>#N/A</v>
      </c>
      <c r="BV1333" s="9" t="e">
        <v>#N/A</v>
      </c>
      <c r="BW1333" s="9" t="e">
        <v>#N/A</v>
      </c>
      <c r="BX1333" s="9" t="e">
        <v>#N/A</v>
      </c>
      <c r="BY1333" s="9" t="e">
        <v>#N/A</v>
      </c>
      <c r="CA1333" s="9" t="e">
        <v>#N/A</v>
      </c>
      <c r="CB1333" s="9" t="e">
        <v>#N/A</v>
      </c>
      <c r="CC1333" s="9" t="e">
        <v>#N/A</v>
      </c>
      <c r="CD1333" s="9" t="e">
        <v>#N/A</v>
      </c>
      <c r="CE1333" s="9" t="e">
        <v>#N/A</v>
      </c>
      <c r="CF1333" s="9" t="e">
        <v>#N/A</v>
      </c>
      <c r="CG1333" s="9" t="e">
        <v>#N/A</v>
      </c>
      <c r="CH1333" s="9" t="e">
        <v>#N/A</v>
      </c>
      <c r="CI1333" s="9" t="e">
        <v>#N/A</v>
      </c>
      <c r="CJ1333" s="9" t="e">
        <v>#N/A</v>
      </c>
      <c r="CK1333" s="9" t="e">
        <v>#N/A</v>
      </c>
      <c r="CL1333" s="169" t="e">
        <v>#N/A</v>
      </c>
      <c r="CM1333" s="9" t="e">
        <v>#N/A</v>
      </c>
      <c r="CN1333" s="9" t="e">
        <v>#N/A</v>
      </c>
      <c r="CO1333" s="9" t="e">
        <v>#N/A</v>
      </c>
      <c r="CP1333" s="9" t="e">
        <v>#N/A</v>
      </c>
      <c r="CQ1333" s="9" t="e">
        <v>#N/A</v>
      </c>
      <c r="CR1333" s="9" t="e">
        <v>#N/A</v>
      </c>
      <c r="CS1333" s="9" t="e">
        <v>#N/A</v>
      </c>
      <c r="CT1333" s="9" t="e">
        <v>#N/A</v>
      </c>
      <c r="CU1333" s="9" t="e">
        <v>#N/A</v>
      </c>
    </row>
    <row r="1334" spans="1:99" ht="10.5" customHeight="1" x14ac:dyDescent="0.25">
      <c r="A1334" s="8">
        <v>37196</v>
      </c>
      <c r="B1334" s="5">
        <f t="shared" si="55"/>
        <v>1328</v>
      </c>
      <c r="C1334" s="9"/>
      <c r="E1334" s="16">
        <v>3.0975000000000001</v>
      </c>
      <c r="F1334" s="16">
        <v>2.6459999999999999</v>
      </c>
      <c r="G1334" s="16">
        <v>3.2</v>
      </c>
      <c r="H1334" s="16">
        <v>2.83</v>
      </c>
      <c r="I1334" s="16">
        <v>2.72</v>
      </c>
      <c r="J1334" s="16">
        <v>2.52</v>
      </c>
      <c r="K1334" s="16">
        <v>3</v>
      </c>
      <c r="L1334" s="16">
        <v>3.1150000000000002</v>
      </c>
      <c r="M1334" s="16">
        <v>2.97</v>
      </c>
      <c r="N1334" s="16">
        <v>2.75</v>
      </c>
      <c r="O1334" s="16">
        <v>3.36</v>
      </c>
      <c r="P1334" s="16">
        <v>3.67</v>
      </c>
      <c r="Q1334" s="16">
        <v>2.84</v>
      </c>
      <c r="R1334" s="16">
        <v>2.85</v>
      </c>
      <c r="S1334" s="16">
        <v>3.16</v>
      </c>
      <c r="T1334" s="16">
        <v>3.15</v>
      </c>
      <c r="U1334" s="16">
        <v>3.38</v>
      </c>
      <c r="V1334" s="16">
        <v>3.53</v>
      </c>
      <c r="W1334" s="16">
        <v>3.07</v>
      </c>
      <c r="X1334" s="16">
        <v>3.05</v>
      </c>
      <c r="Y1334" s="16">
        <v>2.97</v>
      </c>
      <c r="AE1334" s="9">
        <v>3.29</v>
      </c>
      <c r="AF1334" s="9">
        <v>2.82530641869739</v>
      </c>
      <c r="AG1334" s="9">
        <v>3.44</v>
      </c>
      <c r="AH1334" s="9">
        <v>3.0649999999999999</v>
      </c>
      <c r="AI1334" s="9">
        <v>2.95</v>
      </c>
      <c r="AJ1334" s="9">
        <v>2.81</v>
      </c>
      <c r="AK1334" s="9">
        <v>3.1775000000000002</v>
      </c>
      <c r="AL1334" s="9">
        <v>3.2574999999999998</v>
      </c>
      <c r="AM1334" s="9">
        <v>3.2250000000000001</v>
      </c>
      <c r="AN1334" s="9">
        <v>3.27</v>
      </c>
      <c r="AO1334" s="9">
        <v>3.5249999999999999</v>
      </c>
      <c r="AP1334" s="9">
        <v>4.34</v>
      </c>
      <c r="AQ1334" s="9">
        <v>3.1150000000000002</v>
      </c>
      <c r="AR1334" s="9">
        <v>3.1949999999999998</v>
      </c>
      <c r="AS1334" s="9">
        <v>3.3025000000000002</v>
      </c>
      <c r="AT1334" s="9">
        <v>3.29</v>
      </c>
      <c r="AU1334" s="9">
        <v>3.585</v>
      </c>
      <c r="AV1334" s="9">
        <v>4.0599999999999996</v>
      </c>
      <c r="AW1334" s="9">
        <v>3.3250000000000002</v>
      </c>
      <c r="AX1334" s="9">
        <v>3.3050000000000002</v>
      </c>
      <c r="AY1334" s="9">
        <v>3.35</v>
      </c>
      <c r="BE1334" s="9" t="e">
        <v>#N/A</v>
      </c>
      <c r="BF1334" s="9" t="e">
        <v>#N/A</v>
      </c>
      <c r="BG1334" s="9" t="e">
        <v>#N/A</v>
      </c>
      <c r="BH1334" s="9" t="e">
        <v>#N/A</v>
      </c>
      <c r="BI1334" s="9" t="e">
        <v>#N/A</v>
      </c>
      <c r="BJ1334" s="9" t="e">
        <v>#N/A</v>
      </c>
      <c r="BK1334" s="9" t="e">
        <v>#N/A</v>
      </c>
      <c r="BL1334" s="9" t="e">
        <v>#N/A</v>
      </c>
      <c r="BM1334" s="9" t="e">
        <v>#N/A</v>
      </c>
      <c r="BN1334" s="9" t="e">
        <v>#N/A</v>
      </c>
      <c r="BO1334" s="9" t="e">
        <v>#N/A</v>
      </c>
      <c r="BP1334" s="9" t="e">
        <v>#N/A</v>
      </c>
      <c r="BQ1334" s="9" t="e">
        <v>#N/A</v>
      </c>
      <c r="BR1334" s="9" t="e">
        <v>#N/A</v>
      </c>
      <c r="BS1334" s="9" t="e">
        <v>#N/A</v>
      </c>
      <c r="BT1334" s="9" t="e">
        <v>#N/A</v>
      </c>
      <c r="BU1334" s="9" t="e">
        <v>#N/A</v>
      </c>
      <c r="BV1334" s="9" t="e">
        <v>#N/A</v>
      </c>
      <c r="BW1334" s="9" t="e">
        <v>#N/A</v>
      </c>
      <c r="BX1334" s="9" t="e">
        <v>#N/A</v>
      </c>
      <c r="BY1334" s="9" t="e">
        <v>#N/A</v>
      </c>
      <c r="CA1334" s="9" t="e">
        <v>#N/A</v>
      </c>
      <c r="CB1334" s="9" t="e">
        <v>#N/A</v>
      </c>
      <c r="CC1334" s="9" t="e">
        <v>#N/A</v>
      </c>
      <c r="CD1334" s="9" t="e">
        <v>#N/A</v>
      </c>
      <c r="CE1334" s="9" t="e">
        <v>#N/A</v>
      </c>
      <c r="CF1334" s="9" t="e">
        <v>#N/A</v>
      </c>
      <c r="CG1334" s="9" t="e">
        <v>#N/A</v>
      </c>
      <c r="CH1334" s="9" t="e">
        <v>#N/A</v>
      </c>
      <c r="CI1334" s="9" t="e">
        <v>#N/A</v>
      </c>
      <c r="CJ1334" s="9" t="e">
        <v>#N/A</v>
      </c>
      <c r="CK1334" s="9" t="e">
        <v>#N/A</v>
      </c>
      <c r="CL1334" s="169" t="e">
        <v>#N/A</v>
      </c>
      <c r="CM1334" s="9" t="e">
        <v>#N/A</v>
      </c>
      <c r="CN1334" s="9" t="e">
        <v>#N/A</v>
      </c>
      <c r="CO1334" s="9" t="e">
        <v>#N/A</v>
      </c>
      <c r="CP1334" s="9" t="e">
        <v>#N/A</v>
      </c>
      <c r="CQ1334" s="9" t="e">
        <v>#N/A</v>
      </c>
      <c r="CR1334" s="9" t="e">
        <v>#N/A</v>
      </c>
      <c r="CS1334" s="9" t="e">
        <v>#N/A</v>
      </c>
      <c r="CT1334" s="9" t="e">
        <v>#N/A</v>
      </c>
      <c r="CU1334" s="9" t="e">
        <v>#N/A</v>
      </c>
    </row>
    <row r="1335" spans="1:99" ht="10.5" customHeight="1" x14ac:dyDescent="0.25">
      <c r="A1335" s="8">
        <v>37197</v>
      </c>
      <c r="B1335" s="5">
        <f t="shared" si="55"/>
        <v>1329</v>
      </c>
      <c r="C1335" s="9"/>
      <c r="E1335" s="16">
        <v>2.9994999999999998</v>
      </c>
      <c r="F1335" s="16">
        <v>2.5859999999999999</v>
      </c>
      <c r="G1335" s="16">
        <v>3.18</v>
      </c>
      <c r="H1335" s="16">
        <v>2.82</v>
      </c>
      <c r="I1335" s="16">
        <v>2.73</v>
      </c>
      <c r="J1335" s="16">
        <v>2.54</v>
      </c>
      <c r="K1335" s="16">
        <v>2.98</v>
      </c>
      <c r="L1335" s="16">
        <v>3.1</v>
      </c>
      <c r="M1335" s="16">
        <v>2.91</v>
      </c>
      <c r="N1335" s="16">
        <v>2.72</v>
      </c>
      <c r="O1335" s="16">
        <v>3.34</v>
      </c>
      <c r="P1335" s="16">
        <v>3.66</v>
      </c>
      <c r="Q1335" s="16">
        <v>2.88</v>
      </c>
      <c r="R1335" s="16">
        <v>2.83</v>
      </c>
      <c r="S1335" s="16">
        <v>3.13</v>
      </c>
      <c r="T1335" s="16">
        <v>3.13</v>
      </c>
      <c r="U1335" s="16">
        <v>3.36</v>
      </c>
      <c r="V1335" s="16">
        <v>3.53</v>
      </c>
      <c r="W1335" s="16">
        <v>3.05</v>
      </c>
      <c r="X1335" s="16">
        <v>3.03</v>
      </c>
      <c r="Y1335" s="16">
        <v>2.9</v>
      </c>
      <c r="AE1335" s="9">
        <v>3.2480000000000002</v>
      </c>
      <c r="AF1335" s="9">
        <v>2.7765627626753204</v>
      </c>
      <c r="AG1335" s="9">
        <v>3.3730000000000002</v>
      </c>
      <c r="AH1335" s="9">
        <v>3.0180000000000002</v>
      </c>
      <c r="AI1335" s="9">
        <v>2.8730000000000002</v>
      </c>
      <c r="AJ1335" s="9">
        <v>2.758</v>
      </c>
      <c r="AK1335" s="9">
        <v>3.1355000000000004</v>
      </c>
      <c r="AL1335" s="9">
        <v>3.2155</v>
      </c>
      <c r="AM1335" s="9">
        <v>3.1580000000000004</v>
      </c>
      <c r="AN1335" s="9">
        <v>3.2180000000000004</v>
      </c>
      <c r="AO1335" s="9">
        <v>3.4830000000000001</v>
      </c>
      <c r="AP1335" s="9">
        <v>4.298</v>
      </c>
      <c r="AQ1335" s="9">
        <v>3.0680000000000001</v>
      </c>
      <c r="AR1335" s="9">
        <v>3.1480000000000001</v>
      </c>
      <c r="AS1335" s="9">
        <v>3.2605000000000004</v>
      </c>
      <c r="AT1335" s="9">
        <v>3.2480000000000002</v>
      </c>
      <c r="AU1335" s="9">
        <v>3.5430000000000001</v>
      </c>
      <c r="AV1335" s="9">
        <v>3.9980000000000002</v>
      </c>
      <c r="AW1335" s="9">
        <v>3.2730000000000001</v>
      </c>
      <c r="AX1335" s="9">
        <v>3.2530000000000001</v>
      </c>
      <c r="AY1335" s="9">
        <v>3.2880000000000003</v>
      </c>
      <c r="BE1335" s="9" t="e">
        <v>#N/A</v>
      </c>
      <c r="BF1335" s="9" t="e">
        <v>#N/A</v>
      </c>
      <c r="BG1335" s="9" t="e">
        <v>#N/A</v>
      </c>
      <c r="BH1335" s="9" t="e">
        <v>#N/A</v>
      </c>
      <c r="BI1335" s="9" t="e">
        <v>#N/A</v>
      </c>
      <c r="BJ1335" s="9" t="e">
        <v>#N/A</v>
      </c>
      <c r="BK1335" s="9" t="e">
        <v>#N/A</v>
      </c>
      <c r="BL1335" s="9" t="e">
        <v>#N/A</v>
      </c>
      <c r="BM1335" s="9" t="e">
        <v>#N/A</v>
      </c>
      <c r="BN1335" s="9" t="e">
        <v>#N/A</v>
      </c>
      <c r="BO1335" s="9" t="e">
        <v>#N/A</v>
      </c>
      <c r="BP1335" s="9" t="e">
        <v>#N/A</v>
      </c>
      <c r="BQ1335" s="9" t="e">
        <v>#N/A</v>
      </c>
      <c r="BR1335" s="9" t="e">
        <v>#N/A</v>
      </c>
      <c r="BS1335" s="9" t="e">
        <v>#N/A</v>
      </c>
      <c r="BT1335" s="9" t="e">
        <v>#N/A</v>
      </c>
      <c r="BU1335" s="9" t="e">
        <v>#N/A</v>
      </c>
      <c r="BV1335" s="9" t="e">
        <v>#N/A</v>
      </c>
      <c r="BW1335" s="9" t="e">
        <v>#N/A</v>
      </c>
      <c r="BX1335" s="9" t="e">
        <v>#N/A</v>
      </c>
      <c r="BY1335" s="9" t="e">
        <v>#N/A</v>
      </c>
      <c r="CA1335" s="9" t="e">
        <v>#N/A</v>
      </c>
      <c r="CB1335" s="9" t="e">
        <v>#N/A</v>
      </c>
      <c r="CC1335" s="9" t="e">
        <v>#N/A</v>
      </c>
      <c r="CD1335" s="9" t="e">
        <v>#N/A</v>
      </c>
      <c r="CE1335" s="9" t="e">
        <v>#N/A</v>
      </c>
      <c r="CF1335" s="9" t="e">
        <v>#N/A</v>
      </c>
      <c r="CG1335" s="9" t="e">
        <v>#N/A</v>
      </c>
      <c r="CH1335" s="9" t="e">
        <v>#N/A</v>
      </c>
      <c r="CI1335" s="9" t="e">
        <v>#N/A</v>
      </c>
      <c r="CJ1335" s="9" t="e">
        <v>#N/A</v>
      </c>
      <c r="CK1335" s="9" t="e">
        <v>#N/A</v>
      </c>
      <c r="CL1335" s="169" t="e">
        <v>#N/A</v>
      </c>
      <c r="CM1335" s="9" t="e">
        <v>#N/A</v>
      </c>
      <c r="CN1335" s="9" t="e">
        <v>#N/A</v>
      </c>
      <c r="CO1335" s="9" t="e">
        <v>#N/A</v>
      </c>
      <c r="CP1335" s="9" t="e">
        <v>#N/A</v>
      </c>
      <c r="CQ1335" s="9" t="e">
        <v>#N/A</v>
      </c>
      <c r="CR1335" s="9" t="e">
        <v>#N/A</v>
      </c>
      <c r="CS1335" s="9" t="e">
        <v>#N/A</v>
      </c>
      <c r="CT1335" s="9" t="e">
        <v>#N/A</v>
      </c>
      <c r="CU1335" s="9" t="e">
        <v>#N/A</v>
      </c>
    </row>
    <row r="1336" spans="1:99" ht="10.5" customHeight="1" x14ac:dyDescent="0.25">
      <c r="A1336" s="8">
        <v>37200</v>
      </c>
      <c r="B1336" s="5">
        <f t="shared" si="55"/>
        <v>1330</v>
      </c>
      <c r="C1336" s="9"/>
      <c r="E1336" s="16">
        <v>2.77</v>
      </c>
      <c r="F1336" s="16">
        <v>2.3820000000000001</v>
      </c>
      <c r="G1336" s="16">
        <v>2.82</v>
      </c>
      <c r="H1336" s="16">
        <v>2.4900000000000002</v>
      </c>
      <c r="I1336" s="16">
        <v>2.4</v>
      </c>
      <c r="J1336" s="16">
        <v>2.23</v>
      </c>
      <c r="K1336" s="16">
        <v>2.66</v>
      </c>
      <c r="L1336" s="16">
        <v>2.78</v>
      </c>
      <c r="M1336" s="16">
        <v>2.6</v>
      </c>
      <c r="N1336" s="16">
        <v>2.41</v>
      </c>
      <c r="O1336" s="16">
        <v>3.02</v>
      </c>
      <c r="P1336" s="16">
        <v>3.35</v>
      </c>
      <c r="Q1336" s="16">
        <v>2.56</v>
      </c>
      <c r="R1336" s="16">
        <v>2.52</v>
      </c>
      <c r="S1336" s="16">
        <v>2.81</v>
      </c>
      <c r="T1336" s="16">
        <v>2.81</v>
      </c>
      <c r="U1336" s="16">
        <v>3.04</v>
      </c>
      <c r="V1336" s="16">
        <v>3.22</v>
      </c>
      <c r="W1336" s="16">
        <v>2.73</v>
      </c>
      <c r="X1336" s="16">
        <v>2.71</v>
      </c>
      <c r="Y1336" s="16">
        <v>2.59</v>
      </c>
      <c r="AE1336" s="9">
        <v>2.9220000000000002</v>
      </c>
      <c r="AF1336" s="9">
        <v>2.4670786849828903</v>
      </c>
      <c r="AG1336" s="9">
        <v>3.012</v>
      </c>
      <c r="AH1336" s="9">
        <v>2.6820000000000004</v>
      </c>
      <c r="AI1336" s="9">
        <v>2.5369999999999999</v>
      </c>
      <c r="AJ1336" s="9">
        <v>2.3970000000000002</v>
      </c>
      <c r="AK1336" s="9">
        <v>2.8095000000000003</v>
      </c>
      <c r="AL1336" s="9">
        <v>2.8895</v>
      </c>
      <c r="AM1336" s="9">
        <v>2.7869999999999999</v>
      </c>
      <c r="AN1336" s="9">
        <v>2.8120000000000003</v>
      </c>
      <c r="AO1336" s="9">
        <v>3.137</v>
      </c>
      <c r="AP1336" s="9">
        <v>3.8920000000000003</v>
      </c>
      <c r="AQ1336" s="9">
        <v>2.7320000000000002</v>
      </c>
      <c r="AR1336" s="9">
        <v>2.7720000000000002</v>
      </c>
      <c r="AS1336" s="9">
        <v>2.9345000000000003</v>
      </c>
      <c r="AT1336" s="9">
        <v>2.9220000000000002</v>
      </c>
      <c r="AU1336" s="9">
        <v>3.202</v>
      </c>
      <c r="AV1336" s="9">
        <v>3.637</v>
      </c>
      <c r="AW1336" s="9">
        <v>2.9370000000000003</v>
      </c>
      <c r="AX1336" s="9">
        <v>2.9170000000000003</v>
      </c>
      <c r="AY1336" s="9">
        <v>2.8720000000000003</v>
      </c>
      <c r="BE1336" s="9" t="e">
        <v>#N/A</v>
      </c>
      <c r="BF1336" s="9" t="e">
        <v>#N/A</v>
      </c>
      <c r="BG1336" s="9" t="e">
        <v>#N/A</v>
      </c>
      <c r="BH1336" s="9" t="e">
        <v>#N/A</v>
      </c>
      <c r="BI1336" s="9" t="e">
        <v>#N/A</v>
      </c>
      <c r="BJ1336" s="9" t="e">
        <v>#N/A</v>
      </c>
      <c r="BK1336" s="9" t="e">
        <v>#N/A</v>
      </c>
      <c r="BL1336" s="9" t="e">
        <v>#N/A</v>
      </c>
      <c r="BM1336" s="9" t="e">
        <v>#N/A</v>
      </c>
      <c r="BN1336" s="9" t="e">
        <v>#N/A</v>
      </c>
      <c r="BO1336" s="9" t="e">
        <v>#N/A</v>
      </c>
      <c r="BP1336" s="9" t="e">
        <v>#N/A</v>
      </c>
      <c r="BQ1336" s="9" t="e">
        <v>#N/A</v>
      </c>
      <c r="BR1336" s="9" t="e">
        <v>#N/A</v>
      </c>
      <c r="BS1336" s="9" t="e">
        <v>#N/A</v>
      </c>
      <c r="BT1336" s="9" t="e">
        <v>#N/A</v>
      </c>
      <c r="BU1336" s="9" t="e">
        <v>#N/A</v>
      </c>
      <c r="BV1336" s="9" t="e">
        <v>#N/A</v>
      </c>
      <c r="BW1336" s="9" t="e">
        <v>#N/A</v>
      </c>
      <c r="BX1336" s="9" t="e">
        <v>#N/A</v>
      </c>
      <c r="BY1336" s="9" t="e">
        <v>#N/A</v>
      </c>
      <c r="CA1336" s="9" t="e">
        <v>#N/A</v>
      </c>
      <c r="CB1336" s="9" t="e">
        <v>#N/A</v>
      </c>
      <c r="CC1336" s="9" t="e">
        <v>#N/A</v>
      </c>
      <c r="CD1336" s="9" t="e">
        <v>#N/A</v>
      </c>
      <c r="CE1336" s="9" t="e">
        <v>#N/A</v>
      </c>
      <c r="CF1336" s="9" t="e">
        <v>#N/A</v>
      </c>
      <c r="CG1336" s="9" t="e">
        <v>#N/A</v>
      </c>
      <c r="CH1336" s="9" t="e">
        <v>#N/A</v>
      </c>
      <c r="CI1336" s="9" t="e">
        <v>#N/A</v>
      </c>
      <c r="CJ1336" s="9" t="e">
        <v>#N/A</v>
      </c>
      <c r="CK1336" s="9" t="e">
        <v>#N/A</v>
      </c>
      <c r="CL1336" s="169" t="e">
        <v>#N/A</v>
      </c>
      <c r="CM1336" s="9" t="e">
        <v>#N/A</v>
      </c>
      <c r="CN1336" s="9" t="e">
        <v>#N/A</v>
      </c>
      <c r="CO1336" s="9" t="e">
        <v>#N/A</v>
      </c>
      <c r="CP1336" s="9" t="e">
        <v>#N/A</v>
      </c>
      <c r="CQ1336" s="9" t="e">
        <v>#N/A</v>
      </c>
      <c r="CR1336" s="9" t="e">
        <v>#N/A</v>
      </c>
      <c r="CS1336" s="9" t="e">
        <v>#N/A</v>
      </c>
      <c r="CT1336" s="9" t="e">
        <v>#N/A</v>
      </c>
      <c r="CU1336" s="9" t="e">
        <v>#N/A</v>
      </c>
    </row>
    <row r="1337" spans="1:99" ht="10.5" customHeight="1" x14ac:dyDescent="0.25">
      <c r="A1337" s="8">
        <v>37201</v>
      </c>
      <c r="B1337" s="5">
        <f t="shared" si="55"/>
        <v>1331</v>
      </c>
      <c r="C1337" s="9"/>
      <c r="E1337" s="16">
        <v>2.65</v>
      </c>
      <c r="F1337" s="16">
        <v>3.58</v>
      </c>
      <c r="G1337" s="16">
        <v>2.72</v>
      </c>
      <c r="H1337" s="16">
        <v>2.4350000000000001</v>
      </c>
      <c r="I1337" s="16">
        <v>2.36</v>
      </c>
      <c r="J1337" s="16">
        <v>2.21</v>
      </c>
      <c r="K1337" s="16">
        <v>2.5499999999999998</v>
      </c>
      <c r="L1337" s="16">
        <v>2.69</v>
      </c>
      <c r="M1337" s="16">
        <v>2.58</v>
      </c>
      <c r="N1337" s="16">
        <v>2.3199999999999998</v>
      </c>
      <c r="O1337" s="16">
        <v>2.93</v>
      </c>
      <c r="P1337" s="16">
        <v>3.26</v>
      </c>
      <c r="Q1337" s="16">
        <v>2.4700000000000002</v>
      </c>
      <c r="R1337" s="16">
        <v>2.5</v>
      </c>
      <c r="S1337" s="16">
        <v>2.72</v>
      </c>
      <c r="T1337" s="16">
        <v>2.73</v>
      </c>
      <c r="U1337" s="16">
        <v>2.96</v>
      </c>
      <c r="V1337" s="16">
        <v>3.13</v>
      </c>
      <c r="W1337" s="16">
        <v>2.59</v>
      </c>
      <c r="X1337" s="16">
        <v>2.57</v>
      </c>
      <c r="Y1337" s="16">
        <v>2.58</v>
      </c>
      <c r="AE1337" s="9">
        <v>2.88</v>
      </c>
      <c r="AF1337" s="9">
        <v>2.4604560689717299</v>
      </c>
      <c r="AG1337" s="9">
        <v>2.95</v>
      </c>
      <c r="AH1337" s="9">
        <v>2.6349999999999998</v>
      </c>
      <c r="AI1337" s="9">
        <v>2.5299999999999998</v>
      </c>
      <c r="AJ1337" s="9">
        <v>2.39</v>
      </c>
      <c r="AK1337" s="9">
        <v>2.7574999999999998</v>
      </c>
      <c r="AL1337" s="9">
        <v>2.8450000000000002</v>
      </c>
      <c r="AM1337" s="9">
        <v>2.74</v>
      </c>
      <c r="AN1337" s="9">
        <v>2.74</v>
      </c>
      <c r="AO1337" s="9">
        <v>3.09</v>
      </c>
      <c r="AP1337" s="9">
        <v>3.84</v>
      </c>
      <c r="AQ1337" s="9">
        <v>2.69</v>
      </c>
      <c r="AR1337" s="9">
        <v>2.7250000000000001</v>
      </c>
      <c r="AS1337" s="9">
        <v>2.8925000000000001</v>
      </c>
      <c r="AT1337" s="9">
        <v>2.88</v>
      </c>
      <c r="AU1337" s="9">
        <v>3.15</v>
      </c>
      <c r="AV1337" s="9">
        <v>3.62</v>
      </c>
      <c r="AW1337" s="9">
        <v>2.875</v>
      </c>
      <c r="AX1337" s="9">
        <v>2.855</v>
      </c>
      <c r="AY1337" s="9">
        <v>2.8250000000000002</v>
      </c>
      <c r="BE1337" s="9" t="e">
        <v>#N/A</v>
      </c>
      <c r="BF1337" s="9" t="e">
        <v>#N/A</v>
      </c>
      <c r="BG1337" s="9" t="e">
        <v>#N/A</v>
      </c>
      <c r="BH1337" s="9" t="e">
        <v>#N/A</v>
      </c>
      <c r="BI1337" s="9" t="e">
        <v>#N/A</v>
      </c>
      <c r="BJ1337" s="9" t="e">
        <v>#N/A</v>
      </c>
      <c r="BK1337" s="9" t="e">
        <v>#N/A</v>
      </c>
      <c r="BL1337" s="9" t="e">
        <v>#N/A</v>
      </c>
      <c r="BM1337" s="9" t="e">
        <v>#N/A</v>
      </c>
      <c r="BN1337" s="9" t="e">
        <v>#N/A</v>
      </c>
      <c r="BO1337" s="9" t="e">
        <v>#N/A</v>
      </c>
      <c r="BP1337" s="9" t="e">
        <v>#N/A</v>
      </c>
      <c r="BQ1337" s="9" t="e">
        <v>#N/A</v>
      </c>
      <c r="BR1337" s="9" t="e">
        <v>#N/A</v>
      </c>
      <c r="BS1337" s="9" t="e">
        <v>#N/A</v>
      </c>
      <c r="BT1337" s="9" t="e">
        <v>#N/A</v>
      </c>
      <c r="BU1337" s="9" t="e">
        <v>#N/A</v>
      </c>
      <c r="BV1337" s="9" t="e">
        <v>#N/A</v>
      </c>
      <c r="BW1337" s="9" t="e">
        <v>#N/A</v>
      </c>
      <c r="BX1337" s="9" t="e">
        <v>#N/A</v>
      </c>
      <c r="BY1337" s="9" t="e">
        <v>#N/A</v>
      </c>
      <c r="CA1337" s="9" t="e">
        <v>#N/A</v>
      </c>
      <c r="CB1337" s="9" t="e">
        <v>#N/A</v>
      </c>
      <c r="CC1337" s="9" t="e">
        <v>#N/A</v>
      </c>
      <c r="CD1337" s="9" t="e">
        <v>#N/A</v>
      </c>
      <c r="CE1337" s="9" t="e">
        <v>#N/A</v>
      </c>
      <c r="CF1337" s="9" t="e">
        <v>#N/A</v>
      </c>
      <c r="CG1337" s="9" t="e">
        <v>#N/A</v>
      </c>
      <c r="CH1337" s="9" t="e">
        <v>#N/A</v>
      </c>
      <c r="CI1337" s="9" t="e">
        <v>#N/A</v>
      </c>
      <c r="CJ1337" s="9" t="e">
        <v>#N/A</v>
      </c>
      <c r="CK1337" s="9" t="e">
        <v>#N/A</v>
      </c>
      <c r="CL1337" s="169" t="e">
        <v>#N/A</v>
      </c>
      <c r="CM1337" s="9" t="e">
        <v>#N/A</v>
      </c>
      <c r="CN1337" s="9" t="e">
        <v>#N/A</v>
      </c>
      <c r="CO1337" s="9" t="e">
        <v>#N/A</v>
      </c>
      <c r="CP1337" s="9" t="e">
        <v>#N/A</v>
      </c>
      <c r="CQ1337" s="9" t="e">
        <v>#N/A</v>
      </c>
      <c r="CR1337" s="9" t="e">
        <v>#N/A</v>
      </c>
      <c r="CS1337" s="9" t="e">
        <v>#N/A</v>
      </c>
      <c r="CT1337" s="9" t="e">
        <v>#N/A</v>
      </c>
      <c r="CU1337" s="9" t="e">
        <v>#N/A</v>
      </c>
    </row>
    <row r="1338" spans="1:99" ht="10.5" customHeight="1" x14ac:dyDescent="0.25">
      <c r="A1338" s="8">
        <v>37202</v>
      </c>
      <c r="B1338" s="5">
        <f t="shared" si="55"/>
        <v>1332</v>
      </c>
      <c r="C1338" s="9"/>
      <c r="E1338" s="16">
        <v>2.64</v>
      </c>
      <c r="F1338" s="16">
        <v>2.3639999999999999</v>
      </c>
      <c r="G1338" s="16">
        <v>2.7</v>
      </c>
      <c r="H1338" s="16">
        <v>2.4300000000000002</v>
      </c>
      <c r="I1338" s="16">
        <v>2.39</v>
      </c>
      <c r="J1338" s="16">
        <v>2.16</v>
      </c>
      <c r="K1338" s="16">
        <v>2.5299999999999998</v>
      </c>
      <c r="L1338" s="16">
        <v>2.67</v>
      </c>
      <c r="M1338" s="16">
        <v>2.52</v>
      </c>
      <c r="N1338" s="16">
        <v>2.2999999999999998</v>
      </c>
      <c r="O1338" s="16">
        <v>2.91</v>
      </c>
      <c r="P1338" s="16">
        <v>3.25</v>
      </c>
      <c r="Q1338" s="16">
        <v>2.4500000000000002</v>
      </c>
      <c r="R1338" s="16">
        <v>2.52</v>
      </c>
      <c r="S1338" s="16">
        <v>2.7</v>
      </c>
      <c r="T1338" s="16">
        <v>2.71</v>
      </c>
      <c r="U1338" s="16">
        <v>2.94</v>
      </c>
      <c r="V1338" s="16">
        <v>3.12</v>
      </c>
      <c r="W1338" s="16">
        <v>2.57</v>
      </c>
      <c r="X1338" s="16">
        <v>2.5499999999999998</v>
      </c>
      <c r="Y1338" s="16">
        <v>2.54</v>
      </c>
      <c r="AE1338" s="9">
        <v>2.87</v>
      </c>
      <c r="AF1338" s="9">
        <v>2.47545213038621</v>
      </c>
      <c r="AG1338" s="9">
        <v>2.94</v>
      </c>
      <c r="AH1338" s="9">
        <v>2.6150000000000002</v>
      </c>
      <c r="AI1338" s="9">
        <v>2.5049999999999999</v>
      </c>
      <c r="AJ1338" s="9">
        <v>2.355</v>
      </c>
      <c r="AK1338" s="9">
        <v>2.7475000000000001</v>
      </c>
      <c r="AL1338" s="9">
        <v>2.835</v>
      </c>
      <c r="AM1338" s="9">
        <v>2.7250000000000001</v>
      </c>
      <c r="AN1338" s="9">
        <v>2.72</v>
      </c>
      <c r="AO1338" s="9">
        <v>3.08</v>
      </c>
      <c r="AP1338" s="9">
        <v>3.87</v>
      </c>
      <c r="AQ1338" s="9">
        <v>2.67</v>
      </c>
      <c r="AR1338" s="9">
        <v>2.7050000000000001</v>
      </c>
      <c r="AS1338" s="9">
        <v>2.8824999999999998</v>
      </c>
      <c r="AT1338" s="9">
        <v>2.87</v>
      </c>
      <c r="AU1338" s="9">
        <v>3.14</v>
      </c>
      <c r="AV1338" s="9">
        <v>3.62</v>
      </c>
      <c r="AW1338" s="9">
        <v>2.8650000000000002</v>
      </c>
      <c r="AX1338" s="9">
        <v>2.8450000000000002</v>
      </c>
      <c r="AY1338" s="9">
        <v>2.8050000000000002</v>
      </c>
      <c r="BE1338" s="9" t="e">
        <v>#N/A</v>
      </c>
      <c r="BF1338" s="9" t="e">
        <v>#N/A</v>
      </c>
      <c r="BG1338" s="9" t="e">
        <v>#N/A</v>
      </c>
      <c r="BH1338" s="9" t="e">
        <v>#N/A</v>
      </c>
      <c r="BI1338" s="9" t="e">
        <v>#N/A</v>
      </c>
      <c r="BJ1338" s="9" t="e">
        <v>#N/A</v>
      </c>
      <c r="BK1338" s="9" t="e">
        <v>#N/A</v>
      </c>
      <c r="BL1338" s="9" t="e">
        <v>#N/A</v>
      </c>
      <c r="BM1338" s="9" t="e">
        <v>#N/A</v>
      </c>
      <c r="BN1338" s="9" t="e">
        <v>#N/A</v>
      </c>
      <c r="BO1338" s="9" t="e">
        <v>#N/A</v>
      </c>
      <c r="BP1338" s="9" t="e">
        <v>#N/A</v>
      </c>
      <c r="BQ1338" s="9" t="e">
        <v>#N/A</v>
      </c>
      <c r="BR1338" s="9" t="e">
        <v>#N/A</v>
      </c>
      <c r="BS1338" s="9" t="e">
        <v>#N/A</v>
      </c>
      <c r="BT1338" s="9" t="e">
        <v>#N/A</v>
      </c>
      <c r="BU1338" s="9" t="e">
        <v>#N/A</v>
      </c>
      <c r="BV1338" s="9" t="e">
        <v>#N/A</v>
      </c>
      <c r="BW1338" s="9" t="e">
        <v>#N/A</v>
      </c>
      <c r="BX1338" s="9" t="e">
        <v>#N/A</v>
      </c>
      <c r="BY1338" s="9" t="e">
        <v>#N/A</v>
      </c>
      <c r="CA1338" s="9" t="e">
        <v>#N/A</v>
      </c>
      <c r="CB1338" s="9" t="e">
        <v>#N/A</v>
      </c>
      <c r="CC1338" s="9" t="e">
        <v>#N/A</v>
      </c>
      <c r="CD1338" s="9" t="e">
        <v>#N/A</v>
      </c>
      <c r="CE1338" s="9" t="e">
        <v>#N/A</v>
      </c>
      <c r="CF1338" s="9" t="e">
        <v>#N/A</v>
      </c>
      <c r="CG1338" s="9" t="e">
        <v>#N/A</v>
      </c>
      <c r="CH1338" s="9" t="e">
        <v>#N/A</v>
      </c>
      <c r="CI1338" s="9" t="e">
        <v>#N/A</v>
      </c>
      <c r="CJ1338" s="9" t="e">
        <v>#N/A</v>
      </c>
      <c r="CK1338" s="9" t="e">
        <v>#N/A</v>
      </c>
      <c r="CL1338" s="169" t="e">
        <v>#N/A</v>
      </c>
      <c r="CM1338" s="9" t="e">
        <v>#N/A</v>
      </c>
      <c r="CN1338" s="9" t="e">
        <v>#N/A</v>
      </c>
      <c r="CO1338" s="9" t="e">
        <v>#N/A</v>
      </c>
      <c r="CP1338" s="9" t="e">
        <v>#N/A</v>
      </c>
      <c r="CQ1338" s="9" t="e">
        <v>#N/A</v>
      </c>
      <c r="CR1338" s="9" t="e">
        <v>#N/A</v>
      </c>
      <c r="CS1338" s="9" t="e">
        <v>#N/A</v>
      </c>
      <c r="CT1338" s="9" t="e">
        <v>#N/A</v>
      </c>
      <c r="CU1338" s="9" t="e">
        <v>#N/A</v>
      </c>
    </row>
    <row r="1339" spans="1:99" ht="10.5" customHeight="1" x14ac:dyDescent="0.25">
      <c r="A1339" s="8">
        <v>37203</v>
      </c>
      <c r="B1339" s="5">
        <f t="shared" si="55"/>
        <v>1333</v>
      </c>
      <c r="C1339" s="9"/>
      <c r="E1339" s="16">
        <v>2.6349999999999998</v>
      </c>
      <c r="F1339" s="16">
        <v>2.4089999999999998</v>
      </c>
      <c r="G1339" s="16">
        <v>2.73</v>
      </c>
      <c r="H1339" s="16">
        <v>2.4300000000000002</v>
      </c>
      <c r="I1339" s="16">
        <v>2.36</v>
      </c>
      <c r="J1339" s="16">
        <v>2.0699999999999998</v>
      </c>
      <c r="K1339" s="16">
        <v>2.54</v>
      </c>
      <c r="L1339" s="16">
        <v>2.68</v>
      </c>
      <c r="M1339" s="16">
        <v>2.5099999999999998</v>
      </c>
      <c r="N1339" s="16">
        <v>2.31</v>
      </c>
      <c r="O1339" s="16">
        <v>2.92</v>
      </c>
      <c r="P1339" s="16">
        <v>3.26</v>
      </c>
      <c r="Q1339" s="16">
        <v>2.46</v>
      </c>
      <c r="R1339" s="16">
        <v>2.4900000000000002</v>
      </c>
      <c r="S1339" s="16">
        <v>2.7949999999999999</v>
      </c>
      <c r="T1339" s="16">
        <v>2.7250000000000001</v>
      </c>
      <c r="U1339" s="16">
        <v>2.95</v>
      </c>
      <c r="V1339" s="16">
        <v>3.12</v>
      </c>
      <c r="W1339" s="16">
        <v>2.58</v>
      </c>
      <c r="X1339" s="16">
        <v>2.56</v>
      </c>
      <c r="Y1339" s="16">
        <v>2.5299999999999998</v>
      </c>
      <c r="AE1339" s="9">
        <v>2.96</v>
      </c>
      <c r="AF1339" s="9">
        <v>2.56189096353615</v>
      </c>
      <c r="AG1339" s="9">
        <v>3.03</v>
      </c>
      <c r="AH1339" s="9">
        <v>2.71</v>
      </c>
      <c r="AI1339" s="9">
        <v>2.57</v>
      </c>
      <c r="AJ1339" s="9">
        <v>2.4049999999999998</v>
      </c>
      <c r="AK1339" s="9">
        <v>2.8374999999999999</v>
      </c>
      <c r="AL1339" s="9">
        <v>2.9249999999999998</v>
      </c>
      <c r="AM1339" s="9">
        <v>2.8</v>
      </c>
      <c r="AN1339" s="9">
        <v>2.81</v>
      </c>
      <c r="AO1339" s="9">
        <v>3.17</v>
      </c>
      <c r="AP1339" s="9">
        <v>3.97</v>
      </c>
      <c r="AQ1339" s="9">
        <v>2.76</v>
      </c>
      <c r="AR1339" s="9">
        <v>2.7949999999999999</v>
      </c>
      <c r="AS1339" s="9">
        <v>2.9725000000000001</v>
      </c>
      <c r="AT1339" s="9">
        <v>2.96</v>
      </c>
      <c r="AU1339" s="9">
        <v>3.23</v>
      </c>
      <c r="AV1339" s="9">
        <v>3.7349999999999999</v>
      </c>
      <c r="AW1339" s="9">
        <v>2.9550000000000001</v>
      </c>
      <c r="AX1339" s="9">
        <v>2.9350000000000001</v>
      </c>
      <c r="AY1339" s="9">
        <v>2.89</v>
      </c>
      <c r="BE1339" s="9" t="e">
        <v>#N/A</v>
      </c>
      <c r="BF1339" s="9" t="e">
        <v>#N/A</v>
      </c>
      <c r="BG1339" s="9" t="e">
        <v>#N/A</v>
      </c>
      <c r="BH1339" s="9" t="e">
        <v>#N/A</v>
      </c>
      <c r="BI1339" s="9" t="e">
        <v>#N/A</v>
      </c>
      <c r="BJ1339" s="9" t="e">
        <v>#N/A</v>
      </c>
      <c r="BK1339" s="9" t="e">
        <v>#N/A</v>
      </c>
      <c r="BL1339" s="9" t="e">
        <v>#N/A</v>
      </c>
      <c r="BM1339" s="9" t="e">
        <v>#N/A</v>
      </c>
      <c r="BN1339" s="9" t="e">
        <v>#N/A</v>
      </c>
      <c r="BO1339" s="9" t="e">
        <v>#N/A</v>
      </c>
      <c r="BP1339" s="9" t="e">
        <v>#N/A</v>
      </c>
      <c r="BQ1339" s="9" t="e">
        <v>#N/A</v>
      </c>
      <c r="BR1339" s="9" t="e">
        <v>#N/A</v>
      </c>
      <c r="BS1339" s="9" t="e">
        <v>#N/A</v>
      </c>
      <c r="BT1339" s="9" t="e">
        <v>#N/A</v>
      </c>
      <c r="BU1339" s="9" t="e">
        <v>#N/A</v>
      </c>
      <c r="BV1339" s="9" t="e">
        <v>#N/A</v>
      </c>
      <c r="BW1339" s="9" t="e">
        <v>#N/A</v>
      </c>
      <c r="BX1339" s="9" t="e">
        <v>#N/A</v>
      </c>
      <c r="BY1339" s="9" t="e">
        <v>#N/A</v>
      </c>
      <c r="CA1339" s="9" t="e">
        <v>#N/A</v>
      </c>
      <c r="CB1339" s="9" t="e">
        <v>#N/A</v>
      </c>
      <c r="CC1339" s="9" t="e">
        <v>#N/A</v>
      </c>
      <c r="CD1339" s="9" t="e">
        <v>#N/A</v>
      </c>
      <c r="CE1339" s="9" t="e">
        <v>#N/A</v>
      </c>
      <c r="CF1339" s="9" t="e">
        <v>#N/A</v>
      </c>
      <c r="CG1339" s="9" t="e">
        <v>#N/A</v>
      </c>
      <c r="CH1339" s="9" t="e">
        <v>#N/A</v>
      </c>
      <c r="CI1339" s="9" t="e">
        <v>#N/A</v>
      </c>
      <c r="CJ1339" s="9" t="e">
        <v>#N/A</v>
      </c>
      <c r="CK1339" s="9" t="e">
        <v>#N/A</v>
      </c>
      <c r="CL1339" s="169" t="e">
        <v>#N/A</v>
      </c>
      <c r="CM1339" s="9" t="e">
        <v>#N/A</v>
      </c>
      <c r="CN1339" s="9" t="e">
        <v>#N/A</v>
      </c>
      <c r="CO1339" s="9" t="e">
        <v>#N/A</v>
      </c>
      <c r="CP1339" s="9" t="e">
        <v>#N/A</v>
      </c>
      <c r="CQ1339" s="9" t="e">
        <v>#N/A</v>
      </c>
      <c r="CR1339" s="9" t="e">
        <v>#N/A</v>
      </c>
      <c r="CS1339" s="9" t="e">
        <v>#N/A</v>
      </c>
      <c r="CT1339" s="9" t="e">
        <v>#N/A</v>
      </c>
      <c r="CU1339" s="9" t="e">
        <v>#N/A</v>
      </c>
    </row>
    <row r="1340" spans="1:99" ht="10.5" customHeight="1" x14ac:dyDescent="0.25">
      <c r="A1340" s="8">
        <v>37204</v>
      </c>
      <c r="B1340" s="5">
        <f t="shared" si="55"/>
        <v>1334</v>
      </c>
      <c r="C1340" s="9"/>
      <c r="E1340" s="16">
        <v>2.65</v>
      </c>
      <c r="F1340" s="16">
        <v>2.4089999999999998</v>
      </c>
      <c r="G1340" s="16">
        <v>2.72</v>
      </c>
      <c r="H1340" s="16">
        <v>2.42</v>
      </c>
      <c r="I1340" s="16">
        <v>2.35</v>
      </c>
      <c r="J1340" s="16">
        <v>2.11</v>
      </c>
      <c r="K1340" s="16">
        <v>2.5299999999999998</v>
      </c>
      <c r="L1340" s="16">
        <v>2.67</v>
      </c>
      <c r="M1340" s="16">
        <v>2.5099999999999998</v>
      </c>
      <c r="N1340" s="16">
        <v>2.2999999999999998</v>
      </c>
      <c r="O1340" s="16">
        <v>2.91</v>
      </c>
      <c r="P1340" s="16">
        <v>3.25</v>
      </c>
      <c r="Q1340" s="16">
        <v>2.4500000000000002</v>
      </c>
      <c r="R1340" s="16">
        <v>2.46</v>
      </c>
      <c r="S1340" s="16">
        <v>2.7850000000000001</v>
      </c>
      <c r="T1340" s="16">
        <v>2.7149999999999999</v>
      </c>
      <c r="U1340" s="16">
        <v>2.94</v>
      </c>
      <c r="V1340" s="16">
        <v>3.11</v>
      </c>
      <c r="W1340" s="16">
        <v>2.57</v>
      </c>
      <c r="X1340" s="16">
        <v>2.5499999999999998</v>
      </c>
      <c r="Y1340" s="16">
        <v>2.5499999999999998</v>
      </c>
      <c r="AE1340" s="9">
        <v>2.9249999999999998</v>
      </c>
      <c r="AF1340" s="9">
        <v>2.9249999999999998</v>
      </c>
      <c r="AG1340" s="9">
        <v>2.9950000000000001</v>
      </c>
      <c r="AH1340" s="9">
        <v>2.6749999999999998</v>
      </c>
      <c r="AI1340" s="9">
        <v>2.5350000000000001</v>
      </c>
      <c r="AJ1340" s="9">
        <v>2.37</v>
      </c>
      <c r="AK1340" s="9">
        <v>2.8025000000000002</v>
      </c>
      <c r="AL1340" s="9">
        <v>2.89</v>
      </c>
      <c r="AM1340" s="9">
        <v>2.7650000000000001</v>
      </c>
      <c r="AN1340" s="9">
        <v>2.9249999999999998</v>
      </c>
      <c r="AO1340" s="9">
        <v>3.1349999999999998</v>
      </c>
      <c r="AP1340" s="9">
        <v>3.98</v>
      </c>
      <c r="AQ1340" s="9">
        <v>2.7225000000000001</v>
      </c>
      <c r="AR1340" s="9">
        <v>2.76</v>
      </c>
      <c r="AS1340" s="9">
        <v>2.9375</v>
      </c>
      <c r="AT1340" s="9">
        <v>2.9249999999999998</v>
      </c>
      <c r="AU1340" s="9">
        <v>3.2149999999999999</v>
      </c>
      <c r="AV1340" s="9">
        <v>3.69</v>
      </c>
      <c r="AW1340" s="9">
        <v>2.92</v>
      </c>
      <c r="AX1340" s="9">
        <v>2.9</v>
      </c>
      <c r="AY1340" s="9">
        <v>2.855</v>
      </c>
      <c r="BE1340" s="9" t="e">
        <v>#N/A</v>
      </c>
      <c r="BF1340" s="9" t="e">
        <v>#N/A</v>
      </c>
      <c r="BG1340" s="9" t="e">
        <v>#N/A</v>
      </c>
      <c r="BH1340" s="9" t="e">
        <v>#N/A</v>
      </c>
      <c r="BI1340" s="9" t="e">
        <v>#N/A</v>
      </c>
      <c r="BJ1340" s="9" t="e">
        <v>#N/A</v>
      </c>
      <c r="BK1340" s="9" t="e">
        <v>#N/A</v>
      </c>
      <c r="BL1340" s="9" t="e">
        <v>#N/A</v>
      </c>
      <c r="BM1340" s="9" t="e">
        <v>#N/A</v>
      </c>
      <c r="BN1340" s="9" t="e">
        <v>#N/A</v>
      </c>
      <c r="BO1340" s="9" t="e">
        <v>#N/A</v>
      </c>
      <c r="BP1340" s="9" t="e">
        <v>#N/A</v>
      </c>
      <c r="BQ1340" s="9" t="e">
        <v>#N/A</v>
      </c>
      <c r="BR1340" s="9" t="e">
        <v>#N/A</v>
      </c>
      <c r="BS1340" s="9" t="e">
        <v>#N/A</v>
      </c>
      <c r="BT1340" s="9" t="e">
        <v>#N/A</v>
      </c>
      <c r="BU1340" s="9" t="e">
        <v>#N/A</v>
      </c>
      <c r="BV1340" s="9" t="e">
        <v>#N/A</v>
      </c>
      <c r="BW1340" s="9" t="e">
        <v>#N/A</v>
      </c>
      <c r="BX1340" s="9" t="e">
        <v>#N/A</v>
      </c>
      <c r="BY1340" s="9" t="e">
        <v>#N/A</v>
      </c>
      <c r="CA1340" s="9" t="e">
        <v>#N/A</v>
      </c>
      <c r="CB1340" s="9" t="e">
        <v>#N/A</v>
      </c>
      <c r="CC1340" s="9" t="e">
        <v>#N/A</v>
      </c>
      <c r="CD1340" s="9" t="e">
        <v>#N/A</v>
      </c>
      <c r="CE1340" s="9" t="e">
        <v>#N/A</v>
      </c>
      <c r="CF1340" s="9" t="e">
        <v>#N/A</v>
      </c>
      <c r="CG1340" s="9" t="e">
        <v>#N/A</v>
      </c>
      <c r="CH1340" s="9" t="e">
        <v>#N/A</v>
      </c>
      <c r="CI1340" s="9" t="e">
        <v>#N/A</v>
      </c>
      <c r="CJ1340" s="9" t="e">
        <v>#N/A</v>
      </c>
      <c r="CK1340" s="9" t="e">
        <v>#N/A</v>
      </c>
      <c r="CL1340" s="169" t="e">
        <v>#N/A</v>
      </c>
      <c r="CM1340" s="9" t="e">
        <v>#N/A</v>
      </c>
      <c r="CN1340" s="9" t="e">
        <v>#N/A</v>
      </c>
      <c r="CO1340" s="9" t="e">
        <v>#N/A</v>
      </c>
      <c r="CP1340" s="9" t="e">
        <v>#N/A</v>
      </c>
      <c r="CQ1340" s="9" t="e">
        <v>#N/A</v>
      </c>
      <c r="CR1340" s="9" t="e">
        <v>#N/A</v>
      </c>
      <c r="CS1340" s="9" t="e">
        <v>#N/A</v>
      </c>
      <c r="CT1340" s="9" t="e">
        <v>#N/A</v>
      </c>
      <c r="CU1340" s="9" t="e">
        <v>#N/A</v>
      </c>
    </row>
    <row r="1341" spans="1:99" ht="10.5" customHeight="1" x14ac:dyDescent="0.25">
      <c r="A1341" s="8">
        <v>37207</v>
      </c>
      <c r="B1341" s="5">
        <f t="shared" si="55"/>
        <v>1335</v>
      </c>
      <c r="C1341" s="9"/>
      <c r="E1341" s="16">
        <v>2.4300000000000002</v>
      </c>
      <c r="F1341" s="16">
        <v>2.028</v>
      </c>
      <c r="G1341" s="16">
        <v>2.39</v>
      </c>
      <c r="H1341" s="16">
        <v>2.02</v>
      </c>
      <c r="I1341" s="16">
        <v>1.92</v>
      </c>
      <c r="J1341" s="16">
        <v>1.62</v>
      </c>
      <c r="K1341" s="16">
        <v>2.17</v>
      </c>
      <c r="L1341" s="16">
        <v>2.38</v>
      </c>
      <c r="M1341" s="16">
        <v>2.2200000000000002</v>
      </c>
      <c r="N1341" s="16">
        <v>2.04</v>
      </c>
      <c r="O1341" s="16">
        <v>2.59</v>
      </c>
      <c r="P1341" s="16">
        <v>2.94</v>
      </c>
      <c r="Q1341" s="16">
        <v>2.13</v>
      </c>
      <c r="R1341" s="16">
        <v>2.16</v>
      </c>
      <c r="S1341" s="16">
        <v>2.4950000000000001</v>
      </c>
      <c r="T1341" s="16">
        <v>2.41</v>
      </c>
      <c r="U1341" s="16">
        <v>2.62</v>
      </c>
      <c r="V1341" s="16">
        <v>2.8</v>
      </c>
      <c r="W1341" s="16">
        <v>2.2599999999999998</v>
      </c>
      <c r="X1341" s="16">
        <v>2.2400000000000002</v>
      </c>
      <c r="Y1341" s="16">
        <v>2.19</v>
      </c>
      <c r="AE1341" s="9">
        <v>2.7330000000000001</v>
      </c>
      <c r="AF1341" s="9">
        <v>2.3639305458340001</v>
      </c>
      <c r="AG1341" s="9">
        <v>2.7930000000000001</v>
      </c>
      <c r="AH1341" s="9">
        <v>2.448</v>
      </c>
      <c r="AI1341" s="9">
        <v>2.2480000000000002</v>
      </c>
      <c r="AJ1341" s="9">
        <v>2.0529999999999999</v>
      </c>
      <c r="AK1341" s="9">
        <v>2.6005000000000003</v>
      </c>
      <c r="AL1341" s="9">
        <v>2.6955</v>
      </c>
      <c r="AM1341" s="9">
        <v>2.548</v>
      </c>
      <c r="AN1341" s="9">
        <v>2.5529999999999999</v>
      </c>
      <c r="AO1341" s="9">
        <v>2.9279999999999999</v>
      </c>
      <c r="AP1341" s="9">
        <v>3.7130000000000001</v>
      </c>
      <c r="AQ1341" s="9">
        <v>2.5129999999999999</v>
      </c>
      <c r="AR1341" s="9">
        <v>2.5129999999999999</v>
      </c>
      <c r="AS1341" s="9">
        <v>2.7455000000000003</v>
      </c>
      <c r="AT1341" s="9">
        <v>2.7330000000000001</v>
      </c>
      <c r="AU1341" s="9">
        <v>3.0055000000000001</v>
      </c>
      <c r="AV1341" s="9">
        <v>3.5030000000000001</v>
      </c>
      <c r="AW1341" s="9">
        <v>2.7280000000000002</v>
      </c>
      <c r="AX1341" s="9">
        <v>2.7080000000000002</v>
      </c>
      <c r="AY1341" s="9">
        <v>2.5780000000000003</v>
      </c>
      <c r="BE1341" s="9" t="e">
        <v>#N/A</v>
      </c>
      <c r="BF1341" s="9" t="e">
        <v>#N/A</v>
      </c>
      <c r="BG1341" s="9" t="e">
        <v>#N/A</v>
      </c>
      <c r="BH1341" s="9" t="e">
        <v>#N/A</v>
      </c>
      <c r="BI1341" s="9" t="e">
        <v>#N/A</v>
      </c>
      <c r="BJ1341" s="9" t="e">
        <v>#N/A</v>
      </c>
      <c r="BK1341" s="9" t="e">
        <v>#N/A</v>
      </c>
      <c r="BL1341" s="9" t="e">
        <v>#N/A</v>
      </c>
      <c r="BM1341" s="9" t="e">
        <v>#N/A</v>
      </c>
      <c r="BN1341" s="9" t="e">
        <v>#N/A</v>
      </c>
      <c r="BO1341" s="9" t="e">
        <v>#N/A</v>
      </c>
      <c r="BP1341" s="9" t="e">
        <v>#N/A</v>
      </c>
      <c r="BQ1341" s="9" t="e">
        <v>#N/A</v>
      </c>
      <c r="BR1341" s="9" t="e">
        <v>#N/A</v>
      </c>
      <c r="BS1341" s="9" t="e">
        <v>#N/A</v>
      </c>
      <c r="BT1341" s="9" t="e">
        <v>#N/A</v>
      </c>
      <c r="BU1341" s="9" t="e">
        <v>#N/A</v>
      </c>
      <c r="BV1341" s="9" t="e">
        <v>#N/A</v>
      </c>
      <c r="BW1341" s="9" t="e">
        <v>#N/A</v>
      </c>
      <c r="BX1341" s="9" t="e">
        <v>#N/A</v>
      </c>
      <c r="BY1341" s="9" t="e">
        <v>#N/A</v>
      </c>
      <c r="CA1341" s="9" t="e">
        <v>#N/A</v>
      </c>
      <c r="CB1341" s="9" t="e">
        <v>#N/A</v>
      </c>
      <c r="CC1341" s="9" t="e">
        <v>#N/A</v>
      </c>
      <c r="CD1341" s="9" t="e">
        <v>#N/A</v>
      </c>
      <c r="CE1341" s="9" t="e">
        <v>#N/A</v>
      </c>
      <c r="CF1341" s="9" t="e">
        <v>#N/A</v>
      </c>
      <c r="CG1341" s="9" t="e">
        <v>#N/A</v>
      </c>
      <c r="CH1341" s="9" t="e">
        <v>#N/A</v>
      </c>
      <c r="CI1341" s="9" t="e">
        <v>#N/A</v>
      </c>
      <c r="CJ1341" s="9" t="e">
        <v>#N/A</v>
      </c>
      <c r="CK1341" s="9" t="e">
        <v>#N/A</v>
      </c>
      <c r="CL1341" s="169" t="e">
        <v>#N/A</v>
      </c>
      <c r="CM1341" s="9" t="e">
        <v>#N/A</v>
      </c>
      <c r="CN1341" s="9" t="e">
        <v>#N/A</v>
      </c>
      <c r="CO1341" s="9" t="e">
        <v>#N/A</v>
      </c>
      <c r="CP1341" s="9" t="e">
        <v>#N/A</v>
      </c>
      <c r="CQ1341" s="9" t="e">
        <v>#N/A</v>
      </c>
      <c r="CR1341" s="9" t="e">
        <v>#N/A</v>
      </c>
      <c r="CS1341" s="9" t="e">
        <v>#N/A</v>
      </c>
      <c r="CT1341" s="9" t="e">
        <v>#N/A</v>
      </c>
      <c r="CU1341" s="9" t="e">
        <v>#N/A</v>
      </c>
    </row>
    <row r="1342" spans="1:99" ht="10.5" customHeight="1" x14ac:dyDescent="0.25">
      <c r="A1342" s="8">
        <v>37208</v>
      </c>
      <c r="B1342" s="5">
        <f t="shared" si="55"/>
        <v>1336</v>
      </c>
      <c r="C1342" s="9"/>
      <c r="E1342" s="16">
        <v>2.4300000000000002</v>
      </c>
      <c r="F1342" s="16">
        <v>2.0699999999999998</v>
      </c>
      <c r="G1342" s="16">
        <v>2.42</v>
      </c>
      <c r="H1342" s="16">
        <v>2.0299999999999998</v>
      </c>
      <c r="I1342" s="16">
        <v>1.84</v>
      </c>
      <c r="J1342" s="16">
        <v>1.72</v>
      </c>
      <c r="K1342" s="16">
        <v>2.19</v>
      </c>
      <c r="L1342" s="16">
        <v>2.4</v>
      </c>
      <c r="M1342" s="16">
        <v>2.21</v>
      </c>
      <c r="N1342" s="16">
        <v>2.13</v>
      </c>
      <c r="O1342" s="16">
        <v>2.6</v>
      </c>
      <c r="P1342" s="16">
        <v>2.95</v>
      </c>
      <c r="Q1342" s="16">
        <v>2.11</v>
      </c>
      <c r="R1342" s="16">
        <v>2.15</v>
      </c>
      <c r="S1342" s="16">
        <v>2.46</v>
      </c>
      <c r="T1342" s="16">
        <v>2.4300000000000002</v>
      </c>
      <c r="U1342" s="16">
        <v>2.65</v>
      </c>
      <c r="V1342" s="16">
        <v>2.83</v>
      </c>
      <c r="W1342" s="16">
        <v>2.2799999999999998</v>
      </c>
      <c r="X1342" s="16">
        <v>2.2599999999999998</v>
      </c>
      <c r="Y1342" s="16">
        <v>2.21</v>
      </c>
      <c r="AE1342" s="9">
        <v>2.798</v>
      </c>
      <c r="AF1342" s="9">
        <v>2.42182708550988</v>
      </c>
      <c r="AG1342" s="9">
        <v>2.8580000000000001</v>
      </c>
      <c r="AH1342" s="9">
        <v>2.5230000000000001</v>
      </c>
      <c r="AI1342" s="9">
        <v>2.3580000000000001</v>
      </c>
      <c r="AJ1342" s="9">
        <v>2.1930000000000001</v>
      </c>
      <c r="AK1342" s="9">
        <v>2.6755</v>
      </c>
      <c r="AL1342" s="9">
        <v>2.7605</v>
      </c>
      <c r="AM1342" s="9">
        <v>2.6030000000000002</v>
      </c>
      <c r="AN1342" s="9">
        <v>2.6430000000000002</v>
      </c>
      <c r="AO1342" s="9">
        <v>2.9929999999999999</v>
      </c>
      <c r="AP1342" s="9">
        <v>3.8129999999999997</v>
      </c>
      <c r="AQ1342" s="9">
        <v>2.5830000000000002</v>
      </c>
      <c r="AR1342" s="9">
        <v>2.5779999999999998</v>
      </c>
      <c r="AS1342" s="9">
        <v>2.8054999999999999</v>
      </c>
      <c r="AT1342" s="9">
        <v>2.798</v>
      </c>
      <c r="AU1342" s="9">
        <v>3.0705</v>
      </c>
      <c r="AV1342" s="9">
        <v>3.5680000000000001</v>
      </c>
      <c r="AW1342" s="9">
        <v>2.7930000000000001</v>
      </c>
      <c r="AX1342" s="9">
        <v>2.7730000000000001</v>
      </c>
      <c r="AY1342" s="9">
        <v>2.6230000000000002</v>
      </c>
      <c r="BE1342" s="9" t="e">
        <v>#N/A</v>
      </c>
      <c r="BF1342" s="9" t="e">
        <v>#N/A</v>
      </c>
      <c r="BG1342" s="9" t="e">
        <v>#N/A</v>
      </c>
      <c r="BH1342" s="9" t="e">
        <v>#N/A</v>
      </c>
      <c r="BI1342" s="9" t="e">
        <v>#N/A</v>
      </c>
      <c r="BJ1342" s="9" t="e">
        <v>#N/A</v>
      </c>
      <c r="BK1342" s="9" t="e">
        <v>#N/A</v>
      </c>
      <c r="BL1342" s="9" t="e">
        <v>#N/A</v>
      </c>
      <c r="BM1342" s="9" t="e">
        <v>#N/A</v>
      </c>
      <c r="BN1342" s="9" t="e">
        <v>#N/A</v>
      </c>
      <c r="BO1342" s="9" t="e">
        <v>#N/A</v>
      </c>
      <c r="BP1342" s="9" t="e">
        <v>#N/A</v>
      </c>
      <c r="BQ1342" s="9" t="e">
        <v>#N/A</v>
      </c>
      <c r="BR1342" s="9" t="e">
        <v>#N/A</v>
      </c>
      <c r="BS1342" s="9" t="e">
        <v>#N/A</v>
      </c>
      <c r="BT1342" s="9" t="e">
        <v>#N/A</v>
      </c>
      <c r="BU1342" s="9" t="e">
        <v>#N/A</v>
      </c>
      <c r="BV1342" s="9" t="e">
        <v>#N/A</v>
      </c>
      <c r="BW1342" s="9" t="e">
        <v>#N/A</v>
      </c>
      <c r="BX1342" s="9" t="e">
        <v>#N/A</v>
      </c>
      <c r="BY1342" s="9" t="e">
        <v>#N/A</v>
      </c>
      <c r="CA1342" s="9" t="e">
        <v>#N/A</v>
      </c>
      <c r="CB1342" s="9" t="e">
        <v>#N/A</v>
      </c>
      <c r="CC1342" s="9" t="e">
        <v>#N/A</v>
      </c>
      <c r="CD1342" s="9" t="e">
        <v>#N/A</v>
      </c>
      <c r="CE1342" s="9" t="e">
        <v>#N/A</v>
      </c>
      <c r="CF1342" s="9" t="e">
        <v>#N/A</v>
      </c>
      <c r="CG1342" s="9" t="e">
        <v>#N/A</v>
      </c>
      <c r="CH1342" s="9" t="e">
        <v>#N/A</v>
      </c>
      <c r="CI1342" s="9" t="e">
        <v>#N/A</v>
      </c>
      <c r="CJ1342" s="9" t="e">
        <v>#N/A</v>
      </c>
      <c r="CK1342" s="9" t="e">
        <v>#N/A</v>
      </c>
      <c r="CL1342" s="169" t="e">
        <v>#N/A</v>
      </c>
      <c r="CM1342" s="9" t="e">
        <v>#N/A</v>
      </c>
      <c r="CN1342" s="9" t="e">
        <v>#N/A</v>
      </c>
      <c r="CO1342" s="9" t="e">
        <v>#N/A</v>
      </c>
      <c r="CP1342" s="9" t="e">
        <v>#N/A</v>
      </c>
      <c r="CQ1342" s="9" t="e">
        <v>#N/A</v>
      </c>
      <c r="CR1342" s="9" t="e">
        <v>#N/A</v>
      </c>
      <c r="CS1342" s="9" t="e">
        <v>#N/A</v>
      </c>
      <c r="CT1342" s="9" t="e">
        <v>#N/A</v>
      </c>
      <c r="CU1342" s="9" t="e">
        <v>#N/A</v>
      </c>
    </row>
    <row r="1343" spans="1:99" ht="9.75" customHeight="1" x14ac:dyDescent="0.25">
      <c r="A1343" s="8">
        <v>37209</v>
      </c>
      <c r="B1343" s="5">
        <f t="shared" si="55"/>
        <v>1337</v>
      </c>
      <c r="C1343" s="9"/>
      <c r="E1343" s="16">
        <v>2.2799999999999998</v>
      </c>
      <c r="F1343" s="16">
        <v>1.889</v>
      </c>
      <c r="G1343" s="16">
        <v>2.2549999999999999</v>
      </c>
      <c r="H1343" s="16">
        <v>1.93</v>
      </c>
      <c r="I1343" s="16">
        <v>1.79</v>
      </c>
      <c r="J1343" s="16">
        <v>1.62</v>
      </c>
      <c r="K1343" s="16">
        <v>2.04</v>
      </c>
      <c r="L1343" s="16">
        <v>2.25</v>
      </c>
      <c r="M1343" s="16">
        <v>2.11</v>
      </c>
      <c r="N1343" s="16">
        <v>1.99</v>
      </c>
      <c r="O1343" s="16">
        <v>2.44</v>
      </c>
      <c r="P1343" s="16">
        <v>2.82</v>
      </c>
      <c r="Q1343" s="16">
        <v>1.98</v>
      </c>
      <c r="R1343" s="16">
        <v>2.04</v>
      </c>
      <c r="S1343" s="16">
        <v>2.31</v>
      </c>
      <c r="T1343" s="16">
        <v>2.2799999999999998</v>
      </c>
      <c r="U1343" s="16">
        <v>2.5</v>
      </c>
      <c r="V1343" s="16">
        <v>2.68</v>
      </c>
      <c r="W1343" s="16">
        <v>2.13</v>
      </c>
      <c r="X1343" s="16">
        <v>2.11</v>
      </c>
      <c r="Y1343" s="16">
        <v>2.1</v>
      </c>
      <c r="AE1343" s="9">
        <v>2.6760000000000002</v>
      </c>
      <c r="AF1343" s="9">
        <v>2.6760000000000002</v>
      </c>
      <c r="AG1343" s="9">
        <v>2.7360000000000002</v>
      </c>
      <c r="AH1343" s="9">
        <v>2.4060000000000001</v>
      </c>
      <c r="AI1343" s="9">
        <v>2.2360000000000002</v>
      </c>
      <c r="AJ1343" s="9">
        <v>2.101</v>
      </c>
      <c r="AK1343" s="9">
        <v>2.5535000000000001</v>
      </c>
      <c r="AL1343" s="9">
        <v>2.6385000000000001</v>
      </c>
      <c r="AM1343" s="9">
        <v>2.4810000000000003</v>
      </c>
      <c r="AN1343" s="9">
        <v>2.6760000000000002</v>
      </c>
      <c r="AO1343" s="9">
        <v>2.8560000000000003</v>
      </c>
      <c r="AP1343" s="9">
        <v>3.6510000000000002</v>
      </c>
      <c r="AQ1343" s="9">
        <v>2.4710000000000001</v>
      </c>
      <c r="AR1343" s="9">
        <v>2.4660000000000002</v>
      </c>
      <c r="AS1343" s="9">
        <v>2.6835</v>
      </c>
      <c r="AT1343" s="9">
        <v>2.6710000000000003</v>
      </c>
      <c r="AU1343" s="9">
        <v>2.9285000000000001</v>
      </c>
      <c r="AV1343" s="9">
        <v>3.4060000000000001</v>
      </c>
      <c r="AW1343" s="9">
        <v>2.6160000000000001</v>
      </c>
      <c r="AX1343" s="9">
        <v>2.6060000000000003</v>
      </c>
      <c r="AY1343" s="9">
        <v>2.5260000000000002</v>
      </c>
      <c r="BE1343" s="9" t="e">
        <v>#N/A</v>
      </c>
      <c r="BF1343" s="9" t="e">
        <v>#N/A</v>
      </c>
      <c r="BG1343" s="9" t="e">
        <v>#N/A</v>
      </c>
      <c r="BH1343" s="9" t="e">
        <v>#N/A</v>
      </c>
      <c r="BI1343" s="9" t="e">
        <v>#N/A</v>
      </c>
      <c r="BJ1343" s="9" t="e">
        <v>#N/A</v>
      </c>
      <c r="BK1343" s="9" t="e">
        <v>#N/A</v>
      </c>
      <c r="BL1343" s="9" t="e">
        <v>#N/A</v>
      </c>
      <c r="BM1343" s="9" t="e">
        <v>#N/A</v>
      </c>
      <c r="BN1343" s="9" t="e">
        <v>#N/A</v>
      </c>
      <c r="BO1343" s="9" t="e">
        <v>#N/A</v>
      </c>
      <c r="BP1343" s="9" t="e">
        <v>#N/A</v>
      </c>
      <c r="BQ1343" s="9" t="e">
        <v>#N/A</v>
      </c>
      <c r="BR1343" s="9" t="e">
        <v>#N/A</v>
      </c>
      <c r="BS1343" s="9" t="e">
        <v>#N/A</v>
      </c>
      <c r="BT1343" s="9" t="e">
        <v>#N/A</v>
      </c>
      <c r="BU1343" s="9" t="e">
        <v>#N/A</v>
      </c>
      <c r="BV1343" s="9" t="e">
        <v>#N/A</v>
      </c>
      <c r="BW1343" s="9" t="e">
        <v>#N/A</v>
      </c>
      <c r="BX1343" s="9" t="e">
        <v>#N/A</v>
      </c>
      <c r="BY1343" s="9" t="e">
        <v>#N/A</v>
      </c>
      <c r="CA1343" s="9" t="e">
        <v>#N/A</v>
      </c>
      <c r="CB1343" s="9" t="e">
        <v>#N/A</v>
      </c>
      <c r="CC1343" s="9" t="e">
        <v>#N/A</v>
      </c>
      <c r="CD1343" s="9" t="e">
        <v>#N/A</v>
      </c>
      <c r="CE1343" s="9" t="e">
        <v>#N/A</v>
      </c>
      <c r="CF1343" s="9" t="e">
        <v>#N/A</v>
      </c>
      <c r="CG1343" s="9" t="e">
        <v>#N/A</v>
      </c>
      <c r="CH1343" s="9" t="e">
        <v>#N/A</v>
      </c>
      <c r="CI1343" s="9" t="e">
        <v>#N/A</v>
      </c>
      <c r="CJ1343" s="9" t="e">
        <v>#N/A</v>
      </c>
      <c r="CK1343" s="9" t="e">
        <v>#N/A</v>
      </c>
      <c r="CL1343" s="169" t="e">
        <v>#N/A</v>
      </c>
      <c r="CM1343" s="9" t="e">
        <v>#N/A</v>
      </c>
      <c r="CN1343" s="9" t="e">
        <v>#N/A</v>
      </c>
      <c r="CO1343" s="9" t="e">
        <v>#N/A</v>
      </c>
      <c r="CP1343" s="9" t="e">
        <v>#N/A</v>
      </c>
      <c r="CQ1343" s="9" t="e">
        <v>#N/A</v>
      </c>
      <c r="CR1343" s="9" t="e">
        <v>#N/A</v>
      </c>
      <c r="CS1343" s="9" t="e">
        <v>#N/A</v>
      </c>
      <c r="CT1343" s="9" t="e">
        <v>#N/A</v>
      </c>
      <c r="CU1343" s="9" t="e">
        <v>#N/A</v>
      </c>
    </row>
    <row r="1344" spans="1:99" ht="10.5" customHeight="1" x14ac:dyDescent="0.25">
      <c r="A1344" s="8">
        <v>37210</v>
      </c>
      <c r="B1344" s="5">
        <f t="shared" si="55"/>
        <v>1338</v>
      </c>
      <c r="C1344" s="9"/>
      <c r="E1344" s="16">
        <v>2.0299999999999998</v>
      </c>
      <c r="F1344" s="16">
        <v>1.669</v>
      </c>
      <c r="G1344" s="16">
        <v>2.0150000000000001</v>
      </c>
      <c r="H1344" s="16">
        <v>1.73</v>
      </c>
      <c r="I1344" s="16">
        <v>1.66</v>
      </c>
      <c r="J1344" s="16">
        <v>1.53</v>
      </c>
      <c r="K1344" s="16">
        <v>1.79</v>
      </c>
      <c r="L1344" s="16">
        <v>2</v>
      </c>
      <c r="M1344" s="16">
        <v>1.89</v>
      </c>
      <c r="N1344" s="16">
        <v>1.74</v>
      </c>
      <c r="O1344" s="16">
        <v>2.17</v>
      </c>
      <c r="P1344" s="16">
        <v>2.5299999999999998</v>
      </c>
      <c r="Q1344" s="16">
        <v>1.75</v>
      </c>
      <c r="R1344" s="16">
        <v>1.85</v>
      </c>
      <c r="S1344" s="16">
        <v>2.06</v>
      </c>
      <c r="T1344" s="16">
        <v>2.02</v>
      </c>
      <c r="U1344" s="16">
        <v>2.25</v>
      </c>
      <c r="V1344" s="16">
        <v>2.41</v>
      </c>
      <c r="W1344" s="16">
        <v>1.88</v>
      </c>
      <c r="X1344" s="16">
        <v>1.86</v>
      </c>
      <c r="Y1344" s="16">
        <v>1.91</v>
      </c>
      <c r="AE1344" s="9">
        <v>2.5510000000000002</v>
      </c>
      <c r="AF1344" s="9">
        <v>2.2430232122950002</v>
      </c>
      <c r="AG1344" s="9">
        <v>2.6110000000000002</v>
      </c>
      <c r="AH1344" s="9">
        <v>2.2910000000000004</v>
      </c>
      <c r="AI1344" s="9">
        <v>2.1110000000000002</v>
      </c>
      <c r="AJ1344" s="9">
        <v>2.0010000000000003</v>
      </c>
      <c r="AK1344" s="9">
        <v>2.4285000000000001</v>
      </c>
      <c r="AL1344" s="9">
        <v>2.516</v>
      </c>
      <c r="AM1344" s="9">
        <v>2.3810000000000002</v>
      </c>
      <c r="AN1344" s="9">
        <v>2.3860000000000001</v>
      </c>
      <c r="AO1344" s="9">
        <v>2.7235</v>
      </c>
      <c r="AP1344" s="9">
        <v>3.4510000000000001</v>
      </c>
      <c r="AQ1344" s="9">
        <v>2.351</v>
      </c>
      <c r="AR1344" s="9">
        <v>2.3410000000000002</v>
      </c>
      <c r="AS1344" s="9">
        <v>2.5585</v>
      </c>
      <c r="AT1344" s="9">
        <v>2.5410000000000004</v>
      </c>
      <c r="AU1344" s="9">
        <v>2.8035000000000001</v>
      </c>
      <c r="AV1344" s="9">
        <v>3.2610000000000001</v>
      </c>
      <c r="AW1344" s="9">
        <v>2.4910000000000001</v>
      </c>
      <c r="AX1344" s="9">
        <v>2.4810000000000003</v>
      </c>
      <c r="AY1344" s="9">
        <v>2.4359999999999999</v>
      </c>
      <c r="BE1344" s="9" t="e">
        <v>#N/A</v>
      </c>
      <c r="BF1344" s="9" t="e">
        <v>#N/A</v>
      </c>
      <c r="BG1344" s="9" t="e">
        <v>#N/A</v>
      </c>
      <c r="BH1344" s="9" t="e">
        <v>#N/A</v>
      </c>
      <c r="BI1344" s="9" t="e">
        <v>#N/A</v>
      </c>
      <c r="BJ1344" s="9" t="e">
        <v>#N/A</v>
      </c>
      <c r="BK1344" s="9" t="e">
        <v>#N/A</v>
      </c>
      <c r="BL1344" s="9" t="e">
        <v>#N/A</v>
      </c>
      <c r="BM1344" s="9" t="e">
        <v>#N/A</v>
      </c>
      <c r="BN1344" s="9" t="e">
        <v>#N/A</v>
      </c>
      <c r="BO1344" s="9" t="e">
        <v>#N/A</v>
      </c>
      <c r="BP1344" s="9" t="e">
        <v>#N/A</v>
      </c>
      <c r="BQ1344" s="9" t="e">
        <v>#N/A</v>
      </c>
      <c r="BR1344" s="9" t="e">
        <v>#N/A</v>
      </c>
      <c r="BS1344" s="9" t="e">
        <v>#N/A</v>
      </c>
      <c r="BT1344" s="9" t="e">
        <v>#N/A</v>
      </c>
      <c r="BU1344" s="9" t="e">
        <v>#N/A</v>
      </c>
      <c r="BV1344" s="9" t="e">
        <v>#N/A</v>
      </c>
      <c r="BW1344" s="9" t="e">
        <v>#N/A</v>
      </c>
      <c r="BX1344" s="9" t="e">
        <v>#N/A</v>
      </c>
      <c r="BY1344" s="9" t="e">
        <v>#N/A</v>
      </c>
      <c r="CA1344" s="9" t="e">
        <v>#N/A</v>
      </c>
      <c r="CB1344" s="9" t="e">
        <v>#N/A</v>
      </c>
      <c r="CC1344" s="9" t="e">
        <v>#N/A</v>
      </c>
      <c r="CD1344" s="9" t="e">
        <v>#N/A</v>
      </c>
      <c r="CE1344" s="9" t="e">
        <v>#N/A</v>
      </c>
      <c r="CF1344" s="9" t="e">
        <v>#N/A</v>
      </c>
      <c r="CG1344" s="9" t="e">
        <v>#N/A</v>
      </c>
      <c r="CH1344" s="9" t="e">
        <v>#N/A</v>
      </c>
      <c r="CI1344" s="9" t="e">
        <v>#N/A</v>
      </c>
      <c r="CJ1344" s="9" t="e">
        <v>#N/A</v>
      </c>
      <c r="CK1344" s="9" t="e">
        <v>#N/A</v>
      </c>
      <c r="CL1344" s="169" t="e">
        <v>#N/A</v>
      </c>
      <c r="CM1344" s="9" t="e">
        <v>#N/A</v>
      </c>
      <c r="CN1344" s="9" t="e">
        <v>#N/A</v>
      </c>
      <c r="CO1344" s="9" t="e">
        <v>#N/A</v>
      </c>
      <c r="CP1344" s="9" t="e">
        <v>#N/A</v>
      </c>
      <c r="CQ1344" s="9" t="e">
        <v>#N/A</v>
      </c>
      <c r="CR1344" s="9" t="e">
        <v>#N/A</v>
      </c>
      <c r="CS1344" s="9" t="e">
        <v>#N/A</v>
      </c>
      <c r="CT1344" s="9" t="e">
        <v>#N/A</v>
      </c>
      <c r="CU1344" s="9" t="e">
        <v>#N/A</v>
      </c>
    </row>
    <row r="1345" spans="1:103" ht="10.5" customHeight="1" x14ac:dyDescent="0.25">
      <c r="A1345" s="8">
        <v>37211</v>
      </c>
      <c r="B1345" s="5">
        <f t="shared" si="55"/>
        <v>1339</v>
      </c>
      <c r="C1345" s="9"/>
      <c r="E1345" s="16">
        <v>2.15</v>
      </c>
      <c r="F1345" s="16">
        <v>1.6027</v>
      </c>
      <c r="G1345" s="16">
        <v>2.105</v>
      </c>
      <c r="H1345" s="16">
        <v>1.72</v>
      </c>
      <c r="I1345" s="16">
        <v>1.61</v>
      </c>
      <c r="J1345" s="16">
        <v>1.48</v>
      </c>
      <c r="K1345" s="16">
        <v>1.91</v>
      </c>
      <c r="L1345" s="16">
        <v>2.11</v>
      </c>
      <c r="M1345" s="16">
        <v>1.87</v>
      </c>
      <c r="N1345" s="16">
        <v>1.84</v>
      </c>
      <c r="O1345" s="16">
        <v>2.29</v>
      </c>
      <c r="P1345" s="16">
        <v>2.69</v>
      </c>
      <c r="Q1345" s="16">
        <v>1.84</v>
      </c>
      <c r="R1345" s="16">
        <v>1.78</v>
      </c>
      <c r="S1345" s="16">
        <v>2.1800000000000002</v>
      </c>
      <c r="T1345" s="16">
        <v>2.14</v>
      </c>
      <c r="U1345" s="16">
        <v>2.37</v>
      </c>
      <c r="V1345" s="16">
        <v>2.5499999999999998</v>
      </c>
      <c r="W1345" s="16">
        <v>2</v>
      </c>
      <c r="X1345" s="16">
        <v>1.98</v>
      </c>
      <c r="Y1345" s="16">
        <v>1.8149999999999999</v>
      </c>
      <c r="AE1345" s="9">
        <v>2.637</v>
      </c>
      <c r="AF1345" s="9">
        <v>2.2878147982693</v>
      </c>
      <c r="AG1345" s="9">
        <v>2.6869999999999998</v>
      </c>
      <c r="AH1345" s="9">
        <v>2.3370000000000002</v>
      </c>
      <c r="AI1345" s="9">
        <v>2.177</v>
      </c>
      <c r="AJ1345" s="9">
        <v>2.0345</v>
      </c>
      <c r="AK1345" s="9">
        <v>2.4994999999999998</v>
      </c>
      <c r="AL1345" s="9">
        <v>2.5994999999999999</v>
      </c>
      <c r="AM1345" s="9">
        <v>2.3970000000000002</v>
      </c>
      <c r="AN1345" s="9">
        <v>2.4470000000000001</v>
      </c>
      <c r="AO1345" s="9">
        <v>2.8094999999999999</v>
      </c>
      <c r="AP1345" s="9">
        <v>3.4969999999999999</v>
      </c>
      <c r="AQ1345" s="9">
        <v>2.407</v>
      </c>
      <c r="AR1345" s="9">
        <v>2.4020000000000001</v>
      </c>
      <c r="AS1345" s="9">
        <v>2.6444999999999999</v>
      </c>
      <c r="AT1345" s="9">
        <v>2.6270000000000002</v>
      </c>
      <c r="AU1345" s="9">
        <v>2.8895</v>
      </c>
      <c r="AV1345" s="9">
        <v>3.347</v>
      </c>
      <c r="AW1345" s="9">
        <v>2.5670000000000002</v>
      </c>
      <c r="AX1345" s="9">
        <v>2.5670000000000002</v>
      </c>
      <c r="AY1345" s="9">
        <v>2.472</v>
      </c>
      <c r="BE1345" s="9" t="e">
        <v>#N/A</v>
      </c>
      <c r="BF1345" s="9" t="e">
        <v>#N/A</v>
      </c>
      <c r="BG1345" s="9" t="e">
        <v>#N/A</v>
      </c>
      <c r="BH1345" s="9" t="e">
        <v>#N/A</v>
      </c>
      <c r="BI1345" s="9" t="e">
        <v>#N/A</v>
      </c>
      <c r="BJ1345" s="9" t="e">
        <v>#N/A</v>
      </c>
      <c r="BK1345" s="9" t="e">
        <v>#N/A</v>
      </c>
      <c r="BL1345" s="9" t="e">
        <v>#N/A</v>
      </c>
      <c r="BM1345" s="9" t="e">
        <v>#N/A</v>
      </c>
      <c r="BN1345" s="9" t="e">
        <v>#N/A</v>
      </c>
      <c r="BO1345" s="9" t="e">
        <v>#N/A</v>
      </c>
      <c r="BP1345" s="9" t="e">
        <v>#N/A</v>
      </c>
      <c r="BQ1345" s="9" t="e">
        <v>#N/A</v>
      </c>
      <c r="BR1345" s="9" t="e">
        <v>#N/A</v>
      </c>
      <c r="BS1345" s="9" t="e">
        <v>#N/A</v>
      </c>
      <c r="BT1345" s="9" t="e">
        <v>#N/A</v>
      </c>
      <c r="BU1345" s="9" t="e">
        <v>#N/A</v>
      </c>
      <c r="BV1345" s="9" t="e">
        <v>#N/A</v>
      </c>
      <c r="BW1345" s="9" t="e">
        <v>#N/A</v>
      </c>
      <c r="BX1345" s="9" t="e">
        <v>#N/A</v>
      </c>
      <c r="BY1345" s="9" t="e">
        <v>#N/A</v>
      </c>
      <c r="CA1345" s="9" t="e">
        <v>#N/A</v>
      </c>
      <c r="CB1345" s="9" t="e">
        <v>#N/A</v>
      </c>
      <c r="CC1345" s="9" t="e">
        <v>#N/A</v>
      </c>
      <c r="CD1345" s="9" t="e">
        <v>#N/A</v>
      </c>
      <c r="CE1345" s="9" t="e">
        <v>#N/A</v>
      </c>
      <c r="CF1345" s="9" t="e">
        <v>#N/A</v>
      </c>
      <c r="CG1345" s="9" t="e">
        <v>#N/A</v>
      </c>
      <c r="CH1345" s="9" t="e">
        <v>#N/A</v>
      </c>
      <c r="CI1345" s="9" t="e">
        <v>#N/A</v>
      </c>
      <c r="CJ1345" s="9" t="e">
        <v>#N/A</v>
      </c>
      <c r="CK1345" s="9" t="e">
        <v>#N/A</v>
      </c>
      <c r="CL1345" s="169" t="e">
        <v>#N/A</v>
      </c>
      <c r="CM1345" s="9" t="e">
        <v>#N/A</v>
      </c>
      <c r="CN1345" s="9" t="e">
        <v>#N/A</v>
      </c>
      <c r="CO1345" s="9" t="e">
        <v>#N/A</v>
      </c>
      <c r="CP1345" s="9" t="e">
        <v>#N/A</v>
      </c>
      <c r="CQ1345" s="9" t="e">
        <v>#N/A</v>
      </c>
      <c r="CR1345" s="9" t="e">
        <v>#N/A</v>
      </c>
      <c r="CS1345" s="9" t="e">
        <v>#N/A</v>
      </c>
      <c r="CT1345" s="9" t="e">
        <v>#N/A</v>
      </c>
      <c r="CU1345" s="9" t="e">
        <v>#N/A</v>
      </c>
    </row>
    <row r="1346" spans="1:103" ht="9.75" customHeight="1" x14ac:dyDescent="0.25">
      <c r="A1346" s="8">
        <v>37214</v>
      </c>
      <c r="B1346" s="5">
        <f t="shared" si="55"/>
        <v>1340</v>
      </c>
      <c r="C1346" s="9"/>
      <c r="E1346" s="16">
        <v>2.4500000000000002</v>
      </c>
      <c r="F1346" s="16">
        <v>1.61</v>
      </c>
      <c r="G1346" s="16">
        <v>2.4049999999999998</v>
      </c>
      <c r="H1346" s="16">
        <v>2.11</v>
      </c>
      <c r="I1346" s="16">
        <v>2.0499999999999998</v>
      </c>
      <c r="J1346" s="16">
        <v>1.95</v>
      </c>
      <c r="K1346" s="16">
        <v>2.2400000000000002</v>
      </c>
      <c r="L1346" s="16">
        <v>2.41</v>
      </c>
      <c r="M1346" s="16">
        <v>2.29</v>
      </c>
      <c r="N1346" s="16">
        <v>2.2000000000000002</v>
      </c>
      <c r="O1346" s="16">
        <v>2.59</v>
      </c>
      <c r="P1346" s="16">
        <v>3</v>
      </c>
      <c r="Q1346" s="16">
        <v>2.16</v>
      </c>
      <c r="R1346" s="16">
        <v>2.23</v>
      </c>
      <c r="S1346" s="16">
        <v>2.48</v>
      </c>
      <c r="T1346" s="16">
        <v>2.46</v>
      </c>
      <c r="U1346" s="16">
        <v>2.72</v>
      </c>
      <c r="V1346" s="16">
        <v>2.88</v>
      </c>
      <c r="W1346" s="16">
        <v>2.3199999999999998</v>
      </c>
      <c r="X1346" s="16">
        <v>2.3199999999999998</v>
      </c>
      <c r="Y1346" s="16">
        <v>2.27</v>
      </c>
      <c r="AE1346" s="9">
        <v>2.7909999999999999</v>
      </c>
      <c r="AF1346" s="9">
        <v>2.4151353594105998</v>
      </c>
      <c r="AG1346" s="9">
        <v>2.8409999999999997</v>
      </c>
      <c r="AH1346" s="9">
        <v>2.5209999999999999</v>
      </c>
      <c r="AI1346" s="9">
        <v>2.4209999999999998</v>
      </c>
      <c r="AJ1346" s="9">
        <v>2.3010000000000002</v>
      </c>
      <c r="AK1346" s="9">
        <v>2.6534999999999997</v>
      </c>
      <c r="AL1346" s="9">
        <v>2.7534999999999998</v>
      </c>
      <c r="AM1346" s="9">
        <v>2.6259999999999999</v>
      </c>
      <c r="AN1346" s="9">
        <v>2.6509999999999998</v>
      </c>
      <c r="AO1346" s="9">
        <v>2.9634999999999998</v>
      </c>
      <c r="AP1346" s="9">
        <v>3.661</v>
      </c>
      <c r="AQ1346" s="9">
        <v>2.5859999999999999</v>
      </c>
      <c r="AR1346" s="9">
        <v>2.621</v>
      </c>
      <c r="AS1346" s="9">
        <v>2.7984999999999998</v>
      </c>
      <c r="AT1346" s="9">
        <v>2.7810000000000001</v>
      </c>
      <c r="AU1346" s="9">
        <v>3.0434999999999999</v>
      </c>
      <c r="AV1346" s="9">
        <v>3.5009999999999999</v>
      </c>
      <c r="AW1346" s="9">
        <v>2.7210000000000001</v>
      </c>
      <c r="AX1346" s="9">
        <v>2.7210000000000001</v>
      </c>
      <c r="AY1346" s="9">
        <v>2.681</v>
      </c>
      <c r="BE1346" s="9" t="e">
        <v>#N/A</v>
      </c>
      <c r="BF1346" s="9" t="e">
        <v>#N/A</v>
      </c>
      <c r="BG1346" s="9" t="e">
        <v>#N/A</v>
      </c>
      <c r="BH1346" s="9" t="e">
        <v>#N/A</v>
      </c>
      <c r="BI1346" s="9" t="e">
        <v>#N/A</v>
      </c>
      <c r="BJ1346" s="9" t="e">
        <v>#N/A</v>
      </c>
      <c r="BK1346" s="9" t="e">
        <v>#N/A</v>
      </c>
      <c r="BL1346" s="9" t="e">
        <v>#N/A</v>
      </c>
      <c r="BM1346" s="9" t="e">
        <v>#N/A</v>
      </c>
      <c r="BN1346" s="9" t="e">
        <v>#N/A</v>
      </c>
      <c r="BO1346" s="9" t="e">
        <v>#N/A</v>
      </c>
      <c r="BP1346" s="9" t="e">
        <v>#N/A</v>
      </c>
      <c r="BQ1346" s="9" t="e">
        <v>#N/A</v>
      </c>
      <c r="BR1346" s="9" t="e">
        <v>#N/A</v>
      </c>
      <c r="BS1346" s="9" t="e">
        <v>#N/A</v>
      </c>
      <c r="BT1346" s="9" t="e">
        <v>#N/A</v>
      </c>
      <c r="BU1346" s="9" t="e">
        <v>#N/A</v>
      </c>
      <c r="BV1346" s="9" t="e">
        <v>#N/A</v>
      </c>
      <c r="BW1346" s="9" t="e">
        <v>#N/A</v>
      </c>
      <c r="BX1346" s="9" t="e">
        <v>#N/A</v>
      </c>
      <c r="BY1346" s="9" t="e">
        <v>#N/A</v>
      </c>
      <c r="CA1346" s="9" t="e">
        <v>#N/A</v>
      </c>
      <c r="CB1346" s="9" t="e">
        <v>#N/A</v>
      </c>
      <c r="CC1346" s="9" t="e">
        <v>#N/A</v>
      </c>
      <c r="CD1346" s="9" t="e">
        <v>#N/A</v>
      </c>
      <c r="CE1346" s="9" t="e">
        <v>#N/A</v>
      </c>
      <c r="CF1346" s="9" t="e">
        <v>#N/A</v>
      </c>
      <c r="CG1346" s="9" t="e">
        <v>#N/A</v>
      </c>
      <c r="CH1346" s="9" t="e">
        <v>#N/A</v>
      </c>
      <c r="CI1346" s="9" t="e">
        <v>#N/A</v>
      </c>
      <c r="CJ1346" s="9" t="e">
        <v>#N/A</v>
      </c>
      <c r="CK1346" s="9" t="e">
        <v>#N/A</v>
      </c>
      <c r="CL1346" s="169" t="e">
        <v>#N/A</v>
      </c>
      <c r="CM1346" s="9" t="e">
        <v>#N/A</v>
      </c>
      <c r="CN1346" s="9" t="e">
        <v>#N/A</v>
      </c>
      <c r="CO1346" s="9" t="e">
        <v>#N/A</v>
      </c>
      <c r="CP1346" s="9" t="e">
        <v>#N/A</v>
      </c>
      <c r="CQ1346" s="9" t="e">
        <v>#N/A</v>
      </c>
      <c r="CR1346" s="9" t="e">
        <v>#N/A</v>
      </c>
      <c r="CS1346" s="9" t="e">
        <v>#N/A</v>
      </c>
      <c r="CT1346" s="9" t="e">
        <v>#N/A</v>
      </c>
      <c r="CU1346" s="9" t="e">
        <v>#N/A</v>
      </c>
    </row>
    <row r="1347" spans="1:103" ht="10.5" customHeight="1" x14ac:dyDescent="0.25">
      <c r="A1347" s="8">
        <v>37215</v>
      </c>
      <c r="B1347" s="5">
        <f t="shared" si="55"/>
        <v>1341</v>
      </c>
      <c r="C1347" s="9"/>
      <c r="E1347" s="16">
        <v>2.4</v>
      </c>
      <c r="F1347" s="16">
        <v>2.137</v>
      </c>
      <c r="G1347" s="16">
        <v>2.355</v>
      </c>
      <c r="H1347" s="16">
        <v>2.12</v>
      </c>
      <c r="I1347" s="16">
        <v>2.0499999999999998</v>
      </c>
      <c r="J1347" s="16">
        <v>2</v>
      </c>
      <c r="K1347" s="16">
        <v>2.19</v>
      </c>
      <c r="L1347" s="16">
        <v>2.36</v>
      </c>
      <c r="M1347" s="16">
        <v>2.2599999999999998</v>
      </c>
      <c r="N1347" s="16">
        <v>2.15</v>
      </c>
      <c r="O1347" s="16">
        <v>2.52</v>
      </c>
      <c r="P1347" s="16">
        <v>2.93</v>
      </c>
      <c r="Q1347" s="16">
        <v>2.11</v>
      </c>
      <c r="R1347" s="16">
        <v>2.23</v>
      </c>
      <c r="S1347" s="16">
        <v>2.4300000000000002</v>
      </c>
      <c r="T1347" s="16">
        <v>2.4</v>
      </c>
      <c r="U1347" s="16">
        <v>2.67</v>
      </c>
      <c r="V1347" s="16">
        <v>2.8</v>
      </c>
      <c r="W1347" s="16">
        <v>2.27</v>
      </c>
      <c r="X1347" s="16">
        <v>2.27</v>
      </c>
      <c r="Y1347" s="16">
        <v>2.27</v>
      </c>
      <c r="AE1347" s="9">
        <v>2.8519999999999999</v>
      </c>
      <c r="AF1347" s="9">
        <v>2.4357997463185299</v>
      </c>
      <c r="AG1347" s="9">
        <v>2.9019999999999997</v>
      </c>
      <c r="AH1347" s="9">
        <v>2.6019999999999999</v>
      </c>
      <c r="AI1347" s="9">
        <v>2.532</v>
      </c>
      <c r="AJ1347" s="9">
        <v>2.4319999999999999</v>
      </c>
      <c r="AK1347" s="9">
        <v>2.7195</v>
      </c>
      <c r="AL1347" s="9">
        <v>2.8144999999999998</v>
      </c>
      <c r="AM1347" s="9">
        <v>2.702</v>
      </c>
      <c r="AN1347" s="9">
        <v>2.742</v>
      </c>
      <c r="AO1347" s="9">
        <v>3.0219999999999998</v>
      </c>
      <c r="AP1347" s="9">
        <v>3.722</v>
      </c>
      <c r="AQ1347" s="9">
        <v>2.6469999999999998</v>
      </c>
      <c r="AR1347" s="9">
        <v>2.702</v>
      </c>
      <c r="AS1347" s="9">
        <v>2.8594999999999997</v>
      </c>
      <c r="AT1347" s="9">
        <v>2.8420000000000001</v>
      </c>
      <c r="AU1347" s="9">
        <v>3.1044999999999998</v>
      </c>
      <c r="AV1347" s="9">
        <v>3.5619999999999998</v>
      </c>
      <c r="AW1347" s="9">
        <v>2.782</v>
      </c>
      <c r="AX1347" s="9">
        <v>2.782</v>
      </c>
      <c r="AY1347" s="9">
        <v>2.7569999999999997</v>
      </c>
      <c r="BE1347" s="9" t="e">
        <v>#N/A</v>
      </c>
      <c r="BF1347" s="9" t="e">
        <v>#N/A</v>
      </c>
      <c r="BG1347" s="9" t="e">
        <v>#N/A</v>
      </c>
      <c r="BH1347" s="9" t="e">
        <v>#N/A</v>
      </c>
      <c r="BI1347" s="9" t="e">
        <v>#N/A</v>
      </c>
      <c r="BJ1347" s="9" t="e">
        <v>#N/A</v>
      </c>
      <c r="BK1347" s="9" t="e">
        <v>#N/A</v>
      </c>
      <c r="BL1347" s="9" t="e">
        <v>#N/A</v>
      </c>
      <c r="BM1347" s="9" t="e">
        <v>#N/A</v>
      </c>
      <c r="BN1347" s="9" t="e">
        <v>#N/A</v>
      </c>
      <c r="BO1347" s="9" t="e">
        <v>#N/A</v>
      </c>
      <c r="BP1347" s="9" t="e">
        <v>#N/A</v>
      </c>
      <c r="BQ1347" s="9" t="e">
        <v>#N/A</v>
      </c>
      <c r="BR1347" s="9" t="e">
        <v>#N/A</v>
      </c>
      <c r="BS1347" s="9" t="e">
        <v>#N/A</v>
      </c>
      <c r="BT1347" s="9" t="e">
        <v>#N/A</v>
      </c>
      <c r="BU1347" s="9" t="e">
        <v>#N/A</v>
      </c>
      <c r="BV1347" s="9" t="e">
        <v>#N/A</v>
      </c>
      <c r="BW1347" s="9" t="e">
        <v>#N/A</v>
      </c>
      <c r="BX1347" s="9" t="e">
        <v>#N/A</v>
      </c>
      <c r="BY1347" s="9" t="e">
        <v>#N/A</v>
      </c>
      <c r="CA1347" s="9" t="e">
        <v>#N/A</v>
      </c>
      <c r="CB1347" s="9" t="e">
        <v>#N/A</v>
      </c>
      <c r="CC1347" s="9" t="e">
        <v>#N/A</v>
      </c>
      <c r="CD1347" s="9" t="e">
        <v>#N/A</v>
      </c>
      <c r="CE1347" s="9" t="e">
        <v>#N/A</v>
      </c>
      <c r="CF1347" s="9" t="e">
        <v>#N/A</v>
      </c>
      <c r="CG1347" s="9" t="e">
        <v>#N/A</v>
      </c>
      <c r="CH1347" s="9" t="e">
        <v>#N/A</v>
      </c>
      <c r="CI1347" s="9" t="e">
        <v>#N/A</v>
      </c>
      <c r="CJ1347" s="9" t="e">
        <v>#N/A</v>
      </c>
      <c r="CK1347" s="9" t="e">
        <v>#N/A</v>
      </c>
      <c r="CL1347" s="169" t="e">
        <v>#N/A</v>
      </c>
      <c r="CM1347" s="9" t="e">
        <v>#N/A</v>
      </c>
      <c r="CN1347" s="9" t="e">
        <v>#N/A</v>
      </c>
      <c r="CO1347" s="9" t="e">
        <v>#N/A</v>
      </c>
      <c r="CP1347" s="9" t="e">
        <v>#N/A</v>
      </c>
      <c r="CQ1347" s="9" t="e">
        <v>#N/A</v>
      </c>
      <c r="CR1347" s="9" t="e">
        <v>#N/A</v>
      </c>
      <c r="CS1347" s="9" t="e">
        <v>#N/A</v>
      </c>
      <c r="CT1347" s="9" t="e">
        <v>#N/A</v>
      </c>
      <c r="CU1347" s="9" t="e">
        <v>#N/A</v>
      </c>
    </row>
    <row r="1348" spans="1:103" ht="10.5" customHeight="1" x14ac:dyDescent="0.25">
      <c r="A1348" s="8">
        <v>37216</v>
      </c>
      <c r="B1348" s="5">
        <f t="shared" si="55"/>
        <v>1342</v>
      </c>
      <c r="C1348" s="9"/>
      <c r="E1348" s="16">
        <v>1.92</v>
      </c>
      <c r="F1348" s="16">
        <v>2.145</v>
      </c>
      <c r="G1348" s="16">
        <v>2.395</v>
      </c>
      <c r="H1348" s="16">
        <v>1.59</v>
      </c>
      <c r="I1348" s="16">
        <v>1.5</v>
      </c>
      <c r="J1348" s="16">
        <v>1.42</v>
      </c>
      <c r="K1348" s="16">
        <v>1.6734</v>
      </c>
      <c r="L1348" s="16">
        <v>1.83</v>
      </c>
      <c r="M1348" s="16">
        <v>1.615</v>
      </c>
      <c r="N1348" s="16">
        <v>1.75</v>
      </c>
      <c r="O1348" s="16">
        <v>2.5499999999999998</v>
      </c>
      <c r="P1348" s="16">
        <v>3.02</v>
      </c>
      <c r="Q1348" s="16">
        <v>1.64</v>
      </c>
      <c r="R1348" s="16">
        <v>1.66</v>
      </c>
      <c r="S1348" s="16">
        <v>1.96</v>
      </c>
      <c r="T1348" s="16">
        <v>1.92</v>
      </c>
      <c r="U1348" s="16">
        <v>2.72</v>
      </c>
      <c r="V1348" s="16">
        <v>2.85</v>
      </c>
      <c r="W1348" s="16">
        <v>2.3199999999999998</v>
      </c>
      <c r="X1348" s="16">
        <v>2.3199999999999998</v>
      </c>
      <c r="Y1348" s="16">
        <v>1.71</v>
      </c>
      <c r="AE1348" s="9">
        <v>2.8130000000000002</v>
      </c>
      <c r="AF1348" s="9">
        <v>2.4147365118472299</v>
      </c>
      <c r="AG1348" s="9">
        <v>2.863</v>
      </c>
      <c r="AH1348" s="9">
        <v>2.5830000000000002</v>
      </c>
      <c r="AI1348" s="9">
        <v>2.5030000000000001</v>
      </c>
      <c r="AJ1348" s="9">
        <v>2.3930000000000002</v>
      </c>
      <c r="AK1348" s="9">
        <v>2.6805000000000003</v>
      </c>
      <c r="AL1348" s="9">
        <v>2.7755000000000001</v>
      </c>
      <c r="AM1348" s="9">
        <v>2.673</v>
      </c>
      <c r="AN1348" s="9">
        <v>2.718</v>
      </c>
      <c r="AO1348" s="9">
        <v>2.9830000000000001</v>
      </c>
      <c r="AP1348" s="9">
        <v>3.6480000000000001</v>
      </c>
      <c r="AQ1348" s="9">
        <v>2.633</v>
      </c>
      <c r="AR1348" s="9">
        <v>2.6680000000000001</v>
      </c>
      <c r="AS1348" s="9">
        <v>2.8205</v>
      </c>
      <c r="AT1348" s="9">
        <v>2.8030000000000004</v>
      </c>
      <c r="AU1348" s="9">
        <v>3.0655000000000001</v>
      </c>
      <c r="AV1348" s="9">
        <v>3.5230000000000001</v>
      </c>
      <c r="AW1348" s="9">
        <v>2.7430000000000003</v>
      </c>
      <c r="AX1348" s="9">
        <v>2.7430000000000003</v>
      </c>
      <c r="AY1348" s="9">
        <v>2.7230000000000003</v>
      </c>
      <c r="BE1348" s="9" t="e">
        <v>#N/A</v>
      </c>
      <c r="BF1348" s="9" t="e">
        <v>#N/A</v>
      </c>
      <c r="BG1348" s="9" t="e">
        <v>#N/A</v>
      </c>
      <c r="BH1348" s="9" t="e">
        <v>#N/A</v>
      </c>
      <c r="BI1348" s="9" t="e">
        <v>#N/A</v>
      </c>
      <c r="BJ1348" s="9" t="e">
        <v>#N/A</v>
      </c>
      <c r="BK1348" s="9" t="e">
        <v>#N/A</v>
      </c>
      <c r="BL1348" s="9" t="e">
        <v>#N/A</v>
      </c>
      <c r="BM1348" s="9" t="e">
        <v>#N/A</v>
      </c>
      <c r="BN1348" s="9" t="e">
        <v>#N/A</v>
      </c>
      <c r="BO1348" s="9" t="e">
        <v>#N/A</v>
      </c>
      <c r="BP1348" s="9" t="e">
        <v>#N/A</v>
      </c>
      <c r="BQ1348" s="9" t="e">
        <v>#N/A</v>
      </c>
      <c r="BR1348" s="9" t="e">
        <v>#N/A</v>
      </c>
      <c r="BS1348" s="9" t="e">
        <v>#N/A</v>
      </c>
      <c r="BT1348" s="9" t="e">
        <v>#N/A</v>
      </c>
      <c r="BU1348" s="9" t="e">
        <v>#N/A</v>
      </c>
      <c r="BV1348" s="9" t="e">
        <v>#N/A</v>
      </c>
      <c r="BW1348" s="9" t="e">
        <v>#N/A</v>
      </c>
      <c r="BX1348" s="9" t="e">
        <v>#N/A</v>
      </c>
      <c r="BY1348" s="9" t="e">
        <v>#N/A</v>
      </c>
      <c r="CA1348" s="9" t="e">
        <v>#N/A</v>
      </c>
      <c r="CB1348" s="9" t="e">
        <v>#N/A</v>
      </c>
      <c r="CC1348" s="9" t="e">
        <v>#N/A</v>
      </c>
      <c r="CD1348" s="9" t="e">
        <v>#N/A</v>
      </c>
      <c r="CE1348" s="9" t="e">
        <v>#N/A</v>
      </c>
      <c r="CF1348" s="9" t="e">
        <v>#N/A</v>
      </c>
      <c r="CG1348" s="9" t="e">
        <v>#N/A</v>
      </c>
      <c r="CH1348" s="9" t="e">
        <v>#N/A</v>
      </c>
      <c r="CI1348" s="9" t="e">
        <v>#N/A</v>
      </c>
      <c r="CJ1348" s="9" t="e">
        <v>#N/A</v>
      </c>
      <c r="CK1348" s="9" t="e">
        <v>#N/A</v>
      </c>
      <c r="CL1348" s="169" t="e">
        <v>#N/A</v>
      </c>
      <c r="CM1348" s="9" t="e">
        <v>#N/A</v>
      </c>
      <c r="CN1348" s="9" t="e">
        <v>#N/A</v>
      </c>
      <c r="CO1348" s="9" t="e">
        <v>#N/A</v>
      </c>
      <c r="CP1348" s="9" t="e">
        <v>#N/A</v>
      </c>
      <c r="CQ1348" s="9" t="e">
        <v>#N/A</v>
      </c>
      <c r="CR1348" s="9" t="e">
        <v>#N/A</v>
      </c>
      <c r="CS1348" s="9" t="e">
        <v>#N/A</v>
      </c>
      <c r="CT1348" s="9" t="e">
        <v>#N/A</v>
      </c>
      <c r="CU1348" s="9" t="e">
        <v>#N/A</v>
      </c>
    </row>
    <row r="1349" spans="1:103" ht="10.5" customHeight="1" x14ac:dyDescent="0.25">
      <c r="A1349" s="8">
        <v>37221</v>
      </c>
      <c r="B1349" s="5">
        <f t="shared" si="55"/>
        <v>1343</v>
      </c>
      <c r="C1349" s="9"/>
      <c r="E1349" s="16">
        <v>2.2000000000000002</v>
      </c>
      <c r="F1349" s="16">
        <v>2.0569999999999999</v>
      </c>
      <c r="G1349" s="16">
        <v>2.145</v>
      </c>
      <c r="H1349" s="16">
        <v>2.2999999999999998</v>
      </c>
      <c r="I1349" s="16">
        <v>2.25</v>
      </c>
      <c r="J1349" s="16">
        <v>2.1</v>
      </c>
      <c r="K1349" s="16">
        <v>2</v>
      </c>
      <c r="L1349" s="16">
        <v>2.16</v>
      </c>
      <c r="M1349" s="16">
        <v>2.5</v>
      </c>
      <c r="N1349" s="16">
        <v>1.95</v>
      </c>
      <c r="O1349" s="16">
        <v>2.2000000000000002</v>
      </c>
      <c r="P1349" s="16">
        <v>2.5499999999999998</v>
      </c>
      <c r="Q1349" s="16">
        <v>1.91</v>
      </c>
      <c r="R1349" s="16">
        <v>2.4</v>
      </c>
      <c r="S1349" s="16">
        <v>2.23</v>
      </c>
      <c r="T1349" s="16">
        <v>2.21</v>
      </c>
      <c r="U1349" s="16">
        <v>2.4</v>
      </c>
      <c r="V1349" s="16">
        <v>2.5</v>
      </c>
      <c r="W1349" s="16">
        <v>2.0699999999999998</v>
      </c>
      <c r="X1349" s="16">
        <v>2.0699999999999998</v>
      </c>
      <c r="Y1349" s="16">
        <v>2.4500000000000002</v>
      </c>
      <c r="AE1349" s="9">
        <v>2.6960000000000002</v>
      </c>
      <c r="AF1349" s="9">
        <v>2.4007982598587301</v>
      </c>
      <c r="AG1349" s="9">
        <v>2.746</v>
      </c>
      <c r="AH1349" s="9">
        <v>2.536</v>
      </c>
      <c r="AI1349" s="9">
        <v>2.4860000000000002</v>
      </c>
      <c r="AJ1349" s="9">
        <v>2.3560000000000003</v>
      </c>
      <c r="AK1349" s="9">
        <v>2.5635000000000003</v>
      </c>
      <c r="AL1349" s="9">
        <v>2.6585000000000001</v>
      </c>
      <c r="AM1349" s="9">
        <v>2.681</v>
      </c>
      <c r="AN1349" s="9">
        <v>2.6960000000000002</v>
      </c>
      <c r="AO1349" s="9">
        <v>2.8435000000000001</v>
      </c>
      <c r="AP1349" s="9">
        <v>3.4710000000000001</v>
      </c>
      <c r="AQ1349" s="9">
        <v>2.536</v>
      </c>
      <c r="AR1349" s="9">
        <v>2.681</v>
      </c>
      <c r="AS1349" s="9">
        <v>2.7035</v>
      </c>
      <c r="AT1349" s="9">
        <v>2.6860000000000004</v>
      </c>
      <c r="AU1349" s="9">
        <v>2.9210000000000003</v>
      </c>
      <c r="AV1349" s="9">
        <v>3.3660000000000001</v>
      </c>
      <c r="AW1349" s="9">
        <v>2.6360000000000001</v>
      </c>
      <c r="AX1349" s="9">
        <v>2.6360000000000001</v>
      </c>
      <c r="AY1349" s="9">
        <v>2.7560000000000002</v>
      </c>
      <c r="BE1349" s="9" t="e">
        <v>#N/A</v>
      </c>
      <c r="BF1349" s="9" t="e">
        <v>#N/A</v>
      </c>
      <c r="BG1349" s="9" t="e">
        <v>#N/A</v>
      </c>
      <c r="BH1349" s="9" t="e">
        <v>#N/A</v>
      </c>
      <c r="BI1349" s="9" t="e">
        <v>#N/A</v>
      </c>
      <c r="BJ1349" s="9" t="e">
        <v>#N/A</v>
      </c>
      <c r="BK1349" s="9" t="e">
        <v>#N/A</v>
      </c>
      <c r="BL1349" s="9" t="e">
        <v>#N/A</v>
      </c>
      <c r="BM1349" s="9" t="e">
        <v>#N/A</v>
      </c>
      <c r="BN1349" s="9" t="e">
        <v>#N/A</v>
      </c>
      <c r="BO1349" s="9" t="e">
        <v>#N/A</v>
      </c>
      <c r="BP1349" s="9" t="e">
        <v>#N/A</v>
      </c>
      <c r="BQ1349" s="9" t="e">
        <v>#N/A</v>
      </c>
      <c r="BR1349" s="9" t="e">
        <v>#N/A</v>
      </c>
      <c r="BS1349" s="9" t="e">
        <v>#N/A</v>
      </c>
      <c r="BT1349" s="9" t="e">
        <v>#N/A</v>
      </c>
      <c r="BU1349" s="9" t="e">
        <v>#N/A</v>
      </c>
      <c r="BV1349" s="9" t="e">
        <v>#N/A</v>
      </c>
      <c r="BW1349" s="9" t="e">
        <v>#N/A</v>
      </c>
      <c r="BX1349" s="9" t="e">
        <v>#N/A</v>
      </c>
      <c r="BY1349" s="9" t="e">
        <v>#N/A</v>
      </c>
      <c r="CA1349" s="9" t="e">
        <v>#N/A</v>
      </c>
      <c r="CB1349" s="9" t="e">
        <v>#N/A</v>
      </c>
      <c r="CC1349" s="9" t="e">
        <v>#N/A</v>
      </c>
      <c r="CD1349" s="9" t="e">
        <v>#N/A</v>
      </c>
      <c r="CE1349" s="9" t="e">
        <v>#N/A</v>
      </c>
      <c r="CF1349" s="9" t="e">
        <v>#N/A</v>
      </c>
      <c r="CG1349" s="9" t="e">
        <v>#N/A</v>
      </c>
      <c r="CH1349" s="9" t="e">
        <v>#N/A</v>
      </c>
      <c r="CI1349" s="9" t="e">
        <v>#N/A</v>
      </c>
      <c r="CJ1349" s="9" t="e">
        <v>#N/A</v>
      </c>
      <c r="CK1349" s="9" t="e">
        <v>#N/A</v>
      </c>
      <c r="CL1349" s="169" t="e">
        <v>#N/A</v>
      </c>
      <c r="CM1349" s="9" t="e">
        <v>#N/A</v>
      </c>
      <c r="CN1349" s="9" t="e">
        <v>#N/A</v>
      </c>
      <c r="CO1349" s="9" t="e">
        <v>#N/A</v>
      </c>
      <c r="CP1349" s="9" t="e">
        <v>#N/A</v>
      </c>
      <c r="CQ1349" s="9" t="e">
        <v>#N/A</v>
      </c>
      <c r="CR1349" s="9" t="e">
        <v>#N/A</v>
      </c>
      <c r="CS1349" s="9" t="e">
        <v>#N/A</v>
      </c>
      <c r="CT1349" s="9" t="e">
        <v>#N/A</v>
      </c>
      <c r="CU1349" s="9" t="e">
        <v>#N/A</v>
      </c>
    </row>
    <row r="1350" spans="1:103" ht="10.5" customHeight="1" x14ac:dyDescent="0.25">
      <c r="A1350" s="8">
        <v>37222</v>
      </c>
      <c r="B1350" s="5">
        <f t="shared" si="55"/>
        <v>1344</v>
      </c>
      <c r="C1350" s="9"/>
      <c r="E1350" s="16">
        <v>2.1</v>
      </c>
      <c r="F1350" s="16">
        <v>2.1179999999999999</v>
      </c>
      <c r="G1350" s="16">
        <v>2.0449999999999999</v>
      </c>
      <c r="H1350" s="16">
        <v>2.25</v>
      </c>
      <c r="I1350" s="16">
        <v>2.2000000000000002</v>
      </c>
      <c r="J1350" s="16">
        <v>2</v>
      </c>
      <c r="K1350" s="16">
        <v>1.9</v>
      </c>
      <c r="L1350" s="16">
        <v>2.06</v>
      </c>
      <c r="M1350" s="16">
        <v>2.5</v>
      </c>
      <c r="N1350" s="16">
        <v>1.85</v>
      </c>
      <c r="O1350" s="16">
        <v>2.1</v>
      </c>
      <c r="P1350" s="16">
        <v>2.4500000000000002</v>
      </c>
      <c r="Q1350" s="16">
        <v>1.81</v>
      </c>
      <c r="R1350" s="16">
        <v>2.5</v>
      </c>
      <c r="S1350" s="16">
        <v>2.11</v>
      </c>
      <c r="T1350" s="16">
        <v>2.1</v>
      </c>
      <c r="U1350" s="16">
        <v>2.2999999999999998</v>
      </c>
      <c r="V1350" s="16">
        <v>2.4</v>
      </c>
      <c r="W1350" s="16">
        <v>1.97</v>
      </c>
      <c r="X1350" s="16">
        <v>1.97</v>
      </c>
      <c r="Y1350" s="16">
        <v>2.5499999999999998</v>
      </c>
      <c r="AE1350" s="9">
        <v>2.6059999999999999</v>
      </c>
      <c r="AF1350" s="9">
        <v>2.3975109167898001</v>
      </c>
      <c r="AG1350" s="9">
        <v>2.661</v>
      </c>
      <c r="AH1350" s="9">
        <v>2.4459999999999997</v>
      </c>
      <c r="AI1350" s="9">
        <v>2.3259999999999996</v>
      </c>
      <c r="AJ1350" s="9">
        <v>2.2159999999999997</v>
      </c>
      <c r="AK1350" s="9">
        <v>2.4834999999999998</v>
      </c>
      <c r="AL1350" s="9">
        <v>2.5709999999999997</v>
      </c>
      <c r="AM1350" s="9">
        <v>2.516</v>
      </c>
      <c r="AN1350" s="9">
        <v>2.6559999999999997</v>
      </c>
      <c r="AO1350" s="9">
        <v>2.7534999999999998</v>
      </c>
      <c r="AP1350" s="9">
        <v>3.351</v>
      </c>
      <c r="AQ1350" s="9">
        <v>2.4710000000000001</v>
      </c>
      <c r="AR1350" s="9">
        <v>2.6259999999999999</v>
      </c>
      <c r="AS1350" s="9">
        <v>2.6159999999999997</v>
      </c>
      <c r="AT1350" s="9">
        <v>2.5960000000000001</v>
      </c>
      <c r="AU1350" s="9">
        <v>2.831</v>
      </c>
      <c r="AV1350" s="9">
        <v>3.206</v>
      </c>
      <c r="AW1350" s="9">
        <v>2.5859999999999999</v>
      </c>
      <c r="AX1350" s="9">
        <v>2.5859999999999999</v>
      </c>
      <c r="AY1350" s="9">
        <v>2.6909999999999998</v>
      </c>
      <c r="BE1350" s="9" t="e">
        <v>#N/A</v>
      </c>
      <c r="BF1350" s="9" t="e">
        <v>#N/A</v>
      </c>
      <c r="BG1350" s="9" t="e">
        <v>#N/A</v>
      </c>
      <c r="BH1350" s="9" t="e">
        <v>#N/A</v>
      </c>
      <c r="BI1350" s="9" t="e">
        <v>#N/A</v>
      </c>
      <c r="BJ1350" s="9" t="e">
        <v>#N/A</v>
      </c>
      <c r="BK1350" s="9" t="e">
        <v>#N/A</v>
      </c>
      <c r="BL1350" s="9" t="e">
        <v>#N/A</v>
      </c>
      <c r="BM1350" s="9" t="e">
        <v>#N/A</v>
      </c>
      <c r="BN1350" s="9" t="e">
        <v>#N/A</v>
      </c>
      <c r="BO1350" s="9" t="e">
        <v>#N/A</v>
      </c>
      <c r="BP1350" s="9" t="e">
        <v>#N/A</v>
      </c>
      <c r="BQ1350" s="9" t="e">
        <v>#N/A</v>
      </c>
      <c r="BR1350" s="9" t="e">
        <v>#N/A</v>
      </c>
      <c r="BS1350" s="9" t="e">
        <v>#N/A</v>
      </c>
      <c r="BT1350" s="9" t="e">
        <v>#N/A</v>
      </c>
      <c r="BU1350" s="9" t="e">
        <v>#N/A</v>
      </c>
      <c r="BV1350" s="9" t="e">
        <v>#N/A</v>
      </c>
      <c r="BW1350" s="9" t="e">
        <v>#N/A</v>
      </c>
      <c r="BX1350" s="9" t="e">
        <v>#N/A</v>
      </c>
      <c r="BY1350" s="9" t="e">
        <v>#N/A</v>
      </c>
      <c r="CA1350" s="9" t="e">
        <v>#N/A</v>
      </c>
      <c r="CB1350" s="9" t="e">
        <v>#N/A</v>
      </c>
      <c r="CC1350" s="9" t="e">
        <v>#N/A</v>
      </c>
      <c r="CD1350" s="9" t="e">
        <v>#N/A</v>
      </c>
      <c r="CE1350" s="9" t="e">
        <v>#N/A</v>
      </c>
      <c r="CF1350" s="9" t="e">
        <v>#N/A</v>
      </c>
      <c r="CG1350" s="9" t="e">
        <v>#N/A</v>
      </c>
      <c r="CH1350" s="9" t="e">
        <v>#N/A</v>
      </c>
      <c r="CI1350" s="9" t="e">
        <v>#N/A</v>
      </c>
      <c r="CJ1350" s="9" t="e">
        <v>#N/A</v>
      </c>
      <c r="CK1350" s="9" t="e">
        <v>#N/A</v>
      </c>
      <c r="CL1350" s="169" t="e">
        <v>#N/A</v>
      </c>
      <c r="CM1350" s="9" t="e">
        <v>#N/A</v>
      </c>
      <c r="CN1350" s="9" t="e">
        <v>#N/A</v>
      </c>
      <c r="CO1350" s="9" t="e">
        <v>#N/A</v>
      </c>
      <c r="CP1350" s="9" t="e">
        <v>#N/A</v>
      </c>
      <c r="CQ1350" s="9" t="e">
        <v>#N/A</v>
      </c>
      <c r="CR1350" s="9" t="e">
        <v>#N/A</v>
      </c>
      <c r="CS1350" s="9" t="e">
        <v>#N/A</v>
      </c>
      <c r="CT1350" s="9" t="e">
        <v>#N/A</v>
      </c>
      <c r="CU1350" s="9" t="e">
        <v>#N/A</v>
      </c>
    </row>
    <row r="1351" spans="1:103" ht="10.5" customHeight="1" x14ac:dyDescent="0.25">
      <c r="A1351" s="8">
        <v>37223</v>
      </c>
      <c r="B1351" s="5">
        <f t="shared" si="55"/>
        <v>1345</v>
      </c>
      <c r="C1351" s="9"/>
      <c r="E1351" s="16">
        <v>2.2000000000000002</v>
      </c>
      <c r="F1351" s="16">
        <v>2.198</v>
      </c>
      <c r="G1351" s="16">
        <v>2.145</v>
      </c>
      <c r="H1351" s="16">
        <v>2.35</v>
      </c>
      <c r="I1351" s="16">
        <v>2.2999999999999998</v>
      </c>
      <c r="J1351" s="16">
        <v>2.1</v>
      </c>
      <c r="K1351" s="16">
        <v>2</v>
      </c>
      <c r="L1351" s="16">
        <v>2.16</v>
      </c>
      <c r="M1351" s="16">
        <v>2.6</v>
      </c>
      <c r="N1351" s="16">
        <v>1.95</v>
      </c>
      <c r="O1351" s="16">
        <v>2.2000000000000002</v>
      </c>
      <c r="P1351" s="16">
        <v>2.7</v>
      </c>
      <c r="Q1351" s="16">
        <v>1.91</v>
      </c>
      <c r="R1351" s="16">
        <v>2.6</v>
      </c>
      <c r="S1351" s="16">
        <v>2.2000000000000002</v>
      </c>
      <c r="T1351" s="16">
        <v>2.2999999999999998</v>
      </c>
      <c r="U1351" s="16">
        <v>2.4</v>
      </c>
      <c r="V1351" s="16">
        <v>2.5</v>
      </c>
      <c r="W1351" s="16">
        <v>2.0699999999999998</v>
      </c>
      <c r="X1351" s="16">
        <v>2.0699999999999998</v>
      </c>
      <c r="Y1351" s="16">
        <v>2.65</v>
      </c>
      <c r="AE1351" s="9">
        <v>2.7320000000000002</v>
      </c>
      <c r="AF1351" s="9">
        <v>2.7320000000000002</v>
      </c>
      <c r="AG1351" s="9">
        <v>2.8520000000000003</v>
      </c>
      <c r="AH1351" s="9">
        <v>2.5470000000000002</v>
      </c>
      <c r="AI1351" s="9">
        <v>2.452</v>
      </c>
      <c r="AJ1351" s="9">
        <v>2.3420000000000001</v>
      </c>
      <c r="AK1351" s="9">
        <v>2.6020000000000003</v>
      </c>
      <c r="AL1351" s="9">
        <v>2.6945000000000001</v>
      </c>
      <c r="AM1351" s="9">
        <v>2.7220000000000004</v>
      </c>
      <c r="AN1351" s="9">
        <v>2.7320000000000002</v>
      </c>
      <c r="AO1351" s="9">
        <v>2.9470000000000001</v>
      </c>
      <c r="AP1351" s="9">
        <v>4.3620000000000001</v>
      </c>
      <c r="AQ1351" s="9">
        <v>2.5770000000000004</v>
      </c>
      <c r="AR1351" s="9">
        <v>2.6820000000000004</v>
      </c>
      <c r="AS1351" s="9">
        <v>2.7445000000000004</v>
      </c>
      <c r="AT1351" s="9">
        <v>2.7270000000000003</v>
      </c>
      <c r="AU1351" s="9">
        <v>3.032</v>
      </c>
      <c r="AV1351" s="9">
        <v>3.6520000000000001</v>
      </c>
      <c r="AW1351" s="9">
        <v>2.6920000000000002</v>
      </c>
      <c r="AX1351" s="9">
        <v>2.6920000000000002</v>
      </c>
      <c r="AY1351" s="9">
        <v>2.782</v>
      </c>
      <c r="BE1351" s="9" t="e">
        <v>#N/A</v>
      </c>
      <c r="BF1351" s="9" t="e">
        <v>#N/A</v>
      </c>
      <c r="BG1351" s="9" t="e">
        <v>#N/A</v>
      </c>
      <c r="BH1351" s="9" t="e">
        <v>#N/A</v>
      </c>
      <c r="BI1351" s="9" t="e">
        <v>#N/A</v>
      </c>
      <c r="BJ1351" s="9" t="e">
        <v>#N/A</v>
      </c>
      <c r="BK1351" s="9" t="e">
        <v>#N/A</v>
      </c>
      <c r="BL1351" s="9" t="e">
        <v>#N/A</v>
      </c>
      <c r="BM1351" s="9" t="e">
        <v>#N/A</v>
      </c>
      <c r="BN1351" s="9" t="e">
        <v>#N/A</v>
      </c>
      <c r="BO1351" s="9" t="e">
        <v>#N/A</v>
      </c>
      <c r="BP1351" s="9" t="e">
        <v>#N/A</v>
      </c>
      <c r="BQ1351" s="9" t="e">
        <v>#N/A</v>
      </c>
      <c r="BR1351" s="9" t="e">
        <v>#N/A</v>
      </c>
      <c r="BS1351" s="9" t="e">
        <v>#N/A</v>
      </c>
      <c r="BT1351" s="9" t="e">
        <v>#N/A</v>
      </c>
      <c r="BU1351" s="9" t="e">
        <v>#N/A</v>
      </c>
      <c r="BV1351" s="9" t="e">
        <v>#N/A</v>
      </c>
      <c r="BW1351" s="9" t="e">
        <v>#N/A</v>
      </c>
      <c r="BX1351" s="9" t="e">
        <v>#N/A</v>
      </c>
      <c r="BY1351" s="9" t="e">
        <v>#N/A</v>
      </c>
      <c r="CA1351" s="9" t="e">
        <v>#N/A</v>
      </c>
      <c r="CB1351" s="9" t="e">
        <v>#N/A</v>
      </c>
      <c r="CC1351" s="9" t="e">
        <v>#N/A</v>
      </c>
      <c r="CD1351" s="9" t="e">
        <v>#N/A</v>
      </c>
      <c r="CE1351" s="9" t="e">
        <v>#N/A</v>
      </c>
      <c r="CF1351" s="9" t="e">
        <v>#N/A</v>
      </c>
      <c r="CG1351" s="9" t="e">
        <v>#N/A</v>
      </c>
      <c r="CH1351" s="9" t="e">
        <v>#N/A</v>
      </c>
      <c r="CI1351" s="9" t="e">
        <v>#N/A</v>
      </c>
      <c r="CJ1351" s="9" t="e">
        <v>#N/A</v>
      </c>
      <c r="CK1351" s="9" t="e">
        <v>#N/A</v>
      </c>
      <c r="CL1351" s="169" t="e">
        <v>#N/A</v>
      </c>
      <c r="CM1351" s="9" t="e">
        <v>#N/A</v>
      </c>
      <c r="CN1351" s="9" t="e">
        <v>#N/A</v>
      </c>
      <c r="CO1351" s="9" t="e">
        <v>#N/A</v>
      </c>
      <c r="CP1351" s="9" t="e">
        <v>#N/A</v>
      </c>
      <c r="CQ1351" s="9" t="e">
        <v>#N/A</v>
      </c>
      <c r="CR1351" s="9" t="e">
        <v>#N/A</v>
      </c>
      <c r="CS1351" s="9" t="e">
        <v>#N/A</v>
      </c>
      <c r="CT1351" s="9" t="e">
        <v>#N/A</v>
      </c>
      <c r="CU1351" s="9" t="e">
        <v>#N/A</v>
      </c>
    </row>
    <row r="1352" spans="1:103" ht="10.5" customHeight="1" x14ac:dyDescent="0.25">
      <c r="A1352" s="8">
        <v>37224</v>
      </c>
      <c r="B1352" s="5">
        <f t="shared" si="55"/>
        <v>1346</v>
      </c>
      <c r="C1352" s="9"/>
      <c r="E1352" s="16">
        <v>2.3109999999999999</v>
      </c>
      <c r="F1352" s="16">
        <v>2.198</v>
      </c>
      <c r="G1352" s="16">
        <v>2.411</v>
      </c>
      <c r="H1352" s="16">
        <v>2.3250000000000002</v>
      </c>
      <c r="I1352" s="16">
        <v>2.1560000000000001</v>
      </c>
      <c r="J1352" s="16">
        <v>2.0459999999999998</v>
      </c>
      <c r="K1352" s="16">
        <v>2.2160000000000002</v>
      </c>
      <c r="L1352" s="16">
        <v>2.35</v>
      </c>
      <c r="M1352" s="16">
        <v>2.3660000000000001</v>
      </c>
      <c r="N1352" s="16">
        <v>2.3660000000000001</v>
      </c>
      <c r="O1352" s="16">
        <v>2.476</v>
      </c>
      <c r="P1352" s="16">
        <v>3.2109999999999999</v>
      </c>
      <c r="Q1352" s="16">
        <v>2.38</v>
      </c>
      <c r="R1352" s="16">
        <v>2.4660000000000002</v>
      </c>
      <c r="S1352" s="16">
        <v>2.3384999999999998</v>
      </c>
      <c r="T1352" s="16">
        <v>2.3010000000000002</v>
      </c>
      <c r="U1352" s="16">
        <v>2.5409999999999999</v>
      </c>
      <c r="V1352" s="16">
        <v>2.9809999999999999</v>
      </c>
      <c r="W1352" s="16">
        <v>2.3109999999999999</v>
      </c>
      <c r="X1352" s="16">
        <v>2.3010000000000002</v>
      </c>
      <c r="Y1352" s="16">
        <v>2.5760000000000001</v>
      </c>
      <c r="AE1352" s="9">
        <v>2.5609999999999999</v>
      </c>
      <c r="AF1352" s="9">
        <v>2.2610000000000001</v>
      </c>
      <c r="AG1352" s="9">
        <v>2.681</v>
      </c>
      <c r="AH1352" s="9">
        <v>2.411</v>
      </c>
      <c r="AI1352" s="9">
        <v>2.331</v>
      </c>
      <c r="AJ1352" s="9">
        <v>2.2610000000000001</v>
      </c>
      <c r="AK1352" s="9">
        <v>2.431</v>
      </c>
      <c r="AL1352" s="9">
        <v>2.5284999999999997</v>
      </c>
      <c r="AM1352" s="9">
        <v>2.5709999999999997</v>
      </c>
      <c r="AN1352" s="9">
        <v>2.8609999999999998</v>
      </c>
      <c r="AO1352" s="9">
        <v>2.7759999999999998</v>
      </c>
      <c r="AP1352" s="9">
        <v>4.2409999999999997</v>
      </c>
      <c r="AQ1352" s="9">
        <v>2.431</v>
      </c>
      <c r="AR1352" s="9">
        <v>2.6109999999999998</v>
      </c>
      <c r="AS1352" s="9">
        <v>2.5735000000000001</v>
      </c>
      <c r="AT1352" s="9">
        <v>2.556</v>
      </c>
      <c r="AU1352" s="9">
        <v>2.8609999999999998</v>
      </c>
      <c r="AV1352" s="9">
        <v>3.4809999999999999</v>
      </c>
      <c r="AW1352" s="9">
        <v>2.5209999999999999</v>
      </c>
      <c r="AX1352" s="9">
        <v>2.5209999999999999</v>
      </c>
      <c r="AY1352" s="9">
        <v>2.6509999999999998</v>
      </c>
      <c r="BE1352" s="9" t="e">
        <v>#N/A</v>
      </c>
      <c r="BF1352" s="9" t="e">
        <v>#N/A</v>
      </c>
      <c r="BG1352" s="9" t="e">
        <v>#N/A</v>
      </c>
      <c r="BH1352" s="9" t="e">
        <v>#N/A</v>
      </c>
      <c r="BI1352" s="9" t="e">
        <v>#N/A</v>
      </c>
      <c r="BJ1352" s="9" t="e">
        <v>#N/A</v>
      </c>
      <c r="BK1352" s="9" t="e">
        <v>#N/A</v>
      </c>
      <c r="BL1352" s="9" t="e">
        <v>#N/A</v>
      </c>
      <c r="BM1352" s="9" t="e">
        <v>#N/A</v>
      </c>
      <c r="BN1352" s="9" t="e">
        <v>#N/A</v>
      </c>
      <c r="BO1352" s="9" t="e">
        <v>#N/A</v>
      </c>
      <c r="BP1352" s="9" t="e">
        <v>#N/A</v>
      </c>
      <c r="BQ1352" s="9" t="e">
        <v>#N/A</v>
      </c>
      <c r="BR1352" s="9" t="e">
        <v>#N/A</v>
      </c>
      <c r="BS1352" s="9" t="e">
        <v>#N/A</v>
      </c>
      <c r="BT1352" s="9" t="e">
        <v>#N/A</v>
      </c>
      <c r="BU1352" s="9" t="e">
        <v>#N/A</v>
      </c>
      <c r="BV1352" s="9" t="e">
        <v>#N/A</v>
      </c>
      <c r="BW1352" s="9" t="e">
        <v>#N/A</v>
      </c>
      <c r="BX1352" s="9" t="e">
        <v>#N/A</v>
      </c>
      <c r="BY1352" s="9" t="e">
        <v>#N/A</v>
      </c>
      <c r="CA1352" s="9" t="e">
        <v>#N/A</v>
      </c>
      <c r="CB1352" s="9" t="e">
        <v>#N/A</v>
      </c>
      <c r="CC1352" s="9" t="e">
        <v>#N/A</v>
      </c>
      <c r="CD1352" s="9" t="e">
        <v>#N/A</v>
      </c>
      <c r="CE1352" s="9" t="e">
        <v>#N/A</v>
      </c>
      <c r="CF1352" s="9" t="e">
        <v>#N/A</v>
      </c>
      <c r="CG1352" s="9" t="e">
        <v>#N/A</v>
      </c>
      <c r="CH1352" s="9" t="e">
        <v>#N/A</v>
      </c>
      <c r="CI1352" s="9" t="e">
        <v>#N/A</v>
      </c>
      <c r="CJ1352" s="9" t="e">
        <v>#N/A</v>
      </c>
      <c r="CK1352" s="9" t="e">
        <v>#N/A</v>
      </c>
      <c r="CL1352" s="169" t="e">
        <v>#N/A</v>
      </c>
      <c r="CM1352" s="9" t="e">
        <v>#N/A</v>
      </c>
      <c r="CN1352" s="9" t="e">
        <v>#N/A</v>
      </c>
      <c r="CO1352" s="9" t="e">
        <v>#N/A</v>
      </c>
      <c r="CP1352" s="9" t="e">
        <v>#N/A</v>
      </c>
      <c r="CQ1352" s="9" t="e">
        <v>#N/A</v>
      </c>
      <c r="CR1352" s="9" t="e">
        <v>#N/A</v>
      </c>
      <c r="CS1352" s="9" t="e">
        <v>#N/A</v>
      </c>
      <c r="CT1352" s="9" t="e">
        <v>#N/A</v>
      </c>
      <c r="CU1352" s="9" t="e">
        <v>#N/A</v>
      </c>
    </row>
    <row r="1353" spans="1:103" x14ac:dyDescent="0.25">
      <c r="B1353" s="5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</row>
    <row r="1354" spans="1:103" x14ac:dyDescent="0.25">
      <c r="B1354" s="5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</row>
    <row r="1355" spans="1:103" x14ac:dyDescent="0.25">
      <c r="B1355" s="5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</row>
    <row r="1356" spans="1:103" x14ac:dyDescent="0.25">
      <c r="B1356" s="5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</row>
    <row r="1357" spans="1:103" x14ac:dyDescent="0.25">
      <c r="B1357" s="5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</row>
    <row r="1358" spans="1:103" x14ac:dyDescent="0.25">
      <c r="B1358" s="5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</row>
    <row r="1359" spans="1:103" x14ac:dyDescent="0.25">
      <c r="B1359" s="5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</row>
    <row r="1360" spans="1:103" x14ac:dyDescent="0.25">
      <c r="B1360" s="5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</row>
    <row r="1361" spans="2:103" x14ac:dyDescent="0.25">
      <c r="B1361" s="5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</row>
    <row r="1362" spans="2:103" x14ac:dyDescent="0.25">
      <c r="B1362" s="5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</row>
    <row r="1363" spans="2:103" x14ac:dyDescent="0.25">
      <c r="B1363" s="5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</row>
    <row r="1364" spans="2:103" x14ac:dyDescent="0.25">
      <c r="B1364" s="5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</row>
    <row r="1365" spans="2:103" x14ac:dyDescent="0.25">
      <c r="B1365" s="5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</row>
    <row r="1366" spans="2:103" x14ac:dyDescent="0.25">
      <c r="B1366" s="5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</row>
    <row r="1367" spans="2:103" x14ac:dyDescent="0.25">
      <c r="B1367" s="5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</row>
    <row r="1368" spans="2:103" x14ac:dyDescent="0.25">
      <c r="B1368" s="5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</row>
    <row r="1369" spans="2:103" x14ac:dyDescent="0.25">
      <c r="B1369" s="5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</row>
    <row r="1370" spans="2:103" x14ac:dyDescent="0.25">
      <c r="B1370" s="5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</row>
    <row r="1371" spans="2:103" x14ac:dyDescent="0.25">
      <c r="B1371" s="5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</row>
    <row r="1372" spans="2:103" x14ac:dyDescent="0.25">
      <c r="B1372" s="5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</row>
    <row r="1373" spans="2:103" x14ac:dyDescent="0.25">
      <c r="B1373" s="5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</row>
    <row r="1374" spans="2:103" x14ac:dyDescent="0.25">
      <c r="B1374" s="5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</row>
    <row r="1375" spans="2:103" x14ac:dyDescent="0.25">
      <c r="B1375" s="5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</row>
    <row r="1376" spans="2:103" x14ac:dyDescent="0.25">
      <c r="B1376" s="5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</row>
    <row r="1377" spans="2:103" x14ac:dyDescent="0.25">
      <c r="B1377" s="5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</row>
    <row r="1378" spans="2:103" x14ac:dyDescent="0.25">
      <c r="B1378" s="5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</row>
    <row r="1379" spans="2:103" x14ac:dyDescent="0.25">
      <c r="B1379" s="5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</row>
    <row r="1380" spans="2:103" x14ac:dyDescent="0.25">
      <c r="B1380" s="5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</row>
    <row r="1381" spans="2:103" x14ac:dyDescent="0.25">
      <c r="B1381" s="5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</row>
    <row r="1382" spans="2:103" x14ac:dyDescent="0.25">
      <c r="B1382" s="5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</row>
    <row r="1383" spans="2:103" x14ac:dyDescent="0.25">
      <c r="B1383" s="5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</row>
    <row r="1384" spans="2:103" x14ac:dyDescent="0.25">
      <c r="B1384" s="5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</row>
    <row r="1385" spans="2:103" x14ac:dyDescent="0.25">
      <c r="B1385" s="5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</row>
    <row r="1386" spans="2:103" x14ac:dyDescent="0.25">
      <c r="B1386" s="5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</row>
    <row r="1387" spans="2:103" x14ac:dyDescent="0.25">
      <c r="B1387" s="5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</row>
    <row r="1388" spans="2:103" x14ac:dyDescent="0.25">
      <c r="B1388" s="5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</row>
    <row r="1389" spans="2:103" x14ac:dyDescent="0.25">
      <c r="B1389" s="5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</row>
    <row r="1390" spans="2:103" x14ac:dyDescent="0.25">
      <c r="B1390" s="5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</row>
    <row r="1391" spans="2:103" x14ac:dyDescent="0.25">
      <c r="B1391" s="5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</row>
    <row r="1392" spans="2:103" x14ac:dyDescent="0.25">
      <c r="B1392" s="5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</row>
    <row r="1393" spans="2:103" x14ac:dyDescent="0.25">
      <c r="B1393" s="5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</row>
    <row r="1394" spans="2:103" x14ac:dyDescent="0.25">
      <c r="B1394" s="5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</row>
    <row r="1395" spans="2:103" x14ac:dyDescent="0.25">
      <c r="B1395" s="5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</row>
    <row r="1396" spans="2:103" x14ac:dyDescent="0.25">
      <c r="B1396" s="5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</row>
    <row r="1397" spans="2:103" x14ac:dyDescent="0.25">
      <c r="B1397" s="5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</row>
    <row r="1398" spans="2:103" x14ac:dyDescent="0.25">
      <c r="B1398" s="5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</row>
    <row r="1399" spans="2:103" x14ac:dyDescent="0.25">
      <c r="B1399" s="5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</row>
    <row r="1400" spans="2:103" x14ac:dyDescent="0.25">
      <c r="B1400" s="5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</row>
    <row r="1401" spans="2:103" x14ac:dyDescent="0.25">
      <c r="B1401" s="5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</row>
    <row r="1402" spans="2:103" x14ac:dyDescent="0.25">
      <c r="B1402" s="5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</row>
    <row r="1403" spans="2:103" x14ac:dyDescent="0.25">
      <c r="B1403" s="5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</row>
    <row r="1404" spans="2:103" x14ac:dyDescent="0.25">
      <c r="B1404" s="5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</row>
    <row r="1405" spans="2:103" x14ac:dyDescent="0.25">
      <c r="B1405" s="5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</row>
    <row r="1406" spans="2:103" x14ac:dyDescent="0.25">
      <c r="B1406" s="5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</row>
    <row r="1407" spans="2:103" x14ac:dyDescent="0.25">
      <c r="B1407" s="5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</row>
    <row r="1408" spans="2:103" x14ac:dyDescent="0.25"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</row>
    <row r="1409" spans="71:103" x14ac:dyDescent="0.25"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</row>
    <row r="1410" spans="71:103" x14ac:dyDescent="0.25"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</row>
    <row r="1411" spans="71:103" x14ac:dyDescent="0.25"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</row>
    <row r="1412" spans="71:103" x14ac:dyDescent="0.25"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</row>
    <row r="1413" spans="71:103" x14ac:dyDescent="0.25"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</row>
    <row r="1414" spans="71:103" x14ac:dyDescent="0.25"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</row>
    <row r="1415" spans="71:103" x14ac:dyDescent="0.25"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</row>
    <row r="1416" spans="71:103" x14ac:dyDescent="0.25"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</row>
    <row r="1417" spans="71:103" x14ac:dyDescent="0.25"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</row>
    <row r="1418" spans="71:103" x14ac:dyDescent="0.25"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</row>
    <row r="1419" spans="71:103" x14ac:dyDescent="0.25"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</row>
    <row r="1420" spans="71:103" x14ac:dyDescent="0.25"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</row>
    <row r="1421" spans="71:103" x14ac:dyDescent="0.25"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</row>
    <row r="1422" spans="71:103" x14ac:dyDescent="0.25"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</row>
    <row r="1423" spans="71:103" x14ac:dyDescent="0.25"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</row>
    <row r="1424" spans="71:103" x14ac:dyDescent="0.25"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</row>
    <row r="1425" spans="71:103" x14ac:dyDescent="0.25"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</row>
    <row r="1426" spans="71:103" x14ac:dyDescent="0.25"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</row>
    <row r="1427" spans="71:103" x14ac:dyDescent="0.25"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</row>
    <row r="1428" spans="71:103" x14ac:dyDescent="0.25"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</row>
    <row r="1429" spans="71:103" x14ac:dyDescent="0.25"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</row>
    <row r="1430" spans="71:103" x14ac:dyDescent="0.25"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</row>
    <row r="1431" spans="71:103" x14ac:dyDescent="0.25"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</row>
    <row r="1432" spans="71:103" x14ac:dyDescent="0.25"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</row>
    <row r="1433" spans="71:103" x14ac:dyDescent="0.25"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</row>
    <row r="1434" spans="71:103" x14ac:dyDescent="0.25"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</row>
    <row r="1435" spans="71:103" x14ac:dyDescent="0.25"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</row>
    <row r="1436" spans="71:103" x14ac:dyDescent="0.25"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</row>
    <row r="1437" spans="71:103" x14ac:dyDescent="0.25"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</row>
    <row r="1438" spans="71:103" x14ac:dyDescent="0.25"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</row>
    <row r="1439" spans="71:103" x14ac:dyDescent="0.25"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</row>
    <row r="1440" spans="71:103" x14ac:dyDescent="0.25"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</row>
    <row r="1441" spans="71:103" x14ac:dyDescent="0.25"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</row>
    <row r="1442" spans="71:103" x14ac:dyDescent="0.25"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</row>
    <row r="1443" spans="71:103" x14ac:dyDescent="0.25"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</row>
    <row r="1444" spans="71:103" x14ac:dyDescent="0.25"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</row>
    <row r="1445" spans="71:103" x14ac:dyDescent="0.25"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</row>
    <row r="1446" spans="71:103" x14ac:dyDescent="0.25"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</row>
    <row r="1447" spans="71:103" x14ac:dyDescent="0.25"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</row>
    <row r="1448" spans="71:103" x14ac:dyDescent="0.25"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</row>
    <row r="1449" spans="71:103" x14ac:dyDescent="0.25"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</row>
    <row r="1450" spans="71:103" x14ac:dyDescent="0.25"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</row>
    <row r="1451" spans="71:103" x14ac:dyDescent="0.25"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</row>
    <row r="1452" spans="71:103" x14ac:dyDescent="0.25"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</row>
    <row r="1453" spans="71:103" x14ac:dyDescent="0.25"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</row>
    <row r="1454" spans="71:103" x14ac:dyDescent="0.25"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</row>
    <row r="1455" spans="71:103" x14ac:dyDescent="0.25"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</row>
    <row r="1456" spans="71:103" x14ac:dyDescent="0.25"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</row>
    <row r="1457" spans="71:103" x14ac:dyDescent="0.25"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</row>
    <row r="1458" spans="71:103" x14ac:dyDescent="0.25"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</row>
    <row r="1459" spans="71:103" x14ac:dyDescent="0.25"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</row>
    <row r="1460" spans="71:103" x14ac:dyDescent="0.25"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</row>
    <row r="1461" spans="71:103" x14ac:dyDescent="0.25"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</row>
    <row r="1462" spans="71:103" x14ac:dyDescent="0.25"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</row>
    <row r="1463" spans="71:103" x14ac:dyDescent="0.25"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</row>
    <row r="1464" spans="71:103" x14ac:dyDescent="0.25"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</row>
    <row r="1465" spans="71:103" x14ac:dyDescent="0.25"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</row>
    <row r="1466" spans="71:103" x14ac:dyDescent="0.25"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</row>
    <row r="1467" spans="71:103" x14ac:dyDescent="0.25"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</row>
    <row r="1468" spans="71:103" x14ac:dyDescent="0.25"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</row>
    <row r="1469" spans="71:103" x14ac:dyDescent="0.25">
      <c r="BS1469" s="9"/>
      <c r="BT1469" s="9"/>
      <c r="BU1469" s="9"/>
      <c r="BV1469" s="9"/>
      <c r="BW1469" s="9"/>
      <c r="BX1469" s="9"/>
      <c r="BY1469" s="9"/>
      <c r="BZ1469" s="9"/>
      <c r="CA1469" s="9"/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</row>
    <row r="1470" spans="71:103" x14ac:dyDescent="0.25"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</row>
    <row r="1471" spans="71:103" x14ac:dyDescent="0.25"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</row>
    <row r="1472" spans="71:103" x14ac:dyDescent="0.25"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</row>
    <row r="1473" spans="71:103" x14ac:dyDescent="0.25"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</row>
    <row r="1474" spans="71:103" x14ac:dyDescent="0.25"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</row>
    <row r="1475" spans="71:103" x14ac:dyDescent="0.25"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</row>
    <row r="1476" spans="71:103" x14ac:dyDescent="0.25"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</row>
    <row r="1477" spans="71:103" x14ac:dyDescent="0.25"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</row>
    <row r="1478" spans="71:103" x14ac:dyDescent="0.25"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</row>
    <row r="1479" spans="71:103" x14ac:dyDescent="0.25"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</row>
    <row r="1480" spans="71:103" x14ac:dyDescent="0.25"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</row>
    <row r="1481" spans="71:103" x14ac:dyDescent="0.25"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</row>
    <row r="1482" spans="71:103" x14ac:dyDescent="0.25"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</row>
    <row r="1483" spans="71:103" x14ac:dyDescent="0.25"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</row>
    <row r="1484" spans="71:103" x14ac:dyDescent="0.25"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</row>
    <row r="1485" spans="71:103" x14ac:dyDescent="0.25"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</row>
    <row r="1486" spans="71:103" x14ac:dyDescent="0.25"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</row>
    <row r="1487" spans="71:103" x14ac:dyDescent="0.25"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</row>
    <row r="1488" spans="71:103" x14ac:dyDescent="0.25"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</row>
    <row r="1489" spans="71:103" x14ac:dyDescent="0.25"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</row>
    <row r="1490" spans="71:103" x14ac:dyDescent="0.25"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</row>
    <row r="1491" spans="71:103" x14ac:dyDescent="0.25"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</row>
    <row r="1492" spans="71:103" x14ac:dyDescent="0.25"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</row>
    <row r="1493" spans="71:103" x14ac:dyDescent="0.25"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</row>
    <row r="1494" spans="71:103" x14ac:dyDescent="0.25"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</row>
    <row r="1495" spans="71:103" x14ac:dyDescent="0.25"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</row>
    <row r="1496" spans="71:103" x14ac:dyDescent="0.25"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</row>
    <row r="1497" spans="71:103" x14ac:dyDescent="0.25"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</row>
    <row r="1498" spans="71:103" x14ac:dyDescent="0.25"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</row>
    <row r="1499" spans="71:103" x14ac:dyDescent="0.25"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</row>
    <row r="1500" spans="71:103" x14ac:dyDescent="0.25"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</row>
    <row r="1501" spans="71:103" x14ac:dyDescent="0.25"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</row>
    <row r="1502" spans="71:103" x14ac:dyDescent="0.25"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</row>
    <row r="1503" spans="71:103" x14ac:dyDescent="0.25"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</row>
    <row r="1504" spans="71:103" x14ac:dyDescent="0.25"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</row>
    <row r="1505" spans="71:103" x14ac:dyDescent="0.25"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</row>
    <row r="1506" spans="71:103" x14ac:dyDescent="0.25"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</row>
    <row r="1507" spans="71:103" x14ac:dyDescent="0.25"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</row>
    <row r="1508" spans="71:103" x14ac:dyDescent="0.25"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</row>
    <row r="1509" spans="71:103" x14ac:dyDescent="0.25"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</row>
    <row r="1510" spans="71:103" x14ac:dyDescent="0.25"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</row>
    <row r="1511" spans="71:103" x14ac:dyDescent="0.25"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</row>
    <row r="1512" spans="71:103" x14ac:dyDescent="0.25"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</row>
    <row r="1513" spans="71:103" x14ac:dyDescent="0.25"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</row>
    <row r="1514" spans="71:103" x14ac:dyDescent="0.25"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</row>
    <row r="1515" spans="71:103" x14ac:dyDescent="0.25"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</row>
    <row r="1516" spans="71:103" x14ac:dyDescent="0.25"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</row>
    <row r="1517" spans="71:103" x14ac:dyDescent="0.25"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</row>
    <row r="1518" spans="71:103" x14ac:dyDescent="0.25"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</row>
    <row r="1519" spans="71:103" x14ac:dyDescent="0.25"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</row>
    <row r="1520" spans="71:103" x14ac:dyDescent="0.25"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</row>
    <row r="1521" spans="71:103" x14ac:dyDescent="0.25"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</row>
    <row r="1522" spans="71:103" x14ac:dyDescent="0.25"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</row>
    <row r="1523" spans="71:103" x14ac:dyDescent="0.25"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</row>
    <row r="1524" spans="71:103" x14ac:dyDescent="0.25"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</row>
    <row r="1525" spans="71:103" x14ac:dyDescent="0.25"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</row>
    <row r="1526" spans="71:103" x14ac:dyDescent="0.25"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</row>
    <row r="1527" spans="71:103" x14ac:dyDescent="0.25"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</row>
    <row r="1528" spans="71:103" x14ac:dyDescent="0.25"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</row>
    <row r="1529" spans="71:103" x14ac:dyDescent="0.25"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</row>
    <row r="1530" spans="71:103" x14ac:dyDescent="0.25"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</row>
    <row r="1531" spans="71:103" x14ac:dyDescent="0.25"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</row>
    <row r="1532" spans="71:103" x14ac:dyDescent="0.25"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</row>
    <row r="1533" spans="71:103" x14ac:dyDescent="0.25"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</row>
    <row r="1534" spans="71:103" x14ac:dyDescent="0.25"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</row>
    <row r="1535" spans="71:103" x14ac:dyDescent="0.25"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</row>
    <row r="1536" spans="71:103" x14ac:dyDescent="0.25"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</row>
    <row r="1537" spans="71:103" x14ac:dyDescent="0.25"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</row>
    <row r="1538" spans="71:103" x14ac:dyDescent="0.25"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</row>
    <row r="1539" spans="71:103" x14ac:dyDescent="0.25"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</row>
    <row r="1540" spans="71:103" x14ac:dyDescent="0.25"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</row>
    <row r="1541" spans="71:103" x14ac:dyDescent="0.25"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</row>
    <row r="1542" spans="71:103" x14ac:dyDescent="0.25"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</row>
    <row r="1543" spans="71:103" x14ac:dyDescent="0.25"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</row>
    <row r="1544" spans="71:103" x14ac:dyDescent="0.25"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</row>
    <row r="1545" spans="71:103" x14ac:dyDescent="0.25"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</row>
    <row r="1546" spans="71:103" x14ac:dyDescent="0.25"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</row>
    <row r="1547" spans="71:103" x14ac:dyDescent="0.25"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</row>
    <row r="1548" spans="71:103" x14ac:dyDescent="0.25"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</row>
    <row r="1549" spans="71:103" x14ac:dyDescent="0.25"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</row>
    <row r="1550" spans="71:103" x14ac:dyDescent="0.25"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</row>
    <row r="1551" spans="71:103" x14ac:dyDescent="0.25"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</row>
    <row r="1552" spans="71:103" x14ac:dyDescent="0.25"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</row>
    <row r="1553" spans="71:103" x14ac:dyDescent="0.25"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</row>
    <row r="1554" spans="71:103" x14ac:dyDescent="0.25"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</row>
    <row r="1555" spans="71:103" x14ac:dyDescent="0.25"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</row>
    <row r="1556" spans="71:103" x14ac:dyDescent="0.25"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</row>
    <row r="1557" spans="71:103" x14ac:dyDescent="0.25"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</row>
    <row r="1558" spans="71:103" x14ac:dyDescent="0.25"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</row>
    <row r="1559" spans="71:103" x14ac:dyDescent="0.25"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</row>
    <row r="1560" spans="71:103" x14ac:dyDescent="0.25"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</row>
    <row r="1561" spans="71:103" x14ac:dyDescent="0.25"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</row>
    <row r="1562" spans="71:103" x14ac:dyDescent="0.25"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</row>
    <row r="1563" spans="71:103" x14ac:dyDescent="0.25"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</row>
    <row r="1564" spans="71:103" x14ac:dyDescent="0.25"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</row>
    <row r="1565" spans="71:103" x14ac:dyDescent="0.25"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</row>
    <row r="1566" spans="71:103" x14ac:dyDescent="0.25"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</row>
    <row r="1567" spans="71:103" x14ac:dyDescent="0.25"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</row>
    <row r="1568" spans="71:103" x14ac:dyDescent="0.25"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</row>
    <row r="1569" spans="71:103" x14ac:dyDescent="0.25"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</row>
    <row r="1570" spans="71:103" x14ac:dyDescent="0.25"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</row>
    <row r="1571" spans="71:103" x14ac:dyDescent="0.25"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</row>
    <row r="1572" spans="71:103" x14ac:dyDescent="0.25"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</row>
    <row r="1573" spans="71:103" x14ac:dyDescent="0.25"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</row>
    <row r="1574" spans="71:103" x14ac:dyDescent="0.25"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</row>
    <row r="1575" spans="71:103" x14ac:dyDescent="0.25"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</row>
    <row r="1576" spans="71:103" x14ac:dyDescent="0.25"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</row>
    <row r="1577" spans="71:103" x14ac:dyDescent="0.25"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</row>
    <row r="1578" spans="71:103" x14ac:dyDescent="0.25"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</row>
    <row r="1579" spans="71:103" x14ac:dyDescent="0.25"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</row>
    <row r="1580" spans="71:103" x14ac:dyDescent="0.25"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</row>
    <row r="1581" spans="71:103" x14ac:dyDescent="0.25"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</row>
    <row r="1582" spans="71:103" x14ac:dyDescent="0.25"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</row>
    <row r="1583" spans="71:103" x14ac:dyDescent="0.25"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</row>
    <row r="1584" spans="71:103" x14ac:dyDescent="0.25"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</row>
    <row r="1585" spans="71:103" x14ac:dyDescent="0.25"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</row>
    <row r="1586" spans="71:103" x14ac:dyDescent="0.25"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</row>
    <row r="1587" spans="71:103" x14ac:dyDescent="0.25"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</row>
    <row r="1588" spans="71:103" x14ac:dyDescent="0.25"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</row>
    <row r="1589" spans="71:103" x14ac:dyDescent="0.25"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</row>
    <row r="1590" spans="71:103" x14ac:dyDescent="0.25"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</row>
    <row r="1591" spans="71:103" x14ac:dyDescent="0.25"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</row>
    <row r="1592" spans="71:103" x14ac:dyDescent="0.25"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</row>
    <row r="1593" spans="71:103" x14ac:dyDescent="0.25"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</row>
    <row r="1594" spans="71:103" x14ac:dyDescent="0.25"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</row>
    <row r="1595" spans="71:103" x14ac:dyDescent="0.25"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</row>
    <row r="1596" spans="71:103" x14ac:dyDescent="0.25"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</row>
    <row r="1597" spans="71:103" x14ac:dyDescent="0.25"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</row>
    <row r="1598" spans="71:103" x14ac:dyDescent="0.25"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</row>
    <row r="1599" spans="71:103" x14ac:dyDescent="0.25"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</row>
    <row r="1600" spans="71:103" x14ac:dyDescent="0.25"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</row>
    <row r="1601" spans="71:103" x14ac:dyDescent="0.25"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</row>
    <row r="1602" spans="71:103" x14ac:dyDescent="0.25"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</row>
    <row r="1603" spans="71:103" x14ac:dyDescent="0.25"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</row>
    <row r="1604" spans="71:103" x14ac:dyDescent="0.25"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</row>
    <row r="1605" spans="71:103" x14ac:dyDescent="0.25"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</row>
    <row r="1606" spans="71:103" x14ac:dyDescent="0.25"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</row>
    <row r="1607" spans="71:103" x14ac:dyDescent="0.25"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</row>
    <row r="1608" spans="71:103" x14ac:dyDescent="0.25"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</row>
    <row r="1609" spans="71:103" x14ac:dyDescent="0.25"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</row>
    <row r="1610" spans="71:103" x14ac:dyDescent="0.25"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</row>
    <row r="1611" spans="71:103" x14ac:dyDescent="0.25"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</row>
    <row r="1612" spans="71:103" x14ac:dyDescent="0.25"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</row>
    <row r="1613" spans="71:103" x14ac:dyDescent="0.25"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</row>
    <row r="1614" spans="71:103" x14ac:dyDescent="0.25"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</row>
    <row r="1615" spans="71:103" x14ac:dyDescent="0.25"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</row>
    <row r="1616" spans="71:103" x14ac:dyDescent="0.25"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</row>
    <row r="1617" spans="71:103" x14ac:dyDescent="0.25"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</row>
    <row r="1618" spans="71:103" x14ac:dyDescent="0.25"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</row>
    <row r="1619" spans="71:103" x14ac:dyDescent="0.25"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</row>
    <row r="1620" spans="71:103" x14ac:dyDescent="0.25"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</row>
    <row r="1621" spans="71:103" x14ac:dyDescent="0.25"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</row>
    <row r="1622" spans="71:103" x14ac:dyDescent="0.25"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</row>
    <row r="1623" spans="71:103" x14ac:dyDescent="0.25"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</row>
    <row r="1624" spans="71:103" x14ac:dyDescent="0.25"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</row>
    <row r="1625" spans="71:103" x14ac:dyDescent="0.25"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</row>
    <row r="1626" spans="71:103" x14ac:dyDescent="0.25"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</row>
    <row r="1627" spans="71:103" x14ac:dyDescent="0.25"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</row>
    <row r="1628" spans="71:103" x14ac:dyDescent="0.25"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</row>
    <row r="1629" spans="71:103" x14ac:dyDescent="0.25"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</row>
    <row r="1630" spans="71:103" x14ac:dyDescent="0.25"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</row>
    <row r="1631" spans="71:103" x14ac:dyDescent="0.25"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</row>
    <row r="1632" spans="71:103" x14ac:dyDescent="0.25"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</row>
    <row r="1633" spans="71:103" x14ac:dyDescent="0.25"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</row>
    <row r="1634" spans="71:103" x14ac:dyDescent="0.25"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</row>
    <row r="1635" spans="71:103" x14ac:dyDescent="0.25"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</row>
    <row r="1636" spans="71:103" x14ac:dyDescent="0.25"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</row>
    <row r="1637" spans="71:103" x14ac:dyDescent="0.25"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</row>
    <row r="1638" spans="71:103" x14ac:dyDescent="0.25"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</row>
    <row r="1639" spans="71:103" x14ac:dyDescent="0.25"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</row>
    <row r="1640" spans="71:103" x14ac:dyDescent="0.25"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</row>
    <row r="1641" spans="71:103" x14ac:dyDescent="0.25"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</row>
    <row r="1642" spans="71:103" x14ac:dyDescent="0.25"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</row>
    <row r="1643" spans="71:103" x14ac:dyDescent="0.25"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</row>
    <row r="1644" spans="71:103" x14ac:dyDescent="0.25"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</row>
    <row r="1645" spans="71:103" x14ac:dyDescent="0.25"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</row>
    <row r="1646" spans="71:103" x14ac:dyDescent="0.25"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</row>
    <row r="1647" spans="71:103" x14ac:dyDescent="0.25"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</row>
    <row r="1648" spans="71:103" x14ac:dyDescent="0.25"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</row>
    <row r="1649" spans="71:103" x14ac:dyDescent="0.25"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</row>
    <row r="1650" spans="71:103" x14ac:dyDescent="0.25"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</row>
    <row r="1651" spans="71:103" x14ac:dyDescent="0.25"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</row>
    <row r="1652" spans="71:103" x14ac:dyDescent="0.25"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</row>
    <row r="1653" spans="71:103" x14ac:dyDescent="0.25"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</row>
    <row r="1654" spans="71:103" x14ac:dyDescent="0.25"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</row>
    <row r="1655" spans="71:103" x14ac:dyDescent="0.25"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</row>
    <row r="1656" spans="71:103" x14ac:dyDescent="0.25"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</row>
    <row r="1657" spans="71:103" x14ac:dyDescent="0.25"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</row>
    <row r="1658" spans="71:103" x14ac:dyDescent="0.25"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</row>
    <row r="1659" spans="71:103" x14ac:dyDescent="0.25"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</row>
    <row r="1660" spans="71:103" x14ac:dyDescent="0.25"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</row>
    <row r="1661" spans="71:103" x14ac:dyDescent="0.25"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</row>
    <row r="1662" spans="71:103" x14ac:dyDescent="0.25"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</row>
    <row r="1663" spans="71:103" x14ac:dyDescent="0.25"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</row>
    <row r="1664" spans="71:103" x14ac:dyDescent="0.25"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</row>
    <row r="1665" spans="71:103" x14ac:dyDescent="0.25"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</row>
    <row r="1666" spans="71:103" x14ac:dyDescent="0.25"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</row>
    <row r="1667" spans="71:103" x14ac:dyDescent="0.25"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</row>
    <row r="1668" spans="71:103" x14ac:dyDescent="0.25"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</row>
    <row r="1669" spans="71:103" x14ac:dyDescent="0.25"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</row>
    <row r="1670" spans="71:103" x14ac:dyDescent="0.25"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</row>
    <row r="1671" spans="71:103" x14ac:dyDescent="0.25"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</row>
    <row r="1672" spans="71:103" x14ac:dyDescent="0.25"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</row>
    <row r="1673" spans="71:103" x14ac:dyDescent="0.25"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</row>
    <row r="1674" spans="71:103" x14ac:dyDescent="0.25"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</row>
    <row r="1675" spans="71:103" x14ac:dyDescent="0.25"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</row>
    <row r="1676" spans="71:103" x14ac:dyDescent="0.25"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</row>
    <row r="1677" spans="71:103" x14ac:dyDescent="0.25"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</row>
    <row r="1678" spans="71:103" x14ac:dyDescent="0.25"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</row>
    <row r="1679" spans="71:103" x14ac:dyDescent="0.25"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</row>
    <row r="1680" spans="71:103" x14ac:dyDescent="0.25"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</row>
    <row r="1681" spans="71:103" x14ac:dyDescent="0.25"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</row>
    <row r="1682" spans="71:103" x14ac:dyDescent="0.25"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</row>
    <row r="1683" spans="71:103" x14ac:dyDescent="0.25"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</row>
    <row r="1684" spans="71:103" x14ac:dyDescent="0.25"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</row>
    <row r="1685" spans="71:103" x14ac:dyDescent="0.25"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</row>
    <row r="1686" spans="71:103" x14ac:dyDescent="0.25"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</row>
    <row r="1687" spans="71:103" x14ac:dyDescent="0.25"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</row>
    <row r="1688" spans="71:103" x14ac:dyDescent="0.25"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</row>
    <row r="1689" spans="71:103" x14ac:dyDescent="0.25"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</row>
    <row r="1690" spans="71:103" x14ac:dyDescent="0.25"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</row>
    <row r="1691" spans="71:103" x14ac:dyDescent="0.25"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</row>
    <row r="1692" spans="71:103" x14ac:dyDescent="0.25"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</row>
    <row r="1693" spans="71:103" x14ac:dyDescent="0.25"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</row>
    <row r="1694" spans="71:103" x14ac:dyDescent="0.25"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</row>
    <row r="1695" spans="71:103" x14ac:dyDescent="0.25"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/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</row>
    <row r="1696" spans="71:103" x14ac:dyDescent="0.25"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</row>
    <row r="1697" spans="71:103" x14ac:dyDescent="0.25"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</row>
    <row r="1698" spans="71:103" x14ac:dyDescent="0.25"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</row>
    <row r="1699" spans="71:103" x14ac:dyDescent="0.25"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</row>
    <row r="1700" spans="71:103" x14ac:dyDescent="0.25"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</row>
    <row r="1701" spans="71:103" x14ac:dyDescent="0.25"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</row>
    <row r="1702" spans="71:103" x14ac:dyDescent="0.25"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</row>
    <row r="1703" spans="71:103" x14ac:dyDescent="0.25"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</row>
    <row r="1704" spans="71:103" x14ac:dyDescent="0.25"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</row>
    <row r="1705" spans="71:103" x14ac:dyDescent="0.25"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</row>
    <row r="1706" spans="71:103" x14ac:dyDescent="0.25"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</row>
    <row r="1707" spans="71:103" x14ac:dyDescent="0.25"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</row>
    <row r="1708" spans="71:103" x14ac:dyDescent="0.25"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</row>
    <row r="1709" spans="71:103" x14ac:dyDescent="0.25"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</row>
    <row r="1710" spans="71:103" x14ac:dyDescent="0.25"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</row>
    <row r="1711" spans="71:103" x14ac:dyDescent="0.25"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</row>
    <row r="1712" spans="71:103" x14ac:dyDescent="0.25"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</row>
    <row r="1713" spans="71:103" x14ac:dyDescent="0.25"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</row>
    <row r="1714" spans="71:103" x14ac:dyDescent="0.25"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</row>
    <row r="1715" spans="71:103" x14ac:dyDescent="0.25"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</row>
    <row r="1716" spans="71:103" x14ac:dyDescent="0.25"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</row>
    <row r="1717" spans="71:103" x14ac:dyDescent="0.25"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</row>
    <row r="1718" spans="71:103" x14ac:dyDescent="0.25"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</row>
    <row r="1719" spans="71:103" x14ac:dyDescent="0.25"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</row>
    <row r="1720" spans="71:103" x14ac:dyDescent="0.25"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</row>
    <row r="1721" spans="71:103" x14ac:dyDescent="0.25"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</row>
    <row r="1722" spans="71:103" x14ac:dyDescent="0.25"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</row>
    <row r="1723" spans="71:103" x14ac:dyDescent="0.25"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</row>
    <row r="1724" spans="71:103" x14ac:dyDescent="0.25"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</row>
    <row r="1725" spans="71:103" x14ac:dyDescent="0.25"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</row>
    <row r="1726" spans="71:103" x14ac:dyDescent="0.25"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</row>
    <row r="1727" spans="71:103" x14ac:dyDescent="0.25"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</row>
    <row r="1728" spans="71:103" x14ac:dyDescent="0.25"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</row>
    <row r="1729" spans="71:103" x14ac:dyDescent="0.25"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</row>
    <row r="1730" spans="71:103" x14ac:dyDescent="0.25"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</row>
    <row r="1731" spans="71:103" x14ac:dyDescent="0.25"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</row>
    <row r="1732" spans="71:103" x14ac:dyDescent="0.25"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</row>
    <row r="1733" spans="71:103" x14ac:dyDescent="0.25"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</row>
    <row r="1734" spans="71:103" x14ac:dyDescent="0.25"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</row>
    <row r="1735" spans="71:103" x14ac:dyDescent="0.25"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</row>
    <row r="1736" spans="71:103" x14ac:dyDescent="0.25"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</row>
    <row r="1737" spans="71:103" x14ac:dyDescent="0.25"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</row>
    <row r="1738" spans="71:103" x14ac:dyDescent="0.25"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</row>
    <row r="1739" spans="71:103" x14ac:dyDescent="0.25"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</row>
    <row r="1740" spans="71:103" x14ac:dyDescent="0.25"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</row>
    <row r="1741" spans="71:103" x14ac:dyDescent="0.25"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</row>
    <row r="1742" spans="71:103" x14ac:dyDescent="0.25"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</row>
    <row r="1743" spans="71:103" x14ac:dyDescent="0.25"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</row>
    <row r="1744" spans="71:103" x14ac:dyDescent="0.25"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</row>
    <row r="1745" spans="71:103" x14ac:dyDescent="0.25"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</row>
    <row r="1746" spans="71:103" x14ac:dyDescent="0.25"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</row>
    <row r="1747" spans="71:103" x14ac:dyDescent="0.25"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</row>
    <row r="1748" spans="71:103" x14ac:dyDescent="0.25"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</row>
    <row r="1749" spans="71:103" x14ac:dyDescent="0.25"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</row>
    <row r="1750" spans="71:103" x14ac:dyDescent="0.25"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</row>
    <row r="1751" spans="71:103" x14ac:dyDescent="0.25"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</row>
    <row r="1752" spans="71:103" x14ac:dyDescent="0.25"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</row>
    <row r="1753" spans="71:103" x14ac:dyDescent="0.25"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</row>
    <row r="1754" spans="71:103" x14ac:dyDescent="0.25"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</row>
    <row r="1755" spans="71:103" x14ac:dyDescent="0.25"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</row>
    <row r="1756" spans="71:103" x14ac:dyDescent="0.25"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</row>
    <row r="1757" spans="71:103" x14ac:dyDescent="0.25"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</row>
    <row r="1758" spans="71:103" x14ac:dyDescent="0.25"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</row>
    <row r="1759" spans="71:103" x14ac:dyDescent="0.25"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</row>
    <row r="1760" spans="71:103" x14ac:dyDescent="0.25"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</row>
    <row r="1761" spans="71:103" x14ac:dyDescent="0.25"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</row>
    <row r="1762" spans="71:103" x14ac:dyDescent="0.25"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</row>
    <row r="1763" spans="71:103" x14ac:dyDescent="0.25"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</row>
    <row r="1764" spans="71:103" x14ac:dyDescent="0.25"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</row>
    <row r="1765" spans="71:103" x14ac:dyDescent="0.25"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</row>
    <row r="1766" spans="71:103" x14ac:dyDescent="0.25"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</row>
    <row r="1767" spans="71:103" x14ac:dyDescent="0.25"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</row>
    <row r="1768" spans="71:103" x14ac:dyDescent="0.25"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</row>
    <row r="1769" spans="71:103" x14ac:dyDescent="0.25"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</row>
    <row r="1770" spans="71:103" x14ac:dyDescent="0.25"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</row>
    <row r="1771" spans="71:103" x14ac:dyDescent="0.25"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</row>
    <row r="1772" spans="71:103" x14ac:dyDescent="0.25"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</row>
    <row r="1773" spans="71:103" x14ac:dyDescent="0.25"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</row>
    <row r="1774" spans="71:103" x14ac:dyDescent="0.25"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</row>
    <row r="1775" spans="71:103" x14ac:dyDescent="0.25"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</row>
    <row r="1776" spans="71:103" x14ac:dyDescent="0.25"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</row>
    <row r="1777" spans="71:103" x14ac:dyDescent="0.25"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</row>
    <row r="1778" spans="71:103" x14ac:dyDescent="0.25"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</row>
    <row r="1779" spans="71:103" x14ac:dyDescent="0.25"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</row>
    <row r="1780" spans="71:103" x14ac:dyDescent="0.25"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</row>
    <row r="1781" spans="71:103" x14ac:dyDescent="0.25"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</row>
    <row r="1782" spans="71:103" x14ac:dyDescent="0.25"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</row>
    <row r="1783" spans="71:103" x14ac:dyDescent="0.25"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</row>
    <row r="1784" spans="71:103" x14ac:dyDescent="0.25"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</row>
    <row r="1785" spans="71:103" x14ac:dyDescent="0.25"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</row>
    <row r="1786" spans="71:103" x14ac:dyDescent="0.25"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</row>
    <row r="1787" spans="71:103" x14ac:dyDescent="0.25"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</row>
    <row r="1788" spans="71:103" x14ac:dyDescent="0.25"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</row>
    <row r="1789" spans="71:103" x14ac:dyDescent="0.25"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</row>
    <row r="1790" spans="71:103" x14ac:dyDescent="0.25"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/>
      <c r="CL1790" s="9"/>
      <c r="CM1790" s="9"/>
      <c r="CN1790" s="9"/>
      <c r="CO1790" s="9"/>
      <c r="CP1790" s="9"/>
      <c r="CQ1790" s="9"/>
      <c r="CR1790" s="9"/>
      <c r="CS1790" s="9"/>
      <c r="CT1790" s="9"/>
      <c r="CU1790" s="9"/>
      <c r="CV1790" s="9"/>
      <c r="CW1790" s="9"/>
      <c r="CX1790" s="9"/>
      <c r="CY1790" s="9"/>
    </row>
    <row r="1791" spans="71:103" x14ac:dyDescent="0.25"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</row>
    <row r="1792" spans="71:103" x14ac:dyDescent="0.25"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</row>
    <row r="1793" spans="71:103" x14ac:dyDescent="0.25"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</row>
    <row r="1794" spans="71:103" x14ac:dyDescent="0.25"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</row>
    <row r="1795" spans="71:103" x14ac:dyDescent="0.25"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</row>
    <row r="1796" spans="71:103" x14ac:dyDescent="0.25"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</row>
    <row r="1797" spans="71:103" x14ac:dyDescent="0.25"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</row>
    <row r="1798" spans="71:103" x14ac:dyDescent="0.25"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</row>
    <row r="1799" spans="71:103" x14ac:dyDescent="0.25"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</row>
    <row r="1800" spans="71:103" x14ac:dyDescent="0.25"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</row>
    <row r="1801" spans="71:103" x14ac:dyDescent="0.25"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</row>
    <row r="1802" spans="71:103" x14ac:dyDescent="0.25"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</row>
    <row r="1803" spans="71:103" x14ac:dyDescent="0.25"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</row>
    <row r="1804" spans="71:103" x14ac:dyDescent="0.25"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</row>
    <row r="1805" spans="71:103" x14ac:dyDescent="0.25"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</row>
    <row r="1806" spans="71:103" x14ac:dyDescent="0.25"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</row>
    <row r="1807" spans="71:103" x14ac:dyDescent="0.25"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</row>
    <row r="1808" spans="71:103" x14ac:dyDescent="0.25"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</row>
    <row r="1809" spans="71:103" x14ac:dyDescent="0.25"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</row>
    <row r="1810" spans="71:103" x14ac:dyDescent="0.25"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</row>
    <row r="1811" spans="71:103" x14ac:dyDescent="0.25"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</row>
    <row r="1812" spans="71:103" x14ac:dyDescent="0.25"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</row>
    <row r="1813" spans="71:103" x14ac:dyDescent="0.25"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</row>
    <row r="1814" spans="71:103" x14ac:dyDescent="0.25"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</row>
    <row r="1815" spans="71:103" x14ac:dyDescent="0.25"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</row>
    <row r="1816" spans="71:103" x14ac:dyDescent="0.25"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</row>
    <row r="1817" spans="71:103" x14ac:dyDescent="0.25"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</row>
    <row r="1818" spans="71:103" x14ac:dyDescent="0.25"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</row>
    <row r="1819" spans="71:103" x14ac:dyDescent="0.25"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</row>
    <row r="1820" spans="71:103" x14ac:dyDescent="0.25"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</row>
    <row r="1821" spans="71:103" x14ac:dyDescent="0.25"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</row>
    <row r="1822" spans="71:103" x14ac:dyDescent="0.25"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</row>
    <row r="1823" spans="71:103" x14ac:dyDescent="0.25"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</row>
    <row r="1824" spans="71:103" x14ac:dyDescent="0.25"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</row>
    <row r="1825" spans="71:103" x14ac:dyDescent="0.25"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</row>
    <row r="1826" spans="71:103" x14ac:dyDescent="0.25"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</row>
    <row r="1827" spans="71:103" x14ac:dyDescent="0.25"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</row>
    <row r="1828" spans="71:103" x14ac:dyDescent="0.25"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</row>
    <row r="1829" spans="71:103" x14ac:dyDescent="0.25"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</row>
    <row r="1830" spans="71:103" x14ac:dyDescent="0.25"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</row>
    <row r="1831" spans="71:103" x14ac:dyDescent="0.25"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</row>
    <row r="1832" spans="71:103" x14ac:dyDescent="0.25"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</row>
    <row r="1833" spans="71:103" x14ac:dyDescent="0.25"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</row>
    <row r="1834" spans="71:103" x14ac:dyDescent="0.25"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</row>
    <row r="1835" spans="71:103" x14ac:dyDescent="0.25"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</row>
    <row r="1836" spans="71:103" x14ac:dyDescent="0.25"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</row>
    <row r="1837" spans="71:103" x14ac:dyDescent="0.25"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</row>
    <row r="1838" spans="71:103" x14ac:dyDescent="0.25"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</row>
    <row r="1839" spans="71:103" x14ac:dyDescent="0.25"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</row>
    <row r="1840" spans="71:103" x14ac:dyDescent="0.25"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</row>
    <row r="1841" spans="71:103" x14ac:dyDescent="0.25"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</row>
    <row r="1842" spans="71:103" x14ac:dyDescent="0.25"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</row>
    <row r="1843" spans="71:103" x14ac:dyDescent="0.25"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</row>
    <row r="1844" spans="71:103" x14ac:dyDescent="0.25"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</row>
    <row r="1845" spans="71:103" x14ac:dyDescent="0.25"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</row>
    <row r="1846" spans="71:103" x14ac:dyDescent="0.25"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</row>
    <row r="1847" spans="71:103" x14ac:dyDescent="0.25"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</row>
    <row r="1848" spans="71:103" x14ac:dyDescent="0.25"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</row>
    <row r="1849" spans="71:103" x14ac:dyDescent="0.25"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</row>
    <row r="1850" spans="71:103" x14ac:dyDescent="0.25"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</row>
    <row r="1851" spans="71:103" x14ac:dyDescent="0.25"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</row>
    <row r="1852" spans="71:103" x14ac:dyDescent="0.25"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</row>
    <row r="1853" spans="71:103" x14ac:dyDescent="0.25"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</row>
    <row r="1854" spans="71:103" x14ac:dyDescent="0.25"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</row>
    <row r="1855" spans="71:103" x14ac:dyDescent="0.25"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</row>
    <row r="1856" spans="71:103" x14ac:dyDescent="0.25"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</row>
    <row r="1857" spans="71:103" x14ac:dyDescent="0.25"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</row>
    <row r="1858" spans="71:103" x14ac:dyDescent="0.25"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</row>
    <row r="1859" spans="71:103" x14ac:dyDescent="0.25"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</row>
    <row r="1860" spans="71:103" x14ac:dyDescent="0.25"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</row>
    <row r="1861" spans="71:103" x14ac:dyDescent="0.25"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</row>
    <row r="1862" spans="71:103" x14ac:dyDescent="0.25"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/>
      <c r="CL1862" s="9"/>
      <c r="CM1862" s="9"/>
      <c r="CN1862" s="9"/>
      <c r="CO1862" s="9"/>
      <c r="CP1862" s="9"/>
      <c r="CQ1862" s="9"/>
      <c r="CR1862" s="9"/>
      <c r="CS1862" s="9"/>
      <c r="CT1862" s="9"/>
      <c r="CU1862" s="9"/>
      <c r="CV1862" s="9"/>
      <c r="CW1862" s="9"/>
      <c r="CX1862" s="9"/>
      <c r="CY1862" s="9"/>
    </row>
    <row r="1863" spans="71:103" x14ac:dyDescent="0.25"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/>
      <c r="CL1863" s="9"/>
      <c r="CM1863" s="9"/>
      <c r="CN1863" s="9"/>
      <c r="CO1863" s="9"/>
      <c r="CP1863" s="9"/>
      <c r="CQ1863" s="9"/>
      <c r="CR1863" s="9"/>
      <c r="CS1863" s="9"/>
      <c r="CT1863" s="9"/>
      <c r="CU1863" s="9"/>
      <c r="CV1863" s="9"/>
      <c r="CW1863" s="9"/>
      <c r="CX1863" s="9"/>
      <c r="CY1863" s="9"/>
    </row>
    <row r="1864" spans="71:103" x14ac:dyDescent="0.25"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</row>
    <row r="1865" spans="71:103" x14ac:dyDescent="0.25"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</row>
    <row r="1866" spans="71:103" x14ac:dyDescent="0.25"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</row>
    <row r="1867" spans="71:103" x14ac:dyDescent="0.25"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</row>
    <row r="1868" spans="71:103" x14ac:dyDescent="0.25"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</row>
    <row r="1869" spans="71:103" x14ac:dyDescent="0.25"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</row>
    <row r="1870" spans="71:103" x14ac:dyDescent="0.25"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</row>
    <row r="1871" spans="71:103" x14ac:dyDescent="0.25"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</row>
    <row r="1872" spans="71:103" x14ac:dyDescent="0.25"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</row>
    <row r="1873" spans="71:103" x14ac:dyDescent="0.25"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</row>
    <row r="1874" spans="71:103" x14ac:dyDescent="0.25"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</row>
    <row r="1875" spans="71:103" x14ac:dyDescent="0.25"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</row>
    <row r="1876" spans="71:103" x14ac:dyDescent="0.25"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</row>
    <row r="1877" spans="71:103" x14ac:dyDescent="0.25"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</row>
    <row r="1878" spans="71:103" x14ac:dyDescent="0.25"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</row>
    <row r="1879" spans="71:103" x14ac:dyDescent="0.25"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</row>
    <row r="1880" spans="71:103" x14ac:dyDescent="0.25"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</row>
    <row r="1881" spans="71:103" x14ac:dyDescent="0.25"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</row>
    <row r="1882" spans="71:103" x14ac:dyDescent="0.25"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</row>
    <row r="1883" spans="71:103" x14ac:dyDescent="0.25"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</row>
    <row r="1884" spans="71:103" x14ac:dyDescent="0.25"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</row>
    <row r="1885" spans="71:103" x14ac:dyDescent="0.25"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</row>
    <row r="1886" spans="71:103" x14ac:dyDescent="0.25"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</row>
    <row r="1887" spans="71:103" x14ac:dyDescent="0.25"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</row>
    <row r="1888" spans="71:103" x14ac:dyDescent="0.25"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</row>
    <row r="1889" spans="71:103" x14ac:dyDescent="0.25"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</row>
    <row r="1890" spans="71:103" x14ac:dyDescent="0.25"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</row>
    <row r="1891" spans="71:103" x14ac:dyDescent="0.25"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</row>
    <row r="1892" spans="71:103" x14ac:dyDescent="0.25"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</row>
    <row r="1893" spans="71:103" x14ac:dyDescent="0.25"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</row>
    <row r="1894" spans="71:103" x14ac:dyDescent="0.25"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</row>
    <row r="1895" spans="71:103" x14ac:dyDescent="0.25"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</row>
    <row r="1896" spans="71:103" x14ac:dyDescent="0.25"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</row>
    <row r="1897" spans="71:103" x14ac:dyDescent="0.25"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</row>
    <row r="1898" spans="71:103" x14ac:dyDescent="0.25"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</row>
    <row r="1899" spans="71:103" x14ac:dyDescent="0.25"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</row>
    <row r="1900" spans="71:103" x14ac:dyDescent="0.25"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</row>
    <row r="1901" spans="71:103" x14ac:dyDescent="0.25"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</row>
    <row r="1902" spans="71:103" x14ac:dyDescent="0.25"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</row>
    <row r="1903" spans="71:103" x14ac:dyDescent="0.25"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</row>
    <row r="1904" spans="71:103" x14ac:dyDescent="0.25"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</row>
    <row r="1905" spans="71:103" x14ac:dyDescent="0.25"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</row>
    <row r="1906" spans="71:103" x14ac:dyDescent="0.25"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</row>
    <row r="1907" spans="71:103" x14ac:dyDescent="0.25"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</row>
    <row r="1908" spans="71:103" x14ac:dyDescent="0.25"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</row>
    <row r="1909" spans="71:103" x14ac:dyDescent="0.25"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</row>
    <row r="1910" spans="71:103" x14ac:dyDescent="0.25"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</row>
    <row r="1911" spans="71:103" x14ac:dyDescent="0.25"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</row>
    <row r="1912" spans="71:103" x14ac:dyDescent="0.25"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</row>
    <row r="1913" spans="71:103" x14ac:dyDescent="0.25"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</row>
    <row r="1914" spans="71:103" x14ac:dyDescent="0.25"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</row>
    <row r="1915" spans="71:103" x14ac:dyDescent="0.25"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</row>
    <row r="1916" spans="71:103" x14ac:dyDescent="0.25"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</row>
    <row r="1917" spans="71:103" x14ac:dyDescent="0.25"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</row>
    <row r="1918" spans="71:103" x14ac:dyDescent="0.25"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</row>
    <row r="1919" spans="71:103" x14ac:dyDescent="0.25"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</row>
    <row r="1920" spans="71:103" x14ac:dyDescent="0.25"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</row>
    <row r="1921" spans="71:103" x14ac:dyDescent="0.25"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</row>
    <row r="1922" spans="71:103" x14ac:dyDescent="0.25"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</row>
    <row r="1923" spans="71:103" x14ac:dyDescent="0.25"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</row>
    <row r="1924" spans="71:103" x14ac:dyDescent="0.25"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</row>
    <row r="1925" spans="71:103" x14ac:dyDescent="0.25"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</row>
    <row r="1926" spans="71:103" x14ac:dyDescent="0.25"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</row>
    <row r="1927" spans="71:103" x14ac:dyDescent="0.25"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</row>
    <row r="1928" spans="71:103" x14ac:dyDescent="0.25"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</row>
    <row r="1929" spans="71:103" x14ac:dyDescent="0.25"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</row>
    <row r="1930" spans="71:103" x14ac:dyDescent="0.25"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</row>
    <row r="1931" spans="71:103" x14ac:dyDescent="0.25"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</row>
    <row r="1932" spans="71:103" x14ac:dyDescent="0.25"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</row>
    <row r="1933" spans="71:103" x14ac:dyDescent="0.25"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</row>
    <row r="1934" spans="71:103" x14ac:dyDescent="0.25"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</row>
    <row r="1935" spans="71:103" x14ac:dyDescent="0.25"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</row>
    <row r="1936" spans="71:103" x14ac:dyDescent="0.25"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</row>
    <row r="1937" spans="71:103" x14ac:dyDescent="0.25"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</row>
    <row r="1938" spans="71:103" x14ac:dyDescent="0.25"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</row>
    <row r="1939" spans="71:103" x14ac:dyDescent="0.25"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</row>
    <row r="1940" spans="71:103" x14ac:dyDescent="0.25"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</row>
    <row r="1941" spans="71:103" x14ac:dyDescent="0.25"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</row>
    <row r="1942" spans="71:103" x14ac:dyDescent="0.25"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</row>
    <row r="1943" spans="71:103" x14ac:dyDescent="0.25"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</row>
    <row r="1944" spans="71:103" x14ac:dyDescent="0.25"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</row>
    <row r="1945" spans="71:103" x14ac:dyDescent="0.25"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</row>
    <row r="1946" spans="71:103" x14ac:dyDescent="0.25"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</row>
    <row r="1947" spans="71:103" x14ac:dyDescent="0.25"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</row>
    <row r="1948" spans="71:103" x14ac:dyDescent="0.25"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</row>
    <row r="1949" spans="71:103" x14ac:dyDescent="0.25"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</row>
    <row r="1950" spans="71:103" x14ac:dyDescent="0.25"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</row>
    <row r="1951" spans="71:103" x14ac:dyDescent="0.25"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</row>
    <row r="1952" spans="71:103" x14ac:dyDescent="0.25"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</row>
    <row r="1953" spans="71:103" x14ac:dyDescent="0.25"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</row>
    <row r="1954" spans="71:103" x14ac:dyDescent="0.25"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</row>
    <row r="1955" spans="71:103" x14ac:dyDescent="0.25"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</row>
    <row r="1956" spans="71:103" x14ac:dyDescent="0.25"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</row>
    <row r="1957" spans="71:103" x14ac:dyDescent="0.25"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</row>
    <row r="1958" spans="71:103" x14ac:dyDescent="0.25"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</row>
    <row r="1959" spans="71:103" x14ac:dyDescent="0.25"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</row>
    <row r="1960" spans="71:103" x14ac:dyDescent="0.25"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</row>
    <row r="1961" spans="71:103" x14ac:dyDescent="0.25"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</row>
    <row r="1962" spans="71:103" x14ac:dyDescent="0.25"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</row>
    <row r="1963" spans="71:103" x14ac:dyDescent="0.25"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</row>
    <row r="1964" spans="71:103" x14ac:dyDescent="0.25"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</row>
    <row r="1965" spans="71:103" x14ac:dyDescent="0.25"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</row>
    <row r="1966" spans="71:103" x14ac:dyDescent="0.25"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</row>
    <row r="1967" spans="71:103" x14ac:dyDescent="0.25"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</row>
    <row r="1968" spans="71:103" x14ac:dyDescent="0.25"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</row>
    <row r="1969" spans="71:103" x14ac:dyDescent="0.25"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</row>
    <row r="1970" spans="71:103" x14ac:dyDescent="0.25"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</row>
    <row r="1971" spans="71:103" x14ac:dyDescent="0.25"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</row>
    <row r="1972" spans="71:103" x14ac:dyDescent="0.25"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</row>
    <row r="1973" spans="71:103" x14ac:dyDescent="0.25"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</row>
    <row r="1974" spans="71:103" x14ac:dyDescent="0.25"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</row>
    <row r="1975" spans="71:103" x14ac:dyDescent="0.25"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</row>
    <row r="1976" spans="71:103" x14ac:dyDescent="0.25"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</row>
    <row r="1977" spans="71:103" x14ac:dyDescent="0.25"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</row>
    <row r="1978" spans="71:103" x14ac:dyDescent="0.25"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</row>
    <row r="1979" spans="71:103" x14ac:dyDescent="0.25"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</row>
    <row r="1980" spans="71:103" x14ac:dyDescent="0.25"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</row>
    <row r="1981" spans="71:103" x14ac:dyDescent="0.25"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</row>
    <row r="1982" spans="71:103" x14ac:dyDescent="0.25"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</row>
    <row r="1983" spans="71:103" x14ac:dyDescent="0.25"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</row>
    <row r="1984" spans="71:103" x14ac:dyDescent="0.25"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</row>
    <row r="1985" spans="71:103" x14ac:dyDescent="0.25"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</row>
    <row r="1986" spans="71:103" x14ac:dyDescent="0.25"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</row>
    <row r="1987" spans="71:103" x14ac:dyDescent="0.25"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</row>
    <row r="1988" spans="71:103" x14ac:dyDescent="0.25"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</row>
    <row r="1989" spans="71:103" x14ac:dyDescent="0.25"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</row>
    <row r="1990" spans="71:103" x14ac:dyDescent="0.25"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</row>
    <row r="1991" spans="71:103" x14ac:dyDescent="0.25"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</row>
    <row r="1992" spans="71:103" x14ac:dyDescent="0.25"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</row>
    <row r="1993" spans="71:103" x14ac:dyDescent="0.25"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</row>
    <row r="1994" spans="71:103" x14ac:dyDescent="0.25"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</row>
    <row r="1995" spans="71:103" x14ac:dyDescent="0.25"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</row>
    <row r="1996" spans="71:103" x14ac:dyDescent="0.25"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</row>
    <row r="1997" spans="71:103" x14ac:dyDescent="0.25"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</row>
    <row r="1998" spans="71:103" x14ac:dyDescent="0.25"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</row>
    <row r="1999" spans="71:103" x14ac:dyDescent="0.25"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</row>
    <row r="2000" spans="71:103" x14ac:dyDescent="0.25"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</row>
    <row r="2001" spans="71:103" x14ac:dyDescent="0.25"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</row>
    <row r="2002" spans="71:103" x14ac:dyDescent="0.25"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</row>
    <row r="2003" spans="71:103" x14ac:dyDescent="0.25"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</row>
    <row r="2004" spans="71:103" x14ac:dyDescent="0.25"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</row>
    <row r="2005" spans="71:103" x14ac:dyDescent="0.25"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</row>
    <row r="2006" spans="71:103" x14ac:dyDescent="0.25"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</row>
    <row r="2007" spans="71:103" x14ac:dyDescent="0.25"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</row>
    <row r="2008" spans="71:103" x14ac:dyDescent="0.25"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</row>
    <row r="2009" spans="71:103" x14ac:dyDescent="0.25"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</row>
    <row r="2010" spans="71:103" x14ac:dyDescent="0.25"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</row>
    <row r="2011" spans="71:103" x14ac:dyDescent="0.25"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</row>
    <row r="2012" spans="71:103" x14ac:dyDescent="0.25"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</row>
    <row r="2013" spans="71:103" x14ac:dyDescent="0.25"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</row>
    <row r="2014" spans="71:103" x14ac:dyDescent="0.25"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</row>
    <row r="2015" spans="71:103" x14ac:dyDescent="0.25"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</row>
    <row r="2016" spans="71:103" x14ac:dyDescent="0.25"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</row>
    <row r="2017" spans="71:103" x14ac:dyDescent="0.25"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</row>
    <row r="2018" spans="71:103" x14ac:dyDescent="0.25"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</row>
    <row r="2019" spans="71:103" x14ac:dyDescent="0.25"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</row>
    <row r="2020" spans="71:103" x14ac:dyDescent="0.25"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</row>
    <row r="2021" spans="71:103" x14ac:dyDescent="0.25"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</row>
    <row r="2022" spans="71:103" x14ac:dyDescent="0.25"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</row>
    <row r="2023" spans="71:103" x14ac:dyDescent="0.25"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</row>
    <row r="2024" spans="71:103" x14ac:dyDescent="0.25"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</row>
    <row r="2025" spans="71:103" x14ac:dyDescent="0.25"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</row>
    <row r="2026" spans="71:103" x14ac:dyDescent="0.25"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</row>
    <row r="2027" spans="71:103" x14ac:dyDescent="0.25"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</row>
    <row r="2028" spans="71:103" x14ac:dyDescent="0.25"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</row>
    <row r="2029" spans="71:103" x14ac:dyDescent="0.25"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</row>
    <row r="2030" spans="71:103" x14ac:dyDescent="0.25"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</row>
    <row r="2031" spans="71:103" x14ac:dyDescent="0.25"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</row>
    <row r="2032" spans="71:103" x14ac:dyDescent="0.25"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</row>
    <row r="2033" spans="71:103" x14ac:dyDescent="0.25"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</row>
    <row r="2034" spans="71:103" x14ac:dyDescent="0.25"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</row>
    <row r="2035" spans="71:103" x14ac:dyDescent="0.25"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</row>
    <row r="2036" spans="71:103" x14ac:dyDescent="0.25"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</row>
    <row r="2037" spans="71:103" x14ac:dyDescent="0.25"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</row>
    <row r="2038" spans="71:103" x14ac:dyDescent="0.25"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</row>
    <row r="2039" spans="71:103" x14ac:dyDescent="0.25"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</row>
    <row r="2040" spans="71:103" x14ac:dyDescent="0.25"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</row>
    <row r="2041" spans="71:103" x14ac:dyDescent="0.25"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</row>
    <row r="2042" spans="71:103" x14ac:dyDescent="0.25"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</row>
    <row r="2043" spans="71:103" x14ac:dyDescent="0.25"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</row>
    <row r="2044" spans="71:103" x14ac:dyDescent="0.25"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</row>
    <row r="2045" spans="71:103" x14ac:dyDescent="0.25"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</row>
    <row r="2046" spans="71:103" x14ac:dyDescent="0.25"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</row>
    <row r="2047" spans="71:103" x14ac:dyDescent="0.25"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</row>
    <row r="2048" spans="71:103" x14ac:dyDescent="0.25"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</row>
    <row r="2049" spans="71:103" x14ac:dyDescent="0.25"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</row>
    <row r="2050" spans="71:103" x14ac:dyDescent="0.25"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</row>
    <row r="2051" spans="71:103" x14ac:dyDescent="0.25"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</row>
    <row r="2052" spans="71:103" x14ac:dyDescent="0.25"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</row>
    <row r="2053" spans="71:103" x14ac:dyDescent="0.25"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</row>
    <row r="2054" spans="71:103" x14ac:dyDescent="0.25"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</row>
    <row r="2055" spans="71:103" x14ac:dyDescent="0.25"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</row>
    <row r="2056" spans="71:103" x14ac:dyDescent="0.25"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</row>
    <row r="2057" spans="71:103" x14ac:dyDescent="0.25"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</row>
    <row r="2058" spans="71:103" x14ac:dyDescent="0.25"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</row>
    <row r="2059" spans="71:103" x14ac:dyDescent="0.25"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</row>
    <row r="2060" spans="71:103" x14ac:dyDescent="0.25"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</row>
    <row r="2061" spans="71:103" x14ac:dyDescent="0.25"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</row>
    <row r="2062" spans="71:103" x14ac:dyDescent="0.25"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</row>
    <row r="2063" spans="71:103" x14ac:dyDescent="0.25"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</row>
    <row r="2064" spans="71:103" x14ac:dyDescent="0.25"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</row>
    <row r="2065" spans="71:103" x14ac:dyDescent="0.25"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</row>
    <row r="2066" spans="71:103" x14ac:dyDescent="0.25"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</row>
    <row r="2067" spans="71:103" x14ac:dyDescent="0.25"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</row>
    <row r="2068" spans="71:103" x14ac:dyDescent="0.25"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</row>
    <row r="2069" spans="71:103" x14ac:dyDescent="0.25"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</row>
    <row r="2070" spans="71:103" x14ac:dyDescent="0.25"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</row>
    <row r="2071" spans="71:103" x14ac:dyDescent="0.25"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</row>
    <row r="2072" spans="71:103" x14ac:dyDescent="0.25"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</row>
    <row r="2073" spans="71:103" x14ac:dyDescent="0.25"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/>
      <c r="CL2073" s="9"/>
      <c r="CM2073" s="9"/>
      <c r="CN2073" s="9"/>
      <c r="CO2073" s="9"/>
      <c r="CP2073" s="9"/>
      <c r="CQ2073" s="9"/>
      <c r="CR2073" s="9"/>
      <c r="CS2073" s="9"/>
      <c r="CT2073" s="9"/>
      <c r="CU2073" s="9"/>
      <c r="CV2073" s="9"/>
      <c r="CW2073" s="9"/>
      <c r="CX2073" s="9"/>
      <c r="CY2073" s="9"/>
    </row>
    <row r="2074" spans="71:103" x14ac:dyDescent="0.25"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</row>
    <row r="2075" spans="71:103" x14ac:dyDescent="0.25"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</row>
    <row r="2076" spans="71:103" x14ac:dyDescent="0.25"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</row>
    <row r="2077" spans="71:103" x14ac:dyDescent="0.25"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</row>
    <row r="2078" spans="71:103" x14ac:dyDescent="0.25"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</row>
    <row r="2079" spans="71:103" x14ac:dyDescent="0.25"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</row>
    <row r="2080" spans="71:103" x14ac:dyDescent="0.25"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</row>
    <row r="2081" spans="71:103" x14ac:dyDescent="0.25"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</row>
    <row r="2082" spans="71:103" x14ac:dyDescent="0.25"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</row>
    <row r="2083" spans="71:103" x14ac:dyDescent="0.25"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</row>
    <row r="2084" spans="71:103" x14ac:dyDescent="0.25"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</row>
    <row r="2085" spans="71:103" x14ac:dyDescent="0.25"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</row>
    <row r="2086" spans="71:103" x14ac:dyDescent="0.25"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</row>
    <row r="2087" spans="71:103" x14ac:dyDescent="0.25"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</row>
    <row r="2088" spans="71:103" x14ac:dyDescent="0.25"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</row>
    <row r="2089" spans="71:103" x14ac:dyDescent="0.25"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</row>
    <row r="2090" spans="71:103" x14ac:dyDescent="0.25"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</row>
    <row r="2091" spans="71:103" x14ac:dyDescent="0.25"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</row>
    <row r="2092" spans="71:103" x14ac:dyDescent="0.25"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</row>
    <row r="2093" spans="71:103" x14ac:dyDescent="0.25"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</row>
    <row r="2094" spans="71:103" x14ac:dyDescent="0.25"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</row>
    <row r="2095" spans="71:103" x14ac:dyDescent="0.25"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</row>
    <row r="2096" spans="71:103" x14ac:dyDescent="0.25"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</row>
    <row r="2097" spans="71:103" x14ac:dyDescent="0.25"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</row>
    <row r="2098" spans="71:103" x14ac:dyDescent="0.25"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</row>
    <row r="2099" spans="71:103" x14ac:dyDescent="0.25"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</row>
    <row r="2100" spans="71:103" x14ac:dyDescent="0.25"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</row>
    <row r="2101" spans="71:103" x14ac:dyDescent="0.25"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</row>
    <row r="2102" spans="71:103" x14ac:dyDescent="0.25"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</row>
    <row r="2103" spans="71:103" x14ac:dyDescent="0.25"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</row>
    <row r="2104" spans="71:103" x14ac:dyDescent="0.25"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</row>
    <row r="2105" spans="71:103" x14ac:dyDescent="0.25"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</row>
    <row r="2106" spans="71:103" x14ac:dyDescent="0.25"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</row>
    <row r="2107" spans="71:103" x14ac:dyDescent="0.25"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</row>
    <row r="2108" spans="71:103" x14ac:dyDescent="0.25"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</row>
    <row r="2109" spans="71:103" x14ac:dyDescent="0.25"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</row>
    <row r="2110" spans="71:103" x14ac:dyDescent="0.25"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</row>
    <row r="2111" spans="71:103" x14ac:dyDescent="0.25"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</row>
    <row r="2112" spans="71:103" x14ac:dyDescent="0.25"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</row>
    <row r="2113" spans="71:103" x14ac:dyDescent="0.25"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</row>
    <row r="2114" spans="71:103" x14ac:dyDescent="0.25"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</row>
    <row r="2115" spans="71:103" x14ac:dyDescent="0.25"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</row>
    <row r="2116" spans="71:103" x14ac:dyDescent="0.25"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</row>
    <row r="2117" spans="71:103" x14ac:dyDescent="0.25"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</row>
    <row r="2118" spans="71:103" x14ac:dyDescent="0.25"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</row>
    <row r="2119" spans="71:103" x14ac:dyDescent="0.25"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</row>
    <row r="2120" spans="71:103" x14ac:dyDescent="0.25"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</row>
    <row r="2121" spans="71:103" x14ac:dyDescent="0.25"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</row>
    <row r="2122" spans="71:103" x14ac:dyDescent="0.25"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</row>
    <row r="2123" spans="71:103" x14ac:dyDescent="0.25"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</row>
    <row r="2124" spans="71:103" x14ac:dyDescent="0.25"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</row>
    <row r="2125" spans="71:103" x14ac:dyDescent="0.25"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</row>
    <row r="2126" spans="71:103" x14ac:dyDescent="0.25"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</row>
    <row r="2127" spans="71:103" x14ac:dyDescent="0.25"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</row>
    <row r="2128" spans="71:103" x14ac:dyDescent="0.25"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</row>
    <row r="2129" spans="71:103" x14ac:dyDescent="0.25"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</row>
    <row r="2130" spans="71:103" x14ac:dyDescent="0.25"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</row>
    <row r="2131" spans="71:103" x14ac:dyDescent="0.25"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</row>
    <row r="2132" spans="71:103" x14ac:dyDescent="0.25"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</row>
    <row r="2133" spans="71:103" x14ac:dyDescent="0.25"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</row>
    <row r="2134" spans="71:103" x14ac:dyDescent="0.25"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</row>
    <row r="2135" spans="71:103" x14ac:dyDescent="0.25"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</row>
    <row r="2136" spans="71:103" x14ac:dyDescent="0.25"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</row>
    <row r="2137" spans="71:103" x14ac:dyDescent="0.25"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</row>
    <row r="2138" spans="71:103" x14ac:dyDescent="0.25"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</row>
    <row r="2139" spans="71:103" x14ac:dyDescent="0.25"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</row>
    <row r="2140" spans="71:103" x14ac:dyDescent="0.25"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</row>
    <row r="2141" spans="71:103" x14ac:dyDescent="0.25"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</row>
    <row r="2142" spans="71:103" x14ac:dyDescent="0.25"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</row>
    <row r="2143" spans="71:103" x14ac:dyDescent="0.25"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</row>
    <row r="2144" spans="71:103" x14ac:dyDescent="0.25"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</row>
    <row r="2145" spans="71:103" x14ac:dyDescent="0.25"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</row>
    <row r="2146" spans="71:103" x14ac:dyDescent="0.25"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</row>
    <row r="2147" spans="71:103" x14ac:dyDescent="0.25"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</row>
    <row r="2148" spans="71:103" x14ac:dyDescent="0.25"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</row>
    <row r="2149" spans="71:103" x14ac:dyDescent="0.25"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</row>
    <row r="2150" spans="71:103" x14ac:dyDescent="0.25"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</row>
    <row r="2151" spans="71:103" x14ac:dyDescent="0.25"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</row>
    <row r="2152" spans="71:103" x14ac:dyDescent="0.25"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</row>
    <row r="2153" spans="71:103" x14ac:dyDescent="0.25"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</row>
    <row r="2154" spans="71:103" x14ac:dyDescent="0.25"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</row>
    <row r="2155" spans="71:103" x14ac:dyDescent="0.25"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</row>
    <row r="2156" spans="71:103" x14ac:dyDescent="0.25"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</row>
    <row r="2157" spans="71:103" x14ac:dyDescent="0.25"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</row>
    <row r="2158" spans="71:103" x14ac:dyDescent="0.25"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</row>
    <row r="2159" spans="71:103" x14ac:dyDescent="0.25"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</row>
    <row r="2160" spans="71:103" x14ac:dyDescent="0.25"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</row>
    <row r="2161" spans="71:103" x14ac:dyDescent="0.25"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</row>
    <row r="2162" spans="71:103" x14ac:dyDescent="0.25"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</row>
    <row r="2163" spans="71:103" x14ac:dyDescent="0.25"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</row>
    <row r="2164" spans="71:103" x14ac:dyDescent="0.25"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</row>
    <row r="2165" spans="71:103" x14ac:dyDescent="0.25"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</row>
    <row r="2166" spans="71:103" x14ac:dyDescent="0.25"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</row>
    <row r="2167" spans="71:103" x14ac:dyDescent="0.25"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</row>
    <row r="2168" spans="71:103" x14ac:dyDescent="0.25"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</row>
    <row r="2169" spans="71:103" x14ac:dyDescent="0.25"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</row>
    <row r="2170" spans="71:103" x14ac:dyDescent="0.25"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</row>
    <row r="2171" spans="71:103" x14ac:dyDescent="0.25"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</row>
    <row r="2172" spans="71:103" x14ac:dyDescent="0.25"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</row>
    <row r="2173" spans="71:103" x14ac:dyDescent="0.25"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</row>
    <row r="2174" spans="71:103" x14ac:dyDescent="0.25"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</row>
    <row r="2175" spans="71:103" x14ac:dyDescent="0.25"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</row>
    <row r="2176" spans="71:103" x14ac:dyDescent="0.25"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</row>
    <row r="2177" spans="71:103" x14ac:dyDescent="0.25"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</row>
    <row r="2178" spans="71:103" x14ac:dyDescent="0.25"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</row>
    <row r="2179" spans="71:103" x14ac:dyDescent="0.25"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</row>
    <row r="2180" spans="71:103" x14ac:dyDescent="0.25"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</row>
    <row r="2181" spans="71:103" x14ac:dyDescent="0.25"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</row>
    <row r="2182" spans="71:103" x14ac:dyDescent="0.25"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</row>
    <row r="2183" spans="71:103" x14ac:dyDescent="0.25"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</row>
    <row r="2184" spans="71:103" x14ac:dyDescent="0.25"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</row>
    <row r="2185" spans="71:103" x14ac:dyDescent="0.25"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</row>
    <row r="2186" spans="71:103" x14ac:dyDescent="0.25"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</row>
    <row r="2187" spans="71:103" x14ac:dyDescent="0.25"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</row>
    <row r="2188" spans="71:103" x14ac:dyDescent="0.25"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</row>
    <row r="2189" spans="71:103" x14ac:dyDescent="0.25"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</row>
    <row r="2190" spans="71:103" x14ac:dyDescent="0.25"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</row>
    <row r="2191" spans="71:103" x14ac:dyDescent="0.25"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</row>
    <row r="2192" spans="71:103" x14ac:dyDescent="0.25"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</row>
    <row r="2193" spans="71:103" x14ac:dyDescent="0.25"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</row>
    <row r="2194" spans="71:103" x14ac:dyDescent="0.25"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</row>
    <row r="2195" spans="71:103" x14ac:dyDescent="0.25"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</row>
    <row r="2196" spans="71:103" x14ac:dyDescent="0.25"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</row>
    <row r="2197" spans="71:103" x14ac:dyDescent="0.25"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</row>
    <row r="2198" spans="71:103" x14ac:dyDescent="0.25"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</row>
    <row r="2199" spans="71:103" x14ac:dyDescent="0.25"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</row>
    <row r="2200" spans="71:103" x14ac:dyDescent="0.25"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</row>
    <row r="2201" spans="71:103" x14ac:dyDescent="0.25"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</row>
    <row r="2202" spans="71:103" x14ac:dyDescent="0.25"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</row>
    <row r="2203" spans="71:103" x14ac:dyDescent="0.25"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</row>
    <row r="2204" spans="71:103" x14ac:dyDescent="0.25"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</row>
    <row r="2205" spans="71:103" x14ac:dyDescent="0.25"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</row>
    <row r="2206" spans="71:103" x14ac:dyDescent="0.25"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</row>
    <row r="2207" spans="71:103" x14ac:dyDescent="0.25"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/>
      <c r="CG2207" s="9"/>
      <c r="CH2207" s="9"/>
      <c r="CI2207" s="9"/>
      <c r="CJ2207" s="9"/>
      <c r="CK2207" s="9"/>
      <c r="CL2207" s="9"/>
      <c r="CM2207" s="9"/>
      <c r="CN2207" s="9"/>
      <c r="CO2207" s="9"/>
      <c r="CP2207" s="9"/>
      <c r="CQ2207" s="9"/>
      <c r="CR2207" s="9"/>
      <c r="CS2207" s="9"/>
      <c r="CT2207" s="9"/>
      <c r="CU2207" s="9"/>
      <c r="CV2207" s="9"/>
      <c r="CW2207" s="9"/>
      <c r="CX2207" s="9"/>
      <c r="CY2207" s="9"/>
    </row>
    <row r="2208" spans="71:103" x14ac:dyDescent="0.25"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</row>
    <row r="2209" spans="71:103" x14ac:dyDescent="0.25"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</row>
    <row r="2210" spans="71:103" x14ac:dyDescent="0.25"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</row>
    <row r="2211" spans="71:103" x14ac:dyDescent="0.25"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</row>
    <row r="2212" spans="71:103" x14ac:dyDescent="0.25"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</row>
    <row r="2213" spans="71:103" x14ac:dyDescent="0.25"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</row>
    <row r="2214" spans="71:103" x14ac:dyDescent="0.25"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</row>
    <row r="2215" spans="71:103" x14ac:dyDescent="0.25"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</row>
    <row r="2216" spans="71:103" x14ac:dyDescent="0.25"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</row>
    <row r="2217" spans="71:103" x14ac:dyDescent="0.25"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</row>
    <row r="2218" spans="71:103" x14ac:dyDescent="0.25"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</row>
    <row r="2219" spans="71:103" x14ac:dyDescent="0.25"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</row>
    <row r="2220" spans="71:103" x14ac:dyDescent="0.25"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</row>
    <row r="2221" spans="71:103" x14ac:dyDescent="0.25"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</row>
    <row r="2222" spans="71:103" x14ac:dyDescent="0.25"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</row>
    <row r="2223" spans="71:103" x14ac:dyDescent="0.25"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</row>
    <row r="2224" spans="71:103" x14ac:dyDescent="0.25"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</row>
    <row r="2225" spans="71:103" x14ac:dyDescent="0.25"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/>
      <c r="CL2225" s="9"/>
      <c r="CM2225" s="9"/>
      <c r="CN2225" s="9"/>
      <c r="CO2225" s="9"/>
      <c r="CP2225" s="9"/>
      <c r="CQ2225" s="9"/>
      <c r="CR2225" s="9"/>
      <c r="CS2225" s="9"/>
      <c r="CT2225" s="9"/>
      <c r="CU2225" s="9"/>
      <c r="CV2225" s="9"/>
      <c r="CW2225" s="9"/>
      <c r="CX2225" s="9"/>
      <c r="CY2225" s="9"/>
    </row>
    <row r="2226" spans="71:103" x14ac:dyDescent="0.25"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</row>
    <row r="2227" spans="71:103" x14ac:dyDescent="0.25"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</row>
    <row r="2228" spans="71:103" x14ac:dyDescent="0.25"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</row>
    <row r="2229" spans="71:103" x14ac:dyDescent="0.25"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</row>
    <row r="2230" spans="71:103" x14ac:dyDescent="0.25"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</row>
    <row r="2231" spans="71:103" x14ac:dyDescent="0.25"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</row>
    <row r="2232" spans="71:103" x14ac:dyDescent="0.25"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</row>
    <row r="2233" spans="71:103" x14ac:dyDescent="0.25"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</row>
    <row r="2234" spans="71:103" x14ac:dyDescent="0.25"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</row>
    <row r="2235" spans="71:103" x14ac:dyDescent="0.25"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</row>
    <row r="2236" spans="71:103" x14ac:dyDescent="0.25"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</row>
    <row r="2237" spans="71:103" x14ac:dyDescent="0.25"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</row>
    <row r="2238" spans="71:103" x14ac:dyDescent="0.25"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/>
      <c r="CL2238" s="9"/>
      <c r="CM2238" s="9"/>
      <c r="CN2238" s="9"/>
      <c r="CO2238" s="9"/>
      <c r="CP2238" s="9"/>
      <c r="CQ2238" s="9"/>
      <c r="CR2238" s="9"/>
      <c r="CS2238" s="9"/>
      <c r="CT2238" s="9"/>
      <c r="CU2238" s="9"/>
      <c r="CV2238" s="9"/>
      <c r="CW2238" s="9"/>
      <c r="CX2238" s="9"/>
      <c r="CY2238" s="9"/>
    </row>
    <row r="2239" spans="71:103" x14ac:dyDescent="0.25"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</row>
    <row r="2240" spans="71:103" x14ac:dyDescent="0.25">
      <c r="BS2240" s="9"/>
      <c r="BT2240" s="9"/>
      <c r="BU2240" s="9"/>
      <c r="BV2240" s="9"/>
      <c r="BW2240" s="9"/>
      <c r="BX2240" s="9"/>
      <c r="BY2240" s="9"/>
      <c r="BZ2240" s="9"/>
      <c r="CA2240" s="9"/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</row>
    <row r="2241" spans="71:103" x14ac:dyDescent="0.25"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</row>
    <row r="2242" spans="71:103" x14ac:dyDescent="0.25"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</row>
    <row r="2243" spans="71:103" x14ac:dyDescent="0.25"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</row>
    <row r="2244" spans="71:103" x14ac:dyDescent="0.25"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</row>
    <row r="2245" spans="71:103" x14ac:dyDescent="0.25"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</row>
    <row r="2246" spans="71:103" x14ac:dyDescent="0.25"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</row>
    <row r="2247" spans="71:103" x14ac:dyDescent="0.25"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</row>
    <row r="2248" spans="71:103" x14ac:dyDescent="0.25"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</row>
    <row r="2249" spans="71:103" x14ac:dyDescent="0.25"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</row>
    <row r="2250" spans="71:103" x14ac:dyDescent="0.25"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</row>
    <row r="2251" spans="71:103" x14ac:dyDescent="0.25"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</row>
    <row r="2252" spans="71:103" x14ac:dyDescent="0.25"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</row>
    <row r="2253" spans="71:103" x14ac:dyDescent="0.25"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</row>
    <row r="2254" spans="71:103" x14ac:dyDescent="0.25"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</row>
    <row r="2255" spans="71:103" x14ac:dyDescent="0.25"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</row>
    <row r="2256" spans="71:103" x14ac:dyDescent="0.25"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</row>
    <row r="2257" spans="71:103" x14ac:dyDescent="0.25"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</row>
    <row r="2258" spans="71:103" x14ac:dyDescent="0.25"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</row>
    <row r="2259" spans="71:103" x14ac:dyDescent="0.25"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</row>
    <row r="2260" spans="71:103" x14ac:dyDescent="0.25"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</row>
    <row r="2261" spans="71:103" x14ac:dyDescent="0.25"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</row>
    <row r="2262" spans="71:103" x14ac:dyDescent="0.25"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</row>
    <row r="2263" spans="71:103" x14ac:dyDescent="0.25"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</row>
    <row r="2264" spans="71:103" x14ac:dyDescent="0.25"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</row>
    <row r="2265" spans="71:103" x14ac:dyDescent="0.25"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</row>
    <row r="2266" spans="71:103" x14ac:dyDescent="0.25"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</row>
    <row r="2267" spans="71:103" x14ac:dyDescent="0.25"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</row>
    <row r="2268" spans="71:103" x14ac:dyDescent="0.25"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</row>
    <row r="2269" spans="71:103" x14ac:dyDescent="0.25"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</row>
    <row r="2270" spans="71:103" x14ac:dyDescent="0.25"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</row>
    <row r="2271" spans="71:103" x14ac:dyDescent="0.25"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</row>
    <row r="2272" spans="71:103" x14ac:dyDescent="0.25"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</row>
    <row r="2273" spans="71:103" x14ac:dyDescent="0.25"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</row>
    <row r="2274" spans="71:103" x14ac:dyDescent="0.25"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</row>
    <row r="2275" spans="71:103" x14ac:dyDescent="0.25"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</row>
    <row r="2276" spans="71:103" x14ac:dyDescent="0.25"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</row>
    <row r="2277" spans="71:103" x14ac:dyDescent="0.25"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</row>
    <row r="2278" spans="71:103" x14ac:dyDescent="0.25"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</row>
    <row r="2279" spans="71:103" x14ac:dyDescent="0.25"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</row>
    <row r="2280" spans="71:103" x14ac:dyDescent="0.25"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</row>
    <row r="2281" spans="71:103" x14ac:dyDescent="0.25"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</row>
    <row r="2282" spans="71:103" x14ac:dyDescent="0.25"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</row>
    <row r="2283" spans="71:103" x14ac:dyDescent="0.25"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</row>
    <row r="2284" spans="71:103" x14ac:dyDescent="0.25"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</row>
    <row r="2285" spans="71:103" x14ac:dyDescent="0.25"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</row>
    <row r="2286" spans="71:103" x14ac:dyDescent="0.25"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</row>
    <row r="2287" spans="71:103" x14ac:dyDescent="0.25"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</row>
    <row r="2288" spans="71:103" x14ac:dyDescent="0.25"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</row>
    <row r="2289" spans="71:103" x14ac:dyDescent="0.25"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</row>
    <row r="2290" spans="71:103" x14ac:dyDescent="0.25"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</row>
    <row r="2291" spans="71:103" x14ac:dyDescent="0.25"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</row>
    <row r="2292" spans="71:103" x14ac:dyDescent="0.25"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</row>
    <row r="2293" spans="71:103" x14ac:dyDescent="0.25"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</row>
    <row r="2294" spans="71:103" x14ac:dyDescent="0.25"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</row>
    <row r="2295" spans="71:103" x14ac:dyDescent="0.25"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</row>
    <row r="2296" spans="71:103" x14ac:dyDescent="0.25"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</row>
    <row r="2297" spans="71:103" x14ac:dyDescent="0.25"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</row>
    <row r="2298" spans="71:103" x14ac:dyDescent="0.25"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</row>
    <row r="2299" spans="71:103" x14ac:dyDescent="0.25"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</row>
    <row r="2300" spans="71:103" x14ac:dyDescent="0.25"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</row>
    <row r="2301" spans="71:103" x14ac:dyDescent="0.25"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</row>
    <row r="2302" spans="71:103" x14ac:dyDescent="0.25"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</row>
    <row r="2303" spans="71:103" x14ac:dyDescent="0.25"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</row>
    <row r="2304" spans="71:103" x14ac:dyDescent="0.25"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</row>
    <row r="2305" spans="71:103" x14ac:dyDescent="0.25"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</row>
    <row r="2306" spans="71:103" x14ac:dyDescent="0.25"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</row>
    <row r="2307" spans="71:103" x14ac:dyDescent="0.25"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</row>
    <row r="2308" spans="71:103" x14ac:dyDescent="0.25"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</row>
    <row r="2309" spans="71:103" x14ac:dyDescent="0.25"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</row>
    <row r="2310" spans="71:103" x14ac:dyDescent="0.25"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</row>
    <row r="2311" spans="71:103" x14ac:dyDescent="0.25"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</row>
    <row r="2312" spans="71:103" x14ac:dyDescent="0.25"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</row>
    <row r="2313" spans="71:103" x14ac:dyDescent="0.25"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</row>
    <row r="2314" spans="71:103" x14ac:dyDescent="0.25"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</row>
    <row r="2315" spans="71:103" x14ac:dyDescent="0.25"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</row>
    <row r="2316" spans="71:103" x14ac:dyDescent="0.25"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</row>
    <row r="2317" spans="71:103" x14ac:dyDescent="0.25"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</row>
    <row r="2318" spans="71:103" x14ac:dyDescent="0.25"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</row>
    <row r="2319" spans="71:103" x14ac:dyDescent="0.25"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</row>
    <row r="2320" spans="71:103" x14ac:dyDescent="0.25"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</row>
    <row r="2321" spans="71:103" x14ac:dyDescent="0.25"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</row>
    <row r="2322" spans="71:103" x14ac:dyDescent="0.25"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</row>
    <row r="2323" spans="71:103" x14ac:dyDescent="0.25"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</row>
    <row r="2324" spans="71:103" x14ac:dyDescent="0.25"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</row>
    <row r="2325" spans="71:103" x14ac:dyDescent="0.25"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</row>
    <row r="2326" spans="71:103" x14ac:dyDescent="0.25"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</row>
    <row r="2327" spans="71:103" x14ac:dyDescent="0.25"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</row>
    <row r="2328" spans="71:103" x14ac:dyDescent="0.25"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</row>
    <row r="2329" spans="71:103" x14ac:dyDescent="0.25"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</row>
    <row r="2330" spans="71:103" x14ac:dyDescent="0.25"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</row>
    <row r="2331" spans="71:103" x14ac:dyDescent="0.25"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</row>
    <row r="2332" spans="71:103" x14ac:dyDescent="0.25"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</row>
    <row r="2333" spans="71:103" x14ac:dyDescent="0.25"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</row>
    <row r="2334" spans="71:103" x14ac:dyDescent="0.25"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</row>
    <row r="2335" spans="71:103" x14ac:dyDescent="0.25"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</row>
    <row r="2336" spans="71:103" x14ac:dyDescent="0.25"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</row>
    <row r="2337" spans="71:103" x14ac:dyDescent="0.25"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</row>
    <row r="2338" spans="71:103" x14ac:dyDescent="0.25"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</row>
    <row r="2339" spans="71:103" x14ac:dyDescent="0.25"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</row>
    <row r="2340" spans="71:103" x14ac:dyDescent="0.25"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</row>
    <row r="2341" spans="71:103" x14ac:dyDescent="0.25"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</row>
    <row r="2342" spans="71:103" x14ac:dyDescent="0.25"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</row>
    <row r="2343" spans="71:103" x14ac:dyDescent="0.25"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</row>
    <row r="2344" spans="71:103" x14ac:dyDescent="0.25"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</row>
    <row r="2345" spans="71:103" x14ac:dyDescent="0.25"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</row>
    <row r="2346" spans="71:103" x14ac:dyDescent="0.25"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</row>
    <row r="2347" spans="71:103" x14ac:dyDescent="0.25"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</row>
    <row r="2348" spans="71:103" x14ac:dyDescent="0.25"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</row>
    <row r="2349" spans="71:103" x14ac:dyDescent="0.25"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</row>
    <row r="2350" spans="71:103" x14ac:dyDescent="0.25"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</row>
    <row r="2351" spans="71:103" x14ac:dyDescent="0.25"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</row>
    <row r="2352" spans="71:103" x14ac:dyDescent="0.25"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</row>
    <row r="2353" spans="71:103" x14ac:dyDescent="0.25"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</row>
    <row r="2354" spans="71:103" x14ac:dyDescent="0.25"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</row>
    <row r="2355" spans="71:103" x14ac:dyDescent="0.25"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</row>
    <row r="2356" spans="71:103" x14ac:dyDescent="0.25"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</row>
    <row r="2357" spans="71:103" x14ac:dyDescent="0.25"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</row>
    <row r="2358" spans="71:103" x14ac:dyDescent="0.25"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</row>
    <row r="2359" spans="71:103" x14ac:dyDescent="0.25"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</row>
    <row r="2360" spans="71:103" x14ac:dyDescent="0.25"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</row>
    <row r="2361" spans="71:103" x14ac:dyDescent="0.25"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</row>
    <row r="2362" spans="71:103" x14ac:dyDescent="0.25"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</row>
    <row r="2363" spans="71:103" x14ac:dyDescent="0.25"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</row>
    <row r="2364" spans="71:103" x14ac:dyDescent="0.25"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</row>
    <row r="2365" spans="71:103" x14ac:dyDescent="0.25"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</row>
    <row r="2366" spans="71:103" x14ac:dyDescent="0.25"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</row>
    <row r="2367" spans="71:103" x14ac:dyDescent="0.25"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</row>
    <row r="2368" spans="71:103" x14ac:dyDescent="0.25"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</row>
    <row r="2369" spans="71:103" x14ac:dyDescent="0.25"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</row>
    <row r="2370" spans="71:103" x14ac:dyDescent="0.25"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</row>
    <row r="2371" spans="71:103" x14ac:dyDescent="0.25"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</row>
    <row r="2372" spans="71:103" x14ac:dyDescent="0.25"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</row>
    <row r="2373" spans="71:103" x14ac:dyDescent="0.25"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</row>
    <row r="2374" spans="71:103" x14ac:dyDescent="0.25"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</row>
    <row r="2375" spans="71:103" x14ac:dyDescent="0.25"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</row>
    <row r="2376" spans="71:103" x14ac:dyDescent="0.25"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</row>
    <row r="2377" spans="71:103" x14ac:dyDescent="0.25"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</row>
    <row r="2378" spans="71:103" x14ac:dyDescent="0.25"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</row>
    <row r="2379" spans="71:103" x14ac:dyDescent="0.25"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</row>
    <row r="2380" spans="71:103" x14ac:dyDescent="0.25"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</row>
    <row r="2381" spans="71:103" x14ac:dyDescent="0.25"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</row>
    <row r="2382" spans="71:103" x14ac:dyDescent="0.25"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</row>
    <row r="2383" spans="71:103" x14ac:dyDescent="0.25"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</row>
    <row r="2384" spans="71:103" x14ac:dyDescent="0.25"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</row>
    <row r="2385" spans="71:103" x14ac:dyDescent="0.25"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</row>
    <row r="2386" spans="71:103" x14ac:dyDescent="0.25"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</row>
    <row r="2387" spans="71:103" x14ac:dyDescent="0.25"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</row>
    <row r="2388" spans="71:103" x14ac:dyDescent="0.25"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</row>
    <row r="2389" spans="71:103" x14ac:dyDescent="0.25"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</row>
    <row r="2390" spans="71:103" x14ac:dyDescent="0.25"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</row>
    <row r="2391" spans="71:103" x14ac:dyDescent="0.25"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</row>
    <row r="2392" spans="71:103" x14ac:dyDescent="0.25"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</row>
    <row r="2393" spans="71:103" x14ac:dyDescent="0.25"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</row>
    <row r="2394" spans="71:103" x14ac:dyDescent="0.25"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</row>
    <row r="2395" spans="71:103" x14ac:dyDescent="0.25"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</row>
    <row r="2396" spans="71:103" x14ac:dyDescent="0.25"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</row>
    <row r="2397" spans="71:103" x14ac:dyDescent="0.25"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</row>
    <row r="2398" spans="71:103" x14ac:dyDescent="0.25"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</row>
    <row r="2399" spans="71:103" x14ac:dyDescent="0.25"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</row>
    <row r="2400" spans="71:103" x14ac:dyDescent="0.25"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</row>
    <row r="2401" spans="71:103" x14ac:dyDescent="0.25"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</row>
    <row r="2402" spans="71:103" x14ac:dyDescent="0.25"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</row>
    <row r="2403" spans="71:103" x14ac:dyDescent="0.25"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</row>
    <row r="2404" spans="71:103" x14ac:dyDescent="0.25"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</row>
    <row r="2405" spans="71:103" x14ac:dyDescent="0.25"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</row>
    <row r="2406" spans="71:103" x14ac:dyDescent="0.25"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</row>
    <row r="2407" spans="71:103" x14ac:dyDescent="0.25"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</row>
    <row r="2408" spans="71:103" x14ac:dyDescent="0.25"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</row>
    <row r="2409" spans="71:103" x14ac:dyDescent="0.25"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</row>
    <row r="2410" spans="71:103" x14ac:dyDescent="0.25"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</row>
    <row r="2411" spans="71:103" x14ac:dyDescent="0.25"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</row>
    <row r="2412" spans="71:103" x14ac:dyDescent="0.25"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</row>
    <row r="2413" spans="71:103" x14ac:dyDescent="0.25"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</row>
    <row r="2414" spans="71:103" x14ac:dyDescent="0.25"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</row>
    <row r="2415" spans="71:103" x14ac:dyDescent="0.25"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</row>
    <row r="2416" spans="71:103" x14ac:dyDescent="0.25"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</row>
    <row r="2417" spans="71:103" x14ac:dyDescent="0.25"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</row>
    <row r="2418" spans="71:103" x14ac:dyDescent="0.25"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</row>
    <row r="2419" spans="71:103" x14ac:dyDescent="0.25"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</row>
    <row r="2420" spans="71:103" x14ac:dyDescent="0.25"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</row>
    <row r="2421" spans="71:103" x14ac:dyDescent="0.25"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</row>
    <row r="2422" spans="71:103" x14ac:dyDescent="0.25">
      <c r="BS2422" s="9"/>
      <c r="BT2422" s="9"/>
      <c r="BU2422" s="9"/>
      <c r="BV2422" s="9"/>
      <c r="BW2422" s="9"/>
      <c r="BX2422" s="9"/>
      <c r="BY2422" s="9"/>
      <c r="BZ2422" s="9"/>
      <c r="CA2422" s="9"/>
      <c r="CB2422" s="9"/>
      <c r="CC2422" s="9"/>
      <c r="CD2422" s="9"/>
      <c r="CE2422" s="9"/>
      <c r="CF2422" s="9"/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</row>
    <row r="2423" spans="71:103" x14ac:dyDescent="0.25"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</row>
    <row r="2424" spans="71:103" x14ac:dyDescent="0.25"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</row>
    <row r="2425" spans="71:103" x14ac:dyDescent="0.25"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</row>
    <row r="2426" spans="71:103" x14ac:dyDescent="0.25"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</row>
    <row r="2427" spans="71:103" x14ac:dyDescent="0.25"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</row>
    <row r="2428" spans="71:103" x14ac:dyDescent="0.25"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</row>
    <row r="2429" spans="71:103" x14ac:dyDescent="0.25"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</row>
    <row r="2430" spans="71:103" x14ac:dyDescent="0.25"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</row>
    <row r="2431" spans="71:103" x14ac:dyDescent="0.25"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</row>
    <row r="2432" spans="71:103" x14ac:dyDescent="0.25"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</row>
    <row r="2433" spans="71:103" x14ac:dyDescent="0.25"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</row>
    <row r="2434" spans="71:103" x14ac:dyDescent="0.25"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</row>
    <row r="2435" spans="71:103" x14ac:dyDescent="0.25"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</row>
    <row r="2436" spans="71:103" x14ac:dyDescent="0.25"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</row>
    <row r="2437" spans="71:103" x14ac:dyDescent="0.25"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</row>
    <row r="2438" spans="71:103" x14ac:dyDescent="0.25"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</row>
    <row r="2439" spans="71:103" x14ac:dyDescent="0.25"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</row>
    <row r="2440" spans="71:103" x14ac:dyDescent="0.25"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</row>
    <row r="2441" spans="71:103" x14ac:dyDescent="0.25"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</row>
    <row r="2442" spans="71:103" x14ac:dyDescent="0.25"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</row>
    <row r="2443" spans="71:103" x14ac:dyDescent="0.25"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</row>
    <row r="2444" spans="71:103" x14ac:dyDescent="0.25"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</row>
    <row r="2445" spans="71:103" x14ac:dyDescent="0.25"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</row>
    <row r="2446" spans="71:103" x14ac:dyDescent="0.25"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</row>
    <row r="2447" spans="71:103" x14ac:dyDescent="0.25"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</row>
    <row r="2448" spans="71:103" x14ac:dyDescent="0.25"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</row>
    <row r="2449" spans="71:103" x14ac:dyDescent="0.25"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</row>
    <row r="2450" spans="71:103" x14ac:dyDescent="0.25"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</row>
    <row r="2451" spans="71:103" x14ac:dyDescent="0.25"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</row>
    <row r="2452" spans="71:103" x14ac:dyDescent="0.25"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</row>
    <row r="2453" spans="71:103" x14ac:dyDescent="0.25"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</row>
    <row r="2454" spans="71:103" x14ac:dyDescent="0.25"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</row>
    <row r="2455" spans="71:103" x14ac:dyDescent="0.25"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</row>
    <row r="2456" spans="71:103" x14ac:dyDescent="0.25"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</row>
    <row r="2457" spans="71:103" x14ac:dyDescent="0.25"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</row>
    <row r="2458" spans="71:103" x14ac:dyDescent="0.25"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</row>
    <row r="2459" spans="71:103" x14ac:dyDescent="0.25"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</row>
    <row r="2460" spans="71:103" x14ac:dyDescent="0.25"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</row>
    <row r="2461" spans="71:103" x14ac:dyDescent="0.25"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</row>
    <row r="2462" spans="71:103" x14ac:dyDescent="0.25"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</row>
    <row r="2463" spans="71:103" x14ac:dyDescent="0.25"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</row>
    <row r="2464" spans="71:103" x14ac:dyDescent="0.25"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</row>
    <row r="2465" spans="71:103" x14ac:dyDescent="0.25"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</row>
    <row r="2466" spans="71:103" x14ac:dyDescent="0.25"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</row>
    <row r="2467" spans="71:103" x14ac:dyDescent="0.25"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</row>
    <row r="2468" spans="71:103" x14ac:dyDescent="0.25"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</row>
    <row r="2469" spans="71:103" x14ac:dyDescent="0.25"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</row>
    <row r="2470" spans="71:103" x14ac:dyDescent="0.25"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</row>
    <row r="2471" spans="71:103" x14ac:dyDescent="0.25"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</row>
    <row r="2472" spans="71:103" x14ac:dyDescent="0.25"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</row>
    <row r="2473" spans="71:103" x14ac:dyDescent="0.25"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</row>
    <row r="2474" spans="71:103" x14ac:dyDescent="0.25"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</row>
    <row r="2475" spans="71:103" x14ac:dyDescent="0.25"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</row>
    <row r="2476" spans="71:103" x14ac:dyDescent="0.25"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</row>
    <row r="2477" spans="71:103" x14ac:dyDescent="0.25"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</row>
    <row r="2478" spans="71:103" x14ac:dyDescent="0.25"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</row>
    <row r="2479" spans="71:103" x14ac:dyDescent="0.25"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</row>
    <row r="2480" spans="71:103" x14ac:dyDescent="0.25"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</row>
    <row r="2481" spans="71:103" x14ac:dyDescent="0.25"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</row>
    <row r="2482" spans="71:103" x14ac:dyDescent="0.25"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</row>
    <row r="2483" spans="71:103" x14ac:dyDescent="0.25"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</row>
    <row r="2484" spans="71:103" x14ac:dyDescent="0.25"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</row>
    <row r="2485" spans="71:103" x14ac:dyDescent="0.25"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</row>
    <row r="2486" spans="71:103" x14ac:dyDescent="0.25"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</row>
    <row r="2487" spans="71:103" x14ac:dyDescent="0.25"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</row>
    <row r="2488" spans="71:103" x14ac:dyDescent="0.25"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</row>
    <row r="2489" spans="71:103" x14ac:dyDescent="0.25"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</row>
    <row r="2490" spans="71:103" x14ac:dyDescent="0.25"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</row>
    <row r="2491" spans="71:103" x14ac:dyDescent="0.25"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</row>
    <row r="2492" spans="71:103" x14ac:dyDescent="0.25"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</row>
    <row r="2493" spans="71:103" x14ac:dyDescent="0.25"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</row>
    <row r="2494" spans="71:103" x14ac:dyDescent="0.25"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</row>
    <row r="2495" spans="71:103" x14ac:dyDescent="0.25"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</row>
    <row r="2496" spans="71:103" x14ac:dyDescent="0.25"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</row>
    <row r="2497" spans="71:103" x14ac:dyDescent="0.25"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</row>
    <row r="2498" spans="71:103" x14ac:dyDescent="0.25"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</row>
    <row r="2499" spans="71:103" x14ac:dyDescent="0.25"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</row>
    <row r="2500" spans="71:103" x14ac:dyDescent="0.25"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</row>
    <row r="2501" spans="71:103" x14ac:dyDescent="0.25"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</row>
    <row r="2502" spans="71:103" x14ac:dyDescent="0.25"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</row>
    <row r="2503" spans="71:103" x14ac:dyDescent="0.25"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</row>
    <row r="2504" spans="71:103" x14ac:dyDescent="0.25"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</row>
    <row r="2505" spans="71:103" x14ac:dyDescent="0.25"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</row>
    <row r="2506" spans="71:103" x14ac:dyDescent="0.25"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</row>
    <row r="2507" spans="71:103" x14ac:dyDescent="0.25"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</row>
    <row r="2508" spans="71:103" x14ac:dyDescent="0.25"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</row>
    <row r="2509" spans="71:103" x14ac:dyDescent="0.25"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</row>
    <row r="2510" spans="71:103" x14ac:dyDescent="0.25"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</row>
    <row r="2511" spans="71:103" x14ac:dyDescent="0.25"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</row>
    <row r="2512" spans="71:103" x14ac:dyDescent="0.25"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</row>
    <row r="2513" spans="71:103" x14ac:dyDescent="0.25"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</row>
    <row r="2514" spans="71:103" x14ac:dyDescent="0.25"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</row>
    <row r="2515" spans="71:103" x14ac:dyDescent="0.25"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</row>
    <row r="2516" spans="71:103" x14ac:dyDescent="0.25"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</row>
    <row r="2517" spans="71:103" x14ac:dyDescent="0.25"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</row>
    <row r="2518" spans="71:103" x14ac:dyDescent="0.25"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</row>
    <row r="2519" spans="71:103" x14ac:dyDescent="0.25"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</row>
    <row r="2520" spans="71:103" x14ac:dyDescent="0.25"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</row>
    <row r="2521" spans="71:103" x14ac:dyDescent="0.25"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</row>
    <row r="2522" spans="71:103" x14ac:dyDescent="0.25"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</row>
    <row r="2523" spans="71:103" x14ac:dyDescent="0.25"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</row>
    <row r="2524" spans="71:103" x14ac:dyDescent="0.25"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</row>
    <row r="2525" spans="71:103" x14ac:dyDescent="0.25"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</row>
    <row r="2526" spans="71:103" x14ac:dyDescent="0.25"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</row>
    <row r="2527" spans="71:103" x14ac:dyDescent="0.25"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</row>
    <row r="2528" spans="71:103" x14ac:dyDescent="0.25"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</row>
    <row r="2529" spans="71:103" x14ac:dyDescent="0.25"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</row>
    <row r="2530" spans="71:103" x14ac:dyDescent="0.25"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</row>
    <row r="2531" spans="71:103" x14ac:dyDescent="0.25"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</row>
    <row r="2532" spans="71:103" x14ac:dyDescent="0.25"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</row>
    <row r="2533" spans="71:103" x14ac:dyDescent="0.25"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</row>
    <row r="2534" spans="71:103" x14ac:dyDescent="0.25"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</row>
    <row r="2535" spans="71:103" x14ac:dyDescent="0.25"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</row>
    <row r="2536" spans="71:103" x14ac:dyDescent="0.25"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</row>
    <row r="2537" spans="71:103" x14ac:dyDescent="0.25"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</row>
    <row r="2538" spans="71:103" x14ac:dyDescent="0.25"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</row>
    <row r="2539" spans="71:103" x14ac:dyDescent="0.25"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</row>
    <row r="2540" spans="71:103" x14ac:dyDescent="0.25"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</row>
    <row r="2541" spans="71:103" x14ac:dyDescent="0.25"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</row>
    <row r="2542" spans="71:103" x14ac:dyDescent="0.25"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</row>
    <row r="2543" spans="71:103" x14ac:dyDescent="0.25"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</row>
    <row r="2544" spans="71:103" x14ac:dyDescent="0.25"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</row>
    <row r="2545" spans="71:103" x14ac:dyDescent="0.25"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</row>
    <row r="2546" spans="71:103" x14ac:dyDescent="0.25"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</row>
    <row r="2547" spans="71:103" x14ac:dyDescent="0.25"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</row>
    <row r="2548" spans="71:103" x14ac:dyDescent="0.25"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</row>
    <row r="2549" spans="71:103" x14ac:dyDescent="0.25"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</row>
    <row r="2550" spans="71:103" x14ac:dyDescent="0.25"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</row>
    <row r="2551" spans="71:103" x14ac:dyDescent="0.25"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</row>
    <row r="2552" spans="71:103" x14ac:dyDescent="0.25"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</row>
    <row r="2553" spans="71:103" x14ac:dyDescent="0.25"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</row>
    <row r="2554" spans="71:103" x14ac:dyDescent="0.25"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</row>
    <row r="2555" spans="71:103" x14ac:dyDescent="0.25"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</row>
    <row r="2556" spans="71:103" x14ac:dyDescent="0.25"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</row>
    <row r="2557" spans="71:103" x14ac:dyDescent="0.25"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</row>
    <row r="2558" spans="71:103" x14ac:dyDescent="0.25"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</row>
    <row r="2559" spans="71:103" x14ac:dyDescent="0.25"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</row>
    <row r="2560" spans="71:103" x14ac:dyDescent="0.25"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</row>
    <row r="2561" spans="71:103" x14ac:dyDescent="0.25"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</row>
    <row r="2562" spans="71:103" x14ac:dyDescent="0.25"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</row>
    <row r="2563" spans="71:103" x14ac:dyDescent="0.25"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</row>
    <row r="2564" spans="71:103" x14ac:dyDescent="0.25"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</row>
    <row r="2565" spans="71:103" x14ac:dyDescent="0.25"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</row>
    <row r="2566" spans="71:103" x14ac:dyDescent="0.25"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</row>
    <row r="2567" spans="71:103" x14ac:dyDescent="0.25"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</row>
    <row r="2568" spans="71:103" x14ac:dyDescent="0.25"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</row>
    <row r="2569" spans="71:103" x14ac:dyDescent="0.25"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</row>
    <row r="2570" spans="71:103" x14ac:dyDescent="0.25"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</row>
    <row r="2571" spans="71:103" x14ac:dyDescent="0.25"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/>
      <c r="CL2571" s="9"/>
      <c r="CM2571" s="9"/>
      <c r="CN2571" s="9"/>
      <c r="CO2571" s="9"/>
      <c r="CP2571" s="9"/>
      <c r="CQ2571" s="9"/>
      <c r="CR2571" s="9"/>
      <c r="CS2571" s="9"/>
      <c r="CT2571" s="9"/>
      <c r="CU2571" s="9"/>
      <c r="CV2571" s="9"/>
      <c r="CW2571" s="9"/>
      <c r="CX2571" s="9"/>
      <c r="CY2571" s="9"/>
    </row>
    <row r="2572" spans="71:103" x14ac:dyDescent="0.25"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</row>
    <row r="2573" spans="71:103" x14ac:dyDescent="0.25"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</row>
    <row r="2574" spans="71:103" x14ac:dyDescent="0.25"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</row>
    <row r="2575" spans="71:103" x14ac:dyDescent="0.25"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</row>
    <row r="2576" spans="71:103" x14ac:dyDescent="0.25"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</row>
    <row r="2577" spans="71:103" x14ac:dyDescent="0.25"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</row>
    <row r="2578" spans="71:103" x14ac:dyDescent="0.25"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</row>
    <row r="2579" spans="71:103" x14ac:dyDescent="0.25"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</row>
    <row r="2580" spans="71:103" x14ac:dyDescent="0.25"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</row>
    <row r="2581" spans="71:103" x14ac:dyDescent="0.25"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</row>
    <row r="2582" spans="71:103" x14ac:dyDescent="0.25"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</row>
    <row r="2583" spans="71:103" x14ac:dyDescent="0.25"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</row>
    <row r="2584" spans="71:103" x14ac:dyDescent="0.25"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</row>
    <row r="2585" spans="71:103" x14ac:dyDescent="0.25"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</row>
    <row r="2586" spans="71:103" x14ac:dyDescent="0.25"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</row>
    <row r="2587" spans="71:103" x14ac:dyDescent="0.25"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</row>
    <row r="2588" spans="71:103" x14ac:dyDescent="0.25"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</row>
    <row r="2589" spans="71:103" x14ac:dyDescent="0.25"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</row>
    <row r="2590" spans="71:103" x14ac:dyDescent="0.25"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</row>
    <row r="2591" spans="71:103" x14ac:dyDescent="0.25"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</row>
    <row r="2592" spans="71:103" x14ac:dyDescent="0.25"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</row>
    <row r="2593" spans="71:103" x14ac:dyDescent="0.25"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</row>
    <row r="2594" spans="71:103" x14ac:dyDescent="0.25"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</row>
    <row r="2595" spans="71:103" x14ac:dyDescent="0.25"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</row>
    <row r="2596" spans="71:103" x14ac:dyDescent="0.25"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</row>
    <row r="2597" spans="71:103" x14ac:dyDescent="0.25"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</row>
    <row r="2598" spans="71:103" x14ac:dyDescent="0.25"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</row>
    <row r="2599" spans="71:103" x14ac:dyDescent="0.25"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</row>
    <row r="2600" spans="71:103" x14ac:dyDescent="0.25"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</row>
    <row r="2601" spans="71:103" x14ac:dyDescent="0.25"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</row>
    <row r="2602" spans="71:103" x14ac:dyDescent="0.25"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</row>
    <row r="2603" spans="71:103" x14ac:dyDescent="0.25"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</row>
    <row r="2604" spans="71:103" x14ac:dyDescent="0.25"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</row>
    <row r="2605" spans="71:103" x14ac:dyDescent="0.25"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</row>
    <row r="2606" spans="71:103" x14ac:dyDescent="0.25"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</row>
    <row r="2607" spans="71:103" x14ac:dyDescent="0.25"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</row>
    <row r="2608" spans="71:103" x14ac:dyDescent="0.25"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</row>
    <row r="2609" spans="71:103" x14ac:dyDescent="0.25"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</row>
    <row r="2610" spans="71:103" x14ac:dyDescent="0.25"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</row>
    <row r="2611" spans="71:103" x14ac:dyDescent="0.25"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</row>
    <row r="2612" spans="71:103" x14ac:dyDescent="0.25"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</row>
    <row r="2613" spans="71:103" x14ac:dyDescent="0.25"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</row>
    <row r="2614" spans="71:103" x14ac:dyDescent="0.25"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</row>
    <row r="2615" spans="71:103" x14ac:dyDescent="0.25"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</row>
    <row r="2616" spans="71:103" x14ac:dyDescent="0.25"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</row>
    <row r="2617" spans="71:103" x14ac:dyDescent="0.25"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</row>
    <row r="2618" spans="71:103" x14ac:dyDescent="0.25"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</row>
    <row r="2619" spans="71:103" x14ac:dyDescent="0.25"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</row>
    <row r="2620" spans="71:103" x14ac:dyDescent="0.25"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</row>
    <row r="2621" spans="71:103" x14ac:dyDescent="0.25"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</row>
    <row r="2622" spans="71:103" x14ac:dyDescent="0.25"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</row>
    <row r="2623" spans="71:103" x14ac:dyDescent="0.25"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</row>
    <row r="2624" spans="71:103" x14ac:dyDescent="0.25"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</row>
    <row r="2625" spans="71:103" x14ac:dyDescent="0.25"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</row>
    <row r="2626" spans="71:103" x14ac:dyDescent="0.25"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</row>
    <row r="2627" spans="71:103" x14ac:dyDescent="0.25"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</row>
    <row r="2628" spans="71:103" x14ac:dyDescent="0.25"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</row>
    <row r="2629" spans="71:103" x14ac:dyDescent="0.25"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</row>
    <row r="2630" spans="71:103" x14ac:dyDescent="0.25"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</row>
    <row r="2631" spans="71:103" x14ac:dyDescent="0.25"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</row>
    <row r="2632" spans="71:103" x14ac:dyDescent="0.25"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</row>
    <row r="2633" spans="71:103" x14ac:dyDescent="0.25"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</row>
    <row r="2634" spans="71:103" x14ac:dyDescent="0.25"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</row>
    <row r="2635" spans="71:103" x14ac:dyDescent="0.25"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</row>
    <row r="2636" spans="71:103" x14ac:dyDescent="0.25"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</row>
    <row r="2637" spans="71:103" x14ac:dyDescent="0.25"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</row>
    <row r="2638" spans="71:103" x14ac:dyDescent="0.25"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</row>
    <row r="2639" spans="71:103" x14ac:dyDescent="0.25"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</row>
    <row r="2640" spans="71:103" x14ac:dyDescent="0.25"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</row>
    <row r="2641" spans="71:103" x14ac:dyDescent="0.25"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</row>
    <row r="2642" spans="71:103" x14ac:dyDescent="0.25"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</row>
    <row r="2643" spans="71:103" x14ac:dyDescent="0.25"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</row>
    <row r="2644" spans="71:103" x14ac:dyDescent="0.25"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</row>
    <row r="2645" spans="71:103" x14ac:dyDescent="0.25"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</row>
    <row r="2646" spans="71:103" x14ac:dyDescent="0.25"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</row>
    <row r="2647" spans="71:103" x14ac:dyDescent="0.25"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</row>
    <row r="2648" spans="71:103" x14ac:dyDescent="0.25"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</row>
    <row r="2649" spans="71:103" x14ac:dyDescent="0.25"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</row>
    <row r="2650" spans="71:103" x14ac:dyDescent="0.25"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</row>
    <row r="2651" spans="71:103" x14ac:dyDescent="0.25"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</row>
    <row r="2652" spans="71:103" x14ac:dyDescent="0.25"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</row>
    <row r="2653" spans="71:103" x14ac:dyDescent="0.25"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</row>
    <row r="2654" spans="71:103" x14ac:dyDescent="0.25"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</row>
    <row r="2655" spans="71:103" x14ac:dyDescent="0.25"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</row>
    <row r="2656" spans="71:103" x14ac:dyDescent="0.25"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</row>
    <row r="2657" spans="71:103" x14ac:dyDescent="0.25"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</row>
    <row r="2658" spans="71:103" x14ac:dyDescent="0.25"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</row>
    <row r="2659" spans="71:103" x14ac:dyDescent="0.25"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</row>
    <row r="2660" spans="71:103" x14ac:dyDescent="0.25"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</row>
    <row r="2661" spans="71:103" x14ac:dyDescent="0.25"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</row>
    <row r="2662" spans="71:103" x14ac:dyDescent="0.25"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</row>
    <row r="2663" spans="71:103" x14ac:dyDescent="0.25"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</row>
    <row r="2664" spans="71:103" x14ac:dyDescent="0.25"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</row>
    <row r="2665" spans="71:103" x14ac:dyDescent="0.25"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</row>
    <row r="2666" spans="71:103" x14ac:dyDescent="0.25"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</row>
    <row r="2667" spans="71:103" x14ac:dyDescent="0.25"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</row>
    <row r="2668" spans="71:103" x14ac:dyDescent="0.25"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</row>
    <row r="2669" spans="71:103" x14ac:dyDescent="0.25"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</row>
    <row r="2670" spans="71:103" x14ac:dyDescent="0.25"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</row>
    <row r="2671" spans="71:103" x14ac:dyDescent="0.25"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</row>
    <row r="2672" spans="71:103" x14ac:dyDescent="0.25"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</row>
    <row r="2673" spans="71:103" x14ac:dyDescent="0.25"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</row>
    <row r="2674" spans="71:103" x14ac:dyDescent="0.25"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</row>
    <row r="2675" spans="71:103" x14ac:dyDescent="0.25"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</row>
    <row r="2676" spans="71:103" x14ac:dyDescent="0.25"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</row>
    <row r="2677" spans="71:103" x14ac:dyDescent="0.25"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</row>
    <row r="2678" spans="71:103" x14ac:dyDescent="0.25"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</row>
    <row r="2679" spans="71:103" x14ac:dyDescent="0.25"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</row>
    <row r="2680" spans="71:103" x14ac:dyDescent="0.25"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</row>
    <row r="2681" spans="71:103" x14ac:dyDescent="0.25"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</row>
    <row r="2682" spans="71:103" x14ac:dyDescent="0.25"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</row>
    <row r="2683" spans="71:103" x14ac:dyDescent="0.25"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</row>
    <row r="2684" spans="71:103" x14ac:dyDescent="0.25"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</row>
    <row r="2685" spans="71:103" x14ac:dyDescent="0.25"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</row>
    <row r="2686" spans="71:103" x14ac:dyDescent="0.25"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</row>
    <row r="2687" spans="71:103" x14ac:dyDescent="0.25"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</row>
    <row r="2688" spans="71:103" x14ac:dyDescent="0.25"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</row>
    <row r="2689" spans="71:103" x14ac:dyDescent="0.25"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</row>
    <row r="2690" spans="71:103" x14ac:dyDescent="0.25"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</row>
    <row r="2691" spans="71:103" x14ac:dyDescent="0.25"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</row>
    <row r="2692" spans="71:103" x14ac:dyDescent="0.25"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</row>
    <row r="2693" spans="71:103" x14ac:dyDescent="0.25">
      <c r="BS2693" s="9"/>
      <c r="BT2693" s="9"/>
      <c r="BU2693" s="9"/>
      <c r="BV2693" s="9"/>
      <c r="BW2693" s="9"/>
      <c r="BX2693" s="9"/>
      <c r="BY2693" s="9"/>
    </row>
    <row r="2694" spans="71:103" x14ac:dyDescent="0.25">
      <c r="BS2694" s="9"/>
      <c r="BT2694" s="9"/>
      <c r="BU2694" s="9"/>
      <c r="BV2694" s="9"/>
      <c r="BW2694" s="9"/>
      <c r="BX2694" s="9"/>
      <c r="BY2694" s="9"/>
    </row>
    <row r="2695" spans="71:103" x14ac:dyDescent="0.25">
      <c r="BS2695" s="9"/>
      <c r="BT2695" s="9"/>
      <c r="BU2695" s="9"/>
      <c r="BV2695" s="9"/>
      <c r="BW2695" s="9"/>
      <c r="BX2695" s="9"/>
      <c r="BY2695" s="9"/>
    </row>
    <row r="2696" spans="71:103" x14ac:dyDescent="0.25">
      <c r="BS2696" s="9"/>
      <c r="BT2696" s="9"/>
      <c r="BU2696" s="9"/>
      <c r="BV2696" s="9"/>
      <c r="BW2696" s="9"/>
      <c r="BX2696" s="9"/>
      <c r="BY2696" s="9"/>
    </row>
    <row r="2697" spans="71:103" x14ac:dyDescent="0.25">
      <c r="BS2697" s="9"/>
      <c r="BT2697" s="9"/>
      <c r="BU2697" s="9"/>
      <c r="BV2697" s="9"/>
      <c r="BW2697" s="9"/>
      <c r="BX2697" s="9"/>
      <c r="BY2697" s="9"/>
    </row>
    <row r="2698" spans="71:103" x14ac:dyDescent="0.25">
      <c r="BS2698" s="9"/>
      <c r="BT2698" s="9"/>
      <c r="BU2698" s="9"/>
      <c r="BV2698" s="9"/>
      <c r="BW2698" s="9"/>
      <c r="BX2698" s="9"/>
      <c r="BY2698" s="9"/>
    </row>
    <row r="2699" spans="71:103" x14ac:dyDescent="0.25">
      <c r="BS2699" s="9"/>
      <c r="BT2699" s="9"/>
      <c r="BU2699" s="9"/>
      <c r="BV2699" s="9"/>
      <c r="BW2699" s="9"/>
      <c r="BX2699" s="9"/>
      <c r="BY2699" s="9"/>
    </row>
    <row r="2700" spans="71:103" x14ac:dyDescent="0.25">
      <c r="BS2700" s="9"/>
      <c r="BT2700" s="9"/>
      <c r="BU2700" s="9"/>
      <c r="BV2700" s="9"/>
      <c r="BW2700" s="9"/>
      <c r="BX2700" s="9"/>
      <c r="BY2700" s="9"/>
    </row>
    <row r="2701" spans="71:103" x14ac:dyDescent="0.25">
      <c r="BS2701" s="9"/>
      <c r="BT2701" s="9"/>
      <c r="BU2701" s="9"/>
      <c r="BV2701" s="9"/>
      <c r="BW2701" s="9"/>
      <c r="BX2701" s="9"/>
      <c r="BY2701" s="9"/>
    </row>
    <row r="2702" spans="71:103" x14ac:dyDescent="0.25">
      <c r="BS2702" s="9"/>
      <c r="BT2702" s="9"/>
      <c r="BU2702" s="9"/>
      <c r="BV2702" s="9"/>
      <c r="BW2702" s="9"/>
      <c r="BX2702" s="9"/>
      <c r="BY2702" s="9"/>
    </row>
    <row r="2703" spans="71:103" x14ac:dyDescent="0.25">
      <c r="BS2703" s="9"/>
      <c r="BT2703" s="9"/>
      <c r="BU2703" s="9"/>
      <c r="BV2703" s="9"/>
      <c r="BW2703" s="9"/>
      <c r="BX2703" s="9"/>
      <c r="BY2703" s="9"/>
    </row>
    <row r="2704" spans="71:103" x14ac:dyDescent="0.25">
      <c r="BS2704" s="9"/>
      <c r="BT2704" s="9"/>
      <c r="BU2704" s="9"/>
      <c r="BV2704" s="9"/>
      <c r="BW2704" s="9"/>
      <c r="BX2704" s="9"/>
      <c r="BY2704" s="9"/>
    </row>
    <row r="2705" spans="71:77" x14ac:dyDescent="0.25">
      <c r="BS2705" s="9"/>
      <c r="BT2705" s="9"/>
      <c r="BU2705" s="9"/>
      <c r="BV2705" s="9"/>
      <c r="BW2705" s="9"/>
      <c r="BX2705" s="9"/>
      <c r="BY2705" s="9"/>
    </row>
    <row r="2706" spans="71:77" x14ac:dyDescent="0.25">
      <c r="BS2706" s="9"/>
      <c r="BT2706" s="9"/>
      <c r="BU2706" s="9"/>
      <c r="BV2706" s="9"/>
      <c r="BW2706" s="9"/>
      <c r="BX2706" s="9"/>
      <c r="BY2706" s="9"/>
    </row>
    <row r="2707" spans="71:77" x14ac:dyDescent="0.25">
      <c r="BS2707" s="9"/>
      <c r="BT2707" s="9"/>
      <c r="BU2707" s="9"/>
      <c r="BV2707" s="9"/>
      <c r="BW2707" s="9"/>
      <c r="BX2707" s="9"/>
      <c r="BY2707" s="9"/>
    </row>
    <row r="2708" spans="71:77" x14ac:dyDescent="0.25">
      <c r="BS2708" s="9"/>
      <c r="BT2708" s="9"/>
      <c r="BU2708" s="9"/>
      <c r="BV2708" s="9"/>
      <c r="BW2708" s="9"/>
      <c r="BX2708" s="9"/>
      <c r="BY2708" s="9"/>
    </row>
    <row r="2709" spans="71:77" x14ac:dyDescent="0.25">
      <c r="BS2709" s="9"/>
      <c r="BT2709" s="9"/>
      <c r="BU2709" s="9"/>
      <c r="BV2709" s="9"/>
      <c r="BW2709" s="9"/>
      <c r="BX2709" s="9"/>
      <c r="BY2709" s="9"/>
    </row>
    <row r="2710" spans="71:77" x14ac:dyDescent="0.25">
      <c r="BS2710" s="9"/>
      <c r="BT2710" s="9"/>
      <c r="BU2710" s="9"/>
      <c r="BV2710" s="9"/>
      <c r="BW2710" s="9"/>
      <c r="BX2710" s="9"/>
      <c r="BY2710" s="9"/>
    </row>
    <row r="2711" spans="71:77" x14ac:dyDescent="0.25">
      <c r="BS2711" s="9"/>
      <c r="BT2711" s="9"/>
      <c r="BU2711" s="9"/>
      <c r="BV2711" s="9"/>
      <c r="BW2711" s="9"/>
      <c r="BX2711" s="9"/>
      <c r="BY2711" s="9"/>
    </row>
    <row r="2712" spans="71:77" x14ac:dyDescent="0.25">
      <c r="BS2712" s="9"/>
      <c r="BT2712" s="9"/>
      <c r="BU2712" s="9"/>
      <c r="BV2712" s="9"/>
      <c r="BW2712" s="9"/>
      <c r="BX2712" s="9"/>
      <c r="BY2712" s="9"/>
    </row>
    <row r="2713" spans="71:77" x14ac:dyDescent="0.25">
      <c r="BS2713" s="9"/>
      <c r="BT2713" s="9"/>
      <c r="BU2713" s="9"/>
      <c r="BV2713" s="9"/>
      <c r="BW2713" s="9"/>
      <c r="BX2713" s="9"/>
      <c r="BY2713" s="9"/>
    </row>
    <row r="2714" spans="71:77" x14ac:dyDescent="0.25">
      <c r="BS2714" s="9"/>
      <c r="BT2714" s="9"/>
      <c r="BU2714" s="9"/>
      <c r="BV2714" s="9"/>
      <c r="BW2714" s="9"/>
      <c r="BX2714" s="9"/>
      <c r="BY2714" s="9"/>
    </row>
    <row r="2715" spans="71:77" x14ac:dyDescent="0.25">
      <c r="BS2715" s="9"/>
      <c r="BT2715" s="9"/>
      <c r="BU2715" s="9"/>
      <c r="BV2715" s="9"/>
      <c r="BW2715" s="9"/>
      <c r="BX2715" s="9"/>
      <c r="BY2715" s="9"/>
    </row>
    <row r="2716" spans="71:77" x14ac:dyDescent="0.25">
      <c r="BS2716" s="9"/>
      <c r="BT2716" s="9"/>
      <c r="BU2716" s="9"/>
      <c r="BV2716" s="9"/>
      <c r="BW2716" s="9"/>
      <c r="BX2716" s="9"/>
      <c r="BY2716" s="9"/>
    </row>
    <row r="2717" spans="71:77" x14ac:dyDescent="0.25">
      <c r="BS2717" s="9"/>
      <c r="BT2717" s="9"/>
      <c r="BU2717" s="9"/>
      <c r="BV2717" s="9"/>
      <c r="BW2717" s="9"/>
      <c r="BX2717" s="9"/>
      <c r="BY2717" s="9"/>
    </row>
    <row r="2718" spans="71:77" x14ac:dyDescent="0.25">
      <c r="BS2718" s="9"/>
      <c r="BT2718" s="9"/>
      <c r="BU2718" s="9"/>
      <c r="BV2718" s="9"/>
      <c r="BW2718" s="9"/>
      <c r="BX2718" s="9"/>
      <c r="BY2718" s="9"/>
    </row>
    <row r="2719" spans="71:77" x14ac:dyDescent="0.25">
      <c r="BS2719" s="9"/>
      <c r="BT2719" s="9"/>
      <c r="BU2719" s="9"/>
      <c r="BV2719" s="9"/>
      <c r="BW2719" s="9"/>
      <c r="BX2719" s="9"/>
      <c r="BY2719" s="9"/>
    </row>
    <row r="2720" spans="71:77" x14ac:dyDescent="0.25">
      <c r="BS2720" s="9"/>
      <c r="BT2720" s="9"/>
      <c r="BU2720" s="9"/>
      <c r="BV2720" s="9"/>
      <c r="BW2720" s="9"/>
      <c r="BX2720" s="9"/>
      <c r="BY2720" s="9"/>
    </row>
    <row r="2721" spans="71:77" x14ac:dyDescent="0.25">
      <c r="BS2721" s="9"/>
      <c r="BT2721" s="9"/>
      <c r="BU2721" s="9"/>
      <c r="BV2721" s="9"/>
      <c r="BW2721" s="9"/>
      <c r="BX2721" s="9"/>
      <c r="BY2721" s="9"/>
    </row>
    <row r="2722" spans="71:77" x14ac:dyDescent="0.25">
      <c r="BS2722" s="9"/>
      <c r="BT2722" s="9"/>
      <c r="BU2722" s="9"/>
      <c r="BV2722" s="9"/>
      <c r="BW2722" s="9"/>
      <c r="BX2722" s="9"/>
      <c r="BY2722" s="9"/>
    </row>
    <row r="2723" spans="71:77" x14ac:dyDescent="0.25">
      <c r="BS2723" s="9"/>
      <c r="BT2723" s="9"/>
      <c r="BU2723" s="9"/>
      <c r="BV2723" s="9"/>
      <c r="BW2723" s="9"/>
      <c r="BX2723" s="9"/>
      <c r="BY2723" s="9"/>
    </row>
    <row r="2724" spans="71:77" x14ac:dyDescent="0.25">
      <c r="BS2724" s="9"/>
      <c r="BT2724" s="9"/>
      <c r="BU2724" s="9"/>
      <c r="BV2724" s="9"/>
      <c r="BW2724" s="9"/>
      <c r="BX2724" s="9"/>
      <c r="BY2724" s="9"/>
    </row>
    <row r="2725" spans="71:77" x14ac:dyDescent="0.25">
      <c r="BS2725" s="9"/>
      <c r="BT2725" s="9"/>
      <c r="BU2725" s="9"/>
      <c r="BV2725" s="9"/>
      <c r="BW2725" s="9"/>
      <c r="BX2725" s="9"/>
      <c r="BY2725" s="9"/>
    </row>
    <row r="2726" spans="71:77" x14ac:dyDescent="0.25">
      <c r="BS2726" s="9"/>
      <c r="BT2726" s="9"/>
      <c r="BU2726" s="9"/>
      <c r="BV2726" s="9"/>
      <c r="BW2726" s="9"/>
      <c r="BX2726" s="9"/>
      <c r="BY2726" s="9"/>
    </row>
    <row r="2727" spans="71:77" x14ac:dyDescent="0.25">
      <c r="BS2727" s="9"/>
      <c r="BT2727" s="9"/>
      <c r="BU2727" s="9"/>
      <c r="BV2727" s="9"/>
      <c r="BW2727" s="9"/>
      <c r="BX2727" s="9"/>
      <c r="BY2727" s="9"/>
    </row>
    <row r="2728" spans="71:77" x14ac:dyDescent="0.25">
      <c r="BS2728" s="9"/>
      <c r="BT2728" s="9"/>
      <c r="BU2728" s="9"/>
      <c r="BV2728" s="9"/>
      <c r="BW2728" s="9"/>
      <c r="BX2728" s="9"/>
      <c r="BY2728" s="9"/>
    </row>
    <row r="2729" spans="71:77" x14ac:dyDescent="0.25">
      <c r="BS2729" s="9"/>
      <c r="BT2729" s="9"/>
      <c r="BU2729" s="9"/>
      <c r="BV2729" s="9"/>
      <c r="BW2729" s="9"/>
      <c r="BX2729" s="9"/>
      <c r="BY2729" s="9"/>
    </row>
    <row r="2730" spans="71:77" x14ac:dyDescent="0.25">
      <c r="BS2730" s="9"/>
      <c r="BT2730" s="9"/>
      <c r="BU2730" s="9"/>
      <c r="BV2730" s="9"/>
      <c r="BW2730" s="9"/>
      <c r="BX2730" s="9"/>
      <c r="BY2730" s="9"/>
    </row>
    <row r="2731" spans="71:77" x14ac:dyDescent="0.25">
      <c r="BS2731" s="9"/>
      <c r="BT2731" s="9"/>
      <c r="BU2731" s="9"/>
      <c r="BV2731" s="9"/>
      <c r="BW2731" s="9"/>
      <c r="BX2731" s="9"/>
      <c r="BY2731" s="9"/>
    </row>
    <row r="2732" spans="71:77" x14ac:dyDescent="0.25">
      <c r="BS2732" s="9"/>
      <c r="BT2732" s="9"/>
      <c r="BU2732" s="9"/>
      <c r="BV2732" s="9"/>
      <c r="BW2732" s="9"/>
      <c r="BX2732" s="9"/>
      <c r="BY2732" s="9"/>
    </row>
    <row r="2733" spans="71:77" x14ac:dyDescent="0.25">
      <c r="BS2733" s="9"/>
      <c r="BT2733" s="9"/>
      <c r="BU2733" s="9"/>
      <c r="BV2733" s="9"/>
      <c r="BW2733" s="9"/>
      <c r="BX2733" s="9"/>
      <c r="BY2733" s="9"/>
    </row>
    <row r="2734" spans="71:77" x14ac:dyDescent="0.25">
      <c r="BS2734" s="9"/>
      <c r="BT2734" s="9"/>
      <c r="BU2734" s="9"/>
      <c r="BV2734" s="9"/>
      <c r="BW2734" s="9"/>
      <c r="BX2734" s="9"/>
      <c r="BY2734" s="9"/>
    </row>
    <row r="2735" spans="71:77" x14ac:dyDescent="0.25">
      <c r="BS2735" s="9"/>
      <c r="BT2735" s="9"/>
      <c r="BU2735" s="9"/>
      <c r="BV2735" s="9"/>
      <c r="BW2735" s="9"/>
      <c r="BX2735" s="9"/>
      <c r="BY2735" s="9"/>
    </row>
    <row r="2736" spans="71:77" x14ac:dyDescent="0.25">
      <c r="BS2736" s="9"/>
      <c r="BT2736" s="9"/>
      <c r="BU2736" s="9"/>
      <c r="BV2736" s="9"/>
      <c r="BW2736" s="9"/>
      <c r="BX2736" s="9"/>
      <c r="BY2736" s="9"/>
    </row>
    <row r="2737" spans="71:77" x14ac:dyDescent="0.25">
      <c r="BS2737" s="9"/>
      <c r="BT2737" s="9"/>
      <c r="BU2737" s="9"/>
      <c r="BV2737" s="9"/>
      <c r="BW2737" s="9"/>
      <c r="BX2737" s="9"/>
      <c r="BY2737" s="9"/>
    </row>
    <row r="2738" spans="71:77" x14ac:dyDescent="0.25">
      <c r="BS2738" s="9"/>
      <c r="BT2738" s="9"/>
      <c r="BU2738" s="9"/>
      <c r="BV2738" s="9"/>
      <c r="BW2738" s="9"/>
      <c r="BX2738" s="9"/>
      <c r="BY2738" s="9"/>
    </row>
    <row r="2739" spans="71:77" x14ac:dyDescent="0.25">
      <c r="BS2739" s="9"/>
      <c r="BT2739" s="9"/>
      <c r="BU2739" s="9"/>
      <c r="BV2739" s="9"/>
      <c r="BW2739" s="9"/>
      <c r="BX2739" s="9"/>
      <c r="BY2739" s="9"/>
    </row>
    <row r="2740" spans="71:77" x14ac:dyDescent="0.25">
      <c r="BS2740" s="9"/>
      <c r="BT2740" s="9"/>
      <c r="BU2740" s="9"/>
      <c r="BV2740" s="9"/>
      <c r="BW2740" s="9"/>
      <c r="BX2740" s="9"/>
      <c r="BY2740" s="9"/>
    </row>
    <row r="2741" spans="71:77" x14ac:dyDescent="0.25">
      <c r="BS2741" s="9"/>
      <c r="BT2741" s="9"/>
      <c r="BU2741" s="9"/>
      <c r="BV2741" s="9"/>
      <c r="BW2741" s="9"/>
      <c r="BX2741" s="9"/>
      <c r="BY2741" s="9"/>
    </row>
    <row r="2742" spans="71:77" x14ac:dyDescent="0.25">
      <c r="BS2742" s="9"/>
      <c r="BT2742" s="9"/>
      <c r="BU2742" s="9"/>
      <c r="BV2742" s="9"/>
      <c r="BW2742" s="9"/>
      <c r="BX2742" s="9"/>
      <c r="BY2742" s="9"/>
    </row>
    <row r="2743" spans="71:77" x14ac:dyDescent="0.25">
      <c r="BS2743" s="9"/>
      <c r="BT2743" s="9"/>
      <c r="BU2743" s="9"/>
      <c r="BV2743" s="9"/>
      <c r="BW2743" s="9"/>
      <c r="BX2743" s="9"/>
      <c r="BY2743" s="9"/>
    </row>
    <row r="2744" spans="71:77" x14ac:dyDescent="0.25">
      <c r="BS2744" s="9"/>
      <c r="BT2744" s="9"/>
      <c r="BU2744" s="9"/>
      <c r="BV2744" s="9"/>
      <c r="BW2744" s="9"/>
      <c r="BX2744" s="9"/>
      <c r="BY2744" s="9"/>
    </row>
    <row r="2745" spans="71:77" x14ac:dyDescent="0.25">
      <c r="BS2745" s="9"/>
      <c r="BT2745" s="9"/>
      <c r="BU2745" s="9"/>
      <c r="BV2745" s="9"/>
      <c r="BW2745" s="9"/>
      <c r="BX2745" s="9"/>
      <c r="BY2745" s="9"/>
    </row>
    <row r="2746" spans="71:77" x14ac:dyDescent="0.25">
      <c r="BS2746" s="9"/>
      <c r="BT2746" s="9"/>
      <c r="BU2746" s="9"/>
      <c r="BV2746" s="9"/>
      <c r="BW2746" s="9"/>
      <c r="BX2746" s="9"/>
      <c r="BY2746" s="9"/>
    </row>
    <row r="2747" spans="71:77" x14ac:dyDescent="0.25">
      <c r="BS2747" s="9"/>
      <c r="BT2747" s="9"/>
      <c r="BU2747" s="9"/>
      <c r="BV2747" s="9"/>
      <c r="BW2747" s="9"/>
      <c r="BX2747" s="9"/>
      <c r="BY2747" s="9"/>
    </row>
    <row r="2748" spans="71:77" x14ac:dyDescent="0.25">
      <c r="BS2748" s="9"/>
      <c r="BT2748" s="9"/>
      <c r="BU2748" s="9"/>
      <c r="BV2748" s="9"/>
      <c r="BW2748" s="9"/>
      <c r="BX2748" s="9"/>
      <c r="BY2748" s="9"/>
    </row>
    <row r="2749" spans="71:77" x14ac:dyDescent="0.25">
      <c r="BS2749" s="9"/>
      <c r="BT2749" s="9"/>
      <c r="BU2749" s="9"/>
      <c r="BV2749" s="9"/>
      <c r="BW2749" s="9"/>
      <c r="BX2749" s="9"/>
      <c r="BY2749" s="9"/>
    </row>
    <row r="2750" spans="71:77" x14ac:dyDescent="0.25">
      <c r="BS2750" s="9"/>
      <c r="BT2750" s="9"/>
      <c r="BU2750" s="9"/>
      <c r="BV2750" s="9"/>
      <c r="BW2750" s="9"/>
      <c r="BX2750" s="9"/>
      <c r="BY2750" s="9"/>
    </row>
    <row r="2751" spans="71:77" x14ac:dyDescent="0.25">
      <c r="BS2751" s="9"/>
      <c r="BT2751" s="9"/>
      <c r="BU2751" s="9"/>
      <c r="BV2751" s="9"/>
      <c r="BW2751" s="9"/>
      <c r="BX2751" s="9"/>
      <c r="BY2751" s="9"/>
    </row>
    <row r="2752" spans="71:77" x14ac:dyDescent="0.25">
      <c r="BS2752" s="9"/>
      <c r="BT2752" s="9"/>
      <c r="BU2752" s="9"/>
      <c r="BV2752" s="9"/>
      <c r="BW2752" s="9"/>
      <c r="BX2752" s="9"/>
      <c r="BY2752" s="9"/>
    </row>
    <row r="2753" spans="71:77" x14ac:dyDescent="0.25">
      <c r="BS2753" s="9"/>
      <c r="BT2753" s="9"/>
      <c r="BU2753" s="9"/>
      <c r="BV2753" s="9"/>
      <c r="BW2753" s="9"/>
      <c r="BX2753" s="9"/>
      <c r="BY2753" s="9"/>
    </row>
    <row r="2754" spans="71:77" x14ac:dyDescent="0.25">
      <c r="BS2754" s="9"/>
      <c r="BT2754" s="9"/>
      <c r="BU2754" s="9"/>
      <c r="BV2754" s="9"/>
      <c r="BW2754" s="9"/>
      <c r="BX2754" s="9"/>
      <c r="BY2754" s="9"/>
    </row>
    <row r="2755" spans="71:77" x14ac:dyDescent="0.25">
      <c r="BS2755" s="9"/>
      <c r="BT2755" s="9"/>
      <c r="BU2755" s="9"/>
      <c r="BV2755" s="9"/>
      <c r="BW2755" s="9"/>
      <c r="BX2755" s="9"/>
      <c r="BY2755" s="9"/>
    </row>
    <row r="2756" spans="71:77" x14ac:dyDescent="0.25">
      <c r="BS2756" s="9"/>
      <c r="BT2756" s="9"/>
      <c r="BU2756" s="9"/>
      <c r="BV2756" s="9"/>
      <c r="BW2756" s="9"/>
      <c r="BX2756" s="9"/>
      <c r="BY2756" s="9"/>
    </row>
    <row r="2757" spans="71:77" x14ac:dyDescent="0.25">
      <c r="BS2757" s="9"/>
      <c r="BT2757" s="9"/>
      <c r="BU2757" s="9"/>
      <c r="BV2757" s="9"/>
      <c r="BW2757" s="9"/>
      <c r="BX2757" s="9"/>
      <c r="BY2757" s="9"/>
    </row>
    <row r="2758" spans="71:77" x14ac:dyDescent="0.25">
      <c r="BS2758" s="9"/>
      <c r="BT2758" s="9"/>
      <c r="BU2758" s="9"/>
      <c r="BV2758" s="9"/>
      <c r="BW2758" s="9"/>
      <c r="BX2758" s="9"/>
      <c r="BY2758" s="9"/>
    </row>
    <row r="2759" spans="71:77" x14ac:dyDescent="0.25">
      <c r="BS2759" s="9"/>
      <c r="BT2759" s="9"/>
      <c r="BU2759" s="9"/>
      <c r="BV2759" s="9"/>
      <c r="BW2759" s="9"/>
      <c r="BX2759" s="9"/>
      <c r="BY2759" s="9"/>
    </row>
    <row r="2760" spans="71:77" x14ac:dyDescent="0.25">
      <c r="BS2760" s="9"/>
      <c r="BT2760" s="9"/>
      <c r="BU2760" s="9"/>
      <c r="BV2760" s="9"/>
      <c r="BW2760" s="9"/>
      <c r="BX2760" s="9"/>
      <c r="BY2760" s="9"/>
    </row>
    <row r="2761" spans="71:77" x14ac:dyDescent="0.25">
      <c r="BS2761" s="9"/>
      <c r="BT2761" s="9"/>
      <c r="BU2761" s="9"/>
      <c r="BV2761" s="9"/>
      <c r="BW2761" s="9"/>
      <c r="BX2761" s="9"/>
      <c r="BY2761" s="9"/>
    </row>
    <row r="2762" spans="71:77" x14ac:dyDescent="0.25">
      <c r="BS2762" s="9"/>
      <c r="BT2762" s="9"/>
      <c r="BU2762" s="9"/>
      <c r="BV2762" s="9"/>
      <c r="BW2762" s="9"/>
      <c r="BX2762" s="9"/>
      <c r="BY2762" s="9"/>
    </row>
    <row r="2763" spans="71:77" x14ac:dyDescent="0.25">
      <c r="BS2763" s="9"/>
      <c r="BT2763" s="9"/>
      <c r="BU2763" s="9"/>
      <c r="BV2763" s="9"/>
      <c r="BW2763" s="9"/>
      <c r="BX2763" s="9"/>
      <c r="BY2763" s="9"/>
    </row>
    <row r="2764" spans="71:77" x14ac:dyDescent="0.25">
      <c r="BS2764" s="9"/>
      <c r="BT2764" s="9"/>
      <c r="BU2764" s="9"/>
      <c r="BV2764" s="9"/>
      <c r="BW2764" s="9"/>
      <c r="BX2764" s="9"/>
      <c r="BY2764" s="9"/>
    </row>
    <row r="2765" spans="71:77" x14ac:dyDescent="0.25">
      <c r="BS2765" s="9"/>
      <c r="BT2765" s="9"/>
      <c r="BU2765" s="9"/>
      <c r="BV2765" s="9"/>
      <c r="BW2765" s="9"/>
      <c r="BX2765" s="9"/>
      <c r="BY2765" s="9"/>
    </row>
    <row r="2766" spans="71:77" x14ac:dyDescent="0.25">
      <c r="BS2766" s="9"/>
      <c r="BT2766" s="9"/>
      <c r="BU2766" s="9"/>
      <c r="BV2766" s="9"/>
      <c r="BW2766" s="9"/>
      <c r="BX2766" s="9"/>
      <c r="BY2766" s="9"/>
    </row>
    <row r="2767" spans="71:77" x14ac:dyDescent="0.25">
      <c r="BS2767" s="9"/>
      <c r="BT2767" s="9"/>
      <c r="BU2767" s="9"/>
      <c r="BV2767" s="9"/>
      <c r="BW2767" s="9"/>
      <c r="BX2767" s="9"/>
      <c r="BY2767" s="9"/>
    </row>
    <row r="2768" spans="71:77" x14ac:dyDescent="0.25">
      <c r="BS2768" s="9"/>
      <c r="BT2768" s="9"/>
      <c r="BU2768" s="9"/>
      <c r="BV2768" s="9"/>
      <c r="BW2768" s="9"/>
      <c r="BX2768" s="9"/>
      <c r="BY2768" s="9"/>
    </row>
    <row r="2769" spans="71:77" x14ac:dyDescent="0.25">
      <c r="BS2769" s="9"/>
      <c r="BT2769" s="9"/>
      <c r="BU2769" s="9"/>
      <c r="BV2769" s="9"/>
      <c r="BW2769" s="9"/>
      <c r="BX2769" s="9"/>
      <c r="BY2769" s="9"/>
    </row>
    <row r="2770" spans="71:77" x14ac:dyDescent="0.25">
      <c r="BS2770" s="9"/>
      <c r="BT2770" s="9"/>
      <c r="BU2770" s="9"/>
      <c r="BV2770" s="9"/>
      <c r="BW2770" s="9"/>
      <c r="BX2770" s="9"/>
      <c r="BY2770" s="9"/>
    </row>
    <row r="2771" spans="71:77" x14ac:dyDescent="0.25">
      <c r="BS2771" s="9"/>
      <c r="BT2771" s="9"/>
      <c r="BU2771" s="9"/>
      <c r="BV2771" s="9"/>
      <c r="BW2771" s="9"/>
      <c r="BX2771" s="9"/>
      <c r="BY2771" s="9"/>
    </row>
    <row r="2772" spans="71:77" x14ac:dyDescent="0.25">
      <c r="BS2772" s="9"/>
      <c r="BT2772" s="9"/>
      <c r="BU2772" s="9"/>
      <c r="BV2772" s="9"/>
      <c r="BW2772" s="9"/>
      <c r="BX2772" s="9"/>
      <c r="BY2772" s="9"/>
    </row>
    <row r="2773" spans="71:77" x14ac:dyDescent="0.25">
      <c r="BS2773" s="9"/>
      <c r="BT2773" s="9"/>
      <c r="BU2773" s="9"/>
      <c r="BV2773" s="9"/>
      <c r="BW2773" s="9"/>
      <c r="BX2773" s="9"/>
      <c r="BY2773" s="9"/>
    </row>
    <row r="2774" spans="71:77" x14ac:dyDescent="0.25">
      <c r="BS2774" s="9"/>
      <c r="BT2774" s="9"/>
      <c r="BU2774" s="9"/>
      <c r="BV2774" s="9"/>
      <c r="BW2774" s="9"/>
      <c r="BX2774" s="9"/>
      <c r="BY2774" s="9"/>
    </row>
    <row r="2775" spans="71:77" x14ac:dyDescent="0.25">
      <c r="BS2775" s="9"/>
      <c r="BT2775" s="9"/>
      <c r="BU2775" s="9"/>
      <c r="BV2775" s="9"/>
      <c r="BW2775" s="9"/>
      <c r="BX2775" s="9"/>
      <c r="BY2775" s="9"/>
    </row>
    <row r="2776" spans="71:77" x14ac:dyDescent="0.25">
      <c r="BS2776" s="9"/>
      <c r="BT2776" s="9"/>
      <c r="BU2776" s="9"/>
      <c r="BV2776" s="9"/>
      <c r="BW2776" s="9"/>
      <c r="BX2776" s="9"/>
      <c r="BY2776" s="9"/>
    </row>
    <row r="2777" spans="71:77" x14ac:dyDescent="0.25">
      <c r="BS2777" s="9"/>
      <c r="BT2777" s="9"/>
      <c r="BU2777" s="9"/>
      <c r="BV2777" s="9"/>
      <c r="BW2777" s="9"/>
      <c r="BX2777" s="9"/>
      <c r="BY2777" s="9"/>
    </row>
    <row r="2778" spans="71:77" x14ac:dyDescent="0.25">
      <c r="BS2778" s="9"/>
      <c r="BT2778" s="9"/>
      <c r="BU2778" s="9"/>
      <c r="BV2778" s="9"/>
      <c r="BW2778" s="9"/>
      <c r="BX2778" s="9"/>
      <c r="BY2778" s="9"/>
    </row>
    <row r="2779" spans="71:77" x14ac:dyDescent="0.25">
      <c r="BS2779" s="9"/>
      <c r="BT2779" s="9"/>
      <c r="BU2779" s="9"/>
      <c r="BV2779" s="9"/>
      <c r="BW2779" s="9"/>
      <c r="BX2779" s="9"/>
      <c r="BY2779" s="9"/>
    </row>
    <row r="2780" spans="71:77" x14ac:dyDescent="0.25">
      <c r="BS2780" s="9"/>
      <c r="BT2780" s="9"/>
      <c r="BU2780" s="9"/>
      <c r="BV2780" s="9"/>
      <c r="BW2780" s="9"/>
      <c r="BX2780" s="9"/>
      <c r="BY2780" s="9"/>
    </row>
    <row r="2781" spans="71:77" x14ac:dyDescent="0.25">
      <c r="BS2781" s="9"/>
      <c r="BT2781" s="9"/>
      <c r="BU2781" s="9"/>
      <c r="BV2781" s="9"/>
      <c r="BW2781" s="9"/>
      <c r="BX2781" s="9"/>
      <c r="BY2781" s="9"/>
    </row>
    <row r="2782" spans="71:77" x14ac:dyDescent="0.25">
      <c r="BS2782" s="9"/>
      <c r="BT2782" s="9"/>
      <c r="BU2782" s="9"/>
      <c r="BV2782" s="9"/>
      <c r="BW2782" s="9"/>
      <c r="BX2782" s="9"/>
      <c r="BY2782" s="9"/>
    </row>
    <row r="2783" spans="71:77" x14ac:dyDescent="0.25">
      <c r="BS2783" s="9"/>
      <c r="BT2783" s="9"/>
      <c r="BU2783" s="9"/>
      <c r="BV2783" s="9"/>
      <c r="BW2783" s="9"/>
      <c r="BX2783" s="9"/>
      <c r="BY2783" s="9"/>
    </row>
    <row r="2784" spans="71:77" x14ac:dyDescent="0.25">
      <c r="BS2784" s="9"/>
      <c r="BT2784" s="9"/>
      <c r="BU2784" s="9"/>
      <c r="BV2784" s="9"/>
      <c r="BW2784" s="9"/>
      <c r="BX2784" s="9"/>
      <c r="BY2784" s="9"/>
    </row>
    <row r="2785" spans="71:77" x14ac:dyDescent="0.25">
      <c r="BS2785" s="9"/>
      <c r="BT2785" s="9"/>
      <c r="BU2785" s="9"/>
      <c r="BV2785" s="9"/>
      <c r="BW2785" s="9"/>
      <c r="BX2785" s="9"/>
      <c r="BY2785" s="9"/>
    </row>
    <row r="2786" spans="71:77" x14ac:dyDescent="0.25">
      <c r="BS2786" s="9"/>
      <c r="BT2786" s="9"/>
      <c r="BU2786" s="9"/>
      <c r="BV2786" s="9"/>
      <c r="BW2786" s="9"/>
      <c r="BX2786" s="9"/>
      <c r="BY2786" s="9"/>
    </row>
    <row r="2787" spans="71:77" x14ac:dyDescent="0.25">
      <c r="BS2787" s="9"/>
      <c r="BT2787" s="9"/>
      <c r="BU2787" s="9"/>
      <c r="BV2787" s="9"/>
      <c r="BW2787" s="9"/>
      <c r="BX2787" s="9"/>
      <c r="BY2787" s="9"/>
    </row>
    <row r="2788" spans="71:77" x14ac:dyDescent="0.25">
      <c r="BS2788" s="9"/>
      <c r="BT2788" s="9"/>
      <c r="BU2788" s="9"/>
      <c r="BV2788" s="9"/>
      <c r="BW2788" s="9"/>
      <c r="BX2788" s="9"/>
      <c r="BY2788" s="9"/>
    </row>
    <row r="2789" spans="71:77" x14ac:dyDescent="0.25">
      <c r="BS2789" s="9"/>
      <c r="BT2789" s="9"/>
      <c r="BU2789" s="9"/>
      <c r="BV2789" s="9"/>
      <c r="BW2789" s="9"/>
      <c r="BX2789" s="9"/>
      <c r="BY2789" s="9"/>
    </row>
    <row r="2790" spans="71:77" x14ac:dyDescent="0.25">
      <c r="BS2790" s="9"/>
      <c r="BT2790" s="9"/>
      <c r="BU2790" s="9"/>
      <c r="BV2790" s="9"/>
      <c r="BW2790" s="9"/>
      <c r="BX2790" s="9"/>
      <c r="BY2790" s="9"/>
    </row>
    <row r="2791" spans="71:77" x14ac:dyDescent="0.25">
      <c r="BS2791" s="9"/>
      <c r="BT2791" s="9"/>
      <c r="BU2791" s="9"/>
      <c r="BV2791" s="9"/>
      <c r="BW2791" s="9"/>
      <c r="BX2791" s="9"/>
      <c r="BY2791" s="9"/>
    </row>
    <row r="2792" spans="71:77" x14ac:dyDescent="0.25">
      <c r="BS2792" s="9"/>
      <c r="BT2792" s="9"/>
      <c r="BU2792" s="9"/>
      <c r="BV2792" s="9"/>
      <c r="BW2792" s="9"/>
      <c r="BX2792" s="9"/>
      <c r="BY2792" s="9"/>
    </row>
    <row r="2793" spans="71:77" x14ac:dyDescent="0.25">
      <c r="BS2793" s="9"/>
      <c r="BT2793" s="9"/>
      <c r="BU2793" s="9"/>
      <c r="BV2793" s="9"/>
      <c r="BW2793" s="9"/>
      <c r="BX2793" s="9"/>
      <c r="BY2793" s="9"/>
    </row>
    <row r="2794" spans="71:77" x14ac:dyDescent="0.25">
      <c r="BS2794" s="9"/>
      <c r="BT2794" s="9"/>
      <c r="BU2794" s="9"/>
      <c r="BV2794" s="9"/>
      <c r="BW2794" s="9"/>
      <c r="BX2794" s="9"/>
      <c r="BY2794" s="9"/>
    </row>
    <row r="2795" spans="71:77" x14ac:dyDescent="0.25">
      <c r="BS2795" s="9"/>
      <c r="BT2795" s="9"/>
      <c r="BU2795" s="9"/>
      <c r="BV2795" s="9"/>
      <c r="BW2795" s="9"/>
      <c r="BX2795" s="9"/>
      <c r="BY2795" s="9"/>
    </row>
    <row r="2796" spans="71:77" x14ac:dyDescent="0.25">
      <c r="BS2796" s="9"/>
      <c r="BT2796" s="9"/>
      <c r="BU2796" s="9"/>
      <c r="BV2796" s="9"/>
      <c r="BW2796" s="9"/>
      <c r="BX2796" s="9"/>
      <c r="BY2796" s="9"/>
    </row>
    <row r="2797" spans="71:77" x14ac:dyDescent="0.25">
      <c r="BS2797" s="9"/>
      <c r="BT2797" s="9"/>
      <c r="BU2797" s="9"/>
      <c r="BV2797" s="9"/>
      <c r="BW2797" s="9"/>
      <c r="BX2797" s="9"/>
      <c r="BY2797" s="9"/>
    </row>
    <row r="2798" spans="71:77" x14ac:dyDescent="0.25">
      <c r="BS2798" s="9"/>
      <c r="BT2798" s="9"/>
      <c r="BU2798" s="9"/>
      <c r="BV2798" s="9"/>
      <c r="BW2798" s="9"/>
      <c r="BX2798" s="9"/>
      <c r="BY2798" s="9"/>
    </row>
    <row r="2799" spans="71:77" x14ac:dyDescent="0.25">
      <c r="BS2799" s="9"/>
      <c r="BT2799" s="9"/>
      <c r="BU2799" s="9"/>
      <c r="BV2799" s="9"/>
      <c r="BW2799" s="9"/>
      <c r="BX2799" s="9"/>
      <c r="BY2799" s="9"/>
    </row>
    <row r="2800" spans="71:77" x14ac:dyDescent="0.25">
      <c r="BS2800" s="9"/>
      <c r="BT2800" s="9"/>
      <c r="BU2800" s="9"/>
      <c r="BV2800" s="9"/>
      <c r="BW2800" s="9"/>
      <c r="BX2800" s="9"/>
      <c r="BY2800" s="9"/>
    </row>
    <row r="2801" spans="71:77" x14ac:dyDescent="0.25">
      <c r="BS2801" s="9"/>
      <c r="BT2801" s="9"/>
      <c r="BU2801" s="9"/>
      <c r="BV2801" s="9"/>
      <c r="BW2801" s="9"/>
      <c r="BX2801" s="9"/>
      <c r="BY2801" s="9"/>
    </row>
    <row r="2802" spans="71:77" x14ac:dyDescent="0.25">
      <c r="BS2802" s="9"/>
      <c r="BT2802" s="9"/>
      <c r="BU2802" s="9"/>
      <c r="BV2802" s="9"/>
      <c r="BW2802" s="9"/>
      <c r="BX2802" s="9"/>
      <c r="BY2802" s="9"/>
    </row>
    <row r="2803" spans="71:77" x14ac:dyDescent="0.25">
      <c r="BS2803" s="9"/>
      <c r="BT2803" s="9"/>
      <c r="BU2803" s="9"/>
      <c r="BV2803" s="9"/>
      <c r="BW2803" s="9"/>
      <c r="BX2803" s="9"/>
      <c r="BY2803" s="9"/>
    </row>
    <row r="2804" spans="71:77" x14ac:dyDescent="0.25">
      <c r="BS2804" s="9"/>
      <c r="BT2804" s="9"/>
      <c r="BU2804" s="9"/>
      <c r="BV2804" s="9"/>
      <c r="BW2804" s="9"/>
      <c r="BX2804" s="9"/>
      <c r="BY2804" s="9"/>
    </row>
    <row r="2805" spans="71:77" x14ac:dyDescent="0.25">
      <c r="BS2805" s="9"/>
      <c r="BT2805" s="9"/>
      <c r="BU2805" s="9"/>
      <c r="BV2805" s="9"/>
      <c r="BW2805" s="9"/>
      <c r="BX2805" s="9"/>
      <c r="BY2805" s="9"/>
    </row>
    <row r="2806" spans="71:77" x14ac:dyDescent="0.25">
      <c r="BS2806" s="9"/>
      <c r="BT2806" s="9"/>
      <c r="BU2806" s="9"/>
      <c r="BV2806" s="9"/>
      <c r="BW2806" s="9"/>
      <c r="BX2806" s="9"/>
      <c r="BY2806" s="9"/>
    </row>
    <row r="2807" spans="71:77" x14ac:dyDescent="0.25">
      <c r="BS2807" s="9"/>
      <c r="BT2807" s="9"/>
      <c r="BU2807" s="9"/>
      <c r="BV2807" s="9"/>
      <c r="BW2807" s="9"/>
      <c r="BX2807" s="9"/>
      <c r="BY2807" s="9"/>
    </row>
    <row r="2808" spans="71:77" x14ac:dyDescent="0.25">
      <c r="BS2808" s="9"/>
      <c r="BT2808" s="9"/>
      <c r="BU2808" s="9"/>
      <c r="BV2808" s="9"/>
      <c r="BW2808" s="9"/>
      <c r="BX2808" s="9"/>
      <c r="BY2808" s="9"/>
    </row>
    <row r="2809" spans="71:77" x14ac:dyDescent="0.25">
      <c r="BS2809" s="9"/>
      <c r="BT2809" s="9"/>
      <c r="BU2809" s="9"/>
      <c r="BV2809" s="9"/>
      <c r="BW2809" s="9"/>
      <c r="BX2809" s="9"/>
      <c r="BY2809" s="9"/>
    </row>
    <row r="2810" spans="71:77" x14ac:dyDescent="0.25">
      <c r="BS2810" s="9"/>
      <c r="BT2810" s="9"/>
      <c r="BU2810" s="9"/>
      <c r="BV2810" s="9"/>
      <c r="BW2810" s="9"/>
      <c r="BX2810" s="9"/>
      <c r="BY2810" s="9"/>
    </row>
    <row r="2811" spans="71:77" x14ac:dyDescent="0.25">
      <c r="BS2811" s="9"/>
      <c r="BT2811" s="9"/>
      <c r="BU2811" s="9"/>
      <c r="BV2811" s="9"/>
      <c r="BW2811" s="9"/>
      <c r="BX2811" s="9"/>
      <c r="BY2811" s="9"/>
    </row>
    <row r="2812" spans="71:77" x14ac:dyDescent="0.25">
      <c r="BS2812" s="9"/>
      <c r="BT2812" s="9"/>
      <c r="BU2812" s="9"/>
      <c r="BV2812" s="9"/>
      <c r="BW2812" s="9"/>
      <c r="BX2812" s="9"/>
      <c r="BY2812" s="9"/>
    </row>
    <row r="2813" spans="71:77" x14ac:dyDescent="0.25">
      <c r="BS2813" s="9"/>
      <c r="BT2813" s="9"/>
      <c r="BU2813" s="9"/>
      <c r="BV2813" s="9"/>
      <c r="BW2813" s="9"/>
      <c r="BX2813" s="9"/>
      <c r="BY2813" s="9"/>
    </row>
    <row r="2814" spans="71:77" x14ac:dyDescent="0.25">
      <c r="BS2814" s="9"/>
      <c r="BT2814" s="9"/>
      <c r="BU2814" s="9"/>
      <c r="BV2814" s="9"/>
      <c r="BW2814" s="9"/>
      <c r="BX2814" s="9"/>
      <c r="BY2814" s="9"/>
    </row>
    <row r="2815" spans="71:77" x14ac:dyDescent="0.25">
      <c r="BS2815" s="9"/>
      <c r="BT2815" s="9"/>
      <c r="BU2815" s="9"/>
      <c r="BV2815" s="9"/>
      <c r="BW2815" s="9"/>
      <c r="BX2815" s="9"/>
      <c r="BY2815" s="9"/>
    </row>
    <row r="2816" spans="71:77" x14ac:dyDescent="0.25">
      <c r="BS2816" s="9"/>
      <c r="BT2816" s="9"/>
      <c r="BU2816" s="9"/>
      <c r="BV2816" s="9"/>
      <c r="BW2816" s="9"/>
      <c r="BX2816" s="9"/>
      <c r="BY2816" s="9"/>
    </row>
    <row r="2817" spans="71:77" x14ac:dyDescent="0.25">
      <c r="BS2817" s="9"/>
      <c r="BT2817" s="9"/>
      <c r="BU2817" s="9"/>
      <c r="BV2817" s="9"/>
      <c r="BW2817" s="9"/>
      <c r="BX2817" s="9"/>
      <c r="BY2817" s="9"/>
    </row>
    <row r="2818" spans="71:77" x14ac:dyDescent="0.25">
      <c r="BS2818" s="9"/>
      <c r="BT2818" s="9"/>
      <c r="BU2818" s="9"/>
      <c r="BV2818" s="9"/>
      <c r="BW2818" s="9"/>
      <c r="BX2818" s="9"/>
      <c r="BY2818" s="9"/>
    </row>
    <row r="2819" spans="71:77" x14ac:dyDescent="0.25">
      <c r="BS2819" s="9"/>
      <c r="BT2819" s="9"/>
      <c r="BU2819" s="9"/>
      <c r="BV2819" s="9"/>
      <c r="BW2819" s="9"/>
      <c r="BX2819" s="9"/>
      <c r="BY2819" s="9"/>
    </row>
    <row r="2820" spans="71:77" x14ac:dyDescent="0.25">
      <c r="BS2820" s="9"/>
      <c r="BT2820" s="9"/>
      <c r="BU2820" s="9"/>
      <c r="BV2820" s="9"/>
      <c r="BW2820" s="9"/>
      <c r="BX2820" s="9"/>
      <c r="BY2820" s="9"/>
    </row>
    <row r="2821" spans="71:77" x14ac:dyDescent="0.25">
      <c r="BS2821" s="9"/>
      <c r="BT2821" s="9"/>
      <c r="BU2821" s="9"/>
      <c r="BV2821" s="9"/>
      <c r="BW2821" s="9"/>
      <c r="BX2821" s="9"/>
      <c r="BY2821" s="9"/>
    </row>
    <row r="2822" spans="71:77" x14ac:dyDescent="0.25">
      <c r="BS2822" s="9"/>
      <c r="BT2822" s="9"/>
      <c r="BU2822" s="9"/>
      <c r="BV2822" s="9"/>
      <c r="BW2822" s="9"/>
      <c r="BX2822" s="9"/>
      <c r="BY2822" s="9"/>
    </row>
    <row r="2823" spans="71:77" x14ac:dyDescent="0.25">
      <c r="BS2823" s="9"/>
      <c r="BT2823" s="9"/>
      <c r="BU2823" s="9"/>
      <c r="BV2823" s="9"/>
      <c r="BW2823" s="9"/>
      <c r="BX2823" s="9"/>
      <c r="BY2823" s="9"/>
    </row>
    <row r="2824" spans="71:77" x14ac:dyDescent="0.25">
      <c r="BS2824" s="9"/>
      <c r="BT2824" s="9"/>
      <c r="BU2824" s="9"/>
      <c r="BV2824" s="9"/>
      <c r="BW2824" s="9"/>
      <c r="BX2824" s="9"/>
      <c r="BY2824" s="9"/>
    </row>
    <row r="2825" spans="71:77" x14ac:dyDescent="0.25">
      <c r="BS2825" s="9"/>
      <c r="BT2825" s="9"/>
      <c r="BU2825" s="9"/>
      <c r="BV2825" s="9"/>
      <c r="BW2825" s="9"/>
      <c r="BX2825" s="9"/>
      <c r="BY2825" s="9"/>
    </row>
    <row r="2826" spans="71:77" x14ac:dyDescent="0.25">
      <c r="BS2826" s="9"/>
      <c r="BT2826" s="9"/>
      <c r="BU2826" s="9"/>
      <c r="BV2826" s="9"/>
      <c r="BW2826" s="9"/>
      <c r="BX2826" s="9"/>
      <c r="BY2826" s="9"/>
    </row>
    <row r="2827" spans="71:77" x14ac:dyDescent="0.25">
      <c r="BS2827" s="9"/>
      <c r="BT2827" s="9"/>
      <c r="BU2827" s="9"/>
      <c r="BV2827" s="9"/>
      <c r="BW2827" s="9"/>
      <c r="BX2827" s="9"/>
      <c r="BY2827" s="9"/>
    </row>
    <row r="2828" spans="71:77" x14ac:dyDescent="0.25">
      <c r="BS2828" s="9"/>
      <c r="BT2828" s="9"/>
      <c r="BU2828" s="9"/>
      <c r="BV2828" s="9"/>
      <c r="BW2828" s="9"/>
      <c r="BX2828" s="9"/>
      <c r="BY2828" s="9"/>
    </row>
    <row r="2829" spans="71:77" x14ac:dyDescent="0.25">
      <c r="BS2829" s="9"/>
      <c r="BT2829" s="9"/>
      <c r="BU2829" s="9"/>
      <c r="BV2829" s="9"/>
      <c r="BW2829" s="9"/>
      <c r="BX2829" s="9"/>
      <c r="BY2829" s="9"/>
    </row>
    <row r="2830" spans="71:77" x14ac:dyDescent="0.25">
      <c r="BS2830" s="9"/>
      <c r="BT2830" s="9"/>
      <c r="BU2830" s="9"/>
      <c r="BV2830" s="9"/>
      <c r="BW2830" s="9"/>
      <c r="BX2830" s="9"/>
      <c r="BY2830" s="9"/>
    </row>
    <row r="2831" spans="71:77" x14ac:dyDescent="0.25">
      <c r="BS2831" s="9"/>
      <c r="BT2831" s="9"/>
      <c r="BU2831" s="9"/>
      <c r="BV2831" s="9"/>
      <c r="BW2831" s="9"/>
      <c r="BX2831" s="9"/>
      <c r="BY2831" s="9"/>
    </row>
    <row r="2832" spans="71:77" x14ac:dyDescent="0.25">
      <c r="BS2832" s="9"/>
      <c r="BT2832" s="9"/>
      <c r="BU2832" s="9"/>
      <c r="BV2832" s="9"/>
      <c r="BW2832" s="9"/>
      <c r="BX2832" s="9"/>
      <c r="BY2832" s="9"/>
    </row>
    <row r="2833" spans="71:77" x14ac:dyDescent="0.25">
      <c r="BS2833" s="9"/>
      <c r="BT2833" s="9"/>
      <c r="BU2833" s="9"/>
      <c r="BV2833" s="9"/>
      <c r="BW2833" s="9"/>
      <c r="BX2833" s="9"/>
      <c r="BY2833" s="9"/>
    </row>
    <row r="2834" spans="71:77" x14ac:dyDescent="0.25">
      <c r="BS2834" s="9"/>
      <c r="BT2834" s="9"/>
      <c r="BU2834" s="9"/>
      <c r="BV2834" s="9"/>
      <c r="BW2834" s="9"/>
      <c r="BX2834" s="9"/>
      <c r="BY2834" s="9"/>
    </row>
    <row r="2835" spans="71:77" x14ac:dyDescent="0.25">
      <c r="BS2835" s="9"/>
      <c r="BT2835" s="9"/>
      <c r="BU2835" s="9"/>
      <c r="BV2835" s="9"/>
      <c r="BW2835" s="9"/>
      <c r="BX2835" s="9"/>
      <c r="BY2835" s="9"/>
    </row>
    <row r="2836" spans="71:77" x14ac:dyDescent="0.25">
      <c r="BS2836" s="9"/>
      <c r="BT2836" s="9"/>
      <c r="BU2836" s="9"/>
      <c r="BV2836" s="9"/>
      <c r="BW2836" s="9"/>
      <c r="BX2836" s="9"/>
      <c r="BY2836" s="9"/>
    </row>
    <row r="2837" spans="71:77" x14ac:dyDescent="0.25">
      <c r="BS2837" s="9"/>
      <c r="BT2837" s="9"/>
      <c r="BU2837" s="9"/>
      <c r="BV2837" s="9"/>
      <c r="BW2837" s="9"/>
      <c r="BX2837" s="9"/>
      <c r="BY2837" s="9"/>
    </row>
    <row r="2838" spans="71:77" x14ac:dyDescent="0.25">
      <c r="BS2838" s="9"/>
      <c r="BT2838" s="9"/>
      <c r="BU2838" s="9"/>
      <c r="BV2838" s="9"/>
      <c r="BW2838" s="9"/>
      <c r="BX2838" s="9"/>
      <c r="BY2838" s="9"/>
    </row>
    <row r="2839" spans="71:77" x14ac:dyDescent="0.25">
      <c r="BS2839" s="9"/>
      <c r="BT2839" s="9"/>
      <c r="BU2839" s="9"/>
      <c r="BV2839" s="9"/>
      <c r="BW2839" s="9"/>
      <c r="BX2839" s="9"/>
      <c r="BY2839" s="9"/>
    </row>
    <row r="2840" spans="71:77" x14ac:dyDescent="0.25">
      <c r="BS2840" s="9"/>
      <c r="BT2840" s="9"/>
      <c r="BU2840" s="9"/>
      <c r="BV2840" s="9"/>
      <c r="BW2840" s="9"/>
      <c r="BX2840" s="9"/>
      <c r="BY2840" s="9"/>
    </row>
    <row r="2841" spans="71:77" x14ac:dyDescent="0.25">
      <c r="BS2841" s="9"/>
      <c r="BT2841" s="9"/>
      <c r="BU2841" s="9"/>
      <c r="BV2841" s="9"/>
      <c r="BW2841" s="9"/>
      <c r="BX2841" s="9"/>
      <c r="BY2841" s="9"/>
    </row>
    <row r="2842" spans="71:77" x14ac:dyDescent="0.25">
      <c r="BS2842" s="9"/>
      <c r="BT2842" s="9"/>
      <c r="BU2842" s="9"/>
      <c r="BV2842" s="9"/>
      <c r="BW2842" s="9"/>
      <c r="BX2842" s="9"/>
      <c r="BY2842" s="9"/>
    </row>
    <row r="2843" spans="71:77" x14ac:dyDescent="0.25">
      <c r="BS2843" s="9"/>
      <c r="BT2843" s="9"/>
      <c r="BU2843" s="9"/>
      <c r="BV2843" s="9"/>
      <c r="BW2843" s="9"/>
      <c r="BX2843" s="9"/>
      <c r="BY2843" s="9"/>
    </row>
    <row r="2844" spans="71:77" x14ac:dyDescent="0.25">
      <c r="BS2844" s="9"/>
      <c r="BT2844" s="9"/>
      <c r="BU2844" s="9"/>
      <c r="BV2844" s="9"/>
      <c r="BW2844" s="9"/>
      <c r="BX2844" s="9"/>
      <c r="BY2844" s="9"/>
    </row>
    <row r="2845" spans="71:77" x14ac:dyDescent="0.25">
      <c r="BS2845" s="9"/>
      <c r="BT2845" s="9"/>
      <c r="BU2845" s="9"/>
      <c r="BV2845" s="9"/>
      <c r="BW2845" s="9"/>
      <c r="BX2845" s="9"/>
      <c r="BY2845" s="9"/>
    </row>
    <row r="2846" spans="71:77" x14ac:dyDescent="0.25">
      <c r="BS2846" s="9"/>
      <c r="BT2846" s="9"/>
      <c r="BU2846" s="9"/>
      <c r="BV2846" s="9"/>
      <c r="BW2846" s="9"/>
      <c r="BX2846" s="9"/>
      <c r="BY2846" s="9"/>
    </row>
    <row r="2847" spans="71:77" x14ac:dyDescent="0.25">
      <c r="BS2847" s="9"/>
      <c r="BT2847" s="9"/>
      <c r="BU2847" s="9"/>
      <c r="BV2847" s="9"/>
      <c r="BW2847" s="9"/>
      <c r="BX2847" s="9"/>
      <c r="BY2847" s="9"/>
    </row>
    <row r="2848" spans="71:77" x14ac:dyDescent="0.25">
      <c r="BS2848" s="9"/>
      <c r="BT2848" s="9"/>
      <c r="BU2848" s="9"/>
      <c r="BV2848" s="9"/>
      <c r="BW2848" s="9"/>
      <c r="BX2848" s="9"/>
      <c r="BY2848" s="9"/>
    </row>
    <row r="2849" spans="71:77" x14ac:dyDescent="0.25">
      <c r="BS2849" s="9"/>
      <c r="BT2849" s="9"/>
      <c r="BU2849" s="9"/>
      <c r="BV2849" s="9"/>
      <c r="BW2849" s="9"/>
      <c r="BX2849" s="9"/>
      <c r="BY2849" s="9"/>
    </row>
    <row r="2850" spans="71:77" x14ac:dyDescent="0.25">
      <c r="BS2850" s="9"/>
      <c r="BT2850" s="9"/>
      <c r="BU2850" s="9"/>
      <c r="BV2850" s="9"/>
      <c r="BW2850" s="9"/>
      <c r="BX2850" s="9"/>
      <c r="BY2850" s="9"/>
    </row>
    <row r="2851" spans="71:77" x14ac:dyDescent="0.25">
      <c r="BS2851" s="9"/>
      <c r="BT2851" s="9"/>
      <c r="BU2851" s="9"/>
      <c r="BV2851" s="9"/>
      <c r="BW2851" s="9"/>
      <c r="BX2851" s="9"/>
      <c r="BY2851" s="9"/>
    </row>
    <row r="2852" spans="71:77" x14ac:dyDescent="0.25">
      <c r="BS2852" s="9"/>
      <c r="BT2852" s="9"/>
      <c r="BU2852" s="9"/>
      <c r="BV2852" s="9"/>
      <c r="BW2852" s="9"/>
      <c r="BX2852" s="9"/>
      <c r="BY2852" s="9"/>
    </row>
    <row r="2853" spans="71:77" x14ac:dyDescent="0.25">
      <c r="BS2853" s="9"/>
      <c r="BT2853" s="9"/>
      <c r="BU2853" s="9"/>
      <c r="BV2853" s="9"/>
      <c r="BW2853" s="9"/>
      <c r="BX2853" s="9"/>
      <c r="BY2853" s="9"/>
    </row>
    <row r="2854" spans="71:77" x14ac:dyDescent="0.25">
      <c r="BS2854" s="9"/>
      <c r="BT2854" s="9"/>
      <c r="BU2854" s="9"/>
      <c r="BV2854" s="9"/>
      <c r="BW2854" s="9"/>
      <c r="BX2854" s="9"/>
      <c r="BY2854" s="9"/>
    </row>
    <row r="2855" spans="71:77" x14ac:dyDescent="0.25">
      <c r="BS2855" s="9"/>
      <c r="BT2855" s="9"/>
      <c r="BU2855" s="9"/>
      <c r="BV2855" s="9"/>
      <c r="BW2855" s="9"/>
      <c r="BX2855" s="9"/>
      <c r="BY2855" s="9"/>
    </row>
    <row r="2856" spans="71:77" x14ac:dyDescent="0.25">
      <c r="BS2856" s="9"/>
      <c r="BT2856" s="9"/>
      <c r="BU2856" s="9"/>
      <c r="BV2856" s="9"/>
      <c r="BW2856" s="9"/>
      <c r="BX2856" s="9"/>
      <c r="BY2856" s="9"/>
    </row>
    <row r="2857" spans="71:77" x14ac:dyDescent="0.25">
      <c r="BS2857" s="9"/>
      <c r="BT2857" s="9"/>
      <c r="BU2857" s="9"/>
      <c r="BV2857" s="9"/>
      <c r="BW2857" s="9"/>
      <c r="BX2857" s="9"/>
      <c r="BY2857" s="9"/>
    </row>
    <row r="2858" spans="71:77" x14ac:dyDescent="0.25">
      <c r="BS2858" s="9"/>
      <c r="BT2858" s="9"/>
      <c r="BU2858" s="9"/>
      <c r="BV2858" s="9"/>
      <c r="BW2858" s="9"/>
      <c r="BX2858" s="9"/>
      <c r="BY2858" s="9"/>
    </row>
    <row r="2859" spans="71:77" x14ac:dyDescent="0.25">
      <c r="BS2859" s="9"/>
      <c r="BT2859" s="9"/>
      <c r="BU2859" s="9"/>
      <c r="BV2859" s="9"/>
      <c r="BW2859" s="9"/>
      <c r="BX2859" s="9"/>
      <c r="BY2859" s="9"/>
    </row>
    <row r="2860" spans="71:77" x14ac:dyDescent="0.25">
      <c r="BS2860" s="9"/>
      <c r="BT2860" s="9"/>
      <c r="BU2860" s="9"/>
      <c r="BV2860" s="9"/>
      <c r="BW2860" s="9"/>
      <c r="BX2860" s="9"/>
      <c r="BY2860" s="9"/>
    </row>
    <row r="2861" spans="71:77" x14ac:dyDescent="0.25">
      <c r="BS2861" s="9"/>
      <c r="BT2861" s="9"/>
      <c r="BU2861" s="9"/>
      <c r="BV2861" s="9"/>
      <c r="BW2861" s="9"/>
      <c r="BX2861" s="9"/>
      <c r="BY2861" s="9"/>
    </row>
    <row r="2862" spans="71:77" x14ac:dyDescent="0.25">
      <c r="BS2862" s="9"/>
      <c r="BT2862" s="9"/>
      <c r="BU2862" s="9"/>
      <c r="BV2862" s="9"/>
      <c r="BW2862" s="9"/>
      <c r="BX2862" s="9"/>
      <c r="BY2862" s="9"/>
    </row>
    <row r="2863" spans="71:77" x14ac:dyDescent="0.25">
      <c r="BS2863" s="9"/>
      <c r="BT2863" s="9"/>
      <c r="BU2863" s="9"/>
      <c r="BV2863" s="9"/>
      <c r="BW2863" s="9"/>
      <c r="BX2863" s="9"/>
      <c r="BY2863" s="9"/>
    </row>
    <row r="2864" spans="71:77" x14ac:dyDescent="0.25">
      <c r="BS2864" s="9"/>
      <c r="BT2864" s="9"/>
      <c r="BU2864" s="9"/>
      <c r="BV2864" s="9"/>
      <c r="BW2864" s="9"/>
      <c r="BX2864" s="9"/>
      <c r="BY2864" s="9"/>
    </row>
    <row r="2865" spans="71:77" x14ac:dyDescent="0.25">
      <c r="BS2865" s="9"/>
      <c r="BT2865" s="9"/>
      <c r="BU2865" s="9"/>
      <c r="BV2865" s="9"/>
      <c r="BW2865" s="9"/>
      <c r="BX2865" s="9"/>
      <c r="BY2865" s="9"/>
    </row>
    <row r="2866" spans="71:77" x14ac:dyDescent="0.25">
      <c r="BS2866" s="9"/>
      <c r="BT2866" s="9"/>
      <c r="BU2866" s="9"/>
      <c r="BV2866" s="9"/>
      <c r="BW2866" s="9"/>
      <c r="BX2866" s="9"/>
      <c r="BY2866" s="9"/>
    </row>
    <row r="2867" spans="71:77" x14ac:dyDescent="0.25">
      <c r="BS2867" s="9"/>
      <c r="BT2867" s="9"/>
      <c r="BU2867" s="9"/>
      <c r="BV2867" s="9"/>
      <c r="BW2867" s="9"/>
      <c r="BX2867" s="9"/>
      <c r="BY2867" s="9"/>
    </row>
    <row r="2868" spans="71:77" x14ac:dyDescent="0.25">
      <c r="BS2868" s="9"/>
      <c r="BT2868" s="9"/>
      <c r="BU2868" s="9"/>
      <c r="BV2868" s="9"/>
      <c r="BW2868" s="9"/>
      <c r="BX2868" s="9"/>
      <c r="BY2868" s="9"/>
    </row>
    <row r="2869" spans="71:77" x14ac:dyDescent="0.25">
      <c r="BS2869" s="9"/>
      <c r="BT2869" s="9"/>
      <c r="BU2869" s="9"/>
      <c r="BV2869" s="9"/>
      <c r="BW2869" s="9"/>
      <c r="BX2869" s="9"/>
      <c r="BY2869" s="9"/>
    </row>
    <row r="2870" spans="71:77" x14ac:dyDescent="0.25">
      <c r="BS2870" s="9"/>
      <c r="BT2870" s="9"/>
      <c r="BU2870" s="9"/>
      <c r="BV2870" s="9"/>
      <c r="BW2870" s="9"/>
      <c r="BX2870" s="9"/>
      <c r="BY2870" s="9"/>
    </row>
    <row r="2871" spans="71:77" x14ac:dyDescent="0.25">
      <c r="BS2871" s="9"/>
      <c r="BT2871" s="9"/>
      <c r="BU2871" s="9"/>
      <c r="BV2871" s="9"/>
      <c r="BW2871" s="9"/>
      <c r="BX2871" s="9"/>
      <c r="BY2871" s="9"/>
    </row>
    <row r="2872" spans="71:77" x14ac:dyDescent="0.25">
      <c r="BS2872" s="9"/>
      <c r="BT2872" s="9"/>
      <c r="BU2872" s="9"/>
      <c r="BV2872" s="9"/>
      <c r="BW2872" s="9"/>
      <c r="BX2872" s="9"/>
      <c r="BY2872" s="9"/>
    </row>
    <row r="2873" spans="71:77" x14ac:dyDescent="0.25">
      <c r="BS2873" s="9"/>
      <c r="BT2873" s="9"/>
      <c r="BU2873" s="9"/>
      <c r="BV2873" s="9"/>
      <c r="BW2873" s="9"/>
      <c r="BX2873" s="9"/>
      <c r="BY2873" s="9"/>
    </row>
    <row r="2874" spans="71:77" x14ac:dyDescent="0.25">
      <c r="BS2874" s="9"/>
      <c r="BT2874" s="9"/>
      <c r="BU2874" s="9"/>
      <c r="BV2874" s="9"/>
      <c r="BW2874" s="9"/>
      <c r="BX2874" s="9"/>
      <c r="BY2874" s="9"/>
    </row>
    <row r="2875" spans="71:77" x14ac:dyDescent="0.25">
      <c r="BS2875" s="9"/>
      <c r="BT2875" s="9"/>
      <c r="BU2875" s="9"/>
      <c r="BV2875" s="9"/>
      <c r="BW2875" s="9"/>
      <c r="BX2875" s="9"/>
      <c r="BY2875" s="9"/>
    </row>
    <row r="2876" spans="71:77" x14ac:dyDescent="0.25">
      <c r="BS2876" s="9"/>
      <c r="BT2876" s="9"/>
      <c r="BU2876" s="9"/>
      <c r="BV2876" s="9"/>
      <c r="BW2876" s="9"/>
      <c r="BX2876" s="9"/>
      <c r="BY2876" s="9"/>
    </row>
    <row r="2877" spans="71:77" x14ac:dyDescent="0.25">
      <c r="BS2877" s="9"/>
      <c r="BT2877" s="9"/>
      <c r="BU2877" s="9"/>
      <c r="BV2877" s="9"/>
      <c r="BW2877" s="9"/>
      <c r="BX2877" s="9"/>
      <c r="BY2877" s="9"/>
    </row>
    <row r="2878" spans="71:77" x14ac:dyDescent="0.25">
      <c r="BS2878" s="9"/>
      <c r="BT2878" s="9"/>
      <c r="BU2878" s="9"/>
      <c r="BV2878" s="9"/>
      <c r="BW2878" s="9"/>
      <c r="BX2878" s="9"/>
      <c r="BY2878" s="9"/>
    </row>
    <row r="2879" spans="71:77" x14ac:dyDescent="0.25">
      <c r="BS2879" s="9"/>
      <c r="BT2879" s="9"/>
      <c r="BU2879" s="9"/>
      <c r="BV2879" s="9"/>
      <c r="BW2879" s="9"/>
      <c r="BX2879" s="9"/>
      <c r="BY2879" s="9"/>
    </row>
    <row r="2880" spans="71:77" x14ac:dyDescent="0.25">
      <c r="BS2880" s="9"/>
      <c r="BT2880" s="9"/>
      <c r="BU2880" s="9"/>
      <c r="BV2880" s="9"/>
      <c r="BW2880" s="9"/>
      <c r="BX2880" s="9"/>
      <c r="BY2880" s="9"/>
    </row>
    <row r="2881" spans="71:77" x14ac:dyDescent="0.25">
      <c r="BS2881" s="9"/>
      <c r="BT2881" s="9"/>
      <c r="BU2881" s="9"/>
      <c r="BV2881" s="9"/>
      <c r="BW2881" s="9"/>
      <c r="BX2881" s="9"/>
      <c r="BY2881" s="9"/>
    </row>
    <row r="2882" spans="71:77" x14ac:dyDescent="0.25">
      <c r="BS2882" s="9"/>
      <c r="BT2882" s="9"/>
      <c r="BU2882" s="9"/>
      <c r="BV2882" s="9"/>
      <c r="BW2882" s="9"/>
      <c r="BX2882" s="9"/>
      <c r="BY2882" s="9"/>
    </row>
    <row r="2883" spans="71:77" x14ac:dyDescent="0.25">
      <c r="BS2883" s="9"/>
      <c r="BT2883" s="9"/>
      <c r="BU2883" s="9"/>
      <c r="BV2883" s="9"/>
      <c r="BW2883" s="9"/>
      <c r="BX2883" s="9"/>
      <c r="BY2883" s="9"/>
    </row>
    <row r="2884" spans="71:77" x14ac:dyDescent="0.25">
      <c r="BS2884" s="9"/>
      <c r="BT2884" s="9"/>
      <c r="BU2884" s="9"/>
      <c r="BV2884" s="9"/>
      <c r="BW2884" s="9"/>
      <c r="BX2884" s="9"/>
      <c r="BY2884" s="9"/>
    </row>
    <row r="2885" spans="71:77" x14ac:dyDescent="0.25">
      <c r="BS2885" s="9"/>
      <c r="BT2885" s="9"/>
      <c r="BU2885" s="9"/>
      <c r="BV2885" s="9"/>
      <c r="BW2885" s="9"/>
      <c r="BX2885" s="9"/>
      <c r="BY2885" s="9"/>
    </row>
    <row r="2886" spans="71:77" x14ac:dyDescent="0.25">
      <c r="BS2886" s="9"/>
      <c r="BT2886" s="9"/>
      <c r="BU2886" s="9"/>
      <c r="BV2886" s="9"/>
      <c r="BW2886" s="9"/>
      <c r="BX2886" s="9"/>
      <c r="BY2886" s="9"/>
    </row>
    <row r="2887" spans="71:77" x14ac:dyDescent="0.25">
      <c r="BS2887" s="9"/>
      <c r="BT2887" s="9"/>
      <c r="BU2887" s="9"/>
      <c r="BV2887" s="9"/>
      <c r="BW2887" s="9"/>
      <c r="BX2887" s="9"/>
      <c r="BY2887" s="9"/>
    </row>
    <row r="2888" spans="71:77" x14ac:dyDescent="0.25">
      <c r="BS2888" s="9"/>
      <c r="BT2888" s="9"/>
      <c r="BU2888" s="9"/>
      <c r="BV2888" s="9"/>
      <c r="BW2888" s="9"/>
      <c r="BX2888" s="9"/>
      <c r="BY2888" s="9"/>
    </row>
    <row r="2889" spans="71:77" x14ac:dyDescent="0.25">
      <c r="BS2889" s="9"/>
      <c r="BT2889" s="9"/>
      <c r="BU2889" s="9"/>
      <c r="BV2889" s="9"/>
      <c r="BW2889" s="9"/>
      <c r="BX2889" s="9"/>
      <c r="BY2889" s="9"/>
    </row>
    <row r="2890" spans="71:77" x14ac:dyDescent="0.25">
      <c r="BS2890" s="9"/>
      <c r="BT2890" s="9"/>
      <c r="BU2890" s="9"/>
      <c r="BV2890" s="9"/>
      <c r="BW2890" s="9"/>
      <c r="BX2890" s="9"/>
      <c r="BY2890" s="9"/>
    </row>
    <row r="2891" spans="71:77" x14ac:dyDescent="0.25">
      <c r="BS2891" s="9"/>
      <c r="BT2891" s="9"/>
      <c r="BU2891" s="9"/>
      <c r="BV2891" s="9"/>
      <c r="BW2891" s="9"/>
      <c r="BX2891" s="9"/>
      <c r="BY2891" s="9"/>
    </row>
    <row r="2892" spans="71:77" x14ac:dyDescent="0.25">
      <c r="BS2892" s="9"/>
      <c r="BT2892" s="9"/>
      <c r="BU2892" s="9"/>
      <c r="BV2892" s="9"/>
      <c r="BW2892" s="9"/>
      <c r="BX2892" s="9"/>
      <c r="BY2892" s="9"/>
    </row>
    <row r="2893" spans="71:77" x14ac:dyDescent="0.25">
      <c r="BS2893" s="9"/>
      <c r="BT2893" s="9"/>
      <c r="BU2893" s="9"/>
      <c r="BV2893" s="9"/>
      <c r="BW2893" s="9"/>
      <c r="BX2893" s="9"/>
      <c r="BY2893" s="9"/>
    </row>
    <row r="2894" spans="71:77" x14ac:dyDescent="0.25">
      <c r="BS2894" s="9"/>
      <c r="BT2894" s="9"/>
      <c r="BU2894" s="9"/>
      <c r="BV2894" s="9"/>
      <c r="BW2894" s="9"/>
      <c r="BX2894" s="9"/>
      <c r="BY2894" s="9"/>
    </row>
    <row r="2895" spans="71:77" x14ac:dyDescent="0.25">
      <c r="BS2895" s="9"/>
      <c r="BT2895" s="9"/>
      <c r="BU2895" s="9"/>
      <c r="BV2895" s="9"/>
      <c r="BW2895" s="9"/>
      <c r="BX2895" s="9"/>
      <c r="BY2895" s="9"/>
    </row>
    <row r="2896" spans="71:77" x14ac:dyDescent="0.25">
      <c r="BS2896" s="9"/>
      <c r="BT2896" s="9"/>
      <c r="BU2896" s="9"/>
      <c r="BV2896" s="9"/>
      <c r="BW2896" s="9"/>
      <c r="BX2896" s="9"/>
      <c r="BY2896" s="9"/>
    </row>
    <row r="2897" spans="71:77" x14ac:dyDescent="0.25">
      <c r="BS2897" s="9"/>
      <c r="BT2897" s="9"/>
      <c r="BU2897" s="9"/>
      <c r="BV2897" s="9"/>
      <c r="BW2897" s="9"/>
      <c r="BX2897" s="9"/>
      <c r="BY2897" s="9"/>
    </row>
    <row r="2898" spans="71:77" x14ac:dyDescent="0.25">
      <c r="BS2898" s="9"/>
      <c r="BT2898" s="9"/>
      <c r="BU2898" s="9"/>
      <c r="BV2898" s="9"/>
      <c r="BW2898" s="9"/>
      <c r="BX2898" s="9"/>
      <c r="BY2898" s="9"/>
    </row>
    <row r="2899" spans="71:77" x14ac:dyDescent="0.25">
      <c r="BS2899" s="9"/>
      <c r="BT2899" s="9"/>
      <c r="BU2899" s="9"/>
      <c r="BV2899" s="9"/>
      <c r="BW2899" s="9"/>
      <c r="BX2899" s="9"/>
      <c r="BY2899" s="9"/>
    </row>
    <row r="2900" spans="71:77" x14ac:dyDescent="0.25">
      <c r="BS2900" s="9"/>
      <c r="BT2900" s="9"/>
      <c r="BU2900" s="9"/>
      <c r="BV2900" s="9"/>
      <c r="BW2900" s="9"/>
      <c r="BX2900" s="9"/>
      <c r="BY2900" s="9"/>
    </row>
    <row r="2901" spans="71:77" x14ac:dyDescent="0.25">
      <c r="BS2901" s="9"/>
      <c r="BT2901" s="9"/>
      <c r="BU2901" s="9"/>
      <c r="BV2901" s="9"/>
      <c r="BW2901" s="9"/>
      <c r="BX2901" s="9"/>
      <c r="BY2901" s="9"/>
    </row>
    <row r="2902" spans="71:77" x14ac:dyDescent="0.25">
      <c r="BS2902" s="9"/>
      <c r="BT2902" s="9"/>
      <c r="BU2902" s="9"/>
      <c r="BV2902" s="9"/>
      <c r="BW2902" s="9"/>
      <c r="BX2902" s="9"/>
      <c r="BY2902" s="9"/>
    </row>
    <row r="2903" spans="71:77" x14ac:dyDescent="0.25">
      <c r="BS2903" s="9"/>
      <c r="BT2903" s="9"/>
      <c r="BU2903" s="9"/>
      <c r="BV2903" s="9"/>
      <c r="BW2903" s="9"/>
      <c r="BX2903" s="9"/>
      <c r="BY2903" s="9"/>
    </row>
    <row r="2904" spans="71:77" x14ac:dyDescent="0.25">
      <c r="BS2904" s="9"/>
      <c r="BT2904" s="9"/>
      <c r="BU2904" s="9"/>
      <c r="BV2904" s="9"/>
      <c r="BW2904" s="9"/>
      <c r="BX2904" s="9"/>
      <c r="BY2904" s="9"/>
    </row>
    <row r="2905" spans="71:77" x14ac:dyDescent="0.25">
      <c r="BS2905" s="9"/>
      <c r="BT2905" s="9"/>
      <c r="BU2905" s="9"/>
      <c r="BV2905" s="9"/>
      <c r="BW2905" s="9"/>
      <c r="BX2905" s="9"/>
      <c r="BY2905" s="9"/>
    </row>
    <row r="2906" spans="71:77" x14ac:dyDescent="0.25">
      <c r="BS2906" s="9"/>
      <c r="BT2906" s="9"/>
      <c r="BU2906" s="9"/>
      <c r="BV2906" s="9"/>
      <c r="BW2906" s="9"/>
      <c r="BX2906" s="9"/>
      <c r="BY2906" s="9"/>
    </row>
    <row r="2907" spans="71:77" x14ac:dyDescent="0.25">
      <c r="BS2907" s="9"/>
      <c r="BT2907" s="9"/>
      <c r="BU2907" s="9"/>
      <c r="BV2907" s="9"/>
      <c r="BW2907" s="9"/>
      <c r="BX2907" s="9"/>
      <c r="BY2907" s="9"/>
    </row>
    <row r="2908" spans="71:77" x14ac:dyDescent="0.25">
      <c r="BS2908" s="9"/>
      <c r="BT2908" s="9"/>
      <c r="BU2908" s="9"/>
      <c r="BV2908" s="9"/>
      <c r="BW2908" s="9"/>
      <c r="BX2908" s="9"/>
      <c r="BY2908" s="9"/>
    </row>
    <row r="2909" spans="71:77" x14ac:dyDescent="0.25">
      <c r="BS2909" s="9"/>
      <c r="BT2909" s="9"/>
      <c r="BU2909" s="9"/>
      <c r="BV2909" s="9"/>
      <c r="BW2909" s="9"/>
      <c r="BX2909" s="9"/>
      <c r="BY2909" s="9"/>
    </row>
    <row r="2910" spans="71:77" x14ac:dyDescent="0.25">
      <c r="BS2910" s="9"/>
      <c r="BT2910" s="9"/>
      <c r="BU2910" s="9"/>
      <c r="BV2910" s="9"/>
      <c r="BW2910" s="9"/>
      <c r="BX2910" s="9"/>
      <c r="BY2910" s="9"/>
    </row>
    <row r="2911" spans="71:77" x14ac:dyDescent="0.25">
      <c r="BS2911" s="9"/>
      <c r="BT2911" s="9"/>
      <c r="BU2911" s="9"/>
      <c r="BV2911" s="9"/>
      <c r="BW2911" s="9"/>
      <c r="BX2911" s="9"/>
      <c r="BY2911" s="9"/>
    </row>
    <row r="2912" spans="71:77" x14ac:dyDescent="0.25">
      <c r="BS2912" s="9"/>
      <c r="BT2912" s="9"/>
      <c r="BU2912" s="9"/>
      <c r="BV2912" s="9"/>
      <c r="BW2912" s="9"/>
      <c r="BX2912" s="9"/>
      <c r="BY2912" s="9"/>
    </row>
    <row r="2913" spans="71:77" x14ac:dyDescent="0.25">
      <c r="BS2913" s="9"/>
      <c r="BT2913" s="9"/>
      <c r="BU2913" s="9"/>
      <c r="BV2913" s="9"/>
      <c r="BW2913" s="9"/>
      <c r="BX2913" s="9"/>
      <c r="BY2913" s="9"/>
    </row>
    <row r="2914" spans="71:77" x14ac:dyDescent="0.25">
      <c r="BS2914" s="9"/>
      <c r="BT2914" s="9"/>
      <c r="BU2914" s="9"/>
      <c r="BV2914" s="9"/>
      <c r="BW2914" s="9"/>
      <c r="BX2914" s="9"/>
      <c r="BY2914" s="9"/>
    </row>
    <row r="2915" spans="71:77" x14ac:dyDescent="0.25">
      <c r="BS2915" s="9"/>
      <c r="BT2915" s="9"/>
      <c r="BU2915" s="9"/>
      <c r="BV2915" s="9"/>
      <c r="BW2915" s="9"/>
      <c r="BX2915" s="9"/>
      <c r="BY2915" s="9"/>
    </row>
    <row r="2916" spans="71:77" x14ac:dyDescent="0.25">
      <c r="BS2916" s="9"/>
      <c r="BT2916" s="9"/>
      <c r="BU2916" s="9"/>
      <c r="BV2916" s="9"/>
      <c r="BW2916" s="9"/>
      <c r="BX2916" s="9"/>
      <c r="BY2916" s="9"/>
    </row>
    <row r="2917" spans="71:77" x14ac:dyDescent="0.25">
      <c r="BS2917" s="9"/>
      <c r="BT2917" s="9"/>
      <c r="BU2917" s="9"/>
      <c r="BV2917" s="9"/>
      <c r="BW2917" s="9"/>
      <c r="BX2917" s="9"/>
      <c r="BY2917" s="9"/>
    </row>
    <row r="2918" spans="71:77" x14ac:dyDescent="0.25">
      <c r="BS2918" s="9"/>
      <c r="BT2918" s="9"/>
      <c r="BU2918" s="9"/>
      <c r="BV2918" s="9"/>
      <c r="BW2918" s="9"/>
      <c r="BX2918" s="9"/>
      <c r="BY2918" s="9"/>
    </row>
    <row r="2919" spans="71:77" x14ac:dyDescent="0.25">
      <c r="BS2919" s="9"/>
      <c r="BT2919" s="9"/>
      <c r="BU2919" s="9"/>
      <c r="BV2919" s="9"/>
      <c r="BW2919" s="9"/>
      <c r="BX2919" s="9"/>
      <c r="BY2919" s="9"/>
    </row>
    <row r="2920" spans="71:77" x14ac:dyDescent="0.25">
      <c r="BS2920" s="9"/>
      <c r="BT2920" s="9"/>
      <c r="BU2920" s="9"/>
      <c r="BV2920" s="9"/>
      <c r="BW2920" s="9"/>
      <c r="BX2920" s="9"/>
      <c r="BY2920" s="9"/>
    </row>
    <row r="2921" spans="71:77" x14ac:dyDescent="0.25">
      <c r="BS2921" s="9"/>
      <c r="BT2921" s="9"/>
      <c r="BU2921" s="9"/>
      <c r="BV2921" s="9"/>
      <c r="BW2921" s="9"/>
      <c r="BX2921" s="9"/>
      <c r="BY2921" s="9"/>
    </row>
    <row r="2922" spans="71:77" x14ac:dyDescent="0.25">
      <c r="BS2922" s="9"/>
      <c r="BT2922" s="9"/>
      <c r="BU2922" s="9"/>
      <c r="BV2922" s="9"/>
      <c r="BW2922" s="9"/>
      <c r="BX2922" s="9"/>
      <c r="BY2922" s="9"/>
    </row>
    <row r="2923" spans="71:77" x14ac:dyDescent="0.25">
      <c r="BS2923" s="9"/>
      <c r="BT2923" s="9"/>
      <c r="BU2923" s="9"/>
      <c r="BV2923" s="9"/>
      <c r="BW2923" s="9"/>
      <c r="BX2923" s="9"/>
      <c r="BY2923" s="9"/>
    </row>
    <row r="2924" spans="71:77" x14ac:dyDescent="0.25">
      <c r="BS2924" s="9"/>
      <c r="BT2924" s="9"/>
      <c r="BU2924" s="9"/>
      <c r="BV2924" s="9"/>
      <c r="BW2924" s="9"/>
      <c r="BX2924" s="9"/>
      <c r="BY2924" s="9"/>
    </row>
    <row r="2925" spans="71:77" x14ac:dyDescent="0.25">
      <c r="BS2925" s="9"/>
      <c r="BT2925" s="9"/>
      <c r="BU2925" s="9"/>
      <c r="BV2925" s="9"/>
      <c r="BW2925" s="9"/>
      <c r="BX2925" s="9"/>
      <c r="BY2925" s="9"/>
    </row>
    <row r="2926" spans="71:77" x14ac:dyDescent="0.25">
      <c r="BS2926" s="9"/>
      <c r="BT2926" s="9"/>
      <c r="BU2926" s="9"/>
      <c r="BV2926" s="9"/>
      <c r="BW2926" s="9"/>
      <c r="BX2926" s="9"/>
      <c r="BY2926" s="9"/>
    </row>
    <row r="2927" spans="71:77" x14ac:dyDescent="0.25">
      <c r="BS2927" s="9"/>
      <c r="BT2927" s="9"/>
      <c r="BU2927" s="9"/>
      <c r="BV2927" s="9"/>
      <c r="BW2927" s="9"/>
      <c r="BX2927" s="9"/>
      <c r="BY2927" s="9"/>
    </row>
    <row r="2928" spans="71:77" x14ac:dyDescent="0.25">
      <c r="BS2928" s="9"/>
      <c r="BT2928" s="9"/>
      <c r="BU2928" s="9"/>
      <c r="BV2928" s="9"/>
      <c r="BW2928" s="9"/>
      <c r="BX2928" s="9"/>
      <c r="BY2928" s="9"/>
    </row>
    <row r="2929" spans="71:77" x14ac:dyDescent="0.25">
      <c r="BS2929" s="9"/>
      <c r="BT2929" s="9"/>
      <c r="BU2929" s="9"/>
      <c r="BV2929" s="9"/>
      <c r="BW2929" s="9"/>
      <c r="BX2929" s="9"/>
      <c r="BY2929" s="9"/>
    </row>
    <row r="2930" spans="71:77" x14ac:dyDescent="0.25">
      <c r="BS2930" s="9"/>
      <c r="BT2930" s="9"/>
      <c r="BU2930" s="9"/>
      <c r="BV2930" s="9"/>
      <c r="BW2930" s="9"/>
      <c r="BX2930" s="9"/>
      <c r="BY2930" s="9"/>
    </row>
    <row r="2931" spans="71:77" x14ac:dyDescent="0.25">
      <c r="BS2931" s="9"/>
      <c r="BT2931" s="9"/>
      <c r="BU2931" s="9"/>
      <c r="BV2931" s="9"/>
      <c r="BW2931" s="9"/>
      <c r="BX2931" s="9"/>
      <c r="BY2931" s="9"/>
    </row>
    <row r="2932" spans="71:77" x14ac:dyDescent="0.25">
      <c r="BS2932" s="9"/>
      <c r="BT2932" s="9"/>
      <c r="BU2932" s="9"/>
      <c r="BV2932" s="9"/>
      <c r="BW2932" s="9"/>
      <c r="BX2932" s="9"/>
      <c r="BY2932" s="9"/>
    </row>
    <row r="2933" spans="71:77" x14ac:dyDescent="0.25">
      <c r="BS2933" s="9"/>
      <c r="BT2933" s="9"/>
      <c r="BU2933" s="9"/>
      <c r="BV2933" s="9"/>
      <c r="BW2933" s="9"/>
      <c r="BX2933" s="9"/>
      <c r="BY2933" s="9"/>
    </row>
    <row r="2934" spans="71:77" x14ac:dyDescent="0.25">
      <c r="BS2934" s="9"/>
      <c r="BT2934" s="9"/>
      <c r="BU2934" s="9"/>
      <c r="BV2934" s="9"/>
      <c r="BW2934" s="9"/>
      <c r="BX2934" s="9"/>
      <c r="BY2934" s="9"/>
    </row>
    <row r="2935" spans="71:77" x14ac:dyDescent="0.25">
      <c r="BS2935" s="9"/>
      <c r="BT2935" s="9"/>
      <c r="BU2935" s="9"/>
      <c r="BV2935" s="9"/>
      <c r="BW2935" s="9"/>
      <c r="BX2935" s="9"/>
      <c r="BY2935" s="9"/>
    </row>
    <row r="2936" spans="71:77" x14ac:dyDescent="0.25">
      <c r="BS2936" s="9"/>
      <c r="BT2936" s="9"/>
      <c r="BU2936" s="9"/>
      <c r="BV2936" s="9"/>
      <c r="BW2936" s="9"/>
      <c r="BX2936" s="9"/>
      <c r="BY2936" s="9"/>
    </row>
    <row r="2937" spans="71:77" x14ac:dyDescent="0.25">
      <c r="BS2937" s="9"/>
      <c r="BT2937" s="9"/>
      <c r="BU2937" s="9"/>
      <c r="BV2937" s="9"/>
      <c r="BW2937" s="9"/>
      <c r="BX2937" s="9"/>
      <c r="BY2937" s="9"/>
    </row>
    <row r="2938" spans="71:77" x14ac:dyDescent="0.25">
      <c r="BS2938" s="9"/>
      <c r="BT2938" s="9"/>
      <c r="BU2938" s="9"/>
      <c r="BV2938" s="9"/>
      <c r="BW2938" s="9"/>
      <c r="BX2938" s="9"/>
      <c r="BY2938" s="9"/>
    </row>
    <row r="2939" spans="71:77" x14ac:dyDescent="0.25">
      <c r="BS2939" s="9"/>
      <c r="BT2939" s="9"/>
      <c r="BU2939" s="9"/>
      <c r="BV2939" s="9"/>
      <c r="BW2939" s="9"/>
      <c r="BX2939" s="9"/>
      <c r="BY2939" s="9"/>
    </row>
    <row r="2940" spans="71:77" x14ac:dyDescent="0.25">
      <c r="BS2940" s="9"/>
      <c r="BT2940" s="9"/>
      <c r="BU2940" s="9"/>
      <c r="BV2940" s="9"/>
      <c r="BW2940" s="9"/>
      <c r="BX2940" s="9"/>
      <c r="BY2940" s="9"/>
    </row>
    <row r="2941" spans="71:77" x14ac:dyDescent="0.25">
      <c r="BS2941" s="9"/>
      <c r="BT2941" s="9"/>
      <c r="BU2941" s="9"/>
      <c r="BV2941" s="9"/>
      <c r="BW2941" s="9"/>
      <c r="BX2941" s="9"/>
      <c r="BY2941" s="9"/>
    </row>
    <row r="2942" spans="71:77" x14ac:dyDescent="0.25">
      <c r="BS2942" s="9"/>
      <c r="BT2942" s="9"/>
      <c r="BU2942" s="9"/>
      <c r="BV2942" s="9"/>
      <c r="BW2942" s="9"/>
      <c r="BX2942" s="9"/>
      <c r="BY2942" s="9"/>
    </row>
    <row r="2943" spans="71:77" x14ac:dyDescent="0.25">
      <c r="BS2943" s="9"/>
      <c r="BT2943" s="9"/>
      <c r="BU2943" s="9"/>
      <c r="BV2943" s="9"/>
      <c r="BW2943" s="9"/>
      <c r="BX2943" s="9"/>
      <c r="BY2943" s="9"/>
    </row>
    <row r="2944" spans="71:77" x14ac:dyDescent="0.25">
      <c r="BS2944" s="9"/>
      <c r="BT2944" s="9"/>
      <c r="BU2944" s="9"/>
      <c r="BV2944" s="9"/>
      <c r="BW2944" s="9"/>
      <c r="BX2944" s="9"/>
      <c r="BY2944" s="9"/>
    </row>
    <row r="2945" spans="71:77" x14ac:dyDescent="0.25">
      <c r="BS2945" s="9"/>
      <c r="BT2945" s="9"/>
      <c r="BU2945" s="9"/>
      <c r="BV2945" s="9"/>
      <c r="BW2945" s="9"/>
      <c r="BX2945" s="9"/>
      <c r="BY2945" s="9"/>
    </row>
    <row r="2946" spans="71:77" x14ac:dyDescent="0.25">
      <c r="BS2946" s="9"/>
      <c r="BT2946" s="9"/>
      <c r="BU2946" s="9"/>
      <c r="BV2946" s="9"/>
      <c r="BW2946" s="9"/>
      <c r="BX2946" s="9"/>
      <c r="BY2946" s="9"/>
    </row>
    <row r="2947" spans="71:77" x14ac:dyDescent="0.25">
      <c r="BS2947" s="9"/>
      <c r="BT2947" s="9"/>
      <c r="BU2947" s="9"/>
      <c r="BV2947" s="9"/>
      <c r="BW2947" s="9"/>
      <c r="BX2947" s="9"/>
      <c r="BY2947" s="9"/>
    </row>
    <row r="2948" spans="71:77" x14ac:dyDescent="0.25">
      <c r="BS2948" s="9"/>
      <c r="BT2948" s="9"/>
      <c r="BU2948" s="9"/>
      <c r="BV2948" s="9"/>
      <c r="BW2948" s="9"/>
      <c r="BX2948" s="9"/>
      <c r="BY2948" s="9"/>
    </row>
    <row r="2949" spans="71:77" x14ac:dyDescent="0.25">
      <c r="BS2949" s="9"/>
      <c r="BT2949" s="9"/>
      <c r="BU2949" s="9"/>
      <c r="BV2949" s="9"/>
      <c r="BW2949" s="9"/>
      <c r="BX2949" s="9"/>
      <c r="BY2949" s="9"/>
    </row>
    <row r="2950" spans="71:77" x14ac:dyDescent="0.25">
      <c r="BS2950" s="9"/>
      <c r="BT2950" s="9"/>
      <c r="BU2950" s="9"/>
      <c r="BV2950" s="9"/>
      <c r="BW2950" s="9"/>
      <c r="BX2950" s="9"/>
      <c r="BY2950" s="9"/>
    </row>
    <row r="2951" spans="71:77" x14ac:dyDescent="0.25">
      <c r="BS2951" s="9"/>
      <c r="BT2951" s="9"/>
      <c r="BU2951" s="9"/>
      <c r="BV2951" s="9"/>
      <c r="BW2951" s="9"/>
      <c r="BX2951" s="9"/>
      <c r="BY2951" s="9"/>
    </row>
    <row r="2952" spans="71:77" x14ac:dyDescent="0.25">
      <c r="BS2952" s="9"/>
      <c r="BT2952" s="9"/>
      <c r="BU2952" s="9"/>
      <c r="BV2952" s="9"/>
      <c r="BW2952" s="9"/>
      <c r="BX2952" s="9"/>
      <c r="BY2952" s="9"/>
    </row>
    <row r="2953" spans="71:77" x14ac:dyDescent="0.25">
      <c r="BS2953" s="9"/>
      <c r="BT2953" s="9"/>
      <c r="BU2953" s="9"/>
      <c r="BV2953" s="9"/>
      <c r="BW2953" s="9"/>
      <c r="BX2953" s="9"/>
      <c r="BY2953" s="9"/>
    </row>
    <row r="2954" spans="71:77" x14ac:dyDescent="0.25">
      <c r="BS2954" s="9"/>
      <c r="BT2954" s="9"/>
      <c r="BU2954" s="9"/>
      <c r="BV2954" s="9"/>
      <c r="BW2954" s="9"/>
      <c r="BX2954" s="9"/>
      <c r="BY2954" s="9"/>
    </row>
    <row r="2955" spans="71:77" x14ac:dyDescent="0.25">
      <c r="BS2955" s="9"/>
      <c r="BT2955" s="9"/>
      <c r="BU2955" s="9"/>
      <c r="BV2955" s="9"/>
      <c r="BW2955" s="9"/>
      <c r="BX2955" s="9"/>
      <c r="BY2955" s="9"/>
    </row>
    <row r="2956" spans="71:77" x14ac:dyDescent="0.25">
      <c r="BS2956" s="9"/>
      <c r="BT2956" s="9"/>
      <c r="BU2956" s="9"/>
      <c r="BV2956" s="9"/>
      <c r="BW2956" s="9"/>
      <c r="BX2956" s="9"/>
      <c r="BY2956" s="9"/>
    </row>
    <row r="2957" spans="71:77" x14ac:dyDescent="0.25">
      <c r="BS2957" s="9"/>
      <c r="BT2957" s="9"/>
      <c r="BU2957" s="9"/>
      <c r="BV2957" s="9"/>
      <c r="BW2957" s="9"/>
      <c r="BX2957" s="9"/>
      <c r="BY2957" s="9"/>
    </row>
    <row r="2958" spans="71:77" x14ac:dyDescent="0.25">
      <c r="BS2958" s="9"/>
      <c r="BT2958" s="9"/>
      <c r="BU2958" s="9"/>
      <c r="BV2958" s="9"/>
      <c r="BW2958" s="9"/>
      <c r="BX2958" s="9"/>
      <c r="BY2958" s="9"/>
    </row>
    <row r="2959" spans="71:77" x14ac:dyDescent="0.25">
      <c r="BS2959" s="9"/>
      <c r="BT2959" s="9"/>
      <c r="BU2959" s="9"/>
      <c r="BV2959" s="9"/>
      <c r="BW2959" s="9"/>
      <c r="BX2959" s="9"/>
      <c r="BY2959" s="9"/>
    </row>
    <row r="2960" spans="71:77" x14ac:dyDescent="0.25">
      <c r="BS2960" s="9"/>
      <c r="BT2960" s="9"/>
      <c r="BU2960" s="9"/>
      <c r="BV2960" s="9"/>
      <c r="BW2960" s="9"/>
      <c r="BX2960" s="9"/>
      <c r="BY2960" s="9"/>
    </row>
    <row r="2961" spans="71:77" x14ac:dyDescent="0.25">
      <c r="BS2961" s="9"/>
      <c r="BT2961" s="9"/>
      <c r="BU2961" s="9"/>
      <c r="BV2961" s="9"/>
      <c r="BW2961" s="9"/>
      <c r="BX2961" s="9"/>
      <c r="BY2961" s="9"/>
    </row>
    <row r="2962" spans="71:77" x14ac:dyDescent="0.25">
      <c r="BS2962" s="9"/>
      <c r="BT2962" s="9"/>
      <c r="BU2962" s="9"/>
      <c r="BV2962" s="9"/>
      <c r="BW2962" s="9"/>
      <c r="BX2962" s="9"/>
      <c r="BY2962" s="9"/>
    </row>
    <row r="2963" spans="71:77" x14ac:dyDescent="0.25">
      <c r="BS2963" s="9"/>
      <c r="BT2963" s="9"/>
      <c r="BU2963" s="9"/>
      <c r="BV2963" s="9"/>
      <c r="BW2963" s="9"/>
      <c r="BX2963" s="9"/>
      <c r="BY2963" s="9"/>
    </row>
    <row r="2964" spans="71:77" x14ac:dyDescent="0.25">
      <c r="BS2964" s="9"/>
      <c r="BT2964" s="9"/>
      <c r="BU2964" s="9"/>
      <c r="BV2964" s="9"/>
      <c r="BW2964" s="9"/>
      <c r="BX2964" s="9"/>
      <c r="BY2964" s="9"/>
    </row>
    <row r="2965" spans="71:77" x14ac:dyDescent="0.25">
      <c r="BS2965" s="9"/>
      <c r="BT2965" s="9"/>
      <c r="BU2965" s="9"/>
      <c r="BV2965" s="9"/>
      <c r="BW2965" s="9"/>
      <c r="BX2965" s="9"/>
      <c r="BY2965" s="9"/>
    </row>
    <row r="2966" spans="71:77" x14ac:dyDescent="0.25">
      <c r="BS2966" s="9"/>
      <c r="BT2966" s="9"/>
      <c r="BU2966" s="9"/>
      <c r="BV2966" s="9"/>
      <c r="BW2966" s="9"/>
      <c r="BX2966" s="9"/>
      <c r="BY2966" s="9"/>
    </row>
    <row r="2967" spans="71:77" x14ac:dyDescent="0.25">
      <c r="BS2967" s="9"/>
      <c r="BT2967" s="9"/>
      <c r="BU2967" s="9"/>
      <c r="BV2967" s="9"/>
      <c r="BW2967" s="9"/>
      <c r="BX2967" s="9"/>
      <c r="BY2967" s="9"/>
    </row>
    <row r="2968" spans="71:77" x14ac:dyDescent="0.25">
      <c r="BS2968" s="9"/>
      <c r="BT2968" s="9"/>
      <c r="BU2968" s="9"/>
      <c r="BV2968" s="9"/>
      <c r="BW2968" s="9"/>
      <c r="BX2968" s="9"/>
      <c r="BY2968" s="9"/>
    </row>
    <row r="2969" spans="71:77" x14ac:dyDescent="0.25">
      <c r="BS2969" s="9"/>
      <c r="BT2969" s="9"/>
      <c r="BU2969" s="9"/>
      <c r="BV2969" s="9"/>
      <c r="BW2969" s="9"/>
      <c r="BX2969" s="9"/>
      <c r="BY2969" s="9"/>
    </row>
    <row r="2970" spans="71:77" x14ac:dyDescent="0.25">
      <c r="BS2970" s="9"/>
      <c r="BT2970" s="9"/>
      <c r="BU2970" s="9"/>
      <c r="BV2970" s="9"/>
      <c r="BW2970" s="9"/>
      <c r="BX2970" s="9"/>
      <c r="BY2970" s="9"/>
    </row>
    <row r="2971" spans="71:77" x14ac:dyDescent="0.25">
      <c r="BS2971" s="9"/>
      <c r="BT2971" s="9"/>
      <c r="BU2971" s="9"/>
      <c r="BV2971" s="9"/>
      <c r="BW2971" s="9"/>
      <c r="BX2971" s="9"/>
      <c r="BY2971" s="9"/>
    </row>
    <row r="2972" spans="71:77" x14ac:dyDescent="0.25">
      <c r="BS2972" s="9"/>
      <c r="BT2972" s="9"/>
      <c r="BU2972" s="9"/>
      <c r="BV2972" s="9"/>
      <c r="BW2972" s="9"/>
      <c r="BX2972" s="9"/>
      <c r="BY2972" s="9"/>
    </row>
    <row r="2973" spans="71:77" x14ac:dyDescent="0.25">
      <c r="BS2973" s="9"/>
      <c r="BT2973" s="9"/>
      <c r="BU2973" s="9"/>
      <c r="BV2973" s="9"/>
      <c r="BW2973" s="9"/>
      <c r="BX2973" s="9"/>
      <c r="BY2973" s="9"/>
    </row>
    <row r="2974" spans="71:77" x14ac:dyDescent="0.25">
      <c r="BS2974" s="9"/>
      <c r="BT2974" s="9"/>
      <c r="BU2974" s="9"/>
      <c r="BV2974" s="9"/>
      <c r="BW2974" s="9"/>
      <c r="BX2974" s="9"/>
      <c r="BY2974" s="9"/>
    </row>
    <row r="2975" spans="71:77" x14ac:dyDescent="0.25">
      <c r="BS2975" s="9"/>
      <c r="BT2975" s="9"/>
      <c r="BU2975" s="9"/>
      <c r="BV2975" s="9"/>
      <c r="BW2975" s="9"/>
      <c r="BX2975" s="9"/>
      <c r="BY2975" s="9"/>
    </row>
    <row r="2976" spans="71:77" x14ac:dyDescent="0.25">
      <c r="BS2976" s="9"/>
      <c r="BT2976" s="9"/>
      <c r="BU2976" s="9"/>
      <c r="BV2976" s="9"/>
      <c r="BW2976" s="9"/>
      <c r="BX2976" s="9"/>
      <c r="BY2976" s="9"/>
    </row>
    <row r="2977" spans="71:77" x14ac:dyDescent="0.25">
      <c r="BS2977" s="9"/>
      <c r="BT2977" s="9"/>
      <c r="BU2977" s="9"/>
      <c r="BV2977" s="9"/>
      <c r="BW2977" s="9"/>
      <c r="BX2977" s="9"/>
      <c r="BY2977" s="9"/>
    </row>
    <row r="2978" spans="71:77" x14ac:dyDescent="0.25">
      <c r="BS2978" s="9"/>
      <c r="BT2978" s="9"/>
      <c r="BU2978" s="9"/>
      <c r="BV2978" s="9"/>
      <c r="BW2978" s="9"/>
      <c r="BX2978" s="9"/>
      <c r="BY2978" s="9"/>
    </row>
    <row r="2979" spans="71:77" x14ac:dyDescent="0.25">
      <c r="BS2979" s="9"/>
      <c r="BT2979" s="9"/>
      <c r="BU2979" s="9"/>
      <c r="BV2979" s="9"/>
      <c r="BW2979" s="9"/>
      <c r="BX2979" s="9"/>
      <c r="BY2979" s="9"/>
    </row>
    <row r="2980" spans="71:77" x14ac:dyDescent="0.25">
      <c r="BS2980" s="9"/>
      <c r="BT2980" s="9"/>
      <c r="BU2980" s="9"/>
      <c r="BV2980" s="9"/>
      <c r="BW2980" s="9"/>
      <c r="BX2980" s="9"/>
      <c r="BY2980" s="9"/>
    </row>
    <row r="2981" spans="71:77" x14ac:dyDescent="0.25">
      <c r="BS2981" s="9"/>
      <c r="BT2981" s="9"/>
      <c r="BU2981" s="9"/>
      <c r="BV2981" s="9"/>
      <c r="BW2981" s="9"/>
      <c r="BX2981" s="9"/>
      <c r="BY2981" s="9"/>
    </row>
    <row r="2982" spans="71:77" x14ac:dyDescent="0.25">
      <c r="BS2982" s="9"/>
      <c r="BT2982" s="9"/>
      <c r="BU2982" s="9"/>
      <c r="BV2982" s="9"/>
      <c r="BW2982" s="9"/>
      <c r="BX2982" s="9"/>
      <c r="BY2982" s="9"/>
    </row>
    <row r="2983" spans="71:77" x14ac:dyDescent="0.25">
      <c r="BS2983" s="9"/>
      <c r="BT2983" s="9"/>
      <c r="BU2983" s="9"/>
      <c r="BV2983" s="9"/>
      <c r="BW2983" s="9"/>
      <c r="BX2983" s="9"/>
      <c r="BY2983" s="9"/>
    </row>
    <row r="2984" spans="71:77" x14ac:dyDescent="0.25">
      <c r="BS2984" s="9"/>
      <c r="BT2984" s="9"/>
      <c r="BU2984" s="9"/>
      <c r="BV2984" s="9"/>
      <c r="BW2984" s="9"/>
      <c r="BX2984" s="9"/>
      <c r="BY2984" s="9"/>
    </row>
    <row r="2985" spans="71:77" x14ac:dyDescent="0.25">
      <c r="BS2985" s="9"/>
      <c r="BT2985" s="9"/>
      <c r="BU2985" s="9"/>
      <c r="BV2985" s="9"/>
      <c r="BW2985" s="9"/>
      <c r="BX2985" s="9"/>
      <c r="BY2985" s="9"/>
    </row>
    <row r="2986" spans="71:77" x14ac:dyDescent="0.25">
      <c r="BS2986" s="9"/>
      <c r="BT2986" s="9"/>
      <c r="BU2986" s="9"/>
      <c r="BV2986" s="9"/>
      <c r="BW2986" s="9"/>
      <c r="BX2986" s="9"/>
      <c r="BY2986" s="9"/>
    </row>
    <row r="2987" spans="71:77" x14ac:dyDescent="0.25">
      <c r="BS2987" s="9"/>
      <c r="BT2987" s="9"/>
      <c r="BU2987" s="9"/>
      <c r="BV2987" s="9"/>
      <c r="BW2987" s="9"/>
      <c r="BX2987" s="9"/>
      <c r="BY2987" s="9"/>
    </row>
    <row r="2988" spans="71:77" x14ac:dyDescent="0.25">
      <c r="BS2988" s="9"/>
      <c r="BT2988" s="9"/>
      <c r="BU2988" s="9"/>
      <c r="BV2988" s="9"/>
      <c r="BW2988" s="9"/>
      <c r="BX2988" s="9"/>
      <c r="BY2988" s="9"/>
    </row>
    <row r="2989" spans="71:77" x14ac:dyDescent="0.25">
      <c r="BS2989" s="9"/>
      <c r="BT2989" s="9"/>
      <c r="BU2989" s="9"/>
      <c r="BV2989" s="9"/>
      <c r="BW2989" s="9"/>
      <c r="BX2989" s="9"/>
      <c r="BY2989" s="9"/>
    </row>
    <row r="2990" spans="71:77" x14ac:dyDescent="0.25">
      <c r="BS2990" s="9"/>
      <c r="BT2990" s="9"/>
      <c r="BU2990" s="9"/>
      <c r="BV2990" s="9"/>
      <c r="BW2990" s="9"/>
      <c r="BX2990" s="9"/>
      <c r="BY2990" s="9"/>
    </row>
    <row r="2991" spans="71:77" x14ac:dyDescent="0.25">
      <c r="BS2991" s="9"/>
      <c r="BT2991" s="9"/>
      <c r="BU2991" s="9"/>
      <c r="BV2991" s="9"/>
      <c r="BW2991" s="9"/>
      <c r="BX2991" s="9"/>
      <c r="BY2991" s="9"/>
    </row>
    <row r="2992" spans="71:77" x14ac:dyDescent="0.25">
      <c r="BS2992" s="9"/>
      <c r="BT2992" s="9"/>
      <c r="BU2992" s="9"/>
      <c r="BV2992" s="9"/>
      <c r="BW2992" s="9"/>
      <c r="BX2992" s="9"/>
      <c r="BY2992" s="9"/>
    </row>
    <row r="2993" spans="71:77" x14ac:dyDescent="0.25">
      <c r="BS2993" s="9"/>
      <c r="BT2993" s="9"/>
      <c r="BU2993" s="9"/>
      <c r="BV2993" s="9"/>
      <c r="BW2993" s="9"/>
      <c r="BX2993" s="9"/>
      <c r="BY2993" s="9"/>
    </row>
    <row r="2994" spans="71:77" x14ac:dyDescent="0.25">
      <c r="BS2994" s="9"/>
      <c r="BT2994" s="9"/>
      <c r="BU2994" s="9"/>
      <c r="BV2994" s="9"/>
      <c r="BW2994" s="9"/>
      <c r="BX2994" s="9"/>
      <c r="BY2994" s="9"/>
    </row>
    <row r="2995" spans="71:77" x14ac:dyDescent="0.25">
      <c r="BS2995" s="9"/>
      <c r="BT2995" s="9"/>
      <c r="BU2995" s="9"/>
      <c r="BV2995" s="9"/>
      <c r="BW2995" s="9"/>
      <c r="BX2995" s="9"/>
      <c r="BY2995" s="9"/>
    </row>
    <row r="2996" spans="71:77" x14ac:dyDescent="0.25">
      <c r="BS2996" s="9"/>
      <c r="BT2996" s="9"/>
      <c r="BU2996" s="9"/>
      <c r="BV2996" s="9"/>
      <c r="BW2996" s="9"/>
      <c r="BX2996" s="9"/>
      <c r="BY2996" s="9"/>
    </row>
    <row r="2997" spans="71:77" x14ac:dyDescent="0.25">
      <c r="BS2997" s="9"/>
      <c r="BT2997" s="9"/>
      <c r="BU2997" s="9"/>
      <c r="BV2997" s="9"/>
      <c r="BW2997" s="9"/>
      <c r="BX2997" s="9"/>
      <c r="BY2997" s="9"/>
    </row>
    <row r="2998" spans="71:77" x14ac:dyDescent="0.25">
      <c r="BS2998" s="9"/>
      <c r="BT2998" s="9"/>
      <c r="BU2998" s="9"/>
      <c r="BV2998" s="9"/>
      <c r="BW2998" s="9"/>
      <c r="BX2998" s="9"/>
      <c r="BY2998" s="9"/>
    </row>
    <row r="2999" spans="71:77" x14ac:dyDescent="0.25">
      <c r="BS2999" s="9"/>
      <c r="BT2999" s="9"/>
      <c r="BU2999" s="9"/>
      <c r="BV2999" s="9"/>
      <c r="BW2999" s="9"/>
      <c r="BX2999" s="9"/>
      <c r="BY2999" s="9"/>
    </row>
    <row r="3000" spans="71:77" x14ac:dyDescent="0.25">
      <c r="BS3000" s="9"/>
      <c r="BT3000" s="9"/>
      <c r="BU3000" s="9"/>
      <c r="BV3000" s="9"/>
      <c r="BW3000" s="9"/>
      <c r="BX3000" s="9"/>
      <c r="BY3000" s="9"/>
    </row>
    <row r="3001" spans="71:77" x14ac:dyDescent="0.25">
      <c r="BS3001" s="9"/>
      <c r="BT3001" s="9"/>
      <c r="BU3001" s="9"/>
      <c r="BV3001" s="9"/>
      <c r="BW3001" s="9"/>
      <c r="BX3001" s="9"/>
      <c r="BY3001" s="9"/>
    </row>
    <row r="3002" spans="71:77" x14ac:dyDescent="0.25">
      <c r="BS3002" s="9"/>
      <c r="BT3002" s="9"/>
      <c r="BU3002" s="9"/>
      <c r="BV3002" s="9"/>
      <c r="BW3002" s="9"/>
      <c r="BX3002" s="9"/>
      <c r="BY3002" s="9"/>
    </row>
    <row r="3003" spans="71:77" x14ac:dyDescent="0.25">
      <c r="BS3003" s="9"/>
      <c r="BT3003" s="9"/>
      <c r="BU3003" s="9"/>
      <c r="BV3003" s="9"/>
      <c r="BW3003" s="9"/>
      <c r="BX3003" s="9"/>
      <c r="BY3003" s="9"/>
    </row>
    <row r="3004" spans="71:77" x14ac:dyDescent="0.25">
      <c r="BS3004" s="9"/>
      <c r="BT3004" s="9"/>
      <c r="BU3004" s="9"/>
      <c r="BV3004" s="9"/>
      <c r="BW3004" s="9"/>
      <c r="BX3004" s="9"/>
      <c r="BY3004" s="9"/>
    </row>
    <row r="3005" spans="71:77" x14ac:dyDescent="0.25">
      <c r="BS3005" s="9"/>
      <c r="BT3005" s="9"/>
      <c r="BU3005" s="9"/>
      <c r="BV3005" s="9"/>
      <c r="BW3005" s="9"/>
      <c r="BX3005" s="9"/>
      <c r="BY3005" s="9"/>
    </row>
    <row r="3006" spans="71:77" x14ac:dyDescent="0.25">
      <c r="BS3006" s="9"/>
      <c r="BT3006" s="9"/>
      <c r="BU3006" s="9"/>
      <c r="BV3006" s="9"/>
      <c r="BW3006" s="9"/>
      <c r="BX3006" s="9"/>
      <c r="BY3006" s="9"/>
    </row>
    <row r="3007" spans="71:77" x14ac:dyDescent="0.25">
      <c r="BS3007" s="9"/>
      <c r="BT3007" s="9"/>
      <c r="BU3007" s="9"/>
      <c r="BV3007" s="9"/>
      <c r="BW3007" s="9"/>
      <c r="BX3007" s="9"/>
      <c r="BY3007" s="9"/>
    </row>
    <row r="3008" spans="71:77" x14ac:dyDescent="0.25">
      <c r="BS3008" s="9"/>
      <c r="BT3008" s="9"/>
      <c r="BU3008" s="9"/>
      <c r="BV3008" s="9"/>
      <c r="BW3008" s="9"/>
      <c r="BX3008" s="9"/>
      <c r="BY3008" s="9"/>
    </row>
    <row r="3009" spans="71:77" x14ac:dyDescent="0.25">
      <c r="BS3009" s="9"/>
      <c r="BT3009" s="9"/>
      <c r="BU3009" s="9"/>
      <c r="BV3009" s="9"/>
      <c r="BW3009" s="9"/>
      <c r="BX3009" s="9"/>
      <c r="BY3009" s="9"/>
    </row>
    <row r="3010" spans="71:77" x14ac:dyDescent="0.25">
      <c r="BS3010" s="9"/>
      <c r="BT3010" s="9"/>
      <c r="BU3010" s="9"/>
      <c r="BV3010" s="9"/>
      <c r="BW3010" s="9"/>
      <c r="BX3010" s="9"/>
      <c r="BY3010" s="9"/>
    </row>
    <row r="3011" spans="71:77" x14ac:dyDescent="0.25">
      <c r="BS3011" s="9"/>
      <c r="BT3011" s="9"/>
      <c r="BU3011" s="9"/>
      <c r="BV3011" s="9"/>
      <c r="BW3011" s="9"/>
      <c r="BX3011" s="9"/>
      <c r="BY3011" s="9"/>
    </row>
    <row r="3012" spans="71:77" x14ac:dyDescent="0.25">
      <c r="BS3012" s="9"/>
      <c r="BT3012" s="9"/>
      <c r="BU3012" s="9"/>
      <c r="BV3012" s="9"/>
      <c r="BW3012" s="9"/>
      <c r="BX3012" s="9"/>
      <c r="BY3012" s="9"/>
    </row>
    <row r="3013" spans="71:77" x14ac:dyDescent="0.25">
      <c r="BS3013" s="9"/>
      <c r="BT3013" s="9"/>
      <c r="BU3013" s="9"/>
      <c r="BV3013" s="9"/>
      <c r="BW3013" s="9"/>
      <c r="BX3013" s="9"/>
      <c r="BY3013" s="9"/>
    </row>
    <row r="3014" spans="71:77" x14ac:dyDescent="0.25">
      <c r="BS3014" s="9"/>
      <c r="BT3014" s="9"/>
      <c r="BU3014" s="9"/>
      <c r="BV3014" s="9"/>
      <c r="BW3014" s="9"/>
      <c r="BX3014" s="9"/>
      <c r="BY3014" s="9"/>
    </row>
    <row r="3015" spans="71:77" x14ac:dyDescent="0.25">
      <c r="BS3015" s="9"/>
      <c r="BT3015" s="9"/>
      <c r="BU3015" s="9"/>
      <c r="BV3015" s="9"/>
      <c r="BW3015" s="9"/>
      <c r="BX3015" s="9"/>
      <c r="BY3015" s="9"/>
    </row>
    <row r="3016" spans="71:77" x14ac:dyDescent="0.25">
      <c r="BS3016" s="9"/>
      <c r="BT3016" s="9"/>
      <c r="BU3016" s="9"/>
      <c r="BV3016" s="9"/>
      <c r="BW3016" s="9"/>
      <c r="BX3016" s="9"/>
      <c r="BY3016" s="9"/>
    </row>
    <row r="3017" spans="71:77" x14ac:dyDescent="0.25">
      <c r="BS3017" s="9"/>
      <c r="BT3017" s="9"/>
      <c r="BU3017" s="9"/>
      <c r="BV3017" s="9"/>
      <c r="BW3017" s="9"/>
      <c r="BX3017" s="9"/>
      <c r="BY3017" s="9"/>
    </row>
    <row r="3018" spans="71:77" x14ac:dyDescent="0.25">
      <c r="BS3018" s="9"/>
      <c r="BT3018" s="9"/>
      <c r="BU3018" s="9"/>
      <c r="BV3018" s="9"/>
      <c r="BW3018" s="9"/>
      <c r="BX3018" s="9"/>
      <c r="BY3018" s="9"/>
    </row>
    <row r="3019" spans="71:77" x14ac:dyDescent="0.25">
      <c r="BS3019" s="9"/>
      <c r="BT3019" s="9"/>
      <c r="BU3019" s="9"/>
      <c r="BV3019" s="9"/>
      <c r="BW3019" s="9"/>
      <c r="BX3019" s="9"/>
      <c r="BY3019" s="9"/>
    </row>
    <row r="3020" spans="71:77" x14ac:dyDescent="0.25">
      <c r="BS3020" s="9"/>
      <c r="BT3020" s="9"/>
      <c r="BU3020" s="9"/>
      <c r="BV3020" s="9"/>
      <c r="BW3020" s="9"/>
      <c r="BX3020" s="9"/>
      <c r="BY3020" s="9"/>
    </row>
    <row r="3021" spans="71:77" x14ac:dyDescent="0.25">
      <c r="BS3021" s="9"/>
      <c r="BT3021" s="9"/>
      <c r="BU3021" s="9"/>
      <c r="BV3021" s="9"/>
      <c r="BW3021" s="9"/>
      <c r="BX3021" s="9"/>
      <c r="BY3021" s="9"/>
    </row>
    <row r="3022" spans="71:77" x14ac:dyDescent="0.25">
      <c r="BS3022" s="9"/>
      <c r="BT3022" s="9"/>
      <c r="BU3022" s="9"/>
      <c r="BV3022" s="9"/>
      <c r="BW3022" s="9"/>
      <c r="BX3022" s="9"/>
      <c r="BY3022" s="9"/>
    </row>
    <row r="3023" spans="71:77" x14ac:dyDescent="0.25">
      <c r="BS3023" s="9"/>
      <c r="BT3023" s="9"/>
      <c r="BU3023" s="9"/>
      <c r="BV3023" s="9"/>
      <c r="BW3023" s="9"/>
      <c r="BX3023" s="9"/>
      <c r="BY3023" s="9"/>
    </row>
    <row r="3024" spans="71:77" x14ac:dyDescent="0.25">
      <c r="BS3024" s="9"/>
      <c r="BT3024" s="9"/>
      <c r="BU3024" s="9"/>
      <c r="BV3024" s="9"/>
      <c r="BW3024" s="9"/>
      <c r="BX3024" s="9"/>
      <c r="BY3024" s="9"/>
    </row>
    <row r="3025" spans="71:77" x14ac:dyDescent="0.25">
      <c r="BS3025" s="9"/>
      <c r="BT3025" s="9"/>
      <c r="BU3025" s="9"/>
      <c r="BV3025" s="9"/>
      <c r="BW3025" s="9"/>
      <c r="BX3025" s="9"/>
      <c r="BY3025" s="9"/>
    </row>
    <row r="3026" spans="71:77" x14ac:dyDescent="0.25">
      <c r="BS3026" s="9"/>
      <c r="BT3026" s="9"/>
      <c r="BU3026" s="9"/>
      <c r="BV3026" s="9"/>
      <c r="BW3026" s="9"/>
      <c r="BX3026" s="9"/>
      <c r="BY3026" s="9"/>
    </row>
    <row r="3027" spans="71:77" x14ac:dyDescent="0.25">
      <c r="BS3027" s="9"/>
      <c r="BT3027" s="9"/>
      <c r="BU3027" s="9"/>
      <c r="BV3027" s="9"/>
      <c r="BW3027" s="9"/>
      <c r="BX3027" s="9"/>
      <c r="BY3027" s="9"/>
    </row>
    <row r="3028" spans="71:77" x14ac:dyDescent="0.25">
      <c r="BS3028" s="9"/>
      <c r="BT3028" s="9"/>
      <c r="BU3028" s="9"/>
      <c r="BV3028" s="9"/>
      <c r="BW3028" s="9"/>
      <c r="BX3028" s="9"/>
      <c r="BY3028" s="9"/>
    </row>
    <row r="3029" spans="71:77" x14ac:dyDescent="0.25">
      <c r="BS3029" s="9"/>
      <c r="BT3029" s="9"/>
      <c r="BU3029" s="9"/>
      <c r="BV3029" s="9"/>
      <c r="BW3029" s="9"/>
      <c r="BX3029" s="9"/>
      <c r="BY3029" s="9"/>
    </row>
    <row r="3030" spans="71:77" x14ac:dyDescent="0.25">
      <c r="BS3030" s="9"/>
      <c r="BT3030" s="9"/>
      <c r="BU3030" s="9"/>
      <c r="BV3030" s="9"/>
      <c r="BW3030" s="9"/>
      <c r="BX3030" s="9"/>
      <c r="BY3030" s="9"/>
    </row>
    <row r="3031" spans="71:77" x14ac:dyDescent="0.25">
      <c r="BS3031" s="9"/>
      <c r="BT3031" s="9"/>
      <c r="BU3031" s="9"/>
      <c r="BV3031" s="9"/>
      <c r="BW3031" s="9"/>
      <c r="BX3031" s="9"/>
      <c r="BY3031" s="9"/>
    </row>
    <row r="3032" spans="71:77" x14ac:dyDescent="0.25">
      <c r="BS3032" s="9"/>
      <c r="BT3032" s="9"/>
      <c r="BU3032" s="9"/>
      <c r="BV3032" s="9"/>
      <c r="BW3032" s="9"/>
      <c r="BX3032" s="9"/>
      <c r="BY3032" s="9"/>
    </row>
    <row r="3033" spans="71:77" x14ac:dyDescent="0.25">
      <c r="BS3033" s="9"/>
      <c r="BT3033" s="9"/>
      <c r="BU3033" s="9"/>
      <c r="BV3033" s="9"/>
      <c r="BW3033" s="9"/>
      <c r="BX3033" s="9"/>
      <c r="BY3033" s="9"/>
    </row>
    <row r="3034" spans="71:77" x14ac:dyDescent="0.25">
      <c r="BS3034" s="9"/>
      <c r="BT3034" s="9"/>
      <c r="BU3034" s="9"/>
      <c r="BV3034" s="9"/>
      <c r="BW3034" s="9"/>
      <c r="BX3034" s="9"/>
      <c r="BY3034" s="9"/>
    </row>
    <row r="3035" spans="71:77" x14ac:dyDescent="0.25">
      <c r="BS3035" s="9"/>
      <c r="BT3035" s="9"/>
      <c r="BU3035" s="9"/>
      <c r="BV3035" s="9"/>
      <c r="BW3035" s="9"/>
      <c r="BX3035" s="9"/>
      <c r="BY3035" s="9"/>
    </row>
    <row r="3036" spans="71:77" x14ac:dyDescent="0.25">
      <c r="BS3036" s="9"/>
      <c r="BT3036" s="9"/>
      <c r="BU3036" s="9"/>
      <c r="BV3036" s="9"/>
      <c r="BW3036" s="9"/>
      <c r="BX3036" s="9"/>
      <c r="BY3036" s="9"/>
    </row>
    <row r="3037" spans="71:77" x14ac:dyDescent="0.25">
      <c r="BS3037" s="9"/>
      <c r="BT3037" s="9"/>
      <c r="BU3037" s="9"/>
      <c r="BV3037" s="9"/>
      <c r="BW3037" s="9"/>
      <c r="BX3037" s="9"/>
      <c r="BY3037" s="9"/>
    </row>
    <row r="3038" spans="71:77" x14ac:dyDescent="0.25">
      <c r="BS3038" s="9"/>
      <c r="BT3038" s="9"/>
      <c r="BU3038" s="9"/>
      <c r="BV3038" s="9"/>
      <c r="BW3038" s="9"/>
      <c r="BX3038" s="9"/>
      <c r="BY3038" s="9"/>
    </row>
    <row r="3039" spans="71:77" x14ac:dyDescent="0.25">
      <c r="BS3039" s="9"/>
      <c r="BT3039" s="9"/>
      <c r="BU3039" s="9"/>
      <c r="BV3039" s="9"/>
      <c r="BW3039" s="9"/>
      <c r="BX3039" s="9"/>
      <c r="BY3039" s="9"/>
    </row>
    <row r="3040" spans="71:77" x14ac:dyDescent="0.25">
      <c r="BS3040" s="9"/>
      <c r="BT3040" s="9"/>
      <c r="BU3040" s="9"/>
      <c r="BV3040" s="9"/>
      <c r="BW3040" s="9"/>
      <c r="BX3040" s="9"/>
      <c r="BY3040" s="9"/>
    </row>
    <row r="3041" spans="71:77" x14ac:dyDescent="0.25">
      <c r="BS3041" s="9"/>
      <c r="BT3041" s="9"/>
      <c r="BU3041" s="9"/>
      <c r="BV3041" s="9"/>
      <c r="BW3041" s="9"/>
      <c r="BX3041" s="9"/>
      <c r="BY3041" s="9"/>
    </row>
    <row r="3042" spans="71:77" x14ac:dyDescent="0.25">
      <c r="BS3042" s="9"/>
      <c r="BT3042" s="9"/>
      <c r="BU3042" s="9"/>
      <c r="BV3042" s="9"/>
      <c r="BW3042" s="9"/>
      <c r="BX3042" s="9"/>
      <c r="BY3042" s="9"/>
    </row>
    <row r="3043" spans="71:77" x14ac:dyDescent="0.25">
      <c r="BS3043" s="9"/>
      <c r="BT3043" s="9"/>
      <c r="BU3043" s="9"/>
      <c r="BV3043" s="9"/>
      <c r="BW3043" s="9"/>
      <c r="BX3043" s="9"/>
      <c r="BY3043" s="9"/>
    </row>
    <row r="3044" spans="71:77" x14ac:dyDescent="0.25">
      <c r="BS3044" s="9"/>
      <c r="BT3044" s="9"/>
      <c r="BU3044" s="9"/>
      <c r="BV3044" s="9"/>
      <c r="BW3044" s="9"/>
      <c r="BX3044" s="9"/>
      <c r="BY3044" s="9"/>
    </row>
    <row r="3045" spans="71:77" x14ac:dyDescent="0.25">
      <c r="BS3045" s="9"/>
      <c r="BT3045" s="9"/>
      <c r="BU3045" s="9"/>
      <c r="BV3045" s="9"/>
      <c r="BW3045" s="9"/>
      <c r="BX3045" s="9"/>
      <c r="BY3045" s="9"/>
    </row>
    <row r="3046" spans="71:77" x14ac:dyDescent="0.25">
      <c r="BS3046" s="9"/>
      <c r="BT3046" s="9"/>
      <c r="BU3046" s="9"/>
      <c r="BV3046" s="9"/>
      <c r="BW3046" s="9"/>
      <c r="BX3046" s="9"/>
      <c r="BY3046" s="9"/>
    </row>
    <row r="3047" spans="71:77" x14ac:dyDescent="0.25">
      <c r="BS3047" s="9"/>
      <c r="BT3047" s="9"/>
      <c r="BU3047" s="9"/>
      <c r="BV3047" s="9"/>
      <c r="BW3047" s="9"/>
      <c r="BX3047" s="9"/>
      <c r="BY3047" s="9"/>
    </row>
    <row r="3048" spans="71:77" x14ac:dyDescent="0.25">
      <c r="BS3048" s="9"/>
      <c r="BT3048" s="9"/>
      <c r="BU3048" s="9"/>
      <c r="BV3048" s="9"/>
      <c r="BW3048" s="9"/>
      <c r="BX3048" s="9"/>
      <c r="BY3048" s="9"/>
    </row>
    <row r="3049" spans="71:77" x14ac:dyDescent="0.25">
      <c r="BS3049" s="9"/>
      <c r="BT3049" s="9"/>
      <c r="BU3049" s="9"/>
      <c r="BV3049" s="9"/>
      <c r="BW3049" s="9"/>
      <c r="BX3049" s="9"/>
      <c r="BY3049" s="9"/>
    </row>
    <row r="3050" spans="71:77" x14ac:dyDescent="0.25">
      <c r="BS3050" s="9"/>
      <c r="BT3050" s="9"/>
      <c r="BU3050" s="9"/>
      <c r="BV3050" s="9"/>
      <c r="BW3050" s="9"/>
      <c r="BX3050" s="9"/>
      <c r="BY3050" s="9"/>
    </row>
    <row r="3051" spans="71:77" x14ac:dyDescent="0.25">
      <c r="BS3051" s="9"/>
      <c r="BT3051" s="9"/>
      <c r="BU3051" s="9"/>
      <c r="BV3051" s="9"/>
      <c r="BW3051" s="9"/>
      <c r="BX3051" s="9"/>
      <c r="BY3051" s="9"/>
    </row>
    <row r="3052" spans="71:77" x14ac:dyDescent="0.25">
      <c r="BS3052" s="9"/>
      <c r="BT3052" s="9"/>
      <c r="BU3052" s="9"/>
      <c r="BV3052" s="9"/>
      <c r="BW3052" s="9"/>
      <c r="BX3052" s="9"/>
      <c r="BY3052" s="9"/>
    </row>
    <row r="3053" spans="71:77" x14ac:dyDescent="0.25">
      <c r="BS3053" s="9"/>
      <c r="BT3053" s="9"/>
      <c r="BU3053" s="9"/>
      <c r="BV3053" s="9"/>
      <c r="BW3053" s="9"/>
      <c r="BX3053" s="9"/>
      <c r="BY3053" s="9"/>
    </row>
    <row r="3054" spans="71:77" x14ac:dyDescent="0.25">
      <c r="BS3054" s="9"/>
      <c r="BT3054" s="9"/>
      <c r="BU3054" s="9"/>
      <c r="BV3054" s="9"/>
      <c r="BW3054" s="9"/>
      <c r="BX3054" s="9"/>
      <c r="BY3054" s="9"/>
    </row>
    <row r="3055" spans="71:77" x14ac:dyDescent="0.25">
      <c r="BS3055" s="9"/>
      <c r="BT3055" s="9"/>
      <c r="BU3055" s="9"/>
      <c r="BV3055" s="9"/>
      <c r="BW3055" s="9"/>
      <c r="BX3055" s="9"/>
      <c r="BY3055" s="9"/>
    </row>
    <row r="3056" spans="71:77" x14ac:dyDescent="0.25">
      <c r="BS3056" s="9"/>
      <c r="BT3056" s="9"/>
      <c r="BU3056" s="9"/>
      <c r="BV3056" s="9"/>
      <c r="BW3056" s="9"/>
      <c r="BX3056" s="9"/>
      <c r="BY3056" s="9"/>
    </row>
    <row r="3057" spans="71:77" x14ac:dyDescent="0.25">
      <c r="BS3057" s="9"/>
      <c r="BT3057" s="9"/>
      <c r="BU3057" s="9"/>
      <c r="BV3057" s="9"/>
      <c r="BW3057" s="9"/>
      <c r="BX3057" s="9"/>
      <c r="BY3057" s="9"/>
    </row>
    <row r="3058" spans="71:77" x14ac:dyDescent="0.25">
      <c r="BS3058" s="9"/>
      <c r="BT3058" s="9"/>
      <c r="BU3058" s="9"/>
      <c r="BV3058" s="9"/>
      <c r="BW3058" s="9"/>
      <c r="BX3058" s="9"/>
      <c r="BY3058" s="9"/>
    </row>
    <row r="3059" spans="71:77" x14ac:dyDescent="0.25">
      <c r="BS3059" s="9"/>
      <c r="BT3059" s="9"/>
      <c r="BU3059" s="9"/>
      <c r="BV3059" s="9"/>
      <c r="BW3059" s="9"/>
      <c r="BX3059" s="9"/>
      <c r="BY3059" s="9"/>
    </row>
    <row r="3060" spans="71:77" x14ac:dyDescent="0.25">
      <c r="BS3060" s="9"/>
      <c r="BT3060" s="9"/>
      <c r="BU3060" s="9"/>
      <c r="BV3060" s="9"/>
      <c r="BW3060" s="9"/>
      <c r="BX3060" s="9"/>
      <c r="BY3060" s="9"/>
    </row>
    <row r="3061" spans="71:77" x14ac:dyDescent="0.25">
      <c r="BS3061" s="9"/>
      <c r="BT3061" s="9"/>
      <c r="BU3061" s="9"/>
      <c r="BV3061" s="9"/>
      <c r="BW3061" s="9"/>
      <c r="BX3061" s="9"/>
      <c r="BY3061" s="9"/>
    </row>
    <row r="3062" spans="71:77" x14ac:dyDescent="0.25">
      <c r="BS3062" s="9"/>
      <c r="BT3062" s="9"/>
      <c r="BU3062" s="9"/>
      <c r="BV3062" s="9"/>
      <c r="BW3062" s="9"/>
      <c r="BX3062" s="9"/>
      <c r="BY3062" s="9"/>
    </row>
    <row r="3063" spans="71:77" x14ac:dyDescent="0.25">
      <c r="BS3063" s="9"/>
      <c r="BT3063" s="9"/>
      <c r="BU3063" s="9"/>
      <c r="BV3063" s="9"/>
      <c r="BW3063" s="9"/>
      <c r="BX3063" s="9"/>
      <c r="BY3063" s="9"/>
    </row>
    <row r="3064" spans="71:77" x14ac:dyDescent="0.25">
      <c r="BS3064" s="9"/>
      <c r="BT3064" s="9"/>
      <c r="BU3064" s="9"/>
      <c r="BV3064" s="9"/>
      <c r="BW3064" s="9"/>
      <c r="BX3064" s="9"/>
      <c r="BY3064" s="9"/>
    </row>
    <row r="3065" spans="71:77" x14ac:dyDescent="0.25">
      <c r="BS3065" s="9"/>
      <c r="BT3065" s="9"/>
      <c r="BU3065" s="9"/>
      <c r="BV3065" s="9"/>
      <c r="BW3065" s="9"/>
      <c r="BX3065" s="9"/>
      <c r="BY3065" s="9"/>
    </row>
    <row r="3066" spans="71:77" x14ac:dyDescent="0.25">
      <c r="BS3066" s="9"/>
      <c r="BT3066" s="9"/>
      <c r="BU3066" s="9"/>
      <c r="BV3066" s="9"/>
      <c r="BW3066" s="9"/>
      <c r="BX3066" s="9"/>
      <c r="BY3066" s="9"/>
    </row>
    <row r="3067" spans="71:77" x14ac:dyDescent="0.25">
      <c r="BS3067" s="9"/>
      <c r="BT3067" s="9"/>
      <c r="BU3067" s="9"/>
      <c r="BV3067" s="9"/>
      <c r="BW3067" s="9"/>
      <c r="BX3067" s="9"/>
      <c r="BY3067" s="9"/>
    </row>
    <row r="3068" spans="71:77" x14ac:dyDescent="0.25">
      <c r="BS3068" s="9"/>
      <c r="BT3068" s="9"/>
      <c r="BU3068" s="9"/>
      <c r="BV3068" s="9"/>
      <c r="BW3068" s="9"/>
      <c r="BX3068" s="9"/>
      <c r="BY3068" s="9"/>
    </row>
    <row r="3069" spans="71:77" x14ac:dyDescent="0.25">
      <c r="BS3069" s="9"/>
      <c r="BT3069" s="9"/>
      <c r="BU3069" s="9"/>
      <c r="BV3069" s="9"/>
      <c r="BW3069" s="9"/>
      <c r="BX3069" s="9"/>
      <c r="BY3069" s="9"/>
    </row>
    <row r="3070" spans="71:77" x14ac:dyDescent="0.25">
      <c r="BS3070" s="9"/>
      <c r="BT3070" s="9"/>
      <c r="BU3070" s="9"/>
      <c r="BV3070" s="9"/>
      <c r="BW3070" s="9"/>
      <c r="BX3070" s="9"/>
      <c r="BY3070" s="9"/>
    </row>
    <row r="3071" spans="71:77" x14ac:dyDescent="0.25">
      <c r="BS3071" s="9"/>
      <c r="BT3071" s="9"/>
      <c r="BU3071" s="9"/>
      <c r="BV3071" s="9"/>
      <c r="BW3071" s="9"/>
      <c r="BX3071" s="9"/>
      <c r="BY3071" s="9"/>
    </row>
    <row r="3072" spans="71:77" x14ac:dyDescent="0.25">
      <c r="BS3072" s="9"/>
      <c r="BT3072" s="9"/>
      <c r="BU3072" s="9"/>
      <c r="BV3072" s="9"/>
      <c r="BW3072" s="9"/>
      <c r="BX3072" s="9"/>
      <c r="BY3072" s="9"/>
    </row>
    <row r="3073" spans="71:77" x14ac:dyDescent="0.25">
      <c r="BS3073" s="9"/>
      <c r="BT3073" s="9"/>
      <c r="BU3073" s="9"/>
      <c r="BV3073" s="9"/>
      <c r="BW3073" s="9"/>
      <c r="BX3073" s="9"/>
      <c r="BY3073" s="9"/>
    </row>
    <row r="3074" spans="71:77" x14ac:dyDescent="0.25">
      <c r="BS3074" s="9"/>
      <c r="BT3074" s="9"/>
      <c r="BU3074" s="9"/>
      <c r="BV3074" s="9"/>
      <c r="BW3074" s="9"/>
      <c r="BX3074" s="9"/>
      <c r="BY3074" s="9"/>
    </row>
    <row r="3075" spans="71:77" x14ac:dyDescent="0.25">
      <c r="BS3075" s="9"/>
      <c r="BT3075" s="9"/>
      <c r="BU3075" s="9"/>
      <c r="BV3075" s="9"/>
      <c r="BW3075" s="9"/>
      <c r="BX3075" s="9"/>
      <c r="BY3075" s="9"/>
    </row>
    <row r="3076" spans="71:77" x14ac:dyDescent="0.25">
      <c r="BS3076" s="9"/>
      <c r="BT3076" s="9"/>
      <c r="BU3076" s="9"/>
      <c r="BV3076" s="9"/>
      <c r="BW3076" s="9"/>
      <c r="BX3076" s="9"/>
      <c r="BY3076" s="9"/>
    </row>
    <row r="3077" spans="71:77" x14ac:dyDescent="0.25">
      <c r="BS3077" s="9"/>
      <c r="BT3077" s="9"/>
      <c r="BU3077" s="9"/>
      <c r="BV3077" s="9"/>
      <c r="BW3077" s="9"/>
      <c r="BX3077" s="9"/>
      <c r="BY3077" s="9"/>
    </row>
    <row r="3078" spans="71:77" x14ac:dyDescent="0.25">
      <c r="BS3078" s="9"/>
      <c r="BT3078" s="9"/>
      <c r="BU3078" s="9"/>
      <c r="BV3078" s="9"/>
      <c r="BW3078" s="9"/>
      <c r="BX3078" s="9"/>
      <c r="BY3078" s="9"/>
    </row>
    <row r="3079" spans="71:77" x14ac:dyDescent="0.25">
      <c r="BS3079" s="9"/>
      <c r="BT3079" s="9"/>
      <c r="BU3079" s="9"/>
      <c r="BV3079" s="9"/>
      <c r="BW3079" s="9"/>
      <c r="BX3079" s="9"/>
      <c r="BY3079" s="9"/>
    </row>
    <row r="3080" spans="71:77" x14ac:dyDescent="0.25">
      <c r="BS3080" s="9"/>
      <c r="BT3080" s="9"/>
      <c r="BU3080" s="9"/>
      <c r="BV3080" s="9"/>
      <c r="BW3080" s="9"/>
      <c r="BX3080" s="9"/>
      <c r="BY3080" s="9"/>
    </row>
    <row r="3081" spans="71:77" x14ac:dyDescent="0.25">
      <c r="BS3081" s="9"/>
      <c r="BT3081" s="9"/>
      <c r="BU3081" s="9"/>
      <c r="BV3081" s="9"/>
      <c r="BW3081" s="9"/>
      <c r="BX3081" s="9"/>
      <c r="BY3081" s="9"/>
    </row>
    <row r="3082" spans="71:77" x14ac:dyDescent="0.25">
      <c r="BS3082" s="9"/>
      <c r="BT3082" s="9"/>
      <c r="BU3082" s="9"/>
      <c r="BV3082" s="9"/>
      <c r="BW3082" s="9"/>
      <c r="BX3082" s="9"/>
      <c r="BY3082" s="9"/>
    </row>
    <row r="3083" spans="71:77" x14ac:dyDescent="0.25">
      <c r="BS3083" s="9"/>
      <c r="BT3083" s="9"/>
      <c r="BU3083" s="9"/>
      <c r="BV3083" s="9"/>
      <c r="BW3083" s="9"/>
      <c r="BX3083" s="9"/>
      <c r="BY3083" s="9"/>
    </row>
    <row r="3084" spans="71:77" x14ac:dyDescent="0.25">
      <c r="BS3084" s="9"/>
      <c r="BT3084" s="9"/>
      <c r="BU3084" s="9"/>
      <c r="BV3084" s="9"/>
      <c r="BW3084" s="9"/>
      <c r="BX3084" s="9"/>
      <c r="BY3084" s="9"/>
    </row>
    <row r="3085" spans="71:77" x14ac:dyDescent="0.25">
      <c r="BS3085" s="9"/>
      <c r="BT3085" s="9"/>
      <c r="BU3085" s="9"/>
      <c r="BV3085" s="9"/>
      <c r="BW3085" s="9"/>
      <c r="BX3085" s="9"/>
      <c r="BY3085" s="9"/>
    </row>
    <row r="3086" spans="71:77" x14ac:dyDescent="0.25">
      <c r="BS3086" s="9"/>
      <c r="BT3086" s="9"/>
      <c r="BU3086" s="9"/>
      <c r="BV3086" s="9"/>
      <c r="BW3086" s="9"/>
      <c r="BX3086" s="9"/>
      <c r="BY3086" s="9"/>
    </row>
    <row r="3087" spans="71:77" x14ac:dyDescent="0.25">
      <c r="BS3087" s="9"/>
      <c r="BT3087" s="9"/>
      <c r="BU3087" s="9"/>
      <c r="BV3087" s="9"/>
      <c r="BW3087" s="9"/>
      <c r="BX3087" s="9"/>
      <c r="BY3087" s="9"/>
    </row>
    <row r="3088" spans="71:77" x14ac:dyDescent="0.25">
      <c r="BS3088" s="9"/>
      <c r="BT3088" s="9"/>
      <c r="BU3088" s="9"/>
      <c r="BV3088" s="9"/>
      <c r="BW3088" s="9"/>
      <c r="BX3088" s="9"/>
      <c r="BY3088" s="9"/>
    </row>
    <row r="3089" spans="71:77" x14ac:dyDescent="0.25">
      <c r="BS3089" s="9"/>
      <c r="BT3089" s="9"/>
      <c r="BU3089" s="9"/>
      <c r="BV3089" s="9"/>
      <c r="BW3089" s="9"/>
      <c r="BX3089" s="9"/>
      <c r="BY3089" s="9"/>
    </row>
    <row r="3090" spans="71:77" x14ac:dyDescent="0.25">
      <c r="BS3090" s="9"/>
      <c r="BT3090" s="9"/>
      <c r="BU3090" s="9"/>
      <c r="BV3090" s="9"/>
      <c r="BW3090" s="9"/>
      <c r="BX3090" s="9"/>
      <c r="BY3090" s="9"/>
    </row>
    <row r="3091" spans="71:77" x14ac:dyDescent="0.25">
      <c r="BS3091" s="9"/>
      <c r="BT3091" s="9"/>
      <c r="BU3091" s="9"/>
      <c r="BV3091" s="9"/>
      <c r="BW3091" s="9"/>
      <c r="BX3091" s="9"/>
      <c r="BY3091" s="9"/>
    </row>
    <row r="3092" spans="71:77" x14ac:dyDescent="0.25">
      <c r="BS3092" s="9"/>
      <c r="BT3092" s="9"/>
      <c r="BU3092" s="9"/>
      <c r="BV3092" s="9"/>
      <c r="BW3092" s="9"/>
      <c r="BX3092" s="9"/>
      <c r="BY3092" s="9"/>
    </row>
    <row r="3093" spans="71:77" x14ac:dyDescent="0.25">
      <c r="BS3093" s="9"/>
      <c r="BT3093" s="9"/>
      <c r="BU3093" s="9"/>
      <c r="BV3093" s="9"/>
      <c r="BW3093" s="9"/>
      <c r="BX3093" s="9"/>
      <c r="BY3093" s="9"/>
    </row>
    <row r="3094" spans="71:77" x14ac:dyDescent="0.25">
      <c r="BS3094" s="9"/>
      <c r="BT3094" s="9"/>
      <c r="BU3094" s="9"/>
      <c r="BV3094" s="9"/>
      <c r="BW3094" s="9"/>
      <c r="BX3094" s="9"/>
      <c r="BY3094" s="9"/>
    </row>
    <row r="3095" spans="71:77" x14ac:dyDescent="0.25">
      <c r="BS3095" s="9"/>
      <c r="BT3095" s="9"/>
      <c r="BU3095" s="9"/>
      <c r="BV3095" s="9"/>
      <c r="BW3095" s="9"/>
      <c r="BX3095" s="9"/>
      <c r="BY3095" s="9"/>
    </row>
    <row r="3096" spans="71:77" x14ac:dyDescent="0.25">
      <c r="BS3096" s="9"/>
      <c r="BT3096" s="9"/>
      <c r="BU3096" s="9"/>
      <c r="BV3096" s="9"/>
      <c r="BW3096" s="9"/>
      <c r="BX3096" s="9"/>
      <c r="BY3096" s="9"/>
    </row>
    <row r="3097" spans="71:77" x14ac:dyDescent="0.25">
      <c r="BS3097" s="9"/>
      <c r="BT3097" s="9"/>
      <c r="BU3097" s="9"/>
      <c r="BV3097" s="9"/>
      <c r="BW3097" s="9"/>
      <c r="BX3097" s="9"/>
      <c r="BY3097" s="9"/>
    </row>
    <row r="3098" spans="71:77" x14ac:dyDescent="0.25">
      <c r="BS3098" s="9"/>
      <c r="BT3098" s="9"/>
      <c r="BU3098" s="9"/>
      <c r="BV3098" s="9"/>
      <c r="BW3098" s="9"/>
      <c r="BX3098" s="9"/>
      <c r="BY3098" s="9"/>
    </row>
    <row r="3099" spans="71:77" x14ac:dyDescent="0.25">
      <c r="BS3099" s="9"/>
      <c r="BT3099" s="9"/>
      <c r="BU3099" s="9"/>
      <c r="BV3099" s="9"/>
      <c r="BW3099" s="9"/>
      <c r="BX3099" s="9"/>
      <c r="BY3099" s="9"/>
    </row>
    <row r="3100" spans="71:77" x14ac:dyDescent="0.25">
      <c r="BS3100" s="9"/>
      <c r="BT3100" s="9"/>
      <c r="BU3100" s="9"/>
      <c r="BV3100" s="9"/>
      <c r="BW3100" s="9"/>
      <c r="BX3100" s="9"/>
      <c r="BY3100" s="9"/>
    </row>
    <row r="3101" spans="71:77" x14ac:dyDescent="0.25">
      <c r="BS3101" s="9"/>
      <c r="BT3101" s="9"/>
      <c r="BU3101" s="9"/>
      <c r="BV3101" s="9"/>
      <c r="BW3101" s="9"/>
      <c r="BX3101" s="9"/>
      <c r="BY3101" s="9"/>
    </row>
    <row r="3102" spans="71:77" x14ac:dyDescent="0.25">
      <c r="BS3102" s="9"/>
      <c r="BT3102" s="9"/>
      <c r="BU3102" s="9"/>
      <c r="BV3102" s="9"/>
      <c r="BW3102" s="9"/>
      <c r="BX3102" s="9"/>
      <c r="BY3102" s="9"/>
    </row>
    <row r="3103" spans="71:77" x14ac:dyDescent="0.25">
      <c r="BS3103" s="9"/>
      <c r="BT3103" s="9"/>
      <c r="BU3103" s="9"/>
      <c r="BV3103" s="9"/>
      <c r="BW3103" s="9"/>
      <c r="BX3103" s="9"/>
      <c r="BY3103" s="9"/>
    </row>
    <row r="3104" spans="71:77" x14ac:dyDescent="0.25">
      <c r="BS3104" s="9"/>
      <c r="BT3104" s="9"/>
      <c r="BU3104" s="9"/>
      <c r="BV3104" s="9"/>
      <c r="BW3104" s="9"/>
      <c r="BX3104" s="9"/>
      <c r="BY3104" s="9"/>
    </row>
    <row r="3105" spans="71:77" x14ac:dyDescent="0.25">
      <c r="BS3105" s="9"/>
      <c r="BT3105" s="9"/>
      <c r="BU3105" s="9"/>
      <c r="BV3105" s="9"/>
      <c r="BW3105" s="9"/>
      <c r="BX3105" s="9"/>
      <c r="BY3105" s="9"/>
    </row>
    <row r="3106" spans="71:77" x14ac:dyDescent="0.25">
      <c r="BS3106" s="9"/>
      <c r="BT3106" s="9"/>
      <c r="BU3106" s="9"/>
      <c r="BV3106" s="9"/>
      <c r="BW3106" s="9"/>
      <c r="BX3106" s="9"/>
      <c r="BY3106" s="9"/>
    </row>
    <row r="3107" spans="71:77" x14ac:dyDescent="0.25">
      <c r="BS3107" s="9"/>
      <c r="BT3107" s="9"/>
      <c r="BU3107" s="9"/>
      <c r="BV3107" s="9"/>
      <c r="BW3107" s="9"/>
      <c r="BX3107" s="9"/>
      <c r="BY3107" s="9"/>
    </row>
    <row r="3108" spans="71:77" x14ac:dyDescent="0.25">
      <c r="BS3108" s="9"/>
      <c r="BT3108" s="9"/>
      <c r="BU3108" s="9"/>
      <c r="BV3108" s="9"/>
      <c r="BW3108" s="9"/>
      <c r="BX3108" s="9"/>
      <c r="BY3108" s="9"/>
    </row>
    <row r="3109" spans="71:77" x14ac:dyDescent="0.25">
      <c r="BS3109" s="9"/>
      <c r="BT3109" s="9"/>
      <c r="BU3109" s="9"/>
      <c r="BV3109" s="9"/>
      <c r="BW3109" s="9"/>
      <c r="BX3109" s="9"/>
      <c r="BY3109" s="9"/>
    </row>
    <row r="3110" spans="71:77" x14ac:dyDescent="0.25">
      <c r="BS3110" s="9"/>
      <c r="BT3110" s="9"/>
      <c r="BU3110" s="9"/>
      <c r="BV3110" s="9"/>
      <c r="BW3110" s="9"/>
      <c r="BX3110" s="9"/>
      <c r="BY3110" s="9"/>
    </row>
    <row r="3111" spans="71:77" x14ac:dyDescent="0.25">
      <c r="BS3111" s="9"/>
      <c r="BT3111" s="9"/>
      <c r="BU3111" s="9"/>
      <c r="BV3111" s="9"/>
      <c r="BW3111" s="9"/>
      <c r="BX3111" s="9"/>
      <c r="BY3111" s="9"/>
    </row>
    <row r="3112" spans="71:77" x14ac:dyDescent="0.25">
      <c r="BS3112" s="9"/>
      <c r="BT3112" s="9"/>
      <c r="BU3112" s="9"/>
      <c r="BV3112" s="9"/>
      <c r="BW3112" s="9"/>
      <c r="BX3112" s="9"/>
      <c r="BY3112" s="9"/>
    </row>
    <row r="3113" spans="71:77" x14ac:dyDescent="0.25">
      <c r="BS3113" s="9"/>
      <c r="BT3113" s="9"/>
      <c r="BU3113" s="9"/>
      <c r="BV3113" s="9"/>
      <c r="BW3113" s="9"/>
      <c r="BX3113" s="9"/>
      <c r="BY3113" s="9"/>
    </row>
    <row r="3114" spans="71:77" x14ac:dyDescent="0.25">
      <c r="BS3114" s="9"/>
      <c r="BT3114" s="9"/>
      <c r="BU3114" s="9"/>
      <c r="BV3114" s="9"/>
      <c r="BW3114" s="9"/>
      <c r="BX3114" s="9"/>
      <c r="BY3114" s="9"/>
    </row>
    <row r="3115" spans="71:77" x14ac:dyDescent="0.25">
      <c r="BS3115" s="9"/>
      <c r="BT3115" s="9"/>
      <c r="BU3115" s="9"/>
      <c r="BV3115" s="9"/>
      <c r="BW3115" s="9"/>
      <c r="BX3115" s="9"/>
      <c r="BY3115" s="9"/>
    </row>
    <row r="3116" spans="71:77" x14ac:dyDescent="0.25">
      <c r="BS3116" s="9"/>
      <c r="BT3116" s="9"/>
      <c r="BU3116" s="9"/>
      <c r="BV3116" s="9"/>
      <c r="BW3116" s="9"/>
      <c r="BX3116" s="9"/>
      <c r="BY3116" s="9"/>
    </row>
    <row r="3117" spans="71:77" x14ac:dyDescent="0.25">
      <c r="BS3117" s="9"/>
      <c r="BT3117" s="9"/>
      <c r="BU3117" s="9"/>
      <c r="BV3117" s="9"/>
      <c r="BW3117" s="9"/>
      <c r="BX3117" s="9"/>
      <c r="BY3117" s="9"/>
    </row>
    <row r="3118" spans="71:77" x14ac:dyDescent="0.25">
      <c r="BS3118" s="9"/>
      <c r="BT3118" s="9"/>
      <c r="BU3118" s="9"/>
      <c r="BV3118" s="9"/>
      <c r="BW3118" s="9"/>
      <c r="BX3118" s="9"/>
      <c r="BY3118" s="9"/>
    </row>
    <row r="3119" spans="71:77" x14ac:dyDescent="0.25">
      <c r="BS3119" s="9"/>
      <c r="BT3119" s="9"/>
      <c r="BU3119" s="9"/>
      <c r="BV3119" s="9"/>
      <c r="BW3119" s="9"/>
      <c r="BX3119" s="9"/>
      <c r="BY3119" s="9"/>
    </row>
    <row r="3120" spans="71:77" x14ac:dyDescent="0.25">
      <c r="BS3120" s="9"/>
      <c r="BT3120" s="9"/>
      <c r="BU3120" s="9"/>
      <c r="BV3120" s="9"/>
      <c r="BW3120" s="9"/>
      <c r="BX3120" s="9"/>
      <c r="BY3120" s="9"/>
    </row>
    <row r="3121" spans="71:77" x14ac:dyDescent="0.25">
      <c r="BS3121" s="9"/>
      <c r="BT3121" s="9"/>
      <c r="BU3121" s="9"/>
      <c r="BV3121" s="9"/>
      <c r="BW3121" s="9"/>
      <c r="BX3121" s="9"/>
      <c r="BY3121" s="9"/>
    </row>
    <row r="3122" spans="71:77" x14ac:dyDescent="0.25">
      <c r="BS3122" s="9"/>
      <c r="BT3122" s="9"/>
      <c r="BU3122" s="9"/>
      <c r="BV3122" s="9"/>
      <c r="BW3122" s="9"/>
      <c r="BX3122" s="9"/>
      <c r="BY3122" s="9"/>
    </row>
    <row r="3123" spans="71:77" x14ac:dyDescent="0.25">
      <c r="BS3123" s="9"/>
      <c r="BT3123" s="9"/>
      <c r="BU3123" s="9"/>
      <c r="BV3123" s="9"/>
      <c r="BW3123" s="9"/>
      <c r="BX3123" s="9"/>
      <c r="BY3123" s="9"/>
    </row>
    <row r="3124" spans="71:77" x14ac:dyDescent="0.25">
      <c r="BS3124" s="9"/>
      <c r="BT3124" s="9"/>
      <c r="BU3124" s="9"/>
      <c r="BV3124" s="9"/>
      <c r="BW3124" s="9"/>
      <c r="BX3124" s="9"/>
      <c r="BY3124" s="9"/>
    </row>
    <row r="3125" spans="71:77" x14ac:dyDescent="0.25">
      <c r="BS3125" s="9"/>
      <c r="BT3125" s="9"/>
      <c r="BU3125" s="9"/>
      <c r="BV3125" s="9"/>
      <c r="BW3125" s="9"/>
      <c r="BX3125" s="9"/>
      <c r="BY3125" s="9"/>
    </row>
    <row r="3126" spans="71:77" x14ac:dyDescent="0.25">
      <c r="BS3126" s="9"/>
      <c r="BT3126" s="9"/>
      <c r="BU3126" s="9"/>
      <c r="BV3126" s="9"/>
      <c r="BW3126" s="9"/>
      <c r="BX3126" s="9"/>
      <c r="BY3126" s="9"/>
    </row>
    <row r="3127" spans="71:77" x14ac:dyDescent="0.25">
      <c r="BS3127" s="9"/>
      <c r="BT3127" s="9"/>
      <c r="BU3127" s="9"/>
      <c r="BV3127" s="9"/>
      <c r="BW3127" s="9"/>
      <c r="BX3127" s="9"/>
      <c r="BY3127" s="9"/>
    </row>
    <row r="3128" spans="71:77" x14ac:dyDescent="0.25">
      <c r="BS3128" s="9"/>
      <c r="BT3128" s="9"/>
      <c r="BU3128" s="9"/>
      <c r="BV3128" s="9"/>
      <c r="BW3128" s="9"/>
      <c r="BX3128" s="9"/>
      <c r="BY3128" s="9"/>
    </row>
    <row r="3129" spans="71:77" x14ac:dyDescent="0.25">
      <c r="BS3129" s="9"/>
      <c r="BT3129" s="9"/>
      <c r="BU3129" s="9"/>
      <c r="BV3129" s="9"/>
      <c r="BW3129" s="9"/>
      <c r="BX3129" s="9"/>
      <c r="BY3129" s="9"/>
    </row>
    <row r="3130" spans="71:77" x14ac:dyDescent="0.25">
      <c r="BS3130" s="9"/>
      <c r="BT3130" s="9"/>
      <c r="BU3130" s="9"/>
      <c r="BV3130" s="9"/>
      <c r="BW3130" s="9"/>
      <c r="BX3130" s="9"/>
      <c r="BY3130" s="9"/>
    </row>
    <row r="3131" spans="71:77" x14ac:dyDescent="0.25">
      <c r="BS3131" s="9"/>
      <c r="BT3131" s="9"/>
      <c r="BU3131" s="9"/>
      <c r="BV3131" s="9"/>
      <c r="BW3131" s="9"/>
      <c r="BX3131" s="9"/>
      <c r="BY3131" s="9"/>
    </row>
    <row r="3132" spans="71:77" x14ac:dyDescent="0.25">
      <c r="BS3132" s="9"/>
      <c r="BT3132" s="9"/>
      <c r="BU3132" s="9"/>
      <c r="BV3132" s="9"/>
      <c r="BW3132" s="9"/>
      <c r="BX3132" s="9"/>
      <c r="BY3132" s="9"/>
    </row>
    <row r="3133" spans="71:77" x14ac:dyDescent="0.25">
      <c r="BS3133" s="9"/>
      <c r="BT3133" s="9"/>
      <c r="BU3133" s="9"/>
      <c r="BV3133" s="9"/>
      <c r="BW3133" s="9"/>
      <c r="BX3133" s="9"/>
      <c r="BY3133" s="9"/>
    </row>
    <row r="3134" spans="71:77" x14ac:dyDescent="0.25">
      <c r="BS3134" s="9"/>
      <c r="BT3134" s="9"/>
      <c r="BU3134" s="9"/>
      <c r="BV3134" s="9"/>
      <c r="BW3134" s="9"/>
      <c r="BX3134" s="9"/>
      <c r="BY3134" s="9"/>
    </row>
    <row r="3135" spans="71:77" x14ac:dyDescent="0.25">
      <c r="BS3135" s="9"/>
      <c r="BT3135" s="9"/>
      <c r="BU3135" s="9"/>
      <c r="BV3135" s="9"/>
      <c r="BW3135" s="9"/>
      <c r="BX3135" s="9"/>
      <c r="BY3135" s="9"/>
    </row>
    <row r="3136" spans="71:77" x14ac:dyDescent="0.25">
      <c r="BS3136" s="9"/>
      <c r="BT3136" s="9"/>
      <c r="BU3136" s="9"/>
      <c r="BV3136" s="9"/>
      <c r="BW3136" s="9"/>
      <c r="BX3136" s="9"/>
      <c r="BY3136" s="9"/>
    </row>
    <row r="3137" spans="71:77" x14ac:dyDescent="0.25">
      <c r="BS3137" s="9"/>
      <c r="BT3137" s="9"/>
      <c r="BU3137" s="9"/>
      <c r="BV3137" s="9"/>
      <c r="BW3137" s="9"/>
      <c r="BX3137" s="9"/>
      <c r="BY3137" s="9"/>
    </row>
    <row r="3138" spans="71:77" x14ac:dyDescent="0.25">
      <c r="BS3138" s="9"/>
      <c r="BT3138" s="9"/>
      <c r="BU3138" s="9"/>
      <c r="BV3138" s="9"/>
      <c r="BW3138" s="9"/>
      <c r="BX3138" s="9"/>
      <c r="BY3138" s="9"/>
    </row>
    <row r="3139" spans="71:77" x14ac:dyDescent="0.25">
      <c r="BS3139" s="9"/>
      <c r="BT3139" s="9"/>
      <c r="BU3139" s="9"/>
      <c r="BV3139" s="9"/>
      <c r="BW3139" s="9"/>
      <c r="BX3139" s="9"/>
      <c r="BY3139" s="9"/>
    </row>
    <row r="3140" spans="71:77" x14ac:dyDescent="0.25">
      <c r="BS3140" s="9"/>
      <c r="BT3140" s="9"/>
      <c r="BU3140" s="9"/>
      <c r="BV3140" s="9"/>
      <c r="BW3140" s="9"/>
      <c r="BX3140" s="9"/>
      <c r="BY3140" s="9"/>
    </row>
    <row r="3141" spans="71:77" x14ac:dyDescent="0.25">
      <c r="BS3141" s="9"/>
      <c r="BT3141" s="9"/>
      <c r="BU3141" s="9"/>
      <c r="BV3141" s="9"/>
      <c r="BW3141" s="9"/>
      <c r="BX3141" s="9"/>
      <c r="BY3141" s="9"/>
    </row>
    <row r="3142" spans="71:77" x14ac:dyDescent="0.25">
      <c r="BS3142" s="9"/>
      <c r="BT3142" s="9"/>
      <c r="BU3142" s="9"/>
      <c r="BV3142" s="9"/>
      <c r="BW3142" s="9"/>
      <c r="BX3142" s="9"/>
      <c r="BY3142" s="9"/>
    </row>
    <row r="3143" spans="71:77" x14ac:dyDescent="0.25">
      <c r="BS3143" s="9"/>
      <c r="BT3143" s="9"/>
      <c r="BU3143" s="9"/>
      <c r="BV3143" s="9"/>
      <c r="BW3143" s="9"/>
      <c r="BX3143" s="9"/>
      <c r="BY3143" s="9"/>
    </row>
    <row r="3144" spans="71:77" x14ac:dyDescent="0.25">
      <c r="BS3144" s="9"/>
      <c r="BT3144" s="9"/>
      <c r="BU3144" s="9"/>
      <c r="BV3144" s="9"/>
      <c r="BW3144" s="9"/>
      <c r="BX3144" s="9"/>
      <c r="BY3144" s="9"/>
    </row>
    <row r="3145" spans="71:77" x14ac:dyDescent="0.25">
      <c r="BS3145" s="9"/>
      <c r="BT3145" s="9"/>
      <c r="BU3145" s="9"/>
      <c r="BV3145" s="9"/>
      <c r="BW3145" s="9"/>
      <c r="BX3145" s="9"/>
      <c r="BY3145" s="9"/>
    </row>
    <row r="3146" spans="71:77" x14ac:dyDescent="0.25">
      <c r="BS3146" s="9"/>
      <c r="BT3146" s="9"/>
      <c r="BU3146" s="9"/>
      <c r="BV3146" s="9"/>
      <c r="BW3146" s="9"/>
      <c r="BX3146" s="9"/>
      <c r="BY3146" s="9"/>
    </row>
    <row r="3147" spans="71:77" x14ac:dyDescent="0.25">
      <c r="BS3147" s="9"/>
      <c r="BT3147" s="9"/>
      <c r="BU3147" s="9"/>
      <c r="BV3147" s="9"/>
      <c r="BW3147" s="9"/>
      <c r="BX3147" s="9"/>
      <c r="BY3147" s="9"/>
    </row>
    <row r="3148" spans="71:77" x14ac:dyDescent="0.25">
      <c r="BS3148" s="9"/>
      <c r="BT3148" s="9"/>
      <c r="BU3148" s="9"/>
      <c r="BV3148" s="9"/>
      <c r="BW3148" s="9"/>
      <c r="BX3148" s="9"/>
      <c r="BY3148" s="9"/>
    </row>
    <row r="3149" spans="71:77" x14ac:dyDescent="0.25">
      <c r="BS3149" s="9"/>
      <c r="BT3149" s="9"/>
      <c r="BU3149" s="9"/>
      <c r="BV3149" s="9"/>
      <c r="BW3149" s="9"/>
      <c r="BX3149" s="9"/>
      <c r="BY3149" s="9"/>
    </row>
    <row r="3150" spans="71:77" x14ac:dyDescent="0.25">
      <c r="BS3150" s="9"/>
      <c r="BT3150" s="9"/>
      <c r="BU3150" s="9"/>
      <c r="BV3150" s="9"/>
      <c r="BW3150" s="9"/>
      <c r="BX3150" s="9"/>
      <c r="BY3150" s="9"/>
    </row>
    <row r="3151" spans="71:77" x14ac:dyDescent="0.25">
      <c r="BS3151" s="9"/>
      <c r="BT3151" s="9"/>
      <c r="BU3151" s="9"/>
      <c r="BV3151" s="9"/>
      <c r="BW3151" s="9"/>
      <c r="BX3151" s="9"/>
      <c r="BY3151" s="9"/>
    </row>
    <row r="3152" spans="71:77" x14ac:dyDescent="0.25">
      <c r="BS3152" s="9"/>
      <c r="BT3152" s="9"/>
      <c r="BU3152" s="9"/>
      <c r="BV3152" s="9"/>
      <c r="BW3152" s="9"/>
      <c r="BX3152" s="9"/>
      <c r="BY3152" s="9"/>
    </row>
    <row r="3153" spans="71:77" x14ac:dyDescent="0.25">
      <c r="BS3153" s="9"/>
      <c r="BT3153" s="9"/>
      <c r="BU3153" s="9"/>
      <c r="BV3153" s="9"/>
      <c r="BW3153" s="9"/>
      <c r="BX3153" s="9"/>
      <c r="BY3153" s="9"/>
    </row>
    <row r="3154" spans="71:77" x14ac:dyDescent="0.25">
      <c r="BS3154" s="9"/>
      <c r="BT3154" s="9"/>
      <c r="BU3154" s="9"/>
      <c r="BV3154" s="9"/>
      <c r="BW3154" s="9"/>
      <c r="BX3154" s="9"/>
      <c r="BY3154" s="9"/>
    </row>
    <row r="3155" spans="71:77" x14ac:dyDescent="0.25">
      <c r="BS3155" s="9"/>
      <c r="BT3155" s="9"/>
      <c r="BU3155" s="9"/>
      <c r="BV3155" s="9"/>
      <c r="BW3155" s="9"/>
      <c r="BX3155" s="9"/>
      <c r="BY3155" s="9"/>
    </row>
    <row r="3156" spans="71:77" x14ac:dyDescent="0.25">
      <c r="BS3156" s="9"/>
      <c r="BT3156" s="9"/>
      <c r="BU3156" s="9"/>
      <c r="BV3156" s="9"/>
      <c r="BW3156" s="9"/>
      <c r="BX3156" s="9"/>
      <c r="BY3156" s="9"/>
    </row>
    <row r="3157" spans="71:77" x14ac:dyDescent="0.25">
      <c r="BS3157" s="9"/>
      <c r="BT3157" s="9"/>
      <c r="BU3157" s="9"/>
      <c r="BV3157" s="9"/>
      <c r="BW3157" s="9"/>
      <c r="BX3157" s="9"/>
      <c r="BY3157" s="9"/>
    </row>
    <row r="3158" spans="71:77" x14ac:dyDescent="0.25">
      <c r="BS3158" s="9"/>
      <c r="BT3158" s="9"/>
      <c r="BU3158" s="9"/>
      <c r="BV3158" s="9"/>
      <c r="BW3158" s="9"/>
      <c r="BX3158" s="9"/>
      <c r="BY3158" s="9"/>
    </row>
    <row r="3159" spans="71:77" x14ac:dyDescent="0.25">
      <c r="BS3159" s="9"/>
      <c r="BT3159" s="9"/>
      <c r="BU3159" s="9"/>
      <c r="BV3159" s="9"/>
      <c r="BW3159" s="9"/>
      <c r="BX3159" s="9"/>
      <c r="BY3159" s="9"/>
    </row>
    <row r="3160" spans="71:77" x14ac:dyDescent="0.25">
      <c r="BS3160" s="9"/>
      <c r="BT3160" s="9"/>
      <c r="BU3160" s="9"/>
      <c r="BV3160" s="9"/>
      <c r="BW3160" s="9"/>
      <c r="BX3160" s="9"/>
      <c r="BY3160" s="9"/>
    </row>
    <row r="3161" spans="71:77" x14ac:dyDescent="0.25">
      <c r="BS3161" s="9"/>
      <c r="BT3161" s="9"/>
      <c r="BU3161" s="9"/>
      <c r="BV3161" s="9"/>
      <c r="BW3161" s="9"/>
      <c r="BX3161" s="9"/>
      <c r="BY3161" s="9"/>
    </row>
    <row r="3162" spans="71:77" x14ac:dyDescent="0.25">
      <c r="BS3162" s="9"/>
      <c r="BT3162" s="9"/>
      <c r="BU3162" s="9"/>
      <c r="BV3162" s="9"/>
      <c r="BW3162" s="9"/>
      <c r="BX3162" s="9"/>
      <c r="BY3162" s="9"/>
    </row>
    <row r="3163" spans="71:77" x14ac:dyDescent="0.25">
      <c r="BS3163" s="9"/>
      <c r="BT3163" s="9"/>
      <c r="BU3163" s="9"/>
      <c r="BV3163" s="9"/>
      <c r="BW3163" s="9"/>
      <c r="BX3163" s="9"/>
      <c r="BY3163" s="9"/>
    </row>
    <row r="3164" spans="71:77" x14ac:dyDescent="0.25">
      <c r="BS3164" s="9"/>
      <c r="BT3164" s="9"/>
      <c r="BU3164" s="9"/>
      <c r="BV3164" s="9"/>
      <c r="BW3164" s="9"/>
      <c r="BX3164" s="9"/>
      <c r="BY3164" s="9"/>
    </row>
    <row r="3165" spans="71:77" x14ac:dyDescent="0.25">
      <c r="BS3165" s="9"/>
      <c r="BT3165" s="9"/>
      <c r="BU3165" s="9"/>
      <c r="BV3165" s="9"/>
      <c r="BW3165" s="9"/>
      <c r="BX3165" s="9"/>
      <c r="BY3165" s="9"/>
    </row>
    <row r="3166" spans="71:77" x14ac:dyDescent="0.25">
      <c r="BS3166" s="9"/>
      <c r="BT3166" s="9"/>
      <c r="BU3166" s="9"/>
      <c r="BV3166" s="9"/>
      <c r="BW3166" s="9"/>
      <c r="BX3166" s="9"/>
      <c r="BY3166" s="9"/>
    </row>
    <row r="3167" spans="71:77" x14ac:dyDescent="0.25">
      <c r="BS3167" s="9"/>
      <c r="BT3167" s="9"/>
      <c r="BU3167" s="9"/>
      <c r="BV3167" s="9"/>
      <c r="BW3167" s="9"/>
      <c r="BX3167" s="9"/>
      <c r="BY3167" s="9"/>
    </row>
    <row r="3168" spans="71:77" x14ac:dyDescent="0.25">
      <c r="BS3168" s="9"/>
      <c r="BT3168" s="9"/>
      <c r="BU3168" s="9"/>
      <c r="BV3168" s="9"/>
      <c r="BW3168" s="9"/>
      <c r="BX3168" s="9"/>
      <c r="BY3168" s="9"/>
    </row>
    <row r="3169" spans="71:77" x14ac:dyDescent="0.25">
      <c r="BS3169" s="9"/>
      <c r="BT3169" s="9"/>
      <c r="BU3169" s="9"/>
      <c r="BV3169" s="9"/>
      <c r="BW3169" s="9"/>
      <c r="BX3169" s="9"/>
      <c r="BY3169" s="9"/>
    </row>
    <row r="3170" spans="71:77" x14ac:dyDescent="0.25">
      <c r="BS3170" s="9"/>
      <c r="BT3170" s="9"/>
      <c r="BU3170" s="9"/>
      <c r="BV3170" s="9"/>
      <c r="BW3170" s="9"/>
      <c r="BX3170" s="9"/>
      <c r="BY3170" s="9"/>
    </row>
    <row r="3171" spans="71:77" x14ac:dyDescent="0.25">
      <c r="BS3171" s="9"/>
      <c r="BT3171" s="9"/>
      <c r="BU3171" s="9"/>
      <c r="BV3171" s="9"/>
      <c r="BW3171" s="9"/>
      <c r="BX3171" s="9"/>
      <c r="BY3171" s="9"/>
    </row>
    <row r="3172" spans="71:77" x14ac:dyDescent="0.25">
      <c r="BS3172" s="9"/>
      <c r="BT3172" s="9"/>
      <c r="BU3172" s="9"/>
      <c r="BV3172" s="9"/>
      <c r="BW3172" s="9"/>
      <c r="BX3172" s="9"/>
      <c r="BY3172" s="9"/>
    </row>
    <row r="3173" spans="71:77" x14ac:dyDescent="0.25">
      <c r="BS3173" s="9"/>
      <c r="BT3173" s="9"/>
      <c r="BU3173" s="9"/>
      <c r="BV3173" s="9"/>
      <c r="BW3173" s="9"/>
      <c r="BX3173" s="9"/>
      <c r="BY3173" s="9"/>
    </row>
    <row r="3174" spans="71:77" x14ac:dyDescent="0.25">
      <c r="BS3174" s="9"/>
      <c r="BT3174" s="9"/>
      <c r="BU3174" s="9"/>
      <c r="BV3174" s="9"/>
      <c r="BW3174" s="9"/>
      <c r="BX3174" s="9"/>
      <c r="BY3174" s="9"/>
    </row>
    <row r="3175" spans="71:77" x14ac:dyDescent="0.25">
      <c r="BS3175" s="9"/>
      <c r="BT3175" s="9"/>
      <c r="BU3175" s="9"/>
      <c r="BV3175" s="9"/>
      <c r="BW3175" s="9"/>
      <c r="BX3175" s="9"/>
      <c r="BY3175" s="9"/>
    </row>
    <row r="3176" spans="71:77" x14ac:dyDescent="0.25">
      <c r="BS3176" s="9"/>
      <c r="BT3176" s="9"/>
      <c r="BU3176" s="9"/>
      <c r="BV3176" s="9"/>
      <c r="BW3176" s="9"/>
      <c r="BX3176" s="9"/>
      <c r="BY3176" s="9"/>
    </row>
    <row r="3177" spans="71:77" x14ac:dyDescent="0.25">
      <c r="BS3177" s="9"/>
      <c r="BT3177" s="9"/>
      <c r="BU3177" s="9"/>
      <c r="BV3177" s="9"/>
      <c r="BW3177" s="9"/>
      <c r="BX3177" s="9"/>
      <c r="BY3177" s="9"/>
    </row>
    <row r="3178" spans="71:77" x14ac:dyDescent="0.25">
      <c r="BS3178" s="9"/>
      <c r="BT3178" s="9"/>
      <c r="BU3178" s="9"/>
      <c r="BV3178" s="9"/>
      <c r="BW3178" s="9"/>
      <c r="BX3178" s="9"/>
      <c r="BY3178" s="9"/>
    </row>
    <row r="3179" spans="71:77" x14ac:dyDescent="0.25">
      <c r="BS3179" s="9"/>
      <c r="BT3179" s="9"/>
      <c r="BU3179" s="9"/>
      <c r="BV3179" s="9"/>
      <c r="BW3179" s="9"/>
      <c r="BX3179" s="9"/>
      <c r="BY3179" s="9"/>
    </row>
    <row r="3180" spans="71:77" x14ac:dyDescent="0.25">
      <c r="BS3180" s="9"/>
      <c r="BT3180" s="9"/>
      <c r="BU3180" s="9"/>
      <c r="BV3180" s="9"/>
      <c r="BW3180" s="9"/>
      <c r="BX3180" s="9"/>
      <c r="BY3180" s="9"/>
    </row>
    <row r="3181" spans="71:77" x14ac:dyDescent="0.25">
      <c r="BS3181" s="9"/>
      <c r="BT3181" s="9"/>
      <c r="BU3181" s="9"/>
      <c r="BV3181" s="9"/>
      <c r="BW3181" s="9"/>
      <c r="BX3181" s="9"/>
      <c r="BY3181" s="9"/>
    </row>
    <row r="3182" spans="71:77" x14ac:dyDescent="0.25">
      <c r="BS3182" s="9"/>
      <c r="BT3182" s="9"/>
      <c r="BU3182" s="9"/>
      <c r="BV3182" s="9"/>
      <c r="BW3182" s="9"/>
      <c r="BX3182" s="9"/>
      <c r="BY3182" s="9"/>
    </row>
    <row r="3183" spans="71:77" x14ac:dyDescent="0.25">
      <c r="BS3183" s="9"/>
      <c r="BT3183" s="9"/>
      <c r="BU3183" s="9"/>
      <c r="BV3183" s="9"/>
      <c r="BW3183" s="9"/>
      <c r="BX3183" s="9"/>
      <c r="BY3183" s="9"/>
    </row>
    <row r="3184" spans="71:77" x14ac:dyDescent="0.25">
      <c r="BS3184" s="9"/>
      <c r="BT3184" s="9"/>
      <c r="BU3184" s="9"/>
      <c r="BV3184" s="9"/>
      <c r="BW3184" s="9"/>
      <c r="BX3184" s="9"/>
      <c r="BY3184" s="9"/>
    </row>
    <row r="3185" spans="71:77" x14ac:dyDescent="0.25">
      <c r="BS3185" s="9"/>
      <c r="BT3185" s="9"/>
      <c r="BU3185" s="9"/>
      <c r="BV3185" s="9"/>
      <c r="BW3185" s="9"/>
      <c r="BX3185" s="9"/>
      <c r="BY3185" s="9"/>
    </row>
    <row r="3186" spans="71:77" x14ac:dyDescent="0.25">
      <c r="BS3186" s="9"/>
      <c r="BT3186" s="9"/>
      <c r="BU3186" s="9"/>
      <c r="BV3186" s="9"/>
      <c r="BW3186" s="9"/>
      <c r="BX3186" s="9"/>
      <c r="BY3186" s="9"/>
    </row>
    <row r="3187" spans="71:77" x14ac:dyDescent="0.25">
      <c r="BS3187" s="9"/>
      <c r="BT3187" s="9"/>
      <c r="BU3187" s="9"/>
      <c r="BV3187" s="9"/>
      <c r="BW3187" s="9"/>
      <c r="BX3187" s="9"/>
      <c r="BY3187" s="9"/>
    </row>
    <row r="3188" spans="71:77" x14ac:dyDescent="0.25">
      <c r="BS3188" s="9"/>
      <c r="BT3188" s="9"/>
      <c r="BU3188" s="9"/>
      <c r="BV3188" s="9"/>
      <c r="BW3188" s="9"/>
      <c r="BX3188" s="9"/>
      <c r="BY3188" s="9"/>
    </row>
    <row r="3189" spans="71:77" x14ac:dyDescent="0.25">
      <c r="BS3189" s="9"/>
      <c r="BT3189" s="9"/>
      <c r="BU3189" s="9"/>
      <c r="BV3189" s="9"/>
      <c r="BW3189" s="9"/>
      <c r="BX3189" s="9"/>
      <c r="BY3189" s="9"/>
    </row>
    <row r="3190" spans="71:77" x14ac:dyDescent="0.25">
      <c r="BS3190" s="9"/>
      <c r="BT3190" s="9"/>
      <c r="BU3190" s="9"/>
      <c r="BV3190" s="9"/>
      <c r="BW3190" s="9"/>
      <c r="BX3190" s="9"/>
      <c r="BY3190" s="9"/>
    </row>
    <row r="3191" spans="71:77" x14ac:dyDescent="0.25">
      <c r="BS3191" s="9"/>
      <c r="BT3191" s="9"/>
      <c r="BU3191" s="9"/>
      <c r="BV3191" s="9"/>
      <c r="BW3191" s="9"/>
      <c r="BX3191" s="9"/>
      <c r="BY3191" s="9"/>
    </row>
    <row r="3192" spans="71:77" x14ac:dyDescent="0.25">
      <c r="BS3192" s="9"/>
      <c r="BT3192" s="9"/>
      <c r="BU3192" s="9"/>
      <c r="BV3192" s="9"/>
      <c r="BW3192" s="9"/>
      <c r="BX3192" s="9"/>
      <c r="BY3192" s="9"/>
    </row>
    <row r="3193" spans="71:77" x14ac:dyDescent="0.25">
      <c r="BS3193" s="9"/>
      <c r="BT3193" s="9"/>
      <c r="BU3193" s="9"/>
      <c r="BV3193" s="9"/>
      <c r="BW3193" s="9"/>
      <c r="BX3193" s="9"/>
      <c r="BY3193" s="9"/>
    </row>
    <row r="3194" spans="71:77" x14ac:dyDescent="0.25">
      <c r="BS3194" s="9"/>
      <c r="BT3194" s="9"/>
      <c r="BU3194" s="9"/>
      <c r="BV3194" s="9"/>
      <c r="BW3194" s="9"/>
      <c r="BX3194" s="9"/>
      <c r="BY3194" s="9"/>
    </row>
    <row r="3195" spans="71:77" x14ac:dyDescent="0.25">
      <c r="BS3195" s="9"/>
      <c r="BT3195" s="9"/>
      <c r="BU3195" s="9"/>
      <c r="BV3195" s="9"/>
      <c r="BW3195" s="9"/>
      <c r="BX3195" s="9"/>
      <c r="BY3195" s="9"/>
    </row>
    <row r="3196" spans="71:77" x14ac:dyDescent="0.25">
      <c r="BS3196" s="9"/>
      <c r="BT3196" s="9"/>
      <c r="BU3196" s="9"/>
      <c r="BV3196" s="9"/>
      <c r="BW3196" s="9"/>
      <c r="BX3196" s="9"/>
      <c r="BY3196" s="9"/>
    </row>
    <row r="3197" spans="71:77" x14ac:dyDescent="0.25">
      <c r="BS3197" s="9"/>
      <c r="BT3197" s="9"/>
      <c r="BU3197" s="9"/>
      <c r="BV3197" s="9"/>
      <c r="BW3197" s="9"/>
      <c r="BX3197" s="9"/>
      <c r="BY3197" s="9"/>
    </row>
    <row r="3198" spans="71:77" x14ac:dyDescent="0.25">
      <c r="BS3198" s="9"/>
      <c r="BT3198" s="9"/>
      <c r="BU3198" s="9"/>
      <c r="BV3198" s="9"/>
      <c r="BW3198" s="9"/>
      <c r="BX3198" s="9"/>
      <c r="BY3198" s="9"/>
    </row>
    <row r="3199" spans="71:77" x14ac:dyDescent="0.25">
      <c r="BS3199" s="9"/>
      <c r="BT3199" s="9"/>
      <c r="BU3199" s="9"/>
      <c r="BV3199" s="9"/>
      <c r="BW3199" s="9"/>
      <c r="BX3199" s="9"/>
      <c r="BY3199" s="9"/>
    </row>
    <row r="3200" spans="71:77" x14ac:dyDescent="0.25">
      <c r="BS3200" s="9"/>
      <c r="BT3200" s="9"/>
      <c r="BU3200" s="9"/>
      <c r="BV3200" s="9"/>
      <c r="BW3200" s="9"/>
      <c r="BX3200" s="9"/>
      <c r="BY3200" s="9"/>
    </row>
    <row r="3201" spans="71:77" x14ac:dyDescent="0.25">
      <c r="BS3201" s="9"/>
      <c r="BT3201" s="9"/>
      <c r="BU3201" s="9"/>
      <c r="BV3201" s="9"/>
      <c r="BW3201" s="9"/>
      <c r="BX3201" s="9"/>
      <c r="BY3201" s="9"/>
    </row>
    <row r="3202" spans="71:77" x14ac:dyDescent="0.25">
      <c r="BS3202" s="9"/>
      <c r="BT3202" s="9"/>
      <c r="BU3202" s="9"/>
      <c r="BV3202" s="9"/>
      <c r="BW3202" s="9"/>
      <c r="BX3202" s="9"/>
      <c r="BY3202" s="9"/>
    </row>
    <row r="3203" spans="71:77" x14ac:dyDescent="0.25">
      <c r="BS3203" s="9"/>
      <c r="BT3203" s="9"/>
      <c r="BU3203" s="9"/>
      <c r="BV3203" s="9"/>
      <c r="BW3203" s="9"/>
      <c r="BX3203" s="9"/>
      <c r="BY3203" s="9"/>
    </row>
    <row r="3204" spans="71:77" x14ac:dyDescent="0.25">
      <c r="BS3204" s="9"/>
      <c r="BT3204" s="9"/>
      <c r="BU3204" s="9"/>
      <c r="BV3204" s="9"/>
      <c r="BW3204" s="9"/>
      <c r="BX3204" s="9"/>
      <c r="BY3204" s="9"/>
    </row>
    <row r="3205" spans="71:77" x14ac:dyDescent="0.25">
      <c r="BS3205" s="9"/>
      <c r="BT3205" s="9"/>
      <c r="BU3205" s="9"/>
      <c r="BV3205" s="9"/>
      <c r="BW3205" s="9"/>
      <c r="BX3205" s="9"/>
      <c r="BY3205" s="9"/>
    </row>
    <row r="3206" spans="71:77" x14ac:dyDescent="0.25">
      <c r="BS3206" s="9"/>
      <c r="BT3206" s="9"/>
      <c r="BU3206" s="9"/>
      <c r="BV3206" s="9"/>
      <c r="BW3206" s="9"/>
      <c r="BX3206" s="9"/>
      <c r="BY3206" s="9"/>
    </row>
    <row r="3207" spans="71:77" x14ac:dyDescent="0.25">
      <c r="BS3207" s="9"/>
      <c r="BT3207" s="9"/>
      <c r="BU3207" s="9"/>
      <c r="BV3207" s="9"/>
      <c r="BW3207" s="9"/>
      <c r="BX3207" s="9"/>
      <c r="BY3207" s="9"/>
    </row>
    <row r="3208" spans="71:77" x14ac:dyDescent="0.25">
      <c r="BS3208" s="9"/>
      <c r="BT3208" s="9"/>
      <c r="BU3208" s="9"/>
      <c r="BV3208" s="9"/>
      <c r="BW3208" s="9"/>
      <c r="BX3208" s="9"/>
      <c r="BY3208" s="9"/>
    </row>
    <row r="3209" spans="71:77" x14ac:dyDescent="0.25">
      <c r="BS3209" s="9"/>
      <c r="BT3209" s="9"/>
      <c r="BU3209" s="9"/>
      <c r="BV3209" s="9"/>
      <c r="BW3209" s="9"/>
      <c r="BX3209" s="9"/>
      <c r="BY3209" s="9"/>
    </row>
    <row r="3210" spans="71:77" x14ac:dyDescent="0.25">
      <c r="BS3210" s="9"/>
      <c r="BT3210" s="9"/>
      <c r="BU3210" s="9"/>
      <c r="BV3210" s="9"/>
      <c r="BW3210" s="9"/>
      <c r="BX3210" s="9"/>
      <c r="BY3210" s="9"/>
    </row>
    <row r="3211" spans="71:77" x14ac:dyDescent="0.25">
      <c r="BS3211" s="9"/>
      <c r="BT3211" s="9"/>
      <c r="BU3211" s="9"/>
      <c r="BV3211" s="9"/>
      <c r="BW3211" s="9"/>
      <c r="BX3211" s="9"/>
      <c r="BY3211" s="9"/>
    </row>
    <row r="3212" spans="71:77" x14ac:dyDescent="0.25">
      <c r="BS3212" s="9"/>
      <c r="BT3212" s="9"/>
      <c r="BU3212" s="9"/>
      <c r="BV3212" s="9"/>
      <c r="BW3212" s="9"/>
      <c r="BX3212" s="9"/>
      <c r="BY3212" s="9"/>
    </row>
    <row r="3213" spans="71:77" x14ac:dyDescent="0.25">
      <c r="BS3213" s="9"/>
      <c r="BT3213" s="9"/>
      <c r="BU3213" s="9"/>
      <c r="BV3213" s="9"/>
      <c r="BW3213" s="9"/>
      <c r="BX3213" s="9"/>
      <c r="BY3213" s="9"/>
    </row>
    <row r="3214" spans="71:77" x14ac:dyDescent="0.25">
      <c r="BS3214" s="9"/>
      <c r="BT3214" s="9"/>
      <c r="BU3214" s="9"/>
      <c r="BV3214" s="9"/>
      <c r="BW3214" s="9"/>
      <c r="BX3214" s="9"/>
      <c r="BY3214" s="9"/>
    </row>
    <row r="3215" spans="71:77" x14ac:dyDescent="0.25">
      <c r="BS3215" s="9"/>
      <c r="BT3215" s="9"/>
      <c r="BU3215" s="9"/>
      <c r="BV3215" s="9"/>
      <c r="BW3215" s="9"/>
      <c r="BX3215" s="9"/>
      <c r="BY3215" s="9"/>
    </row>
    <row r="3216" spans="71:77" x14ac:dyDescent="0.25">
      <c r="BS3216" s="9"/>
      <c r="BT3216" s="9"/>
      <c r="BU3216" s="9"/>
      <c r="BV3216" s="9"/>
      <c r="BW3216" s="9"/>
      <c r="BX3216" s="9"/>
      <c r="BY3216" s="9"/>
    </row>
    <row r="3217" spans="71:77" x14ac:dyDescent="0.25">
      <c r="BS3217" s="9"/>
      <c r="BT3217" s="9"/>
      <c r="BU3217" s="9"/>
      <c r="BV3217" s="9"/>
      <c r="BW3217" s="9"/>
      <c r="BX3217" s="9"/>
      <c r="BY3217" s="9"/>
    </row>
    <row r="3218" spans="71:77" x14ac:dyDescent="0.25">
      <c r="BS3218" s="9"/>
      <c r="BT3218" s="9"/>
      <c r="BU3218" s="9"/>
      <c r="BV3218" s="9"/>
      <c r="BW3218" s="9"/>
      <c r="BX3218" s="9"/>
      <c r="BY3218" s="9"/>
    </row>
    <row r="3219" spans="71:77" x14ac:dyDescent="0.25">
      <c r="BS3219" s="9"/>
      <c r="BT3219" s="9"/>
      <c r="BU3219" s="9"/>
      <c r="BV3219" s="9"/>
      <c r="BW3219" s="9"/>
      <c r="BX3219" s="9"/>
      <c r="BY3219" s="9"/>
    </row>
    <row r="3220" spans="71:77" x14ac:dyDescent="0.25">
      <c r="BS3220" s="9"/>
      <c r="BT3220" s="9"/>
      <c r="BU3220" s="9"/>
      <c r="BV3220" s="9"/>
      <c r="BW3220" s="9"/>
      <c r="BX3220" s="9"/>
      <c r="BY3220" s="9"/>
    </row>
    <row r="3221" spans="71:77" x14ac:dyDescent="0.25">
      <c r="BS3221" s="9"/>
      <c r="BT3221" s="9"/>
      <c r="BU3221" s="9"/>
      <c r="BV3221" s="9"/>
      <c r="BW3221" s="9"/>
      <c r="BX3221" s="9"/>
      <c r="BY3221" s="9"/>
    </row>
    <row r="3222" spans="71:77" x14ac:dyDescent="0.25">
      <c r="BS3222" s="9"/>
      <c r="BT3222" s="9"/>
      <c r="BU3222" s="9"/>
      <c r="BV3222" s="9"/>
      <c r="BW3222" s="9"/>
      <c r="BX3222" s="9"/>
      <c r="BY3222" s="9"/>
    </row>
    <row r="3223" spans="71:77" x14ac:dyDescent="0.25">
      <c r="BS3223" s="9"/>
      <c r="BT3223" s="9"/>
      <c r="BU3223" s="9"/>
      <c r="BV3223" s="9"/>
      <c r="BW3223" s="9"/>
      <c r="BX3223" s="9"/>
      <c r="BY3223" s="9"/>
    </row>
    <row r="3224" spans="71:77" x14ac:dyDescent="0.25">
      <c r="BS3224" s="9"/>
      <c r="BT3224" s="9"/>
      <c r="BU3224" s="9"/>
      <c r="BV3224" s="9"/>
      <c r="BW3224" s="9"/>
      <c r="BX3224" s="9"/>
      <c r="BY3224" s="9"/>
    </row>
    <row r="3225" spans="71:77" x14ac:dyDescent="0.25">
      <c r="BS3225" s="9"/>
      <c r="BT3225" s="9"/>
      <c r="BU3225" s="9"/>
      <c r="BV3225" s="9"/>
      <c r="BW3225" s="9"/>
      <c r="BX3225" s="9"/>
      <c r="BY3225" s="9"/>
    </row>
    <row r="3226" spans="71:77" x14ac:dyDescent="0.25">
      <c r="BS3226" s="9"/>
      <c r="BT3226" s="9"/>
      <c r="BU3226" s="9"/>
      <c r="BV3226" s="9"/>
      <c r="BW3226" s="9"/>
      <c r="BX3226" s="9"/>
      <c r="BY3226" s="9"/>
    </row>
    <row r="3227" spans="71:77" x14ac:dyDescent="0.25">
      <c r="BS3227" s="9"/>
      <c r="BT3227" s="9"/>
      <c r="BU3227" s="9"/>
      <c r="BV3227" s="9"/>
      <c r="BW3227" s="9"/>
      <c r="BX3227" s="9"/>
      <c r="BY3227" s="9"/>
    </row>
    <row r="3228" spans="71:77" x14ac:dyDescent="0.25">
      <c r="BS3228" s="9"/>
      <c r="BT3228" s="9"/>
      <c r="BU3228" s="9"/>
      <c r="BV3228" s="9"/>
      <c r="BW3228" s="9"/>
      <c r="BX3228" s="9"/>
      <c r="BY3228" s="9"/>
    </row>
    <row r="3229" spans="71:77" x14ac:dyDescent="0.25">
      <c r="BS3229" s="9"/>
      <c r="BT3229" s="9"/>
      <c r="BU3229" s="9"/>
      <c r="BV3229" s="9"/>
      <c r="BW3229" s="9"/>
      <c r="BX3229" s="9"/>
      <c r="BY3229" s="9"/>
    </row>
    <row r="3230" spans="71:77" x14ac:dyDescent="0.25">
      <c r="BS3230" s="9"/>
      <c r="BT3230" s="9"/>
      <c r="BU3230" s="9"/>
      <c r="BV3230" s="9"/>
      <c r="BW3230" s="9"/>
      <c r="BX3230" s="9"/>
      <c r="BY3230" s="9"/>
    </row>
    <row r="3231" spans="71:77" x14ac:dyDescent="0.25">
      <c r="BS3231" s="9"/>
      <c r="BT3231" s="9"/>
      <c r="BU3231" s="9"/>
      <c r="BV3231" s="9"/>
      <c r="BW3231" s="9"/>
      <c r="BX3231" s="9"/>
      <c r="BY3231" s="9"/>
    </row>
    <row r="3232" spans="71:77" x14ac:dyDescent="0.25">
      <c r="BS3232" s="9"/>
      <c r="BT3232" s="9"/>
      <c r="BU3232" s="9"/>
      <c r="BV3232" s="9"/>
      <c r="BW3232" s="9"/>
      <c r="BX3232" s="9"/>
      <c r="BY3232" s="9"/>
    </row>
    <row r="3233" spans="71:77" x14ac:dyDescent="0.25">
      <c r="BS3233" s="9"/>
      <c r="BT3233" s="9"/>
      <c r="BU3233" s="9"/>
      <c r="BV3233" s="9"/>
      <c r="BW3233" s="9"/>
      <c r="BX3233" s="9"/>
      <c r="BY3233" s="9"/>
    </row>
    <row r="3234" spans="71:77" x14ac:dyDescent="0.25">
      <c r="BS3234" s="9"/>
      <c r="BT3234" s="9"/>
      <c r="BU3234" s="9"/>
      <c r="BV3234" s="9"/>
      <c r="BW3234" s="9"/>
      <c r="BX3234" s="9"/>
      <c r="BY3234" s="9"/>
    </row>
    <row r="3235" spans="71:77" x14ac:dyDescent="0.25">
      <c r="BS3235" s="9"/>
      <c r="BT3235" s="9"/>
      <c r="BU3235" s="9"/>
      <c r="BV3235" s="9"/>
      <c r="BW3235" s="9"/>
      <c r="BX3235" s="9"/>
      <c r="BY3235" s="9"/>
    </row>
    <row r="3236" spans="71:77" x14ac:dyDescent="0.25">
      <c r="BS3236" s="9"/>
      <c r="BT3236" s="9"/>
      <c r="BU3236" s="9"/>
      <c r="BV3236" s="9"/>
      <c r="BW3236" s="9"/>
      <c r="BX3236" s="9"/>
      <c r="BY3236" s="9"/>
    </row>
    <row r="3237" spans="71:77" x14ac:dyDescent="0.25">
      <c r="BS3237" s="9"/>
      <c r="BT3237" s="9"/>
      <c r="BU3237" s="9"/>
      <c r="BV3237" s="9"/>
      <c r="BW3237" s="9"/>
      <c r="BX3237" s="9"/>
      <c r="BY3237" s="9"/>
    </row>
    <row r="3238" spans="71:77" x14ac:dyDescent="0.25">
      <c r="BS3238" s="9"/>
      <c r="BT3238" s="9"/>
      <c r="BU3238" s="9"/>
      <c r="BV3238" s="9"/>
      <c r="BW3238" s="9"/>
      <c r="BX3238" s="9"/>
      <c r="BY3238" s="9"/>
    </row>
    <row r="3239" spans="71:77" x14ac:dyDescent="0.25">
      <c r="BS3239" s="9"/>
      <c r="BT3239" s="9"/>
      <c r="BU3239" s="9"/>
      <c r="BV3239" s="9"/>
      <c r="BW3239" s="9"/>
      <c r="BX3239" s="9"/>
      <c r="BY3239" s="9"/>
    </row>
    <row r="3240" spans="71:77" x14ac:dyDescent="0.25">
      <c r="BS3240" s="9"/>
      <c r="BT3240" s="9"/>
      <c r="BU3240" s="9"/>
      <c r="BV3240" s="9"/>
      <c r="BW3240" s="9"/>
      <c r="BX3240" s="9"/>
      <c r="BY3240" s="9"/>
    </row>
    <row r="3241" spans="71:77" x14ac:dyDescent="0.25">
      <c r="BS3241" s="9"/>
      <c r="BT3241" s="9"/>
      <c r="BU3241" s="9"/>
      <c r="BV3241" s="9"/>
      <c r="BW3241" s="9"/>
      <c r="BX3241" s="9"/>
      <c r="BY3241" s="9"/>
    </row>
    <row r="3242" spans="71:77" x14ac:dyDescent="0.25">
      <c r="BS3242" s="9"/>
      <c r="BT3242" s="9"/>
      <c r="BU3242" s="9"/>
      <c r="BV3242" s="9"/>
      <c r="BW3242" s="9"/>
      <c r="BX3242" s="9"/>
      <c r="BY3242" s="9"/>
    </row>
    <row r="3243" spans="71:77" x14ac:dyDescent="0.25">
      <c r="BS3243" s="9"/>
      <c r="BT3243" s="9"/>
      <c r="BU3243" s="9"/>
      <c r="BV3243" s="9"/>
      <c r="BW3243" s="9"/>
      <c r="BX3243" s="9"/>
      <c r="BY3243" s="9"/>
    </row>
    <row r="3244" spans="71:77" x14ac:dyDescent="0.25">
      <c r="BS3244" s="9"/>
      <c r="BT3244" s="9"/>
      <c r="BU3244" s="9"/>
      <c r="BV3244" s="9"/>
      <c r="BW3244" s="9"/>
      <c r="BX3244" s="9"/>
      <c r="BY3244" s="9"/>
    </row>
    <row r="3245" spans="71:77" x14ac:dyDescent="0.25">
      <c r="BS3245" s="9"/>
      <c r="BT3245" s="9"/>
      <c r="BU3245" s="9"/>
      <c r="BV3245" s="9"/>
      <c r="BW3245" s="9"/>
      <c r="BX3245" s="9"/>
      <c r="BY3245" s="9"/>
    </row>
    <row r="3246" spans="71:77" x14ac:dyDescent="0.25">
      <c r="BS3246" s="9"/>
      <c r="BT3246" s="9"/>
      <c r="BU3246" s="9"/>
      <c r="BV3246" s="9"/>
      <c r="BW3246" s="9"/>
      <c r="BX3246" s="9"/>
      <c r="BY3246" s="9"/>
    </row>
    <row r="3247" spans="71:77" x14ac:dyDescent="0.25">
      <c r="BS3247" s="9"/>
      <c r="BT3247" s="9"/>
      <c r="BU3247" s="9"/>
      <c r="BV3247" s="9"/>
      <c r="BW3247" s="9"/>
      <c r="BX3247" s="9"/>
      <c r="BY3247" s="9"/>
    </row>
    <row r="3248" spans="71:77" x14ac:dyDescent="0.25">
      <c r="BS3248" s="9"/>
      <c r="BT3248" s="9"/>
      <c r="BU3248" s="9"/>
      <c r="BV3248" s="9"/>
      <c r="BW3248" s="9"/>
      <c r="BX3248" s="9"/>
      <c r="BY3248" s="9"/>
    </row>
    <row r="3249" spans="71:77" x14ac:dyDescent="0.25">
      <c r="BS3249" s="9"/>
      <c r="BT3249" s="9"/>
      <c r="BU3249" s="9"/>
      <c r="BV3249" s="9"/>
      <c r="BW3249" s="9"/>
      <c r="BX3249" s="9"/>
      <c r="BY3249" s="9"/>
    </row>
    <row r="3250" spans="71:77" x14ac:dyDescent="0.25">
      <c r="BS3250" s="9"/>
      <c r="BT3250" s="9"/>
      <c r="BU3250" s="9"/>
      <c r="BV3250" s="9"/>
      <c r="BW3250" s="9"/>
      <c r="BX3250" s="9"/>
      <c r="BY3250" s="9"/>
    </row>
    <row r="3251" spans="71:77" x14ac:dyDescent="0.25">
      <c r="BS3251" s="9"/>
      <c r="BT3251" s="9"/>
      <c r="BU3251" s="9"/>
      <c r="BV3251" s="9"/>
      <c r="BW3251" s="9"/>
      <c r="BX3251" s="9"/>
      <c r="BY3251" s="9"/>
    </row>
    <row r="3252" spans="71:77" x14ac:dyDescent="0.25">
      <c r="BS3252" s="9"/>
      <c r="BT3252" s="9"/>
      <c r="BU3252" s="9"/>
      <c r="BV3252" s="9"/>
      <c r="BW3252" s="9"/>
      <c r="BX3252" s="9"/>
      <c r="BY3252" s="9"/>
    </row>
    <row r="3253" spans="71:77" x14ac:dyDescent="0.25">
      <c r="BS3253" s="9"/>
      <c r="BT3253" s="9"/>
      <c r="BU3253" s="9"/>
      <c r="BV3253" s="9"/>
      <c r="BW3253" s="9"/>
      <c r="BX3253" s="9"/>
      <c r="BY3253" s="9"/>
    </row>
    <row r="3254" spans="71:77" x14ac:dyDescent="0.25">
      <c r="BS3254" s="9"/>
      <c r="BT3254" s="9"/>
      <c r="BU3254" s="9"/>
      <c r="BV3254" s="9"/>
      <c r="BW3254" s="9"/>
      <c r="BX3254" s="9"/>
      <c r="BY3254" s="9"/>
    </row>
    <row r="3255" spans="71:77" x14ac:dyDescent="0.25">
      <c r="BS3255" s="9"/>
      <c r="BT3255" s="9"/>
      <c r="BU3255" s="9"/>
      <c r="BV3255" s="9"/>
      <c r="BW3255" s="9"/>
      <c r="BX3255" s="9"/>
      <c r="BY3255" s="9"/>
    </row>
    <row r="3256" spans="71:77" x14ac:dyDescent="0.25">
      <c r="BS3256" s="9"/>
      <c r="BT3256" s="9"/>
      <c r="BU3256" s="9"/>
      <c r="BV3256" s="9"/>
      <c r="BW3256" s="9"/>
      <c r="BX3256" s="9"/>
      <c r="BY3256" s="9"/>
    </row>
    <row r="3257" spans="71:77" x14ac:dyDescent="0.25">
      <c r="BS3257" s="9"/>
      <c r="BT3257" s="9"/>
      <c r="BU3257" s="9"/>
      <c r="BV3257" s="9"/>
      <c r="BW3257" s="9"/>
      <c r="BX3257" s="9"/>
      <c r="BY3257" s="9"/>
    </row>
    <row r="3258" spans="71:77" x14ac:dyDescent="0.25">
      <c r="BS3258" s="9"/>
      <c r="BT3258" s="9"/>
      <c r="BU3258" s="9"/>
      <c r="BV3258" s="9"/>
      <c r="BW3258" s="9"/>
      <c r="BX3258" s="9"/>
      <c r="BY3258" s="9"/>
    </row>
    <row r="3259" spans="71:77" x14ac:dyDescent="0.25">
      <c r="BS3259" s="9"/>
      <c r="BT3259" s="9"/>
      <c r="BU3259" s="9"/>
      <c r="BV3259" s="9"/>
      <c r="BW3259" s="9"/>
      <c r="BX3259" s="9"/>
      <c r="BY3259" s="9"/>
    </row>
    <row r="3260" spans="71:77" x14ac:dyDescent="0.25">
      <c r="BS3260" s="9"/>
      <c r="BT3260" s="9"/>
      <c r="BU3260" s="9"/>
      <c r="BV3260" s="9"/>
      <c r="BW3260" s="9"/>
      <c r="BX3260" s="9"/>
      <c r="BY3260" s="9"/>
    </row>
    <row r="3261" spans="71:77" x14ac:dyDescent="0.25">
      <c r="BS3261" s="9"/>
      <c r="BT3261" s="9"/>
      <c r="BU3261" s="9"/>
      <c r="BV3261" s="9"/>
      <c r="BW3261" s="9"/>
      <c r="BX3261" s="9"/>
      <c r="BY3261" s="9"/>
    </row>
    <row r="3262" spans="71:77" x14ac:dyDescent="0.25">
      <c r="BS3262" s="9"/>
      <c r="BT3262" s="9"/>
      <c r="BU3262" s="9"/>
      <c r="BV3262" s="9"/>
      <c r="BW3262" s="9"/>
      <c r="BX3262" s="9"/>
      <c r="BY3262" s="9"/>
    </row>
    <row r="3263" spans="71:77" x14ac:dyDescent="0.25">
      <c r="BS3263" s="9"/>
      <c r="BT3263" s="9"/>
      <c r="BU3263" s="9"/>
      <c r="BV3263" s="9"/>
      <c r="BW3263" s="9"/>
      <c r="BX3263" s="9"/>
      <c r="BY3263" s="9"/>
    </row>
    <row r="3264" spans="71:77" x14ac:dyDescent="0.25">
      <c r="BS3264" s="9"/>
      <c r="BT3264" s="9"/>
      <c r="BU3264" s="9"/>
      <c r="BV3264" s="9"/>
      <c r="BW3264" s="9"/>
      <c r="BX3264" s="9"/>
      <c r="BY3264" s="9"/>
    </row>
    <row r="3265" spans="71:77" x14ac:dyDescent="0.25">
      <c r="BS3265" s="9"/>
      <c r="BT3265" s="9"/>
      <c r="BU3265" s="9"/>
      <c r="BV3265" s="9"/>
      <c r="BW3265" s="9"/>
      <c r="BX3265" s="9"/>
      <c r="BY3265" s="9"/>
    </row>
    <row r="3266" spans="71:77" x14ac:dyDescent="0.25">
      <c r="BS3266" s="9"/>
      <c r="BT3266" s="9"/>
      <c r="BU3266" s="9"/>
      <c r="BV3266" s="9"/>
      <c r="BW3266" s="9"/>
      <c r="BX3266" s="9"/>
      <c r="BY3266" s="9"/>
    </row>
    <row r="3267" spans="71:77" x14ac:dyDescent="0.25">
      <c r="BS3267" s="9"/>
      <c r="BT3267" s="9"/>
      <c r="BU3267" s="9"/>
      <c r="BV3267" s="9"/>
      <c r="BW3267" s="9"/>
      <c r="BX3267" s="9"/>
      <c r="BY3267" s="9"/>
    </row>
    <row r="3268" spans="71:77" x14ac:dyDescent="0.25">
      <c r="BS3268" s="9"/>
      <c r="BT3268" s="9"/>
      <c r="BU3268" s="9"/>
      <c r="BV3268" s="9"/>
      <c r="BW3268" s="9"/>
      <c r="BX3268" s="9"/>
      <c r="BY3268" s="9"/>
    </row>
    <row r="3269" spans="71:77" x14ac:dyDescent="0.25">
      <c r="BS3269" s="9"/>
      <c r="BT3269" s="9"/>
      <c r="BU3269" s="9"/>
      <c r="BV3269" s="9"/>
      <c r="BW3269" s="9"/>
      <c r="BX3269" s="9"/>
      <c r="BY3269" s="9"/>
    </row>
    <row r="3270" spans="71:77" x14ac:dyDescent="0.25">
      <c r="BS3270" s="9"/>
      <c r="BT3270" s="9"/>
      <c r="BU3270" s="9"/>
      <c r="BV3270" s="9"/>
      <c r="BW3270" s="9"/>
      <c r="BX3270" s="9"/>
      <c r="BY3270" s="9"/>
    </row>
    <row r="3271" spans="71:77" x14ac:dyDescent="0.25">
      <c r="BS3271" s="9"/>
      <c r="BT3271" s="9"/>
      <c r="BU3271" s="9"/>
      <c r="BV3271" s="9"/>
      <c r="BW3271" s="9"/>
      <c r="BX3271" s="9"/>
      <c r="BY3271" s="9"/>
    </row>
    <row r="3272" spans="71:77" x14ac:dyDescent="0.25">
      <c r="BS3272" s="9"/>
      <c r="BT3272" s="9"/>
      <c r="BU3272" s="9"/>
      <c r="BV3272" s="9"/>
      <c r="BW3272" s="9"/>
      <c r="BX3272" s="9"/>
      <c r="BY3272" s="9"/>
    </row>
    <row r="3273" spans="71:77" x14ac:dyDescent="0.25">
      <c r="BS3273" s="9"/>
      <c r="BT3273" s="9"/>
      <c r="BU3273" s="9"/>
      <c r="BV3273" s="9"/>
      <c r="BW3273" s="9"/>
      <c r="BX3273" s="9"/>
      <c r="BY3273" s="9"/>
    </row>
    <row r="3274" spans="71:77" x14ac:dyDescent="0.25">
      <c r="BS3274" s="9"/>
      <c r="BT3274" s="9"/>
      <c r="BU3274" s="9"/>
      <c r="BV3274" s="9"/>
      <c r="BW3274" s="9"/>
      <c r="BX3274" s="9"/>
      <c r="BY3274" s="9"/>
    </row>
    <row r="3275" spans="71:77" x14ac:dyDescent="0.25">
      <c r="BS3275" s="9"/>
      <c r="BT3275" s="9"/>
      <c r="BU3275" s="9"/>
      <c r="BV3275" s="9"/>
      <c r="BW3275" s="9"/>
      <c r="BX3275" s="9"/>
      <c r="BY3275" s="9"/>
    </row>
    <row r="3276" spans="71:77" x14ac:dyDescent="0.25">
      <c r="BS3276" s="9"/>
      <c r="BT3276" s="9"/>
      <c r="BU3276" s="9"/>
      <c r="BV3276" s="9"/>
      <c r="BW3276" s="9"/>
      <c r="BX3276" s="9"/>
      <c r="BY3276" s="9"/>
    </row>
    <row r="3277" spans="71:77" x14ac:dyDescent="0.25">
      <c r="BS3277" s="9"/>
      <c r="BT3277" s="9"/>
      <c r="BU3277" s="9"/>
      <c r="BV3277" s="9"/>
      <c r="BW3277" s="9"/>
      <c r="BX3277" s="9"/>
      <c r="BY3277" s="9"/>
    </row>
    <row r="3278" spans="71:77" x14ac:dyDescent="0.25">
      <c r="BS3278" s="9"/>
      <c r="BT3278" s="9"/>
      <c r="BU3278" s="9"/>
      <c r="BV3278" s="9"/>
      <c r="BW3278" s="9"/>
      <c r="BX3278" s="9"/>
      <c r="BY3278" s="9"/>
    </row>
    <row r="3279" spans="71:77" x14ac:dyDescent="0.25">
      <c r="BS3279" s="9"/>
      <c r="BT3279" s="9"/>
      <c r="BU3279" s="9"/>
      <c r="BV3279" s="9"/>
      <c r="BW3279" s="9"/>
      <c r="BX3279" s="9"/>
      <c r="BY3279" s="9"/>
    </row>
    <row r="3280" spans="71:77" x14ac:dyDescent="0.25">
      <c r="BS3280" s="9"/>
      <c r="BT3280" s="9"/>
      <c r="BU3280" s="9"/>
      <c r="BV3280" s="9"/>
      <c r="BW3280" s="9"/>
      <c r="BX3280" s="9"/>
      <c r="BY3280" s="9"/>
    </row>
    <row r="3281" spans="71:77" x14ac:dyDescent="0.25">
      <c r="BS3281" s="9"/>
      <c r="BT3281" s="9"/>
      <c r="BU3281" s="9"/>
      <c r="BV3281" s="9"/>
      <c r="BW3281" s="9"/>
      <c r="BX3281" s="9"/>
      <c r="BY3281" s="9"/>
    </row>
    <row r="3282" spans="71:77" x14ac:dyDescent="0.25">
      <c r="BS3282" s="9"/>
      <c r="BT3282" s="9"/>
      <c r="BU3282" s="9"/>
      <c r="BV3282" s="9"/>
      <c r="BW3282" s="9"/>
      <c r="BX3282" s="9"/>
      <c r="BY3282" s="9"/>
    </row>
    <row r="3283" spans="71:77" x14ac:dyDescent="0.25">
      <c r="BS3283" s="9"/>
      <c r="BT3283" s="9"/>
      <c r="BU3283" s="9"/>
      <c r="BV3283" s="9"/>
      <c r="BW3283" s="9"/>
      <c r="BX3283" s="9"/>
      <c r="BY3283" s="9"/>
    </row>
    <row r="3284" spans="71:77" x14ac:dyDescent="0.25">
      <c r="BS3284" s="9"/>
      <c r="BT3284" s="9"/>
      <c r="BU3284" s="9"/>
      <c r="BV3284" s="9"/>
      <c r="BW3284" s="9"/>
      <c r="BX3284" s="9"/>
      <c r="BY3284" s="9"/>
    </row>
    <row r="3285" spans="71:77" x14ac:dyDescent="0.25">
      <c r="BS3285" s="9"/>
      <c r="BT3285" s="9"/>
      <c r="BU3285" s="9"/>
      <c r="BV3285" s="9"/>
      <c r="BW3285" s="9"/>
      <c r="BX3285" s="9"/>
      <c r="BY3285" s="9"/>
    </row>
    <row r="3286" spans="71:77" x14ac:dyDescent="0.25">
      <c r="BS3286" s="9"/>
      <c r="BT3286" s="9"/>
      <c r="BU3286" s="9"/>
      <c r="BV3286" s="9"/>
      <c r="BW3286" s="9"/>
      <c r="BX3286" s="9"/>
      <c r="BY3286" s="9"/>
    </row>
    <row r="3287" spans="71:77" x14ac:dyDescent="0.25">
      <c r="BS3287" s="9"/>
      <c r="BT3287" s="9"/>
      <c r="BU3287" s="9"/>
      <c r="BV3287" s="9"/>
      <c r="BW3287" s="9"/>
      <c r="BX3287" s="9"/>
      <c r="BY3287" s="9"/>
    </row>
    <row r="3288" spans="71:77" x14ac:dyDescent="0.25">
      <c r="BS3288" s="9"/>
      <c r="BT3288" s="9"/>
      <c r="BU3288" s="9"/>
      <c r="BV3288" s="9"/>
      <c r="BW3288" s="9"/>
      <c r="BX3288" s="9"/>
      <c r="BY3288" s="9"/>
    </row>
    <row r="3289" spans="71:77" x14ac:dyDescent="0.25">
      <c r="BS3289" s="9"/>
      <c r="BT3289" s="9"/>
      <c r="BU3289" s="9"/>
      <c r="BV3289" s="9"/>
      <c r="BW3289" s="9"/>
      <c r="BX3289" s="9"/>
      <c r="BY3289" s="9"/>
    </row>
    <row r="3290" spans="71:77" x14ac:dyDescent="0.25">
      <c r="BS3290" s="9"/>
      <c r="BT3290" s="9"/>
      <c r="BU3290" s="9"/>
      <c r="BV3290" s="9"/>
      <c r="BW3290" s="9"/>
      <c r="BX3290" s="9"/>
      <c r="BY3290" s="9"/>
    </row>
    <row r="3291" spans="71:77" x14ac:dyDescent="0.25">
      <c r="BS3291" s="9"/>
      <c r="BT3291" s="9"/>
      <c r="BU3291" s="9"/>
      <c r="BV3291" s="9"/>
      <c r="BW3291" s="9"/>
      <c r="BX3291" s="9"/>
      <c r="BY3291" s="9"/>
    </row>
    <row r="3292" spans="71:77" x14ac:dyDescent="0.25">
      <c r="BS3292" s="9"/>
      <c r="BT3292" s="9"/>
      <c r="BU3292" s="9"/>
      <c r="BV3292" s="9"/>
      <c r="BW3292" s="9"/>
      <c r="BX3292" s="9"/>
      <c r="BY3292" s="9"/>
    </row>
    <row r="3293" spans="71:77" x14ac:dyDescent="0.25">
      <c r="BS3293" s="9"/>
      <c r="BT3293" s="9"/>
      <c r="BU3293" s="9"/>
      <c r="BV3293" s="9"/>
      <c r="BW3293" s="9"/>
      <c r="BX3293" s="9"/>
      <c r="BY3293" s="9"/>
    </row>
    <row r="3294" spans="71:77" x14ac:dyDescent="0.25">
      <c r="BS3294" s="9"/>
      <c r="BT3294" s="9"/>
      <c r="BU3294" s="9"/>
      <c r="BV3294" s="9"/>
      <c r="BW3294" s="9"/>
      <c r="BX3294" s="9"/>
      <c r="BY3294" s="9"/>
    </row>
    <row r="3295" spans="71:77" x14ac:dyDescent="0.25">
      <c r="BS3295" s="9"/>
      <c r="BT3295" s="9"/>
      <c r="BU3295" s="9"/>
      <c r="BV3295" s="9"/>
      <c r="BW3295" s="9"/>
      <c r="BX3295" s="9"/>
      <c r="BY3295" s="9"/>
    </row>
    <row r="3296" spans="71:77" x14ac:dyDescent="0.25">
      <c r="BS3296" s="9"/>
      <c r="BT3296" s="9"/>
      <c r="BU3296" s="9"/>
      <c r="BV3296" s="9"/>
      <c r="BW3296" s="9"/>
      <c r="BX3296" s="9"/>
      <c r="BY3296" s="9"/>
    </row>
    <row r="3297" spans="71:77" x14ac:dyDescent="0.25">
      <c r="BS3297" s="9"/>
      <c r="BT3297" s="9"/>
      <c r="BU3297" s="9"/>
      <c r="BV3297" s="9"/>
      <c r="BW3297" s="9"/>
      <c r="BX3297" s="9"/>
      <c r="BY3297" s="9"/>
    </row>
    <row r="3298" spans="71:77" x14ac:dyDescent="0.25">
      <c r="BS3298" s="9"/>
      <c r="BT3298" s="9"/>
      <c r="BU3298" s="9"/>
      <c r="BV3298" s="9"/>
      <c r="BW3298" s="9"/>
      <c r="BX3298" s="9"/>
      <c r="BY3298" s="9"/>
    </row>
    <row r="3299" spans="71:77" x14ac:dyDescent="0.25">
      <c r="BS3299" s="9"/>
      <c r="BT3299" s="9"/>
      <c r="BU3299" s="9"/>
      <c r="BV3299" s="9"/>
      <c r="BW3299" s="9"/>
      <c r="BX3299" s="9"/>
      <c r="BY3299" s="9"/>
    </row>
    <row r="3300" spans="71:77" x14ac:dyDescent="0.25">
      <c r="BS3300" s="9"/>
      <c r="BT3300" s="9"/>
      <c r="BU3300" s="9"/>
      <c r="BV3300" s="9"/>
      <c r="BW3300" s="9"/>
      <c r="BX3300" s="9"/>
      <c r="BY3300" s="9"/>
    </row>
    <row r="3301" spans="71:77" x14ac:dyDescent="0.25">
      <c r="BS3301" s="9"/>
      <c r="BT3301" s="9"/>
      <c r="BU3301" s="9"/>
      <c r="BV3301" s="9"/>
      <c r="BW3301" s="9"/>
      <c r="BX3301" s="9"/>
      <c r="BY3301" s="9"/>
    </row>
    <row r="3302" spans="71:77" x14ac:dyDescent="0.25">
      <c r="BS3302" s="9"/>
      <c r="BT3302" s="9"/>
      <c r="BU3302" s="9"/>
      <c r="BV3302" s="9"/>
      <c r="BW3302" s="9"/>
      <c r="BX3302" s="9"/>
      <c r="BY3302" s="9"/>
    </row>
    <row r="3303" spans="71:77" x14ac:dyDescent="0.25">
      <c r="BS3303" s="9"/>
      <c r="BT3303" s="9"/>
      <c r="BU3303" s="9"/>
      <c r="BV3303" s="9"/>
      <c r="BW3303" s="9"/>
      <c r="BX3303" s="9"/>
      <c r="BY3303" s="9"/>
    </row>
    <row r="3304" spans="71:77" x14ac:dyDescent="0.25">
      <c r="BS3304" s="9"/>
      <c r="BT3304" s="9"/>
      <c r="BU3304" s="9"/>
      <c r="BV3304" s="9"/>
      <c r="BW3304" s="9"/>
      <c r="BX3304" s="9"/>
      <c r="BY3304" s="9"/>
    </row>
    <row r="3305" spans="71:77" x14ac:dyDescent="0.25">
      <c r="BS3305" s="9"/>
      <c r="BT3305" s="9"/>
      <c r="BU3305" s="9"/>
      <c r="BV3305" s="9"/>
      <c r="BW3305" s="9"/>
      <c r="BX3305" s="9"/>
      <c r="BY3305" s="9"/>
    </row>
    <row r="3306" spans="71:77" x14ac:dyDescent="0.25">
      <c r="BS3306" s="9"/>
      <c r="BT3306" s="9"/>
      <c r="BU3306" s="9"/>
      <c r="BV3306" s="9"/>
      <c r="BW3306" s="9"/>
      <c r="BX3306" s="9"/>
      <c r="BY3306" s="9"/>
    </row>
    <row r="3307" spans="71:77" x14ac:dyDescent="0.25">
      <c r="BS3307" s="9"/>
      <c r="BT3307" s="9"/>
      <c r="BU3307" s="9"/>
      <c r="BV3307" s="9"/>
      <c r="BW3307" s="9"/>
      <c r="BX3307" s="9"/>
      <c r="BY3307" s="9"/>
    </row>
    <row r="3308" spans="71:77" x14ac:dyDescent="0.25">
      <c r="BS3308" s="9"/>
      <c r="BT3308" s="9"/>
      <c r="BU3308" s="9"/>
      <c r="BV3308" s="9"/>
      <c r="BW3308" s="9"/>
      <c r="BX3308" s="9"/>
      <c r="BY3308" s="9"/>
    </row>
    <row r="3309" spans="71:77" x14ac:dyDescent="0.25">
      <c r="BS3309" s="9"/>
      <c r="BT3309" s="9"/>
      <c r="BU3309" s="9"/>
      <c r="BV3309" s="9"/>
      <c r="BW3309" s="9"/>
      <c r="BX3309" s="9"/>
      <c r="BY3309" s="9"/>
    </row>
    <row r="3310" spans="71:77" x14ac:dyDescent="0.25">
      <c r="BS3310" s="9"/>
      <c r="BT3310" s="9"/>
      <c r="BU3310" s="9"/>
      <c r="BV3310" s="9"/>
      <c r="BW3310" s="9"/>
      <c r="BX3310" s="9"/>
      <c r="BY3310" s="9"/>
    </row>
    <row r="3311" spans="71:77" x14ac:dyDescent="0.25">
      <c r="BS3311" s="9"/>
      <c r="BT3311" s="9"/>
      <c r="BU3311" s="9"/>
      <c r="BV3311" s="9"/>
      <c r="BW3311" s="9"/>
      <c r="BX3311" s="9"/>
      <c r="BY3311" s="9"/>
    </row>
    <row r="3312" spans="71:77" x14ac:dyDescent="0.25">
      <c r="BS3312" s="9"/>
      <c r="BT3312" s="9"/>
      <c r="BU3312" s="9"/>
      <c r="BV3312" s="9"/>
      <c r="BW3312" s="9"/>
      <c r="BX3312" s="9"/>
      <c r="BY3312" s="9"/>
    </row>
    <row r="3313" spans="71:77" x14ac:dyDescent="0.25">
      <c r="BS3313" s="9"/>
      <c r="BT3313" s="9"/>
      <c r="BU3313" s="9"/>
      <c r="BV3313" s="9"/>
      <c r="BW3313" s="9"/>
      <c r="BX3313" s="9"/>
      <c r="BY3313" s="9"/>
    </row>
    <row r="3314" spans="71:77" x14ac:dyDescent="0.25">
      <c r="BS3314" s="9"/>
      <c r="BT3314" s="9"/>
      <c r="BU3314" s="9"/>
      <c r="BV3314" s="9"/>
      <c r="BW3314" s="9"/>
      <c r="BX3314" s="9"/>
      <c r="BY3314" s="9"/>
    </row>
    <row r="3315" spans="71:77" x14ac:dyDescent="0.25">
      <c r="BS3315" s="9"/>
      <c r="BT3315" s="9"/>
      <c r="BU3315" s="9"/>
      <c r="BV3315" s="9"/>
      <c r="BW3315" s="9"/>
      <c r="BX3315" s="9"/>
      <c r="BY3315" s="9"/>
    </row>
    <row r="3316" spans="71:77" x14ac:dyDescent="0.25">
      <c r="BS3316" s="9"/>
      <c r="BT3316" s="9"/>
      <c r="BU3316" s="9"/>
      <c r="BV3316" s="9"/>
      <c r="BW3316" s="9"/>
      <c r="BX3316" s="9"/>
      <c r="BY3316" s="9"/>
    </row>
    <row r="3317" spans="71:77" x14ac:dyDescent="0.25">
      <c r="BS3317" s="9"/>
      <c r="BT3317" s="9"/>
      <c r="BU3317" s="9"/>
      <c r="BV3317" s="9"/>
      <c r="BW3317" s="9"/>
      <c r="BX3317" s="9"/>
      <c r="BY3317" s="9"/>
    </row>
    <row r="3318" spans="71:77" x14ac:dyDescent="0.25">
      <c r="BS3318" s="9"/>
      <c r="BT3318" s="9"/>
      <c r="BU3318" s="9"/>
      <c r="BV3318" s="9"/>
      <c r="BW3318" s="9"/>
      <c r="BX3318" s="9"/>
      <c r="BY3318" s="9"/>
    </row>
    <row r="3319" spans="71:77" x14ac:dyDescent="0.25">
      <c r="BS3319" s="9"/>
      <c r="BT3319" s="9"/>
      <c r="BU3319" s="9"/>
      <c r="BV3319" s="9"/>
      <c r="BW3319" s="9"/>
      <c r="BX3319" s="9"/>
      <c r="BY3319" s="9"/>
    </row>
    <row r="3320" spans="71:77" x14ac:dyDescent="0.25">
      <c r="BS3320" s="9"/>
      <c r="BT3320" s="9"/>
      <c r="BU3320" s="9"/>
      <c r="BV3320" s="9"/>
      <c r="BW3320" s="9"/>
      <c r="BX3320" s="9"/>
      <c r="BY3320" s="9"/>
    </row>
    <row r="3321" spans="71:77" x14ac:dyDescent="0.25">
      <c r="BS3321" s="9"/>
      <c r="BT3321" s="9"/>
      <c r="BU3321" s="9"/>
      <c r="BV3321" s="9"/>
      <c r="BW3321" s="9"/>
      <c r="BX3321" s="9"/>
      <c r="BY3321" s="9"/>
    </row>
    <row r="3322" spans="71:77" x14ac:dyDescent="0.25">
      <c r="BS3322" s="9"/>
      <c r="BT3322" s="9"/>
      <c r="BU3322" s="9"/>
      <c r="BV3322" s="9"/>
      <c r="BW3322" s="9"/>
      <c r="BX3322" s="9"/>
      <c r="BY3322" s="9"/>
    </row>
    <row r="3323" spans="71:77" x14ac:dyDescent="0.25">
      <c r="BS3323" s="9"/>
      <c r="BT3323" s="9"/>
      <c r="BU3323" s="9"/>
      <c r="BV3323" s="9"/>
      <c r="BW3323" s="9"/>
      <c r="BX3323" s="9"/>
      <c r="BY3323" s="9"/>
    </row>
    <row r="3324" spans="71:77" x14ac:dyDescent="0.25">
      <c r="BS3324" s="9"/>
      <c r="BT3324" s="9"/>
      <c r="BU3324" s="9"/>
      <c r="BV3324" s="9"/>
      <c r="BW3324" s="9"/>
      <c r="BX3324" s="9"/>
      <c r="BY3324" s="9"/>
    </row>
    <row r="3325" spans="71:77" x14ac:dyDescent="0.25">
      <c r="BS3325" s="9"/>
      <c r="BT3325" s="9"/>
      <c r="BU3325" s="9"/>
      <c r="BV3325" s="9"/>
      <c r="BW3325" s="9"/>
      <c r="BX3325" s="9"/>
      <c r="BY3325" s="9"/>
    </row>
    <row r="3326" spans="71:77" x14ac:dyDescent="0.25">
      <c r="BS3326" s="9"/>
      <c r="BT3326" s="9"/>
      <c r="BU3326" s="9"/>
      <c r="BV3326" s="9"/>
      <c r="BW3326" s="9"/>
      <c r="BX3326" s="9"/>
      <c r="BY3326" s="9"/>
    </row>
    <row r="3327" spans="71:77" x14ac:dyDescent="0.25">
      <c r="BS3327" s="9"/>
      <c r="BT3327" s="9"/>
      <c r="BU3327" s="9"/>
      <c r="BV3327" s="9"/>
      <c r="BW3327" s="9"/>
      <c r="BX3327" s="9"/>
      <c r="BY3327" s="9"/>
    </row>
    <row r="3328" spans="71:77" x14ac:dyDescent="0.25">
      <c r="BS3328" s="9"/>
      <c r="BT3328" s="9"/>
      <c r="BU3328" s="9"/>
      <c r="BV3328" s="9"/>
      <c r="BW3328" s="9"/>
      <c r="BX3328" s="9"/>
      <c r="BY3328" s="9"/>
    </row>
    <row r="3329" spans="71:77" x14ac:dyDescent="0.25">
      <c r="BS3329" s="9"/>
      <c r="BT3329" s="9"/>
      <c r="BU3329" s="9"/>
      <c r="BV3329" s="9"/>
      <c r="BW3329" s="9"/>
      <c r="BX3329" s="9"/>
      <c r="BY3329" s="9"/>
    </row>
    <row r="3330" spans="71:77" x14ac:dyDescent="0.25">
      <c r="BS3330" s="9"/>
      <c r="BT3330" s="9"/>
      <c r="BU3330" s="9"/>
      <c r="BV3330" s="9"/>
      <c r="BW3330" s="9"/>
      <c r="BX3330" s="9"/>
      <c r="BY3330" s="9"/>
    </row>
    <row r="3331" spans="71:77" x14ac:dyDescent="0.25">
      <c r="BS3331" s="9"/>
      <c r="BT3331" s="9"/>
      <c r="BU3331" s="9"/>
      <c r="BV3331" s="9"/>
      <c r="BW3331" s="9"/>
      <c r="BX3331" s="9"/>
      <c r="BY3331" s="9"/>
    </row>
    <row r="3332" spans="71:77" x14ac:dyDescent="0.25">
      <c r="BS3332" s="9"/>
      <c r="BT3332" s="9"/>
      <c r="BU3332" s="9"/>
      <c r="BV3332" s="9"/>
      <c r="BW3332" s="9"/>
      <c r="BX3332" s="9"/>
      <c r="BY3332" s="9"/>
    </row>
    <row r="3333" spans="71:77" x14ac:dyDescent="0.25">
      <c r="BS3333" s="9"/>
      <c r="BT3333" s="9"/>
      <c r="BU3333" s="9"/>
      <c r="BV3333" s="9"/>
      <c r="BW3333" s="9"/>
      <c r="BX3333" s="9"/>
      <c r="BY3333" s="9"/>
    </row>
    <row r="3334" spans="71:77" x14ac:dyDescent="0.25">
      <c r="BS3334" s="9"/>
      <c r="BT3334" s="9"/>
      <c r="BU3334" s="9"/>
      <c r="BV3334" s="9"/>
      <c r="BW3334" s="9"/>
      <c r="BX3334" s="9"/>
      <c r="BY3334" s="9"/>
    </row>
    <row r="3335" spans="71:77" x14ac:dyDescent="0.25">
      <c r="BS3335" s="9"/>
      <c r="BT3335" s="9"/>
      <c r="BU3335" s="9"/>
      <c r="BV3335" s="9"/>
      <c r="BW3335" s="9"/>
      <c r="BX3335" s="9"/>
      <c r="BY3335" s="9"/>
    </row>
    <row r="3336" spans="71:77" x14ac:dyDescent="0.25">
      <c r="BS3336" s="9"/>
      <c r="BT3336" s="9"/>
      <c r="BU3336" s="9"/>
      <c r="BV3336" s="9"/>
      <c r="BW3336" s="9"/>
      <c r="BX3336" s="9"/>
      <c r="BY3336" s="9"/>
    </row>
    <row r="3337" spans="71:77" x14ac:dyDescent="0.25">
      <c r="BS3337" s="9"/>
      <c r="BT3337" s="9"/>
      <c r="BU3337" s="9"/>
      <c r="BV3337" s="9"/>
      <c r="BW3337" s="9"/>
      <c r="BX3337" s="9"/>
      <c r="BY3337" s="9"/>
    </row>
    <row r="3338" spans="71:77" x14ac:dyDescent="0.25">
      <c r="BS3338" s="9"/>
      <c r="BT3338" s="9"/>
      <c r="BU3338" s="9"/>
      <c r="BV3338" s="9"/>
      <c r="BW3338" s="9"/>
      <c r="BX3338" s="9"/>
      <c r="BY3338" s="9"/>
    </row>
    <row r="3339" spans="71:77" x14ac:dyDescent="0.25">
      <c r="BS3339" s="9"/>
      <c r="BT3339" s="9"/>
      <c r="BU3339" s="9"/>
      <c r="BV3339" s="9"/>
      <c r="BW3339" s="9"/>
      <c r="BX3339" s="9"/>
      <c r="BY3339" s="9"/>
    </row>
    <row r="3340" spans="71:77" x14ac:dyDescent="0.25">
      <c r="BS3340" s="9"/>
      <c r="BT3340" s="9"/>
      <c r="BU3340" s="9"/>
      <c r="BV3340" s="9"/>
      <c r="BW3340" s="9"/>
      <c r="BX3340" s="9"/>
      <c r="BY3340" s="9"/>
    </row>
    <row r="3341" spans="71:77" x14ac:dyDescent="0.25">
      <c r="BS3341" s="9"/>
      <c r="BT3341" s="9"/>
      <c r="BU3341" s="9"/>
      <c r="BV3341" s="9"/>
      <c r="BW3341" s="9"/>
      <c r="BX3341" s="9"/>
      <c r="BY3341" s="9"/>
    </row>
    <row r="3342" spans="71:77" x14ac:dyDescent="0.25">
      <c r="BS3342" s="9"/>
      <c r="BT3342" s="9"/>
      <c r="BU3342" s="9"/>
      <c r="BV3342" s="9"/>
      <c r="BW3342" s="9"/>
      <c r="BX3342" s="9"/>
      <c r="BY3342" s="9"/>
    </row>
    <row r="3343" spans="71:77" x14ac:dyDescent="0.25">
      <c r="BS3343" s="9"/>
      <c r="BT3343" s="9"/>
      <c r="BU3343" s="9"/>
      <c r="BV3343" s="9"/>
      <c r="BW3343" s="9"/>
      <c r="BX3343" s="9"/>
      <c r="BY3343" s="9"/>
    </row>
    <row r="3344" spans="71:77" x14ac:dyDescent="0.25">
      <c r="BS3344" s="9"/>
      <c r="BT3344" s="9"/>
      <c r="BU3344" s="9"/>
      <c r="BV3344" s="9"/>
      <c r="BW3344" s="9"/>
      <c r="BX3344" s="9"/>
      <c r="BY3344" s="9"/>
    </row>
    <row r="3345" spans="71:77" x14ac:dyDescent="0.25">
      <c r="BS3345" s="9"/>
      <c r="BT3345" s="9"/>
      <c r="BU3345" s="9"/>
      <c r="BV3345" s="9"/>
      <c r="BW3345" s="9"/>
      <c r="BX3345" s="9"/>
      <c r="BY3345" s="9"/>
    </row>
    <row r="3346" spans="71:77" x14ac:dyDescent="0.25">
      <c r="BS3346" s="9"/>
      <c r="BT3346" s="9"/>
      <c r="BU3346" s="9"/>
      <c r="BV3346" s="9"/>
      <c r="BW3346" s="9"/>
      <c r="BX3346" s="9"/>
      <c r="BY3346" s="9"/>
    </row>
    <row r="3347" spans="71:77" x14ac:dyDescent="0.25">
      <c r="BS3347" s="9"/>
      <c r="BT3347" s="9"/>
      <c r="BU3347" s="9"/>
      <c r="BV3347" s="9"/>
      <c r="BW3347" s="9"/>
      <c r="BX3347" s="9"/>
      <c r="BY3347" s="9"/>
    </row>
    <row r="3348" spans="71:77" x14ac:dyDescent="0.25">
      <c r="BS3348" s="9"/>
      <c r="BT3348" s="9"/>
      <c r="BU3348" s="9"/>
      <c r="BV3348" s="9"/>
      <c r="BW3348" s="9"/>
      <c r="BX3348" s="9"/>
      <c r="BY3348" s="9"/>
    </row>
    <row r="3349" spans="71:77" x14ac:dyDescent="0.25">
      <c r="BS3349" s="9"/>
      <c r="BT3349" s="9"/>
      <c r="BU3349" s="9"/>
      <c r="BV3349" s="9"/>
      <c r="BW3349" s="9"/>
      <c r="BX3349" s="9"/>
      <c r="BY3349" s="9"/>
    </row>
    <row r="3350" spans="71:77" x14ac:dyDescent="0.25">
      <c r="BS3350" s="9"/>
      <c r="BT3350" s="9"/>
      <c r="BU3350" s="9"/>
      <c r="BV3350" s="9"/>
      <c r="BW3350" s="9"/>
      <c r="BX3350" s="9"/>
      <c r="BY3350" s="9"/>
    </row>
    <row r="3351" spans="71:77" x14ac:dyDescent="0.25">
      <c r="BS3351" s="9"/>
      <c r="BT3351" s="9"/>
      <c r="BU3351" s="9"/>
      <c r="BV3351" s="9"/>
      <c r="BW3351" s="9"/>
      <c r="BX3351" s="9"/>
      <c r="BY3351" s="9"/>
    </row>
    <row r="3352" spans="71:77" x14ac:dyDescent="0.25">
      <c r="BS3352" s="9"/>
      <c r="BT3352" s="9"/>
      <c r="BU3352" s="9"/>
      <c r="BV3352" s="9"/>
      <c r="BW3352" s="9"/>
      <c r="BX3352" s="9"/>
      <c r="BY3352" s="9"/>
    </row>
    <row r="3353" spans="71:77" x14ac:dyDescent="0.25">
      <c r="BS3353" s="9"/>
      <c r="BT3353" s="9"/>
      <c r="BU3353" s="9"/>
      <c r="BV3353" s="9"/>
      <c r="BW3353" s="9"/>
      <c r="BX3353" s="9"/>
      <c r="BY3353" s="9"/>
    </row>
    <row r="3354" spans="71:77" x14ac:dyDescent="0.25">
      <c r="BS3354" s="9"/>
      <c r="BT3354" s="9"/>
      <c r="BU3354" s="9"/>
      <c r="BV3354" s="9"/>
      <c r="BW3354" s="9"/>
      <c r="BX3354" s="9"/>
      <c r="BY3354" s="9"/>
    </row>
    <row r="3355" spans="71:77" x14ac:dyDescent="0.25">
      <c r="BS3355" s="9"/>
      <c r="BT3355" s="9"/>
      <c r="BU3355" s="9"/>
      <c r="BV3355" s="9"/>
      <c r="BW3355" s="9"/>
      <c r="BX3355" s="9"/>
      <c r="BY3355" s="9"/>
    </row>
    <row r="3356" spans="71:77" x14ac:dyDescent="0.25">
      <c r="BS3356" s="9"/>
      <c r="BT3356" s="9"/>
      <c r="BU3356" s="9"/>
      <c r="BV3356" s="9"/>
      <c r="BW3356" s="9"/>
      <c r="BX3356" s="9"/>
      <c r="BY3356" s="9"/>
    </row>
    <row r="3357" spans="71:77" x14ac:dyDescent="0.25">
      <c r="BS3357" s="9"/>
      <c r="BT3357" s="9"/>
      <c r="BU3357" s="9"/>
      <c r="BV3357" s="9"/>
      <c r="BW3357" s="9"/>
      <c r="BX3357" s="9"/>
      <c r="BY3357" s="9"/>
    </row>
    <row r="3358" spans="71:77" x14ac:dyDescent="0.25">
      <c r="BS3358" s="9"/>
      <c r="BT3358" s="9"/>
      <c r="BU3358" s="9"/>
      <c r="BV3358" s="9"/>
      <c r="BW3358" s="9"/>
      <c r="BX3358" s="9"/>
      <c r="BY3358" s="9"/>
    </row>
    <row r="3359" spans="71:77" x14ac:dyDescent="0.25">
      <c r="BS3359" s="9"/>
      <c r="BT3359" s="9"/>
      <c r="BU3359" s="9"/>
      <c r="BV3359" s="9"/>
      <c r="BW3359" s="9"/>
      <c r="BX3359" s="9"/>
      <c r="BY3359" s="9"/>
    </row>
    <row r="3360" spans="71:77" x14ac:dyDescent="0.25">
      <c r="BS3360" s="9"/>
      <c r="BT3360" s="9"/>
      <c r="BU3360" s="9"/>
      <c r="BV3360" s="9"/>
      <c r="BW3360" s="9"/>
      <c r="BX3360" s="9"/>
      <c r="BY3360" s="9"/>
    </row>
    <row r="3361" spans="71:77" x14ac:dyDescent="0.25">
      <c r="BS3361" s="9"/>
      <c r="BT3361" s="9"/>
      <c r="BU3361" s="9"/>
      <c r="BV3361" s="9"/>
      <c r="BW3361" s="9"/>
      <c r="BX3361" s="9"/>
      <c r="BY3361" s="9"/>
    </row>
    <row r="3362" spans="71:77" x14ac:dyDescent="0.25">
      <c r="BS3362" s="9"/>
      <c r="BT3362" s="9"/>
      <c r="BU3362" s="9"/>
      <c r="BV3362" s="9"/>
      <c r="BW3362" s="9"/>
      <c r="BX3362" s="9"/>
      <c r="BY3362" s="9"/>
    </row>
    <row r="3363" spans="71:77" x14ac:dyDescent="0.25">
      <c r="BS3363" s="9"/>
      <c r="BT3363" s="9"/>
      <c r="BU3363" s="9"/>
      <c r="BV3363" s="9"/>
      <c r="BW3363" s="9"/>
      <c r="BX3363" s="9"/>
      <c r="BY3363" s="9"/>
    </row>
    <row r="3364" spans="71:77" x14ac:dyDescent="0.25">
      <c r="BS3364" s="9"/>
      <c r="BT3364" s="9"/>
      <c r="BU3364" s="9"/>
      <c r="BV3364" s="9"/>
      <c r="BW3364" s="9"/>
      <c r="BX3364" s="9"/>
      <c r="BY3364" s="9"/>
    </row>
    <row r="3365" spans="71:77" x14ac:dyDescent="0.25">
      <c r="BS3365" s="9"/>
      <c r="BT3365" s="9"/>
      <c r="BU3365" s="9"/>
      <c r="BV3365" s="9"/>
      <c r="BW3365" s="9"/>
      <c r="BX3365" s="9"/>
      <c r="BY3365" s="9"/>
    </row>
    <row r="3366" spans="71:77" x14ac:dyDescent="0.25">
      <c r="BS3366" s="9"/>
      <c r="BT3366" s="9"/>
      <c r="BU3366" s="9"/>
      <c r="BV3366" s="9"/>
      <c r="BW3366" s="9"/>
      <c r="BX3366" s="9"/>
      <c r="BY3366" s="9"/>
    </row>
    <row r="3367" spans="71:77" x14ac:dyDescent="0.25">
      <c r="BS3367" s="9"/>
      <c r="BT3367" s="9"/>
      <c r="BU3367" s="9"/>
      <c r="BV3367" s="9"/>
      <c r="BW3367" s="9"/>
      <c r="BX3367" s="9"/>
      <c r="BY3367" s="9"/>
    </row>
    <row r="3368" spans="71:77" x14ac:dyDescent="0.25">
      <c r="BS3368" s="9"/>
      <c r="BT3368" s="9"/>
      <c r="BU3368" s="9"/>
      <c r="BV3368" s="9"/>
      <c r="BW3368" s="9"/>
      <c r="BX3368" s="9"/>
      <c r="BY3368" s="9"/>
    </row>
    <row r="3369" spans="71:77" x14ac:dyDescent="0.25">
      <c r="BS3369" s="9"/>
      <c r="BT3369" s="9"/>
      <c r="BU3369" s="9"/>
      <c r="BV3369" s="9"/>
      <c r="BW3369" s="9"/>
      <c r="BX3369" s="9"/>
      <c r="BY3369" s="9"/>
    </row>
    <row r="3370" spans="71:77" x14ac:dyDescent="0.25">
      <c r="BS3370" s="9"/>
      <c r="BT3370" s="9"/>
      <c r="BU3370" s="9"/>
      <c r="BV3370" s="9"/>
      <c r="BW3370" s="9"/>
      <c r="BX3370" s="9"/>
      <c r="BY3370" s="9"/>
    </row>
    <row r="3371" spans="71:77" x14ac:dyDescent="0.25">
      <c r="BS3371" s="9"/>
      <c r="BT3371" s="9"/>
      <c r="BU3371" s="9"/>
      <c r="BV3371" s="9"/>
      <c r="BW3371" s="9"/>
      <c r="BX3371" s="9"/>
      <c r="BY3371" s="9"/>
    </row>
    <row r="3372" spans="71:77" x14ac:dyDescent="0.25">
      <c r="BS3372" s="9"/>
      <c r="BT3372" s="9"/>
      <c r="BU3372" s="9"/>
      <c r="BV3372" s="9"/>
      <c r="BW3372" s="9"/>
      <c r="BX3372" s="9"/>
      <c r="BY3372" s="9"/>
    </row>
    <row r="3373" spans="71:77" x14ac:dyDescent="0.25">
      <c r="BS3373" s="9"/>
      <c r="BT3373" s="9"/>
      <c r="BU3373" s="9"/>
      <c r="BV3373" s="9"/>
      <c r="BW3373" s="9"/>
      <c r="BX3373" s="9"/>
      <c r="BY3373" s="9"/>
    </row>
    <row r="3374" spans="71:77" x14ac:dyDescent="0.25">
      <c r="BS3374" s="9"/>
      <c r="BT3374" s="9"/>
      <c r="BU3374" s="9"/>
      <c r="BV3374" s="9"/>
      <c r="BW3374" s="9"/>
      <c r="BX3374" s="9"/>
      <c r="BY3374" s="9"/>
    </row>
    <row r="3375" spans="71:77" x14ac:dyDescent="0.25">
      <c r="BS3375" s="9"/>
      <c r="BT3375" s="9"/>
      <c r="BU3375" s="9"/>
      <c r="BV3375" s="9"/>
      <c r="BW3375" s="9"/>
      <c r="BX3375" s="9"/>
      <c r="BY3375" s="9"/>
    </row>
    <row r="3376" spans="71:77" x14ac:dyDescent="0.25">
      <c r="BS3376" s="9"/>
      <c r="BT3376" s="9"/>
      <c r="BU3376" s="9"/>
      <c r="BV3376" s="9"/>
      <c r="BW3376" s="9"/>
      <c r="BX3376" s="9"/>
      <c r="BY3376" s="9"/>
    </row>
    <row r="3377" spans="71:77" x14ac:dyDescent="0.25">
      <c r="BS3377" s="9"/>
      <c r="BT3377" s="9"/>
      <c r="BU3377" s="9"/>
      <c r="BV3377" s="9"/>
      <c r="BW3377" s="9"/>
      <c r="BX3377" s="9"/>
      <c r="BY3377" s="9"/>
    </row>
    <row r="3378" spans="71:77" x14ac:dyDescent="0.25">
      <c r="BS3378" s="9"/>
      <c r="BT3378" s="9"/>
      <c r="BU3378" s="9"/>
      <c r="BV3378" s="9"/>
      <c r="BW3378" s="9"/>
      <c r="BX3378" s="9"/>
      <c r="BY3378" s="9"/>
    </row>
    <row r="3379" spans="71:77" x14ac:dyDescent="0.25">
      <c r="BS3379" s="9"/>
      <c r="BT3379" s="9"/>
      <c r="BU3379" s="9"/>
      <c r="BV3379" s="9"/>
      <c r="BW3379" s="9"/>
      <c r="BX3379" s="9"/>
      <c r="BY3379" s="9"/>
    </row>
    <row r="3380" spans="71:77" x14ac:dyDescent="0.25">
      <c r="BS3380" s="9"/>
      <c r="BT3380" s="9"/>
      <c r="BU3380" s="9"/>
      <c r="BV3380" s="9"/>
      <c r="BW3380" s="9"/>
      <c r="BX3380" s="9"/>
      <c r="BY3380" s="9"/>
    </row>
    <row r="3381" spans="71:77" x14ac:dyDescent="0.25">
      <c r="BS3381" s="9"/>
      <c r="BT3381" s="9"/>
      <c r="BU3381" s="9"/>
      <c r="BV3381" s="9"/>
      <c r="BW3381" s="9"/>
      <c r="BX3381" s="9"/>
      <c r="BY3381" s="9"/>
    </row>
    <row r="3382" spans="71:77" x14ac:dyDescent="0.25">
      <c r="BS3382" s="9"/>
      <c r="BT3382" s="9"/>
      <c r="BU3382" s="9"/>
      <c r="BV3382" s="9"/>
      <c r="BW3382" s="9"/>
      <c r="BX3382" s="9"/>
      <c r="BY3382" s="9"/>
    </row>
    <row r="3383" spans="71:77" x14ac:dyDescent="0.25">
      <c r="BS3383" s="9"/>
      <c r="BT3383" s="9"/>
      <c r="BU3383" s="9"/>
      <c r="BV3383" s="9"/>
      <c r="BW3383" s="9"/>
      <c r="BX3383" s="9"/>
      <c r="BY3383" s="9"/>
    </row>
    <row r="3384" spans="71:77" x14ac:dyDescent="0.25">
      <c r="BS3384" s="9"/>
      <c r="BT3384" s="9"/>
      <c r="BU3384" s="9"/>
      <c r="BV3384" s="9"/>
      <c r="BW3384" s="9"/>
      <c r="BX3384" s="9"/>
      <c r="BY3384" s="9"/>
    </row>
    <row r="3385" spans="71:77" x14ac:dyDescent="0.25">
      <c r="BS3385" s="9"/>
      <c r="BT3385" s="9"/>
      <c r="BU3385" s="9"/>
      <c r="BV3385" s="9"/>
      <c r="BW3385" s="9"/>
      <c r="BX3385" s="9"/>
      <c r="BY3385" s="9"/>
    </row>
    <row r="3386" spans="71:77" x14ac:dyDescent="0.25">
      <c r="BS3386" s="9"/>
      <c r="BT3386" s="9"/>
      <c r="BU3386" s="9"/>
      <c r="BV3386" s="9"/>
      <c r="BW3386" s="9"/>
      <c r="BX3386" s="9"/>
      <c r="BY3386" s="9"/>
    </row>
    <row r="3387" spans="71:77" x14ac:dyDescent="0.25">
      <c r="BS3387" s="9"/>
      <c r="BT3387" s="9"/>
      <c r="BU3387" s="9"/>
      <c r="BV3387" s="9"/>
      <c r="BW3387" s="9"/>
      <c r="BX3387" s="9"/>
      <c r="BY3387" s="9"/>
    </row>
    <row r="3388" spans="71:77" x14ac:dyDescent="0.25">
      <c r="BS3388" s="9"/>
      <c r="BT3388" s="9"/>
      <c r="BU3388" s="9"/>
      <c r="BV3388" s="9"/>
      <c r="BW3388" s="9"/>
      <c r="BX3388" s="9"/>
      <c r="BY3388" s="9"/>
    </row>
    <row r="3389" spans="71:77" x14ac:dyDescent="0.25">
      <c r="BS3389" s="9"/>
      <c r="BT3389" s="9"/>
      <c r="BU3389" s="9"/>
      <c r="BV3389" s="9"/>
      <c r="BW3389" s="9"/>
      <c r="BX3389" s="9"/>
      <c r="BY3389" s="9"/>
    </row>
    <row r="3390" spans="71:77" x14ac:dyDescent="0.25">
      <c r="BS3390" s="9"/>
      <c r="BT3390" s="9"/>
      <c r="BU3390" s="9"/>
      <c r="BV3390" s="9"/>
      <c r="BW3390" s="9"/>
      <c r="BX3390" s="9"/>
      <c r="BY3390" s="9"/>
    </row>
    <row r="3391" spans="71:77" x14ac:dyDescent="0.25">
      <c r="BS3391" s="9"/>
      <c r="BT3391" s="9"/>
      <c r="BU3391" s="9"/>
      <c r="BV3391" s="9"/>
      <c r="BW3391" s="9"/>
      <c r="BX3391" s="9"/>
      <c r="BY3391" s="9"/>
    </row>
    <row r="3392" spans="71:77" x14ac:dyDescent="0.25">
      <c r="BS3392" s="9"/>
      <c r="BT3392" s="9"/>
      <c r="BU3392" s="9"/>
      <c r="BV3392" s="9"/>
      <c r="BW3392" s="9"/>
      <c r="BX3392" s="9"/>
      <c r="BY3392" s="9"/>
    </row>
    <row r="3393" spans="71:77" x14ac:dyDescent="0.25">
      <c r="BS3393" s="9"/>
      <c r="BT3393" s="9"/>
      <c r="BU3393" s="9"/>
      <c r="BV3393" s="9"/>
      <c r="BW3393" s="9"/>
      <c r="BX3393" s="9"/>
      <c r="BY3393" s="9"/>
    </row>
    <row r="3394" spans="71:77" x14ac:dyDescent="0.25">
      <c r="BS3394" s="9"/>
      <c r="BT3394" s="9"/>
      <c r="BU3394" s="9"/>
      <c r="BV3394" s="9"/>
      <c r="BW3394" s="9"/>
      <c r="BX3394" s="9"/>
      <c r="BY3394" s="9"/>
    </row>
    <row r="3395" spans="71:77" x14ac:dyDescent="0.25">
      <c r="BS3395" s="9"/>
      <c r="BT3395" s="9"/>
      <c r="BU3395" s="9"/>
      <c r="BV3395" s="9"/>
      <c r="BW3395" s="9"/>
      <c r="BX3395" s="9"/>
      <c r="BY3395" s="9"/>
    </row>
    <row r="3396" spans="71:77" x14ac:dyDescent="0.25">
      <c r="BS3396" s="9"/>
      <c r="BT3396" s="9"/>
      <c r="BU3396" s="9"/>
      <c r="BV3396" s="9"/>
      <c r="BW3396" s="9"/>
      <c r="BX3396" s="9"/>
      <c r="BY3396" s="9"/>
    </row>
    <row r="3397" spans="71:77" x14ac:dyDescent="0.25">
      <c r="BS3397" s="9"/>
      <c r="BT3397" s="9"/>
      <c r="BU3397" s="9"/>
      <c r="BV3397" s="9"/>
      <c r="BW3397" s="9"/>
      <c r="BX3397" s="9"/>
      <c r="BY3397" s="9"/>
    </row>
    <row r="3398" spans="71:77" x14ac:dyDescent="0.25">
      <c r="BS3398" s="9"/>
      <c r="BT3398" s="9"/>
      <c r="BU3398" s="9"/>
      <c r="BV3398" s="9"/>
      <c r="BW3398" s="9"/>
      <c r="BX3398" s="9"/>
      <c r="BY3398" s="9"/>
    </row>
    <row r="3399" spans="71:77" x14ac:dyDescent="0.25">
      <c r="BS3399" s="9"/>
      <c r="BT3399" s="9"/>
      <c r="BU3399" s="9"/>
      <c r="BV3399" s="9"/>
      <c r="BW3399" s="9"/>
      <c r="BX3399" s="9"/>
      <c r="BY3399" s="9"/>
    </row>
    <row r="3400" spans="71:77" x14ac:dyDescent="0.25">
      <c r="BS3400" s="9"/>
      <c r="BT3400" s="9"/>
      <c r="BU3400" s="9"/>
      <c r="BV3400" s="9"/>
      <c r="BW3400" s="9"/>
      <c r="BX3400" s="9"/>
      <c r="BY3400" s="9"/>
    </row>
    <row r="3401" spans="71:77" x14ac:dyDescent="0.25">
      <c r="BS3401" s="9"/>
      <c r="BT3401" s="9"/>
      <c r="BU3401" s="9"/>
      <c r="BV3401" s="9"/>
      <c r="BW3401" s="9"/>
      <c r="BX3401" s="9"/>
      <c r="BY3401" s="9"/>
    </row>
    <row r="3402" spans="71:77" x14ac:dyDescent="0.25">
      <c r="BS3402" s="9"/>
      <c r="BT3402" s="9"/>
      <c r="BU3402" s="9"/>
      <c r="BV3402" s="9"/>
      <c r="BW3402" s="9"/>
      <c r="BX3402" s="9"/>
      <c r="BY3402" s="9"/>
    </row>
    <row r="3403" spans="71:77" x14ac:dyDescent="0.25">
      <c r="BS3403" s="9"/>
      <c r="BT3403" s="9"/>
      <c r="BU3403" s="9"/>
      <c r="BV3403" s="9"/>
      <c r="BW3403" s="9"/>
      <c r="BX3403" s="9"/>
      <c r="BY3403" s="9"/>
    </row>
    <row r="3404" spans="71:77" x14ac:dyDescent="0.25">
      <c r="BS3404" s="9"/>
      <c r="BT3404" s="9"/>
      <c r="BU3404" s="9"/>
      <c r="BV3404" s="9"/>
      <c r="BW3404" s="9"/>
      <c r="BX3404" s="9"/>
      <c r="BY3404" s="9"/>
    </row>
    <row r="3405" spans="71:77" x14ac:dyDescent="0.25">
      <c r="BS3405" s="9"/>
      <c r="BT3405" s="9"/>
      <c r="BU3405" s="9"/>
      <c r="BV3405" s="9"/>
      <c r="BW3405" s="9"/>
      <c r="BX3405" s="9"/>
      <c r="BY3405" s="9"/>
    </row>
    <row r="3406" spans="71:77" x14ac:dyDescent="0.25">
      <c r="BS3406" s="9"/>
      <c r="BT3406" s="9"/>
      <c r="BU3406" s="9"/>
      <c r="BV3406" s="9"/>
      <c r="BW3406" s="9"/>
      <c r="BX3406" s="9"/>
      <c r="BY3406" s="9"/>
    </row>
    <row r="3407" spans="71:77" x14ac:dyDescent="0.25">
      <c r="BS3407" s="9"/>
      <c r="BT3407" s="9"/>
      <c r="BU3407" s="9"/>
      <c r="BV3407" s="9"/>
      <c r="BW3407" s="9"/>
      <c r="BX3407" s="9"/>
      <c r="BY3407" s="9"/>
    </row>
    <row r="3408" spans="71:77" x14ac:dyDescent="0.25">
      <c r="BS3408" s="9"/>
      <c r="BT3408" s="9"/>
      <c r="BU3408" s="9"/>
      <c r="BV3408" s="9"/>
      <c r="BW3408" s="9"/>
      <c r="BX3408" s="9"/>
      <c r="BY3408" s="9"/>
    </row>
    <row r="3409" spans="71:77" x14ac:dyDescent="0.25">
      <c r="BS3409" s="9"/>
      <c r="BT3409" s="9"/>
      <c r="BU3409" s="9"/>
      <c r="BV3409" s="9"/>
      <c r="BW3409" s="9"/>
      <c r="BX3409" s="9"/>
      <c r="BY3409" s="9"/>
    </row>
    <row r="3410" spans="71:77" x14ac:dyDescent="0.25">
      <c r="BS3410" s="9"/>
      <c r="BT3410" s="9"/>
      <c r="BU3410" s="9"/>
      <c r="BV3410" s="9"/>
      <c r="BW3410" s="9"/>
      <c r="BX3410" s="9"/>
      <c r="BY3410" s="9"/>
    </row>
    <row r="3411" spans="71:77" x14ac:dyDescent="0.25">
      <c r="BS3411" s="9"/>
      <c r="BT3411" s="9"/>
      <c r="BU3411" s="9"/>
      <c r="BV3411" s="9"/>
      <c r="BW3411" s="9"/>
      <c r="BX3411" s="9"/>
      <c r="BY3411" s="9"/>
    </row>
    <row r="3412" spans="71:77" x14ac:dyDescent="0.25">
      <c r="BS3412" s="9"/>
      <c r="BT3412" s="9"/>
      <c r="BU3412" s="9"/>
      <c r="BV3412" s="9"/>
      <c r="BW3412" s="9"/>
      <c r="BX3412" s="9"/>
      <c r="BY3412" s="9"/>
    </row>
    <row r="3413" spans="71:77" x14ac:dyDescent="0.25">
      <c r="BS3413" s="9"/>
      <c r="BT3413" s="9"/>
      <c r="BU3413" s="9"/>
      <c r="BV3413" s="9"/>
      <c r="BW3413" s="9"/>
      <c r="BX3413" s="9"/>
      <c r="BY3413" s="9"/>
    </row>
    <row r="3414" spans="71:77" x14ac:dyDescent="0.25">
      <c r="BS3414" s="9"/>
      <c r="BT3414" s="9"/>
      <c r="BU3414" s="9"/>
      <c r="BV3414" s="9"/>
      <c r="BW3414" s="9"/>
      <c r="BX3414" s="9"/>
      <c r="BY3414" s="9"/>
    </row>
    <row r="3415" spans="71:77" x14ac:dyDescent="0.25">
      <c r="BS3415" s="9"/>
      <c r="BT3415" s="9"/>
      <c r="BU3415" s="9"/>
      <c r="BV3415" s="9"/>
      <c r="BW3415" s="9"/>
      <c r="BX3415" s="9"/>
      <c r="BY3415" s="9"/>
    </row>
    <row r="3416" spans="71:77" x14ac:dyDescent="0.25">
      <c r="BS3416" s="9"/>
      <c r="BT3416" s="9"/>
      <c r="BU3416" s="9"/>
      <c r="BV3416" s="9"/>
      <c r="BW3416" s="9"/>
      <c r="BX3416" s="9"/>
      <c r="BY3416" s="9"/>
    </row>
    <row r="3417" spans="71:77" x14ac:dyDescent="0.25">
      <c r="BS3417" s="9"/>
      <c r="BT3417" s="9"/>
      <c r="BU3417" s="9"/>
      <c r="BV3417" s="9"/>
      <c r="BW3417" s="9"/>
      <c r="BX3417" s="9"/>
      <c r="BY3417" s="9"/>
    </row>
    <row r="3418" spans="71:77" x14ac:dyDescent="0.25">
      <c r="BS3418" s="9"/>
      <c r="BT3418" s="9"/>
      <c r="BU3418" s="9"/>
      <c r="BV3418" s="9"/>
      <c r="BW3418" s="9"/>
      <c r="BX3418" s="9"/>
      <c r="BY3418" s="9"/>
    </row>
    <row r="3419" spans="71:77" x14ac:dyDescent="0.25">
      <c r="BS3419" s="9"/>
      <c r="BT3419" s="9"/>
      <c r="BU3419" s="9"/>
      <c r="BV3419" s="9"/>
      <c r="BW3419" s="9"/>
      <c r="BX3419" s="9"/>
      <c r="BY3419" s="9"/>
    </row>
    <row r="3420" spans="71:77" x14ac:dyDescent="0.25">
      <c r="BS3420" s="9"/>
      <c r="BT3420" s="9"/>
      <c r="BU3420" s="9"/>
      <c r="BV3420" s="9"/>
      <c r="BW3420" s="9"/>
      <c r="BX3420" s="9"/>
      <c r="BY3420" s="9"/>
    </row>
    <row r="3421" spans="71:77" x14ac:dyDescent="0.25">
      <c r="BS3421" s="9"/>
      <c r="BT3421" s="9"/>
      <c r="BU3421" s="9"/>
      <c r="BV3421" s="9"/>
      <c r="BW3421" s="9"/>
      <c r="BX3421" s="9"/>
      <c r="BY3421" s="9"/>
    </row>
    <row r="3422" spans="71:77" x14ac:dyDescent="0.25">
      <c r="BS3422" s="9"/>
      <c r="BT3422" s="9"/>
      <c r="BU3422" s="9"/>
      <c r="BV3422" s="9"/>
      <c r="BW3422" s="9"/>
      <c r="BX3422" s="9"/>
      <c r="BY3422" s="9"/>
    </row>
    <row r="3423" spans="71:77" x14ac:dyDescent="0.25">
      <c r="BS3423" s="9"/>
      <c r="BT3423" s="9"/>
      <c r="BU3423" s="9"/>
      <c r="BV3423" s="9"/>
      <c r="BW3423" s="9"/>
      <c r="BX3423" s="9"/>
      <c r="BY3423" s="9"/>
    </row>
    <row r="3424" spans="71:77" x14ac:dyDescent="0.25">
      <c r="BS3424" s="9"/>
      <c r="BT3424" s="9"/>
      <c r="BU3424" s="9"/>
      <c r="BV3424" s="9"/>
      <c r="BW3424" s="9"/>
      <c r="BX3424" s="9"/>
      <c r="BY3424" s="9"/>
    </row>
    <row r="3425" spans="71:77" x14ac:dyDescent="0.25">
      <c r="BS3425" s="9"/>
      <c r="BT3425" s="9"/>
      <c r="BU3425" s="9"/>
      <c r="BV3425" s="9"/>
      <c r="BW3425" s="9"/>
      <c r="BX3425" s="9"/>
      <c r="BY3425" s="9"/>
    </row>
    <row r="3426" spans="71:77" x14ac:dyDescent="0.25">
      <c r="BS3426" s="9"/>
      <c r="BT3426" s="9"/>
      <c r="BU3426" s="9"/>
      <c r="BV3426" s="9"/>
      <c r="BW3426" s="9"/>
      <c r="BX3426" s="9"/>
      <c r="BY3426" s="9"/>
    </row>
    <row r="3427" spans="71:77" x14ac:dyDescent="0.25">
      <c r="BS3427" s="9"/>
      <c r="BT3427" s="9"/>
      <c r="BU3427" s="9"/>
      <c r="BV3427" s="9"/>
      <c r="BW3427" s="9"/>
      <c r="BX3427" s="9"/>
      <c r="BY3427" s="9"/>
    </row>
    <row r="3428" spans="71:77" x14ac:dyDescent="0.25">
      <c r="BS3428" s="9"/>
      <c r="BT3428" s="9"/>
      <c r="BU3428" s="9"/>
      <c r="BV3428" s="9"/>
      <c r="BW3428" s="9"/>
      <c r="BX3428" s="9"/>
      <c r="BY3428" s="9"/>
    </row>
    <row r="3429" spans="71:77" x14ac:dyDescent="0.25">
      <c r="BS3429" s="9"/>
      <c r="BT3429" s="9"/>
      <c r="BU3429" s="9"/>
      <c r="BV3429" s="9"/>
      <c r="BW3429" s="9"/>
      <c r="BX3429" s="9"/>
      <c r="BY3429" s="9"/>
    </row>
    <row r="3430" spans="71:77" x14ac:dyDescent="0.25">
      <c r="BS3430" s="9"/>
      <c r="BT3430" s="9"/>
      <c r="BU3430" s="9"/>
      <c r="BV3430" s="9"/>
      <c r="BW3430" s="9"/>
      <c r="BX3430" s="9"/>
      <c r="BY3430" s="9"/>
    </row>
    <row r="3431" spans="71:77" x14ac:dyDescent="0.25">
      <c r="BS3431" s="9"/>
      <c r="BT3431" s="9"/>
      <c r="BU3431" s="9"/>
      <c r="BV3431" s="9"/>
      <c r="BW3431" s="9"/>
      <c r="BX3431" s="9"/>
      <c r="BY3431" s="9"/>
    </row>
    <row r="3432" spans="71:77" x14ac:dyDescent="0.25">
      <c r="BS3432" s="9"/>
      <c r="BT3432" s="9"/>
      <c r="BU3432" s="9"/>
      <c r="BV3432" s="9"/>
      <c r="BW3432" s="9"/>
      <c r="BX3432" s="9"/>
      <c r="BY3432" s="9"/>
    </row>
    <row r="3433" spans="71:77" x14ac:dyDescent="0.25">
      <c r="BS3433" s="9"/>
      <c r="BT3433" s="9"/>
      <c r="BU3433" s="9"/>
      <c r="BV3433" s="9"/>
      <c r="BW3433" s="9"/>
      <c r="BX3433" s="9"/>
      <c r="BY3433" s="9"/>
    </row>
    <row r="3434" spans="71:77" x14ac:dyDescent="0.25">
      <c r="BS3434" s="9"/>
      <c r="BT3434" s="9"/>
      <c r="BU3434" s="9"/>
      <c r="BV3434" s="9"/>
      <c r="BW3434" s="9"/>
      <c r="BX3434" s="9"/>
      <c r="BY3434" s="9"/>
    </row>
    <row r="3435" spans="71:77" x14ac:dyDescent="0.25">
      <c r="BS3435" s="9"/>
      <c r="BT3435" s="9"/>
      <c r="BU3435" s="9"/>
      <c r="BV3435" s="9"/>
      <c r="BW3435" s="9"/>
      <c r="BX3435" s="9"/>
      <c r="BY3435" s="9"/>
    </row>
    <row r="3436" spans="71:77" x14ac:dyDescent="0.25">
      <c r="BS3436" s="9"/>
      <c r="BT3436" s="9"/>
      <c r="BU3436" s="9"/>
      <c r="BV3436" s="9"/>
      <c r="BW3436" s="9"/>
      <c r="BX3436" s="9"/>
      <c r="BY3436" s="9"/>
    </row>
    <row r="3437" spans="71:77" x14ac:dyDescent="0.25">
      <c r="BS3437" s="9"/>
      <c r="BT3437" s="9"/>
      <c r="BU3437" s="9"/>
      <c r="BV3437" s="9"/>
      <c r="BW3437" s="9"/>
      <c r="BX3437" s="9"/>
      <c r="BY3437" s="9"/>
    </row>
    <row r="3438" spans="71:77" x14ac:dyDescent="0.25">
      <c r="BS3438" s="9"/>
      <c r="BT3438" s="9"/>
      <c r="BU3438" s="9"/>
      <c r="BV3438" s="9"/>
      <c r="BW3438" s="9"/>
      <c r="BX3438" s="9"/>
      <c r="BY3438" s="9"/>
    </row>
    <row r="3439" spans="71:77" x14ac:dyDescent="0.25">
      <c r="BS3439" s="9"/>
      <c r="BT3439" s="9"/>
      <c r="BU3439" s="9"/>
      <c r="BV3439" s="9"/>
      <c r="BW3439" s="9"/>
      <c r="BX3439" s="9"/>
      <c r="BY3439" s="9"/>
    </row>
    <row r="3440" spans="71:77" x14ac:dyDescent="0.25">
      <c r="BS3440" s="9"/>
      <c r="BT3440" s="9"/>
      <c r="BU3440" s="9"/>
      <c r="BV3440" s="9"/>
      <c r="BW3440" s="9"/>
      <c r="BX3440" s="9"/>
      <c r="BY3440" s="9"/>
    </row>
    <row r="3441" spans="71:77" x14ac:dyDescent="0.25">
      <c r="BS3441" s="9"/>
      <c r="BT3441" s="9"/>
      <c r="BU3441" s="9"/>
      <c r="BV3441" s="9"/>
      <c r="BW3441" s="9"/>
      <c r="BX3441" s="9"/>
      <c r="BY3441" s="9"/>
    </row>
    <row r="3442" spans="71:77" x14ac:dyDescent="0.25">
      <c r="BS3442" s="9"/>
      <c r="BT3442" s="9"/>
      <c r="BU3442" s="9"/>
      <c r="BV3442" s="9"/>
      <c r="BW3442" s="9"/>
      <c r="BX3442" s="9"/>
      <c r="BY3442" s="9"/>
    </row>
    <row r="3443" spans="71:77" x14ac:dyDescent="0.25">
      <c r="BS3443" s="9"/>
      <c r="BT3443" s="9"/>
      <c r="BU3443" s="9"/>
      <c r="BV3443" s="9"/>
      <c r="BW3443" s="9"/>
      <c r="BX3443" s="9"/>
      <c r="BY3443" s="9"/>
    </row>
    <row r="3444" spans="71:77" x14ac:dyDescent="0.25">
      <c r="BS3444" s="9"/>
      <c r="BT3444" s="9"/>
      <c r="BU3444" s="9"/>
      <c r="BV3444" s="9"/>
      <c r="BW3444" s="9"/>
      <c r="BX3444" s="9"/>
      <c r="BY3444" s="9"/>
    </row>
    <row r="3445" spans="71:77" x14ac:dyDescent="0.25">
      <c r="BS3445" s="9"/>
      <c r="BT3445" s="9"/>
      <c r="BU3445" s="9"/>
      <c r="BV3445" s="9"/>
      <c r="BW3445" s="9"/>
      <c r="BX3445" s="9"/>
      <c r="BY3445" s="9"/>
    </row>
    <row r="3446" spans="71:77" x14ac:dyDescent="0.25">
      <c r="BS3446" s="9"/>
      <c r="BT3446" s="9"/>
      <c r="BU3446" s="9"/>
      <c r="BV3446" s="9"/>
      <c r="BW3446" s="9"/>
      <c r="BX3446" s="9"/>
      <c r="BY3446" s="9"/>
    </row>
    <row r="3447" spans="71:77" x14ac:dyDescent="0.25">
      <c r="BS3447" s="9"/>
      <c r="BT3447" s="9"/>
      <c r="BU3447" s="9"/>
      <c r="BV3447" s="9"/>
      <c r="BW3447" s="9"/>
      <c r="BX3447" s="9"/>
      <c r="BY3447" s="9"/>
    </row>
    <row r="3448" spans="71:77" x14ac:dyDescent="0.25">
      <c r="BS3448" s="9"/>
      <c r="BT3448" s="9"/>
      <c r="BU3448" s="9"/>
      <c r="BV3448" s="9"/>
      <c r="BW3448" s="9"/>
      <c r="BX3448" s="9"/>
      <c r="BY3448" s="9"/>
    </row>
    <row r="3449" spans="71:77" x14ac:dyDescent="0.25">
      <c r="BS3449" s="9"/>
      <c r="BT3449" s="9"/>
      <c r="BU3449" s="9"/>
      <c r="BV3449" s="9"/>
      <c r="BW3449" s="9"/>
      <c r="BX3449" s="9"/>
      <c r="BY3449" s="9"/>
    </row>
    <row r="3450" spans="71:77" x14ac:dyDescent="0.25">
      <c r="BS3450" s="9"/>
      <c r="BT3450" s="9"/>
      <c r="BU3450" s="9"/>
      <c r="BV3450" s="9"/>
      <c r="BW3450" s="9"/>
      <c r="BX3450" s="9"/>
      <c r="BY3450" s="9"/>
    </row>
    <row r="3451" spans="71:77" x14ac:dyDescent="0.25">
      <c r="BS3451" s="9"/>
      <c r="BT3451" s="9"/>
      <c r="BU3451" s="9"/>
      <c r="BV3451" s="9"/>
      <c r="BW3451" s="9"/>
      <c r="BX3451" s="9"/>
      <c r="BY3451" s="9"/>
    </row>
    <row r="3452" spans="71:77" x14ac:dyDescent="0.25">
      <c r="BS3452" s="9"/>
      <c r="BT3452" s="9"/>
      <c r="BU3452" s="9"/>
      <c r="BV3452" s="9"/>
      <c r="BW3452" s="9"/>
      <c r="BX3452" s="9"/>
      <c r="BY3452" s="9"/>
    </row>
    <row r="3453" spans="71:77" x14ac:dyDescent="0.25">
      <c r="BS3453" s="9"/>
      <c r="BT3453" s="9"/>
      <c r="BU3453" s="9"/>
      <c r="BV3453" s="9"/>
      <c r="BW3453" s="9"/>
      <c r="BX3453" s="9"/>
      <c r="BY3453" s="9"/>
    </row>
    <row r="3454" spans="71:77" x14ac:dyDescent="0.25">
      <c r="BS3454" s="9"/>
      <c r="BT3454" s="9"/>
      <c r="BU3454" s="9"/>
      <c r="BV3454" s="9"/>
      <c r="BW3454" s="9"/>
      <c r="BX3454" s="9"/>
      <c r="BY3454" s="9"/>
    </row>
    <row r="3455" spans="71:77" x14ac:dyDescent="0.25">
      <c r="BS3455" s="9"/>
      <c r="BT3455" s="9"/>
      <c r="BU3455" s="9"/>
      <c r="BV3455" s="9"/>
      <c r="BW3455" s="9"/>
      <c r="BX3455" s="9"/>
      <c r="BY3455" s="9"/>
    </row>
    <row r="3456" spans="71:77" x14ac:dyDescent="0.25">
      <c r="BS3456" s="9"/>
      <c r="BT3456" s="9"/>
      <c r="BU3456" s="9"/>
      <c r="BV3456" s="9"/>
      <c r="BW3456" s="9"/>
      <c r="BX3456" s="9"/>
      <c r="BY3456" s="9"/>
    </row>
    <row r="3457" spans="71:77" x14ac:dyDescent="0.25">
      <c r="BS3457" s="9"/>
      <c r="BT3457" s="9"/>
      <c r="BU3457" s="9"/>
      <c r="BV3457" s="9"/>
      <c r="BW3457" s="9"/>
      <c r="BX3457" s="9"/>
      <c r="BY3457" s="9"/>
    </row>
    <row r="3458" spans="71:77" x14ac:dyDescent="0.25">
      <c r="BS3458" s="9"/>
      <c r="BT3458" s="9"/>
      <c r="BU3458" s="9"/>
      <c r="BV3458" s="9"/>
      <c r="BW3458" s="9"/>
      <c r="BX3458" s="9"/>
      <c r="BY3458" s="9"/>
    </row>
    <row r="3459" spans="71:77" x14ac:dyDescent="0.25">
      <c r="BS3459" s="9"/>
      <c r="BT3459" s="9"/>
      <c r="BU3459" s="9"/>
      <c r="BV3459" s="9"/>
      <c r="BW3459" s="9"/>
      <c r="BX3459" s="9"/>
      <c r="BY3459" s="9"/>
    </row>
    <row r="3460" spans="71:77" x14ac:dyDescent="0.25">
      <c r="BS3460" s="9"/>
      <c r="BT3460" s="9"/>
      <c r="BU3460" s="9"/>
      <c r="BV3460" s="9"/>
      <c r="BW3460" s="9"/>
      <c r="BX3460" s="9"/>
      <c r="BY3460" s="9"/>
    </row>
    <row r="3461" spans="71:77" x14ac:dyDescent="0.25">
      <c r="BS3461" s="9"/>
      <c r="BT3461" s="9"/>
      <c r="BU3461" s="9"/>
      <c r="BV3461" s="9"/>
      <c r="BW3461" s="9"/>
      <c r="BX3461" s="9"/>
      <c r="BY3461" s="9"/>
    </row>
    <row r="3462" spans="71:77" x14ac:dyDescent="0.25">
      <c r="BS3462" s="9"/>
      <c r="BT3462" s="9"/>
      <c r="BU3462" s="9"/>
      <c r="BV3462" s="9"/>
      <c r="BW3462" s="9"/>
      <c r="BX3462" s="9"/>
      <c r="BY3462" s="9"/>
    </row>
    <row r="3463" spans="71:77" x14ac:dyDescent="0.25">
      <c r="BS3463" s="9"/>
      <c r="BT3463" s="9"/>
      <c r="BU3463" s="9"/>
      <c r="BV3463" s="9"/>
      <c r="BW3463" s="9"/>
      <c r="BX3463" s="9"/>
      <c r="BY3463" s="9"/>
    </row>
    <row r="3464" spans="71:77" x14ac:dyDescent="0.25">
      <c r="BS3464" s="9"/>
      <c r="BT3464" s="9"/>
      <c r="BU3464" s="9"/>
      <c r="BV3464" s="9"/>
      <c r="BW3464" s="9"/>
      <c r="BX3464" s="9"/>
      <c r="BY3464" s="9"/>
    </row>
    <row r="3465" spans="71:77" x14ac:dyDescent="0.25">
      <c r="BS3465" s="9"/>
      <c r="BT3465" s="9"/>
      <c r="BU3465" s="9"/>
      <c r="BV3465" s="9"/>
      <c r="BW3465" s="9"/>
      <c r="BX3465" s="9"/>
      <c r="BY3465" s="9"/>
    </row>
    <row r="3466" spans="71:77" x14ac:dyDescent="0.25">
      <c r="BS3466" s="9"/>
      <c r="BT3466" s="9"/>
      <c r="BU3466" s="9"/>
      <c r="BV3466" s="9"/>
      <c r="BW3466" s="9"/>
      <c r="BX3466" s="9"/>
      <c r="BY3466" s="9"/>
    </row>
    <row r="3467" spans="71:77" x14ac:dyDescent="0.25">
      <c r="BS3467" s="9"/>
      <c r="BT3467" s="9"/>
      <c r="BU3467" s="9"/>
      <c r="BV3467" s="9"/>
      <c r="BW3467" s="9"/>
      <c r="BX3467" s="9"/>
      <c r="BY3467" s="9"/>
    </row>
    <row r="3468" spans="71:77" x14ac:dyDescent="0.25">
      <c r="BS3468" s="9"/>
      <c r="BT3468" s="9"/>
      <c r="BU3468" s="9"/>
      <c r="BV3468" s="9"/>
      <c r="BW3468" s="9"/>
      <c r="BX3468" s="9"/>
      <c r="BY3468" s="9"/>
    </row>
    <row r="3469" spans="71:77" x14ac:dyDescent="0.25">
      <c r="BS3469" s="9"/>
      <c r="BT3469" s="9"/>
      <c r="BU3469" s="9"/>
      <c r="BV3469" s="9"/>
      <c r="BW3469" s="9"/>
      <c r="BX3469" s="9"/>
      <c r="BY3469" s="9"/>
    </row>
    <row r="3470" spans="71:77" x14ac:dyDescent="0.25">
      <c r="BS3470" s="9"/>
      <c r="BT3470" s="9"/>
      <c r="BU3470" s="9"/>
      <c r="BV3470" s="9"/>
      <c r="BW3470" s="9"/>
      <c r="BX3470" s="9"/>
      <c r="BY3470" s="9"/>
    </row>
    <row r="3471" spans="71:77" x14ac:dyDescent="0.25">
      <c r="BS3471" s="9"/>
      <c r="BT3471" s="9"/>
      <c r="BU3471" s="9"/>
      <c r="BV3471" s="9"/>
      <c r="BW3471" s="9"/>
      <c r="BX3471" s="9"/>
      <c r="BY3471" s="9"/>
    </row>
    <row r="3472" spans="71:77" x14ac:dyDescent="0.25">
      <c r="BS3472" s="9"/>
      <c r="BT3472" s="9"/>
      <c r="BU3472" s="9"/>
      <c r="BV3472" s="9"/>
      <c r="BW3472" s="9"/>
      <c r="BX3472" s="9"/>
      <c r="BY3472" s="9"/>
    </row>
    <row r="3473" spans="71:77" x14ac:dyDescent="0.25">
      <c r="BS3473" s="9"/>
      <c r="BT3473" s="9"/>
      <c r="BU3473" s="9"/>
      <c r="BV3473" s="9"/>
      <c r="BW3473" s="9"/>
      <c r="BX3473" s="9"/>
      <c r="BY3473" s="9"/>
    </row>
    <row r="3474" spans="71:77" x14ac:dyDescent="0.25">
      <c r="BS3474" s="9"/>
      <c r="BT3474" s="9"/>
      <c r="BU3474" s="9"/>
      <c r="BV3474" s="9"/>
      <c r="BW3474" s="9"/>
      <c r="BX3474" s="9"/>
      <c r="BY3474" s="9"/>
    </row>
    <row r="3475" spans="71:77" x14ac:dyDescent="0.25">
      <c r="BS3475" s="9"/>
      <c r="BT3475" s="9"/>
      <c r="BU3475" s="9"/>
      <c r="BV3475" s="9"/>
      <c r="BW3475" s="9"/>
      <c r="BX3475" s="9"/>
      <c r="BY3475" s="9"/>
    </row>
    <row r="3476" spans="71:77" x14ac:dyDescent="0.25">
      <c r="BS3476" s="9"/>
      <c r="BT3476" s="9"/>
      <c r="BU3476" s="9"/>
      <c r="BV3476" s="9"/>
      <c r="BW3476" s="9"/>
      <c r="BX3476" s="9"/>
      <c r="BY3476" s="9"/>
    </row>
    <row r="3477" spans="71:77" x14ac:dyDescent="0.25">
      <c r="BS3477" s="9"/>
      <c r="BT3477" s="9"/>
      <c r="BU3477" s="9"/>
      <c r="BV3477" s="9"/>
      <c r="BW3477" s="9"/>
      <c r="BX3477" s="9"/>
      <c r="BY3477" s="9"/>
    </row>
    <row r="3478" spans="71:77" x14ac:dyDescent="0.25">
      <c r="BS3478" s="9"/>
      <c r="BT3478" s="9"/>
      <c r="BU3478" s="9"/>
      <c r="BV3478" s="9"/>
      <c r="BW3478" s="9"/>
      <c r="BX3478" s="9"/>
      <c r="BY3478" s="9"/>
    </row>
    <row r="3479" spans="71:77" x14ac:dyDescent="0.25">
      <c r="BS3479" s="9"/>
      <c r="BT3479" s="9"/>
      <c r="BU3479" s="9"/>
      <c r="BV3479" s="9"/>
      <c r="BW3479" s="9"/>
      <c r="BX3479" s="9"/>
      <c r="BY3479" s="9"/>
    </row>
    <row r="3480" spans="71:77" x14ac:dyDescent="0.25">
      <c r="BS3480" s="9"/>
      <c r="BT3480" s="9"/>
      <c r="BU3480" s="9"/>
      <c r="BV3480" s="9"/>
      <c r="BW3480" s="9"/>
      <c r="BX3480" s="9"/>
      <c r="BY3480" s="9"/>
    </row>
    <row r="3481" spans="71:77" x14ac:dyDescent="0.25">
      <c r="BS3481" s="9"/>
      <c r="BT3481" s="9"/>
      <c r="BU3481" s="9"/>
      <c r="BV3481" s="9"/>
      <c r="BW3481" s="9"/>
      <c r="BX3481" s="9"/>
      <c r="BY3481" s="9"/>
    </row>
    <row r="3482" spans="71:77" x14ac:dyDescent="0.25">
      <c r="BS3482" s="9"/>
      <c r="BT3482" s="9"/>
      <c r="BU3482" s="9"/>
      <c r="BV3482" s="9"/>
      <c r="BW3482" s="9"/>
      <c r="BX3482" s="9"/>
      <c r="BY3482" s="9"/>
    </row>
    <row r="3483" spans="71:77" x14ac:dyDescent="0.25">
      <c r="BS3483" s="9"/>
      <c r="BT3483" s="9"/>
      <c r="BU3483" s="9"/>
      <c r="BV3483" s="9"/>
      <c r="BW3483" s="9"/>
      <c r="BX3483" s="9"/>
      <c r="BY3483" s="9"/>
    </row>
    <row r="3484" spans="71:77" x14ac:dyDescent="0.25">
      <c r="BS3484" s="9"/>
      <c r="BT3484" s="9"/>
      <c r="BU3484" s="9"/>
      <c r="BV3484" s="9"/>
      <c r="BW3484" s="9"/>
      <c r="BX3484" s="9"/>
      <c r="BY3484" s="9"/>
    </row>
    <row r="3485" spans="71:77" x14ac:dyDescent="0.25">
      <c r="BS3485" s="9"/>
      <c r="BT3485" s="9"/>
      <c r="BU3485" s="9"/>
      <c r="BV3485" s="9"/>
      <c r="BW3485" s="9"/>
      <c r="BX3485" s="9"/>
      <c r="BY3485" s="9"/>
    </row>
    <row r="3486" spans="71:77" x14ac:dyDescent="0.25">
      <c r="BS3486" s="9"/>
      <c r="BT3486" s="9"/>
      <c r="BU3486" s="9"/>
      <c r="BV3486" s="9"/>
      <c r="BW3486" s="9"/>
      <c r="BX3486" s="9"/>
      <c r="BY3486" s="9"/>
    </row>
    <row r="3487" spans="71:77" x14ac:dyDescent="0.25">
      <c r="BS3487" s="9"/>
      <c r="BT3487" s="9"/>
      <c r="BU3487" s="9"/>
      <c r="BV3487" s="9"/>
      <c r="BW3487" s="9"/>
      <c r="BX3487" s="9"/>
      <c r="BY3487" s="9"/>
    </row>
    <row r="3488" spans="71:77" x14ac:dyDescent="0.25">
      <c r="BS3488" s="9"/>
      <c r="BT3488" s="9"/>
      <c r="BU3488" s="9"/>
      <c r="BV3488" s="9"/>
      <c r="BW3488" s="9"/>
      <c r="BX3488" s="9"/>
      <c r="BY3488" s="9"/>
    </row>
    <row r="3489" spans="71:77" x14ac:dyDescent="0.25">
      <c r="BS3489" s="9"/>
      <c r="BT3489" s="9"/>
      <c r="BU3489" s="9"/>
      <c r="BV3489" s="9"/>
      <c r="BW3489" s="9"/>
      <c r="BX3489" s="9"/>
      <c r="BY3489" s="9"/>
    </row>
    <row r="3490" spans="71:77" x14ac:dyDescent="0.25">
      <c r="BS3490" s="9"/>
      <c r="BT3490" s="9"/>
      <c r="BU3490" s="9"/>
      <c r="BV3490" s="9"/>
      <c r="BW3490" s="9"/>
      <c r="BX3490" s="9"/>
      <c r="BY3490" s="9"/>
    </row>
    <row r="3491" spans="71:77" x14ac:dyDescent="0.25">
      <c r="BS3491" s="9"/>
      <c r="BT3491" s="9"/>
      <c r="BU3491" s="9"/>
      <c r="BV3491" s="9"/>
      <c r="BW3491" s="9"/>
      <c r="BX3491" s="9"/>
      <c r="BY3491" s="9"/>
    </row>
    <row r="3492" spans="71:77" x14ac:dyDescent="0.25">
      <c r="BS3492" s="9"/>
      <c r="BT3492" s="9"/>
      <c r="BU3492" s="9"/>
      <c r="BV3492" s="9"/>
      <c r="BW3492" s="9"/>
      <c r="BX3492" s="9"/>
      <c r="BY3492" s="9"/>
    </row>
    <row r="3493" spans="71:77" x14ac:dyDescent="0.25">
      <c r="BS3493" s="9"/>
      <c r="BT3493" s="9"/>
      <c r="BU3493" s="9"/>
      <c r="BV3493" s="9"/>
      <c r="BW3493" s="9"/>
      <c r="BX3493" s="9"/>
      <c r="BY3493" s="9"/>
    </row>
    <row r="3494" spans="71:77" x14ac:dyDescent="0.25">
      <c r="BS3494" s="9"/>
      <c r="BT3494" s="9"/>
      <c r="BU3494" s="9"/>
      <c r="BV3494" s="9"/>
      <c r="BW3494" s="9"/>
      <c r="BX3494" s="9"/>
      <c r="BY3494" s="9"/>
    </row>
    <row r="3495" spans="71:77" x14ac:dyDescent="0.25">
      <c r="BS3495" s="9"/>
      <c r="BT3495" s="9"/>
      <c r="BU3495" s="9"/>
      <c r="BV3495" s="9"/>
      <c r="BW3495" s="9"/>
      <c r="BX3495" s="9"/>
      <c r="BY3495" s="9"/>
    </row>
    <row r="3496" spans="71:77" x14ac:dyDescent="0.25">
      <c r="BS3496" s="9"/>
      <c r="BT3496" s="9"/>
      <c r="BU3496" s="9"/>
      <c r="BV3496" s="9"/>
      <c r="BW3496" s="9"/>
      <c r="BX3496" s="9"/>
      <c r="BY3496" s="9"/>
    </row>
    <row r="3497" spans="71:77" x14ac:dyDescent="0.25">
      <c r="BS3497" s="9"/>
      <c r="BT3497" s="9"/>
      <c r="BU3497" s="9"/>
      <c r="BV3497" s="9"/>
      <c r="BW3497" s="9"/>
      <c r="BX3497" s="9"/>
      <c r="BY3497" s="9"/>
    </row>
    <row r="3498" spans="71:77" x14ac:dyDescent="0.25">
      <c r="BS3498" s="9"/>
      <c r="BT3498" s="9"/>
      <c r="BU3498" s="9"/>
      <c r="BV3498" s="9"/>
      <c r="BW3498" s="9"/>
      <c r="BX3498" s="9"/>
      <c r="BY3498" s="9"/>
    </row>
    <row r="3499" spans="71:77" x14ac:dyDescent="0.25">
      <c r="BS3499" s="9"/>
      <c r="BT3499" s="9"/>
      <c r="BU3499" s="9"/>
      <c r="BV3499" s="9"/>
      <c r="BW3499" s="9"/>
      <c r="BX3499" s="9"/>
      <c r="BY3499" s="9"/>
    </row>
    <row r="3500" spans="71:77" x14ac:dyDescent="0.25">
      <c r="BS3500" s="9"/>
      <c r="BT3500" s="9"/>
      <c r="BU3500" s="9"/>
      <c r="BV3500" s="9"/>
      <c r="BW3500" s="9"/>
      <c r="BX3500" s="9"/>
      <c r="BY3500" s="9"/>
    </row>
    <row r="3501" spans="71:77" x14ac:dyDescent="0.25">
      <c r="BS3501" s="9"/>
      <c r="BT3501" s="9"/>
      <c r="BU3501" s="9"/>
      <c r="BV3501" s="9"/>
      <c r="BW3501" s="9"/>
      <c r="BX3501" s="9"/>
      <c r="BY3501" s="9"/>
    </row>
    <row r="3502" spans="71:77" x14ac:dyDescent="0.25">
      <c r="BS3502" s="9"/>
      <c r="BT3502" s="9"/>
      <c r="BU3502" s="9"/>
      <c r="BV3502" s="9"/>
      <c r="BW3502" s="9"/>
      <c r="BX3502" s="9"/>
      <c r="BY3502" s="9"/>
    </row>
    <row r="3503" spans="71:77" x14ac:dyDescent="0.25">
      <c r="BS3503" s="9"/>
      <c r="BT3503" s="9"/>
      <c r="BU3503" s="9"/>
      <c r="BV3503" s="9"/>
      <c r="BW3503" s="9"/>
      <c r="BX3503" s="9"/>
      <c r="BY3503" s="9"/>
    </row>
    <row r="3504" spans="71:77" x14ac:dyDescent="0.25">
      <c r="BS3504" s="9"/>
      <c r="BT3504" s="9"/>
      <c r="BU3504" s="9"/>
      <c r="BV3504" s="9"/>
      <c r="BW3504" s="9"/>
      <c r="BX3504" s="9"/>
      <c r="BY3504" s="9"/>
    </row>
    <row r="3505" spans="71:77" x14ac:dyDescent="0.25">
      <c r="BS3505" s="9"/>
      <c r="BT3505" s="9"/>
      <c r="BU3505" s="9"/>
      <c r="BV3505" s="9"/>
      <c r="BW3505" s="9"/>
      <c r="BX3505" s="9"/>
      <c r="BY3505" s="9"/>
    </row>
    <row r="3506" spans="71:77" x14ac:dyDescent="0.25">
      <c r="BS3506" s="9"/>
      <c r="BT3506" s="9"/>
      <c r="BU3506" s="9"/>
      <c r="BV3506" s="9"/>
      <c r="BW3506" s="9"/>
      <c r="BX3506" s="9"/>
      <c r="BY3506" s="9"/>
    </row>
    <row r="3507" spans="71:77" x14ac:dyDescent="0.25">
      <c r="BS3507" s="9"/>
      <c r="BT3507" s="9"/>
      <c r="BU3507" s="9"/>
      <c r="BV3507" s="9"/>
      <c r="BW3507" s="9"/>
      <c r="BX3507" s="9"/>
      <c r="BY3507" s="9"/>
    </row>
    <row r="3508" spans="71:77" x14ac:dyDescent="0.25">
      <c r="BS3508" s="9"/>
      <c r="BT3508" s="9"/>
      <c r="BU3508" s="9"/>
      <c r="BV3508" s="9"/>
      <c r="BW3508" s="9"/>
      <c r="BX3508" s="9"/>
      <c r="BY3508" s="9"/>
    </row>
    <row r="3509" spans="71:77" x14ac:dyDescent="0.25">
      <c r="BS3509" s="9"/>
      <c r="BT3509" s="9"/>
      <c r="BU3509" s="9"/>
      <c r="BV3509" s="9"/>
      <c r="BW3509" s="9"/>
      <c r="BX3509" s="9"/>
      <c r="BY3509" s="9"/>
    </row>
    <row r="3510" spans="71:77" x14ac:dyDescent="0.25">
      <c r="BS3510" s="9"/>
      <c r="BT3510" s="9"/>
      <c r="BU3510" s="9"/>
      <c r="BV3510" s="9"/>
      <c r="BW3510" s="9"/>
      <c r="BX3510" s="9"/>
      <c r="BY3510" s="9"/>
    </row>
    <row r="3511" spans="71:77" x14ac:dyDescent="0.25">
      <c r="BS3511" s="9"/>
      <c r="BT3511" s="9"/>
      <c r="BU3511" s="9"/>
      <c r="BV3511" s="9"/>
      <c r="BW3511" s="9"/>
      <c r="BX3511" s="9"/>
      <c r="BY3511" s="9"/>
    </row>
    <row r="3512" spans="71:77" x14ac:dyDescent="0.25">
      <c r="BS3512" s="9"/>
      <c r="BT3512" s="9"/>
      <c r="BU3512" s="9"/>
      <c r="BV3512" s="9"/>
      <c r="BW3512" s="9"/>
      <c r="BX3512" s="9"/>
      <c r="BY3512" s="9"/>
    </row>
    <row r="3513" spans="71:77" x14ac:dyDescent="0.25">
      <c r="BS3513" s="9"/>
      <c r="BT3513" s="9"/>
      <c r="BU3513" s="9"/>
      <c r="BV3513" s="9"/>
      <c r="BW3513" s="9"/>
      <c r="BX3513" s="9"/>
      <c r="BY3513" s="9"/>
    </row>
    <row r="3514" spans="71:77" x14ac:dyDescent="0.25">
      <c r="BS3514" s="9"/>
      <c r="BT3514" s="9"/>
      <c r="BU3514" s="9"/>
      <c r="BV3514" s="9"/>
      <c r="BW3514" s="9"/>
      <c r="BX3514" s="9"/>
      <c r="BY3514" s="9"/>
    </row>
    <row r="3515" spans="71:77" x14ac:dyDescent="0.25">
      <c r="BS3515" s="9"/>
      <c r="BT3515" s="9"/>
      <c r="BU3515" s="9"/>
      <c r="BV3515" s="9"/>
      <c r="BW3515" s="9"/>
      <c r="BX3515" s="9"/>
      <c r="BY3515" s="9"/>
    </row>
    <row r="3516" spans="71:77" x14ac:dyDescent="0.25">
      <c r="BS3516" s="9"/>
      <c r="BT3516" s="9"/>
      <c r="BU3516" s="9"/>
      <c r="BV3516" s="9"/>
      <c r="BW3516" s="9"/>
      <c r="BX3516" s="9"/>
      <c r="BY3516" s="9"/>
    </row>
    <row r="3517" spans="71:77" x14ac:dyDescent="0.25">
      <c r="BS3517" s="9"/>
      <c r="BT3517" s="9"/>
      <c r="BU3517" s="9"/>
      <c r="BV3517" s="9"/>
      <c r="BW3517" s="9"/>
      <c r="BX3517" s="9"/>
      <c r="BY3517" s="9"/>
    </row>
    <row r="3518" spans="71:77" x14ac:dyDescent="0.25">
      <c r="BS3518" s="9"/>
      <c r="BT3518" s="9"/>
      <c r="BU3518" s="9"/>
      <c r="BV3518" s="9"/>
      <c r="BW3518" s="9"/>
      <c r="BX3518" s="9"/>
      <c r="BY3518" s="9"/>
    </row>
    <row r="3519" spans="71:77" x14ac:dyDescent="0.25">
      <c r="BS3519" s="9"/>
      <c r="BT3519" s="9"/>
      <c r="BU3519" s="9"/>
      <c r="BV3519" s="9"/>
      <c r="BW3519" s="9"/>
      <c r="BX3519" s="9"/>
      <c r="BY3519" s="9"/>
    </row>
    <row r="3520" spans="71:77" x14ac:dyDescent="0.25">
      <c r="BS3520" s="9"/>
      <c r="BT3520" s="9"/>
      <c r="BU3520" s="9"/>
      <c r="BV3520" s="9"/>
      <c r="BW3520" s="9"/>
      <c r="BX3520" s="9"/>
      <c r="BY3520" s="9"/>
    </row>
    <row r="3521" spans="71:77" x14ac:dyDescent="0.25">
      <c r="BS3521" s="9"/>
      <c r="BT3521" s="9"/>
      <c r="BU3521" s="9"/>
      <c r="BV3521" s="9"/>
      <c r="BW3521" s="9"/>
      <c r="BX3521" s="9"/>
      <c r="BY3521" s="9"/>
    </row>
    <row r="3522" spans="71:77" x14ac:dyDescent="0.25">
      <c r="BS3522" s="9"/>
      <c r="BT3522" s="9"/>
      <c r="BU3522" s="9"/>
      <c r="BV3522" s="9"/>
      <c r="BW3522" s="9"/>
      <c r="BX3522" s="9"/>
      <c r="BY3522" s="9"/>
    </row>
    <row r="3523" spans="71:77" x14ac:dyDescent="0.25">
      <c r="BS3523" s="9"/>
      <c r="BT3523" s="9"/>
      <c r="BU3523" s="9"/>
      <c r="BV3523" s="9"/>
      <c r="BW3523" s="9"/>
      <c r="BX3523" s="9"/>
      <c r="BY3523" s="9"/>
    </row>
    <row r="3524" spans="71:77" x14ac:dyDescent="0.25">
      <c r="BS3524" s="9"/>
      <c r="BT3524" s="9"/>
      <c r="BU3524" s="9"/>
      <c r="BV3524" s="9"/>
      <c r="BW3524" s="9"/>
      <c r="BX3524" s="9"/>
      <c r="BY3524" s="9"/>
    </row>
    <row r="3525" spans="71:77" x14ac:dyDescent="0.25">
      <c r="BS3525" s="9"/>
      <c r="BT3525" s="9"/>
      <c r="BU3525" s="9"/>
      <c r="BV3525" s="9"/>
      <c r="BW3525" s="9"/>
      <c r="BX3525" s="9"/>
      <c r="BY3525" s="9"/>
    </row>
    <row r="3526" spans="71:77" x14ac:dyDescent="0.25">
      <c r="BS3526" s="9"/>
      <c r="BT3526" s="9"/>
      <c r="BU3526" s="9"/>
      <c r="BV3526" s="9"/>
      <c r="BW3526" s="9"/>
      <c r="BX3526" s="9"/>
      <c r="BY3526" s="9"/>
    </row>
    <row r="3527" spans="71:77" x14ac:dyDescent="0.25">
      <c r="BS3527" s="9"/>
      <c r="BT3527" s="9"/>
      <c r="BU3527" s="9"/>
      <c r="BV3527" s="9"/>
      <c r="BW3527" s="9"/>
      <c r="BX3527" s="9"/>
      <c r="BY3527" s="9"/>
    </row>
    <row r="3528" spans="71:77" x14ac:dyDescent="0.25">
      <c r="BS3528" s="9"/>
      <c r="BT3528" s="9"/>
      <c r="BU3528" s="9"/>
      <c r="BV3528" s="9"/>
      <c r="BW3528" s="9"/>
      <c r="BX3528" s="9"/>
      <c r="BY3528" s="9"/>
    </row>
    <row r="3529" spans="71:77" x14ac:dyDescent="0.25">
      <c r="BS3529" s="9"/>
      <c r="BT3529" s="9"/>
      <c r="BU3529" s="9"/>
      <c r="BV3529" s="9"/>
      <c r="BW3529" s="9"/>
      <c r="BX3529" s="9"/>
      <c r="BY3529" s="9"/>
    </row>
    <row r="3530" spans="71:77" x14ac:dyDescent="0.25">
      <c r="BS3530" s="9"/>
      <c r="BT3530" s="9"/>
      <c r="BU3530" s="9"/>
      <c r="BV3530" s="9"/>
      <c r="BW3530" s="9"/>
      <c r="BX3530" s="9"/>
      <c r="BY3530" s="9"/>
    </row>
    <row r="3531" spans="71:77" x14ac:dyDescent="0.25">
      <c r="BS3531" s="9"/>
      <c r="BT3531" s="9"/>
      <c r="BU3531" s="9"/>
      <c r="BV3531" s="9"/>
      <c r="BW3531" s="9"/>
      <c r="BX3531" s="9"/>
      <c r="BY3531" s="9"/>
    </row>
    <row r="3532" spans="71:77" x14ac:dyDescent="0.25">
      <c r="BS3532" s="9"/>
      <c r="BT3532" s="9"/>
      <c r="BU3532" s="9"/>
      <c r="BV3532" s="9"/>
      <c r="BW3532" s="9"/>
      <c r="BX3532" s="9"/>
      <c r="BY3532" s="9"/>
    </row>
    <row r="3533" spans="71:77" x14ac:dyDescent="0.25">
      <c r="BS3533" s="9"/>
      <c r="BT3533" s="9"/>
      <c r="BU3533" s="9"/>
      <c r="BV3533" s="9"/>
      <c r="BW3533" s="9"/>
      <c r="BX3533" s="9"/>
      <c r="BY3533" s="9"/>
    </row>
    <row r="3534" spans="71:77" x14ac:dyDescent="0.25">
      <c r="BS3534" s="9"/>
      <c r="BT3534" s="9"/>
      <c r="BU3534" s="9"/>
      <c r="BV3534" s="9"/>
      <c r="BW3534" s="9"/>
      <c r="BX3534" s="9"/>
      <c r="BY3534" s="9"/>
    </row>
    <row r="3535" spans="71:77" x14ac:dyDescent="0.25">
      <c r="BS3535" s="9"/>
      <c r="BT3535" s="9"/>
      <c r="BU3535" s="9"/>
      <c r="BV3535" s="9"/>
      <c r="BW3535" s="9"/>
      <c r="BX3535" s="9"/>
      <c r="BY3535" s="9"/>
    </row>
    <row r="3536" spans="71:77" x14ac:dyDescent="0.25">
      <c r="BS3536" s="9"/>
      <c r="BT3536" s="9"/>
      <c r="BU3536" s="9"/>
      <c r="BV3536" s="9"/>
      <c r="BW3536" s="9"/>
      <c r="BX3536" s="9"/>
      <c r="BY3536" s="9"/>
    </row>
    <row r="3537" spans="71:77" x14ac:dyDescent="0.25">
      <c r="BS3537" s="9"/>
      <c r="BT3537" s="9"/>
      <c r="BU3537" s="9"/>
      <c r="BV3537" s="9"/>
      <c r="BW3537" s="9"/>
      <c r="BX3537" s="9"/>
      <c r="BY3537" s="9"/>
    </row>
    <row r="3538" spans="71:77" x14ac:dyDescent="0.25">
      <c r="BS3538" s="9"/>
      <c r="BT3538" s="9"/>
      <c r="BU3538" s="9"/>
      <c r="BV3538" s="9"/>
      <c r="BW3538" s="9"/>
      <c r="BX3538" s="9"/>
      <c r="BY3538" s="9"/>
    </row>
    <row r="3539" spans="71:77" x14ac:dyDescent="0.25">
      <c r="BS3539" s="9"/>
      <c r="BT3539" s="9"/>
      <c r="BU3539" s="9"/>
      <c r="BV3539" s="9"/>
      <c r="BW3539" s="9"/>
      <c r="BX3539" s="9"/>
      <c r="BY3539" s="9"/>
    </row>
    <row r="3540" spans="71:77" x14ac:dyDescent="0.25">
      <c r="BS3540" s="9"/>
      <c r="BT3540" s="9"/>
      <c r="BU3540" s="9"/>
      <c r="BV3540" s="9"/>
      <c r="BW3540" s="9"/>
      <c r="BX3540" s="9"/>
      <c r="BY3540" s="9"/>
    </row>
    <row r="3541" spans="71:77" x14ac:dyDescent="0.25">
      <c r="BS3541" s="9"/>
      <c r="BT3541" s="9"/>
      <c r="BU3541" s="9"/>
      <c r="BV3541" s="9"/>
      <c r="BW3541" s="9"/>
      <c r="BX3541" s="9"/>
      <c r="BY3541" s="9"/>
    </row>
    <row r="3542" spans="71:77" x14ac:dyDescent="0.25">
      <c r="BS3542" s="9"/>
      <c r="BT3542" s="9"/>
      <c r="BU3542" s="9"/>
      <c r="BV3542" s="9"/>
      <c r="BW3542" s="9"/>
      <c r="BX3542" s="9"/>
      <c r="BY3542" s="9"/>
    </row>
    <row r="3543" spans="71:77" x14ac:dyDescent="0.25">
      <c r="BS3543" s="9"/>
      <c r="BT3543" s="9"/>
      <c r="BU3543" s="9"/>
      <c r="BV3543" s="9"/>
      <c r="BW3543" s="9"/>
      <c r="BX3543" s="9"/>
      <c r="BY3543" s="9"/>
    </row>
    <row r="3544" spans="71:77" x14ac:dyDescent="0.25">
      <c r="BS3544" s="9"/>
      <c r="BT3544" s="9"/>
      <c r="BU3544" s="9"/>
      <c r="BV3544" s="9"/>
      <c r="BW3544" s="9"/>
      <c r="BX3544" s="9"/>
      <c r="BY3544" s="9"/>
    </row>
    <row r="3545" spans="71:77" x14ac:dyDescent="0.25">
      <c r="BS3545" s="9"/>
      <c r="BT3545" s="9"/>
      <c r="BU3545" s="9"/>
      <c r="BV3545" s="9"/>
      <c r="BW3545" s="9"/>
      <c r="BX3545" s="9"/>
      <c r="BY3545" s="9"/>
    </row>
    <row r="3546" spans="71:77" x14ac:dyDescent="0.25">
      <c r="BS3546" s="9"/>
      <c r="BT3546" s="9"/>
      <c r="BU3546" s="9"/>
      <c r="BV3546" s="9"/>
      <c r="BW3546" s="9"/>
      <c r="BX3546" s="9"/>
      <c r="BY3546" s="9"/>
    </row>
    <row r="3547" spans="71:77" x14ac:dyDescent="0.25">
      <c r="BS3547" s="9"/>
      <c r="BT3547" s="9"/>
      <c r="BU3547" s="9"/>
      <c r="BV3547" s="9"/>
      <c r="BW3547" s="9"/>
      <c r="BX3547" s="9"/>
      <c r="BY3547" s="9"/>
    </row>
    <row r="3548" spans="71:77" x14ac:dyDescent="0.25">
      <c r="BS3548" s="9"/>
      <c r="BT3548" s="9"/>
      <c r="BU3548" s="9"/>
      <c r="BV3548" s="9"/>
      <c r="BW3548" s="9"/>
      <c r="BX3548" s="9"/>
      <c r="BY3548" s="9"/>
    </row>
    <row r="3549" spans="71:77" x14ac:dyDescent="0.25">
      <c r="BS3549" s="9"/>
      <c r="BT3549" s="9"/>
      <c r="BU3549" s="9"/>
      <c r="BV3549" s="9"/>
      <c r="BW3549" s="9"/>
      <c r="BX3549" s="9"/>
      <c r="BY3549" s="9"/>
    </row>
    <row r="3550" spans="71:77" x14ac:dyDescent="0.25">
      <c r="BS3550" s="9"/>
      <c r="BT3550" s="9"/>
      <c r="BU3550" s="9"/>
      <c r="BV3550" s="9"/>
      <c r="BW3550" s="9"/>
      <c r="BX3550" s="9"/>
      <c r="BY3550" s="9"/>
    </row>
    <row r="3551" spans="71:77" x14ac:dyDescent="0.25">
      <c r="BS3551" s="9"/>
      <c r="BT3551" s="9"/>
      <c r="BU3551" s="9"/>
      <c r="BV3551" s="9"/>
      <c r="BW3551" s="9"/>
      <c r="BX3551" s="9"/>
      <c r="BY3551" s="9"/>
    </row>
    <row r="3552" spans="71:77" x14ac:dyDescent="0.25">
      <c r="BS3552" s="9"/>
      <c r="BT3552" s="9"/>
      <c r="BU3552" s="9"/>
      <c r="BV3552" s="9"/>
      <c r="BW3552" s="9"/>
      <c r="BX3552" s="9"/>
      <c r="BY3552" s="9"/>
    </row>
    <row r="3553" spans="71:77" x14ac:dyDescent="0.25">
      <c r="BS3553" s="9"/>
      <c r="BT3553" s="9"/>
      <c r="BU3553" s="9"/>
      <c r="BV3553" s="9"/>
      <c r="BW3553" s="9"/>
      <c r="BX3553" s="9"/>
      <c r="BY3553" s="9"/>
    </row>
    <row r="3554" spans="71:77" x14ac:dyDescent="0.25">
      <c r="BS3554" s="9"/>
      <c r="BT3554" s="9"/>
      <c r="BU3554" s="9"/>
      <c r="BV3554" s="9"/>
      <c r="BW3554" s="9"/>
      <c r="BX3554" s="9"/>
      <c r="BY3554" s="9"/>
    </row>
    <row r="3555" spans="71:77" x14ac:dyDescent="0.25">
      <c r="BS3555" s="9"/>
      <c r="BT3555" s="9"/>
      <c r="BU3555" s="9"/>
      <c r="BV3555" s="9"/>
      <c r="BW3555" s="9"/>
      <c r="BX3555" s="9"/>
      <c r="BY3555" s="9"/>
    </row>
    <row r="3556" spans="71:77" x14ac:dyDescent="0.25">
      <c r="BS3556" s="9"/>
      <c r="BT3556" s="9"/>
      <c r="BU3556" s="9"/>
      <c r="BV3556" s="9"/>
      <c r="BW3556" s="9"/>
      <c r="BX3556" s="9"/>
      <c r="BY3556" s="9"/>
    </row>
    <row r="3557" spans="71:77" x14ac:dyDescent="0.25">
      <c r="BS3557" s="9"/>
      <c r="BT3557" s="9"/>
      <c r="BU3557" s="9"/>
      <c r="BV3557" s="9"/>
      <c r="BW3557" s="9"/>
      <c r="BX3557" s="9"/>
      <c r="BY3557" s="9"/>
    </row>
    <row r="3558" spans="71:77" x14ac:dyDescent="0.25">
      <c r="BS3558" s="9"/>
      <c r="BT3558" s="9"/>
      <c r="BU3558" s="9"/>
      <c r="BV3558" s="9"/>
      <c r="BW3558" s="9"/>
      <c r="BX3558" s="9"/>
      <c r="BY3558" s="9"/>
    </row>
    <row r="3559" spans="71:77" x14ac:dyDescent="0.25">
      <c r="BS3559" s="9"/>
      <c r="BT3559" s="9"/>
      <c r="BU3559" s="9"/>
      <c r="BV3559" s="9"/>
      <c r="BW3559" s="9"/>
      <c r="BX3559" s="9"/>
      <c r="BY3559" s="9"/>
    </row>
    <row r="3560" spans="71:77" x14ac:dyDescent="0.25">
      <c r="BS3560" s="9"/>
      <c r="BT3560" s="9"/>
      <c r="BU3560" s="9"/>
      <c r="BV3560" s="9"/>
      <c r="BW3560" s="9"/>
      <c r="BX3560" s="9"/>
      <c r="BY3560" s="9"/>
    </row>
    <row r="3561" spans="71:77" x14ac:dyDescent="0.25">
      <c r="BS3561" s="9"/>
      <c r="BT3561" s="9"/>
      <c r="BU3561" s="9"/>
      <c r="BV3561" s="9"/>
      <c r="BW3561" s="9"/>
      <c r="BX3561" s="9"/>
      <c r="BY3561" s="9"/>
    </row>
    <row r="3562" spans="71:77" x14ac:dyDescent="0.25">
      <c r="BS3562" s="9"/>
      <c r="BT3562" s="9"/>
      <c r="BU3562" s="9"/>
      <c r="BV3562" s="9"/>
      <c r="BW3562" s="9"/>
      <c r="BX3562" s="9"/>
      <c r="BY3562" s="9"/>
    </row>
    <row r="3563" spans="71:77" x14ac:dyDescent="0.25">
      <c r="BS3563" s="9"/>
      <c r="BT3563" s="9"/>
      <c r="BU3563" s="9"/>
      <c r="BV3563" s="9"/>
      <c r="BW3563" s="9"/>
      <c r="BX3563" s="9"/>
      <c r="BY3563" s="9"/>
    </row>
    <row r="3564" spans="71:77" x14ac:dyDescent="0.25">
      <c r="BS3564" s="9"/>
      <c r="BT3564" s="9"/>
      <c r="BU3564" s="9"/>
      <c r="BV3564" s="9"/>
      <c r="BW3564" s="9"/>
      <c r="BX3564" s="9"/>
      <c r="BY3564" s="9"/>
    </row>
    <row r="3565" spans="71:77" x14ac:dyDescent="0.25">
      <c r="BS3565" s="9"/>
      <c r="BT3565" s="9"/>
      <c r="BU3565" s="9"/>
      <c r="BV3565" s="9"/>
      <c r="BW3565" s="9"/>
      <c r="BX3565" s="9"/>
      <c r="BY3565" s="9"/>
    </row>
    <row r="3566" spans="71:77" x14ac:dyDescent="0.25">
      <c r="BS3566" s="9"/>
      <c r="BT3566" s="9"/>
      <c r="BU3566" s="9"/>
      <c r="BV3566" s="9"/>
      <c r="BW3566" s="9"/>
      <c r="BX3566" s="9"/>
      <c r="BY3566" s="9"/>
    </row>
    <row r="3567" spans="71:77" x14ac:dyDescent="0.25">
      <c r="BS3567" s="9"/>
      <c r="BT3567" s="9"/>
      <c r="BU3567" s="9"/>
      <c r="BV3567" s="9"/>
      <c r="BW3567" s="9"/>
      <c r="BX3567" s="9"/>
      <c r="BY3567" s="9"/>
    </row>
    <row r="3568" spans="71:77" x14ac:dyDescent="0.25">
      <c r="BS3568" s="9"/>
      <c r="BT3568" s="9"/>
      <c r="BU3568" s="9"/>
      <c r="BV3568" s="9"/>
      <c r="BW3568" s="9"/>
      <c r="BX3568" s="9"/>
      <c r="BY3568" s="9"/>
    </row>
    <row r="3569" spans="71:77" x14ac:dyDescent="0.25">
      <c r="BS3569" s="9"/>
      <c r="BT3569" s="9"/>
      <c r="BU3569" s="9"/>
      <c r="BV3569" s="9"/>
      <c r="BW3569" s="9"/>
      <c r="BX3569" s="9"/>
      <c r="BY3569" s="9"/>
    </row>
    <row r="3570" spans="71:77" x14ac:dyDescent="0.25">
      <c r="BS3570" s="9"/>
      <c r="BT3570" s="9"/>
      <c r="BU3570" s="9"/>
      <c r="BV3570" s="9"/>
      <c r="BW3570" s="9"/>
      <c r="BX3570" s="9"/>
      <c r="BY3570" s="9"/>
    </row>
    <row r="3571" spans="71:77" x14ac:dyDescent="0.25">
      <c r="BS3571" s="9"/>
      <c r="BT3571" s="9"/>
      <c r="BU3571" s="9"/>
      <c r="BV3571" s="9"/>
      <c r="BW3571" s="9"/>
      <c r="BX3571" s="9"/>
      <c r="BY3571" s="9"/>
    </row>
    <row r="3572" spans="71:77" x14ac:dyDescent="0.25">
      <c r="BS3572" s="9"/>
      <c r="BT3572" s="9"/>
      <c r="BU3572" s="9"/>
      <c r="BV3572" s="9"/>
      <c r="BW3572" s="9"/>
      <c r="BX3572" s="9"/>
      <c r="BY3572" s="9"/>
    </row>
    <row r="3573" spans="71:77" x14ac:dyDescent="0.25">
      <c r="BS3573" s="9"/>
      <c r="BT3573" s="9"/>
      <c r="BU3573" s="9"/>
      <c r="BV3573" s="9"/>
      <c r="BW3573" s="9"/>
      <c r="BX3573" s="9"/>
      <c r="BY3573" s="9"/>
    </row>
    <row r="3574" spans="71:77" x14ac:dyDescent="0.25">
      <c r="BS3574" s="9"/>
      <c r="BT3574" s="9"/>
      <c r="BU3574" s="9"/>
      <c r="BV3574" s="9"/>
      <c r="BW3574" s="9"/>
      <c r="BX3574" s="9"/>
      <c r="BY3574" s="9"/>
    </row>
    <row r="3575" spans="71:77" x14ac:dyDescent="0.25">
      <c r="BS3575" s="9"/>
      <c r="BT3575" s="9"/>
      <c r="BU3575" s="9"/>
      <c r="BV3575" s="9"/>
      <c r="BW3575" s="9"/>
      <c r="BX3575" s="9"/>
      <c r="BY3575" s="9"/>
    </row>
    <row r="3576" spans="71:77" x14ac:dyDescent="0.25">
      <c r="BS3576" s="9"/>
      <c r="BT3576" s="9"/>
      <c r="BU3576" s="9"/>
      <c r="BV3576" s="9"/>
      <c r="BW3576" s="9"/>
      <c r="BX3576" s="9"/>
      <c r="BY3576" s="9"/>
    </row>
    <row r="3577" spans="71:77" x14ac:dyDescent="0.25">
      <c r="BS3577" s="9"/>
      <c r="BT3577" s="9"/>
      <c r="BU3577" s="9"/>
      <c r="BV3577" s="9"/>
      <c r="BW3577" s="9"/>
      <c r="BX3577" s="9"/>
      <c r="BY3577" s="9"/>
    </row>
    <row r="3578" spans="71:77" x14ac:dyDescent="0.25">
      <c r="BS3578" s="9"/>
      <c r="BT3578" s="9"/>
      <c r="BU3578" s="9"/>
      <c r="BV3578" s="9"/>
      <c r="BW3578" s="9"/>
      <c r="BX3578" s="9"/>
      <c r="BY3578" s="9"/>
    </row>
    <row r="3579" spans="71:77" x14ac:dyDescent="0.25">
      <c r="BS3579" s="9"/>
      <c r="BT3579" s="9"/>
      <c r="BU3579" s="9"/>
      <c r="BV3579" s="9"/>
      <c r="BW3579" s="9"/>
      <c r="BX3579" s="9"/>
      <c r="BY3579" s="9"/>
    </row>
    <row r="3580" spans="71:77" x14ac:dyDescent="0.25">
      <c r="BS3580" s="9"/>
      <c r="BT3580" s="9"/>
      <c r="BU3580" s="9"/>
      <c r="BV3580" s="9"/>
      <c r="BW3580" s="9"/>
      <c r="BX3580" s="9"/>
      <c r="BY3580" s="9"/>
    </row>
    <row r="3581" spans="71:77" x14ac:dyDescent="0.25">
      <c r="BS3581" s="9"/>
      <c r="BT3581" s="9"/>
      <c r="BU3581" s="9"/>
      <c r="BV3581" s="9"/>
      <c r="BW3581" s="9"/>
      <c r="BX3581" s="9"/>
      <c r="BY3581" s="9"/>
    </row>
    <row r="3582" spans="71:77" x14ac:dyDescent="0.25">
      <c r="BS3582" s="9"/>
      <c r="BT3582" s="9"/>
      <c r="BU3582" s="9"/>
      <c r="BV3582" s="9"/>
      <c r="BW3582" s="9"/>
      <c r="BX3582" s="9"/>
      <c r="BY3582" s="9"/>
    </row>
    <row r="3583" spans="71:77" x14ac:dyDescent="0.25">
      <c r="BS3583" s="9"/>
      <c r="BT3583" s="9"/>
      <c r="BU3583" s="9"/>
      <c r="BV3583" s="9"/>
      <c r="BW3583" s="9"/>
      <c r="BX3583" s="9"/>
      <c r="BY3583" s="9"/>
    </row>
    <row r="3584" spans="71:77" x14ac:dyDescent="0.25">
      <c r="BS3584" s="9"/>
      <c r="BT3584" s="9"/>
      <c r="BU3584" s="9"/>
      <c r="BV3584" s="9"/>
      <c r="BW3584" s="9"/>
      <c r="BX3584" s="9"/>
      <c r="BY3584" s="9"/>
    </row>
    <row r="3585" spans="71:77" x14ac:dyDescent="0.25">
      <c r="BS3585" s="9"/>
      <c r="BT3585" s="9"/>
      <c r="BU3585" s="9"/>
      <c r="BV3585" s="9"/>
      <c r="BW3585" s="9"/>
      <c r="BX3585" s="9"/>
      <c r="BY3585" s="9"/>
    </row>
    <row r="3586" spans="71:77" x14ac:dyDescent="0.25">
      <c r="BS3586" s="9"/>
      <c r="BT3586" s="9"/>
      <c r="BU3586" s="9"/>
      <c r="BV3586" s="9"/>
      <c r="BW3586" s="9"/>
      <c r="BX3586" s="9"/>
      <c r="BY3586" s="9"/>
    </row>
    <row r="3587" spans="71:77" x14ac:dyDescent="0.25">
      <c r="BS3587" s="9"/>
      <c r="BT3587" s="9"/>
      <c r="BU3587" s="9"/>
      <c r="BV3587" s="9"/>
      <c r="BW3587" s="9"/>
      <c r="BX3587" s="9"/>
      <c r="BY3587" s="9"/>
    </row>
    <row r="3588" spans="71:77" x14ac:dyDescent="0.25">
      <c r="BS3588" s="9"/>
      <c r="BT3588" s="9"/>
      <c r="BU3588" s="9"/>
      <c r="BV3588" s="9"/>
      <c r="BW3588" s="9"/>
      <c r="BX3588" s="9"/>
      <c r="BY3588" s="9"/>
    </row>
    <row r="3589" spans="71:77" x14ac:dyDescent="0.25">
      <c r="BS3589" s="9"/>
      <c r="BT3589" s="9"/>
      <c r="BU3589" s="9"/>
      <c r="BV3589" s="9"/>
      <c r="BW3589" s="9"/>
      <c r="BX3589" s="9"/>
      <c r="BY3589" s="9"/>
    </row>
    <row r="3590" spans="71:77" x14ac:dyDescent="0.25">
      <c r="BS3590" s="9"/>
      <c r="BT3590" s="9"/>
      <c r="BU3590" s="9"/>
      <c r="BV3590" s="9"/>
      <c r="BW3590" s="9"/>
      <c r="BX3590" s="9"/>
      <c r="BY3590" s="9"/>
    </row>
    <row r="3591" spans="71:77" x14ac:dyDescent="0.25">
      <c r="BS3591" s="9"/>
      <c r="BT3591" s="9"/>
      <c r="BU3591" s="9"/>
      <c r="BV3591" s="9"/>
      <c r="BW3591" s="9"/>
      <c r="BX3591" s="9"/>
      <c r="BY3591" s="9"/>
    </row>
    <row r="3592" spans="71:77" x14ac:dyDescent="0.25">
      <c r="BS3592" s="9"/>
      <c r="BT3592" s="9"/>
      <c r="BU3592" s="9"/>
      <c r="BV3592" s="9"/>
      <c r="BW3592" s="9"/>
      <c r="BX3592" s="9"/>
      <c r="BY3592" s="9"/>
    </row>
    <row r="3593" spans="71:77" x14ac:dyDescent="0.25">
      <c r="BS3593" s="9"/>
      <c r="BT3593" s="9"/>
      <c r="BU3593" s="9"/>
      <c r="BV3593" s="9"/>
      <c r="BW3593" s="9"/>
      <c r="BX3593" s="9"/>
      <c r="BY3593" s="9"/>
    </row>
    <row r="3594" spans="71:77" x14ac:dyDescent="0.25">
      <c r="BS3594" s="9"/>
      <c r="BT3594" s="9"/>
      <c r="BU3594" s="9"/>
      <c r="BV3594" s="9"/>
      <c r="BW3594" s="9"/>
      <c r="BX3594" s="9"/>
      <c r="BY3594" s="9"/>
    </row>
    <row r="3595" spans="71:77" x14ac:dyDescent="0.25">
      <c r="BS3595" s="9"/>
      <c r="BT3595" s="9"/>
      <c r="BU3595" s="9"/>
      <c r="BV3595" s="9"/>
      <c r="BW3595" s="9"/>
      <c r="BX3595" s="9"/>
      <c r="BY3595" s="9"/>
    </row>
    <row r="3596" spans="71:77" x14ac:dyDescent="0.25">
      <c r="BS3596" s="9"/>
      <c r="BT3596" s="9"/>
      <c r="BU3596" s="9"/>
      <c r="BV3596" s="9"/>
      <c r="BW3596" s="9"/>
      <c r="BX3596" s="9"/>
      <c r="BY3596" s="9"/>
    </row>
    <row r="3597" spans="71:77" x14ac:dyDescent="0.25">
      <c r="BS3597" s="9"/>
      <c r="BT3597" s="9"/>
      <c r="BU3597" s="9"/>
      <c r="BV3597" s="9"/>
      <c r="BW3597" s="9"/>
      <c r="BX3597" s="9"/>
      <c r="BY3597" s="9"/>
    </row>
    <row r="3598" spans="71:77" x14ac:dyDescent="0.25">
      <c r="BS3598" s="9"/>
      <c r="BT3598" s="9"/>
      <c r="BU3598" s="9"/>
      <c r="BV3598" s="9"/>
      <c r="BW3598" s="9"/>
      <c r="BX3598" s="9"/>
      <c r="BY3598" s="9"/>
    </row>
    <row r="3599" spans="71:77" x14ac:dyDescent="0.25">
      <c r="BS3599" s="9"/>
      <c r="BT3599" s="9"/>
      <c r="BU3599" s="9"/>
      <c r="BV3599" s="9"/>
      <c r="BW3599" s="9"/>
      <c r="BX3599" s="9"/>
      <c r="BY3599" s="9"/>
    </row>
    <row r="3600" spans="71:77" x14ac:dyDescent="0.25">
      <c r="BS3600" s="9"/>
      <c r="BT3600" s="9"/>
      <c r="BU3600" s="9"/>
      <c r="BV3600" s="9"/>
      <c r="BW3600" s="9"/>
      <c r="BX3600" s="9"/>
      <c r="BY3600" s="9"/>
    </row>
    <row r="3601" spans="71:77" x14ac:dyDescent="0.25">
      <c r="BS3601" s="9"/>
      <c r="BT3601" s="9"/>
      <c r="BU3601" s="9"/>
      <c r="BV3601" s="9"/>
      <c r="BW3601" s="9"/>
      <c r="BX3601" s="9"/>
      <c r="BY3601" s="9"/>
    </row>
    <row r="3602" spans="71:77" x14ac:dyDescent="0.25">
      <c r="BS3602" s="9"/>
      <c r="BT3602" s="9"/>
      <c r="BU3602" s="9"/>
      <c r="BV3602" s="9"/>
      <c r="BW3602" s="9"/>
      <c r="BX3602" s="9"/>
      <c r="BY3602" s="9"/>
    </row>
    <row r="3603" spans="71:77" x14ac:dyDescent="0.25">
      <c r="BS3603" s="9"/>
      <c r="BT3603" s="9"/>
      <c r="BU3603" s="9"/>
      <c r="BV3603" s="9"/>
      <c r="BW3603" s="9"/>
      <c r="BX3603" s="9"/>
      <c r="BY3603" s="9"/>
    </row>
    <row r="3604" spans="71:77" x14ac:dyDescent="0.25">
      <c r="BS3604" s="9"/>
      <c r="BT3604" s="9"/>
      <c r="BU3604" s="9"/>
      <c r="BV3604" s="9"/>
      <c r="BW3604" s="9"/>
      <c r="BX3604" s="9"/>
      <c r="BY3604" s="9"/>
    </row>
    <row r="3605" spans="71:77" x14ac:dyDescent="0.25">
      <c r="BS3605" s="9"/>
      <c r="BT3605" s="9"/>
      <c r="BU3605" s="9"/>
      <c r="BV3605" s="9"/>
      <c r="BW3605" s="9"/>
      <c r="BX3605" s="9"/>
      <c r="BY3605" s="9"/>
    </row>
    <row r="3606" spans="71:77" x14ac:dyDescent="0.25">
      <c r="BS3606" s="9"/>
      <c r="BT3606" s="9"/>
      <c r="BU3606" s="9"/>
      <c r="BV3606" s="9"/>
      <c r="BW3606" s="9"/>
      <c r="BX3606" s="9"/>
      <c r="BY3606" s="9"/>
    </row>
    <row r="3607" spans="71:77" x14ac:dyDescent="0.25">
      <c r="BS3607" s="9"/>
      <c r="BT3607" s="9"/>
      <c r="BU3607" s="9"/>
      <c r="BV3607" s="9"/>
      <c r="BW3607" s="9"/>
      <c r="BX3607" s="9"/>
      <c r="BY3607" s="9"/>
    </row>
    <row r="3608" spans="71:77" x14ac:dyDescent="0.25">
      <c r="BS3608" s="9"/>
      <c r="BT3608" s="9"/>
      <c r="BU3608" s="9"/>
      <c r="BV3608" s="9"/>
      <c r="BW3608" s="9"/>
      <c r="BX3608" s="9"/>
      <c r="BY3608" s="9"/>
    </row>
    <row r="3609" spans="71:77" x14ac:dyDescent="0.25">
      <c r="BS3609" s="9"/>
      <c r="BT3609" s="9"/>
      <c r="BU3609" s="9"/>
      <c r="BV3609" s="9"/>
      <c r="BW3609" s="9"/>
      <c r="BX3609" s="9"/>
      <c r="BY3609" s="9"/>
    </row>
    <row r="3610" spans="71:77" x14ac:dyDescent="0.25">
      <c r="BS3610" s="9"/>
      <c r="BT3610" s="9"/>
      <c r="BU3610" s="9"/>
      <c r="BV3610" s="9"/>
      <c r="BW3610" s="9"/>
      <c r="BX3610" s="9"/>
      <c r="BY3610" s="9"/>
    </row>
    <row r="3611" spans="71:77" x14ac:dyDescent="0.25">
      <c r="BS3611" s="9"/>
      <c r="BT3611" s="9"/>
      <c r="BU3611" s="9"/>
      <c r="BV3611" s="9"/>
      <c r="BW3611" s="9"/>
      <c r="BX3611" s="9"/>
      <c r="BY3611" s="9"/>
    </row>
    <row r="3612" spans="71:77" x14ac:dyDescent="0.25">
      <c r="BS3612" s="9"/>
      <c r="BT3612" s="9"/>
      <c r="BU3612" s="9"/>
      <c r="BV3612" s="9"/>
      <c r="BW3612" s="9"/>
      <c r="BX3612" s="9"/>
      <c r="BY3612" s="9"/>
    </row>
    <row r="3613" spans="71:77" x14ac:dyDescent="0.25">
      <c r="BS3613" s="9"/>
      <c r="BT3613" s="9"/>
      <c r="BU3613" s="9"/>
      <c r="BV3613" s="9"/>
      <c r="BW3613" s="9"/>
      <c r="BX3613" s="9"/>
      <c r="BY3613" s="9"/>
    </row>
    <row r="3614" spans="71:77" x14ac:dyDescent="0.25">
      <c r="BS3614" s="9"/>
      <c r="BT3614" s="9"/>
      <c r="BU3614" s="9"/>
      <c r="BV3614" s="9"/>
      <c r="BW3614" s="9"/>
      <c r="BX3614" s="9"/>
      <c r="BY3614" s="9"/>
    </row>
    <row r="3615" spans="71:77" x14ac:dyDescent="0.25">
      <c r="BS3615" s="9"/>
      <c r="BT3615" s="9"/>
      <c r="BU3615" s="9"/>
      <c r="BV3615" s="9"/>
      <c r="BW3615" s="9"/>
      <c r="BX3615" s="9"/>
      <c r="BY3615" s="9"/>
    </row>
    <row r="3616" spans="71:77" x14ac:dyDescent="0.25">
      <c r="BS3616" s="9"/>
      <c r="BT3616" s="9"/>
      <c r="BU3616" s="9"/>
      <c r="BV3616" s="9"/>
      <c r="BW3616" s="9"/>
      <c r="BX3616" s="9"/>
      <c r="BY3616" s="9"/>
    </row>
    <row r="3617" spans="71:77" x14ac:dyDescent="0.25">
      <c r="BS3617" s="9"/>
      <c r="BT3617" s="9"/>
      <c r="BU3617" s="9"/>
      <c r="BV3617" s="9"/>
      <c r="BW3617" s="9"/>
      <c r="BX3617" s="9"/>
      <c r="BY3617" s="9"/>
    </row>
    <row r="3618" spans="71:77" x14ac:dyDescent="0.25">
      <c r="BS3618" s="9"/>
      <c r="BT3618" s="9"/>
      <c r="BU3618" s="9"/>
      <c r="BV3618" s="9"/>
      <c r="BW3618" s="9"/>
      <c r="BX3618" s="9"/>
      <c r="BY3618" s="9"/>
    </row>
    <row r="3619" spans="71:77" x14ac:dyDescent="0.25">
      <c r="BS3619" s="9"/>
      <c r="BT3619" s="9"/>
      <c r="BU3619" s="9"/>
      <c r="BV3619" s="9"/>
      <c r="BW3619" s="9"/>
      <c r="BX3619" s="9"/>
      <c r="BY3619" s="9"/>
    </row>
    <row r="3620" spans="71:77" x14ac:dyDescent="0.25">
      <c r="BS3620" s="9"/>
      <c r="BT3620" s="9"/>
      <c r="BU3620" s="9"/>
      <c r="BV3620" s="9"/>
      <c r="BW3620" s="9"/>
      <c r="BX3620" s="9"/>
      <c r="BY3620" s="9"/>
    </row>
    <row r="3621" spans="71:77" x14ac:dyDescent="0.25">
      <c r="BS3621" s="9"/>
      <c r="BT3621" s="9"/>
      <c r="BU3621" s="9"/>
      <c r="BV3621" s="9"/>
      <c r="BW3621" s="9"/>
      <c r="BX3621" s="9"/>
      <c r="BY3621" s="9"/>
    </row>
    <row r="3622" spans="71:77" x14ac:dyDescent="0.25">
      <c r="BS3622" s="9"/>
      <c r="BT3622" s="9"/>
      <c r="BU3622" s="9"/>
      <c r="BV3622" s="9"/>
      <c r="BW3622" s="9"/>
      <c r="BX3622" s="9"/>
      <c r="BY3622" s="9"/>
    </row>
    <row r="3623" spans="71:77" x14ac:dyDescent="0.25">
      <c r="BS3623" s="9"/>
      <c r="BT3623" s="9"/>
      <c r="BU3623" s="9"/>
      <c r="BV3623" s="9"/>
      <c r="BW3623" s="9"/>
      <c r="BX3623" s="9"/>
      <c r="BY3623" s="9"/>
    </row>
    <row r="3624" spans="71:77" x14ac:dyDescent="0.25">
      <c r="BS3624" s="9"/>
      <c r="BT3624" s="9"/>
      <c r="BU3624" s="9"/>
      <c r="BV3624" s="9"/>
      <c r="BW3624" s="9"/>
      <c r="BX3624" s="9"/>
      <c r="BY3624" s="9"/>
    </row>
    <row r="3625" spans="71:77" x14ac:dyDescent="0.25">
      <c r="BS3625" s="9"/>
      <c r="BT3625" s="9"/>
      <c r="BU3625" s="9"/>
      <c r="BV3625" s="9"/>
      <c r="BW3625" s="9"/>
      <c r="BX3625" s="9"/>
      <c r="BY3625" s="9"/>
    </row>
    <row r="3626" spans="71:77" x14ac:dyDescent="0.25">
      <c r="BS3626" s="9"/>
      <c r="BT3626" s="9"/>
      <c r="BU3626" s="9"/>
      <c r="BV3626" s="9"/>
      <c r="BW3626" s="9"/>
      <c r="BX3626" s="9"/>
      <c r="BY3626" s="9"/>
    </row>
    <row r="3627" spans="71:77" x14ac:dyDescent="0.25">
      <c r="BS3627" s="9"/>
      <c r="BT3627" s="9"/>
      <c r="BU3627" s="9"/>
      <c r="BV3627" s="9"/>
      <c r="BW3627" s="9"/>
      <c r="BX3627" s="9"/>
      <c r="BY3627" s="9"/>
    </row>
    <row r="3628" spans="71:77" x14ac:dyDescent="0.25">
      <c r="BS3628" s="9"/>
      <c r="BT3628" s="9"/>
      <c r="BU3628" s="9"/>
      <c r="BV3628" s="9"/>
      <c r="BW3628" s="9"/>
      <c r="BX3628" s="9"/>
      <c r="BY3628" s="9"/>
    </row>
    <row r="3629" spans="71:77" x14ac:dyDescent="0.25">
      <c r="BS3629" s="9"/>
      <c r="BT3629" s="9"/>
      <c r="BU3629" s="9"/>
      <c r="BV3629" s="9"/>
      <c r="BW3629" s="9"/>
      <c r="BX3629" s="9"/>
      <c r="BY3629" s="9"/>
    </row>
    <row r="3630" spans="71:77" x14ac:dyDescent="0.25">
      <c r="BS3630" s="9"/>
      <c r="BT3630" s="9"/>
      <c r="BU3630" s="9"/>
      <c r="BV3630" s="9"/>
      <c r="BW3630" s="9"/>
      <c r="BX3630" s="9"/>
      <c r="BY3630" s="9"/>
    </row>
    <row r="3631" spans="71:77" x14ac:dyDescent="0.25">
      <c r="BS3631" s="9"/>
      <c r="BT3631" s="9"/>
      <c r="BU3631" s="9"/>
      <c r="BV3631" s="9"/>
      <c r="BW3631" s="9"/>
      <c r="BX3631" s="9"/>
      <c r="BY3631" s="9"/>
    </row>
    <row r="3632" spans="71:77" x14ac:dyDescent="0.25">
      <c r="BS3632" s="9"/>
      <c r="BT3632" s="9"/>
      <c r="BU3632" s="9"/>
      <c r="BV3632" s="9"/>
      <c r="BW3632" s="9"/>
      <c r="BX3632" s="9"/>
      <c r="BY3632" s="9"/>
    </row>
    <row r="3633" spans="71:77" x14ac:dyDescent="0.25">
      <c r="BS3633" s="9"/>
      <c r="BT3633" s="9"/>
      <c r="BU3633" s="9"/>
      <c r="BV3633" s="9"/>
      <c r="BW3633" s="9"/>
      <c r="BX3633" s="9"/>
      <c r="BY3633" s="9"/>
    </row>
    <row r="3634" spans="71:77" x14ac:dyDescent="0.25">
      <c r="BS3634" s="9"/>
      <c r="BT3634" s="9"/>
      <c r="BU3634" s="9"/>
      <c r="BV3634" s="9"/>
      <c r="BW3634" s="9"/>
      <c r="BX3634" s="9"/>
      <c r="BY3634" s="9"/>
    </row>
    <row r="3635" spans="71:77" x14ac:dyDescent="0.25">
      <c r="BS3635" s="9"/>
      <c r="BT3635" s="9"/>
      <c r="BU3635" s="9"/>
      <c r="BV3635" s="9"/>
      <c r="BW3635" s="9"/>
      <c r="BX3635" s="9"/>
      <c r="BY3635" s="9"/>
    </row>
    <row r="3636" spans="71:77" x14ac:dyDescent="0.25">
      <c r="BS3636" s="9"/>
      <c r="BT3636" s="9"/>
      <c r="BU3636" s="9"/>
      <c r="BV3636" s="9"/>
      <c r="BW3636" s="9"/>
      <c r="BX3636" s="9"/>
      <c r="BY3636" s="9"/>
    </row>
    <row r="3637" spans="71:77" x14ac:dyDescent="0.25">
      <c r="BS3637" s="9"/>
      <c r="BT3637" s="9"/>
      <c r="BU3637" s="9"/>
      <c r="BV3637" s="9"/>
      <c r="BW3637" s="9"/>
      <c r="BX3637" s="9"/>
      <c r="BY3637" s="9"/>
    </row>
    <row r="3638" spans="71:77" x14ac:dyDescent="0.25">
      <c r="BS3638" s="9"/>
      <c r="BT3638" s="9"/>
      <c r="BU3638" s="9"/>
      <c r="BV3638" s="9"/>
      <c r="BW3638" s="9"/>
      <c r="BX3638" s="9"/>
      <c r="BY3638" s="9"/>
    </row>
    <row r="3639" spans="71:77" x14ac:dyDescent="0.25">
      <c r="BS3639" s="9"/>
      <c r="BT3639" s="9"/>
      <c r="BU3639" s="9"/>
      <c r="BV3639" s="9"/>
      <c r="BW3639" s="9"/>
      <c r="BX3639" s="9"/>
      <c r="BY3639" s="9"/>
    </row>
    <row r="3640" spans="71:77" x14ac:dyDescent="0.25">
      <c r="BS3640" s="9"/>
      <c r="BT3640" s="9"/>
      <c r="BU3640" s="9"/>
      <c r="BV3640" s="9"/>
      <c r="BW3640" s="9"/>
      <c r="BX3640" s="9"/>
      <c r="BY3640" s="9"/>
    </row>
    <row r="3641" spans="71:77" x14ac:dyDescent="0.25">
      <c r="BS3641" s="9"/>
      <c r="BT3641" s="9"/>
      <c r="BU3641" s="9"/>
      <c r="BV3641" s="9"/>
      <c r="BW3641" s="9"/>
      <c r="BX3641" s="9"/>
      <c r="BY3641" s="9"/>
    </row>
    <row r="3642" spans="71:77" x14ac:dyDescent="0.25">
      <c r="BS3642" s="9"/>
      <c r="BT3642" s="9"/>
      <c r="BU3642" s="9"/>
      <c r="BV3642" s="9"/>
      <c r="BW3642" s="9"/>
      <c r="BX3642" s="9"/>
      <c r="BY3642" s="9"/>
    </row>
    <row r="3643" spans="71:77" x14ac:dyDescent="0.25">
      <c r="BS3643" s="9"/>
      <c r="BT3643" s="9"/>
      <c r="BU3643" s="9"/>
      <c r="BV3643" s="9"/>
      <c r="BW3643" s="9"/>
      <c r="BX3643" s="9"/>
      <c r="BY3643" s="9"/>
    </row>
    <row r="3644" spans="71:77" x14ac:dyDescent="0.25">
      <c r="BS3644" s="9"/>
      <c r="BT3644" s="9"/>
      <c r="BU3644" s="9"/>
      <c r="BV3644" s="9"/>
      <c r="BW3644" s="9"/>
      <c r="BX3644" s="9"/>
      <c r="BY3644" s="9"/>
    </row>
    <row r="3645" spans="71:77" x14ac:dyDescent="0.25">
      <c r="BS3645" s="9"/>
      <c r="BT3645" s="9"/>
      <c r="BU3645" s="9"/>
      <c r="BV3645" s="9"/>
      <c r="BW3645" s="9"/>
      <c r="BX3645" s="9"/>
      <c r="BY3645" s="9"/>
    </row>
    <row r="3646" spans="71:77" x14ac:dyDescent="0.25">
      <c r="BS3646" s="9"/>
      <c r="BT3646" s="9"/>
      <c r="BU3646" s="9"/>
      <c r="BV3646" s="9"/>
      <c r="BW3646" s="9"/>
      <c r="BX3646" s="9"/>
      <c r="BY3646" s="9"/>
    </row>
    <row r="3647" spans="71:77" x14ac:dyDescent="0.25">
      <c r="BS3647" s="9"/>
      <c r="BT3647" s="9"/>
      <c r="BU3647" s="9"/>
      <c r="BV3647" s="9"/>
      <c r="BW3647" s="9"/>
      <c r="BX3647" s="9"/>
      <c r="BY3647" s="9"/>
    </row>
    <row r="3648" spans="71:77" x14ac:dyDescent="0.25">
      <c r="BS3648" s="9"/>
      <c r="BT3648" s="9"/>
      <c r="BU3648" s="9"/>
      <c r="BV3648" s="9"/>
      <c r="BW3648" s="9"/>
      <c r="BX3648" s="9"/>
      <c r="BY3648" s="9"/>
    </row>
    <row r="3649" spans="71:77" x14ac:dyDescent="0.25">
      <c r="BS3649" s="9"/>
      <c r="BT3649" s="9"/>
      <c r="BU3649" s="9"/>
      <c r="BV3649" s="9"/>
      <c r="BW3649" s="9"/>
      <c r="BX3649" s="9"/>
      <c r="BY3649" s="9"/>
    </row>
    <row r="3650" spans="71:77" x14ac:dyDescent="0.25">
      <c r="BS3650" s="9"/>
      <c r="BT3650" s="9"/>
      <c r="BU3650" s="9"/>
      <c r="BV3650" s="9"/>
      <c r="BW3650" s="9"/>
      <c r="BX3650" s="9"/>
      <c r="BY3650" s="9"/>
    </row>
    <row r="3651" spans="71:77" x14ac:dyDescent="0.25">
      <c r="BS3651" s="9"/>
      <c r="BT3651" s="9"/>
      <c r="BU3651" s="9"/>
      <c r="BV3651" s="9"/>
      <c r="BW3651" s="9"/>
      <c r="BX3651" s="9"/>
      <c r="BY3651" s="9"/>
    </row>
    <row r="3652" spans="71:77" x14ac:dyDescent="0.25">
      <c r="BS3652" s="9"/>
      <c r="BT3652" s="9"/>
      <c r="BU3652" s="9"/>
      <c r="BV3652" s="9"/>
      <c r="BW3652" s="9"/>
      <c r="BX3652" s="9"/>
      <c r="BY3652" s="9"/>
    </row>
    <row r="3653" spans="71:77" x14ac:dyDescent="0.25">
      <c r="BS3653" s="9"/>
      <c r="BT3653" s="9"/>
      <c r="BU3653" s="9"/>
      <c r="BV3653" s="9"/>
      <c r="BW3653" s="9"/>
      <c r="BX3653" s="9"/>
      <c r="BY3653" s="9"/>
    </row>
    <row r="3654" spans="71:77" x14ac:dyDescent="0.25">
      <c r="BS3654" s="9"/>
      <c r="BT3654" s="9"/>
      <c r="BU3654" s="9"/>
      <c r="BV3654" s="9"/>
      <c r="BW3654" s="9"/>
      <c r="BX3654" s="9"/>
      <c r="BY3654" s="9"/>
    </row>
    <row r="3655" spans="71:77" x14ac:dyDescent="0.25">
      <c r="BS3655" s="9"/>
      <c r="BT3655" s="9"/>
      <c r="BU3655" s="9"/>
      <c r="BV3655" s="9"/>
      <c r="BW3655" s="9"/>
      <c r="BX3655" s="9"/>
      <c r="BY3655" s="9"/>
    </row>
    <row r="3656" spans="71:77" x14ac:dyDescent="0.25">
      <c r="BS3656" s="9"/>
      <c r="BT3656" s="9"/>
      <c r="BU3656" s="9"/>
      <c r="BV3656" s="9"/>
      <c r="BW3656" s="9"/>
      <c r="BX3656" s="9"/>
      <c r="BY3656" s="9"/>
    </row>
    <row r="3657" spans="71:77" x14ac:dyDescent="0.25">
      <c r="BS3657" s="9"/>
      <c r="BT3657" s="9"/>
      <c r="BU3657" s="9"/>
      <c r="BV3657" s="9"/>
      <c r="BW3657" s="9"/>
      <c r="BX3657" s="9"/>
      <c r="BY3657" s="9"/>
    </row>
    <row r="3658" spans="71:77" x14ac:dyDescent="0.25">
      <c r="BS3658" s="9"/>
      <c r="BT3658" s="9"/>
      <c r="BU3658" s="9"/>
      <c r="BV3658" s="9"/>
      <c r="BW3658" s="9"/>
      <c r="BX3658" s="9"/>
      <c r="BY3658" s="9"/>
    </row>
    <row r="3659" spans="71:77" x14ac:dyDescent="0.25">
      <c r="BS3659" s="9"/>
      <c r="BT3659" s="9"/>
      <c r="BU3659" s="9"/>
      <c r="BV3659" s="9"/>
      <c r="BW3659" s="9"/>
      <c r="BX3659" s="9"/>
      <c r="BY3659" s="9"/>
    </row>
    <row r="3660" spans="71:77" x14ac:dyDescent="0.25">
      <c r="BS3660" s="9"/>
      <c r="BT3660" s="9"/>
      <c r="BU3660" s="9"/>
      <c r="BV3660" s="9"/>
      <c r="BW3660" s="9"/>
      <c r="BX3660" s="9"/>
      <c r="BY3660" s="9"/>
    </row>
    <row r="3661" spans="71:77" x14ac:dyDescent="0.25">
      <c r="BS3661" s="9"/>
      <c r="BT3661" s="9"/>
      <c r="BU3661" s="9"/>
      <c r="BV3661" s="9"/>
      <c r="BW3661" s="9"/>
      <c r="BX3661" s="9"/>
      <c r="BY3661" s="9"/>
    </row>
    <row r="3662" spans="71:77" x14ac:dyDescent="0.25">
      <c r="BS3662" s="9"/>
      <c r="BT3662" s="9"/>
      <c r="BU3662" s="9"/>
      <c r="BV3662" s="9"/>
      <c r="BW3662" s="9"/>
      <c r="BX3662" s="9"/>
      <c r="BY3662" s="9"/>
    </row>
    <row r="3663" spans="71:77" x14ac:dyDescent="0.25">
      <c r="BS3663" s="9"/>
      <c r="BT3663" s="9"/>
      <c r="BU3663" s="9"/>
      <c r="BV3663" s="9"/>
      <c r="BW3663" s="9"/>
      <c r="BX3663" s="9"/>
      <c r="BY3663" s="9"/>
    </row>
    <row r="3664" spans="71:77" x14ac:dyDescent="0.25">
      <c r="BS3664" s="9"/>
      <c r="BT3664" s="9"/>
      <c r="BU3664" s="9"/>
      <c r="BV3664" s="9"/>
      <c r="BW3664" s="9"/>
      <c r="BX3664" s="9"/>
      <c r="BY3664" s="9"/>
    </row>
    <row r="3665" spans="71:77" x14ac:dyDescent="0.25">
      <c r="BS3665" s="9"/>
      <c r="BT3665" s="9"/>
      <c r="BU3665" s="9"/>
      <c r="BV3665" s="9"/>
      <c r="BW3665" s="9"/>
      <c r="BX3665" s="9"/>
      <c r="BY3665" s="9"/>
    </row>
    <row r="3666" spans="71:77" x14ac:dyDescent="0.25">
      <c r="BS3666" s="9"/>
      <c r="BT3666" s="9"/>
      <c r="BU3666" s="9"/>
      <c r="BV3666" s="9"/>
      <c r="BW3666" s="9"/>
      <c r="BX3666" s="9"/>
      <c r="BY3666" s="9"/>
    </row>
    <row r="3667" spans="71:77" x14ac:dyDescent="0.25">
      <c r="BS3667" s="9"/>
      <c r="BT3667" s="9"/>
      <c r="BU3667" s="9"/>
      <c r="BV3667" s="9"/>
      <c r="BW3667" s="9"/>
      <c r="BX3667" s="9"/>
      <c r="BY3667" s="9"/>
    </row>
    <row r="3668" spans="71:77" x14ac:dyDescent="0.25">
      <c r="BS3668" s="9"/>
      <c r="BT3668" s="9"/>
      <c r="BU3668" s="9"/>
      <c r="BV3668" s="9"/>
      <c r="BW3668" s="9"/>
      <c r="BX3668" s="9"/>
      <c r="BY3668" s="9"/>
    </row>
    <row r="3669" spans="71:77" x14ac:dyDescent="0.25">
      <c r="BS3669" s="9"/>
      <c r="BT3669" s="9"/>
      <c r="BU3669" s="9"/>
      <c r="BV3669" s="9"/>
      <c r="BW3669" s="9"/>
      <c r="BX3669" s="9"/>
      <c r="BY3669" s="9"/>
    </row>
    <row r="3670" spans="71:77" x14ac:dyDescent="0.25">
      <c r="BS3670" s="9"/>
      <c r="BT3670" s="9"/>
      <c r="BU3670" s="9"/>
      <c r="BV3670" s="9"/>
      <c r="BW3670" s="9"/>
      <c r="BX3670" s="9"/>
      <c r="BY3670" s="9"/>
    </row>
    <row r="3671" spans="71:77" x14ac:dyDescent="0.25">
      <c r="BS3671" s="9"/>
      <c r="BT3671" s="9"/>
      <c r="BU3671" s="9"/>
      <c r="BV3671" s="9"/>
      <c r="BW3671" s="9"/>
      <c r="BX3671" s="9"/>
      <c r="BY3671" s="9"/>
    </row>
    <row r="3672" spans="71:77" x14ac:dyDescent="0.25">
      <c r="BS3672" s="9"/>
      <c r="BT3672" s="9"/>
      <c r="BU3672" s="9"/>
      <c r="BV3672" s="9"/>
      <c r="BW3672" s="9"/>
      <c r="BX3672" s="9"/>
      <c r="BY3672" s="9"/>
    </row>
    <row r="3673" spans="71:77" x14ac:dyDescent="0.25">
      <c r="BS3673" s="9"/>
      <c r="BT3673" s="9"/>
      <c r="BU3673" s="9"/>
      <c r="BV3673" s="9"/>
      <c r="BW3673" s="9"/>
      <c r="BX3673" s="9"/>
      <c r="BY3673" s="9"/>
    </row>
    <row r="3674" spans="71:77" x14ac:dyDescent="0.25">
      <c r="BS3674" s="9"/>
      <c r="BT3674" s="9"/>
      <c r="BU3674" s="9"/>
      <c r="BV3674" s="9"/>
      <c r="BW3674" s="9"/>
      <c r="BX3674" s="9"/>
      <c r="BY3674" s="9"/>
    </row>
    <row r="3675" spans="71:77" x14ac:dyDescent="0.25">
      <c r="BS3675" s="9"/>
      <c r="BT3675" s="9"/>
      <c r="BU3675" s="9"/>
      <c r="BV3675" s="9"/>
      <c r="BW3675" s="9"/>
      <c r="BX3675" s="9"/>
      <c r="BY3675" s="9"/>
    </row>
    <row r="3676" spans="71:77" x14ac:dyDescent="0.25">
      <c r="BS3676" s="9"/>
      <c r="BT3676" s="9"/>
      <c r="BU3676" s="9"/>
      <c r="BV3676" s="9"/>
      <c r="BW3676" s="9"/>
      <c r="BX3676" s="9"/>
      <c r="BY3676" s="9"/>
    </row>
    <row r="3677" spans="71:77" x14ac:dyDescent="0.25">
      <c r="BS3677" s="9"/>
      <c r="BT3677" s="9"/>
      <c r="BU3677" s="9"/>
      <c r="BV3677" s="9"/>
      <c r="BW3677" s="9"/>
      <c r="BX3677" s="9"/>
      <c r="BY3677" s="9"/>
    </row>
    <row r="3678" spans="71:77" x14ac:dyDescent="0.25">
      <c r="BS3678" s="9"/>
      <c r="BT3678" s="9"/>
      <c r="BU3678" s="9"/>
      <c r="BV3678" s="9"/>
      <c r="BW3678" s="9"/>
      <c r="BX3678" s="9"/>
      <c r="BY3678" s="9"/>
    </row>
    <row r="3679" spans="71:77" x14ac:dyDescent="0.25">
      <c r="BS3679" s="9"/>
      <c r="BT3679" s="9"/>
      <c r="BU3679" s="9"/>
      <c r="BV3679" s="9"/>
      <c r="BW3679" s="9"/>
      <c r="BX3679" s="9"/>
      <c r="BY3679" s="9"/>
    </row>
    <row r="3680" spans="71:77" x14ac:dyDescent="0.25">
      <c r="BS3680" s="9"/>
      <c r="BT3680" s="9"/>
      <c r="BU3680" s="9"/>
      <c r="BV3680" s="9"/>
      <c r="BW3680" s="9"/>
      <c r="BX3680" s="9"/>
      <c r="BY3680" s="9"/>
    </row>
    <row r="3681" spans="71:77" x14ac:dyDescent="0.25">
      <c r="BS3681" s="9"/>
      <c r="BT3681" s="9"/>
      <c r="BU3681" s="9"/>
      <c r="BV3681" s="9"/>
      <c r="BW3681" s="9"/>
      <c r="BX3681" s="9"/>
      <c r="BY3681" s="9"/>
    </row>
    <row r="3682" spans="71:77" x14ac:dyDescent="0.25">
      <c r="BS3682" s="9"/>
      <c r="BT3682" s="9"/>
      <c r="BU3682" s="9"/>
      <c r="BV3682" s="9"/>
      <c r="BW3682" s="9"/>
      <c r="BX3682" s="9"/>
      <c r="BY3682" s="9"/>
    </row>
    <row r="3683" spans="71:77" x14ac:dyDescent="0.25">
      <c r="BS3683" s="9"/>
      <c r="BT3683" s="9"/>
      <c r="BU3683" s="9"/>
      <c r="BV3683" s="9"/>
      <c r="BW3683" s="9"/>
      <c r="BX3683" s="9"/>
      <c r="BY3683" s="9"/>
    </row>
    <row r="3684" spans="71:77" x14ac:dyDescent="0.25">
      <c r="BS3684" s="9"/>
      <c r="BT3684" s="9"/>
      <c r="BU3684" s="9"/>
      <c r="BV3684" s="9"/>
      <c r="BW3684" s="9"/>
      <c r="BX3684" s="9"/>
      <c r="BY3684" s="9"/>
    </row>
    <row r="3685" spans="71:77" x14ac:dyDescent="0.25">
      <c r="BS3685" s="9"/>
      <c r="BT3685" s="9"/>
      <c r="BU3685" s="9"/>
      <c r="BV3685" s="9"/>
      <c r="BW3685" s="9"/>
      <c r="BX3685" s="9"/>
      <c r="BY3685" s="9"/>
    </row>
    <row r="3686" spans="71:77" x14ac:dyDescent="0.25">
      <c r="BS3686" s="9"/>
      <c r="BT3686" s="9"/>
      <c r="BU3686" s="9"/>
      <c r="BV3686" s="9"/>
      <c r="BW3686" s="9"/>
      <c r="BX3686" s="9"/>
      <c r="BY3686" s="9"/>
    </row>
    <row r="3687" spans="71:77" x14ac:dyDescent="0.25">
      <c r="BS3687" s="9"/>
      <c r="BT3687" s="9"/>
      <c r="BU3687" s="9"/>
      <c r="BV3687" s="9"/>
      <c r="BW3687" s="9"/>
      <c r="BX3687" s="9"/>
      <c r="BY3687" s="9"/>
    </row>
    <row r="3688" spans="71:77" x14ac:dyDescent="0.25">
      <c r="BS3688" s="9"/>
      <c r="BT3688" s="9"/>
      <c r="BU3688" s="9"/>
      <c r="BV3688" s="9"/>
      <c r="BW3688" s="9"/>
      <c r="BX3688" s="9"/>
      <c r="BY3688" s="9"/>
    </row>
    <row r="3689" spans="71:77" x14ac:dyDescent="0.25">
      <c r="BS3689" s="9"/>
      <c r="BT3689" s="9"/>
      <c r="BU3689" s="9"/>
      <c r="BV3689" s="9"/>
      <c r="BW3689" s="9"/>
      <c r="BX3689" s="9"/>
      <c r="BY3689" s="9"/>
    </row>
    <row r="3690" spans="71:77" x14ac:dyDescent="0.25">
      <c r="BS3690" s="9"/>
      <c r="BT3690" s="9"/>
      <c r="BU3690" s="9"/>
      <c r="BV3690" s="9"/>
      <c r="BW3690" s="9"/>
      <c r="BX3690" s="9"/>
      <c r="BY3690" s="9"/>
    </row>
    <row r="3691" spans="71:77" x14ac:dyDescent="0.25">
      <c r="BS3691" s="9"/>
      <c r="BT3691" s="9"/>
      <c r="BU3691" s="9"/>
      <c r="BV3691" s="9"/>
      <c r="BW3691" s="9"/>
      <c r="BX3691" s="9"/>
      <c r="BY3691" s="9"/>
    </row>
    <row r="3692" spans="71:77" x14ac:dyDescent="0.25">
      <c r="BS3692" s="9"/>
      <c r="BT3692" s="9"/>
      <c r="BU3692" s="9"/>
      <c r="BV3692" s="9"/>
      <c r="BW3692" s="9"/>
      <c r="BX3692" s="9"/>
      <c r="BY3692" s="9"/>
    </row>
    <row r="3693" spans="71:77" x14ac:dyDescent="0.25">
      <c r="BS3693" s="9"/>
      <c r="BT3693" s="9"/>
      <c r="BU3693" s="9"/>
      <c r="BV3693" s="9"/>
      <c r="BW3693" s="9"/>
      <c r="BX3693" s="9"/>
      <c r="BY3693" s="9"/>
    </row>
    <row r="3694" spans="71:77" x14ac:dyDescent="0.25">
      <c r="BS3694" s="9"/>
      <c r="BT3694" s="9"/>
      <c r="BU3694" s="9"/>
      <c r="BV3694" s="9"/>
      <c r="BW3694" s="9"/>
      <c r="BX3694" s="9"/>
      <c r="BY3694" s="9"/>
    </row>
    <row r="3695" spans="71:77" x14ac:dyDescent="0.25">
      <c r="BS3695" s="9"/>
      <c r="BT3695" s="9"/>
      <c r="BU3695" s="9"/>
      <c r="BV3695" s="9"/>
      <c r="BW3695" s="9"/>
      <c r="BX3695" s="9"/>
      <c r="BY3695" s="9"/>
    </row>
    <row r="3696" spans="71:77" x14ac:dyDescent="0.25">
      <c r="BS3696" s="9"/>
      <c r="BT3696" s="9"/>
      <c r="BU3696" s="9"/>
      <c r="BV3696" s="9"/>
      <c r="BW3696" s="9"/>
      <c r="BX3696" s="9"/>
      <c r="BY3696" s="9"/>
    </row>
    <row r="3697" spans="71:77" x14ac:dyDescent="0.25">
      <c r="BS3697" s="9"/>
      <c r="BT3697" s="9"/>
      <c r="BU3697" s="9"/>
      <c r="BV3697" s="9"/>
      <c r="BW3697" s="9"/>
      <c r="BX3697" s="9"/>
      <c r="BY3697" s="9"/>
    </row>
    <row r="3698" spans="71:77" x14ac:dyDescent="0.25">
      <c r="BS3698" s="9"/>
      <c r="BT3698" s="9"/>
      <c r="BU3698" s="9"/>
      <c r="BV3698" s="9"/>
      <c r="BW3698" s="9"/>
      <c r="BX3698" s="9"/>
      <c r="BY3698" s="9"/>
    </row>
    <row r="3699" spans="71:77" x14ac:dyDescent="0.25">
      <c r="BS3699" s="9"/>
      <c r="BT3699" s="9"/>
      <c r="BU3699" s="9"/>
      <c r="BV3699" s="9"/>
      <c r="BW3699" s="9"/>
      <c r="BX3699" s="9"/>
      <c r="BY3699" s="9"/>
    </row>
    <row r="3700" spans="71:77" x14ac:dyDescent="0.25">
      <c r="BS3700" s="9"/>
      <c r="BT3700" s="9"/>
      <c r="BU3700" s="9"/>
      <c r="BV3700" s="9"/>
      <c r="BW3700" s="9"/>
      <c r="BX3700" s="9"/>
      <c r="BY3700" s="9"/>
    </row>
    <row r="3701" spans="71:77" x14ac:dyDescent="0.25">
      <c r="BS3701" s="9"/>
      <c r="BT3701" s="9"/>
      <c r="BU3701" s="9"/>
      <c r="BV3701" s="9"/>
      <c r="BW3701" s="9"/>
      <c r="BX3701" s="9"/>
      <c r="BY3701" s="9"/>
    </row>
    <row r="3702" spans="71:77" x14ac:dyDescent="0.25">
      <c r="BS3702" s="9"/>
      <c r="BT3702" s="9"/>
      <c r="BU3702" s="9"/>
      <c r="BV3702" s="9"/>
      <c r="BW3702" s="9"/>
      <c r="BX3702" s="9"/>
      <c r="BY3702" s="9"/>
    </row>
    <row r="3703" spans="71:77" x14ac:dyDescent="0.25">
      <c r="BS3703" s="9"/>
      <c r="BT3703" s="9"/>
      <c r="BU3703" s="9"/>
      <c r="BV3703" s="9"/>
      <c r="BW3703" s="9"/>
      <c r="BX3703" s="9"/>
      <c r="BY3703" s="9"/>
    </row>
    <row r="3704" spans="71:77" x14ac:dyDescent="0.25">
      <c r="BS3704" s="9"/>
      <c r="BT3704" s="9"/>
      <c r="BU3704" s="9"/>
      <c r="BV3704" s="9"/>
      <c r="BW3704" s="9"/>
      <c r="BX3704" s="9"/>
      <c r="BY3704" s="9"/>
    </row>
    <row r="3705" spans="71:77" x14ac:dyDescent="0.25">
      <c r="BS3705" s="9"/>
      <c r="BT3705" s="9"/>
      <c r="BU3705" s="9"/>
      <c r="BV3705" s="9"/>
      <c r="BW3705" s="9"/>
      <c r="BX3705" s="9"/>
      <c r="BY3705" s="9"/>
    </row>
    <row r="3706" spans="71:77" x14ac:dyDescent="0.25">
      <c r="BS3706" s="9"/>
      <c r="BT3706" s="9"/>
      <c r="BU3706" s="9"/>
      <c r="BV3706" s="9"/>
      <c r="BW3706" s="9"/>
      <c r="BX3706" s="9"/>
      <c r="BY3706" s="9"/>
    </row>
    <row r="3707" spans="71:77" x14ac:dyDescent="0.25">
      <c r="BS3707" s="9"/>
      <c r="BT3707" s="9"/>
      <c r="BU3707" s="9"/>
      <c r="BV3707" s="9"/>
      <c r="BW3707" s="9"/>
      <c r="BX3707" s="9"/>
      <c r="BY3707" s="9"/>
    </row>
    <row r="3708" spans="71:77" x14ac:dyDescent="0.25">
      <c r="BS3708" s="9"/>
      <c r="BT3708" s="9"/>
      <c r="BU3708" s="9"/>
      <c r="BV3708" s="9"/>
      <c r="BW3708" s="9"/>
      <c r="BX3708" s="9"/>
      <c r="BY3708" s="9"/>
    </row>
    <row r="3709" spans="71:77" x14ac:dyDescent="0.25">
      <c r="BS3709" s="9"/>
      <c r="BT3709" s="9"/>
      <c r="BU3709" s="9"/>
      <c r="BV3709" s="9"/>
      <c r="BW3709" s="9"/>
      <c r="BX3709" s="9"/>
      <c r="BY3709" s="9"/>
    </row>
    <row r="3710" spans="71:77" x14ac:dyDescent="0.25">
      <c r="BS3710" s="9"/>
      <c r="BT3710" s="9"/>
      <c r="BU3710" s="9"/>
      <c r="BV3710" s="9"/>
      <c r="BW3710" s="9"/>
      <c r="BX3710" s="9"/>
      <c r="BY3710" s="9"/>
    </row>
    <row r="3711" spans="71:77" x14ac:dyDescent="0.25">
      <c r="BS3711" s="9"/>
      <c r="BT3711" s="9"/>
      <c r="BU3711" s="9"/>
      <c r="BV3711" s="9"/>
      <c r="BW3711" s="9"/>
      <c r="BX3711" s="9"/>
      <c r="BY3711" s="9"/>
    </row>
    <row r="3712" spans="71:77" x14ac:dyDescent="0.25">
      <c r="BS3712" s="9"/>
      <c r="BT3712" s="9"/>
      <c r="BU3712" s="9"/>
      <c r="BV3712" s="9"/>
      <c r="BW3712" s="9"/>
      <c r="BX3712" s="9"/>
      <c r="BY3712" s="9"/>
    </row>
    <row r="3713" spans="71:77" x14ac:dyDescent="0.25">
      <c r="BS3713" s="9"/>
      <c r="BT3713" s="9"/>
      <c r="BU3713" s="9"/>
      <c r="BV3713" s="9"/>
      <c r="BW3713" s="9"/>
      <c r="BX3713" s="9"/>
      <c r="BY3713" s="9"/>
    </row>
    <row r="3714" spans="71:77" x14ac:dyDescent="0.25">
      <c r="BS3714" s="9"/>
      <c r="BT3714" s="9"/>
      <c r="BU3714" s="9"/>
      <c r="BV3714" s="9"/>
      <c r="BW3714" s="9"/>
      <c r="BX3714" s="9"/>
      <c r="BY3714" s="9"/>
    </row>
    <row r="3715" spans="71:77" x14ac:dyDescent="0.25">
      <c r="BS3715" s="9"/>
      <c r="BT3715" s="9"/>
      <c r="BU3715" s="9"/>
      <c r="BV3715" s="9"/>
      <c r="BW3715" s="9"/>
      <c r="BX3715" s="9"/>
      <c r="BY3715" s="9"/>
    </row>
    <row r="3716" spans="71:77" x14ac:dyDescent="0.25">
      <c r="BS3716" s="9"/>
      <c r="BT3716" s="9"/>
      <c r="BU3716" s="9"/>
      <c r="BV3716" s="9"/>
      <c r="BW3716" s="9"/>
      <c r="BX3716" s="9"/>
      <c r="BY3716" s="9"/>
    </row>
    <row r="3717" spans="71:77" x14ac:dyDescent="0.25">
      <c r="BS3717" s="9"/>
      <c r="BT3717" s="9"/>
      <c r="BU3717" s="9"/>
      <c r="BV3717" s="9"/>
      <c r="BW3717" s="9"/>
      <c r="BX3717" s="9"/>
      <c r="BY3717" s="9"/>
    </row>
    <row r="3718" spans="71:77" x14ac:dyDescent="0.25">
      <c r="BS3718" s="9"/>
      <c r="BT3718" s="9"/>
      <c r="BU3718" s="9"/>
      <c r="BV3718" s="9"/>
      <c r="BW3718" s="9"/>
      <c r="BX3718" s="9"/>
      <c r="BY3718" s="9"/>
    </row>
    <row r="3719" spans="71:77" x14ac:dyDescent="0.25">
      <c r="BS3719" s="9"/>
      <c r="BT3719" s="9"/>
      <c r="BU3719" s="9"/>
      <c r="BV3719" s="9"/>
      <c r="BW3719" s="9"/>
      <c r="BX3719" s="9"/>
      <c r="BY3719" s="9"/>
    </row>
    <row r="3720" spans="71:77" x14ac:dyDescent="0.25">
      <c r="BS3720" s="9"/>
      <c r="BT3720" s="9"/>
      <c r="BU3720" s="9"/>
      <c r="BV3720" s="9"/>
      <c r="BW3720" s="9"/>
      <c r="BX3720" s="9"/>
      <c r="BY3720" s="9"/>
    </row>
    <row r="3721" spans="71:77" x14ac:dyDescent="0.25">
      <c r="BS3721" s="9"/>
      <c r="BT3721" s="9"/>
      <c r="BU3721" s="9"/>
      <c r="BV3721" s="9"/>
      <c r="BW3721" s="9"/>
      <c r="BX3721" s="9"/>
      <c r="BY3721" s="9"/>
    </row>
    <row r="3722" spans="71:77" x14ac:dyDescent="0.25">
      <c r="BS3722" s="9"/>
      <c r="BT3722" s="9"/>
      <c r="BU3722" s="9"/>
      <c r="BV3722" s="9"/>
      <c r="BW3722" s="9"/>
      <c r="BX3722" s="9"/>
      <c r="BY3722" s="9"/>
    </row>
    <row r="3723" spans="71:77" x14ac:dyDescent="0.25">
      <c r="BS3723" s="9"/>
      <c r="BT3723" s="9"/>
      <c r="BU3723" s="9"/>
      <c r="BV3723" s="9"/>
      <c r="BW3723" s="9"/>
      <c r="BX3723" s="9"/>
      <c r="BY3723" s="9"/>
    </row>
    <row r="3724" spans="71:77" x14ac:dyDescent="0.25">
      <c r="BS3724" s="9"/>
      <c r="BT3724" s="9"/>
      <c r="BU3724" s="9"/>
      <c r="BV3724" s="9"/>
      <c r="BW3724" s="9"/>
      <c r="BX3724" s="9"/>
      <c r="BY3724" s="9"/>
    </row>
    <row r="3725" spans="71:77" x14ac:dyDescent="0.25">
      <c r="BS3725" s="9"/>
      <c r="BT3725" s="9"/>
      <c r="BU3725" s="9"/>
      <c r="BV3725" s="9"/>
      <c r="BW3725" s="9"/>
      <c r="BX3725" s="9"/>
      <c r="BY3725" s="9"/>
    </row>
    <row r="3726" spans="71:77" x14ac:dyDescent="0.25">
      <c r="BS3726" s="9"/>
      <c r="BT3726" s="9"/>
      <c r="BU3726" s="9"/>
      <c r="BV3726" s="9"/>
      <c r="BW3726" s="9"/>
      <c r="BX3726" s="9"/>
      <c r="BY3726" s="9"/>
    </row>
    <row r="3727" spans="71:77" x14ac:dyDescent="0.25">
      <c r="BS3727" s="9"/>
      <c r="BT3727" s="9"/>
      <c r="BU3727" s="9"/>
      <c r="BV3727" s="9"/>
      <c r="BW3727" s="9"/>
      <c r="BX3727" s="9"/>
      <c r="BY3727" s="9"/>
    </row>
    <row r="3728" spans="71:77" x14ac:dyDescent="0.25">
      <c r="BS3728" s="9"/>
      <c r="BT3728" s="9"/>
      <c r="BU3728" s="9"/>
      <c r="BV3728" s="9"/>
      <c r="BW3728" s="9"/>
      <c r="BX3728" s="9"/>
      <c r="BY3728" s="9"/>
    </row>
    <row r="3729" spans="71:77" x14ac:dyDescent="0.25">
      <c r="BS3729" s="9"/>
      <c r="BT3729" s="9"/>
      <c r="BU3729" s="9"/>
      <c r="BV3729" s="9"/>
      <c r="BW3729" s="9"/>
      <c r="BX3729" s="9"/>
      <c r="BY3729" s="9"/>
    </row>
    <row r="3730" spans="71:77" x14ac:dyDescent="0.25">
      <c r="BS3730" s="9"/>
      <c r="BT3730" s="9"/>
      <c r="BU3730" s="9"/>
      <c r="BV3730" s="9"/>
      <c r="BW3730" s="9"/>
      <c r="BX3730" s="9"/>
      <c r="BY3730" s="9"/>
    </row>
    <row r="3731" spans="71:77" x14ac:dyDescent="0.25">
      <c r="BS3731" s="9"/>
      <c r="BT3731" s="9"/>
      <c r="BU3731" s="9"/>
      <c r="BV3731" s="9"/>
      <c r="BW3731" s="9"/>
      <c r="BX3731" s="9"/>
      <c r="BY3731" s="9"/>
    </row>
    <row r="3732" spans="71:77" x14ac:dyDescent="0.25">
      <c r="BS3732" s="9"/>
      <c r="BT3732" s="9"/>
      <c r="BU3732" s="9"/>
      <c r="BV3732" s="9"/>
      <c r="BW3732" s="9"/>
      <c r="BX3732" s="9"/>
      <c r="BY3732" s="9"/>
    </row>
    <row r="3733" spans="71:77" x14ac:dyDescent="0.25">
      <c r="BS3733" s="9"/>
      <c r="BT3733" s="9"/>
      <c r="BU3733" s="9"/>
      <c r="BV3733" s="9"/>
      <c r="BW3733" s="9"/>
      <c r="BX3733" s="9"/>
      <c r="BY3733" s="9"/>
    </row>
    <row r="3734" spans="71:77" x14ac:dyDescent="0.25">
      <c r="BS3734" s="9"/>
      <c r="BT3734" s="9"/>
      <c r="BU3734" s="9"/>
      <c r="BV3734" s="9"/>
      <c r="BW3734" s="9"/>
      <c r="BX3734" s="9"/>
      <c r="BY3734" s="9"/>
    </row>
    <row r="3735" spans="71:77" x14ac:dyDescent="0.25">
      <c r="BS3735" s="9"/>
      <c r="BT3735" s="9"/>
      <c r="BU3735" s="9"/>
      <c r="BV3735" s="9"/>
      <c r="BW3735" s="9"/>
      <c r="BX3735" s="9"/>
      <c r="BY3735" s="9"/>
    </row>
    <row r="3736" spans="71:77" x14ac:dyDescent="0.25">
      <c r="BS3736" s="9"/>
      <c r="BT3736" s="9"/>
      <c r="BU3736" s="9"/>
      <c r="BV3736" s="9"/>
      <c r="BW3736" s="9"/>
      <c r="BX3736" s="9"/>
      <c r="BY3736" s="9"/>
    </row>
    <row r="3737" spans="71:77" x14ac:dyDescent="0.25">
      <c r="BS3737" s="9"/>
      <c r="BT3737" s="9"/>
      <c r="BU3737" s="9"/>
      <c r="BV3737" s="9"/>
      <c r="BW3737" s="9"/>
      <c r="BX3737" s="9"/>
      <c r="BY3737" s="9"/>
    </row>
    <row r="3738" spans="71:77" x14ac:dyDescent="0.25">
      <c r="BS3738" s="9"/>
      <c r="BT3738" s="9"/>
      <c r="BU3738" s="9"/>
      <c r="BV3738" s="9"/>
      <c r="BW3738" s="9"/>
      <c r="BX3738" s="9"/>
      <c r="BY3738" s="9"/>
    </row>
    <row r="3739" spans="71:77" x14ac:dyDescent="0.25">
      <c r="BS3739" s="9"/>
      <c r="BT3739" s="9"/>
      <c r="BU3739" s="9"/>
      <c r="BV3739" s="9"/>
      <c r="BW3739" s="9"/>
      <c r="BX3739" s="9"/>
      <c r="BY3739" s="9"/>
    </row>
    <row r="3740" spans="71:77" x14ac:dyDescent="0.25">
      <c r="BS3740" s="9"/>
      <c r="BT3740" s="9"/>
      <c r="BU3740" s="9"/>
      <c r="BV3740" s="9"/>
      <c r="BW3740" s="9"/>
      <c r="BX3740" s="9"/>
      <c r="BY3740" s="9"/>
    </row>
    <row r="3741" spans="71:77" x14ac:dyDescent="0.25">
      <c r="BS3741" s="9"/>
      <c r="BT3741" s="9"/>
      <c r="BU3741" s="9"/>
      <c r="BV3741" s="9"/>
      <c r="BW3741" s="9"/>
      <c r="BX3741" s="9"/>
      <c r="BY3741" s="9"/>
    </row>
    <row r="3742" spans="71:77" x14ac:dyDescent="0.25">
      <c r="BS3742" s="9"/>
      <c r="BT3742" s="9"/>
      <c r="BU3742" s="9"/>
      <c r="BV3742" s="9"/>
      <c r="BW3742" s="9"/>
      <c r="BX3742" s="9"/>
      <c r="BY3742" s="9"/>
    </row>
    <row r="3743" spans="71:77" x14ac:dyDescent="0.25">
      <c r="BS3743" s="9"/>
      <c r="BT3743" s="9"/>
      <c r="BU3743" s="9"/>
      <c r="BV3743" s="9"/>
      <c r="BW3743" s="9"/>
      <c r="BX3743" s="9"/>
      <c r="BY3743" s="9"/>
    </row>
    <row r="3744" spans="71:77" x14ac:dyDescent="0.25">
      <c r="BS3744" s="9"/>
      <c r="BT3744" s="9"/>
      <c r="BU3744" s="9"/>
      <c r="BV3744" s="9"/>
      <c r="BW3744" s="9"/>
      <c r="BX3744" s="9"/>
      <c r="BY3744" s="9"/>
    </row>
    <row r="3745" spans="71:77" x14ac:dyDescent="0.25">
      <c r="BS3745" s="9"/>
      <c r="BT3745" s="9"/>
      <c r="BU3745" s="9"/>
      <c r="BV3745" s="9"/>
      <c r="BW3745" s="9"/>
      <c r="BX3745" s="9"/>
      <c r="BY3745" s="9"/>
    </row>
    <row r="3746" spans="71:77" x14ac:dyDescent="0.25">
      <c r="BS3746" s="9"/>
      <c r="BT3746" s="9"/>
      <c r="BU3746" s="9"/>
      <c r="BV3746" s="9"/>
      <c r="BW3746" s="9"/>
      <c r="BX3746" s="9"/>
      <c r="BY3746" s="9"/>
    </row>
    <row r="3747" spans="71:77" x14ac:dyDescent="0.25">
      <c r="BS3747" s="9"/>
      <c r="BT3747" s="9"/>
      <c r="BU3747" s="9"/>
      <c r="BV3747" s="9"/>
      <c r="BW3747" s="9"/>
      <c r="BX3747" s="9"/>
      <c r="BY3747" s="9"/>
    </row>
    <row r="3748" spans="71:77" x14ac:dyDescent="0.25">
      <c r="BS3748" s="9"/>
      <c r="BT3748" s="9"/>
      <c r="BU3748" s="9"/>
      <c r="BV3748" s="9"/>
      <c r="BW3748" s="9"/>
      <c r="BX3748" s="9"/>
      <c r="BY3748" s="9"/>
    </row>
    <row r="3749" spans="71:77" x14ac:dyDescent="0.25">
      <c r="BS3749" s="9"/>
      <c r="BT3749" s="9"/>
      <c r="BU3749" s="9"/>
      <c r="BV3749" s="9"/>
      <c r="BW3749" s="9"/>
      <c r="BX3749" s="9"/>
      <c r="BY3749" s="9"/>
    </row>
    <row r="3750" spans="71:77" x14ac:dyDescent="0.25">
      <c r="BS3750" s="9"/>
      <c r="BT3750" s="9"/>
      <c r="BU3750" s="9"/>
      <c r="BV3750" s="9"/>
      <c r="BW3750" s="9"/>
      <c r="BX3750" s="9"/>
      <c r="BY3750" s="9"/>
    </row>
    <row r="3751" spans="71:77" x14ac:dyDescent="0.25">
      <c r="BS3751" s="9"/>
      <c r="BT3751" s="9"/>
      <c r="BU3751" s="9"/>
      <c r="BV3751" s="9"/>
      <c r="BW3751" s="9"/>
      <c r="BX3751" s="9"/>
      <c r="BY3751" s="9"/>
    </row>
    <row r="3752" spans="71:77" x14ac:dyDescent="0.25">
      <c r="BS3752" s="9"/>
      <c r="BT3752" s="9"/>
      <c r="BU3752" s="9"/>
      <c r="BV3752" s="9"/>
      <c r="BW3752" s="9"/>
      <c r="BX3752" s="9"/>
      <c r="BY3752" s="9"/>
    </row>
    <row r="3753" spans="71:77" x14ac:dyDescent="0.25">
      <c r="BS3753" s="9"/>
      <c r="BT3753" s="9"/>
      <c r="BU3753" s="9"/>
      <c r="BV3753" s="9"/>
      <c r="BW3753" s="9"/>
      <c r="BX3753" s="9"/>
      <c r="BY3753" s="9"/>
    </row>
    <row r="3754" spans="71:77" x14ac:dyDescent="0.25">
      <c r="BS3754" s="9"/>
      <c r="BT3754" s="9"/>
      <c r="BU3754" s="9"/>
      <c r="BV3754" s="9"/>
      <c r="BW3754" s="9"/>
      <c r="BX3754" s="9"/>
      <c r="BY3754" s="9"/>
    </row>
    <row r="3755" spans="71:77" x14ac:dyDescent="0.25">
      <c r="BS3755" s="9"/>
      <c r="BT3755" s="9"/>
      <c r="BU3755" s="9"/>
      <c r="BV3755" s="9"/>
      <c r="BW3755" s="9"/>
      <c r="BX3755" s="9"/>
      <c r="BY3755" s="9"/>
    </row>
    <row r="3756" spans="71:77" x14ac:dyDescent="0.25">
      <c r="BS3756" s="9"/>
      <c r="BT3756" s="9"/>
      <c r="BU3756" s="9"/>
      <c r="BV3756" s="9"/>
      <c r="BW3756" s="9"/>
      <c r="BX3756" s="9"/>
      <c r="BY3756" s="9"/>
    </row>
    <row r="3757" spans="71:77" x14ac:dyDescent="0.25">
      <c r="BS3757" s="9"/>
      <c r="BT3757" s="9"/>
      <c r="BU3757" s="9"/>
      <c r="BV3757" s="9"/>
      <c r="BW3757" s="9"/>
      <c r="BX3757" s="9"/>
      <c r="BY3757" s="9"/>
    </row>
    <row r="3758" spans="71:77" x14ac:dyDescent="0.25">
      <c r="BS3758" s="9"/>
      <c r="BT3758" s="9"/>
      <c r="BU3758" s="9"/>
      <c r="BV3758" s="9"/>
      <c r="BW3758" s="9"/>
      <c r="BX3758" s="9"/>
      <c r="BY3758" s="9"/>
    </row>
    <row r="3759" spans="71:77" x14ac:dyDescent="0.25">
      <c r="BS3759" s="9"/>
      <c r="BT3759" s="9"/>
      <c r="BU3759" s="9"/>
      <c r="BV3759" s="9"/>
      <c r="BW3759" s="9"/>
      <c r="BX3759" s="9"/>
      <c r="BY3759" s="9"/>
    </row>
    <row r="3760" spans="71:77" x14ac:dyDescent="0.25">
      <c r="BS3760" s="9"/>
      <c r="BT3760" s="9"/>
      <c r="BU3760" s="9"/>
      <c r="BV3760" s="9"/>
      <c r="BW3760" s="9"/>
      <c r="BX3760" s="9"/>
      <c r="BY3760" s="9"/>
    </row>
    <row r="3761" spans="71:77" x14ac:dyDescent="0.25">
      <c r="BS3761" s="9"/>
      <c r="BT3761" s="9"/>
      <c r="BU3761" s="9"/>
      <c r="BV3761" s="9"/>
      <c r="BW3761" s="9"/>
      <c r="BX3761" s="9"/>
      <c r="BY3761" s="9"/>
    </row>
    <row r="3762" spans="71:77" x14ac:dyDescent="0.25">
      <c r="BS3762" s="9"/>
      <c r="BT3762" s="9"/>
      <c r="BU3762" s="9"/>
      <c r="BV3762" s="9"/>
      <c r="BW3762" s="9"/>
      <c r="BX3762" s="9"/>
      <c r="BY3762" s="9"/>
    </row>
    <row r="3763" spans="71:77" x14ac:dyDescent="0.25">
      <c r="BS3763" s="9"/>
      <c r="BT3763" s="9"/>
      <c r="BU3763" s="9"/>
      <c r="BV3763" s="9"/>
      <c r="BW3763" s="9"/>
      <c r="BX3763" s="9"/>
      <c r="BY3763" s="9"/>
    </row>
    <row r="3764" spans="71:77" x14ac:dyDescent="0.25">
      <c r="BS3764" s="9"/>
      <c r="BT3764" s="9"/>
      <c r="BU3764" s="9"/>
      <c r="BV3764" s="9"/>
      <c r="BW3764" s="9"/>
      <c r="BX3764" s="9"/>
      <c r="BY3764" s="9"/>
    </row>
    <row r="3765" spans="71:77" x14ac:dyDescent="0.25">
      <c r="BS3765" s="9"/>
      <c r="BT3765" s="9"/>
      <c r="BU3765" s="9"/>
      <c r="BV3765" s="9"/>
      <c r="BW3765" s="9"/>
      <c r="BX3765" s="9"/>
      <c r="BY3765" s="9"/>
    </row>
    <row r="3766" spans="71:77" x14ac:dyDescent="0.25">
      <c r="BS3766" s="9"/>
      <c r="BT3766" s="9"/>
      <c r="BU3766" s="9"/>
      <c r="BV3766" s="9"/>
      <c r="BW3766" s="9"/>
      <c r="BX3766" s="9"/>
      <c r="BY3766" s="9"/>
    </row>
    <row r="3767" spans="71:77" x14ac:dyDescent="0.25">
      <c r="BS3767" s="9"/>
      <c r="BT3767" s="9"/>
      <c r="BU3767" s="9"/>
      <c r="BV3767" s="9"/>
      <c r="BW3767" s="9"/>
      <c r="BX3767" s="9"/>
      <c r="BY3767" s="9"/>
    </row>
    <row r="3768" spans="71:77" x14ac:dyDescent="0.25">
      <c r="BS3768" s="9"/>
      <c r="BT3768" s="9"/>
      <c r="BU3768" s="9"/>
      <c r="BV3768" s="9"/>
      <c r="BW3768" s="9"/>
      <c r="BX3768" s="9"/>
      <c r="BY3768" s="9"/>
    </row>
    <row r="3769" spans="71:77" x14ac:dyDescent="0.25">
      <c r="BS3769" s="9"/>
      <c r="BT3769" s="9"/>
      <c r="BU3769" s="9"/>
      <c r="BV3769" s="9"/>
      <c r="BW3769" s="9"/>
      <c r="BX3769" s="9"/>
      <c r="BY3769" s="9"/>
    </row>
    <row r="3770" spans="71:77" x14ac:dyDescent="0.25">
      <c r="BS3770" s="9"/>
      <c r="BT3770" s="9"/>
      <c r="BU3770" s="9"/>
      <c r="BV3770" s="9"/>
      <c r="BW3770" s="9"/>
      <c r="BX3770" s="9"/>
      <c r="BY3770" s="9"/>
    </row>
    <row r="3771" spans="71:77" x14ac:dyDescent="0.25">
      <c r="BS3771" s="9"/>
      <c r="BT3771" s="9"/>
      <c r="BU3771" s="9"/>
      <c r="BV3771" s="9"/>
      <c r="BW3771" s="9"/>
      <c r="BX3771" s="9"/>
      <c r="BY3771" s="9"/>
    </row>
    <row r="3772" spans="71:77" x14ac:dyDescent="0.25">
      <c r="BS3772" s="9"/>
      <c r="BT3772" s="9"/>
      <c r="BU3772" s="9"/>
      <c r="BV3772" s="9"/>
      <c r="BW3772" s="9"/>
      <c r="BX3772" s="9"/>
      <c r="BY3772" s="9"/>
    </row>
    <row r="3773" spans="71:77" x14ac:dyDescent="0.25">
      <c r="BS3773" s="9"/>
      <c r="BT3773" s="9"/>
      <c r="BU3773" s="9"/>
      <c r="BV3773" s="9"/>
      <c r="BW3773" s="9"/>
      <c r="BX3773" s="9"/>
      <c r="BY3773" s="9"/>
    </row>
    <row r="3774" spans="71:77" x14ac:dyDescent="0.25">
      <c r="BS3774" s="9"/>
      <c r="BT3774" s="9"/>
      <c r="BU3774" s="9"/>
      <c r="BV3774" s="9"/>
      <c r="BW3774" s="9"/>
      <c r="BX3774" s="9"/>
      <c r="BY3774" s="9"/>
    </row>
    <row r="3775" spans="71:77" x14ac:dyDescent="0.25">
      <c r="BS3775" s="9"/>
      <c r="BT3775" s="9"/>
      <c r="BU3775" s="9"/>
      <c r="BV3775" s="9"/>
      <c r="BW3775" s="9"/>
      <c r="BX3775" s="9"/>
      <c r="BY3775" s="9"/>
    </row>
    <row r="3776" spans="71:77" x14ac:dyDescent="0.25">
      <c r="BS3776" s="9"/>
      <c r="BT3776" s="9"/>
      <c r="BU3776" s="9"/>
      <c r="BV3776" s="9"/>
      <c r="BW3776" s="9"/>
      <c r="BX3776" s="9"/>
      <c r="BY3776" s="9"/>
    </row>
    <row r="3777" spans="71:77" x14ac:dyDescent="0.25">
      <c r="BS3777" s="9"/>
      <c r="BT3777" s="9"/>
      <c r="BU3777" s="9"/>
      <c r="BV3777" s="9"/>
      <c r="BW3777" s="9"/>
      <c r="BX3777" s="9"/>
      <c r="BY3777" s="9"/>
    </row>
    <row r="3778" spans="71:77" x14ac:dyDescent="0.25">
      <c r="BS3778" s="9"/>
      <c r="BT3778" s="9"/>
      <c r="BU3778" s="9"/>
      <c r="BV3778" s="9"/>
      <c r="BW3778" s="9"/>
      <c r="BX3778" s="9"/>
      <c r="BY3778" s="9"/>
    </row>
    <row r="3779" spans="71:77" x14ac:dyDescent="0.25">
      <c r="BS3779" s="9"/>
      <c r="BT3779" s="9"/>
      <c r="BU3779" s="9"/>
      <c r="BV3779" s="9"/>
      <c r="BW3779" s="9"/>
      <c r="BX3779" s="9"/>
      <c r="BY3779" s="9"/>
    </row>
    <row r="3780" spans="71:77" x14ac:dyDescent="0.25">
      <c r="BS3780" s="9"/>
      <c r="BT3780" s="9"/>
      <c r="BU3780" s="9"/>
      <c r="BV3780" s="9"/>
      <c r="BW3780" s="9"/>
      <c r="BX3780" s="9"/>
      <c r="BY3780" s="9"/>
    </row>
    <row r="3781" spans="71:77" x14ac:dyDescent="0.25">
      <c r="BS3781" s="9"/>
      <c r="BT3781" s="9"/>
      <c r="BU3781" s="9"/>
      <c r="BV3781" s="9"/>
      <c r="BW3781" s="9"/>
      <c r="BX3781" s="9"/>
      <c r="BY3781" s="9"/>
    </row>
    <row r="3782" spans="71:77" x14ac:dyDescent="0.25">
      <c r="BS3782" s="9"/>
      <c r="BT3782" s="9"/>
      <c r="BU3782" s="9"/>
      <c r="BV3782" s="9"/>
      <c r="BW3782" s="9"/>
      <c r="BX3782" s="9"/>
      <c r="BY3782" s="9"/>
    </row>
    <row r="3783" spans="71:77" x14ac:dyDescent="0.25">
      <c r="BS3783" s="9"/>
      <c r="BT3783" s="9"/>
      <c r="BU3783" s="9"/>
      <c r="BV3783" s="9"/>
      <c r="BW3783" s="9"/>
      <c r="BX3783" s="9"/>
      <c r="BY3783" s="9"/>
    </row>
    <row r="3784" spans="71:77" x14ac:dyDescent="0.25">
      <c r="BS3784" s="9"/>
      <c r="BT3784" s="9"/>
      <c r="BU3784" s="9"/>
      <c r="BV3784" s="9"/>
      <c r="BW3784" s="9"/>
      <c r="BX3784" s="9"/>
      <c r="BY3784" s="9"/>
    </row>
    <row r="3785" spans="71:77" x14ac:dyDescent="0.25">
      <c r="BS3785" s="9"/>
      <c r="BT3785" s="9"/>
      <c r="BU3785" s="9"/>
      <c r="BV3785" s="9"/>
      <c r="BW3785" s="9"/>
      <c r="BX3785" s="9"/>
      <c r="BY3785" s="9"/>
    </row>
    <row r="3786" spans="71:77" x14ac:dyDescent="0.25">
      <c r="BS3786" s="9"/>
      <c r="BT3786" s="9"/>
      <c r="BU3786" s="9"/>
      <c r="BV3786" s="9"/>
      <c r="BW3786" s="9"/>
      <c r="BX3786" s="9"/>
      <c r="BY3786" s="9"/>
    </row>
    <row r="3787" spans="71:77" x14ac:dyDescent="0.25">
      <c r="BS3787" s="9"/>
      <c r="BT3787" s="9"/>
      <c r="BU3787" s="9"/>
      <c r="BV3787" s="9"/>
      <c r="BW3787" s="9"/>
      <c r="BX3787" s="9"/>
      <c r="BY3787" s="9"/>
    </row>
    <row r="3788" spans="71:77" x14ac:dyDescent="0.25">
      <c r="BS3788" s="9"/>
      <c r="BT3788" s="9"/>
      <c r="BU3788" s="9"/>
      <c r="BV3788" s="9"/>
      <c r="BW3788" s="9"/>
      <c r="BX3788" s="9"/>
      <c r="BY3788" s="9"/>
    </row>
    <row r="3789" spans="71:77" x14ac:dyDescent="0.25">
      <c r="BS3789" s="9"/>
      <c r="BT3789" s="9"/>
      <c r="BU3789" s="9"/>
      <c r="BV3789" s="9"/>
      <c r="BW3789" s="9"/>
      <c r="BX3789" s="9"/>
      <c r="BY3789" s="9"/>
    </row>
    <row r="3790" spans="71:77" x14ac:dyDescent="0.25">
      <c r="BS3790" s="9"/>
      <c r="BT3790" s="9"/>
      <c r="BU3790" s="9"/>
      <c r="BV3790" s="9"/>
      <c r="BW3790" s="9"/>
      <c r="BX3790" s="9"/>
      <c r="BY3790" s="9"/>
    </row>
    <row r="3791" spans="71:77" x14ac:dyDescent="0.25">
      <c r="BS3791" s="9"/>
      <c r="BT3791" s="9"/>
      <c r="BU3791" s="9"/>
      <c r="BV3791" s="9"/>
      <c r="BW3791" s="9"/>
      <c r="BX3791" s="9"/>
      <c r="BY3791" s="9"/>
    </row>
    <row r="3792" spans="71:77" x14ac:dyDescent="0.25">
      <c r="BS3792" s="9"/>
      <c r="BT3792" s="9"/>
      <c r="BU3792" s="9"/>
      <c r="BV3792" s="9"/>
      <c r="BW3792" s="9"/>
      <c r="BX3792" s="9"/>
      <c r="BY3792" s="9"/>
    </row>
    <row r="3793" spans="71:77" x14ac:dyDescent="0.25">
      <c r="BS3793" s="9"/>
      <c r="BT3793" s="9"/>
      <c r="BU3793" s="9"/>
      <c r="BV3793" s="9"/>
      <c r="BW3793" s="9"/>
      <c r="BX3793" s="9"/>
      <c r="BY3793" s="9"/>
    </row>
    <row r="3794" spans="71:77" x14ac:dyDescent="0.25">
      <c r="BS3794" s="9"/>
      <c r="BT3794" s="9"/>
      <c r="BU3794" s="9"/>
      <c r="BV3794" s="9"/>
      <c r="BW3794" s="9"/>
      <c r="BX3794" s="9"/>
      <c r="BY3794" s="9"/>
    </row>
    <row r="3795" spans="71:77" x14ac:dyDescent="0.25">
      <c r="BS3795" s="9"/>
      <c r="BT3795" s="9"/>
      <c r="BU3795" s="9"/>
      <c r="BV3795" s="9"/>
      <c r="BW3795" s="9"/>
      <c r="BX3795" s="9"/>
      <c r="BY3795" s="9"/>
    </row>
    <row r="3796" spans="71:77" x14ac:dyDescent="0.25">
      <c r="BS3796" s="9"/>
      <c r="BT3796" s="9"/>
      <c r="BU3796" s="9"/>
      <c r="BV3796" s="9"/>
      <c r="BW3796" s="9"/>
      <c r="BX3796" s="9"/>
      <c r="BY3796" s="9"/>
    </row>
    <row r="3797" spans="71:77" x14ac:dyDescent="0.25">
      <c r="BS3797" s="9"/>
      <c r="BT3797" s="9"/>
      <c r="BU3797" s="9"/>
      <c r="BV3797" s="9"/>
      <c r="BW3797" s="9"/>
      <c r="BX3797" s="9"/>
      <c r="BY3797" s="9"/>
    </row>
    <row r="3798" spans="71:77" x14ac:dyDescent="0.25">
      <c r="BS3798" s="9"/>
      <c r="BT3798" s="9"/>
      <c r="BU3798" s="9"/>
      <c r="BV3798" s="9"/>
      <c r="BW3798" s="9"/>
      <c r="BX3798" s="9"/>
      <c r="BY3798" s="9"/>
    </row>
    <row r="3799" spans="71:77" x14ac:dyDescent="0.25">
      <c r="BS3799" s="9"/>
      <c r="BT3799" s="9"/>
      <c r="BU3799" s="9"/>
      <c r="BV3799" s="9"/>
      <c r="BW3799" s="9"/>
      <c r="BX3799" s="9"/>
      <c r="BY3799" s="9"/>
    </row>
    <row r="3800" spans="71:77" x14ac:dyDescent="0.25">
      <c r="BS3800" s="9"/>
      <c r="BT3800" s="9"/>
      <c r="BU3800" s="9"/>
      <c r="BV3800" s="9"/>
      <c r="BW3800" s="9"/>
      <c r="BX3800" s="9"/>
      <c r="BY3800" s="9"/>
    </row>
    <row r="3801" spans="71:77" x14ac:dyDescent="0.25">
      <c r="BS3801" s="9"/>
      <c r="BT3801" s="9"/>
      <c r="BU3801" s="9"/>
      <c r="BV3801" s="9"/>
      <c r="BW3801" s="9"/>
      <c r="BX3801" s="9"/>
      <c r="BY3801" s="9"/>
    </row>
    <row r="3802" spans="71:77" x14ac:dyDescent="0.25">
      <c r="BS3802" s="9"/>
      <c r="BT3802" s="9"/>
      <c r="BU3802" s="9"/>
      <c r="BV3802" s="9"/>
      <c r="BW3802" s="9"/>
      <c r="BX3802" s="9"/>
      <c r="BY3802" s="9"/>
    </row>
    <row r="3803" spans="71:77" x14ac:dyDescent="0.25">
      <c r="BS3803" s="9"/>
      <c r="BT3803" s="9"/>
      <c r="BU3803" s="9"/>
      <c r="BV3803" s="9"/>
      <c r="BW3803" s="9"/>
      <c r="BX3803" s="9"/>
      <c r="BY3803" s="9"/>
    </row>
    <row r="3804" spans="71:77" x14ac:dyDescent="0.25">
      <c r="BS3804" s="9"/>
      <c r="BT3804" s="9"/>
      <c r="BU3804" s="9"/>
      <c r="BV3804" s="9"/>
      <c r="BW3804" s="9"/>
      <c r="BX3804" s="9"/>
      <c r="BY3804" s="9"/>
    </row>
    <row r="3805" spans="71:77" x14ac:dyDescent="0.25">
      <c r="BS3805" s="9"/>
      <c r="BT3805" s="9"/>
      <c r="BU3805" s="9"/>
      <c r="BV3805" s="9"/>
      <c r="BW3805" s="9"/>
      <c r="BX3805" s="9"/>
      <c r="BY3805" s="9"/>
    </row>
    <row r="3806" spans="71:77" x14ac:dyDescent="0.25">
      <c r="BS3806" s="9"/>
      <c r="BT3806" s="9"/>
      <c r="BU3806" s="9"/>
      <c r="BV3806" s="9"/>
      <c r="BW3806" s="9"/>
      <c r="BX3806" s="9"/>
      <c r="BY3806" s="9"/>
    </row>
    <row r="3807" spans="71:77" x14ac:dyDescent="0.25">
      <c r="BS3807" s="9"/>
      <c r="BT3807" s="9"/>
      <c r="BU3807" s="9"/>
      <c r="BV3807" s="9"/>
      <c r="BW3807" s="9"/>
      <c r="BX3807" s="9"/>
      <c r="BY3807" s="9"/>
    </row>
    <row r="3808" spans="71:77" x14ac:dyDescent="0.25">
      <c r="BS3808" s="9"/>
      <c r="BT3808" s="9"/>
      <c r="BU3808" s="9"/>
      <c r="BV3808" s="9"/>
      <c r="BW3808" s="9"/>
      <c r="BX3808" s="9"/>
      <c r="BY3808" s="9"/>
    </row>
    <row r="3809" spans="71:77" x14ac:dyDescent="0.25">
      <c r="BS3809" s="9"/>
      <c r="BT3809" s="9"/>
      <c r="BU3809" s="9"/>
      <c r="BV3809" s="9"/>
      <c r="BW3809" s="9"/>
      <c r="BX3809" s="9"/>
      <c r="BY3809" s="9"/>
    </row>
    <row r="3810" spans="71:77" x14ac:dyDescent="0.25">
      <c r="BS3810" s="9"/>
      <c r="BT3810" s="9"/>
      <c r="BU3810" s="9"/>
      <c r="BV3810" s="9"/>
      <c r="BW3810" s="9"/>
      <c r="BX3810" s="9"/>
      <c r="BY3810" s="9"/>
    </row>
    <row r="3811" spans="71:77" x14ac:dyDescent="0.25">
      <c r="BS3811" s="9"/>
      <c r="BT3811" s="9"/>
      <c r="BU3811" s="9"/>
      <c r="BV3811" s="9"/>
      <c r="BW3811" s="9"/>
      <c r="BX3811" s="9"/>
      <c r="BY3811" s="9"/>
    </row>
    <row r="3812" spans="71:77" x14ac:dyDescent="0.25">
      <c r="BS3812" s="9"/>
      <c r="BT3812" s="9"/>
      <c r="BU3812" s="9"/>
      <c r="BV3812" s="9"/>
      <c r="BW3812" s="9"/>
      <c r="BX3812" s="9"/>
      <c r="BY3812" s="9"/>
    </row>
    <row r="3813" spans="71:77" x14ac:dyDescent="0.25">
      <c r="BS3813" s="9"/>
      <c r="BT3813" s="9"/>
      <c r="BU3813" s="9"/>
      <c r="BV3813" s="9"/>
      <c r="BW3813" s="9"/>
      <c r="BX3813" s="9"/>
      <c r="BY3813" s="9"/>
    </row>
    <row r="3814" spans="71:77" x14ac:dyDescent="0.25">
      <c r="BS3814" s="9"/>
      <c r="BT3814" s="9"/>
      <c r="BU3814" s="9"/>
      <c r="BV3814" s="9"/>
      <c r="BW3814" s="9"/>
      <c r="BX3814" s="9"/>
      <c r="BY3814" s="9"/>
    </row>
    <row r="3815" spans="71:77" x14ac:dyDescent="0.25">
      <c r="BS3815" s="9"/>
      <c r="BT3815" s="9"/>
      <c r="BU3815" s="9"/>
      <c r="BV3815" s="9"/>
      <c r="BW3815" s="9"/>
      <c r="BX3815" s="9"/>
      <c r="BY3815" s="9"/>
    </row>
    <row r="3816" spans="71:77" x14ac:dyDescent="0.25">
      <c r="BS3816" s="9"/>
      <c r="BT3816" s="9"/>
      <c r="BU3816" s="9"/>
      <c r="BV3816" s="9"/>
      <c r="BW3816" s="9"/>
      <c r="BX3816" s="9"/>
      <c r="BY3816" s="9"/>
    </row>
    <row r="3817" spans="71:77" x14ac:dyDescent="0.25">
      <c r="BS3817" s="9"/>
      <c r="BT3817" s="9"/>
      <c r="BU3817" s="9"/>
      <c r="BV3817" s="9"/>
      <c r="BW3817" s="9"/>
      <c r="BX3817" s="9"/>
      <c r="BY3817" s="9"/>
    </row>
    <row r="3818" spans="71:77" x14ac:dyDescent="0.25">
      <c r="BS3818" s="9"/>
      <c r="BT3818" s="9"/>
      <c r="BU3818" s="9"/>
      <c r="BV3818" s="9"/>
      <c r="BW3818" s="9"/>
      <c r="BX3818" s="9"/>
      <c r="BY3818" s="9"/>
    </row>
    <row r="3819" spans="71:77" x14ac:dyDescent="0.25">
      <c r="BS3819" s="9"/>
      <c r="BT3819" s="9"/>
      <c r="BU3819" s="9"/>
      <c r="BV3819" s="9"/>
      <c r="BW3819" s="9"/>
      <c r="BX3819" s="9"/>
      <c r="BY3819" s="9"/>
    </row>
    <row r="3820" spans="71:77" x14ac:dyDescent="0.25">
      <c r="BS3820" s="9"/>
      <c r="BT3820" s="9"/>
      <c r="BU3820" s="9"/>
      <c r="BV3820" s="9"/>
      <c r="BW3820" s="9"/>
      <c r="BX3820" s="9"/>
      <c r="BY3820" s="9"/>
    </row>
    <row r="3821" spans="71:77" x14ac:dyDescent="0.25">
      <c r="BS3821" s="9"/>
      <c r="BT3821" s="9"/>
      <c r="BU3821" s="9"/>
      <c r="BV3821" s="9"/>
      <c r="BW3821" s="9"/>
      <c r="BX3821" s="9"/>
      <c r="BY3821" s="9"/>
    </row>
    <row r="3822" spans="71:77" x14ac:dyDescent="0.25">
      <c r="BS3822" s="9"/>
      <c r="BT3822" s="9"/>
      <c r="BU3822" s="9"/>
      <c r="BV3822" s="9"/>
      <c r="BW3822" s="9"/>
      <c r="BX3822" s="9"/>
      <c r="BY3822" s="9"/>
    </row>
    <row r="3823" spans="71:77" x14ac:dyDescent="0.25">
      <c r="BS3823" s="9"/>
      <c r="BT3823" s="9"/>
      <c r="BU3823" s="9"/>
      <c r="BV3823" s="9"/>
      <c r="BW3823" s="9"/>
      <c r="BX3823" s="9"/>
      <c r="BY3823" s="9"/>
    </row>
    <row r="3824" spans="71:77" x14ac:dyDescent="0.25">
      <c r="BS3824" s="9"/>
      <c r="BT3824" s="9"/>
      <c r="BU3824" s="9"/>
      <c r="BV3824" s="9"/>
      <c r="BW3824" s="9"/>
      <c r="BX3824" s="9"/>
      <c r="BY3824" s="9"/>
    </row>
    <row r="3825" spans="71:77" x14ac:dyDescent="0.25">
      <c r="BS3825" s="9"/>
      <c r="BT3825" s="9"/>
      <c r="BU3825" s="9"/>
      <c r="BV3825" s="9"/>
      <c r="BW3825" s="9"/>
      <c r="BX3825" s="9"/>
      <c r="BY3825" s="9"/>
    </row>
    <row r="3826" spans="71:77" x14ac:dyDescent="0.25">
      <c r="BS3826" s="9"/>
      <c r="BT3826" s="9"/>
      <c r="BU3826" s="9"/>
      <c r="BV3826" s="9"/>
      <c r="BW3826" s="9"/>
      <c r="BX3826" s="9"/>
      <c r="BY3826" s="9"/>
    </row>
    <row r="3827" spans="71:77" x14ac:dyDescent="0.25">
      <c r="BS3827" s="9"/>
      <c r="BT3827" s="9"/>
      <c r="BU3827" s="9"/>
      <c r="BV3827" s="9"/>
      <c r="BW3827" s="9"/>
      <c r="BX3827" s="9"/>
      <c r="BY3827" s="9"/>
    </row>
    <row r="3828" spans="71:77" x14ac:dyDescent="0.25">
      <c r="BS3828" s="9"/>
      <c r="BT3828" s="9"/>
      <c r="BU3828" s="9"/>
      <c r="BV3828" s="9"/>
      <c r="BW3828" s="9"/>
      <c r="BX3828" s="9"/>
      <c r="BY3828" s="9"/>
    </row>
    <row r="3829" spans="71:77" x14ac:dyDescent="0.25">
      <c r="BS3829" s="9"/>
      <c r="BT3829" s="9"/>
      <c r="BU3829" s="9"/>
      <c r="BV3829" s="9"/>
      <c r="BW3829" s="9"/>
      <c r="BX3829" s="9"/>
      <c r="BY3829" s="9"/>
    </row>
    <row r="3830" spans="71:77" x14ac:dyDescent="0.25">
      <c r="BS3830" s="9"/>
      <c r="BT3830" s="9"/>
      <c r="BU3830" s="9"/>
      <c r="BV3830" s="9"/>
      <c r="BW3830" s="9"/>
      <c r="BX3830" s="9"/>
      <c r="BY3830" s="9"/>
    </row>
    <row r="3831" spans="71:77" x14ac:dyDescent="0.25">
      <c r="BS3831" s="9"/>
      <c r="BT3831" s="9"/>
      <c r="BU3831" s="9"/>
      <c r="BV3831" s="9"/>
      <c r="BW3831" s="9"/>
      <c r="BX3831" s="9"/>
      <c r="BY3831" s="9"/>
    </row>
    <row r="3832" spans="71:77" x14ac:dyDescent="0.25">
      <c r="BS3832" s="9"/>
      <c r="BT3832" s="9"/>
      <c r="BU3832" s="9"/>
      <c r="BV3832" s="9"/>
      <c r="BW3832" s="9"/>
      <c r="BX3832" s="9"/>
      <c r="BY3832" s="9"/>
    </row>
    <row r="3833" spans="71:77" x14ac:dyDescent="0.25">
      <c r="BS3833" s="9"/>
      <c r="BT3833" s="9"/>
      <c r="BU3833" s="9"/>
      <c r="BV3833" s="9"/>
      <c r="BW3833" s="9"/>
      <c r="BX3833" s="9"/>
      <c r="BY3833" s="9"/>
    </row>
    <row r="3834" spans="71:77" x14ac:dyDescent="0.25">
      <c r="BS3834" s="9"/>
      <c r="BT3834" s="9"/>
      <c r="BU3834" s="9"/>
      <c r="BV3834" s="9"/>
      <c r="BW3834" s="9"/>
      <c r="BX3834" s="9"/>
      <c r="BY3834" s="9"/>
    </row>
    <row r="3835" spans="71:77" x14ac:dyDescent="0.25">
      <c r="BS3835" s="9"/>
      <c r="BT3835" s="9"/>
      <c r="BU3835" s="9"/>
      <c r="BV3835" s="9"/>
      <c r="BW3835" s="9"/>
      <c r="BX3835" s="9"/>
      <c r="BY3835" s="9"/>
    </row>
    <row r="3836" spans="71:77" x14ac:dyDescent="0.25">
      <c r="BS3836" s="9"/>
      <c r="BT3836" s="9"/>
      <c r="BU3836" s="9"/>
      <c r="BV3836" s="9"/>
      <c r="BW3836" s="9"/>
      <c r="BX3836" s="9"/>
      <c r="BY3836" s="9"/>
    </row>
    <row r="3837" spans="71:77" x14ac:dyDescent="0.25">
      <c r="BS3837" s="9"/>
      <c r="BT3837" s="9"/>
      <c r="BU3837" s="9"/>
      <c r="BV3837" s="9"/>
      <c r="BW3837" s="9"/>
      <c r="BX3837" s="9"/>
      <c r="BY3837" s="9"/>
    </row>
    <row r="3838" spans="71:77" x14ac:dyDescent="0.25">
      <c r="BS3838" s="9"/>
      <c r="BT3838" s="9"/>
      <c r="BU3838" s="9"/>
      <c r="BV3838" s="9"/>
      <c r="BW3838" s="9"/>
      <c r="BX3838" s="9"/>
      <c r="BY3838" s="9"/>
    </row>
    <row r="3839" spans="71:77" x14ac:dyDescent="0.25">
      <c r="BS3839" s="9"/>
      <c r="BT3839" s="9"/>
      <c r="BU3839" s="9"/>
      <c r="BV3839" s="9"/>
      <c r="BW3839" s="9"/>
      <c r="BX3839" s="9"/>
      <c r="BY3839" s="9"/>
    </row>
    <row r="3840" spans="71:77" x14ac:dyDescent="0.25">
      <c r="BS3840" s="9"/>
      <c r="BT3840" s="9"/>
      <c r="BU3840" s="9"/>
      <c r="BV3840" s="9"/>
      <c r="BW3840" s="9"/>
      <c r="BX3840" s="9"/>
      <c r="BY3840" s="9"/>
    </row>
    <row r="3841" spans="71:77" x14ac:dyDescent="0.25">
      <c r="BS3841" s="9"/>
      <c r="BT3841" s="9"/>
      <c r="BU3841" s="9"/>
      <c r="BV3841" s="9"/>
      <c r="BW3841" s="9"/>
      <c r="BX3841" s="9"/>
      <c r="BY3841" s="9"/>
    </row>
    <row r="3842" spans="71:77" x14ac:dyDescent="0.25">
      <c r="BS3842" s="9"/>
      <c r="BT3842" s="9"/>
      <c r="BU3842" s="9"/>
      <c r="BV3842" s="9"/>
      <c r="BW3842" s="9"/>
      <c r="BX3842" s="9"/>
      <c r="BY3842" s="9"/>
    </row>
    <row r="3843" spans="71:77" x14ac:dyDescent="0.25">
      <c r="BS3843" s="9"/>
      <c r="BT3843" s="9"/>
      <c r="BU3843" s="9"/>
      <c r="BV3843" s="9"/>
      <c r="BW3843" s="9"/>
      <c r="BX3843" s="9"/>
      <c r="BY3843" s="9"/>
    </row>
    <row r="3844" spans="71:77" x14ac:dyDescent="0.25">
      <c r="BS3844" s="9"/>
      <c r="BT3844" s="9"/>
      <c r="BU3844" s="9"/>
      <c r="BV3844" s="9"/>
      <c r="BW3844" s="9"/>
      <c r="BX3844" s="9"/>
      <c r="BY3844" s="9"/>
    </row>
    <row r="3845" spans="71:77" x14ac:dyDescent="0.25">
      <c r="BS3845" s="9"/>
      <c r="BT3845" s="9"/>
      <c r="BU3845" s="9"/>
      <c r="BV3845" s="9"/>
      <c r="BW3845" s="9"/>
      <c r="BX3845" s="9"/>
      <c r="BY3845" s="9"/>
    </row>
    <row r="3846" spans="71:77" x14ac:dyDescent="0.25">
      <c r="BS3846" s="9"/>
      <c r="BT3846" s="9"/>
      <c r="BU3846" s="9"/>
      <c r="BV3846" s="9"/>
      <c r="BW3846" s="9"/>
      <c r="BX3846" s="9"/>
      <c r="BY3846" s="9"/>
    </row>
    <row r="3847" spans="71:77" x14ac:dyDescent="0.25">
      <c r="BS3847" s="9"/>
      <c r="BT3847" s="9"/>
      <c r="BU3847" s="9"/>
      <c r="BV3847" s="9"/>
      <c r="BW3847" s="9"/>
      <c r="BX3847" s="9"/>
      <c r="BY3847" s="9"/>
    </row>
    <row r="3848" spans="71:77" x14ac:dyDescent="0.25">
      <c r="BS3848" s="9"/>
      <c r="BT3848" s="9"/>
      <c r="BU3848" s="9"/>
      <c r="BV3848" s="9"/>
      <c r="BW3848" s="9"/>
      <c r="BX3848" s="9"/>
      <c r="BY3848" s="9"/>
    </row>
    <row r="3849" spans="71:77" x14ac:dyDescent="0.25">
      <c r="BS3849" s="9"/>
      <c r="BT3849" s="9"/>
      <c r="BU3849" s="9"/>
      <c r="BV3849" s="9"/>
      <c r="BW3849" s="9"/>
      <c r="BX3849" s="9"/>
      <c r="BY3849" s="9"/>
    </row>
    <row r="3850" spans="71:77" x14ac:dyDescent="0.25">
      <c r="BS3850" s="9"/>
      <c r="BT3850" s="9"/>
      <c r="BU3850" s="9"/>
      <c r="BV3850" s="9"/>
      <c r="BW3850" s="9"/>
      <c r="BX3850" s="9"/>
      <c r="BY3850" s="9"/>
    </row>
    <row r="3851" spans="71:77" x14ac:dyDescent="0.25">
      <c r="BS3851" s="9"/>
      <c r="BT3851" s="9"/>
      <c r="BU3851" s="9"/>
      <c r="BV3851" s="9"/>
      <c r="BW3851" s="9"/>
      <c r="BX3851" s="9"/>
      <c r="BY3851" s="9"/>
    </row>
    <row r="3852" spans="71:77" x14ac:dyDescent="0.25">
      <c r="BS3852" s="9"/>
      <c r="BT3852" s="9"/>
      <c r="BU3852" s="9"/>
      <c r="BV3852" s="9"/>
      <c r="BW3852" s="9"/>
      <c r="BX3852" s="9"/>
      <c r="BY3852" s="9"/>
    </row>
    <row r="3853" spans="71:77" x14ac:dyDescent="0.25">
      <c r="BS3853" s="9"/>
      <c r="BT3853" s="9"/>
      <c r="BU3853" s="9"/>
      <c r="BV3853" s="9"/>
      <c r="BW3853" s="9"/>
      <c r="BX3853" s="9"/>
      <c r="BY3853" s="9"/>
    </row>
    <row r="3854" spans="71:77" x14ac:dyDescent="0.25">
      <c r="BS3854" s="9"/>
      <c r="BT3854" s="9"/>
      <c r="BU3854" s="9"/>
      <c r="BV3854" s="9"/>
      <c r="BW3854" s="9"/>
      <c r="BX3854" s="9"/>
      <c r="BY3854" s="9"/>
    </row>
    <row r="3855" spans="71:77" x14ac:dyDescent="0.25">
      <c r="BS3855" s="9"/>
      <c r="BT3855" s="9"/>
      <c r="BU3855" s="9"/>
      <c r="BV3855" s="9"/>
      <c r="BW3855" s="9"/>
      <c r="BX3855" s="9"/>
      <c r="BY3855" s="9"/>
    </row>
    <row r="3856" spans="71:77" x14ac:dyDescent="0.25">
      <c r="BS3856" s="9"/>
      <c r="BT3856" s="9"/>
      <c r="BU3856" s="9"/>
      <c r="BV3856" s="9"/>
      <c r="BW3856" s="9"/>
      <c r="BX3856" s="9"/>
      <c r="BY3856" s="9"/>
    </row>
    <row r="3857" spans="71:77" x14ac:dyDescent="0.25">
      <c r="BS3857" s="9"/>
      <c r="BT3857" s="9"/>
      <c r="BU3857" s="9"/>
      <c r="BV3857" s="9"/>
      <c r="BW3857" s="9"/>
      <c r="BX3857" s="9"/>
      <c r="BY3857" s="9"/>
    </row>
    <row r="3858" spans="71:77" x14ac:dyDescent="0.25">
      <c r="BS3858" s="9"/>
      <c r="BT3858" s="9"/>
      <c r="BU3858" s="9"/>
      <c r="BV3858" s="9"/>
      <c r="BW3858" s="9"/>
      <c r="BX3858" s="9"/>
      <c r="BY3858" s="9"/>
    </row>
    <row r="3859" spans="71:77" x14ac:dyDescent="0.25">
      <c r="BS3859" s="9"/>
      <c r="BT3859" s="9"/>
      <c r="BU3859" s="9"/>
      <c r="BV3859" s="9"/>
      <c r="BW3859" s="9"/>
      <c r="BX3859" s="9"/>
      <c r="BY3859" s="9"/>
    </row>
    <row r="3860" spans="71:77" x14ac:dyDescent="0.25">
      <c r="BS3860" s="9"/>
      <c r="BT3860" s="9"/>
      <c r="BU3860" s="9"/>
      <c r="BV3860" s="9"/>
      <c r="BW3860" s="9"/>
      <c r="BX3860" s="9"/>
      <c r="BY3860" s="9"/>
    </row>
    <row r="3861" spans="71:77" x14ac:dyDescent="0.25">
      <c r="BS3861" s="9"/>
      <c r="BT3861" s="9"/>
      <c r="BU3861" s="9"/>
      <c r="BV3861" s="9"/>
      <c r="BW3861" s="9"/>
      <c r="BX3861" s="9"/>
      <c r="BY3861" s="9"/>
    </row>
    <row r="3862" spans="71:77" x14ac:dyDescent="0.25">
      <c r="BS3862" s="9"/>
      <c r="BT3862" s="9"/>
      <c r="BU3862" s="9"/>
      <c r="BV3862" s="9"/>
      <c r="BW3862" s="9"/>
      <c r="BX3862" s="9"/>
      <c r="BY3862" s="9"/>
    </row>
    <row r="3863" spans="71:77" x14ac:dyDescent="0.25">
      <c r="BS3863" s="9"/>
      <c r="BT3863" s="9"/>
      <c r="BU3863" s="9"/>
      <c r="BV3863" s="9"/>
      <c r="BW3863" s="9"/>
      <c r="BX3863" s="9"/>
      <c r="BY3863" s="9"/>
    </row>
    <row r="3864" spans="71:77" x14ac:dyDescent="0.25">
      <c r="BS3864" s="9"/>
      <c r="BT3864" s="9"/>
      <c r="BU3864" s="9"/>
      <c r="BV3864" s="9"/>
      <c r="BW3864" s="9"/>
      <c r="BX3864" s="9"/>
      <c r="BY3864" s="9"/>
    </row>
    <row r="3865" spans="71:77" x14ac:dyDescent="0.25">
      <c r="BS3865" s="9"/>
      <c r="BT3865" s="9"/>
      <c r="BU3865" s="9"/>
      <c r="BV3865" s="9"/>
      <c r="BW3865" s="9"/>
      <c r="BX3865" s="9"/>
      <c r="BY3865" s="9"/>
    </row>
    <row r="3866" spans="71:77" x14ac:dyDescent="0.25">
      <c r="BS3866" s="9"/>
      <c r="BT3866" s="9"/>
      <c r="BU3866" s="9"/>
      <c r="BV3866" s="9"/>
      <c r="BW3866" s="9"/>
      <c r="BX3866" s="9"/>
      <c r="BY3866" s="9"/>
    </row>
    <row r="3867" spans="71:77" x14ac:dyDescent="0.25">
      <c r="BS3867" s="9"/>
      <c r="BT3867" s="9"/>
      <c r="BU3867" s="9"/>
      <c r="BV3867" s="9"/>
      <c r="BW3867" s="9"/>
      <c r="BX3867" s="9"/>
      <c r="BY3867" s="9"/>
    </row>
    <row r="3868" spans="71:77" x14ac:dyDescent="0.25">
      <c r="BS3868" s="9"/>
      <c r="BT3868" s="9"/>
      <c r="BU3868" s="9"/>
      <c r="BV3868" s="9"/>
      <c r="BW3868" s="9"/>
      <c r="BX3868" s="9"/>
      <c r="BY3868" s="9"/>
    </row>
    <row r="3869" spans="71:77" x14ac:dyDescent="0.25">
      <c r="BS3869" s="9"/>
      <c r="BT3869" s="9"/>
      <c r="BU3869" s="9"/>
      <c r="BV3869" s="9"/>
      <c r="BW3869" s="9"/>
      <c r="BX3869" s="9"/>
      <c r="BY3869" s="9"/>
    </row>
    <row r="3870" spans="71:77" x14ac:dyDescent="0.25">
      <c r="BS3870" s="9"/>
      <c r="BT3870" s="9"/>
      <c r="BU3870" s="9"/>
      <c r="BV3870" s="9"/>
      <c r="BW3870" s="9"/>
      <c r="BX3870" s="9"/>
      <c r="BY3870" s="9"/>
    </row>
    <row r="3871" spans="71:77" x14ac:dyDescent="0.25">
      <c r="BS3871" s="9"/>
      <c r="BT3871" s="9"/>
      <c r="BU3871" s="9"/>
      <c r="BV3871" s="9"/>
      <c r="BW3871" s="9"/>
      <c r="BX3871" s="9"/>
      <c r="BY3871" s="9"/>
    </row>
    <row r="3872" spans="71:77" x14ac:dyDescent="0.25">
      <c r="BS3872" s="9"/>
      <c r="BT3872" s="9"/>
      <c r="BU3872" s="9"/>
      <c r="BV3872" s="9"/>
      <c r="BW3872" s="9"/>
      <c r="BX3872" s="9"/>
      <c r="BY3872" s="9"/>
    </row>
    <row r="3873" spans="71:77" x14ac:dyDescent="0.25">
      <c r="BS3873" s="9"/>
      <c r="BT3873" s="9"/>
      <c r="BU3873" s="9"/>
      <c r="BV3873" s="9"/>
      <c r="BW3873" s="9"/>
      <c r="BX3873" s="9"/>
      <c r="BY3873" s="9"/>
    </row>
    <row r="3874" spans="71:77" x14ac:dyDescent="0.25">
      <c r="BS3874" s="9"/>
      <c r="BT3874" s="9"/>
      <c r="BU3874" s="9"/>
      <c r="BV3874" s="9"/>
      <c r="BW3874" s="9"/>
      <c r="BX3874" s="9"/>
      <c r="BY3874" s="9"/>
    </row>
    <row r="3875" spans="71:77" x14ac:dyDescent="0.25">
      <c r="BS3875" s="9"/>
      <c r="BT3875" s="9"/>
      <c r="BU3875" s="9"/>
      <c r="BV3875" s="9"/>
      <c r="BW3875" s="9"/>
      <c r="BX3875" s="9"/>
      <c r="BY3875" s="9"/>
    </row>
    <row r="3876" spans="71:77" x14ac:dyDescent="0.25">
      <c r="BS3876" s="9"/>
      <c r="BT3876" s="9"/>
      <c r="BU3876" s="9"/>
      <c r="BV3876" s="9"/>
      <c r="BW3876" s="9"/>
      <c r="BX3876" s="9"/>
      <c r="BY3876" s="9"/>
    </row>
    <row r="3877" spans="71:77" x14ac:dyDescent="0.25">
      <c r="BS3877" s="9"/>
      <c r="BT3877" s="9"/>
      <c r="BU3877" s="9"/>
      <c r="BV3877" s="9"/>
      <c r="BW3877" s="9"/>
      <c r="BX3877" s="9"/>
      <c r="BY3877" s="9"/>
    </row>
    <row r="3878" spans="71:77" x14ac:dyDescent="0.25">
      <c r="BS3878" s="9"/>
      <c r="BT3878" s="9"/>
      <c r="BU3878" s="9"/>
      <c r="BV3878" s="9"/>
      <c r="BW3878" s="9"/>
      <c r="BX3878" s="9"/>
      <c r="BY3878" s="9"/>
    </row>
    <row r="3879" spans="71:77" x14ac:dyDescent="0.25">
      <c r="BS3879" s="9"/>
      <c r="BT3879" s="9"/>
      <c r="BU3879" s="9"/>
      <c r="BV3879" s="9"/>
      <c r="BW3879" s="9"/>
      <c r="BX3879" s="9"/>
      <c r="BY3879" s="9"/>
    </row>
    <row r="3880" spans="71:77" x14ac:dyDescent="0.25">
      <c r="BS3880" s="9"/>
      <c r="BT3880" s="9"/>
      <c r="BU3880" s="9"/>
      <c r="BV3880" s="9"/>
      <c r="BW3880" s="9"/>
      <c r="BX3880" s="9"/>
      <c r="BY3880" s="9"/>
    </row>
    <row r="3881" spans="71:77" x14ac:dyDescent="0.25">
      <c r="BS3881" s="9"/>
      <c r="BT3881" s="9"/>
      <c r="BU3881" s="9"/>
      <c r="BV3881" s="9"/>
      <c r="BW3881" s="9"/>
      <c r="BX3881" s="9"/>
      <c r="BY3881" s="9"/>
    </row>
    <row r="3882" spans="71:77" x14ac:dyDescent="0.25">
      <c r="BS3882" s="9"/>
      <c r="BT3882" s="9"/>
      <c r="BU3882" s="9"/>
      <c r="BV3882" s="9"/>
      <c r="BW3882" s="9"/>
      <c r="BX3882" s="9"/>
      <c r="BY3882" s="9"/>
    </row>
    <row r="3883" spans="71:77" x14ac:dyDescent="0.25">
      <c r="BS3883" s="9"/>
      <c r="BT3883" s="9"/>
      <c r="BU3883" s="9"/>
      <c r="BV3883" s="9"/>
      <c r="BW3883" s="9"/>
      <c r="BX3883" s="9"/>
      <c r="BY3883" s="9"/>
    </row>
    <row r="3884" spans="71:77" x14ac:dyDescent="0.25">
      <c r="BS3884" s="9"/>
      <c r="BT3884" s="9"/>
      <c r="BU3884" s="9"/>
      <c r="BV3884" s="9"/>
      <c r="BW3884" s="9"/>
      <c r="BX3884" s="9"/>
      <c r="BY3884" s="9"/>
    </row>
    <row r="3885" spans="71:77" x14ac:dyDescent="0.25">
      <c r="BS3885" s="9"/>
      <c r="BT3885" s="9"/>
      <c r="BU3885" s="9"/>
      <c r="BV3885" s="9"/>
      <c r="BW3885" s="9"/>
      <c r="BX3885" s="9"/>
      <c r="BY3885" s="9"/>
    </row>
    <row r="3886" spans="71:77" x14ac:dyDescent="0.25">
      <c r="BS3886" s="9"/>
      <c r="BT3886" s="9"/>
      <c r="BU3886" s="9"/>
      <c r="BV3886" s="9"/>
      <c r="BW3886" s="9"/>
      <c r="BX3886" s="9"/>
      <c r="BY3886" s="9"/>
    </row>
    <row r="3887" spans="71:77" x14ac:dyDescent="0.25">
      <c r="BS3887" s="9"/>
      <c r="BT3887" s="9"/>
      <c r="BU3887" s="9"/>
      <c r="BV3887" s="9"/>
      <c r="BW3887" s="9"/>
      <c r="BX3887" s="9"/>
      <c r="BY3887" s="9"/>
    </row>
    <row r="3888" spans="71:77" x14ac:dyDescent="0.25">
      <c r="BS3888" s="9"/>
      <c r="BT3888" s="9"/>
      <c r="BU3888" s="9"/>
      <c r="BV3888" s="9"/>
      <c r="BW3888" s="9"/>
      <c r="BX3888" s="9"/>
      <c r="BY3888" s="9"/>
    </row>
    <row r="3889" spans="71:77" x14ac:dyDescent="0.25">
      <c r="BS3889" s="9"/>
      <c r="BT3889" s="9"/>
      <c r="BU3889" s="9"/>
      <c r="BV3889" s="9"/>
      <c r="BW3889" s="9"/>
      <c r="BX3889" s="9"/>
      <c r="BY3889" s="9"/>
    </row>
    <row r="3890" spans="71:77" x14ac:dyDescent="0.25">
      <c r="BS3890" s="9"/>
      <c r="BT3890" s="9"/>
      <c r="BU3890" s="9"/>
      <c r="BV3890" s="9"/>
      <c r="BW3890" s="9"/>
      <c r="BX3890" s="9"/>
      <c r="BY3890" s="9"/>
    </row>
    <row r="3891" spans="71:77" x14ac:dyDescent="0.25">
      <c r="BS3891" s="9"/>
      <c r="BT3891" s="9"/>
      <c r="BU3891" s="9"/>
      <c r="BV3891" s="9"/>
      <c r="BW3891" s="9"/>
      <c r="BX3891" s="9"/>
      <c r="BY3891" s="9"/>
    </row>
    <row r="3892" spans="71:77" x14ac:dyDescent="0.25">
      <c r="BS3892" s="9"/>
      <c r="BT3892" s="9"/>
      <c r="BU3892" s="9"/>
      <c r="BV3892" s="9"/>
      <c r="BW3892" s="9"/>
      <c r="BX3892" s="9"/>
      <c r="BY3892" s="9"/>
    </row>
    <row r="3893" spans="71:77" x14ac:dyDescent="0.25">
      <c r="BS3893" s="9"/>
      <c r="BT3893" s="9"/>
      <c r="BU3893" s="9"/>
      <c r="BV3893" s="9"/>
      <c r="BW3893" s="9"/>
      <c r="BX3893" s="9"/>
      <c r="BY3893" s="9"/>
    </row>
    <row r="3894" spans="71:77" x14ac:dyDescent="0.25">
      <c r="BS3894" s="9"/>
      <c r="BT3894" s="9"/>
      <c r="BU3894" s="9"/>
      <c r="BV3894" s="9"/>
      <c r="BW3894" s="9"/>
      <c r="BX3894" s="9"/>
      <c r="BY3894" s="9"/>
    </row>
    <row r="3895" spans="71:77" x14ac:dyDescent="0.25">
      <c r="BS3895" s="9"/>
      <c r="BT3895" s="9"/>
      <c r="BU3895" s="9"/>
      <c r="BV3895" s="9"/>
      <c r="BW3895" s="9"/>
      <c r="BX3895" s="9"/>
      <c r="BY3895" s="9"/>
    </row>
    <row r="3896" spans="71:77" x14ac:dyDescent="0.25">
      <c r="BS3896" s="9"/>
      <c r="BT3896" s="9"/>
      <c r="BU3896" s="9"/>
      <c r="BV3896" s="9"/>
      <c r="BW3896" s="9"/>
      <c r="BX3896" s="9"/>
      <c r="BY3896" s="9"/>
    </row>
    <row r="3897" spans="71:77" x14ac:dyDescent="0.25">
      <c r="BS3897" s="9"/>
      <c r="BT3897" s="9"/>
      <c r="BU3897" s="9"/>
      <c r="BV3897" s="9"/>
      <c r="BW3897" s="9"/>
      <c r="BX3897" s="9"/>
      <c r="BY3897" s="9"/>
    </row>
    <row r="3898" spans="71:77" x14ac:dyDescent="0.25">
      <c r="BS3898" s="9"/>
      <c r="BT3898" s="9"/>
      <c r="BU3898" s="9"/>
      <c r="BV3898" s="9"/>
      <c r="BW3898" s="9"/>
      <c r="BX3898" s="9"/>
      <c r="BY3898" s="9"/>
    </row>
    <row r="3899" spans="71:77" x14ac:dyDescent="0.25">
      <c r="BS3899" s="9"/>
      <c r="BT3899" s="9"/>
      <c r="BU3899" s="9"/>
      <c r="BV3899" s="9"/>
      <c r="BW3899" s="9"/>
      <c r="BX3899" s="9"/>
      <c r="BY3899" s="9"/>
    </row>
    <row r="3900" spans="71:77" x14ac:dyDescent="0.25">
      <c r="BS3900" s="9"/>
      <c r="BT3900" s="9"/>
      <c r="BU3900" s="9"/>
      <c r="BV3900" s="9"/>
      <c r="BW3900" s="9"/>
      <c r="BX3900" s="9"/>
      <c r="BY3900" s="9"/>
    </row>
    <row r="3901" spans="71:77" x14ac:dyDescent="0.25">
      <c r="BS3901" s="9"/>
      <c r="BT3901" s="9"/>
      <c r="BU3901" s="9"/>
      <c r="BV3901" s="9"/>
      <c r="BW3901" s="9"/>
      <c r="BX3901" s="9"/>
      <c r="BY3901" s="9"/>
    </row>
    <row r="3902" spans="71:77" x14ac:dyDescent="0.25">
      <c r="BS3902" s="9"/>
      <c r="BT3902" s="9"/>
      <c r="BU3902" s="9"/>
      <c r="BV3902" s="9"/>
      <c r="BW3902" s="9"/>
      <c r="BX3902" s="9"/>
      <c r="BY3902" s="9"/>
    </row>
    <row r="3903" spans="71:77" x14ac:dyDescent="0.25">
      <c r="BS3903" s="9"/>
      <c r="BT3903" s="9"/>
      <c r="BU3903" s="9"/>
      <c r="BV3903" s="9"/>
      <c r="BW3903" s="9"/>
      <c r="BX3903" s="9"/>
      <c r="BY3903" s="9"/>
    </row>
    <row r="3904" spans="71:77" x14ac:dyDescent="0.25">
      <c r="BS3904" s="9"/>
      <c r="BT3904" s="9"/>
      <c r="BU3904" s="9"/>
      <c r="BV3904" s="9"/>
      <c r="BW3904" s="9"/>
      <c r="BX3904" s="9"/>
      <c r="BY3904" s="9"/>
    </row>
    <row r="3905" spans="71:77" x14ac:dyDescent="0.25">
      <c r="BS3905" s="9"/>
      <c r="BT3905" s="9"/>
      <c r="BU3905" s="9"/>
      <c r="BV3905" s="9"/>
      <c r="BW3905" s="9"/>
      <c r="BX3905" s="9"/>
      <c r="BY3905" s="9"/>
    </row>
    <row r="3906" spans="71:77" x14ac:dyDescent="0.25">
      <c r="BS3906" s="9"/>
      <c r="BT3906" s="9"/>
      <c r="BU3906" s="9"/>
      <c r="BV3906" s="9"/>
      <c r="BW3906" s="9"/>
      <c r="BX3906" s="9"/>
      <c r="BY3906" s="9"/>
    </row>
    <row r="3907" spans="71:77" x14ac:dyDescent="0.25">
      <c r="BS3907" s="9"/>
      <c r="BT3907" s="9"/>
      <c r="BU3907" s="9"/>
      <c r="BV3907" s="9"/>
      <c r="BW3907" s="9"/>
      <c r="BX3907" s="9"/>
      <c r="BY3907" s="9"/>
    </row>
    <row r="3908" spans="71:77" x14ac:dyDescent="0.25">
      <c r="BS3908" s="9"/>
      <c r="BT3908" s="9"/>
      <c r="BU3908" s="9"/>
      <c r="BV3908" s="9"/>
      <c r="BW3908" s="9"/>
      <c r="BX3908" s="9"/>
      <c r="BY3908" s="9"/>
    </row>
    <row r="3909" spans="71:77" x14ac:dyDescent="0.25">
      <c r="BS3909" s="9"/>
      <c r="BT3909" s="9"/>
      <c r="BU3909" s="9"/>
      <c r="BV3909" s="9"/>
      <c r="BW3909" s="9"/>
      <c r="BX3909" s="9"/>
      <c r="BY3909" s="9"/>
    </row>
    <row r="3910" spans="71:77" x14ac:dyDescent="0.25">
      <c r="BS3910" s="9"/>
      <c r="BT3910" s="9"/>
      <c r="BU3910" s="9"/>
      <c r="BV3910" s="9"/>
      <c r="BW3910" s="9"/>
      <c r="BX3910" s="9"/>
      <c r="BY3910" s="9"/>
    </row>
    <row r="3911" spans="71:77" x14ac:dyDescent="0.25">
      <c r="BS3911" s="9"/>
      <c r="BT3911" s="9"/>
      <c r="BU3911" s="9"/>
      <c r="BV3911" s="9"/>
      <c r="BW3911" s="9"/>
      <c r="BX3911" s="9"/>
      <c r="BY3911" s="9"/>
    </row>
    <row r="3912" spans="71:77" x14ac:dyDescent="0.25">
      <c r="BS3912" s="9"/>
      <c r="BT3912" s="9"/>
      <c r="BU3912" s="9"/>
      <c r="BV3912" s="9"/>
      <c r="BW3912" s="9"/>
      <c r="BX3912" s="9"/>
      <c r="BY3912" s="9"/>
    </row>
    <row r="3913" spans="71:77" x14ac:dyDescent="0.25">
      <c r="BS3913" s="9"/>
      <c r="BT3913" s="9"/>
      <c r="BU3913" s="9"/>
      <c r="BV3913" s="9"/>
      <c r="BW3913" s="9"/>
      <c r="BX3913" s="9"/>
      <c r="BY3913" s="9"/>
    </row>
    <row r="3914" spans="71:77" x14ac:dyDescent="0.25">
      <c r="BS3914" s="9"/>
      <c r="BT3914" s="9"/>
      <c r="BU3914" s="9"/>
      <c r="BV3914" s="9"/>
      <c r="BW3914" s="9"/>
      <c r="BX3914" s="9"/>
      <c r="BY3914" s="9"/>
    </row>
    <row r="3915" spans="71:77" x14ac:dyDescent="0.25">
      <c r="BS3915" s="9"/>
      <c r="BT3915" s="9"/>
      <c r="BU3915" s="9"/>
      <c r="BV3915" s="9"/>
      <c r="BW3915" s="9"/>
      <c r="BX3915" s="9"/>
      <c r="BY3915" s="9"/>
    </row>
    <row r="3916" spans="71:77" x14ac:dyDescent="0.25">
      <c r="BS3916" s="9"/>
      <c r="BT3916" s="9"/>
      <c r="BU3916" s="9"/>
      <c r="BV3916" s="9"/>
      <c r="BW3916" s="9"/>
      <c r="BX3916" s="9"/>
      <c r="BY3916" s="9"/>
    </row>
    <row r="3917" spans="71:77" x14ac:dyDescent="0.25">
      <c r="BS3917" s="9"/>
      <c r="BT3917" s="9"/>
      <c r="BU3917" s="9"/>
      <c r="BV3917" s="9"/>
      <c r="BW3917" s="9"/>
      <c r="BX3917" s="9"/>
      <c r="BY3917" s="9"/>
    </row>
    <row r="3918" spans="71:77" x14ac:dyDescent="0.25">
      <c r="BS3918" s="9"/>
      <c r="BT3918" s="9"/>
      <c r="BU3918" s="9"/>
      <c r="BV3918" s="9"/>
      <c r="BW3918" s="9"/>
      <c r="BX3918" s="9"/>
      <c r="BY3918" s="9"/>
    </row>
    <row r="3919" spans="71:77" x14ac:dyDescent="0.25">
      <c r="BS3919" s="9"/>
      <c r="BT3919" s="9"/>
      <c r="BU3919" s="9"/>
      <c r="BV3919" s="9"/>
      <c r="BW3919" s="9"/>
      <c r="BX3919" s="9"/>
      <c r="BY3919" s="9"/>
    </row>
    <row r="3920" spans="71:77" x14ac:dyDescent="0.25">
      <c r="BS3920" s="9"/>
      <c r="BT3920" s="9"/>
      <c r="BU3920" s="9"/>
      <c r="BV3920" s="9"/>
      <c r="BW3920" s="9"/>
      <c r="BX3920" s="9"/>
      <c r="BY3920" s="9"/>
    </row>
    <row r="3921" spans="71:77" x14ac:dyDescent="0.25">
      <c r="BS3921" s="9"/>
      <c r="BT3921" s="9"/>
      <c r="BU3921" s="9"/>
      <c r="BV3921" s="9"/>
      <c r="BW3921" s="9"/>
      <c r="BX3921" s="9"/>
      <c r="BY3921" s="9"/>
    </row>
    <row r="3922" spans="71:77" x14ac:dyDescent="0.25">
      <c r="BS3922" s="9"/>
      <c r="BT3922" s="9"/>
      <c r="BU3922" s="9"/>
      <c r="BV3922" s="9"/>
      <c r="BW3922" s="9"/>
      <c r="BX3922" s="9"/>
      <c r="BY3922" s="9"/>
    </row>
    <row r="3923" spans="71:77" x14ac:dyDescent="0.25">
      <c r="BS3923" s="9"/>
      <c r="BT3923" s="9"/>
      <c r="BU3923" s="9"/>
      <c r="BV3923" s="9"/>
      <c r="BW3923" s="9"/>
      <c r="BX3923" s="9"/>
      <c r="BY3923" s="9"/>
    </row>
    <row r="3924" spans="71:77" x14ac:dyDescent="0.25">
      <c r="BS3924" s="9"/>
      <c r="BT3924" s="9"/>
      <c r="BU3924" s="9"/>
      <c r="BV3924" s="9"/>
      <c r="BW3924" s="9"/>
      <c r="BX3924" s="9"/>
      <c r="BY3924" s="9"/>
    </row>
    <row r="3925" spans="71:77" x14ac:dyDescent="0.25">
      <c r="BS3925" s="9"/>
      <c r="BT3925" s="9"/>
      <c r="BU3925" s="9"/>
      <c r="BV3925" s="9"/>
      <c r="BW3925" s="9"/>
      <c r="BX3925" s="9"/>
      <c r="BY3925" s="9"/>
    </row>
    <row r="3926" spans="71:77" x14ac:dyDescent="0.25">
      <c r="BS3926" s="9"/>
      <c r="BT3926" s="9"/>
      <c r="BU3926" s="9"/>
      <c r="BV3926" s="9"/>
      <c r="BW3926" s="9"/>
      <c r="BX3926" s="9"/>
      <c r="BY3926" s="9"/>
    </row>
    <row r="3927" spans="71:77" x14ac:dyDescent="0.25">
      <c r="BS3927" s="9"/>
      <c r="BT3927" s="9"/>
      <c r="BU3927" s="9"/>
      <c r="BV3927" s="9"/>
      <c r="BW3927" s="9"/>
      <c r="BX3927" s="9"/>
      <c r="BY3927" s="9"/>
    </row>
    <row r="3928" spans="71:77" x14ac:dyDescent="0.25">
      <c r="BS3928" s="9"/>
      <c r="BT3928" s="9"/>
      <c r="BU3928" s="9"/>
      <c r="BV3928" s="9"/>
      <c r="BW3928" s="9"/>
      <c r="BX3928" s="9"/>
      <c r="BY3928" s="9"/>
    </row>
    <row r="3929" spans="71:77" x14ac:dyDescent="0.25">
      <c r="BS3929" s="9"/>
      <c r="BT3929" s="9"/>
      <c r="BU3929" s="9"/>
      <c r="BV3929" s="9"/>
      <c r="BW3929" s="9"/>
      <c r="BX3929" s="9"/>
      <c r="BY3929" s="9"/>
    </row>
    <row r="3930" spans="71:77" x14ac:dyDescent="0.25">
      <c r="BS3930" s="9"/>
      <c r="BT3930" s="9"/>
      <c r="BU3930" s="9"/>
      <c r="BV3930" s="9"/>
      <c r="BW3930" s="9"/>
      <c r="BX3930" s="9"/>
      <c r="BY3930" s="9"/>
    </row>
    <row r="3931" spans="71:77" x14ac:dyDescent="0.25">
      <c r="BS3931" s="9"/>
      <c r="BT3931" s="9"/>
      <c r="BU3931" s="9"/>
      <c r="BV3931" s="9"/>
      <c r="BW3931" s="9"/>
      <c r="BX3931" s="9"/>
      <c r="BY3931" s="9"/>
    </row>
    <row r="3932" spans="71:77" x14ac:dyDescent="0.25">
      <c r="BS3932" s="9"/>
      <c r="BT3932" s="9"/>
      <c r="BU3932" s="9"/>
      <c r="BV3932" s="9"/>
      <c r="BW3932" s="9"/>
      <c r="BX3932" s="9"/>
      <c r="BY3932" s="9"/>
    </row>
    <row r="3933" spans="71:77" x14ac:dyDescent="0.25">
      <c r="BS3933" s="9"/>
      <c r="BT3933" s="9"/>
      <c r="BU3933" s="9"/>
      <c r="BV3933" s="9"/>
      <c r="BW3933" s="9"/>
      <c r="BX3933" s="9"/>
      <c r="BY3933" s="9"/>
    </row>
    <row r="3934" spans="71:77" x14ac:dyDescent="0.25">
      <c r="BS3934" s="9"/>
      <c r="BT3934" s="9"/>
      <c r="BU3934" s="9"/>
      <c r="BV3934" s="9"/>
      <c r="BW3934" s="9"/>
      <c r="BX3934" s="9"/>
      <c r="BY3934" s="9"/>
    </row>
    <row r="3935" spans="71:77" x14ac:dyDescent="0.25">
      <c r="BS3935" s="9"/>
      <c r="BT3935" s="9"/>
      <c r="BU3935" s="9"/>
      <c r="BV3935" s="9"/>
      <c r="BW3935" s="9"/>
      <c r="BX3935" s="9"/>
      <c r="BY3935" s="9"/>
    </row>
    <row r="3936" spans="71:77" x14ac:dyDescent="0.25">
      <c r="BS3936" s="9"/>
      <c r="BT3936" s="9"/>
      <c r="BU3936" s="9"/>
      <c r="BV3936" s="9"/>
      <c r="BW3936" s="9"/>
      <c r="BX3936" s="9"/>
      <c r="BY3936" s="9"/>
    </row>
    <row r="3937" spans="71:77" x14ac:dyDescent="0.25">
      <c r="BS3937" s="9"/>
      <c r="BT3937" s="9"/>
      <c r="BU3937" s="9"/>
      <c r="BV3937" s="9"/>
      <c r="BW3937" s="9"/>
      <c r="BX3937" s="9"/>
      <c r="BY3937" s="9"/>
    </row>
    <row r="3938" spans="71:77" x14ac:dyDescent="0.25">
      <c r="BS3938" s="9"/>
      <c r="BT3938" s="9"/>
      <c r="BU3938" s="9"/>
      <c r="BV3938" s="9"/>
      <c r="BW3938" s="9"/>
      <c r="BX3938" s="9"/>
      <c r="BY3938" s="9"/>
    </row>
    <row r="3939" spans="71:77" x14ac:dyDescent="0.25">
      <c r="BS3939" s="9"/>
      <c r="BT3939" s="9"/>
      <c r="BU3939" s="9"/>
      <c r="BV3939" s="9"/>
      <c r="BW3939" s="9"/>
      <c r="BX3939" s="9"/>
      <c r="BY3939" s="9"/>
    </row>
    <row r="3940" spans="71:77" x14ac:dyDescent="0.25">
      <c r="BS3940" s="9"/>
      <c r="BT3940" s="9"/>
      <c r="BU3940" s="9"/>
      <c r="BV3940" s="9"/>
      <c r="BW3940" s="9"/>
      <c r="BX3940" s="9"/>
      <c r="BY3940" s="9"/>
    </row>
    <row r="3941" spans="71:77" x14ac:dyDescent="0.25">
      <c r="BS3941" s="9"/>
      <c r="BT3941" s="9"/>
      <c r="BU3941" s="9"/>
      <c r="BV3941" s="9"/>
      <c r="BW3941" s="9"/>
      <c r="BX3941" s="9"/>
      <c r="BY3941" s="9"/>
    </row>
    <row r="3942" spans="71:77" x14ac:dyDescent="0.25">
      <c r="BS3942" s="9"/>
      <c r="BT3942" s="9"/>
      <c r="BU3942" s="9"/>
      <c r="BV3942" s="9"/>
      <c r="BW3942" s="9"/>
      <c r="BX3942" s="9"/>
      <c r="BY3942" s="9"/>
    </row>
    <row r="3943" spans="71:77" x14ac:dyDescent="0.25">
      <c r="BS3943" s="9"/>
      <c r="BT3943" s="9"/>
      <c r="BU3943" s="9"/>
      <c r="BV3943" s="9"/>
      <c r="BW3943" s="9"/>
      <c r="BX3943" s="9"/>
      <c r="BY3943" s="9"/>
    </row>
    <row r="3944" spans="71:77" x14ac:dyDescent="0.25">
      <c r="BS3944" s="9"/>
      <c r="BT3944" s="9"/>
      <c r="BU3944" s="9"/>
      <c r="BV3944" s="9"/>
      <c r="BW3944" s="9"/>
      <c r="BX3944" s="9"/>
      <c r="BY3944" s="9"/>
    </row>
    <row r="3945" spans="71:77" x14ac:dyDescent="0.25">
      <c r="BS3945" s="9"/>
      <c r="BT3945" s="9"/>
      <c r="BU3945" s="9"/>
      <c r="BV3945" s="9"/>
      <c r="BW3945" s="9"/>
      <c r="BX3945" s="9"/>
      <c r="BY3945" s="9"/>
    </row>
    <row r="3946" spans="71:77" x14ac:dyDescent="0.25">
      <c r="BS3946" s="9"/>
      <c r="BT3946" s="9"/>
      <c r="BU3946" s="9"/>
      <c r="BV3946" s="9"/>
      <c r="BW3946" s="9"/>
      <c r="BX3946" s="9"/>
      <c r="BY3946" s="9"/>
    </row>
    <row r="3947" spans="71:77" x14ac:dyDescent="0.25">
      <c r="BS3947" s="9"/>
      <c r="BT3947" s="9"/>
      <c r="BU3947" s="9"/>
      <c r="BV3947" s="9"/>
      <c r="BW3947" s="9"/>
      <c r="BX3947" s="9"/>
      <c r="BY3947" s="9"/>
    </row>
    <row r="3948" spans="71:77" x14ac:dyDescent="0.25">
      <c r="BS3948" s="9"/>
      <c r="BT3948" s="9"/>
      <c r="BU3948" s="9"/>
      <c r="BV3948" s="9"/>
      <c r="BW3948" s="9"/>
      <c r="BX3948" s="9"/>
      <c r="BY3948" s="9"/>
    </row>
    <row r="3949" spans="71:77" x14ac:dyDescent="0.25">
      <c r="BS3949" s="9"/>
      <c r="BT3949" s="9"/>
      <c r="BU3949" s="9"/>
      <c r="BV3949" s="9"/>
      <c r="BW3949" s="9"/>
      <c r="BX3949" s="9"/>
      <c r="BY3949" s="9"/>
    </row>
    <row r="3950" spans="71:77" x14ac:dyDescent="0.25">
      <c r="BS3950" s="9"/>
      <c r="BT3950" s="9"/>
      <c r="BU3950" s="9"/>
      <c r="BV3950" s="9"/>
      <c r="BW3950" s="9"/>
      <c r="BX3950" s="9"/>
      <c r="BY3950" s="9"/>
    </row>
    <row r="3951" spans="71:77" x14ac:dyDescent="0.25">
      <c r="BS3951" s="9"/>
      <c r="BT3951" s="9"/>
      <c r="BU3951" s="9"/>
      <c r="BV3951" s="9"/>
      <c r="BW3951" s="9"/>
      <c r="BX3951" s="9"/>
      <c r="BY3951" s="9"/>
    </row>
    <row r="3952" spans="71:77" x14ac:dyDescent="0.25">
      <c r="BS3952" s="9"/>
      <c r="BT3952" s="9"/>
      <c r="BU3952" s="9"/>
      <c r="BV3952" s="9"/>
      <c r="BW3952" s="9"/>
      <c r="BX3952" s="9"/>
      <c r="BY3952" s="9"/>
    </row>
    <row r="3953" spans="71:77" x14ac:dyDescent="0.25">
      <c r="BS3953" s="9"/>
      <c r="BT3953" s="9"/>
      <c r="BU3953" s="9"/>
      <c r="BV3953" s="9"/>
      <c r="BW3953" s="9"/>
      <c r="BX3953" s="9"/>
      <c r="BY3953" s="9"/>
    </row>
    <row r="3954" spans="71:77" x14ac:dyDescent="0.25">
      <c r="BS3954" s="9"/>
      <c r="BT3954" s="9"/>
      <c r="BU3954" s="9"/>
      <c r="BV3954" s="9"/>
      <c r="BW3954" s="9"/>
      <c r="BX3954" s="9"/>
      <c r="BY3954" s="9"/>
    </row>
    <row r="3955" spans="71:77" x14ac:dyDescent="0.25">
      <c r="BS3955" s="9"/>
      <c r="BT3955" s="9"/>
      <c r="BU3955" s="9"/>
      <c r="BV3955" s="9"/>
      <c r="BW3955" s="9"/>
      <c r="BX3955" s="9"/>
      <c r="BY3955" s="9"/>
    </row>
    <row r="3956" spans="71:77" x14ac:dyDescent="0.25">
      <c r="BS3956" s="9"/>
      <c r="BT3956" s="9"/>
      <c r="BU3956" s="9"/>
      <c r="BV3956" s="9"/>
      <c r="BW3956" s="9"/>
      <c r="BX3956" s="9"/>
      <c r="BY3956" s="9"/>
    </row>
    <row r="3957" spans="71:77" x14ac:dyDescent="0.25">
      <c r="BS3957" s="9"/>
      <c r="BT3957" s="9"/>
      <c r="BU3957" s="9"/>
      <c r="BV3957" s="9"/>
      <c r="BW3957" s="9"/>
      <c r="BX3957" s="9"/>
      <c r="BY3957" s="9"/>
    </row>
    <row r="3958" spans="71:77" x14ac:dyDescent="0.25">
      <c r="BS3958" s="9"/>
      <c r="BT3958" s="9"/>
      <c r="BU3958" s="9"/>
      <c r="BV3958" s="9"/>
      <c r="BW3958" s="9"/>
      <c r="BX3958" s="9"/>
      <c r="BY3958" s="9"/>
    </row>
    <row r="3959" spans="71:77" x14ac:dyDescent="0.25">
      <c r="BS3959" s="9"/>
      <c r="BT3959" s="9"/>
      <c r="BU3959" s="9"/>
      <c r="BV3959" s="9"/>
      <c r="BW3959" s="9"/>
      <c r="BX3959" s="9"/>
      <c r="BY3959" s="9"/>
    </row>
    <row r="3960" spans="71:77" x14ac:dyDescent="0.25">
      <c r="BS3960" s="9"/>
      <c r="BT3960" s="9"/>
      <c r="BU3960" s="9"/>
      <c r="BV3960" s="9"/>
      <c r="BW3960" s="9"/>
      <c r="BX3960" s="9"/>
      <c r="BY3960" s="9"/>
    </row>
    <row r="3961" spans="71:77" x14ac:dyDescent="0.25">
      <c r="BS3961" s="9"/>
      <c r="BT3961" s="9"/>
      <c r="BU3961" s="9"/>
      <c r="BV3961" s="9"/>
      <c r="BW3961" s="9"/>
      <c r="BX3961" s="9"/>
      <c r="BY3961" s="9"/>
    </row>
    <row r="3962" spans="71:77" x14ac:dyDescent="0.25">
      <c r="BS3962" s="9"/>
      <c r="BT3962" s="9"/>
      <c r="BU3962" s="9"/>
      <c r="BV3962" s="9"/>
      <c r="BW3962" s="9"/>
      <c r="BX3962" s="9"/>
      <c r="BY3962" s="9"/>
    </row>
    <row r="3963" spans="71:77" x14ac:dyDescent="0.25">
      <c r="BS3963" s="9"/>
      <c r="BT3963" s="9"/>
      <c r="BU3963" s="9"/>
      <c r="BV3963" s="9"/>
      <c r="BW3963" s="9"/>
      <c r="BX3963" s="9"/>
      <c r="BY3963" s="9"/>
    </row>
    <row r="3964" spans="71:77" x14ac:dyDescent="0.25">
      <c r="BS3964" s="9"/>
      <c r="BT3964" s="9"/>
      <c r="BU3964" s="9"/>
      <c r="BV3964" s="9"/>
      <c r="BW3964" s="9"/>
      <c r="BX3964" s="9"/>
      <c r="BY3964" s="9"/>
    </row>
    <row r="3965" spans="71:77" x14ac:dyDescent="0.25">
      <c r="BS3965" s="9"/>
      <c r="BT3965" s="9"/>
      <c r="BU3965" s="9"/>
      <c r="BV3965" s="9"/>
      <c r="BW3965" s="9"/>
      <c r="BX3965" s="9"/>
      <c r="BY3965" s="9"/>
    </row>
    <row r="3966" spans="71:77" x14ac:dyDescent="0.25">
      <c r="BS3966" s="9"/>
      <c r="BT3966" s="9"/>
      <c r="BU3966" s="9"/>
      <c r="BV3966" s="9"/>
      <c r="BW3966" s="9"/>
      <c r="BX3966" s="9"/>
      <c r="BY3966" s="9"/>
    </row>
    <row r="3967" spans="71:77" x14ac:dyDescent="0.25">
      <c r="BS3967" s="9"/>
      <c r="BT3967" s="9"/>
      <c r="BU3967" s="9"/>
      <c r="BV3967" s="9"/>
      <c r="BW3967" s="9"/>
      <c r="BX3967" s="9"/>
      <c r="BY3967" s="9"/>
    </row>
    <row r="3968" spans="71:77" x14ac:dyDescent="0.25">
      <c r="BS3968" s="9"/>
      <c r="BT3968" s="9"/>
      <c r="BU3968" s="9"/>
      <c r="BV3968" s="9"/>
      <c r="BW3968" s="9"/>
      <c r="BX3968" s="9"/>
      <c r="BY3968" s="9"/>
    </row>
    <row r="3969" spans="71:77" x14ac:dyDescent="0.25">
      <c r="BS3969" s="9"/>
      <c r="BT3969" s="9"/>
      <c r="BU3969" s="9"/>
      <c r="BV3969" s="9"/>
      <c r="BW3969" s="9"/>
      <c r="BX3969" s="9"/>
      <c r="BY3969" s="9"/>
    </row>
    <row r="3970" spans="71:77" x14ac:dyDescent="0.25">
      <c r="BS3970" s="9"/>
      <c r="BT3970" s="9"/>
      <c r="BU3970" s="9"/>
      <c r="BV3970" s="9"/>
      <c r="BW3970" s="9"/>
      <c r="BX3970" s="9"/>
      <c r="BY3970" s="9"/>
    </row>
    <row r="3971" spans="71:77" x14ac:dyDescent="0.25">
      <c r="BS3971" s="9"/>
      <c r="BT3971" s="9"/>
      <c r="BU3971" s="9"/>
      <c r="BV3971" s="9"/>
      <c r="BW3971" s="9"/>
      <c r="BX3971" s="9"/>
      <c r="BY3971" s="9"/>
    </row>
    <row r="3972" spans="71:77" x14ac:dyDescent="0.25">
      <c r="BS3972" s="9"/>
      <c r="BT3972" s="9"/>
      <c r="BU3972" s="9"/>
      <c r="BV3972" s="9"/>
      <c r="BW3972" s="9"/>
      <c r="BX3972" s="9"/>
      <c r="BY3972" s="9"/>
    </row>
    <row r="3973" spans="71:77" x14ac:dyDescent="0.25">
      <c r="BS3973" s="9"/>
      <c r="BT3973" s="9"/>
      <c r="BU3973" s="9"/>
      <c r="BV3973" s="9"/>
      <c r="BW3973" s="9"/>
      <c r="BX3973" s="9"/>
      <c r="BY3973" s="9"/>
    </row>
    <row r="3974" spans="71:77" x14ac:dyDescent="0.25">
      <c r="BS3974" s="9"/>
      <c r="BT3974" s="9"/>
      <c r="BU3974" s="9"/>
      <c r="BV3974" s="9"/>
      <c r="BW3974" s="9"/>
      <c r="BX3974" s="9"/>
      <c r="BY3974" s="9"/>
    </row>
    <row r="3975" spans="71:77" x14ac:dyDescent="0.25">
      <c r="BS3975" s="9"/>
      <c r="BT3975" s="9"/>
      <c r="BU3975" s="9"/>
      <c r="BV3975" s="9"/>
      <c r="BW3975" s="9"/>
      <c r="BX3975" s="9"/>
      <c r="BY3975" s="9"/>
    </row>
    <row r="3976" spans="71:77" x14ac:dyDescent="0.25">
      <c r="BS3976" s="9"/>
      <c r="BT3976" s="9"/>
      <c r="BU3976" s="9"/>
      <c r="BV3976" s="9"/>
      <c r="BW3976" s="9"/>
      <c r="BX3976" s="9"/>
      <c r="BY3976" s="9"/>
    </row>
    <row r="3977" spans="71:77" x14ac:dyDescent="0.25">
      <c r="BS3977" s="9"/>
      <c r="BT3977" s="9"/>
      <c r="BU3977" s="9"/>
      <c r="BV3977" s="9"/>
      <c r="BW3977" s="9"/>
      <c r="BX3977" s="9"/>
      <c r="BY3977" s="9"/>
    </row>
    <row r="3978" spans="71:77" x14ac:dyDescent="0.25">
      <c r="BS3978" s="9"/>
      <c r="BT3978" s="9"/>
      <c r="BU3978" s="9"/>
      <c r="BV3978" s="9"/>
      <c r="BW3978" s="9"/>
      <c r="BX3978" s="9"/>
      <c r="BY3978" s="9"/>
    </row>
    <row r="3979" spans="71:77" x14ac:dyDescent="0.25">
      <c r="BS3979" s="9"/>
      <c r="BT3979" s="9"/>
      <c r="BU3979" s="9"/>
      <c r="BV3979" s="9"/>
      <c r="BW3979" s="9"/>
      <c r="BX3979" s="9"/>
      <c r="BY3979" s="9"/>
    </row>
    <row r="3980" spans="71:77" x14ac:dyDescent="0.25">
      <c r="BS3980" s="9"/>
      <c r="BT3980" s="9"/>
      <c r="BU3980" s="9"/>
      <c r="BV3980" s="9"/>
      <c r="BW3980" s="9"/>
      <c r="BX3980" s="9"/>
      <c r="BY3980" s="9"/>
    </row>
    <row r="3981" spans="71:77" x14ac:dyDescent="0.25">
      <c r="BS3981" s="9"/>
      <c r="BT3981" s="9"/>
      <c r="BU3981" s="9"/>
      <c r="BV3981" s="9"/>
      <c r="BW3981" s="9"/>
      <c r="BX3981" s="9"/>
      <c r="BY3981" s="9"/>
    </row>
    <row r="3982" spans="71:77" x14ac:dyDescent="0.25">
      <c r="BS3982" s="9"/>
      <c r="BT3982" s="9"/>
      <c r="BU3982" s="9"/>
      <c r="BV3982" s="9"/>
      <c r="BW3982" s="9"/>
      <c r="BX3982" s="9"/>
      <c r="BY3982" s="9"/>
    </row>
    <row r="3983" spans="71:77" x14ac:dyDescent="0.25">
      <c r="BS3983" s="9"/>
      <c r="BT3983" s="9"/>
      <c r="BU3983" s="9"/>
      <c r="BV3983" s="9"/>
      <c r="BW3983" s="9"/>
      <c r="BX3983" s="9"/>
      <c r="BY3983" s="9"/>
    </row>
    <row r="3984" spans="71:77" x14ac:dyDescent="0.25">
      <c r="BS3984" s="9"/>
      <c r="BT3984" s="9"/>
      <c r="BU3984" s="9"/>
      <c r="BV3984" s="9"/>
      <c r="BW3984" s="9"/>
      <c r="BX3984" s="9"/>
      <c r="BY3984" s="9"/>
    </row>
    <row r="3985" spans="71:77" x14ac:dyDescent="0.25">
      <c r="BS3985" s="9"/>
      <c r="BT3985" s="9"/>
      <c r="BU3985" s="9"/>
      <c r="BV3985" s="9"/>
      <c r="BW3985" s="9"/>
      <c r="BX3985" s="9"/>
      <c r="BY3985" s="9"/>
    </row>
    <row r="3986" spans="71:77" x14ac:dyDescent="0.25">
      <c r="BS3986" s="9"/>
      <c r="BT3986" s="9"/>
      <c r="BU3986" s="9"/>
      <c r="BV3986" s="9"/>
      <c r="BW3986" s="9"/>
      <c r="BX3986" s="9"/>
      <c r="BY3986" s="9"/>
    </row>
    <row r="3987" spans="71:77" x14ac:dyDescent="0.25">
      <c r="BS3987" s="9"/>
      <c r="BT3987" s="9"/>
      <c r="BU3987" s="9"/>
      <c r="BV3987" s="9"/>
      <c r="BW3987" s="9"/>
      <c r="BX3987" s="9"/>
      <c r="BY3987" s="9"/>
    </row>
    <row r="3988" spans="71:77" x14ac:dyDescent="0.25">
      <c r="BS3988" s="9"/>
      <c r="BT3988" s="9"/>
      <c r="BU3988" s="9"/>
      <c r="BV3988" s="9"/>
      <c r="BW3988" s="9"/>
      <c r="BX3988" s="9"/>
      <c r="BY3988" s="9"/>
    </row>
    <row r="3989" spans="71:77" x14ac:dyDescent="0.25">
      <c r="BS3989" s="9"/>
      <c r="BT3989" s="9"/>
      <c r="BU3989" s="9"/>
      <c r="BV3989" s="9"/>
      <c r="BW3989" s="9"/>
      <c r="BX3989" s="9"/>
      <c r="BY3989" s="9"/>
    </row>
    <row r="3990" spans="71:77" x14ac:dyDescent="0.25">
      <c r="BS3990" s="9"/>
      <c r="BT3990" s="9"/>
      <c r="BU3990" s="9"/>
      <c r="BV3990" s="9"/>
      <c r="BW3990" s="9"/>
      <c r="BX3990" s="9"/>
      <c r="BY3990" s="9"/>
    </row>
    <row r="3991" spans="71:77" x14ac:dyDescent="0.25">
      <c r="BS3991" s="9"/>
      <c r="BT3991" s="9"/>
      <c r="BU3991" s="9"/>
      <c r="BV3991" s="9"/>
      <c r="BW3991" s="9"/>
      <c r="BX3991" s="9"/>
      <c r="BY3991" s="9"/>
    </row>
    <row r="3992" spans="71:77" x14ac:dyDescent="0.25">
      <c r="BS3992" s="9"/>
      <c r="BT3992" s="9"/>
      <c r="BU3992" s="9"/>
      <c r="BV3992" s="9"/>
      <c r="BW3992" s="9"/>
      <c r="BX3992" s="9"/>
      <c r="BY3992" s="9"/>
    </row>
    <row r="3993" spans="71:77" x14ac:dyDescent="0.25">
      <c r="BS3993" s="9"/>
      <c r="BT3993" s="9"/>
      <c r="BU3993" s="9"/>
      <c r="BV3993" s="9"/>
      <c r="BW3993" s="9"/>
      <c r="BX3993" s="9"/>
      <c r="BY3993" s="9"/>
    </row>
    <row r="3994" spans="71:77" x14ac:dyDescent="0.25">
      <c r="BS3994" s="9"/>
      <c r="BT3994" s="9"/>
      <c r="BU3994" s="9"/>
      <c r="BV3994" s="9"/>
      <c r="BW3994" s="9"/>
      <c r="BX3994" s="9"/>
      <c r="BY3994" s="9"/>
    </row>
    <row r="3995" spans="71:77" x14ac:dyDescent="0.25">
      <c r="BS3995" s="9"/>
      <c r="BT3995" s="9"/>
      <c r="BU3995" s="9"/>
      <c r="BV3995" s="9"/>
      <c r="BW3995" s="9"/>
      <c r="BX3995" s="9"/>
      <c r="BY3995" s="9"/>
    </row>
    <row r="3996" spans="71:77" x14ac:dyDescent="0.25">
      <c r="BS3996" s="9"/>
      <c r="BT3996" s="9"/>
      <c r="BU3996" s="9"/>
      <c r="BV3996" s="9"/>
      <c r="BW3996" s="9"/>
      <c r="BX3996" s="9"/>
      <c r="BY3996" s="9"/>
    </row>
    <row r="3997" spans="71:77" x14ac:dyDescent="0.25">
      <c r="BS3997" s="9"/>
      <c r="BT3997" s="9"/>
      <c r="BU3997" s="9"/>
      <c r="BV3997" s="9"/>
      <c r="BW3997" s="9"/>
      <c r="BX3997" s="9"/>
      <c r="BY3997" s="9"/>
    </row>
    <row r="3998" spans="71:77" x14ac:dyDescent="0.25">
      <c r="BS3998" s="9"/>
      <c r="BT3998" s="9"/>
      <c r="BU3998" s="9"/>
      <c r="BV3998" s="9"/>
      <c r="BW3998" s="9"/>
      <c r="BX3998" s="9"/>
      <c r="BY3998" s="9"/>
    </row>
    <row r="3999" spans="71:77" x14ac:dyDescent="0.25">
      <c r="BS3999" s="9"/>
      <c r="BT3999" s="9"/>
      <c r="BU3999" s="9"/>
      <c r="BV3999" s="9"/>
      <c r="BW3999" s="9"/>
      <c r="BX3999" s="9"/>
      <c r="BY3999" s="9"/>
    </row>
    <row r="4000" spans="71:77" x14ac:dyDescent="0.25">
      <c r="BS4000" s="9"/>
      <c r="BT4000" s="9"/>
      <c r="BU4000" s="9"/>
      <c r="BV4000" s="9"/>
      <c r="BW4000" s="9"/>
      <c r="BX4000" s="9"/>
      <c r="BY4000" s="9"/>
    </row>
    <row r="4001" spans="71:77" x14ac:dyDescent="0.25">
      <c r="BS4001" s="9"/>
      <c r="BT4001" s="9"/>
      <c r="BU4001" s="9"/>
      <c r="BV4001" s="9"/>
      <c r="BW4001" s="9"/>
      <c r="BX4001" s="9"/>
      <c r="BY4001" s="9"/>
    </row>
    <row r="4002" spans="71:77" x14ac:dyDescent="0.25">
      <c r="BS4002" s="9"/>
      <c r="BT4002" s="9"/>
      <c r="BU4002" s="9"/>
      <c r="BV4002" s="9"/>
      <c r="BW4002" s="9"/>
      <c r="BX4002" s="9"/>
      <c r="BY4002" s="9"/>
    </row>
    <row r="4003" spans="71:77" x14ac:dyDescent="0.25">
      <c r="BS4003" s="9"/>
      <c r="BT4003" s="9"/>
      <c r="BU4003" s="9"/>
      <c r="BV4003" s="9"/>
      <c r="BW4003" s="9"/>
      <c r="BX4003" s="9"/>
      <c r="BY4003" s="9"/>
    </row>
    <row r="4004" spans="71:77" x14ac:dyDescent="0.25">
      <c r="BS4004" s="9"/>
      <c r="BT4004" s="9"/>
      <c r="BU4004" s="9"/>
      <c r="BV4004" s="9"/>
      <c r="BW4004" s="9"/>
      <c r="BX4004" s="9"/>
      <c r="BY4004" s="9"/>
    </row>
    <row r="4005" spans="71:77" x14ac:dyDescent="0.25">
      <c r="BS4005" s="9"/>
      <c r="BT4005" s="9"/>
      <c r="BU4005" s="9"/>
      <c r="BV4005" s="9"/>
      <c r="BW4005" s="9"/>
      <c r="BX4005" s="9"/>
      <c r="BY4005" s="9"/>
    </row>
    <row r="4006" spans="71:77" x14ac:dyDescent="0.25">
      <c r="BS4006" s="9"/>
      <c r="BT4006" s="9"/>
      <c r="BU4006" s="9"/>
      <c r="BV4006" s="9"/>
      <c r="BW4006" s="9"/>
      <c r="BX4006" s="9"/>
      <c r="BY4006" s="9"/>
    </row>
    <row r="4007" spans="71:77" x14ac:dyDescent="0.25">
      <c r="BS4007" s="9"/>
      <c r="BT4007" s="9"/>
      <c r="BU4007" s="9"/>
      <c r="BV4007" s="9"/>
      <c r="BW4007" s="9"/>
      <c r="BX4007" s="9"/>
      <c r="BY4007" s="9"/>
    </row>
    <row r="4008" spans="71:77" x14ac:dyDescent="0.25">
      <c r="BS4008" s="9"/>
      <c r="BT4008" s="9"/>
      <c r="BU4008" s="9"/>
      <c r="BV4008" s="9"/>
      <c r="BW4008" s="9"/>
      <c r="BX4008" s="9"/>
      <c r="BY4008" s="9"/>
    </row>
    <row r="4009" spans="71:77" x14ac:dyDescent="0.25">
      <c r="BS4009" s="9"/>
      <c r="BT4009" s="9"/>
      <c r="BU4009" s="9"/>
      <c r="BV4009" s="9"/>
      <c r="BW4009" s="9"/>
      <c r="BX4009" s="9"/>
      <c r="BY4009" s="9"/>
    </row>
    <row r="4010" spans="71:77" x14ac:dyDescent="0.25">
      <c r="BS4010" s="9"/>
      <c r="BT4010" s="9"/>
      <c r="BU4010" s="9"/>
      <c r="BV4010" s="9"/>
      <c r="BW4010" s="9"/>
      <c r="BX4010" s="9"/>
      <c r="BY4010" s="9"/>
    </row>
    <row r="4011" spans="71:77" x14ac:dyDescent="0.25">
      <c r="BS4011" s="9"/>
      <c r="BT4011" s="9"/>
      <c r="BU4011" s="9"/>
      <c r="BV4011" s="9"/>
      <c r="BW4011" s="9"/>
      <c r="BX4011" s="9"/>
      <c r="BY4011" s="9"/>
    </row>
    <row r="4012" spans="71:77" x14ac:dyDescent="0.25">
      <c r="BS4012" s="9"/>
      <c r="BT4012" s="9"/>
      <c r="BU4012" s="9"/>
      <c r="BV4012" s="9"/>
      <c r="BW4012" s="9"/>
      <c r="BX4012" s="9"/>
      <c r="BY4012" s="9"/>
    </row>
    <row r="4013" spans="71:77" x14ac:dyDescent="0.25">
      <c r="BS4013" s="9"/>
      <c r="BT4013" s="9"/>
      <c r="BU4013" s="9"/>
      <c r="BV4013" s="9"/>
      <c r="BW4013" s="9"/>
      <c r="BX4013" s="9"/>
      <c r="BY4013" s="9"/>
    </row>
    <row r="4014" spans="71:77" x14ac:dyDescent="0.25">
      <c r="BS4014" s="9"/>
      <c r="BT4014" s="9"/>
      <c r="BU4014" s="9"/>
      <c r="BV4014" s="9"/>
      <c r="BW4014" s="9"/>
      <c r="BX4014" s="9"/>
      <c r="BY4014" s="9"/>
    </row>
    <row r="4015" spans="71:77" x14ac:dyDescent="0.25">
      <c r="BS4015" s="9"/>
      <c r="BT4015" s="9"/>
      <c r="BU4015" s="9"/>
      <c r="BV4015" s="9"/>
      <c r="BW4015" s="9"/>
      <c r="BX4015" s="9"/>
      <c r="BY4015" s="9"/>
    </row>
    <row r="4016" spans="71:77" x14ac:dyDescent="0.25">
      <c r="BS4016" s="9"/>
      <c r="BT4016" s="9"/>
      <c r="BU4016" s="9"/>
      <c r="BV4016" s="9"/>
      <c r="BW4016" s="9"/>
      <c r="BX4016" s="9"/>
      <c r="BY4016" s="9"/>
    </row>
    <row r="4017" spans="71:77" x14ac:dyDescent="0.25">
      <c r="BS4017" s="9"/>
      <c r="BT4017" s="9"/>
      <c r="BU4017" s="9"/>
      <c r="BV4017" s="9"/>
      <c r="BW4017" s="9"/>
      <c r="BX4017" s="9"/>
      <c r="BY4017" s="9"/>
    </row>
    <row r="4018" spans="71:77" x14ac:dyDescent="0.25">
      <c r="BS4018" s="9"/>
      <c r="BT4018" s="9"/>
      <c r="BU4018" s="9"/>
      <c r="BV4018" s="9"/>
      <c r="BW4018" s="9"/>
      <c r="BX4018" s="9"/>
      <c r="BY4018" s="9"/>
    </row>
    <row r="4019" spans="71:77" x14ac:dyDescent="0.25">
      <c r="BS4019" s="9"/>
      <c r="BT4019" s="9"/>
      <c r="BU4019" s="9"/>
      <c r="BV4019" s="9"/>
      <c r="BW4019" s="9"/>
      <c r="BX4019" s="9"/>
      <c r="BY4019" s="9"/>
    </row>
    <row r="4020" spans="71:77" x14ac:dyDescent="0.25">
      <c r="BS4020" s="9"/>
      <c r="BT4020" s="9"/>
      <c r="BU4020" s="9"/>
      <c r="BV4020" s="9"/>
      <c r="BW4020" s="9"/>
      <c r="BX4020" s="9"/>
      <c r="BY4020" s="9"/>
    </row>
    <row r="4021" spans="71:77" x14ac:dyDescent="0.25">
      <c r="BS4021" s="9"/>
      <c r="BT4021" s="9"/>
      <c r="BU4021" s="9"/>
      <c r="BV4021" s="9"/>
      <c r="BW4021" s="9"/>
      <c r="BX4021" s="9"/>
      <c r="BY4021" s="9"/>
    </row>
    <row r="4022" spans="71:77" x14ac:dyDescent="0.25">
      <c r="BS4022" s="9"/>
      <c r="BT4022" s="9"/>
      <c r="BU4022" s="9"/>
      <c r="BV4022" s="9"/>
      <c r="BW4022" s="9"/>
      <c r="BX4022" s="9"/>
      <c r="BY4022" s="9"/>
    </row>
    <row r="4023" spans="71:77" x14ac:dyDescent="0.25">
      <c r="BS4023" s="9"/>
      <c r="BT4023" s="9"/>
      <c r="BU4023" s="9"/>
      <c r="BV4023" s="9"/>
      <c r="BW4023" s="9"/>
      <c r="BX4023" s="9"/>
      <c r="BY4023" s="9"/>
    </row>
    <row r="4024" spans="71:77" x14ac:dyDescent="0.25">
      <c r="BS4024" s="9"/>
      <c r="BT4024" s="9"/>
      <c r="BU4024" s="9"/>
      <c r="BV4024" s="9"/>
      <c r="BW4024" s="9"/>
      <c r="BX4024" s="9"/>
      <c r="BY4024" s="9"/>
    </row>
    <row r="4025" spans="71:77" x14ac:dyDescent="0.25">
      <c r="BS4025" s="9"/>
      <c r="BT4025" s="9"/>
      <c r="BU4025" s="9"/>
      <c r="BV4025" s="9"/>
      <c r="BW4025" s="9"/>
      <c r="BX4025" s="9"/>
      <c r="BY4025" s="9"/>
    </row>
    <row r="4026" spans="71:77" x14ac:dyDescent="0.25">
      <c r="BS4026" s="9"/>
      <c r="BT4026" s="9"/>
      <c r="BU4026" s="9"/>
      <c r="BV4026" s="9"/>
      <c r="BW4026" s="9"/>
      <c r="BX4026" s="9"/>
      <c r="BY4026" s="9"/>
    </row>
    <row r="4027" spans="71:77" x14ac:dyDescent="0.25">
      <c r="BS4027" s="9"/>
      <c r="BT4027" s="9"/>
      <c r="BU4027" s="9"/>
      <c r="BV4027" s="9"/>
      <c r="BW4027" s="9"/>
      <c r="BX4027" s="9"/>
      <c r="BY4027" s="9"/>
    </row>
    <row r="4028" spans="71:77" x14ac:dyDescent="0.25">
      <c r="BS4028" s="9"/>
      <c r="BT4028" s="9"/>
      <c r="BU4028" s="9"/>
      <c r="BV4028" s="9"/>
      <c r="BW4028" s="9"/>
      <c r="BX4028" s="9"/>
      <c r="BY4028" s="9"/>
    </row>
    <row r="4029" spans="71:77" x14ac:dyDescent="0.25">
      <c r="BS4029" s="9"/>
      <c r="BT4029" s="9"/>
      <c r="BU4029" s="9"/>
      <c r="BV4029" s="9"/>
      <c r="BW4029" s="9"/>
      <c r="BX4029" s="9"/>
      <c r="BY4029" s="9"/>
    </row>
    <row r="4030" spans="71:77" x14ac:dyDescent="0.25">
      <c r="BS4030" s="9"/>
      <c r="BT4030" s="9"/>
      <c r="BU4030" s="9"/>
      <c r="BV4030" s="9"/>
      <c r="BW4030" s="9"/>
      <c r="BX4030" s="9"/>
      <c r="BY4030" s="9"/>
    </row>
    <row r="4031" spans="71:77" x14ac:dyDescent="0.25">
      <c r="BS4031" s="9"/>
      <c r="BT4031" s="9"/>
      <c r="BU4031" s="9"/>
      <c r="BV4031" s="9"/>
      <c r="BW4031" s="9"/>
      <c r="BX4031" s="9"/>
      <c r="BY4031" s="9"/>
    </row>
    <row r="4032" spans="71:77" x14ac:dyDescent="0.25">
      <c r="BS4032" s="9"/>
      <c r="BT4032" s="9"/>
      <c r="BU4032" s="9"/>
      <c r="BV4032" s="9"/>
      <c r="BW4032" s="9"/>
      <c r="BX4032" s="9"/>
      <c r="BY4032" s="9"/>
    </row>
    <row r="4033" spans="71:77" x14ac:dyDescent="0.25">
      <c r="BS4033" s="9"/>
      <c r="BT4033" s="9"/>
      <c r="BU4033" s="9"/>
      <c r="BV4033" s="9"/>
      <c r="BW4033" s="9"/>
      <c r="BX4033" s="9"/>
      <c r="BY4033" s="9"/>
    </row>
    <row r="4034" spans="71:77" x14ac:dyDescent="0.25">
      <c r="BS4034" s="9"/>
      <c r="BT4034" s="9"/>
      <c r="BU4034" s="9"/>
      <c r="BV4034" s="9"/>
      <c r="BW4034" s="9"/>
      <c r="BX4034" s="9"/>
      <c r="BY4034" s="9"/>
    </row>
    <row r="4035" spans="71:77" x14ac:dyDescent="0.25">
      <c r="BS4035" s="9"/>
      <c r="BT4035" s="9"/>
      <c r="BU4035" s="9"/>
      <c r="BV4035" s="9"/>
      <c r="BW4035" s="9"/>
      <c r="BX4035" s="9"/>
      <c r="BY4035" s="9"/>
    </row>
    <row r="4036" spans="71:77" x14ac:dyDescent="0.25">
      <c r="BS4036" s="9"/>
      <c r="BT4036" s="9"/>
      <c r="BU4036" s="9"/>
      <c r="BV4036" s="9"/>
      <c r="BW4036" s="9"/>
      <c r="BX4036" s="9"/>
      <c r="BY4036" s="9"/>
    </row>
    <row r="4037" spans="71:77" x14ac:dyDescent="0.25">
      <c r="BS4037" s="9"/>
      <c r="BT4037" s="9"/>
      <c r="BU4037" s="9"/>
      <c r="BV4037" s="9"/>
      <c r="BW4037" s="9"/>
      <c r="BX4037" s="9"/>
      <c r="BY4037" s="9"/>
    </row>
    <row r="4038" spans="71:77" x14ac:dyDescent="0.25">
      <c r="BS4038" s="9"/>
      <c r="BT4038" s="9"/>
      <c r="BU4038" s="9"/>
      <c r="BV4038" s="9"/>
      <c r="BW4038" s="9"/>
      <c r="BX4038" s="9"/>
      <c r="BY4038" s="9"/>
    </row>
    <row r="4039" spans="71:77" x14ac:dyDescent="0.25">
      <c r="BS4039" s="9"/>
      <c r="BT4039" s="9"/>
      <c r="BU4039" s="9"/>
      <c r="BV4039" s="9"/>
      <c r="BW4039" s="9"/>
      <c r="BX4039" s="9"/>
      <c r="BY4039" s="9"/>
    </row>
    <row r="4040" spans="71:77" x14ac:dyDescent="0.25">
      <c r="BS4040" s="9"/>
      <c r="BT4040" s="9"/>
      <c r="BU4040" s="9"/>
      <c r="BV4040" s="9"/>
      <c r="BW4040" s="9"/>
      <c r="BX4040" s="9"/>
      <c r="BY4040" s="9"/>
    </row>
    <row r="4041" spans="71:77" x14ac:dyDescent="0.25">
      <c r="BS4041" s="9"/>
      <c r="BT4041" s="9"/>
      <c r="BU4041" s="9"/>
      <c r="BV4041" s="9"/>
      <c r="BW4041" s="9"/>
      <c r="BX4041" s="9"/>
      <c r="BY4041" s="9"/>
    </row>
    <row r="4042" spans="71:77" x14ac:dyDescent="0.25">
      <c r="BS4042" s="9"/>
      <c r="BT4042" s="9"/>
      <c r="BU4042" s="9"/>
      <c r="BV4042" s="9"/>
      <c r="BW4042" s="9"/>
      <c r="BX4042" s="9"/>
      <c r="BY4042" s="9"/>
    </row>
    <row r="4043" spans="71:77" x14ac:dyDescent="0.25">
      <c r="BS4043" s="9"/>
      <c r="BT4043" s="9"/>
      <c r="BU4043" s="9"/>
      <c r="BV4043" s="9"/>
      <c r="BW4043" s="9"/>
      <c r="BX4043" s="9"/>
      <c r="BY4043" s="9"/>
    </row>
    <row r="4044" spans="71:77" x14ac:dyDescent="0.25">
      <c r="BS4044" s="9"/>
      <c r="BT4044" s="9"/>
      <c r="BU4044" s="9"/>
      <c r="BV4044" s="9"/>
      <c r="BW4044" s="9"/>
      <c r="BX4044" s="9"/>
      <c r="BY4044" s="9"/>
    </row>
    <row r="4045" spans="71:77" x14ac:dyDescent="0.25">
      <c r="BS4045" s="9"/>
      <c r="BT4045" s="9"/>
      <c r="BU4045" s="9"/>
      <c r="BV4045" s="9"/>
      <c r="BW4045" s="9"/>
      <c r="BX4045" s="9"/>
      <c r="BY4045" s="9"/>
    </row>
    <row r="4046" spans="71:77" x14ac:dyDescent="0.25">
      <c r="BS4046" s="9"/>
      <c r="BT4046" s="9"/>
      <c r="BU4046" s="9"/>
      <c r="BV4046" s="9"/>
      <c r="BW4046" s="9"/>
      <c r="BX4046" s="9"/>
      <c r="BY4046" s="9"/>
    </row>
    <row r="4047" spans="71:77" x14ac:dyDescent="0.25">
      <c r="BS4047" s="9"/>
      <c r="BT4047" s="9"/>
      <c r="BU4047" s="9"/>
      <c r="BV4047" s="9"/>
      <c r="BW4047" s="9"/>
      <c r="BX4047" s="9"/>
      <c r="BY4047" s="9"/>
    </row>
    <row r="4048" spans="71:77" x14ac:dyDescent="0.25">
      <c r="BS4048" s="9"/>
      <c r="BT4048" s="9"/>
      <c r="BU4048" s="9"/>
      <c r="BV4048" s="9"/>
      <c r="BW4048" s="9"/>
      <c r="BX4048" s="9"/>
      <c r="BY4048" s="9"/>
    </row>
    <row r="4049" spans="71:77" x14ac:dyDescent="0.25">
      <c r="BS4049" s="9"/>
      <c r="BT4049" s="9"/>
      <c r="BU4049" s="9"/>
      <c r="BV4049" s="9"/>
      <c r="BW4049" s="9"/>
      <c r="BX4049" s="9"/>
      <c r="BY4049" s="9"/>
    </row>
    <row r="4050" spans="71:77" x14ac:dyDescent="0.25">
      <c r="BS4050" s="9"/>
      <c r="BT4050" s="9"/>
      <c r="BU4050" s="9"/>
      <c r="BV4050" s="9"/>
      <c r="BW4050" s="9"/>
      <c r="BX4050" s="9"/>
      <c r="BY4050" s="9"/>
    </row>
    <row r="4051" spans="71:77" x14ac:dyDescent="0.25">
      <c r="BS4051" s="9"/>
      <c r="BT4051" s="9"/>
      <c r="BU4051" s="9"/>
      <c r="BV4051" s="9"/>
      <c r="BW4051" s="9"/>
      <c r="BX4051" s="9"/>
      <c r="BY4051" s="9"/>
    </row>
    <row r="4052" spans="71:77" x14ac:dyDescent="0.25">
      <c r="BS4052" s="9"/>
      <c r="BT4052" s="9"/>
      <c r="BU4052" s="9"/>
      <c r="BV4052" s="9"/>
      <c r="BW4052" s="9"/>
      <c r="BX4052" s="9"/>
      <c r="BY4052" s="9"/>
    </row>
    <row r="4053" spans="71:77" x14ac:dyDescent="0.25">
      <c r="BS4053" s="9"/>
      <c r="BT4053" s="9"/>
      <c r="BU4053" s="9"/>
      <c r="BV4053" s="9"/>
      <c r="BW4053" s="9"/>
      <c r="BX4053" s="9"/>
      <c r="BY4053" s="9"/>
    </row>
    <row r="4054" spans="71:77" x14ac:dyDescent="0.25">
      <c r="BS4054" s="9"/>
      <c r="BT4054" s="9"/>
      <c r="BU4054" s="9"/>
      <c r="BV4054" s="9"/>
      <c r="BW4054" s="9"/>
      <c r="BX4054" s="9"/>
      <c r="BY4054" s="9"/>
    </row>
    <row r="4055" spans="71:77" x14ac:dyDescent="0.25">
      <c r="BS4055" s="9"/>
      <c r="BT4055" s="9"/>
      <c r="BU4055" s="9"/>
      <c r="BV4055" s="9"/>
      <c r="BW4055" s="9"/>
      <c r="BX4055" s="9"/>
      <c r="BY4055" s="9"/>
    </row>
    <row r="4056" spans="71:77" x14ac:dyDescent="0.25">
      <c r="BS4056" s="9"/>
      <c r="BT4056" s="9"/>
      <c r="BU4056" s="9"/>
      <c r="BV4056" s="9"/>
      <c r="BW4056" s="9"/>
      <c r="BX4056" s="9"/>
      <c r="BY4056" s="9"/>
    </row>
    <row r="4057" spans="71:77" x14ac:dyDescent="0.25">
      <c r="BS4057" s="9"/>
      <c r="BT4057" s="9"/>
      <c r="BU4057" s="9"/>
      <c r="BV4057" s="9"/>
      <c r="BW4057" s="9"/>
      <c r="BX4057" s="9"/>
      <c r="BY4057" s="9"/>
    </row>
    <row r="4058" spans="71:77" x14ac:dyDescent="0.25">
      <c r="BS4058" s="9"/>
      <c r="BT4058" s="9"/>
      <c r="BU4058" s="9"/>
      <c r="BV4058" s="9"/>
      <c r="BW4058" s="9"/>
      <c r="BX4058" s="9"/>
      <c r="BY4058" s="9"/>
    </row>
    <row r="4059" spans="71:77" x14ac:dyDescent="0.25">
      <c r="BS4059" s="9"/>
      <c r="BT4059" s="9"/>
      <c r="BU4059" s="9"/>
      <c r="BV4059" s="9"/>
      <c r="BW4059" s="9"/>
      <c r="BX4059" s="9"/>
      <c r="BY4059" s="9"/>
    </row>
    <row r="4060" spans="71:77" x14ac:dyDescent="0.25">
      <c r="BS4060" s="9"/>
      <c r="BT4060" s="9"/>
      <c r="BU4060" s="9"/>
      <c r="BV4060" s="9"/>
      <c r="BW4060" s="9"/>
      <c r="BX4060" s="9"/>
      <c r="BY4060" s="9"/>
    </row>
    <row r="4061" spans="71:77" x14ac:dyDescent="0.25">
      <c r="BS4061" s="9"/>
      <c r="BT4061" s="9"/>
      <c r="BU4061" s="9"/>
      <c r="BV4061" s="9"/>
      <c r="BW4061" s="9"/>
      <c r="BX4061" s="9"/>
      <c r="BY4061" s="9"/>
    </row>
    <row r="4062" spans="71:77" x14ac:dyDescent="0.25">
      <c r="BS4062" s="9"/>
      <c r="BT4062" s="9"/>
      <c r="BU4062" s="9"/>
      <c r="BV4062" s="9"/>
      <c r="BW4062" s="9"/>
      <c r="BX4062" s="9"/>
      <c r="BY4062" s="9"/>
    </row>
    <row r="4063" spans="71:77" x14ac:dyDescent="0.25">
      <c r="BS4063" s="9"/>
      <c r="BT4063" s="9"/>
      <c r="BU4063" s="9"/>
      <c r="BV4063" s="9"/>
      <c r="BW4063" s="9"/>
      <c r="BX4063" s="9"/>
      <c r="BY4063" s="9"/>
    </row>
    <row r="4064" spans="71:77" x14ac:dyDescent="0.25">
      <c r="BS4064" s="9"/>
      <c r="BT4064" s="9"/>
      <c r="BU4064" s="9"/>
      <c r="BV4064" s="9"/>
      <c r="BW4064" s="9"/>
      <c r="BX4064" s="9"/>
      <c r="BY4064" s="9"/>
    </row>
    <row r="4065" spans="71:77" x14ac:dyDescent="0.25">
      <c r="BS4065" s="9"/>
      <c r="BT4065" s="9"/>
      <c r="BU4065" s="9"/>
      <c r="BV4065" s="9"/>
      <c r="BW4065" s="9"/>
      <c r="BX4065" s="9"/>
      <c r="BY4065" s="9"/>
    </row>
    <row r="4066" spans="71:77" x14ac:dyDescent="0.25">
      <c r="BS4066" s="9"/>
      <c r="BT4066" s="9"/>
      <c r="BU4066" s="9"/>
      <c r="BV4066" s="9"/>
      <c r="BW4066" s="9"/>
      <c r="BX4066" s="9"/>
      <c r="BY4066" s="9"/>
    </row>
    <row r="4067" spans="71:77" x14ac:dyDescent="0.25">
      <c r="BS4067" s="9"/>
      <c r="BT4067" s="9"/>
      <c r="BU4067" s="9"/>
      <c r="BV4067" s="9"/>
      <c r="BW4067" s="9"/>
      <c r="BX4067" s="9"/>
      <c r="BY4067" s="9"/>
    </row>
    <row r="4068" spans="71:77" x14ac:dyDescent="0.25">
      <c r="BS4068" s="9"/>
      <c r="BT4068" s="9"/>
      <c r="BU4068" s="9"/>
      <c r="BV4068" s="9"/>
      <c r="BW4068" s="9"/>
      <c r="BX4068" s="9"/>
      <c r="BY4068" s="9"/>
    </row>
    <row r="4069" spans="71:77" x14ac:dyDescent="0.25">
      <c r="BS4069" s="9"/>
      <c r="BT4069" s="9"/>
      <c r="BU4069" s="9"/>
      <c r="BV4069" s="9"/>
      <c r="BW4069" s="9"/>
      <c r="BX4069" s="9"/>
      <c r="BY4069" s="9"/>
    </row>
    <row r="4070" spans="71:77" x14ac:dyDescent="0.25">
      <c r="BS4070" s="9"/>
      <c r="BT4070" s="9"/>
      <c r="BU4070" s="9"/>
      <c r="BV4070" s="9"/>
      <c r="BW4070" s="9"/>
      <c r="BX4070" s="9"/>
      <c r="BY4070" s="9"/>
    </row>
    <row r="4071" spans="71:77" x14ac:dyDescent="0.25">
      <c r="BS4071" s="9"/>
      <c r="BT4071" s="9"/>
      <c r="BU4071" s="9"/>
      <c r="BV4071" s="9"/>
      <c r="BW4071" s="9"/>
      <c r="BX4071" s="9"/>
      <c r="BY4071" s="9"/>
    </row>
    <row r="4072" spans="71:77" x14ac:dyDescent="0.25">
      <c r="BS4072" s="9"/>
      <c r="BT4072" s="9"/>
      <c r="BU4072" s="9"/>
      <c r="BV4072" s="9"/>
      <c r="BW4072" s="9"/>
      <c r="BX4072" s="9"/>
      <c r="BY4072" s="9"/>
    </row>
    <row r="4073" spans="71:77" x14ac:dyDescent="0.25">
      <c r="BS4073" s="9"/>
      <c r="BT4073" s="9"/>
      <c r="BU4073" s="9"/>
      <c r="BV4073" s="9"/>
      <c r="BW4073" s="9"/>
      <c r="BX4073" s="9"/>
      <c r="BY4073" s="9"/>
    </row>
    <row r="4074" spans="71:77" x14ac:dyDescent="0.25">
      <c r="BS4074" s="9"/>
      <c r="BT4074" s="9"/>
      <c r="BU4074" s="9"/>
      <c r="BV4074" s="9"/>
      <c r="BW4074" s="9"/>
      <c r="BX4074" s="9"/>
      <c r="BY4074" s="9"/>
    </row>
    <row r="4075" spans="71:77" x14ac:dyDescent="0.25">
      <c r="BS4075" s="9"/>
      <c r="BT4075" s="9"/>
      <c r="BU4075" s="9"/>
      <c r="BV4075" s="9"/>
      <c r="BW4075" s="9"/>
      <c r="BX4075" s="9"/>
      <c r="BY4075" s="9"/>
    </row>
    <row r="4076" spans="71:77" x14ac:dyDescent="0.25">
      <c r="BS4076" s="9"/>
      <c r="BT4076" s="9"/>
      <c r="BU4076" s="9"/>
      <c r="BV4076" s="9"/>
      <c r="BW4076" s="9"/>
      <c r="BX4076" s="9"/>
      <c r="BY4076" s="9"/>
    </row>
    <row r="4077" spans="71:77" x14ac:dyDescent="0.25">
      <c r="BS4077" s="9"/>
      <c r="BT4077" s="9"/>
      <c r="BU4077" s="9"/>
      <c r="BV4077" s="9"/>
      <c r="BW4077" s="9"/>
      <c r="BX4077" s="9"/>
      <c r="BY4077" s="9"/>
    </row>
    <row r="4078" spans="71:77" x14ac:dyDescent="0.25">
      <c r="BS4078" s="9"/>
      <c r="BT4078" s="9"/>
      <c r="BU4078" s="9"/>
      <c r="BV4078" s="9"/>
      <c r="BW4078" s="9"/>
      <c r="BX4078" s="9"/>
      <c r="BY4078" s="9"/>
    </row>
    <row r="4079" spans="71:77" x14ac:dyDescent="0.25">
      <c r="BS4079" s="9"/>
      <c r="BT4079" s="9"/>
      <c r="BU4079" s="9"/>
      <c r="BV4079" s="9"/>
      <c r="BW4079" s="9"/>
      <c r="BX4079" s="9"/>
      <c r="BY4079" s="9"/>
    </row>
    <row r="4080" spans="71:77" x14ac:dyDescent="0.25">
      <c r="BS4080" s="9"/>
      <c r="BT4080" s="9"/>
      <c r="BU4080" s="9"/>
      <c r="BV4080" s="9"/>
      <c r="BW4080" s="9"/>
      <c r="BX4080" s="9"/>
      <c r="BY4080" s="9"/>
    </row>
    <row r="4081" spans="71:77" x14ac:dyDescent="0.25">
      <c r="BS4081" s="9"/>
      <c r="BT4081" s="9"/>
      <c r="BU4081" s="9"/>
      <c r="BV4081" s="9"/>
      <c r="BW4081" s="9"/>
      <c r="BX4081" s="9"/>
      <c r="BY4081" s="9"/>
    </row>
    <row r="4082" spans="71:77" x14ac:dyDescent="0.25">
      <c r="BS4082" s="9"/>
      <c r="BT4082" s="9"/>
      <c r="BU4082" s="9"/>
      <c r="BV4082" s="9"/>
      <c r="BW4082" s="9"/>
      <c r="BX4082" s="9"/>
      <c r="BY4082" s="9"/>
    </row>
    <row r="4083" spans="71:77" x14ac:dyDescent="0.25">
      <c r="BS4083" s="9"/>
      <c r="BT4083" s="9"/>
      <c r="BU4083" s="9"/>
      <c r="BV4083" s="9"/>
      <c r="BW4083" s="9"/>
      <c r="BX4083" s="9"/>
      <c r="BY4083" s="9"/>
    </row>
    <row r="4084" spans="71:77" x14ac:dyDescent="0.25">
      <c r="BS4084" s="9"/>
      <c r="BT4084" s="9"/>
      <c r="BU4084" s="9"/>
      <c r="BV4084" s="9"/>
      <c r="BW4084" s="9"/>
      <c r="BX4084" s="9"/>
      <c r="BY4084" s="9"/>
    </row>
    <row r="4085" spans="71:77" x14ac:dyDescent="0.25">
      <c r="BS4085" s="9"/>
      <c r="BT4085" s="9"/>
      <c r="BU4085" s="9"/>
      <c r="BV4085" s="9"/>
      <c r="BW4085" s="9"/>
      <c r="BX4085" s="9"/>
      <c r="BY4085" s="9"/>
    </row>
    <row r="4086" spans="71:77" x14ac:dyDescent="0.25">
      <c r="BS4086" s="9"/>
      <c r="BT4086" s="9"/>
      <c r="BU4086" s="9"/>
      <c r="BV4086" s="9"/>
      <c r="BW4086" s="9"/>
      <c r="BX4086" s="9"/>
      <c r="BY4086" s="9"/>
    </row>
    <row r="4087" spans="71:77" x14ac:dyDescent="0.25">
      <c r="BS4087" s="9"/>
      <c r="BT4087" s="9"/>
      <c r="BU4087" s="9"/>
      <c r="BV4087" s="9"/>
      <c r="BW4087" s="9"/>
      <c r="BX4087" s="9"/>
      <c r="BY4087" s="9"/>
    </row>
    <row r="4088" spans="71:77" x14ac:dyDescent="0.25">
      <c r="BS4088" s="9"/>
      <c r="BT4088" s="9"/>
      <c r="BU4088" s="9"/>
      <c r="BV4088" s="9"/>
      <c r="BW4088" s="9"/>
      <c r="BX4088" s="9"/>
      <c r="BY4088" s="9"/>
    </row>
    <row r="4089" spans="71:77" x14ac:dyDescent="0.25">
      <c r="BS4089" s="9"/>
      <c r="BT4089" s="9"/>
      <c r="BU4089" s="9"/>
      <c r="BV4089" s="9"/>
      <c r="BW4089" s="9"/>
      <c r="BX4089" s="9"/>
      <c r="BY4089" s="9"/>
    </row>
    <row r="4090" spans="71:77" x14ac:dyDescent="0.25">
      <c r="BS4090" s="9"/>
      <c r="BT4090" s="9"/>
      <c r="BU4090" s="9"/>
      <c r="BV4090" s="9"/>
      <c r="BW4090" s="9"/>
      <c r="BX4090" s="9"/>
      <c r="BY4090" s="9"/>
    </row>
    <row r="4091" spans="71:77" x14ac:dyDescent="0.25">
      <c r="BS4091" s="9"/>
      <c r="BT4091" s="9"/>
      <c r="BU4091" s="9"/>
      <c r="BV4091" s="9"/>
      <c r="BW4091" s="9"/>
      <c r="BX4091" s="9"/>
      <c r="BY4091" s="9"/>
    </row>
    <row r="4092" spans="71:77" x14ac:dyDescent="0.25">
      <c r="BS4092" s="9"/>
      <c r="BT4092" s="9"/>
      <c r="BU4092" s="9"/>
      <c r="BV4092" s="9"/>
      <c r="BW4092" s="9"/>
      <c r="BX4092" s="9"/>
      <c r="BY4092" s="9"/>
    </row>
    <row r="4093" spans="71:77" x14ac:dyDescent="0.25">
      <c r="BS4093" s="9"/>
      <c r="BT4093" s="9"/>
      <c r="BU4093" s="9"/>
      <c r="BV4093" s="9"/>
      <c r="BW4093" s="9"/>
      <c r="BX4093" s="9"/>
      <c r="BY4093" s="9"/>
    </row>
    <row r="4094" spans="71:77" x14ac:dyDescent="0.25">
      <c r="BS4094" s="9"/>
      <c r="BT4094" s="9"/>
      <c r="BU4094" s="9"/>
      <c r="BV4094" s="9"/>
      <c r="BW4094" s="9"/>
      <c r="BX4094" s="9"/>
      <c r="BY4094" s="9"/>
    </row>
    <row r="4095" spans="71:77" x14ac:dyDescent="0.25">
      <c r="BS4095" s="9"/>
      <c r="BT4095" s="9"/>
      <c r="BU4095" s="9"/>
      <c r="BV4095" s="9"/>
      <c r="BW4095" s="9"/>
      <c r="BX4095" s="9"/>
      <c r="BY4095" s="9"/>
    </row>
    <row r="4096" spans="71:77" x14ac:dyDescent="0.25">
      <c r="BS4096" s="9"/>
      <c r="BT4096" s="9"/>
      <c r="BU4096" s="9"/>
      <c r="BV4096" s="9"/>
      <c r="BW4096" s="9"/>
      <c r="BX4096" s="9"/>
      <c r="BY4096" s="9"/>
    </row>
    <row r="4097" spans="71:77" x14ac:dyDescent="0.25">
      <c r="BS4097" s="9"/>
      <c r="BT4097" s="9"/>
      <c r="BU4097" s="9"/>
      <c r="BV4097" s="9"/>
      <c r="BW4097" s="9"/>
      <c r="BX4097" s="9"/>
      <c r="BY4097" s="9"/>
    </row>
    <row r="4098" spans="71:77" x14ac:dyDescent="0.25">
      <c r="BS4098" s="9"/>
      <c r="BT4098" s="9"/>
      <c r="BU4098" s="9"/>
      <c r="BV4098" s="9"/>
      <c r="BW4098" s="9"/>
      <c r="BX4098" s="9"/>
      <c r="BY4098" s="9"/>
    </row>
    <row r="4099" spans="71:77" x14ac:dyDescent="0.25">
      <c r="BS4099" s="9"/>
      <c r="BT4099" s="9"/>
      <c r="BU4099" s="9"/>
      <c r="BV4099" s="9"/>
      <c r="BW4099" s="9"/>
      <c r="BX4099" s="9"/>
      <c r="BY4099" s="9"/>
    </row>
    <row r="4100" spans="71:77" x14ac:dyDescent="0.25">
      <c r="BS4100" s="9"/>
      <c r="BT4100" s="9"/>
      <c r="BU4100" s="9"/>
      <c r="BV4100" s="9"/>
      <c r="BW4100" s="9"/>
      <c r="BX4100" s="9"/>
      <c r="BY4100" s="9"/>
    </row>
    <row r="4101" spans="71:77" x14ac:dyDescent="0.25">
      <c r="BS4101" s="9"/>
      <c r="BT4101" s="9"/>
      <c r="BU4101" s="9"/>
      <c r="BV4101" s="9"/>
      <c r="BW4101" s="9"/>
      <c r="BX4101" s="9"/>
      <c r="BY4101" s="9"/>
    </row>
    <row r="4102" spans="71:77" x14ac:dyDescent="0.25">
      <c r="BS4102" s="9"/>
      <c r="BT4102" s="9"/>
      <c r="BU4102" s="9"/>
      <c r="BV4102" s="9"/>
      <c r="BW4102" s="9"/>
      <c r="BX4102" s="9"/>
      <c r="BY4102" s="9"/>
    </row>
    <row r="4103" spans="71:77" x14ac:dyDescent="0.25">
      <c r="BS4103" s="9"/>
      <c r="BT4103" s="9"/>
      <c r="BU4103" s="9"/>
      <c r="BV4103" s="9"/>
      <c r="BW4103" s="9"/>
      <c r="BX4103" s="9"/>
      <c r="BY4103" s="9"/>
    </row>
    <row r="4104" spans="71:77" x14ac:dyDescent="0.25">
      <c r="BS4104" s="9"/>
      <c r="BT4104" s="9"/>
      <c r="BU4104" s="9"/>
      <c r="BV4104" s="9"/>
      <c r="BW4104" s="9"/>
      <c r="BX4104" s="9"/>
      <c r="BY4104" s="9"/>
    </row>
    <row r="4105" spans="71:77" x14ac:dyDescent="0.25">
      <c r="BS4105" s="9"/>
      <c r="BT4105" s="9"/>
      <c r="BU4105" s="9"/>
      <c r="BV4105" s="9"/>
      <c r="BW4105" s="9"/>
      <c r="BX4105" s="9"/>
      <c r="BY4105" s="9"/>
    </row>
    <row r="4106" spans="71:77" x14ac:dyDescent="0.25">
      <c r="BS4106" s="9"/>
      <c r="BT4106" s="9"/>
      <c r="BU4106" s="9"/>
      <c r="BV4106" s="9"/>
      <c r="BW4106" s="9"/>
      <c r="BX4106" s="9"/>
      <c r="BY4106" s="9"/>
    </row>
    <row r="4107" spans="71:77" x14ac:dyDescent="0.25">
      <c r="BS4107" s="9"/>
      <c r="BT4107" s="9"/>
      <c r="BU4107" s="9"/>
      <c r="BV4107" s="9"/>
      <c r="BW4107" s="9"/>
      <c r="BX4107" s="9"/>
      <c r="BY4107" s="9"/>
    </row>
    <row r="4108" spans="71:77" x14ac:dyDescent="0.25">
      <c r="BS4108" s="9"/>
      <c r="BT4108" s="9"/>
      <c r="BU4108" s="9"/>
      <c r="BV4108" s="9"/>
      <c r="BW4108" s="9"/>
      <c r="BX4108" s="9"/>
      <c r="BY4108" s="9"/>
    </row>
    <row r="4109" spans="71:77" x14ac:dyDescent="0.25">
      <c r="BS4109" s="9"/>
      <c r="BT4109" s="9"/>
      <c r="BU4109" s="9"/>
      <c r="BV4109" s="9"/>
      <c r="BW4109" s="9"/>
      <c r="BX4109" s="9"/>
      <c r="BY4109" s="9"/>
    </row>
    <row r="4110" spans="71:77" x14ac:dyDescent="0.25">
      <c r="BS4110" s="9"/>
      <c r="BT4110" s="9"/>
      <c r="BU4110" s="9"/>
      <c r="BV4110" s="9"/>
      <c r="BW4110" s="9"/>
      <c r="BX4110" s="9"/>
      <c r="BY4110" s="9"/>
    </row>
    <row r="4111" spans="71:77" x14ac:dyDescent="0.25">
      <c r="BS4111" s="9"/>
      <c r="BT4111" s="9"/>
      <c r="BU4111" s="9"/>
      <c r="BV4111" s="9"/>
      <c r="BW4111" s="9"/>
      <c r="BX4111" s="9"/>
      <c r="BY4111" s="9"/>
    </row>
    <row r="4112" spans="71:77" x14ac:dyDescent="0.25">
      <c r="BS4112" s="9"/>
      <c r="BT4112" s="9"/>
      <c r="BU4112" s="9"/>
      <c r="BV4112" s="9"/>
      <c r="BW4112" s="9"/>
      <c r="BX4112" s="9"/>
      <c r="BY4112" s="9"/>
    </row>
    <row r="4113" spans="71:77" x14ac:dyDescent="0.25">
      <c r="BS4113" s="9"/>
      <c r="BT4113" s="9"/>
      <c r="BU4113" s="9"/>
      <c r="BV4113" s="9"/>
      <c r="BW4113" s="9"/>
      <c r="BX4113" s="9"/>
      <c r="BY4113" s="9"/>
    </row>
    <row r="4114" spans="71:77" x14ac:dyDescent="0.25">
      <c r="BS4114" s="9"/>
      <c r="BT4114" s="9"/>
      <c r="BU4114" s="9"/>
      <c r="BV4114" s="9"/>
      <c r="BW4114" s="9"/>
      <c r="BX4114" s="9"/>
      <c r="BY4114" s="9"/>
    </row>
    <row r="4115" spans="71:77" x14ac:dyDescent="0.25">
      <c r="BS4115" s="9"/>
      <c r="BT4115" s="9"/>
      <c r="BU4115" s="9"/>
      <c r="BV4115" s="9"/>
      <c r="BW4115" s="9"/>
      <c r="BX4115" s="9"/>
      <c r="BY4115" s="9"/>
    </row>
    <row r="4116" spans="71:77" x14ac:dyDescent="0.25">
      <c r="BS4116" s="9"/>
      <c r="BT4116" s="9"/>
      <c r="BU4116" s="9"/>
      <c r="BV4116" s="9"/>
      <c r="BW4116" s="9"/>
      <c r="BX4116" s="9"/>
      <c r="BY4116" s="9"/>
    </row>
    <row r="4117" spans="71:77" x14ac:dyDescent="0.25">
      <c r="BS4117" s="9"/>
      <c r="BT4117" s="9"/>
      <c r="BU4117" s="9"/>
      <c r="BV4117" s="9"/>
      <c r="BW4117" s="9"/>
      <c r="BX4117" s="9"/>
      <c r="BY4117" s="9"/>
    </row>
    <row r="4118" spans="71:77" x14ac:dyDescent="0.25">
      <c r="BS4118" s="9"/>
      <c r="BT4118" s="9"/>
      <c r="BU4118" s="9"/>
      <c r="BV4118" s="9"/>
      <c r="BW4118" s="9"/>
      <c r="BX4118" s="9"/>
      <c r="BY4118" s="9"/>
    </row>
    <row r="4119" spans="71:77" x14ac:dyDescent="0.25">
      <c r="BS4119" s="9"/>
      <c r="BT4119" s="9"/>
      <c r="BU4119" s="9"/>
      <c r="BV4119" s="9"/>
      <c r="BW4119" s="9"/>
      <c r="BX4119" s="9"/>
      <c r="BY4119" s="9"/>
    </row>
    <row r="4120" spans="71:77" x14ac:dyDescent="0.25">
      <c r="BS4120" s="9"/>
      <c r="BT4120" s="9"/>
      <c r="BU4120" s="9"/>
      <c r="BV4120" s="9"/>
      <c r="BW4120" s="9"/>
      <c r="BX4120" s="9"/>
      <c r="BY4120" s="9"/>
    </row>
    <row r="4121" spans="71:77" x14ac:dyDescent="0.25">
      <c r="BS4121" s="9"/>
      <c r="BT4121" s="9"/>
      <c r="BU4121" s="9"/>
      <c r="BV4121" s="9"/>
      <c r="BW4121" s="9"/>
      <c r="BX4121" s="9"/>
      <c r="BY4121" s="9"/>
    </row>
    <row r="4122" spans="71:77" x14ac:dyDescent="0.25">
      <c r="BS4122" s="9"/>
      <c r="BT4122" s="9"/>
      <c r="BU4122" s="9"/>
      <c r="BV4122" s="9"/>
      <c r="BW4122" s="9"/>
      <c r="BX4122" s="9"/>
      <c r="BY4122" s="9"/>
    </row>
    <row r="4123" spans="71:77" x14ac:dyDescent="0.25">
      <c r="BS4123" s="9"/>
      <c r="BT4123" s="9"/>
      <c r="BU4123" s="9"/>
      <c r="BV4123" s="9"/>
      <c r="BW4123" s="9"/>
      <c r="BX4123" s="9"/>
      <c r="BY4123" s="9"/>
    </row>
    <row r="4124" spans="71:77" x14ac:dyDescent="0.25">
      <c r="BS4124" s="9"/>
      <c r="BT4124" s="9"/>
      <c r="BU4124" s="9"/>
      <c r="BV4124" s="9"/>
      <c r="BW4124" s="9"/>
      <c r="BX4124" s="9"/>
      <c r="BY4124" s="9"/>
    </row>
    <row r="4125" spans="71:77" x14ac:dyDescent="0.25">
      <c r="BS4125" s="9"/>
      <c r="BT4125" s="9"/>
      <c r="BU4125" s="9"/>
      <c r="BV4125" s="9"/>
      <c r="BW4125" s="9"/>
      <c r="BX4125" s="9"/>
      <c r="BY4125" s="9"/>
    </row>
    <row r="4126" spans="71:77" x14ac:dyDescent="0.25">
      <c r="BS4126" s="9"/>
      <c r="BT4126" s="9"/>
      <c r="BU4126" s="9"/>
      <c r="BV4126" s="9"/>
      <c r="BW4126" s="9"/>
      <c r="BX4126" s="9"/>
      <c r="BY4126" s="9"/>
    </row>
    <row r="4127" spans="71:77" x14ac:dyDescent="0.25">
      <c r="BS4127" s="9"/>
      <c r="BT4127" s="9"/>
      <c r="BU4127" s="9"/>
      <c r="BV4127" s="9"/>
      <c r="BW4127" s="9"/>
      <c r="BX4127" s="9"/>
      <c r="BY4127" s="9"/>
    </row>
    <row r="4128" spans="71:77" x14ac:dyDescent="0.25">
      <c r="BS4128" s="9"/>
      <c r="BT4128" s="9"/>
      <c r="BU4128" s="9"/>
      <c r="BV4128" s="9"/>
      <c r="BW4128" s="9"/>
      <c r="BX4128" s="9"/>
      <c r="BY4128" s="9"/>
    </row>
    <row r="4129" spans="71:77" x14ac:dyDescent="0.25">
      <c r="BS4129" s="9"/>
      <c r="BT4129" s="9"/>
      <c r="BU4129" s="9"/>
      <c r="BV4129" s="9"/>
      <c r="BW4129" s="9"/>
      <c r="BX4129" s="9"/>
      <c r="BY4129" s="9"/>
    </row>
    <row r="4130" spans="71:77" x14ac:dyDescent="0.25">
      <c r="BS4130" s="9"/>
      <c r="BT4130" s="9"/>
      <c r="BU4130" s="9"/>
      <c r="BV4130" s="9"/>
      <c r="BW4130" s="9"/>
      <c r="BX4130" s="9"/>
      <c r="BY4130" s="9"/>
    </row>
    <row r="4131" spans="71:77" x14ac:dyDescent="0.25">
      <c r="BS4131" s="9"/>
      <c r="BT4131" s="9"/>
      <c r="BU4131" s="9"/>
      <c r="BV4131" s="9"/>
      <c r="BW4131" s="9"/>
      <c r="BX4131" s="9"/>
      <c r="BY4131" s="9"/>
    </row>
    <row r="4132" spans="71:77" x14ac:dyDescent="0.25">
      <c r="BS4132" s="9"/>
      <c r="BT4132" s="9"/>
      <c r="BU4132" s="9"/>
      <c r="BV4132" s="9"/>
      <c r="BW4132" s="9"/>
      <c r="BX4132" s="9"/>
      <c r="BY4132" s="9"/>
    </row>
    <row r="4133" spans="71:77" x14ac:dyDescent="0.25">
      <c r="BS4133" s="9"/>
      <c r="BT4133" s="9"/>
      <c r="BU4133" s="9"/>
      <c r="BV4133" s="9"/>
      <c r="BW4133" s="9"/>
      <c r="BX4133" s="9"/>
      <c r="BY4133" s="9"/>
    </row>
    <row r="4134" spans="71:77" x14ac:dyDescent="0.25">
      <c r="BS4134" s="9"/>
      <c r="BT4134" s="9"/>
      <c r="BU4134" s="9"/>
      <c r="BV4134" s="9"/>
      <c r="BW4134" s="9"/>
      <c r="BX4134" s="9"/>
      <c r="BY4134" s="9"/>
    </row>
    <row r="4135" spans="71:77" x14ac:dyDescent="0.25">
      <c r="BS4135" s="9"/>
      <c r="BT4135" s="9"/>
      <c r="BU4135" s="9"/>
      <c r="BV4135" s="9"/>
      <c r="BW4135" s="9"/>
      <c r="BX4135" s="9"/>
      <c r="BY4135" s="9"/>
    </row>
    <row r="4136" spans="71:77" x14ac:dyDescent="0.25">
      <c r="BS4136" s="9"/>
      <c r="BT4136" s="9"/>
      <c r="BU4136" s="9"/>
      <c r="BV4136" s="9"/>
      <c r="BW4136" s="9"/>
      <c r="BX4136" s="9"/>
      <c r="BY4136" s="9"/>
    </row>
    <row r="4137" spans="71:77" x14ac:dyDescent="0.25">
      <c r="BS4137" s="9"/>
      <c r="BT4137" s="9"/>
      <c r="BU4137" s="9"/>
      <c r="BV4137" s="9"/>
      <c r="BW4137" s="9"/>
      <c r="BX4137" s="9"/>
      <c r="BY4137" s="9"/>
    </row>
    <row r="4138" spans="71:77" x14ac:dyDescent="0.25">
      <c r="BS4138" s="9"/>
      <c r="BT4138" s="9"/>
      <c r="BU4138" s="9"/>
      <c r="BV4138" s="9"/>
      <c r="BW4138" s="9"/>
      <c r="BX4138" s="9"/>
      <c r="BY4138" s="9"/>
    </row>
    <row r="4139" spans="71:77" x14ac:dyDescent="0.25">
      <c r="BS4139" s="9"/>
      <c r="BT4139" s="9"/>
      <c r="BU4139" s="9"/>
      <c r="BV4139" s="9"/>
      <c r="BW4139" s="9"/>
      <c r="BX4139" s="9"/>
      <c r="BY4139" s="9"/>
    </row>
    <row r="4140" spans="71:77" x14ac:dyDescent="0.25">
      <c r="BS4140" s="9"/>
      <c r="BT4140" s="9"/>
      <c r="BU4140" s="9"/>
      <c r="BV4140" s="9"/>
      <c r="BW4140" s="9"/>
      <c r="BX4140" s="9"/>
      <c r="BY4140" s="9"/>
    </row>
    <row r="4141" spans="71:77" x14ac:dyDescent="0.25">
      <c r="BS4141" s="9"/>
      <c r="BT4141" s="9"/>
      <c r="BU4141" s="9"/>
      <c r="BV4141" s="9"/>
      <c r="BW4141" s="9"/>
      <c r="BX4141" s="9"/>
      <c r="BY4141" s="9"/>
    </row>
    <row r="4142" spans="71:77" x14ac:dyDescent="0.25">
      <c r="BS4142" s="9"/>
      <c r="BT4142" s="9"/>
      <c r="BU4142" s="9"/>
      <c r="BV4142" s="9"/>
      <c r="BW4142" s="9"/>
      <c r="BX4142" s="9"/>
      <c r="BY4142" s="9"/>
    </row>
    <row r="4143" spans="71:77" x14ac:dyDescent="0.25">
      <c r="BS4143" s="9"/>
      <c r="BT4143" s="9"/>
      <c r="BU4143" s="9"/>
      <c r="BV4143" s="9"/>
      <c r="BW4143" s="9"/>
      <c r="BX4143" s="9"/>
      <c r="BY4143" s="9"/>
    </row>
    <row r="4144" spans="71:77" x14ac:dyDescent="0.25">
      <c r="BS4144" s="9"/>
      <c r="BT4144" s="9"/>
      <c r="BU4144" s="9"/>
      <c r="BV4144" s="9"/>
      <c r="BW4144" s="9"/>
      <c r="BX4144" s="9"/>
      <c r="BY4144" s="9"/>
    </row>
    <row r="4145" spans="71:77" x14ac:dyDescent="0.25">
      <c r="BS4145" s="9"/>
      <c r="BT4145" s="9"/>
      <c r="BU4145" s="9"/>
      <c r="BV4145" s="9"/>
      <c r="BW4145" s="9"/>
      <c r="BX4145" s="9"/>
      <c r="BY4145" s="9"/>
    </row>
    <row r="4146" spans="71:77" x14ac:dyDescent="0.25">
      <c r="BS4146" s="9"/>
      <c r="BT4146" s="9"/>
      <c r="BU4146" s="9"/>
      <c r="BV4146" s="9"/>
      <c r="BW4146" s="9"/>
      <c r="BX4146" s="9"/>
      <c r="BY4146" s="9"/>
    </row>
    <row r="4147" spans="71:77" x14ac:dyDescent="0.25">
      <c r="BS4147" s="9"/>
      <c r="BT4147" s="9"/>
      <c r="BU4147" s="9"/>
      <c r="BV4147" s="9"/>
      <c r="BW4147" s="9"/>
      <c r="BX4147" s="9"/>
      <c r="BY4147" s="9"/>
    </row>
    <row r="4148" spans="71:77" x14ac:dyDescent="0.25">
      <c r="BS4148" s="9"/>
      <c r="BT4148" s="9"/>
      <c r="BU4148" s="9"/>
      <c r="BV4148" s="9"/>
      <c r="BW4148" s="9"/>
      <c r="BX4148" s="9"/>
      <c r="BY4148" s="9"/>
    </row>
    <row r="4149" spans="71:77" x14ac:dyDescent="0.25">
      <c r="BS4149" s="9"/>
      <c r="BT4149" s="9"/>
      <c r="BU4149" s="9"/>
      <c r="BV4149" s="9"/>
      <c r="BW4149" s="9"/>
      <c r="BX4149" s="9"/>
      <c r="BY4149" s="9"/>
    </row>
    <row r="4150" spans="71:77" x14ac:dyDescent="0.25">
      <c r="BS4150" s="9"/>
      <c r="BT4150" s="9"/>
      <c r="BU4150" s="9"/>
      <c r="BV4150" s="9"/>
      <c r="BW4150" s="9"/>
      <c r="BX4150" s="9"/>
      <c r="BY4150" s="9"/>
    </row>
    <row r="4151" spans="71:77" x14ac:dyDescent="0.25">
      <c r="BS4151" s="9"/>
      <c r="BT4151" s="9"/>
      <c r="BU4151" s="9"/>
      <c r="BV4151" s="9"/>
      <c r="BW4151" s="9"/>
      <c r="BX4151" s="9"/>
      <c r="BY4151" s="9"/>
    </row>
    <row r="4152" spans="71:77" x14ac:dyDescent="0.25">
      <c r="BS4152" s="9"/>
      <c r="BT4152" s="9"/>
      <c r="BU4152" s="9"/>
      <c r="BV4152" s="9"/>
      <c r="BW4152" s="9"/>
      <c r="BX4152" s="9"/>
      <c r="BY4152" s="9"/>
    </row>
    <row r="4153" spans="71:77" x14ac:dyDescent="0.25">
      <c r="BS4153" s="9"/>
      <c r="BT4153" s="9"/>
      <c r="BU4153" s="9"/>
      <c r="BV4153" s="9"/>
      <c r="BW4153" s="9"/>
      <c r="BX4153" s="9"/>
      <c r="BY4153" s="9"/>
    </row>
    <row r="4154" spans="71:77" x14ac:dyDescent="0.25">
      <c r="BS4154" s="9"/>
      <c r="BT4154" s="9"/>
      <c r="BU4154" s="9"/>
      <c r="BV4154" s="9"/>
      <c r="BW4154" s="9"/>
      <c r="BX4154" s="9"/>
      <c r="BY4154" s="9"/>
    </row>
    <row r="4155" spans="71:77" x14ac:dyDescent="0.25">
      <c r="BS4155" s="9"/>
      <c r="BT4155" s="9"/>
      <c r="BU4155" s="9"/>
      <c r="BV4155" s="9"/>
      <c r="BW4155" s="9"/>
      <c r="BX4155" s="9"/>
      <c r="BY4155" s="9"/>
    </row>
    <row r="4156" spans="71:77" x14ac:dyDescent="0.25">
      <c r="BS4156" s="9"/>
      <c r="BT4156" s="9"/>
      <c r="BU4156" s="9"/>
      <c r="BV4156" s="9"/>
      <c r="BW4156" s="9"/>
      <c r="BX4156" s="9"/>
      <c r="BY4156" s="9"/>
    </row>
    <row r="4157" spans="71:77" x14ac:dyDescent="0.25">
      <c r="BS4157" s="9"/>
      <c r="BT4157" s="9"/>
      <c r="BU4157" s="9"/>
      <c r="BV4157" s="9"/>
      <c r="BW4157" s="9"/>
      <c r="BX4157" s="9"/>
      <c r="BY4157" s="9"/>
    </row>
  </sheetData>
  <sheetCalcPr fullCalcOnLoad="1"/>
  <customSheetViews>
    <customSheetView guid="{AE45B011-2060-11D3-BF3F-0008C7526F0C}" showRuler="0">
      <pane xSplit="1" ySplit="5" topLeftCell="B6" activePane="bottomRight" state="frozen"/>
      <selection pane="bottomRight" activeCell="B16" sqref="B16"/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F917"/>
  <sheetViews>
    <sheetView workbookViewId="0">
      <pane xSplit="1" ySplit="5" topLeftCell="DD820" activePane="bottomRight" state="frozen"/>
      <selection pane="topRight" activeCell="B1" sqref="B1"/>
      <selection pane="bottomLeft" activeCell="A4" sqref="A4"/>
      <selection pane="bottomRight" activeCell="DG841" sqref="DG841"/>
    </sheetView>
  </sheetViews>
  <sheetFormatPr defaultColWidth="9.109375" defaultRowHeight="13.2" x14ac:dyDescent="0.25"/>
  <cols>
    <col min="1" max="16384" width="9.109375" style="1"/>
  </cols>
  <sheetData>
    <row r="1" spans="1:110" x14ac:dyDescent="0.25">
      <c r="B1" s="1" t="s">
        <v>53</v>
      </c>
      <c r="C1" s="1" t="s">
        <v>62</v>
      </c>
      <c r="D1" s="1" t="s">
        <v>54</v>
      </c>
      <c r="E1" s="1" t="s">
        <v>58</v>
      </c>
      <c r="F1" s="1" t="s">
        <v>59</v>
      </c>
      <c r="G1" s="1" t="s">
        <v>56</v>
      </c>
      <c r="H1" s="1" t="s">
        <v>55</v>
      </c>
      <c r="I1" s="1" t="s">
        <v>60</v>
      </c>
      <c r="J1" s="1" t="s">
        <v>65</v>
      </c>
      <c r="K1" s="1" t="s">
        <v>61</v>
      </c>
      <c r="L1" s="1" t="s">
        <v>64</v>
      </c>
      <c r="M1" s="1" t="s">
        <v>63</v>
      </c>
      <c r="N1" s="1" t="s">
        <v>57</v>
      </c>
      <c r="O1" s="1" t="s">
        <v>159</v>
      </c>
      <c r="R1" s="1" t="s">
        <v>66</v>
      </c>
      <c r="S1" s="1" t="s">
        <v>75</v>
      </c>
      <c r="T1" s="1" t="s">
        <v>67</v>
      </c>
      <c r="U1" s="1" t="s">
        <v>71</v>
      </c>
      <c r="V1" s="1" t="s">
        <v>72</v>
      </c>
      <c r="W1" s="1" t="s">
        <v>69</v>
      </c>
      <c r="X1" s="1" t="s">
        <v>68</v>
      </c>
      <c r="Y1" s="1" t="s">
        <v>73</v>
      </c>
      <c r="Z1" s="1" t="s">
        <v>78</v>
      </c>
      <c r="AA1" s="1" t="s">
        <v>74</v>
      </c>
      <c r="AB1" s="1" t="s">
        <v>77</v>
      </c>
      <c r="AC1" s="1" t="s">
        <v>76</v>
      </c>
      <c r="AD1" s="1" t="s">
        <v>70</v>
      </c>
      <c r="AE1" s="1" t="s">
        <v>160</v>
      </c>
      <c r="AH1" s="1" t="s">
        <v>79</v>
      </c>
      <c r="AI1" s="1" t="s">
        <v>88</v>
      </c>
      <c r="AJ1" s="1" t="s">
        <v>80</v>
      </c>
      <c r="AK1" s="1" t="s">
        <v>84</v>
      </c>
      <c r="AL1" s="1" t="s">
        <v>85</v>
      </c>
      <c r="AM1" s="1" t="s">
        <v>82</v>
      </c>
      <c r="AN1" s="1" t="s">
        <v>81</v>
      </c>
      <c r="AO1" s="1" t="s">
        <v>86</v>
      </c>
      <c r="AP1" s="1" t="s">
        <v>91</v>
      </c>
      <c r="AQ1" s="1" t="s">
        <v>87</v>
      </c>
      <c r="AR1" s="1" t="s">
        <v>90</v>
      </c>
      <c r="AS1" s="1" t="s">
        <v>89</v>
      </c>
      <c r="AT1" s="1" t="s">
        <v>83</v>
      </c>
      <c r="AU1" s="1" t="s">
        <v>162</v>
      </c>
      <c r="AX1" s="1" t="s">
        <v>92</v>
      </c>
      <c r="AY1" s="1" t="s">
        <v>101</v>
      </c>
      <c r="AZ1" s="1" t="s">
        <v>93</v>
      </c>
      <c r="BA1" s="1" t="s">
        <v>97</v>
      </c>
      <c r="BB1" s="1" t="s">
        <v>98</v>
      </c>
      <c r="BC1" s="1" t="s">
        <v>95</v>
      </c>
      <c r="BD1" s="1" t="s">
        <v>94</v>
      </c>
      <c r="BE1" s="1" t="s">
        <v>99</v>
      </c>
      <c r="BF1" s="1" t="s">
        <v>104</v>
      </c>
      <c r="BG1" s="1" t="s">
        <v>100</v>
      </c>
      <c r="BH1" s="1" t="s">
        <v>103</v>
      </c>
      <c r="BI1" s="1" t="s">
        <v>102</v>
      </c>
      <c r="BJ1" s="1" t="s">
        <v>96</v>
      </c>
      <c r="BK1" s="1" t="s">
        <v>163</v>
      </c>
      <c r="BN1" s="1" t="s">
        <v>105</v>
      </c>
      <c r="BO1" s="1" t="s">
        <v>114</v>
      </c>
      <c r="BP1" s="1" t="s">
        <v>106</v>
      </c>
      <c r="BQ1" s="1" t="s">
        <v>110</v>
      </c>
      <c r="BR1" s="1" t="s">
        <v>111</v>
      </c>
      <c r="BS1" s="1" t="s">
        <v>108</v>
      </c>
      <c r="BT1" s="1" t="s">
        <v>107</v>
      </c>
      <c r="BU1" s="1" t="s">
        <v>112</v>
      </c>
      <c r="BV1" s="1" t="s">
        <v>117</v>
      </c>
      <c r="BW1" s="1" t="s">
        <v>113</v>
      </c>
      <c r="BX1" s="1" t="s">
        <v>116</v>
      </c>
      <c r="BY1" s="1" t="s">
        <v>115</v>
      </c>
      <c r="BZ1" s="1" t="s">
        <v>109</v>
      </c>
      <c r="CA1" s="1" t="s">
        <v>164</v>
      </c>
      <c r="CC1" s="1" t="s">
        <v>118</v>
      </c>
      <c r="CD1" s="1" t="s">
        <v>127</v>
      </c>
      <c r="CE1" s="1" t="s">
        <v>119</v>
      </c>
      <c r="CF1" s="1" t="s">
        <v>123</v>
      </c>
      <c r="CG1" s="1" t="s">
        <v>124</v>
      </c>
      <c r="CH1" s="1" t="s">
        <v>121</v>
      </c>
      <c r="CI1" s="1" t="s">
        <v>120</v>
      </c>
      <c r="CJ1" s="1" t="s">
        <v>125</v>
      </c>
      <c r="CK1" s="1" t="s">
        <v>130</v>
      </c>
      <c r="CL1" s="1" t="s">
        <v>126</v>
      </c>
      <c r="CM1" s="1" t="s">
        <v>129</v>
      </c>
      <c r="CN1" s="1" t="s">
        <v>128</v>
      </c>
      <c r="CO1" s="1" t="s">
        <v>122</v>
      </c>
      <c r="CP1" s="1" t="s">
        <v>161</v>
      </c>
      <c r="CR1" s="1" t="s">
        <v>131</v>
      </c>
      <c r="CS1" s="1" t="s">
        <v>140</v>
      </c>
      <c r="CT1" s="1" t="s">
        <v>132</v>
      </c>
      <c r="CU1" s="1" t="s">
        <v>136</v>
      </c>
      <c r="CV1" s="1" t="s">
        <v>137</v>
      </c>
      <c r="CW1" s="1" t="s">
        <v>134</v>
      </c>
      <c r="CX1" s="1" t="s">
        <v>133</v>
      </c>
      <c r="CY1" s="1" t="s">
        <v>138</v>
      </c>
      <c r="CZ1" s="1" t="s">
        <v>143</v>
      </c>
      <c r="DA1" s="1" t="s">
        <v>139</v>
      </c>
      <c r="DB1" s="1" t="s">
        <v>142</v>
      </c>
      <c r="DC1" s="1" t="s">
        <v>141</v>
      </c>
      <c r="DD1" s="1" t="s">
        <v>135</v>
      </c>
      <c r="DE1" s="1" t="s">
        <v>165</v>
      </c>
    </row>
    <row r="2" spans="1:110" x14ac:dyDescent="0.25">
      <c r="B2" s="1" t="s">
        <v>18</v>
      </c>
      <c r="R2" s="1" t="s">
        <v>15</v>
      </c>
      <c r="AH2" s="1" t="s">
        <v>19</v>
      </c>
      <c r="AX2" s="1" t="s">
        <v>20</v>
      </c>
      <c r="BN2" s="1" t="s">
        <v>21</v>
      </c>
      <c r="CC2" s="1" t="s">
        <v>26</v>
      </c>
      <c r="CR2" s="1" t="s">
        <v>29</v>
      </c>
      <c r="CS2" s="1">
        <v>12</v>
      </c>
    </row>
    <row r="3" spans="1:110" x14ac:dyDescent="0.25">
      <c r="B3" s="1">
        <v>2</v>
      </c>
      <c r="C3" s="1">
        <f>B3+1</f>
        <v>3</v>
      </c>
      <c r="D3" s="1">
        <f t="shared" ref="D3:BO3" si="0">C3+1</f>
        <v>4</v>
      </c>
      <c r="E3" s="1">
        <f t="shared" si="0"/>
        <v>5</v>
      </c>
      <c r="F3" s="1">
        <f t="shared" si="0"/>
        <v>6</v>
      </c>
      <c r="G3" s="1">
        <f t="shared" si="0"/>
        <v>7</v>
      </c>
      <c r="H3" s="1">
        <f t="shared" si="0"/>
        <v>8</v>
      </c>
      <c r="I3" s="1">
        <f t="shared" si="0"/>
        <v>9</v>
      </c>
      <c r="J3" s="1">
        <f t="shared" si="0"/>
        <v>10</v>
      </c>
      <c r="K3" s="1">
        <f t="shared" si="0"/>
        <v>11</v>
      </c>
      <c r="L3" s="1">
        <f t="shared" si="0"/>
        <v>12</v>
      </c>
      <c r="M3" s="1">
        <f t="shared" si="0"/>
        <v>13</v>
      </c>
      <c r="N3" s="1">
        <f t="shared" si="0"/>
        <v>14</v>
      </c>
      <c r="O3" s="1">
        <f t="shared" si="0"/>
        <v>15</v>
      </c>
      <c r="P3" s="1">
        <f t="shared" si="0"/>
        <v>16</v>
      </c>
      <c r="Q3" s="1">
        <f t="shared" si="0"/>
        <v>17</v>
      </c>
      <c r="R3" s="1">
        <f t="shared" si="0"/>
        <v>18</v>
      </c>
      <c r="S3" s="1">
        <f t="shared" si="0"/>
        <v>19</v>
      </c>
      <c r="T3" s="1">
        <f t="shared" si="0"/>
        <v>20</v>
      </c>
      <c r="U3" s="1">
        <f t="shared" si="0"/>
        <v>21</v>
      </c>
      <c r="V3" s="1">
        <f t="shared" si="0"/>
        <v>22</v>
      </c>
      <c r="W3" s="1">
        <f t="shared" si="0"/>
        <v>23</v>
      </c>
      <c r="X3" s="1">
        <f t="shared" si="0"/>
        <v>24</v>
      </c>
      <c r="Y3" s="1">
        <f t="shared" si="0"/>
        <v>25</v>
      </c>
      <c r="Z3" s="1">
        <f t="shared" si="0"/>
        <v>26</v>
      </c>
      <c r="AA3" s="1">
        <f t="shared" si="0"/>
        <v>27</v>
      </c>
      <c r="AB3" s="1">
        <f t="shared" si="0"/>
        <v>28</v>
      </c>
      <c r="AC3" s="1">
        <f t="shared" si="0"/>
        <v>29</v>
      </c>
      <c r="AD3" s="1">
        <f t="shared" si="0"/>
        <v>30</v>
      </c>
      <c r="AE3" s="1">
        <f t="shared" si="0"/>
        <v>31</v>
      </c>
      <c r="AF3" s="1">
        <f t="shared" si="0"/>
        <v>32</v>
      </c>
      <c r="AG3" s="1">
        <f t="shared" si="0"/>
        <v>33</v>
      </c>
      <c r="AH3" s="1">
        <f t="shared" si="0"/>
        <v>34</v>
      </c>
      <c r="AI3" s="1">
        <f t="shared" si="0"/>
        <v>35</v>
      </c>
      <c r="AJ3" s="1">
        <f t="shared" si="0"/>
        <v>36</v>
      </c>
      <c r="AK3" s="1">
        <f t="shared" si="0"/>
        <v>37</v>
      </c>
      <c r="AL3" s="1">
        <f t="shared" si="0"/>
        <v>38</v>
      </c>
      <c r="AM3" s="1">
        <f t="shared" si="0"/>
        <v>39</v>
      </c>
      <c r="AN3" s="1">
        <f t="shared" si="0"/>
        <v>40</v>
      </c>
      <c r="AO3" s="1">
        <f t="shared" si="0"/>
        <v>41</v>
      </c>
      <c r="AP3" s="1">
        <f t="shared" si="0"/>
        <v>42</v>
      </c>
      <c r="AQ3" s="1">
        <f t="shared" si="0"/>
        <v>43</v>
      </c>
      <c r="AR3" s="1">
        <f t="shared" si="0"/>
        <v>44</v>
      </c>
      <c r="AS3" s="1">
        <f t="shared" si="0"/>
        <v>45</v>
      </c>
      <c r="AT3" s="1">
        <f t="shared" si="0"/>
        <v>46</v>
      </c>
      <c r="AU3" s="1">
        <f t="shared" si="0"/>
        <v>47</v>
      </c>
      <c r="AV3" s="1">
        <f t="shared" si="0"/>
        <v>48</v>
      </c>
      <c r="AW3" s="1">
        <f t="shared" si="0"/>
        <v>49</v>
      </c>
      <c r="AX3" s="1">
        <f t="shared" si="0"/>
        <v>50</v>
      </c>
      <c r="AY3" s="1">
        <f t="shared" si="0"/>
        <v>51</v>
      </c>
      <c r="AZ3" s="1">
        <f t="shared" si="0"/>
        <v>52</v>
      </c>
      <c r="BA3" s="1">
        <f t="shared" si="0"/>
        <v>53</v>
      </c>
      <c r="BB3" s="1">
        <f t="shared" si="0"/>
        <v>54</v>
      </c>
      <c r="BC3" s="1">
        <f t="shared" si="0"/>
        <v>55</v>
      </c>
      <c r="BD3" s="1">
        <f t="shared" si="0"/>
        <v>56</v>
      </c>
      <c r="BE3" s="1">
        <f t="shared" si="0"/>
        <v>57</v>
      </c>
      <c r="BF3" s="1">
        <f t="shared" si="0"/>
        <v>58</v>
      </c>
      <c r="BG3" s="1">
        <f t="shared" si="0"/>
        <v>59</v>
      </c>
      <c r="BH3" s="1">
        <f t="shared" si="0"/>
        <v>60</v>
      </c>
      <c r="BI3" s="1">
        <f t="shared" si="0"/>
        <v>61</v>
      </c>
      <c r="BJ3" s="1">
        <f t="shared" si="0"/>
        <v>62</v>
      </c>
      <c r="BK3" s="1">
        <f t="shared" si="0"/>
        <v>63</v>
      </c>
      <c r="BL3" s="1">
        <f t="shared" si="0"/>
        <v>64</v>
      </c>
      <c r="BM3" s="1">
        <f t="shared" si="0"/>
        <v>65</v>
      </c>
      <c r="BN3" s="1">
        <f t="shared" si="0"/>
        <v>66</v>
      </c>
      <c r="BO3" s="1">
        <f t="shared" si="0"/>
        <v>67</v>
      </c>
      <c r="BP3" s="1">
        <f t="shared" ref="BP3:DF3" si="1">BO3+1</f>
        <v>68</v>
      </c>
      <c r="BQ3" s="1">
        <f t="shared" si="1"/>
        <v>69</v>
      </c>
      <c r="BR3" s="1">
        <f t="shared" si="1"/>
        <v>70</v>
      </c>
      <c r="BS3" s="1">
        <f t="shared" si="1"/>
        <v>71</v>
      </c>
      <c r="BT3" s="1">
        <f t="shared" si="1"/>
        <v>72</v>
      </c>
      <c r="BU3" s="1">
        <f t="shared" si="1"/>
        <v>73</v>
      </c>
      <c r="BV3" s="1">
        <f t="shared" si="1"/>
        <v>74</v>
      </c>
      <c r="BW3" s="1">
        <f t="shared" si="1"/>
        <v>75</v>
      </c>
      <c r="BX3" s="1">
        <f t="shared" si="1"/>
        <v>76</v>
      </c>
      <c r="BY3" s="1">
        <f t="shared" si="1"/>
        <v>77</v>
      </c>
      <c r="BZ3" s="1">
        <f t="shared" si="1"/>
        <v>78</v>
      </c>
      <c r="CA3" s="1">
        <f t="shared" si="1"/>
        <v>79</v>
      </c>
      <c r="CB3" s="1">
        <f t="shared" si="1"/>
        <v>80</v>
      </c>
      <c r="CC3" s="1">
        <f t="shared" si="1"/>
        <v>81</v>
      </c>
      <c r="CD3" s="1">
        <f t="shared" si="1"/>
        <v>82</v>
      </c>
      <c r="CE3" s="1">
        <f t="shared" si="1"/>
        <v>83</v>
      </c>
      <c r="CF3" s="1">
        <f t="shared" si="1"/>
        <v>84</v>
      </c>
      <c r="CG3" s="1">
        <f t="shared" si="1"/>
        <v>85</v>
      </c>
      <c r="CH3" s="1">
        <f t="shared" si="1"/>
        <v>86</v>
      </c>
      <c r="CI3" s="1">
        <f t="shared" si="1"/>
        <v>87</v>
      </c>
      <c r="CJ3" s="1">
        <f t="shared" si="1"/>
        <v>88</v>
      </c>
      <c r="CK3" s="1">
        <f t="shared" si="1"/>
        <v>89</v>
      </c>
      <c r="CL3" s="1">
        <f t="shared" si="1"/>
        <v>90</v>
      </c>
      <c r="CM3" s="1">
        <f t="shared" si="1"/>
        <v>91</v>
      </c>
      <c r="CN3" s="1">
        <f t="shared" si="1"/>
        <v>92</v>
      </c>
      <c r="CO3" s="1">
        <f t="shared" si="1"/>
        <v>93</v>
      </c>
      <c r="CP3" s="1">
        <f t="shared" si="1"/>
        <v>94</v>
      </c>
      <c r="CQ3" s="1">
        <f t="shared" si="1"/>
        <v>95</v>
      </c>
      <c r="CR3" s="1">
        <f t="shared" si="1"/>
        <v>96</v>
      </c>
      <c r="CS3" s="1">
        <f t="shared" si="1"/>
        <v>97</v>
      </c>
      <c r="CT3" s="1">
        <f t="shared" si="1"/>
        <v>98</v>
      </c>
      <c r="CU3" s="1">
        <f t="shared" si="1"/>
        <v>99</v>
      </c>
      <c r="CV3" s="1">
        <f t="shared" si="1"/>
        <v>100</v>
      </c>
      <c r="CW3" s="1">
        <f t="shared" si="1"/>
        <v>101</v>
      </c>
      <c r="CX3" s="1">
        <f t="shared" si="1"/>
        <v>102</v>
      </c>
      <c r="CY3" s="1">
        <f t="shared" si="1"/>
        <v>103</v>
      </c>
      <c r="CZ3" s="1">
        <f t="shared" si="1"/>
        <v>104</v>
      </c>
      <c r="DA3" s="1">
        <f t="shared" si="1"/>
        <v>105</v>
      </c>
      <c r="DB3" s="1">
        <f t="shared" si="1"/>
        <v>106</v>
      </c>
      <c r="DC3" s="1">
        <f t="shared" si="1"/>
        <v>107</v>
      </c>
      <c r="DD3" s="1">
        <f t="shared" si="1"/>
        <v>108</v>
      </c>
      <c r="DE3" s="1">
        <f t="shared" si="1"/>
        <v>109</v>
      </c>
      <c r="DF3" s="1">
        <f t="shared" si="1"/>
        <v>110</v>
      </c>
    </row>
    <row r="4" spans="1:110" x14ac:dyDescent="0.25">
      <c r="B4" s="2" t="s">
        <v>3</v>
      </c>
      <c r="C4" s="3" t="s">
        <v>37</v>
      </c>
      <c r="D4" s="3" t="s">
        <v>39</v>
      </c>
      <c r="E4" s="3" t="s">
        <v>38</v>
      </c>
      <c r="F4" s="3" t="s">
        <v>36</v>
      </c>
      <c r="G4" s="3" t="s">
        <v>31</v>
      </c>
      <c r="H4" s="3" t="s">
        <v>7</v>
      </c>
      <c r="I4" s="3" t="s">
        <v>12</v>
      </c>
      <c r="J4" s="3" t="s">
        <v>24</v>
      </c>
      <c r="K4" s="3" t="s">
        <v>27</v>
      </c>
      <c r="L4" s="3" t="s">
        <v>30</v>
      </c>
      <c r="M4" s="3" t="s">
        <v>28</v>
      </c>
      <c r="N4" s="3" t="s">
        <v>9</v>
      </c>
      <c r="O4" s="3" t="s">
        <v>35</v>
      </c>
      <c r="P4" s="3"/>
      <c r="R4" s="2" t="s">
        <v>3</v>
      </c>
      <c r="S4" s="3" t="s">
        <v>37</v>
      </c>
      <c r="T4" s="3" t="s">
        <v>39</v>
      </c>
      <c r="U4" s="3" t="s">
        <v>38</v>
      </c>
      <c r="V4" s="3" t="s">
        <v>36</v>
      </c>
      <c r="W4" s="3" t="s">
        <v>31</v>
      </c>
      <c r="X4" s="3" t="s">
        <v>7</v>
      </c>
      <c r="Y4" s="3" t="s">
        <v>12</v>
      </c>
      <c r="Z4" s="3" t="s">
        <v>24</v>
      </c>
      <c r="AA4" s="3" t="s">
        <v>27</v>
      </c>
      <c r="AB4" s="3" t="s">
        <v>30</v>
      </c>
      <c r="AC4" s="3" t="s">
        <v>28</v>
      </c>
      <c r="AD4" s="3" t="s">
        <v>9</v>
      </c>
      <c r="AE4" s="3" t="s">
        <v>35</v>
      </c>
      <c r="AF4" s="3"/>
      <c r="AH4" s="2" t="s">
        <v>3</v>
      </c>
      <c r="AI4" s="3" t="s">
        <v>37</v>
      </c>
      <c r="AJ4" s="3" t="s">
        <v>39</v>
      </c>
      <c r="AK4" s="3" t="s">
        <v>38</v>
      </c>
      <c r="AL4" s="3" t="s">
        <v>36</v>
      </c>
      <c r="AM4" s="3" t="s">
        <v>31</v>
      </c>
      <c r="AN4" s="3" t="s">
        <v>7</v>
      </c>
      <c r="AO4" s="3" t="s">
        <v>12</v>
      </c>
      <c r="AP4" s="3" t="s">
        <v>24</v>
      </c>
      <c r="AQ4" s="3" t="s">
        <v>27</v>
      </c>
      <c r="AR4" s="3" t="s">
        <v>30</v>
      </c>
      <c r="AS4" s="3" t="s">
        <v>28</v>
      </c>
      <c r="AT4" s="3" t="s">
        <v>9</v>
      </c>
      <c r="AU4" s="3" t="s">
        <v>35</v>
      </c>
      <c r="AV4" s="3"/>
      <c r="AX4" s="2" t="s">
        <v>3</v>
      </c>
      <c r="AY4" s="3" t="s">
        <v>37</v>
      </c>
      <c r="AZ4" s="3" t="s">
        <v>39</v>
      </c>
      <c r="BA4" s="3" t="s">
        <v>38</v>
      </c>
      <c r="BB4" s="3" t="s">
        <v>36</v>
      </c>
      <c r="BC4" s="3" t="s">
        <v>31</v>
      </c>
      <c r="BD4" s="3" t="s">
        <v>7</v>
      </c>
      <c r="BE4" s="3" t="s">
        <v>12</v>
      </c>
      <c r="BF4" s="3" t="s">
        <v>24</v>
      </c>
      <c r="BG4" s="3" t="s">
        <v>27</v>
      </c>
      <c r="BH4" s="3" t="s">
        <v>30</v>
      </c>
      <c r="BI4" s="3" t="s">
        <v>28</v>
      </c>
      <c r="BJ4" s="3" t="s">
        <v>9</v>
      </c>
      <c r="BK4" s="3" t="s">
        <v>35</v>
      </c>
      <c r="BL4" s="3"/>
      <c r="BN4" s="2" t="s">
        <v>3</v>
      </c>
      <c r="BO4" s="3" t="s">
        <v>37</v>
      </c>
      <c r="BP4" s="3" t="s">
        <v>39</v>
      </c>
      <c r="BQ4" s="3" t="s">
        <v>38</v>
      </c>
      <c r="BR4" s="3" t="s">
        <v>36</v>
      </c>
      <c r="BS4" s="3" t="s">
        <v>31</v>
      </c>
      <c r="BT4" s="3" t="s">
        <v>7</v>
      </c>
      <c r="BU4" s="3" t="s">
        <v>12</v>
      </c>
      <c r="BV4" s="3" t="s">
        <v>24</v>
      </c>
      <c r="BW4" s="3" t="s">
        <v>27</v>
      </c>
      <c r="BX4" s="3" t="s">
        <v>30</v>
      </c>
      <c r="BY4" s="3" t="s">
        <v>28</v>
      </c>
      <c r="BZ4" s="3" t="s">
        <v>9</v>
      </c>
      <c r="CA4" s="3" t="s">
        <v>35</v>
      </c>
      <c r="CB4" s="3"/>
      <c r="CC4" s="2" t="s">
        <v>3</v>
      </c>
      <c r="CD4" s="3" t="s">
        <v>37</v>
      </c>
      <c r="CE4" s="3" t="s">
        <v>39</v>
      </c>
      <c r="CF4" s="3" t="s">
        <v>38</v>
      </c>
      <c r="CG4" s="3" t="s">
        <v>36</v>
      </c>
      <c r="CH4" s="3" t="s">
        <v>31</v>
      </c>
      <c r="CI4" s="3" t="s">
        <v>7</v>
      </c>
      <c r="CJ4" s="3" t="s">
        <v>12</v>
      </c>
      <c r="CK4" s="3" t="s">
        <v>24</v>
      </c>
      <c r="CL4" s="3" t="s">
        <v>27</v>
      </c>
      <c r="CM4" s="3" t="s">
        <v>30</v>
      </c>
      <c r="CN4" s="3" t="s">
        <v>28</v>
      </c>
      <c r="CO4" s="3" t="s">
        <v>9</v>
      </c>
      <c r="CP4" s="3" t="s">
        <v>35</v>
      </c>
      <c r="CR4" s="2" t="s">
        <v>3</v>
      </c>
      <c r="CS4" s="3" t="s">
        <v>37</v>
      </c>
      <c r="CT4" s="3" t="s">
        <v>39</v>
      </c>
      <c r="CU4" s="3" t="s">
        <v>38</v>
      </c>
      <c r="CV4" s="3" t="s">
        <v>36</v>
      </c>
      <c r="CW4" s="3" t="s">
        <v>31</v>
      </c>
      <c r="CX4" s="3" t="s">
        <v>7</v>
      </c>
      <c r="CY4" s="3" t="s">
        <v>12</v>
      </c>
      <c r="CZ4" s="3" t="s">
        <v>24</v>
      </c>
      <c r="DA4" s="3" t="s">
        <v>27</v>
      </c>
      <c r="DB4" s="3" t="s">
        <v>30</v>
      </c>
      <c r="DC4" s="3" t="s">
        <v>28</v>
      </c>
      <c r="DD4" s="3" t="s">
        <v>9</v>
      </c>
      <c r="DE4" s="3" t="s">
        <v>35</v>
      </c>
    </row>
    <row r="5" spans="1:110" x14ac:dyDescent="0.25">
      <c r="B5" s="2"/>
      <c r="C5" s="3"/>
      <c r="D5" s="3"/>
      <c r="E5" s="3"/>
      <c r="F5" s="3"/>
      <c r="G5" s="3"/>
      <c r="H5" s="3"/>
      <c r="I5" s="3"/>
      <c r="J5" s="6"/>
      <c r="K5" s="3"/>
      <c r="L5" s="7"/>
      <c r="M5" s="3"/>
      <c r="N5" s="3"/>
      <c r="O5" s="3"/>
      <c r="P5" s="3"/>
      <c r="Q5" s="3"/>
      <c r="R5" s="2"/>
      <c r="S5" s="3"/>
      <c r="T5" s="3"/>
      <c r="U5" s="3"/>
      <c r="V5" s="3"/>
      <c r="W5" s="3"/>
      <c r="X5" s="3"/>
      <c r="Y5" s="3"/>
      <c r="Z5" s="6"/>
      <c r="AA5" s="3"/>
      <c r="AB5" s="7"/>
      <c r="AC5" s="3"/>
      <c r="AD5" s="3"/>
      <c r="AE5" s="3"/>
      <c r="AF5" s="3"/>
      <c r="AG5" s="3"/>
      <c r="AH5" s="2"/>
      <c r="AI5" s="3"/>
      <c r="AJ5" s="3"/>
      <c r="AK5" s="3"/>
      <c r="AL5" s="3"/>
      <c r="AM5" s="3"/>
      <c r="AN5" s="3"/>
      <c r="AO5" s="3"/>
      <c r="AP5" s="6"/>
      <c r="AQ5" s="3"/>
      <c r="AR5" s="7"/>
      <c r="AS5" s="3"/>
      <c r="AT5" s="3"/>
      <c r="AU5" s="3"/>
      <c r="AV5" s="3"/>
      <c r="AW5" s="3"/>
      <c r="AX5" s="2"/>
      <c r="AY5" s="3"/>
      <c r="AZ5" s="3"/>
      <c r="BA5" s="3"/>
      <c r="BB5" s="3"/>
      <c r="BC5" s="3"/>
      <c r="BD5" s="3"/>
      <c r="BE5" s="3"/>
      <c r="BF5" s="6"/>
      <c r="BG5" s="3"/>
      <c r="BH5" s="7"/>
      <c r="BI5" s="3"/>
      <c r="BJ5" s="3"/>
      <c r="BK5" s="3"/>
      <c r="BL5" s="3"/>
      <c r="BM5" s="3"/>
      <c r="BN5" s="2"/>
      <c r="BO5" s="3"/>
      <c r="BP5" s="3"/>
      <c r="BQ5" s="3"/>
      <c r="BR5" s="3"/>
      <c r="BS5" s="3"/>
      <c r="BT5" s="3"/>
      <c r="BU5" s="3"/>
      <c r="BV5" s="6"/>
      <c r="BW5" s="3"/>
      <c r="BX5" s="7"/>
      <c r="BY5" s="3"/>
      <c r="BZ5" s="3"/>
      <c r="CA5" s="3"/>
      <c r="CB5" s="3"/>
      <c r="CC5" s="2"/>
      <c r="CD5" s="3"/>
      <c r="CE5" s="3"/>
      <c r="CF5" s="3"/>
      <c r="CG5" s="3"/>
      <c r="CH5" s="3"/>
      <c r="CI5" s="3"/>
      <c r="CJ5" s="3"/>
      <c r="CK5" s="6"/>
      <c r="CL5" s="3"/>
      <c r="CM5" s="7"/>
      <c r="CN5" s="3"/>
      <c r="CO5" s="3"/>
      <c r="CP5" s="3"/>
      <c r="CR5" s="2"/>
      <c r="CS5" s="3"/>
      <c r="CT5" s="3"/>
      <c r="CU5" s="3"/>
      <c r="CV5" s="3"/>
      <c r="CW5" s="3"/>
      <c r="CX5" s="3"/>
      <c r="CY5" s="3"/>
      <c r="CZ5" s="6"/>
      <c r="DA5" s="3"/>
      <c r="DB5" s="7"/>
      <c r="DC5" s="3"/>
      <c r="DD5" s="3"/>
    </row>
    <row r="6" spans="1:110" x14ac:dyDescent="0.25">
      <c r="A6" s="4">
        <v>35268</v>
      </c>
      <c r="AH6" s="9">
        <v>2.2040000000000006</v>
      </c>
      <c r="AI6" s="9"/>
      <c r="AJ6" s="9">
        <v>2.4240000000000008</v>
      </c>
      <c r="AK6" s="9">
        <v>1.88</v>
      </c>
      <c r="AL6" s="9">
        <v>1.6640000000000006</v>
      </c>
      <c r="AM6" s="9">
        <v>1.3140000000000007</v>
      </c>
      <c r="AN6" s="9">
        <v>1.9340000000000006</v>
      </c>
      <c r="AO6" s="9">
        <v>2.0640000000000005</v>
      </c>
      <c r="AP6" s="9"/>
      <c r="AQ6" s="9"/>
      <c r="AR6" s="9"/>
      <c r="AS6" s="9"/>
      <c r="AT6" s="9">
        <v>2.0840000000000005</v>
      </c>
      <c r="CP6" s="9"/>
    </row>
    <row r="7" spans="1:110" x14ac:dyDescent="0.25">
      <c r="A7" s="8">
        <v>35269</v>
      </c>
      <c r="AH7" s="9">
        <v>2.3199999999999998</v>
      </c>
      <c r="AI7" s="9"/>
      <c r="AJ7" s="9">
        <v>2.5099999999999998</v>
      </c>
      <c r="AK7" s="9">
        <v>1.915</v>
      </c>
      <c r="AL7" s="9">
        <v>1.68</v>
      </c>
      <c r="AM7" s="9">
        <v>1.43</v>
      </c>
      <c r="AN7" s="9">
        <v>1.96</v>
      </c>
      <c r="AO7" s="9">
        <v>2.11</v>
      </c>
      <c r="AP7" s="9"/>
      <c r="AQ7" s="9"/>
      <c r="AR7" s="9"/>
      <c r="AS7" s="9"/>
      <c r="AT7" s="9">
        <v>2.1</v>
      </c>
      <c r="CP7" s="9"/>
    </row>
    <row r="8" spans="1:110" x14ac:dyDescent="0.25">
      <c r="A8" s="8">
        <v>35270</v>
      </c>
      <c r="AH8" s="9">
        <v>2.29</v>
      </c>
      <c r="AI8" s="9"/>
      <c r="AJ8" s="9">
        <v>2.4750000000000001</v>
      </c>
      <c r="AK8" s="9">
        <v>1.93</v>
      </c>
      <c r="AL8" s="9">
        <v>1.72</v>
      </c>
      <c r="AM8" s="9">
        <v>1.45</v>
      </c>
      <c r="AN8" s="9">
        <v>1.98</v>
      </c>
      <c r="AO8" s="9">
        <v>2.11</v>
      </c>
      <c r="AP8" s="9"/>
      <c r="AQ8" s="9"/>
      <c r="AR8" s="9"/>
      <c r="AS8" s="9"/>
      <c r="AT8" s="9">
        <v>2.12</v>
      </c>
      <c r="CP8" s="9"/>
    </row>
    <row r="9" spans="1:110" x14ac:dyDescent="0.25">
      <c r="A9" s="8">
        <v>35271</v>
      </c>
      <c r="AH9" s="9">
        <v>2.2599999999999998</v>
      </c>
      <c r="AI9" s="9"/>
      <c r="AJ9" s="9">
        <v>2.44</v>
      </c>
      <c r="AK9" s="9">
        <v>1.93</v>
      </c>
      <c r="AL9" s="9">
        <v>1.74</v>
      </c>
      <c r="AM9" s="9">
        <v>1.49</v>
      </c>
      <c r="AN9" s="9">
        <v>1.98</v>
      </c>
      <c r="AO9" s="9">
        <v>2.11</v>
      </c>
      <c r="AP9" s="9"/>
      <c r="AQ9" s="9"/>
      <c r="AR9" s="9"/>
      <c r="AS9" s="9"/>
      <c r="AT9" s="9">
        <v>2.0699999999999998</v>
      </c>
      <c r="CP9" s="9"/>
    </row>
    <row r="10" spans="1:110" x14ac:dyDescent="0.25">
      <c r="A10" s="8">
        <v>35272</v>
      </c>
      <c r="AH10" s="9">
        <v>2.23</v>
      </c>
      <c r="AI10" s="9"/>
      <c r="AJ10" s="9">
        <v>2.42</v>
      </c>
      <c r="AK10" s="9">
        <v>1.92</v>
      </c>
      <c r="AL10" s="9">
        <v>1.72</v>
      </c>
      <c r="AM10" s="9">
        <v>1.48</v>
      </c>
      <c r="AN10" s="9">
        <v>1.9750000000000001</v>
      </c>
      <c r="AO10" s="9">
        <v>2.08</v>
      </c>
      <c r="AP10" s="9"/>
      <c r="AQ10" s="9"/>
      <c r="AR10" s="9"/>
      <c r="AS10" s="9"/>
      <c r="AT10" s="9">
        <v>2.0099999999999998</v>
      </c>
      <c r="CP10" s="9"/>
    </row>
    <row r="11" spans="1:110" x14ac:dyDescent="0.25">
      <c r="A11" s="8">
        <v>35275</v>
      </c>
      <c r="AH11" s="9">
        <v>2.15</v>
      </c>
      <c r="AI11" s="9"/>
      <c r="AJ11" s="9">
        <v>2.33</v>
      </c>
      <c r="AK11" s="9">
        <v>1.86</v>
      </c>
      <c r="AL11" s="9">
        <v>1.6</v>
      </c>
      <c r="AM11" s="9">
        <v>1.46</v>
      </c>
      <c r="AN11" s="9">
        <v>1.91</v>
      </c>
      <c r="AO11" s="9">
        <v>2.02</v>
      </c>
      <c r="AP11" s="9"/>
      <c r="AQ11" s="9"/>
      <c r="AR11" s="9"/>
      <c r="AS11" s="9"/>
      <c r="AT11" s="9">
        <v>2</v>
      </c>
      <c r="CP11" s="9"/>
    </row>
    <row r="12" spans="1:110" x14ac:dyDescent="0.25">
      <c r="A12" s="8">
        <v>35276</v>
      </c>
      <c r="AH12" s="9">
        <v>2.2000000000000002</v>
      </c>
      <c r="AI12" s="9"/>
      <c r="AJ12" s="9">
        <v>2.39</v>
      </c>
      <c r="AK12" s="9">
        <v>1.88</v>
      </c>
      <c r="AL12" s="9">
        <v>1.62</v>
      </c>
      <c r="AM12" s="9">
        <v>1.49</v>
      </c>
      <c r="AN12" s="9">
        <v>1.93</v>
      </c>
      <c r="AO12" s="9">
        <v>2.06</v>
      </c>
      <c r="AP12" s="9"/>
      <c r="AQ12" s="9"/>
      <c r="AR12" s="9"/>
      <c r="AS12" s="9"/>
      <c r="AT12" s="9">
        <v>1.98</v>
      </c>
      <c r="CP12" s="9"/>
    </row>
    <row r="13" spans="1:110" x14ac:dyDescent="0.25">
      <c r="A13" s="8">
        <v>35277</v>
      </c>
      <c r="AH13" s="9">
        <v>2.2348000000000008</v>
      </c>
      <c r="AI13" s="9"/>
      <c r="AJ13" s="9">
        <v>2.4248000000000007</v>
      </c>
      <c r="AK13" s="9">
        <v>1.9048000000000007</v>
      </c>
      <c r="AL13" s="9">
        <v>1.7048000000000008</v>
      </c>
      <c r="AM13" s="9">
        <v>1.4848000000000008</v>
      </c>
      <c r="AN13" s="9">
        <v>1.9848000000000008</v>
      </c>
      <c r="AO13" s="9">
        <v>2.0848000000000009</v>
      </c>
      <c r="AP13" s="9"/>
      <c r="AQ13" s="9"/>
      <c r="AR13" s="9"/>
      <c r="AS13" s="9"/>
      <c r="AT13" s="9">
        <v>2.0048000000000008</v>
      </c>
      <c r="CP13" s="9"/>
    </row>
    <row r="14" spans="1:110" x14ac:dyDescent="0.25">
      <c r="A14" s="8">
        <v>35278</v>
      </c>
      <c r="AH14" s="9">
        <v>2.3422000000000009</v>
      </c>
      <c r="AI14" s="9"/>
      <c r="AJ14" s="9">
        <v>2.5322000000000009</v>
      </c>
      <c r="AK14" s="9">
        <v>1.9722000000000008</v>
      </c>
      <c r="AL14" s="9">
        <v>1.7822000000000009</v>
      </c>
      <c r="AM14" s="9">
        <v>1.5122000000000011</v>
      </c>
      <c r="AN14" s="9">
        <v>2.0422000000000011</v>
      </c>
      <c r="AO14" s="9">
        <v>2.172200000000001</v>
      </c>
      <c r="AP14" s="9"/>
      <c r="AQ14" s="9"/>
      <c r="AR14" s="9"/>
      <c r="AS14" s="9"/>
      <c r="AT14" s="9">
        <v>2.0722000000000009</v>
      </c>
      <c r="CP14" s="9"/>
    </row>
    <row r="15" spans="1:110" x14ac:dyDescent="0.25">
      <c r="A15" s="8">
        <v>35279</v>
      </c>
      <c r="AH15" s="9">
        <v>2.3683999999999998</v>
      </c>
      <c r="AI15" s="9"/>
      <c r="AJ15" s="9">
        <v>2.5583999999999998</v>
      </c>
      <c r="AK15" s="9">
        <v>2.0383999999999998</v>
      </c>
      <c r="AL15" s="9">
        <v>1.6783999999999999</v>
      </c>
      <c r="AM15" s="9">
        <v>1.5083999999999997</v>
      </c>
      <c r="AN15" s="9">
        <v>2.0583999999999998</v>
      </c>
      <c r="AO15" s="9">
        <v>2.2083999999999997</v>
      </c>
      <c r="AP15" s="9"/>
      <c r="AQ15" s="9"/>
      <c r="AR15" s="9"/>
      <c r="AS15" s="9"/>
      <c r="AT15" s="9">
        <v>2.1083999999999996</v>
      </c>
      <c r="CP15" s="9"/>
    </row>
    <row r="16" spans="1:110" x14ac:dyDescent="0.25">
      <c r="A16" s="8">
        <v>35282</v>
      </c>
      <c r="AH16" s="9">
        <v>2.2994000000000008</v>
      </c>
      <c r="AI16" s="9"/>
      <c r="AJ16" s="9">
        <v>2.4894000000000007</v>
      </c>
      <c r="AK16" s="9">
        <v>1.9694000000000007</v>
      </c>
      <c r="AL16" s="9">
        <v>1.6794000000000007</v>
      </c>
      <c r="AM16" s="9">
        <v>1.5094000000000007</v>
      </c>
      <c r="AN16" s="9">
        <v>2.0094000000000007</v>
      </c>
      <c r="AO16" s="9">
        <v>2.1294000000000008</v>
      </c>
      <c r="AP16" s="9"/>
      <c r="AQ16" s="9"/>
      <c r="AR16" s="9"/>
      <c r="AS16" s="9"/>
      <c r="AT16" s="9">
        <v>2.0794000000000006</v>
      </c>
      <c r="CP16" s="9"/>
    </row>
    <row r="17" spans="1:94" x14ac:dyDescent="0.25">
      <c r="A17" s="8">
        <v>35283</v>
      </c>
      <c r="AH17" s="9">
        <v>2.2340000000000009</v>
      </c>
      <c r="AI17" s="9"/>
      <c r="AJ17" s="9">
        <v>2.414000000000001</v>
      </c>
      <c r="AK17" s="9">
        <v>1.9240000000000008</v>
      </c>
      <c r="AL17" s="9">
        <v>1.6840000000000008</v>
      </c>
      <c r="AM17" s="9">
        <v>1.5140000000000009</v>
      </c>
      <c r="AN17" s="9">
        <v>1.9640000000000009</v>
      </c>
      <c r="AO17" s="9">
        <v>2.084000000000001</v>
      </c>
      <c r="AP17" s="9"/>
      <c r="AQ17" s="9"/>
      <c r="AR17" s="9"/>
      <c r="AS17" s="9"/>
      <c r="AT17" s="9">
        <v>2.0240000000000009</v>
      </c>
      <c r="CP17" s="9"/>
    </row>
    <row r="18" spans="1:94" x14ac:dyDescent="0.25">
      <c r="A18" s="8">
        <v>35284</v>
      </c>
      <c r="AH18" s="9">
        <v>2.2116000000000007</v>
      </c>
      <c r="AI18" s="9"/>
      <c r="AJ18" s="9">
        <v>2.4016000000000006</v>
      </c>
      <c r="AK18" s="9">
        <v>1.9116000000000006</v>
      </c>
      <c r="AL18" s="9">
        <v>1.6216000000000008</v>
      </c>
      <c r="AM18" s="9">
        <v>1.5016000000000007</v>
      </c>
      <c r="AN18" s="9">
        <v>1.9416000000000007</v>
      </c>
      <c r="AO18" s="9">
        <v>2.0616000000000008</v>
      </c>
      <c r="AP18" s="9"/>
      <c r="AQ18" s="9"/>
      <c r="AR18" s="9"/>
      <c r="AS18" s="9"/>
      <c r="AT18" s="9">
        <v>2.0116000000000005</v>
      </c>
      <c r="CP18" s="9"/>
    </row>
    <row r="19" spans="1:94" x14ac:dyDescent="0.25">
      <c r="A19" s="8">
        <v>35285</v>
      </c>
      <c r="AH19" s="9">
        <v>2.2114000000000003</v>
      </c>
      <c r="AI19" s="9"/>
      <c r="AJ19" s="9">
        <v>2.4014000000000002</v>
      </c>
      <c r="AK19" s="9">
        <v>1.9014000000000002</v>
      </c>
      <c r="AL19" s="9">
        <v>1.6014000000000004</v>
      </c>
      <c r="AM19" s="9">
        <v>1.4914000000000003</v>
      </c>
      <c r="AN19" s="9">
        <v>1.9614000000000003</v>
      </c>
      <c r="AO19" s="9">
        <v>2.0714000000000001</v>
      </c>
      <c r="AP19" s="9"/>
      <c r="AQ19" s="9"/>
      <c r="AR19" s="9"/>
      <c r="AS19" s="9"/>
      <c r="AT19" s="9">
        <v>1.9914000000000003</v>
      </c>
      <c r="CP19" s="9"/>
    </row>
    <row r="20" spans="1:94" x14ac:dyDescent="0.25">
      <c r="A20" s="8">
        <v>35286</v>
      </c>
      <c r="AH20" s="9">
        <v>2.2416000000000005</v>
      </c>
      <c r="AI20" s="9"/>
      <c r="AJ20" s="9">
        <v>2.4316000000000004</v>
      </c>
      <c r="AK20" s="9">
        <v>1.9316000000000004</v>
      </c>
      <c r="AL20" s="9">
        <v>1.6116000000000006</v>
      </c>
      <c r="AM20" s="9">
        <v>1.4716000000000005</v>
      </c>
      <c r="AN20" s="9">
        <v>1.9916000000000005</v>
      </c>
      <c r="AO20" s="9">
        <v>2.1016000000000004</v>
      </c>
      <c r="AP20" s="9"/>
      <c r="AQ20" s="9"/>
      <c r="AR20" s="9"/>
      <c r="AS20" s="9"/>
      <c r="AT20" s="9">
        <v>2.0216000000000003</v>
      </c>
      <c r="CP20" s="9"/>
    </row>
    <row r="21" spans="1:94" x14ac:dyDescent="0.25">
      <c r="A21" s="8">
        <v>35289</v>
      </c>
      <c r="AH21" s="9">
        <v>2.2283999999999997</v>
      </c>
      <c r="AI21" s="9"/>
      <c r="AJ21" s="9">
        <v>2.4183999999999997</v>
      </c>
      <c r="AK21" s="9">
        <v>1.8883999999999996</v>
      </c>
      <c r="AL21" s="9">
        <v>1.6183999999999998</v>
      </c>
      <c r="AM21" s="9">
        <v>1.4683999999999997</v>
      </c>
      <c r="AN21" s="9">
        <v>1.9783999999999997</v>
      </c>
      <c r="AO21" s="9">
        <v>2.0883999999999996</v>
      </c>
      <c r="AP21" s="9"/>
      <c r="AQ21" s="9"/>
      <c r="AR21" s="9"/>
      <c r="AS21" s="9"/>
      <c r="AT21" s="9">
        <v>1.9883999999999997</v>
      </c>
      <c r="CP21" s="9"/>
    </row>
    <row r="22" spans="1:94" x14ac:dyDescent="0.25">
      <c r="A22" s="8">
        <v>35290</v>
      </c>
      <c r="AH22" s="9">
        <v>2.221000000000001</v>
      </c>
      <c r="AI22" s="9"/>
      <c r="AJ22" s="9">
        <v>2.4110000000000009</v>
      </c>
      <c r="AK22" s="9">
        <v>1.9010000000000009</v>
      </c>
      <c r="AL22" s="9">
        <v>1.6110000000000011</v>
      </c>
      <c r="AM22" s="9">
        <v>1.481000000000001</v>
      </c>
      <c r="AN22" s="9">
        <v>1.971000000000001</v>
      </c>
      <c r="AO22" s="9">
        <v>2.0910000000000011</v>
      </c>
      <c r="AP22" s="9"/>
      <c r="AQ22" s="9"/>
      <c r="AR22" s="9"/>
      <c r="AS22" s="9"/>
      <c r="AT22" s="9">
        <v>2.011000000000001</v>
      </c>
      <c r="CP22" s="9"/>
    </row>
    <row r="23" spans="1:94" x14ac:dyDescent="0.25">
      <c r="A23" s="8">
        <v>35291</v>
      </c>
      <c r="AH23" s="9">
        <v>2.2352000000000007</v>
      </c>
      <c r="AI23" s="9"/>
      <c r="AJ23" s="9">
        <v>2.4252000000000007</v>
      </c>
      <c r="AK23" s="9">
        <v>1.9052000000000007</v>
      </c>
      <c r="AL23" s="9">
        <v>1.5752000000000006</v>
      </c>
      <c r="AM23" s="9">
        <v>1.4552000000000007</v>
      </c>
      <c r="AN23" s="9">
        <v>1.9652000000000007</v>
      </c>
      <c r="AO23" s="9">
        <v>2.1052000000000008</v>
      </c>
      <c r="AP23" s="9"/>
      <c r="AQ23" s="9"/>
      <c r="AR23" s="9"/>
      <c r="AS23" s="9"/>
      <c r="AT23" s="9">
        <v>1.9952000000000008</v>
      </c>
      <c r="CP23" s="9"/>
    </row>
    <row r="24" spans="1:94" x14ac:dyDescent="0.25">
      <c r="A24" s="8">
        <v>35292</v>
      </c>
      <c r="B24" s="9">
        <v>2.035714285714286</v>
      </c>
      <c r="C24" s="9"/>
      <c r="D24" s="9">
        <v>2.0857142857142859</v>
      </c>
      <c r="E24" s="9">
        <v>1.695714285714286</v>
      </c>
      <c r="F24" s="9">
        <v>1.485714285714286</v>
      </c>
      <c r="G24" s="9">
        <v>1.3157142857142861</v>
      </c>
      <c r="H24" s="9">
        <v>1.7807142857142861</v>
      </c>
      <c r="I24" s="9">
        <v>1.965714285714286</v>
      </c>
      <c r="K24" s="9"/>
      <c r="L24" s="9"/>
      <c r="M24" s="9"/>
      <c r="N24" s="9">
        <v>1.7849999999999999</v>
      </c>
      <c r="AH24" s="9">
        <v>2.277400000000001</v>
      </c>
      <c r="AI24" s="9"/>
      <c r="AJ24" s="9">
        <v>2.4674000000000009</v>
      </c>
      <c r="AK24" s="9">
        <v>1.9274000000000009</v>
      </c>
      <c r="AL24" s="9">
        <v>1.587400000000001</v>
      </c>
      <c r="AM24" s="9">
        <v>1.4774</v>
      </c>
      <c r="AN24" s="9">
        <v>1.997400000000001</v>
      </c>
      <c r="AO24" s="9">
        <v>2.1374000000000009</v>
      </c>
      <c r="AP24" s="9"/>
      <c r="AQ24" s="9"/>
      <c r="AR24" s="9"/>
      <c r="AS24" s="9"/>
      <c r="AT24" s="9">
        <v>2.0036000000000005</v>
      </c>
      <c r="CP24" s="9"/>
    </row>
    <row r="25" spans="1:94" x14ac:dyDescent="0.25">
      <c r="A25" s="8">
        <v>35293</v>
      </c>
      <c r="B25" s="9">
        <v>2.035714285714286</v>
      </c>
      <c r="C25" s="9"/>
      <c r="D25" s="9">
        <v>2.0857142857142859</v>
      </c>
      <c r="E25" s="9">
        <v>1.6757142857142862</v>
      </c>
      <c r="F25" s="9">
        <v>1.485714285714286</v>
      </c>
      <c r="G25" s="9">
        <v>1.285714285714286</v>
      </c>
      <c r="H25" s="9">
        <v>1.765714285714286</v>
      </c>
      <c r="I25" s="9">
        <v>1.965714285714286</v>
      </c>
      <c r="K25" s="9"/>
      <c r="L25" s="9"/>
      <c r="M25" s="9"/>
      <c r="N25" s="9">
        <v>1.7607142857142861</v>
      </c>
      <c r="AH25" s="9">
        <v>2.277400000000001</v>
      </c>
      <c r="AI25" s="9"/>
      <c r="AJ25" s="9">
        <v>2.4674000000000009</v>
      </c>
      <c r="AK25" s="9">
        <v>1.9074000000000009</v>
      </c>
      <c r="AL25" s="9">
        <v>1.527400000000001</v>
      </c>
      <c r="AM25" s="9">
        <v>1.4174000000000009</v>
      </c>
      <c r="AN25" s="9">
        <v>1.9774000000000009</v>
      </c>
      <c r="AO25" s="9">
        <v>2.1274000000000011</v>
      </c>
      <c r="AP25" s="9"/>
      <c r="AQ25" s="9"/>
      <c r="AR25" s="9"/>
      <c r="AS25" s="9"/>
      <c r="AT25" s="9">
        <v>1.9774000000000009</v>
      </c>
      <c r="CP25" s="9"/>
    </row>
    <row r="26" spans="1:94" x14ac:dyDescent="0.25">
      <c r="A26" s="8">
        <v>35296</v>
      </c>
      <c r="B26" s="9">
        <v>2.0299999999999998</v>
      </c>
      <c r="C26" s="9"/>
      <c r="D26" s="9">
        <v>2.08</v>
      </c>
      <c r="E26" s="9">
        <v>1.68</v>
      </c>
      <c r="F26" s="9">
        <v>1.5</v>
      </c>
      <c r="G26" s="9">
        <v>1.31</v>
      </c>
      <c r="H26" s="9">
        <v>1.77</v>
      </c>
      <c r="I26" s="9">
        <v>1.96</v>
      </c>
      <c r="K26" s="9"/>
      <c r="L26" s="9"/>
      <c r="M26" s="9"/>
      <c r="N26" s="9">
        <v>1.7692857142857139</v>
      </c>
      <c r="AH26" s="9">
        <v>2.2498000000000005</v>
      </c>
      <c r="AI26" s="9"/>
      <c r="AJ26" s="9">
        <v>2.4398000000000004</v>
      </c>
      <c r="AK26" s="9">
        <v>1.8898000000000006</v>
      </c>
      <c r="AL26" s="9">
        <v>1.5098000000000005</v>
      </c>
      <c r="AM26" s="9">
        <v>1.4298000000000004</v>
      </c>
      <c r="AN26" s="9">
        <v>1.9698000000000004</v>
      </c>
      <c r="AO26" s="9">
        <v>2.1098000000000003</v>
      </c>
      <c r="AP26" s="9"/>
      <c r="AQ26" s="9"/>
      <c r="AR26" s="9"/>
      <c r="AS26" s="9"/>
      <c r="AT26" s="9">
        <v>1.9760000000000004</v>
      </c>
      <c r="CP26" s="9"/>
    </row>
    <row r="27" spans="1:94" x14ac:dyDescent="0.25">
      <c r="A27" s="8">
        <v>35297</v>
      </c>
      <c r="B27" s="9">
        <v>2.0242857142857149</v>
      </c>
      <c r="C27" s="9"/>
      <c r="D27" s="9">
        <v>2.0742857142857147</v>
      </c>
      <c r="E27" s="9">
        <v>1.6742857142857148</v>
      </c>
      <c r="F27" s="9">
        <v>1.5242857142857149</v>
      </c>
      <c r="G27" s="9">
        <v>1.3042857142857149</v>
      </c>
      <c r="H27" s="9">
        <v>1.7742857142857149</v>
      </c>
      <c r="I27" s="9">
        <v>1.9542857142857148</v>
      </c>
      <c r="K27" s="9"/>
      <c r="L27" s="9"/>
      <c r="M27" s="9"/>
      <c r="N27" s="9">
        <v>1.7642857142857149</v>
      </c>
      <c r="AH27" s="9">
        <v>2.2310000000000008</v>
      </c>
      <c r="AI27" s="9"/>
      <c r="AJ27" s="9">
        <v>2.4210000000000007</v>
      </c>
      <c r="AK27" s="9">
        <v>1.8740000000000006</v>
      </c>
      <c r="AL27" s="9">
        <v>1.5210000000000008</v>
      </c>
      <c r="AM27" s="9">
        <v>1.4210000000000009</v>
      </c>
      <c r="AN27" s="9">
        <v>1.9610000000000007</v>
      </c>
      <c r="AO27" s="9">
        <v>2.1010000000000009</v>
      </c>
      <c r="AP27" s="9"/>
      <c r="AQ27" s="9"/>
      <c r="AR27" s="9"/>
      <c r="AS27" s="9"/>
      <c r="AT27" s="9">
        <v>1.9470000000000005</v>
      </c>
      <c r="CP27" s="9"/>
    </row>
    <row r="28" spans="1:94" x14ac:dyDescent="0.25">
      <c r="A28" s="8">
        <v>35298</v>
      </c>
      <c r="B28" s="9">
        <v>2.0164285714285723</v>
      </c>
      <c r="C28" s="9"/>
      <c r="D28" s="9">
        <v>2.0564285714285724</v>
      </c>
      <c r="E28" s="9">
        <v>1.6764285714285723</v>
      </c>
      <c r="F28" s="9">
        <v>1.5264285714285724</v>
      </c>
      <c r="G28" s="9">
        <v>1.3264285714285724</v>
      </c>
      <c r="H28" s="9">
        <v>1.7514285714285722</v>
      </c>
      <c r="I28" s="9">
        <v>1.9464285714285723</v>
      </c>
      <c r="K28" s="9"/>
      <c r="L28" s="9"/>
      <c r="M28" s="9"/>
      <c r="N28" s="9">
        <v>1.7564285714285723</v>
      </c>
      <c r="AH28" s="9">
        <v>2.1724000000000006</v>
      </c>
      <c r="AI28" s="9"/>
      <c r="AJ28" s="9">
        <v>2.3574000000000006</v>
      </c>
      <c r="AK28" s="9">
        <v>1.8024000000000004</v>
      </c>
      <c r="AL28" s="9">
        <v>1.5324000000000004</v>
      </c>
      <c r="AM28" s="9">
        <v>1.4324000000000006</v>
      </c>
      <c r="AN28" s="9">
        <v>1.8874000000000006</v>
      </c>
      <c r="AO28" s="9">
        <v>2.0324000000000004</v>
      </c>
      <c r="AP28" s="9"/>
      <c r="AQ28" s="9"/>
      <c r="AR28" s="9"/>
      <c r="AS28" s="9"/>
      <c r="AT28" s="9">
        <v>1.8894000000000009</v>
      </c>
      <c r="CP28" s="9"/>
    </row>
    <row r="29" spans="1:94" x14ac:dyDescent="0.25">
      <c r="A29" s="8">
        <v>35299</v>
      </c>
      <c r="B29" s="9">
        <v>2.0471428571428576</v>
      </c>
      <c r="C29" s="9"/>
      <c r="D29" s="9">
        <v>2.0871428571428576</v>
      </c>
      <c r="E29" s="9">
        <v>1.7271428571428575</v>
      </c>
      <c r="F29" s="9">
        <v>1.5471428571428576</v>
      </c>
      <c r="G29" s="9">
        <v>1.2971428571428576</v>
      </c>
      <c r="H29" s="9">
        <v>1.7871428571428576</v>
      </c>
      <c r="I29" s="9">
        <v>1.9821428571428577</v>
      </c>
      <c r="K29" s="9"/>
      <c r="L29" s="9"/>
      <c r="M29" s="9"/>
      <c r="N29" s="9">
        <v>1.8071428571428576</v>
      </c>
      <c r="AH29" s="9">
        <v>2.2128000000000005</v>
      </c>
      <c r="AI29" s="9"/>
      <c r="AJ29" s="9">
        <v>2.3978000000000006</v>
      </c>
      <c r="AK29" s="9">
        <v>1.8230000000000004</v>
      </c>
      <c r="AL29" s="9">
        <v>1.5428000000000006</v>
      </c>
      <c r="AM29" s="9">
        <v>1.4228000000000005</v>
      </c>
      <c r="AN29" s="9">
        <v>1.9228000000000005</v>
      </c>
      <c r="AO29" s="9">
        <v>2.0628000000000006</v>
      </c>
      <c r="AP29" s="9"/>
      <c r="AQ29" s="9"/>
      <c r="AR29" s="9"/>
      <c r="AS29" s="9"/>
      <c r="AT29" s="9">
        <v>1.9160000000000008</v>
      </c>
      <c r="CP29" s="9"/>
    </row>
    <row r="30" spans="1:94" x14ac:dyDescent="0.25">
      <c r="A30" s="8">
        <v>35300</v>
      </c>
      <c r="B30" s="9">
        <v>2.0351428571428576</v>
      </c>
      <c r="C30" s="9"/>
      <c r="D30" s="9">
        <v>2.0751428571428576</v>
      </c>
      <c r="E30" s="9">
        <v>1.6951428571428575</v>
      </c>
      <c r="F30" s="9">
        <v>1.4851428571428575</v>
      </c>
      <c r="G30" s="9">
        <v>1.2851428571428576</v>
      </c>
      <c r="H30" s="9">
        <v>1.7751428571428576</v>
      </c>
      <c r="I30" s="9">
        <v>1.9701428571428576</v>
      </c>
      <c r="K30" s="9"/>
      <c r="L30" s="9"/>
      <c r="M30" s="9"/>
      <c r="N30" s="9">
        <v>1.7751428571428576</v>
      </c>
      <c r="AH30" s="9">
        <v>2.1694000000000004</v>
      </c>
      <c r="AI30" s="9"/>
      <c r="AJ30" s="9">
        <v>2.3544000000000005</v>
      </c>
      <c r="AK30" s="9">
        <v>1.7894000000000005</v>
      </c>
      <c r="AL30" s="9">
        <v>1.5294000000000003</v>
      </c>
      <c r="AM30" s="9">
        <v>1.3794000000000004</v>
      </c>
      <c r="AN30" s="9">
        <v>1.8894000000000004</v>
      </c>
      <c r="AO30" s="9">
        <v>2.0094000000000003</v>
      </c>
      <c r="AP30" s="9"/>
      <c r="AQ30" s="9"/>
      <c r="AR30" s="9"/>
      <c r="AS30" s="9"/>
      <c r="AT30" s="9">
        <v>1.8694000000000004</v>
      </c>
      <c r="CP30" s="9"/>
    </row>
    <row r="31" spans="1:94" x14ac:dyDescent="0.25">
      <c r="A31" s="8">
        <v>35303</v>
      </c>
      <c r="B31" s="9">
        <v>2.0057142857142862</v>
      </c>
      <c r="C31" s="9"/>
      <c r="D31" s="9">
        <v>2.055714285714286</v>
      </c>
      <c r="E31" s="9">
        <v>1.6657142857142861</v>
      </c>
      <c r="F31" s="9">
        <v>1.5357142857142863</v>
      </c>
      <c r="G31" s="9">
        <v>1.2757142857142862</v>
      </c>
      <c r="H31" s="9">
        <v>1.7507142857142863</v>
      </c>
      <c r="I31" s="9">
        <v>1.9407142857142863</v>
      </c>
      <c r="K31" s="9"/>
      <c r="L31" s="9"/>
      <c r="M31" s="9"/>
      <c r="N31" s="9">
        <v>1.73</v>
      </c>
      <c r="AH31" s="9">
        <v>2.1332000000000009</v>
      </c>
      <c r="AI31" s="9"/>
      <c r="AJ31" s="9">
        <v>2.3082000000000007</v>
      </c>
      <c r="AK31" s="9">
        <v>1.7632000000000008</v>
      </c>
      <c r="AL31" s="9">
        <v>1.5332000000000008</v>
      </c>
      <c r="AM31" s="9">
        <v>1.4132000000000009</v>
      </c>
      <c r="AN31" s="9">
        <v>1.8632000000000009</v>
      </c>
      <c r="AO31" s="9">
        <v>1.973200000000001</v>
      </c>
      <c r="AP31" s="9"/>
      <c r="AQ31" s="9"/>
      <c r="AR31" s="9"/>
      <c r="AS31" s="9"/>
      <c r="AT31" s="9">
        <v>1.82</v>
      </c>
      <c r="CP31" s="9"/>
    </row>
    <row r="32" spans="1:94" x14ac:dyDescent="0.25">
      <c r="A32" s="8">
        <v>35304</v>
      </c>
      <c r="B32" s="9">
        <v>1.9757142857142862</v>
      </c>
      <c r="C32" s="9"/>
      <c r="D32" s="9">
        <v>2.015714285714286</v>
      </c>
      <c r="E32" s="9">
        <v>1.6457142857142861</v>
      </c>
      <c r="F32" s="9">
        <v>1.4857142857142862</v>
      </c>
      <c r="G32" s="9">
        <v>1.2857142857142863</v>
      </c>
      <c r="H32" s="9">
        <v>1.7107142857142863</v>
      </c>
      <c r="I32" s="9">
        <v>1.9107142857142863</v>
      </c>
      <c r="K32" s="9"/>
      <c r="L32" s="9"/>
      <c r="M32" s="9"/>
      <c r="N32" s="9">
        <v>1.7307142857142863</v>
      </c>
      <c r="AH32" s="9">
        <v>2.1096000000000008</v>
      </c>
      <c r="AI32" s="9"/>
      <c r="AJ32" s="9">
        <v>2.2846000000000006</v>
      </c>
      <c r="AK32" s="9">
        <v>1.7196000000000007</v>
      </c>
      <c r="AL32" s="9">
        <v>1.4896000000000007</v>
      </c>
      <c r="AM32" s="9">
        <v>1.3896000000000008</v>
      </c>
      <c r="AN32" s="9">
        <v>1.8096000000000008</v>
      </c>
      <c r="AO32" s="9">
        <v>1.9496000000000009</v>
      </c>
      <c r="AP32" s="9"/>
      <c r="AQ32" s="9"/>
      <c r="AR32" s="9"/>
      <c r="AS32" s="9"/>
      <c r="AT32" s="9">
        <v>1.81</v>
      </c>
      <c r="CP32" s="9"/>
    </row>
    <row r="33" spans="1:94" x14ac:dyDescent="0.25">
      <c r="A33" s="8">
        <v>35305</v>
      </c>
      <c r="B33" s="9">
        <v>1.993571428571429</v>
      </c>
      <c r="C33" s="9"/>
      <c r="D33" s="9">
        <v>2.0335714285714288</v>
      </c>
      <c r="E33" s="9">
        <v>1.6635714285714289</v>
      </c>
      <c r="F33" s="9">
        <v>1.503571428571429</v>
      </c>
      <c r="G33" s="9">
        <v>1.283571428571429</v>
      </c>
      <c r="H33" s="9">
        <v>1.723571428571429</v>
      </c>
      <c r="I33" s="9">
        <v>1.928571428571429</v>
      </c>
      <c r="K33" s="9"/>
      <c r="L33" s="9"/>
      <c r="M33" s="9"/>
      <c r="N33" s="9">
        <v>1.743571428571429</v>
      </c>
      <c r="AH33" s="9">
        <v>2.1422000000000003</v>
      </c>
      <c r="AI33" s="9"/>
      <c r="AJ33" s="9">
        <v>2.3122000000000003</v>
      </c>
      <c r="AK33" s="9">
        <v>1.7522000000000002</v>
      </c>
      <c r="AL33" s="9">
        <v>1.4822000000000002</v>
      </c>
      <c r="AM33" s="9">
        <v>1.4022000000000003</v>
      </c>
      <c r="AN33" s="9">
        <v>1.8422000000000003</v>
      </c>
      <c r="AO33" s="9">
        <v>1.9822000000000004</v>
      </c>
      <c r="AP33" s="9"/>
      <c r="AQ33" s="9"/>
      <c r="AR33" s="9"/>
      <c r="AS33" s="9"/>
      <c r="AT33" s="9">
        <v>1.8222000000000003</v>
      </c>
      <c r="CP33" s="9"/>
    </row>
    <row r="34" spans="1:94" x14ac:dyDescent="0.25">
      <c r="A34" s="8">
        <v>35306</v>
      </c>
      <c r="B34" s="9">
        <v>1.9642857142857142</v>
      </c>
      <c r="C34" s="9"/>
      <c r="D34" s="9">
        <v>2.004285714285714</v>
      </c>
      <c r="E34" s="9">
        <v>1.6442857142857141</v>
      </c>
      <c r="F34" s="9">
        <v>1.4842857142857142</v>
      </c>
      <c r="G34" s="9">
        <v>1.2842857142857143</v>
      </c>
      <c r="H34" s="9">
        <v>1.7042857142857142</v>
      </c>
      <c r="I34" s="9">
        <v>1.8992857142857142</v>
      </c>
      <c r="K34" s="9"/>
      <c r="L34" s="9"/>
      <c r="M34" s="9"/>
      <c r="N34" s="9">
        <v>1.7342857142857142</v>
      </c>
      <c r="AH34" s="9">
        <v>2.1238000000000001</v>
      </c>
      <c r="AI34" s="9"/>
      <c r="AJ34" s="9">
        <v>2.2938000000000001</v>
      </c>
      <c r="AK34" s="9">
        <v>1.7338</v>
      </c>
      <c r="AL34" s="9">
        <v>1.4938000000000002</v>
      </c>
      <c r="AM34" s="9">
        <v>1.3838000000000001</v>
      </c>
      <c r="AN34" s="9">
        <v>1.8238000000000001</v>
      </c>
      <c r="AO34" s="9">
        <v>1.9638000000000002</v>
      </c>
      <c r="AP34" s="9"/>
      <c r="AQ34" s="9"/>
      <c r="AR34" s="9"/>
      <c r="AS34" s="9"/>
      <c r="AT34" s="9">
        <v>1.8138000000000001</v>
      </c>
      <c r="CP34" s="9"/>
    </row>
    <row r="35" spans="1:94" x14ac:dyDescent="0.25">
      <c r="A35" s="8">
        <v>35307</v>
      </c>
      <c r="B35" s="9">
        <v>1.9420000000000004</v>
      </c>
      <c r="C35" s="9"/>
      <c r="D35" s="9">
        <v>1.9820000000000004</v>
      </c>
      <c r="E35" s="9">
        <v>1.6120000000000003</v>
      </c>
      <c r="F35" s="9">
        <v>1.4820000000000004</v>
      </c>
      <c r="G35" s="9">
        <v>1.2820000000000003</v>
      </c>
      <c r="H35" s="9">
        <v>1.6820000000000004</v>
      </c>
      <c r="I35" s="9">
        <v>1.8770000000000004</v>
      </c>
      <c r="K35" s="9"/>
      <c r="L35" s="9"/>
      <c r="M35" s="9"/>
      <c r="N35" s="9">
        <v>1.7048571428571442</v>
      </c>
      <c r="AH35" s="9">
        <v>2.0992000000000006</v>
      </c>
      <c r="AI35" s="9"/>
      <c r="AJ35" s="9">
        <v>2.2692000000000005</v>
      </c>
      <c r="AK35" s="9">
        <v>1.7092000000000005</v>
      </c>
      <c r="AL35" s="9">
        <v>1.4792000000000005</v>
      </c>
      <c r="AM35" s="9">
        <v>1.3592000000000006</v>
      </c>
      <c r="AN35" s="9">
        <v>1.7992000000000006</v>
      </c>
      <c r="AO35" s="9">
        <v>1.9392000000000007</v>
      </c>
      <c r="AP35" s="9"/>
      <c r="AQ35" s="9"/>
      <c r="AR35" s="9"/>
      <c r="AS35" s="9"/>
      <c r="AT35" s="9">
        <v>1.7992000000000006</v>
      </c>
      <c r="CP35" s="9"/>
    </row>
    <row r="36" spans="1:94" x14ac:dyDescent="0.25">
      <c r="A36" s="8">
        <v>35311</v>
      </c>
      <c r="B36" s="9">
        <v>1.9151428571428573</v>
      </c>
      <c r="C36" s="9"/>
      <c r="D36" s="9">
        <v>1.9551428571428573</v>
      </c>
      <c r="E36" s="9">
        <v>1.5851428571428572</v>
      </c>
      <c r="F36" s="9">
        <v>1.4651428571428573</v>
      </c>
      <c r="G36" s="9">
        <v>1.2751428571428571</v>
      </c>
      <c r="H36" s="9">
        <v>1.6601428571428571</v>
      </c>
      <c r="I36" s="9">
        <v>1.8501428571428573</v>
      </c>
      <c r="K36" s="9"/>
      <c r="L36" s="9"/>
      <c r="M36" s="9"/>
      <c r="N36" s="9">
        <v>1.6751428571428573</v>
      </c>
      <c r="AH36" s="9">
        <v>2.06</v>
      </c>
      <c r="AI36" s="9"/>
      <c r="AJ36" s="9">
        <v>2.23</v>
      </c>
      <c r="AK36" s="9">
        <v>1.7</v>
      </c>
      <c r="AL36" s="9">
        <v>1.48</v>
      </c>
      <c r="AM36" s="9">
        <v>1.38</v>
      </c>
      <c r="AN36" s="9">
        <v>1.79</v>
      </c>
      <c r="AO36" s="9">
        <v>1.92</v>
      </c>
      <c r="AP36" s="9"/>
      <c r="AQ36" s="9"/>
      <c r="AR36" s="9"/>
      <c r="AS36" s="9"/>
      <c r="AT36" s="9">
        <v>1.7639999999999996</v>
      </c>
      <c r="CP36" s="9"/>
    </row>
    <row r="37" spans="1:94" x14ac:dyDescent="0.25">
      <c r="A37" s="8">
        <v>35312</v>
      </c>
      <c r="B37" s="9">
        <v>1.9214285714285715</v>
      </c>
      <c r="C37" s="9"/>
      <c r="D37" s="9">
        <v>1.9614285714285715</v>
      </c>
      <c r="E37" s="9">
        <v>1.6014285714285714</v>
      </c>
      <c r="F37" s="9">
        <v>1.4814285714285715</v>
      </c>
      <c r="G37" s="9">
        <v>1.2814285714285714</v>
      </c>
      <c r="H37" s="9">
        <v>1.6714285714285715</v>
      </c>
      <c r="I37" s="9">
        <v>1.8564285714285715</v>
      </c>
      <c r="K37" s="9"/>
      <c r="L37" s="9"/>
      <c r="M37" s="9"/>
      <c r="N37" s="9">
        <v>1.7040000000000006</v>
      </c>
      <c r="AH37" s="9">
        <v>2.0958000000000006</v>
      </c>
      <c r="AI37" s="9"/>
      <c r="AJ37" s="9">
        <v>2.2758000000000007</v>
      </c>
      <c r="AK37" s="9">
        <v>1.7358000000000007</v>
      </c>
      <c r="AL37" s="9">
        <v>1.4758000000000004</v>
      </c>
      <c r="AM37" s="9">
        <v>1.3858000000000006</v>
      </c>
      <c r="AN37" s="9">
        <v>1.8158000000000005</v>
      </c>
      <c r="AO37" s="9">
        <v>1.9458000000000006</v>
      </c>
      <c r="AP37" s="9"/>
      <c r="AQ37" s="9"/>
      <c r="AR37" s="9"/>
      <c r="AS37" s="9"/>
      <c r="AT37" s="9">
        <v>1.8058000000000005</v>
      </c>
      <c r="CP37" s="9"/>
    </row>
    <row r="38" spans="1:94" x14ac:dyDescent="0.25">
      <c r="A38" s="8">
        <v>35313</v>
      </c>
      <c r="B38" s="9">
        <v>1.9385714285714291</v>
      </c>
      <c r="C38" s="9"/>
      <c r="D38" s="9">
        <v>1.9885714285714291</v>
      </c>
      <c r="E38" s="9">
        <v>1.618571428571429</v>
      </c>
      <c r="F38" s="9">
        <v>1.4785714285714291</v>
      </c>
      <c r="G38" s="9">
        <v>1.2885714285714289</v>
      </c>
      <c r="H38" s="9">
        <v>1.6835714285714292</v>
      </c>
      <c r="I38" s="9">
        <v>1.8735714285714291</v>
      </c>
      <c r="K38" s="9"/>
      <c r="L38" s="9"/>
      <c r="M38" s="9"/>
      <c r="N38" s="9">
        <v>1.7090000000000007</v>
      </c>
      <c r="AH38" s="9">
        <v>2.1448000000000005</v>
      </c>
      <c r="AI38" s="9"/>
      <c r="AJ38" s="9">
        <v>2.3348000000000004</v>
      </c>
      <c r="AK38" s="9">
        <v>1.7748000000000004</v>
      </c>
      <c r="AL38" s="9">
        <v>1.4848000000000003</v>
      </c>
      <c r="AM38" s="9">
        <v>1.3948000000000005</v>
      </c>
      <c r="AN38" s="9">
        <v>1.8548000000000004</v>
      </c>
      <c r="AO38" s="9">
        <v>1.9948000000000006</v>
      </c>
      <c r="AP38" s="9"/>
      <c r="AQ38" s="9"/>
      <c r="AR38" s="9"/>
      <c r="AS38" s="9"/>
      <c r="AT38" s="9">
        <v>1.8160000000000003</v>
      </c>
      <c r="CP38" s="9"/>
    </row>
    <row r="39" spans="1:94" x14ac:dyDescent="0.25">
      <c r="A39" s="8">
        <v>35314</v>
      </c>
      <c r="B39" s="9">
        <v>1.9750000000000001</v>
      </c>
      <c r="C39" s="9"/>
      <c r="D39" s="9">
        <v>2.02</v>
      </c>
      <c r="E39" s="9">
        <v>1.645</v>
      </c>
      <c r="F39" s="9">
        <v>1.4550000000000001</v>
      </c>
      <c r="G39" s="9">
        <v>1.2649999999999999</v>
      </c>
      <c r="H39" s="9">
        <v>1.72</v>
      </c>
      <c r="I39" s="9">
        <v>1.91</v>
      </c>
      <c r="K39" s="9"/>
      <c r="L39" s="9"/>
      <c r="M39" s="9"/>
      <c r="N39" s="9">
        <v>1.7475714285714286</v>
      </c>
      <c r="AH39" s="9">
        <v>2.2080000000000006</v>
      </c>
      <c r="AI39" s="9"/>
      <c r="AJ39" s="9">
        <v>2.3880000000000008</v>
      </c>
      <c r="AK39" s="9">
        <v>1.8180000000000005</v>
      </c>
      <c r="AL39" s="9">
        <v>1.5080000000000007</v>
      </c>
      <c r="AM39" s="9">
        <v>1.3880000000000006</v>
      </c>
      <c r="AN39" s="9">
        <v>1.9080000000000006</v>
      </c>
      <c r="AO39" s="9">
        <v>2.0580000000000007</v>
      </c>
      <c r="AP39" s="9"/>
      <c r="AQ39" s="9"/>
      <c r="AR39" s="9"/>
      <c r="AS39" s="9"/>
      <c r="AT39" s="9">
        <v>1.88</v>
      </c>
      <c r="CP39" s="9"/>
    </row>
    <row r="40" spans="1:94" x14ac:dyDescent="0.25">
      <c r="A40" s="8">
        <v>35317</v>
      </c>
      <c r="B40" s="9">
        <v>1.95</v>
      </c>
      <c r="C40" s="9"/>
      <c r="D40" s="9">
        <v>1.99</v>
      </c>
      <c r="E40" s="9">
        <v>1.63</v>
      </c>
      <c r="F40" s="9">
        <v>1.46</v>
      </c>
      <c r="G40" s="9">
        <v>1.27</v>
      </c>
      <c r="H40" s="9">
        <v>1.6950000000000001</v>
      </c>
      <c r="I40" s="9">
        <v>1.885</v>
      </c>
      <c r="K40" s="9"/>
      <c r="L40" s="9"/>
      <c r="M40" s="9"/>
      <c r="N40" s="9">
        <v>1.7275714285714279</v>
      </c>
      <c r="AH40" s="9">
        <v>2.1536</v>
      </c>
      <c r="AI40" s="9"/>
      <c r="AJ40" s="9">
        <v>2.3435999999999999</v>
      </c>
      <c r="AK40" s="9">
        <v>1.7835999999999999</v>
      </c>
      <c r="AL40" s="9">
        <v>1.5036</v>
      </c>
      <c r="AM40" s="9">
        <v>1.4036</v>
      </c>
      <c r="AN40" s="9">
        <v>1.8835999999999999</v>
      </c>
      <c r="AO40" s="9">
        <v>2.0135999999999998</v>
      </c>
      <c r="AP40" s="9"/>
      <c r="AQ40" s="9"/>
      <c r="AR40" s="9"/>
      <c r="AS40" s="9"/>
      <c r="AT40" s="9">
        <v>1.8435999999999999</v>
      </c>
      <c r="CP40" s="9"/>
    </row>
    <row r="41" spans="1:94" x14ac:dyDescent="0.25">
      <c r="A41" s="8">
        <v>35318</v>
      </c>
      <c r="B41" s="9">
        <v>1.9371428571428575</v>
      </c>
      <c r="C41" s="9"/>
      <c r="D41" s="9">
        <v>1.9771428571428575</v>
      </c>
      <c r="E41" s="9">
        <v>1.6171428571428574</v>
      </c>
      <c r="F41" s="9">
        <v>1.5071428571428576</v>
      </c>
      <c r="G41" s="9">
        <v>1.2871428571428576</v>
      </c>
      <c r="H41" s="9">
        <v>1.6871428571428575</v>
      </c>
      <c r="I41" s="9">
        <v>1.8771428571428574</v>
      </c>
      <c r="K41" s="9"/>
      <c r="L41" s="9"/>
      <c r="M41" s="9"/>
      <c r="N41" s="9">
        <v>1.7275714285714285</v>
      </c>
      <c r="AH41" s="9">
        <v>2.1560000000000001</v>
      </c>
      <c r="AI41" s="9"/>
      <c r="AJ41" s="9">
        <v>2.3460000000000001</v>
      </c>
      <c r="AK41" s="9">
        <v>1.786</v>
      </c>
      <c r="AL41" s="9">
        <v>1.4860000000000002</v>
      </c>
      <c r="AM41" s="9">
        <v>1.3960000000000001</v>
      </c>
      <c r="AN41" s="9">
        <v>1.8860000000000001</v>
      </c>
      <c r="AO41" s="9">
        <v>2.016</v>
      </c>
      <c r="AP41" s="9"/>
      <c r="AQ41" s="9"/>
      <c r="AR41" s="9"/>
      <c r="AS41" s="9"/>
      <c r="AT41" s="9">
        <v>1.8360000000000001</v>
      </c>
      <c r="CP41" s="9"/>
    </row>
    <row r="42" spans="1:94" x14ac:dyDescent="0.25">
      <c r="A42" s="8">
        <v>35319</v>
      </c>
      <c r="B42" s="9">
        <v>1.922571428571429</v>
      </c>
      <c r="C42" s="9"/>
      <c r="D42" s="9">
        <v>1.9625714285714291</v>
      </c>
      <c r="E42" s="9">
        <v>1.612571428571429</v>
      </c>
      <c r="F42" s="9">
        <v>1.5125714285714291</v>
      </c>
      <c r="G42" s="9">
        <v>1.2825714285714291</v>
      </c>
      <c r="H42" s="9">
        <v>1.672571428571429</v>
      </c>
      <c r="I42" s="9">
        <v>1.842571428571429</v>
      </c>
      <c r="K42" s="9"/>
      <c r="L42" s="9"/>
      <c r="M42" s="9"/>
      <c r="N42" s="9">
        <v>1.7225714285714291</v>
      </c>
      <c r="AH42" s="9">
        <v>2.1418000000000008</v>
      </c>
      <c r="AI42" s="9"/>
      <c r="AJ42" s="9">
        <v>2.321800000000001</v>
      </c>
      <c r="AK42" s="9">
        <v>1.7818000000000009</v>
      </c>
      <c r="AL42" s="9">
        <v>1.4918000000000009</v>
      </c>
      <c r="AM42" s="9">
        <v>1.4218000000000008</v>
      </c>
      <c r="AN42" s="9">
        <v>1.8718000000000008</v>
      </c>
      <c r="AO42" s="9">
        <v>2.0018000000000007</v>
      </c>
      <c r="AP42" s="9"/>
      <c r="AQ42" s="9"/>
      <c r="AR42" s="9"/>
      <c r="AS42" s="9"/>
      <c r="AT42" s="9">
        <v>1.8480000000000003</v>
      </c>
      <c r="CP42" s="9"/>
    </row>
    <row r="43" spans="1:94" x14ac:dyDescent="0.25">
      <c r="A43" s="8">
        <v>35320</v>
      </c>
      <c r="B43" s="9">
        <v>1.9428571428571433</v>
      </c>
      <c r="C43" s="9"/>
      <c r="D43" s="9">
        <v>1.9828571428571433</v>
      </c>
      <c r="E43" s="9">
        <v>1.6328571428571432</v>
      </c>
      <c r="F43" s="9">
        <v>1.5128571428571433</v>
      </c>
      <c r="G43" s="9">
        <v>1.3028571428571432</v>
      </c>
      <c r="H43" s="9">
        <v>1.6928571428571433</v>
      </c>
      <c r="I43" s="9">
        <v>1.8728571428571432</v>
      </c>
      <c r="K43" s="9"/>
      <c r="L43" s="9"/>
      <c r="M43" s="9"/>
      <c r="N43" s="9">
        <v>1.7375714285714292</v>
      </c>
      <c r="AH43" s="9">
        <v>2.1810000000000005</v>
      </c>
      <c r="AI43" s="9"/>
      <c r="AJ43" s="9">
        <v>2.3610000000000007</v>
      </c>
      <c r="AK43" s="9">
        <v>1.8110000000000004</v>
      </c>
      <c r="AL43" s="9">
        <v>1.5210000000000004</v>
      </c>
      <c r="AM43" s="9">
        <v>1.4310000000000005</v>
      </c>
      <c r="AN43" s="9">
        <v>1.9010000000000005</v>
      </c>
      <c r="AO43" s="9">
        <v>2.0410000000000004</v>
      </c>
      <c r="AP43" s="9"/>
      <c r="AQ43" s="9"/>
      <c r="AR43" s="9"/>
      <c r="AS43" s="9"/>
      <c r="AT43" s="9">
        <v>1.8810000000000004</v>
      </c>
      <c r="CP43" s="9"/>
    </row>
    <row r="44" spans="1:94" x14ac:dyDescent="0.25">
      <c r="A44" s="8">
        <v>35321</v>
      </c>
      <c r="B44" s="9">
        <v>1.961428571428572</v>
      </c>
      <c r="C44" s="9"/>
      <c r="D44" s="9">
        <v>2.0014285714285718</v>
      </c>
      <c r="E44" s="9">
        <v>1.6314285714285719</v>
      </c>
      <c r="F44" s="9">
        <v>1.521428571428572</v>
      </c>
      <c r="G44" s="9">
        <v>1.3014285714285718</v>
      </c>
      <c r="H44" s="9">
        <v>1.701428571428572</v>
      </c>
      <c r="I44" s="9">
        <v>1.8914285714285719</v>
      </c>
      <c r="K44" s="9"/>
      <c r="L44" s="9"/>
      <c r="M44" s="9"/>
      <c r="N44" s="9">
        <v>1.741428571428572</v>
      </c>
      <c r="AH44" s="9">
        <v>2.2432000000000003</v>
      </c>
      <c r="AI44" s="9"/>
      <c r="AJ44" s="9">
        <v>2.4232000000000005</v>
      </c>
      <c r="AK44" s="9">
        <v>1.8432000000000004</v>
      </c>
      <c r="AL44" s="9">
        <v>1.5932000000000004</v>
      </c>
      <c r="AM44" s="9">
        <v>1.4432000000000003</v>
      </c>
      <c r="AN44" s="9">
        <v>1.9432000000000003</v>
      </c>
      <c r="AO44" s="9">
        <v>2.0932000000000004</v>
      </c>
      <c r="AP44" s="9"/>
      <c r="AQ44" s="9"/>
      <c r="AR44" s="9"/>
      <c r="AS44" s="9"/>
      <c r="AT44" s="9">
        <v>1.93</v>
      </c>
      <c r="CP44" s="9"/>
    </row>
    <row r="45" spans="1:94" x14ac:dyDescent="0.25">
      <c r="A45" s="8">
        <v>35324</v>
      </c>
      <c r="B45" s="9">
        <v>1.9642857142857149</v>
      </c>
      <c r="C45" s="9"/>
      <c r="D45" s="9">
        <v>2.0142857142857147</v>
      </c>
      <c r="E45" s="9">
        <v>1.6442857142857148</v>
      </c>
      <c r="F45" s="9">
        <v>1.5242857142857149</v>
      </c>
      <c r="G45" s="9">
        <v>1.2942857142857147</v>
      </c>
      <c r="H45" s="9">
        <v>1.7042857142857148</v>
      </c>
      <c r="I45" s="9">
        <v>1.8942857142857148</v>
      </c>
      <c r="K45" s="9"/>
      <c r="L45" s="9"/>
      <c r="M45" s="9"/>
      <c r="N45" s="9">
        <v>1.7568571428571431</v>
      </c>
      <c r="AH45" s="9">
        <v>2.2522000000000006</v>
      </c>
      <c r="AI45" s="9"/>
      <c r="AJ45" s="9">
        <v>2.4422000000000006</v>
      </c>
      <c r="AK45" s="9">
        <v>1.8522000000000007</v>
      </c>
      <c r="AL45" s="9">
        <v>1.5922000000000005</v>
      </c>
      <c r="AM45" s="9">
        <v>1.4722000000000006</v>
      </c>
      <c r="AN45" s="9">
        <v>1.9522000000000006</v>
      </c>
      <c r="AO45" s="9">
        <v>2.1022000000000007</v>
      </c>
      <c r="AP45" s="9"/>
      <c r="AQ45" s="9"/>
      <c r="AR45" s="9"/>
      <c r="AS45" s="9"/>
      <c r="AT45" s="9">
        <v>1.9290000000000007</v>
      </c>
      <c r="CP45" s="9"/>
    </row>
    <row r="46" spans="1:94" x14ac:dyDescent="0.25">
      <c r="A46" s="8">
        <v>35325</v>
      </c>
      <c r="B46" s="9">
        <v>1.9864285714285719</v>
      </c>
      <c r="C46" s="9"/>
      <c r="D46" s="9">
        <v>2.0264285714285717</v>
      </c>
      <c r="E46" s="9">
        <v>1.6764285714285718</v>
      </c>
      <c r="F46" s="9">
        <v>1.5564285714285719</v>
      </c>
      <c r="G46" s="9">
        <v>1.336428571428572</v>
      </c>
      <c r="H46" s="9">
        <v>1.7364285714285719</v>
      </c>
      <c r="I46" s="9">
        <v>1.9164285714285718</v>
      </c>
      <c r="K46" s="9"/>
      <c r="L46" s="9"/>
      <c r="M46" s="9"/>
      <c r="N46" s="9">
        <v>1.7864285714285719</v>
      </c>
      <c r="AH46" s="9">
        <v>2.3112000000000008</v>
      </c>
      <c r="AI46" s="9"/>
      <c r="AJ46" s="9">
        <v>2.511200000000001</v>
      </c>
      <c r="AK46" s="9">
        <v>1.9212000000000007</v>
      </c>
      <c r="AL46" s="9">
        <v>1.6312000000000006</v>
      </c>
      <c r="AM46" s="9">
        <v>1.5512000000000008</v>
      </c>
      <c r="AN46" s="9">
        <v>2.011200000000001</v>
      </c>
      <c r="AO46" s="9">
        <v>2.1612000000000009</v>
      </c>
      <c r="AP46" s="9"/>
      <c r="AQ46" s="9"/>
      <c r="AR46" s="9"/>
      <c r="AS46" s="9"/>
      <c r="AT46" s="9">
        <v>1.9990000000000006</v>
      </c>
      <c r="CP46" s="9"/>
    </row>
    <row r="47" spans="1:94" x14ac:dyDescent="0.25">
      <c r="A47" s="8">
        <v>35326</v>
      </c>
      <c r="B47" s="9">
        <v>1.9901428571428579</v>
      </c>
      <c r="C47" s="9"/>
      <c r="D47" s="9">
        <v>2.0301428571428577</v>
      </c>
      <c r="E47" s="9">
        <v>1.6801428571428578</v>
      </c>
      <c r="F47" s="9">
        <v>1.5601428571428579</v>
      </c>
      <c r="G47" s="9">
        <v>1.340142857142858</v>
      </c>
      <c r="H47" s="9">
        <v>1.7401428571428579</v>
      </c>
      <c r="I47" s="9">
        <v>1.9251428571428579</v>
      </c>
      <c r="K47" s="9"/>
      <c r="L47" s="9"/>
      <c r="M47" s="9"/>
      <c r="N47" s="9">
        <v>1.7901428571428579</v>
      </c>
      <c r="AH47" s="9">
        <v>2.3556000000000004</v>
      </c>
      <c r="AI47" s="9"/>
      <c r="AJ47" s="9">
        <v>2.5556000000000005</v>
      </c>
      <c r="AK47" s="9">
        <v>1.9456000000000004</v>
      </c>
      <c r="AL47" s="9">
        <v>1.6656000000000004</v>
      </c>
      <c r="AM47" s="9">
        <v>1.5256000000000005</v>
      </c>
      <c r="AN47" s="9">
        <v>2.0556000000000005</v>
      </c>
      <c r="AO47" s="9">
        <v>2.1956000000000002</v>
      </c>
      <c r="AP47" s="9"/>
      <c r="AQ47" s="9"/>
      <c r="AR47" s="9"/>
      <c r="AS47" s="9"/>
      <c r="AT47" s="9">
        <v>2.0340000000000003</v>
      </c>
      <c r="CP47" s="9"/>
    </row>
    <row r="48" spans="1:94" x14ac:dyDescent="0.25">
      <c r="A48" s="8">
        <v>35327</v>
      </c>
      <c r="B48" s="9">
        <v>1.9668571428571433</v>
      </c>
      <c r="C48" s="9"/>
      <c r="D48" s="9">
        <v>2.0068571428571431</v>
      </c>
      <c r="E48" s="9">
        <v>1.6668571428571433</v>
      </c>
      <c r="F48" s="9">
        <v>1.5668571428571432</v>
      </c>
      <c r="G48" s="9">
        <v>1.3368571428571434</v>
      </c>
      <c r="H48" s="9">
        <v>1.7168571428571433</v>
      </c>
      <c r="I48" s="9">
        <v>1.9018571428571434</v>
      </c>
      <c r="K48" s="9"/>
      <c r="L48" s="9"/>
      <c r="M48" s="9"/>
      <c r="N48" s="9">
        <v>1.7668571428571433</v>
      </c>
      <c r="AH48" s="9">
        <v>2.2990000000000004</v>
      </c>
      <c r="AI48" s="9"/>
      <c r="AJ48" s="9">
        <v>2.4990000000000006</v>
      </c>
      <c r="AK48" s="9">
        <v>1.9090000000000003</v>
      </c>
      <c r="AL48" s="9">
        <v>1.6390000000000002</v>
      </c>
      <c r="AM48" s="9">
        <v>1.5290000000000004</v>
      </c>
      <c r="AN48" s="9">
        <v>1.9990000000000003</v>
      </c>
      <c r="AO48" s="9">
        <v>2.1490000000000005</v>
      </c>
      <c r="AP48" s="9"/>
      <c r="AQ48" s="9"/>
      <c r="AR48" s="9"/>
      <c r="AS48" s="9"/>
      <c r="AT48" s="9">
        <v>1.9890000000000003</v>
      </c>
      <c r="CP48" s="9"/>
    </row>
    <row r="49" spans="1:94" x14ac:dyDescent="0.25">
      <c r="A49" s="8">
        <v>35328</v>
      </c>
      <c r="B49" s="9">
        <v>1.9478571428571434</v>
      </c>
      <c r="C49" s="9"/>
      <c r="D49" s="9">
        <v>1.9878571428571434</v>
      </c>
      <c r="E49" s="9">
        <v>1.6478571428571434</v>
      </c>
      <c r="F49" s="9">
        <v>1.5578571428571433</v>
      </c>
      <c r="G49" s="9">
        <v>1.2978571428571433</v>
      </c>
      <c r="H49" s="9">
        <v>1.7128571428571435</v>
      </c>
      <c r="I49" s="9">
        <v>1.8828571428571435</v>
      </c>
      <c r="K49" s="9"/>
      <c r="L49" s="9"/>
      <c r="M49" s="9"/>
      <c r="N49" s="9">
        <v>1.7618571428571432</v>
      </c>
      <c r="AH49" s="9">
        <v>2.2128000000000005</v>
      </c>
      <c r="AI49" s="9"/>
      <c r="AJ49" s="9">
        <v>2.4228000000000005</v>
      </c>
      <c r="AK49" s="9">
        <v>1.8528000000000007</v>
      </c>
      <c r="AL49" s="9">
        <v>1.6228000000000007</v>
      </c>
      <c r="AM49" s="9">
        <v>1.4728000000000006</v>
      </c>
      <c r="AN49" s="9">
        <v>1.9328000000000005</v>
      </c>
      <c r="AO49" s="9">
        <v>2.0628000000000006</v>
      </c>
      <c r="AP49" s="9"/>
      <c r="AQ49" s="9"/>
      <c r="AR49" s="9"/>
      <c r="AS49" s="9"/>
      <c r="AT49" s="9">
        <v>1.905</v>
      </c>
      <c r="CP49" s="9"/>
    </row>
    <row r="50" spans="1:94" x14ac:dyDescent="0.25">
      <c r="A50" s="8">
        <v>35331</v>
      </c>
      <c r="B50" s="9">
        <v>1.9448571428571433</v>
      </c>
      <c r="C50" s="9"/>
      <c r="D50" s="9">
        <v>1.9948571428571433</v>
      </c>
      <c r="E50" s="9">
        <v>1.6548571428571432</v>
      </c>
      <c r="F50" s="9">
        <v>1.5848571428571434</v>
      </c>
      <c r="G50" s="9">
        <v>1.3348571428571432</v>
      </c>
      <c r="H50" s="9">
        <v>1.7098571428571434</v>
      </c>
      <c r="I50" s="9">
        <v>1.8798571428571433</v>
      </c>
      <c r="K50" s="9"/>
      <c r="L50" s="9"/>
      <c r="M50" s="9"/>
      <c r="N50" s="9">
        <v>1.7548571428571433</v>
      </c>
      <c r="AH50" s="9">
        <v>2.2058000000000009</v>
      </c>
      <c r="AI50" s="9"/>
      <c r="AJ50" s="9">
        <v>2.4158000000000008</v>
      </c>
      <c r="AK50" s="9">
        <v>1.825800000000001</v>
      </c>
      <c r="AL50" s="9">
        <v>1.6458000000000008</v>
      </c>
      <c r="AM50" s="9">
        <v>1.4658000000000009</v>
      </c>
      <c r="AN50" s="9">
        <v>1.9258000000000008</v>
      </c>
      <c r="AO50" s="9">
        <v>2.055800000000001</v>
      </c>
      <c r="AP50" s="9"/>
      <c r="AQ50" s="9"/>
      <c r="AR50" s="9"/>
      <c r="AS50" s="9"/>
      <c r="AT50" s="9">
        <v>1.9120000000000004</v>
      </c>
      <c r="CP50" s="9"/>
    </row>
    <row r="51" spans="1:94" x14ac:dyDescent="0.25">
      <c r="A51" s="8">
        <v>35332</v>
      </c>
      <c r="B51" s="9">
        <v>1.9448571428571433</v>
      </c>
      <c r="C51" s="9"/>
      <c r="D51" s="9">
        <v>1.9948571428571433</v>
      </c>
      <c r="E51" s="9">
        <v>1.6548571428571432</v>
      </c>
      <c r="F51" s="9">
        <v>1.5948571428571432</v>
      </c>
      <c r="G51" s="9">
        <v>1.3548571428571432</v>
      </c>
      <c r="H51" s="9">
        <v>1.6848571428571433</v>
      </c>
      <c r="I51" s="9">
        <v>1.8798571428571433</v>
      </c>
      <c r="K51" s="9"/>
      <c r="L51" s="9"/>
      <c r="M51" s="9"/>
      <c r="N51" s="9">
        <v>1.7685714285714289</v>
      </c>
      <c r="AH51" s="9">
        <v>2.2058000000000009</v>
      </c>
      <c r="AI51" s="9"/>
      <c r="AJ51" s="9">
        <v>2.4158000000000008</v>
      </c>
      <c r="AK51" s="9">
        <v>1.8358000000000008</v>
      </c>
      <c r="AL51" s="9">
        <v>1.67</v>
      </c>
      <c r="AM51" s="9">
        <v>1.5358000000000007</v>
      </c>
      <c r="AN51" s="9">
        <v>1.9058000000000008</v>
      </c>
      <c r="AO51" s="9">
        <v>2.055800000000001</v>
      </c>
      <c r="AP51" s="9"/>
      <c r="AQ51" s="9"/>
      <c r="AR51" s="9"/>
      <c r="AS51" s="9"/>
      <c r="AT51" s="9">
        <v>1.94</v>
      </c>
      <c r="CP51" s="9"/>
    </row>
    <row r="52" spans="1:94" x14ac:dyDescent="0.25">
      <c r="A52" s="8">
        <v>35333</v>
      </c>
      <c r="B52" s="9">
        <v>1.9620000000000002</v>
      </c>
      <c r="C52" s="9"/>
      <c r="D52" s="9">
        <v>1.9970000000000001</v>
      </c>
      <c r="E52" s="9">
        <v>1.6620000000000001</v>
      </c>
      <c r="F52" s="9">
        <v>1.5920000000000001</v>
      </c>
      <c r="G52" s="9">
        <v>1.3620000000000003</v>
      </c>
      <c r="H52" s="9">
        <v>1.7120000000000002</v>
      </c>
      <c r="I52" s="9">
        <v>1.8970000000000002</v>
      </c>
      <c r="K52" s="9"/>
      <c r="L52" s="9"/>
      <c r="M52" s="9"/>
      <c r="N52" s="9">
        <v>1.7671428571428573</v>
      </c>
      <c r="AH52" s="9">
        <v>2.2576000000000001</v>
      </c>
      <c r="AI52" s="9"/>
      <c r="AJ52" s="9">
        <v>2.5076000000000001</v>
      </c>
      <c r="AK52" s="9">
        <v>1.8776000000000002</v>
      </c>
      <c r="AL52" s="9">
        <v>1.6876000000000002</v>
      </c>
      <c r="AM52" s="9">
        <v>1.5476000000000001</v>
      </c>
      <c r="AN52" s="9">
        <v>1.9576</v>
      </c>
      <c r="AO52" s="9">
        <v>2.1076000000000001</v>
      </c>
      <c r="AP52" s="9"/>
      <c r="AQ52" s="9"/>
      <c r="AR52" s="9"/>
      <c r="AS52" s="9"/>
      <c r="AT52" s="9">
        <v>1.9590000000000001</v>
      </c>
      <c r="CP52" s="9"/>
    </row>
    <row r="53" spans="1:94" x14ac:dyDescent="0.25">
      <c r="A53" s="8">
        <v>35334</v>
      </c>
      <c r="B53" s="9">
        <v>1.9844285714285712</v>
      </c>
      <c r="C53" s="9"/>
      <c r="D53" s="9">
        <v>2.0294285714285714</v>
      </c>
      <c r="E53" s="9">
        <v>1.6844285714285712</v>
      </c>
      <c r="F53" s="9">
        <v>1.6044285714285711</v>
      </c>
      <c r="G53" s="9">
        <v>1.3344285714285713</v>
      </c>
      <c r="H53" s="9">
        <v>1.7344285714285712</v>
      </c>
      <c r="I53" s="9">
        <v>1.9194285714285713</v>
      </c>
      <c r="K53" s="9"/>
      <c r="L53" s="9"/>
      <c r="M53" s="9"/>
      <c r="N53" s="9">
        <v>1.7771428571428571</v>
      </c>
      <c r="AH53" s="9">
        <v>2.2862</v>
      </c>
      <c r="AI53" s="9"/>
      <c r="AJ53" s="9">
        <v>2.5662000000000003</v>
      </c>
      <c r="AK53" s="9">
        <v>1.9062000000000001</v>
      </c>
      <c r="AL53" s="9">
        <v>1.7662</v>
      </c>
      <c r="AM53" s="9">
        <v>1.5662</v>
      </c>
      <c r="AN53" s="9">
        <v>1.9762</v>
      </c>
      <c r="AO53" s="9">
        <v>2.1261999999999999</v>
      </c>
      <c r="AP53" s="9"/>
      <c r="AQ53" s="9"/>
      <c r="AR53" s="9"/>
      <c r="AS53" s="9"/>
      <c r="AT53" s="9">
        <v>2.0019999999999998</v>
      </c>
      <c r="CP53" s="9"/>
    </row>
    <row r="54" spans="1:94" x14ac:dyDescent="0.25">
      <c r="A54" s="8">
        <v>35335</v>
      </c>
      <c r="B54" s="9">
        <v>1.9887142857142861</v>
      </c>
      <c r="C54" s="9"/>
      <c r="D54" s="9">
        <v>2.0337142857142863</v>
      </c>
      <c r="E54" s="9">
        <v>1.6887142857142861</v>
      </c>
      <c r="F54" s="9">
        <v>1.608714285714286</v>
      </c>
      <c r="G54" s="9">
        <v>1.3387142857142862</v>
      </c>
      <c r="H54" s="9">
        <v>1.7387142857142861</v>
      </c>
      <c r="I54" s="9">
        <v>1.9237142857142862</v>
      </c>
      <c r="K54" s="9"/>
      <c r="L54" s="9"/>
      <c r="M54" s="9"/>
      <c r="N54" s="9">
        <v>1.7771428571428576</v>
      </c>
      <c r="AH54" s="9">
        <v>2.3074000000000003</v>
      </c>
      <c r="AI54" s="9"/>
      <c r="AJ54" s="9">
        <v>2.5974000000000004</v>
      </c>
      <c r="AK54" s="9">
        <v>1.9274000000000004</v>
      </c>
      <c r="AL54" s="9">
        <v>1.8074000000000003</v>
      </c>
      <c r="AM54" s="9">
        <v>1.6174000000000004</v>
      </c>
      <c r="AN54" s="9">
        <v>2.0074000000000005</v>
      </c>
      <c r="AO54" s="9">
        <v>2.1474000000000002</v>
      </c>
      <c r="AP54" s="9"/>
      <c r="AQ54" s="9"/>
      <c r="AR54" s="9"/>
      <c r="AS54" s="9"/>
      <c r="AT54" s="9">
        <v>2.0204000000000009</v>
      </c>
      <c r="CP54" s="9"/>
    </row>
    <row r="55" spans="1:94" x14ac:dyDescent="0.25">
      <c r="A55" s="8">
        <v>35338</v>
      </c>
      <c r="B55" s="9">
        <v>1.9887142857142861</v>
      </c>
      <c r="C55" s="9"/>
      <c r="D55" s="9">
        <v>2.0287142857142859</v>
      </c>
      <c r="E55" s="9">
        <v>1.6887142857142861</v>
      </c>
      <c r="F55" s="9">
        <v>1.6187142857142862</v>
      </c>
      <c r="G55" s="9">
        <v>1.3187142857142862</v>
      </c>
      <c r="H55" s="9">
        <v>1.7387142857142861</v>
      </c>
      <c r="I55" s="9">
        <v>1.9237142857142862</v>
      </c>
      <c r="K55" s="9"/>
      <c r="L55" s="9"/>
      <c r="M55" s="9"/>
      <c r="N55" s="9">
        <v>1.7771428571428576</v>
      </c>
      <c r="AH55" s="9">
        <v>2.2930000000000006</v>
      </c>
      <c r="AI55" s="9"/>
      <c r="AJ55" s="9">
        <v>2.5630000000000006</v>
      </c>
      <c r="AK55" s="9">
        <v>1.9130000000000007</v>
      </c>
      <c r="AL55" s="9">
        <v>1.8130000000000006</v>
      </c>
      <c r="AM55" s="9">
        <v>1.5430000000000006</v>
      </c>
      <c r="AN55" s="9">
        <v>1.9930000000000005</v>
      </c>
      <c r="AO55" s="9">
        <v>2.1380000000000008</v>
      </c>
      <c r="AP55" s="9"/>
      <c r="AQ55" s="9"/>
      <c r="AR55" s="9"/>
      <c r="AS55" s="9"/>
      <c r="AT55" s="9">
        <v>2.0180000000000007</v>
      </c>
      <c r="CP55" s="9"/>
    </row>
    <row r="56" spans="1:94" x14ac:dyDescent="0.25">
      <c r="A56" s="8">
        <v>35339</v>
      </c>
      <c r="B56" s="9">
        <v>1.9801428571428576</v>
      </c>
      <c r="C56" s="9"/>
      <c r="D56" s="9">
        <v>2.0301428571428577</v>
      </c>
      <c r="E56" s="9">
        <v>1.6801428571428576</v>
      </c>
      <c r="F56" s="9">
        <v>1.6101428571428578</v>
      </c>
      <c r="G56" s="9">
        <v>1.3501428571428578</v>
      </c>
      <c r="H56" s="9">
        <v>1.7401428571428577</v>
      </c>
      <c r="I56" s="9">
        <v>1.9151428571428577</v>
      </c>
      <c r="K56" s="9"/>
      <c r="L56" s="9"/>
      <c r="M56" s="9"/>
      <c r="N56" s="9">
        <v>1.7771428571428576</v>
      </c>
      <c r="AH56" s="9">
        <v>2.29</v>
      </c>
      <c r="AI56" s="9"/>
      <c r="AJ56" s="9">
        <v>2.56</v>
      </c>
      <c r="AK56" s="9">
        <v>1.915</v>
      </c>
      <c r="AL56" s="9">
        <v>1.8</v>
      </c>
      <c r="AM56" s="9">
        <v>1.55</v>
      </c>
      <c r="AN56" s="9">
        <v>1.99</v>
      </c>
      <c r="AO56" s="9">
        <v>2.1349999999999998</v>
      </c>
      <c r="AP56" s="9"/>
      <c r="AQ56" s="9"/>
      <c r="AR56" s="9"/>
      <c r="AS56" s="9"/>
      <c r="AT56" s="9">
        <v>2.0030000000000001</v>
      </c>
      <c r="CP56" s="9"/>
    </row>
    <row r="57" spans="1:94" x14ac:dyDescent="0.25">
      <c r="A57" s="8">
        <v>35340</v>
      </c>
      <c r="B57" s="9">
        <v>2.0370000000000004</v>
      </c>
      <c r="C57" s="9"/>
      <c r="D57" s="9">
        <v>2.0870000000000002</v>
      </c>
      <c r="E57" s="9">
        <v>1.7270000000000003</v>
      </c>
      <c r="F57" s="9">
        <v>1.6270000000000004</v>
      </c>
      <c r="G57" s="9">
        <v>1.3670000000000002</v>
      </c>
      <c r="H57" s="9">
        <v>1.7870000000000004</v>
      </c>
      <c r="I57" s="9">
        <v>1.9720000000000004</v>
      </c>
      <c r="K57" s="9"/>
      <c r="L57" s="9"/>
      <c r="M57" s="9"/>
      <c r="N57" s="9">
        <v>1.8171428571428581</v>
      </c>
      <c r="AH57" s="9">
        <v>2.4278000000000004</v>
      </c>
      <c r="AI57" s="9"/>
      <c r="AJ57" s="9">
        <v>2.7178000000000004</v>
      </c>
      <c r="AK57" s="9">
        <v>2.0278000000000005</v>
      </c>
      <c r="AL57" s="9">
        <v>1.8878000000000004</v>
      </c>
      <c r="AM57" s="9">
        <v>1.6178000000000006</v>
      </c>
      <c r="AN57" s="9">
        <v>2.0978000000000003</v>
      </c>
      <c r="AO57" s="9">
        <v>2.2578000000000005</v>
      </c>
      <c r="AP57" s="9"/>
      <c r="AQ57" s="9"/>
      <c r="AR57" s="9"/>
      <c r="AS57" s="9"/>
      <c r="AT57" s="9">
        <v>2.1</v>
      </c>
      <c r="CP57" s="9"/>
    </row>
    <row r="58" spans="1:94" x14ac:dyDescent="0.25">
      <c r="A58" s="8">
        <v>35341</v>
      </c>
      <c r="B58" s="9">
        <v>2.0522857142857149</v>
      </c>
      <c r="C58" s="9"/>
      <c r="D58" s="9">
        <v>2.1022857142857148</v>
      </c>
      <c r="E58" s="9">
        <v>1.7322857142857149</v>
      </c>
      <c r="F58" s="9">
        <v>1.622285714285715</v>
      </c>
      <c r="G58" s="9">
        <v>1.342285714285715</v>
      </c>
      <c r="H58" s="9">
        <v>1.8022857142857149</v>
      </c>
      <c r="I58" s="9">
        <v>1.987285714285715</v>
      </c>
      <c r="K58" s="9"/>
      <c r="L58" s="9"/>
      <c r="M58" s="9"/>
      <c r="N58" s="9">
        <v>1.8371428571428576</v>
      </c>
      <c r="AH58" s="9">
        <v>2.4544000000000006</v>
      </c>
      <c r="AI58" s="9"/>
      <c r="AJ58" s="9">
        <v>2.7444000000000006</v>
      </c>
      <c r="AK58" s="9">
        <v>2.0444000000000004</v>
      </c>
      <c r="AL58" s="9">
        <v>1.8544000000000005</v>
      </c>
      <c r="AM58" s="9">
        <v>1.5944000000000005</v>
      </c>
      <c r="AN58" s="9">
        <v>2.1144000000000007</v>
      </c>
      <c r="AO58" s="9">
        <v>2.2644000000000006</v>
      </c>
      <c r="AP58" s="9"/>
      <c r="AQ58" s="9"/>
      <c r="AR58" s="9"/>
      <c r="AS58" s="9"/>
      <c r="AT58" s="9">
        <v>2.1420000000000003</v>
      </c>
      <c r="CP58" s="9"/>
    </row>
    <row r="59" spans="1:94" x14ac:dyDescent="0.25">
      <c r="A59" s="8">
        <v>35342</v>
      </c>
      <c r="B59" s="9">
        <v>2.0464285714285717</v>
      </c>
      <c r="C59" s="9"/>
      <c r="D59" s="9">
        <v>2.0964285714285715</v>
      </c>
      <c r="E59" s="9">
        <v>1.7364285714285717</v>
      </c>
      <c r="F59" s="9">
        <v>1.6264285714285718</v>
      </c>
      <c r="G59" s="9">
        <v>1.3464285714285718</v>
      </c>
      <c r="H59" s="9">
        <v>1.7964285714285717</v>
      </c>
      <c r="I59" s="9">
        <v>1.9814285714285718</v>
      </c>
      <c r="K59" s="9"/>
      <c r="L59" s="9"/>
      <c r="M59" s="9"/>
      <c r="N59" s="9">
        <v>1.845</v>
      </c>
      <c r="AH59" s="9">
        <v>2.4502000000000006</v>
      </c>
      <c r="AI59" s="9"/>
      <c r="AJ59" s="9">
        <v>2.7402000000000006</v>
      </c>
      <c r="AK59" s="9">
        <v>2.0402000000000005</v>
      </c>
      <c r="AL59" s="9">
        <v>1.8802000000000008</v>
      </c>
      <c r="AM59" s="9">
        <v>1.5902000000000005</v>
      </c>
      <c r="AN59" s="9">
        <v>2.1202000000000005</v>
      </c>
      <c r="AO59" s="9">
        <v>2.2602000000000007</v>
      </c>
      <c r="AP59" s="9"/>
      <c r="AQ59" s="9"/>
      <c r="AR59" s="9"/>
      <c r="AS59" s="9"/>
      <c r="AT59" s="9">
        <v>2.14</v>
      </c>
      <c r="CP59" s="9"/>
    </row>
    <row r="60" spans="1:94" x14ac:dyDescent="0.25">
      <c r="A60" s="8">
        <v>35345</v>
      </c>
      <c r="B60" s="9">
        <v>2.0510000000000006</v>
      </c>
      <c r="C60" s="9"/>
      <c r="D60" s="9">
        <v>2.1010000000000004</v>
      </c>
      <c r="E60" s="9">
        <v>1.7410000000000005</v>
      </c>
      <c r="F60" s="9">
        <v>1.6410000000000007</v>
      </c>
      <c r="G60" s="9">
        <v>1.3610000000000007</v>
      </c>
      <c r="H60" s="9">
        <v>1.7910000000000006</v>
      </c>
      <c r="I60" s="9">
        <v>1.9860000000000007</v>
      </c>
      <c r="K60" s="9"/>
      <c r="L60" s="9"/>
      <c r="M60" s="9"/>
      <c r="N60" s="9">
        <v>1.845</v>
      </c>
      <c r="AH60" s="9">
        <v>2.4978000000000007</v>
      </c>
      <c r="AI60" s="9"/>
      <c r="AJ60" s="9">
        <v>2.7978000000000005</v>
      </c>
      <c r="AK60" s="9">
        <v>2.0778000000000008</v>
      </c>
      <c r="AL60" s="9">
        <v>1.9078000000000008</v>
      </c>
      <c r="AM60" s="9">
        <v>1.6278000000000008</v>
      </c>
      <c r="AN60" s="9">
        <v>2.1578000000000008</v>
      </c>
      <c r="AO60" s="9">
        <v>2.3128000000000006</v>
      </c>
      <c r="AP60" s="9"/>
      <c r="AQ60" s="9"/>
      <c r="AR60" s="9"/>
      <c r="AS60" s="9"/>
      <c r="AT60" s="9">
        <v>2.1780000000000004</v>
      </c>
      <c r="CP60" s="9"/>
    </row>
    <row r="61" spans="1:94" x14ac:dyDescent="0.25">
      <c r="A61" s="8">
        <v>35346</v>
      </c>
      <c r="B61" s="9">
        <v>2.0468571428571432</v>
      </c>
      <c r="C61" s="9"/>
      <c r="D61" s="9">
        <v>2.096857142857143</v>
      </c>
      <c r="E61" s="9">
        <v>1.7368571428571431</v>
      </c>
      <c r="F61" s="9">
        <v>1.656857142857143</v>
      </c>
      <c r="G61" s="9">
        <v>1.3668571428571432</v>
      </c>
      <c r="H61" s="9">
        <v>1.8068571428571432</v>
      </c>
      <c r="I61" s="9">
        <v>1.9818571428571432</v>
      </c>
      <c r="K61" s="9"/>
      <c r="L61" s="9"/>
      <c r="M61" s="9"/>
      <c r="N61" s="9">
        <v>1.845</v>
      </c>
      <c r="AH61" s="9">
        <v>2.490800000000001</v>
      </c>
      <c r="AI61" s="9"/>
      <c r="AJ61" s="9">
        <v>2.8208000000000011</v>
      </c>
      <c r="AK61" s="9">
        <v>2.0508000000000011</v>
      </c>
      <c r="AL61" s="9">
        <v>1.8808000000000011</v>
      </c>
      <c r="AM61" s="9">
        <v>1.6308000000000009</v>
      </c>
      <c r="AN61" s="9">
        <v>2.1408000000000009</v>
      </c>
      <c r="AO61" s="9">
        <v>2.2908000000000008</v>
      </c>
      <c r="AP61" s="9"/>
      <c r="AQ61" s="9"/>
      <c r="AR61" s="9"/>
      <c r="AS61" s="9"/>
      <c r="AT61" s="9">
        <v>2.2020000000000008</v>
      </c>
      <c r="CP61" s="9"/>
    </row>
    <row r="62" spans="1:94" x14ac:dyDescent="0.25">
      <c r="A62" s="8">
        <v>35347</v>
      </c>
      <c r="B62" s="9">
        <v>2.0057142857142867</v>
      </c>
      <c r="C62" s="9"/>
      <c r="D62" s="9">
        <v>2.0557142857142865</v>
      </c>
      <c r="E62" s="9">
        <v>1.6857142857142866</v>
      </c>
      <c r="F62" s="9">
        <v>1.6257142857142868</v>
      </c>
      <c r="G62" s="9">
        <v>1.3457142857142868</v>
      </c>
      <c r="H62" s="9">
        <v>1.7557142857142867</v>
      </c>
      <c r="I62" s="9">
        <v>1.9407142857142867</v>
      </c>
      <c r="K62" s="9"/>
      <c r="L62" s="9"/>
      <c r="M62" s="9"/>
      <c r="N62" s="9">
        <v>1.7649999999999999</v>
      </c>
      <c r="AH62" s="9">
        <v>2.4040000000000008</v>
      </c>
      <c r="AI62" s="9"/>
      <c r="AJ62" s="9">
        <v>2.7340000000000009</v>
      </c>
      <c r="AK62" s="9">
        <v>2.0140000000000007</v>
      </c>
      <c r="AL62" s="9">
        <v>1.8840000000000008</v>
      </c>
      <c r="AM62" s="9">
        <v>1.594000000000001</v>
      </c>
      <c r="AN62" s="9">
        <v>2.084000000000001</v>
      </c>
      <c r="AO62" s="9">
        <v>2.2140000000000009</v>
      </c>
      <c r="AP62" s="9"/>
      <c r="AQ62" s="9"/>
      <c r="AR62" s="9"/>
      <c r="AS62" s="9"/>
      <c r="AT62" s="9">
        <v>2.1140000000000008</v>
      </c>
      <c r="CP62" s="9"/>
    </row>
    <row r="63" spans="1:94" x14ac:dyDescent="0.25">
      <c r="A63" s="8">
        <v>35348</v>
      </c>
      <c r="B63" s="9">
        <v>2.0031428571428576</v>
      </c>
      <c r="C63" s="9"/>
      <c r="D63" s="9">
        <v>2.0531428571428574</v>
      </c>
      <c r="E63" s="9">
        <v>1.6831428571428575</v>
      </c>
      <c r="F63" s="9">
        <v>1.6431428571428577</v>
      </c>
      <c r="G63" s="9">
        <v>1.3431428571428576</v>
      </c>
      <c r="H63" s="9">
        <v>1.7531428571428576</v>
      </c>
      <c r="I63" s="9">
        <v>1.9381428571428576</v>
      </c>
      <c r="K63" s="9"/>
      <c r="L63" s="9"/>
      <c r="M63" s="9"/>
      <c r="N63" s="9">
        <v>1.7731428571428576</v>
      </c>
      <c r="AH63" s="9">
        <v>2.4176000000000006</v>
      </c>
      <c r="AI63" s="9"/>
      <c r="AJ63" s="9">
        <v>2.7276000000000007</v>
      </c>
      <c r="AK63" s="9">
        <v>2.0176000000000007</v>
      </c>
      <c r="AL63" s="9">
        <v>1.8376000000000006</v>
      </c>
      <c r="AM63" s="9">
        <v>1.5676000000000008</v>
      </c>
      <c r="AN63" s="9">
        <v>2.0976000000000008</v>
      </c>
      <c r="AO63" s="9">
        <v>2.2376000000000005</v>
      </c>
      <c r="AP63" s="9"/>
      <c r="AQ63" s="9"/>
      <c r="AR63" s="9"/>
      <c r="AS63" s="9"/>
      <c r="AT63" s="9">
        <v>2.1176000000000008</v>
      </c>
      <c r="CP63" s="9"/>
    </row>
    <row r="64" spans="1:94" x14ac:dyDescent="0.25">
      <c r="A64" s="8">
        <v>35349</v>
      </c>
      <c r="B64" s="9">
        <v>1.9921428571428577</v>
      </c>
      <c r="C64" s="9"/>
      <c r="D64" s="9">
        <v>2.0521428571428575</v>
      </c>
      <c r="E64" s="9">
        <v>1.6821428571428576</v>
      </c>
      <c r="F64" s="9">
        <v>1.5721428571428577</v>
      </c>
      <c r="G64" s="9">
        <v>1.3321428571428575</v>
      </c>
      <c r="H64" s="9">
        <v>1.7421428571428577</v>
      </c>
      <c r="I64" s="9">
        <v>1.9271428571428577</v>
      </c>
      <c r="K64" s="9"/>
      <c r="L64" s="9"/>
      <c r="M64" s="9"/>
      <c r="N64" s="9">
        <v>1.7621428571428577</v>
      </c>
      <c r="AH64" s="9">
        <v>2.3878000000000008</v>
      </c>
      <c r="AI64" s="9"/>
      <c r="AJ64" s="9">
        <v>2.6878000000000006</v>
      </c>
      <c r="AK64" s="9">
        <v>1.9878000000000009</v>
      </c>
      <c r="AL64" s="9">
        <v>1.817800000000001</v>
      </c>
      <c r="AM64" s="9">
        <v>1.5378000000000009</v>
      </c>
      <c r="AN64" s="9">
        <v>2.067800000000001</v>
      </c>
      <c r="AO64" s="9">
        <v>2.2078000000000007</v>
      </c>
      <c r="AP64" s="9"/>
      <c r="AQ64" s="9"/>
      <c r="AR64" s="9"/>
      <c r="AS64" s="9"/>
      <c r="AT64" s="9">
        <v>2.087800000000001</v>
      </c>
      <c r="CP64" s="9"/>
    </row>
    <row r="65" spans="1:94" x14ac:dyDescent="0.25">
      <c r="A65" s="8">
        <v>35352</v>
      </c>
      <c r="B65" s="9">
        <v>2.0192857142857146</v>
      </c>
      <c r="C65" s="9"/>
      <c r="D65" s="9">
        <v>2.0692857142857144</v>
      </c>
      <c r="E65" s="9">
        <v>1.7092857142857145</v>
      </c>
      <c r="F65" s="9">
        <v>1.6092857142857147</v>
      </c>
      <c r="G65" s="9">
        <v>1.3492857142857144</v>
      </c>
      <c r="H65" s="9">
        <v>1.7692857142857146</v>
      </c>
      <c r="I65" s="9">
        <v>1.9542857142857146</v>
      </c>
      <c r="K65" s="9"/>
      <c r="L65" s="9"/>
      <c r="M65" s="9"/>
      <c r="N65" s="9">
        <v>1.7878571428571433</v>
      </c>
      <c r="AH65" s="9">
        <v>2.5082000000000009</v>
      </c>
      <c r="AI65" s="9"/>
      <c r="AJ65" s="9">
        <v>2.8282000000000007</v>
      </c>
      <c r="AK65" s="9">
        <v>2.0882000000000009</v>
      </c>
      <c r="AL65" s="9">
        <v>1.918200000000001</v>
      </c>
      <c r="AM65" s="9">
        <v>1.6282000000000008</v>
      </c>
      <c r="AN65" s="9">
        <v>2.1782000000000008</v>
      </c>
      <c r="AO65" s="9">
        <v>2.3182000000000009</v>
      </c>
      <c r="AP65" s="9"/>
      <c r="AQ65" s="9"/>
      <c r="AR65" s="9"/>
      <c r="AS65" s="9"/>
      <c r="AT65" s="9">
        <v>2.2018000000000004</v>
      </c>
      <c r="CP65" s="9"/>
    </row>
    <row r="66" spans="1:94" x14ac:dyDescent="0.25">
      <c r="A66" s="8">
        <v>35353</v>
      </c>
      <c r="B66" s="9">
        <v>2.0182857142857151</v>
      </c>
      <c r="C66" s="9"/>
      <c r="D66" s="9">
        <v>2.0682857142857149</v>
      </c>
      <c r="E66" s="9">
        <v>1.7082857142857151</v>
      </c>
      <c r="F66" s="9">
        <v>1.648285714285715</v>
      </c>
      <c r="G66" s="9">
        <v>1.368285714285715</v>
      </c>
      <c r="H66" s="9">
        <v>1.7682857142857151</v>
      </c>
      <c r="I66" s="9">
        <v>1.9532857142857152</v>
      </c>
      <c r="K66" s="9"/>
      <c r="L66" s="9"/>
      <c r="M66" s="9"/>
      <c r="N66" s="9">
        <v>1.7828571428571434</v>
      </c>
      <c r="AH66" s="9">
        <v>2.5024000000000006</v>
      </c>
      <c r="AI66" s="9"/>
      <c r="AJ66" s="9">
        <v>2.8124000000000007</v>
      </c>
      <c r="AK66" s="9">
        <v>2.0924000000000005</v>
      </c>
      <c r="AL66" s="9">
        <v>1.9724000000000006</v>
      </c>
      <c r="AM66" s="9">
        <v>1.6824000000000006</v>
      </c>
      <c r="AN66" s="9">
        <v>2.1624000000000008</v>
      </c>
      <c r="AO66" s="9">
        <v>2.3224000000000005</v>
      </c>
      <c r="AP66" s="9"/>
      <c r="AQ66" s="9"/>
      <c r="AR66" s="9"/>
      <c r="AS66" s="9"/>
      <c r="AT66" s="9">
        <v>2.2070000000000007</v>
      </c>
      <c r="CP66" s="9"/>
    </row>
    <row r="67" spans="1:94" x14ac:dyDescent="0.25">
      <c r="A67" s="8">
        <v>35354</v>
      </c>
      <c r="B67" s="9">
        <v>2.0042857142857149</v>
      </c>
      <c r="C67" s="9"/>
      <c r="D67" s="9">
        <v>2.0642857142857149</v>
      </c>
      <c r="E67" s="9">
        <v>1.6942857142857148</v>
      </c>
      <c r="F67" s="9">
        <v>1.6542857142857148</v>
      </c>
      <c r="G67" s="9">
        <v>1.3742857142857148</v>
      </c>
      <c r="H67" s="9">
        <v>1.7542857142857149</v>
      </c>
      <c r="I67" s="9">
        <v>1.9392857142857149</v>
      </c>
      <c r="K67" s="9"/>
      <c r="L67" s="9"/>
      <c r="M67" s="9"/>
      <c r="N67" s="9">
        <v>1.7878571428571433</v>
      </c>
      <c r="AH67" s="9">
        <v>2.4860000000000007</v>
      </c>
      <c r="AI67" s="9"/>
      <c r="AJ67" s="9">
        <v>2.8060000000000005</v>
      </c>
      <c r="AK67" s="9">
        <v>2.1160000000000005</v>
      </c>
      <c r="AL67" s="9">
        <v>1.9560000000000006</v>
      </c>
      <c r="AM67" s="9">
        <v>1.7060000000000006</v>
      </c>
      <c r="AN67" s="9">
        <v>2.1760000000000006</v>
      </c>
      <c r="AO67" s="9">
        <v>2.3260000000000005</v>
      </c>
      <c r="AP67" s="9"/>
      <c r="AQ67" s="9"/>
      <c r="AR67" s="9"/>
      <c r="AS67" s="9"/>
      <c r="AT67" s="9">
        <v>2.2200000000000002</v>
      </c>
      <c r="CP67" s="9"/>
    </row>
    <row r="68" spans="1:94" x14ac:dyDescent="0.25">
      <c r="A68" s="8">
        <v>35355</v>
      </c>
      <c r="B68" s="9">
        <v>2.0137142857142862</v>
      </c>
      <c r="C68" s="9"/>
      <c r="D68" s="9">
        <v>2.0737142857142863</v>
      </c>
      <c r="E68" s="9">
        <v>1.7137142857142862</v>
      </c>
      <c r="F68" s="9">
        <v>1.6737142857142862</v>
      </c>
      <c r="G68" s="9">
        <v>1.4037142857142861</v>
      </c>
      <c r="H68" s="9">
        <v>1.7687142857142861</v>
      </c>
      <c r="I68" s="9">
        <v>1.9487142857142863</v>
      </c>
      <c r="K68" s="9"/>
      <c r="L68" s="9"/>
      <c r="M68" s="9"/>
      <c r="N68" s="9">
        <v>1.7992857142857148</v>
      </c>
      <c r="AH68" s="9">
        <v>2.4758000000000004</v>
      </c>
      <c r="AI68" s="9"/>
      <c r="AJ68" s="9">
        <v>2.7958000000000003</v>
      </c>
      <c r="AK68" s="9">
        <v>2.1258000000000004</v>
      </c>
      <c r="AL68" s="9">
        <v>1.97</v>
      </c>
      <c r="AM68" s="9">
        <v>1.7058000000000004</v>
      </c>
      <c r="AN68" s="9">
        <v>2.1958000000000002</v>
      </c>
      <c r="AO68" s="9">
        <v>2.3258000000000005</v>
      </c>
      <c r="AP68" s="9"/>
      <c r="AQ68" s="9"/>
      <c r="AR68" s="9"/>
      <c r="AS68" s="9"/>
      <c r="AT68" s="9">
        <v>2.2230000000000003</v>
      </c>
      <c r="CP68" s="9"/>
    </row>
    <row r="69" spans="1:94" x14ac:dyDescent="0.25">
      <c r="A69" s="8">
        <v>35356</v>
      </c>
      <c r="B69" s="9">
        <v>2.0495714285714288</v>
      </c>
      <c r="C69" s="9"/>
      <c r="D69" s="9">
        <v>2.1095714285714289</v>
      </c>
      <c r="E69" s="9">
        <v>1.7895714285714288</v>
      </c>
      <c r="F69" s="9">
        <v>1.7095714285714287</v>
      </c>
      <c r="G69" s="9">
        <v>1.4295714285714289</v>
      </c>
      <c r="H69" s="9">
        <v>1.8095714285714288</v>
      </c>
      <c r="I69" s="9">
        <v>1.9845714285714289</v>
      </c>
      <c r="K69" s="9"/>
      <c r="L69" s="9"/>
      <c r="M69" s="9"/>
      <c r="N69" s="9">
        <v>1.8495714285714289</v>
      </c>
      <c r="AH69" s="9">
        <v>2.5194000000000005</v>
      </c>
      <c r="AI69" s="9"/>
      <c r="AJ69" s="9">
        <v>2.8594000000000004</v>
      </c>
      <c r="AK69" s="9">
        <v>2.1594000000000007</v>
      </c>
      <c r="AL69" s="9">
        <v>2.0494000000000003</v>
      </c>
      <c r="AM69" s="9">
        <v>1.8294000000000006</v>
      </c>
      <c r="AN69" s="9">
        <v>2.2394000000000007</v>
      </c>
      <c r="AO69" s="9">
        <v>2.3694000000000006</v>
      </c>
      <c r="AP69" s="9"/>
      <c r="AQ69" s="9"/>
      <c r="AR69" s="9"/>
      <c r="AS69" s="9"/>
      <c r="AT69" s="9">
        <v>2.2718000000000003</v>
      </c>
      <c r="CP69" s="9"/>
    </row>
    <row r="70" spans="1:94" x14ac:dyDescent="0.25">
      <c r="A70" s="8">
        <v>35359</v>
      </c>
      <c r="B70" s="9">
        <v>2.0855714285714284</v>
      </c>
      <c r="C70" s="9"/>
      <c r="D70" s="9">
        <v>2.1555714285714282</v>
      </c>
      <c r="E70" s="9">
        <v>1.8055714285714284</v>
      </c>
      <c r="F70" s="9">
        <v>1.7155714285714283</v>
      </c>
      <c r="G70" s="9">
        <v>1.4255714285714285</v>
      </c>
      <c r="H70" s="9">
        <v>1.8555714285714284</v>
      </c>
      <c r="I70" s="9">
        <v>2.0205714285714285</v>
      </c>
      <c r="K70" s="9"/>
      <c r="L70" s="9"/>
      <c r="M70" s="9"/>
      <c r="N70" s="9">
        <v>1.8755714285714284</v>
      </c>
      <c r="AH70" s="9">
        <v>2.6234000000000002</v>
      </c>
      <c r="AI70" s="9"/>
      <c r="AJ70" s="9">
        <v>2.9534000000000002</v>
      </c>
      <c r="AK70" s="9">
        <v>2.3034000000000003</v>
      </c>
      <c r="AL70" s="9">
        <v>2.1834000000000002</v>
      </c>
      <c r="AM70" s="9">
        <v>1.9334000000000002</v>
      </c>
      <c r="AN70" s="9">
        <v>2.3634000000000004</v>
      </c>
      <c r="AO70" s="9">
        <v>2.4834000000000001</v>
      </c>
      <c r="AP70" s="9"/>
      <c r="AQ70" s="9"/>
      <c r="AR70" s="9"/>
      <c r="AS70" s="9"/>
      <c r="AT70" s="9">
        <v>2.3834</v>
      </c>
      <c r="CP70" s="9"/>
    </row>
    <row r="71" spans="1:94" x14ac:dyDescent="0.25">
      <c r="A71" s="8">
        <v>35360</v>
      </c>
      <c r="B71" s="9">
        <v>2.0760000000000005</v>
      </c>
      <c r="C71" s="9"/>
      <c r="D71" s="9">
        <v>2.1460000000000004</v>
      </c>
      <c r="E71" s="9">
        <v>1.8060000000000005</v>
      </c>
      <c r="F71" s="9">
        <v>1.7260000000000004</v>
      </c>
      <c r="G71" s="9">
        <v>1.4360000000000006</v>
      </c>
      <c r="H71" s="9">
        <v>1.8360000000000005</v>
      </c>
      <c r="I71" s="9">
        <v>2.0110000000000006</v>
      </c>
      <c r="K71" s="9"/>
      <c r="L71" s="9"/>
      <c r="M71" s="9"/>
      <c r="N71" s="9">
        <v>1.87</v>
      </c>
      <c r="AH71" s="9">
        <v>2.5768000000000009</v>
      </c>
      <c r="AI71" s="9"/>
      <c r="AJ71" s="9">
        <v>2.8868000000000009</v>
      </c>
      <c r="AK71" s="9">
        <v>2.2868000000000008</v>
      </c>
      <c r="AL71" s="9">
        <v>2.176800000000001</v>
      </c>
      <c r="AM71" s="9">
        <v>1.9268000000000007</v>
      </c>
      <c r="AN71" s="9">
        <v>2.3268000000000009</v>
      </c>
      <c r="AO71" s="9">
        <v>2.4368000000000007</v>
      </c>
      <c r="AP71" s="9"/>
      <c r="AQ71" s="9"/>
      <c r="AR71" s="9"/>
      <c r="AS71" s="9"/>
      <c r="AT71" s="9">
        <v>2.3708000000000005</v>
      </c>
      <c r="CP71" s="9"/>
    </row>
    <row r="72" spans="1:94" x14ac:dyDescent="0.25">
      <c r="A72" s="8">
        <v>35361</v>
      </c>
      <c r="B72" s="9">
        <v>2.0212857142857148</v>
      </c>
      <c r="C72" s="9"/>
      <c r="D72" s="9">
        <v>2.0812857142857148</v>
      </c>
      <c r="E72" s="9">
        <v>1.7512857142857148</v>
      </c>
      <c r="F72" s="9">
        <v>1.7412857142857148</v>
      </c>
      <c r="G72" s="9">
        <v>1.4412857142857149</v>
      </c>
      <c r="H72" s="9">
        <v>1.7812857142857148</v>
      </c>
      <c r="I72" s="9">
        <v>1.9612857142857147</v>
      </c>
      <c r="K72" s="9"/>
      <c r="L72" s="9"/>
      <c r="M72" s="9"/>
      <c r="N72" s="9">
        <v>1.8512857142857149</v>
      </c>
      <c r="AH72" s="9">
        <v>2.4660000000000002</v>
      </c>
      <c r="AI72" s="9"/>
      <c r="AJ72" s="9">
        <v>2.766</v>
      </c>
      <c r="AK72" s="9">
        <v>2.286</v>
      </c>
      <c r="AL72" s="9">
        <v>2.1660000000000004</v>
      </c>
      <c r="AM72" s="9">
        <v>1.9560000000000002</v>
      </c>
      <c r="AN72" s="9">
        <v>2.3359999999999999</v>
      </c>
      <c r="AO72" s="9">
        <v>2.3460000000000001</v>
      </c>
      <c r="AP72" s="9"/>
      <c r="AQ72" s="9"/>
      <c r="AR72" s="9"/>
      <c r="AS72" s="9"/>
      <c r="AT72" s="9">
        <v>2.3660000000000001</v>
      </c>
      <c r="CP72" s="9"/>
    </row>
    <row r="73" spans="1:94" x14ac:dyDescent="0.25">
      <c r="A73" s="8">
        <v>35362</v>
      </c>
      <c r="B73" s="9">
        <v>2.0542857142857147</v>
      </c>
      <c r="C73" s="9"/>
      <c r="D73" s="9">
        <v>2.1242857142857146</v>
      </c>
      <c r="E73" s="9">
        <v>1.7642857142857147</v>
      </c>
      <c r="F73" s="9">
        <v>1.7442857142857147</v>
      </c>
      <c r="G73" s="9">
        <v>1.4342857142857148</v>
      </c>
      <c r="H73" s="9">
        <v>1.8242857142857147</v>
      </c>
      <c r="I73" s="9">
        <v>1.9942857142857147</v>
      </c>
      <c r="K73" s="9"/>
      <c r="L73" s="9"/>
      <c r="M73" s="9"/>
      <c r="N73" s="9">
        <v>1.9085714285714293</v>
      </c>
      <c r="AH73" s="9">
        <v>2.5502500000000006</v>
      </c>
      <c r="AI73" s="9"/>
      <c r="AJ73" s="9">
        <v>2.8502500000000004</v>
      </c>
      <c r="AK73" s="9">
        <v>2.2702500000000008</v>
      </c>
      <c r="AL73" s="9">
        <v>2.1802500000000005</v>
      </c>
      <c r="AM73" s="9">
        <v>1.9602500000000005</v>
      </c>
      <c r="AN73" s="9">
        <v>2.3102500000000008</v>
      </c>
      <c r="AO73" s="9">
        <v>2.4202500000000007</v>
      </c>
      <c r="AP73" s="9"/>
      <c r="AQ73" s="9"/>
      <c r="AR73" s="9"/>
      <c r="AS73" s="9"/>
      <c r="AT73" s="9">
        <v>2.3849999999999998</v>
      </c>
      <c r="CP73" s="9"/>
    </row>
    <row r="74" spans="1:94" x14ac:dyDescent="0.25">
      <c r="A74" s="8">
        <v>35363</v>
      </c>
      <c r="B74" s="9">
        <v>2.0742857142857147</v>
      </c>
      <c r="C74" s="9"/>
      <c r="D74" s="9">
        <v>2.1442857142857146</v>
      </c>
      <c r="E74" s="9">
        <v>1.8042857142857147</v>
      </c>
      <c r="F74" s="9">
        <v>1.7242857142857146</v>
      </c>
      <c r="G74" s="9">
        <v>1.4542857142857148</v>
      </c>
      <c r="H74" s="9">
        <v>1.8342857142857147</v>
      </c>
      <c r="I74" s="9">
        <v>2.0142857142857147</v>
      </c>
      <c r="K74" s="9"/>
      <c r="L74" s="9"/>
      <c r="M74" s="9"/>
      <c r="N74" s="9">
        <v>1.9142857142857148</v>
      </c>
      <c r="AH74" s="9">
        <v>2.5724999999999998</v>
      </c>
      <c r="AI74" s="9"/>
      <c r="AJ74" s="9">
        <v>2.9125000000000001</v>
      </c>
      <c r="AK74" s="9">
        <v>2.2925</v>
      </c>
      <c r="AL74" s="9">
        <v>2.2225000000000001</v>
      </c>
      <c r="AM74" s="9">
        <v>1.9624999999999999</v>
      </c>
      <c r="AN74" s="9">
        <v>2.3325</v>
      </c>
      <c r="AO74" s="9">
        <v>2.4224999999999999</v>
      </c>
      <c r="AP74" s="9"/>
      <c r="AQ74" s="9"/>
      <c r="AR74" s="9"/>
      <c r="AS74" s="9"/>
      <c r="AT74" s="9">
        <v>2.4075000000000002</v>
      </c>
      <c r="CP74" s="9"/>
    </row>
    <row r="75" spans="1:94" x14ac:dyDescent="0.25">
      <c r="A75" s="8">
        <v>35366</v>
      </c>
      <c r="B75" s="9">
        <v>2.0742857142857147</v>
      </c>
      <c r="C75" s="9"/>
      <c r="D75" s="9">
        <v>2.1442857142857146</v>
      </c>
      <c r="E75" s="9">
        <v>1.7942857142857147</v>
      </c>
      <c r="F75" s="9">
        <v>1.7842857142857147</v>
      </c>
      <c r="G75" s="9">
        <v>1.4842857142857147</v>
      </c>
      <c r="H75" s="9">
        <v>1.8542857142857148</v>
      </c>
      <c r="I75" s="9">
        <v>2.0242857142857149</v>
      </c>
      <c r="K75" s="9"/>
      <c r="L75" s="9"/>
      <c r="M75" s="9"/>
      <c r="N75" s="9">
        <v>1.9635714285714287</v>
      </c>
      <c r="AH75" s="9">
        <v>2.5724999999999998</v>
      </c>
      <c r="AI75" s="9"/>
      <c r="AJ75" s="9">
        <v>2.9125000000000001</v>
      </c>
      <c r="AK75" s="9">
        <v>2.3525</v>
      </c>
      <c r="AL75" s="9">
        <v>2.3025000000000002</v>
      </c>
      <c r="AM75" s="9">
        <v>2.0825</v>
      </c>
      <c r="AN75" s="9">
        <v>2.3925000000000001</v>
      </c>
      <c r="AO75" s="9">
        <v>2.4725000000000001</v>
      </c>
      <c r="AP75" s="9"/>
      <c r="AQ75" s="9"/>
      <c r="AR75" s="9"/>
      <c r="AS75" s="9"/>
      <c r="AT75" s="9">
        <v>2.4364999999999992</v>
      </c>
      <c r="CP75" s="9"/>
    </row>
    <row r="76" spans="1:94" x14ac:dyDescent="0.25">
      <c r="A76" s="8">
        <v>35367</v>
      </c>
      <c r="B76" s="9">
        <v>2.084285714285715</v>
      </c>
      <c r="C76" s="9"/>
      <c r="D76" s="9">
        <v>2.1542857142857148</v>
      </c>
      <c r="E76" s="9">
        <v>1.834285714285715</v>
      </c>
      <c r="F76" s="9">
        <v>1.7542857142857149</v>
      </c>
      <c r="G76" s="9">
        <v>1.4742857142857149</v>
      </c>
      <c r="H76" s="9">
        <v>1.884285714285715</v>
      </c>
      <c r="I76" s="9">
        <v>2.0442857142857149</v>
      </c>
      <c r="K76" s="9"/>
      <c r="L76" s="9"/>
      <c r="M76" s="9"/>
      <c r="N76" s="9">
        <v>1.9342857142857151</v>
      </c>
      <c r="AH76" s="9">
        <v>2.6587499999999999</v>
      </c>
      <c r="AI76" s="9"/>
      <c r="AJ76" s="9">
        <v>3.0287500000000001</v>
      </c>
      <c r="AK76" s="9">
        <v>2.4587500000000002</v>
      </c>
      <c r="AL76" s="9">
        <v>2.3387500000000001</v>
      </c>
      <c r="AM76" s="9">
        <v>2.1687500000000002</v>
      </c>
      <c r="AN76" s="9">
        <v>2.5187499999999998</v>
      </c>
      <c r="AO76" s="9">
        <v>2.5687500000000001</v>
      </c>
      <c r="AP76" s="9"/>
      <c r="AQ76" s="9"/>
      <c r="AR76" s="9"/>
      <c r="AS76" s="9"/>
      <c r="AT76" s="9">
        <v>2.5150000000000001</v>
      </c>
      <c r="CP76" s="9"/>
    </row>
    <row r="77" spans="1:94" x14ac:dyDescent="0.25">
      <c r="A77" s="8">
        <v>35368</v>
      </c>
      <c r="B77" s="9">
        <v>2.0468571428571432</v>
      </c>
      <c r="C77" s="9"/>
      <c r="D77" s="9">
        <v>2.116857142857143</v>
      </c>
      <c r="E77" s="9">
        <v>1.7768571428571431</v>
      </c>
      <c r="F77" s="9">
        <v>1.7768571428571431</v>
      </c>
      <c r="G77" s="9">
        <v>1.4668571428571433</v>
      </c>
      <c r="H77" s="9">
        <v>1.8568571428571432</v>
      </c>
      <c r="I77" s="9">
        <v>2.0068571428571431</v>
      </c>
      <c r="K77" s="9"/>
      <c r="L77" s="9"/>
      <c r="M77" s="9"/>
      <c r="N77" s="9">
        <v>1.8968571428571432</v>
      </c>
      <c r="AH77" s="9">
        <v>2.5405000000000006</v>
      </c>
      <c r="AI77" s="9"/>
      <c r="AJ77" s="9">
        <v>2.9105000000000008</v>
      </c>
      <c r="AK77" s="9">
        <v>2.3505000000000007</v>
      </c>
      <c r="AL77" s="9">
        <v>2.2705000000000006</v>
      </c>
      <c r="AM77" s="9">
        <v>2.1205000000000003</v>
      </c>
      <c r="AN77" s="9">
        <v>2.4005000000000005</v>
      </c>
      <c r="AO77" s="9">
        <v>2.4505000000000008</v>
      </c>
      <c r="AP77" s="9"/>
      <c r="AQ77" s="9"/>
      <c r="AR77" s="9"/>
      <c r="AS77" s="9"/>
      <c r="AT77" s="9">
        <v>2.4275000000000002</v>
      </c>
      <c r="CP77" s="9"/>
    </row>
    <row r="78" spans="1:94" x14ac:dyDescent="0.25">
      <c r="A78" s="8">
        <v>35369</v>
      </c>
      <c r="B78" s="9">
        <v>2.0324285714285719</v>
      </c>
      <c r="C78" s="9"/>
      <c r="D78" s="9">
        <v>2.112428571428572</v>
      </c>
      <c r="E78" s="9">
        <v>1.8024285714285719</v>
      </c>
      <c r="F78" s="9">
        <v>1.7324285714285719</v>
      </c>
      <c r="G78" s="9">
        <v>1.4524285714285721</v>
      </c>
      <c r="H78" s="9">
        <v>1.8374285714285719</v>
      </c>
      <c r="I78" s="9">
        <v>1.977428571428572</v>
      </c>
      <c r="K78" s="9"/>
      <c r="L78" s="9"/>
      <c r="M78" s="9"/>
      <c r="N78" s="9">
        <v>1.8992857142857151</v>
      </c>
      <c r="AH78" s="9">
        <v>2.48</v>
      </c>
      <c r="AI78" s="9"/>
      <c r="AJ78" s="9">
        <v>2.83</v>
      </c>
      <c r="AK78" s="9">
        <v>2.2974999999999999</v>
      </c>
      <c r="AL78" s="9">
        <v>2.19</v>
      </c>
      <c r="AM78" s="9">
        <v>2.09</v>
      </c>
      <c r="AN78" s="9">
        <v>2.33</v>
      </c>
      <c r="AO78" s="9">
        <v>2.3774999999999999</v>
      </c>
      <c r="AP78" s="9"/>
      <c r="AQ78" s="9"/>
      <c r="AR78" s="9"/>
      <c r="AS78" s="9"/>
      <c r="AT78" s="9">
        <v>2.38</v>
      </c>
      <c r="CP78" s="9"/>
    </row>
    <row r="79" spans="1:94" x14ac:dyDescent="0.25">
      <c r="A79" s="8">
        <v>35370</v>
      </c>
      <c r="B79" s="9">
        <v>1.9922857142857147</v>
      </c>
      <c r="C79" s="9"/>
      <c r="D79" s="9">
        <v>2.0522857142857145</v>
      </c>
      <c r="E79" s="9">
        <v>1.7422857142857147</v>
      </c>
      <c r="F79" s="9">
        <v>1.7222857142857146</v>
      </c>
      <c r="G79" s="9">
        <v>1.3722857142857146</v>
      </c>
      <c r="H79" s="9">
        <v>1.7722857142857147</v>
      </c>
      <c r="I79" s="9">
        <v>1.9372857142857147</v>
      </c>
      <c r="K79" s="9"/>
      <c r="L79" s="9"/>
      <c r="M79" s="9"/>
      <c r="N79" s="9">
        <v>1.8535714285714291</v>
      </c>
      <c r="AH79" s="9">
        <v>2.3995000000000006</v>
      </c>
      <c r="AI79" s="9"/>
      <c r="AJ79" s="9">
        <v>2.6995000000000005</v>
      </c>
      <c r="AK79" s="9">
        <v>2.1995000000000005</v>
      </c>
      <c r="AL79" s="9">
        <v>2.0795000000000008</v>
      </c>
      <c r="AM79" s="9">
        <v>2.0095000000000005</v>
      </c>
      <c r="AN79" s="9">
        <v>2.2395000000000005</v>
      </c>
      <c r="AO79" s="9">
        <v>2.2995000000000005</v>
      </c>
      <c r="AP79" s="9"/>
      <c r="AQ79" s="9"/>
      <c r="AR79" s="9"/>
      <c r="AS79" s="9"/>
      <c r="AT79" s="9">
        <v>2.2932500000000005</v>
      </c>
      <c r="CP79" s="9"/>
    </row>
    <row r="80" spans="1:94" x14ac:dyDescent="0.25">
      <c r="A80" s="8">
        <v>35373</v>
      </c>
      <c r="B80" s="9">
        <v>1.9922857142857147</v>
      </c>
      <c r="C80" s="9"/>
      <c r="D80" s="9">
        <v>2.0522857142857145</v>
      </c>
      <c r="E80" s="9">
        <v>1.7422857142857147</v>
      </c>
      <c r="F80" s="9">
        <v>1.7122857142857146</v>
      </c>
      <c r="G80" s="9">
        <v>1.3922857142857146</v>
      </c>
      <c r="H80" s="9">
        <v>1.7722857142857147</v>
      </c>
      <c r="I80" s="9">
        <v>1.9372857142857147</v>
      </c>
      <c r="K80" s="9"/>
      <c r="L80" s="9"/>
      <c r="M80" s="9"/>
      <c r="N80" s="9">
        <v>1.8592857142857149</v>
      </c>
      <c r="AH80" s="9">
        <v>2.4802500000000007</v>
      </c>
      <c r="AI80" s="9"/>
      <c r="AJ80" s="9">
        <v>2.8002500000000006</v>
      </c>
      <c r="AK80" s="9">
        <v>2.2502500000000007</v>
      </c>
      <c r="AL80" s="9">
        <v>2.1202500000000009</v>
      </c>
      <c r="AM80" s="9">
        <v>1.9402500000000007</v>
      </c>
      <c r="AN80" s="9">
        <v>2.3002500000000006</v>
      </c>
      <c r="AO80" s="9">
        <v>2.3802500000000006</v>
      </c>
      <c r="AP80" s="9"/>
      <c r="AQ80" s="9"/>
      <c r="AR80" s="9"/>
      <c r="AS80" s="9"/>
      <c r="AT80" s="9">
        <v>2.3245000000000005</v>
      </c>
      <c r="CP80" s="9"/>
    </row>
    <row r="81" spans="1:94" x14ac:dyDescent="0.25">
      <c r="A81" s="8">
        <v>35374</v>
      </c>
      <c r="B81" s="9">
        <v>2.0188571428571436</v>
      </c>
      <c r="C81" s="9"/>
      <c r="D81" s="9">
        <v>2.0788571428571436</v>
      </c>
      <c r="E81" s="9">
        <v>1.7488571428571436</v>
      </c>
      <c r="F81" s="9">
        <v>1.6988571428571435</v>
      </c>
      <c r="G81" s="9">
        <v>1.3588571428571437</v>
      </c>
      <c r="H81" s="9">
        <v>1.7988571428571436</v>
      </c>
      <c r="I81" s="9">
        <v>1.9638571428571436</v>
      </c>
      <c r="K81" s="9"/>
      <c r="L81" s="9"/>
      <c r="M81" s="9"/>
      <c r="N81" s="9">
        <v>1.8592857142857149</v>
      </c>
      <c r="AH81" s="9">
        <v>2.4930000000000008</v>
      </c>
      <c r="AI81" s="9"/>
      <c r="AJ81" s="9">
        <v>2.8030000000000008</v>
      </c>
      <c r="AK81" s="9">
        <v>2.2430000000000008</v>
      </c>
      <c r="AL81" s="9">
        <v>2.1130000000000009</v>
      </c>
      <c r="AM81" s="9">
        <v>1.9430000000000007</v>
      </c>
      <c r="AN81" s="9">
        <v>2.3030000000000008</v>
      </c>
      <c r="AO81" s="9">
        <v>2.3730000000000007</v>
      </c>
      <c r="AP81" s="9"/>
      <c r="AQ81" s="9"/>
      <c r="AR81" s="9"/>
      <c r="AS81" s="9"/>
      <c r="AT81" s="9">
        <v>2.3475000000000001</v>
      </c>
      <c r="CP81" s="9"/>
    </row>
    <row r="82" spans="1:94" x14ac:dyDescent="0.25">
      <c r="A82" s="8">
        <v>35375</v>
      </c>
      <c r="B82" s="9">
        <v>2.0049999999999999</v>
      </c>
      <c r="C82" s="9"/>
      <c r="D82" s="9">
        <v>2.0649999999999999</v>
      </c>
      <c r="E82" s="9">
        <v>1.7450000000000001</v>
      </c>
      <c r="F82" s="9">
        <v>1.6850000000000001</v>
      </c>
      <c r="G82" s="9">
        <v>1.385</v>
      </c>
      <c r="H82" s="9">
        <v>1.7849999999999999</v>
      </c>
      <c r="I82" s="9">
        <v>1.9450000000000001</v>
      </c>
      <c r="K82" s="9"/>
      <c r="L82" s="9"/>
      <c r="M82" s="9"/>
      <c r="N82" s="9">
        <v>1.8492857142857144</v>
      </c>
      <c r="AH82" s="9">
        <v>2.4707500000000007</v>
      </c>
      <c r="AI82" s="9"/>
      <c r="AJ82" s="9">
        <v>2.7807500000000007</v>
      </c>
      <c r="AK82" s="9">
        <v>2.2207500000000007</v>
      </c>
      <c r="AL82" s="9">
        <v>2.0807500000000005</v>
      </c>
      <c r="AM82" s="9">
        <v>1.9607500000000007</v>
      </c>
      <c r="AN82" s="9">
        <v>2.2707500000000005</v>
      </c>
      <c r="AO82" s="9">
        <v>2.3607500000000008</v>
      </c>
      <c r="AP82" s="9"/>
      <c r="AQ82" s="9"/>
      <c r="AR82" s="9"/>
      <c r="AS82" s="9"/>
      <c r="AT82" s="9">
        <v>2.3224999999999998</v>
      </c>
      <c r="CP82" s="9"/>
    </row>
    <row r="83" spans="1:94" x14ac:dyDescent="0.25">
      <c r="A83" s="8">
        <v>35376</v>
      </c>
      <c r="B83" s="9">
        <v>2.0015714285714288</v>
      </c>
      <c r="C83" s="9"/>
      <c r="D83" s="9">
        <v>2.0615714285714288</v>
      </c>
      <c r="E83" s="9">
        <v>1.7415714285714288</v>
      </c>
      <c r="F83" s="9">
        <v>1.7215714285714288</v>
      </c>
      <c r="G83" s="9">
        <v>1.3715714285714287</v>
      </c>
      <c r="H83" s="9">
        <v>1.7815714285714288</v>
      </c>
      <c r="I83" s="9">
        <v>1.9415714285714287</v>
      </c>
      <c r="K83" s="9"/>
      <c r="L83" s="9"/>
      <c r="M83" s="9"/>
      <c r="N83" s="9">
        <v>1.8442857142857145</v>
      </c>
      <c r="AH83" s="9">
        <v>2.4937499999999999</v>
      </c>
      <c r="AI83" s="9"/>
      <c r="AJ83" s="9">
        <v>2.80375</v>
      </c>
      <c r="AK83" s="9">
        <v>2.2237499999999999</v>
      </c>
      <c r="AL83" s="9">
        <v>2.09375</v>
      </c>
      <c r="AM83" s="9">
        <v>1.9237500000000001</v>
      </c>
      <c r="AN83" s="9">
        <v>2.2837499999999999</v>
      </c>
      <c r="AO83" s="9">
        <v>2.3737499999999998</v>
      </c>
      <c r="AP83" s="9"/>
      <c r="AQ83" s="9"/>
      <c r="AR83" s="9"/>
      <c r="AS83" s="9"/>
      <c r="AT83" s="9">
        <v>2.3174999999999999</v>
      </c>
      <c r="CP83" s="9"/>
    </row>
    <row r="84" spans="1:94" x14ac:dyDescent="0.25">
      <c r="A84" s="8">
        <v>35377</v>
      </c>
      <c r="B84" s="9">
        <v>2.0214285714285722</v>
      </c>
      <c r="C84" s="9"/>
      <c r="D84" s="9">
        <v>2.0814285714285723</v>
      </c>
      <c r="E84" s="9">
        <v>1.7614285714285722</v>
      </c>
      <c r="F84" s="9">
        <v>1.6914285714285722</v>
      </c>
      <c r="G84" s="9">
        <v>1.3814285714285723</v>
      </c>
      <c r="H84" s="9">
        <v>1.7964285714285722</v>
      </c>
      <c r="I84" s="9">
        <v>1.9614285714285722</v>
      </c>
      <c r="K84" s="9"/>
      <c r="L84" s="9"/>
      <c r="M84" s="9"/>
      <c r="N84" s="9">
        <v>1.8578571428571435</v>
      </c>
      <c r="AH84" s="9">
        <v>2.5612499999999998</v>
      </c>
      <c r="AI84" s="9"/>
      <c r="AJ84" s="9">
        <v>2.8812500000000001</v>
      </c>
      <c r="AK84" s="9">
        <v>2.2712500000000002</v>
      </c>
      <c r="AL84" s="9">
        <v>2.1412499999999999</v>
      </c>
      <c r="AM84" s="9">
        <v>1.9312499999999999</v>
      </c>
      <c r="AN84" s="9">
        <v>2.3412500000000001</v>
      </c>
      <c r="AO84" s="9">
        <v>2.4412500000000001</v>
      </c>
      <c r="AP84" s="9"/>
      <c r="AQ84" s="9"/>
      <c r="AR84" s="9"/>
      <c r="AS84" s="9"/>
      <c r="AT84" s="9">
        <v>2.3402499999999997</v>
      </c>
      <c r="CP84" s="9"/>
    </row>
    <row r="85" spans="1:94" x14ac:dyDescent="0.25">
      <c r="A85" s="8">
        <v>35380</v>
      </c>
      <c r="B85" s="9">
        <v>2.0092857142857148</v>
      </c>
      <c r="C85" s="9"/>
      <c r="D85" s="9">
        <v>2.0692857142857148</v>
      </c>
      <c r="E85" s="9">
        <v>1.7492857142857148</v>
      </c>
      <c r="F85" s="9">
        <v>1.6792857142857147</v>
      </c>
      <c r="G85" s="9">
        <v>1.3892857142857149</v>
      </c>
      <c r="H85" s="9">
        <v>1.7892857142857148</v>
      </c>
      <c r="I85" s="9">
        <v>1.9492857142857147</v>
      </c>
      <c r="K85" s="9"/>
      <c r="L85" s="9"/>
      <c r="M85" s="9"/>
      <c r="N85" s="9">
        <v>1.8257142857142863</v>
      </c>
      <c r="AH85" s="9">
        <v>2.4995000000000003</v>
      </c>
      <c r="AI85" s="9"/>
      <c r="AJ85" s="9">
        <v>2.8295000000000003</v>
      </c>
      <c r="AK85" s="9">
        <v>2.2195</v>
      </c>
      <c r="AL85" s="9">
        <v>2.0295000000000005</v>
      </c>
      <c r="AM85" s="9">
        <v>1.8695000000000002</v>
      </c>
      <c r="AN85" s="9">
        <v>2.2995000000000001</v>
      </c>
      <c r="AO85" s="9">
        <v>2.3895000000000004</v>
      </c>
      <c r="AP85" s="9"/>
      <c r="AQ85" s="9"/>
      <c r="AR85" s="9"/>
      <c r="AS85" s="9"/>
      <c r="AT85" s="9">
        <v>2.2999999999999998</v>
      </c>
      <c r="CP85" s="9"/>
    </row>
    <row r="86" spans="1:94" x14ac:dyDescent="0.25">
      <c r="A86" s="8">
        <v>35381</v>
      </c>
      <c r="B86" s="9">
        <v>2.0142857142857147</v>
      </c>
      <c r="C86" s="9"/>
      <c r="D86" s="9">
        <v>2.0742857142857147</v>
      </c>
      <c r="E86" s="9">
        <v>1.7542857142857147</v>
      </c>
      <c r="F86" s="9">
        <v>1.6842857142857146</v>
      </c>
      <c r="G86" s="9">
        <v>1.4442857142857146</v>
      </c>
      <c r="H86" s="9">
        <v>1.7942857142857147</v>
      </c>
      <c r="I86" s="9">
        <v>1.9542857142857146</v>
      </c>
      <c r="K86" s="9"/>
      <c r="L86" s="9"/>
      <c r="M86" s="9"/>
      <c r="N86" s="9">
        <v>1.8157142857142863</v>
      </c>
      <c r="AH86" s="9">
        <v>2.5040000000000004</v>
      </c>
      <c r="AI86" s="9"/>
      <c r="AJ86" s="9">
        <v>2.8140000000000005</v>
      </c>
      <c r="AK86" s="9">
        <v>2.2240000000000002</v>
      </c>
      <c r="AL86" s="9">
        <v>2.0540000000000003</v>
      </c>
      <c r="AM86" s="9">
        <v>1.9340000000000004</v>
      </c>
      <c r="AN86" s="9">
        <v>2.3140000000000005</v>
      </c>
      <c r="AO86" s="9">
        <v>2.3940000000000006</v>
      </c>
      <c r="AP86" s="9"/>
      <c r="AQ86" s="9"/>
      <c r="AR86" s="9"/>
      <c r="AS86" s="9"/>
      <c r="AT86" s="9">
        <v>2.2945000000000007</v>
      </c>
      <c r="CP86" s="9"/>
    </row>
    <row r="87" spans="1:94" x14ac:dyDescent="0.25">
      <c r="A87" s="8">
        <v>35382</v>
      </c>
      <c r="B87" s="9">
        <v>2.0474285714285725</v>
      </c>
      <c r="C87" s="9"/>
      <c r="D87" s="9">
        <v>2.1074285714285725</v>
      </c>
      <c r="E87" s="9">
        <v>1.7674285714285725</v>
      </c>
      <c r="F87" s="9">
        <v>1.6974285714285724</v>
      </c>
      <c r="G87" s="9">
        <v>1.4574285714285724</v>
      </c>
      <c r="H87" s="9">
        <v>1.8374285714285725</v>
      </c>
      <c r="I87" s="9">
        <v>1.9974285714285724</v>
      </c>
      <c r="K87" s="9"/>
      <c r="L87" s="9"/>
      <c r="M87" s="9"/>
      <c r="N87" s="9">
        <v>1.8474285714285725</v>
      </c>
      <c r="AH87" s="9">
        <v>2.6155000000000008</v>
      </c>
      <c r="AI87" s="9"/>
      <c r="AJ87" s="9">
        <v>2.9055000000000009</v>
      </c>
      <c r="AK87" s="9">
        <v>2.3255000000000008</v>
      </c>
      <c r="AL87" s="9">
        <v>2.105500000000001</v>
      </c>
      <c r="AM87" s="9">
        <v>1.9855000000000007</v>
      </c>
      <c r="AN87" s="9">
        <v>2.4255000000000009</v>
      </c>
      <c r="AO87" s="9">
        <v>2.4955000000000007</v>
      </c>
      <c r="AP87" s="9"/>
      <c r="AQ87" s="9"/>
      <c r="AR87" s="9"/>
      <c r="AS87" s="9"/>
      <c r="AT87" s="9">
        <v>2.3955000000000006</v>
      </c>
      <c r="CP87" s="9"/>
    </row>
    <row r="88" spans="1:94" x14ac:dyDescent="0.25">
      <c r="A88" s="8">
        <v>35383</v>
      </c>
      <c r="B88" s="9">
        <v>2.080428571428572</v>
      </c>
      <c r="C88" s="9"/>
      <c r="D88" s="9">
        <v>2.140428571428572</v>
      </c>
      <c r="E88" s="9">
        <v>1.8004285714285719</v>
      </c>
      <c r="F88" s="9">
        <v>1.7204285714285721</v>
      </c>
      <c r="G88" s="9">
        <v>1.4804285714285721</v>
      </c>
      <c r="H88" s="9">
        <v>1.860428571428572</v>
      </c>
      <c r="I88" s="9">
        <v>2.0204285714285719</v>
      </c>
      <c r="K88" s="9"/>
      <c r="L88" s="9"/>
      <c r="M88" s="9"/>
      <c r="N88" s="9">
        <v>1.8814285714285719</v>
      </c>
      <c r="AH88" s="9">
        <v>2.7107500000000009</v>
      </c>
      <c r="AI88" s="9"/>
      <c r="AJ88" s="9">
        <v>3.0107500000000007</v>
      </c>
      <c r="AK88" s="9">
        <v>2.4307500000000006</v>
      </c>
      <c r="AL88" s="9">
        <v>2.1807500000000006</v>
      </c>
      <c r="AM88" s="9">
        <v>2.0607500000000005</v>
      </c>
      <c r="AN88" s="9">
        <v>2.5007500000000009</v>
      </c>
      <c r="AO88" s="9">
        <v>2.5907500000000008</v>
      </c>
      <c r="AP88" s="9"/>
      <c r="AQ88" s="9"/>
      <c r="AR88" s="9"/>
      <c r="AS88" s="9"/>
      <c r="AT88" s="9">
        <v>2.48</v>
      </c>
      <c r="CP88" s="9"/>
    </row>
    <row r="89" spans="1:94" x14ac:dyDescent="0.25">
      <c r="A89" s="8">
        <v>35384</v>
      </c>
      <c r="B89" s="9">
        <v>2.0935714285714289</v>
      </c>
      <c r="C89" s="9"/>
      <c r="D89" s="9">
        <v>2.1535714285714289</v>
      </c>
      <c r="E89" s="9">
        <v>1.7935714285714288</v>
      </c>
      <c r="F89" s="9">
        <v>1.7035714285714287</v>
      </c>
      <c r="G89" s="9">
        <v>1.473571428571429</v>
      </c>
      <c r="H89" s="9">
        <v>1.8635714285714289</v>
      </c>
      <c r="I89" s="9">
        <v>2.023571428571429</v>
      </c>
      <c r="K89" s="9"/>
      <c r="L89" s="9"/>
      <c r="M89" s="9"/>
      <c r="N89" s="9">
        <v>1.8764285714285713</v>
      </c>
      <c r="AH89" s="9">
        <v>2.74</v>
      </c>
      <c r="AI89" s="9"/>
      <c r="AJ89" s="9">
        <v>3.06</v>
      </c>
      <c r="AK89" s="9">
        <v>2.44</v>
      </c>
      <c r="AL89" s="9">
        <v>2.19</v>
      </c>
      <c r="AM89" s="9">
        <v>2.08</v>
      </c>
      <c r="AN89" s="9">
        <v>2.5</v>
      </c>
      <c r="AO89" s="9">
        <v>2.56</v>
      </c>
      <c r="AP89" s="9"/>
      <c r="AQ89" s="9"/>
      <c r="AR89" s="9"/>
      <c r="AS89" s="9"/>
      <c r="AT89" s="9">
        <v>2.5099999999999998</v>
      </c>
      <c r="CP89" s="9"/>
    </row>
    <row r="90" spans="1:94" x14ac:dyDescent="0.25">
      <c r="A90" s="8">
        <v>35387</v>
      </c>
      <c r="B90" s="9">
        <v>2.1235714285714291</v>
      </c>
      <c r="C90" s="9"/>
      <c r="D90" s="9">
        <v>2.1835714285714292</v>
      </c>
      <c r="E90" s="9">
        <v>1.803571428571429</v>
      </c>
      <c r="F90" s="9">
        <v>1.7235714285714292</v>
      </c>
      <c r="G90" s="9">
        <v>1.4835714285714292</v>
      </c>
      <c r="H90" s="9">
        <v>1.8735714285714291</v>
      </c>
      <c r="I90" s="9">
        <v>2.0635714285714291</v>
      </c>
      <c r="K90" s="9"/>
      <c r="L90" s="9"/>
      <c r="M90" s="9"/>
      <c r="N90" s="9">
        <v>1.9014285714285715</v>
      </c>
      <c r="AH90" s="9">
        <v>2.9437500000000001</v>
      </c>
      <c r="AI90" s="9"/>
      <c r="AJ90" s="9">
        <v>3.2937500000000002</v>
      </c>
      <c r="AK90" s="9">
        <v>2.6037499999999998</v>
      </c>
      <c r="AL90" s="9">
        <v>2.3537499999999998</v>
      </c>
      <c r="AM90" s="9">
        <v>2.2337500000000001</v>
      </c>
      <c r="AN90" s="9">
        <v>2.6737500000000001</v>
      </c>
      <c r="AO90" s="9">
        <v>2.7337500000000001</v>
      </c>
      <c r="AP90" s="9"/>
      <c r="AQ90" s="9"/>
      <c r="AR90" s="9"/>
      <c r="AS90" s="9"/>
      <c r="AT90" s="9">
        <v>2.6549999999999998</v>
      </c>
      <c r="CP90" s="9"/>
    </row>
    <row r="91" spans="1:94" x14ac:dyDescent="0.25">
      <c r="A91" s="8">
        <v>35388</v>
      </c>
      <c r="B91" s="9">
        <v>2.1321428571428571</v>
      </c>
      <c r="C91" s="9"/>
      <c r="D91" s="9">
        <v>2.1921428571428572</v>
      </c>
      <c r="E91" s="9">
        <v>1.8321428571428571</v>
      </c>
      <c r="F91" s="9">
        <v>1.7321428571428572</v>
      </c>
      <c r="G91" s="9">
        <v>1.4921428571428572</v>
      </c>
      <c r="H91" s="9">
        <v>1.8821428571428571</v>
      </c>
      <c r="I91" s="9">
        <v>2.0721428571428571</v>
      </c>
      <c r="K91" s="9"/>
      <c r="L91" s="9"/>
      <c r="M91" s="9"/>
      <c r="N91" s="9">
        <v>1.9142857142857141</v>
      </c>
      <c r="AH91" s="9">
        <v>3.1025</v>
      </c>
      <c r="AI91" s="9"/>
      <c r="AJ91" s="9">
        <v>3.4624999999999999</v>
      </c>
      <c r="AK91" s="9">
        <v>2.8325</v>
      </c>
      <c r="AL91" s="9">
        <v>2.6524999999999999</v>
      </c>
      <c r="AM91" s="9">
        <v>2.4624999999999999</v>
      </c>
      <c r="AN91" s="9">
        <v>2.8424999999999998</v>
      </c>
      <c r="AO91" s="9">
        <v>2.9224999999999999</v>
      </c>
      <c r="AP91" s="9"/>
      <c r="AQ91" s="9"/>
      <c r="AR91" s="9"/>
      <c r="AS91" s="9"/>
      <c r="AT91" s="9">
        <v>2.8325</v>
      </c>
      <c r="CP91" s="9"/>
    </row>
    <row r="92" spans="1:94" x14ac:dyDescent="0.25">
      <c r="A92" s="8">
        <v>35389</v>
      </c>
      <c r="B92" s="9">
        <v>2.1244285714285724</v>
      </c>
      <c r="C92" s="9"/>
      <c r="D92" s="9">
        <v>2.1844285714285725</v>
      </c>
      <c r="E92" s="9">
        <v>1.8244285714285724</v>
      </c>
      <c r="F92" s="9">
        <v>1.8144285714285724</v>
      </c>
      <c r="G92" s="9">
        <v>1.6144285714285724</v>
      </c>
      <c r="H92" s="9">
        <v>1.9044285714285725</v>
      </c>
      <c r="I92" s="9">
        <v>2.0644285714285724</v>
      </c>
      <c r="K92" s="9"/>
      <c r="L92" s="9"/>
      <c r="M92" s="9"/>
      <c r="N92" s="9">
        <v>1.9142857142857146</v>
      </c>
      <c r="AH92" s="9">
        <v>2.909333333333334</v>
      </c>
      <c r="AI92" s="9"/>
      <c r="AJ92" s="9">
        <v>3.3293333333333339</v>
      </c>
      <c r="AK92" s="9">
        <v>2.639333333333334</v>
      </c>
      <c r="AL92" s="9">
        <v>2.3993333333333338</v>
      </c>
      <c r="AM92" s="9">
        <v>2.2893333333333339</v>
      </c>
      <c r="AN92" s="9">
        <v>2.7093333333333338</v>
      </c>
      <c r="AO92" s="9">
        <v>2.7593333333333341</v>
      </c>
      <c r="AP92" s="9"/>
      <c r="AQ92" s="9"/>
      <c r="AR92" s="9"/>
      <c r="AS92" s="9"/>
      <c r="AT92" s="9">
        <v>2.69</v>
      </c>
      <c r="CP92" s="9"/>
    </row>
    <row r="93" spans="1:94" x14ac:dyDescent="0.25">
      <c r="A93" s="8">
        <v>35390</v>
      </c>
      <c r="B93" s="9">
        <v>2.1784285714285718</v>
      </c>
      <c r="C93" s="9"/>
      <c r="D93" s="9">
        <v>2.2384285714285719</v>
      </c>
      <c r="E93" s="9">
        <v>1.8584285714285718</v>
      </c>
      <c r="F93" s="9">
        <v>1.8084285714285717</v>
      </c>
      <c r="G93" s="9">
        <v>1.6284285714285718</v>
      </c>
      <c r="H93" s="9">
        <v>1.9584285714285719</v>
      </c>
      <c r="I93" s="9">
        <v>2.1184285714285718</v>
      </c>
      <c r="K93" s="9"/>
      <c r="L93" s="9"/>
      <c r="M93" s="9"/>
      <c r="N93" s="9">
        <v>1.9385714285714288</v>
      </c>
      <c r="AH93" s="9">
        <v>3.0106666666666673</v>
      </c>
      <c r="AI93" s="9"/>
      <c r="AJ93" s="9">
        <v>3.4106666666666672</v>
      </c>
      <c r="AK93" s="9">
        <v>2.7106666666666674</v>
      </c>
      <c r="AL93" s="9">
        <v>2.5006666666666675</v>
      </c>
      <c r="AM93" s="9">
        <v>2.3806666666666669</v>
      </c>
      <c r="AN93" s="9">
        <v>2.7806666666666673</v>
      </c>
      <c r="AO93" s="9">
        <v>2.8406666666666673</v>
      </c>
      <c r="AP93" s="9"/>
      <c r="AQ93" s="9"/>
      <c r="AR93" s="9"/>
      <c r="AS93" s="9"/>
      <c r="AT93" s="9">
        <v>2.7666666666666671</v>
      </c>
      <c r="CP93" s="9"/>
    </row>
    <row r="94" spans="1:94" x14ac:dyDescent="0.25">
      <c r="A94" s="8">
        <v>35391</v>
      </c>
      <c r="B94" s="9">
        <v>2.2212857142857145</v>
      </c>
      <c r="C94" s="9"/>
      <c r="D94" s="9">
        <v>2.2962857142857147</v>
      </c>
      <c r="E94" s="9">
        <v>1.8912857142857145</v>
      </c>
      <c r="F94" s="9">
        <v>1.8112857142857146</v>
      </c>
      <c r="G94" s="9">
        <v>1.6612857142857147</v>
      </c>
      <c r="H94" s="9">
        <v>2.0012857142857143</v>
      </c>
      <c r="I94" s="9">
        <v>2.1612857142857145</v>
      </c>
      <c r="K94" s="9"/>
      <c r="L94" s="9"/>
      <c r="M94" s="9"/>
      <c r="N94" s="9">
        <v>1.9828571428571433</v>
      </c>
      <c r="AH94" s="9">
        <v>3.0686666666666671</v>
      </c>
      <c r="AI94" s="9"/>
      <c r="AJ94" s="9">
        <v>3.5586666666666673</v>
      </c>
      <c r="AK94" s="9">
        <v>2.7486666666666673</v>
      </c>
      <c r="AL94" s="9">
        <v>2.5186666666666673</v>
      </c>
      <c r="AM94" s="9">
        <v>2.4586666666666668</v>
      </c>
      <c r="AN94" s="9">
        <v>2.8586666666666671</v>
      </c>
      <c r="AO94" s="9">
        <v>2.9186666666666672</v>
      </c>
      <c r="AP94" s="9"/>
      <c r="AQ94" s="9"/>
      <c r="AR94" s="9"/>
      <c r="AS94" s="9"/>
      <c r="AT94" s="9">
        <v>2.835</v>
      </c>
      <c r="CP94" s="9"/>
    </row>
    <row r="95" spans="1:94" x14ac:dyDescent="0.25">
      <c r="A95" s="8">
        <v>35394</v>
      </c>
      <c r="B95" s="9">
        <v>2.2764285714285717</v>
      </c>
      <c r="C95" s="9"/>
      <c r="D95" s="9">
        <v>2.3514285714285719</v>
      </c>
      <c r="E95" s="9">
        <v>1.9564285714285716</v>
      </c>
      <c r="F95" s="9">
        <v>1.7864285714285717</v>
      </c>
      <c r="G95" s="9">
        <v>1.6164285714285718</v>
      </c>
      <c r="H95" s="9">
        <v>2.0564285714285715</v>
      </c>
      <c r="I95" s="9">
        <v>2.2164285714285716</v>
      </c>
      <c r="K95" s="9"/>
      <c r="L95" s="9"/>
      <c r="M95" s="9"/>
      <c r="N95" s="9">
        <v>1.9950000000000001</v>
      </c>
      <c r="AH95" s="9">
        <v>3.1426666666666674</v>
      </c>
      <c r="AI95" s="9"/>
      <c r="AJ95" s="9">
        <v>3.6926666666666677</v>
      </c>
      <c r="AK95" s="9">
        <v>2.8326666666666673</v>
      </c>
      <c r="AL95" s="9">
        <v>2.5326666666666675</v>
      </c>
      <c r="AM95" s="9">
        <v>2.3926666666666669</v>
      </c>
      <c r="AN95" s="9">
        <v>2.9226666666666672</v>
      </c>
      <c r="AO95" s="9">
        <v>2.9926666666666675</v>
      </c>
      <c r="AP95" s="9"/>
      <c r="AQ95" s="9"/>
      <c r="AR95" s="9"/>
      <c r="AS95" s="9"/>
      <c r="AT95" s="9">
        <v>2.91</v>
      </c>
      <c r="CP95" s="9"/>
    </row>
    <row r="96" spans="1:94" x14ac:dyDescent="0.25">
      <c r="A96" s="8">
        <v>35395</v>
      </c>
      <c r="B96" s="9">
        <v>2.2115714285714292</v>
      </c>
      <c r="C96" s="9"/>
      <c r="D96" s="9">
        <v>2.2915714285714293</v>
      </c>
      <c r="E96" s="9">
        <v>1.8915714285714291</v>
      </c>
      <c r="F96" s="9">
        <v>1.7815714285714292</v>
      </c>
      <c r="G96" s="9">
        <v>1.5715714285714293</v>
      </c>
      <c r="H96" s="9">
        <v>1.9915714285714292</v>
      </c>
      <c r="I96" s="9">
        <v>2.1515714285714291</v>
      </c>
      <c r="K96" s="9"/>
      <c r="L96" s="9"/>
      <c r="M96" s="9"/>
      <c r="N96" s="9">
        <v>1.95</v>
      </c>
      <c r="AH96" s="9">
        <v>2.9066666666666676</v>
      </c>
      <c r="AI96" s="9"/>
      <c r="AJ96" s="9">
        <v>3.3766666666666678</v>
      </c>
      <c r="AK96" s="9">
        <v>2.6166666666666676</v>
      </c>
      <c r="AL96" s="9">
        <v>2.4266666666666676</v>
      </c>
      <c r="AM96" s="9">
        <v>2.2966666666666673</v>
      </c>
      <c r="AN96" s="9">
        <v>2.7066666666666674</v>
      </c>
      <c r="AO96" s="9">
        <v>2.7666666666666675</v>
      </c>
      <c r="AP96" s="9"/>
      <c r="AQ96" s="9"/>
      <c r="AR96" s="9"/>
      <c r="AS96" s="9"/>
      <c r="AT96" s="9">
        <v>2.7366666666666677</v>
      </c>
      <c r="CP96" s="9"/>
    </row>
    <row r="97" spans="1:94" x14ac:dyDescent="0.25">
      <c r="A97" s="8">
        <v>35401</v>
      </c>
      <c r="B97" s="9">
        <v>2.2165714285714295</v>
      </c>
      <c r="C97" s="9"/>
      <c r="D97" s="9">
        <v>2.2965714285714296</v>
      </c>
      <c r="E97" s="9">
        <v>1.8965714285714295</v>
      </c>
      <c r="F97" s="9">
        <v>1.7765714285714296</v>
      </c>
      <c r="G97" s="9">
        <v>1.5865714285714294</v>
      </c>
      <c r="H97" s="9">
        <v>1.9965714285714296</v>
      </c>
      <c r="I97" s="9">
        <v>2.1565714285714295</v>
      </c>
      <c r="K97" s="9"/>
      <c r="L97" s="9"/>
      <c r="M97" s="9"/>
      <c r="N97" s="9">
        <v>1.9728571428571435</v>
      </c>
      <c r="AH97" s="9">
        <v>3.0083333333333342</v>
      </c>
      <c r="AI97" s="9"/>
      <c r="AJ97" s="9">
        <v>3.4783333333333344</v>
      </c>
      <c r="AK97" s="9">
        <v>2.7283333333333344</v>
      </c>
      <c r="AL97" s="9">
        <v>2.578333333333334</v>
      </c>
      <c r="AM97" s="9">
        <v>2.4083333333333341</v>
      </c>
      <c r="AN97" s="9">
        <v>2.7983333333333342</v>
      </c>
      <c r="AO97" s="9">
        <v>2.8683333333333341</v>
      </c>
      <c r="AP97" s="9"/>
      <c r="AQ97" s="9"/>
      <c r="AR97" s="9"/>
      <c r="AS97" s="9"/>
      <c r="AT97" s="9">
        <v>2.8166666666666678</v>
      </c>
      <c r="CP97" s="9"/>
    </row>
    <row r="98" spans="1:94" x14ac:dyDescent="0.25">
      <c r="A98" s="8">
        <v>35402</v>
      </c>
      <c r="B98" s="9">
        <v>2.2237142857142862</v>
      </c>
      <c r="C98" s="9"/>
      <c r="D98" s="9">
        <v>2.3037142857142863</v>
      </c>
      <c r="E98" s="9">
        <v>1.9337142857142862</v>
      </c>
      <c r="F98" s="9">
        <v>1.7837142857142863</v>
      </c>
      <c r="G98" s="9">
        <v>1.5937142857142861</v>
      </c>
      <c r="H98" s="9">
        <v>2.003714285714286</v>
      </c>
      <c r="I98" s="9">
        <v>2.1537142857142864</v>
      </c>
      <c r="K98" s="9"/>
      <c r="L98" s="9"/>
      <c r="M98" s="9"/>
      <c r="N98" s="9">
        <v>2.0014285714285718</v>
      </c>
      <c r="AH98" s="9">
        <v>3.1203333333333343</v>
      </c>
      <c r="AI98" s="9"/>
      <c r="AJ98" s="9">
        <v>3.6403333333333343</v>
      </c>
      <c r="AK98" s="9">
        <v>2.8503333333333343</v>
      </c>
      <c r="AL98" s="9">
        <v>2.7003333333333344</v>
      </c>
      <c r="AM98" s="9">
        <v>2.6103333333333341</v>
      </c>
      <c r="AN98" s="9">
        <v>2.9303333333333343</v>
      </c>
      <c r="AO98" s="9">
        <v>2.9703333333333344</v>
      </c>
      <c r="AP98" s="9"/>
      <c r="AQ98" s="9"/>
      <c r="AR98" s="9"/>
      <c r="AS98" s="9"/>
      <c r="AT98" s="9">
        <v>2.93</v>
      </c>
      <c r="CP98" s="9"/>
    </row>
    <row r="99" spans="1:94" x14ac:dyDescent="0.25">
      <c r="A99" s="8">
        <v>35403</v>
      </c>
      <c r="B99" s="9">
        <v>2.3340000000000005</v>
      </c>
      <c r="C99" s="9"/>
      <c r="D99" s="9">
        <v>2.4140000000000006</v>
      </c>
      <c r="E99" s="9">
        <v>2.0340000000000007</v>
      </c>
      <c r="F99" s="9">
        <v>1.8140000000000005</v>
      </c>
      <c r="G99" s="9">
        <v>1.6140000000000005</v>
      </c>
      <c r="H99" s="9">
        <v>2.0940000000000003</v>
      </c>
      <c r="I99" s="9">
        <v>2.2640000000000007</v>
      </c>
      <c r="K99" s="9"/>
      <c r="L99" s="9"/>
      <c r="M99" s="9"/>
      <c r="N99" s="9">
        <v>2.1057142857142859</v>
      </c>
      <c r="AH99" s="9">
        <v>3.3466666666666676</v>
      </c>
      <c r="AI99" s="9"/>
      <c r="AJ99" s="9">
        <v>3.8466666666666676</v>
      </c>
      <c r="AK99" s="9">
        <v>3.0666666666666673</v>
      </c>
      <c r="AL99" s="9">
        <v>2.7366666666666677</v>
      </c>
      <c r="AM99" s="9">
        <v>2.6866666666666674</v>
      </c>
      <c r="AN99" s="9">
        <v>3.1566666666666676</v>
      </c>
      <c r="AO99" s="9">
        <v>3.2066666666666674</v>
      </c>
      <c r="AP99" s="9"/>
      <c r="AQ99" s="9"/>
      <c r="AR99" s="9"/>
      <c r="AS99" s="9"/>
      <c r="AT99" s="9">
        <v>3.1549999999999998</v>
      </c>
      <c r="CP99" s="9"/>
    </row>
    <row r="100" spans="1:94" x14ac:dyDescent="0.25">
      <c r="A100" s="8">
        <v>35404</v>
      </c>
      <c r="B100" s="9">
        <v>2.2528571428571431</v>
      </c>
      <c r="C100" s="9"/>
      <c r="D100" s="9">
        <v>2.3328571428571432</v>
      </c>
      <c r="E100" s="9">
        <v>1.9728571428571431</v>
      </c>
      <c r="F100" s="9">
        <v>1.7928571428571431</v>
      </c>
      <c r="G100" s="9">
        <v>1.5928571428571432</v>
      </c>
      <c r="H100" s="9">
        <v>2.0428571428571431</v>
      </c>
      <c r="I100" s="9">
        <v>2.1828571428571433</v>
      </c>
      <c r="K100" s="9"/>
      <c r="L100" s="9"/>
      <c r="M100" s="9"/>
      <c r="N100" s="9">
        <v>2.0285714285714289</v>
      </c>
      <c r="AH100" s="9">
        <v>3.1510000000000011</v>
      </c>
      <c r="AI100" s="9"/>
      <c r="AJ100" s="9">
        <v>3.6510000000000011</v>
      </c>
      <c r="AK100" s="9">
        <v>2.9010000000000011</v>
      </c>
      <c r="AL100" s="9">
        <v>2.801000000000001</v>
      </c>
      <c r="AM100" s="9">
        <v>2.6610000000000009</v>
      </c>
      <c r="AN100" s="9">
        <v>2.9610000000000012</v>
      </c>
      <c r="AO100" s="9">
        <v>3.011000000000001</v>
      </c>
      <c r="AP100" s="9"/>
      <c r="AQ100" s="9"/>
      <c r="AR100" s="9"/>
      <c r="AS100" s="9"/>
      <c r="AT100" s="9">
        <v>2.973333333333334</v>
      </c>
      <c r="CP100" s="9"/>
    </row>
    <row r="101" spans="1:94" x14ac:dyDescent="0.25">
      <c r="A101" s="8">
        <v>35405</v>
      </c>
      <c r="B101" s="9">
        <v>2.2091428571428571</v>
      </c>
      <c r="C101" s="9"/>
      <c r="D101" s="9">
        <v>2.2891428571428571</v>
      </c>
      <c r="E101" s="9">
        <v>1.9391428571428571</v>
      </c>
      <c r="F101" s="9">
        <v>1.7591428571428571</v>
      </c>
      <c r="G101" s="9">
        <v>1.579142857142857</v>
      </c>
      <c r="H101" s="9">
        <v>1.9891428571428571</v>
      </c>
      <c r="I101" s="9">
        <v>2.1391428571428572</v>
      </c>
      <c r="K101" s="9"/>
      <c r="L101" s="9"/>
      <c r="M101" s="9"/>
      <c r="N101" s="9">
        <v>2.0171428571428573</v>
      </c>
      <c r="AH101" s="9">
        <v>2.9770000000000003</v>
      </c>
      <c r="AI101" s="9"/>
      <c r="AJ101" s="9">
        <v>3.4470000000000001</v>
      </c>
      <c r="AK101" s="9">
        <v>2.7370000000000001</v>
      </c>
      <c r="AL101" s="9">
        <v>2.5970000000000004</v>
      </c>
      <c r="AM101" s="9">
        <v>2.5369999999999999</v>
      </c>
      <c r="AN101" s="9">
        <v>2.8170000000000002</v>
      </c>
      <c r="AO101" s="9">
        <v>2.8470000000000004</v>
      </c>
      <c r="AP101" s="9"/>
      <c r="AQ101" s="9"/>
      <c r="AR101" s="9"/>
      <c r="AS101" s="9"/>
      <c r="AT101" s="9">
        <v>2.8216666666666668</v>
      </c>
      <c r="CP101" s="9"/>
    </row>
    <row r="102" spans="1:94" x14ac:dyDescent="0.25">
      <c r="A102" s="8">
        <v>35408</v>
      </c>
      <c r="B102" s="9">
        <v>2.2432857142857148</v>
      </c>
      <c r="C102" s="9"/>
      <c r="D102" s="9">
        <v>2.3232857142857148</v>
      </c>
      <c r="E102" s="9">
        <v>1.9532857142857147</v>
      </c>
      <c r="F102" s="9">
        <v>1.7932857142857148</v>
      </c>
      <c r="G102" s="9">
        <v>1.6132857142857147</v>
      </c>
      <c r="H102" s="9">
        <v>2.0232857142857146</v>
      </c>
      <c r="I102" s="9">
        <v>2.1732857142857149</v>
      </c>
      <c r="K102" s="9"/>
      <c r="L102" s="9"/>
      <c r="M102" s="9"/>
      <c r="N102" s="9">
        <v>2.0371428571428574</v>
      </c>
      <c r="AH102" s="9">
        <v>3.0970000000000009</v>
      </c>
      <c r="AI102" s="9"/>
      <c r="AJ102" s="9">
        <v>3.527000000000001</v>
      </c>
      <c r="AK102" s="9">
        <v>2.8470000000000009</v>
      </c>
      <c r="AL102" s="9">
        <v>2.6870000000000007</v>
      </c>
      <c r="AM102" s="9">
        <v>2.6070000000000007</v>
      </c>
      <c r="AN102" s="9">
        <v>2.9170000000000007</v>
      </c>
      <c r="AO102" s="9">
        <v>2.967000000000001</v>
      </c>
      <c r="AP102" s="9"/>
      <c r="AQ102" s="9"/>
      <c r="AR102" s="9"/>
      <c r="AS102" s="9"/>
      <c r="AT102" s="9">
        <v>2.9316666666666671</v>
      </c>
      <c r="CP102" s="9"/>
    </row>
    <row r="103" spans="1:94" x14ac:dyDescent="0.25">
      <c r="A103" s="8">
        <v>35409</v>
      </c>
      <c r="B103" s="9">
        <v>2.2507142857142868</v>
      </c>
      <c r="C103" s="9"/>
      <c r="D103" s="9">
        <v>2.3307142857142868</v>
      </c>
      <c r="E103" s="9">
        <v>1.9607142857142867</v>
      </c>
      <c r="F103" s="9">
        <v>1.7907142857142868</v>
      </c>
      <c r="G103" s="9">
        <v>1.5807142857142866</v>
      </c>
      <c r="H103" s="9">
        <v>2.0357142857142869</v>
      </c>
      <c r="I103" s="9">
        <v>2.1807142857142869</v>
      </c>
      <c r="K103" s="9"/>
      <c r="L103" s="9"/>
      <c r="M103" s="9"/>
      <c r="N103" s="9">
        <v>2.0471428571428576</v>
      </c>
      <c r="AH103" s="9">
        <v>3.2040000000000006</v>
      </c>
      <c r="AI103" s="9"/>
      <c r="AJ103" s="9">
        <v>3.6340000000000008</v>
      </c>
      <c r="AK103" s="9">
        <v>2.9640000000000004</v>
      </c>
      <c r="AL103" s="9">
        <v>2.7940000000000005</v>
      </c>
      <c r="AM103" s="9">
        <v>2.6140000000000003</v>
      </c>
      <c r="AN103" s="9">
        <v>3.0340000000000007</v>
      </c>
      <c r="AO103" s="9">
        <v>3.0840000000000005</v>
      </c>
      <c r="AP103" s="9"/>
      <c r="AQ103" s="9"/>
      <c r="AR103" s="9"/>
      <c r="AS103" s="9"/>
      <c r="AT103" s="9">
        <v>3.0216666666666669</v>
      </c>
      <c r="CP103" s="9"/>
    </row>
    <row r="104" spans="1:94" x14ac:dyDescent="0.25">
      <c r="A104" s="8">
        <v>35410</v>
      </c>
      <c r="B104" s="9">
        <v>2.2555714285714292</v>
      </c>
      <c r="C104" s="9"/>
      <c r="D104" s="9">
        <v>2.3355714285714293</v>
      </c>
      <c r="E104" s="9">
        <v>1.9755714285714292</v>
      </c>
      <c r="F104" s="9">
        <v>1.7755714285714292</v>
      </c>
      <c r="G104" s="9">
        <v>1.5955714285714293</v>
      </c>
      <c r="H104" s="9">
        <v>2.0405714285714294</v>
      </c>
      <c r="I104" s="9">
        <v>2.1955714285714292</v>
      </c>
      <c r="K104" s="9"/>
      <c r="L104" s="9"/>
      <c r="M104" s="9"/>
      <c r="N104" s="9">
        <v>2.051428571428572</v>
      </c>
      <c r="AH104" s="9">
        <v>3.2083333333333339</v>
      </c>
      <c r="AI104" s="9"/>
      <c r="AJ104" s="9">
        <v>3.6483333333333339</v>
      </c>
      <c r="AK104" s="9">
        <v>2.9783333333333339</v>
      </c>
      <c r="AL104" s="9">
        <v>2.7783333333333338</v>
      </c>
      <c r="AM104" s="9">
        <v>2.6683333333333339</v>
      </c>
      <c r="AN104" s="9">
        <v>3.038333333333334</v>
      </c>
      <c r="AO104" s="9">
        <v>3.0883333333333338</v>
      </c>
      <c r="AP104" s="9"/>
      <c r="AQ104" s="9"/>
      <c r="AR104" s="9"/>
      <c r="AS104" s="9"/>
      <c r="AT104" s="9">
        <v>3.07</v>
      </c>
      <c r="CP104" s="9"/>
    </row>
    <row r="105" spans="1:94" x14ac:dyDescent="0.25">
      <c r="A105" s="8">
        <v>35411</v>
      </c>
      <c r="B105" s="9">
        <v>2.2642857142857151</v>
      </c>
      <c r="C105" s="9"/>
      <c r="D105" s="9">
        <v>2.3442857142857152</v>
      </c>
      <c r="E105" s="9">
        <v>1.9842857142857151</v>
      </c>
      <c r="F105" s="9">
        <v>1.7942857142857151</v>
      </c>
      <c r="G105" s="9">
        <v>1.594285714285715</v>
      </c>
      <c r="H105" s="9">
        <v>2.0492857142857153</v>
      </c>
      <c r="I105" s="9">
        <v>2.2042857142857151</v>
      </c>
      <c r="K105" s="9"/>
      <c r="L105" s="9"/>
      <c r="M105" s="9"/>
      <c r="N105" s="9">
        <v>2.084285714285715</v>
      </c>
      <c r="AH105" s="9">
        <v>3.4166666666666679</v>
      </c>
      <c r="AI105" s="9"/>
      <c r="AJ105" s="9">
        <v>3.8866666666666676</v>
      </c>
      <c r="AK105" s="9">
        <v>3.2066666666666679</v>
      </c>
      <c r="AL105" s="9">
        <v>2.9566666666666679</v>
      </c>
      <c r="AM105" s="9">
        <v>2.8066666666666675</v>
      </c>
      <c r="AN105" s="9">
        <v>3.2566666666666677</v>
      </c>
      <c r="AO105" s="9">
        <v>3.306666666666668</v>
      </c>
      <c r="AP105" s="9"/>
      <c r="AQ105" s="9"/>
      <c r="AR105" s="9"/>
      <c r="AS105" s="9"/>
      <c r="AT105" s="9">
        <v>3.2416666666666671</v>
      </c>
      <c r="CP105" s="9"/>
    </row>
    <row r="106" spans="1:94" x14ac:dyDescent="0.25">
      <c r="A106" s="8">
        <v>35412</v>
      </c>
      <c r="B106" s="9">
        <v>2.3607142857142867</v>
      </c>
      <c r="C106" s="9"/>
      <c r="D106" s="9">
        <v>2.4407142857142867</v>
      </c>
      <c r="E106" s="9">
        <v>2.0907142857142866</v>
      </c>
      <c r="F106" s="9">
        <v>1.9207142857142867</v>
      </c>
      <c r="G106" s="9">
        <v>1.6707142857142867</v>
      </c>
      <c r="H106" s="9">
        <v>2.1407142857142865</v>
      </c>
      <c r="I106" s="9">
        <v>2.3007142857142866</v>
      </c>
      <c r="K106" s="9"/>
      <c r="L106" s="9"/>
      <c r="M106" s="9"/>
      <c r="N106" s="9">
        <v>2.1942857142857148</v>
      </c>
      <c r="AH106" s="9">
        <v>3.8283333333333345</v>
      </c>
      <c r="AI106" s="9"/>
      <c r="AJ106" s="9">
        <v>4.2983333333333347</v>
      </c>
      <c r="AK106" s="9">
        <v>3.6283333333333343</v>
      </c>
      <c r="AL106" s="9">
        <v>3.4983333333333344</v>
      </c>
      <c r="AM106" s="9">
        <v>3.3583333333333343</v>
      </c>
      <c r="AN106" s="9">
        <v>3.6783333333333346</v>
      </c>
      <c r="AO106" s="9">
        <v>3.7183333333333346</v>
      </c>
      <c r="AP106" s="9"/>
      <c r="AQ106" s="9"/>
      <c r="AR106" s="9"/>
      <c r="AS106" s="9"/>
      <c r="AT106" s="9">
        <v>3.6266666666666674</v>
      </c>
      <c r="CP106" s="9"/>
    </row>
    <row r="107" spans="1:94" x14ac:dyDescent="0.25">
      <c r="A107" s="8">
        <v>35415</v>
      </c>
      <c r="B107" s="9">
        <v>2.3607142857142867</v>
      </c>
      <c r="C107" s="9"/>
      <c r="D107" s="9">
        <v>2.4407142857142867</v>
      </c>
      <c r="E107" s="9">
        <v>2.0907142857142866</v>
      </c>
      <c r="F107" s="9">
        <v>1.9607142857142867</v>
      </c>
      <c r="G107" s="9">
        <v>1.7207142857142868</v>
      </c>
      <c r="H107" s="9">
        <v>2.1407142857142865</v>
      </c>
      <c r="I107" s="9">
        <v>2.3007142857142866</v>
      </c>
      <c r="K107" s="9"/>
      <c r="L107" s="9"/>
      <c r="M107" s="9"/>
      <c r="N107" s="9">
        <v>2.2071428571428577</v>
      </c>
      <c r="AH107" s="9">
        <v>3.8283333333333345</v>
      </c>
      <c r="AI107" s="9"/>
      <c r="AJ107" s="9">
        <v>4.2583333333333346</v>
      </c>
      <c r="AK107" s="9">
        <v>3.6383333333333345</v>
      </c>
      <c r="AL107" s="9">
        <v>3.4083333333333345</v>
      </c>
      <c r="AM107" s="9">
        <v>3.4183333333333343</v>
      </c>
      <c r="AN107" s="9">
        <v>3.6683333333333343</v>
      </c>
      <c r="AO107" s="9">
        <v>3.7283333333333344</v>
      </c>
      <c r="AP107" s="9"/>
      <c r="AQ107" s="9"/>
      <c r="AR107" s="9"/>
      <c r="AS107" s="9"/>
      <c r="AT107" s="9">
        <v>3.7060000000000013</v>
      </c>
      <c r="CP107" s="9"/>
    </row>
    <row r="108" spans="1:94" x14ac:dyDescent="0.25">
      <c r="A108" s="8">
        <v>35416</v>
      </c>
      <c r="B108" s="9">
        <v>2.2671428571428578</v>
      </c>
      <c r="C108" s="9"/>
      <c r="D108" s="9">
        <v>2.3471428571428579</v>
      </c>
      <c r="E108" s="9">
        <v>1.9971428571428578</v>
      </c>
      <c r="F108" s="9">
        <v>1.8671428571428579</v>
      </c>
      <c r="G108" s="9">
        <v>1.5871428571428579</v>
      </c>
      <c r="H108" s="9">
        <v>2.0471428571428576</v>
      </c>
      <c r="I108" s="9">
        <v>2.2071428571428577</v>
      </c>
      <c r="K108" s="9"/>
      <c r="L108" s="9"/>
      <c r="M108" s="9"/>
      <c r="N108" s="9">
        <v>2.1071428571428577</v>
      </c>
      <c r="AH108" s="9">
        <v>3.574333333333334</v>
      </c>
      <c r="AI108" s="9"/>
      <c r="AJ108" s="9">
        <v>3.9643333333333342</v>
      </c>
      <c r="AK108" s="9">
        <v>3.3843333333333341</v>
      </c>
      <c r="AL108" s="9">
        <v>3.1543333333333341</v>
      </c>
      <c r="AM108" s="9">
        <v>3.0443333333333338</v>
      </c>
      <c r="AN108" s="9">
        <v>3.4443333333333341</v>
      </c>
      <c r="AO108" s="9">
        <v>3.4743333333333339</v>
      </c>
      <c r="AP108" s="9"/>
      <c r="AQ108" s="9"/>
      <c r="AR108" s="9"/>
      <c r="AS108" s="9"/>
      <c r="AT108" s="9">
        <v>3.4316666666666671</v>
      </c>
      <c r="CP108" s="9"/>
    </row>
    <row r="109" spans="1:94" x14ac:dyDescent="0.25">
      <c r="A109" s="8">
        <v>35417</v>
      </c>
      <c r="B109" s="9">
        <v>2.3178571428571431</v>
      </c>
      <c r="C109" s="9"/>
      <c r="D109" s="9">
        <v>2.3978571428571431</v>
      </c>
      <c r="E109" s="9">
        <v>2.047857142857143</v>
      </c>
      <c r="F109" s="9">
        <v>1.8878571428571431</v>
      </c>
      <c r="G109" s="9">
        <v>1.6578571428571431</v>
      </c>
      <c r="H109" s="9">
        <v>2.0978571428571429</v>
      </c>
      <c r="I109" s="9">
        <v>2.257857142857143</v>
      </c>
      <c r="K109" s="9"/>
      <c r="L109" s="9"/>
      <c r="M109" s="9"/>
      <c r="N109" s="9">
        <v>2.11</v>
      </c>
      <c r="AH109" s="9">
        <v>3.815666666666667</v>
      </c>
      <c r="AI109" s="9"/>
      <c r="AJ109" s="9">
        <v>4.1956666666666669</v>
      </c>
      <c r="AK109" s="9">
        <v>3.6356666666666668</v>
      </c>
      <c r="AL109" s="9">
        <v>3.355666666666667</v>
      </c>
      <c r="AM109" s="9">
        <v>3.3056666666666668</v>
      </c>
      <c r="AN109" s="9">
        <v>3.6956666666666669</v>
      </c>
      <c r="AO109" s="9">
        <v>3.7156666666666669</v>
      </c>
      <c r="AP109" s="9"/>
      <c r="AQ109" s="9"/>
      <c r="AR109" s="9"/>
      <c r="AS109" s="9"/>
      <c r="AT109" s="9">
        <v>3.683333333333334</v>
      </c>
      <c r="CP109" s="9"/>
    </row>
    <row r="110" spans="1:94" x14ac:dyDescent="0.25">
      <c r="A110" s="8">
        <v>35418</v>
      </c>
      <c r="B110" s="9">
        <v>2.3218571428571435</v>
      </c>
      <c r="C110" s="9"/>
      <c r="D110" s="9">
        <v>2.4018571428571436</v>
      </c>
      <c r="E110" s="9">
        <v>2.0518571428571435</v>
      </c>
      <c r="F110" s="9">
        <v>1.8818571428571436</v>
      </c>
      <c r="G110" s="9">
        <v>1.6118571428571435</v>
      </c>
      <c r="H110" s="9">
        <v>2.1018571428571433</v>
      </c>
      <c r="I110" s="9">
        <v>2.2618571428571435</v>
      </c>
      <c r="K110" s="9"/>
      <c r="L110" s="9"/>
      <c r="M110" s="9"/>
      <c r="N110" s="9">
        <v>2.1114285714285721</v>
      </c>
      <c r="AH110" s="9">
        <v>3.918000000000001</v>
      </c>
      <c r="AI110" s="9"/>
      <c r="AJ110" s="9">
        <v>4.2980000000000009</v>
      </c>
      <c r="AK110" s="9">
        <v>3.7380000000000009</v>
      </c>
      <c r="AL110" s="9">
        <v>3.4380000000000011</v>
      </c>
      <c r="AM110" s="9">
        <v>3.4080000000000008</v>
      </c>
      <c r="AN110" s="9">
        <v>3.7880000000000011</v>
      </c>
      <c r="AO110" s="9">
        <v>3.8180000000000009</v>
      </c>
      <c r="AP110" s="9"/>
      <c r="AQ110" s="9"/>
      <c r="AR110" s="9"/>
      <c r="AS110" s="9"/>
      <c r="AT110" s="9">
        <v>3.7693333333333343</v>
      </c>
      <c r="CP110" s="9"/>
    </row>
    <row r="111" spans="1:94" x14ac:dyDescent="0.25">
      <c r="A111" s="8">
        <v>35419</v>
      </c>
      <c r="B111" s="9">
        <v>2.3242857142857147</v>
      </c>
      <c r="C111" s="9"/>
      <c r="D111" s="9">
        <v>2.4042857142857148</v>
      </c>
      <c r="E111" s="9">
        <v>2.0442857142857145</v>
      </c>
      <c r="F111" s="9">
        <v>1.8742857142857148</v>
      </c>
      <c r="G111" s="9">
        <v>1.5842857142857147</v>
      </c>
      <c r="H111" s="9">
        <v>2.1042857142857145</v>
      </c>
      <c r="I111" s="9">
        <v>2.2642857142857147</v>
      </c>
      <c r="K111" s="9"/>
      <c r="L111" s="9"/>
      <c r="M111" s="9"/>
      <c r="N111" s="9">
        <v>2.1242857142857146</v>
      </c>
      <c r="AH111" s="9">
        <v>3.6896666666666675</v>
      </c>
      <c r="AI111" s="9"/>
      <c r="AJ111" s="9">
        <v>4.0596666666666676</v>
      </c>
      <c r="AK111" s="9">
        <v>3.5096666666666674</v>
      </c>
      <c r="AL111" s="9">
        <v>3.2496666666666676</v>
      </c>
      <c r="AM111" s="9">
        <v>3.1596666666666673</v>
      </c>
      <c r="AN111" s="9">
        <v>3.5496666666666674</v>
      </c>
      <c r="AO111" s="9">
        <v>3.5896666666666674</v>
      </c>
      <c r="AP111" s="9"/>
      <c r="AQ111" s="9"/>
      <c r="AR111" s="9"/>
      <c r="AS111" s="9"/>
      <c r="AT111" s="9">
        <v>3.5566666666666671</v>
      </c>
      <c r="CP111" s="9"/>
    </row>
    <row r="112" spans="1:94" x14ac:dyDescent="0.25">
      <c r="A112" s="8">
        <v>35422</v>
      </c>
      <c r="B112" s="9">
        <v>2.0915714285714282</v>
      </c>
      <c r="C112" s="9"/>
      <c r="D112" s="9">
        <v>2.1715714285714283</v>
      </c>
      <c r="E112" s="9">
        <v>1.8115714285714282</v>
      </c>
      <c r="F112" s="9">
        <v>1.6415714285714282</v>
      </c>
      <c r="G112" s="9">
        <v>1.4115714285714283</v>
      </c>
      <c r="H112" s="9">
        <v>1.8515714285714282</v>
      </c>
      <c r="I112" s="9">
        <v>2.0215714285714284</v>
      </c>
      <c r="K112" s="9"/>
      <c r="L112" s="9"/>
      <c r="M112" s="9"/>
      <c r="N112" s="9">
        <v>1.88</v>
      </c>
      <c r="AH112" s="9">
        <v>2.6189999999999998</v>
      </c>
      <c r="AI112" s="9"/>
      <c r="AJ112" s="9">
        <v>2.9989999999999997</v>
      </c>
      <c r="AK112" s="9">
        <v>2.3389999999999995</v>
      </c>
      <c r="AL112" s="9">
        <v>2.1989999999999998</v>
      </c>
      <c r="AM112" s="9">
        <v>2.1289999999999996</v>
      </c>
      <c r="AN112" s="9">
        <v>2.4389999999999996</v>
      </c>
      <c r="AO112" s="9">
        <v>2.4989999999999997</v>
      </c>
      <c r="AP112" s="9"/>
      <c r="AQ112" s="9"/>
      <c r="AR112" s="9"/>
      <c r="AS112" s="9"/>
      <c r="AT112" s="9">
        <v>2.3975</v>
      </c>
      <c r="CP112" s="9"/>
    </row>
    <row r="113" spans="1:94" x14ac:dyDescent="0.25">
      <c r="A113" s="8">
        <v>35423</v>
      </c>
      <c r="B113" s="9">
        <f>AVERAGE(B112,B114)</f>
        <v>2.1806428571428569</v>
      </c>
      <c r="C113" s="9"/>
      <c r="D113" s="9">
        <f t="shared" ref="D113:I113" si="2">AVERAGE(D112,D114)</f>
        <v>2.260642857142857</v>
      </c>
      <c r="E113" s="9">
        <f t="shared" si="2"/>
        <v>1.8956428571428572</v>
      </c>
      <c r="F113" s="9">
        <f t="shared" si="2"/>
        <v>1.7206428571428571</v>
      </c>
      <c r="G113" s="9">
        <f t="shared" si="2"/>
        <v>1.485642857142857</v>
      </c>
      <c r="H113" s="9">
        <f t="shared" si="2"/>
        <v>1.945642857142857</v>
      </c>
      <c r="I113" s="9">
        <f t="shared" si="2"/>
        <v>2.1156428571428574</v>
      </c>
      <c r="K113" s="9"/>
      <c r="L113" s="9"/>
      <c r="M113" s="9"/>
      <c r="N113" s="9">
        <f>AVERAGE(N112,N114)</f>
        <v>1.9632142857142858</v>
      </c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CP113" s="9"/>
    </row>
    <row r="114" spans="1:94" x14ac:dyDescent="0.25">
      <c r="A114" s="8">
        <v>35430</v>
      </c>
      <c r="B114" s="9">
        <v>2.269714285714286</v>
      </c>
      <c r="C114" s="9"/>
      <c r="D114" s="9">
        <v>2.3497142857142861</v>
      </c>
      <c r="E114" s="9">
        <v>1.979714285714286</v>
      </c>
      <c r="F114" s="9">
        <v>1.799714285714286</v>
      </c>
      <c r="G114" s="9">
        <v>1.5597142857142861</v>
      </c>
      <c r="H114" s="9">
        <v>2.039714285714286</v>
      </c>
      <c r="I114" s="9">
        <v>2.209714285714286</v>
      </c>
      <c r="K114" s="9"/>
      <c r="L114" s="9"/>
      <c r="M114" s="9"/>
      <c r="N114" s="9">
        <v>2.0464285714285717</v>
      </c>
      <c r="AU114" s="9"/>
      <c r="AV114" s="9"/>
      <c r="AW114" s="9"/>
      <c r="AX114" s="9">
        <v>2.3594000000000008</v>
      </c>
      <c r="AY114" s="9"/>
      <c r="AZ114" s="9">
        <v>2.6294000000000008</v>
      </c>
      <c r="BA114" s="9">
        <v>2.099400000000001</v>
      </c>
      <c r="BB114" s="9">
        <v>2.0494000000000008</v>
      </c>
      <c r="BC114" s="9">
        <v>1.9094000000000009</v>
      </c>
      <c r="BD114" s="9">
        <v>2.1294000000000008</v>
      </c>
      <c r="BE114" s="9">
        <v>2.249400000000001</v>
      </c>
      <c r="BF114" s="9"/>
      <c r="BG114" s="9"/>
      <c r="BI114" s="9"/>
      <c r="BJ114" s="9">
        <v>2.1872000000000007</v>
      </c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W114" s="9"/>
      <c r="BY114" s="9"/>
      <c r="BZ114" s="9"/>
    </row>
    <row r="115" spans="1:94" x14ac:dyDescent="0.25">
      <c r="A115" s="8">
        <v>35433</v>
      </c>
      <c r="B115" s="9">
        <v>2.3404285714285717</v>
      </c>
      <c r="C115" s="9"/>
      <c r="D115" s="9">
        <v>2.4204285714285718</v>
      </c>
      <c r="E115" s="9">
        <v>2.0604285714285719</v>
      </c>
      <c r="F115" s="9">
        <v>1.8404285714285717</v>
      </c>
      <c r="G115" s="9">
        <v>1.5904285714285717</v>
      </c>
      <c r="H115" s="9">
        <v>2.1104285714285718</v>
      </c>
      <c r="I115" s="9">
        <v>2.2804285714285717</v>
      </c>
      <c r="K115" s="9"/>
      <c r="L115" s="9"/>
      <c r="M115" s="9"/>
      <c r="N115" s="9">
        <v>2.1207142857142864</v>
      </c>
      <c r="AU115" s="9"/>
      <c r="AV115" s="9"/>
      <c r="AW115" s="9"/>
      <c r="AX115" s="9">
        <v>2.3864000000000005</v>
      </c>
      <c r="AY115" s="9"/>
      <c r="AZ115" s="9">
        <v>2.6564000000000005</v>
      </c>
      <c r="BA115" s="9">
        <v>2.1264000000000003</v>
      </c>
      <c r="BB115" s="9">
        <v>1.9964000000000004</v>
      </c>
      <c r="BC115" s="9">
        <v>2.0264000000000006</v>
      </c>
      <c r="BD115" s="9">
        <v>2.1564000000000005</v>
      </c>
      <c r="BE115" s="9">
        <v>2.2764000000000006</v>
      </c>
      <c r="BF115" s="9"/>
      <c r="BG115" s="9"/>
      <c r="BI115" s="9"/>
      <c r="BJ115" s="9">
        <v>2.2102000000000004</v>
      </c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W115" s="9"/>
      <c r="BY115" s="9"/>
      <c r="BZ115" s="9"/>
    </row>
    <row r="116" spans="1:94" x14ac:dyDescent="0.25">
      <c r="A116" s="8">
        <v>35436</v>
      </c>
      <c r="B116" s="9">
        <v>2.2841428571428577</v>
      </c>
      <c r="C116" s="9"/>
      <c r="D116" s="9">
        <v>2.3641428571428578</v>
      </c>
      <c r="E116" s="9">
        <v>1.9941428571428577</v>
      </c>
      <c r="F116" s="9">
        <v>1.7541428571428577</v>
      </c>
      <c r="G116" s="9">
        <v>1.4941428571428577</v>
      </c>
      <c r="H116" s="9">
        <v>2.0641428571428575</v>
      </c>
      <c r="I116" s="9">
        <v>2.2241428571428576</v>
      </c>
      <c r="K116" s="9"/>
      <c r="L116" s="9"/>
      <c r="M116" s="9"/>
      <c r="N116" s="9">
        <v>2.085</v>
      </c>
      <c r="AU116" s="9"/>
      <c r="AV116" s="9"/>
      <c r="AW116" s="9"/>
      <c r="AX116" s="9">
        <v>2.3568000000000007</v>
      </c>
      <c r="AY116" s="9"/>
      <c r="AZ116" s="9">
        <v>2.6268000000000007</v>
      </c>
      <c r="BA116" s="9">
        <v>2.0968000000000009</v>
      </c>
      <c r="BB116" s="9">
        <v>1.9968000000000008</v>
      </c>
      <c r="BC116" s="9">
        <v>1.9168000000000007</v>
      </c>
      <c r="BD116" s="9">
        <v>2.1368000000000005</v>
      </c>
      <c r="BE116" s="9">
        <v>2.2468000000000008</v>
      </c>
      <c r="BF116" s="9"/>
      <c r="BG116" s="9"/>
      <c r="BI116" s="9"/>
      <c r="BJ116" s="9">
        <v>2.1972000000000009</v>
      </c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W116" s="9"/>
      <c r="BY116" s="9"/>
      <c r="BZ116" s="9"/>
    </row>
    <row r="117" spans="1:94" x14ac:dyDescent="0.25">
      <c r="A117" s="8">
        <v>35437</v>
      </c>
      <c r="B117" s="9">
        <v>2.3061428571428579</v>
      </c>
      <c r="C117" s="9"/>
      <c r="D117" s="9">
        <v>2.3761428571428578</v>
      </c>
      <c r="E117" s="9">
        <v>2.0161428571428579</v>
      </c>
      <c r="F117" s="9">
        <v>1.7961428571428579</v>
      </c>
      <c r="G117" s="9">
        <v>1.5361428571428579</v>
      </c>
      <c r="H117" s="9">
        <v>2.076142857142858</v>
      </c>
      <c r="I117" s="9">
        <v>2.2461428571428579</v>
      </c>
      <c r="K117" s="9"/>
      <c r="L117" s="9"/>
      <c r="M117" s="9"/>
      <c r="N117" s="9">
        <v>2.1092857142857149</v>
      </c>
      <c r="AU117" s="9"/>
      <c r="AV117" s="9"/>
      <c r="AW117" s="9"/>
      <c r="AX117" s="9">
        <v>2.3766000000000007</v>
      </c>
      <c r="AY117" s="9"/>
      <c r="AZ117" s="9">
        <v>2.6266000000000007</v>
      </c>
      <c r="BA117" s="9">
        <v>2.1166000000000009</v>
      </c>
      <c r="BB117" s="9">
        <v>2.0166000000000008</v>
      </c>
      <c r="BC117" s="9">
        <v>1.9366000000000008</v>
      </c>
      <c r="BD117" s="9">
        <v>2.1666000000000007</v>
      </c>
      <c r="BE117" s="9">
        <v>2.2666000000000008</v>
      </c>
      <c r="BF117" s="9"/>
      <c r="BG117" s="9"/>
      <c r="BI117" s="9"/>
      <c r="BJ117" s="9">
        <v>2.2138000000000004</v>
      </c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W117" s="9"/>
      <c r="BY117" s="9"/>
      <c r="BZ117" s="9"/>
    </row>
    <row r="118" spans="1:94" x14ac:dyDescent="0.25">
      <c r="A118" s="8">
        <v>35438</v>
      </c>
      <c r="B118" s="9">
        <v>2.2744285714285719</v>
      </c>
      <c r="C118" s="9"/>
      <c r="D118" s="9">
        <v>2.3444285714285718</v>
      </c>
      <c r="E118" s="9">
        <v>1.9844285714285719</v>
      </c>
      <c r="F118" s="9">
        <v>1.7844285714285719</v>
      </c>
      <c r="G118" s="9">
        <v>1.4844285714285719</v>
      </c>
      <c r="H118" s="9">
        <v>2.0444285714285719</v>
      </c>
      <c r="I118" s="9">
        <v>2.2144285714285719</v>
      </c>
      <c r="K118" s="9"/>
      <c r="L118" s="9"/>
      <c r="M118" s="9"/>
      <c r="N118" s="9">
        <v>2.0828571428571436</v>
      </c>
      <c r="AU118" s="9"/>
      <c r="AV118" s="9"/>
      <c r="AW118" s="9"/>
      <c r="AX118" s="9">
        <v>2.3740000000000006</v>
      </c>
      <c r="AY118" s="9"/>
      <c r="AZ118" s="9">
        <v>2.6240000000000006</v>
      </c>
      <c r="BA118" s="9">
        <v>2.0940000000000003</v>
      </c>
      <c r="BB118" s="9">
        <v>2.0540000000000007</v>
      </c>
      <c r="BC118" s="9">
        <v>1.8840000000000006</v>
      </c>
      <c r="BD118" s="9">
        <v>2.1640000000000006</v>
      </c>
      <c r="BE118" s="9">
        <v>2.2640000000000007</v>
      </c>
      <c r="BF118" s="9"/>
      <c r="BG118" s="9"/>
      <c r="BI118" s="9"/>
      <c r="BJ118" s="9">
        <v>2.1960000000000006</v>
      </c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W118" s="9"/>
      <c r="BY118" s="9"/>
      <c r="BZ118" s="9"/>
    </row>
    <row r="119" spans="1:94" x14ac:dyDescent="0.25">
      <c r="A119" s="8">
        <v>35439</v>
      </c>
      <c r="B119" s="9">
        <v>2.2240000000000006</v>
      </c>
      <c r="C119" s="9"/>
      <c r="D119" s="9">
        <v>2.3040000000000007</v>
      </c>
      <c r="E119" s="9">
        <v>1.9340000000000006</v>
      </c>
      <c r="F119" s="9">
        <v>1.7440000000000007</v>
      </c>
      <c r="G119" s="9">
        <v>1.4840000000000007</v>
      </c>
      <c r="H119" s="9">
        <v>1.9940000000000007</v>
      </c>
      <c r="I119" s="9">
        <v>2.1640000000000006</v>
      </c>
      <c r="K119" s="9"/>
      <c r="L119" s="9"/>
      <c r="M119" s="9"/>
      <c r="N119" s="9">
        <v>2.0378571428571433</v>
      </c>
      <c r="AU119" s="9"/>
      <c r="AV119" s="9"/>
      <c r="AW119" s="9"/>
      <c r="AX119" s="9">
        <v>2.36</v>
      </c>
      <c r="AY119" s="9"/>
      <c r="AZ119" s="9">
        <v>2.63</v>
      </c>
      <c r="BA119" s="9">
        <v>2.08</v>
      </c>
      <c r="BB119" s="9">
        <v>1.98</v>
      </c>
      <c r="BC119" s="9">
        <v>1.88</v>
      </c>
      <c r="BD119" s="9">
        <v>2.15</v>
      </c>
      <c r="BE119" s="9">
        <v>2.2400000000000002</v>
      </c>
      <c r="BF119" s="9"/>
      <c r="BG119" s="9"/>
      <c r="BI119" s="9"/>
      <c r="BJ119" s="9">
        <v>2.17</v>
      </c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W119" s="9"/>
      <c r="BY119" s="9"/>
      <c r="BZ119" s="9"/>
    </row>
    <row r="120" spans="1:94" x14ac:dyDescent="0.25">
      <c r="A120" s="8">
        <v>35440</v>
      </c>
      <c r="B120" s="9">
        <v>2.2201428571428576</v>
      </c>
      <c r="C120" s="9"/>
      <c r="D120" s="9">
        <v>2.3001428571428577</v>
      </c>
      <c r="E120" s="9">
        <v>1.9301428571428576</v>
      </c>
      <c r="F120" s="9">
        <v>1.7401428571428577</v>
      </c>
      <c r="G120" s="9">
        <v>1.4801428571428576</v>
      </c>
      <c r="H120" s="9">
        <v>1.9901428571428577</v>
      </c>
      <c r="I120" s="9">
        <v>2.1601428571428576</v>
      </c>
      <c r="K120" s="9"/>
      <c r="L120" s="9"/>
      <c r="M120" s="9"/>
      <c r="N120" s="9">
        <v>2.0150000000000001</v>
      </c>
      <c r="AU120" s="9"/>
      <c r="AV120" s="9"/>
      <c r="AW120" s="9"/>
      <c r="AX120" s="9">
        <v>2.3470000000000004</v>
      </c>
      <c r="AY120" s="9"/>
      <c r="AZ120" s="9">
        <v>2.6070000000000002</v>
      </c>
      <c r="BA120" s="9">
        <v>2.0670000000000002</v>
      </c>
      <c r="BB120" s="9">
        <v>2.0170000000000003</v>
      </c>
      <c r="BC120" s="9">
        <v>1.8770000000000004</v>
      </c>
      <c r="BD120" s="9">
        <v>2.1370000000000005</v>
      </c>
      <c r="BE120" s="9">
        <v>2.2270000000000003</v>
      </c>
      <c r="BF120" s="9"/>
      <c r="BG120" s="9"/>
      <c r="BI120" s="9"/>
      <c r="BJ120" s="9">
        <v>2.1510000000000007</v>
      </c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W120" s="9"/>
      <c r="BY120" s="9"/>
      <c r="BZ120" s="9"/>
    </row>
    <row r="121" spans="1:94" x14ac:dyDescent="0.25">
      <c r="A121" s="8">
        <v>35443</v>
      </c>
      <c r="B121" s="9">
        <v>2.2781428571428575</v>
      </c>
      <c r="C121" s="9"/>
      <c r="D121" s="9">
        <v>2.3581428571428575</v>
      </c>
      <c r="E121" s="9">
        <v>1.9981428571428574</v>
      </c>
      <c r="F121" s="9">
        <v>1.7781428571428575</v>
      </c>
      <c r="G121" s="9">
        <v>1.5481428571428575</v>
      </c>
      <c r="H121" s="9">
        <v>2.0481428571428575</v>
      </c>
      <c r="I121" s="9">
        <v>2.2181428571428574</v>
      </c>
      <c r="K121" s="9"/>
      <c r="L121" s="9"/>
      <c r="M121" s="9"/>
      <c r="N121" s="9">
        <v>2.0614285714285718</v>
      </c>
      <c r="AU121" s="9"/>
      <c r="AV121" s="9"/>
      <c r="AW121" s="9"/>
      <c r="AX121" s="9">
        <v>2.3574000000000006</v>
      </c>
      <c r="AY121" s="9"/>
      <c r="AZ121" s="9">
        <v>2.5874000000000006</v>
      </c>
      <c r="BA121" s="9">
        <v>2.0774000000000008</v>
      </c>
      <c r="BB121" s="9">
        <v>2.0174000000000007</v>
      </c>
      <c r="BC121" s="9">
        <v>1.9074000000000007</v>
      </c>
      <c r="BD121" s="9">
        <v>2.1474000000000006</v>
      </c>
      <c r="BE121" s="9">
        <v>2.2374000000000005</v>
      </c>
      <c r="BF121" s="9"/>
      <c r="BG121" s="9"/>
      <c r="BI121" s="9"/>
      <c r="BJ121" s="9">
        <v>2.1470000000000007</v>
      </c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W121" s="9"/>
      <c r="BY121" s="9"/>
      <c r="BZ121" s="9"/>
    </row>
    <row r="122" spans="1:94" x14ac:dyDescent="0.25">
      <c r="A122" s="8">
        <v>35444</v>
      </c>
      <c r="B122" s="9">
        <v>2.3385714285714294</v>
      </c>
      <c r="C122" s="9"/>
      <c r="D122" s="9">
        <v>2.4185714285714295</v>
      </c>
      <c r="E122" s="9">
        <v>2.0485714285714294</v>
      </c>
      <c r="F122" s="9">
        <v>1.8185714285714294</v>
      </c>
      <c r="G122" s="9">
        <v>1.5685714285714294</v>
      </c>
      <c r="H122" s="9">
        <v>2.1185714285714292</v>
      </c>
      <c r="I122" s="9">
        <v>2.2785714285714294</v>
      </c>
      <c r="K122" s="9"/>
      <c r="L122" s="9"/>
      <c r="M122" s="9"/>
      <c r="N122" s="9">
        <v>2.1628571428571433</v>
      </c>
      <c r="AU122" s="9"/>
      <c r="AV122" s="9"/>
      <c r="AW122" s="9"/>
      <c r="AX122" s="9">
        <v>2.3854000000000006</v>
      </c>
      <c r="AY122" s="9"/>
      <c r="AZ122" s="9">
        <v>2.6154000000000006</v>
      </c>
      <c r="BA122" s="9">
        <v>2.1054000000000004</v>
      </c>
      <c r="BB122" s="9">
        <v>2.0354000000000005</v>
      </c>
      <c r="BC122" s="9">
        <v>1.8954000000000006</v>
      </c>
      <c r="BD122" s="9">
        <v>2.1754000000000007</v>
      </c>
      <c r="BE122" s="9">
        <v>2.2754000000000008</v>
      </c>
      <c r="BF122" s="9"/>
      <c r="BG122" s="9"/>
      <c r="BI122" s="9"/>
      <c r="BJ122" s="9">
        <v>2.1748000000000003</v>
      </c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W122" s="9"/>
      <c r="BY122" s="9"/>
      <c r="BZ122" s="9"/>
    </row>
    <row r="123" spans="1:94" x14ac:dyDescent="0.25">
      <c r="A123" s="8">
        <v>35445</v>
      </c>
      <c r="B123" s="9">
        <v>2.2607142857142861</v>
      </c>
      <c r="C123" s="9"/>
      <c r="D123" s="9">
        <v>2.3407142857142862</v>
      </c>
      <c r="E123" s="9">
        <v>1.9507142857142861</v>
      </c>
      <c r="F123" s="9">
        <v>1.7707142857142861</v>
      </c>
      <c r="G123" s="9">
        <v>1.4907142857142861</v>
      </c>
      <c r="H123" s="9">
        <v>2.0407142857142859</v>
      </c>
      <c r="I123" s="9">
        <v>2.2007142857142861</v>
      </c>
      <c r="K123" s="9"/>
      <c r="L123" s="9"/>
      <c r="M123" s="9"/>
      <c r="N123" s="9">
        <v>2.0528571428571434</v>
      </c>
      <c r="AU123" s="9"/>
      <c r="AV123" s="9"/>
      <c r="AW123" s="9"/>
      <c r="AX123" s="9">
        <v>2.3640000000000003</v>
      </c>
      <c r="AY123" s="9"/>
      <c r="AZ123" s="9">
        <v>2.5940000000000003</v>
      </c>
      <c r="BA123" s="9">
        <v>2.0740000000000003</v>
      </c>
      <c r="BB123" s="9">
        <v>2.0140000000000002</v>
      </c>
      <c r="BC123" s="9">
        <v>1.8640000000000003</v>
      </c>
      <c r="BD123" s="9">
        <v>2.1540000000000004</v>
      </c>
      <c r="BE123" s="9">
        <v>2.2540000000000004</v>
      </c>
      <c r="BF123" s="9"/>
      <c r="BG123" s="9"/>
      <c r="BI123" s="9"/>
      <c r="BJ123" s="9">
        <v>2.1549999999999998</v>
      </c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W123" s="9"/>
      <c r="BY123" s="9"/>
      <c r="BZ123" s="9"/>
    </row>
    <row r="124" spans="1:94" x14ac:dyDescent="0.25">
      <c r="A124" s="8">
        <v>35446</v>
      </c>
      <c r="B124" s="9">
        <v>2.221428571428572</v>
      </c>
      <c r="C124" s="9"/>
      <c r="D124" s="9">
        <v>2.301428571428572</v>
      </c>
      <c r="E124" s="9">
        <v>1.9214285714285719</v>
      </c>
      <c r="F124" s="9">
        <v>1.731428571428572</v>
      </c>
      <c r="G124" s="9">
        <v>1.451428571428572</v>
      </c>
      <c r="H124" s="9">
        <v>2.0014285714285718</v>
      </c>
      <c r="I124" s="9">
        <v>2.1614285714285719</v>
      </c>
      <c r="K124" s="9"/>
      <c r="L124" s="9"/>
      <c r="M124" s="9"/>
      <c r="N124" s="9">
        <v>2.0371428571428578</v>
      </c>
      <c r="AU124" s="9"/>
      <c r="AV124" s="9"/>
      <c r="AW124" s="9"/>
      <c r="AX124" s="9">
        <v>2.3440000000000003</v>
      </c>
      <c r="AY124" s="9"/>
      <c r="AZ124" s="9">
        <v>2.5940000000000003</v>
      </c>
      <c r="BA124" s="9">
        <v>2.0740000000000003</v>
      </c>
      <c r="BB124" s="9">
        <v>1.9640000000000004</v>
      </c>
      <c r="BC124" s="9">
        <v>1.8440000000000003</v>
      </c>
      <c r="BD124" s="9">
        <v>2.1340000000000003</v>
      </c>
      <c r="BE124" s="9">
        <v>2.2240000000000002</v>
      </c>
      <c r="BF124" s="9"/>
      <c r="BG124" s="9"/>
      <c r="BI124" s="9"/>
      <c r="BJ124" s="9">
        <v>2.1706000000000008</v>
      </c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W124" s="9"/>
      <c r="BY124" s="9"/>
      <c r="BZ124" s="9"/>
    </row>
    <row r="125" spans="1:94" x14ac:dyDescent="0.25">
      <c r="A125" s="8">
        <v>35447</v>
      </c>
      <c r="B125" s="9">
        <v>2.2221428571428574</v>
      </c>
      <c r="C125" s="9"/>
      <c r="D125" s="9">
        <v>2.3071428571428574</v>
      </c>
      <c r="E125" s="9">
        <v>1.9321428571428574</v>
      </c>
      <c r="F125" s="9">
        <v>1.7421428571428574</v>
      </c>
      <c r="G125" s="9">
        <v>1.4921428571428574</v>
      </c>
      <c r="H125" s="9">
        <v>2.0021428571428572</v>
      </c>
      <c r="I125" s="9">
        <v>2.1621428571428574</v>
      </c>
      <c r="K125" s="9"/>
      <c r="L125" s="9"/>
      <c r="M125" s="9"/>
      <c r="N125" s="9">
        <v>2.0128571428571433</v>
      </c>
      <c r="AU125" s="9"/>
      <c r="AV125" s="9"/>
      <c r="AW125" s="9"/>
      <c r="AX125" s="9">
        <v>2.2970000000000006</v>
      </c>
      <c r="AY125" s="9"/>
      <c r="AZ125" s="9">
        <v>2.5170000000000008</v>
      </c>
      <c r="BA125" s="9">
        <v>2.0270000000000006</v>
      </c>
      <c r="BB125" s="9">
        <v>1.9170000000000007</v>
      </c>
      <c r="BC125" s="9">
        <v>1.8170000000000006</v>
      </c>
      <c r="BD125" s="9">
        <v>2.0770000000000004</v>
      </c>
      <c r="BE125" s="9">
        <v>2.1770000000000005</v>
      </c>
      <c r="BF125" s="9"/>
      <c r="BG125" s="9"/>
      <c r="BI125" s="9"/>
      <c r="BJ125" s="9">
        <v>2.1310000000000007</v>
      </c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W125" s="9"/>
      <c r="BY125" s="9"/>
      <c r="BZ125" s="9"/>
    </row>
    <row r="126" spans="1:94" x14ac:dyDescent="0.25">
      <c r="A126" s="8">
        <v>35450</v>
      </c>
      <c r="B126" s="9">
        <v>2.165</v>
      </c>
      <c r="C126" s="9"/>
      <c r="D126" s="9">
        <v>2.25</v>
      </c>
      <c r="E126" s="9">
        <v>1.875</v>
      </c>
      <c r="F126" s="9">
        <v>1.675</v>
      </c>
      <c r="G126" s="9">
        <v>1.4750000000000001</v>
      </c>
      <c r="H126" s="9">
        <v>1.9450000000000001</v>
      </c>
      <c r="I126" s="9">
        <v>2.105</v>
      </c>
      <c r="K126" s="9"/>
      <c r="L126" s="9"/>
      <c r="M126" s="9"/>
      <c r="N126" s="9">
        <v>1.9607142857142861</v>
      </c>
      <c r="AU126" s="9"/>
      <c r="AV126" s="9"/>
      <c r="AW126" s="9"/>
      <c r="AX126" s="9">
        <v>2.2558000000000007</v>
      </c>
      <c r="AY126" s="9"/>
      <c r="AZ126" s="9">
        <v>2.4758000000000009</v>
      </c>
      <c r="BA126" s="9">
        <v>1.9858000000000007</v>
      </c>
      <c r="BB126" s="9">
        <v>1.9058000000000006</v>
      </c>
      <c r="BC126" s="9">
        <v>1.8558000000000008</v>
      </c>
      <c r="BD126" s="9">
        <v>2.0458000000000007</v>
      </c>
      <c r="BE126" s="9">
        <v>2.1358000000000006</v>
      </c>
      <c r="BF126" s="9"/>
      <c r="BG126" s="9"/>
      <c r="BI126" s="9"/>
      <c r="BJ126" s="9">
        <v>2.0940000000000003</v>
      </c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W126" s="9"/>
      <c r="BY126" s="9"/>
      <c r="BZ126" s="9"/>
    </row>
    <row r="127" spans="1:94" x14ac:dyDescent="0.25">
      <c r="A127" s="8">
        <v>35451</v>
      </c>
      <c r="B127" s="9">
        <v>2.1464285714285722</v>
      </c>
      <c r="C127" s="9"/>
      <c r="D127" s="9">
        <v>2.2214285714285724</v>
      </c>
      <c r="E127" s="9">
        <v>1.8564285714285722</v>
      </c>
      <c r="F127" s="9">
        <v>1.6964285714285723</v>
      </c>
      <c r="G127" s="9">
        <v>1.4664285714285723</v>
      </c>
      <c r="H127" s="9">
        <v>1.9264285714285723</v>
      </c>
      <c r="I127" s="9">
        <v>2.0864285714285722</v>
      </c>
      <c r="K127" s="9"/>
      <c r="L127" s="9"/>
      <c r="M127" s="9"/>
      <c r="N127" s="9">
        <v>1.9507142857142863</v>
      </c>
      <c r="AU127" s="9"/>
      <c r="AV127" s="9"/>
      <c r="AW127" s="9"/>
      <c r="AX127" s="9">
        <v>2.2562000000000006</v>
      </c>
      <c r="AY127" s="9"/>
      <c r="AZ127" s="9">
        <v>2.4762000000000008</v>
      </c>
      <c r="BA127" s="9">
        <v>1.9862000000000006</v>
      </c>
      <c r="BB127" s="9">
        <v>1.9362000000000006</v>
      </c>
      <c r="BC127" s="9">
        <v>1.8562000000000007</v>
      </c>
      <c r="BD127" s="9">
        <v>2.0462000000000007</v>
      </c>
      <c r="BE127" s="9">
        <v>2.1362000000000005</v>
      </c>
      <c r="BF127" s="9"/>
      <c r="BG127" s="9"/>
      <c r="BI127" s="9"/>
      <c r="BJ127" s="9">
        <v>2.0860000000000003</v>
      </c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W127" s="9"/>
      <c r="BY127" s="9"/>
      <c r="BZ127" s="9"/>
    </row>
    <row r="128" spans="1:94" x14ac:dyDescent="0.25">
      <c r="A128" s="8">
        <v>35452</v>
      </c>
      <c r="B128" s="9">
        <v>2.1224285714285718</v>
      </c>
      <c r="C128" s="9"/>
      <c r="D128" s="9">
        <v>2.197428571428572</v>
      </c>
      <c r="E128" s="9">
        <v>1.8324285714285717</v>
      </c>
      <c r="F128" s="9">
        <v>1.6724285714285718</v>
      </c>
      <c r="G128" s="9">
        <v>1.4924285714285717</v>
      </c>
      <c r="H128" s="9">
        <v>1.9024285714285718</v>
      </c>
      <c r="I128" s="9">
        <v>2.0624285714285717</v>
      </c>
      <c r="K128" s="9"/>
      <c r="L128" s="9"/>
      <c r="M128" s="9"/>
      <c r="N128" s="9">
        <v>1.9178571428571431</v>
      </c>
      <c r="AU128" s="9"/>
      <c r="AV128" s="9"/>
      <c r="AW128" s="9"/>
      <c r="AX128" s="9">
        <v>2.2664000000000004</v>
      </c>
      <c r="AY128" s="9"/>
      <c r="AZ128" s="9">
        <v>2.4864000000000006</v>
      </c>
      <c r="BA128" s="9">
        <v>1.9964000000000004</v>
      </c>
      <c r="BB128" s="9">
        <v>1.9464000000000004</v>
      </c>
      <c r="BC128" s="9">
        <v>1.8664000000000005</v>
      </c>
      <c r="BD128" s="9">
        <v>2.0564000000000004</v>
      </c>
      <c r="BE128" s="9">
        <v>2.1464000000000003</v>
      </c>
      <c r="BF128" s="9"/>
      <c r="BG128" s="9"/>
      <c r="BI128" s="9"/>
      <c r="BJ128" s="9">
        <v>2.0880000000000001</v>
      </c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W128" s="9"/>
      <c r="BY128" s="9"/>
      <c r="BZ128" s="9"/>
    </row>
    <row r="129" spans="1:78" x14ac:dyDescent="0.25">
      <c r="A129" s="8">
        <v>35453</v>
      </c>
      <c r="B129" s="9">
        <v>2.140571428571429</v>
      </c>
      <c r="C129" s="9"/>
      <c r="D129" s="9">
        <v>2.2155714285714292</v>
      </c>
      <c r="E129" s="9">
        <v>1.860571428571429</v>
      </c>
      <c r="F129" s="9">
        <v>1.6905714285714291</v>
      </c>
      <c r="G129" s="9">
        <v>1.4805714285714291</v>
      </c>
      <c r="H129" s="9">
        <v>1.920571428571429</v>
      </c>
      <c r="I129" s="9">
        <v>2.080571428571429</v>
      </c>
      <c r="K129" s="9"/>
      <c r="L129" s="9"/>
      <c r="M129" s="9"/>
      <c r="N129" s="9">
        <v>1.9285714285714288</v>
      </c>
      <c r="AU129" s="9"/>
      <c r="AV129" s="9"/>
      <c r="AW129" s="9"/>
      <c r="AX129" s="9">
        <v>2.2868000000000004</v>
      </c>
      <c r="AY129" s="9"/>
      <c r="AZ129" s="9">
        <v>2.5068000000000006</v>
      </c>
      <c r="BA129" s="9">
        <v>2.0168000000000004</v>
      </c>
      <c r="BB129" s="9">
        <v>1.9668000000000003</v>
      </c>
      <c r="BC129" s="9">
        <v>1.8868000000000005</v>
      </c>
      <c r="BD129" s="9">
        <v>2.0768000000000004</v>
      </c>
      <c r="BE129" s="9">
        <v>2.1668000000000003</v>
      </c>
      <c r="BF129" s="9"/>
      <c r="BG129" s="9"/>
      <c r="BI129" s="9"/>
      <c r="BJ129" s="9">
        <v>2.1030000000000006</v>
      </c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W129" s="9"/>
      <c r="BY129" s="9"/>
      <c r="BZ129" s="9"/>
    </row>
    <row r="130" spans="1:78" x14ac:dyDescent="0.25">
      <c r="A130" s="8">
        <v>35454</v>
      </c>
      <c r="B130" s="9">
        <v>2.1575714285714289</v>
      </c>
      <c r="C130" s="9"/>
      <c r="D130" s="9">
        <v>2.2225714285714289</v>
      </c>
      <c r="E130" s="9">
        <v>1.872571428571429</v>
      </c>
      <c r="F130" s="9">
        <v>1.717571428571429</v>
      </c>
      <c r="G130" s="9">
        <v>1.477571428571429</v>
      </c>
      <c r="H130" s="9">
        <v>1.9375714285714289</v>
      </c>
      <c r="I130" s="9">
        <v>2.092571428571429</v>
      </c>
      <c r="K130" s="9"/>
      <c r="L130" s="9"/>
      <c r="M130" s="9"/>
      <c r="N130" s="9">
        <v>1.9171428571428577</v>
      </c>
      <c r="AU130" s="9"/>
      <c r="AV130" s="9"/>
      <c r="AW130" s="9"/>
      <c r="AX130" s="9">
        <v>2.3032000000000004</v>
      </c>
      <c r="AY130" s="9"/>
      <c r="AZ130" s="9">
        <v>2.5332000000000003</v>
      </c>
      <c r="BA130" s="9">
        <v>2.0532000000000004</v>
      </c>
      <c r="BB130" s="9">
        <v>1.9832000000000003</v>
      </c>
      <c r="BC130" s="9">
        <v>1.8432000000000004</v>
      </c>
      <c r="BD130" s="9">
        <v>2.0932000000000004</v>
      </c>
      <c r="BE130" s="9">
        <v>2.1832000000000003</v>
      </c>
      <c r="BF130" s="9"/>
      <c r="BG130" s="9"/>
      <c r="BI130" s="9"/>
      <c r="BJ130" s="9">
        <v>2.1054000000000004</v>
      </c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W130" s="9"/>
      <c r="BY130" s="9"/>
      <c r="BZ130" s="9"/>
    </row>
    <row r="131" spans="1:78" x14ac:dyDescent="0.25">
      <c r="A131" s="8">
        <v>35457</v>
      </c>
      <c r="B131" s="9">
        <v>2.1357142857142866</v>
      </c>
      <c r="C131" s="9"/>
      <c r="D131" s="9">
        <v>2.2007142857142865</v>
      </c>
      <c r="E131" s="9">
        <v>1.8457142857142865</v>
      </c>
      <c r="F131" s="9">
        <v>1.6957142857142866</v>
      </c>
      <c r="G131" s="9">
        <v>1.4557142857142866</v>
      </c>
      <c r="H131" s="9">
        <v>1.9157142857142866</v>
      </c>
      <c r="I131" s="9">
        <v>2.0707142857142866</v>
      </c>
      <c r="K131" s="9"/>
      <c r="L131" s="9"/>
      <c r="M131" s="9"/>
      <c r="N131" s="9">
        <v>1.928571428571429</v>
      </c>
      <c r="AU131" s="9"/>
      <c r="AV131" s="9"/>
      <c r="AW131" s="9"/>
      <c r="AX131" s="9">
        <v>2.2944000000000004</v>
      </c>
      <c r="AY131" s="9"/>
      <c r="AZ131" s="9">
        <v>2.5244000000000004</v>
      </c>
      <c r="BA131" s="9">
        <v>2.0344000000000007</v>
      </c>
      <c r="BB131" s="9">
        <v>1.9744000000000004</v>
      </c>
      <c r="BC131" s="9">
        <v>1.8344000000000005</v>
      </c>
      <c r="BD131" s="9">
        <v>2.0844000000000005</v>
      </c>
      <c r="BE131" s="9">
        <v>2.1744000000000003</v>
      </c>
      <c r="BF131" s="9"/>
      <c r="BG131" s="9"/>
      <c r="BI131" s="9"/>
      <c r="BJ131" s="9">
        <v>2.1230000000000002</v>
      </c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W131" s="9"/>
      <c r="BY131" s="9"/>
      <c r="BZ131" s="9"/>
    </row>
    <row r="132" spans="1:78" x14ac:dyDescent="0.25">
      <c r="A132" s="8">
        <v>35458</v>
      </c>
      <c r="B132" s="9">
        <v>2.0884285714285715</v>
      </c>
      <c r="C132" s="9"/>
      <c r="D132" s="9">
        <v>2.1534285714285715</v>
      </c>
      <c r="E132" s="9">
        <v>1.7884285714285715</v>
      </c>
      <c r="F132" s="9">
        <v>1.6384285714285716</v>
      </c>
      <c r="G132" s="9">
        <v>1.3984285714285716</v>
      </c>
      <c r="H132" s="9">
        <v>1.8684285714285715</v>
      </c>
      <c r="I132" s="9">
        <v>2.0234285714285716</v>
      </c>
      <c r="K132" s="9"/>
      <c r="L132" s="9"/>
      <c r="M132" s="9"/>
      <c r="N132" s="9">
        <v>1.8557142857142863</v>
      </c>
      <c r="AU132" s="9"/>
      <c r="AV132" s="9"/>
      <c r="AW132" s="9"/>
      <c r="AX132" s="9">
        <v>2.2970000000000006</v>
      </c>
      <c r="AY132" s="9"/>
      <c r="AZ132" s="9">
        <v>2.5270000000000006</v>
      </c>
      <c r="BA132" s="9">
        <v>2.0270000000000006</v>
      </c>
      <c r="BB132" s="9">
        <v>1.9770000000000005</v>
      </c>
      <c r="BC132" s="9">
        <v>1.8270000000000006</v>
      </c>
      <c r="BD132" s="9">
        <v>2.0870000000000006</v>
      </c>
      <c r="BE132" s="9">
        <v>2.1770000000000005</v>
      </c>
      <c r="BF132" s="9"/>
      <c r="BG132" s="9"/>
      <c r="BI132" s="9"/>
      <c r="BJ132" s="9">
        <v>2.0720000000000005</v>
      </c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W132" s="9"/>
      <c r="BY132" s="9"/>
      <c r="BZ132" s="9"/>
    </row>
    <row r="133" spans="1:78" x14ac:dyDescent="0.25">
      <c r="A133" s="8">
        <v>35459</v>
      </c>
      <c r="B133" s="9">
        <v>2.06</v>
      </c>
      <c r="C133" s="9"/>
      <c r="D133" s="9">
        <v>2.1244285714285716</v>
      </c>
      <c r="E133" s="9">
        <v>1.7444285714285717</v>
      </c>
      <c r="F133" s="9">
        <v>1.5794285714285716</v>
      </c>
      <c r="G133" s="9">
        <v>1.4094285714285715</v>
      </c>
      <c r="H133" s="9">
        <v>1.8294285714285716</v>
      </c>
      <c r="I133" s="9">
        <v>1.9944285714285717</v>
      </c>
      <c r="K133" s="9"/>
      <c r="L133" s="9"/>
      <c r="M133" s="9"/>
      <c r="N133" s="9">
        <v>1.848571428571429</v>
      </c>
      <c r="AU133" s="9"/>
      <c r="AV133" s="9"/>
      <c r="AW133" s="9"/>
      <c r="AX133" s="9">
        <v>2.2599999999999998</v>
      </c>
      <c r="AY133" s="9"/>
      <c r="AZ133" s="9">
        <v>2.4870000000000005</v>
      </c>
      <c r="BA133" s="9">
        <v>1.9870000000000005</v>
      </c>
      <c r="BB133" s="9">
        <v>1.8470000000000006</v>
      </c>
      <c r="BC133" s="9">
        <v>1.7870000000000006</v>
      </c>
      <c r="BD133" s="9">
        <v>2.0570000000000004</v>
      </c>
      <c r="BE133" s="9">
        <v>2.1370000000000005</v>
      </c>
      <c r="BF133" s="9"/>
      <c r="BG133" s="9"/>
      <c r="BI133" s="9"/>
      <c r="BJ133" s="9">
        <v>2.0690000000000004</v>
      </c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W133" s="9"/>
      <c r="BY133" s="9"/>
      <c r="BZ133" s="9"/>
    </row>
    <row r="134" spans="1:78" x14ac:dyDescent="0.25">
      <c r="A134" s="8">
        <v>35464</v>
      </c>
      <c r="B134" s="9">
        <v>2.1521428571428576</v>
      </c>
      <c r="C134" s="9"/>
      <c r="D134" s="9">
        <v>2.2221428571428574</v>
      </c>
      <c r="E134" s="9">
        <v>1.8371428571428576</v>
      </c>
      <c r="F134" s="9">
        <v>1.6821428571428576</v>
      </c>
      <c r="G134" s="9">
        <v>1.4821428571428574</v>
      </c>
      <c r="H134" s="9">
        <v>1.9271428571428575</v>
      </c>
      <c r="I134" s="9">
        <v>2.0871428571428576</v>
      </c>
      <c r="K134" s="9"/>
      <c r="L134" s="9"/>
      <c r="M134" s="9"/>
      <c r="N134" s="9">
        <v>1.9021428571428576</v>
      </c>
      <c r="AU134" s="9"/>
      <c r="AV134" s="9"/>
      <c r="AW134" s="9"/>
      <c r="AX134" s="9">
        <v>2.3102000000000005</v>
      </c>
      <c r="AY134" s="9"/>
      <c r="AZ134" s="9">
        <v>2.5402000000000005</v>
      </c>
      <c r="BA134" s="9">
        <v>2.0402000000000005</v>
      </c>
      <c r="BB134" s="9">
        <v>1.8902000000000005</v>
      </c>
      <c r="BC134" s="9">
        <v>1.8202000000000005</v>
      </c>
      <c r="BD134" s="9">
        <v>2.1002000000000005</v>
      </c>
      <c r="BE134" s="9">
        <v>2.1852000000000005</v>
      </c>
      <c r="BF134" s="9"/>
      <c r="BG134" s="9"/>
      <c r="BI134" s="9"/>
      <c r="BJ134" s="9">
        <v>2.0984000000000003</v>
      </c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W134" s="9"/>
      <c r="BY134" s="9"/>
      <c r="BZ134" s="9"/>
    </row>
    <row r="135" spans="1:78" x14ac:dyDescent="0.25">
      <c r="A135" s="8">
        <v>35465</v>
      </c>
      <c r="B135" s="9">
        <v>2.1335714285714293</v>
      </c>
      <c r="C135" s="9"/>
      <c r="D135" s="9">
        <v>2.2035714285714292</v>
      </c>
      <c r="E135" s="9">
        <v>1.8235714285714293</v>
      </c>
      <c r="F135" s="9">
        <v>1.6435714285714293</v>
      </c>
      <c r="G135" s="9">
        <v>1.4535714285714294</v>
      </c>
      <c r="H135" s="9">
        <v>1.9135714285714294</v>
      </c>
      <c r="I135" s="9">
        <v>2.0685714285714294</v>
      </c>
      <c r="K135" s="9"/>
      <c r="L135" s="9"/>
      <c r="M135" s="9"/>
      <c r="N135" s="9">
        <v>1.8792857142857149</v>
      </c>
      <c r="AU135" s="9"/>
      <c r="AV135" s="9"/>
      <c r="AW135" s="9"/>
      <c r="AX135" s="9">
        <v>2.3006000000000006</v>
      </c>
      <c r="AY135" s="9"/>
      <c r="AZ135" s="9">
        <v>2.5306000000000006</v>
      </c>
      <c r="BA135" s="9">
        <v>2.0306000000000006</v>
      </c>
      <c r="BB135" s="9">
        <v>1.8706000000000007</v>
      </c>
      <c r="BC135" s="9">
        <v>1.8206000000000007</v>
      </c>
      <c r="BD135" s="9">
        <v>2.0906000000000007</v>
      </c>
      <c r="BE135" s="9">
        <v>2.1756000000000006</v>
      </c>
      <c r="BF135" s="9"/>
      <c r="BG135" s="9"/>
      <c r="BI135" s="9"/>
      <c r="BJ135" s="9">
        <v>2.0880000000000005</v>
      </c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W135" s="9"/>
      <c r="BY135" s="9"/>
      <c r="BZ135" s="9"/>
    </row>
    <row r="136" spans="1:78" x14ac:dyDescent="0.25">
      <c r="A136" s="8">
        <v>35466</v>
      </c>
      <c r="B136" s="9">
        <v>2.11</v>
      </c>
      <c r="C136" s="9"/>
      <c r="D136" s="9">
        <v>2.1800000000000002</v>
      </c>
      <c r="E136" s="9">
        <v>1.8</v>
      </c>
      <c r="F136" s="9">
        <v>1.63</v>
      </c>
      <c r="G136" s="9">
        <v>1.44</v>
      </c>
      <c r="H136" s="9">
        <v>1.9</v>
      </c>
      <c r="I136" s="9">
        <v>2.0449999999999999</v>
      </c>
      <c r="K136" s="9"/>
      <c r="L136" s="9"/>
      <c r="M136" s="9"/>
      <c r="N136" s="9">
        <v>1.8789999999999998</v>
      </c>
      <c r="AU136" s="9"/>
      <c r="AV136" s="9"/>
      <c r="AW136" s="9"/>
      <c r="AX136" s="9">
        <v>2.2888000000000006</v>
      </c>
      <c r="AY136" s="9"/>
      <c r="AZ136" s="9">
        <v>2.5101000000000004</v>
      </c>
      <c r="BA136" s="9">
        <v>2.0188000000000006</v>
      </c>
      <c r="BB136" s="9">
        <v>1.8688000000000007</v>
      </c>
      <c r="BC136" s="9">
        <v>1.8188000000000006</v>
      </c>
      <c r="BD136" s="9">
        <v>2.0788000000000006</v>
      </c>
      <c r="BE136" s="9">
        <v>2.1638000000000006</v>
      </c>
      <c r="BF136" s="9"/>
      <c r="BG136" s="9"/>
      <c r="BI136" s="9"/>
      <c r="BJ136" s="9">
        <v>2.0858000000000003</v>
      </c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W136" s="9"/>
      <c r="BY136" s="9"/>
      <c r="BZ136" s="9"/>
    </row>
    <row r="137" spans="1:78" x14ac:dyDescent="0.25">
      <c r="A137" s="8">
        <v>35467</v>
      </c>
      <c r="B137" s="9">
        <v>2.0660000000000007</v>
      </c>
      <c r="C137" s="9"/>
      <c r="D137" s="9">
        <v>2.1310000000000007</v>
      </c>
      <c r="E137" s="9">
        <v>1.7510000000000008</v>
      </c>
      <c r="F137" s="9">
        <v>1.6260000000000008</v>
      </c>
      <c r="G137" s="9">
        <v>1.4460000000000008</v>
      </c>
      <c r="H137" s="9">
        <v>1.8460000000000008</v>
      </c>
      <c r="I137" s="9">
        <v>2.0010000000000008</v>
      </c>
      <c r="K137" s="9"/>
      <c r="L137" s="9"/>
      <c r="M137" s="9"/>
      <c r="N137" s="9">
        <v>1.834285714285715</v>
      </c>
      <c r="AU137" s="9"/>
      <c r="AV137" s="9"/>
      <c r="AW137" s="9"/>
      <c r="AX137" s="9">
        <v>2.2596000000000003</v>
      </c>
      <c r="AY137" s="9"/>
      <c r="AZ137" s="9">
        <v>2.4896000000000003</v>
      </c>
      <c r="BA137" s="9">
        <v>1.9896000000000003</v>
      </c>
      <c r="BB137" s="9">
        <v>1.8596000000000004</v>
      </c>
      <c r="BC137" s="9">
        <v>1.7896000000000003</v>
      </c>
      <c r="BD137" s="9">
        <v>2.0596000000000001</v>
      </c>
      <c r="BE137" s="9">
        <v>2.1396000000000002</v>
      </c>
      <c r="BF137" s="9"/>
      <c r="BG137" s="9"/>
      <c r="BI137" s="9"/>
      <c r="BJ137" s="9">
        <v>2.0642000000000005</v>
      </c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W137" s="9"/>
      <c r="BY137" s="9"/>
      <c r="BZ137" s="9"/>
    </row>
    <row r="138" spans="1:78" x14ac:dyDescent="0.25">
      <c r="A138" s="8">
        <v>35468</v>
      </c>
      <c r="B138" s="9">
        <v>2.0638571428571431</v>
      </c>
      <c r="C138" s="9"/>
      <c r="D138" s="9">
        <v>2.1238571428571431</v>
      </c>
      <c r="E138" s="9">
        <v>1.763857142857143</v>
      </c>
      <c r="F138" s="9">
        <v>1.6338571428571431</v>
      </c>
      <c r="G138" s="9">
        <v>1.4438571428571432</v>
      </c>
      <c r="H138" s="9">
        <v>1.8438571428571431</v>
      </c>
      <c r="I138" s="9">
        <v>1.9988571428571431</v>
      </c>
      <c r="K138" s="9"/>
      <c r="L138" s="9"/>
      <c r="M138" s="9"/>
      <c r="N138" s="9">
        <v>1.8235714285714286</v>
      </c>
      <c r="AU138" s="9"/>
      <c r="AV138" s="9"/>
      <c r="AW138" s="9"/>
      <c r="AX138" s="9">
        <v>2.2290000000000001</v>
      </c>
      <c r="AY138" s="9"/>
      <c r="AZ138" s="9">
        <v>2.4540000000000002</v>
      </c>
      <c r="BA138" s="9">
        <v>1.9690000000000001</v>
      </c>
      <c r="BB138" s="9">
        <v>1.859</v>
      </c>
      <c r="BC138" s="9">
        <v>1.8290000000000002</v>
      </c>
      <c r="BD138" s="9">
        <v>2.0190000000000001</v>
      </c>
      <c r="BE138" s="9">
        <v>2.109</v>
      </c>
      <c r="BF138" s="9"/>
      <c r="BG138" s="9"/>
      <c r="BI138" s="9"/>
      <c r="BJ138" s="9">
        <v>2.0489999999999999</v>
      </c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W138" s="9"/>
      <c r="BY138" s="9"/>
      <c r="BZ138" s="9"/>
    </row>
    <row r="139" spans="1:78" x14ac:dyDescent="0.25">
      <c r="A139" s="8">
        <v>35471</v>
      </c>
      <c r="B139" s="9">
        <v>2.0927142857142864</v>
      </c>
      <c r="C139" s="9"/>
      <c r="D139" s="9">
        <v>2.1527142857142865</v>
      </c>
      <c r="E139" s="9">
        <v>1.7927142857142864</v>
      </c>
      <c r="F139" s="9">
        <v>1.6627142857142865</v>
      </c>
      <c r="G139" s="9">
        <v>1.4727142857142865</v>
      </c>
      <c r="H139" s="9">
        <v>1.8727142857142864</v>
      </c>
      <c r="I139" s="9">
        <v>2.0277142857142865</v>
      </c>
      <c r="K139" s="9"/>
      <c r="L139" s="9"/>
      <c r="M139" s="9"/>
      <c r="N139" s="9">
        <v>1.8357142857142861</v>
      </c>
      <c r="AU139" s="9"/>
      <c r="AV139" s="9"/>
      <c r="AW139" s="9"/>
      <c r="AX139" s="9">
        <v>2.2452000000000005</v>
      </c>
      <c r="AY139" s="9"/>
      <c r="AZ139" s="9">
        <v>2.4702000000000006</v>
      </c>
      <c r="BA139" s="9">
        <v>1.9852000000000005</v>
      </c>
      <c r="BB139" s="9">
        <v>1.8752000000000004</v>
      </c>
      <c r="BC139" s="9">
        <v>1.8452000000000006</v>
      </c>
      <c r="BD139" s="9">
        <v>2.0352000000000006</v>
      </c>
      <c r="BE139" s="9">
        <v>2.1252000000000004</v>
      </c>
      <c r="BF139" s="9"/>
      <c r="BG139" s="9"/>
      <c r="BI139" s="9"/>
      <c r="BJ139" s="9">
        <v>2.0316000000000001</v>
      </c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W139" s="9"/>
      <c r="BY139" s="9"/>
      <c r="BZ139" s="9"/>
    </row>
    <row r="140" spans="1:78" x14ac:dyDescent="0.25">
      <c r="A140" s="8">
        <v>35472</v>
      </c>
      <c r="B140" s="9">
        <v>2.035571428571429</v>
      </c>
      <c r="C140" s="9"/>
      <c r="D140" s="9">
        <v>2.0855714285714289</v>
      </c>
      <c r="E140" s="9">
        <v>1.715571428571429</v>
      </c>
      <c r="F140" s="9">
        <v>1.600571428571429</v>
      </c>
      <c r="G140" s="9">
        <v>1.400571428571429</v>
      </c>
      <c r="H140" s="9">
        <v>1.805571428571429</v>
      </c>
      <c r="I140" s="9">
        <v>1.965571428571429</v>
      </c>
      <c r="K140" s="9"/>
      <c r="L140" s="9"/>
      <c r="M140" s="9"/>
      <c r="N140" s="9">
        <v>1.7978571428571433</v>
      </c>
      <c r="AU140" s="9"/>
      <c r="AV140" s="9"/>
      <c r="AW140" s="9"/>
      <c r="AX140" s="9">
        <v>2.2118000000000002</v>
      </c>
      <c r="AY140" s="9"/>
      <c r="AZ140" s="9">
        <v>2.4318000000000004</v>
      </c>
      <c r="BA140" s="9">
        <v>1.9418000000000002</v>
      </c>
      <c r="BB140" s="9">
        <v>1.8318000000000003</v>
      </c>
      <c r="BC140" s="9">
        <v>1.7818000000000003</v>
      </c>
      <c r="BD140" s="9">
        <v>2.0018000000000002</v>
      </c>
      <c r="BE140" s="9">
        <v>2.0818000000000003</v>
      </c>
      <c r="BF140" s="9"/>
      <c r="BG140" s="9"/>
      <c r="BI140" s="9"/>
      <c r="BJ140" s="9">
        <v>2.0128000000000004</v>
      </c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W140" s="9"/>
      <c r="BY140" s="9"/>
      <c r="BZ140" s="9"/>
    </row>
    <row r="141" spans="1:78" x14ac:dyDescent="0.25">
      <c r="A141" s="8">
        <v>35473</v>
      </c>
      <c r="B141" s="9">
        <v>1.9905714285714293</v>
      </c>
      <c r="C141" s="9"/>
      <c r="D141" s="9">
        <v>2.0305714285714291</v>
      </c>
      <c r="E141" s="9">
        <v>1.6755714285714294</v>
      </c>
      <c r="F141" s="9">
        <v>1.5605714285714294</v>
      </c>
      <c r="G141" s="9">
        <v>1.3605714285714294</v>
      </c>
      <c r="H141" s="9">
        <v>1.7705714285714294</v>
      </c>
      <c r="I141" s="9">
        <v>1.9255714285714294</v>
      </c>
      <c r="K141" s="9"/>
      <c r="L141" s="9"/>
      <c r="M141" s="9"/>
      <c r="N141" s="9">
        <v>1.7497142857142864</v>
      </c>
      <c r="AU141" s="9"/>
      <c r="AV141" s="9"/>
      <c r="AW141" s="9"/>
      <c r="AX141" s="9">
        <v>2.1778000000000004</v>
      </c>
      <c r="AY141" s="9"/>
      <c r="AZ141" s="9">
        <v>2.3878000000000004</v>
      </c>
      <c r="BA141" s="9">
        <v>1.8878000000000004</v>
      </c>
      <c r="BB141" s="9">
        <v>1.7878000000000003</v>
      </c>
      <c r="BC141" s="9">
        <v>1.7028000000000003</v>
      </c>
      <c r="BD141" s="9">
        <v>1.9728000000000003</v>
      </c>
      <c r="BE141" s="9">
        <v>2.0578000000000003</v>
      </c>
      <c r="BF141" s="9"/>
      <c r="BG141" s="9"/>
      <c r="BI141" s="9"/>
      <c r="BJ141" s="9">
        <v>1.96</v>
      </c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W141" s="9"/>
      <c r="BY141" s="9"/>
      <c r="BZ141" s="9"/>
    </row>
    <row r="142" spans="1:78" x14ac:dyDescent="0.25">
      <c r="A142" s="8">
        <v>35474</v>
      </c>
      <c r="B142" s="9">
        <v>1.9760000000000004</v>
      </c>
      <c r="C142" s="9"/>
      <c r="D142" s="9">
        <v>2.0160000000000005</v>
      </c>
      <c r="E142" s="9">
        <v>1.6560000000000004</v>
      </c>
      <c r="F142" s="9">
        <v>1.5360000000000005</v>
      </c>
      <c r="G142" s="9">
        <v>1.3460000000000003</v>
      </c>
      <c r="H142" s="9">
        <v>1.7460000000000004</v>
      </c>
      <c r="I142" s="9">
        <v>1.9110000000000005</v>
      </c>
      <c r="K142" s="9"/>
      <c r="L142" s="9"/>
      <c r="M142" s="9"/>
      <c r="N142" s="9">
        <v>1.7185714285714286</v>
      </c>
      <c r="AU142" s="9"/>
      <c r="AV142" s="9"/>
      <c r="AW142" s="9"/>
      <c r="AX142" s="9">
        <v>2.1764000000000001</v>
      </c>
      <c r="AY142" s="9"/>
      <c r="AZ142" s="9">
        <v>2.3864000000000001</v>
      </c>
      <c r="BA142" s="9">
        <v>1.8864000000000001</v>
      </c>
      <c r="BB142" s="9">
        <v>1.7964000000000002</v>
      </c>
      <c r="BC142" s="9">
        <v>1.6964000000000001</v>
      </c>
      <c r="BD142" s="9">
        <v>1.9714</v>
      </c>
      <c r="BE142" s="9">
        <v>2.0564</v>
      </c>
      <c r="BF142" s="9"/>
      <c r="BG142" s="9"/>
      <c r="BI142" s="9"/>
      <c r="BJ142" s="9">
        <v>1.95</v>
      </c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W142" s="9"/>
      <c r="BY142" s="9"/>
      <c r="BZ142" s="9"/>
    </row>
    <row r="143" spans="1:78" x14ac:dyDescent="0.25">
      <c r="A143" s="8">
        <v>35475</v>
      </c>
      <c r="B143" s="9">
        <v>1.9877142857142864</v>
      </c>
      <c r="C143" s="9"/>
      <c r="D143" s="9">
        <v>2.0277142857142865</v>
      </c>
      <c r="E143" s="9">
        <v>1.6727142857142865</v>
      </c>
      <c r="F143" s="9">
        <v>1.5577142857142865</v>
      </c>
      <c r="G143" s="9">
        <v>1.3877142857142866</v>
      </c>
      <c r="H143" s="9">
        <v>1.7577142857142865</v>
      </c>
      <c r="I143" s="9">
        <v>1.9227142857142865</v>
      </c>
      <c r="K143" s="9"/>
      <c r="L143" s="9"/>
      <c r="M143" s="9"/>
      <c r="N143" s="9">
        <v>1.7250000000000001</v>
      </c>
      <c r="AU143" s="9"/>
      <c r="AV143" s="9"/>
      <c r="AW143" s="9"/>
      <c r="AX143" s="9">
        <v>2.1924000000000006</v>
      </c>
      <c r="AY143" s="9"/>
      <c r="AZ143" s="9">
        <v>2.4024000000000005</v>
      </c>
      <c r="BA143" s="9">
        <v>1.9024000000000005</v>
      </c>
      <c r="BB143" s="9">
        <v>1.8024000000000004</v>
      </c>
      <c r="BC143" s="9">
        <v>1.7174000000000005</v>
      </c>
      <c r="BD143" s="9">
        <v>1.9874000000000005</v>
      </c>
      <c r="BE143" s="9">
        <v>2.0724000000000005</v>
      </c>
      <c r="BF143" s="9"/>
      <c r="BG143" s="9"/>
      <c r="BI143" s="9"/>
      <c r="BJ143" s="9">
        <v>1.9550000000000001</v>
      </c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W143" s="9"/>
      <c r="BY143" s="9"/>
      <c r="BZ143" s="9"/>
    </row>
    <row r="144" spans="1:78" x14ac:dyDescent="0.25">
      <c r="A144" s="8">
        <v>35479</v>
      </c>
      <c r="B144" s="9">
        <v>2.0158571428571435</v>
      </c>
      <c r="C144" s="9"/>
      <c r="D144" s="9">
        <v>2.0558571428571435</v>
      </c>
      <c r="E144" s="9">
        <v>1.7008571428571435</v>
      </c>
      <c r="F144" s="9">
        <v>1.5858571428571435</v>
      </c>
      <c r="G144" s="9">
        <v>1.4158571428571436</v>
      </c>
      <c r="H144" s="9">
        <v>1.7858571428571435</v>
      </c>
      <c r="I144" s="9">
        <v>1.9508571428571435</v>
      </c>
      <c r="K144" s="9"/>
      <c r="L144" s="9"/>
      <c r="M144" s="9"/>
      <c r="N144" s="9">
        <v>1.7531428571428573</v>
      </c>
      <c r="AU144" s="9"/>
      <c r="AV144" s="9"/>
      <c r="AW144" s="9"/>
      <c r="AX144" s="9">
        <v>2.2286000000000006</v>
      </c>
      <c r="AY144" s="9"/>
      <c r="AZ144" s="9">
        <v>2.4386000000000005</v>
      </c>
      <c r="BA144" s="9">
        <v>1.9386000000000005</v>
      </c>
      <c r="BB144" s="9">
        <v>1.8386000000000005</v>
      </c>
      <c r="BC144" s="9">
        <v>1.7536000000000005</v>
      </c>
      <c r="BD144" s="9">
        <v>2.0236000000000005</v>
      </c>
      <c r="BE144" s="9">
        <v>2.1086000000000005</v>
      </c>
      <c r="BF144" s="9"/>
      <c r="BG144" s="9"/>
      <c r="BI144" s="9"/>
      <c r="BJ144" s="9">
        <v>1.9912000000000005</v>
      </c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W144" s="9"/>
      <c r="BY144" s="9"/>
      <c r="BZ144" s="9"/>
    </row>
    <row r="145" spans="1:78" x14ac:dyDescent="0.25">
      <c r="A145" s="8">
        <v>35480</v>
      </c>
      <c r="B145" s="9">
        <v>1.9651428571428577</v>
      </c>
      <c r="C145" s="9"/>
      <c r="D145" s="9">
        <v>1.9951428571428578</v>
      </c>
      <c r="E145" s="9">
        <v>1.6301428571428578</v>
      </c>
      <c r="F145" s="9">
        <v>1.5251428571428578</v>
      </c>
      <c r="G145" s="9">
        <v>1.3501428571428578</v>
      </c>
      <c r="H145" s="9">
        <v>1.7251428571428578</v>
      </c>
      <c r="I145" s="9">
        <v>1.8951428571428577</v>
      </c>
      <c r="K145" s="9"/>
      <c r="L145" s="9"/>
      <c r="M145" s="9"/>
      <c r="N145" s="9">
        <v>1.6971428571428575</v>
      </c>
      <c r="AU145" s="9"/>
      <c r="AV145" s="9"/>
      <c r="AW145" s="9"/>
      <c r="AX145" s="9">
        <v>2.2142000000000008</v>
      </c>
      <c r="AY145" s="9"/>
      <c r="AZ145" s="9">
        <v>2.414200000000001</v>
      </c>
      <c r="BA145" s="9">
        <v>1.9392000000000009</v>
      </c>
      <c r="BB145" s="9">
        <v>1.7842000000000009</v>
      </c>
      <c r="BC145" s="9">
        <v>1.729200000000001</v>
      </c>
      <c r="BD145" s="9">
        <v>2.0042000000000009</v>
      </c>
      <c r="BE145" s="9">
        <v>2.079200000000001</v>
      </c>
      <c r="BF145" s="9"/>
      <c r="BG145" s="9"/>
      <c r="BI145" s="9"/>
      <c r="BJ145" s="9">
        <v>1.9550000000000001</v>
      </c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W145" s="9"/>
      <c r="BY145" s="9"/>
      <c r="BZ145" s="9"/>
    </row>
    <row r="146" spans="1:78" x14ac:dyDescent="0.25">
      <c r="A146" s="8">
        <v>35481</v>
      </c>
      <c r="B146" s="9">
        <v>1.9711428571428578</v>
      </c>
      <c r="C146" s="9"/>
      <c r="D146" s="9">
        <v>2.0111428571428576</v>
      </c>
      <c r="E146" s="9">
        <v>1.6461428571428578</v>
      </c>
      <c r="F146" s="9">
        <v>1.5261428571428577</v>
      </c>
      <c r="G146" s="9">
        <v>1.3611428571428579</v>
      </c>
      <c r="H146" s="9">
        <v>1.7361428571428577</v>
      </c>
      <c r="I146" s="9">
        <v>1.9011428571428577</v>
      </c>
      <c r="K146" s="9"/>
      <c r="L146" s="9"/>
      <c r="M146" s="9"/>
      <c r="N146" s="9">
        <v>1.7014285714285717</v>
      </c>
      <c r="AU146" s="9"/>
      <c r="AV146" s="9"/>
      <c r="AW146" s="9"/>
      <c r="AX146" s="9">
        <v>2.2142000000000008</v>
      </c>
      <c r="AY146" s="9"/>
      <c r="AZ146" s="9">
        <v>2.4242000000000008</v>
      </c>
      <c r="BA146" s="9">
        <v>1.9392000000000009</v>
      </c>
      <c r="BB146" s="9">
        <v>1.7942000000000009</v>
      </c>
      <c r="BC146" s="9">
        <v>1.7492000000000008</v>
      </c>
      <c r="BD146" s="9">
        <v>2.0042000000000009</v>
      </c>
      <c r="BE146" s="9">
        <v>2.079200000000001</v>
      </c>
      <c r="BF146" s="9"/>
      <c r="BG146" s="9"/>
      <c r="BI146" s="9"/>
      <c r="BJ146" s="9">
        <v>1.9550000000000001</v>
      </c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W146" s="9"/>
      <c r="BY146" s="9"/>
      <c r="BZ146" s="9"/>
    </row>
    <row r="147" spans="1:78" x14ac:dyDescent="0.25">
      <c r="A147" s="8">
        <v>35482</v>
      </c>
      <c r="B147" s="9">
        <v>1.9292857142857147</v>
      </c>
      <c r="C147" s="9"/>
      <c r="D147" s="9">
        <v>1.9692857142857148</v>
      </c>
      <c r="E147" s="9">
        <v>1.5992857142857146</v>
      </c>
      <c r="F147" s="9">
        <v>1.4792857142857148</v>
      </c>
      <c r="G147" s="9">
        <v>1.3192857142857146</v>
      </c>
      <c r="H147" s="9">
        <v>1.7042857142857146</v>
      </c>
      <c r="I147" s="9">
        <v>1.8642857142857148</v>
      </c>
      <c r="K147" s="9"/>
      <c r="L147" s="9"/>
      <c r="M147" s="9"/>
      <c r="N147" s="9">
        <v>1.668571428571429</v>
      </c>
      <c r="AU147" s="9"/>
      <c r="AV147" s="9"/>
      <c r="AW147" s="9"/>
      <c r="AX147" s="9">
        <v>2.2098000000000004</v>
      </c>
      <c r="AY147" s="9"/>
      <c r="AZ147" s="9">
        <v>2.4098000000000006</v>
      </c>
      <c r="BA147" s="9">
        <v>1.9198000000000004</v>
      </c>
      <c r="BB147" s="9">
        <v>1.7898000000000005</v>
      </c>
      <c r="BC147" s="9">
        <v>1.7348000000000003</v>
      </c>
      <c r="BD147" s="9">
        <v>2.0048000000000004</v>
      </c>
      <c r="BE147" s="9">
        <v>2.0748000000000006</v>
      </c>
      <c r="BF147" s="9"/>
      <c r="BG147" s="9"/>
      <c r="BI147" s="9"/>
      <c r="BJ147" s="9">
        <v>1.95</v>
      </c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W147" s="9"/>
      <c r="BY147" s="9"/>
      <c r="BZ147" s="9"/>
    </row>
    <row r="148" spans="1:78" x14ac:dyDescent="0.25">
      <c r="A148" s="8">
        <v>35485</v>
      </c>
      <c r="B148" s="9">
        <v>1.9408571428571431</v>
      </c>
      <c r="C148" s="9"/>
      <c r="D148" s="9">
        <v>1.9808571428571431</v>
      </c>
      <c r="E148" s="9">
        <v>1.620857142857143</v>
      </c>
      <c r="F148" s="9">
        <v>1.5208571428571431</v>
      </c>
      <c r="G148" s="9">
        <v>1.3458571428571431</v>
      </c>
      <c r="H148" s="9">
        <v>1.715857142857143</v>
      </c>
      <c r="I148" s="9">
        <v>1.8758571428571431</v>
      </c>
      <c r="K148" s="9"/>
      <c r="L148" s="9"/>
      <c r="M148" s="9"/>
      <c r="N148" s="9">
        <v>1.7185714285714291</v>
      </c>
      <c r="AU148" s="9"/>
      <c r="AV148" s="9"/>
      <c r="AW148" s="9"/>
      <c r="AX148" s="9">
        <v>2.1938000000000009</v>
      </c>
      <c r="AY148" s="9"/>
      <c r="AZ148" s="9">
        <v>2.393800000000001</v>
      </c>
      <c r="BA148" s="9">
        <v>1.9138000000000008</v>
      </c>
      <c r="BB148" s="9">
        <v>1.7738000000000009</v>
      </c>
      <c r="BC148" s="9">
        <v>1.7188000000000008</v>
      </c>
      <c r="BD148" s="9">
        <v>1.9888000000000008</v>
      </c>
      <c r="BE148" s="9">
        <v>2.0538000000000007</v>
      </c>
      <c r="BF148" s="9"/>
      <c r="BG148" s="9"/>
      <c r="BI148" s="9"/>
      <c r="BJ148" s="9">
        <v>1.9266000000000005</v>
      </c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W148" s="9"/>
      <c r="BY148" s="9"/>
      <c r="BZ148" s="9"/>
    </row>
    <row r="149" spans="1:78" x14ac:dyDescent="0.25">
      <c r="A149" s="8">
        <v>35486</v>
      </c>
      <c r="B149" s="9">
        <v>1.9390000000000001</v>
      </c>
      <c r="C149" s="9"/>
      <c r="D149" s="9">
        <v>1.9790000000000001</v>
      </c>
      <c r="E149" s="9">
        <v>1.619</v>
      </c>
      <c r="F149" s="9">
        <v>1.5190000000000001</v>
      </c>
      <c r="G149" s="9">
        <v>1.3440000000000001</v>
      </c>
      <c r="H149" s="9">
        <v>1.714</v>
      </c>
      <c r="I149" s="9">
        <v>1.8740000000000001</v>
      </c>
      <c r="K149" s="9"/>
      <c r="L149" s="9"/>
      <c r="M149" s="9"/>
      <c r="N149" s="9">
        <v>1.7167142857142861</v>
      </c>
      <c r="AU149" s="9"/>
      <c r="AV149" s="9"/>
      <c r="AW149" s="9"/>
      <c r="AX149" s="9">
        <v>2.181</v>
      </c>
      <c r="AY149" s="9"/>
      <c r="AZ149" s="9">
        <v>2.3810000000000002</v>
      </c>
      <c r="BA149" s="9">
        <v>1.901</v>
      </c>
      <c r="BB149" s="9">
        <v>1.7610000000000001</v>
      </c>
      <c r="BC149" s="9">
        <v>1.706</v>
      </c>
      <c r="BD149" s="9">
        <v>1.976</v>
      </c>
      <c r="BE149" s="9">
        <v>2.0409999999999999</v>
      </c>
      <c r="BF149" s="9"/>
      <c r="BG149" s="9"/>
      <c r="BI149" s="9"/>
      <c r="BJ149" s="9">
        <v>1.9137999999999997</v>
      </c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W149" s="9"/>
      <c r="BY149" s="9"/>
      <c r="BZ149" s="9"/>
    </row>
    <row r="150" spans="1:78" x14ac:dyDescent="0.25">
      <c r="A150" s="8">
        <v>35487</v>
      </c>
      <c r="B150" s="9">
        <v>1.906571428571429</v>
      </c>
      <c r="C150" s="9"/>
      <c r="D150" s="9">
        <v>1.9365714285714291</v>
      </c>
      <c r="E150" s="9">
        <v>1.616571428571429</v>
      </c>
      <c r="F150" s="9">
        <v>1.5365714285714289</v>
      </c>
      <c r="G150" s="9">
        <v>1.376571428571429</v>
      </c>
      <c r="H150" s="9">
        <v>1.701571428571429</v>
      </c>
      <c r="I150" s="9">
        <v>1.846571428571429</v>
      </c>
      <c r="K150" s="9"/>
      <c r="L150" s="9"/>
      <c r="M150" s="9"/>
      <c r="N150" s="9">
        <v>1.7164285714285719</v>
      </c>
      <c r="AU150" s="9"/>
      <c r="AV150" s="9"/>
      <c r="AW150" s="9"/>
      <c r="AX150" s="9">
        <v>2.1762000000000006</v>
      </c>
      <c r="AY150" s="9"/>
      <c r="AZ150" s="9">
        <v>2.3762000000000008</v>
      </c>
      <c r="BA150" s="9">
        <v>1.9012000000000007</v>
      </c>
      <c r="BB150" s="9">
        <v>1.8462000000000005</v>
      </c>
      <c r="BC150" s="9">
        <v>1.7762000000000007</v>
      </c>
      <c r="BD150" s="9">
        <v>1.9762000000000006</v>
      </c>
      <c r="BE150" s="9">
        <v>2.0412000000000008</v>
      </c>
      <c r="BF150" s="9"/>
      <c r="BG150" s="9"/>
      <c r="BI150" s="9"/>
      <c r="BJ150" s="9">
        <v>1.9390000000000005</v>
      </c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W150" s="9"/>
      <c r="BY150" s="9"/>
      <c r="BZ150" s="9"/>
    </row>
    <row r="151" spans="1:78" x14ac:dyDescent="0.25">
      <c r="A151" s="8">
        <v>35488</v>
      </c>
      <c r="B151" s="9">
        <v>1.8995714285714289</v>
      </c>
      <c r="C151" s="9"/>
      <c r="D151" s="9">
        <v>1.9345714285714288</v>
      </c>
      <c r="E151" s="9">
        <v>1.6095714285714289</v>
      </c>
      <c r="F151" s="9">
        <v>1.519571428571429</v>
      </c>
      <c r="G151" s="9">
        <v>1.3695714285714289</v>
      </c>
      <c r="H151" s="9">
        <v>1.6945714285714288</v>
      </c>
      <c r="I151" s="9">
        <v>1.844571428571429</v>
      </c>
      <c r="K151" s="9"/>
      <c r="L151" s="9"/>
      <c r="M151" s="9"/>
      <c r="N151" s="9">
        <v>1.6950000000000001</v>
      </c>
      <c r="AU151" s="9"/>
      <c r="AV151" s="9"/>
      <c r="AW151" s="9"/>
      <c r="AX151" s="9">
        <v>2.1926000000000005</v>
      </c>
      <c r="AY151" s="9"/>
      <c r="AZ151" s="9">
        <v>2.4026000000000005</v>
      </c>
      <c r="BA151" s="9">
        <v>1.9176000000000006</v>
      </c>
      <c r="BB151" s="9">
        <v>1.8426000000000005</v>
      </c>
      <c r="BC151" s="9">
        <v>1.7926000000000006</v>
      </c>
      <c r="BD151" s="9">
        <v>1.9926000000000006</v>
      </c>
      <c r="BE151" s="9">
        <v>2.0526000000000004</v>
      </c>
      <c r="BF151" s="9"/>
      <c r="BG151" s="9"/>
      <c r="BI151" s="9"/>
      <c r="BJ151" s="9">
        <v>1.9650000000000001</v>
      </c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W151" s="9"/>
      <c r="BY151" s="9"/>
      <c r="BZ151" s="9"/>
    </row>
    <row r="152" spans="1:78" x14ac:dyDescent="0.25">
      <c r="A152" s="8">
        <v>35489</v>
      </c>
      <c r="B152" s="9">
        <v>1.8922857142857148</v>
      </c>
      <c r="C152" s="9"/>
      <c r="D152" s="9">
        <v>1.9272857142857147</v>
      </c>
      <c r="E152" s="9">
        <v>1.6022857142857148</v>
      </c>
      <c r="F152" s="9">
        <v>1.5222857142857147</v>
      </c>
      <c r="G152" s="9">
        <v>1.3772857142857149</v>
      </c>
      <c r="H152" s="9">
        <v>1.6922857142857148</v>
      </c>
      <c r="I152" s="9">
        <v>1.8372857142857149</v>
      </c>
      <c r="K152" s="9"/>
      <c r="L152" s="9"/>
      <c r="M152" s="9"/>
      <c r="N152" s="9">
        <v>1.6592857142857149</v>
      </c>
      <c r="AU152" s="9"/>
      <c r="AV152" s="9"/>
      <c r="AW152" s="9"/>
      <c r="AX152" s="9">
        <v>2.1890000000000005</v>
      </c>
      <c r="AY152" s="9"/>
      <c r="AZ152" s="9">
        <v>2.3990000000000005</v>
      </c>
      <c r="BA152" s="9">
        <v>1.9140000000000006</v>
      </c>
      <c r="BB152" s="9">
        <v>1.8390000000000004</v>
      </c>
      <c r="BC152" s="9">
        <v>1.7890000000000006</v>
      </c>
      <c r="BD152" s="9">
        <v>1.9890000000000005</v>
      </c>
      <c r="BE152" s="9">
        <v>2.0490000000000004</v>
      </c>
      <c r="BF152" s="9"/>
      <c r="BG152" s="9"/>
      <c r="BI152" s="9"/>
      <c r="BJ152" s="9">
        <v>1.9570000000000003</v>
      </c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W152" s="9"/>
      <c r="BY152" s="9"/>
      <c r="BZ152" s="9"/>
    </row>
    <row r="153" spans="1:78" x14ac:dyDescent="0.25">
      <c r="A153" s="8">
        <v>35492</v>
      </c>
      <c r="B153" s="9">
        <v>1.9828571428571433</v>
      </c>
      <c r="C153" s="9"/>
      <c r="D153" s="9">
        <v>2.0178571428571432</v>
      </c>
      <c r="E153" s="9">
        <v>1.6928571428571433</v>
      </c>
      <c r="F153" s="9">
        <v>1.6178571428571433</v>
      </c>
      <c r="G153" s="9">
        <v>1.4628571428571433</v>
      </c>
      <c r="H153" s="9">
        <v>1.7828571428571434</v>
      </c>
      <c r="I153" s="9">
        <v>1.9328571428571433</v>
      </c>
      <c r="K153" s="9"/>
      <c r="L153" s="9"/>
      <c r="M153" s="9"/>
      <c r="N153" s="9">
        <v>1.7507142857142861</v>
      </c>
      <c r="AU153" s="9"/>
      <c r="AV153" s="9"/>
      <c r="AW153" s="9"/>
      <c r="AX153" s="9">
        <v>2.2354000000000007</v>
      </c>
      <c r="AY153" s="9"/>
      <c r="AZ153" s="9">
        <v>2.4454000000000007</v>
      </c>
      <c r="BA153" s="9">
        <v>1.9554000000000007</v>
      </c>
      <c r="BB153" s="9">
        <v>1.8754000000000008</v>
      </c>
      <c r="BC153" s="9">
        <v>1.8354000000000008</v>
      </c>
      <c r="BD153" s="9">
        <v>2.0354000000000005</v>
      </c>
      <c r="BE153" s="9">
        <v>2.1004000000000005</v>
      </c>
      <c r="BF153" s="9"/>
      <c r="BG153" s="9"/>
      <c r="BI153" s="9"/>
      <c r="BJ153" s="9">
        <v>2.0170000000000003</v>
      </c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W153" s="9"/>
      <c r="BY153" s="9"/>
      <c r="BZ153" s="9"/>
    </row>
    <row r="154" spans="1:78" x14ac:dyDescent="0.25">
      <c r="A154" s="8">
        <v>35493</v>
      </c>
      <c r="B154" s="9">
        <v>1.9201428571428578</v>
      </c>
      <c r="C154" s="9"/>
      <c r="D154" s="9">
        <v>1.9601428571428579</v>
      </c>
      <c r="E154" s="9">
        <v>1.6301428571428578</v>
      </c>
      <c r="F154" s="9">
        <v>1.5551428571428578</v>
      </c>
      <c r="G154" s="9">
        <v>1.4101428571428578</v>
      </c>
      <c r="H154" s="9">
        <v>1.7201428571428579</v>
      </c>
      <c r="I154" s="9">
        <v>1.8701428571428578</v>
      </c>
      <c r="K154" s="9"/>
      <c r="L154" s="9"/>
      <c r="M154" s="9"/>
      <c r="N154" s="9">
        <v>1.680714285714286</v>
      </c>
      <c r="AU154" s="9"/>
      <c r="AV154" s="9"/>
      <c r="AW154" s="9"/>
      <c r="AX154" s="9">
        <v>2.1856000000000004</v>
      </c>
      <c r="AY154" s="9"/>
      <c r="AZ154" s="9">
        <v>2.3956000000000004</v>
      </c>
      <c r="BA154" s="9">
        <v>1.9056000000000004</v>
      </c>
      <c r="BB154" s="9">
        <v>1.8356000000000003</v>
      </c>
      <c r="BC154" s="9">
        <v>1.7856000000000005</v>
      </c>
      <c r="BD154" s="9">
        <v>1.9856000000000005</v>
      </c>
      <c r="BE154" s="9">
        <v>2.0456000000000003</v>
      </c>
      <c r="BF154" s="9"/>
      <c r="BG154" s="9"/>
      <c r="BI154" s="9"/>
      <c r="BJ154" s="9">
        <v>1.9620000000000004</v>
      </c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W154" s="9"/>
      <c r="BY154" s="9"/>
      <c r="BZ154" s="9"/>
    </row>
    <row r="155" spans="1:78" x14ac:dyDescent="0.25">
      <c r="A155" s="8">
        <v>35494</v>
      </c>
      <c r="B155" s="9">
        <v>1.9592857142857145</v>
      </c>
      <c r="C155" s="9"/>
      <c r="D155" s="9">
        <v>2.0042857142857144</v>
      </c>
      <c r="E155" s="9">
        <v>1.6692857142857145</v>
      </c>
      <c r="F155" s="9">
        <v>1.5892857142857144</v>
      </c>
      <c r="G155" s="9">
        <v>1.4342857142857144</v>
      </c>
      <c r="H155" s="9">
        <v>1.7642857142857145</v>
      </c>
      <c r="I155" s="9">
        <v>1.9092857142857145</v>
      </c>
      <c r="K155" s="9"/>
      <c r="L155" s="9"/>
      <c r="M155" s="9"/>
      <c r="N155" s="9">
        <v>1.7250000000000001</v>
      </c>
      <c r="AU155" s="9"/>
      <c r="AV155" s="9"/>
      <c r="AW155" s="9"/>
      <c r="AX155" s="9">
        <v>2.2144000000000004</v>
      </c>
      <c r="AY155" s="9"/>
      <c r="AZ155" s="9">
        <v>2.4244000000000003</v>
      </c>
      <c r="BA155" s="9">
        <v>1.9244000000000003</v>
      </c>
      <c r="BB155" s="9">
        <v>1.8644000000000003</v>
      </c>
      <c r="BC155" s="9">
        <v>1.8144000000000005</v>
      </c>
      <c r="BD155" s="9">
        <v>2.0144000000000002</v>
      </c>
      <c r="BE155" s="9">
        <v>2.0744000000000002</v>
      </c>
      <c r="BF155" s="9"/>
      <c r="BG155" s="9"/>
      <c r="BI155" s="9"/>
      <c r="BJ155" s="9">
        <v>1.9920000000000004</v>
      </c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W155" s="9"/>
      <c r="BY155" s="9"/>
      <c r="BZ155" s="9"/>
    </row>
    <row r="156" spans="1:78" x14ac:dyDescent="0.25">
      <c r="A156" s="8">
        <v>35495</v>
      </c>
      <c r="B156" s="9">
        <v>2.0225714285714291</v>
      </c>
      <c r="C156" s="9"/>
      <c r="D156" s="9">
        <v>2.0675714285714291</v>
      </c>
      <c r="E156" s="9">
        <v>1.7325714285714291</v>
      </c>
      <c r="F156" s="9">
        <v>1.652571428571429</v>
      </c>
      <c r="G156" s="9">
        <v>1.4675714285714292</v>
      </c>
      <c r="H156" s="9">
        <v>1.8175714285714291</v>
      </c>
      <c r="I156" s="9">
        <v>1.9725714285714291</v>
      </c>
      <c r="K156" s="9"/>
      <c r="L156" s="9"/>
      <c r="M156" s="9"/>
      <c r="N156" s="9">
        <v>1.7785714285714289</v>
      </c>
      <c r="AU156" s="9"/>
      <c r="AV156" s="9"/>
      <c r="AW156" s="9"/>
      <c r="AX156" s="9">
        <v>2.2482000000000011</v>
      </c>
      <c r="AY156" s="9"/>
      <c r="AZ156" s="9">
        <v>2.4582000000000011</v>
      </c>
      <c r="BA156" s="9">
        <v>1.9682000000000011</v>
      </c>
      <c r="BB156" s="9">
        <v>1.8832000000000011</v>
      </c>
      <c r="BC156" s="9">
        <v>1.8332000000000011</v>
      </c>
      <c r="BD156" s="9">
        <v>2.0482000000000009</v>
      </c>
      <c r="BE156" s="9">
        <v>2.108200000000001</v>
      </c>
      <c r="BF156" s="9"/>
      <c r="BG156" s="9"/>
      <c r="BI156" s="9"/>
      <c r="BJ156" s="9">
        <v>2.0299999999999998</v>
      </c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W156" s="9"/>
      <c r="BY156" s="9"/>
      <c r="BZ156" s="9"/>
    </row>
    <row r="157" spans="1:78" x14ac:dyDescent="0.25">
      <c r="A157" s="8">
        <v>35496</v>
      </c>
      <c r="B157" s="9">
        <v>2.0181428571428577</v>
      </c>
      <c r="C157" s="9"/>
      <c r="D157" s="9">
        <v>2.0606428571428577</v>
      </c>
      <c r="E157" s="9">
        <v>1.7331428571428578</v>
      </c>
      <c r="F157" s="9">
        <v>1.6631428571428577</v>
      </c>
      <c r="G157" s="9">
        <v>1.4881428571428577</v>
      </c>
      <c r="H157" s="9">
        <v>1.8231428571428576</v>
      </c>
      <c r="I157" s="9">
        <v>1.9681428571428576</v>
      </c>
      <c r="K157" s="9"/>
      <c r="L157" s="9"/>
      <c r="M157" s="9"/>
      <c r="N157" s="9">
        <v>1.773857142857143</v>
      </c>
      <c r="AU157" s="9"/>
      <c r="AV157" s="9"/>
      <c r="AW157" s="9"/>
      <c r="AX157" s="9">
        <v>2.2496000000000005</v>
      </c>
      <c r="AY157" s="9"/>
      <c r="AZ157" s="9">
        <v>2.4596000000000005</v>
      </c>
      <c r="BA157" s="9">
        <v>1.9896000000000005</v>
      </c>
      <c r="BB157" s="9">
        <v>1.8946000000000005</v>
      </c>
      <c r="BC157" s="9">
        <v>1.8396000000000006</v>
      </c>
      <c r="BD157" s="9">
        <v>2.0496000000000003</v>
      </c>
      <c r="BE157" s="9">
        <v>2.1096000000000004</v>
      </c>
      <c r="BF157" s="9"/>
      <c r="BG157" s="9"/>
      <c r="BI157" s="9"/>
      <c r="BJ157" s="9">
        <v>2.0350000000000001</v>
      </c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W157" s="9"/>
      <c r="BY157" s="9"/>
      <c r="BZ157" s="9"/>
    </row>
    <row r="158" spans="1:78" x14ac:dyDescent="0.25">
      <c r="A158" s="8">
        <v>35500</v>
      </c>
      <c r="B158" s="9">
        <v>2.0394285714285716</v>
      </c>
      <c r="C158" s="9"/>
      <c r="D158" s="9">
        <v>2.0844285714285715</v>
      </c>
      <c r="E158" s="9">
        <v>1.7544285714285717</v>
      </c>
      <c r="F158" s="9">
        <v>1.6744285714285716</v>
      </c>
      <c r="G158" s="9">
        <v>1.4994285714285716</v>
      </c>
      <c r="H158" s="9">
        <v>1.8394285714285716</v>
      </c>
      <c r="I158" s="9">
        <v>1.9919285714285715</v>
      </c>
      <c r="K158" s="9"/>
      <c r="L158" s="9"/>
      <c r="M158" s="9"/>
      <c r="N158" s="9">
        <v>1.7918571428571433</v>
      </c>
      <c r="AU158" s="9"/>
      <c r="AV158" s="9"/>
      <c r="AW158" s="9"/>
      <c r="AX158" s="9">
        <v>2.2634000000000003</v>
      </c>
      <c r="AY158" s="9"/>
      <c r="AZ158" s="9">
        <v>2.4734000000000003</v>
      </c>
      <c r="BA158" s="9">
        <v>2.0034000000000001</v>
      </c>
      <c r="BB158" s="9">
        <v>1.9184000000000003</v>
      </c>
      <c r="BC158" s="9">
        <v>1.8534000000000004</v>
      </c>
      <c r="BD158" s="9">
        <v>2.0634000000000001</v>
      </c>
      <c r="BE158" s="9">
        <v>2.1284000000000001</v>
      </c>
      <c r="BF158" s="9"/>
      <c r="BG158" s="9"/>
      <c r="BI158" s="9"/>
      <c r="BJ158" s="9">
        <v>2.04</v>
      </c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W158" s="9"/>
      <c r="BY158" s="9"/>
      <c r="BZ158" s="9"/>
    </row>
    <row r="159" spans="1:78" x14ac:dyDescent="0.25">
      <c r="A159" s="8">
        <v>35501</v>
      </c>
      <c r="B159" s="9">
        <v>2.0264285714285717</v>
      </c>
      <c r="C159" s="9"/>
      <c r="D159" s="9">
        <v>2.0739285714285716</v>
      </c>
      <c r="E159" s="9">
        <v>1.7414285714285718</v>
      </c>
      <c r="F159" s="9">
        <v>1.6764285714285716</v>
      </c>
      <c r="G159" s="9">
        <v>1.4864285714285717</v>
      </c>
      <c r="H159" s="9">
        <v>1.8264285714285717</v>
      </c>
      <c r="I159" s="9">
        <v>1.9789285714285716</v>
      </c>
      <c r="K159" s="9"/>
      <c r="L159" s="9"/>
      <c r="M159" s="9"/>
      <c r="N159" s="9">
        <v>1.7877142857142858</v>
      </c>
      <c r="AU159" s="9"/>
      <c r="AV159" s="9"/>
      <c r="AW159" s="9"/>
      <c r="AX159" s="9">
        <v>2.2290000000000005</v>
      </c>
      <c r="AY159" s="9"/>
      <c r="AZ159" s="9">
        <v>2.4390000000000005</v>
      </c>
      <c r="BA159" s="9">
        <v>1.9690000000000005</v>
      </c>
      <c r="BB159" s="9">
        <v>1.8840000000000006</v>
      </c>
      <c r="BC159" s="9">
        <v>1.8190000000000006</v>
      </c>
      <c r="BD159" s="9">
        <v>2.0340000000000007</v>
      </c>
      <c r="BE159" s="9">
        <v>2.0940000000000003</v>
      </c>
      <c r="BF159" s="9"/>
      <c r="BG159" s="9"/>
      <c r="BI159" s="9"/>
      <c r="BJ159" s="9">
        <v>2.0299999999999998</v>
      </c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W159" s="9"/>
      <c r="BY159" s="9"/>
      <c r="BZ159" s="9"/>
    </row>
    <row r="160" spans="1:78" x14ac:dyDescent="0.25">
      <c r="A160" s="8">
        <v>35502</v>
      </c>
      <c r="B160" s="9">
        <v>2.0341428571428577</v>
      </c>
      <c r="C160" s="9"/>
      <c r="D160" s="9">
        <v>2.0791428571428576</v>
      </c>
      <c r="E160" s="9">
        <v>1.7591428571428578</v>
      </c>
      <c r="F160" s="9">
        <v>1.6841428571428576</v>
      </c>
      <c r="G160" s="9">
        <v>1.4991428571428578</v>
      </c>
      <c r="H160" s="9">
        <v>1.8391428571428576</v>
      </c>
      <c r="I160" s="9">
        <v>1.9891428571428578</v>
      </c>
      <c r="K160" s="9"/>
      <c r="L160" s="9"/>
      <c r="M160" s="9"/>
      <c r="N160" s="9">
        <v>1.8</v>
      </c>
      <c r="AU160" s="9"/>
      <c r="AV160" s="9"/>
      <c r="AW160" s="9"/>
      <c r="AX160" s="9">
        <v>2.2270000000000012</v>
      </c>
      <c r="AY160" s="9"/>
      <c r="AZ160" s="9">
        <v>2.4370000000000012</v>
      </c>
      <c r="BA160" s="9">
        <v>1.9570000000000012</v>
      </c>
      <c r="BB160" s="9">
        <v>1.8670000000000013</v>
      </c>
      <c r="BC160" s="9">
        <v>1.8170000000000013</v>
      </c>
      <c r="BD160" s="9">
        <v>2.0320000000000014</v>
      </c>
      <c r="BE160" s="9">
        <v>2.0920000000000014</v>
      </c>
      <c r="BF160" s="9"/>
      <c r="BG160" s="9"/>
      <c r="BI160" s="9"/>
      <c r="BJ160" s="9">
        <v>2.0350000000000001</v>
      </c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W160" s="9"/>
      <c r="BY160" s="9"/>
      <c r="BZ160" s="9"/>
    </row>
    <row r="161" spans="1:78" x14ac:dyDescent="0.25">
      <c r="A161" s="8">
        <v>35503</v>
      </c>
      <c r="B161" s="9">
        <v>1.9754285714285718</v>
      </c>
      <c r="C161" s="9"/>
      <c r="D161" s="9">
        <v>2.0354285714285716</v>
      </c>
      <c r="E161" s="9">
        <v>1.7054285714285717</v>
      </c>
      <c r="F161" s="9">
        <v>1.6254285714285719</v>
      </c>
      <c r="G161" s="9">
        <v>1.4904285714285719</v>
      </c>
      <c r="H161" s="9">
        <v>1.7904285714285717</v>
      </c>
      <c r="I161" s="9">
        <v>1.9304285714285718</v>
      </c>
      <c r="K161" s="9"/>
      <c r="L161" s="9"/>
      <c r="M161" s="9"/>
      <c r="N161" s="9">
        <v>1.767857142857143</v>
      </c>
      <c r="AU161" s="9"/>
      <c r="AV161" s="9"/>
      <c r="AW161" s="9"/>
      <c r="AX161" s="9">
        <v>2.1902000000000008</v>
      </c>
      <c r="AY161" s="9"/>
      <c r="AZ161" s="9">
        <v>2.4002000000000008</v>
      </c>
      <c r="BA161" s="9">
        <v>1.9352000000000009</v>
      </c>
      <c r="BB161" s="9">
        <v>1.8552000000000008</v>
      </c>
      <c r="BC161" s="9">
        <v>1.8002000000000007</v>
      </c>
      <c r="BD161" s="9">
        <v>2.0002000000000009</v>
      </c>
      <c r="BE161" s="9">
        <v>2.055200000000001</v>
      </c>
      <c r="BF161" s="9"/>
      <c r="BG161" s="9"/>
      <c r="BI161" s="9"/>
      <c r="BJ161" s="9">
        <v>2.0249999999999999</v>
      </c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W161" s="9"/>
      <c r="BY161" s="9"/>
      <c r="BZ161" s="9"/>
    </row>
    <row r="162" spans="1:78" x14ac:dyDescent="0.25">
      <c r="A162" s="8">
        <v>35506</v>
      </c>
      <c r="B162" s="9">
        <v>1.9635714285714292</v>
      </c>
      <c r="C162" s="9"/>
      <c r="D162" s="9">
        <v>2.023571428571429</v>
      </c>
      <c r="E162" s="9">
        <v>1.7035714285714292</v>
      </c>
      <c r="F162" s="9">
        <v>1.6235714285714291</v>
      </c>
      <c r="G162" s="9">
        <v>1.4735714285714292</v>
      </c>
      <c r="H162" s="9">
        <v>1.7785714285714291</v>
      </c>
      <c r="I162" s="9">
        <v>1.9185714285714293</v>
      </c>
      <c r="K162" s="9"/>
      <c r="L162" s="9"/>
      <c r="M162" s="9"/>
      <c r="N162" s="9">
        <v>1.7621428571428575</v>
      </c>
      <c r="AU162" s="9"/>
      <c r="AV162" s="9"/>
      <c r="AW162" s="9"/>
      <c r="AX162" s="9">
        <v>2.1936000000000009</v>
      </c>
      <c r="AY162" s="9"/>
      <c r="AZ162" s="9">
        <v>2.4086000000000007</v>
      </c>
      <c r="BA162" s="9">
        <v>1.938600000000001</v>
      </c>
      <c r="BB162" s="9">
        <v>1.8586000000000009</v>
      </c>
      <c r="BC162" s="9">
        <v>1.793600000000001</v>
      </c>
      <c r="BD162" s="9">
        <v>1.9986000000000008</v>
      </c>
      <c r="BE162" s="9">
        <v>2.0586000000000011</v>
      </c>
      <c r="BF162" s="9"/>
      <c r="BG162" s="9"/>
      <c r="BI162" s="9"/>
      <c r="BJ162" s="9">
        <v>2.02</v>
      </c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W162" s="9"/>
      <c r="BY162" s="9"/>
      <c r="BZ162" s="9"/>
    </row>
    <row r="163" spans="1:78" x14ac:dyDescent="0.25">
      <c r="A163" s="8">
        <v>35507</v>
      </c>
      <c r="B163" s="9">
        <v>1.9243333333333339</v>
      </c>
      <c r="C163" s="9"/>
      <c r="D163" s="9">
        <v>1.9893333333333338</v>
      </c>
      <c r="E163" s="9">
        <v>1.679333333333334</v>
      </c>
      <c r="F163" s="9">
        <v>1.6243333333333339</v>
      </c>
      <c r="G163" s="9">
        <v>1.4693333333333338</v>
      </c>
      <c r="H163" s="9">
        <v>1.744333333333334</v>
      </c>
      <c r="I163" s="9">
        <v>1.8868333333333338</v>
      </c>
      <c r="K163" s="9"/>
      <c r="L163" s="9"/>
      <c r="M163" s="9"/>
      <c r="N163" s="9">
        <v>1.7558333333333336</v>
      </c>
      <c r="AU163" s="9"/>
      <c r="AV163" s="9"/>
      <c r="AW163" s="9"/>
      <c r="AX163" s="9">
        <v>2.1958000000000006</v>
      </c>
      <c r="AY163" s="9"/>
      <c r="AZ163" s="9">
        <v>2.4058000000000006</v>
      </c>
      <c r="BA163" s="9">
        <v>1.9408000000000007</v>
      </c>
      <c r="BB163" s="9">
        <v>1.8808000000000007</v>
      </c>
      <c r="BC163" s="9">
        <v>1.8008000000000006</v>
      </c>
      <c r="BD163" s="9">
        <v>2.0058000000000007</v>
      </c>
      <c r="BE163" s="9">
        <v>2.0708000000000006</v>
      </c>
      <c r="BF163" s="9"/>
      <c r="BG163" s="9"/>
      <c r="BI163" s="9"/>
      <c r="BJ163" s="9">
        <v>2.0160000000000009</v>
      </c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W163" s="9"/>
      <c r="BY163" s="9"/>
      <c r="BZ163" s="9"/>
    </row>
    <row r="164" spans="1:78" x14ac:dyDescent="0.25">
      <c r="A164" s="8">
        <v>35513</v>
      </c>
      <c r="B164" s="9">
        <v>1.9506666666666674</v>
      </c>
      <c r="C164" s="9"/>
      <c r="D164" s="9">
        <v>2.0156666666666676</v>
      </c>
      <c r="E164" s="9">
        <v>1.7056666666666676</v>
      </c>
      <c r="F164" s="9">
        <v>1.6556666666666675</v>
      </c>
      <c r="G164" s="9">
        <v>1.4906666666666675</v>
      </c>
      <c r="H164" s="9">
        <v>1.7806666666666675</v>
      </c>
      <c r="I164" s="9">
        <v>1.9156666666666675</v>
      </c>
      <c r="K164" s="9"/>
      <c r="L164" s="9"/>
      <c r="M164" s="9"/>
      <c r="N164" s="9">
        <v>1.769166666666667</v>
      </c>
      <c r="AU164" s="9"/>
      <c r="AV164" s="9"/>
      <c r="AW164" s="9"/>
      <c r="AX164" s="9">
        <v>2.2120000000000006</v>
      </c>
      <c r="AY164" s="9"/>
      <c r="AZ164" s="9">
        <v>2.4220000000000006</v>
      </c>
      <c r="BA164" s="9">
        <v>1.9570000000000007</v>
      </c>
      <c r="BB164" s="9">
        <v>1.8970000000000007</v>
      </c>
      <c r="BC164" s="9">
        <v>1.8170000000000006</v>
      </c>
      <c r="BD164" s="9">
        <v>2.0270000000000006</v>
      </c>
      <c r="BE164" s="9">
        <v>2.0845000000000007</v>
      </c>
      <c r="BF164" s="9"/>
      <c r="BG164" s="9"/>
      <c r="BI164" s="9"/>
      <c r="BJ164" s="9">
        <v>2.0260000000000007</v>
      </c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W164" s="9"/>
      <c r="BY164" s="9"/>
      <c r="BZ164" s="9"/>
    </row>
    <row r="165" spans="1:78" x14ac:dyDescent="0.25">
      <c r="A165" s="8">
        <v>35514</v>
      </c>
      <c r="B165" s="9">
        <v>1.9508333333333339</v>
      </c>
      <c r="C165" s="9"/>
      <c r="D165" s="9">
        <v>2.0233333333333339</v>
      </c>
      <c r="E165" s="9">
        <v>1.7258333333333338</v>
      </c>
      <c r="F165" s="9">
        <v>1.685833333333334</v>
      </c>
      <c r="G165" s="9">
        <v>1.5108333333333339</v>
      </c>
      <c r="H165" s="9">
        <v>1.7858333333333338</v>
      </c>
      <c r="I165" s="9">
        <v>1.6258333333333339</v>
      </c>
      <c r="K165" s="9"/>
      <c r="L165" s="9"/>
      <c r="M165" s="9"/>
      <c r="N165" s="9">
        <v>1.8216666666666672</v>
      </c>
      <c r="AU165" s="9"/>
      <c r="AV165" s="9"/>
      <c r="AW165" s="9"/>
      <c r="AX165" s="9">
        <v>2.2200000000000002</v>
      </c>
      <c r="AY165" s="9"/>
      <c r="AZ165" s="9">
        <v>2.4500000000000002</v>
      </c>
      <c r="BA165" s="9">
        <v>1.9750000000000001</v>
      </c>
      <c r="BB165" s="9">
        <v>1.95</v>
      </c>
      <c r="BC165" s="9">
        <v>1.86</v>
      </c>
      <c r="BD165" s="9">
        <v>2.0449999999999999</v>
      </c>
      <c r="BE165" s="9">
        <v>2.11</v>
      </c>
      <c r="BF165" s="9"/>
      <c r="BG165" s="9"/>
      <c r="BI165" s="9"/>
      <c r="BJ165" s="9">
        <v>1.998</v>
      </c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W165" s="9"/>
      <c r="BY165" s="9"/>
      <c r="BZ165" s="9"/>
    </row>
    <row r="166" spans="1:78" x14ac:dyDescent="0.25">
      <c r="A166" s="8">
        <v>35515</v>
      </c>
      <c r="B166" s="9">
        <v>1.9763333333333337</v>
      </c>
      <c r="C166" s="9"/>
      <c r="D166" s="9">
        <v>2.0613333333333337</v>
      </c>
      <c r="E166" s="9">
        <v>1.7713333333333336</v>
      </c>
      <c r="F166" s="9">
        <v>1.7363333333333337</v>
      </c>
      <c r="G166" s="9">
        <v>1.5513333333333337</v>
      </c>
      <c r="H166" s="9">
        <v>1.8238333333333336</v>
      </c>
      <c r="I166" s="9">
        <v>1.9513333333333338</v>
      </c>
      <c r="K166" s="9"/>
      <c r="L166" s="9"/>
      <c r="M166" s="9"/>
      <c r="N166" s="9">
        <v>1.845</v>
      </c>
      <c r="AU166" s="9"/>
      <c r="AV166" s="9"/>
      <c r="AW166" s="9"/>
      <c r="AX166" s="9">
        <v>2.244600000000001</v>
      </c>
      <c r="AY166" s="9"/>
      <c r="AZ166" s="9">
        <v>2.4796000000000009</v>
      </c>
      <c r="BA166" s="9">
        <v>2.0196000000000009</v>
      </c>
      <c r="BB166" s="9">
        <v>1.9896000000000011</v>
      </c>
      <c r="BC166" s="9">
        <v>1.8996000000000011</v>
      </c>
      <c r="BD166" s="9">
        <v>2.0771000000000011</v>
      </c>
      <c r="BE166" s="9">
        <v>2.1571000000000011</v>
      </c>
      <c r="BF166" s="9"/>
      <c r="BG166" s="9"/>
      <c r="BI166" s="9"/>
      <c r="BJ166" s="9">
        <v>2.0280000000000009</v>
      </c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W166" s="9"/>
      <c r="BY166" s="9"/>
      <c r="BZ166" s="9"/>
    </row>
    <row r="167" spans="1:78" x14ac:dyDescent="0.25">
      <c r="A167" s="8">
        <v>35516</v>
      </c>
      <c r="B167" s="9">
        <v>1.9841666666666671</v>
      </c>
      <c r="C167" s="9"/>
      <c r="D167" s="9">
        <v>2.0791666666666671</v>
      </c>
      <c r="E167" s="9">
        <v>1.7741666666666671</v>
      </c>
      <c r="F167" s="9">
        <v>1.7391666666666672</v>
      </c>
      <c r="G167" s="9">
        <v>1.5441666666666671</v>
      </c>
      <c r="H167" s="9">
        <v>1.8241666666666672</v>
      </c>
      <c r="I167" s="9">
        <v>1.956666666666667</v>
      </c>
      <c r="K167" s="9"/>
      <c r="L167" s="9"/>
      <c r="M167" s="9"/>
      <c r="N167" s="9">
        <v>1.8125</v>
      </c>
      <c r="AU167" s="9"/>
      <c r="AV167" s="9"/>
      <c r="AW167" s="9"/>
      <c r="AX167" s="9">
        <v>2.2504000000000004</v>
      </c>
      <c r="AY167" s="9"/>
      <c r="AZ167" s="9">
        <v>2.4954000000000005</v>
      </c>
      <c r="BA167" s="9">
        <v>2.0404000000000004</v>
      </c>
      <c r="BB167" s="9">
        <v>2.0054000000000003</v>
      </c>
      <c r="BC167" s="9">
        <v>1.9204000000000003</v>
      </c>
      <c r="BD167" s="9">
        <v>2.0854000000000004</v>
      </c>
      <c r="BE167" s="9">
        <v>2.1554000000000002</v>
      </c>
      <c r="BF167" s="9"/>
      <c r="BG167" s="9"/>
      <c r="BI167" s="9"/>
      <c r="BJ167" s="9">
        <v>2.0610000000000008</v>
      </c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W167" s="9"/>
      <c r="BY167" s="9"/>
      <c r="BZ167" s="9"/>
    </row>
    <row r="168" spans="1:78" x14ac:dyDescent="0.25">
      <c r="A168" s="8">
        <v>35520</v>
      </c>
      <c r="B168" s="9">
        <v>1.9590000000000001</v>
      </c>
      <c r="C168" s="9"/>
      <c r="D168" s="9">
        <v>2.0390000000000001</v>
      </c>
      <c r="E168" s="9">
        <v>1.744</v>
      </c>
      <c r="F168" s="9">
        <v>1.7090000000000001</v>
      </c>
      <c r="G168" s="9">
        <v>1.5090000000000001</v>
      </c>
      <c r="H168" s="9">
        <v>1.7990000000000002</v>
      </c>
      <c r="I168" s="9">
        <v>1.9215</v>
      </c>
      <c r="K168" s="9"/>
      <c r="L168" s="9"/>
      <c r="M168" s="9"/>
      <c r="N168" s="9">
        <v>1.8049999999999999</v>
      </c>
      <c r="AU168" s="9"/>
      <c r="AV168" s="9"/>
      <c r="AW168" s="9"/>
      <c r="AX168" s="9">
        <v>2.2450000000000001</v>
      </c>
      <c r="AY168" s="9"/>
      <c r="AZ168" s="9">
        <v>2.4900000000000002</v>
      </c>
      <c r="BA168" s="9">
        <v>2.0099999999999998</v>
      </c>
      <c r="BB168" s="9">
        <v>2</v>
      </c>
      <c r="BC168" s="9">
        <v>1.9</v>
      </c>
      <c r="BD168" s="9">
        <v>2.06</v>
      </c>
      <c r="BE168" s="9">
        <v>2.1274999999999999</v>
      </c>
      <c r="BF168" s="9"/>
      <c r="BG168" s="9"/>
      <c r="BI168" s="9"/>
      <c r="BJ168" s="9">
        <v>2.0720000000000001</v>
      </c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W168" s="9"/>
      <c r="BY168" s="9"/>
      <c r="BZ168" s="9"/>
    </row>
    <row r="169" spans="1:78" x14ac:dyDescent="0.25">
      <c r="A169" s="8">
        <v>35522</v>
      </c>
      <c r="B169" s="9">
        <v>1.9803333333333339</v>
      </c>
      <c r="C169" s="9"/>
      <c r="D169" s="9">
        <v>2.0653333333333341</v>
      </c>
      <c r="E169" s="9">
        <v>1.760333333333334</v>
      </c>
      <c r="F169" s="9">
        <v>1.7303333333333339</v>
      </c>
      <c r="G169" s="9">
        <v>1.5353333333333339</v>
      </c>
      <c r="H169" s="9">
        <v>1.8153333333333339</v>
      </c>
      <c r="I169" s="9">
        <v>1.9403333333333339</v>
      </c>
      <c r="K169" s="9"/>
      <c r="L169" s="9"/>
      <c r="M169" s="9"/>
      <c r="N169" s="9">
        <v>1.828333333333334</v>
      </c>
      <c r="AU169" s="9"/>
      <c r="AV169" s="9"/>
      <c r="AW169" s="9"/>
      <c r="AX169" s="9">
        <v>2.2640000000000002</v>
      </c>
      <c r="AY169" s="9"/>
      <c r="AZ169" s="9">
        <v>2.5090000000000003</v>
      </c>
      <c r="BA169" s="9">
        <v>2.0140000000000002</v>
      </c>
      <c r="BB169" s="9">
        <v>1.9940000000000002</v>
      </c>
      <c r="BC169" s="9">
        <v>1.9390000000000003</v>
      </c>
      <c r="BD169" s="9">
        <v>2.0690000000000004</v>
      </c>
      <c r="BE169" s="9">
        <v>2.1365000000000003</v>
      </c>
      <c r="BF169" s="9"/>
      <c r="BG169" s="9"/>
      <c r="BI169" s="9"/>
      <c r="BJ169" s="9">
        <v>2.0860000000000007</v>
      </c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W169" s="9"/>
      <c r="BY169" s="9"/>
      <c r="BZ169" s="9"/>
    </row>
    <row r="170" spans="1:78" x14ac:dyDescent="0.25">
      <c r="A170" s="8">
        <v>35523</v>
      </c>
      <c r="B170" s="9">
        <v>2.008666666666667</v>
      </c>
      <c r="C170" s="9"/>
      <c r="D170" s="9">
        <v>2.0911666666666671</v>
      </c>
      <c r="E170" s="9">
        <v>1.7886666666666671</v>
      </c>
      <c r="F170" s="9">
        <v>1.758666666666667</v>
      </c>
      <c r="G170" s="9">
        <v>1.563666666666667</v>
      </c>
      <c r="H170" s="9">
        <v>1.843666666666667</v>
      </c>
      <c r="I170" s="9">
        <v>1.971166666666667</v>
      </c>
      <c r="K170" s="9"/>
      <c r="L170" s="9"/>
      <c r="M170" s="9"/>
      <c r="N170" s="9">
        <v>1.855</v>
      </c>
      <c r="AU170" s="9"/>
      <c r="AV170" s="9"/>
      <c r="AW170" s="9"/>
      <c r="AX170" s="9">
        <v>2.2838000000000007</v>
      </c>
      <c r="AY170" s="9"/>
      <c r="AZ170" s="9">
        <v>2.5138000000000007</v>
      </c>
      <c r="BA170" s="9">
        <v>2.0188000000000006</v>
      </c>
      <c r="BB170" s="9">
        <v>2.0038000000000009</v>
      </c>
      <c r="BC170" s="9">
        <v>1.9488000000000008</v>
      </c>
      <c r="BD170" s="9">
        <v>2.0988000000000007</v>
      </c>
      <c r="BE170" s="9">
        <v>2.1713000000000009</v>
      </c>
      <c r="BF170" s="9"/>
      <c r="BG170" s="9"/>
      <c r="BI170" s="9"/>
      <c r="BJ170" s="9">
        <v>2.096000000000001</v>
      </c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W170" s="9"/>
      <c r="BY170" s="9"/>
      <c r="BZ170" s="9"/>
    </row>
    <row r="171" spans="1:78" x14ac:dyDescent="0.25">
      <c r="A171" s="8">
        <v>35524</v>
      </c>
      <c r="B171" s="9">
        <v>2.0181666666666671</v>
      </c>
      <c r="C171" s="9"/>
      <c r="D171" s="9">
        <v>2.0981666666666672</v>
      </c>
      <c r="E171" s="9">
        <v>1.7981666666666671</v>
      </c>
      <c r="F171" s="9">
        <v>1.7631666666666672</v>
      </c>
      <c r="G171" s="9">
        <v>1.5681666666666672</v>
      </c>
      <c r="H171" s="9">
        <v>1.8531666666666671</v>
      </c>
      <c r="I171" s="9">
        <v>1.9781666666666671</v>
      </c>
      <c r="K171" s="9"/>
      <c r="L171" s="9"/>
      <c r="M171" s="9"/>
      <c r="N171" s="9">
        <v>1.8591666666666671</v>
      </c>
      <c r="AU171" s="9"/>
      <c r="AV171" s="9"/>
      <c r="AW171" s="9"/>
      <c r="AX171" s="9">
        <v>2.2948000000000008</v>
      </c>
      <c r="AY171" s="9"/>
      <c r="AZ171" s="9">
        <v>2.5348000000000006</v>
      </c>
      <c r="BA171" s="9">
        <v>2.0398000000000009</v>
      </c>
      <c r="BB171" s="9">
        <v>2.014800000000001</v>
      </c>
      <c r="BC171" s="9">
        <v>1.9598000000000009</v>
      </c>
      <c r="BD171" s="9">
        <v>2.1048000000000009</v>
      </c>
      <c r="BE171" s="9">
        <v>2.1748000000000007</v>
      </c>
      <c r="BF171" s="9"/>
      <c r="BG171" s="9"/>
      <c r="BI171" s="9"/>
      <c r="BJ171" s="9">
        <v>2.096000000000001</v>
      </c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W171" s="9"/>
      <c r="BY171" s="9"/>
      <c r="BZ171" s="9"/>
    </row>
    <row r="172" spans="1:78" x14ac:dyDescent="0.25">
      <c r="A172" s="8">
        <v>35527</v>
      </c>
      <c r="B172" s="9">
        <v>1.9941666666666666</v>
      </c>
      <c r="C172" s="9"/>
      <c r="D172" s="9">
        <v>2.0691666666666668</v>
      </c>
      <c r="E172" s="9">
        <v>1.7741666666666667</v>
      </c>
      <c r="F172" s="9">
        <v>1.7348333333333339</v>
      </c>
      <c r="G172" s="9">
        <v>1.5373333333333339</v>
      </c>
      <c r="H172" s="9">
        <v>1.8241666666666667</v>
      </c>
      <c r="I172" s="9">
        <v>1.9541666666666666</v>
      </c>
      <c r="K172" s="9"/>
      <c r="L172" s="9"/>
      <c r="M172" s="9"/>
      <c r="N172" s="9">
        <v>1.8480000000000001</v>
      </c>
      <c r="AU172" s="9"/>
      <c r="AV172" s="9"/>
      <c r="AW172" s="9"/>
      <c r="AX172" s="9">
        <v>2.2683999999999997</v>
      </c>
      <c r="AY172" s="9"/>
      <c r="AZ172" s="9">
        <v>2.5084</v>
      </c>
      <c r="BA172" s="9">
        <v>2.0084</v>
      </c>
      <c r="BB172" s="9">
        <v>1.9750000000000001</v>
      </c>
      <c r="BC172" s="9">
        <v>1.9350000000000001</v>
      </c>
      <c r="BD172" s="9">
        <v>2.0783999999999998</v>
      </c>
      <c r="BE172" s="9">
        <v>2.1533999999999995</v>
      </c>
      <c r="BF172" s="9"/>
      <c r="BG172" s="9"/>
      <c r="BI172" s="9"/>
      <c r="BJ172" s="9">
        <v>2.0643999999999996</v>
      </c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W172" s="9"/>
      <c r="BY172" s="9"/>
      <c r="BZ172" s="9"/>
    </row>
    <row r="173" spans="1:78" x14ac:dyDescent="0.25">
      <c r="A173" s="8">
        <v>35528</v>
      </c>
      <c r="B173" s="9">
        <v>1.9873333333333338</v>
      </c>
      <c r="C173" s="9"/>
      <c r="D173" s="9">
        <v>2.062333333333334</v>
      </c>
      <c r="E173" s="9">
        <v>1.7673333333333339</v>
      </c>
      <c r="F173" s="9">
        <v>1.7348333333333339</v>
      </c>
      <c r="G173" s="9">
        <v>1.5373333333333339</v>
      </c>
      <c r="H173" s="9">
        <v>1.8173333333333339</v>
      </c>
      <c r="I173" s="9">
        <v>1.9473333333333338</v>
      </c>
      <c r="K173" s="9"/>
      <c r="L173" s="9"/>
      <c r="M173" s="9"/>
      <c r="N173" s="9">
        <v>1.8411666666666673</v>
      </c>
      <c r="AU173" s="9"/>
      <c r="AV173" s="9"/>
      <c r="AW173" s="9"/>
      <c r="AX173" s="9">
        <v>2.2599999999999998</v>
      </c>
      <c r="AY173" s="9"/>
      <c r="AZ173" s="9">
        <v>2.5</v>
      </c>
      <c r="BA173" s="9">
        <v>2</v>
      </c>
      <c r="BB173" s="9">
        <v>1.9750000000000001</v>
      </c>
      <c r="BC173" s="9">
        <v>1.9350000000000001</v>
      </c>
      <c r="BD173" s="9">
        <v>2.0699999999999998</v>
      </c>
      <c r="BE173" s="9">
        <v>2.145</v>
      </c>
      <c r="BF173" s="9"/>
      <c r="BG173" s="9"/>
      <c r="BI173" s="9"/>
      <c r="BJ173" s="9">
        <v>2.0559999999999996</v>
      </c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W173" s="9"/>
      <c r="BY173" s="9"/>
      <c r="BZ173" s="9"/>
    </row>
    <row r="174" spans="1:78" x14ac:dyDescent="0.25">
      <c r="A174" s="8">
        <v>35529</v>
      </c>
      <c r="B174" s="9">
        <v>1.9896666666666674</v>
      </c>
      <c r="C174" s="9"/>
      <c r="D174" s="9">
        <v>2.0696666666666674</v>
      </c>
      <c r="E174" s="9">
        <v>1.7746666666666673</v>
      </c>
      <c r="F174" s="9">
        <v>1.7446666666666673</v>
      </c>
      <c r="G174" s="9">
        <v>1.5496666666666674</v>
      </c>
      <c r="H174" s="9">
        <v>1.8246666666666673</v>
      </c>
      <c r="I174" s="9">
        <v>1.9496666666666673</v>
      </c>
      <c r="K174" s="9"/>
      <c r="L174" s="9"/>
      <c r="M174" s="9"/>
      <c r="N174" s="9">
        <v>1.835</v>
      </c>
      <c r="AU174" s="9"/>
      <c r="AV174" s="9"/>
      <c r="AW174" s="9"/>
      <c r="AX174" s="9">
        <v>2.2616000000000005</v>
      </c>
      <c r="AY174" s="9"/>
      <c r="AZ174" s="9">
        <v>2.5016000000000007</v>
      </c>
      <c r="BA174" s="9">
        <v>2.0016000000000007</v>
      </c>
      <c r="BB174" s="9">
        <v>1.9766000000000006</v>
      </c>
      <c r="BC174" s="9">
        <v>1.9266000000000005</v>
      </c>
      <c r="BD174" s="9">
        <v>2.0766000000000004</v>
      </c>
      <c r="BE174" s="9">
        <v>2.1466000000000003</v>
      </c>
      <c r="BF174" s="9"/>
      <c r="BG174" s="9"/>
      <c r="BI174" s="9"/>
      <c r="BJ174" s="9">
        <v>2.0480000000000005</v>
      </c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W174" s="9"/>
      <c r="BY174" s="9"/>
      <c r="BZ174" s="9"/>
    </row>
    <row r="175" spans="1:78" x14ac:dyDescent="0.25">
      <c r="A175" s="8">
        <v>35530</v>
      </c>
      <c r="B175" s="9">
        <v>2.018333333333334</v>
      </c>
      <c r="C175" s="9"/>
      <c r="D175" s="9">
        <v>2.098333333333334</v>
      </c>
      <c r="E175" s="9">
        <v>1.798333333333334</v>
      </c>
      <c r="F175" s="9">
        <v>1.7733333333333339</v>
      </c>
      <c r="G175" s="9">
        <v>1.568333333333334</v>
      </c>
      <c r="H175" s="9">
        <v>1.8533333333333339</v>
      </c>
      <c r="I175" s="9">
        <v>1.9783333333333339</v>
      </c>
      <c r="K175" s="9"/>
      <c r="L175" s="9"/>
      <c r="M175" s="9"/>
      <c r="N175" s="9">
        <v>1.8541666666666672</v>
      </c>
      <c r="AU175" s="9"/>
      <c r="AV175" s="9"/>
      <c r="AW175" s="9"/>
      <c r="AX175" s="9">
        <v>2.2824000000000004</v>
      </c>
      <c r="AY175" s="9"/>
      <c r="AZ175" s="9">
        <v>2.5224000000000002</v>
      </c>
      <c r="BA175" s="9">
        <v>2.0224000000000002</v>
      </c>
      <c r="BB175" s="9">
        <v>2.0024000000000006</v>
      </c>
      <c r="BC175" s="9">
        <v>1.9524000000000004</v>
      </c>
      <c r="BD175" s="9">
        <v>2.0974000000000004</v>
      </c>
      <c r="BE175" s="9">
        <v>2.1674000000000002</v>
      </c>
      <c r="BF175" s="9"/>
      <c r="BG175" s="9"/>
      <c r="BI175" s="9"/>
      <c r="BJ175" s="9">
        <v>2.0560000000000005</v>
      </c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W175" s="9"/>
      <c r="BY175" s="9"/>
      <c r="BZ175" s="9"/>
    </row>
    <row r="176" spans="1:78" x14ac:dyDescent="0.25">
      <c r="A176" s="8">
        <v>35531</v>
      </c>
      <c r="B176" s="9">
        <v>2.0164000000000004</v>
      </c>
      <c r="C176" s="9"/>
      <c r="D176" s="9">
        <v>2.0964000000000005</v>
      </c>
      <c r="E176" s="9">
        <v>1.7964000000000004</v>
      </c>
      <c r="F176" s="9">
        <v>1.7714000000000003</v>
      </c>
      <c r="G176" s="9">
        <v>1.5664000000000005</v>
      </c>
      <c r="H176" s="9">
        <v>1.8514000000000004</v>
      </c>
      <c r="I176" s="9">
        <v>1.9764000000000004</v>
      </c>
      <c r="K176" s="9"/>
      <c r="L176" s="9"/>
      <c r="M176" s="9"/>
      <c r="N176" s="9">
        <v>1.8522333333333336</v>
      </c>
      <c r="AU176" s="9"/>
      <c r="AV176" s="9"/>
      <c r="AW176" s="9"/>
      <c r="AX176" s="9">
        <v>2.2910000000000004</v>
      </c>
      <c r="AY176" s="9"/>
      <c r="AZ176" s="9">
        <v>2.5310000000000006</v>
      </c>
      <c r="BA176" s="9">
        <v>2.0310000000000006</v>
      </c>
      <c r="BB176" s="9">
        <v>2.0110000000000001</v>
      </c>
      <c r="BC176" s="9">
        <v>1.9610000000000003</v>
      </c>
      <c r="BD176" s="9">
        <v>2.1060000000000003</v>
      </c>
      <c r="BE176" s="9">
        <v>2.1760000000000002</v>
      </c>
      <c r="BF176" s="9"/>
      <c r="BG176" s="9"/>
      <c r="BI176" s="9"/>
      <c r="BJ176" s="9">
        <v>2.0646000000000004</v>
      </c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W176" s="9"/>
      <c r="BY176" s="9"/>
      <c r="BZ176" s="9"/>
    </row>
    <row r="177" spans="1:78" x14ac:dyDescent="0.25">
      <c r="A177" s="8">
        <v>35534</v>
      </c>
      <c r="B177" s="9">
        <v>2.0166666666666671</v>
      </c>
      <c r="C177" s="9"/>
      <c r="D177" s="9">
        <v>2.0966666666666671</v>
      </c>
      <c r="E177" s="9">
        <v>1.8066666666666671</v>
      </c>
      <c r="F177" s="9">
        <v>1.7816666666666672</v>
      </c>
      <c r="G177" s="9">
        <v>1.571666666666667</v>
      </c>
      <c r="H177" s="9">
        <v>1.8566666666666671</v>
      </c>
      <c r="I177" s="9">
        <v>1.9816666666666671</v>
      </c>
      <c r="K177" s="9"/>
      <c r="L177" s="9"/>
      <c r="M177" s="9"/>
      <c r="N177" s="9">
        <v>1.8708333333333338</v>
      </c>
      <c r="AU177" s="9"/>
      <c r="AV177" s="9"/>
      <c r="AW177" s="9"/>
      <c r="AX177" s="9">
        <v>2.2904000000000004</v>
      </c>
      <c r="AY177" s="9"/>
      <c r="AZ177" s="9">
        <v>2.5304000000000002</v>
      </c>
      <c r="BA177" s="9">
        <v>2.0404000000000004</v>
      </c>
      <c r="BB177" s="9">
        <v>2.0054000000000003</v>
      </c>
      <c r="BC177" s="9">
        <v>1.9554000000000005</v>
      </c>
      <c r="BD177" s="9">
        <v>2.1054000000000004</v>
      </c>
      <c r="BE177" s="9">
        <v>2.1754000000000002</v>
      </c>
      <c r="BF177" s="9"/>
      <c r="BG177" s="9"/>
      <c r="BI177" s="9"/>
      <c r="BJ177" s="9">
        <v>2.0810000000000004</v>
      </c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W177" s="9"/>
      <c r="BY177" s="9"/>
      <c r="BZ177" s="9"/>
    </row>
    <row r="178" spans="1:78" x14ac:dyDescent="0.25">
      <c r="A178" s="8">
        <v>35535</v>
      </c>
      <c r="B178" s="9">
        <v>2.0731666666666673</v>
      </c>
      <c r="C178" s="9"/>
      <c r="D178" s="9">
        <v>2.1481666666666674</v>
      </c>
      <c r="E178" s="9">
        <v>1.8756666666666673</v>
      </c>
      <c r="F178" s="9">
        <v>1.8481666666666672</v>
      </c>
      <c r="G178" s="9">
        <v>1.6431666666666673</v>
      </c>
      <c r="H178" s="9">
        <v>1.9181666666666672</v>
      </c>
      <c r="I178" s="9">
        <v>2.0381666666666671</v>
      </c>
      <c r="K178" s="9"/>
      <c r="L178" s="9"/>
      <c r="M178" s="9"/>
      <c r="N178" s="9">
        <v>1.9333333333333333</v>
      </c>
      <c r="AU178" s="9"/>
      <c r="AV178" s="9"/>
      <c r="AW178" s="9"/>
      <c r="AX178" s="9">
        <v>2.3230000000000008</v>
      </c>
      <c r="AY178" s="9"/>
      <c r="AZ178" s="9">
        <v>2.5680000000000009</v>
      </c>
      <c r="BA178" s="9">
        <v>2.0805000000000007</v>
      </c>
      <c r="BB178" s="9">
        <v>2.0480000000000009</v>
      </c>
      <c r="BC178" s="9">
        <v>1.9830000000000008</v>
      </c>
      <c r="BD178" s="9">
        <v>2.1405000000000007</v>
      </c>
      <c r="BE178" s="9">
        <v>2.2080000000000006</v>
      </c>
      <c r="BF178" s="9"/>
      <c r="BG178" s="9"/>
      <c r="BI178" s="9"/>
      <c r="BJ178" s="9">
        <v>2.0950000000000002</v>
      </c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W178" s="9"/>
      <c r="BY178" s="9"/>
      <c r="BZ178" s="9"/>
    </row>
    <row r="179" spans="1:78" x14ac:dyDescent="0.25">
      <c r="A179" s="8">
        <v>35536</v>
      </c>
      <c r="B179" s="9">
        <v>2.1365000000000003</v>
      </c>
      <c r="C179" s="9"/>
      <c r="D179" s="9">
        <v>2.2215000000000003</v>
      </c>
      <c r="E179" s="9">
        <v>1.9415000000000002</v>
      </c>
      <c r="F179" s="9">
        <v>1.9115000000000002</v>
      </c>
      <c r="G179" s="9">
        <v>1.7015000000000002</v>
      </c>
      <c r="H179" s="9">
        <v>1.9765000000000004</v>
      </c>
      <c r="I179" s="9">
        <v>2.0990000000000002</v>
      </c>
      <c r="K179" s="9"/>
      <c r="L179" s="9"/>
      <c r="M179" s="9"/>
      <c r="N179" s="9">
        <v>1.988333333333334</v>
      </c>
      <c r="AU179" s="9"/>
      <c r="AV179" s="9"/>
      <c r="AW179" s="9"/>
      <c r="AX179" s="9">
        <v>2.3712000000000004</v>
      </c>
      <c r="AY179" s="9"/>
      <c r="AZ179" s="9">
        <v>2.6162000000000005</v>
      </c>
      <c r="BA179" s="9">
        <v>2.1287000000000003</v>
      </c>
      <c r="BB179" s="9">
        <v>2.1062000000000003</v>
      </c>
      <c r="BC179" s="9">
        <v>2.0312000000000006</v>
      </c>
      <c r="BD179" s="9">
        <v>2.1887000000000003</v>
      </c>
      <c r="BE179" s="9">
        <v>2.2612000000000005</v>
      </c>
      <c r="BF179" s="9"/>
      <c r="BG179" s="9"/>
      <c r="BI179" s="9"/>
      <c r="BJ179" s="9">
        <v>2.1440000000000006</v>
      </c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W179" s="9"/>
      <c r="BY179" s="9"/>
      <c r="BZ179" s="9"/>
    </row>
    <row r="180" spans="1:78" x14ac:dyDescent="0.25">
      <c r="A180" s="8">
        <v>35537</v>
      </c>
      <c r="B180" s="9">
        <v>2.1498333333333339</v>
      </c>
      <c r="C180" s="9"/>
      <c r="D180" s="9">
        <v>2.2348333333333339</v>
      </c>
      <c r="E180" s="9">
        <v>1.9523333333333339</v>
      </c>
      <c r="F180" s="9">
        <v>1.9248333333333338</v>
      </c>
      <c r="G180" s="9">
        <v>1.699833333333334</v>
      </c>
      <c r="H180" s="9">
        <v>1.989833333333334</v>
      </c>
      <c r="I180" s="9">
        <v>2.1148333333333338</v>
      </c>
      <c r="K180" s="9"/>
      <c r="L180" s="9"/>
      <c r="M180" s="9"/>
      <c r="N180" s="9">
        <v>1.9961666666666673</v>
      </c>
      <c r="AU180" s="9"/>
      <c r="AV180" s="9"/>
      <c r="AW180" s="9"/>
      <c r="AX180" s="9">
        <v>2.3688000000000011</v>
      </c>
      <c r="AY180" s="9"/>
      <c r="AZ180" s="9">
        <v>2.623800000000001</v>
      </c>
      <c r="BA180" s="9">
        <v>2.1288000000000009</v>
      </c>
      <c r="BB180" s="9">
        <v>2.0988000000000011</v>
      </c>
      <c r="BC180" s="9">
        <v>2.0088000000000013</v>
      </c>
      <c r="BD180" s="9">
        <v>2.1838000000000011</v>
      </c>
      <c r="BE180" s="9">
        <v>2.2588000000000013</v>
      </c>
      <c r="BF180" s="9"/>
      <c r="BG180" s="9"/>
      <c r="BI180" s="9"/>
      <c r="BJ180" s="9">
        <v>2.1640000000000006</v>
      </c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W180" s="9"/>
      <c r="BY180" s="9"/>
      <c r="BZ180" s="9"/>
    </row>
    <row r="181" spans="1:78" x14ac:dyDescent="0.25">
      <c r="A181" s="8">
        <v>35538</v>
      </c>
      <c r="B181" s="9">
        <v>2.139333333333334</v>
      </c>
      <c r="C181" s="9"/>
      <c r="D181" s="9">
        <v>2.2243333333333339</v>
      </c>
      <c r="E181" s="9">
        <v>1.941833333333334</v>
      </c>
      <c r="F181" s="9">
        <v>1.909333333333334</v>
      </c>
      <c r="G181" s="9">
        <v>1.679333333333334</v>
      </c>
      <c r="H181" s="9">
        <v>1.971833333333334</v>
      </c>
      <c r="I181" s="9">
        <v>2.1018333333333339</v>
      </c>
      <c r="K181" s="9"/>
      <c r="L181" s="9"/>
      <c r="M181" s="9"/>
      <c r="N181" s="9">
        <v>1.988333333333334</v>
      </c>
      <c r="AU181" s="9"/>
      <c r="AV181" s="9"/>
      <c r="AW181" s="9"/>
      <c r="AX181" s="9">
        <v>2.3514000000000008</v>
      </c>
      <c r="AY181" s="9"/>
      <c r="AZ181" s="9">
        <v>2.6164000000000009</v>
      </c>
      <c r="BA181" s="9">
        <v>2.1014000000000008</v>
      </c>
      <c r="BB181" s="9">
        <v>2.0789000000000009</v>
      </c>
      <c r="BC181" s="9">
        <v>2.0064000000000011</v>
      </c>
      <c r="BD181" s="9">
        <v>2.1614000000000009</v>
      </c>
      <c r="BE181" s="9">
        <v>2.238900000000001</v>
      </c>
      <c r="BF181" s="9"/>
      <c r="BG181" s="9"/>
      <c r="BI181" s="9"/>
      <c r="BJ181" s="9">
        <v>2.1590000000000007</v>
      </c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W181" s="9"/>
      <c r="BY181" s="9"/>
      <c r="BZ181" s="9"/>
    </row>
    <row r="182" spans="1:78" x14ac:dyDescent="0.25">
      <c r="A182" s="8">
        <v>35541</v>
      </c>
      <c r="B182" s="9">
        <v>2.172166666666667</v>
      </c>
      <c r="C182" s="9"/>
      <c r="D182" s="9">
        <v>2.257166666666667</v>
      </c>
      <c r="E182" s="9">
        <v>2.0021666666666671</v>
      </c>
      <c r="F182" s="9">
        <v>1.967166666666667</v>
      </c>
      <c r="G182" s="9">
        <v>1.6971666666666672</v>
      </c>
      <c r="H182" s="9">
        <v>2.0196666666666672</v>
      </c>
      <c r="I182" s="9">
        <v>2.1346666666666669</v>
      </c>
      <c r="K182" s="9"/>
      <c r="L182" s="9"/>
      <c r="M182" s="9"/>
      <c r="N182" s="9">
        <v>2.0241666666666673</v>
      </c>
      <c r="AU182" s="9"/>
      <c r="AV182" s="9"/>
      <c r="AW182" s="9"/>
      <c r="AX182" s="9">
        <v>2.3594000000000008</v>
      </c>
      <c r="AY182" s="9"/>
      <c r="AZ182" s="9">
        <v>2.6194000000000006</v>
      </c>
      <c r="BA182" s="9">
        <v>2.1194000000000006</v>
      </c>
      <c r="BB182" s="9">
        <v>2.0844000000000009</v>
      </c>
      <c r="BC182" s="9">
        <v>2.0044000000000008</v>
      </c>
      <c r="BD182" s="9">
        <v>2.1744000000000008</v>
      </c>
      <c r="BE182" s="9">
        <v>2.249400000000001</v>
      </c>
      <c r="BF182" s="9"/>
      <c r="BG182" s="9"/>
      <c r="BI182" s="9"/>
      <c r="BJ182" s="9">
        <v>2.1549999999999998</v>
      </c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W182" s="9"/>
      <c r="BY182" s="9"/>
      <c r="BZ182" s="9"/>
    </row>
    <row r="183" spans="1:78" x14ac:dyDescent="0.25">
      <c r="A183" s="8">
        <v>35542</v>
      </c>
      <c r="B183" s="9">
        <v>2.0990000000000006</v>
      </c>
      <c r="C183" s="9"/>
      <c r="D183" s="9">
        <v>2.1940000000000008</v>
      </c>
      <c r="E183" s="9">
        <v>1.9140000000000006</v>
      </c>
      <c r="F183" s="9">
        <v>1.8940000000000006</v>
      </c>
      <c r="G183" s="9">
        <v>1.6440000000000006</v>
      </c>
      <c r="H183" s="9">
        <v>1.9440000000000006</v>
      </c>
      <c r="I183" s="9">
        <v>2.0615000000000006</v>
      </c>
      <c r="K183" s="9"/>
      <c r="L183" s="9"/>
      <c r="M183" s="9"/>
      <c r="N183" s="9">
        <v>1.9773333333333338</v>
      </c>
      <c r="AU183" s="9"/>
      <c r="AV183" s="9"/>
      <c r="AW183" s="9"/>
      <c r="AX183" s="9">
        <v>2.3130000000000006</v>
      </c>
      <c r="AY183" s="9"/>
      <c r="AZ183" s="9">
        <v>2.5980000000000008</v>
      </c>
      <c r="BA183" s="9">
        <v>2.0730000000000004</v>
      </c>
      <c r="BB183" s="9">
        <v>2.0480000000000005</v>
      </c>
      <c r="BC183" s="9">
        <v>1.9630000000000005</v>
      </c>
      <c r="BD183" s="9">
        <v>2.1280000000000006</v>
      </c>
      <c r="BE183" s="9">
        <v>2.2005000000000008</v>
      </c>
      <c r="BF183" s="9"/>
      <c r="BG183" s="9"/>
      <c r="BI183" s="9"/>
      <c r="BJ183" s="9">
        <v>2.1456000000000008</v>
      </c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W183" s="9"/>
      <c r="BY183" s="9"/>
      <c r="BZ183" s="9"/>
    </row>
    <row r="184" spans="1:78" x14ac:dyDescent="0.25">
      <c r="A184" s="8">
        <v>35543</v>
      </c>
      <c r="B184" s="9">
        <v>2.1430000000000002</v>
      </c>
      <c r="C184" s="9"/>
      <c r="D184" s="9">
        <v>2.2380000000000004</v>
      </c>
      <c r="E184" s="9">
        <v>1.9530000000000003</v>
      </c>
      <c r="F184" s="9">
        <v>1.9430000000000003</v>
      </c>
      <c r="G184" s="9">
        <v>1.6880000000000002</v>
      </c>
      <c r="H184" s="9">
        <v>1.9880000000000002</v>
      </c>
      <c r="I184" s="9">
        <v>2.1105</v>
      </c>
      <c r="K184" s="9"/>
      <c r="L184" s="9"/>
      <c r="M184" s="9"/>
      <c r="N184" s="9">
        <v>1.9916666666666669</v>
      </c>
      <c r="AU184" s="9"/>
      <c r="AV184" s="9"/>
      <c r="AW184" s="9"/>
      <c r="AX184" s="9">
        <v>2.3160000000000003</v>
      </c>
      <c r="AY184" s="9"/>
      <c r="AZ184" s="9">
        <v>2.6010000000000004</v>
      </c>
      <c r="BA184" s="9">
        <v>2.0760000000000005</v>
      </c>
      <c r="BB184" s="9">
        <v>2.0510000000000002</v>
      </c>
      <c r="BC184" s="9">
        <v>1.9710000000000003</v>
      </c>
      <c r="BD184" s="9">
        <v>2.1310000000000002</v>
      </c>
      <c r="BE184" s="9">
        <v>2.2010000000000001</v>
      </c>
      <c r="BF184" s="9"/>
      <c r="BG184" s="9"/>
      <c r="BI184" s="9"/>
      <c r="BJ184" s="9">
        <v>2.145</v>
      </c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W184" s="9"/>
      <c r="BY184" s="9"/>
      <c r="BZ184" s="9"/>
    </row>
    <row r="185" spans="1:78" x14ac:dyDescent="0.25">
      <c r="A185" s="8">
        <v>35544</v>
      </c>
      <c r="B185" s="9">
        <v>2.1723333333333339</v>
      </c>
      <c r="C185" s="9"/>
      <c r="D185" s="9">
        <v>2.2573333333333339</v>
      </c>
      <c r="E185" s="9">
        <v>1.9673333333333338</v>
      </c>
      <c r="F185" s="9">
        <v>1.937333333333334</v>
      </c>
      <c r="G185" s="9">
        <v>1.6823333333333339</v>
      </c>
      <c r="H185" s="9">
        <v>2.0073333333333339</v>
      </c>
      <c r="I185" s="9">
        <v>2.1373333333333338</v>
      </c>
      <c r="K185" s="9"/>
      <c r="L185" s="9"/>
      <c r="M185" s="9"/>
      <c r="N185" s="9">
        <v>2.0316666666666667</v>
      </c>
      <c r="AU185" s="9"/>
      <c r="AV185" s="9"/>
      <c r="AW185" s="9"/>
      <c r="AX185" s="9">
        <v>2.2964000000000007</v>
      </c>
      <c r="AY185" s="9"/>
      <c r="AZ185" s="9">
        <v>2.5714000000000006</v>
      </c>
      <c r="BA185" s="9">
        <v>2.0514000000000006</v>
      </c>
      <c r="BB185" s="9">
        <v>2.0264000000000006</v>
      </c>
      <c r="BC185" s="9">
        <v>1.9564000000000006</v>
      </c>
      <c r="BD185" s="9">
        <v>2.1114000000000006</v>
      </c>
      <c r="BE185" s="9">
        <v>2.1814000000000004</v>
      </c>
      <c r="BF185" s="9"/>
      <c r="BG185" s="9"/>
      <c r="BI185" s="9"/>
      <c r="BJ185" s="9">
        <v>2.1140000000000003</v>
      </c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W185" s="9"/>
      <c r="BY185" s="9"/>
      <c r="BZ185" s="9"/>
    </row>
    <row r="186" spans="1:78" x14ac:dyDescent="0.25">
      <c r="A186" s="8">
        <v>35545</v>
      </c>
      <c r="B186" s="9">
        <v>2.1268000000000002</v>
      </c>
      <c r="C186" s="9"/>
      <c r="D186" s="9">
        <v>2.1993</v>
      </c>
      <c r="E186" s="9">
        <v>1.9168000000000003</v>
      </c>
      <c r="F186" s="9">
        <v>1.8818000000000001</v>
      </c>
      <c r="G186" s="9">
        <v>1.6418000000000001</v>
      </c>
      <c r="H186" s="9">
        <v>1.9543000000000004</v>
      </c>
      <c r="I186" s="9">
        <v>2.0918000000000001</v>
      </c>
      <c r="K186" s="9"/>
      <c r="L186" s="9"/>
      <c r="M186" s="9"/>
      <c r="N186" s="9">
        <v>2.0020000000000002</v>
      </c>
      <c r="AU186" s="9"/>
      <c r="AV186" s="9"/>
      <c r="AW186" s="9"/>
      <c r="AX186" s="9">
        <v>2.3154000000000003</v>
      </c>
      <c r="AY186" s="9"/>
      <c r="AZ186" s="9">
        <v>2.5879000000000003</v>
      </c>
      <c r="BA186" s="9">
        <v>2.0679000000000003</v>
      </c>
      <c r="BB186" s="9">
        <v>2.0404000000000004</v>
      </c>
      <c r="BC186" s="9">
        <v>1.9604000000000004</v>
      </c>
      <c r="BD186" s="9">
        <v>2.1304000000000003</v>
      </c>
      <c r="BE186" s="9">
        <v>2.2004000000000001</v>
      </c>
      <c r="BF186" s="9"/>
      <c r="BG186" s="9"/>
      <c r="BI186" s="9"/>
      <c r="BJ186" s="9">
        <v>2.0940000000000003</v>
      </c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W186" s="9"/>
      <c r="BY186" s="9"/>
      <c r="BZ186" s="9"/>
    </row>
    <row r="187" spans="1:78" x14ac:dyDescent="0.25">
      <c r="A187" s="8">
        <v>35548</v>
      </c>
      <c r="B187" s="9">
        <v>2.1716000000000002</v>
      </c>
      <c r="C187" s="9"/>
      <c r="D187" s="9">
        <v>2.2441</v>
      </c>
      <c r="E187" s="9">
        <v>1.9466000000000001</v>
      </c>
      <c r="F187" s="9">
        <v>1.9016000000000002</v>
      </c>
      <c r="G187" s="9">
        <v>1.6516000000000002</v>
      </c>
      <c r="H187" s="9">
        <v>1.9891000000000001</v>
      </c>
      <c r="I187" s="9">
        <v>2.1341000000000001</v>
      </c>
      <c r="K187" s="9"/>
      <c r="L187" s="9"/>
      <c r="M187" s="9"/>
      <c r="N187" s="9">
        <v>2.0010000000000003</v>
      </c>
      <c r="AU187" s="9"/>
      <c r="AV187" s="9"/>
      <c r="AW187" s="9"/>
      <c r="AX187" s="9">
        <v>2.3426</v>
      </c>
      <c r="AY187" s="9"/>
      <c r="AZ187" s="9">
        <v>2.6126</v>
      </c>
      <c r="BA187" s="9">
        <v>2.0926</v>
      </c>
      <c r="BB187" s="9">
        <v>2.0526</v>
      </c>
      <c r="BC187" s="9">
        <v>1.9876</v>
      </c>
      <c r="BD187" s="9">
        <v>2.1526000000000001</v>
      </c>
      <c r="BE187" s="9">
        <v>2.2326000000000001</v>
      </c>
      <c r="BF187" s="9"/>
      <c r="BG187" s="9"/>
      <c r="BI187" s="9"/>
      <c r="BJ187" s="9">
        <v>2.13</v>
      </c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W187" s="9"/>
      <c r="BY187" s="9"/>
      <c r="BZ187" s="9"/>
    </row>
    <row r="188" spans="1:78" x14ac:dyDescent="0.25">
      <c r="A188" s="8">
        <v>35549</v>
      </c>
      <c r="B188" s="9">
        <v>2.2064000000000008</v>
      </c>
      <c r="C188" s="9"/>
      <c r="D188" s="9">
        <v>2.2764000000000006</v>
      </c>
      <c r="E188" s="9">
        <v>1.9664000000000008</v>
      </c>
      <c r="F188" s="9">
        <v>1.9289000000000007</v>
      </c>
      <c r="G188" s="9">
        <v>1.6764000000000008</v>
      </c>
      <c r="H188" s="9">
        <v>2.0189000000000008</v>
      </c>
      <c r="I188" s="9">
        <v>2.1664000000000008</v>
      </c>
      <c r="K188" s="9"/>
      <c r="L188" s="9"/>
      <c r="M188" s="9"/>
      <c r="N188" s="9">
        <v>2.0374000000000003</v>
      </c>
      <c r="AU188" s="9"/>
      <c r="AV188" s="9"/>
      <c r="AW188" s="9"/>
      <c r="AX188" s="9">
        <v>2.3746000000000005</v>
      </c>
      <c r="AY188" s="9"/>
      <c r="AZ188" s="9">
        <v>2.6446000000000005</v>
      </c>
      <c r="BA188" s="9">
        <v>2.1146000000000003</v>
      </c>
      <c r="BB188" s="9">
        <v>2.0846000000000005</v>
      </c>
      <c r="BC188" s="9">
        <v>2.0146000000000006</v>
      </c>
      <c r="BD188" s="9">
        <v>2.1796000000000006</v>
      </c>
      <c r="BE188" s="9">
        <v>2.2596000000000003</v>
      </c>
      <c r="BF188" s="9"/>
      <c r="BG188" s="9"/>
      <c r="BI188" s="9"/>
      <c r="BJ188" s="9">
        <v>2.1710000000000003</v>
      </c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W188" s="9"/>
      <c r="BY188" s="9"/>
      <c r="BZ188" s="9"/>
    </row>
    <row r="189" spans="1:78" x14ac:dyDescent="0.25">
      <c r="A189" s="8">
        <v>35550</v>
      </c>
      <c r="B189" s="9">
        <v>2.2586000000000004</v>
      </c>
      <c r="C189" s="9"/>
      <c r="D189" s="9">
        <v>2.3286000000000002</v>
      </c>
      <c r="E189" s="9">
        <v>2.0236000000000005</v>
      </c>
      <c r="F189" s="9">
        <v>1.9936000000000003</v>
      </c>
      <c r="G189" s="9">
        <v>1.7036000000000004</v>
      </c>
      <c r="H189" s="9">
        <v>2.0736000000000003</v>
      </c>
      <c r="I189" s="9">
        <v>2.2186000000000003</v>
      </c>
      <c r="K189" s="9"/>
      <c r="L189" s="9"/>
      <c r="M189" s="9"/>
      <c r="N189" s="9">
        <v>2.0860000000000003</v>
      </c>
      <c r="AU189" s="9"/>
      <c r="AV189" s="9"/>
      <c r="AW189" s="9"/>
      <c r="AX189" s="9">
        <v>2.4170000000000007</v>
      </c>
      <c r="AY189" s="9"/>
      <c r="AZ189" s="9">
        <v>2.6895000000000007</v>
      </c>
      <c r="BA189" s="9">
        <v>2.1620000000000008</v>
      </c>
      <c r="BB189" s="9">
        <v>2.1370000000000005</v>
      </c>
      <c r="BC189" s="9">
        <v>2.0520000000000005</v>
      </c>
      <c r="BD189" s="9">
        <v>2.2245000000000008</v>
      </c>
      <c r="BE189" s="9">
        <v>2.3020000000000005</v>
      </c>
      <c r="BF189" s="9"/>
      <c r="BG189" s="9"/>
      <c r="BI189" s="9"/>
      <c r="BJ189" s="9">
        <v>2.1830000000000007</v>
      </c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W189" s="9"/>
      <c r="BY189" s="9"/>
      <c r="BZ189" s="9"/>
    </row>
    <row r="190" spans="1:78" x14ac:dyDescent="0.25">
      <c r="A190" s="8">
        <v>35551</v>
      </c>
      <c r="B190" s="9">
        <v>2.2806000000000006</v>
      </c>
      <c r="C190" s="9"/>
      <c r="D190" s="9">
        <v>2.3531000000000004</v>
      </c>
      <c r="E190" s="9">
        <v>2.0406000000000004</v>
      </c>
      <c r="F190" s="9">
        <v>2.0006000000000004</v>
      </c>
      <c r="G190" s="9">
        <v>1.7206000000000008</v>
      </c>
      <c r="H190" s="9">
        <v>2.0981000000000005</v>
      </c>
      <c r="I190" s="9">
        <v>2.2406000000000006</v>
      </c>
      <c r="K190" s="9"/>
      <c r="L190" s="9"/>
      <c r="M190" s="9"/>
      <c r="N190" s="9">
        <v>2.1078000000000006</v>
      </c>
      <c r="AU190" s="9"/>
      <c r="AV190" s="9"/>
      <c r="AW190" s="9"/>
      <c r="AX190" s="9">
        <v>2.4424000000000006</v>
      </c>
      <c r="AY190" s="9"/>
      <c r="AZ190" s="9">
        <v>2.7124000000000006</v>
      </c>
      <c r="BA190" s="9">
        <v>2.1824000000000003</v>
      </c>
      <c r="BB190" s="9">
        <v>2.1524000000000005</v>
      </c>
      <c r="BC190" s="9">
        <v>2.0674000000000006</v>
      </c>
      <c r="BD190" s="9">
        <v>2.2474000000000007</v>
      </c>
      <c r="BE190" s="9">
        <v>2.3299000000000007</v>
      </c>
      <c r="BF190" s="9"/>
      <c r="BG190" s="9"/>
      <c r="BI190" s="9"/>
      <c r="BJ190" s="9">
        <v>2.2180000000000009</v>
      </c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W190" s="9"/>
      <c r="BY190" s="9"/>
      <c r="BZ190" s="9"/>
    </row>
    <row r="191" spans="1:78" x14ac:dyDescent="0.25">
      <c r="A191" s="8">
        <v>35552</v>
      </c>
      <c r="B191" s="9">
        <v>2.2460000000000004</v>
      </c>
      <c r="C191" s="9"/>
      <c r="D191" s="9">
        <v>2.3210000000000006</v>
      </c>
      <c r="E191" s="9">
        <v>2.0160000000000005</v>
      </c>
      <c r="F191" s="9">
        <v>1.9810000000000003</v>
      </c>
      <c r="G191" s="9">
        <v>1.6985000000000003</v>
      </c>
      <c r="H191" s="9">
        <v>2.0660000000000003</v>
      </c>
      <c r="I191" s="9">
        <v>2.2060000000000004</v>
      </c>
      <c r="K191" s="9"/>
      <c r="L191" s="9"/>
      <c r="M191" s="9"/>
      <c r="N191" s="9">
        <v>2.0840000000000005</v>
      </c>
      <c r="AU191" s="9"/>
      <c r="AV191" s="9"/>
      <c r="AW191" s="9"/>
      <c r="AX191" s="9">
        <v>2.4210000000000007</v>
      </c>
      <c r="AY191" s="9"/>
      <c r="AZ191" s="9">
        <v>2.6910000000000007</v>
      </c>
      <c r="BA191" s="9">
        <v>2.1660000000000008</v>
      </c>
      <c r="BB191" s="9">
        <v>2.1410000000000009</v>
      </c>
      <c r="BC191" s="9">
        <v>2.0560000000000009</v>
      </c>
      <c r="BD191" s="9">
        <v>2.2335000000000007</v>
      </c>
      <c r="BE191" s="9">
        <v>2.3060000000000005</v>
      </c>
      <c r="BF191" s="9"/>
      <c r="BG191" s="9"/>
      <c r="BI191" s="9"/>
      <c r="BJ191" s="9">
        <v>2.2180000000000009</v>
      </c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W191" s="9"/>
      <c r="BY191" s="9"/>
      <c r="BZ191" s="9"/>
    </row>
    <row r="192" spans="1:78" x14ac:dyDescent="0.25">
      <c r="A192" s="8">
        <v>35555</v>
      </c>
      <c r="B192" s="9">
        <v>2.3220000000000001</v>
      </c>
      <c r="C192" s="9"/>
      <c r="D192" s="9">
        <v>2.3970000000000002</v>
      </c>
      <c r="E192" s="9">
        <v>2.0819999999999999</v>
      </c>
      <c r="F192" s="9">
        <v>2.0470000000000002</v>
      </c>
      <c r="G192" s="9">
        <v>1.752</v>
      </c>
      <c r="H192" s="9">
        <v>2.1270000000000002</v>
      </c>
      <c r="I192" s="9">
        <v>2.2770000000000001</v>
      </c>
      <c r="K192" s="9"/>
      <c r="L192" s="9"/>
      <c r="M192" s="9"/>
      <c r="N192" s="9">
        <v>2.1309999999999998</v>
      </c>
      <c r="AU192" s="9"/>
      <c r="AV192" s="9"/>
      <c r="AW192" s="9"/>
      <c r="AX192" s="9">
        <v>2.4809999999999999</v>
      </c>
      <c r="AY192" s="9"/>
      <c r="AZ192" s="9">
        <v>2.7610000000000001</v>
      </c>
      <c r="BA192" s="9">
        <v>2.2210000000000001</v>
      </c>
      <c r="BB192" s="9">
        <v>2.1909999999999998</v>
      </c>
      <c r="BC192" s="9">
        <v>2.101</v>
      </c>
      <c r="BD192" s="9">
        <v>2.2885</v>
      </c>
      <c r="BE192" s="9">
        <v>2.3659999999999997</v>
      </c>
      <c r="BF192" s="9"/>
      <c r="BG192" s="9"/>
      <c r="BI192" s="9"/>
      <c r="BJ192" s="9">
        <v>2.2791999999999994</v>
      </c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W192" s="9"/>
      <c r="BY192" s="9"/>
      <c r="BZ192" s="9"/>
    </row>
    <row r="193" spans="1:78" x14ac:dyDescent="0.25">
      <c r="A193" s="8">
        <v>35556</v>
      </c>
      <c r="B193" s="9">
        <v>2.3540000000000005</v>
      </c>
      <c r="C193" s="9"/>
      <c r="D193" s="9">
        <v>2.4290000000000007</v>
      </c>
      <c r="E193" s="9">
        <v>2.1140000000000008</v>
      </c>
      <c r="F193" s="9">
        <v>2.0790000000000006</v>
      </c>
      <c r="G193" s="9">
        <v>1.7840000000000005</v>
      </c>
      <c r="H193" s="9">
        <v>2.1590000000000007</v>
      </c>
      <c r="I193" s="9">
        <v>2.3090000000000006</v>
      </c>
      <c r="K193" s="9"/>
      <c r="L193" s="9"/>
      <c r="M193" s="9"/>
      <c r="N193" s="9">
        <v>2.1630000000000003</v>
      </c>
      <c r="AU193" s="9"/>
      <c r="AV193" s="9"/>
      <c r="AW193" s="9"/>
      <c r="AX193" s="9">
        <v>2.5008000000000008</v>
      </c>
      <c r="AY193" s="9"/>
      <c r="AZ193" s="9">
        <v>2.780800000000001</v>
      </c>
      <c r="BA193" s="9">
        <v>2.240800000000001</v>
      </c>
      <c r="BB193" s="9">
        <v>2.2108000000000008</v>
      </c>
      <c r="BC193" s="9">
        <v>2.1208000000000009</v>
      </c>
      <c r="BD193" s="9">
        <v>2.3083000000000009</v>
      </c>
      <c r="BE193" s="9">
        <v>2.3858000000000006</v>
      </c>
      <c r="BF193" s="9"/>
      <c r="BG193" s="9"/>
      <c r="BI193" s="9"/>
      <c r="BJ193" s="9">
        <v>2.2990000000000004</v>
      </c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W193" s="9"/>
      <c r="BY193" s="9"/>
      <c r="BZ193" s="9"/>
    </row>
    <row r="194" spans="1:78" x14ac:dyDescent="0.25">
      <c r="A194" s="8">
        <v>35557</v>
      </c>
      <c r="B194" s="9">
        <v>2.2770000000000001</v>
      </c>
      <c r="C194" s="9"/>
      <c r="D194" s="9">
        <v>2.3520000000000003</v>
      </c>
      <c r="E194" s="9">
        <v>2.0569999999999999</v>
      </c>
      <c r="F194" s="9">
        <v>2.012</v>
      </c>
      <c r="G194" s="9">
        <v>1.7220000000000002</v>
      </c>
      <c r="H194" s="9">
        <v>2.0920000000000001</v>
      </c>
      <c r="I194" s="9">
        <v>2.2345000000000002</v>
      </c>
      <c r="K194" s="9"/>
      <c r="L194" s="9"/>
      <c r="M194" s="9"/>
      <c r="N194" s="9">
        <v>2.1292</v>
      </c>
      <c r="AU194" s="9"/>
      <c r="AV194" s="9"/>
      <c r="AW194" s="9"/>
      <c r="AX194" s="9">
        <v>2.4320000000000004</v>
      </c>
      <c r="AY194" s="9"/>
      <c r="AZ194" s="9">
        <v>2.7120000000000006</v>
      </c>
      <c r="BA194" s="9">
        <v>2.1770000000000005</v>
      </c>
      <c r="BB194" s="9">
        <v>2.1520000000000001</v>
      </c>
      <c r="BC194" s="9">
        <v>2.0520000000000005</v>
      </c>
      <c r="BD194" s="9">
        <v>2.2420000000000004</v>
      </c>
      <c r="BE194" s="9">
        <v>2.3170000000000002</v>
      </c>
      <c r="BF194" s="9"/>
      <c r="BG194" s="9"/>
      <c r="BI194" s="9"/>
      <c r="BJ194" s="9">
        <v>2.2535999999999996</v>
      </c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W194" s="9"/>
      <c r="BY194" s="9"/>
      <c r="BZ194" s="9"/>
    </row>
    <row r="195" spans="1:78" x14ac:dyDescent="0.25">
      <c r="A195" s="8">
        <v>35558</v>
      </c>
      <c r="B195" s="9">
        <v>2.2410000000000001</v>
      </c>
      <c r="C195" s="9"/>
      <c r="D195" s="9">
        <v>2.3210000000000002</v>
      </c>
      <c r="E195" s="9">
        <v>2.0209999999999999</v>
      </c>
      <c r="F195" s="9">
        <v>1.9885000000000002</v>
      </c>
      <c r="G195" s="9">
        <v>1.6910000000000001</v>
      </c>
      <c r="H195" s="9">
        <v>2.0609999999999999</v>
      </c>
      <c r="I195" s="9">
        <v>2.2010000000000001</v>
      </c>
      <c r="K195" s="9"/>
      <c r="L195" s="9"/>
      <c r="M195" s="9"/>
      <c r="N195" s="9">
        <v>2.077</v>
      </c>
      <c r="AU195" s="9"/>
      <c r="AV195" s="9"/>
      <c r="AW195" s="9"/>
      <c r="AX195" s="9">
        <v>2.395</v>
      </c>
      <c r="AY195" s="9"/>
      <c r="AZ195" s="9">
        <v>2.6749999999999998</v>
      </c>
      <c r="BA195" s="9">
        <v>2.145</v>
      </c>
      <c r="BB195" s="9">
        <v>2.11</v>
      </c>
      <c r="BC195" s="9">
        <v>2.0150000000000001</v>
      </c>
      <c r="BD195" s="9">
        <v>2.2075</v>
      </c>
      <c r="BE195" s="9">
        <v>2.28125</v>
      </c>
      <c r="BF195" s="9"/>
      <c r="BG195" s="9"/>
      <c r="BI195" s="9"/>
      <c r="BJ195" s="9">
        <v>2.2210000000000001</v>
      </c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W195" s="9"/>
      <c r="BY195" s="9"/>
      <c r="BZ195" s="9"/>
    </row>
    <row r="196" spans="1:78" x14ac:dyDescent="0.25">
      <c r="A196" s="8">
        <v>35559</v>
      </c>
      <c r="B196" s="9">
        <v>2.2240000000000006</v>
      </c>
      <c r="C196" s="9"/>
      <c r="D196" s="9">
        <v>2.3015000000000008</v>
      </c>
      <c r="E196" s="9">
        <v>1.9990000000000006</v>
      </c>
      <c r="F196" s="9">
        <v>1.9740000000000006</v>
      </c>
      <c r="G196" s="9">
        <v>1.6640000000000008</v>
      </c>
      <c r="H196" s="9">
        <v>2.0390000000000006</v>
      </c>
      <c r="I196" s="9">
        <v>2.1790000000000007</v>
      </c>
      <c r="K196" s="9"/>
      <c r="L196" s="9"/>
      <c r="M196" s="9"/>
      <c r="N196" s="9">
        <v>2.0720000000000001</v>
      </c>
      <c r="AU196" s="9"/>
      <c r="AV196" s="9"/>
      <c r="AW196" s="9"/>
      <c r="AX196" s="9">
        <v>2.3690000000000007</v>
      </c>
      <c r="AY196" s="9"/>
      <c r="AZ196" s="9">
        <v>2.6490000000000009</v>
      </c>
      <c r="BA196" s="9">
        <v>2.1165000000000007</v>
      </c>
      <c r="BB196" s="9">
        <v>2.0790000000000006</v>
      </c>
      <c r="BC196" s="9">
        <v>1.9890000000000008</v>
      </c>
      <c r="BD196" s="9">
        <v>2.1790000000000007</v>
      </c>
      <c r="BE196" s="9">
        <v>2.2540000000000004</v>
      </c>
      <c r="BF196" s="9"/>
      <c r="BG196" s="9"/>
      <c r="BI196" s="9"/>
      <c r="BJ196" s="9">
        <v>2.2110000000000007</v>
      </c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W196" s="9"/>
      <c r="BY196" s="9"/>
      <c r="BZ196" s="9"/>
    </row>
    <row r="197" spans="1:78" x14ac:dyDescent="0.25">
      <c r="A197" s="8">
        <v>35562</v>
      </c>
      <c r="B197" s="9">
        <v>2.1980000000000004</v>
      </c>
      <c r="C197" s="9"/>
      <c r="D197" s="9">
        <v>2.2805000000000004</v>
      </c>
      <c r="E197" s="9">
        <v>1.9755000000000005</v>
      </c>
      <c r="F197" s="9">
        <v>1.9430000000000005</v>
      </c>
      <c r="G197" s="9">
        <v>1.6430000000000005</v>
      </c>
      <c r="H197" s="9">
        <v>2.0130000000000003</v>
      </c>
      <c r="I197" s="9">
        <v>2.1505000000000005</v>
      </c>
      <c r="K197" s="9"/>
      <c r="L197" s="9"/>
      <c r="M197" s="9"/>
      <c r="N197" s="9">
        <v>2.0382000000000007</v>
      </c>
      <c r="AU197" s="9"/>
      <c r="AV197" s="9"/>
      <c r="AW197" s="9"/>
      <c r="AX197" s="9">
        <v>2.34</v>
      </c>
      <c r="AY197" s="9"/>
      <c r="AZ197" s="9">
        <v>2.6349999999999998</v>
      </c>
      <c r="BA197" s="9">
        <v>2.0975000000000001</v>
      </c>
      <c r="BB197" s="9">
        <v>2.0474999999999999</v>
      </c>
      <c r="BC197" s="9">
        <v>1.9650000000000001</v>
      </c>
      <c r="BD197" s="9">
        <v>2.15</v>
      </c>
      <c r="BE197" s="9">
        <v>2.2250000000000001</v>
      </c>
      <c r="BF197" s="9"/>
      <c r="BG197" s="9"/>
      <c r="BI197" s="9"/>
      <c r="BJ197" s="9">
        <v>2.1860000000000004</v>
      </c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W197" s="9"/>
      <c r="BY197" s="9"/>
      <c r="BZ197" s="9"/>
    </row>
    <row r="198" spans="1:78" x14ac:dyDescent="0.25">
      <c r="A198" s="8">
        <v>35563</v>
      </c>
      <c r="B198" s="9">
        <v>2.2586000000000004</v>
      </c>
      <c r="C198" s="9"/>
      <c r="D198" s="9">
        <v>2.3386000000000005</v>
      </c>
      <c r="E198" s="9">
        <v>2.0336000000000003</v>
      </c>
      <c r="F198" s="9">
        <v>1.9986000000000004</v>
      </c>
      <c r="G198" s="9">
        <v>1.6786000000000005</v>
      </c>
      <c r="H198" s="9">
        <v>2.0736000000000003</v>
      </c>
      <c r="I198" s="9">
        <v>2.2111000000000005</v>
      </c>
      <c r="K198" s="9"/>
      <c r="L198" s="9"/>
      <c r="M198" s="9"/>
      <c r="N198" s="9">
        <v>2.09</v>
      </c>
      <c r="AU198" s="9"/>
      <c r="AV198" s="9"/>
      <c r="AW198" s="9"/>
      <c r="AX198" s="9">
        <v>2.3874000000000004</v>
      </c>
      <c r="AY198" s="9"/>
      <c r="AZ198" s="9">
        <v>2.6724000000000006</v>
      </c>
      <c r="BA198" s="9">
        <v>2.1374000000000004</v>
      </c>
      <c r="BB198" s="9">
        <v>2.1024000000000003</v>
      </c>
      <c r="BC198" s="9">
        <v>2.0224000000000002</v>
      </c>
      <c r="BD198" s="9">
        <v>2.1949000000000005</v>
      </c>
      <c r="BE198" s="9">
        <v>2.2724000000000002</v>
      </c>
      <c r="BF198" s="9"/>
      <c r="BG198" s="9"/>
      <c r="BI198" s="9"/>
      <c r="BJ198" s="9">
        <v>2.2210000000000001</v>
      </c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W198" s="9"/>
      <c r="BY198" s="9"/>
      <c r="BZ198" s="9"/>
    </row>
    <row r="199" spans="1:78" x14ac:dyDescent="0.25">
      <c r="A199" s="8">
        <v>35564</v>
      </c>
      <c r="B199" s="9">
        <v>2.1920000000000006</v>
      </c>
      <c r="C199" s="9"/>
      <c r="D199" s="9">
        <v>2.2720000000000007</v>
      </c>
      <c r="E199" s="9">
        <v>1.9820000000000007</v>
      </c>
      <c r="F199" s="9">
        <v>1.9470000000000005</v>
      </c>
      <c r="G199" s="9">
        <v>1.6170000000000007</v>
      </c>
      <c r="H199" s="9">
        <v>2.0120000000000005</v>
      </c>
      <c r="I199" s="9">
        <v>2.1470000000000007</v>
      </c>
      <c r="K199" s="9"/>
      <c r="L199" s="9"/>
      <c r="M199" s="9"/>
      <c r="N199" s="9">
        <v>2.0486000000000004</v>
      </c>
      <c r="AU199" s="9"/>
      <c r="AV199" s="9"/>
      <c r="AW199" s="9"/>
      <c r="AX199" s="9">
        <v>2.3476000000000008</v>
      </c>
      <c r="AY199" s="9"/>
      <c r="AZ199" s="9">
        <v>2.627600000000001</v>
      </c>
      <c r="BA199" s="9">
        <v>2.1051000000000006</v>
      </c>
      <c r="BB199" s="9">
        <v>2.0626000000000007</v>
      </c>
      <c r="BC199" s="9">
        <v>1.9976000000000007</v>
      </c>
      <c r="BD199" s="9">
        <v>2.1601000000000008</v>
      </c>
      <c r="BE199" s="9">
        <v>2.2326000000000006</v>
      </c>
      <c r="BF199" s="9"/>
      <c r="BG199" s="9"/>
      <c r="BI199" s="9"/>
      <c r="BJ199" s="9">
        <v>2.1860000000000008</v>
      </c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W199" s="9"/>
      <c r="BY199" s="9"/>
      <c r="BZ199" s="9"/>
    </row>
    <row r="200" spans="1:78" x14ac:dyDescent="0.25">
      <c r="A200" s="8">
        <v>35565</v>
      </c>
      <c r="B200" s="9">
        <v>2.2460000000000004</v>
      </c>
      <c r="C200" s="9"/>
      <c r="D200" s="9">
        <v>2.3260000000000005</v>
      </c>
      <c r="E200" s="9">
        <v>2.0260000000000002</v>
      </c>
      <c r="F200" s="9">
        <v>2.0010000000000003</v>
      </c>
      <c r="G200" s="9">
        <v>1.6510000000000005</v>
      </c>
      <c r="H200" s="9">
        <v>2.0660000000000003</v>
      </c>
      <c r="I200" s="9">
        <v>2.2035000000000005</v>
      </c>
      <c r="K200" s="9"/>
      <c r="L200" s="9"/>
      <c r="M200" s="9"/>
      <c r="N200" s="9">
        <v>2.0712000000000006</v>
      </c>
      <c r="AU200" s="9"/>
      <c r="AV200" s="9"/>
      <c r="AW200" s="9"/>
      <c r="AX200" s="9">
        <v>2.3930000000000007</v>
      </c>
      <c r="AY200" s="9"/>
      <c r="AZ200" s="9">
        <v>2.6780000000000008</v>
      </c>
      <c r="BA200" s="9">
        <v>2.1480000000000006</v>
      </c>
      <c r="BB200" s="9">
        <v>2.1080000000000005</v>
      </c>
      <c r="BC200" s="9">
        <v>2.0430000000000006</v>
      </c>
      <c r="BD200" s="9">
        <v>2.2080000000000006</v>
      </c>
      <c r="BE200" s="9">
        <v>2.2780000000000005</v>
      </c>
      <c r="BF200" s="9"/>
      <c r="BG200" s="9"/>
      <c r="BI200" s="9"/>
      <c r="BJ200" s="9">
        <v>2.2110000000000007</v>
      </c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W200" s="9"/>
      <c r="BY200" s="9"/>
      <c r="BZ200" s="9"/>
    </row>
    <row r="201" spans="1:78" x14ac:dyDescent="0.25">
      <c r="A201" s="8">
        <v>35566</v>
      </c>
      <c r="B201" s="9">
        <v>2.2270000000000003</v>
      </c>
      <c r="C201" s="9"/>
      <c r="D201" s="9">
        <v>2.2995000000000001</v>
      </c>
      <c r="E201" s="9">
        <v>2.0070000000000001</v>
      </c>
      <c r="F201" s="9">
        <v>1.9770000000000003</v>
      </c>
      <c r="G201" s="9">
        <v>1.6170000000000002</v>
      </c>
      <c r="H201" s="9">
        <v>2.0470000000000002</v>
      </c>
      <c r="I201" s="9">
        <v>2.1870000000000003</v>
      </c>
      <c r="K201" s="9"/>
      <c r="L201" s="9"/>
      <c r="M201" s="9"/>
      <c r="N201" s="9">
        <v>2.0552000000000006</v>
      </c>
      <c r="AU201" s="9"/>
      <c r="AV201" s="9"/>
      <c r="AW201" s="9"/>
      <c r="AX201" s="9">
        <v>2.3696000000000006</v>
      </c>
      <c r="AY201" s="9"/>
      <c r="AZ201" s="9">
        <v>2.6446000000000005</v>
      </c>
      <c r="BA201" s="9">
        <v>2.1246000000000005</v>
      </c>
      <c r="BB201" s="9">
        <v>2.0846000000000005</v>
      </c>
      <c r="BC201" s="9">
        <v>2.0096000000000007</v>
      </c>
      <c r="BD201" s="9">
        <v>2.1796000000000006</v>
      </c>
      <c r="BE201" s="9">
        <v>2.2546000000000004</v>
      </c>
      <c r="BF201" s="9"/>
      <c r="BG201" s="9"/>
      <c r="BI201" s="9"/>
      <c r="BJ201" s="9">
        <v>2.1916000000000011</v>
      </c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W201" s="9"/>
      <c r="BY201" s="9"/>
      <c r="BZ201" s="9"/>
    </row>
    <row r="202" spans="1:78" x14ac:dyDescent="0.25">
      <c r="A202" s="8">
        <v>35569</v>
      </c>
      <c r="B202" s="9">
        <v>2.2158000000000007</v>
      </c>
      <c r="C202" s="9"/>
      <c r="D202" s="9">
        <v>2.2858000000000005</v>
      </c>
      <c r="E202" s="9">
        <v>2.0208000000000008</v>
      </c>
      <c r="F202" s="9">
        <v>1.9908000000000006</v>
      </c>
      <c r="G202" s="9">
        <v>1.6208000000000007</v>
      </c>
      <c r="H202" s="9">
        <v>2.0408000000000008</v>
      </c>
      <c r="I202" s="9">
        <v>2.1783000000000006</v>
      </c>
      <c r="K202" s="9"/>
      <c r="L202" s="9"/>
      <c r="M202" s="9"/>
      <c r="N202" s="9">
        <v>2.0526000000000004</v>
      </c>
      <c r="AU202" s="9"/>
      <c r="AV202" s="9"/>
      <c r="AW202" s="9"/>
      <c r="AX202" s="9">
        <v>2.3636000000000004</v>
      </c>
      <c r="AY202" s="9"/>
      <c r="AZ202" s="9">
        <v>2.6386000000000003</v>
      </c>
      <c r="BA202" s="9">
        <v>2.1236000000000006</v>
      </c>
      <c r="BB202" s="9">
        <v>2.0911000000000004</v>
      </c>
      <c r="BC202" s="9">
        <v>2.0136000000000003</v>
      </c>
      <c r="BD202" s="9">
        <v>2.1786000000000003</v>
      </c>
      <c r="BE202" s="9">
        <v>2.2486000000000002</v>
      </c>
      <c r="BF202" s="9"/>
      <c r="BG202" s="9"/>
      <c r="BI202" s="9"/>
      <c r="BJ202" s="9">
        <v>2.1930000000000005</v>
      </c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W202" s="9"/>
      <c r="BY202" s="9"/>
      <c r="BZ202" s="9"/>
    </row>
    <row r="203" spans="1:78" x14ac:dyDescent="0.25">
      <c r="A203" s="8">
        <v>35570</v>
      </c>
      <c r="B203" s="9">
        <v>2.2370000000000001</v>
      </c>
      <c r="C203" s="9"/>
      <c r="D203" s="9">
        <v>2.3120000000000003</v>
      </c>
      <c r="E203" s="9">
        <v>2.0369999999999999</v>
      </c>
      <c r="F203" s="9">
        <v>2.0020000000000002</v>
      </c>
      <c r="G203" s="9">
        <v>1.647</v>
      </c>
      <c r="H203" s="9">
        <v>2.0695000000000001</v>
      </c>
      <c r="I203" s="9">
        <v>2.1995</v>
      </c>
      <c r="K203" s="9"/>
      <c r="L203" s="9"/>
      <c r="M203" s="9"/>
      <c r="N203" s="9">
        <v>2.0750000000000002</v>
      </c>
      <c r="AU203" s="9"/>
      <c r="AV203" s="9"/>
      <c r="AW203" s="9"/>
      <c r="AX203" s="9">
        <v>2.3849999999999998</v>
      </c>
      <c r="AY203" s="9"/>
      <c r="AZ203" s="9">
        <v>2.66</v>
      </c>
      <c r="BA203" s="9">
        <v>2.1425000000000001</v>
      </c>
      <c r="BB203" s="9">
        <v>2.1150000000000002</v>
      </c>
      <c r="BC203" s="9">
        <v>2.0350000000000001</v>
      </c>
      <c r="BD203" s="9">
        <v>2.2000000000000002</v>
      </c>
      <c r="BE203" s="9">
        <v>2.2749999999999999</v>
      </c>
      <c r="BF203" s="9"/>
      <c r="BG203" s="9"/>
      <c r="BI203" s="9"/>
      <c r="BJ203" s="9">
        <v>2.2110000000000007</v>
      </c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W203" s="9"/>
      <c r="BY203" s="9"/>
      <c r="BZ203" s="9"/>
    </row>
    <row r="204" spans="1:78" x14ac:dyDescent="0.25">
      <c r="A204" s="8">
        <v>35571</v>
      </c>
      <c r="B204" s="9">
        <v>2.2216000000000009</v>
      </c>
      <c r="C204" s="9"/>
      <c r="D204" s="9">
        <v>2.2966000000000011</v>
      </c>
      <c r="E204" s="9">
        <v>2.0116000000000009</v>
      </c>
      <c r="F204" s="9">
        <v>1.9716000000000009</v>
      </c>
      <c r="G204" s="9">
        <v>1.621600000000001</v>
      </c>
      <c r="H204" s="9">
        <v>2.049100000000001</v>
      </c>
      <c r="I204" s="9">
        <v>2.1841000000000008</v>
      </c>
      <c r="K204" s="9"/>
      <c r="L204" s="9"/>
      <c r="M204" s="9"/>
      <c r="N204" s="9">
        <v>2.0570000000000004</v>
      </c>
      <c r="AU204" s="9"/>
      <c r="AV204" s="9"/>
      <c r="AW204" s="9"/>
      <c r="AX204" s="9">
        <v>2.3794000000000008</v>
      </c>
      <c r="AY204" s="9"/>
      <c r="AZ204" s="9">
        <v>2.6544000000000008</v>
      </c>
      <c r="BA204" s="9">
        <v>2.1344000000000007</v>
      </c>
      <c r="BB204" s="9">
        <v>2.1144000000000007</v>
      </c>
      <c r="BC204" s="9">
        <v>2.0344000000000007</v>
      </c>
      <c r="BD204" s="9">
        <v>2.1944000000000008</v>
      </c>
      <c r="BE204" s="9">
        <v>2.269400000000001</v>
      </c>
      <c r="BF204" s="9"/>
      <c r="BG204" s="9"/>
      <c r="BI204" s="9"/>
      <c r="BJ204" s="9">
        <v>2.2110000000000007</v>
      </c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W204" s="9"/>
      <c r="BY204" s="9"/>
      <c r="BZ204" s="9"/>
    </row>
    <row r="205" spans="1:78" x14ac:dyDescent="0.25">
      <c r="A205" s="8">
        <v>35572</v>
      </c>
      <c r="B205" s="9">
        <v>2.2870000000000004</v>
      </c>
      <c r="C205" s="9"/>
      <c r="D205" s="9">
        <v>2.3570000000000002</v>
      </c>
      <c r="E205" s="9">
        <v>2.0720000000000005</v>
      </c>
      <c r="F205" s="9">
        <v>2.0220000000000002</v>
      </c>
      <c r="G205" s="9">
        <v>1.7020000000000004</v>
      </c>
      <c r="H205" s="9">
        <v>2.1070000000000002</v>
      </c>
      <c r="I205" s="9">
        <v>2.2520000000000002</v>
      </c>
      <c r="K205" s="9"/>
      <c r="L205" s="9"/>
      <c r="M205" s="9"/>
      <c r="N205" s="9">
        <v>2.1060000000000003</v>
      </c>
      <c r="AU205" s="9"/>
      <c r="AV205" s="9"/>
      <c r="AW205" s="9"/>
      <c r="AX205" s="9">
        <v>2.4290000000000007</v>
      </c>
      <c r="AY205" s="9"/>
      <c r="AZ205" s="9">
        <v>2.7040000000000006</v>
      </c>
      <c r="BA205" s="9">
        <v>2.1915000000000009</v>
      </c>
      <c r="BB205" s="9">
        <v>2.1590000000000007</v>
      </c>
      <c r="BC205" s="9">
        <v>2.0790000000000006</v>
      </c>
      <c r="BD205" s="9">
        <v>2.2390000000000008</v>
      </c>
      <c r="BE205" s="9">
        <v>2.3190000000000008</v>
      </c>
      <c r="BF205" s="9"/>
      <c r="BG205" s="9"/>
      <c r="BI205" s="9"/>
      <c r="BJ205" s="9">
        <v>2.2510000000000008</v>
      </c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W205" s="9"/>
      <c r="BY205" s="9"/>
      <c r="BZ205" s="9"/>
    </row>
    <row r="206" spans="1:78" x14ac:dyDescent="0.25">
      <c r="A206" s="8">
        <v>35573</v>
      </c>
      <c r="B206" s="9">
        <v>2.3464</v>
      </c>
      <c r="C206" s="9"/>
      <c r="D206" s="9">
        <v>2.4114</v>
      </c>
      <c r="E206" s="9">
        <v>2.1263999999999998</v>
      </c>
      <c r="F206" s="9">
        <v>2.0764</v>
      </c>
      <c r="G206" s="9">
        <v>1.7064000000000001</v>
      </c>
      <c r="H206" s="9">
        <v>2.1564000000000001</v>
      </c>
      <c r="I206" s="9">
        <v>2.3089</v>
      </c>
      <c r="K206" s="9"/>
      <c r="L206" s="9"/>
      <c r="M206" s="9"/>
      <c r="N206" s="9">
        <v>2.1821999999999995</v>
      </c>
      <c r="AU206" s="9"/>
      <c r="AV206" s="9"/>
      <c r="AW206" s="9"/>
      <c r="AX206" s="9">
        <v>2.46</v>
      </c>
      <c r="AY206" s="9"/>
      <c r="AZ206" s="9">
        <v>2.7349999999999999</v>
      </c>
      <c r="BA206" s="9">
        <v>2.2149999999999999</v>
      </c>
      <c r="BB206" s="9">
        <v>2.1949999999999998</v>
      </c>
      <c r="BC206" s="9">
        <v>2.1</v>
      </c>
      <c r="BD206" s="9">
        <v>2.27</v>
      </c>
      <c r="BE206" s="9">
        <v>2.35</v>
      </c>
      <c r="BF206" s="9"/>
      <c r="BG206" s="9"/>
      <c r="BI206" s="9"/>
      <c r="BJ206" s="9">
        <v>2.2960000000000003</v>
      </c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W206" s="9"/>
      <c r="BY206" s="9"/>
      <c r="BZ206" s="9"/>
    </row>
    <row r="207" spans="1:78" x14ac:dyDescent="0.25">
      <c r="A207" s="8">
        <v>35577</v>
      </c>
      <c r="B207" s="9">
        <v>2.3090000000000002</v>
      </c>
      <c r="C207" s="9"/>
      <c r="D207" s="9">
        <v>2.3665000000000003</v>
      </c>
      <c r="E207" s="9">
        <v>2.0790000000000002</v>
      </c>
      <c r="F207" s="9">
        <v>2.0490000000000004</v>
      </c>
      <c r="G207" s="9">
        <v>1.6690000000000003</v>
      </c>
      <c r="H207" s="9">
        <v>2.1265000000000001</v>
      </c>
      <c r="I207" s="9">
        <v>2.2690000000000001</v>
      </c>
      <c r="K207" s="9"/>
      <c r="L207" s="9"/>
      <c r="M207" s="9"/>
      <c r="N207" s="9">
        <v>2.1442000000000005</v>
      </c>
      <c r="AU207" s="9"/>
      <c r="AV207" s="9"/>
      <c r="AW207" s="9"/>
      <c r="AX207" s="9">
        <v>2.4230000000000009</v>
      </c>
      <c r="AY207" s="9"/>
      <c r="AZ207" s="9">
        <v>2.7030000000000012</v>
      </c>
      <c r="BA207" s="9">
        <v>2.1830000000000007</v>
      </c>
      <c r="BB207" s="9">
        <v>2.1530000000000009</v>
      </c>
      <c r="BC207" s="9">
        <v>2.0530000000000008</v>
      </c>
      <c r="BD207" s="9">
        <v>2.2355000000000009</v>
      </c>
      <c r="BE207" s="9">
        <v>2.3130000000000011</v>
      </c>
      <c r="BF207" s="9"/>
      <c r="BG207" s="9"/>
      <c r="BI207" s="9"/>
      <c r="BJ207" s="9">
        <v>2.2560000000000011</v>
      </c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W207" s="9"/>
      <c r="BY207" s="9"/>
      <c r="BZ207" s="9"/>
    </row>
    <row r="208" spans="1:78" x14ac:dyDescent="0.25">
      <c r="A208" s="8">
        <v>35578</v>
      </c>
      <c r="B208" s="9">
        <v>2.2622</v>
      </c>
      <c r="C208" s="9"/>
      <c r="D208" s="9">
        <v>2.3172000000000001</v>
      </c>
      <c r="E208" s="9">
        <v>2.0522</v>
      </c>
      <c r="F208" s="9">
        <v>2.0171999999999999</v>
      </c>
      <c r="G208" s="9">
        <v>1.6372</v>
      </c>
      <c r="H208" s="9">
        <v>2.0821999999999998</v>
      </c>
      <c r="I208" s="9">
        <v>2.2222</v>
      </c>
      <c r="K208" s="9"/>
      <c r="L208" s="9"/>
      <c r="M208" s="9"/>
      <c r="N208" s="9">
        <v>2.1048</v>
      </c>
      <c r="AU208" s="9"/>
      <c r="AV208" s="9"/>
      <c r="AW208" s="9"/>
      <c r="AX208" s="9">
        <v>2.3326000000000002</v>
      </c>
      <c r="AY208" s="9"/>
      <c r="AZ208" s="9">
        <v>2.6076000000000001</v>
      </c>
      <c r="BA208" s="9">
        <v>2.0976000000000004</v>
      </c>
      <c r="BB208" s="9">
        <v>2.0676000000000001</v>
      </c>
      <c r="BC208" s="9">
        <v>1.9726000000000004</v>
      </c>
      <c r="BD208" s="9">
        <v>2.1426000000000003</v>
      </c>
      <c r="BE208" s="9">
        <v>2.2201000000000004</v>
      </c>
      <c r="BF208" s="9"/>
      <c r="BG208" s="9"/>
      <c r="BI208" s="9"/>
      <c r="BJ208" s="9">
        <v>2.1589999999999998</v>
      </c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W208" s="9"/>
      <c r="BY208" s="9"/>
      <c r="BZ208" s="9"/>
    </row>
    <row r="209" spans="1:78" x14ac:dyDescent="0.25">
      <c r="A209" s="8">
        <v>35579</v>
      </c>
      <c r="B209" s="9">
        <v>2.2574000000000005</v>
      </c>
      <c r="C209" s="9"/>
      <c r="D209" s="9">
        <v>2.3124000000000007</v>
      </c>
      <c r="E209" s="9">
        <v>2.0524000000000004</v>
      </c>
      <c r="F209" s="9">
        <v>2.0224000000000006</v>
      </c>
      <c r="G209" s="9">
        <v>1.6274000000000004</v>
      </c>
      <c r="H209" s="9">
        <v>2.0799000000000003</v>
      </c>
      <c r="I209" s="9">
        <v>2.2174000000000005</v>
      </c>
      <c r="K209" s="9"/>
      <c r="L209" s="9"/>
      <c r="M209" s="9"/>
      <c r="N209" s="9">
        <v>2.0908000000000007</v>
      </c>
      <c r="AU209" s="9"/>
      <c r="AV209" s="9"/>
      <c r="AW209" s="9"/>
      <c r="AX209" s="9">
        <v>2.3396000000000008</v>
      </c>
      <c r="AY209" s="9"/>
      <c r="AZ209" s="9">
        <v>2.6146000000000007</v>
      </c>
      <c r="BA209" s="9">
        <v>2.1046000000000009</v>
      </c>
      <c r="BB209" s="9">
        <v>2.0696000000000008</v>
      </c>
      <c r="BC209" s="9">
        <v>1.9846000000000008</v>
      </c>
      <c r="BD209" s="9">
        <v>2.1521000000000008</v>
      </c>
      <c r="BE209" s="9">
        <v>2.227100000000001</v>
      </c>
      <c r="BF209" s="9"/>
      <c r="BG209" s="9"/>
      <c r="BI209" s="9"/>
      <c r="BJ209" s="9">
        <v>2.1549999999999998</v>
      </c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W209" s="9"/>
      <c r="BY209" s="9"/>
      <c r="BZ209" s="9"/>
    </row>
    <row r="210" spans="1:78" x14ac:dyDescent="0.25">
      <c r="A210" s="8">
        <v>35580</v>
      </c>
      <c r="B210" s="9">
        <v>2.1591999999999998</v>
      </c>
      <c r="C210" s="9"/>
      <c r="D210" s="9">
        <v>2.2141999999999999</v>
      </c>
      <c r="E210" s="9">
        <v>1.9591999999999998</v>
      </c>
      <c r="F210" s="9">
        <v>1.9291999999999998</v>
      </c>
      <c r="G210" s="9">
        <v>1.5541999999999998</v>
      </c>
      <c r="H210" s="9">
        <v>1.9891999999999999</v>
      </c>
      <c r="I210" s="9">
        <v>2.1216999999999997</v>
      </c>
      <c r="K210" s="9"/>
      <c r="L210" s="9"/>
      <c r="M210" s="9"/>
      <c r="N210" s="9">
        <v>2.0049999999999999</v>
      </c>
      <c r="AU210" s="9"/>
      <c r="AV210" s="9"/>
      <c r="AW210" s="9"/>
      <c r="AX210" s="9">
        <v>2.3037999999999998</v>
      </c>
      <c r="AY210" s="9"/>
      <c r="AZ210" s="9">
        <v>2.5787999999999998</v>
      </c>
      <c r="BA210" s="9">
        <v>2.0637999999999996</v>
      </c>
      <c r="BB210" s="9">
        <v>2.0387999999999997</v>
      </c>
      <c r="BC210" s="9">
        <v>1.9637999999999998</v>
      </c>
      <c r="BD210" s="9">
        <v>2.1162999999999998</v>
      </c>
      <c r="BE210" s="9">
        <v>2.1938</v>
      </c>
      <c r="BF210" s="9"/>
      <c r="BG210" s="9"/>
      <c r="BI210" s="9"/>
      <c r="BJ210" s="9">
        <v>2.1229999999999998</v>
      </c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W210" s="9"/>
      <c r="BY210" s="9"/>
      <c r="BZ210" s="9"/>
    </row>
    <row r="211" spans="1:78" x14ac:dyDescent="0.25">
      <c r="A211" s="8">
        <v>35583</v>
      </c>
      <c r="B211" s="9">
        <v>2.1520000000000001</v>
      </c>
      <c r="C211" s="9"/>
      <c r="D211" s="9">
        <v>2.2120000000000002</v>
      </c>
      <c r="E211" s="9">
        <v>1.9520000000000002</v>
      </c>
      <c r="F211" s="9">
        <v>1.9120000000000001</v>
      </c>
      <c r="G211" s="9">
        <v>1.5320000000000003</v>
      </c>
      <c r="H211" s="9">
        <v>1.9820000000000002</v>
      </c>
      <c r="I211" s="9">
        <v>2.117</v>
      </c>
      <c r="K211" s="9"/>
      <c r="L211" s="9"/>
      <c r="M211" s="9"/>
      <c r="N211" s="9">
        <v>2.0004000000000004</v>
      </c>
      <c r="AU211" s="9"/>
      <c r="AV211" s="9"/>
      <c r="AW211" s="9"/>
      <c r="AX211" s="9">
        <v>2.3029999999999999</v>
      </c>
      <c r="AY211" s="9"/>
      <c r="AZ211" s="9">
        <v>2.5830000000000002</v>
      </c>
      <c r="BA211" s="9">
        <v>2.0680000000000001</v>
      </c>
      <c r="BB211" s="9">
        <v>2.0329999999999999</v>
      </c>
      <c r="BC211" s="9">
        <v>1.9629999999999999</v>
      </c>
      <c r="BD211" s="9">
        <v>2.113</v>
      </c>
      <c r="BE211" s="9">
        <v>2.1930000000000001</v>
      </c>
      <c r="BF211" s="9"/>
      <c r="BG211" s="9"/>
      <c r="BI211" s="9"/>
      <c r="BJ211" s="9">
        <v>2.1280000000000006</v>
      </c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W211" s="9"/>
      <c r="BY211" s="9"/>
      <c r="BZ211" s="9"/>
    </row>
    <row r="212" spans="1:78" x14ac:dyDescent="0.25">
      <c r="A212" s="8">
        <v>35584</v>
      </c>
      <c r="B212" s="9">
        <v>2.1936000000000004</v>
      </c>
      <c r="C212" s="9"/>
      <c r="D212" s="9">
        <v>2.2486000000000006</v>
      </c>
      <c r="E212" s="9">
        <v>1.9836000000000005</v>
      </c>
      <c r="F212" s="9">
        <v>1.9436000000000004</v>
      </c>
      <c r="G212" s="9">
        <v>1.5786000000000004</v>
      </c>
      <c r="H212" s="9">
        <v>2.0186000000000006</v>
      </c>
      <c r="I212" s="9">
        <v>2.1561000000000003</v>
      </c>
      <c r="K212" s="9"/>
      <c r="L212" s="9"/>
      <c r="M212" s="9"/>
      <c r="N212" s="9">
        <v>2.0322000000000009</v>
      </c>
      <c r="AU212" s="9"/>
      <c r="AV212" s="9"/>
      <c r="AW212" s="9"/>
      <c r="AX212" s="9">
        <v>2.34</v>
      </c>
      <c r="AY212" s="9"/>
      <c r="AZ212" s="9">
        <v>2.6150000000000002</v>
      </c>
      <c r="BA212" s="9">
        <v>2.1</v>
      </c>
      <c r="BB212" s="9">
        <v>2.0699999999999998</v>
      </c>
      <c r="BC212" s="9">
        <v>2</v>
      </c>
      <c r="BD212" s="9">
        <v>2.1549999999999998</v>
      </c>
      <c r="BE212" s="9">
        <v>2.23</v>
      </c>
      <c r="BF212" s="9"/>
      <c r="BG212" s="9"/>
      <c r="BI212" s="9"/>
      <c r="BJ212" s="9">
        <v>2.1210000000000004</v>
      </c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W212" s="9"/>
      <c r="BY212" s="9"/>
      <c r="BZ212" s="9"/>
    </row>
    <row r="213" spans="1:78" x14ac:dyDescent="0.25">
      <c r="A213" s="8">
        <v>35585</v>
      </c>
      <c r="B213" s="9">
        <v>2.2052000000000005</v>
      </c>
      <c r="C213" s="9"/>
      <c r="D213" s="9">
        <v>2.2602000000000007</v>
      </c>
      <c r="E213" s="9">
        <v>1.9952000000000005</v>
      </c>
      <c r="F213" s="9">
        <v>1.9652000000000005</v>
      </c>
      <c r="G213" s="9">
        <v>1.5952000000000004</v>
      </c>
      <c r="H213" s="9">
        <v>2.0352000000000006</v>
      </c>
      <c r="I213" s="9">
        <v>2.1702000000000004</v>
      </c>
      <c r="K213" s="9"/>
      <c r="L213" s="9"/>
      <c r="M213" s="9"/>
      <c r="N213" s="9">
        <v>2.0560000000000005</v>
      </c>
      <c r="AU213" s="9"/>
      <c r="AV213" s="9"/>
      <c r="AW213" s="9"/>
      <c r="AX213" s="9">
        <v>2.3470000000000004</v>
      </c>
      <c r="AY213" s="9"/>
      <c r="AZ213" s="9">
        <v>2.6170000000000004</v>
      </c>
      <c r="BA213" s="9">
        <v>2.1070000000000002</v>
      </c>
      <c r="BB213" s="9">
        <v>2.0770000000000004</v>
      </c>
      <c r="BC213" s="9">
        <v>2.0070000000000006</v>
      </c>
      <c r="BD213" s="9">
        <v>2.1620000000000004</v>
      </c>
      <c r="BE213" s="9">
        <v>2.2345000000000006</v>
      </c>
      <c r="BF213" s="9"/>
      <c r="BG213" s="9"/>
      <c r="BI213" s="9"/>
      <c r="BJ213" s="9">
        <v>2.1340000000000003</v>
      </c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W213" s="9"/>
      <c r="BY213" s="9"/>
      <c r="BZ213" s="9"/>
    </row>
    <row r="214" spans="1:78" x14ac:dyDescent="0.25">
      <c r="A214" s="8">
        <v>35586</v>
      </c>
      <c r="B214" s="9">
        <v>2.2190000057220458</v>
      </c>
      <c r="C214" s="9"/>
      <c r="D214" s="9">
        <v>2.274000005722046</v>
      </c>
      <c r="E214" s="9">
        <v>2.0090000057220458</v>
      </c>
      <c r="F214" s="9">
        <v>1.9790000057220458</v>
      </c>
      <c r="G214" s="9">
        <v>1.6090000057220457</v>
      </c>
      <c r="H214" s="9">
        <v>2.0490000057220459</v>
      </c>
      <c r="I214" s="9">
        <v>2.1840000057220457</v>
      </c>
      <c r="K214" s="9"/>
      <c r="L214" s="9"/>
      <c r="M214" s="9"/>
      <c r="N214" s="9">
        <v>2.0698000057220458</v>
      </c>
      <c r="AU214" s="9"/>
      <c r="AV214" s="9"/>
      <c r="AW214" s="9"/>
      <c r="AX214" s="9">
        <v>2.3670000076293944</v>
      </c>
      <c r="AY214" s="9"/>
      <c r="AZ214" s="9">
        <v>2.6370000076293945</v>
      </c>
      <c r="BA214" s="9">
        <v>2.1270000076293947</v>
      </c>
      <c r="BB214" s="9">
        <v>2.0970000076293944</v>
      </c>
      <c r="BC214" s="9">
        <v>2.0270000076293946</v>
      </c>
      <c r="BD214" s="9">
        <v>2.1820000076293944</v>
      </c>
      <c r="BE214" s="9">
        <v>2.2545000076293946</v>
      </c>
      <c r="BF214" s="9"/>
      <c r="BG214" s="9"/>
      <c r="BI214" s="9"/>
      <c r="BJ214" s="9">
        <v>2.1540000076293944</v>
      </c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W214" s="9"/>
      <c r="BY214" s="9"/>
      <c r="BZ214" s="9"/>
    </row>
    <row r="215" spans="1:78" x14ac:dyDescent="0.25">
      <c r="A215" s="8">
        <v>35587</v>
      </c>
      <c r="B215" s="9">
        <v>2.1856000423431396</v>
      </c>
      <c r="C215" s="9"/>
      <c r="D215" s="9">
        <v>2.2406000423431398</v>
      </c>
      <c r="E215" s="9">
        <v>1.9656000423431397</v>
      </c>
      <c r="F215" s="9">
        <v>1.9306000423431398</v>
      </c>
      <c r="G215" s="9">
        <v>1.5756000423431396</v>
      </c>
      <c r="H215" s="9">
        <v>2.0081000423431394</v>
      </c>
      <c r="I215" s="9">
        <v>2.1481000423431396</v>
      </c>
      <c r="K215" s="9"/>
      <c r="L215" s="9"/>
      <c r="M215" s="9"/>
      <c r="N215" s="9">
        <v>2.0362000465393066</v>
      </c>
      <c r="AU215" s="9"/>
      <c r="AV215" s="9"/>
      <c r="AW215" s="9"/>
      <c r="AX215" s="9">
        <v>2.3550000190734863</v>
      </c>
      <c r="AY215" s="9"/>
      <c r="AZ215" s="9">
        <v>2.6300000190734862</v>
      </c>
      <c r="BA215" s="9">
        <v>2.1150000190734861</v>
      </c>
      <c r="BB215" s="9">
        <v>2.0850000190734863</v>
      </c>
      <c r="BC215" s="9">
        <v>2.0250000190734863</v>
      </c>
      <c r="BD215" s="9">
        <v>2.1700000190734863</v>
      </c>
      <c r="BE215" s="9">
        <v>2.2450000190734865</v>
      </c>
      <c r="BF215" s="9"/>
      <c r="BG215" s="9"/>
      <c r="BI215" s="9"/>
      <c r="BJ215" s="9">
        <v>2.1384000062942503</v>
      </c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W215" s="9"/>
      <c r="BY215" s="9"/>
      <c r="BZ215" s="9"/>
    </row>
    <row r="216" spans="1:78" x14ac:dyDescent="0.25">
      <c r="A216" s="8">
        <v>35590</v>
      </c>
      <c r="B216" s="9">
        <v>2.1749999999999998</v>
      </c>
      <c r="C216" s="9"/>
      <c r="D216" s="9">
        <v>2.23</v>
      </c>
      <c r="E216" s="9">
        <v>1.9575</v>
      </c>
      <c r="F216" s="9">
        <v>1.9225000000000001</v>
      </c>
      <c r="G216" s="9">
        <v>1.5649999999999999</v>
      </c>
      <c r="H216" s="9">
        <v>2</v>
      </c>
      <c r="I216" s="9">
        <v>2.1375000000000002</v>
      </c>
      <c r="K216" s="9"/>
      <c r="L216" s="9"/>
      <c r="M216" s="9"/>
      <c r="N216" s="9">
        <v>2.0190000295639039</v>
      </c>
      <c r="AU216" s="9"/>
      <c r="AV216" s="9"/>
      <c r="AW216" s="9"/>
      <c r="AX216" s="9">
        <v>2.3436000347137451</v>
      </c>
      <c r="AY216" s="9"/>
      <c r="AZ216" s="9">
        <v>2.618600034713745</v>
      </c>
      <c r="BA216" s="9">
        <v>2.1036000347137449</v>
      </c>
      <c r="BB216" s="9">
        <v>2.0736000347137451</v>
      </c>
      <c r="BC216" s="9">
        <v>2.0036000347137453</v>
      </c>
      <c r="BD216" s="9">
        <v>2.163600034713745</v>
      </c>
      <c r="BE216" s="9">
        <v>2.2336000347137452</v>
      </c>
      <c r="BF216" s="9"/>
      <c r="BG216" s="9"/>
      <c r="BI216" s="9"/>
      <c r="BJ216" s="9">
        <v>2.1279999732971193</v>
      </c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W216" s="9"/>
      <c r="BY216" s="9"/>
      <c r="BZ216" s="9"/>
    </row>
    <row r="217" spans="1:78" x14ac:dyDescent="0.25">
      <c r="A217" s="8">
        <v>35591</v>
      </c>
      <c r="B217" s="9">
        <v>2.1333999633789063</v>
      </c>
      <c r="C217" s="9"/>
      <c r="D217" s="9">
        <v>2.1883999633789064</v>
      </c>
      <c r="E217" s="9">
        <v>1.9233999633789063</v>
      </c>
      <c r="F217" s="9">
        <v>1.8933999633789063</v>
      </c>
      <c r="G217" s="9">
        <v>1.5833999633789062</v>
      </c>
      <c r="H217" s="9">
        <v>1.9583999633789062</v>
      </c>
      <c r="I217" s="9">
        <v>2.0958999633789062</v>
      </c>
      <c r="K217" s="9"/>
      <c r="L217" s="9"/>
      <c r="M217" s="9"/>
      <c r="N217" s="9">
        <v>1.9847999334335329</v>
      </c>
      <c r="O217" s="9"/>
      <c r="P217" s="9"/>
      <c r="Q217" s="9"/>
      <c r="R217" s="9">
        <v>2.1728888750076294</v>
      </c>
      <c r="S217" s="9"/>
      <c r="T217" s="9">
        <v>2.2353888750076294</v>
      </c>
      <c r="U217" s="9">
        <v>1.9428888750076294</v>
      </c>
      <c r="V217" s="9">
        <v>1.9228888750076294</v>
      </c>
      <c r="W217" s="9">
        <v>1.6728888750076294</v>
      </c>
      <c r="X217" s="9">
        <v>1.9803888750076295</v>
      </c>
      <c r="Y217" s="9">
        <v>2.1328888750076294</v>
      </c>
      <c r="Z217" s="9"/>
      <c r="AA217" s="9"/>
      <c r="AC217" s="9"/>
      <c r="AD217" s="9">
        <v>1.9928888750076295</v>
      </c>
      <c r="AU217" s="9"/>
      <c r="AV217" s="9"/>
      <c r="AW217" s="9"/>
      <c r="AX217" s="9">
        <v>2.3119999408721923</v>
      </c>
      <c r="AY217" s="9"/>
      <c r="AZ217" s="9">
        <v>2.5869999408721922</v>
      </c>
      <c r="BA217" s="9">
        <v>2.0719999408721925</v>
      </c>
      <c r="BB217" s="9">
        <v>2.0469999408721922</v>
      </c>
      <c r="BC217" s="9">
        <v>1.9869999408721923</v>
      </c>
      <c r="BD217" s="9">
        <v>2.1319999408721921</v>
      </c>
      <c r="BE217" s="9">
        <v>2.2019999408721924</v>
      </c>
      <c r="BF217" s="9"/>
      <c r="BG217" s="9"/>
      <c r="BI217" s="9"/>
      <c r="BJ217" s="9">
        <v>2.1104000043869018</v>
      </c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W217" s="9"/>
      <c r="BY217" s="9"/>
      <c r="BZ217" s="9"/>
    </row>
    <row r="218" spans="1:78" x14ac:dyDescent="0.25">
      <c r="A218" s="8">
        <v>35592</v>
      </c>
      <c r="B218" s="9">
        <v>2.1345999717712401</v>
      </c>
      <c r="C218" s="9"/>
      <c r="D218" s="9">
        <v>2.17959997177124</v>
      </c>
      <c r="E218" s="9">
        <v>1.9245999717712401</v>
      </c>
      <c r="F218" s="9">
        <v>1.8920999717712401</v>
      </c>
      <c r="G218" s="9">
        <v>1.5745999717712402</v>
      </c>
      <c r="H218" s="9">
        <v>1.9620999717712402</v>
      </c>
      <c r="I218" s="9">
        <v>2.0995999717712399</v>
      </c>
      <c r="K218" s="9"/>
      <c r="L218" s="9"/>
      <c r="M218" s="9"/>
      <c r="N218" s="9">
        <v>1.9880000352859497</v>
      </c>
      <c r="O218" s="9"/>
      <c r="P218" s="9"/>
      <c r="Q218" s="9"/>
      <c r="R218" s="9">
        <v>2.0611428533281599</v>
      </c>
      <c r="S218" s="9"/>
      <c r="T218" s="9">
        <v>2.1236428533281599</v>
      </c>
      <c r="U218" s="9">
        <v>1.8361428533281599</v>
      </c>
      <c r="V218" s="9">
        <v>1.8261428533281601</v>
      </c>
      <c r="W218" s="9">
        <v>1.5711428533281599</v>
      </c>
      <c r="X218" s="9">
        <v>1.8761428533281599</v>
      </c>
      <c r="Y218" s="9">
        <v>2.0211428533281599</v>
      </c>
      <c r="Z218" s="9"/>
      <c r="AA218" s="9"/>
      <c r="AC218" s="9"/>
      <c r="AD218" s="9">
        <v>1.88114285332816</v>
      </c>
      <c r="AU218" s="9"/>
      <c r="AV218" s="9"/>
      <c r="AW218" s="9"/>
      <c r="AX218" s="9">
        <v>2.3138000011444091</v>
      </c>
      <c r="AY218" s="9"/>
      <c r="AZ218" s="9">
        <v>2.5838000011444091</v>
      </c>
      <c r="BA218" s="9">
        <v>2.0938000011444089</v>
      </c>
      <c r="BB218" s="9">
        <v>2.068800001144409</v>
      </c>
      <c r="BC218" s="9">
        <v>2.0288000011444089</v>
      </c>
      <c r="BD218" s="9">
        <v>2.1388000011444093</v>
      </c>
      <c r="BE218" s="9">
        <v>2.2113000011444091</v>
      </c>
      <c r="BF218" s="9"/>
      <c r="BG218" s="9"/>
      <c r="BI218" s="9"/>
      <c r="BJ218" s="9">
        <v>2.1280000019073486</v>
      </c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W218" s="9"/>
      <c r="BY218" s="9"/>
      <c r="BZ218" s="9"/>
    </row>
    <row r="219" spans="1:78" x14ac:dyDescent="0.25">
      <c r="A219" s="8">
        <v>35593</v>
      </c>
      <c r="B219" s="9">
        <v>2.1904000282287597</v>
      </c>
      <c r="C219" s="9"/>
      <c r="D219" s="9">
        <v>2.2354000282287596</v>
      </c>
      <c r="E219" s="9">
        <v>1.9704000282287597</v>
      </c>
      <c r="F219" s="9">
        <v>1.9354000282287598</v>
      </c>
      <c r="G219" s="9">
        <v>1.6504000282287596</v>
      </c>
      <c r="H219" s="9">
        <v>2.0179000282287598</v>
      </c>
      <c r="I219" s="9">
        <v>2.1554000282287595</v>
      </c>
      <c r="K219" s="9"/>
      <c r="L219" s="9"/>
      <c r="M219" s="9"/>
      <c r="N219" s="9">
        <v>2.0416000366210936</v>
      </c>
      <c r="O219" s="9"/>
      <c r="P219" s="9"/>
      <c r="Q219" s="9"/>
      <c r="R219" s="9">
        <v>2.0787143026079451</v>
      </c>
      <c r="S219" s="9"/>
      <c r="T219" s="9">
        <v>2.1487143026079449</v>
      </c>
      <c r="U219" s="9">
        <v>1.8487143026079451</v>
      </c>
      <c r="V219" s="9">
        <v>1.8437143026079452</v>
      </c>
      <c r="W219" s="9">
        <v>1.593714302607945</v>
      </c>
      <c r="X219" s="9">
        <v>1.896214302607945</v>
      </c>
      <c r="Y219" s="9">
        <v>2.0387143026079451</v>
      </c>
      <c r="Z219" s="9"/>
      <c r="AA219" s="9"/>
      <c r="AC219" s="9"/>
      <c r="AD219" s="9">
        <v>1.8987143026079452</v>
      </c>
      <c r="AU219" s="9"/>
      <c r="AV219" s="9"/>
      <c r="AW219" s="9"/>
      <c r="AX219" s="9">
        <v>2.3478000164031982</v>
      </c>
      <c r="AY219" s="9"/>
      <c r="AZ219" s="9">
        <v>2.6178000164031983</v>
      </c>
      <c r="BA219" s="9">
        <v>2.1228000164031982</v>
      </c>
      <c r="BB219" s="9">
        <v>2.0928000164031983</v>
      </c>
      <c r="BC219" s="9">
        <v>2.0578000164031982</v>
      </c>
      <c r="BD219" s="9">
        <v>2.170300016403198</v>
      </c>
      <c r="BE219" s="9">
        <v>2.2428000164031983</v>
      </c>
      <c r="BF219" s="9"/>
      <c r="BG219" s="9"/>
      <c r="BI219" s="9"/>
      <c r="BJ219" s="9">
        <v>2.1829999876022339</v>
      </c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W219" s="9"/>
      <c r="BY219" s="9"/>
      <c r="BZ219" s="9"/>
    </row>
    <row r="220" spans="1:78" x14ac:dyDescent="0.25">
      <c r="A220" s="8">
        <v>35594</v>
      </c>
      <c r="B220" s="9">
        <v>2.1828000545501709</v>
      </c>
      <c r="C220" s="9"/>
      <c r="D220" s="9">
        <v>2.2278000545501708</v>
      </c>
      <c r="E220" s="9">
        <v>1.9628000545501709</v>
      </c>
      <c r="F220" s="9">
        <v>1.9253000545501708</v>
      </c>
      <c r="G220" s="9">
        <v>1.6628000545501709</v>
      </c>
      <c r="H220" s="9">
        <v>2.0078000545501711</v>
      </c>
      <c r="I220" s="9">
        <v>2.1478000545501708</v>
      </c>
      <c r="K220" s="9"/>
      <c r="L220" s="9"/>
      <c r="M220" s="9"/>
      <c r="N220" s="9">
        <v>2.036999988555908</v>
      </c>
      <c r="O220" s="9"/>
      <c r="P220" s="9"/>
      <c r="Q220" s="9"/>
      <c r="R220" s="9">
        <v>2.0737142903464183</v>
      </c>
      <c r="S220" s="9"/>
      <c r="T220" s="9">
        <v>2.1437142903464181</v>
      </c>
      <c r="U220" s="9">
        <v>1.8437142903464183</v>
      </c>
      <c r="V220" s="9">
        <v>1.8387142903464184</v>
      </c>
      <c r="W220" s="9">
        <v>1.5887142903464182</v>
      </c>
      <c r="X220" s="9">
        <v>1.8912142903464182</v>
      </c>
      <c r="Y220" s="9">
        <v>2.0337142903464183</v>
      </c>
      <c r="Z220" s="9"/>
      <c r="AA220" s="9"/>
      <c r="AC220" s="9"/>
      <c r="AD220" s="9">
        <v>1.8937142903464184</v>
      </c>
      <c r="AU220" s="9"/>
      <c r="AV220" s="9"/>
      <c r="AW220" s="9"/>
      <c r="AX220" s="9">
        <v>2.342799997329712</v>
      </c>
      <c r="AY220" s="9"/>
      <c r="AZ220" s="9">
        <v>2.612799997329712</v>
      </c>
      <c r="BA220" s="9">
        <v>2.1177999973297119</v>
      </c>
      <c r="BB220" s="9">
        <v>2.0777999973297119</v>
      </c>
      <c r="BC220" s="9">
        <v>2.0327999973297119</v>
      </c>
      <c r="BD220" s="9">
        <v>2.1627999973297118</v>
      </c>
      <c r="BE220" s="9">
        <v>2.237799997329712</v>
      </c>
      <c r="BF220" s="9"/>
      <c r="BG220" s="9"/>
      <c r="BI220" s="9"/>
      <c r="BJ220" s="9">
        <v>2.1679999446868896</v>
      </c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W220" s="9"/>
      <c r="BY220" s="9"/>
      <c r="BZ220" s="9"/>
    </row>
    <row r="221" spans="1:78" x14ac:dyDescent="0.25">
      <c r="A221" s="8">
        <v>35597</v>
      </c>
      <c r="B221" s="9">
        <v>2.1675000786781311</v>
      </c>
      <c r="C221" s="9"/>
      <c r="D221" s="9">
        <v>2.212500078678131</v>
      </c>
      <c r="E221" s="9">
        <v>1.9475000786781311</v>
      </c>
      <c r="F221" s="9">
        <v>1.9125000786781312</v>
      </c>
      <c r="G221" s="9">
        <v>1.6275000786781311</v>
      </c>
      <c r="H221" s="9">
        <v>1.9925000786781311</v>
      </c>
      <c r="I221" s="9">
        <v>2.132500078678131</v>
      </c>
      <c r="K221" s="9"/>
      <c r="L221" s="9"/>
      <c r="M221" s="9"/>
      <c r="N221" s="9">
        <v>2.0037500071525574</v>
      </c>
      <c r="O221" s="9"/>
      <c r="P221" s="9"/>
      <c r="Q221" s="9"/>
      <c r="R221" s="9">
        <v>2.070999962942941</v>
      </c>
      <c r="S221" s="9"/>
      <c r="T221" s="9">
        <v>2.1409999629429408</v>
      </c>
      <c r="U221" s="9">
        <v>1.840999962942941</v>
      </c>
      <c r="V221" s="9">
        <v>1.8259999629429409</v>
      </c>
      <c r="W221" s="9">
        <v>1.590999962942941</v>
      </c>
      <c r="X221" s="9">
        <v>1.880999962942941</v>
      </c>
      <c r="Y221" s="9">
        <v>2.0309999629429409</v>
      </c>
      <c r="Z221" s="9"/>
      <c r="AA221" s="9"/>
      <c r="AC221" s="9"/>
      <c r="AD221" s="9">
        <v>1.890999962942941</v>
      </c>
      <c r="AU221" s="9"/>
      <c r="AV221" s="9"/>
      <c r="AW221" s="9"/>
      <c r="AX221" s="9">
        <v>2.3840000152587892</v>
      </c>
      <c r="AY221" s="9"/>
      <c r="AZ221" s="9">
        <v>2.6540000152587893</v>
      </c>
      <c r="BA221" s="9">
        <v>2.1590000152587892</v>
      </c>
      <c r="BB221" s="9">
        <v>2.1240000152587895</v>
      </c>
      <c r="BC221" s="9">
        <v>2.0890000152587893</v>
      </c>
      <c r="BD221" s="9">
        <v>2.2040000152587891</v>
      </c>
      <c r="BE221" s="9">
        <v>2.2815000152587892</v>
      </c>
      <c r="BF221" s="9"/>
      <c r="BG221" s="9"/>
      <c r="BI221" s="9"/>
      <c r="BJ221" s="9">
        <v>2.2020000076293949</v>
      </c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W221" s="9"/>
      <c r="BY221" s="9"/>
      <c r="BZ221" s="9"/>
    </row>
    <row r="222" spans="1:78" x14ac:dyDescent="0.25">
      <c r="A222" s="8">
        <v>35598</v>
      </c>
      <c r="B222" s="9">
        <v>2.1742500066757202</v>
      </c>
      <c r="C222" s="9"/>
      <c r="D222" s="9">
        <v>2.2192500066757201</v>
      </c>
      <c r="E222" s="9">
        <v>1.9592500066757201</v>
      </c>
      <c r="F222" s="9">
        <v>1.9192500066757203</v>
      </c>
      <c r="G222" s="9">
        <v>1.6642500066757202</v>
      </c>
      <c r="H222" s="9">
        <v>1.9992500066757202</v>
      </c>
      <c r="I222" s="9">
        <v>2.14175000667572</v>
      </c>
      <c r="K222" s="9"/>
      <c r="L222" s="9"/>
      <c r="M222" s="9"/>
      <c r="N222" s="9">
        <v>2.0049999761581421</v>
      </c>
      <c r="O222" s="9"/>
      <c r="P222" s="9"/>
      <c r="Q222" s="9"/>
      <c r="R222" s="9">
        <v>2.0764286177498952</v>
      </c>
      <c r="S222" s="9"/>
      <c r="T222" s="9">
        <v>2.146428617749895</v>
      </c>
      <c r="U222" s="9">
        <v>1.8564286177498952</v>
      </c>
      <c r="V222" s="9">
        <v>1.8364286177498952</v>
      </c>
      <c r="W222" s="9">
        <v>1.5964286177498952</v>
      </c>
      <c r="X222" s="9">
        <v>1.8889286177498952</v>
      </c>
      <c r="Y222" s="9">
        <v>2.0364286177498951</v>
      </c>
      <c r="Z222" s="9"/>
      <c r="AA222" s="9"/>
      <c r="AC222" s="9"/>
      <c r="AD222" s="9">
        <v>1.8964286177498952</v>
      </c>
      <c r="AU222" s="9"/>
      <c r="AV222" s="9"/>
      <c r="AW222" s="9"/>
      <c r="AX222" s="9">
        <v>2.3865999698638918</v>
      </c>
      <c r="AY222" s="9"/>
      <c r="AZ222" s="9">
        <v>2.6590999698638917</v>
      </c>
      <c r="BA222" s="9">
        <v>2.1665999698638916</v>
      </c>
      <c r="BB222" s="9">
        <v>2.126599969863892</v>
      </c>
      <c r="BC222" s="9">
        <v>2.086599969863892</v>
      </c>
      <c r="BD222" s="9">
        <v>2.2065999698638916</v>
      </c>
      <c r="BE222" s="9">
        <v>2.2840999698638917</v>
      </c>
      <c r="BF222" s="9"/>
      <c r="BG222" s="9"/>
      <c r="BI222" s="9"/>
      <c r="BJ222" s="9">
        <v>2.2069999313354494</v>
      </c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W222" s="9"/>
      <c r="BY222" s="9"/>
      <c r="BZ222" s="9"/>
    </row>
    <row r="223" spans="1:78" x14ac:dyDescent="0.25">
      <c r="A223" s="8">
        <v>35599</v>
      </c>
      <c r="B223" s="9">
        <v>2.2267499566078186</v>
      </c>
      <c r="C223" s="9"/>
      <c r="D223" s="9">
        <v>2.2717499566078185</v>
      </c>
      <c r="E223" s="9">
        <v>2.0242499566078185</v>
      </c>
      <c r="F223" s="9">
        <v>1.9767499566078186</v>
      </c>
      <c r="G223" s="9">
        <v>1.6817499566078185</v>
      </c>
      <c r="H223" s="9">
        <v>2.0517499566078188</v>
      </c>
      <c r="I223" s="9">
        <v>2.1917499566078185</v>
      </c>
      <c r="K223" s="9"/>
      <c r="L223" s="9"/>
      <c r="M223" s="9"/>
      <c r="N223" s="9">
        <v>2.0724999713897705</v>
      </c>
      <c r="O223" s="9"/>
      <c r="P223" s="9"/>
      <c r="Q223" s="9"/>
      <c r="R223" s="9">
        <v>2.0964285305568149</v>
      </c>
      <c r="S223" s="9"/>
      <c r="T223" s="9">
        <v>2.1664285305568147</v>
      </c>
      <c r="U223" s="9">
        <v>1.8814285305568148</v>
      </c>
      <c r="V223" s="9">
        <v>1.8564285305568149</v>
      </c>
      <c r="W223" s="9">
        <v>1.6064285305568149</v>
      </c>
      <c r="X223" s="9">
        <v>1.9089285305568149</v>
      </c>
      <c r="Y223" s="9">
        <v>2.0564285305568148</v>
      </c>
      <c r="Z223" s="9"/>
      <c r="AA223" s="9"/>
      <c r="AC223" s="9"/>
      <c r="AD223" s="9">
        <v>1.9164285305568149</v>
      </c>
      <c r="AU223" s="9"/>
      <c r="AV223" s="9"/>
      <c r="AW223" s="9"/>
      <c r="AX223" s="9">
        <v>2.4160000324249267</v>
      </c>
      <c r="AY223" s="9"/>
      <c r="AZ223" s="9">
        <v>2.6860000324249267</v>
      </c>
      <c r="BA223" s="9">
        <v>2.1935000324249265</v>
      </c>
      <c r="BB223" s="9">
        <v>2.1610000324249268</v>
      </c>
      <c r="BC223" s="9">
        <v>2.1235000324249267</v>
      </c>
      <c r="BD223" s="9">
        <v>2.2335000324249266</v>
      </c>
      <c r="BE223" s="9">
        <v>2.3160000324249266</v>
      </c>
      <c r="BF223" s="9"/>
      <c r="BG223" s="9"/>
      <c r="BI223" s="9"/>
      <c r="BJ223" s="9">
        <v>2.2560000514984129</v>
      </c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W223" s="9"/>
      <c r="BY223" s="9"/>
      <c r="BZ223" s="9"/>
    </row>
    <row r="224" spans="1:78" x14ac:dyDescent="0.25">
      <c r="A224" s="8">
        <v>35600</v>
      </c>
      <c r="B224" s="9">
        <v>2.23499995470047</v>
      </c>
      <c r="C224" s="9"/>
      <c r="D224" s="9">
        <v>2.2799999547004699</v>
      </c>
      <c r="E224" s="9">
        <v>1.9249999547004699</v>
      </c>
      <c r="F224" s="9">
        <v>1.99499995470047</v>
      </c>
      <c r="G224" s="9">
        <v>1.6649999547004699</v>
      </c>
      <c r="H224" s="9">
        <v>2.0599999547004701</v>
      </c>
      <c r="I224" s="9">
        <v>2.1999999547004698</v>
      </c>
      <c r="K224" s="9"/>
      <c r="L224" s="9"/>
      <c r="M224" s="9"/>
      <c r="N224" s="9">
        <v>2.0809999547004701</v>
      </c>
      <c r="O224" s="9"/>
      <c r="P224" s="9"/>
      <c r="Q224" s="9"/>
      <c r="R224" s="9">
        <v>2.0951428413391113</v>
      </c>
      <c r="S224" s="9"/>
      <c r="T224" s="9">
        <v>2.1651428413391112</v>
      </c>
      <c r="U224" s="9">
        <v>1.8751428413391114</v>
      </c>
      <c r="V224" s="9">
        <v>1.8451428413391113</v>
      </c>
      <c r="W224" s="9">
        <v>1.6051428413391113</v>
      </c>
      <c r="X224" s="9">
        <v>1.9076428413391113</v>
      </c>
      <c r="Y224" s="9">
        <v>2.0551428413391113</v>
      </c>
      <c r="Z224" s="9"/>
      <c r="AA224" s="9"/>
      <c r="AC224" s="9"/>
      <c r="AD224" s="9">
        <v>1.9151428413391114</v>
      </c>
      <c r="AU224" s="9"/>
      <c r="AV224" s="9"/>
      <c r="AW224" s="9"/>
      <c r="AX224" s="9">
        <v>2.4231999874114991</v>
      </c>
      <c r="AY224" s="9"/>
      <c r="AZ224" s="9">
        <v>2.6931999874114991</v>
      </c>
      <c r="BA224" s="9">
        <v>2.198199987411499</v>
      </c>
      <c r="BB224" s="9">
        <v>2.1681999874114992</v>
      </c>
      <c r="BC224" s="9">
        <v>2.1306999874114991</v>
      </c>
      <c r="BD224" s="9">
        <v>2.240699987411499</v>
      </c>
      <c r="BE224" s="9">
        <v>2.323199987411499</v>
      </c>
      <c r="BF224" s="9"/>
      <c r="BG224" s="9"/>
      <c r="BI224" s="9"/>
      <c r="BJ224" s="9">
        <v>2.2291999874114992</v>
      </c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W224" s="9"/>
      <c r="BY224" s="9"/>
      <c r="BZ224" s="9"/>
    </row>
    <row r="225" spans="1:78" x14ac:dyDescent="0.25">
      <c r="A225" s="8">
        <v>35601</v>
      </c>
      <c r="B225" s="9">
        <v>2.2417500615119934</v>
      </c>
      <c r="C225" s="9"/>
      <c r="D225" s="9">
        <v>2.2867500615119933</v>
      </c>
      <c r="E225" s="9">
        <v>2.0417500615119932</v>
      </c>
      <c r="F225" s="9">
        <v>1.9967500615119933</v>
      </c>
      <c r="G225" s="9">
        <v>1.6417500615119935</v>
      </c>
      <c r="H225" s="9">
        <v>2.0667500615119936</v>
      </c>
      <c r="I225" s="9">
        <v>2.2067500615119933</v>
      </c>
      <c r="K225" s="9"/>
      <c r="L225" s="9"/>
      <c r="M225" s="9"/>
      <c r="N225" s="9">
        <v>2.0862499284744263</v>
      </c>
      <c r="O225" s="9"/>
      <c r="P225" s="9"/>
      <c r="Q225" s="9"/>
      <c r="R225" s="9">
        <v>2.1007142407553538</v>
      </c>
      <c r="S225" s="9"/>
      <c r="T225" s="9">
        <v>2.1707142407553537</v>
      </c>
      <c r="U225" s="9">
        <v>1.8807142407553539</v>
      </c>
      <c r="V225" s="9">
        <v>1.8557142407553537</v>
      </c>
      <c r="W225" s="9">
        <v>1.605714240755354</v>
      </c>
      <c r="X225" s="9">
        <v>1.9132142407553538</v>
      </c>
      <c r="Y225" s="9">
        <v>2.0607142407553538</v>
      </c>
      <c r="Z225" s="9"/>
      <c r="AA225" s="9"/>
      <c r="AC225" s="9"/>
      <c r="AD225" s="9">
        <v>1.9207142407553539</v>
      </c>
      <c r="AU225" s="9"/>
      <c r="AV225" s="9"/>
      <c r="AW225" s="9"/>
      <c r="AX225" s="9">
        <v>2.4270000457763672</v>
      </c>
      <c r="AY225" s="9"/>
      <c r="AZ225" s="9">
        <v>2.6970000457763672</v>
      </c>
      <c r="BA225" s="9">
        <v>2.2020000457763671</v>
      </c>
      <c r="BB225" s="9">
        <v>2.1695000457763673</v>
      </c>
      <c r="BC225" s="9">
        <v>2.1320000457763673</v>
      </c>
      <c r="BD225" s="9">
        <v>2.247000045776367</v>
      </c>
      <c r="BE225" s="9">
        <v>2.3245000457763672</v>
      </c>
      <c r="BF225" s="9"/>
      <c r="BG225" s="9"/>
      <c r="BI225" s="9"/>
      <c r="BJ225" s="9">
        <v>2.250000009536743</v>
      </c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W225" s="9"/>
      <c r="BY225" s="9"/>
      <c r="BZ225" s="9"/>
    </row>
    <row r="226" spans="1:78" x14ac:dyDescent="0.25">
      <c r="A226" s="8">
        <v>35604</v>
      </c>
      <c r="B226" s="9">
        <v>2.2670000195503235</v>
      </c>
      <c r="C226" s="9"/>
      <c r="D226" s="9">
        <v>2.3120000195503234</v>
      </c>
      <c r="E226" s="9">
        <v>2.0570000195503235</v>
      </c>
      <c r="F226" s="9">
        <v>2.0170000195503235</v>
      </c>
      <c r="G226" s="9">
        <v>1.6270000195503236</v>
      </c>
      <c r="H226" s="9">
        <v>2.0920000195503237</v>
      </c>
      <c r="I226" s="9">
        <v>2.2320000195503233</v>
      </c>
      <c r="K226" s="9"/>
      <c r="L226" s="9"/>
      <c r="M226" s="9"/>
      <c r="N226" s="9">
        <v>2.1072499561309814</v>
      </c>
      <c r="O226" s="9"/>
      <c r="P226" s="9"/>
      <c r="Q226" s="9"/>
      <c r="R226" s="9">
        <v>2.1028571128845215</v>
      </c>
      <c r="S226" s="9"/>
      <c r="T226" s="9">
        <v>2.1728571128845213</v>
      </c>
      <c r="U226" s="9">
        <v>1.8828571128845215</v>
      </c>
      <c r="V226" s="9">
        <v>1.8578571128845214</v>
      </c>
      <c r="W226" s="9">
        <v>1.6128571128845215</v>
      </c>
      <c r="X226" s="9">
        <v>1.9153571128845215</v>
      </c>
      <c r="Y226" s="9">
        <v>2.0628571128845214</v>
      </c>
      <c r="Z226" s="9"/>
      <c r="AA226" s="9"/>
      <c r="AC226" s="9"/>
      <c r="AD226" s="9">
        <v>1.9228571128845215</v>
      </c>
      <c r="AU226" s="9"/>
      <c r="AV226" s="9"/>
      <c r="AW226" s="9"/>
      <c r="AX226" s="9">
        <v>2.4296000003814697</v>
      </c>
      <c r="AY226" s="9"/>
      <c r="AZ226" s="9">
        <v>2.6996000003814697</v>
      </c>
      <c r="BA226" s="9">
        <v>2.2046000003814696</v>
      </c>
      <c r="BB226" s="9">
        <v>2.1696000003814699</v>
      </c>
      <c r="BC226" s="9">
        <v>2.1346000003814698</v>
      </c>
      <c r="BD226" s="9">
        <v>2.2496000003814696</v>
      </c>
      <c r="BE226" s="9">
        <v>2.3271000003814697</v>
      </c>
      <c r="BF226" s="9"/>
      <c r="BG226" s="9"/>
      <c r="BI226" s="9"/>
      <c r="BJ226" s="9">
        <v>2.2599999999999998</v>
      </c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W226" s="9"/>
      <c r="BY226" s="9"/>
      <c r="BZ226" s="9"/>
    </row>
    <row r="227" spans="1:78" x14ac:dyDescent="0.25">
      <c r="A227" s="8">
        <v>35605</v>
      </c>
      <c r="B227" s="9">
        <v>2.218250036239624</v>
      </c>
      <c r="C227" s="9"/>
      <c r="D227" s="9">
        <v>2.2582500362396241</v>
      </c>
      <c r="E227" s="9">
        <v>2.0082500362396241</v>
      </c>
      <c r="F227" s="9">
        <v>1.970750036239624</v>
      </c>
      <c r="G227" s="9">
        <v>1.5682500362396239</v>
      </c>
      <c r="H227" s="9">
        <v>2.0407500362396238</v>
      </c>
      <c r="I227" s="9">
        <v>2.1832500362396239</v>
      </c>
      <c r="K227" s="9"/>
      <c r="L227" s="9"/>
      <c r="M227" s="9"/>
      <c r="N227" s="9">
        <v>2.0732499766349792</v>
      </c>
      <c r="O227" s="9"/>
      <c r="P227" s="9"/>
      <c r="Q227" s="9"/>
      <c r="R227" s="9">
        <v>2.0899999822889055</v>
      </c>
      <c r="S227" s="9"/>
      <c r="T227" s="9">
        <v>2.1524999822889055</v>
      </c>
      <c r="U227" s="9">
        <v>1.8724999822889055</v>
      </c>
      <c r="V227" s="9">
        <v>1.8399999822889055</v>
      </c>
      <c r="W227" s="9">
        <v>1.6049999822889054</v>
      </c>
      <c r="X227" s="9">
        <v>1.9049999822889054</v>
      </c>
      <c r="Y227" s="9">
        <v>2.0499999822889055</v>
      </c>
      <c r="Z227" s="9"/>
      <c r="AA227" s="9"/>
      <c r="AC227" s="9"/>
      <c r="AD227" s="9">
        <v>1.9099999822889056</v>
      </c>
      <c r="AU227" s="9"/>
      <c r="AV227" s="9"/>
      <c r="AW227" s="9"/>
      <c r="AX227" s="9">
        <v>2.4079999923706055</v>
      </c>
      <c r="AY227" s="9"/>
      <c r="AZ227" s="9">
        <v>2.6779999923706055</v>
      </c>
      <c r="BA227" s="9">
        <v>2.1854999923706053</v>
      </c>
      <c r="BB227" s="9">
        <v>2.1479999923706057</v>
      </c>
      <c r="BC227" s="9">
        <v>2.0979999923706054</v>
      </c>
      <c r="BD227" s="9">
        <v>2.2279999923706053</v>
      </c>
      <c r="BE227" s="9">
        <v>2.3079999923706054</v>
      </c>
      <c r="BF227" s="9"/>
      <c r="BG227" s="9"/>
      <c r="BI227" s="9"/>
      <c r="BJ227" s="9">
        <v>2.2339999771118162</v>
      </c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W227" s="9"/>
      <c r="BY227" s="9"/>
      <c r="BZ227" s="9"/>
    </row>
    <row r="228" spans="1:78" x14ac:dyDescent="0.25">
      <c r="A228" s="8">
        <v>35606</v>
      </c>
      <c r="B228" s="9">
        <v>2.125999927520752</v>
      </c>
      <c r="C228" s="9"/>
      <c r="D228" s="9">
        <v>2.165999927520752</v>
      </c>
      <c r="E228" s="9">
        <v>1.9209999275207519</v>
      </c>
      <c r="F228" s="9">
        <v>1.875999927520752</v>
      </c>
      <c r="G228" s="9">
        <v>1.5659999275207521</v>
      </c>
      <c r="H228" s="9">
        <v>1.955999927520752</v>
      </c>
      <c r="I228" s="9">
        <v>2.0859999275207519</v>
      </c>
      <c r="K228" s="9"/>
      <c r="L228" s="9"/>
      <c r="M228" s="9"/>
      <c r="N228" s="9">
        <v>2.0050000349680581</v>
      </c>
      <c r="O228" s="9"/>
      <c r="P228" s="9"/>
      <c r="Q228" s="9"/>
      <c r="R228" s="9">
        <v>2.0708571161542619</v>
      </c>
      <c r="S228" s="9"/>
      <c r="T228" s="9">
        <v>2.1333571161542619</v>
      </c>
      <c r="U228" s="9">
        <v>1.8533571161542619</v>
      </c>
      <c r="V228" s="9">
        <v>1.8208571161542619</v>
      </c>
      <c r="W228" s="9">
        <v>1.5808571161542619</v>
      </c>
      <c r="X228" s="9">
        <v>1.8858571161542619</v>
      </c>
      <c r="Y228" s="9">
        <v>2.0308571161542619</v>
      </c>
      <c r="Z228" s="9"/>
      <c r="AA228" s="9"/>
      <c r="AC228" s="9"/>
      <c r="AD228" s="9">
        <v>1.890857116154262</v>
      </c>
      <c r="AU228" s="9"/>
      <c r="AV228" s="9"/>
      <c r="AW228" s="9"/>
      <c r="AX228" s="9">
        <v>2.3420000076293945</v>
      </c>
      <c r="AY228" s="9"/>
      <c r="AZ228" s="9">
        <v>2.6120000076293945</v>
      </c>
      <c r="BA228" s="9">
        <v>2.1195000076293944</v>
      </c>
      <c r="BB228" s="9">
        <v>2.0820000076293947</v>
      </c>
      <c r="BC228" s="9">
        <v>2.0420000076293947</v>
      </c>
      <c r="BD228" s="9">
        <v>2.1620000076293944</v>
      </c>
      <c r="BE228" s="9">
        <v>2.2420000076293944</v>
      </c>
      <c r="BF228" s="9"/>
      <c r="BG228" s="9"/>
      <c r="BI228" s="9"/>
      <c r="BJ228" s="9">
        <v>2.1799999332427982</v>
      </c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W228" s="9"/>
      <c r="BY228" s="9"/>
      <c r="BZ228" s="9"/>
    </row>
    <row r="229" spans="1:78" x14ac:dyDescent="0.25">
      <c r="A229" s="8">
        <v>35607</v>
      </c>
      <c r="B229" s="9">
        <v>2.1430000464121499</v>
      </c>
      <c r="C229" s="9"/>
      <c r="D229" s="9">
        <v>2.18300004641215</v>
      </c>
      <c r="E229" s="9">
        <v>1.9360000464121498</v>
      </c>
      <c r="F229" s="9">
        <v>1.8955000464121499</v>
      </c>
      <c r="G229" s="9">
        <v>1.55800004641215</v>
      </c>
      <c r="H229" s="9">
        <v>1.97300004641215</v>
      </c>
      <c r="I229" s="9">
        <v>2.1030000464121499</v>
      </c>
      <c r="K229" s="9"/>
      <c r="L229" s="9"/>
      <c r="M229" s="9"/>
      <c r="N229" s="9">
        <v>1.9950000254313149</v>
      </c>
      <c r="O229" s="9"/>
      <c r="P229" s="9"/>
      <c r="Q229" s="9"/>
      <c r="R229" s="9">
        <v>2.0678571632930209</v>
      </c>
      <c r="S229" s="9"/>
      <c r="T229" s="9">
        <v>2.1228571632930211</v>
      </c>
      <c r="U229" s="9">
        <v>1.8528571632930209</v>
      </c>
      <c r="V229" s="9">
        <v>1.8228571632930208</v>
      </c>
      <c r="W229" s="9">
        <v>1.5778571632930209</v>
      </c>
      <c r="X229" s="9">
        <v>1.8828571632930209</v>
      </c>
      <c r="Y229" s="9">
        <v>2.0288571632930208</v>
      </c>
      <c r="Z229" s="9"/>
      <c r="AA229" s="9"/>
      <c r="AC229" s="9"/>
      <c r="AD229" s="9">
        <v>1.887857163293021</v>
      </c>
      <c r="AU229" s="9"/>
      <c r="AV229" s="9"/>
      <c r="AW229" s="9"/>
      <c r="AX229" s="9">
        <v>2.3556000232696532</v>
      </c>
      <c r="AY229" s="9"/>
      <c r="AZ229" s="9">
        <v>2.627600023269653</v>
      </c>
      <c r="BA229" s="9">
        <v>2.1306000232696531</v>
      </c>
      <c r="BB229" s="9">
        <v>2.0986000232696531</v>
      </c>
      <c r="BC229" s="9">
        <v>2.0556000232696534</v>
      </c>
      <c r="BD229" s="9">
        <v>2.1806000232696534</v>
      </c>
      <c r="BE229" s="9">
        <v>2.2546000232696533</v>
      </c>
      <c r="BF229" s="9"/>
      <c r="BG229" s="9"/>
      <c r="BI229" s="9"/>
      <c r="BJ229" s="9">
        <v>2.1860000228881837</v>
      </c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W229" s="9"/>
      <c r="BY229" s="9"/>
      <c r="BZ229" s="9"/>
    </row>
    <row r="230" spans="1:78" x14ac:dyDescent="0.25">
      <c r="A230" s="8">
        <v>35608</v>
      </c>
      <c r="B230" s="9">
        <v>2.1436665852864585</v>
      </c>
      <c r="C230" s="9"/>
      <c r="D230" s="9">
        <v>2.1836665852864585</v>
      </c>
      <c r="E230" s="9">
        <v>1.9336665852864585</v>
      </c>
      <c r="F230" s="9">
        <v>1.9011665852864585</v>
      </c>
      <c r="G230" s="9">
        <v>1.5436665852864586</v>
      </c>
      <c r="H230" s="9">
        <v>1.9736665852864586</v>
      </c>
      <c r="I230" s="9">
        <v>2.1061665852864584</v>
      </c>
      <c r="K230" s="9"/>
      <c r="L230" s="9"/>
      <c r="M230" s="9"/>
      <c r="N230" s="9">
        <v>2.0000000603993735</v>
      </c>
      <c r="O230" s="9"/>
      <c r="P230" s="9"/>
      <c r="Q230" s="9"/>
      <c r="R230" s="9">
        <v>2.0669999463217601</v>
      </c>
      <c r="S230" s="9"/>
      <c r="T230" s="9">
        <v>2.1219999463217603</v>
      </c>
      <c r="U230" s="9">
        <v>1.85199994632176</v>
      </c>
      <c r="V230" s="9">
        <v>1.82199994632176</v>
      </c>
      <c r="W230" s="9">
        <v>1.5769999463217601</v>
      </c>
      <c r="X230" s="9">
        <v>1.88199994632176</v>
      </c>
      <c r="Y230" s="9">
        <v>2.0279999463217599</v>
      </c>
      <c r="Z230" s="9"/>
      <c r="AA230" s="9"/>
      <c r="AC230" s="9"/>
      <c r="AD230" s="9">
        <v>1.8869999463217602</v>
      </c>
      <c r="AU230" s="9"/>
      <c r="AV230" s="9"/>
      <c r="AW230" s="9"/>
      <c r="AX230" s="9">
        <v>2.3549999713897707</v>
      </c>
      <c r="AY230" s="9"/>
      <c r="AZ230" s="9">
        <v>2.6269999713897709</v>
      </c>
      <c r="BA230" s="9">
        <v>2.1299999713897706</v>
      </c>
      <c r="BB230" s="9">
        <v>2.0924999713897705</v>
      </c>
      <c r="BC230" s="9">
        <v>2.0599999713897708</v>
      </c>
      <c r="BD230" s="9">
        <v>2.1799999713897709</v>
      </c>
      <c r="BE230" s="9">
        <v>2.2524999713897706</v>
      </c>
      <c r="BF230" s="9"/>
      <c r="BG230" s="9"/>
      <c r="BI230" s="9"/>
      <c r="BJ230" s="9">
        <v>2.1909999465942382</v>
      </c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W230" s="9"/>
      <c r="BY230" s="9"/>
      <c r="BZ230" s="9"/>
    </row>
    <row r="231" spans="1:78" x14ac:dyDescent="0.25">
      <c r="A231" s="8">
        <v>35611</v>
      </c>
      <c r="B231" s="9">
        <v>2.1166666348775229</v>
      </c>
      <c r="C231" s="9"/>
      <c r="D231" s="9">
        <v>2.1616666348775229</v>
      </c>
      <c r="E231" s="9">
        <v>1.916666634877523</v>
      </c>
      <c r="F231" s="9">
        <v>1.8766666348775229</v>
      </c>
      <c r="G231" s="9">
        <v>1.521666634877523</v>
      </c>
      <c r="H231" s="9">
        <v>1.946666634877523</v>
      </c>
      <c r="I231" s="9">
        <v>2.0816666348775228</v>
      </c>
      <c r="K231" s="9"/>
      <c r="L231" s="9"/>
      <c r="M231" s="9"/>
      <c r="N231" s="9">
        <v>1.9616666444142659</v>
      </c>
      <c r="O231" s="9"/>
      <c r="P231" s="9"/>
      <c r="Q231" s="9"/>
      <c r="R231" s="9">
        <v>2.0560000283377513</v>
      </c>
      <c r="S231" s="9"/>
      <c r="T231" s="9">
        <v>2.1110000283377515</v>
      </c>
      <c r="U231" s="9">
        <v>1.8410000283377512</v>
      </c>
      <c r="V231" s="9">
        <v>1.8110000283377512</v>
      </c>
      <c r="W231" s="9">
        <v>1.5660000283377513</v>
      </c>
      <c r="X231" s="9">
        <v>1.8710000283377513</v>
      </c>
      <c r="Y231" s="9">
        <v>2.0170000283377512</v>
      </c>
      <c r="Z231" s="9"/>
      <c r="AA231" s="9"/>
      <c r="AC231" s="9"/>
      <c r="AD231" s="9">
        <v>1.8760000283377514</v>
      </c>
      <c r="AU231" s="9"/>
      <c r="AV231" s="9"/>
      <c r="AW231" s="9"/>
      <c r="AX231" s="9">
        <v>2.334999990463257</v>
      </c>
      <c r="AY231" s="9"/>
      <c r="AZ231" s="9">
        <v>2.6069999904632573</v>
      </c>
      <c r="BA231" s="9">
        <v>2.1099999904632569</v>
      </c>
      <c r="BB231" s="9">
        <v>2.084999990463257</v>
      </c>
      <c r="BC231" s="9">
        <v>2.0349999904632572</v>
      </c>
      <c r="BD231" s="9">
        <v>2.1599999904632572</v>
      </c>
      <c r="BE231" s="9">
        <v>2.232499990463257</v>
      </c>
      <c r="BF231" s="9"/>
      <c r="BG231" s="9"/>
      <c r="BI231" s="9"/>
      <c r="BJ231" s="9">
        <v>2.1650000667572025</v>
      </c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W231" s="9"/>
      <c r="BY231" s="9"/>
      <c r="BZ231" s="9"/>
    </row>
    <row r="232" spans="1:78" x14ac:dyDescent="0.25">
      <c r="A232" s="8">
        <v>35612</v>
      </c>
      <c r="B232" s="9">
        <v>2.07533327738444</v>
      </c>
      <c r="C232" s="9"/>
      <c r="D232" s="9">
        <v>2.1203332773844399</v>
      </c>
      <c r="E232" s="9">
        <v>1.8728332773844398</v>
      </c>
      <c r="F232" s="9">
        <v>1.8278332773844399</v>
      </c>
      <c r="G232" s="9">
        <v>1.4253332773844398</v>
      </c>
      <c r="H232" s="9">
        <v>1.90533327738444</v>
      </c>
      <c r="I232" s="9">
        <v>2.0428332773844398</v>
      </c>
      <c r="K232" s="9"/>
      <c r="L232" s="9"/>
      <c r="M232" s="9"/>
      <c r="N232" s="9">
        <v>1.9300000476837158</v>
      </c>
      <c r="O232" s="9"/>
      <c r="P232" s="9"/>
      <c r="Q232" s="9"/>
      <c r="R232" s="9">
        <v>2.0400000299726213</v>
      </c>
      <c r="S232" s="9"/>
      <c r="T232" s="9">
        <v>2.1000000299726214</v>
      </c>
      <c r="U232" s="9">
        <v>1.8250000299726212</v>
      </c>
      <c r="V232" s="9">
        <v>1.7950000299726212</v>
      </c>
      <c r="W232" s="9">
        <v>1.5500000299726213</v>
      </c>
      <c r="X232" s="9">
        <v>1.8525000299726213</v>
      </c>
      <c r="Y232" s="9">
        <v>2.0025000299726212</v>
      </c>
      <c r="Z232" s="9"/>
      <c r="AA232" s="9"/>
      <c r="AC232" s="9"/>
      <c r="AD232" s="9">
        <v>1.8600000299726214</v>
      </c>
      <c r="AU232" s="9"/>
      <c r="AV232" s="9"/>
      <c r="AW232" s="9"/>
      <c r="AX232" s="9">
        <v>2.3029999732971191</v>
      </c>
      <c r="AY232" s="9"/>
      <c r="AZ232" s="9">
        <v>2.5679999732971193</v>
      </c>
      <c r="BA232" s="9">
        <v>2.0829999732971189</v>
      </c>
      <c r="BB232" s="9">
        <v>2.0529999732971191</v>
      </c>
      <c r="BC232" s="9">
        <v>2.0029999732971193</v>
      </c>
      <c r="BD232" s="9">
        <v>2.1254999732971189</v>
      </c>
      <c r="BE232" s="9">
        <v>2.2004999732971191</v>
      </c>
      <c r="BF232" s="9"/>
      <c r="BG232" s="9"/>
      <c r="BI232" s="9"/>
      <c r="BJ232" s="9">
        <v>2.121000061035156</v>
      </c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W232" s="9"/>
      <c r="BY232" s="9"/>
      <c r="BZ232" s="9"/>
    </row>
    <row r="233" spans="1:78" x14ac:dyDescent="0.25">
      <c r="A233" s="8">
        <v>35613</v>
      </c>
      <c r="B233" s="9">
        <v>2.1113332907358804</v>
      </c>
      <c r="C233" s="9"/>
      <c r="D233" s="9">
        <v>2.1563332907358803</v>
      </c>
      <c r="E233" s="9">
        <v>1.9088332907358803</v>
      </c>
      <c r="F233" s="9">
        <v>1.8688332907358804</v>
      </c>
      <c r="G233" s="9">
        <v>1.4613332907358803</v>
      </c>
      <c r="H233" s="9">
        <v>1.9413332907358805</v>
      </c>
      <c r="I233" s="9">
        <v>2.0788332907358802</v>
      </c>
      <c r="K233" s="9"/>
      <c r="L233" s="9"/>
      <c r="M233" s="9"/>
      <c r="N233" s="9">
        <v>1.9530000098546345</v>
      </c>
      <c r="O233" s="9"/>
      <c r="P233" s="9"/>
      <c r="Q233" s="9"/>
      <c r="R233" s="9">
        <v>2.0721429075513567</v>
      </c>
      <c r="S233" s="9"/>
      <c r="T233" s="9">
        <v>2.1321429075513567</v>
      </c>
      <c r="U233" s="9">
        <v>1.8571429075513566</v>
      </c>
      <c r="V233" s="9">
        <v>1.8271429075513566</v>
      </c>
      <c r="W233" s="9">
        <v>1.5821429075513567</v>
      </c>
      <c r="X233" s="9">
        <v>1.8846429075513567</v>
      </c>
      <c r="Y233" s="9">
        <v>2.0346429075513566</v>
      </c>
      <c r="Z233" s="9"/>
      <c r="AA233" s="9"/>
      <c r="AC233" s="9"/>
      <c r="AD233" s="9">
        <v>1.8921429075513567</v>
      </c>
      <c r="AU233" s="9"/>
      <c r="AV233" s="9"/>
      <c r="AW233" s="9"/>
      <c r="AX233" s="9">
        <v>2.334999990463257</v>
      </c>
      <c r="AY233" s="9"/>
      <c r="AZ233" s="9">
        <v>2.5999999904632571</v>
      </c>
      <c r="BA233" s="9">
        <v>2.1149999904632568</v>
      </c>
      <c r="BB233" s="9">
        <v>2.084999990463257</v>
      </c>
      <c r="BC233" s="9">
        <v>2.0349999904632572</v>
      </c>
      <c r="BD233" s="9">
        <v>2.1574999904632568</v>
      </c>
      <c r="BE233" s="9">
        <v>2.232499990463257</v>
      </c>
      <c r="BF233" s="9"/>
      <c r="BG233" s="9"/>
      <c r="BI233" s="9"/>
      <c r="BJ233" s="9">
        <v>2.1529999828338626</v>
      </c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W233" s="9"/>
      <c r="BY233" s="9"/>
      <c r="BZ233" s="9"/>
    </row>
    <row r="234" spans="1:78" x14ac:dyDescent="0.25">
      <c r="A234" s="8">
        <v>35614</v>
      </c>
      <c r="B234" s="9">
        <v>2.0833333333333335</v>
      </c>
      <c r="C234" s="9"/>
      <c r="D234" s="9">
        <v>2.1283333333333334</v>
      </c>
      <c r="E234" s="9">
        <v>1.8883333333333334</v>
      </c>
      <c r="F234" s="9">
        <v>1.8433333333333335</v>
      </c>
      <c r="G234" s="9">
        <v>1.4533333333333334</v>
      </c>
      <c r="H234" s="9">
        <v>1.9033333333333335</v>
      </c>
      <c r="I234" s="9">
        <v>2.0533333333333337</v>
      </c>
      <c r="K234" s="9"/>
      <c r="L234" s="9"/>
      <c r="M234" s="9"/>
      <c r="N234" s="9">
        <v>1.9373333660761516</v>
      </c>
      <c r="O234" s="9"/>
      <c r="P234" s="9"/>
      <c r="Q234" s="9"/>
      <c r="R234" s="9">
        <v>2.0551428454262868</v>
      </c>
      <c r="S234" s="9"/>
      <c r="T234" s="9">
        <v>2.1251428454262866</v>
      </c>
      <c r="U234" s="9">
        <v>1.8451428454262868</v>
      </c>
      <c r="V234" s="9">
        <v>1.8101428454262867</v>
      </c>
      <c r="W234" s="9">
        <v>1.5651428454262868</v>
      </c>
      <c r="X234" s="9">
        <v>1.8651428454262868</v>
      </c>
      <c r="Y234" s="9">
        <v>2.0151428454262867</v>
      </c>
      <c r="Z234" s="9"/>
      <c r="AA234" s="9"/>
      <c r="AC234" s="9"/>
      <c r="AD234" s="9">
        <v>1.8751428454262868</v>
      </c>
      <c r="AU234" s="9"/>
      <c r="AV234" s="9"/>
      <c r="AW234" s="9"/>
      <c r="AX234" s="9">
        <v>2.3151999950408935</v>
      </c>
      <c r="AY234" s="9"/>
      <c r="AZ234" s="9">
        <v>2.5801999950408936</v>
      </c>
      <c r="BA234" s="9">
        <v>2.0901999950408934</v>
      </c>
      <c r="BB234" s="9">
        <v>2.0651999950408935</v>
      </c>
      <c r="BC234" s="9">
        <v>2.0151999950408936</v>
      </c>
      <c r="BD234" s="9">
        <v>2.1376999950408937</v>
      </c>
      <c r="BE234" s="9">
        <v>2.2101999950408935</v>
      </c>
      <c r="BF234" s="9"/>
      <c r="BG234" s="9"/>
      <c r="BI234" s="9"/>
      <c r="BJ234" s="9">
        <v>2.1399999809265138</v>
      </c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W234" s="9"/>
      <c r="BY234" s="9"/>
      <c r="BZ234" s="9"/>
    </row>
    <row r="235" spans="1:78" x14ac:dyDescent="0.25">
      <c r="A235" s="8">
        <v>35618</v>
      </c>
      <c r="B235" s="9">
        <v>2.1263333161671958</v>
      </c>
      <c r="C235" s="9"/>
      <c r="D235" s="9">
        <v>2.1763333161671956</v>
      </c>
      <c r="E235" s="9">
        <v>1.9213333161671957</v>
      </c>
      <c r="F235" s="9">
        <v>1.8863333161671958</v>
      </c>
      <c r="G235" s="9">
        <v>1.5063333161671959</v>
      </c>
      <c r="H235" s="9">
        <v>1.9613333161671958</v>
      </c>
      <c r="I235" s="9">
        <v>2.096333316167196</v>
      </c>
      <c r="K235" s="9"/>
      <c r="L235" s="9"/>
      <c r="M235" s="9"/>
      <c r="N235" s="9">
        <v>1.9866667397816977</v>
      </c>
      <c r="O235" s="9"/>
      <c r="P235" s="9"/>
      <c r="Q235" s="9"/>
      <c r="R235" s="9">
        <v>2.0788572175162181</v>
      </c>
      <c r="S235" s="9"/>
      <c r="T235" s="9">
        <v>2.143857217516218</v>
      </c>
      <c r="U235" s="9">
        <v>1.8688572175162181</v>
      </c>
      <c r="V235" s="9">
        <v>1.833857217516218</v>
      </c>
      <c r="W235" s="9">
        <v>1.5888572175162181</v>
      </c>
      <c r="X235" s="9">
        <v>1.893857217516218</v>
      </c>
      <c r="Y235" s="9">
        <v>2.0388572175162181</v>
      </c>
      <c r="Z235" s="9"/>
      <c r="AA235" s="9"/>
      <c r="AC235" s="9"/>
      <c r="AD235" s="9">
        <v>1.8988572175162182</v>
      </c>
      <c r="AU235" s="9"/>
      <c r="AV235" s="9"/>
      <c r="AW235" s="9"/>
      <c r="AX235" s="9">
        <v>2.3470000267028808</v>
      </c>
      <c r="AY235" s="9"/>
      <c r="AZ235" s="9">
        <v>2.607000026702881</v>
      </c>
      <c r="BA235" s="9">
        <v>2.1240000267028809</v>
      </c>
      <c r="BB235" s="9">
        <v>2.0970000267028808</v>
      </c>
      <c r="BC235" s="9">
        <v>2.0370000267028807</v>
      </c>
      <c r="BD235" s="9">
        <v>2.169500026702881</v>
      </c>
      <c r="BE235" s="9">
        <v>2.2440000267028806</v>
      </c>
      <c r="BF235" s="9"/>
      <c r="BG235" s="9"/>
      <c r="BI235" s="9"/>
      <c r="BJ235" s="9">
        <v>2.189999933242798</v>
      </c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W235" s="9"/>
      <c r="BY235" s="9"/>
      <c r="BZ235" s="9"/>
    </row>
    <row r="236" spans="1:78" x14ac:dyDescent="0.25">
      <c r="A236" s="8">
        <v>35619</v>
      </c>
      <c r="B236" s="9">
        <v>2.115333398183187</v>
      </c>
      <c r="C236" s="9"/>
      <c r="D236" s="9">
        <v>2.1628333981831869</v>
      </c>
      <c r="E236" s="9">
        <v>1.9183333981831869</v>
      </c>
      <c r="F236" s="9">
        <v>1.887833398183187</v>
      </c>
      <c r="G236" s="9">
        <v>1.4953333981831871</v>
      </c>
      <c r="H236" s="9">
        <v>1.948333398183187</v>
      </c>
      <c r="I236" s="9">
        <v>2.0853333981831872</v>
      </c>
      <c r="K236" s="9"/>
      <c r="L236" s="9"/>
      <c r="M236" s="9"/>
      <c r="N236" s="9">
        <v>1.9710000117619833</v>
      </c>
      <c r="O236" s="9"/>
      <c r="P236" s="9"/>
      <c r="Q236" s="9"/>
      <c r="R236" s="9">
        <v>2.0725713797977994</v>
      </c>
      <c r="S236" s="9"/>
      <c r="T236" s="9">
        <v>2.1350713797977994</v>
      </c>
      <c r="U236" s="9">
        <v>1.8625713797977994</v>
      </c>
      <c r="V236" s="9">
        <v>1.8275713797977993</v>
      </c>
      <c r="W236" s="9">
        <v>1.5775713797977995</v>
      </c>
      <c r="X236" s="9">
        <v>1.8875713797977993</v>
      </c>
      <c r="Y236" s="9">
        <v>2.0325713797977993</v>
      </c>
      <c r="Z236" s="9"/>
      <c r="AA236" s="9"/>
      <c r="AC236" s="9"/>
      <c r="AD236" s="9">
        <v>1.8925713797977994</v>
      </c>
      <c r="AU236" s="9"/>
      <c r="AV236" s="9"/>
      <c r="AW236" s="9"/>
      <c r="AX236" s="9">
        <v>2.3375999450683596</v>
      </c>
      <c r="AY236" s="9"/>
      <c r="AZ236" s="9">
        <v>2.6075999450683596</v>
      </c>
      <c r="BA236" s="9">
        <v>2.1175999450683594</v>
      </c>
      <c r="BB236" s="9">
        <v>2.0875999450683596</v>
      </c>
      <c r="BC236" s="9">
        <v>2.0275999450683595</v>
      </c>
      <c r="BD236" s="9">
        <v>2.1600999450683593</v>
      </c>
      <c r="BE236" s="9">
        <v>2.2375999450683595</v>
      </c>
      <c r="BF236" s="9"/>
      <c r="BG236" s="9"/>
      <c r="BI236" s="9"/>
      <c r="BJ236" s="9">
        <v>2.1699999427795413</v>
      </c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W236" s="9"/>
      <c r="BY236" s="9"/>
      <c r="BZ236" s="9"/>
    </row>
    <row r="237" spans="1:78" x14ac:dyDescent="0.25">
      <c r="A237" s="8">
        <v>35620</v>
      </c>
      <c r="B237" s="9">
        <v>2.124333381652832</v>
      </c>
      <c r="C237" s="9"/>
      <c r="D237" s="9">
        <v>2.1768333816528322</v>
      </c>
      <c r="E237" s="9">
        <v>1.9343333816528321</v>
      </c>
      <c r="F237" s="9">
        <v>1.9043333816528321</v>
      </c>
      <c r="G237" s="9">
        <v>1.5443333816528322</v>
      </c>
      <c r="H237" s="9">
        <v>1.9618333816528319</v>
      </c>
      <c r="I237" s="9">
        <v>2.0943333816528322</v>
      </c>
      <c r="K237" s="9"/>
      <c r="L237" s="9"/>
      <c r="M237" s="9"/>
      <c r="N237" s="9">
        <v>1.9983333746592205</v>
      </c>
      <c r="O237" s="9"/>
      <c r="P237" s="9"/>
      <c r="Q237" s="9"/>
      <c r="R237" s="9">
        <v>2.076571430478777</v>
      </c>
      <c r="S237" s="9"/>
      <c r="T237" s="9">
        <v>2.139071430478777</v>
      </c>
      <c r="U237" s="9">
        <v>1.866571430478777</v>
      </c>
      <c r="V237" s="9">
        <v>1.8340714304787771</v>
      </c>
      <c r="W237" s="9">
        <v>1.5815714304787771</v>
      </c>
      <c r="X237" s="9">
        <v>1.891571430478777</v>
      </c>
      <c r="Y237" s="9">
        <v>2.036571430478777</v>
      </c>
      <c r="Z237" s="9"/>
      <c r="AA237" s="9"/>
      <c r="AC237" s="9"/>
      <c r="AD237" s="9">
        <v>1.8965714304787771</v>
      </c>
      <c r="AU237" s="9"/>
      <c r="AV237" s="9"/>
      <c r="AW237" s="9"/>
      <c r="AX237" s="9">
        <v>2.3414000034332276</v>
      </c>
      <c r="AY237" s="9"/>
      <c r="AZ237" s="9">
        <v>2.6114000034332276</v>
      </c>
      <c r="BA237" s="9">
        <v>2.1264000034332278</v>
      </c>
      <c r="BB237" s="9">
        <v>2.0914000034332276</v>
      </c>
      <c r="BC237" s="9">
        <v>2.0364000034332275</v>
      </c>
      <c r="BD237" s="9">
        <v>2.1639000034332279</v>
      </c>
      <c r="BE237" s="9">
        <v>2.2414000034332275</v>
      </c>
      <c r="BF237" s="9"/>
      <c r="BG237" s="9"/>
      <c r="BI237" s="9"/>
      <c r="BJ237" s="9">
        <v>2.1650000667572025</v>
      </c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W237" s="9"/>
      <c r="BY237" s="9"/>
      <c r="BZ237" s="9"/>
    </row>
    <row r="238" spans="1:78" x14ac:dyDescent="0.25">
      <c r="A238" s="8">
        <v>35621</v>
      </c>
      <c r="B238" s="9">
        <v>2.1060000260670981</v>
      </c>
      <c r="C238" s="9"/>
      <c r="D238" s="9">
        <v>2.153500026067098</v>
      </c>
      <c r="E238" s="9">
        <v>1.9160000260670982</v>
      </c>
      <c r="F238" s="9">
        <v>1.881000026067098</v>
      </c>
      <c r="G238" s="9">
        <v>1.5360000260670981</v>
      </c>
      <c r="H238" s="9">
        <v>1.9410000260670981</v>
      </c>
      <c r="I238" s="9">
        <v>2.0760000260670983</v>
      </c>
      <c r="K238" s="9"/>
      <c r="L238" s="9"/>
      <c r="M238" s="9"/>
      <c r="N238" s="9">
        <v>1.9613333352406819</v>
      </c>
      <c r="O238" s="9"/>
      <c r="P238" s="9"/>
      <c r="Q238" s="9"/>
      <c r="R238" s="9">
        <v>2.0741428307124545</v>
      </c>
      <c r="S238" s="9"/>
      <c r="T238" s="9">
        <v>2.1366428307124545</v>
      </c>
      <c r="U238" s="9">
        <v>1.8641428307124546</v>
      </c>
      <c r="V238" s="9">
        <v>1.8291428307124544</v>
      </c>
      <c r="W238" s="9">
        <v>1.5741428307124545</v>
      </c>
      <c r="X238" s="9">
        <v>1.8891428307124545</v>
      </c>
      <c r="Y238" s="9">
        <v>2.0341428307124545</v>
      </c>
      <c r="Z238" s="9"/>
      <c r="AA238" s="9"/>
      <c r="AC238" s="9"/>
      <c r="AD238" s="9">
        <v>1.8941428307124546</v>
      </c>
      <c r="AU238" s="9"/>
      <c r="AV238" s="9"/>
      <c r="AW238" s="9"/>
      <c r="AX238" s="9">
        <v>2.3315999984741209</v>
      </c>
      <c r="AY238" s="9"/>
      <c r="AZ238" s="9">
        <v>2.6015999984741209</v>
      </c>
      <c r="BA238" s="9">
        <v>2.1115999984741207</v>
      </c>
      <c r="BB238" s="9">
        <v>2.079099998474121</v>
      </c>
      <c r="BC238" s="9">
        <v>2.0315999984741211</v>
      </c>
      <c r="BD238" s="9">
        <v>2.1540999984741207</v>
      </c>
      <c r="BE238" s="9">
        <v>2.2315999984741208</v>
      </c>
      <c r="BF238" s="9"/>
      <c r="BG238" s="9"/>
      <c r="BI238" s="9"/>
      <c r="BJ238" s="9">
        <v>2.1550000286102291</v>
      </c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W238" s="9"/>
      <c r="BY238" s="9"/>
      <c r="BZ238" s="9"/>
    </row>
    <row r="239" spans="1:78" x14ac:dyDescent="0.25">
      <c r="A239" s="8">
        <v>35622</v>
      </c>
      <c r="B239" s="9">
        <v>2.1503333250681558</v>
      </c>
      <c r="C239" s="9"/>
      <c r="D239" s="9">
        <v>2.2053333250681559</v>
      </c>
      <c r="E239" s="9">
        <v>1.9578333250681559</v>
      </c>
      <c r="F239" s="9">
        <v>1.9203333250681558</v>
      </c>
      <c r="G239" s="9">
        <v>1.5753333250681558</v>
      </c>
      <c r="H239" s="9">
        <v>1.9853333250681557</v>
      </c>
      <c r="I239" s="9">
        <v>2.1228333250681559</v>
      </c>
      <c r="K239" s="9"/>
      <c r="L239" s="9"/>
      <c r="M239" s="9"/>
      <c r="N239" s="9">
        <v>2.0023333040873208</v>
      </c>
      <c r="O239" s="9"/>
      <c r="P239" s="9"/>
      <c r="Q239" s="9"/>
      <c r="R239" s="9">
        <v>2.0919999735695973</v>
      </c>
      <c r="S239" s="9"/>
      <c r="T239" s="9">
        <v>2.1544999735695973</v>
      </c>
      <c r="U239" s="9">
        <v>1.8819999735695974</v>
      </c>
      <c r="V239" s="9">
        <v>1.8494999735695974</v>
      </c>
      <c r="W239" s="9">
        <v>1.5919999735695973</v>
      </c>
      <c r="X239" s="9">
        <v>1.9069999735695973</v>
      </c>
      <c r="Y239" s="9">
        <v>2.0544999735695972</v>
      </c>
      <c r="Z239" s="9"/>
      <c r="AA239" s="9"/>
      <c r="AC239" s="9"/>
      <c r="AD239" s="9">
        <v>1.9119999735695974</v>
      </c>
      <c r="AU239" s="9"/>
      <c r="AV239" s="9"/>
      <c r="AW239" s="9"/>
      <c r="AX239" s="9">
        <v>2.3549999713897707</v>
      </c>
      <c r="AY239" s="9"/>
      <c r="AZ239" s="9">
        <v>2.6249999713897707</v>
      </c>
      <c r="BA239" s="9">
        <v>2.1399999713897708</v>
      </c>
      <c r="BB239" s="9">
        <v>2.0999999713897708</v>
      </c>
      <c r="BC239" s="9">
        <v>2.0549999713897709</v>
      </c>
      <c r="BD239" s="9">
        <v>2.1774999713897705</v>
      </c>
      <c r="BE239" s="9">
        <v>2.2549999713897706</v>
      </c>
      <c r="BF239" s="9"/>
      <c r="BG239" s="9"/>
      <c r="BI239" s="9"/>
      <c r="BJ239" s="9">
        <v>2.1850000476837161</v>
      </c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W239" s="9"/>
      <c r="BY239" s="9"/>
      <c r="BZ239" s="9"/>
    </row>
    <row r="240" spans="1:78" x14ac:dyDescent="0.25">
      <c r="A240" s="8">
        <v>35625</v>
      </c>
      <c r="B240" s="9">
        <v>2.1593333085378013</v>
      </c>
      <c r="C240" s="9"/>
      <c r="D240" s="9">
        <v>2.2168333085378014</v>
      </c>
      <c r="E240" s="9">
        <v>1.9718333085378013</v>
      </c>
      <c r="F240" s="9">
        <v>1.9293333085378013</v>
      </c>
      <c r="G240" s="9">
        <v>1.5693333085378012</v>
      </c>
      <c r="H240" s="9">
        <v>1.9993333085378013</v>
      </c>
      <c r="I240" s="9">
        <v>2.1318333085378014</v>
      </c>
      <c r="K240" s="9"/>
      <c r="L240" s="9"/>
      <c r="M240" s="9"/>
      <c r="N240" s="9">
        <v>2.0250000063578284</v>
      </c>
      <c r="O240" s="9"/>
      <c r="P240" s="9"/>
      <c r="Q240" s="9"/>
      <c r="R240" s="9">
        <v>2.0911428247179304</v>
      </c>
      <c r="S240" s="9"/>
      <c r="T240" s="9">
        <v>2.1536428247179304</v>
      </c>
      <c r="U240" s="9">
        <v>1.8686428247179305</v>
      </c>
      <c r="V240" s="9">
        <v>1.8386428247179305</v>
      </c>
      <c r="W240" s="9">
        <v>1.5761428247179305</v>
      </c>
      <c r="X240" s="9">
        <v>1.9061428247179304</v>
      </c>
      <c r="Y240" s="9">
        <v>2.0536428247179304</v>
      </c>
      <c r="Z240" s="9"/>
      <c r="AA240" s="9"/>
      <c r="AC240" s="9"/>
      <c r="AD240" s="9">
        <v>1.9111428247179305</v>
      </c>
      <c r="AU240" s="9"/>
      <c r="AV240" s="9"/>
      <c r="AW240" s="9"/>
      <c r="AX240" s="9">
        <v>2.3616000175476075</v>
      </c>
      <c r="AY240" s="9"/>
      <c r="AZ240" s="9">
        <v>2.6316000175476075</v>
      </c>
      <c r="BA240" s="9">
        <v>2.1391000175476074</v>
      </c>
      <c r="BB240" s="9">
        <v>2.1091000175476076</v>
      </c>
      <c r="BC240" s="9">
        <v>2.0591000175476077</v>
      </c>
      <c r="BD240" s="9">
        <v>2.1841000175476077</v>
      </c>
      <c r="BE240" s="9">
        <v>2.2616000175476074</v>
      </c>
      <c r="BF240" s="9"/>
      <c r="BG240" s="9"/>
      <c r="BI240" s="9"/>
      <c r="BJ240" s="9">
        <v>2.2009999370574951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W240" s="9"/>
      <c r="BY240" s="9"/>
      <c r="BZ240" s="9"/>
    </row>
    <row r="241" spans="1:78" x14ac:dyDescent="0.25">
      <c r="A241" s="8">
        <v>35626</v>
      </c>
      <c r="B241" s="9">
        <v>2.1640000343322754</v>
      </c>
      <c r="C241" s="9"/>
      <c r="D241" s="9">
        <v>2.2215000343322755</v>
      </c>
      <c r="E241" s="9">
        <v>1.9690000343322753</v>
      </c>
      <c r="F241" s="9">
        <v>1.9290000343322755</v>
      </c>
      <c r="G241" s="9">
        <v>1.5415000343322756</v>
      </c>
      <c r="H241" s="9">
        <v>2.0015000343322753</v>
      </c>
      <c r="I241" s="9">
        <v>2.1365000343322755</v>
      </c>
      <c r="K241" s="9"/>
      <c r="L241" s="9"/>
      <c r="M241" s="9"/>
      <c r="N241" s="9">
        <v>2.0366666221618654</v>
      </c>
      <c r="O241" s="9"/>
      <c r="P241" s="9"/>
      <c r="Q241" s="9"/>
      <c r="R241" s="9">
        <v>2.0884285313742503</v>
      </c>
      <c r="S241" s="9"/>
      <c r="T241" s="9">
        <v>2.1509285313742503</v>
      </c>
      <c r="U241" s="9">
        <v>1.8684285313742504</v>
      </c>
      <c r="V241" s="9">
        <v>1.8384285313742503</v>
      </c>
      <c r="W241" s="9">
        <v>1.5684285313742503</v>
      </c>
      <c r="X241" s="9">
        <v>1.9034285313742503</v>
      </c>
      <c r="Y241" s="9">
        <v>2.0509285313742502</v>
      </c>
      <c r="Z241" s="9"/>
      <c r="AA241" s="9"/>
      <c r="AC241" s="9"/>
      <c r="AD241" s="9">
        <v>1.9084285313742504</v>
      </c>
      <c r="AU241" s="9"/>
      <c r="AV241" s="9"/>
      <c r="AW241" s="9"/>
      <c r="AX241" s="9">
        <v>2.3614000320434569</v>
      </c>
      <c r="AY241" s="9"/>
      <c r="AZ241" s="9">
        <v>2.631400032043457</v>
      </c>
      <c r="BA241" s="9">
        <v>2.1364000320434569</v>
      </c>
      <c r="BB241" s="9">
        <v>2.1014000320434567</v>
      </c>
      <c r="BC241" s="9">
        <v>2.0514000320434569</v>
      </c>
      <c r="BD241" s="9">
        <v>2.1839000320434572</v>
      </c>
      <c r="BE241" s="9">
        <v>2.2614000320434569</v>
      </c>
      <c r="BF241" s="9"/>
      <c r="BG241" s="9"/>
      <c r="BI241" s="9"/>
      <c r="BJ241" s="9">
        <v>2.2009999752044678</v>
      </c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W241" s="9"/>
      <c r="BY241" s="9"/>
      <c r="BZ241" s="9"/>
    </row>
    <row r="242" spans="1:78" x14ac:dyDescent="0.25">
      <c r="A242" s="8">
        <v>35627</v>
      </c>
      <c r="B242" s="9">
        <v>2.1493333180745444</v>
      </c>
      <c r="C242" s="9"/>
      <c r="D242" s="9">
        <v>2.2043333180745446</v>
      </c>
      <c r="E242" s="9">
        <v>1.9593333180745445</v>
      </c>
      <c r="F242" s="9">
        <v>1.9143333180745445</v>
      </c>
      <c r="G242" s="9">
        <v>1.5093333180745445</v>
      </c>
      <c r="H242" s="9">
        <v>1.9893333180745445</v>
      </c>
      <c r="I242" s="9">
        <v>2.1218333180745446</v>
      </c>
      <c r="K242" s="9"/>
      <c r="L242" s="9"/>
      <c r="M242" s="9"/>
      <c r="N242" s="9">
        <v>2.0366666221618654</v>
      </c>
      <c r="O242" s="9"/>
      <c r="P242" s="9"/>
      <c r="Q242" s="9"/>
      <c r="R242" s="9">
        <v>2.0764285496303012</v>
      </c>
      <c r="S242" s="9"/>
      <c r="T242" s="9">
        <v>2.1389285496303012</v>
      </c>
      <c r="U242" s="9">
        <v>1.8564285496303012</v>
      </c>
      <c r="V242" s="9">
        <v>1.8239285496303013</v>
      </c>
      <c r="W242" s="9">
        <v>1.5564285496303012</v>
      </c>
      <c r="X242" s="9">
        <v>1.8914285496303012</v>
      </c>
      <c r="Y242" s="9">
        <v>2.0389285496303011</v>
      </c>
      <c r="Z242" s="9"/>
      <c r="AA242" s="9"/>
      <c r="AC242" s="9"/>
      <c r="AD242" s="9">
        <v>1.8964285496303013</v>
      </c>
      <c r="AU242" s="9"/>
      <c r="AV242" s="9"/>
      <c r="AW242" s="9"/>
      <c r="AX242" s="9">
        <v>2.3487999916076658</v>
      </c>
      <c r="AY242" s="9"/>
      <c r="AZ242" s="9">
        <v>2.6187999916076659</v>
      </c>
      <c r="BA242" s="9">
        <v>2.1237999916076657</v>
      </c>
      <c r="BB242" s="9">
        <v>2.0887999916076661</v>
      </c>
      <c r="BC242" s="9">
        <v>2.0412999916076657</v>
      </c>
      <c r="BD242" s="9">
        <v>2.1712999916076656</v>
      </c>
      <c r="BE242" s="9">
        <v>2.2487999916076657</v>
      </c>
      <c r="BF242" s="9"/>
      <c r="BG242" s="9"/>
      <c r="BI242" s="9"/>
      <c r="BJ242" s="9">
        <v>2.1939999580383303</v>
      </c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W242" s="9"/>
      <c r="BY242" s="9"/>
      <c r="BZ242" s="9"/>
    </row>
    <row r="243" spans="1:78" x14ac:dyDescent="0.25">
      <c r="A243" s="8">
        <v>35628</v>
      </c>
      <c r="B243" s="9">
        <v>2.1526666482289634</v>
      </c>
      <c r="C243" s="9"/>
      <c r="D243" s="9">
        <v>2.2101666482289635</v>
      </c>
      <c r="E243" s="9">
        <v>1.9751666482289634</v>
      </c>
      <c r="F243" s="9">
        <v>1.9376666482289633</v>
      </c>
      <c r="G243" s="9">
        <v>1.5326666482289635</v>
      </c>
      <c r="H243" s="9">
        <v>1.9926666482289634</v>
      </c>
      <c r="I243" s="9">
        <v>2.1226666482289636</v>
      </c>
      <c r="K243" s="9"/>
      <c r="L243" s="9"/>
      <c r="M243" s="9"/>
      <c r="N243" s="9">
        <v>2.0293333435058596</v>
      </c>
      <c r="O243" s="9"/>
      <c r="P243" s="9"/>
      <c r="Q243" s="9"/>
      <c r="R243" s="9">
        <v>2.0814285618918285</v>
      </c>
      <c r="S243" s="9"/>
      <c r="T243" s="9">
        <v>2.1439285618918285</v>
      </c>
      <c r="U243" s="9">
        <v>1.8564285618918284</v>
      </c>
      <c r="V243" s="9">
        <v>1.8289285618918285</v>
      </c>
      <c r="W243" s="9">
        <v>1.5464285618918285</v>
      </c>
      <c r="X243" s="9">
        <v>1.8964285618918284</v>
      </c>
      <c r="Y243" s="9">
        <v>2.0414285618918284</v>
      </c>
      <c r="Z243" s="9"/>
      <c r="AA243" s="9"/>
      <c r="AC243" s="9"/>
      <c r="AD243" s="9">
        <v>1.9014285618918285</v>
      </c>
      <c r="AU243" s="9"/>
      <c r="AV243" s="9"/>
      <c r="AW243" s="9"/>
      <c r="AX243" s="9">
        <v>2.3540000438690187</v>
      </c>
      <c r="AY243" s="9"/>
      <c r="AZ243" s="9">
        <v>2.6265000438690187</v>
      </c>
      <c r="BA243" s="9">
        <v>2.1340000438690185</v>
      </c>
      <c r="BB243" s="9">
        <v>2.0965000438690189</v>
      </c>
      <c r="BC243" s="9">
        <v>2.0340000438690189</v>
      </c>
      <c r="BD243" s="9">
        <v>2.1765000438690185</v>
      </c>
      <c r="BE243" s="9">
        <v>2.2515000438690187</v>
      </c>
      <c r="BF243" s="9"/>
      <c r="BG243" s="9"/>
      <c r="BI243" s="9"/>
      <c r="BJ243" s="9">
        <v>2.1929999351501466</v>
      </c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W243" s="9"/>
      <c r="BY243" s="9"/>
      <c r="BZ243" s="9"/>
    </row>
    <row r="244" spans="1:78" x14ac:dyDescent="0.25">
      <c r="A244" s="8">
        <v>35629</v>
      </c>
      <c r="B244" s="9">
        <v>2.0726667245229087</v>
      </c>
      <c r="C244" s="9"/>
      <c r="D244" s="9">
        <v>2.1301667245229088</v>
      </c>
      <c r="E244" s="9">
        <v>1.9051667245229087</v>
      </c>
      <c r="F244" s="9">
        <v>1.8651667245229087</v>
      </c>
      <c r="G244" s="9">
        <v>1.4876667245229087</v>
      </c>
      <c r="H244" s="9">
        <v>1.9201667245229086</v>
      </c>
      <c r="I244" s="9">
        <v>2.0426667245229089</v>
      </c>
      <c r="K244" s="9"/>
      <c r="L244" s="9"/>
      <c r="M244" s="9"/>
      <c r="N244" s="9">
        <v>1.964666674931844</v>
      </c>
      <c r="O244" s="9"/>
      <c r="P244" s="9"/>
      <c r="Q244" s="9"/>
      <c r="R244" s="9">
        <v>2.0578571387699673</v>
      </c>
      <c r="S244" s="9"/>
      <c r="T244" s="9">
        <v>2.1203571387699673</v>
      </c>
      <c r="U244" s="9">
        <v>1.8403571387699673</v>
      </c>
      <c r="V244" s="9">
        <v>1.8078571387699673</v>
      </c>
      <c r="W244" s="9">
        <v>1.5278571387699673</v>
      </c>
      <c r="X244" s="9">
        <v>1.8728571387699673</v>
      </c>
      <c r="Y244" s="9">
        <v>2.0153571387699674</v>
      </c>
      <c r="Z244" s="9"/>
      <c r="AA244" s="9"/>
      <c r="AC244" s="9"/>
      <c r="AD244" s="9">
        <v>1.8778571387699674</v>
      </c>
      <c r="AU244" s="9"/>
      <c r="AV244" s="9"/>
      <c r="AW244" s="9"/>
      <c r="AX244" s="9">
        <v>2.3090000152587891</v>
      </c>
      <c r="AY244" s="9"/>
      <c r="AZ244" s="9">
        <v>2.581500015258789</v>
      </c>
      <c r="BA244" s="9">
        <v>2.0890000152587889</v>
      </c>
      <c r="BB244" s="9">
        <v>2.0540000152587892</v>
      </c>
      <c r="BC244" s="9">
        <v>2.0040000152587889</v>
      </c>
      <c r="BD244" s="9">
        <v>2.1340000152587892</v>
      </c>
      <c r="BE244" s="9">
        <v>2.2115000152587889</v>
      </c>
      <c r="BF244" s="9"/>
      <c r="BG244" s="9"/>
      <c r="BI244" s="9"/>
      <c r="BJ244" s="9">
        <v>2.150999975204468</v>
      </c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W244" s="9"/>
      <c r="BY244" s="9"/>
      <c r="BZ244" s="9"/>
    </row>
    <row r="245" spans="1:78" x14ac:dyDescent="0.25">
      <c r="A245" s="8">
        <v>35632</v>
      </c>
      <c r="B245" s="9">
        <v>2.0933333237965903</v>
      </c>
      <c r="C245" s="9"/>
      <c r="D245" s="9">
        <v>2.1508333237965904</v>
      </c>
      <c r="E245" s="9">
        <v>1.9233333237965904</v>
      </c>
      <c r="F245" s="9">
        <v>1.8983333237965903</v>
      </c>
      <c r="G245" s="9">
        <v>1.4908333237965903</v>
      </c>
      <c r="H245" s="9">
        <v>1.9383333237965903</v>
      </c>
      <c r="I245" s="9">
        <v>2.0708333237965904</v>
      </c>
      <c r="K245" s="9"/>
      <c r="L245" s="9"/>
      <c r="M245" s="9"/>
      <c r="N245" s="9">
        <v>1.9853333536783855</v>
      </c>
      <c r="O245" s="9"/>
      <c r="P245" s="9"/>
      <c r="Q245" s="9"/>
      <c r="R245" s="9">
        <v>2.07485716683524</v>
      </c>
      <c r="S245" s="9"/>
      <c r="T245" s="9">
        <v>2.13735716683524</v>
      </c>
      <c r="U245" s="9">
        <v>1.85735716683524</v>
      </c>
      <c r="V245" s="9">
        <v>1.83485716683524</v>
      </c>
      <c r="W245" s="9">
        <v>1.5523571668352401</v>
      </c>
      <c r="X245" s="9">
        <v>1.8948571668352401</v>
      </c>
      <c r="Y245" s="9">
        <v>2.0398571668352399</v>
      </c>
      <c r="Z245" s="9"/>
      <c r="AA245" s="9"/>
      <c r="AC245" s="9"/>
      <c r="AD245" s="9">
        <v>1.8948571668352401</v>
      </c>
      <c r="AU245" s="9"/>
      <c r="AV245" s="9"/>
      <c r="AW245" s="9"/>
      <c r="AX245" s="9">
        <v>2.3210000038146972</v>
      </c>
      <c r="AY245" s="9"/>
      <c r="AZ245" s="9">
        <v>2.5910000038146972</v>
      </c>
      <c r="BA245" s="9">
        <v>2.1110000038146972</v>
      </c>
      <c r="BB245" s="9">
        <v>2.0735000038146971</v>
      </c>
      <c r="BC245" s="9">
        <v>2.0210000038146974</v>
      </c>
      <c r="BD245" s="9">
        <v>2.1485000038146973</v>
      </c>
      <c r="BE245" s="9">
        <v>2.223500003814697</v>
      </c>
      <c r="BF245" s="9"/>
      <c r="BG245" s="9"/>
      <c r="BI245" s="9"/>
      <c r="BJ245" s="9">
        <v>2.1609999656677248</v>
      </c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W245" s="9"/>
      <c r="BY245" s="9"/>
      <c r="BZ245" s="9"/>
    </row>
    <row r="246" spans="1:78" x14ac:dyDescent="0.25">
      <c r="A246" s="8">
        <v>35633</v>
      </c>
      <c r="B246" s="9">
        <v>2.116333325703939</v>
      </c>
      <c r="C246" s="9"/>
      <c r="D246" s="9">
        <v>2.176333325703939</v>
      </c>
      <c r="E246" s="9">
        <v>1.948833325703939</v>
      </c>
      <c r="F246" s="9">
        <v>1.916333325703939</v>
      </c>
      <c r="G246" s="9">
        <v>1.501333325703939</v>
      </c>
      <c r="H246" s="9">
        <v>1.9638333257039389</v>
      </c>
      <c r="I246" s="9">
        <v>2.093833325703939</v>
      </c>
      <c r="K246" s="9"/>
      <c r="L246" s="9"/>
      <c r="M246" s="9"/>
      <c r="N246" s="9">
        <v>2.0016666952768962</v>
      </c>
      <c r="O246" s="9"/>
      <c r="P246" s="9"/>
      <c r="Q246" s="9"/>
      <c r="R246" s="9">
        <v>2.0874285697937012</v>
      </c>
      <c r="S246" s="9"/>
      <c r="T246" s="9">
        <v>2.1474285697937012</v>
      </c>
      <c r="U246" s="9">
        <v>1.8724285697937011</v>
      </c>
      <c r="V246" s="9">
        <v>1.8474285697937012</v>
      </c>
      <c r="W246" s="9">
        <v>1.5674285697937012</v>
      </c>
      <c r="X246" s="9">
        <v>1.9049285697937011</v>
      </c>
      <c r="Y246" s="9">
        <v>2.0499285697937011</v>
      </c>
      <c r="Z246" s="9"/>
      <c r="AA246" s="9"/>
      <c r="AC246" s="9"/>
      <c r="AD246" s="9">
        <v>1.9074285697937012</v>
      </c>
      <c r="AU246" s="9"/>
      <c r="AV246" s="9"/>
      <c r="AW246" s="9"/>
      <c r="AX246" s="9">
        <v>2.3392000198364258</v>
      </c>
      <c r="AY246" s="9"/>
      <c r="AZ246" s="9">
        <v>2.6092000198364258</v>
      </c>
      <c r="BA246" s="9">
        <v>2.1242000198364259</v>
      </c>
      <c r="BB246" s="9">
        <v>2.0992000198364256</v>
      </c>
      <c r="BC246" s="9">
        <v>2.0467000198364258</v>
      </c>
      <c r="BD246" s="9">
        <v>2.1692000198364259</v>
      </c>
      <c r="BE246" s="9">
        <v>2.2417000198364256</v>
      </c>
      <c r="BF246" s="9"/>
      <c r="BG246" s="9"/>
      <c r="BI246" s="9"/>
      <c r="BJ246" s="9">
        <v>2.1709999561309816</v>
      </c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W246" s="9"/>
      <c r="BY246" s="9"/>
      <c r="BZ246" s="9"/>
    </row>
    <row r="247" spans="1:78" x14ac:dyDescent="0.25">
      <c r="A247" s="8">
        <v>35634</v>
      </c>
      <c r="B247" s="9">
        <v>2.1419999599456787</v>
      </c>
      <c r="C247" s="9"/>
      <c r="D247" s="9">
        <v>2.1994999599456788</v>
      </c>
      <c r="E247" s="9">
        <v>1.9819999599456788</v>
      </c>
      <c r="F247" s="9">
        <v>1.9439999599456788</v>
      </c>
      <c r="G247" s="9">
        <v>1.5369999599456787</v>
      </c>
      <c r="H247" s="9">
        <v>1.9939999599456788</v>
      </c>
      <c r="I247" s="9">
        <v>2.1269999599456786</v>
      </c>
      <c r="K247" s="9"/>
      <c r="L247" s="9"/>
      <c r="M247" s="9"/>
      <c r="N247" s="9">
        <v>2.0260000133514406</v>
      </c>
      <c r="O247" s="9"/>
      <c r="P247" s="9"/>
      <c r="Q247" s="9"/>
      <c r="R247" s="9">
        <v>2.097285713468279</v>
      </c>
      <c r="S247" s="9"/>
      <c r="T247" s="9">
        <v>2.159785713468279</v>
      </c>
      <c r="U247" s="9">
        <v>1.8842857134682789</v>
      </c>
      <c r="V247" s="9">
        <v>1.857285713468279</v>
      </c>
      <c r="W247" s="9">
        <v>1.5772857134682789</v>
      </c>
      <c r="X247" s="9">
        <v>1.9242857134682789</v>
      </c>
      <c r="Y247" s="9">
        <v>2.0622857134682788</v>
      </c>
      <c r="Z247" s="9"/>
      <c r="AA247" s="9"/>
      <c r="AC247" s="9"/>
      <c r="AD247" s="9">
        <v>1.917285713468279</v>
      </c>
      <c r="AU247" s="9"/>
      <c r="AV247" s="9"/>
      <c r="AW247" s="9"/>
      <c r="AX247" s="9">
        <v>2.3551999568939208</v>
      </c>
      <c r="AY247" s="9"/>
      <c r="AZ247" s="9">
        <v>2.6276999568939208</v>
      </c>
      <c r="BA247" s="9">
        <v>2.140199956893921</v>
      </c>
      <c r="BB247" s="9">
        <v>2.1101999568939207</v>
      </c>
      <c r="BC247" s="9">
        <v>2.055199956893921</v>
      </c>
      <c r="BD247" s="9">
        <v>2.1871999568939207</v>
      </c>
      <c r="BE247" s="9">
        <v>2.2621999568939208</v>
      </c>
      <c r="BF247" s="9"/>
      <c r="BG247" s="9"/>
      <c r="BI247" s="9"/>
      <c r="BJ247" s="9">
        <v>2.1859999656677247</v>
      </c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W247" s="9"/>
      <c r="BY247" s="9"/>
      <c r="BZ247" s="9"/>
    </row>
    <row r="248" spans="1:78" x14ac:dyDescent="0.25">
      <c r="A248" s="8">
        <v>35635</v>
      </c>
      <c r="B248" s="9">
        <v>2.116333325703939</v>
      </c>
      <c r="C248" s="9"/>
      <c r="D248" s="9">
        <v>2.176333325703939</v>
      </c>
      <c r="E248" s="9">
        <v>1.958833325703939</v>
      </c>
      <c r="F248" s="9">
        <v>1.926333325703939</v>
      </c>
      <c r="G248" s="9">
        <v>1.5163333257039391</v>
      </c>
      <c r="H248" s="9">
        <v>1.968833325703939</v>
      </c>
      <c r="I248" s="9">
        <v>2.1013333257039388</v>
      </c>
      <c r="K248" s="9"/>
      <c r="L248" s="9"/>
      <c r="M248" s="9"/>
      <c r="N248" s="9">
        <v>2.0116666857401531</v>
      </c>
      <c r="O248" s="9"/>
      <c r="P248" s="9"/>
      <c r="Q248" s="9"/>
      <c r="R248" s="9">
        <v>2.0761428219931468</v>
      </c>
      <c r="S248" s="9"/>
      <c r="T248" s="9">
        <v>2.1361428219931469</v>
      </c>
      <c r="U248" s="9">
        <v>1.8611428219931467</v>
      </c>
      <c r="V248" s="9">
        <v>1.8361428219931468</v>
      </c>
      <c r="W248" s="9">
        <v>1.5561428219931468</v>
      </c>
      <c r="X248" s="9">
        <v>1.8911428219931468</v>
      </c>
      <c r="Y248" s="9">
        <v>2.0386428219931467</v>
      </c>
      <c r="Z248" s="9"/>
      <c r="AA248" s="9"/>
      <c r="AC248" s="9"/>
      <c r="AD248" s="9">
        <v>1.8961428219931469</v>
      </c>
      <c r="AU248" s="9"/>
      <c r="AV248" s="9"/>
      <c r="AW248" s="9"/>
      <c r="AX248" s="9">
        <v>2.3310000419616701</v>
      </c>
      <c r="AY248" s="9"/>
      <c r="AZ248" s="9">
        <v>2.6035000419616701</v>
      </c>
      <c r="BA248" s="9">
        <v>2.1160000419616702</v>
      </c>
      <c r="BB248" s="9">
        <v>2.0885000419616699</v>
      </c>
      <c r="BC248" s="9">
        <v>2.0335000419616702</v>
      </c>
      <c r="BD248" s="9">
        <v>2.1635000419616701</v>
      </c>
      <c r="BE248" s="9">
        <v>2.2385000419616703</v>
      </c>
      <c r="BF248" s="9"/>
      <c r="BG248" s="9"/>
      <c r="BI248" s="9"/>
      <c r="BJ248" s="9">
        <v>2.1809999942779541</v>
      </c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W248" s="9"/>
      <c r="BY248" s="9"/>
      <c r="BZ248" s="9"/>
    </row>
    <row r="249" spans="1:78" x14ac:dyDescent="0.25">
      <c r="A249" s="8">
        <v>35636</v>
      </c>
      <c r="B249" s="9">
        <v>2.1613334019978843</v>
      </c>
      <c r="C249" s="9"/>
      <c r="D249" s="9">
        <v>2.2188334019978844</v>
      </c>
      <c r="E249" s="9">
        <v>2.0013334019978841</v>
      </c>
      <c r="F249" s="9">
        <v>1.9663334019978842</v>
      </c>
      <c r="G249" s="9">
        <v>1.5088334019978842</v>
      </c>
      <c r="H249" s="9">
        <v>2.0113334019978844</v>
      </c>
      <c r="I249" s="9">
        <v>2.1480334019978842</v>
      </c>
      <c r="K249" s="9"/>
      <c r="L249" s="9"/>
      <c r="M249" s="9"/>
      <c r="N249" s="9">
        <v>2.0549999872843423</v>
      </c>
      <c r="O249" s="9"/>
      <c r="P249" s="9"/>
      <c r="Q249" s="9"/>
      <c r="R249" s="9">
        <v>2.0887142930712019</v>
      </c>
      <c r="S249" s="9"/>
      <c r="T249" s="9">
        <v>2.1512142930712019</v>
      </c>
      <c r="U249" s="9">
        <v>1.8637142930712018</v>
      </c>
      <c r="V249" s="9">
        <v>1.8437142930712018</v>
      </c>
      <c r="W249" s="9">
        <v>1.553714293071202</v>
      </c>
      <c r="X249" s="9">
        <v>1.9037142930712019</v>
      </c>
      <c r="Y249" s="9">
        <v>2.0487142930712019</v>
      </c>
      <c r="Z249" s="9"/>
      <c r="AA249" s="9"/>
      <c r="AC249" s="9"/>
      <c r="AD249" s="9">
        <v>1.908714293071202</v>
      </c>
      <c r="AU249" s="9"/>
      <c r="AV249" s="9"/>
      <c r="AW249" s="9"/>
      <c r="AX249" s="9">
        <v>2.3578000068664551</v>
      </c>
      <c r="AY249" s="9"/>
      <c r="AZ249" s="9">
        <v>2.630300006866455</v>
      </c>
      <c r="BA249" s="9">
        <v>2.1403000068664553</v>
      </c>
      <c r="BB249" s="9">
        <v>2.112800006866455</v>
      </c>
      <c r="BC249" s="9">
        <v>2.0578000068664553</v>
      </c>
      <c r="BD249" s="9">
        <v>2.1828000068664553</v>
      </c>
      <c r="BE249" s="9">
        <v>2.2628000068664549</v>
      </c>
      <c r="BF249" s="9"/>
      <c r="BG249" s="9"/>
      <c r="BI249" s="9"/>
      <c r="BJ249" s="9">
        <v>2.1950000286102296</v>
      </c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W249" s="9"/>
      <c r="BY249" s="9"/>
      <c r="BZ249" s="9"/>
    </row>
    <row r="250" spans="1:78" x14ac:dyDescent="0.25">
      <c r="A250" s="8">
        <v>35639</v>
      </c>
      <c r="B250" s="9">
        <v>2.1299999554951987</v>
      </c>
      <c r="C250" s="9"/>
      <c r="D250" s="9">
        <v>2.1874999554951988</v>
      </c>
      <c r="E250" s="9">
        <v>1.9624999554951987</v>
      </c>
      <c r="F250" s="9">
        <v>1.9349999554951987</v>
      </c>
      <c r="G250" s="9">
        <v>1.5249999554951987</v>
      </c>
      <c r="H250" s="9">
        <v>1.9849999554951987</v>
      </c>
      <c r="I250" s="9">
        <v>2.1149999554951986</v>
      </c>
      <c r="K250" s="9"/>
      <c r="L250" s="9"/>
      <c r="M250" s="9"/>
      <c r="N250" s="9">
        <v>2.0510000387827554</v>
      </c>
      <c r="O250" s="9"/>
      <c r="P250" s="9"/>
      <c r="Q250" s="9"/>
      <c r="R250" s="9">
        <v>2.0748570987156461</v>
      </c>
      <c r="S250" s="9"/>
      <c r="T250" s="9">
        <v>2.1373570987156461</v>
      </c>
      <c r="U250" s="9">
        <v>1.849857098715646</v>
      </c>
      <c r="V250" s="9">
        <v>1.8348570987156461</v>
      </c>
      <c r="W250" s="9">
        <v>1.5298570987156459</v>
      </c>
      <c r="X250" s="9">
        <v>1.8923570987156459</v>
      </c>
      <c r="Y250" s="9">
        <v>2.034857098715646</v>
      </c>
      <c r="Z250" s="9"/>
      <c r="AA250" s="9"/>
      <c r="AC250" s="9"/>
      <c r="AD250" s="9">
        <v>1.8948570987156461</v>
      </c>
      <c r="AU250" s="9"/>
      <c r="AV250" s="9"/>
      <c r="AW250" s="9"/>
      <c r="AX250" s="9">
        <v>2.3334000110626221</v>
      </c>
      <c r="AY250" s="9"/>
      <c r="AZ250" s="9">
        <v>2.605900011062622</v>
      </c>
      <c r="BA250" s="9">
        <v>2.1159000110626223</v>
      </c>
      <c r="BB250" s="9">
        <v>2.0834000110626221</v>
      </c>
      <c r="BC250" s="9">
        <v>2.0184000110626221</v>
      </c>
      <c r="BD250" s="9">
        <v>2.1609000110626222</v>
      </c>
      <c r="BE250" s="9">
        <v>2.2384000110626219</v>
      </c>
      <c r="BF250" s="9"/>
      <c r="BG250" s="9"/>
      <c r="BI250" s="9"/>
      <c r="BJ250" s="9">
        <v>2.1950000286102296</v>
      </c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W250" s="9"/>
      <c r="BY250" s="9"/>
      <c r="BZ250" s="9"/>
    </row>
    <row r="251" spans="1:78" x14ac:dyDescent="0.25">
      <c r="A251" s="8">
        <v>35640</v>
      </c>
      <c r="B251" s="9">
        <v>2.1579999923706055</v>
      </c>
      <c r="C251" s="9"/>
      <c r="D251" s="9">
        <v>2.2179999923706055</v>
      </c>
      <c r="E251" s="9">
        <v>1.9929999923706054</v>
      </c>
      <c r="F251" s="9">
        <v>1.9429999923706054</v>
      </c>
      <c r="G251" s="9">
        <v>1.5379999923706056</v>
      </c>
      <c r="H251" s="9">
        <v>2.0029999923706057</v>
      </c>
      <c r="I251" s="9">
        <v>2.1354999923706055</v>
      </c>
      <c r="K251" s="9"/>
      <c r="L251" s="9"/>
      <c r="M251" s="9"/>
      <c r="N251" s="9">
        <v>2.0500000715255737</v>
      </c>
      <c r="O251" s="9"/>
      <c r="P251" s="9"/>
      <c r="Q251" s="9"/>
      <c r="R251" s="9">
        <v>2.0832857063838413</v>
      </c>
      <c r="S251" s="9"/>
      <c r="T251" s="9">
        <v>2.1432857063838413</v>
      </c>
      <c r="U251" s="9">
        <v>1.8532857063838413</v>
      </c>
      <c r="V251" s="9">
        <v>1.8332857063838413</v>
      </c>
      <c r="W251" s="9">
        <v>1.5332857063838412</v>
      </c>
      <c r="X251" s="9">
        <v>1.9007857063838411</v>
      </c>
      <c r="Y251" s="9">
        <v>2.0432857063838412</v>
      </c>
      <c r="Z251" s="9"/>
      <c r="AA251" s="9"/>
      <c r="AC251" s="9"/>
      <c r="AD251" s="9">
        <v>1.9032857063838413</v>
      </c>
      <c r="AU251" s="9"/>
      <c r="AV251" s="9"/>
      <c r="AW251" s="9"/>
      <c r="AX251" s="9">
        <v>2.356999969482422</v>
      </c>
      <c r="AY251" s="9"/>
      <c r="AZ251" s="9">
        <v>2.6194999694824221</v>
      </c>
      <c r="BA251" s="9">
        <v>2.126999969482422</v>
      </c>
      <c r="BB251" s="9">
        <v>2.0944999694824218</v>
      </c>
      <c r="BC251" s="9">
        <v>2.021999969482422</v>
      </c>
      <c r="BD251" s="9">
        <v>2.1819999694824221</v>
      </c>
      <c r="BE251" s="9">
        <v>2.2569999694824219</v>
      </c>
      <c r="BF251" s="9"/>
      <c r="BG251" s="9"/>
      <c r="BI251" s="9"/>
      <c r="BJ251" s="9">
        <v>2.2250000000000001</v>
      </c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W251" s="9"/>
      <c r="BY251" s="9"/>
      <c r="BZ251" s="9"/>
    </row>
    <row r="252" spans="1:78" x14ac:dyDescent="0.25">
      <c r="A252" s="8">
        <v>35641</v>
      </c>
      <c r="B252" s="9">
        <v>2.1765000820159912</v>
      </c>
      <c r="C252" s="9"/>
      <c r="D252" s="9">
        <v>2.2365000820159913</v>
      </c>
      <c r="E252" s="9">
        <v>1.9990000820159912</v>
      </c>
      <c r="F252" s="9">
        <v>1.9490000820159912</v>
      </c>
      <c r="G252" s="9">
        <v>1.5065000820159911</v>
      </c>
      <c r="H252" s="9">
        <v>2.0215000820159914</v>
      </c>
      <c r="I252" s="9">
        <v>2.1540000820159912</v>
      </c>
      <c r="K252" s="9"/>
      <c r="L252" s="9"/>
      <c r="M252" s="9"/>
      <c r="N252" s="9">
        <v>2.0525000095367432</v>
      </c>
      <c r="O252" s="9"/>
      <c r="P252" s="9"/>
      <c r="Q252" s="9"/>
      <c r="R252" s="9">
        <v>2.0900000163487027</v>
      </c>
      <c r="S252" s="9"/>
      <c r="T252" s="9">
        <v>2.1500000163487027</v>
      </c>
      <c r="U252" s="9">
        <v>1.8675000163487028</v>
      </c>
      <c r="V252" s="9">
        <v>1.8350000163487028</v>
      </c>
      <c r="W252" s="9">
        <v>1.5300000163487029</v>
      </c>
      <c r="X252" s="9">
        <v>1.9075000163487026</v>
      </c>
      <c r="Y252" s="9">
        <v>2.0500000163487027</v>
      </c>
      <c r="Z252" s="9"/>
      <c r="AA252" s="9"/>
      <c r="AC252" s="9"/>
      <c r="AD252" s="9">
        <v>1.9100000163487028</v>
      </c>
      <c r="AU252" s="9"/>
      <c r="AV252" s="9"/>
      <c r="AW252" s="9"/>
      <c r="AX252" s="9">
        <v>2.37020001411438</v>
      </c>
      <c r="AY252" s="9"/>
      <c r="AZ252" s="9">
        <v>2.6352000141143801</v>
      </c>
      <c r="BA252" s="9">
        <v>2.14020001411438</v>
      </c>
      <c r="BB252" s="9">
        <v>2.1052000141143798</v>
      </c>
      <c r="BC252" s="9">
        <v>2.0252000141143798</v>
      </c>
      <c r="BD252" s="9">
        <v>2.1877000141143799</v>
      </c>
      <c r="BE252" s="9">
        <v>2.2702000141143799</v>
      </c>
      <c r="BF252" s="9"/>
      <c r="BG252" s="9"/>
      <c r="BI252" s="9"/>
      <c r="BJ252" s="9">
        <v>2.2030000019073488</v>
      </c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W252" s="9"/>
      <c r="BY252" s="9"/>
      <c r="BZ252" s="9"/>
    </row>
    <row r="253" spans="1:78" x14ac:dyDescent="0.25">
      <c r="A253" s="8">
        <v>35642</v>
      </c>
      <c r="B253" s="9">
        <v>2.2419999837875366</v>
      </c>
      <c r="C253" s="9"/>
      <c r="D253" s="9">
        <v>2.3019999837875367</v>
      </c>
      <c r="E253" s="9">
        <v>2.0594999837875365</v>
      </c>
      <c r="F253" s="9">
        <v>2.0069999837875367</v>
      </c>
      <c r="G253" s="9">
        <v>1.5669999837875366</v>
      </c>
      <c r="H253" s="9">
        <v>2.0844999837875364</v>
      </c>
      <c r="I253" s="9">
        <v>2.2169999837875367</v>
      </c>
      <c r="K253" s="9"/>
      <c r="L253" s="9"/>
      <c r="M253" s="9"/>
      <c r="N253" s="9">
        <v>2.0995000600814819</v>
      </c>
      <c r="O253" s="9"/>
      <c r="P253" s="9"/>
      <c r="Q253" s="9"/>
      <c r="R253" s="9">
        <v>2.1048571382250105</v>
      </c>
      <c r="S253" s="9"/>
      <c r="T253" s="9">
        <v>2.1648571382250106</v>
      </c>
      <c r="U253" s="9">
        <v>1.8823571382250106</v>
      </c>
      <c r="V253" s="9">
        <v>1.8498571382250106</v>
      </c>
      <c r="W253" s="9">
        <v>1.5448571382250107</v>
      </c>
      <c r="X253" s="9">
        <v>1.9223571382250104</v>
      </c>
      <c r="Y253" s="9">
        <v>2.0648571382250105</v>
      </c>
      <c r="Z253" s="9"/>
      <c r="AA253" s="9"/>
      <c r="AC253" s="9"/>
      <c r="AD253" s="9">
        <v>1.9248571382250106</v>
      </c>
      <c r="AU253" s="9"/>
      <c r="AV253" s="9"/>
      <c r="AW253" s="9"/>
      <c r="AX253" s="9">
        <v>2.4124000072479248</v>
      </c>
      <c r="AY253" s="9"/>
      <c r="AZ253" s="9">
        <v>2.6774000072479249</v>
      </c>
      <c r="BA253" s="9">
        <v>2.1874000072479247</v>
      </c>
      <c r="BB253" s="9">
        <v>2.1424000072479248</v>
      </c>
      <c r="BC253" s="9">
        <v>2.0724000072479249</v>
      </c>
      <c r="BD253" s="9">
        <v>2.2324000072479246</v>
      </c>
      <c r="BE253" s="9">
        <v>2.3124000072479247</v>
      </c>
      <c r="BF253" s="9"/>
      <c r="BG253" s="9"/>
      <c r="BI253" s="9"/>
      <c r="BJ253" s="9">
        <v>2.246999979019165</v>
      </c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W253" s="9"/>
      <c r="BY253" s="9"/>
      <c r="BZ253" s="9"/>
    </row>
    <row r="254" spans="1:78" x14ac:dyDescent="0.25">
      <c r="A254" s="8">
        <v>35643</v>
      </c>
      <c r="B254" s="9">
        <v>2.3710000514984131</v>
      </c>
      <c r="C254" s="9"/>
      <c r="D254" s="9">
        <v>2.4335000514984131</v>
      </c>
      <c r="E254" s="9">
        <v>2.1760000514984132</v>
      </c>
      <c r="F254" s="9">
        <v>2.1160000514984132</v>
      </c>
      <c r="G254" s="9">
        <v>1.5810000514984131</v>
      </c>
      <c r="H254" s="9">
        <v>2.2010000514984132</v>
      </c>
      <c r="I254" s="9">
        <v>2.3435000514984132</v>
      </c>
      <c r="K254" s="9"/>
      <c r="L254" s="9"/>
      <c r="M254" s="9"/>
      <c r="N254" s="9">
        <v>2.2100000381469727</v>
      </c>
      <c r="O254" s="9"/>
      <c r="P254" s="9"/>
      <c r="Q254" s="9"/>
      <c r="R254" s="9">
        <v>2.127857106072562</v>
      </c>
      <c r="S254" s="9"/>
      <c r="T254" s="9">
        <v>2.187857106072562</v>
      </c>
      <c r="U254" s="9">
        <v>1.897857106072562</v>
      </c>
      <c r="V254" s="9">
        <v>1.8728571060725621</v>
      </c>
      <c r="W254" s="9">
        <v>1.552857106072562</v>
      </c>
      <c r="X254" s="9">
        <v>1.947857106072562</v>
      </c>
      <c r="Y254" s="9">
        <v>2.085357106072562</v>
      </c>
      <c r="Z254" s="9"/>
      <c r="AA254" s="9"/>
      <c r="AC254" s="9"/>
      <c r="AD254" s="9">
        <v>1.947857106072562</v>
      </c>
      <c r="AU254" s="9"/>
      <c r="AV254" s="9"/>
      <c r="AW254" s="9"/>
      <c r="AX254" s="9">
        <v>2.4915999889373781</v>
      </c>
      <c r="AY254" s="9"/>
      <c r="AZ254" s="9">
        <v>2.7565999889373782</v>
      </c>
      <c r="BA254" s="9">
        <v>2.2515999889373779</v>
      </c>
      <c r="BB254" s="9">
        <v>2.2165999889373782</v>
      </c>
      <c r="BC254" s="9">
        <v>2.1265999889373779</v>
      </c>
      <c r="BD254" s="9">
        <v>2.3065999889373781</v>
      </c>
      <c r="BE254" s="9">
        <v>2.3865999889373781</v>
      </c>
      <c r="BF254" s="9"/>
      <c r="BG254" s="9"/>
      <c r="BI254" s="9"/>
      <c r="BJ254" s="9">
        <v>2.3070000076293944</v>
      </c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W254" s="9"/>
      <c r="BY254" s="9"/>
      <c r="BZ254" s="9"/>
    </row>
    <row r="255" spans="1:78" x14ac:dyDescent="0.25">
      <c r="A255" s="8">
        <v>35646</v>
      </c>
      <c r="B255" s="9">
        <v>2.377500057220459</v>
      </c>
      <c r="C255" s="9"/>
      <c r="D255" s="9">
        <v>2.440000057220459</v>
      </c>
      <c r="E255" s="9">
        <v>2.187500057220459</v>
      </c>
      <c r="F255" s="9">
        <v>2.1175000572204592</v>
      </c>
      <c r="G255" s="9">
        <v>1.597500057220459</v>
      </c>
      <c r="H255" s="9">
        <v>2.2175000572204588</v>
      </c>
      <c r="I255" s="9">
        <v>2.3500000572204591</v>
      </c>
      <c r="K255" s="9"/>
      <c r="L255" s="9"/>
      <c r="M255" s="9"/>
      <c r="N255" s="9">
        <v>2.2400000095367432</v>
      </c>
      <c r="O255" s="9"/>
      <c r="P255" s="9"/>
      <c r="Q255" s="9"/>
      <c r="R255" s="9">
        <v>2.1422857216426303</v>
      </c>
      <c r="S255" s="9"/>
      <c r="T255" s="9">
        <v>2.2022857216426304</v>
      </c>
      <c r="U255" s="9">
        <v>1.9122857216426303</v>
      </c>
      <c r="V255" s="9">
        <v>1.8872857216426304</v>
      </c>
      <c r="W255" s="9">
        <v>1.5722857216426303</v>
      </c>
      <c r="X255" s="9">
        <v>1.9572857216426303</v>
      </c>
      <c r="Y255" s="9">
        <v>2.0997857216426303</v>
      </c>
      <c r="Z255" s="9"/>
      <c r="AA255" s="9"/>
      <c r="AC255" s="9"/>
      <c r="AD255" s="9">
        <v>1.9622857216426304</v>
      </c>
      <c r="AU255" s="9"/>
      <c r="AV255" s="9"/>
      <c r="AW255" s="9"/>
      <c r="AX255" s="9">
        <v>2.5004000186920168</v>
      </c>
      <c r="AY255" s="9"/>
      <c r="AZ255" s="9">
        <v>2.7654000186920169</v>
      </c>
      <c r="BA255" s="9">
        <v>2.2704000186920168</v>
      </c>
      <c r="BB255" s="9">
        <v>2.2354000186920167</v>
      </c>
      <c r="BC255" s="9">
        <v>2.1404000186920169</v>
      </c>
      <c r="BD255" s="9">
        <v>2.325400018692017</v>
      </c>
      <c r="BE255" s="9">
        <v>2.3954000186920168</v>
      </c>
      <c r="BF255" s="9"/>
      <c r="BG255" s="9"/>
      <c r="BI255" s="9"/>
      <c r="BJ255" s="9">
        <v>2.3310000514984131</v>
      </c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W255" s="9"/>
      <c r="BY255" s="9"/>
      <c r="BZ255" s="9"/>
    </row>
    <row r="256" spans="1:78" x14ac:dyDescent="0.25">
      <c r="A256" s="8">
        <v>35647</v>
      </c>
      <c r="B256" s="9">
        <v>2.3535000085830688</v>
      </c>
      <c r="C256" s="9"/>
      <c r="D256" s="9">
        <v>2.4160000085830688</v>
      </c>
      <c r="E256" s="9">
        <v>2.1635000085830689</v>
      </c>
      <c r="F256" s="9">
        <v>2.0935000085830691</v>
      </c>
      <c r="G256" s="9">
        <v>1.5735000085830688</v>
      </c>
      <c r="H256" s="9">
        <v>2.1935000085830687</v>
      </c>
      <c r="I256" s="9">
        <v>2.326000008583069</v>
      </c>
      <c r="K256" s="9"/>
      <c r="L256" s="9"/>
      <c r="M256" s="9"/>
      <c r="N256" s="9">
        <v>2.2475000619888306</v>
      </c>
      <c r="O256" s="9"/>
      <c r="P256" s="9"/>
      <c r="Q256" s="9"/>
      <c r="R256" s="9">
        <v>2.1135714394705638</v>
      </c>
      <c r="S256" s="9"/>
      <c r="T256" s="9">
        <v>2.1735714394705639</v>
      </c>
      <c r="U256" s="9">
        <v>1.8835714394705638</v>
      </c>
      <c r="V256" s="9">
        <v>1.8585714394705639</v>
      </c>
      <c r="W256" s="9">
        <v>1.5435714394705637</v>
      </c>
      <c r="X256" s="9">
        <v>1.9285714394705638</v>
      </c>
      <c r="Y256" s="9">
        <v>2.0710714394705638</v>
      </c>
      <c r="Z256" s="9"/>
      <c r="AA256" s="9"/>
      <c r="AC256" s="9"/>
      <c r="AD256" s="9">
        <v>1.9335714394705639</v>
      </c>
      <c r="AU256" s="9"/>
      <c r="AV256" s="9"/>
      <c r="AW256" s="9"/>
      <c r="AX256" s="9">
        <v>2.4748000144958495</v>
      </c>
      <c r="AY256" s="9"/>
      <c r="AZ256" s="9">
        <v>2.7398000144958496</v>
      </c>
      <c r="BA256" s="9">
        <v>2.2448000144958495</v>
      </c>
      <c r="BB256" s="9">
        <v>2.2198000144958496</v>
      </c>
      <c r="BC256" s="9">
        <v>2.1148000144958496</v>
      </c>
      <c r="BD256" s="9">
        <v>2.2998000144958497</v>
      </c>
      <c r="BE256" s="9">
        <v>2.3698000144958495</v>
      </c>
      <c r="BF256" s="9"/>
      <c r="BG256" s="9"/>
      <c r="BI256" s="9"/>
      <c r="BJ256" s="9">
        <v>2.3229999637603758</v>
      </c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W256" s="9"/>
      <c r="BY256" s="9"/>
      <c r="BZ256" s="9"/>
    </row>
    <row r="257" spans="1:78" x14ac:dyDescent="0.25">
      <c r="A257" s="8">
        <v>35648</v>
      </c>
      <c r="B257" s="9">
        <v>2.4479999542236328</v>
      </c>
      <c r="C257" s="9"/>
      <c r="D257" s="9">
        <v>2.5129999542236328</v>
      </c>
      <c r="E257" s="9">
        <v>2.2779999542236329</v>
      </c>
      <c r="F257" s="9">
        <v>2.2279999542236326</v>
      </c>
      <c r="G257" s="9">
        <v>1.617999954223633</v>
      </c>
      <c r="H257" s="9">
        <v>2.2979999542236329</v>
      </c>
      <c r="I257" s="9">
        <v>2.4229999542236329</v>
      </c>
      <c r="K257" s="9"/>
      <c r="L257" s="9"/>
      <c r="M257" s="9"/>
      <c r="N257" s="9">
        <v>2.3249999284744263</v>
      </c>
      <c r="O257" s="9"/>
      <c r="P257" s="9"/>
      <c r="Q257" s="9"/>
      <c r="R257" s="9">
        <v>2.1181428773062572</v>
      </c>
      <c r="S257" s="9"/>
      <c r="T257" s="9">
        <v>2.1781428773062572</v>
      </c>
      <c r="U257" s="9">
        <v>1.8881428773062572</v>
      </c>
      <c r="V257" s="9">
        <v>1.8631428773062573</v>
      </c>
      <c r="W257" s="9">
        <v>1.5431428773062572</v>
      </c>
      <c r="X257" s="9">
        <v>1.9331428773062571</v>
      </c>
      <c r="Y257" s="9">
        <v>2.0781428773062571</v>
      </c>
      <c r="Z257" s="9"/>
      <c r="AA257" s="9"/>
      <c r="AC257" s="9"/>
      <c r="AD257" s="9">
        <v>1.9381428773062572</v>
      </c>
      <c r="AU257" s="9"/>
      <c r="AV257" s="9"/>
      <c r="AW257" s="9"/>
      <c r="AX257" s="9">
        <v>2.5395999908447267</v>
      </c>
      <c r="AY257" s="9"/>
      <c r="AZ257" s="9">
        <v>2.8145999908447266</v>
      </c>
      <c r="BA257" s="9">
        <v>2.3145999908447266</v>
      </c>
      <c r="BB257" s="9">
        <v>2.2770999908447265</v>
      </c>
      <c r="BC257" s="9">
        <v>2.1595999908447268</v>
      </c>
      <c r="BD257" s="9">
        <v>2.3645999908447268</v>
      </c>
      <c r="BE257" s="9">
        <v>2.4395999908447266</v>
      </c>
      <c r="BF257" s="9"/>
      <c r="BG257" s="9"/>
      <c r="BI257" s="9"/>
      <c r="BJ257" s="9">
        <v>2.3677999591827392</v>
      </c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W257" s="9"/>
      <c r="BY257" s="9"/>
      <c r="BZ257" s="9"/>
    </row>
    <row r="258" spans="1:78" x14ac:dyDescent="0.25">
      <c r="A258" s="8">
        <v>35649</v>
      </c>
      <c r="B258" s="9">
        <v>2.5090000629425049</v>
      </c>
      <c r="C258" s="9"/>
      <c r="D258" s="9">
        <v>2.5740000629425048</v>
      </c>
      <c r="E258" s="9">
        <v>2.339000062942505</v>
      </c>
      <c r="F258" s="9">
        <v>2.2840000629425048</v>
      </c>
      <c r="G258" s="9">
        <v>1.6990000629425051</v>
      </c>
      <c r="H258" s="9">
        <v>2.359000062942505</v>
      </c>
      <c r="I258" s="9">
        <v>2.484000062942505</v>
      </c>
      <c r="K258" s="9"/>
      <c r="L258" s="9"/>
      <c r="M258" s="9"/>
      <c r="N258" s="9">
        <v>2.3925000429153442</v>
      </c>
      <c r="O258" s="9"/>
      <c r="P258" s="9"/>
      <c r="Q258" s="9"/>
      <c r="R258" s="9">
        <v>2.1361428328922818</v>
      </c>
      <c r="S258" s="9"/>
      <c r="T258" s="9">
        <v>2.1961428328922818</v>
      </c>
      <c r="U258" s="9">
        <v>1.9061428328922818</v>
      </c>
      <c r="V258" s="9">
        <v>1.8811428328922819</v>
      </c>
      <c r="W258" s="9">
        <v>1.5611428328922818</v>
      </c>
      <c r="X258" s="9">
        <v>1.9511428328922817</v>
      </c>
      <c r="Y258" s="9">
        <v>2.0961428328922818</v>
      </c>
      <c r="Z258" s="9"/>
      <c r="AA258" s="9"/>
      <c r="AC258" s="9"/>
      <c r="AD258" s="9">
        <v>1.9561428328922819</v>
      </c>
      <c r="AU258" s="9"/>
      <c r="AV258" s="9"/>
      <c r="AW258" s="9"/>
      <c r="AX258" s="9">
        <v>2.5932000160217283</v>
      </c>
      <c r="AY258" s="9"/>
      <c r="AZ258" s="9">
        <v>2.8682000160217282</v>
      </c>
      <c r="BA258" s="9">
        <v>2.3682000160217282</v>
      </c>
      <c r="BB258" s="9">
        <v>2.3282000160217282</v>
      </c>
      <c r="BC258" s="9">
        <v>2.2082000160217286</v>
      </c>
      <c r="BD258" s="9">
        <v>2.4182000160217285</v>
      </c>
      <c r="BE258" s="9">
        <v>2.4932000160217282</v>
      </c>
      <c r="BF258" s="9"/>
      <c r="BG258" s="9"/>
      <c r="BI258" s="9"/>
      <c r="BJ258" s="9">
        <v>2.4049999809265135</v>
      </c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W258" s="9"/>
      <c r="BY258" s="9"/>
      <c r="BZ258" s="9"/>
    </row>
    <row r="259" spans="1:78" x14ac:dyDescent="0.25">
      <c r="A259" s="8">
        <v>35650</v>
      </c>
      <c r="B259" s="9">
        <v>2.5820000171661377</v>
      </c>
      <c r="C259" s="9"/>
      <c r="D259" s="9">
        <v>2.6520000171661375</v>
      </c>
      <c r="E259" s="9">
        <v>2.4170000171661377</v>
      </c>
      <c r="F259" s="9">
        <v>2.3520000171661377</v>
      </c>
      <c r="G259" s="9">
        <v>1.7320000171661378</v>
      </c>
      <c r="H259" s="9">
        <v>2.4270000171661379</v>
      </c>
      <c r="I259" s="9">
        <v>2.5520000171661379</v>
      </c>
      <c r="K259" s="9"/>
      <c r="L259" s="9"/>
      <c r="M259" s="9"/>
      <c r="N259" s="9">
        <v>2.4650000333786011</v>
      </c>
      <c r="O259" s="9"/>
      <c r="P259" s="9"/>
      <c r="Q259" s="9"/>
      <c r="R259" s="9">
        <v>2.1292856761387418</v>
      </c>
      <c r="S259" s="9"/>
      <c r="T259" s="9">
        <v>2.1942856761387417</v>
      </c>
      <c r="U259" s="9">
        <v>1.9067856761387418</v>
      </c>
      <c r="V259" s="9">
        <v>1.8992856761387418</v>
      </c>
      <c r="W259" s="9">
        <v>1.5292856761387419</v>
      </c>
      <c r="X259" s="9">
        <v>1.9467856761387416</v>
      </c>
      <c r="Y259" s="9">
        <v>2.0892856761387417</v>
      </c>
      <c r="Z259" s="9"/>
      <c r="AA259" s="9"/>
      <c r="AC259" s="9"/>
      <c r="AD259" s="9">
        <v>1.9492856761387418</v>
      </c>
      <c r="AU259" s="9"/>
      <c r="AV259" s="9"/>
      <c r="AW259" s="9"/>
      <c r="AX259" s="9">
        <v>2.6363999843597412</v>
      </c>
      <c r="AY259" s="9"/>
      <c r="AZ259" s="9">
        <v>2.9163999843597415</v>
      </c>
      <c r="BA259" s="9">
        <v>2.4063999843597412</v>
      </c>
      <c r="BB259" s="9">
        <v>2.3613999843597413</v>
      </c>
      <c r="BC259" s="9">
        <v>2.1763999843597412</v>
      </c>
      <c r="BD259" s="9">
        <v>2.4538999843597411</v>
      </c>
      <c r="BE259" s="9">
        <v>2.5363999843597411</v>
      </c>
      <c r="BF259" s="9"/>
      <c r="BG259" s="9"/>
      <c r="BI259" s="9"/>
      <c r="BJ259" s="9">
        <v>2.4659999465942382</v>
      </c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W259" s="9"/>
      <c r="BY259" s="9"/>
      <c r="BZ259" s="9"/>
    </row>
    <row r="260" spans="1:78" x14ac:dyDescent="0.25">
      <c r="A260" s="8">
        <v>35653</v>
      </c>
      <c r="B260" s="9">
        <v>2.4764999151229858</v>
      </c>
      <c r="C260" s="9"/>
      <c r="D260" s="9">
        <v>2.551499915122986</v>
      </c>
      <c r="E260" s="9">
        <v>2.3114999151229858</v>
      </c>
      <c r="F260" s="9">
        <v>2.2464999151229859</v>
      </c>
      <c r="G260" s="9">
        <v>1.666499915122986</v>
      </c>
      <c r="H260" s="9">
        <v>2.3314999151229858</v>
      </c>
      <c r="I260" s="9">
        <v>2.4514999151229859</v>
      </c>
      <c r="K260" s="9"/>
      <c r="L260" s="9"/>
      <c r="M260" s="9"/>
      <c r="N260" s="9">
        <v>2.3650000095367432</v>
      </c>
      <c r="O260" s="9"/>
      <c r="P260" s="9"/>
      <c r="Q260" s="9"/>
      <c r="R260" s="9">
        <v>2.0854285103934154</v>
      </c>
      <c r="S260" s="9"/>
      <c r="T260" s="9">
        <v>2.1504285103934153</v>
      </c>
      <c r="U260" s="9">
        <v>1.8629285103934154</v>
      </c>
      <c r="V260" s="9">
        <v>1.8304285103934155</v>
      </c>
      <c r="W260" s="9">
        <v>1.5204285103934154</v>
      </c>
      <c r="X260" s="9">
        <v>1.9054285103934154</v>
      </c>
      <c r="Y260" s="9">
        <v>2.0454285103934153</v>
      </c>
      <c r="Z260" s="9"/>
      <c r="AA260" s="9"/>
      <c r="AC260" s="9"/>
      <c r="AD260" s="9">
        <v>1.9054285103934154</v>
      </c>
      <c r="AU260" s="9"/>
      <c r="AV260" s="9"/>
      <c r="AW260" s="9"/>
      <c r="AX260" s="9">
        <v>2.574600028991699</v>
      </c>
      <c r="AY260" s="9"/>
      <c r="AZ260" s="9">
        <v>2.849600028991699</v>
      </c>
      <c r="BA260" s="9">
        <v>2.349600028991699</v>
      </c>
      <c r="BB260" s="9">
        <v>2.304600028991699</v>
      </c>
      <c r="BC260" s="9">
        <v>2.179600028991699</v>
      </c>
      <c r="BD260" s="9">
        <v>2.3996000289916992</v>
      </c>
      <c r="BE260" s="9">
        <v>2.474600028991699</v>
      </c>
      <c r="BF260" s="9"/>
      <c r="BG260" s="9"/>
      <c r="BI260" s="9"/>
      <c r="BJ260" s="9">
        <v>2.3889999961853028</v>
      </c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W260" s="9"/>
      <c r="BY260" s="9"/>
      <c r="BZ260" s="9"/>
    </row>
    <row r="261" spans="1:78" x14ac:dyDescent="0.25">
      <c r="A261" s="8">
        <v>35654</v>
      </c>
      <c r="B261" s="9">
        <v>2.4824999570846558</v>
      </c>
      <c r="C261" s="9"/>
      <c r="D261" s="9">
        <v>2.5624999570846558</v>
      </c>
      <c r="E261" s="9">
        <v>2.327499957084656</v>
      </c>
      <c r="F261" s="9">
        <v>2.2424999570846555</v>
      </c>
      <c r="G261" s="9">
        <v>1.6224999570846557</v>
      </c>
      <c r="H261" s="9">
        <v>2.3349999570846558</v>
      </c>
      <c r="I261" s="9">
        <v>2.4574999570846559</v>
      </c>
      <c r="K261" s="9"/>
      <c r="L261" s="9"/>
      <c r="M261" s="9"/>
      <c r="N261" s="9">
        <v>2.3849999904632568</v>
      </c>
      <c r="O261" s="9"/>
      <c r="P261" s="9"/>
      <c r="Q261" s="9"/>
      <c r="R261" s="9">
        <v>2.0854285103934154</v>
      </c>
      <c r="S261" s="9"/>
      <c r="T261" s="9">
        <v>2.1504285103934153</v>
      </c>
      <c r="U261" s="9">
        <v>1.8629285103934154</v>
      </c>
      <c r="V261" s="9">
        <v>1.8304285103934155</v>
      </c>
      <c r="W261" s="9">
        <v>1.5204285103934154</v>
      </c>
      <c r="X261" s="9">
        <v>1.9029285103934153</v>
      </c>
      <c r="Y261" s="9">
        <v>2.0454285103934153</v>
      </c>
      <c r="Z261" s="9"/>
      <c r="AA261" s="9"/>
      <c r="AC261" s="9"/>
      <c r="AD261" s="9">
        <v>1.9054285103934154</v>
      </c>
      <c r="AU261" s="9"/>
      <c r="AV261" s="9"/>
      <c r="AW261" s="9"/>
      <c r="AX261" s="9">
        <v>2.5826000213623046</v>
      </c>
      <c r="AY261" s="9"/>
      <c r="AZ261" s="9">
        <v>2.8576000213623045</v>
      </c>
      <c r="BA261" s="9">
        <v>2.3576000213623045</v>
      </c>
      <c r="BB261" s="9">
        <v>2.3076000213623047</v>
      </c>
      <c r="BC261" s="9">
        <v>2.1826000213623047</v>
      </c>
      <c r="BD261" s="9">
        <v>2.4076000213623048</v>
      </c>
      <c r="BE261" s="9">
        <v>2.4826000213623045</v>
      </c>
      <c r="BF261" s="9"/>
      <c r="BG261" s="9"/>
      <c r="BI261" s="9"/>
      <c r="BJ261" s="9">
        <v>2.3989999866485596</v>
      </c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W261" s="9"/>
      <c r="BY261" s="9"/>
      <c r="BZ261" s="9"/>
    </row>
    <row r="262" spans="1:78" x14ac:dyDescent="0.25">
      <c r="A262" s="8">
        <v>35655</v>
      </c>
      <c r="B262" s="9">
        <v>2.4424999952316284</v>
      </c>
      <c r="C262" s="9"/>
      <c r="D262" s="9">
        <v>2.5174999952316286</v>
      </c>
      <c r="E262" s="9">
        <v>2.2874999952316286</v>
      </c>
      <c r="F262" s="9">
        <v>2.1924999952316284</v>
      </c>
      <c r="G262" s="9">
        <v>1.5824999952316283</v>
      </c>
      <c r="H262" s="9">
        <v>2.2974999952316284</v>
      </c>
      <c r="I262" s="9">
        <v>2.4274999952316283</v>
      </c>
      <c r="K262" s="9"/>
      <c r="L262" s="9"/>
      <c r="M262" s="9"/>
      <c r="N262" s="9">
        <v>2.3399999141693115</v>
      </c>
      <c r="O262" s="9"/>
      <c r="P262" s="9"/>
      <c r="Q262" s="9"/>
      <c r="R262" s="9">
        <v>2.0685714653560092</v>
      </c>
      <c r="S262" s="9"/>
      <c r="T262" s="9">
        <v>2.1335714653560092</v>
      </c>
      <c r="U262" s="9">
        <v>1.8460714653560093</v>
      </c>
      <c r="V262" s="9">
        <v>1.8135714653560093</v>
      </c>
      <c r="W262" s="9">
        <v>1.5135714653560093</v>
      </c>
      <c r="X262" s="9">
        <v>1.8860714653560091</v>
      </c>
      <c r="Y262" s="9">
        <v>2.0285714653560092</v>
      </c>
      <c r="Z262" s="9"/>
      <c r="AA262" s="9"/>
      <c r="AC262" s="9"/>
      <c r="AD262" s="9">
        <v>1.8885714653560093</v>
      </c>
      <c r="AU262" s="9"/>
      <c r="AV262" s="9"/>
      <c r="AW262" s="9"/>
      <c r="AX262" s="9">
        <v>2.5529999732971191</v>
      </c>
      <c r="AY262" s="9"/>
      <c r="AZ262" s="9">
        <v>2.8379999732971193</v>
      </c>
      <c r="BA262" s="9">
        <v>2.3204999732971192</v>
      </c>
      <c r="BB262" s="9">
        <v>2.2829999732971191</v>
      </c>
      <c r="BC262" s="9">
        <v>2.1579999732971191</v>
      </c>
      <c r="BD262" s="9">
        <v>2.372999973297119</v>
      </c>
      <c r="BE262" s="9">
        <v>2.4529999732971191</v>
      </c>
      <c r="BF262" s="9"/>
      <c r="BG262" s="9"/>
      <c r="BI262" s="9"/>
      <c r="BJ262" s="9">
        <v>2.3880000209808347</v>
      </c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W262" s="9"/>
      <c r="BY262" s="9"/>
      <c r="BZ262" s="9"/>
    </row>
    <row r="263" spans="1:78" x14ac:dyDescent="0.25">
      <c r="A263" s="8">
        <v>35656</v>
      </c>
      <c r="B263" s="9">
        <v>2.4479999542236328</v>
      </c>
      <c r="C263" s="9"/>
      <c r="D263" s="9">
        <v>2.522999954223633</v>
      </c>
      <c r="E263" s="9">
        <v>2.2879999542236327</v>
      </c>
      <c r="F263" s="9">
        <v>2.2079999542236326</v>
      </c>
      <c r="G263" s="9">
        <v>1.5779999542236329</v>
      </c>
      <c r="H263" s="9">
        <v>2.3054999542236327</v>
      </c>
      <c r="I263" s="9">
        <v>2.4329999542236327</v>
      </c>
      <c r="K263" s="9"/>
      <c r="L263" s="9"/>
      <c r="M263" s="9"/>
      <c r="N263" s="9">
        <v>2.3574999570846558</v>
      </c>
      <c r="O263" s="9"/>
      <c r="P263" s="9"/>
      <c r="Q263" s="9"/>
      <c r="R263" s="9">
        <v>2.0792857238224576</v>
      </c>
      <c r="S263" s="9"/>
      <c r="T263" s="9">
        <v>2.1442857238224575</v>
      </c>
      <c r="U263" s="9">
        <v>1.8567857238224577</v>
      </c>
      <c r="V263" s="9">
        <v>1.8192857238224576</v>
      </c>
      <c r="W263" s="9">
        <v>1.5242857238224576</v>
      </c>
      <c r="X263" s="9">
        <v>1.8942857238224575</v>
      </c>
      <c r="Y263" s="9">
        <v>2.0392857238224575</v>
      </c>
      <c r="Z263" s="9"/>
      <c r="AA263" s="9"/>
      <c r="AC263" s="9"/>
      <c r="AD263" s="9">
        <v>1.8992857238224576</v>
      </c>
      <c r="AU263" s="9"/>
      <c r="AV263" s="9"/>
      <c r="AW263" s="9"/>
      <c r="AX263" s="9">
        <v>2.5828000545501708</v>
      </c>
      <c r="AY263" s="9"/>
      <c r="AZ263" s="9">
        <v>2.867800054550171</v>
      </c>
      <c r="BA263" s="9">
        <v>2.3528000545501708</v>
      </c>
      <c r="BB263" s="9">
        <v>2.3178000545501707</v>
      </c>
      <c r="BC263" s="9">
        <v>2.1728000545501707</v>
      </c>
      <c r="BD263" s="9">
        <v>2.4028000545501706</v>
      </c>
      <c r="BE263" s="9">
        <v>2.4828000545501707</v>
      </c>
      <c r="BF263" s="9"/>
      <c r="BG263" s="9"/>
      <c r="BI263" s="9"/>
      <c r="BJ263" s="9">
        <v>2.4070000267028808</v>
      </c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W263" s="9"/>
      <c r="BY263" s="9"/>
      <c r="BZ263" s="9"/>
    </row>
    <row r="264" spans="1:78" x14ac:dyDescent="0.25">
      <c r="A264" s="8">
        <v>35657</v>
      </c>
      <c r="B264" s="9">
        <v>2.4355000257492065</v>
      </c>
      <c r="C264" s="9"/>
      <c r="D264" s="9">
        <v>2.5180000257492066</v>
      </c>
      <c r="E264" s="9">
        <v>2.2755000257492064</v>
      </c>
      <c r="F264" s="9">
        <v>2.1905000257492064</v>
      </c>
      <c r="G264" s="9">
        <v>1.5755000257492064</v>
      </c>
      <c r="H264" s="9">
        <v>2.2955000257492064</v>
      </c>
      <c r="I264" s="9">
        <v>2.4230000257492064</v>
      </c>
      <c r="K264" s="9"/>
      <c r="L264" s="9"/>
      <c r="M264" s="9"/>
      <c r="N264" s="9">
        <v>2.3524999618530273</v>
      </c>
      <c r="O264" s="9"/>
      <c r="P264" s="9"/>
      <c r="Q264" s="9"/>
      <c r="R264" s="9">
        <v>2.0854285785130093</v>
      </c>
      <c r="S264" s="9"/>
      <c r="T264" s="9">
        <v>2.1504285785130093</v>
      </c>
      <c r="U264" s="9">
        <v>1.8654285785130094</v>
      </c>
      <c r="V264" s="9">
        <v>1.8304285785130094</v>
      </c>
      <c r="W264" s="9">
        <v>1.5204285785130094</v>
      </c>
      <c r="X264" s="9">
        <v>1.9004285785130093</v>
      </c>
      <c r="Y264" s="9">
        <v>2.0454285785130093</v>
      </c>
      <c r="Z264" s="9"/>
      <c r="AA264" s="9"/>
      <c r="AC264" s="9"/>
      <c r="AD264" s="9">
        <v>1.9054285785130094</v>
      </c>
      <c r="AU264" s="9"/>
      <c r="AV264" s="9"/>
      <c r="AW264" s="9"/>
      <c r="AX264" s="9">
        <v>2.5819999694824221</v>
      </c>
      <c r="AY264" s="9"/>
      <c r="AZ264" s="9">
        <v>2.8619999694824223</v>
      </c>
      <c r="BA264" s="9">
        <v>2.3519999694824221</v>
      </c>
      <c r="BB264" s="9">
        <v>2.3069999694824221</v>
      </c>
      <c r="BC264" s="9">
        <v>2.1519999694824219</v>
      </c>
      <c r="BD264" s="9">
        <v>2.4019999694824219</v>
      </c>
      <c r="BE264" s="9">
        <v>2.4844999694824219</v>
      </c>
      <c r="BF264" s="9"/>
      <c r="BG264" s="9"/>
      <c r="BI264" s="9"/>
      <c r="BJ264" s="9">
        <v>2.4070000267028808</v>
      </c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W264" s="9"/>
      <c r="BY264" s="9"/>
      <c r="BZ264" s="9"/>
    </row>
    <row r="265" spans="1:78" x14ac:dyDescent="0.25">
      <c r="A265" s="8">
        <v>35660</v>
      </c>
      <c r="B265" s="9">
        <v>2.5300000905990601</v>
      </c>
      <c r="C265" s="9"/>
      <c r="D265" s="9">
        <v>2.61500009059906</v>
      </c>
      <c r="E265" s="9">
        <v>2.36500009059906</v>
      </c>
      <c r="F265" s="9">
        <v>2.2800000905990601</v>
      </c>
      <c r="G265" s="9">
        <v>1.5900000905990601</v>
      </c>
      <c r="H265" s="9">
        <v>2.3925000905990599</v>
      </c>
      <c r="I265" s="9">
        <v>2.5175000905990599</v>
      </c>
      <c r="K265" s="9"/>
      <c r="L265" s="9"/>
      <c r="M265" s="9"/>
      <c r="N265" s="9">
        <v>2.4474999904632568</v>
      </c>
      <c r="O265" s="9"/>
      <c r="P265" s="9"/>
      <c r="Q265" s="9"/>
      <c r="R265" s="9">
        <v>2.0994285855974471</v>
      </c>
      <c r="S265" s="9"/>
      <c r="T265" s="9">
        <v>2.164428585597447</v>
      </c>
      <c r="U265" s="9">
        <v>1.881928585597447</v>
      </c>
      <c r="V265" s="9">
        <v>1.839428585597447</v>
      </c>
      <c r="W265" s="9">
        <v>1.5244285855974471</v>
      </c>
      <c r="X265" s="9">
        <v>1.9194285855974471</v>
      </c>
      <c r="Y265" s="9">
        <v>2.059428585597447</v>
      </c>
      <c r="Z265" s="9"/>
      <c r="AA265" s="9"/>
      <c r="AC265" s="9"/>
      <c r="AD265" s="9">
        <v>1.9194285855974471</v>
      </c>
      <c r="AU265" s="9"/>
      <c r="AV265" s="9"/>
      <c r="AW265" s="9"/>
      <c r="AX265" s="9">
        <v>2.6501999855041505</v>
      </c>
      <c r="AY265" s="9"/>
      <c r="AZ265" s="9">
        <v>2.9351999855041506</v>
      </c>
      <c r="BA265" s="9">
        <v>2.4201999855041505</v>
      </c>
      <c r="BB265" s="9">
        <v>2.3701999855041507</v>
      </c>
      <c r="BC265" s="9">
        <v>2.1901999855041505</v>
      </c>
      <c r="BD265" s="9">
        <v>2.4751999855041507</v>
      </c>
      <c r="BE265" s="9">
        <v>2.5551999855041503</v>
      </c>
      <c r="BF265" s="9"/>
      <c r="BG265" s="9"/>
      <c r="BI265" s="9"/>
      <c r="BJ265" s="9">
        <v>2.482999954223633</v>
      </c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W265" s="9"/>
      <c r="BY265" s="9"/>
      <c r="BZ265" s="9"/>
    </row>
    <row r="266" spans="1:78" x14ac:dyDescent="0.25">
      <c r="A266" s="8">
        <v>35661</v>
      </c>
      <c r="B266" s="9">
        <v>2.463499903678894</v>
      </c>
      <c r="C266" s="9"/>
      <c r="D266" s="9">
        <v>2.550999903678894</v>
      </c>
      <c r="E266" s="9">
        <v>2.3084999036788942</v>
      </c>
      <c r="F266" s="9">
        <v>2.2284999036788942</v>
      </c>
      <c r="G266" s="9">
        <v>1.5934999036788942</v>
      </c>
      <c r="H266" s="9">
        <v>2.318499903678894</v>
      </c>
      <c r="I266" s="9">
        <v>2.4534999036788943</v>
      </c>
      <c r="K266" s="9"/>
      <c r="L266" s="9"/>
      <c r="M266" s="9"/>
      <c r="N266" s="9">
        <v>2.375</v>
      </c>
      <c r="O266" s="9"/>
      <c r="P266" s="9"/>
      <c r="Q266" s="9"/>
      <c r="R266" s="9">
        <v>2.0882856845855713</v>
      </c>
      <c r="S266" s="9"/>
      <c r="T266" s="9">
        <v>2.1607856845855711</v>
      </c>
      <c r="U266" s="9">
        <v>1.8682856845855713</v>
      </c>
      <c r="V266" s="9">
        <v>1.8282856845855713</v>
      </c>
      <c r="W266" s="9">
        <v>1.5082856845855714</v>
      </c>
      <c r="X266" s="9">
        <v>1.9132856845855712</v>
      </c>
      <c r="Y266" s="9">
        <v>2.0482856845855713</v>
      </c>
      <c r="Z266" s="9"/>
      <c r="AA266" s="9"/>
      <c r="AC266" s="9"/>
      <c r="AD266" s="9">
        <v>1.9082856845855714</v>
      </c>
      <c r="AU266" s="9"/>
      <c r="AV266" s="9"/>
      <c r="AW266" s="9"/>
      <c r="AX266" s="9">
        <v>2.5987999916076658</v>
      </c>
      <c r="AY266" s="9"/>
      <c r="AZ266" s="9">
        <v>2.8887999916076659</v>
      </c>
      <c r="BA266" s="9">
        <v>2.3687999916076659</v>
      </c>
      <c r="BB266" s="9">
        <v>2.3262999916076659</v>
      </c>
      <c r="BC266" s="9">
        <v>2.153799991607666</v>
      </c>
      <c r="BD266" s="9">
        <v>2.423799991607666</v>
      </c>
      <c r="BE266" s="9">
        <v>2.5037999916076656</v>
      </c>
      <c r="BF266" s="9"/>
      <c r="BG266" s="9"/>
      <c r="BI266" s="9"/>
      <c r="BJ266" s="9">
        <v>2.4230000114440919</v>
      </c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W266" s="9"/>
      <c r="BY266" s="9"/>
      <c r="BZ266" s="9"/>
    </row>
    <row r="267" spans="1:78" x14ac:dyDescent="0.25">
      <c r="A267" s="8">
        <v>35662</v>
      </c>
      <c r="B267" s="9">
        <v>2.3825000524520874</v>
      </c>
      <c r="C267" s="9"/>
      <c r="D267" s="9">
        <v>2.4825000524520875</v>
      </c>
      <c r="E267" s="9">
        <v>2.2275000524520876</v>
      </c>
      <c r="F267" s="9">
        <v>2.1725000524520874</v>
      </c>
      <c r="G267" s="9">
        <v>1.5925000524520874</v>
      </c>
      <c r="H267" s="9">
        <v>2.2475000524520876</v>
      </c>
      <c r="I267" s="9">
        <v>2.3825000524520874</v>
      </c>
      <c r="K267" s="9"/>
      <c r="L267" s="9"/>
      <c r="M267" s="9"/>
      <c r="N267" s="9">
        <v>2.2975000143051147</v>
      </c>
      <c r="O267" s="9"/>
      <c r="P267" s="9"/>
      <c r="Q267" s="9"/>
      <c r="R267" s="9">
        <v>2.0797142641884938</v>
      </c>
      <c r="S267" s="9"/>
      <c r="T267" s="9">
        <v>2.1522142641884936</v>
      </c>
      <c r="U267" s="9">
        <v>1.8597142641884938</v>
      </c>
      <c r="V267" s="9">
        <v>1.8197142641884938</v>
      </c>
      <c r="W267" s="9">
        <v>1.499714264188494</v>
      </c>
      <c r="X267" s="9">
        <v>1.9047142641884938</v>
      </c>
      <c r="Y267" s="9">
        <v>2.0397142641884938</v>
      </c>
      <c r="Z267" s="9"/>
      <c r="AA267" s="9"/>
      <c r="AC267" s="9"/>
      <c r="AD267" s="9">
        <v>1.8997142641884939</v>
      </c>
      <c r="AU267" s="9"/>
      <c r="AV267" s="9"/>
      <c r="AW267" s="9"/>
      <c r="AX267" s="9">
        <v>2.5363999843597411</v>
      </c>
      <c r="AY267" s="9"/>
      <c r="AZ267" s="9">
        <v>2.8313999843597411</v>
      </c>
      <c r="BA267" s="9">
        <v>2.311399984359741</v>
      </c>
      <c r="BB267" s="9">
        <v>2.2613999843597412</v>
      </c>
      <c r="BC267" s="9">
        <v>2.126399984359741</v>
      </c>
      <c r="BD267" s="9">
        <v>2.3613999843597413</v>
      </c>
      <c r="BE267" s="9">
        <v>2.4413999843597409</v>
      </c>
      <c r="BF267" s="9"/>
      <c r="BG267" s="9"/>
      <c r="BI267" s="9"/>
      <c r="BJ267" s="9">
        <v>2.3609999942779543</v>
      </c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W267" s="9"/>
      <c r="BY267" s="9"/>
      <c r="BZ267" s="9"/>
    </row>
    <row r="268" spans="1:78" x14ac:dyDescent="0.25">
      <c r="A268" s="8">
        <v>35663</v>
      </c>
      <c r="B268" s="9">
        <v>2.4639999866485596</v>
      </c>
      <c r="C268" s="9"/>
      <c r="D268" s="9">
        <v>2.5589999866485598</v>
      </c>
      <c r="E268" s="9">
        <v>2.3189999866485596</v>
      </c>
      <c r="F268" s="9">
        <v>2.2539999866485596</v>
      </c>
      <c r="G268" s="9">
        <v>1.6039999866485595</v>
      </c>
      <c r="H268" s="9">
        <v>2.3289999866485598</v>
      </c>
      <c r="I268" s="9">
        <v>2.4639999866485596</v>
      </c>
      <c r="K268" s="9"/>
      <c r="L268" s="9"/>
      <c r="M268" s="9"/>
      <c r="N268" s="9">
        <v>2.375</v>
      </c>
      <c r="O268" s="9"/>
      <c r="P268" s="9"/>
      <c r="Q268" s="9"/>
      <c r="R268" s="9">
        <v>2.1004285471779958</v>
      </c>
      <c r="S268" s="9"/>
      <c r="T268" s="9">
        <v>2.1779285471779959</v>
      </c>
      <c r="U268" s="9">
        <v>1.8854285471779957</v>
      </c>
      <c r="V268" s="9">
        <v>1.8454285471779959</v>
      </c>
      <c r="W268" s="9">
        <v>1.5204285471779959</v>
      </c>
      <c r="X268" s="9">
        <v>1.9254285471779957</v>
      </c>
      <c r="Y268" s="9">
        <v>2.0629285471779957</v>
      </c>
      <c r="Z268" s="9"/>
      <c r="AA268" s="9"/>
      <c r="AC268" s="9"/>
      <c r="AD268" s="9">
        <v>1.9204285471779958</v>
      </c>
      <c r="AU268" s="9"/>
      <c r="AV268" s="9"/>
      <c r="AW268" s="9"/>
      <c r="AX268" s="9">
        <v>2.5971999645233153</v>
      </c>
      <c r="AY268" s="9"/>
      <c r="AZ268" s="9">
        <v>2.8921999645233152</v>
      </c>
      <c r="BA268" s="9">
        <v>2.3671999645233153</v>
      </c>
      <c r="BB268" s="9">
        <v>2.3221999645233153</v>
      </c>
      <c r="BC268" s="9">
        <v>2.1871999645233151</v>
      </c>
      <c r="BD268" s="9">
        <v>2.4246999645233154</v>
      </c>
      <c r="BE268" s="9">
        <v>2.5021999645233151</v>
      </c>
      <c r="BF268" s="9"/>
      <c r="BG268" s="9"/>
      <c r="BI268" s="9"/>
      <c r="BJ268" s="9">
        <v>2.439000015258789</v>
      </c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W268" s="9"/>
      <c r="BY268" s="9"/>
      <c r="BZ268" s="9"/>
    </row>
    <row r="269" spans="1:78" x14ac:dyDescent="0.25">
      <c r="A269" s="8">
        <v>35664</v>
      </c>
      <c r="B269" s="9">
        <v>2.4895000457763672</v>
      </c>
      <c r="C269" s="9"/>
      <c r="D269" s="9">
        <v>2.5945000457763672</v>
      </c>
      <c r="E269" s="9">
        <v>2.3395000457763673</v>
      </c>
      <c r="F269" s="9">
        <v>2.2345000457763673</v>
      </c>
      <c r="G269" s="9">
        <v>1.5795000457763673</v>
      </c>
      <c r="H269" s="9">
        <v>2.3645000457763672</v>
      </c>
      <c r="I269" s="9">
        <v>2.4895000457763672</v>
      </c>
      <c r="K269" s="9"/>
      <c r="L269" s="9"/>
      <c r="M269" s="9"/>
      <c r="N269" s="9">
        <v>2.4049999713897705</v>
      </c>
      <c r="O269" s="9"/>
      <c r="P269" s="9"/>
      <c r="Q269" s="9"/>
      <c r="R269" s="9">
        <v>2.0915714332035611</v>
      </c>
      <c r="S269" s="9"/>
      <c r="T269" s="9">
        <v>2.1690714332035612</v>
      </c>
      <c r="U269" s="9">
        <v>1.876571433203561</v>
      </c>
      <c r="V269" s="9">
        <v>1.8365714332035612</v>
      </c>
      <c r="W269" s="9">
        <v>1.5115714332035612</v>
      </c>
      <c r="X269" s="9">
        <v>1.916571433203561</v>
      </c>
      <c r="Y269" s="9">
        <v>2.054071433203561</v>
      </c>
      <c r="Z269" s="9"/>
      <c r="AA269" s="9"/>
      <c r="AC269" s="9"/>
      <c r="AD269" s="9">
        <v>1.9115714332035612</v>
      </c>
      <c r="AU269" s="9"/>
      <c r="AV269" s="9"/>
      <c r="AW269" s="9"/>
      <c r="AX269" s="9">
        <v>2.6021999359130858</v>
      </c>
      <c r="AY269" s="9"/>
      <c r="AZ269" s="9">
        <v>2.8971999359130858</v>
      </c>
      <c r="BA269" s="9">
        <v>2.3771999359130858</v>
      </c>
      <c r="BB269" s="9">
        <v>2.3271999359130859</v>
      </c>
      <c r="BC269" s="9">
        <v>2.177199935913086</v>
      </c>
      <c r="BD269" s="9">
        <v>2.429699935913086</v>
      </c>
      <c r="BE269" s="9">
        <v>2.5071999359130857</v>
      </c>
      <c r="BF269" s="9"/>
      <c r="BG269" s="9"/>
      <c r="BI269" s="9"/>
      <c r="BJ269" s="9">
        <v>2.4240000534057615</v>
      </c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W269" s="9"/>
      <c r="BY269" s="9"/>
      <c r="BZ269" s="9"/>
    </row>
    <row r="270" spans="1:78" x14ac:dyDescent="0.25">
      <c r="A270" s="8">
        <v>35667</v>
      </c>
      <c r="B270" s="9">
        <v>2.5084999799728394</v>
      </c>
      <c r="C270" s="9"/>
      <c r="D270" s="9">
        <v>2.5984999799728392</v>
      </c>
      <c r="E270" s="9">
        <v>2.3459999799728393</v>
      </c>
      <c r="F270" s="9">
        <v>2.2584999799728394</v>
      </c>
      <c r="G270" s="9">
        <v>1.5884999799728392</v>
      </c>
      <c r="H270" s="9">
        <v>2.3784999799728395</v>
      </c>
      <c r="I270" s="9">
        <v>2.4984999799728396</v>
      </c>
      <c r="K270" s="9"/>
      <c r="L270" s="9"/>
      <c r="M270" s="9"/>
      <c r="N270" s="9">
        <v>2.4225000143051147</v>
      </c>
      <c r="O270" s="9"/>
      <c r="P270" s="9"/>
      <c r="Q270" s="9"/>
      <c r="R270" s="9">
        <v>2.0922857352665494</v>
      </c>
      <c r="S270" s="9"/>
      <c r="T270" s="9">
        <v>2.1672857352665496</v>
      </c>
      <c r="U270" s="9">
        <v>1.8772857352665493</v>
      </c>
      <c r="V270" s="9">
        <v>1.8322857352665494</v>
      </c>
      <c r="W270" s="9">
        <v>1.5149999999999999</v>
      </c>
      <c r="X270" s="9">
        <v>1.9172857352665493</v>
      </c>
      <c r="Y270" s="9">
        <v>2.0547857352665493</v>
      </c>
      <c r="Z270" s="9"/>
      <c r="AA270" s="9"/>
      <c r="AC270" s="9"/>
      <c r="AD270" s="9">
        <v>1.9122857352665494</v>
      </c>
      <c r="AU270" s="9"/>
      <c r="AV270" s="9"/>
      <c r="AW270" s="9"/>
      <c r="AX270" s="9">
        <v>2.61080002784729</v>
      </c>
      <c r="AY270" s="9"/>
      <c r="AZ270" s="9">
        <v>2.90580002784729</v>
      </c>
      <c r="BA270" s="9">
        <v>2.38580002784729</v>
      </c>
      <c r="BB270" s="9">
        <v>2.3358000278472901</v>
      </c>
      <c r="BC270" s="9">
        <v>2.1808000278472899</v>
      </c>
      <c r="BD270" s="9">
        <v>2.4408000278472901</v>
      </c>
      <c r="BE270" s="9">
        <v>2.5158000278472898</v>
      </c>
      <c r="BF270" s="9"/>
      <c r="BG270" s="9"/>
      <c r="BI270" s="9"/>
      <c r="BJ270" s="9">
        <v>2.4509999561309814</v>
      </c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W270" s="9"/>
      <c r="BY270" s="9"/>
      <c r="BZ270" s="9"/>
    </row>
    <row r="271" spans="1:78" x14ac:dyDescent="0.25">
      <c r="A271" s="8">
        <v>35668</v>
      </c>
      <c r="O271" s="9"/>
      <c r="P271" s="9"/>
      <c r="Q271" s="9"/>
      <c r="R271" s="9">
        <v>2.097285713468279</v>
      </c>
      <c r="S271" s="9"/>
      <c r="T271" s="9">
        <v>2.1722857134682791</v>
      </c>
      <c r="U271" s="9">
        <v>1.8822857134682789</v>
      </c>
      <c r="V271" s="9">
        <v>1.8422857134682791</v>
      </c>
      <c r="W271" s="9">
        <v>1.522285713468279</v>
      </c>
      <c r="X271" s="9">
        <v>1.919785713468279</v>
      </c>
      <c r="Y271" s="9">
        <v>2.0597857134682789</v>
      </c>
      <c r="Z271" s="9"/>
      <c r="AA271" s="9"/>
      <c r="AC271" s="9"/>
      <c r="AD271" s="9">
        <v>1.917285713468279</v>
      </c>
      <c r="AU271" s="9"/>
      <c r="AV271" s="9"/>
      <c r="AW271" s="9"/>
      <c r="AX271" s="9">
        <v>2.6004000186920164</v>
      </c>
      <c r="AY271" s="9"/>
      <c r="AZ271" s="9">
        <v>2.8954000186920164</v>
      </c>
      <c r="BA271" s="9">
        <v>2.3754000186920163</v>
      </c>
      <c r="BB271" s="9">
        <v>2.3154000186920163</v>
      </c>
      <c r="BC271" s="9">
        <v>2.1604000186920165</v>
      </c>
      <c r="BD271" s="9">
        <v>2.4304000186920165</v>
      </c>
      <c r="BE271" s="9">
        <v>2.5054000186920162</v>
      </c>
      <c r="BF271" s="9"/>
      <c r="BG271" s="9"/>
      <c r="BI271" s="9"/>
      <c r="BJ271" s="9">
        <v>2.4299999713897704</v>
      </c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W271" s="9"/>
      <c r="BY271" s="9"/>
      <c r="BZ271" s="9"/>
    </row>
    <row r="272" spans="1:78" x14ac:dyDescent="0.25">
      <c r="A272" s="8">
        <v>35669</v>
      </c>
      <c r="O272" s="9"/>
      <c r="P272" s="9"/>
      <c r="Q272" s="9"/>
      <c r="R272" s="9">
        <v>2.1450000831059048</v>
      </c>
      <c r="S272" s="9"/>
      <c r="T272" s="9">
        <v>2.2250000831059049</v>
      </c>
      <c r="U272" s="9">
        <v>1.9300000831059048</v>
      </c>
      <c r="V272" s="9">
        <v>1.8775000831059048</v>
      </c>
      <c r="W272" s="9">
        <v>1.5350000831059047</v>
      </c>
      <c r="X272" s="9">
        <v>1.9700000831059048</v>
      </c>
      <c r="Y272" s="9">
        <v>2.1075000831059048</v>
      </c>
      <c r="Z272" s="9"/>
      <c r="AA272" s="9"/>
      <c r="AC272" s="9"/>
      <c r="AD272" s="9">
        <v>1.9650000831059049</v>
      </c>
      <c r="AU272" s="9"/>
      <c r="AV272" s="9"/>
      <c r="AW272" s="9"/>
      <c r="AX272" s="9">
        <v>2.7549999952316284</v>
      </c>
      <c r="AY272" s="9"/>
      <c r="AZ272" s="9">
        <v>3.0549999952316282</v>
      </c>
      <c r="BA272" s="9">
        <v>2.5199999952316285</v>
      </c>
      <c r="BB272" s="9">
        <v>2.4549999952316286</v>
      </c>
      <c r="BC272" s="9">
        <v>2.2949999952316285</v>
      </c>
      <c r="BD272" s="9">
        <v>2.5749999952316283</v>
      </c>
      <c r="BE272" s="9">
        <v>2.6599999952316282</v>
      </c>
      <c r="BF272" s="9"/>
      <c r="BG272" s="9"/>
      <c r="BI272" s="9"/>
      <c r="BJ272" s="9">
        <v>2.5589999914169308</v>
      </c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W272" s="9"/>
      <c r="BY272" s="9"/>
      <c r="BZ272" s="9"/>
    </row>
    <row r="273" spans="1:89" x14ac:dyDescent="0.25">
      <c r="A273" s="8">
        <v>35670</v>
      </c>
      <c r="O273" s="9"/>
      <c r="P273" s="9"/>
      <c r="Q273" s="9"/>
      <c r="R273" s="9">
        <v>2.1450000831059048</v>
      </c>
      <c r="S273" s="9"/>
      <c r="T273" s="9">
        <v>2.2250000831059049</v>
      </c>
      <c r="U273" s="9">
        <v>1.9300000831059048</v>
      </c>
      <c r="V273" s="9">
        <v>1.8775000831059048</v>
      </c>
      <c r="W273" s="9">
        <v>1.5350000831059047</v>
      </c>
      <c r="X273" s="9">
        <v>1.9700000831059048</v>
      </c>
      <c r="Y273" s="9">
        <v>2.1075000831059048</v>
      </c>
      <c r="Z273" s="9"/>
      <c r="AA273" s="9"/>
      <c r="AC273" s="9"/>
      <c r="AD273" s="9">
        <v>1.9650000831059049</v>
      </c>
      <c r="AU273" s="9"/>
      <c r="AV273" s="9"/>
      <c r="AW273" s="9"/>
      <c r="AX273" s="9">
        <v>2.755400037765503</v>
      </c>
      <c r="AY273" s="9"/>
      <c r="AZ273" s="9">
        <v>3.0754000377655029</v>
      </c>
      <c r="BA273" s="9">
        <v>2.5104000377655029</v>
      </c>
      <c r="BB273" s="9">
        <v>2.445400037765503</v>
      </c>
      <c r="BC273" s="9">
        <v>2.275400037765503</v>
      </c>
      <c r="BD273" s="9">
        <v>2.5754000377655029</v>
      </c>
      <c r="BE273" s="9">
        <v>2.6554000377655029</v>
      </c>
      <c r="BF273" s="9"/>
      <c r="BG273" s="9"/>
      <c r="BI273" s="9"/>
      <c r="BJ273" s="9">
        <v>2.5779999732971191</v>
      </c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W273" s="9"/>
      <c r="BY273" s="9"/>
      <c r="BZ273" s="9"/>
    </row>
    <row r="274" spans="1:89" x14ac:dyDescent="0.25">
      <c r="A274" s="8">
        <v>35671</v>
      </c>
      <c r="O274" s="9"/>
      <c r="P274" s="9"/>
      <c r="Q274" s="9"/>
      <c r="R274" s="9">
        <v>2.1621428898402621</v>
      </c>
      <c r="S274" s="9"/>
      <c r="T274" s="9">
        <v>2.2371428898402623</v>
      </c>
      <c r="U274" s="9">
        <v>1.9471428898402621</v>
      </c>
      <c r="V274" s="9">
        <v>1.8921428898402621</v>
      </c>
      <c r="W274" s="9">
        <v>1.5221428898402622</v>
      </c>
      <c r="X274" s="9">
        <v>1.9821428898402622</v>
      </c>
      <c r="Y274" s="9">
        <v>2.1246428898402621</v>
      </c>
      <c r="Z274" s="9"/>
      <c r="AA274" s="9"/>
      <c r="AC274" s="9"/>
      <c r="AD274" s="9">
        <v>1.9821428898402622</v>
      </c>
      <c r="AU274" s="9"/>
      <c r="AV274" s="9"/>
      <c r="AW274" s="9"/>
      <c r="AX274" s="9">
        <v>2.8148000240325928</v>
      </c>
      <c r="AY274" s="9"/>
      <c r="AZ274" s="9">
        <v>3.1598000240325925</v>
      </c>
      <c r="BA274" s="9">
        <v>2.5798000240325929</v>
      </c>
      <c r="BB274" s="9">
        <v>2.514800024032593</v>
      </c>
      <c r="BC274" s="9">
        <v>2.3198000240325927</v>
      </c>
      <c r="BD274" s="9">
        <v>2.6348000240325926</v>
      </c>
      <c r="BE274" s="9">
        <v>2.7198000240325926</v>
      </c>
      <c r="BF274" s="9"/>
      <c r="BG274" s="9"/>
      <c r="BI274" s="9"/>
      <c r="BJ274" s="9">
        <v>2.6521999835968018</v>
      </c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W274" s="9"/>
      <c r="BY274" s="9"/>
      <c r="BZ274" s="9"/>
    </row>
    <row r="275" spans="1:89" x14ac:dyDescent="0.25">
      <c r="A275" s="8">
        <v>35675</v>
      </c>
      <c r="O275" s="9"/>
      <c r="P275" s="9"/>
      <c r="Q275" s="9"/>
      <c r="R275" s="9">
        <v>2.1657142639160156</v>
      </c>
      <c r="S275" s="9"/>
      <c r="T275" s="9">
        <v>2.2432142639160157</v>
      </c>
      <c r="U275" s="9">
        <v>1.9482142639160156</v>
      </c>
      <c r="V275" s="9">
        <v>1.9007142639160155</v>
      </c>
      <c r="W275" s="9">
        <v>1.5457142639160157</v>
      </c>
      <c r="X275" s="9">
        <v>1.9919642639160156</v>
      </c>
      <c r="Y275" s="9">
        <v>2.1282142639160155</v>
      </c>
      <c r="Z275" s="9"/>
      <c r="AA275" s="9"/>
      <c r="AC275" s="9"/>
      <c r="AD275" s="9">
        <v>1.9857142639160157</v>
      </c>
      <c r="AU275" s="9"/>
      <c r="AV275" s="9"/>
      <c r="AW275" s="9"/>
      <c r="AX275" s="9">
        <v>2.8360000133514403</v>
      </c>
      <c r="AY275" s="9"/>
      <c r="AZ275" s="9">
        <v>3.1760000133514401</v>
      </c>
      <c r="BA275" s="9">
        <v>2.6010000133514404</v>
      </c>
      <c r="BB275" s="9">
        <v>2.5260000133514402</v>
      </c>
      <c r="BC275" s="9">
        <v>2.3710000133514404</v>
      </c>
      <c r="BD275" s="9">
        <v>2.6635000133514404</v>
      </c>
      <c r="BE275" s="9">
        <v>2.7435000133514404</v>
      </c>
      <c r="BF275" s="9"/>
      <c r="BG275" s="9"/>
      <c r="BI275" s="9"/>
      <c r="BJ275" s="9">
        <v>2.6689999580383299</v>
      </c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W275" s="9"/>
      <c r="BY275" s="9"/>
      <c r="BZ275" s="9"/>
    </row>
    <row r="276" spans="1:89" x14ac:dyDescent="0.25">
      <c r="A276" s="8">
        <v>35676</v>
      </c>
      <c r="O276" s="9"/>
      <c r="P276" s="9"/>
      <c r="Q276" s="9"/>
      <c r="R276" s="9">
        <v>2.1282856464385986</v>
      </c>
      <c r="S276" s="9"/>
      <c r="T276" s="9">
        <v>2.2000000000000002</v>
      </c>
      <c r="U276" s="9">
        <v>1.9082856464385987</v>
      </c>
      <c r="V276" s="9">
        <v>1.8632856464385985</v>
      </c>
      <c r="W276" s="9">
        <v>1.5082856464385987</v>
      </c>
      <c r="X276" s="9">
        <v>1.9532856464385986</v>
      </c>
      <c r="Y276" s="9">
        <v>2.0907856464385985</v>
      </c>
      <c r="Z276" s="9"/>
      <c r="AA276" s="9"/>
      <c r="AC276" s="9"/>
      <c r="AD276" s="9">
        <v>1.9482856464385987</v>
      </c>
      <c r="AU276" s="9"/>
      <c r="AV276" s="9"/>
      <c r="AW276" s="9"/>
      <c r="AX276" s="9">
        <v>2.7360000610351563</v>
      </c>
      <c r="AY276" s="9"/>
      <c r="AZ276" s="9">
        <v>3.0735000610351562</v>
      </c>
      <c r="BA276" s="9">
        <v>2.5060000610351563</v>
      </c>
      <c r="BB276" s="9">
        <v>2.4360000610351564</v>
      </c>
      <c r="BC276" s="9">
        <v>2.2810000610351562</v>
      </c>
      <c r="BD276" s="9">
        <v>2.5610000610351564</v>
      </c>
      <c r="BE276" s="9">
        <v>2.6422500610351563</v>
      </c>
      <c r="BF276" s="9"/>
      <c r="BG276" s="9"/>
      <c r="BI276" s="9"/>
      <c r="BJ276" s="9">
        <v>2.5710000038146972</v>
      </c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W276" s="9"/>
      <c r="BY276" s="9"/>
      <c r="BZ276" s="9"/>
    </row>
    <row r="277" spans="1:89" x14ac:dyDescent="0.25">
      <c r="A277" s="8">
        <v>35677</v>
      </c>
      <c r="O277" s="9"/>
      <c r="P277" s="9"/>
      <c r="Q277" s="9"/>
      <c r="R277" s="9">
        <v>2.1305714334760393</v>
      </c>
      <c r="S277" s="9"/>
      <c r="T277" s="9">
        <v>2.21</v>
      </c>
      <c r="U277" s="9">
        <v>1.9130714334760393</v>
      </c>
      <c r="V277" s="9">
        <v>1.8605714334760393</v>
      </c>
      <c r="W277" s="9">
        <v>1.5130714334760393</v>
      </c>
      <c r="X277" s="9">
        <v>1.9555714334760392</v>
      </c>
      <c r="Y277" s="9">
        <v>2.0905714334760392</v>
      </c>
      <c r="Z277" s="9"/>
      <c r="AA277" s="9"/>
      <c r="AC277" s="9"/>
      <c r="AD277" s="9">
        <v>1.9505714334760393</v>
      </c>
      <c r="AU277" s="9"/>
      <c r="AV277" s="9"/>
      <c r="AW277" s="9"/>
      <c r="AX277" s="9">
        <v>2.7418000221252443</v>
      </c>
      <c r="AY277" s="9"/>
      <c r="AZ277" s="9">
        <v>3.0818000221252442</v>
      </c>
      <c r="BA277" s="9">
        <v>2.5143000221252443</v>
      </c>
      <c r="BB277" s="9">
        <v>2.4368000221252442</v>
      </c>
      <c r="BC277" s="9">
        <v>2.2743000221252441</v>
      </c>
      <c r="BD277" s="9">
        <v>2.5668000221252445</v>
      </c>
      <c r="BE277" s="9">
        <v>2.6468000221252441</v>
      </c>
      <c r="BF277" s="9"/>
      <c r="BG277" s="9"/>
      <c r="BI277" s="9"/>
      <c r="BJ277" s="9">
        <v>2.5950000286102295</v>
      </c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W277" s="9"/>
      <c r="BY277" s="9"/>
      <c r="BZ277" s="9"/>
    </row>
    <row r="278" spans="1:89" x14ac:dyDescent="0.25">
      <c r="A278" s="8">
        <v>35678</v>
      </c>
      <c r="O278" s="9"/>
      <c r="P278" s="9"/>
      <c r="Q278" s="9"/>
      <c r="R278" s="9">
        <v>2.1294285910470143</v>
      </c>
      <c r="S278" s="9"/>
      <c r="T278" s="9">
        <v>2.2044285910470145</v>
      </c>
      <c r="U278" s="9">
        <v>1.9119285910470143</v>
      </c>
      <c r="V278" s="9">
        <v>1.8694285910470143</v>
      </c>
      <c r="W278" s="9">
        <v>1.5094285910470144</v>
      </c>
      <c r="X278" s="9">
        <v>1.9581785910470142</v>
      </c>
      <c r="Y278" s="9">
        <v>2.0919285910470142</v>
      </c>
      <c r="Z278" s="9"/>
      <c r="AA278" s="9"/>
      <c r="AC278" s="9"/>
      <c r="AD278" s="9">
        <v>1.9494285910470144</v>
      </c>
      <c r="AU278" s="9"/>
      <c r="AV278" s="9"/>
      <c r="AW278" s="9"/>
      <c r="AX278" s="9">
        <v>2.7406000614166262</v>
      </c>
      <c r="AY278" s="9"/>
      <c r="AZ278" s="9">
        <v>3.080600061416626</v>
      </c>
      <c r="BA278" s="9">
        <v>2.5156000614166261</v>
      </c>
      <c r="BB278" s="9">
        <v>2.4406000614166263</v>
      </c>
      <c r="BC278" s="9">
        <v>2.2781000614166262</v>
      </c>
      <c r="BD278" s="9">
        <v>2.5731000614166262</v>
      </c>
      <c r="BE278" s="9">
        <v>2.6481000614166263</v>
      </c>
      <c r="BF278" s="9"/>
      <c r="BG278" s="9"/>
      <c r="BI278" s="9"/>
      <c r="BJ278" s="9">
        <v>2.5900000095367433</v>
      </c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W278" s="9"/>
      <c r="BY278" s="9"/>
      <c r="BZ278" s="9"/>
    </row>
    <row r="279" spans="1:89" x14ac:dyDescent="0.25">
      <c r="A279" s="8">
        <v>35681</v>
      </c>
      <c r="O279" s="9"/>
      <c r="P279" s="9"/>
      <c r="Q279" s="9"/>
      <c r="R279" s="9">
        <v>2.1322856971195767</v>
      </c>
      <c r="S279" s="9"/>
      <c r="T279" s="9">
        <v>2.2072856971195769</v>
      </c>
      <c r="U279" s="9">
        <v>1.9222856971195768</v>
      </c>
      <c r="V279" s="9">
        <v>1.8722856971195767</v>
      </c>
      <c r="W279" s="9">
        <v>1.5222856971195766</v>
      </c>
      <c r="X279" s="9">
        <v>1.9672856971195767</v>
      </c>
      <c r="Y279" s="9">
        <v>2.0947856971195766</v>
      </c>
      <c r="Z279" s="9"/>
      <c r="AA279" s="9"/>
      <c r="AC279" s="9"/>
      <c r="AD279" s="9">
        <v>1.985428582600185</v>
      </c>
      <c r="AU279" s="9"/>
      <c r="AV279" s="9"/>
      <c r="AW279" s="9"/>
      <c r="AX279" s="9">
        <v>2.7502000331878662</v>
      </c>
      <c r="AY279" s="9"/>
      <c r="AZ279" s="9">
        <v>3.0902000331878661</v>
      </c>
      <c r="BA279" s="9">
        <v>2.5327000331878664</v>
      </c>
      <c r="BB279" s="9">
        <v>2.4552000331878663</v>
      </c>
      <c r="BC279" s="9">
        <v>2.300200033187866</v>
      </c>
      <c r="BD279" s="9">
        <v>2.5877000331878661</v>
      </c>
      <c r="BE279" s="9">
        <v>2.6602000331878664</v>
      </c>
      <c r="BF279" s="9"/>
      <c r="BG279" s="9"/>
      <c r="BI279" s="9"/>
      <c r="BJ279" s="9">
        <v>2.602000045776367</v>
      </c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W279" s="9"/>
      <c r="BY279" s="9"/>
      <c r="BZ279" s="9"/>
    </row>
    <row r="280" spans="1:89" x14ac:dyDescent="0.25">
      <c r="A280" s="8">
        <v>35682</v>
      </c>
      <c r="O280" s="9"/>
      <c r="P280" s="9"/>
      <c r="Q280" s="9"/>
      <c r="R280" s="9">
        <v>2.133999926703317</v>
      </c>
      <c r="S280" s="9"/>
      <c r="T280" s="9">
        <v>2.213999926703317</v>
      </c>
      <c r="U280" s="9">
        <v>1.921499926703317</v>
      </c>
      <c r="V280" s="9">
        <v>1.8789999267033171</v>
      </c>
      <c r="W280" s="9">
        <v>1.5239999267033169</v>
      </c>
      <c r="X280" s="9">
        <v>1.973999926703317</v>
      </c>
      <c r="Y280" s="9">
        <v>2.0989999267033168</v>
      </c>
      <c r="Z280" s="9"/>
      <c r="AA280" s="9"/>
      <c r="AC280" s="9"/>
      <c r="AD280" s="9">
        <v>1.9861428846631732</v>
      </c>
      <c r="AU280" s="9"/>
      <c r="AV280" s="9"/>
      <c r="AW280" s="9"/>
      <c r="AX280" s="9">
        <v>2.7486000061035156</v>
      </c>
      <c r="AY280" s="9"/>
      <c r="AZ280" s="9">
        <v>3.0911000061035159</v>
      </c>
      <c r="BA280" s="9">
        <v>2.5436000061035156</v>
      </c>
      <c r="BB280" s="9">
        <v>2.4661000061035159</v>
      </c>
      <c r="BC280" s="9">
        <v>2.3186000061035155</v>
      </c>
      <c r="BD280" s="9">
        <v>2.5986000061035157</v>
      </c>
      <c r="BE280" s="9">
        <v>2.6636000061035157</v>
      </c>
      <c r="BF280" s="9"/>
      <c r="BG280" s="9"/>
      <c r="BI280" s="9"/>
      <c r="BJ280" s="9">
        <v>2.6040000438690187</v>
      </c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W280" s="9"/>
      <c r="BY280" s="9"/>
      <c r="BZ280" s="9"/>
    </row>
    <row r="281" spans="1:89" x14ac:dyDescent="0.25">
      <c r="A281" s="8">
        <v>35683</v>
      </c>
      <c r="O281" s="9"/>
      <c r="P281" s="9"/>
      <c r="Q281" s="9"/>
      <c r="R281" s="9">
        <v>2.139714241027832</v>
      </c>
      <c r="S281" s="9"/>
      <c r="T281" s="9">
        <v>2.222214241027832</v>
      </c>
      <c r="U281" s="9">
        <v>1.9272142410278321</v>
      </c>
      <c r="V281" s="9">
        <v>1.882214241027832</v>
      </c>
      <c r="W281" s="9">
        <v>1.5397142410278322</v>
      </c>
      <c r="X281" s="9">
        <v>1.9697142410278321</v>
      </c>
      <c r="Y281" s="9">
        <v>2.1047142410278319</v>
      </c>
      <c r="Z281" s="9"/>
      <c r="AA281" s="9"/>
      <c r="AC281" s="9"/>
      <c r="AD281" s="9">
        <v>1.9975714451926094</v>
      </c>
      <c r="AU281" s="9"/>
      <c r="AV281" s="9"/>
      <c r="AW281" s="9"/>
      <c r="AX281" s="9">
        <v>2.8028000354766847</v>
      </c>
      <c r="AY281" s="9"/>
      <c r="AZ281" s="9">
        <v>3.1503000354766848</v>
      </c>
      <c r="BA281" s="9">
        <v>2.5928000354766847</v>
      </c>
      <c r="BB281" s="9">
        <v>2.5228000354766849</v>
      </c>
      <c r="BC281" s="9">
        <v>2.3828000354766847</v>
      </c>
      <c r="BD281" s="9">
        <v>2.6528000354766847</v>
      </c>
      <c r="BE281" s="9">
        <v>2.7203000354766846</v>
      </c>
      <c r="BF281" s="9"/>
      <c r="BG281" s="9"/>
      <c r="BI281" s="9"/>
      <c r="BJ281" s="9">
        <v>2.6549999713897705</v>
      </c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W281" s="9"/>
      <c r="BY281" s="9"/>
      <c r="BZ281" s="9"/>
    </row>
    <row r="282" spans="1:89" x14ac:dyDescent="0.25">
      <c r="A282" s="8">
        <v>35684</v>
      </c>
      <c r="O282" s="9"/>
      <c r="P282" s="9"/>
      <c r="Q282" s="9"/>
      <c r="R282" s="9">
        <v>2.1471429211752757</v>
      </c>
      <c r="S282" s="9"/>
      <c r="T282" s="9">
        <v>2.2296429211752757</v>
      </c>
      <c r="U282" s="9">
        <v>1.9321429211752756</v>
      </c>
      <c r="V282" s="9">
        <v>1.8871429211752757</v>
      </c>
      <c r="W282" s="9">
        <v>1.5271429211752758</v>
      </c>
      <c r="X282" s="9">
        <v>1.9821429211752757</v>
      </c>
      <c r="Y282" s="9">
        <v>2.1121429211752756</v>
      </c>
      <c r="Z282" s="9"/>
      <c r="AA282" s="9"/>
      <c r="AC282" s="9"/>
      <c r="AD282" s="9">
        <v>2.0071428612300326</v>
      </c>
      <c r="AU282" s="9"/>
      <c r="AV282" s="9"/>
      <c r="AW282" s="9"/>
      <c r="AX282" s="9">
        <v>2.8213999748229979</v>
      </c>
      <c r="AY282" s="9"/>
      <c r="AZ282" s="9">
        <v>3.1663999748229976</v>
      </c>
      <c r="BA282" s="9">
        <v>2.606399974822998</v>
      </c>
      <c r="BB282" s="9">
        <v>2.5288999748229979</v>
      </c>
      <c r="BC282" s="9">
        <v>2.3813999748229979</v>
      </c>
      <c r="BD282" s="9">
        <v>2.668899974822998</v>
      </c>
      <c r="BE282" s="9">
        <v>2.7413999748229978</v>
      </c>
      <c r="BF282" s="9"/>
      <c r="BG282" s="9"/>
      <c r="BI282" s="9"/>
      <c r="BJ282" s="9">
        <v>2.6729999542236329</v>
      </c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W282" s="9"/>
      <c r="BY282" s="9"/>
      <c r="BZ282" s="9"/>
    </row>
    <row r="283" spans="1:89" x14ac:dyDescent="0.25">
      <c r="A283" s="8">
        <v>35685</v>
      </c>
      <c r="O283" s="9"/>
      <c r="P283" s="9"/>
      <c r="Q283" s="9"/>
      <c r="R283" s="9">
        <v>2.1484285763331821</v>
      </c>
      <c r="S283" s="9"/>
      <c r="T283" s="9">
        <v>2.2309285763331821</v>
      </c>
      <c r="U283" s="9">
        <v>1.9359285763331822</v>
      </c>
      <c r="V283" s="9">
        <v>1.8884285763331821</v>
      </c>
      <c r="W283" s="9">
        <v>1.5234285763331821</v>
      </c>
      <c r="X283" s="9">
        <v>1.983428576333182</v>
      </c>
      <c r="Y283" s="9">
        <v>2.1146785763331821</v>
      </c>
      <c r="Z283" s="9"/>
      <c r="AA283" s="9"/>
      <c r="AC283" s="9"/>
      <c r="AD283" s="9">
        <v>2.0067142868041992</v>
      </c>
      <c r="AU283" s="9"/>
      <c r="AV283" s="9"/>
      <c r="AW283" s="9"/>
      <c r="AX283" s="9">
        <v>2.814799928665161</v>
      </c>
      <c r="AY283" s="9"/>
      <c r="AZ283" s="9">
        <v>3.149799928665161</v>
      </c>
      <c r="BA283" s="9">
        <v>2.6047999286651611</v>
      </c>
      <c r="BB283" s="9">
        <v>2.5197999286651611</v>
      </c>
      <c r="BC283" s="9">
        <v>2.3747999286651611</v>
      </c>
      <c r="BD283" s="9">
        <v>2.6622999286651612</v>
      </c>
      <c r="BE283" s="9">
        <v>2.732299928665161</v>
      </c>
      <c r="BF283" s="9"/>
      <c r="BG283" s="9"/>
      <c r="BI283" s="9"/>
      <c r="BJ283" s="9">
        <v>2.6609999656677248</v>
      </c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W283" s="9"/>
      <c r="BY283" s="9"/>
      <c r="BZ283" s="9"/>
    </row>
    <row r="284" spans="1:89" x14ac:dyDescent="0.25">
      <c r="A284" s="8">
        <v>35688</v>
      </c>
      <c r="O284" s="9"/>
      <c r="P284" s="9"/>
      <c r="Q284" s="9"/>
      <c r="R284" s="9">
        <v>2.1408571856362477</v>
      </c>
      <c r="S284" s="9"/>
      <c r="T284" s="9">
        <v>2.2208571856362478</v>
      </c>
      <c r="U284" s="9">
        <v>1.9208571856362477</v>
      </c>
      <c r="V284" s="9">
        <v>1.8733571856362476</v>
      </c>
      <c r="W284" s="9">
        <v>1.5258571856362477</v>
      </c>
      <c r="X284" s="9">
        <v>1.9658571856362477</v>
      </c>
      <c r="Y284" s="9">
        <v>2.1046071856362478</v>
      </c>
      <c r="Z284" s="9">
        <v>2.0483571856362479</v>
      </c>
      <c r="AA284" s="9"/>
      <c r="AC284" s="9"/>
      <c r="AD284" s="9">
        <v>2.0145714814322337</v>
      </c>
      <c r="AU284" s="9"/>
      <c r="AV284" s="9"/>
      <c r="AW284" s="9"/>
      <c r="AX284" s="9">
        <v>2.7622000217437743</v>
      </c>
      <c r="AY284" s="9"/>
      <c r="AZ284" s="9">
        <v>3.0872000217437745</v>
      </c>
      <c r="BA284" s="9">
        <v>2.5472000217437745</v>
      </c>
      <c r="BB284" s="9">
        <v>2.4672000217437744</v>
      </c>
      <c r="BC284" s="9">
        <v>2.3272000217437743</v>
      </c>
      <c r="BD284" s="9">
        <v>2.6047000217437741</v>
      </c>
      <c r="BE284" s="9">
        <v>2.6797000217437743</v>
      </c>
      <c r="BF284" s="9">
        <v>2.6372000217437743</v>
      </c>
      <c r="BG284" s="9"/>
      <c r="BI284" s="9"/>
      <c r="BJ284" s="9">
        <v>2.6040000438690187</v>
      </c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Y284" s="9"/>
      <c r="BZ284" s="9"/>
      <c r="CK284" s="9"/>
    </row>
    <row r="285" spans="1:89" x14ac:dyDescent="0.25">
      <c r="A285" s="8">
        <v>35689</v>
      </c>
      <c r="O285" s="9"/>
      <c r="P285" s="9"/>
      <c r="Q285" s="9"/>
      <c r="R285" s="9">
        <v>2.1372857093811035</v>
      </c>
      <c r="S285" s="9"/>
      <c r="T285" s="9">
        <v>2.2147857093811036</v>
      </c>
      <c r="U285" s="9">
        <v>1.9172857093811035</v>
      </c>
      <c r="V285" s="9">
        <v>1.8772857093811035</v>
      </c>
      <c r="W285" s="9">
        <v>1.5272857093811034</v>
      </c>
      <c r="X285" s="9">
        <v>1.9622857093811035</v>
      </c>
      <c r="Y285" s="9">
        <v>2.1010357093811036</v>
      </c>
      <c r="Z285" s="9">
        <v>2.0522857093811036</v>
      </c>
      <c r="AA285" s="9"/>
      <c r="AC285" s="9"/>
      <c r="AD285" s="9">
        <v>2.0142857537950789</v>
      </c>
      <c r="AU285" s="9"/>
      <c r="AV285" s="9"/>
      <c r="AW285" s="9"/>
      <c r="AX285" s="9">
        <v>2.7376000881195068</v>
      </c>
      <c r="AY285" s="9"/>
      <c r="AZ285" s="9">
        <v>3.0526000881195068</v>
      </c>
      <c r="BA285" s="9">
        <v>2.522600088119507</v>
      </c>
      <c r="BB285" s="9">
        <v>2.4426000881195069</v>
      </c>
      <c r="BC285" s="9">
        <v>2.3076000881195067</v>
      </c>
      <c r="BD285" s="9">
        <v>2.5801000881195066</v>
      </c>
      <c r="BE285" s="9">
        <v>2.6551000881195068</v>
      </c>
      <c r="BF285" s="9">
        <v>2.6076000881195069</v>
      </c>
      <c r="BG285" s="9"/>
      <c r="BI285" s="9"/>
      <c r="BJ285" s="9">
        <v>2.5960000038146971</v>
      </c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Y285" s="9"/>
      <c r="BZ285" s="9"/>
      <c r="CK285" s="9"/>
    </row>
    <row r="286" spans="1:89" x14ac:dyDescent="0.25">
      <c r="A286" s="8">
        <v>35690</v>
      </c>
      <c r="O286" s="9"/>
      <c r="P286" s="9"/>
      <c r="Q286" s="9"/>
      <c r="R286" s="9">
        <v>2.1742857183728899</v>
      </c>
      <c r="S286" s="9"/>
      <c r="T286" s="9">
        <v>2.25178571837289</v>
      </c>
      <c r="U286" s="9">
        <v>1.9592857183728898</v>
      </c>
      <c r="V286" s="9">
        <v>1.9117857183728899</v>
      </c>
      <c r="W286" s="9">
        <v>1.5492857183728899</v>
      </c>
      <c r="X286" s="9">
        <v>1.9992857183728898</v>
      </c>
      <c r="Y286" s="9">
        <v>2.1392857183728897</v>
      </c>
      <c r="Z286" s="9" t="e">
        <f>Z285+(#REF!-#REF!)</f>
        <v>#REF!</v>
      </c>
      <c r="AA286" s="9"/>
      <c r="AC286" s="9"/>
      <c r="AD286" s="9">
        <v>2.0655714123589655</v>
      </c>
      <c r="AU286" s="9"/>
      <c r="AV286" s="9"/>
      <c r="AW286" s="9"/>
      <c r="AX286" s="9">
        <v>2.8614000320434569</v>
      </c>
      <c r="AY286" s="9"/>
      <c r="AZ286" s="9">
        <v>3.2064000320434571</v>
      </c>
      <c r="BA286" s="9">
        <v>2.6364000320434569</v>
      </c>
      <c r="BB286" s="9">
        <v>2.5564000320434568</v>
      </c>
      <c r="BC286" s="9">
        <v>2.4114000320434568</v>
      </c>
      <c r="BD286" s="9">
        <v>2.7101500320434568</v>
      </c>
      <c r="BE286" s="9">
        <v>2.7789000320434569</v>
      </c>
      <c r="BF286" s="9" t="e">
        <f>BF285+(#REF!-#REF!)</f>
        <v>#REF!</v>
      </c>
      <c r="BG286" s="9"/>
      <c r="BI286" s="9"/>
      <c r="BJ286" s="9">
        <v>2.7230000972747801</v>
      </c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W286" s="9"/>
      <c r="BY286" s="9"/>
      <c r="BZ286" s="9"/>
    </row>
    <row r="287" spans="1:89" x14ac:dyDescent="0.25">
      <c r="A287" s="10">
        <v>35691</v>
      </c>
      <c r="O287" s="9"/>
      <c r="P287" s="9"/>
      <c r="Q287" s="9"/>
      <c r="R287" s="9">
        <v>2.1599999836512973</v>
      </c>
      <c r="S287" s="9"/>
      <c r="T287" s="9">
        <v>2.2374999836512974</v>
      </c>
      <c r="U287" s="9">
        <v>1.9349999836512972</v>
      </c>
      <c r="V287" s="9">
        <v>1.8974999836512974</v>
      </c>
      <c r="W287" s="9">
        <v>1.5499999836512972</v>
      </c>
      <c r="X287" s="9">
        <v>1.9849999836512973</v>
      </c>
      <c r="Y287" s="9">
        <v>2.1249999836512972</v>
      </c>
      <c r="Z287" s="9" t="e">
        <f>Z286+(#REF!-#REF!)</f>
        <v>#REF!</v>
      </c>
      <c r="AA287" s="9"/>
      <c r="AC287" s="9"/>
      <c r="AD287" s="9">
        <v>2.0557142857142856</v>
      </c>
      <c r="AU287" s="9"/>
      <c r="AV287" s="9"/>
      <c r="AW287" s="9"/>
      <c r="AX287" s="9">
        <v>2.818400001525879</v>
      </c>
      <c r="AY287" s="9"/>
      <c r="AZ287" s="9">
        <v>3.1584000015258789</v>
      </c>
      <c r="BA287" s="9">
        <v>2.5984000015258788</v>
      </c>
      <c r="BB287" s="9">
        <v>2.5134000015258788</v>
      </c>
      <c r="BC287" s="9">
        <v>2.3684000015258788</v>
      </c>
      <c r="BD287" s="9">
        <v>2.6634000015258792</v>
      </c>
      <c r="BE287" s="9">
        <v>2.735900001525879</v>
      </c>
      <c r="BF287" s="9" t="e">
        <f>BF286+(#REF!-#REF!)</f>
        <v>#REF!</v>
      </c>
      <c r="BG287" s="9"/>
      <c r="BI287" s="9"/>
      <c r="BJ287" s="9">
        <v>2.6739999771118166</v>
      </c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W287" s="9"/>
      <c r="BY287" s="9"/>
      <c r="BZ287" s="9"/>
    </row>
    <row r="288" spans="1:89" x14ac:dyDescent="0.25">
      <c r="A288" s="10">
        <v>35692</v>
      </c>
      <c r="O288" s="9"/>
      <c r="P288" s="9"/>
      <c r="Q288" s="9"/>
      <c r="R288" s="9">
        <v>2.1907142571040561</v>
      </c>
      <c r="S288" s="9"/>
      <c r="T288" s="9">
        <v>2.269464257104056</v>
      </c>
      <c r="U288" s="9">
        <v>1.9707142571040561</v>
      </c>
      <c r="V288" s="9">
        <v>1.925714257104056</v>
      </c>
      <c r="W288" s="9">
        <v>1.5507142571040562</v>
      </c>
      <c r="X288" s="9">
        <v>2.0132142571040559</v>
      </c>
      <c r="Y288" s="9">
        <v>2.153214257104056</v>
      </c>
      <c r="Z288" s="9" t="e">
        <f>Z287+(#REF!-#REF!)</f>
        <v>#REF!</v>
      </c>
      <c r="AA288" s="9"/>
      <c r="AC288" s="9"/>
      <c r="AD288" s="9">
        <v>2.0207142571040562</v>
      </c>
      <c r="AU288" s="9"/>
      <c r="AV288" s="9"/>
      <c r="AW288" s="9"/>
      <c r="AX288" s="9">
        <v>2.9134000301361085</v>
      </c>
      <c r="AY288" s="9"/>
      <c r="AZ288" s="9">
        <v>3.2484000301361085</v>
      </c>
      <c r="BA288" s="9">
        <v>2.6784000301361086</v>
      </c>
      <c r="BB288" s="9">
        <v>2.5984000301361085</v>
      </c>
      <c r="BC288" s="9">
        <v>2.4234000301361087</v>
      </c>
      <c r="BD288" s="9">
        <v>2.7484000301361085</v>
      </c>
      <c r="BE288" s="9">
        <v>2.8259000301361086</v>
      </c>
      <c r="BF288" s="9" t="e">
        <f>BF287+(#REF!-#REF!)</f>
        <v>#REF!</v>
      </c>
      <c r="BG288" s="9"/>
      <c r="BI288" s="9"/>
      <c r="BJ288" s="9">
        <v>2.7284000301361084</v>
      </c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W288" s="9"/>
      <c r="BY288" s="9"/>
      <c r="BZ288" s="9"/>
    </row>
    <row r="289" spans="1:89" x14ac:dyDescent="0.25">
      <c r="A289" s="10">
        <v>35695</v>
      </c>
      <c r="O289" s="9"/>
      <c r="P289" s="9"/>
      <c r="Q289" s="9"/>
      <c r="R289" s="9">
        <v>2.1967143331255232</v>
      </c>
      <c r="S289" s="9"/>
      <c r="T289" s="9">
        <v>2.2767143331255233</v>
      </c>
      <c r="U289" s="9">
        <v>1.9767143331255232</v>
      </c>
      <c r="V289" s="9">
        <v>1.9317143331255231</v>
      </c>
      <c r="W289" s="9">
        <v>1.5617143331255232</v>
      </c>
      <c r="X289" s="9">
        <v>2.0192143331255235</v>
      </c>
      <c r="Y289" s="9">
        <v>2.1592143331255231</v>
      </c>
      <c r="Z289" s="9">
        <v>2.1117143331255233</v>
      </c>
      <c r="AA289" s="9"/>
      <c r="AC289" s="9"/>
      <c r="AD289" s="9">
        <v>2.0267143331255233</v>
      </c>
      <c r="AU289" s="9"/>
      <c r="AV289" s="9"/>
      <c r="AW289" s="9"/>
      <c r="AX289" s="9">
        <v>2.9421999931335447</v>
      </c>
      <c r="AY289" s="9"/>
      <c r="AZ289" s="9">
        <v>3.2771999931335447</v>
      </c>
      <c r="BA289" s="9">
        <v>2.7071999931335449</v>
      </c>
      <c r="BB289" s="9">
        <v>2.6121999931335447</v>
      </c>
      <c r="BC289" s="9">
        <v>2.4521999931335445</v>
      </c>
      <c r="BD289" s="9">
        <v>2.7746999931335448</v>
      </c>
      <c r="BE289" s="9">
        <v>2.8521999931335449</v>
      </c>
      <c r="BF289" s="9">
        <v>2.7846999931335445</v>
      </c>
      <c r="BG289" s="9"/>
      <c r="BI289" s="9"/>
      <c r="BJ289" s="9">
        <v>2.7571999931335447</v>
      </c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Y289" s="9"/>
      <c r="BZ289" s="9"/>
      <c r="CK289" s="9"/>
    </row>
    <row r="290" spans="1:89" x14ac:dyDescent="0.25">
      <c r="A290" s="8">
        <v>35696</v>
      </c>
      <c r="O290" s="9"/>
      <c r="P290" s="9"/>
      <c r="Q290" s="9"/>
      <c r="R290" s="9">
        <v>2.2061429023742676</v>
      </c>
      <c r="S290" s="9"/>
      <c r="T290" s="9">
        <v>2.2861429023742676</v>
      </c>
      <c r="U290" s="9">
        <v>1.9861429023742676</v>
      </c>
      <c r="V290" s="9">
        <v>1.9361429023742676</v>
      </c>
      <c r="W290" s="9">
        <v>1.5611429023742676</v>
      </c>
      <c r="X290" s="9">
        <v>2.0286429023742674</v>
      </c>
      <c r="Y290" s="9">
        <v>2.1686429023742675</v>
      </c>
      <c r="Z290" s="9" t="e">
        <f>Z289+(#REF!-#REF!)</f>
        <v>#REF!</v>
      </c>
      <c r="AA290" s="9"/>
      <c r="AC290" s="9"/>
      <c r="AD290" s="9">
        <v>2.0361429023742676</v>
      </c>
      <c r="AU290" s="9"/>
      <c r="AV290" s="9"/>
      <c r="AW290" s="9"/>
      <c r="AX290" s="9">
        <v>2.931200075149536</v>
      </c>
      <c r="AY290" s="9"/>
      <c r="AZ290" s="9">
        <v>3.261200075149536</v>
      </c>
      <c r="BA290" s="9">
        <v>2.6962000751495361</v>
      </c>
      <c r="BB290" s="9">
        <v>2.6062000751495358</v>
      </c>
      <c r="BC290" s="9">
        <v>2.4462000751495361</v>
      </c>
      <c r="BD290" s="9">
        <v>2.761200075149536</v>
      </c>
      <c r="BE290" s="9">
        <v>2.8399500751495359</v>
      </c>
      <c r="BF290" s="9" t="e">
        <f>BF289+(#REF!-#REF!)</f>
        <v>#REF!</v>
      </c>
      <c r="BG290" s="9"/>
      <c r="BI290" s="9"/>
      <c r="BJ290" s="9">
        <v>2.7462000751495359</v>
      </c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W290" s="9"/>
      <c r="BY290" s="9"/>
      <c r="BZ290" s="9"/>
    </row>
    <row r="291" spans="1:89" x14ac:dyDescent="0.25">
      <c r="A291" s="10">
        <v>35697</v>
      </c>
      <c r="O291" s="9"/>
      <c r="P291" s="9"/>
      <c r="Q291" s="9"/>
      <c r="R291" s="9">
        <v>2.2907142639160156</v>
      </c>
      <c r="S291" s="9"/>
      <c r="T291" s="9">
        <v>2.3682142639160157</v>
      </c>
      <c r="U291" s="9">
        <v>2.0607142639160156</v>
      </c>
      <c r="V291" s="9">
        <v>2.0057142639160155</v>
      </c>
      <c r="W291" s="9">
        <v>1.6207142639160155</v>
      </c>
      <c r="X291" s="9">
        <v>2.1057142639160156</v>
      </c>
      <c r="Y291" s="9">
        <v>2.2507142639160156</v>
      </c>
      <c r="Z291" s="9">
        <v>2.1857142639160156</v>
      </c>
      <c r="AA291" s="9"/>
      <c r="AC291" s="9"/>
      <c r="AD291" s="9">
        <v>2.1207142639160157</v>
      </c>
      <c r="AU291" s="9"/>
      <c r="AV291" s="9"/>
      <c r="AW291" s="9"/>
      <c r="AX291" s="9">
        <v>3.0885999679565428</v>
      </c>
      <c r="AY291" s="9"/>
      <c r="AZ291" s="9">
        <v>3.4210999679565428</v>
      </c>
      <c r="BA291" s="9">
        <v>2.8335999679565429</v>
      </c>
      <c r="BB291" s="9">
        <v>2.7335999679565428</v>
      </c>
      <c r="BC291" s="9">
        <v>2.578599967956543</v>
      </c>
      <c r="BD291" s="9">
        <v>2.9060999679565427</v>
      </c>
      <c r="BE291" s="9">
        <v>2.9860999679565428</v>
      </c>
      <c r="BF291" s="9">
        <v>2.9060999679565427</v>
      </c>
      <c r="BG291" s="9"/>
      <c r="BI291" s="9"/>
      <c r="BJ291" s="9">
        <v>2.8885999679565426</v>
      </c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Y291" s="9"/>
      <c r="BZ291" s="9"/>
      <c r="CK291" s="9"/>
    </row>
    <row r="292" spans="1:89" x14ac:dyDescent="0.25">
      <c r="A292" s="8">
        <v>35698</v>
      </c>
      <c r="O292" s="9"/>
      <c r="P292" s="9"/>
      <c r="Q292" s="9"/>
      <c r="R292" s="9">
        <v>2.2871428217206682</v>
      </c>
      <c r="S292" s="9"/>
      <c r="T292" s="9">
        <v>2.3646428217206683</v>
      </c>
      <c r="U292" s="9">
        <v>2.0571428217206682</v>
      </c>
      <c r="V292" s="9">
        <v>2.002142821720668</v>
      </c>
      <c r="W292" s="9">
        <v>1.6071428217206682</v>
      </c>
      <c r="X292" s="9">
        <v>2.0946428217206683</v>
      </c>
      <c r="Y292" s="9">
        <v>2.243392821720668</v>
      </c>
      <c r="Z292" s="9" t="e">
        <f>Z291+(#REF!-#REF!)</f>
        <v>#REF!</v>
      </c>
      <c r="AA292" s="9"/>
      <c r="AC292" s="9"/>
      <c r="AD292" s="9">
        <v>2.107142821720668</v>
      </c>
      <c r="AU292" s="9"/>
      <c r="AV292" s="9"/>
      <c r="AW292" s="9"/>
      <c r="AX292" s="9">
        <v>3.0555999279022217</v>
      </c>
      <c r="AY292" s="9"/>
      <c r="AZ292" s="9">
        <v>3.3880999279022217</v>
      </c>
      <c r="BA292" s="9">
        <v>2.7705999279022215</v>
      </c>
      <c r="BB292" s="9">
        <v>2.6855999279022216</v>
      </c>
      <c r="BC292" s="9">
        <v>2.4905999279022217</v>
      </c>
      <c r="BD292" s="9">
        <v>2.8655999279022217</v>
      </c>
      <c r="BE292" s="9">
        <v>2.9455999279022218</v>
      </c>
      <c r="BF292" s="9" t="e">
        <f>BF291+(#REF!-#REF!)</f>
        <v>#REF!</v>
      </c>
      <c r="BG292" s="9"/>
      <c r="BI292" s="9"/>
      <c r="BJ292" s="9">
        <v>2.8205999279022218</v>
      </c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W292" s="9"/>
      <c r="BY292" s="9"/>
      <c r="BZ292" s="9"/>
    </row>
    <row r="293" spans="1:89" x14ac:dyDescent="0.25">
      <c r="A293" s="10">
        <v>35699</v>
      </c>
      <c r="O293" s="9"/>
      <c r="P293" s="9"/>
      <c r="Q293" s="9"/>
      <c r="R293" s="9">
        <v>2.2464285918644498</v>
      </c>
      <c r="S293" s="9"/>
      <c r="T293" s="9">
        <v>2.3214285918644499</v>
      </c>
      <c r="U293" s="9">
        <v>2.0164285918644498</v>
      </c>
      <c r="V293" s="9">
        <v>1.9714285918644499</v>
      </c>
      <c r="W293" s="9">
        <v>1.5864285918644498</v>
      </c>
      <c r="X293" s="9">
        <v>2.0614285918644497</v>
      </c>
      <c r="Y293" s="9">
        <v>2.2064285918644497</v>
      </c>
      <c r="Z293" s="9">
        <v>2.1614285918644498</v>
      </c>
      <c r="AA293" s="9"/>
      <c r="AC293" s="9"/>
      <c r="AD293" s="9">
        <v>2.0664285918644496</v>
      </c>
      <c r="AU293" s="9"/>
      <c r="AV293" s="9"/>
      <c r="AW293" s="9"/>
      <c r="AX293" s="9">
        <v>2.8950000286102293</v>
      </c>
      <c r="AY293" s="9"/>
      <c r="AZ293" s="9">
        <v>3.2200000286102295</v>
      </c>
      <c r="BA293" s="9">
        <v>2.6450000286102293</v>
      </c>
      <c r="BB293" s="9">
        <v>2.5600000286102294</v>
      </c>
      <c r="BC293" s="9">
        <v>2.4150000286102293</v>
      </c>
      <c r="BD293" s="9">
        <v>2.7050000286102294</v>
      </c>
      <c r="BE293" s="9">
        <v>2.7950000286102292</v>
      </c>
      <c r="BF293" s="9">
        <v>2.7475000286102294</v>
      </c>
      <c r="BG293" s="9"/>
      <c r="BI293" s="9"/>
      <c r="BJ293" s="9">
        <v>2.6950000286102291</v>
      </c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Y293" s="9"/>
      <c r="BZ293" s="9"/>
      <c r="CK293" s="9"/>
    </row>
    <row r="294" spans="1:89" x14ac:dyDescent="0.25">
      <c r="A294" s="8">
        <v>35702</v>
      </c>
      <c r="O294" s="9"/>
      <c r="P294" s="9"/>
      <c r="Q294" s="9"/>
      <c r="R294" s="9">
        <v>2.2564285823277066</v>
      </c>
      <c r="S294" s="9"/>
      <c r="T294" s="9">
        <v>2.3314285823277068</v>
      </c>
      <c r="U294" s="9">
        <v>2.0214285823277067</v>
      </c>
      <c r="V294" s="9">
        <v>1.9814285823277067</v>
      </c>
      <c r="W294" s="9">
        <v>1.5764285823277067</v>
      </c>
      <c r="X294" s="9">
        <v>2.0639285823277067</v>
      </c>
      <c r="Y294" s="9">
        <v>2.2139285823277066</v>
      </c>
      <c r="Z294" s="9" t="e">
        <f>Z293+(#REF!-#REF!)</f>
        <v>#REF!</v>
      </c>
      <c r="AA294" s="9"/>
      <c r="AC294" s="9"/>
      <c r="AD294" s="9">
        <v>2.0814285823277068</v>
      </c>
      <c r="AU294" s="9"/>
      <c r="AV294" s="9"/>
      <c r="AW294" s="9"/>
      <c r="AX294" s="9">
        <v>2.9319999694824217</v>
      </c>
      <c r="AY294" s="9"/>
      <c r="AZ294" s="9">
        <v>3.2569999694824219</v>
      </c>
      <c r="BA294" s="9">
        <v>2.6669999694824216</v>
      </c>
      <c r="BB294" s="9">
        <v>2.5719999694824218</v>
      </c>
      <c r="BC294" s="9">
        <v>2.4119999694824217</v>
      </c>
      <c r="BD294" s="9">
        <v>2.7344999694824219</v>
      </c>
      <c r="BE294" s="9">
        <v>2.8194999694824219</v>
      </c>
      <c r="BF294" s="9" t="e">
        <f>BF293+(#REF!-#REF!)</f>
        <v>#REF!</v>
      </c>
      <c r="BG294" s="9"/>
      <c r="BI294" s="9"/>
      <c r="BJ294" s="9">
        <v>2.7269999694824216</v>
      </c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W294" s="9"/>
      <c r="BY294" s="9"/>
      <c r="BZ294" s="9"/>
    </row>
    <row r="295" spans="1:89" x14ac:dyDescent="0.25">
      <c r="A295" s="10">
        <v>35703</v>
      </c>
      <c r="O295" s="9"/>
      <c r="P295" s="9"/>
      <c r="Q295" s="9"/>
      <c r="R295" s="9">
        <v>2.2622856753213063</v>
      </c>
      <c r="S295" s="9"/>
      <c r="T295" s="9">
        <v>2.3422856753213064</v>
      </c>
      <c r="U295" s="9">
        <v>2.0247856753213065</v>
      </c>
      <c r="V295" s="9">
        <v>1.9772856753213064</v>
      </c>
      <c r="W295" s="9">
        <v>1.5972856753213063</v>
      </c>
      <c r="X295" s="9">
        <v>2.0672856753213065</v>
      </c>
      <c r="Y295" s="9">
        <v>2.2197856753213063</v>
      </c>
      <c r="Z295" s="9">
        <v>2.1672856753213061</v>
      </c>
      <c r="AA295" s="9"/>
      <c r="AC295" s="9"/>
      <c r="AD295" s="9">
        <v>2.0602856753213064</v>
      </c>
      <c r="AU295" s="9"/>
      <c r="AV295" s="9"/>
      <c r="AW295" s="9"/>
      <c r="AX295" s="9">
        <v>2.9665999889373778</v>
      </c>
      <c r="AY295" s="9"/>
      <c r="AZ295" s="9">
        <v>3.2915999889373779</v>
      </c>
      <c r="BA295" s="9">
        <v>2.6965999889373777</v>
      </c>
      <c r="BB295" s="9">
        <v>2.6015999889373775</v>
      </c>
      <c r="BC295" s="9">
        <v>2.4415999889373778</v>
      </c>
      <c r="BD295" s="9">
        <v>2.7715999889373779</v>
      </c>
      <c r="BE295" s="9">
        <v>2.8590999889373778</v>
      </c>
      <c r="BF295" s="9">
        <v>2.7890999889373775</v>
      </c>
      <c r="BG295" s="9"/>
      <c r="BI295" s="9"/>
      <c r="BJ295" s="9">
        <v>2.7945999889373776</v>
      </c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Y295" s="9"/>
      <c r="BZ295" s="9"/>
      <c r="CK295" s="9"/>
    </row>
    <row r="296" spans="1:89" x14ac:dyDescent="0.25">
      <c r="A296" s="8">
        <v>35704</v>
      </c>
      <c r="O296" s="9"/>
      <c r="P296" s="9"/>
      <c r="Q296" s="9"/>
      <c r="R296" s="9">
        <v>2.2672856875828336</v>
      </c>
      <c r="S296" s="9"/>
      <c r="T296" s="9">
        <v>2.3472856875828336</v>
      </c>
      <c r="U296" s="9">
        <v>2.0297856875828337</v>
      </c>
      <c r="V296" s="9">
        <v>1.9822856875828336</v>
      </c>
      <c r="W296" s="9">
        <v>1.6022856875828335</v>
      </c>
      <c r="X296" s="9">
        <v>2.0722856875828337</v>
      </c>
      <c r="Y296" s="9">
        <v>2.2247856875828336</v>
      </c>
      <c r="Z296" s="9">
        <v>2.1722856875828334</v>
      </c>
      <c r="AA296" s="9"/>
      <c r="AC296" s="9"/>
      <c r="AD296" s="9">
        <v>2.0652856875828336</v>
      </c>
      <c r="AU296" s="9"/>
      <c r="AV296" s="9"/>
      <c r="AW296" s="9"/>
      <c r="AX296" s="9">
        <v>2.9645999431610108</v>
      </c>
      <c r="AY296" s="9"/>
      <c r="AZ296" s="9">
        <v>3.289599943161011</v>
      </c>
      <c r="BA296" s="9">
        <v>2.6945999431610108</v>
      </c>
      <c r="BB296" s="9">
        <v>2.5795999431610106</v>
      </c>
      <c r="BC296" s="9">
        <v>2.4145999431610106</v>
      </c>
      <c r="BD296" s="9">
        <v>2.769599943161011</v>
      </c>
      <c r="BE296" s="9">
        <v>2.8570999431610109</v>
      </c>
      <c r="BF296" s="9">
        <v>2.7670999431610106</v>
      </c>
      <c r="BG296" s="9"/>
      <c r="BI296" s="9"/>
      <c r="BJ296" s="9">
        <v>2.7925999431610107</v>
      </c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Y296" s="9"/>
      <c r="BZ296" s="9"/>
      <c r="CK296" s="9"/>
    </row>
    <row r="297" spans="1:89" x14ac:dyDescent="0.25">
      <c r="A297" s="8">
        <v>35705</v>
      </c>
      <c r="O297" s="9"/>
      <c r="P297" s="9"/>
      <c r="Q297" s="9"/>
      <c r="R297" s="9">
        <v>2.2672856875828336</v>
      </c>
      <c r="S297" s="9"/>
      <c r="T297" s="9">
        <v>2.3422856875828337</v>
      </c>
      <c r="U297" s="9">
        <v>2.0322856875828337</v>
      </c>
      <c r="V297" s="9">
        <v>1.9872856875828335</v>
      </c>
      <c r="W297" s="9">
        <v>1.6022856875828335</v>
      </c>
      <c r="X297" s="9">
        <v>2.0747856875828337</v>
      </c>
      <c r="Y297" s="9">
        <v>2.2247856875828336</v>
      </c>
      <c r="Z297" s="9">
        <v>2.1872856875828335</v>
      </c>
      <c r="AA297" s="9"/>
      <c r="AC297" s="9"/>
      <c r="AD297" s="9">
        <v>2.0872856875828334</v>
      </c>
      <c r="AU297" s="9"/>
      <c r="AV297" s="9"/>
      <c r="AW297" s="9"/>
      <c r="AX297" s="9">
        <v>2.9717999935150146</v>
      </c>
      <c r="AY297" s="9"/>
      <c r="AZ297" s="9">
        <v>3.2867999935150145</v>
      </c>
      <c r="BA297" s="9">
        <v>2.7017999935150145</v>
      </c>
      <c r="BB297" s="9">
        <v>2.5967999935150146</v>
      </c>
      <c r="BC297" s="9">
        <v>2.4017999935150147</v>
      </c>
      <c r="BD297" s="9">
        <v>2.7767999935150147</v>
      </c>
      <c r="BE297" s="9">
        <v>2.8592999935150147</v>
      </c>
      <c r="BF297" s="9">
        <v>2.7917999935150144</v>
      </c>
      <c r="BG297" s="9"/>
      <c r="BI297" s="9"/>
      <c r="BJ297" s="9">
        <v>2.7617999935150146</v>
      </c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Y297" s="9"/>
      <c r="BZ297" s="9"/>
      <c r="CK297" s="9"/>
    </row>
    <row r="298" spans="1:89" x14ac:dyDescent="0.25">
      <c r="A298" s="8">
        <v>35706</v>
      </c>
      <c r="O298" s="9"/>
      <c r="P298" s="9"/>
      <c r="Q298" s="9"/>
      <c r="R298" s="9">
        <v>2.2049999918256487</v>
      </c>
      <c r="S298" s="9"/>
      <c r="T298" s="9">
        <v>2.2824999918256488</v>
      </c>
      <c r="U298" s="9">
        <v>1.9649999918256487</v>
      </c>
      <c r="V298" s="9">
        <v>1.9199999918256487</v>
      </c>
      <c r="W298" s="9">
        <v>1.5499999918256486</v>
      </c>
      <c r="X298" s="9">
        <v>2.0099999918256488</v>
      </c>
      <c r="Y298" s="9">
        <v>2.1649999918256486</v>
      </c>
      <c r="Z298" s="9">
        <v>2.1299999918256485</v>
      </c>
      <c r="AA298" s="9"/>
      <c r="AC298" s="9"/>
      <c r="AD298" s="9">
        <v>2.0249999918256485</v>
      </c>
      <c r="AU298" s="9"/>
      <c r="AV298" s="9"/>
      <c r="AW298" s="9"/>
      <c r="AX298" s="9">
        <v>2.8599999904632569</v>
      </c>
      <c r="AY298" s="9"/>
      <c r="AZ298" s="9">
        <v>3.1599999904632567</v>
      </c>
      <c r="BA298" s="9">
        <v>2.5799999904632571</v>
      </c>
      <c r="BB298" s="9">
        <v>2.4949999904632572</v>
      </c>
      <c r="BC298" s="9">
        <v>2.3499999904632567</v>
      </c>
      <c r="BD298" s="9">
        <v>2.669999990463257</v>
      </c>
      <c r="BE298" s="9">
        <v>2.749999990463257</v>
      </c>
      <c r="BF298" s="9">
        <v>2.6949999904632569</v>
      </c>
      <c r="BG298" s="9"/>
      <c r="BI298" s="9"/>
      <c r="BJ298" s="9">
        <v>2.649999990463257</v>
      </c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Y298" s="9"/>
      <c r="BZ298" s="9"/>
      <c r="CK298" s="9"/>
    </row>
    <row r="299" spans="1:89" x14ac:dyDescent="0.25">
      <c r="A299" s="8">
        <v>35709</v>
      </c>
      <c r="O299" s="9"/>
      <c r="P299" s="9"/>
      <c r="Q299" s="9"/>
      <c r="R299" s="9">
        <v>2.1762857777731761</v>
      </c>
      <c r="S299" s="9"/>
      <c r="T299" s="9">
        <v>2.2537857777731762</v>
      </c>
      <c r="U299" s="9">
        <v>1.9412857777731762</v>
      </c>
      <c r="V299" s="9">
        <v>1.8962857777731761</v>
      </c>
      <c r="W299" s="9">
        <v>1.546285777773176</v>
      </c>
      <c r="X299" s="9">
        <v>1.9887857777731761</v>
      </c>
      <c r="Y299" s="9">
        <v>2.1362857777731761</v>
      </c>
      <c r="Z299" s="9">
        <v>2.1062857777731763</v>
      </c>
      <c r="AA299" s="9"/>
      <c r="AC299" s="9"/>
      <c r="AD299" s="9">
        <v>1.9862857777731762</v>
      </c>
      <c r="AU299" s="9"/>
      <c r="AV299" s="9"/>
      <c r="AW299" s="9"/>
      <c r="AX299" s="9">
        <v>2.7815999984741211</v>
      </c>
      <c r="AY299" s="9"/>
      <c r="AZ299" s="9">
        <v>3.0865999984741213</v>
      </c>
      <c r="BA299" s="9">
        <v>2.516599998474121</v>
      </c>
      <c r="BB299" s="9">
        <v>2.4215999984741212</v>
      </c>
      <c r="BC299" s="9">
        <v>2.2715999984741213</v>
      </c>
      <c r="BD299" s="9">
        <v>2.596599998474121</v>
      </c>
      <c r="BE299" s="9">
        <v>2.6715999984741212</v>
      </c>
      <c r="BF299" s="9">
        <v>2.621599998474121</v>
      </c>
      <c r="BG299" s="9"/>
      <c r="BI299" s="9"/>
      <c r="BJ299" s="9">
        <v>2.572599998474121</v>
      </c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Y299" s="9"/>
      <c r="BZ299" s="9"/>
      <c r="CK299" s="9"/>
    </row>
    <row r="300" spans="1:89" x14ac:dyDescent="0.25">
      <c r="A300" s="8">
        <v>35710</v>
      </c>
      <c r="O300" s="9"/>
      <c r="P300" s="9"/>
      <c r="Q300" s="9"/>
      <c r="R300" s="9">
        <v>2.1964286054883684</v>
      </c>
      <c r="S300" s="9"/>
      <c r="T300" s="9">
        <v>2.2739286054883685</v>
      </c>
      <c r="U300" s="9">
        <v>1.9614286054883685</v>
      </c>
      <c r="V300" s="9">
        <v>1.9214286054883685</v>
      </c>
      <c r="W300" s="9">
        <v>1.5664286054883683</v>
      </c>
      <c r="X300" s="9">
        <v>2.0089286054883684</v>
      </c>
      <c r="Y300" s="9">
        <v>2.1564286054883683</v>
      </c>
      <c r="Z300" s="9">
        <v>2.1314286054883684</v>
      </c>
      <c r="AA300" s="9"/>
      <c r="AC300" s="9"/>
      <c r="AD300" s="9">
        <v>1.9934286054883683</v>
      </c>
      <c r="AU300" s="9"/>
      <c r="AV300" s="9"/>
      <c r="AW300" s="9"/>
      <c r="AX300" s="9">
        <v>2.8134000301361084</v>
      </c>
      <c r="AY300" s="9"/>
      <c r="AZ300" s="9">
        <v>3.1059000301361084</v>
      </c>
      <c r="BA300" s="9">
        <v>2.5384000301361085</v>
      </c>
      <c r="BB300" s="9">
        <v>2.4434000301361083</v>
      </c>
      <c r="BC300" s="9">
        <v>2.3134000301361084</v>
      </c>
      <c r="BD300" s="9">
        <v>2.6284000301361083</v>
      </c>
      <c r="BE300" s="9">
        <v>2.7034000301361085</v>
      </c>
      <c r="BF300" s="9">
        <v>2.6434000301361085</v>
      </c>
      <c r="BG300" s="9"/>
      <c r="BI300" s="9"/>
      <c r="BJ300" s="9">
        <v>2.6109000301361083</v>
      </c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Y300" s="9"/>
      <c r="BZ300" s="9"/>
      <c r="CK300" s="9"/>
    </row>
    <row r="301" spans="1:89" x14ac:dyDescent="0.25">
      <c r="A301" s="8">
        <v>35711</v>
      </c>
      <c r="O301" s="9"/>
      <c r="P301" s="9"/>
      <c r="Q301" s="9"/>
      <c r="R301" s="9">
        <v>2.2038571493966237</v>
      </c>
      <c r="S301" s="9"/>
      <c r="T301" s="9">
        <v>2.2813571493966238</v>
      </c>
      <c r="U301" s="9">
        <v>1.9688571493966238</v>
      </c>
      <c r="V301" s="9">
        <v>1.9288571493966238</v>
      </c>
      <c r="W301" s="9">
        <v>1.5738571493966236</v>
      </c>
      <c r="X301" s="9">
        <v>2.0163571493966237</v>
      </c>
      <c r="Y301" s="9">
        <v>2.1638571493966237</v>
      </c>
      <c r="Z301" s="9">
        <v>2.1388571493966237</v>
      </c>
      <c r="AA301" s="9"/>
      <c r="AC301" s="9"/>
      <c r="AD301" s="9">
        <v>2.0188571493966236</v>
      </c>
      <c r="AU301" s="9"/>
      <c r="AV301" s="9"/>
      <c r="AW301" s="9"/>
      <c r="AX301" s="9">
        <v>2.826200008392334</v>
      </c>
      <c r="AY301" s="9"/>
      <c r="AZ301" s="9">
        <v>3.118700008392334</v>
      </c>
      <c r="BA301" s="9">
        <v>2.5512000083923341</v>
      </c>
      <c r="BB301" s="9">
        <v>2.4562000083923339</v>
      </c>
      <c r="BC301" s="9">
        <v>2.326200008392334</v>
      </c>
      <c r="BD301" s="9">
        <v>2.6412000083923339</v>
      </c>
      <c r="BE301" s="9">
        <v>2.7162000083923341</v>
      </c>
      <c r="BF301" s="9">
        <v>2.6562000083923341</v>
      </c>
      <c r="BG301" s="9"/>
      <c r="BI301" s="9"/>
      <c r="BJ301" s="9">
        <v>2.6012000083923339</v>
      </c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Y301" s="9"/>
      <c r="BZ301" s="9"/>
      <c r="CK301" s="9"/>
    </row>
    <row r="302" spans="1:89" x14ac:dyDescent="0.25">
      <c r="A302" s="8">
        <v>35712</v>
      </c>
      <c r="O302" s="9"/>
      <c r="P302" s="9"/>
      <c r="Q302" s="9"/>
      <c r="R302" s="9">
        <v>2.2417142731802806</v>
      </c>
      <c r="S302" s="9"/>
      <c r="T302" s="9">
        <v>2.3167142731802808</v>
      </c>
      <c r="U302" s="9">
        <v>2.0017142731802808</v>
      </c>
      <c r="V302" s="9">
        <v>1.9592142731802806</v>
      </c>
      <c r="W302" s="9">
        <v>1.6017142731802807</v>
      </c>
      <c r="X302" s="9">
        <v>2.0492142731802807</v>
      </c>
      <c r="Y302" s="9">
        <v>2.1992142731802806</v>
      </c>
      <c r="Z302" s="9">
        <v>2.1642142731802805</v>
      </c>
      <c r="AA302" s="9"/>
      <c r="AC302" s="9"/>
      <c r="AD302" s="9">
        <v>2.0517142731802807</v>
      </c>
      <c r="AU302" s="9"/>
      <c r="AV302" s="9"/>
      <c r="AW302" s="9"/>
      <c r="AX302" s="9">
        <v>2.9546000003814696</v>
      </c>
      <c r="AY302" s="9"/>
      <c r="AZ302" s="9">
        <v>3.2521000003814695</v>
      </c>
      <c r="BA302" s="9">
        <v>2.6546000003814698</v>
      </c>
      <c r="BB302" s="9">
        <v>2.5471000003814694</v>
      </c>
      <c r="BC302" s="9">
        <v>2.3846000003814698</v>
      </c>
      <c r="BD302" s="9">
        <v>2.7546000003814695</v>
      </c>
      <c r="BE302" s="9">
        <v>2.8371000003814695</v>
      </c>
      <c r="BF302" s="9">
        <v>2.7421000003814697</v>
      </c>
      <c r="BG302" s="9"/>
      <c r="BI302" s="9"/>
      <c r="BJ302" s="9">
        <v>2.7046000003814696</v>
      </c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Y302" s="9"/>
      <c r="BZ302" s="9"/>
      <c r="CK302" s="9"/>
    </row>
    <row r="303" spans="1:89" x14ac:dyDescent="0.25">
      <c r="A303" s="8">
        <v>35713</v>
      </c>
      <c r="O303" s="9"/>
      <c r="P303" s="9"/>
      <c r="Q303" s="9"/>
      <c r="R303" s="9">
        <v>2.2358571801866804</v>
      </c>
      <c r="S303" s="9"/>
      <c r="T303" s="9">
        <v>2.3108571801866806</v>
      </c>
      <c r="U303" s="9">
        <v>1.9958571801866805</v>
      </c>
      <c r="V303" s="9">
        <v>1.9558571801866804</v>
      </c>
      <c r="W303" s="9">
        <v>1.5958571801866805</v>
      </c>
      <c r="X303" s="9">
        <v>2.0408571801866806</v>
      </c>
      <c r="Y303" s="9">
        <v>2.1933571801866805</v>
      </c>
      <c r="Z303" s="9">
        <v>2.1558571801866804</v>
      </c>
      <c r="AA303" s="9"/>
      <c r="AC303" s="9"/>
      <c r="AD303" s="9">
        <v>2.0458571801866805</v>
      </c>
      <c r="AU303" s="9"/>
      <c r="AV303" s="9"/>
      <c r="AW303" s="9"/>
      <c r="AX303" s="9">
        <v>2.9202000141143798</v>
      </c>
      <c r="AY303" s="9"/>
      <c r="AZ303" s="9">
        <v>3.2177000141143797</v>
      </c>
      <c r="BA303" s="9">
        <v>2.62020001411438</v>
      </c>
      <c r="BB303" s="9">
        <v>2.5127000141143796</v>
      </c>
      <c r="BC303" s="9">
        <v>2.3452000141143801</v>
      </c>
      <c r="BD303" s="9">
        <v>2.72520001411438</v>
      </c>
      <c r="BE303" s="9">
        <v>2.8052000141143796</v>
      </c>
      <c r="BF303" s="9">
        <v>2.6977000141143797</v>
      </c>
      <c r="BG303" s="9"/>
      <c r="BI303" s="9"/>
      <c r="BJ303" s="9">
        <v>2.6702000141143798</v>
      </c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Y303" s="9"/>
      <c r="BZ303" s="9"/>
      <c r="CK303" s="9"/>
    </row>
    <row r="304" spans="1:89" x14ac:dyDescent="0.25">
      <c r="A304" s="8">
        <v>35716</v>
      </c>
      <c r="O304" s="9"/>
      <c r="P304" s="9"/>
      <c r="Q304" s="9"/>
      <c r="R304" s="9">
        <v>2.2364286014011929</v>
      </c>
      <c r="S304" s="9"/>
      <c r="T304" s="9">
        <v>2.3139286014011931</v>
      </c>
      <c r="U304" s="9">
        <v>1.9964286014011929</v>
      </c>
      <c r="V304" s="9">
        <v>1.9564286014011929</v>
      </c>
      <c r="W304" s="9">
        <v>1.596428601401193</v>
      </c>
      <c r="X304" s="9">
        <v>2.046428601401193</v>
      </c>
      <c r="Y304" s="9">
        <v>2.1939286014011929</v>
      </c>
      <c r="Z304" s="9">
        <v>2.148928601401193</v>
      </c>
      <c r="AA304" s="9"/>
      <c r="AC304" s="9"/>
      <c r="AD304" s="9">
        <v>2.046428601401193</v>
      </c>
      <c r="AU304" s="9"/>
      <c r="AV304" s="9"/>
      <c r="AW304" s="9"/>
      <c r="AX304" s="9">
        <v>2.8986000537872316</v>
      </c>
      <c r="AY304" s="9"/>
      <c r="AZ304" s="9">
        <v>3.1886000537872317</v>
      </c>
      <c r="BA304" s="9">
        <v>2.6036000537872317</v>
      </c>
      <c r="BB304" s="9">
        <v>2.5036000537872316</v>
      </c>
      <c r="BC304" s="9">
        <v>2.3386000537872316</v>
      </c>
      <c r="BD304" s="9">
        <v>2.7061000537872317</v>
      </c>
      <c r="BE304" s="9">
        <v>2.7861000537872318</v>
      </c>
      <c r="BF304" s="9">
        <v>2.6961000537872315</v>
      </c>
      <c r="BG304" s="9"/>
      <c r="BI304" s="9"/>
      <c r="BJ304" s="9">
        <v>2.6536000537872315</v>
      </c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Y304" s="9"/>
      <c r="BZ304" s="9"/>
      <c r="CK304" s="9"/>
    </row>
    <row r="305" spans="1:89" x14ac:dyDescent="0.25">
      <c r="A305" s="8">
        <v>35717</v>
      </c>
      <c r="O305" s="9"/>
      <c r="P305" s="9"/>
      <c r="Q305" s="9"/>
      <c r="R305" s="9">
        <v>2.2444285324641635</v>
      </c>
      <c r="S305" s="9"/>
      <c r="T305" s="9">
        <v>2.3194285324641637</v>
      </c>
      <c r="U305" s="9">
        <v>2.0020285324641636</v>
      </c>
      <c r="V305" s="9">
        <v>1.9644285324641635</v>
      </c>
      <c r="W305" s="9">
        <v>1.6144285324641634</v>
      </c>
      <c r="X305" s="9">
        <v>2.0519285324641636</v>
      </c>
      <c r="Y305" s="9">
        <v>2.2019285324641635</v>
      </c>
      <c r="Z305" s="9">
        <v>2.1569285324641636</v>
      </c>
      <c r="AA305" s="9"/>
      <c r="AC305" s="9"/>
      <c r="AD305" s="9">
        <v>2.0520285324641634</v>
      </c>
      <c r="AU305" s="9"/>
      <c r="AV305" s="9"/>
      <c r="AW305" s="9"/>
      <c r="AX305" s="9">
        <v>2.9264000415802003</v>
      </c>
      <c r="AY305" s="9"/>
      <c r="AZ305" s="9">
        <v>3.2164000415802003</v>
      </c>
      <c r="BA305" s="9">
        <v>2.6189000415802002</v>
      </c>
      <c r="BB305" s="9">
        <v>2.5164000415802001</v>
      </c>
      <c r="BC305" s="9">
        <v>2.3564000415802004</v>
      </c>
      <c r="BD305" s="9">
        <v>2.7289000415802001</v>
      </c>
      <c r="BE305" s="9">
        <v>2.8039000415802002</v>
      </c>
      <c r="BF305" s="9">
        <v>2.7089000415802005</v>
      </c>
      <c r="BG305" s="9"/>
      <c r="BI305" s="9"/>
      <c r="BJ305" s="9">
        <v>2.6689000415802004</v>
      </c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Y305" s="9"/>
      <c r="BZ305" s="9"/>
      <c r="CK305" s="9"/>
    </row>
    <row r="306" spans="1:89" x14ac:dyDescent="0.25">
      <c r="A306" s="8">
        <v>35718</v>
      </c>
      <c r="O306" s="9"/>
      <c r="P306" s="9"/>
      <c r="Q306" s="9"/>
      <c r="R306" s="9">
        <v>2.2917142936161587</v>
      </c>
      <c r="S306" s="9"/>
      <c r="T306" s="9">
        <v>2.3667142936161589</v>
      </c>
      <c r="U306" s="9">
        <v>2.0342142936161589</v>
      </c>
      <c r="V306" s="9">
        <v>1.9917142936161587</v>
      </c>
      <c r="W306" s="9">
        <v>1.6017142936161588</v>
      </c>
      <c r="X306" s="9">
        <v>2.0842142936161587</v>
      </c>
      <c r="Y306" s="9">
        <v>2.2442142936161589</v>
      </c>
      <c r="Z306" s="9">
        <v>2.1842142936161588</v>
      </c>
      <c r="AA306" s="9"/>
      <c r="AC306" s="9"/>
      <c r="AD306" s="9">
        <v>2.0842142936161587</v>
      </c>
      <c r="AU306" s="9"/>
      <c r="AV306" s="9"/>
      <c r="AW306" s="9"/>
      <c r="AX306" s="9">
        <v>3.084000015258789</v>
      </c>
      <c r="AY306" s="9"/>
      <c r="AZ306" s="9">
        <v>3.354000015258789</v>
      </c>
      <c r="BA306" s="9">
        <v>2.709000015258789</v>
      </c>
      <c r="BB306" s="9">
        <v>2.604000015258789</v>
      </c>
      <c r="BC306" s="9">
        <v>2.439000015258789</v>
      </c>
      <c r="BD306" s="9">
        <v>2.8390000152587889</v>
      </c>
      <c r="BE306" s="9">
        <v>2.9290000152587892</v>
      </c>
      <c r="BF306" s="9">
        <v>2.7965000152587889</v>
      </c>
      <c r="BG306" s="9"/>
      <c r="BI306" s="9"/>
      <c r="BJ306" s="9">
        <v>2.7590000152587888</v>
      </c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Y306" s="9"/>
      <c r="BZ306" s="9"/>
      <c r="CK306" s="9"/>
    </row>
    <row r="307" spans="1:89" x14ac:dyDescent="0.25">
      <c r="A307" s="8">
        <v>35719</v>
      </c>
      <c r="O307" s="9"/>
      <c r="P307" s="9"/>
      <c r="Q307" s="9"/>
      <c r="R307" s="9">
        <v>2.2928571360451833</v>
      </c>
      <c r="S307" s="9"/>
      <c r="T307" s="9">
        <v>2.3678571360451834</v>
      </c>
      <c r="U307" s="9">
        <v>2.0178571360451834</v>
      </c>
      <c r="V307" s="9">
        <v>1.9678571360451833</v>
      </c>
      <c r="W307" s="9">
        <v>1.5928571360451833</v>
      </c>
      <c r="X307" s="9">
        <v>2.0778571360451834</v>
      </c>
      <c r="Y307" s="9">
        <v>2.2428571360451834</v>
      </c>
      <c r="Z307" s="9">
        <v>2.1603571360451834</v>
      </c>
      <c r="AA307" s="9"/>
      <c r="AC307" s="9"/>
      <c r="AD307" s="9">
        <v>2.0678571360451832</v>
      </c>
      <c r="AU307" s="9"/>
      <c r="AV307" s="9"/>
      <c r="AW307" s="9"/>
      <c r="AX307" s="9">
        <v>3.1167999744415282</v>
      </c>
      <c r="AY307" s="9"/>
      <c r="AZ307" s="9">
        <v>3.3667999744415282</v>
      </c>
      <c r="BA307" s="9">
        <v>2.7167999744415283</v>
      </c>
      <c r="BB307" s="9">
        <v>2.6117999744415283</v>
      </c>
      <c r="BC307" s="9">
        <v>2.4217999744415284</v>
      </c>
      <c r="BD307" s="9">
        <v>2.8367999744415284</v>
      </c>
      <c r="BE307" s="9">
        <v>2.9442999744415284</v>
      </c>
      <c r="BF307" s="9">
        <v>2.8042999744415282</v>
      </c>
      <c r="BG307" s="9"/>
      <c r="BI307" s="9"/>
      <c r="BJ307" s="9">
        <v>2.7667999744415281</v>
      </c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Y307" s="9"/>
      <c r="BZ307" s="9"/>
      <c r="CK307" s="9"/>
    </row>
    <row r="308" spans="1:89" x14ac:dyDescent="0.25">
      <c r="A308" s="8">
        <v>35720</v>
      </c>
      <c r="O308" s="9"/>
      <c r="P308" s="9"/>
      <c r="Q308" s="9"/>
      <c r="R308" s="9">
        <v>2.3161428655896867</v>
      </c>
      <c r="S308" s="9"/>
      <c r="T308" s="9">
        <v>2.3886428655896865</v>
      </c>
      <c r="U308" s="9">
        <v>2.0411428655896868</v>
      </c>
      <c r="V308" s="9">
        <v>1.9861428655896867</v>
      </c>
      <c r="W308" s="9">
        <v>1.6061428655896868</v>
      </c>
      <c r="X308" s="9">
        <v>2.1061428655896868</v>
      </c>
      <c r="Y308" s="9">
        <v>2.2686428655896869</v>
      </c>
      <c r="Z308" s="9">
        <v>2.1786428655896866</v>
      </c>
      <c r="AA308" s="9"/>
      <c r="AC308" s="9"/>
      <c r="AD308" s="9">
        <v>2.0911428655896867</v>
      </c>
      <c r="AU308" s="9"/>
      <c r="AV308" s="9"/>
      <c r="AW308" s="9"/>
      <c r="AX308" s="9">
        <v>3.2159999847412108</v>
      </c>
      <c r="AY308" s="9"/>
      <c r="AZ308" s="9">
        <v>3.4509999847412107</v>
      </c>
      <c r="BA308" s="9">
        <v>2.7959999847412109</v>
      </c>
      <c r="BB308" s="9">
        <v>2.6609999847412107</v>
      </c>
      <c r="BC308" s="9">
        <v>2.5159999847412111</v>
      </c>
      <c r="BD308" s="9">
        <v>2.9259999847412108</v>
      </c>
      <c r="BE308" s="9">
        <v>3.023499984741211</v>
      </c>
      <c r="BF308" s="9">
        <v>2.853499984741211</v>
      </c>
      <c r="BG308" s="9"/>
      <c r="BI308" s="9"/>
      <c r="BJ308" s="9">
        <v>2.8459999847412107</v>
      </c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Y308" s="9"/>
      <c r="BZ308" s="9"/>
      <c r="CK308" s="9"/>
    </row>
    <row r="309" spans="1:89" x14ac:dyDescent="0.25">
      <c r="A309" s="8">
        <v>35723</v>
      </c>
      <c r="O309" s="9"/>
      <c r="P309" s="9"/>
      <c r="Q309" s="9"/>
      <c r="R309" s="9">
        <v>2.3182857036590576</v>
      </c>
      <c r="S309" s="9"/>
      <c r="T309" s="9">
        <v>2.3857857036590575</v>
      </c>
      <c r="U309" s="9">
        <v>2.0407857036590578</v>
      </c>
      <c r="V309" s="9">
        <v>1.9932857036590577</v>
      </c>
      <c r="W309" s="9">
        <v>1.6082857036590577</v>
      </c>
      <c r="X309" s="9">
        <v>2.1157857036590575</v>
      </c>
      <c r="Y309" s="9">
        <v>2.2707857036590577</v>
      </c>
      <c r="Z309" s="9">
        <v>2.1857857036590578</v>
      </c>
      <c r="AA309" s="9"/>
      <c r="AC309" s="9"/>
      <c r="AD309" s="9">
        <v>2.0907857036590576</v>
      </c>
      <c r="AU309" s="9"/>
      <c r="AV309" s="9"/>
      <c r="AW309" s="9"/>
      <c r="AX309" s="9">
        <v>3.236799955368042</v>
      </c>
      <c r="AY309" s="9"/>
      <c r="AZ309" s="9">
        <v>3.4742999553680418</v>
      </c>
      <c r="BA309" s="9">
        <v>2.8067999553680418</v>
      </c>
      <c r="BB309" s="9">
        <v>2.6867999553680422</v>
      </c>
      <c r="BC309" s="9">
        <v>2.526799955368042</v>
      </c>
      <c r="BD309" s="9">
        <v>2.9617999553680421</v>
      </c>
      <c r="BE309" s="9">
        <v>3.0542999553680419</v>
      </c>
      <c r="BF309" s="9">
        <v>2.8792999553680421</v>
      </c>
      <c r="BG309" s="9"/>
      <c r="BI309" s="9"/>
      <c r="BJ309" s="9">
        <v>2.8667999553680419</v>
      </c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Y309" s="9"/>
      <c r="BZ309" s="9"/>
      <c r="CK309" s="9"/>
    </row>
    <row r="310" spans="1:89" x14ac:dyDescent="0.25">
      <c r="A310" s="8">
        <v>35724</v>
      </c>
      <c r="O310" s="9"/>
      <c r="P310" s="9"/>
      <c r="Q310" s="9"/>
      <c r="R310" s="9">
        <v>2.3190000057220459</v>
      </c>
      <c r="S310" s="9"/>
      <c r="T310" s="9">
        <v>2.3890000057220457</v>
      </c>
      <c r="U310" s="9">
        <v>2.0540000057220458</v>
      </c>
      <c r="V310" s="9">
        <v>2.0090000057220458</v>
      </c>
      <c r="W310" s="9">
        <v>1.629000005722046</v>
      </c>
      <c r="X310" s="9">
        <v>2.129000005722046</v>
      </c>
      <c r="Y310" s="9">
        <v>2.2765000057220459</v>
      </c>
      <c r="Z310" s="9">
        <v>2.2015000057220457</v>
      </c>
      <c r="AA310" s="9"/>
      <c r="AC310" s="9"/>
      <c r="AD310" s="9">
        <v>2.104000005722046</v>
      </c>
      <c r="AU310" s="9"/>
      <c r="AV310" s="9"/>
      <c r="AW310" s="9"/>
      <c r="AX310" s="9">
        <v>3.3282000064849853</v>
      </c>
      <c r="AY310" s="9"/>
      <c r="AZ310" s="9">
        <v>3.6032000064849852</v>
      </c>
      <c r="BA310" s="9">
        <v>2.943200006484985</v>
      </c>
      <c r="BB310" s="9">
        <v>2.818200006484985</v>
      </c>
      <c r="BC310" s="9">
        <v>2.6582000064849853</v>
      </c>
      <c r="BD310" s="9">
        <v>3.0832000064849852</v>
      </c>
      <c r="BE310" s="9">
        <v>3.1582000064849853</v>
      </c>
      <c r="BF310" s="9">
        <v>3.0107000064849854</v>
      </c>
      <c r="BG310" s="9"/>
      <c r="BI310" s="9"/>
      <c r="BJ310" s="9">
        <v>3.0032000064849851</v>
      </c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Y310" s="9"/>
      <c r="BZ310" s="9"/>
      <c r="CK310" s="9"/>
    </row>
    <row r="311" spans="1:89" x14ac:dyDescent="0.25">
      <c r="A311" s="8">
        <v>35725</v>
      </c>
      <c r="O311" s="9"/>
      <c r="P311" s="9"/>
      <c r="Q311" s="9"/>
      <c r="R311" s="9">
        <v>2.2810000351497104</v>
      </c>
      <c r="S311" s="9"/>
      <c r="T311" s="9">
        <v>2.3510000351497102</v>
      </c>
      <c r="U311" s="9">
        <v>2.0310000351497104</v>
      </c>
      <c r="V311" s="9">
        <v>1.9760000351497105</v>
      </c>
      <c r="W311" s="9">
        <v>1.6110000351497102</v>
      </c>
      <c r="X311" s="9">
        <v>2.0960000351497103</v>
      </c>
      <c r="Y311" s="9">
        <v>2.2385000351497104</v>
      </c>
      <c r="Z311" s="9">
        <v>2.1685000351497106</v>
      </c>
      <c r="AA311" s="9"/>
      <c r="AC311" s="9"/>
      <c r="AD311" s="9">
        <v>2.0810000351497102</v>
      </c>
      <c r="AU311" s="9"/>
      <c r="AV311" s="9"/>
      <c r="AW311" s="9"/>
      <c r="AX311" s="9">
        <v>3.2305999279022215</v>
      </c>
      <c r="AY311" s="9"/>
      <c r="AZ311" s="9">
        <v>3.5055999279022214</v>
      </c>
      <c r="BA311" s="9">
        <v>2.9230999279022214</v>
      </c>
      <c r="BB311" s="9">
        <v>2.8305999279022216</v>
      </c>
      <c r="BC311" s="9">
        <v>2.6905999279022215</v>
      </c>
      <c r="BD311" s="9">
        <v>3.0155999279022216</v>
      </c>
      <c r="BE311" s="9">
        <v>3.0905999279022214</v>
      </c>
      <c r="BF311" s="9">
        <v>3.0230999279022215</v>
      </c>
      <c r="BG311" s="9"/>
      <c r="BI311" s="9"/>
      <c r="BJ311" s="9">
        <v>2.9830999279022214</v>
      </c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Y311" s="9"/>
      <c r="BZ311" s="9"/>
      <c r="CK311" s="9"/>
    </row>
    <row r="312" spans="1:89" x14ac:dyDescent="0.25">
      <c r="A312" s="8">
        <v>35726</v>
      </c>
      <c r="O312" s="9"/>
      <c r="P312" s="9"/>
      <c r="Q312" s="9"/>
      <c r="R312" s="9">
        <v>2.2810000351497104</v>
      </c>
      <c r="S312" s="9"/>
      <c r="T312" s="9">
        <v>2.3560000351497106</v>
      </c>
      <c r="U312" s="9">
        <v>2.0210000351497106</v>
      </c>
      <c r="V312" s="9">
        <v>1.9810000351497103</v>
      </c>
      <c r="W312" s="9">
        <v>1.6110000351497102</v>
      </c>
      <c r="X312" s="9">
        <v>2.0960000351497103</v>
      </c>
      <c r="Y312" s="9">
        <v>2.2335000351497105</v>
      </c>
      <c r="Z312" s="9">
        <v>2.1735000351497105</v>
      </c>
      <c r="AA312" s="9"/>
      <c r="AC312" s="9"/>
      <c r="AD312" s="9">
        <v>2.0710000351497104</v>
      </c>
      <c r="AU312" s="9"/>
      <c r="AV312" s="9"/>
      <c r="AW312" s="9"/>
      <c r="AX312" s="9">
        <v>3.3026000022888184</v>
      </c>
      <c r="AY312" s="9"/>
      <c r="AZ312" s="9">
        <v>3.5576000022888183</v>
      </c>
      <c r="BA312" s="9">
        <v>2.9576000022888183</v>
      </c>
      <c r="BB312" s="9">
        <v>2.8526000022888183</v>
      </c>
      <c r="BC312" s="9">
        <v>2.7326000022888186</v>
      </c>
      <c r="BD312" s="9">
        <v>3.0776000022888184</v>
      </c>
      <c r="BE312" s="9">
        <v>3.1601000022888184</v>
      </c>
      <c r="BF312" s="9">
        <v>3.0451000022888186</v>
      </c>
      <c r="BG312" s="9"/>
      <c r="BI312" s="9"/>
      <c r="BJ312" s="9">
        <v>3.0176000022888183</v>
      </c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Y312" s="9"/>
      <c r="BZ312" s="9"/>
      <c r="CK312" s="9"/>
    </row>
    <row r="313" spans="1:89" x14ac:dyDescent="0.25">
      <c r="A313" s="8">
        <v>35727</v>
      </c>
      <c r="O313" s="9"/>
      <c r="P313" s="9"/>
      <c r="Q313" s="9"/>
      <c r="R313" s="9">
        <v>2.3167143208639964</v>
      </c>
      <c r="S313" s="9"/>
      <c r="T313" s="9">
        <v>2.3867143208639963</v>
      </c>
      <c r="U313" s="9">
        <v>2.0567143208639962</v>
      </c>
      <c r="V313" s="9">
        <v>1.9967143208639964</v>
      </c>
      <c r="W313" s="9">
        <v>1.6467143208639963</v>
      </c>
      <c r="X313" s="9">
        <v>2.1267143208639965</v>
      </c>
      <c r="Y313" s="9">
        <v>2.2692143208639965</v>
      </c>
      <c r="Z313" s="9">
        <v>2.1967143208639963</v>
      </c>
      <c r="AA313" s="9"/>
      <c r="AC313" s="9"/>
      <c r="AD313" s="9">
        <v>2.1067143208639965</v>
      </c>
      <c r="AU313" s="9"/>
      <c r="AV313" s="9"/>
      <c r="AW313" s="9"/>
      <c r="AX313" s="9">
        <v>3.4533999443054197</v>
      </c>
      <c r="AY313" s="9"/>
      <c r="AZ313" s="9">
        <v>3.6983999443054199</v>
      </c>
      <c r="BA313" s="9">
        <v>3.0833999443054196</v>
      </c>
      <c r="BB313" s="9">
        <v>2.9733999443054198</v>
      </c>
      <c r="BC313" s="9">
        <v>2.8533999443054197</v>
      </c>
      <c r="BD313" s="9">
        <v>3.2033999443054197</v>
      </c>
      <c r="BE313" s="9">
        <v>3.2883999443054197</v>
      </c>
      <c r="BF313" s="9">
        <v>3.1733999443054195</v>
      </c>
      <c r="BG313" s="9"/>
      <c r="BI313" s="9"/>
      <c r="BJ313" s="9">
        <v>3.1433999443054197</v>
      </c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Y313" s="9"/>
      <c r="BZ313" s="9"/>
      <c r="CK313" s="9"/>
    </row>
    <row r="314" spans="1:89" x14ac:dyDescent="0.25">
      <c r="A314" s="8">
        <v>35730</v>
      </c>
      <c r="O314" s="9"/>
      <c r="P314" s="9"/>
      <c r="Q314" s="9"/>
      <c r="R314" s="9">
        <v>2.2542857101985385</v>
      </c>
      <c r="S314" s="9"/>
      <c r="T314" s="9">
        <v>2.3217857101985384</v>
      </c>
      <c r="U314" s="9">
        <v>2.0092857101985384</v>
      </c>
      <c r="V314" s="9">
        <v>1.9442857101985385</v>
      </c>
      <c r="W314" s="9">
        <v>1.5942857101985386</v>
      </c>
      <c r="X314" s="9">
        <v>2.0642857101985386</v>
      </c>
      <c r="Y314" s="9">
        <v>2.2092857101985386</v>
      </c>
      <c r="Z314" s="9">
        <v>2.1542857101985384</v>
      </c>
      <c r="AA314" s="9"/>
      <c r="AC314" s="9"/>
      <c r="AD314" s="9">
        <v>2.0592857101985387</v>
      </c>
      <c r="AU314" s="9"/>
      <c r="AV314" s="9"/>
      <c r="AW314" s="9"/>
      <c r="AX314" s="9">
        <v>3.1774000167846679</v>
      </c>
      <c r="AY314" s="9"/>
      <c r="AZ314" s="9">
        <v>3.4174000167846676</v>
      </c>
      <c r="BA314" s="9">
        <v>2.817400016784668</v>
      </c>
      <c r="BB314" s="9">
        <v>2.7374000167846679</v>
      </c>
      <c r="BC314" s="9">
        <v>2.6474000167846681</v>
      </c>
      <c r="BD314" s="9">
        <v>2.9574000167846677</v>
      </c>
      <c r="BE314" s="9">
        <v>3.0374000167846678</v>
      </c>
      <c r="BF314" s="9">
        <v>2.9474000167846679</v>
      </c>
      <c r="BG314" s="9"/>
      <c r="BI314" s="9"/>
      <c r="BJ314" s="9">
        <v>2.8774000167846681</v>
      </c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Y314" s="9"/>
      <c r="BZ314" s="9"/>
      <c r="CK314" s="9"/>
    </row>
    <row r="315" spans="1:89" x14ac:dyDescent="0.25">
      <c r="A315" s="8">
        <v>35731</v>
      </c>
      <c r="O315" s="9"/>
      <c r="P315" s="9"/>
      <c r="Q315" s="9"/>
      <c r="R315" s="9">
        <v>2.2464285578046526</v>
      </c>
      <c r="S315" s="9"/>
      <c r="T315" s="9">
        <v>2.3139285578046525</v>
      </c>
      <c r="U315" s="9">
        <v>2.0064285578046528</v>
      </c>
      <c r="V315" s="9">
        <v>1.9414285578046526</v>
      </c>
      <c r="W315" s="9">
        <v>1.5864285578046526</v>
      </c>
      <c r="X315" s="9">
        <v>2.0614285578046525</v>
      </c>
      <c r="Y315" s="9">
        <v>2.2014285578046526</v>
      </c>
      <c r="Z315" s="9">
        <v>2.1414285578046526</v>
      </c>
      <c r="AA315" s="9"/>
      <c r="AC315" s="9"/>
      <c r="AD315" s="9">
        <v>2.0564285578046526</v>
      </c>
      <c r="AU315" s="9"/>
      <c r="AV315" s="9"/>
      <c r="AW315" s="9"/>
      <c r="AX315" s="9">
        <v>3.1127499938011169</v>
      </c>
      <c r="AY315" s="9"/>
      <c r="AZ315" s="9">
        <v>3.3877499938011169</v>
      </c>
      <c r="BA315" s="9">
        <v>2.7627499938011169</v>
      </c>
      <c r="BB315" s="9">
        <v>2.692749993801117</v>
      </c>
      <c r="BC315" s="9">
        <v>2.5927499938011169</v>
      </c>
      <c r="BD315" s="9">
        <v>2.8927499938011167</v>
      </c>
      <c r="BE315" s="9">
        <v>2.9677499938011169</v>
      </c>
      <c r="BF315" s="9">
        <v>2.8927499938011167</v>
      </c>
      <c r="BG315" s="9"/>
      <c r="BI315" s="9"/>
      <c r="BJ315" s="9">
        <v>2.8227499938011169</v>
      </c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Y315" s="9"/>
      <c r="BZ315" s="9"/>
      <c r="CK315" s="9"/>
    </row>
    <row r="316" spans="1:89" x14ac:dyDescent="0.25">
      <c r="A316" s="8">
        <v>35732</v>
      </c>
      <c r="O316" s="9"/>
      <c r="P316" s="9"/>
      <c r="Q316" s="9"/>
      <c r="R316" s="9">
        <v>2.2478571619306291</v>
      </c>
      <c r="S316" s="9"/>
      <c r="T316" s="9">
        <v>2.317857161930629</v>
      </c>
      <c r="U316" s="9">
        <v>2.0078571619306294</v>
      </c>
      <c r="V316" s="9">
        <v>1.9578571619306291</v>
      </c>
      <c r="W316" s="9">
        <v>1.5828571619306291</v>
      </c>
      <c r="X316" s="9">
        <v>2.0603571619306291</v>
      </c>
      <c r="Y316" s="9">
        <v>2.2028571619306292</v>
      </c>
      <c r="Z316" s="9">
        <v>2.1578571619306293</v>
      </c>
      <c r="AA316" s="9"/>
      <c r="AC316" s="9"/>
      <c r="AD316" s="9">
        <v>2.0578571619306292</v>
      </c>
      <c r="AU316" s="9"/>
      <c r="AV316" s="9"/>
      <c r="AW316" s="9"/>
      <c r="AX316" s="9">
        <v>3.143750011920929</v>
      </c>
      <c r="AY316" s="9"/>
      <c r="AZ316" s="9">
        <v>3.4037500119209287</v>
      </c>
      <c r="BA316" s="9">
        <v>2.8337500119209289</v>
      </c>
      <c r="BB316" s="9">
        <v>2.7187500119209291</v>
      </c>
      <c r="BC316" s="9">
        <v>2.598750011920929</v>
      </c>
      <c r="BD316" s="9">
        <v>2.9237500119209288</v>
      </c>
      <c r="BE316" s="9">
        <v>3.0013500119209291</v>
      </c>
      <c r="BF316" s="9">
        <v>2.9187500119209289</v>
      </c>
      <c r="BG316" s="9"/>
      <c r="BI316" s="9"/>
      <c r="BJ316" s="9">
        <v>2.893750011920929</v>
      </c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Y316" s="9"/>
      <c r="BZ316" s="9"/>
      <c r="CK316" s="9"/>
    </row>
    <row r="317" spans="1:89" x14ac:dyDescent="0.25">
      <c r="A317" s="8">
        <v>35733</v>
      </c>
      <c r="O317" s="9"/>
      <c r="P317" s="9"/>
      <c r="Q317" s="9"/>
      <c r="R317" s="9">
        <v>2.2607142584664479</v>
      </c>
      <c r="S317" s="9"/>
      <c r="T317" s="9">
        <v>2.3307142584664478</v>
      </c>
      <c r="U317" s="9">
        <v>2.005714258466448</v>
      </c>
      <c r="V317" s="9">
        <v>1.9707142584664479</v>
      </c>
      <c r="W317" s="9">
        <v>1.5957142584664479</v>
      </c>
      <c r="X317" s="9">
        <v>2.070714258466448</v>
      </c>
      <c r="Y317" s="9">
        <v>2.215714258466448</v>
      </c>
      <c r="Z317" s="9">
        <v>2.1707142584664481</v>
      </c>
      <c r="AA317" s="9"/>
      <c r="AC317" s="9"/>
      <c r="AD317" s="9">
        <v>2.0557142584664478</v>
      </c>
      <c r="AU317" s="9"/>
      <c r="AV317" s="9"/>
      <c r="AW317" s="9"/>
      <c r="AX317" s="9">
        <v>3.1857500076293945</v>
      </c>
      <c r="AY317" s="9"/>
      <c r="AZ317" s="9">
        <v>3.4407500076293944</v>
      </c>
      <c r="BA317" s="9">
        <v>2.8357500076293944</v>
      </c>
      <c r="BB317" s="9">
        <v>2.7307500076293945</v>
      </c>
      <c r="BC317" s="9">
        <v>2.6257500076293945</v>
      </c>
      <c r="BD317" s="9">
        <v>2.9507500076293947</v>
      </c>
      <c r="BE317" s="9">
        <v>3.0332500076293947</v>
      </c>
      <c r="BF317" s="9">
        <v>2.9307500076293946</v>
      </c>
      <c r="BG317" s="9"/>
      <c r="BI317" s="9"/>
      <c r="BJ317" s="9">
        <v>2.8957500076293945</v>
      </c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Y317" s="9"/>
      <c r="BZ317" s="9"/>
      <c r="CK317" s="9"/>
    </row>
    <row r="318" spans="1:89" x14ac:dyDescent="0.25">
      <c r="A318" s="8">
        <v>35734</v>
      </c>
      <c r="O318" s="9"/>
      <c r="P318" s="9"/>
      <c r="Q318" s="9"/>
      <c r="R318" s="9">
        <v>2.230428559439523</v>
      </c>
      <c r="S318" s="9"/>
      <c r="T318" s="9">
        <v>2.3004285594395228</v>
      </c>
      <c r="U318" s="9">
        <v>1.970428559439523</v>
      </c>
      <c r="V318" s="9">
        <v>1.9154285594395231</v>
      </c>
      <c r="W318" s="9">
        <v>1.5304285594395231</v>
      </c>
      <c r="X318" s="9">
        <v>2.0404285594395231</v>
      </c>
      <c r="Y318" s="9">
        <v>2.1829285594395231</v>
      </c>
      <c r="Z318" s="9">
        <v>2.1154285594395228</v>
      </c>
      <c r="AA318" s="9"/>
      <c r="AC318" s="9"/>
      <c r="AD318" s="9">
        <v>2.020428559439523</v>
      </c>
      <c r="AU318" s="9"/>
      <c r="AV318" s="9"/>
      <c r="AW318" s="9"/>
      <c r="AX318" s="9">
        <v>3.0535000562667847</v>
      </c>
      <c r="AY318" s="9"/>
      <c r="AZ318" s="9">
        <v>3.3035000562667847</v>
      </c>
      <c r="BA318" s="9">
        <v>2.7035000562667846</v>
      </c>
      <c r="BB318" s="9">
        <v>2.5985000562667846</v>
      </c>
      <c r="BC318" s="9">
        <v>2.4735000562667846</v>
      </c>
      <c r="BD318" s="9">
        <v>2.8360000562667849</v>
      </c>
      <c r="BE318" s="9">
        <v>2.9085000562667847</v>
      </c>
      <c r="BF318" s="9">
        <v>2.7985000562667848</v>
      </c>
      <c r="BG318" s="9"/>
      <c r="BI318" s="9"/>
      <c r="BJ318" s="9">
        <v>2.7635000562667846</v>
      </c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Y318" s="9"/>
      <c r="BZ318" s="9"/>
      <c r="CK318" s="9"/>
    </row>
    <row r="319" spans="1:89" x14ac:dyDescent="0.25">
      <c r="A319" s="8">
        <v>35737</v>
      </c>
      <c r="O319" s="9"/>
      <c r="P319" s="9"/>
      <c r="Q319" s="9"/>
      <c r="R319" s="9">
        <v>2.25</v>
      </c>
      <c r="S319" s="9"/>
      <c r="T319" s="9">
        <v>2.3174999999999999</v>
      </c>
      <c r="U319" s="9">
        <v>2</v>
      </c>
      <c r="V319" s="9">
        <v>1.95</v>
      </c>
      <c r="W319" s="9">
        <v>1.5649999999999999</v>
      </c>
      <c r="X319" s="9">
        <v>2.06</v>
      </c>
      <c r="Y319" s="9">
        <v>2.2062499999999998</v>
      </c>
      <c r="Z319" s="9">
        <v>2.15</v>
      </c>
      <c r="AA319" s="9"/>
      <c r="AC319" s="9"/>
      <c r="AD319" s="9">
        <v>2.0499999999999998</v>
      </c>
      <c r="AU319" s="9"/>
      <c r="AV319" s="9"/>
      <c r="AW319" s="9"/>
      <c r="AX319" s="9">
        <v>3.1040000000000001</v>
      </c>
      <c r="AY319" s="9"/>
      <c r="AZ319" s="9">
        <v>3.3515000000000001</v>
      </c>
      <c r="BA319" s="9">
        <v>2.7640000000000002</v>
      </c>
      <c r="BB319" s="9">
        <v>2.6440000000000001</v>
      </c>
      <c r="BC319" s="9">
        <v>2.484</v>
      </c>
      <c r="BD319" s="9">
        <v>2.8815</v>
      </c>
      <c r="BE319" s="9">
        <v>2.9615</v>
      </c>
      <c r="BF319" s="9">
        <v>2.8440000000000003</v>
      </c>
      <c r="BG319" s="9"/>
      <c r="BI319" s="9"/>
      <c r="BJ319" s="9">
        <v>2.8239999999999998</v>
      </c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Y319" s="9"/>
      <c r="BZ319" s="9"/>
      <c r="CK319" s="9"/>
    </row>
    <row r="320" spans="1:89" x14ac:dyDescent="0.25">
      <c r="A320" s="8">
        <v>35738</v>
      </c>
      <c r="O320" s="9"/>
      <c r="P320" s="9"/>
      <c r="Q320" s="9"/>
      <c r="R320" s="9">
        <v>2.2645714282989502</v>
      </c>
      <c r="S320" s="9"/>
      <c r="T320" s="9">
        <v>2.33457142829895</v>
      </c>
      <c r="U320" s="9">
        <v>2.0095714282989503</v>
      </c>
      <c r="V320" s="9">
        <v>1.9545714282989501</v>
      </c>
      <c r="W320" s="9">
        <v>1.5745714282989502</v>
      </c>
      <c r="X320" s="9">
        <v>2.0745714282989502</v>
      </c>
      <c r="Y320" s="9">
        <v>2.2195714282989503</v>
      </c>
      <c r="Z320" s="9">
        <v>2.1595714282989502</v>
      </c>
      <c r="AA320" s="9"/>
      <c r="AC320" s="9"/>
      <c r="AD320" s="9">
        <v>2.0595714282989501</v>
      </c>
      <c r="AU320" s="9"/>
      <c r="AV320" s="9"/>
      <c r="AW320" s="9"/>
      <c r="AX320" s="9">
        <v>3.1455000042915344</v>
      </c>
      <c r="AY320" s="9"/>
      <c r="AZ320" s="9">
        <v>3.3730000042915345</v>
      </c>
      <c r="BA320" s="9">
        <v>2.7655000042915345</v>
      </c>
      <c r="BB320" s="9">
        <v>2.6455000042915344</v>
      </c>
      <c r="BC320" s="9">
        <v>2.4605000042915344</v>
      </c>
      <c r="BD320" s="9">
        <v>2.9105000042915345</v>
      </c>
      <c r="BE320" s="9">
        <v>3.0005000042915344</v>
      </c>
      <c r="BF320" s="9">
        <v>2.8505000042915345</v>
      </c>
      <c r="BG320" s="9"/>
      <c r="BI320" s="9"/>
      <c r="BJ320" s="9">
        <v>2.8255000042915346</v>
      </c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Y320" s="9"/>
      <c r="BZ320" s="9"/>
      <c r="CK320" s="9"/>
    </row>
    <row r="321" spans="1:89" x14ac:dyDescent="0.25">
      <c r="A321" s="8">
        <v>35739</v>
      </c>
      <c r="O321" s="9"/>
      <c r="P321" s="9"/>
      <c r="Q321" s="9"/>
      <c r="R321" s="9">
        <v>2.2541428634098599</v>
      </c>
      <c r="S321" s="9"/>
      <c r="T321" s="9">
        <v>2.3191428634098599</v>
      </c>
      <c r="U321" s="9">
        <v>2.0041428634098599</v>
      </c>
      <c r="V321" s="9">
        <v>1.9541428634098599</v>
      </c>
      <c r="W321" s="9">
        <v>1.57414286340986</v>
      </c>
      <c r="X321" s="9">
        <v>2.06414286340986</v>
      </c>
      <c r="Y321" s="9">
        <v>2.20914286340986</v>
      </c>
      <c r="Z321" s="9">
        <v>2.1641428634098601</v>
      </c>
      <c r="AA321" s="9"/>
      <c r="AC321" s="9"/>
      <c r="AD321" s="9">
        <v>2.0541428634098597</v>
      </c>
      <c r="AU321" s="9"/>
      <c r="AV321" s="9"/>
      <c r="AW321" s="9"/>
      <c r="AX321" s="9">
        <v>3.096500039100647</v>
      </c>
      <c r="AY321" s="9"/>
      <c r="AZ321" s="9">
        <v>3.326500039100647</v>
      </c>
      <c r="BA321" s="9">
        <v>2.7315000391006468</v>
      </c>
      <c r="BB321" s="9">
        <v>2.616500039100647</v>
      </c>
      <c r="BC321" s="9">
        <v>2.406500039100647</v>
      </c>
      <c r="BD321" s="9">
        <v>2.866500039100647</v>
      </c>
      <c r="BE321" s="9">
        <v>2.9565000391006468</v>
      </c>
      <c r="BF321" s="9">
        <v>2.826500039100647</v>
      </c>
      <c r="BG321" s="9"/>
      <c r="BI321" s="9"/>
      <c r="BJ321" s="9">
        <v>2.7915000391006468</v>
      </c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Y321" s="9"/>
      <c r="BZ321" s="9"/>
      <c r="CK321" s="9"/>
    </row>
    <row r="322" spans="1:89" x14ac:dyDescent="0.25">
      <c r="A322" s="8">
        <v>35740</v>
      </c>
      <c r="O322" s="9"/>
      <c r="P322" s="9"/>
      <c r="Q322" s="9"/>
      <c r="R322" s="9">
        <v>2.2542856761387418</v>
      </c>
      <c r="S322" s="9"/>
      <c r="T322" s="9">
        <v>2.3192856761387417</v>
      </c>
      <c r="U322" s="9">
        <v>2.0142856761387415</v>
      </c>
      <c r="V322" s="9">
        <v>1.9492856761387418</v>
      </c>
      <c r="W322" s="9">
        <v>1.5642856761387418</v>
      </c>
      <c r="X322" s="9">
        <v>2.0642856761387418</v>
      </c>
      <c r="Y322" s="9">
        <v>2.2092856761387418</v>
      </c>
      <c r="Z322" s="9">
        <v>2.1592856761387416</v>
      </c>
      <c r="AA322" s="9"/>
      <c r="AC322" s="9"/>
      <c r="AD322" s="9">
        <v>2.0642856761387418</v>
      </c>
      <c r="AU322" s="9"/>
      <c r="AV322" s="9"/>
      <c r="AW322" s="9"/>
      <c r="AX322" s="9">
        <v>3.0175000429153442</v>
      </c>
      <c r="AY322" s="9"/>
      <c r="AZ322" s="9">
        <v>3.2475000429153442</v>
      </c>
      <c r="BA322" s="9">
        <v>2.6725000429153445</v>
      </c>
      <c r="BB322" s="9">
        <v>2.5375000429153443</v>
      </c>
      <c r="BC322" s="9">
        <v>2.3475000429153443</v>
      </c>
      <c r="BD322" s="9">
        <v>2.7925000429153441</v>
      </c>
      <c r="BE322" s="9">
        <v>2.8775000429153441</v>
      </c>
      <c r="BF322" s="9">
        <v>2.7475000429153442</v>
      </c>
      <c r="BG322" s="9"/>
      <c r="BI322" s="9"/>
      <c r="BJ322" s="9">
        <v>2.7325000429153441</v>
      </c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Y322" s="9"/>
      <c r="BZ322" s="9"/>
      <c r="CK322" s="9"/>
    </row>
    <row r="323" spans="1:89" x14ac:dyDescent="0.25">
      <c r="A323" s="8">
        <v>35741</v>
      </c>
      <c r="O323" s="9"/>
      <c r="P323" s="9"/>
      <c r="Q323" s="9"/>
      <c r="R323" s="9">
        <v>2.2752857208251953</v>
      </c>
      <c r="S323" s="9"/>
      <c r="T323" s="9">
        <v>2.3452857208251952</v>
      </c>
      <c r="U323" s="9">
        <v>2.0277857208251953</v>
      </c>
      <c r="V323" s="9">
        <v>1.9652857208251953</v>
      </c>
      <c r="W323" s="9">
        <v>1.5902857208251955</v>
      </c>
      <c r="X323" s="9">
        <v>2.0852857208251954</v>
      </c>
      <c r="Y323" s="9">
        <v>2.2302857208251954</v>
      </c>
      <c r="Z323" s="9">
        <v>2.1902857208251953</v>
      </c>
      <c r="AA323" s="9"/>
      <c r="AC323" s="9"/>
      <c r="AD323" s="9">
        <v>2.0777857208251955</v>
      </c>
      <c r="AU323" s="9"/>
      <c r="AV323" s="9"/>
      <c r="AW323" s="9"/>
      <c r="AX323" s="9">
        <v>3.1480000019073486</v>
      </c>
      <c r="AY323" s="9"/>
      <c r="AZ323" s="9">
        <v>3.3805000019073486</v>
      </c>
      <c r="BA323" s="9">
        <v>2.7980000019073485</v>
      </c>
      <c r="BB323" s="9">
        <v>2.6680000019073487</v>
      </c>
      <c r="BC323" s="9">
        <v>2.4630000019073486</v>
      </c>
      <c r="BD323" s="9">
        <v>2.9180000019073487</v>
      </c>
      <c r="BE323" s="9">
        <v>3.0030000019073486</v>
      </c>
      <c r="BF323" s="9">
        <v>2.8780000019073486</v>
      </c>
      <c r="BG323" s="9"/>
      <c r="BI323" s="9"/>
      <c r="BJ323" s="9">
        <v>2.8580000019073486</v>
      </c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Y323" s="9"/>
      <c r="BZ323" s="9"/>
      <c r="CK323" s="9"/>
    </row>
    <row r="324" spans="1:89" x14ac:dyDescent="0.25">
      <c r="A324" s="8">
        <v>35744</v>
      </c>
      <c r="O324" s="9"/>
      <c r="P324" s="9"/>
      <c r="Q324" s="9"/>
      <c r="R324" s="9">
        <v>2.276428597314017</v>
      </c>
      <c r="S324" s="9"/>
      <c r="T324" s="9">
        <v>2.3464285973140169</v>
      </c>
      <c r="U324" s="9">
        <v>2.026428597314017</v>
      </c>
      <c r="V324" s="9">
        <v>1.966428597314017</v>
      </c>
      <c r="W324" s="9">
        <v>1.5964285973140171</v>
      </c>
      <c r="X324" s="9">
        <v>2.0864285973140171</v>
      </c>
      <c r="Y324" s="9">
        <v>2.2314285973140171</v>
      </c>
      <c r="Z324" s="9">
        <v>2.1914285973140171</v>
      </c>
      <c r="AA324" s="9"/>
      <c r="AC324" s="9"/>
      <c r="AD324" s="9">
        <v>2.0764285973140169</v>
      </c>
      <c r="AU324" s="9"/>
      <c r="AV324" s="9"/>
      <c r="AW324" s="9"/>
      <c r="AX324" s="9">
        <v>3.1859999299049377</v>
      </c>
      <c r="AY324" s="9"/>
      <c r="AZ324" s="9">
        <v>3.4009999299049376</v>
      </c>
      <c r="BA324" s="9">
        <v>2.8259999299049379</v>
      </c>
      <c r="BB324" s="9">
        <v>2.715999929904938</v>
      </c>
      <c r="BC324" s="9">
        <v>2.5259999299049376</v>
      </c>
      <c r="BD324" s="9">
        <v>2.9559999299049378</v>
      </c>
      <c r="BE324" s="9">
        <v>3.0434999299049377</v>
      </c>
      <c r="BF324" s="9">
        <v>2.925999929904938</v>
      </c>
      <c r="BG324" s="9"/>
      <c r="BI324" s="9"/>
      <c r="BJ324" s="9">
        <v>2.8859999299049379</v>
      </c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Y324" s="9"/>
      <c r="BZ324" s="9"/>
      <c r="CK324" s="9"/>
    </row>
    <row r="325" spans="1:89" x14ac:dyDescent="0.25">
      <c r="A325" s="8">
        <v>35745</v>
      </c>
      <c r="O325" s="9"/>
      <c r="P325" s="9"/>
      <c r="Q325" s="9"/>
      <c r="R325" s="9">
        <v>2.270857129778181</v>
      </c>
      <c r="S325" s="9"/>
      <c r="T325" s="9">
        <v>2.3383571297781809</v>
      </c>
      <c r="U325" s="9">
        <v>2.020857129778181</v>
      </c>
      <c r="V325" s="9">
        <v>1.9658571297781811</v>
      </c>
      <c r="W325" s="9">
        <v>1.5958571297781809</v>
      </c>
      <c r="X325" s="9">
        <v>2.080857129778181</v>
      </c>
      <c r="Y325" s="9">
        <v>2.2258571297781811</v>
      </c>
      <c r="Z325" s="9">
        <v>2.1908571297781809</v>
      </c>
      <c r="AA325" s="9"/>
      <c r="AC325" s="9"/>
      <c r="AD325" s="9">
        <v>2.0708571297781808</v>
      </c>
      <c r="AU325" s="9"/>
      <c r="AV325" s="9"/>
      <c r="AW325" s="9"/>
      <c r="AX325" s="9">
        <v>3.1737499833106995</v>
      </c>
      <c r="AY325" s="9"/>
      <c r="AZ325" s="9">
        <v>3.3887499833106993</v>
      </c>
      <c r="BA325" s="9">
        <v>2.8262499833106993</v>
      </c>
      <c r="BB325" s="9">
        <v>2.7062499833106992</v>
      </c>
      <c r="BC325" s="9">
        <v>2.5737499833106994</v>
      </c>
      <c r="BD325" s="9">
        <v>2.9487499833106994</v>
      </c>
      <c r="BE325" s="9">
        <v>3.0337499833106993</v>
      </c>
      <c r="BF325" s="9">
        <v>2.9162499833106996</v>
      </c>
      <c r="BG325" s="9"/>
      <c r="BI325" s="9"/>
      <c r="BJ325" s="9">
        <v>2.8862499833106994</v>
      </c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Y325" s="9"/>
      <c r="BZ325" s="9"/>
      <c r="CK325" s="9"/>
    </row>
    <row r="326" spans="1:89" x14ac:dyDescent="0.25">
      <c r="A326" s="8">
        <v>35746</v>
      </c>
      <c r="O326" s="9"/>
      <c r="P326" s="9"/>
      <c r="Q326" s="9"/>
      <c r="R326" s="9">
        <v>2.2357142993382046</v>
      </c>
      <c r="S326" s="9"/>
      <c r="T326" s="9">
        <v>2.3032142993382045</v>
      </c>
      <c r="U326" s="9">
        <v>1.9857142993382046</v>
      </c>
      <c r="V326" s="9">
        <v>1.9357142993382046</v>
      </c>
      <c r="W326" s="9">
        <v>1.5607142993382046</v>
      </c>
      <c r="X326" s="9">
        <v>2.0507142993382046</v>
      </c>
      <c r="Y326" s="9">
        <v>2.1907142993382047</v>
      </c>
      <c r="Z326" s="9">
        <v>2.1607142993382045</v>
      </c>
      <c r="AA326" s="9"/>
      <c r="AC326" s="9"/>
      <c r="AD326" s="9">
        <v>2.0357142993382045</v>
      </c>
      <c r="AU326" s="9"/>
      <c r="AV326" s="9"/>
      <c r="AW326" s="9"/>
      <c r="AX326" s="9">
        <v>3.0275000333786011</v>
      </c>
      <c r="AY326" s="9"/>
      <c r="AZ326" s="9">
        <v>3.2425000333786009</v>
      </c>
      <c r="BA326" s="9">
        <v>2.7025000333786009</v>
      </c>
      <c r="BB326" s="9">
        <v>2.592500033378601</v>
      </c>
      <c r="BC326" s="9">
        <v>2.427500033378601</v>
      </c>
      <c r="BD326" s="9">
        <v>2.8175000333786011</v>
      </c>
      <c r="BE326" s="9">
        <v>2.9000000333786011</v>
      </c>
      <c r="BF326" s="9">
        <v>2.802500033378601</v>
      </c>
      <c r="BG326" s="9"/>
      <c r="BI326" s="9"/>
      <c r="BJ326" s="9">
        <v>2.7625000333786009</v>
      </c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Y326" s="9"/>
      <c r="BZ326" s="9"/>
      <c r="CK326" s="9"/>
    </row>
    <row r="327" spans="1:89" x14ac:dyDescent="0.25">
      <c r="A327" s="8">
        <v>35747</v>
      </c>
      <c r="O327" s="9"/>
      <c r="P327" s="9"/>
      <c r="Q327" s="9"/>
      <c r="R327" s="9">
        <v>2.1965713841574535</v>
      </c>
      <c r="S327" s="9"/>
      <c r="T327" s="9">
        <v>2.2665713841574533</v>
      </c>
      <c r="U327" s="9">
        <v>1.9565713841574535</v>
      </c>
      <c r="V327" s="9">
        <v>1.9015713841574535</v>
      </c>
      <c r="W327" s="9">
        <v>1.5465713841574533</v>
      </c>
      <c r="X327" s="9">
        <v>2.0115713841574534</v>
      </c>
      <c r="Y327" s="9">
        <v>2.1540713841574535</v>
      </c>
      <c r="Z327" s="9">
        <v>2.1065713841574536</v>
      </c>
      <c r="AA327" s="9"/>
      <c r="AC327" s="9"/>
      <c r="AD327" s="9">
        <v>2.0065713841574535</v>
      </c>
      <c r="AU327" s="9"/>
      <c r="AV327" s="9"/>
      <c r="AW327" s="9"/>
      <c r="AX327" s="9">
        <v>2.7979999780654907</v>
      </c>
      <c r="AY327" s="9"/>
      <c r="AZ327" s="9">
        <v>3.0254999780654908</v>
      </c>
      <c r="BA327" s="9">
        <v>2.5179999780654905</v>
      </c>
      <c r="BB327" s="9">
        <v>2.4329999780654905</v>
      </c>
      <c r="BC327" s="9">
        <v>2.2779999780654907</v>
      </c>
      <c r="BD327" s="9">
        <v>2.6104999780654907</v>
      </c>
      <c r="BE327" s="9">
        <v>2.6954999780654907</v>
      </c>
      <c r="BF327" s="9">
        <v>2.6379999780654906</v>
      </c>
      <c r="BG327" s="9"/>
      <c r="BI327" s="9"/>
      <c r="BJ327" s="9">
        <v>2.5779999780654905</v>
      </c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Y327" s="9"/>
      <c r="BZ327" s="9"/>
      <c r="CK327" s="9"/>
    </row>
    <row r="328" spans="1:89" x14ac:dyDescent="0.25">
      <c r="A328" s="8">
        <v>35751</v>
      </c>
      <c r="O328" s="9"/>
      <c r="P328" s="9"/>
      <c r="Q328" s="9"/>
      <c r="R328" s="9">
        <v>2.2167142799922397</v>
      </c>
      <c r="S328" s="9"/>
      <c r="T328" s="9">
        <v>2.2867142799922395</v>
      </c>
      <c r="U328" s="9">
        <v>1.9642142799922397</v>
      </c>
      <c r="V328" s="9">
        <v>1.9217142799922398</v>
      </c>
      <c r="W328" s="9">
        <v>1.5617142799922397</v>
      </c>
      <c r="X328" s="9">
        <v>2.0367142799922395</v>
      </c>
      <c r="Y328" s="9">
        <v>2.1742142799922397</v>
      </c>
      <c r="Z328" s="9">
        <v>2.1367142799922396</v>
      </c>
      <c r="AA328" s="9"/>
      <c r="AC328" s="9"/>
      <c r="AD328" s="9">
        <v>2.0142142799922396</v>
      </c>
      <c r="AU328" s="9"/>
      <c r="AV328" s="9"/>
      <c r="AW328" s="9"/>
      <c r="AX328" s="9">
        <v>2.7955000400543213</v>
      </c>
      <c r="AY328" s="9"/>
      <c r="AZ328" s="9">
        <v>3.0130000400543211</v>
      </c>
      <c r="BA328" s="9">
        <v>2.5255000400543213</v>
      </c>
      <c r="BB328" s="9">
        <v>2.4155000400543214</v>
      </c>
      <c r="BC328" s="9">
        <v>2.2705000400543214</v>
      </c>
      <c r="BD328" s="9">
        <v>2.6080000400543213</v>
      </c>
      <c r="BE328" s="9">
        <v>2.6930000400543213</v>
      </c>
      <c r="BF328" s="9">
        <v>2.6055000400543213</v>
      </c>
      <c r="BG328" s="9"/>
      <c r="BI328" s="9"/>
      <c r="BJ328" s="9">
        <v>2.5855000400543213</v>
      </c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Y328" s="9"/>
      <c r="BZ328" s="9"/>
      <c r="CK328" s="9"/>
    </row>
    <row r="329" spans="1:89" x14ac:dyDescent="0.25">
      <c r="A329" s="8">
        <v>35752</v>
      </c>
      <c r="O329" s="9"/>
      <c r="P329" s="9"/>
      <c r="Q329" s="9"/>
      <c r="R329" s="9">
        <v>2.1968571799142018</v>
      </c>
      <c r="S329" s="9"/>
      <c r="T329" s="9">
        <v>2.2668571799142017</v>
      </c>
      <c r="U329" s="9">
        <v>1.9518571799142017</v>
      </c>
      <c r="V329" s="9">
        <v>1.9068571799142018</v>
      </c>
      <c r="W329" s="9">
        <v>1.5368571799142019</v>
      </c>
      <c r="X329" s="9">
        <v>2.0143571799142017</v>
      </c>
      <c r="Y329" s="9">
        <v>2.1543571799142018</v>
      </c>
      <c r="Z329" s="9">
        <v>2.1218571799142016</v>
      </c>
      <c r="AA329" s="9"/>
      <c r="AC329" s="9"/>
      <c r="AD329" s="9">
        <v>2.001857179914202</v>
      </c>
      <c r="AU329" s="9"/>
      <c r="AV329" s="9"/>
      <c r="AW329" s="9"/>
      <c r="AX329" s="9">
        <v>2.7240000367164612</v>
      </c>
      <c r="AY329" s="9"/>
      <c r="AZ329" s="9">
        <v>2.939000036716461</v>
      </c>
      <c r="BA329" s="9">
        <v>2.4590000367164611</v>
      </c>
      <c r="BB329" s="9">
        <v>2.3240000367164613</v>
      </c>
      <c r="BC329" s="9">
        <v>2.1540000367164613</v>
      </c>
      <c r="BD329" s="9">
        <v>2.5365000367164612</v>
      </c>
      <c r="BE329" s="9">
        <v>2.6240000367164611</v>
      </c>
      <c r="BF329" s="9">
        <v>2.5140000367164612</v>
      </c>
      <c r="BG329" s="9"/>
      <c r="BI329" s="9"/>
      <c r="BJ329" s="9">
        <v>2.5190000367164611</v>
      </c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Y329" s="9"/>
      <c r="BZ329" s="9"/>
      <c r="CK329" s="9"/>
    </row>
    <row r="330" spans="1:89" x14ac:dyDescent="0.25">
      <c r="A330" s="8">
        <v>35753</v>
      </c>
      <c r="O330" s="9"/>
      <c r="P330" s="9"/>
      <c r="Q330" s="9"/>
      <c r="R330" s="9">
        <v>2.1817142963409424</v>
      </c>
      <c r="S330" s="9"/>
      <c r="T330" s="9">
        <v>2.2492142963409423</v>
      </c>
      <c r="U330" s="9">
        <v>1.9367142963409423</v>
      </c>
      <c r="V330" s="9">
        <v>1.8917142963409423</v>
      </c>
      <c r="W330" s="9">
        <v>1.5167142963409423</v>
      </c>
      <c r="X330" s="9">
        <v>2.0042142963409422</v>
      </c>
      <c r="Y330" s="9">
        <v>2.1404642963409426</v>
      </c>
      <c r="Z330" s="9">
        <v>2.1067142963409422</v>
      </c>
      <c r="AA330" s="9"/>
      <c r="AC330" s="9"/>
      <c r="AD330" s="9">
        <v>1.9867142963409423</v>
      </c>
      <c r="AU330" s="9"/>
      <c r="AV330" s="9"/>
      <c r="AW330" s="9"/>
      <c r="AX330" s="9">
        <v>2.5899999737739563</v>
      </c>
      <c r="AY330" s="9"/>
      <c r="AZ330" s="9">
        <v>2.7974999737739563</v>
      </c>
      <c r="BA330" s="9">
        <v>2.3199999737739563</v>
      </c>
      <c r="BB330" s="9">
        <v>2.2049999737739565</v>
      </c>
      <c r="BC330" s="9">
        <v>2.0599999737739561</v>
      </c>
      <c r="BD330" s="9">
        <v>2.4124999737739561</v>
      </c>
      <c r="BE330" s="9">
        <v>2.4999999737739564</v>
      </c>
      <c r="BF330" s="9">
        <v>2.3949999737739565</v>
      </c>
      <c r="BG330" s="9"/>
      <c r="BI330" s="9"/>
      <c r="BJ330" s="9">
        <v>2.3799999737739563</v>
      </c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Y330" s="9"/>
      <c r="BZ330" s="9"/>
      <c r="CK330" s="9"/>
    </row>
    <row r="331" spans="1:89" x14ac:dyDescent="0.25">
      <c r="A331" s="8">
        <v>35754</v>
      </c>
      <c r="O331" s="9"/>
      <c r="P331" s="9"/>
      <c r="Q331" s="9"/>
      <c r="R331" s="9">
        <v>2.2117142677307129</v>
      </c>
      <c r="S331" s="9"/>
      <c r="T331" s="9">
        <v>2.2792142677307128</v>
      </c>
      <c r="U331" s="9">
        <v>1.9667142677307128</v>
      </c>
      <c r="V331" s="9">
        <v>1.916714267730713</v>
      </c>
      <c r="W331" s="9">
        <v>1.5467142677307129</v>
      </c>
      <c r="X331" s="9">
        <v>2.0242142677307129</v>
      </c>
      <c r="Y331" s="9">
        <v>2.1692142677307129</v>
      </c>
      <c r="Z331" s="9">
        <v>2.1267142677307129</v>
      </c>
      <c r="AA331" s="9"/>
      <c r="AC331" s="9"/>
      <c r="AD331" s="9">
        <v>2.0167142677307131</v>
      </c>
      <c r="AU331" s="9"/>
      <c r="AV331" s="9"/>
      <c r="AW331" s="9"/>
      <c r="AX331" s="9">
        <v>2.6372500061988831</v>
      </c>
      <c r="AY331" s="9"/>
      <c r="AZ331" s="9">
        <v>2.8347500061988828</v>
      </c>
      <c r="BA331" s="9">
        <v>2.3572500061988828</v>
      </c>
      <c r="BB331" s="9">
        <v>2.2522500061988833</v>
      </c>
      <c r="BC331" s="9">
        <v>2.0872500061988832</v>
      </c>
      <c r="BD331" s="9">
        <v>2.4647500061988832</v>
      </c>
      <c r="BE331" s="9">
        <v>2.5322500061988831</v>
      </c>
      <c r="BF331" s="9">
        <v>2.4347500061988829</v>
      </c>
      <c r="BG331" s="9"/>
      <c r="BI331" s="9"/>
      <c r="BJ331" s="9">
        <v>2.4172500061988829</v>
      </c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Y331" s="9"/>
      <c r="BZ331" s="9"/>
      <c r="CK331" s="9"/>
    </row>
    <row r="332" spans="1:89" x14ac:dyDescent="0.25">
      <c r="A332" s="8">
        <v>35755</v>
      </c>
      <c r="O332" s="9"/>
      <c r="P332" s="9"/>
      <c r="Q332" s="9"/>
      <c r="R332" s="9">
        <v>2.2049999918256487</v>
      </c>
      <c r="S332" s="9"/>
      <c r="T332" s="9">
        <v>2.2724999918256485</v>
      </c>
      <c r="U332" s="9">
        <v>1.9499999918256488</v>
      </c>
      <c r="V332" s="9">
        <v>1.8849999918256486</v>
      </c>
      <c r="W332" s="9">
        <v>1.5149999918256487</v>
      </c>
      <c r="X332" s="9">
        <v>2.0099999918256488</v>
      </c>
      <c r="Y332" s="9">
        <v>2.1624999918256487</v>
      </c>
      <c r="Z332" s="9">
        <v>2.0999999918256487</v>
      </c>
      <c r="AA332" s="9"/>
      <c r="AC332" s="9"/>
      <c r="AD332" s="9">
        <v>1.9999999918256486</v>
      </c>
      <c r="AU332" s="9"/>
      <c r="AV332" s="9"/>
      <c r="AW332" s="9"/>
      <c r="AX332" s="9">
        <v>2.5504999160766602</v>
      </c>
      <c r="AY332" s="9"/>
      <c r="AZ332" s="9">
        <v>2.7404999160766601</v>
      </c>
      <c r="BA332" s="9">
        <v>2.2054999160766604</v>
      </c>
      <c r="BB332" s="9">
        <v>2.0854999160766603</v>
      </c>
      <c r="BC332" s="9">
        <v>1.9504999160766601</v>
      </c>
      <c r="BD332" s="9">
        <v>2.3379999160766602</v>
      </c>
      <c r="BE332" s="9">
        <v>2.4379999160766603</v>
      </c>
      <c r="BF332" s="9">
        <v>2.2754999160766602</v>
      </c>
      <c r="BG332" s="9"/>
      <c r="BI332" s="9"/>
      <c r="BJ332" s="9">
        <v>2.26549991607666</v>
      </c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Y332" s="9"/>
      <c r="BZ332" s="9"/>
      <c r="CK332" s="9"/>
    </row>
    <row r="333" spans="1:89" x14ac:dyDescent="0.25">
      <c r="A333" s="8">
        <v>35758</v>
      </c>
      <c r="O333" s="9"/>
      <c r="P333" s="9"/>
      <c r="Q333" s="9"/>
      <c r="R333" s="9">
        <v>2.2088332970937095</v>
      </c>
      <c r="S333" s="9"/>
      <c r="T333" s="9">
        <v>2.2599999999999998</v>
      </c>
      <c r="U333" s="9">
        <v>1.9338332970937095</v>
      </c>
      <c r="V333" s="9">
        <v>1.8588332970937094</v>
      </c>
      <c r="W333" s="9">
        <v>1.5088332970937095</v>
      </c>
      <c r="X333" s="9">
        <v>1.9988332970937095</v>
      </c>
      <c r="Y333" s="9">
        <v>2.1588332970937096</v>
      </c>
      <c r="Z333" s="9">
        <v>2.0638332970937094</v>
      </c>
      <c r="AA333" s="9"/>
      <c r="AC333" s="9"/>
      <c r="AD333" s="9">
        <v>1.9838332970937094</v>
      </c>
      <c r="AU333" s="9"/>
      <c r="AV333" s="9"/>
      <c r="AW333" s="9"/>
      <c r="AX333" s="9">
        <v>2.5286667346954346</v>
      </c>
      <c r="AY333" s="9"/>
      <c r="AZ333" s="9">
        <v>2.7036667346954344</v>
      </c>
      <c r="BA333" s="9">
        <v>2.1436667346954348</v>
      </c>
      <c r="BB333" s="9">
        <v>2.0136667346954344</v>
      </c>
      <c r="BC333" s="9">
        <v>1.8686667346954344</v>
      </c>
      <c r="BD333" s="9">
        <v>2.2986667346954346</v>
      </c>
      <c r="BE333" s="9">
        <v>2.3886667346954344</v>
      </c>
      <c r="BF333" s="9">
        <v>2.2136667346954346</v>
      </c>
      <c r="BG333" s="9"/>
      <c r="BI333" s="9"/>
      <c r="BJ333" s="9">
        <v>2.2036667346954344</v>
      </c>
      <c r="BV333" s="9"/>
      <c r="CK333" s="9"/>
    </row>
    <row r="334" spans="1:89" x14ac:dyDescent="0.25">
      <c r="A334" s="8">
        <v>35759</v>
      </c>
      <c r="O334" s="9"/>
      <c r="P334" s="9"/>
      <c r="Q334" s="9"/>
      <c r="R334" s="9">
        <v>2.241333325703939</v>
      </c>
      <c r="S334" s="9"/>
      <c r="T334" s="9">
        <v>2.2938333257039392</v>
      </c>
      <c r="U334" s="9">
        <v>1.9513333257039389</v>
      </c>
      <c r="V334" s="9">
        <v>1.8713333257039388</v>
      </c>
      <c r="W334" s="9">
        <v>1.5163333257039391</v>
      </c>
      <c r="X334" s="9">
        <v>2.0213333257039388</v>
      </c>
      <c r="Y334" s="9">
        <v>2.196333325703939</v>
      </c>
      <c r="Z334" s="9">
        <v>2.0763333257039389</v>
      </c>
      <c r="AA334" s="9"/>
      <c r="AC334" s="9"/>
      <c r="AD334" s="9">
        <v>2.0013333257039392</v>
      </c>
      <c r="AU334" s="9"/>
      <c r="AV334" s="9"/>
      <c r="AW334" s="9"/>
      <c r="AX334" s="9">
        <v>2.6203332742055259</v>
      </c>
      <c r="AY334" s="9"/>
      <c r="AZ334" s="9">
        <v>2.7853332742055259</v>
      </c>
      <c r="BA334" s="9">
        <v>2.2003332742055259</v>
      </c>
      <c r="BB334" s="9">
        <v>2.0803332742055258</v>
      </c>
      <c r="BC334" s="9">
        <v>1.9003332742055259</v>
      </c>
      <c r="BD334" s="9">
        <v>2.3728332742055258</v>
      </c>
      <c r="BE334" s="9">
        <v>2.4728332742055259</v>
      </c>
      <c r="BF334" s="9">
        <v>2.2703332742055258</v>
      </c>
      <c r="BG334" s="9"/>
      <c r="BI334" s="9"/>
      <c r="BJ334" s="9">
        <v>2.260333274205526</v>
      </c>
      <c r="BV334" s="9"/>
      <c r="CK334" s="9"/>
    </row>
    <row r="335" spans="1:89" x14ac:dyDescent="0.25">
      <c r="A335" s="8">
        <v>35765</v>
      </c>
      <c r="O335" s="9"/>
      <c r="P335" s="9"/>
      <c r="Q335" s="9"/>
      <c r="R335" s="9">
        <v>2.2451666196187339</v>
      </c>
      <c r="S335" s="9"/>
      <c r="T335" s="9">
        <v>2.300166619618734</v>
      </c>
      <c r="U335" s="9">
        <v>1.9651666196187338</v>
      </c>
      <c r="V335" s="9">
        <v>1.8701666196187339</v>
      </c>
      <c r="W335" s="9">
        <v>1.5301666196187338</v>
      </c>
      <c r="X335" s="9">
        <v>2.032666619618734</v>
      </c>
      <c r="Y335" s="9">
        <v>2.195166619618734</v>
      </c>
      <c r="Z335" s="9">
        <v>2.0651666196187337</v>
      </c>
      <c r="AA335" s="9"/>
      <c r="AC335" s="9"/>
      <c r="AD335" s="9">
        <v>2.0151666196187339</v>
      </c>
      <c r="BF335" s="9">
        <v>2.2666666984558104</v>
      </c>
      <c r="BK335" s="9"/>
      <c r="BL335" s="9"/>
      <c r="BM335" s="9"/>
      <c r="BN335" s="9">
        <v>2.4743999958038332</v>
      </c>
      <c r="BO335" s="9"/>
      <c r="BP335" s="9">
        <v>2.669399995803833</v>
      </c>
      <c r="BQ335" s="9">
        <v>2.2043999958038332</v>
      </c>
      <c r="BR335" s="9">
        <v>2.1643999958038331</v>
      </c>
      <c r="BS335" s="9">
        <v>1.9843999958038332</v>
      </c>
      <c r="BT335" s="9">
        <v>2.274399995803833</v>
      </c>
      <c r="BU335" s="9">
        <v>2.359399995803833</v>
      </c>
      <c r="BV335" s="9">
        <v>2.359399995803833</v>
      </c>
      <c r="BW335" s="9"/>
      <c r="BY335" s="9"/>
      <c r="BZ335" s="9">
        <v>2.254399995803833</v>
      </c>
      <c r="CK335" s="9"/>
    </row>
    <row r="336" spans="1:89" x14ac:dyDescent="0.25">
      <c r="A336" s="8">
        <v>35766</v>
      </c>
      <c r="O336" s="9"/>
      <c r="P336" s="9"/>
      <c r="Q336" s="9"/>
      <c r="R336" s="9">
        <v>2.2148332993189492</v>
      </c>
      <c r="S336" s="9"/>
      <c r="T336" s="9">
        <v>2.2673332993189494</v>
      </c>
      <c r="U336" s="9">
        <v>1.9398332993189493</v>
      </c>
      <c r="V336" s="9">
        <v>1.8648332993189491</v>
      </c>
      <c r="W336" s="9">
        <v>1.5248332993189493</v>
      </c>
      <c r="X336" s="9">
        <v>2.0123332993189491</v>
      </c>
      <c r="Y336" s="9">
        <v>2.1673332993189494</v>
      </c>
      <c r="Z336" s="9">
        <v>2.0598332993189494</v>
      </c>
      <c r="AA336" s="9"/>
      <c r="AC336" s="9"/>
      <c r="AD336" s="9">
        <v>1.9898332993189491</v>
      </c>
      <c r="BF336" s="9">
        <v>2.1963332811991374</v>
      </c>
      <c r="BK336" s="9"/>
      <c r="BL336" s="9"/>
      <c r="BM336" s="9"/>
      <c r="BN336" s="9">
        <v>2.4588000297546388</v>
      </c>
      <c r="BO336" s="9"/>
      <c r="BP336" s="9">
        <v>2.6563000297546386</v>
      </c>
      <c r="BQ336" s="9">
        <v>2.1913000297546388</v>
      </c>
      <c r="BR336" s="9">
        <v>2.1538000297546387</v>
      </c>
      <c r="BS336" s="9">
        <v>1.9938000297546388</v>
      </c>
      <c r="BT336" s="9">
        <v>2.2588000297546387</v>
      </c>
      <c r="BU336" s="9">
        <v>2.3438000297546386</v>
      </c>
      <c r="BV336" s="9">
        <v>2.348800029754639</v>
      </c>
      <c r="BW336" s="9"/>
      <c r="BY336" s="9"/>
      <c r="BZ336" s="9">
        <v>2.241300029754639</v>
      </c>
      <c r="CK336" s="9"/>
    </row>
    <row r="337" spans="1:89" x14ac:dyDescent="0.25">
      <c r="A337" s="8">
        <v>35767</v>
      </c>
      <c r="O337" s="9"/>
      <c r="P337" s="9"/>
      <c r="Q337" s="9"/>
      <c r="R337" s="9">
        <v>2.1848333279291787</v>
      </c>
      <c r="S337" s="9"/>
      <c r="T337" s="9">
        <v>2.2373333279291789</v>
      </c>
      <c r="U337" s="9">
        <v>1.9123333279291788</v>
      </c>
      <c r="V337" s="9">
        <v>1.8398333279291788</v>
      </c>
      <c r="W337" s="9">
        <v>1.5048333279291788</v>
      </c>
      <c r="X337" s="9">
        <v>1.9898333279291787</v>
      </c>
      <c r="Y337" s="9">
        <v>2.1373333279291789</v>
      </c>
      <c r="Z337" s="9">
        <v>2.0398333279291787</v>
      </c>
      <c r="AA337" s="9"/>
      <c r="AC337" s="9"/>
      <c r="AD337" s="9">
        <v>1.9623333279291788</v>
      </c>
      <c r="BF337" s="9">
        <v>2.1276667467753092</v>
      </c>
      <c r="BK337" s="9"/>
      <c r="BL337" s="9"/>
      <c r="BM337" s="9"/>
      <c r="BN337" s="9">
        <v>2.4348000049591065</v>
      </c>
      <c r="BO337" s="9"/>
      <c r="BP337" s="9">
        <v>2.6248000049591065</v>
      </c>
      <c r="BQ337" s="9">
        <v>2.1898000049591064</v>
      </c>
      <c r="BR337" s="9">
        <v>2.1198000049591066</v>
      </c>
      <c r="BS337" s="9">
        <v>1.9748000049591066</v>
      </c>
      <c r="BT337" s="9">
        <v>2.2498000049591065</v>
      </c>
      <c r="BU337" s="9">
        <v>2.3198000049591063</v>
      </c>
      <c r="BV337" s="9">
        <v>2.3198000049591063</v>
      </c>
      <c r="BW337" s="9"/>
      <c r="BY337" s="9"/>
      <c r="BZ337" s="9">
        <v>2.2398000049591067</v>
      </c>
      <c r="CK337" s="9"/>
    </row>
    <row r="338" spans="1:89" x14ac:dyDescent="0.25">
      <c r="A338" s="8">
        <v>35768</v>
      </c>
      <c r="O338" s="9"/>
      <c r="P338" s="9"/>
      <c r="Q338" s="9"/>
      <c r="R338" s="9">
        <v>2.1904999415079751</v>
      </c>
      <c r="S338" s="9"/>
      <c r="T338" s="9">
        <v>2.237999941507975</v>
      </c>
      <c r="U338" s="9">
        <v>1.925499941507975</v>
      </c>
      <c r="V338" s="9">
        <v>1.850499941507975</v>
      </c>
      <c r="W338" s="9">
        <v>1.5104999415079752</v>
      </c>
      <c r="X338" s="9">
        <v>1.9904999415079752</v>
      </c>
      <c r="Y338" s="9">
        <v>2.1404999415079753</v>
      </c>
      <c r="Z338" s="9">
        <v>2.050499941507975</v>
      </c>
      <c r="AA338" s="9"/>
      <c r="AC338" s="9"/>
      <c r="AD338" s="9">
        <v>1.975499941507975</v>
      </c>
      <c r="BF338" s="9">
        <v>2.129666681289673</v>
      </c>
      <c r="BK338" s="9"/>
      <c r="BL338" s="9"/>
      <c r="BM338" s="9"/>
      <c r="BN338" s="9">
        <v>2.4407999515533447</v>
      </c>
      <c r="BO338" s="9"/>
      <c r="BP338" s="9">
        <v>2.6307999515533447</v>
      </c>
      <c r="BQ338" s="9">
        <v>2.1957999515533446</v>
      </c>
      <c r="BR338" s="9">
        <v>2.1257999515533448</v>
      </c>
      <c r="BS338" s="9">
        <v>1.9807999515533448</v>
      </c>
      <c r="BT338" s="9">
        <v>2.2557999515533447</v>
      </c>
      <c r="BU338" s="9">
        <v>2.3257999515533445</v>
      </c>
      <c r="BV338" s="9">
        <v>2.3257999515533445</v>
      </c>
      <c r="BW338" s="9"/>
      <c r="BY338" s="9"/>
      <c r="BZ338" s="9">
        <v>2.2457999515533449</v>
      </c>
      <c r="CK338" s="9"/>
    </row>
    <row r="339" spans="1:89" x14ac:dyDescent="0.25">
      <c r="A339" s="8">
        <v>35769</v>
      </c>
      <c r="O339" s="9"/>
      <c r="P339" s="9"/>
      <c r="Q339" s="9"/>
      <c r="R339" s="9">
        <v>2.2001667022705078</v>
      </c>
      <c r="S339" s="9"/>
      <c r="T339" s="9">
        <v>2.2476667022705077</v>
      </c>
      <c r="U339" s="9">
        <v>1.9301667022705078</v>
      </c>
      <c r="V339" s="9">
        <v>1.8601667022705077</v>
      </c>
      <c r="W339" s="9">
        <v>1.5351667022705078</v>
      </c>
      <c r="X339" s="9">
        <v>2.002666702270508</v>
      </c>
      <c r="Y339" s="9">
        <v>2.1526667022705079</v>
      </c>
      <c r="Z339" s="9">
        <v>2.0526667022705078</v>
      </c>
      <c r="AA339" s="9"/>
      <c r="AC339" s="9"/>
      <c r="AD339" s="9">
        <v>1.9801667022705078</v>
      </c>
      <c r="BF339" s="9">
        <v>2.15499992052714</v>
      </c>
      <c r="BK339" s="9"/>
      <c r="BL339" s="9"/>
      <c r="BM339" s="9"/>
      <c r="BN339" s="9">
        <v>2.4473999977111816</v>
      </c>
      <c r="BO339" s="9"/>
      <c r="BP339" s="9">
        <v>2.6148999977111815</v>
      </c>
      <c r="BQ339" s="9">
        <v>2.2023999977111814</v>
      </c>
      <c r="BR339" s="9">
        <v>2.1273999977111817</v>
      </c>
      <c r="BS339" s="9">
        <v>1.9773999977111816</v>
      </c>
      <c r="BT339" s="9">
        <v>2.2548999977111817</v>
      </c>
      <c r="BU339" s="9">
        <v>2.3348999977111817</v>
      </c>
      <c r="BV339" s="9">
        <v>2.3223999977111816</v>
      </c>
      <c r="BW339" s="9"/>
      <c r="BY339" s="9"/>
      <c r="BZ339" s="9">
        <v>2.2523999977111817</v>
      </c>
      <c r="CK339" s="9"/>
    </row>
    <row r="340" spans="1:89" x14ac:dyDescent="0.25">
      <c r="A340" s="8">
        <v>35772</v>
      </c>
      <c r="O340" s="9"/>
      <c r="P340" s="9"/>
      <c r="Q340" s="9"/>
      <c r="R340" s="9">
        <v>2.2248333295186362</v>
      </c>
      <c r="S340" s="9"/>
      <c r="T340" s="9">
        <v>2.2773333295186364</v>
      </c>
      <c r="U340" s="9">
        <v>1.9423333295186362</v>
      </c>
      <c r="V340" s="9">
        <v>1.8748333295186361</v>
      </c>
      <c r="W340" s="9">
        <v>1.5398333295186364</v>
      </c>
      <c r="X340" s="9">
        <v>2.0198333295186361</v>
      </c>
      <c r="Y340" s="9">
        <v>2.1773333295186363</v>
      </c>
      <c r="Z340" s="9">
        <v>2.067333329518636</v>
      </c>
      <c r="AA340" s="9"/>
      <c r="AC340" s="9"/>
      <c r="AD340" s="9">
        <v>1.9923333295186363</v>
      </c>
      <c r="BF340" s="9">
        <v>2.2233333333333336</v>
      </c>
      <c r="BK340" s="9"/>
      <c r="BL340" s="9"/>
      <c r="BM340" s="9"/>
      <c r="BN340" s="9">
        <v>2.4531999588012696</v>
      </c>
      <c r="BO340" s="9"/>
      <c r="BP340" s="9">
        <v>2.6281999588012694</v>
      </c>
      <c r="BQ340" s="9">
        <v>2.2081999588012695</v>
      </c>
      <c r="BR340" s="9">
        <v>2.1331999588012698</v>
      </c>
      <c r="BS340" s="9">
        <v>1.9831999588012696</v>
      </c>
      <c r="BT340" s="9">
        <v>2.2606999588012697</v>
      </c>
      <c r="BU340" s="9">
        <v>2.3406999588012698</v>
      </c>
      <c r="BV340" s="9">
        <v>2.3281999588012696</v>
      </c>
      <c r="BW340" s="9"/>
      <c r="BY340" s="9"/>
      <c r="BZ340" s="9">
        <v>2.2581999588012698</v>
      </c>
      <c r="CK340" s="9"/>
    </row>
    <row r="341" spans="1:89" x14ac:dyDescent="0.25">
      <c r="A341" s="8">
        <v>35773</v>
      </c>
      <c r="O341" s="9"/>
      <c r="P341" s="9"/>
      <c r="Q341" s="9"/>
      <c r="R341" s="9">
        <v>2.2044999996821084</v>
      </c>
      <c r="S341" s="9"/>
      <c r="T341" s="9">
        <v>2.2569999996821086</v>
      </c>
      <c r="U341" s="9">
        <v>1.9369999996821083</v>
      </c>
      <c r="V341" s="9">
        <v>1.8669999996821085</v>
      </c>
      <c r="W341" s="9">
        <v>1.5294999996821084</v>
      </c>
      <c r="X341" s="9">
        <v>2.0069999996821082</v>
      </c>
      <c r="Y341" s="9">
        <v>2.1569999996821085</v>
      </c>
      <c r="Z341" s="9">
        <v>2.0594999996821084</v>
      </c>
      <c r="AA341" s="9"/>
      <c r="AC341" s="9"/>
      <c r="AD341" s="9">
        <v>1.9869999996821084</v>
      </c>
      <c r="BF341" s="9">
        <v>2.1370000521341956</v>
      </c>
      <c r="BK341" s="9"/>
      <c r="BL341" s="9"/>
      <c r="BM341" s="9"/>
      <c r="BN341" s="9">
        <v>2.4401999950408935</v>
      </c>
      <c r="BO341" s="9"/>
      <c r="BP341" s="9">
        <v>2.6151999950408933</v>
      </c>
      <c r="BQ341" s="9">
        <v>2.1851999950408936</v>
      </c>
      <c r="BR341" s="9">
        <v>2.1201999950408936</v>
      </c>
      <c r="BS341" s="9">
        <v>1.9701999950408935</v>
      </c>
      <c r="BT341" s="9">
        <v>2.2476999950408936</v>
      </c>
      <c r="BU341" s="9">
        <v>2.3276999950408936</v>
      </c>
      <c r="BV341" s="9">
        <v>2.3151999950408935</v>
      </c>
      <c r="BW341" s="9"/>
      <c r="BY341" s="9"/>
      <c r="BZ341" s="9">
        <v>2.2351999950408934</v>
      </c>
      <c r="CK341" s="9"/>
    </row>
    <row r="342" spans="1:89" x14ac:dyDescent="0.25">
      <c r="A342" s="8">
        <v>35774</v>
      </c>
      <c r="O342" s="9"/>
      <c r="P342" s="9"/>
      <c r="Q342" s="9"/>
      <c r="R342" s="9">
        <v>2.1838333209355674</v>
      </c>
      <c r="S342" s="9"/>
      <c r="T342" s="9">
        <v>2.2363333209355676</v>
      </c>
      <c r="U342" s="9">
        <v>1.9163333209355673</v>
      </c>
      <c r="V342" s="9">
        <v>1.8488333209355674</v>
      </c>
      <c r="W342" s="9">
        <v>1.5288333209355673</v>
      </c>
      <c r="X342" s="9">
        <v>1.9863333209355674</v>
      </c>
      <c r="Y342" s="9">
        <v>2.1363333209355675</v>
      </c>
      <c r="Z342" s="9">
        <v>2.0413333209355673</v>
      </c>
      <c r="AA342" s="9"/>
      <c r="AC342" s="9"/>
      <c r="AD342" s="9">
        <v>1.9663333209355673</v>
      </c>
      <c r="BF342" s="9">
        <v>2.1479999637603759</v>
      </c>
      <c r="BK342" s="9"/>
      <c r="BL342" s="9"/>
      <c r="BM342" s="9"/>
      <c r="BN342" s="9">
        <v>2.4191999912261961</v>
      </c>
      <c r="BO342" s="9"/>
      <c r="BP342" s="9">
        <v>2.591699991226196</v>
      </c>
      <c r="BQ342" s="9">
        <v>2.174199991226196</v>
      </c>
      <c r="BR342" s="9">
        <v>2.1091999912261961</v>
      </c>
      <c r="BS342" s="9">
        <v>1.9841999912261961</v>
      </c>
      <c r="BT342" s="9">
        <v>2.2266999912261962</v>
      </c>
      <c r="BU342" s="9">
        <v>2.3066999912261963</v>
      </c>
      <c r="BV342" s="9">
        <v>2.3041999912261959</v>
      </c>
      <c r="BW342" s="9"/>
      <c r="BY342" s="9"/>
      <c r="BZ342" s="9">
        <v>2.2241999912261963</v>
      </c>
      <c r="CK342" s="9"/>
    </row>
    <row r="343" spans="1:89" x14ac:dyDescent="0.25">
      <c r="A343" s="8">
        <v>35775</v>
      </c>
      <c r="O343" s="9"/>
      <c r="P343" s="9"/>
      <c r="Q343" s="9"/>
      <c r="R343" s="9">
        <v>2.1825000445048013</v>
      </c>
      <c r="S343" s="9"/>
      <c r="T343" s="9">
        <v>2.2350000445048015</v>
      </c>
      <c r="U343" s="9">
        <v>1.9175000445048012</v>
      </c>
      <c r="V343" s="9">
        <v>1.8525000445048012</v>
      </c>
      <c r="W343" s="9">
        <v>1.5425000445048014</v>
      </c>
      <c r="X343" s="9">
        <v>1.9875000445048012</v>
      </c>
      <c r="Y343" s="9">
        <v>2.1350000445048014</v>
      </c>
      <c r="Z343" s="9">
        <v>2.0425000445048012</v>
      </c>
      <c r="AA343" s="9"/>
      <c r="AC343" s="9"/>
      <c r="AD343" s="9">
        <v>1.9675000445048012</v>
      </c>
      <c r="BF343" s="9">
        <v>2.1493333594004311</v>
      </c>
      <c r="BK343" s="9"/>
      <c r="BL343" s="9"/>
      <c r="BM343" s="9"/>
      <c r="BN343" s="9">
        <v>2.415999984741211</v>
      </c>
      <c r="BO343" s="9"/>
      <c r="BP343" s="9">
        <v>2.5909999847412108</v>
      </c>
      <c r="BQ343" s="9">
        <v>2.1709999847412109</v>
      </c>
      <c r="BR343" s="9">
        <v>2.105999984741211</v>
      </c>
      <c r="BS343" s="9">
        <v>1.9859999847412111</v>
      </c>
      <c r="BT343" s="9">
        <v>2.2259999847412111</v>
      </c>
      <c r="BU343" s="9">
        <v>2.3034999847412112</v>
      </c>
      <c r="BV343" s="9">
        <v>2.2959999847412109</v>
      </c>
      <c r="BW343" s="9"/>
      <c r="BY343" s="9"/>
      <c r="BZ343" s="9">
        <v>2.2209999847412112</v>
      </c>
      <c r="CK343" s="9"/>
    </row>
    <row r="344" spans="1:89" x14ac:dyDescent="0.25">
      <c r="A344" s="8">
        <v>35776</v>
      </c>
      <c r="O344" s="9"/>
      <c r="P344" s="9"/>
      <c r="Q344" s="9"/>
      <c r="R344" s="9">
        <v>2.1694999933242798</v>
      </c>
      <c r="S344" s="9"/>
      <c r="T344" s="9">
        <v>2.2194999933242796</v>
      </c>
      <c r="U344" s="9">
        <v>1.9119999933242797</v>
      </c>
      <c r="V344" s="9">
        <v>1.8494999933242797</v>
      </c>
      <c r="W344" s="9">
        <v>1.5394999933242797</v>
      </c>
      <c r="X344" s="9">
        <v>1.9794999933242798</v>
      </c>
      <c r="Y344" s="9">
        <v>2.1219999933242799</v>
      </c>
      <c r="Z344" s="9">
        <v>2.0444999933242798</v>
      </c>
      <c r="AA344" s="9"/>
      <c r="AC344" s="9"/>
      <c r="AD344" s="9">
        <v>1.9619999933242798</v>
      </c>
      <c r="BF344" s="9">
        <v>2.1384999879201256</v>
      </c>
      <c r="BK344" s="9"/>
      <c r="BL344" s="9"/>
      <c r="BM344" s="9"/>
      <c r="BN344" s="9">
        <v>2.4029999732971192</v>
      </c>
      <c r="BO344" s="9"/>
      <c r="BP344" s="9">
        <v>2.5779999732971191</v>
      </c>
      <c r="BQ344" s="9">
        <v>2.1629999732971195</v>
      </c>
      <c r="BR344" s="9">
        <v>2.1129999732971192</v>
      </c>
      <c r="BS344" s="9">
        <v>1.9729999732971193</v>
      </c>
      <c r="BT344" s="9">
        <v>2.2179999732971192</v>
      </c>
      <c r="BU344" s="9">
        <v>2.2829999732971191</v>
      </c>
      <c r="BV344" s="9">
        <v>2.3029999732971191</v>
      </c>
      <c r="BW344" s="9"/>
      <c r="BY344" s="9"/>
      <c r="BZ344" s="9">
        <v>2.2129999732971193</v>
      </c>
      <c r="CK344" s="9"/>
    </row>
    <row r="345" spans="1:89" x14ac:dyDescent="0.25">
      <c r="A345" s="8">
        <v>35779</v>
      </c>
      <c r="O345" s="9"/>
      <c r="P345" s="9"/>
      <c r="Q345" s="9"/>
      <c r="R345" s="9">
        <v>2.1936666170756021</v>
      </c>
      <c r="S345" s="9"/>
      <c r="T345" s="9">
        <v>2.2486666170756022</v>
      </c>
      <c r="U345" s="9">
        <v>1.9286666170756019</v>
      </c>
      <c r="V345" s="9">
        <v>1.873666617075602</v>
      </c>
      <c r="W345" s="9">
        <v>1.5536666170756022</v>
      </c>
      <c r="X345" s="9">
        <v>2.0011666170756022</v>
      </c>
      <c r="Y345" s="9">
        <v>2.1461666170756022</v>
      </c>
      <c r="Z345" s="9">
        <v>2.0786666170756019</v>
      </c>
      <c r="AA345" s="9"/>
      <c r="AC345" s="9"/>
      <c r="AD345" s="9">
        <v>1.978666617075602</v>
      </c>
      <c r="BF345" s="9">
        <v>2.2089999675750733</v>
      </c>
      <c r="BK345" s="9"/>
      <c r="BL345" s="9"/>
      <c r="BM345" s="9"/>
      <c r="BN345" s="9">
        <v>2.417400026321411</v>
      </c>
      <c r="BO345" s="9"/>
      <c r="BP345" s="9">
        <v>2.587400026321411</v>
      </c>
      <c r="BQ345" s="9">
        <v>2.1649000263214111</v>
      </c>
      <c r="BR345" s="9">
        <v>2.127400026321411</v>
      </c>
      <c r="BS345" s="9">
        <v>2.0399000263214107</v>
      </c>
      <c r="BT345" s="9">
        <v>2.2249000263214112</v>
      </c>
      <c r="BU345" s="9">
        <v>2.3049000263214112</v>
      </c>
      <c r="BV345" s="9">
        <v>2.3274000263214112</v>
      </c>
      <c r="BW345" s="9"/>
      <c r="BY345" s="9"/>
      <c r="BZ345" s="9">
        <v>2.2149000263214109</v>
      </c>
      <c r="CK345" s="9"/>
    </row>
    <row r="346" spans="1:89" x14ac:dyDescent="0.25">
      <c r="A346" s="8">
        <v>35780</v>
      </c>
      <c r="O346" s="9"/>
      <c r="P346" s="9"/>
      <c r="Q346" s="9"/>
      <c r="R346" s="9">
        <v>2.2154999176661172</v>
      </c>
      <c r="S346" s="9"/>
      <c r="T346" s="9">
        <v>2.2704999176661174</v>
      </c>
      <c r="U346" s="9">
        <v>1.9579999176661171</v>
      </c>
      <c r="V346" s="9">
        <v>1.8979999176661173</v>
      </c>
      <c r="W346" s="9">
        <v>1.5754999176661173</v>
      </c>
      <c r="X346" s="9">
        <v>2.0254999176661173</v>
      </c>
      <c r="Y346" s="9">
        <v>2.1679999176661173</v>
      </c>
      <c r="Z346" s="9">
        <v>2.1079999176661173</v>
      </c>
      <c r="AA346" s="9"/>
      <c r="AC346" s="9"/>
      <c r="AD346" s="9">
        <v>2.0079999176661172</v>
      </c>
      <c r="BF346" s="9">
        <v>2.2506666437784828</v>
      </c>
      <c r="BK346" s="9"/>
      <c r="BL346" s="9"/>
      <c r="BM346" s="9"/>
      <c r="BN346" s="9">
        <v>2.4462000370025634</v>
      </c>
      <c r="BO346" s="9"/>
      <c r="BP346" s="9">
        <v>2.6162000370025633</v>
      </c>
      <c r="BQ346" s="9">
        <v>2.2037000370025632</v>
      </c>
      <c r="BR346" s="9">
        <v>2.1662000370025636</v>
      </c>
      <c r="BS346" s="9">
        <v>2.0862000370025631</v>
      </c>
      <c r="BT346" s="9">
        <v>2.2562000370025634</v>
      </c>
      <c r="BU346" s="9">
        <v>2.3337000370025636</v>
      </c>
      <c r="BV346" s="9">
        <v>2.3662000370025633</v>
      </c>
      <c r="BW346" s="9"/>
      <c r="BY346" s="9"/>
      <c r="BZ346" s="9">
        <v>2.2537000370025635</v>
      </c>
      <c r="CK346" s="9"/>
    </row>
    <row r="347" spans="1:89" x14ac:dyDescent="0.25">
      <c r="A347" s="8">
        <v>35781</v>
      </c>
      <c r="O347" s="9"/>
      <c r="P347" s="9"/>
      <c r="Q347" s="9"/>
      <c r="R347" s="9">
        <v>2.2134999831517539</v>
      </c>
      <c r="S347" s="9"/>
      <c r="T347" s="9">
        <v>2.270999983151754</v>
      </c>
      <c r="U347" s="9">
        <v>1.9634999831517539</v>
      </c>
      <c r="V347" s="9">
        <v>1.9134999831517538</v>
      </c>
      <c r="W347" s="9">
        <v>1.5834999831517538</v>
      </c>
      <c r="X347" s="9">
        <v>2.0284999831517538</v>
      </c>
      <c r="Y347" s="9">
        <v>2.168499983151754</v>
      </c>
      <c r="Z347" s="9">
        <v>2.123499983151754</v>
      </c>
      <c r="AA347" s="9"/>
      <c r="AC347" s="9"/>
      <c r="AD347" s="9">
        <v>2.0134999831517537</v>
      </c>
      <c r="BF347" s="9">
        <v>2.2653333282470705</v>
      </c>
      <c r="BK347" s="9"/>
      <c r="BL347" s="9"/>
      <c r="BM347" s="9"/>
      <c r="BN347" s="9">
        <v>2.449799966812134</v>
      </c>
      <c r="BO347" s="9"/>
      <c r="BP347" s="9">
        <v>2.6247999668121338</v>
      </c>
      <c r="BQ347" s="9">
        <v>2.2072999668121338</v>
      </c>
      <c r="BR347" s="9">
        <v>2.1797999668121339</v>
      </c>
      <c r="BS347" s="9">
        <v>2.0897999668121336</v>
      </c>
      <c r="BT347" s="9">
        <v>2.259799966812134</v>
      </c>
      <c r="BU347" s="9">
        <v>2.3372999668121341</v>
      </c>
      <c r="BV347" s="9">
        <v>2.3797999668121341</v>
      </c>
      <c r="BW347" s="9"/>
      <c r="BY347" s="9"/>
      <c r="BZ347" s="9">
        <v>2.2572999668121341</v>
      </c>
      <c r="CK347" s="9"/>
    </row>
    <row r="348" spans="1:89" x14ac:dyDescent="0.25">
      <c r="A348" s="8">
        <v>35782</v>
      </c>
      <c r="O348" s="9"/>
      <c r="P348" s="9"/>
      <c r="Q348" s="9"/>
      <c r="R348" s="9">
        <v>2.1713333924611411</v>
      </c>
      <c r="S348" s="9"/>
      <c r="T348" s="9">
        <v>2.2263333924611413</v>
      </c>
      <c r="U348" s="9">
        <v>1.9313333924611411</v>
      </c>
      <c r="V348" s="9">
        <v>1.8763333924611412</v>
      </c>
      <c r="W348" s="9">
        <v>1.5513333924611412</v>
      </c>
      <c r="X348" s="9">
        <v>1.9938333924611411</v>
      </c>
      <c r="Y348" s="9">
        <v>2.1288333924611411</v>
      </c>
      <c r="Z348" s="9">
        <v>2.0863333924611411</v>
      </c>
      <c r="AA348" s="9"/>
      <c r="AC348" s="9"/>
      <c r="AD348" s="9">
        <v>1.9813333924611412</v>
      </c>
      <c r="BF348" s="9">
        <v>2.2273333899180092</v>
      </c>
      <c r="BK348" s="9"/>
      <c r="BL348" s="9"/>
      <c r="BM348" s="9"/>
      <c r="BN348" s="9">
        <v>2.4193999767303467</v>
      </c>
      <c r="BO348" s="9"/>
      <c r="BP348" s="9">
        <v>2.5893999767303466</v>
      </c>
      <c r="BQ348" s="9">
        <v>2.1743999767303466</v>
      </c>
      <c r="BR348" s="9">
        <v>2.1443999767303468</v>
      </c>
      <c r="BS348" s="9">
        <v>2.0693999767303466</v>
      </c>
      <c r="BT348" s="9">
        <v>2.2393999767303465</v>
      </c>
      <c r="BU348" s="9">
        <v>2.3093999767303468</v>
      </c>
      <c r="BV348" s="9">
        <v>2.3443999767303465</v>
      </c>
      <c r="BW348" s="9"/>
      <c r="BY348" s="9"/>
      <c r="BZ348" s="9">
        <v>2.2243999767303468</v>
      </c>
      <c r="CK348" s="9"/>
    </row>
    <row r="349" spans="1:89" x14ac:dyDescent="0.25">
      <c r="A349" s="8">
        <v>35785</v>
      </c>
      <c r="O349" s="9"/>
      <c r="P349" s="9"/>
      <c r="Q349" s="9"/>
      <c r="R349" s="9">
        <v>2.125</v>
      </c>
      <c r="S349" s="9"/>
      <c r="T349" s="9">
        <v>2.17875</v>
      </c>
      <c r="U349" s="9">
        <v>1.895</v>
      </c>
      <c r="V349" s="9">
        <v>1.845</v>
      </c>
      <c r="W349" s="9">
        <v>1.5249999999999999</v>
      </c>
      <c r="X349" s="9">
        <v>1.95</v>
      </c>
      <c r="Y349" s="9">
        <v>2.0825</v>
      </c>
      <c r="Z349" s="9">
        <v>2.0550000000000002</v>
      </c>
      <c r="AA349" s="9"/>
      <c r="AC349" s="9"/>
      <c r="AD349" s="9">
        <v>1.9450000000000001</v>
      </c>
      <c r="BF349" s="9">
        <v>2.150000047683716</v>
      </c>
      <c r="BK349" s="9"/>
      <c r="BL349" s="9"/>
      <c r="BM349" s="9"/>
      <c r="BN349" s="9">
        <v>2.3840000152587892</v>
      </c>
      <c r="BO349" s="9"/>
      <c r="BP349" s="9">
        <v>2.5590000152587891</v>
      </c>
      <c r="BQ349" s="9">
        <v>2.144000015258789</v>
      </c>
      <c r="BR349" s="9">
        <v>2.1115000152587893</v>
      </c>
      <c r="BS349" s="9">
        <v>2.0440000152587889</v>
      </c>
      <c r="BT349" s="9">
        <v>2.2040000152587891</v>
      </c>
      <c r="BU349" s="9">
        <v>2.2740000152587894</v>
      </c>
      <c r="BV349" s="9">
        <v>2.3115000152587895</v>
      </c>
      <c r="BW349" s="9"/>
      <c r="BY349" s="9"/>
      <c r="BZ349" s="9">
        <v>2.1940000152587893</v>
      </c>
      <c r="CK349" s="9"/>
    </row>
    <row r="350" spans="1:89" x14ac:dyDescent="0.25">
      <c r="A350" s="8">
        <v>35787</v>
      </c>
      <c r="O350" s="9"/>
      <c r="P350" s="9"/>
      <c r="Q350" s="9"/>
      <c r="R350" s="9">
        <v>2.1708333492279053</v>
      </c>
      <c r="S350" s="9"/>
      <c r="T350" s="9">
        <v>2.2208333492279051</v>
      </c>
      <c r="U350" s="9">
        <v>1.9408333492279053</v>
      </c>
      <c r="V350" s="9">
        <v>1.8858333492279054</v>
      </c>
      <c r="W350" s="9">
        <v>1.5708333492279054</v>
      </c>
      <c r="X350" s="9">
        <v>1.9958333492279052</v>
      </c>
      <c r="Y350" s="9">
        <v>2.1308333492279052</v>
      </c>
      <c r="Z350" s="9">
        <v>2.0958333492279051</v>
      </c>
      <c r="AA350" s="9"/>
      <c r="AC350" s="9"/>
      <c r="AD350" s="9">
        <v>2.0408333492279054</v>
      </c>
      <c r="BF350" s="9">
        <v>2.1800000095367431</v>
      </c>
      <c r="BK350" s="9"/>
      <c r="BL350" s="9"/>
      <c r="BM350" s="9"/>
      <c r="BN350" s="9">
        <v>2.4220000267028809</v>
      </c>
      <c r="BO350" s="9"/>
      <c r="BP350" s="9">
        <v>2.5945000267028808</v>
      </c>
      <c r="BQ350" s="9">
        <v>2.1770000267028808</v>
      </c>
      <c r="BR350" s="9">
        <v>2.1520000267028809</v>
      </c>
      <c r="BS350" s="9">
        <v>2.0820000267028806</v>
      </c>
      <c r="BT350" s="9">
        <v>2.2445000267028812</v>
      </c>
      <c r="BU350" s="9">
        <v>2.3120000267028811</v>
      </c>
      <c r="BV350" s="9">
        <v>2.3520000267028811</v>
      </c>
      <c r="BW350" s="9"/>
      <c r="BY350" s="9"/>
      <c r="BZ350" s="9">
        <v>2.2370000267028809</v>
      </c>
      <c r="CK350" s="9"/>
    </row>
    <row r="351" spans="1:89" x14ac:dyDescent="0.25">
      <c r="A351" s="8">
        <v>35790</v>
      </c>
      <c r="O351" s="9"/>
      <c r="P351" s="9"/>
      <c r="Q351" s="9"/>
      <c r="R351" s="9">
        <v>2.1600000063578286</v>
      </c>
      <c r="S351" s="9"/>
      <c r="T351" s="9">
        <v>2.2150000063578288</v>
      </c>
      <c r="U351" s="9">
        <v>1.9350000063578285</v>
      </c>
      <c r="V351" s="9">
        <v>1.8850000063578287</v>
      </c>
      <c r="W351" s="9">
        <v>1.5700000063578285</v>
      </c>
      <c r="X351" s="9">
        <v>1.9862500063578286</v>
      </c>
      <c r="Y351" s="9">
        <v>2.1187500063578288</v>
      </c>
      <c r="Z351" s="9">
        <v>2.0925000063578287</v>
      </c>
      <c r="AA351" s="9"/>
      <c r="AC351" s="9"/>
      <c r="AD351" s="9">
        <v>2.0350000063578286</v>
      </c>
      <c r="BF351" s="9">
        <v>2.1689999818801882</v>
      </c>
      <c r="BK351" s="9"/>
      <c r="BL351" s="9"/>
      <c r="BM351" s="9"/>
      <c r="BN351" s="9">
        <v>2.4206000328063966</v>
      </c>
      <c r="BO351" s="9"/>
      <c r="BP351" s="9">
        <v>2.5906000328063965</v>
      </c>
      <c r="BQ351" s="9">
        <v>2.1756000328063965</v>
      </c>
      <c r="BR351" s="9">
        <v>2.1656000328063967</v>
      </c>
      <c r="BS351" s="9">
        <v>2.0856000328063962</v>
      </c>
      <c r="BT351" s="9">
        <v>2.2431000328063968</v>
      </c>
      <c r="BU351" s="9">
        <v>2.3081000328063968</v>
      </c>
      <c r="BV351" s="9">
        <v>2.3656000328063964</v>
      </c>
      <c r="BW351" s="9"/>
      <c r="BY351" s="9"/>
      <c r="BZ351" s="9">
        <v>2.2356000328063965</v>
      </c>
      <c r="CK351" s="9"/>
    </row>
    <row r="352" spans="1:89" x14ac:dyDescent="0.25">
      <c r="A352" s="8">
        <v>35793</v>
      </c>
      <c r="O352" s="9"/>
      <c r="P352" s="9"/>
      <c r="Q352" s="9"/>
      <c r="R352" s="9">
        <v>2.1679166754086809</v>
      </c>
      <c r="S352" s="9"/>
      <c r="T352" s="9">
        <v>2.2229166754086815</v>
      </c>
      <c r="U352" s="9">
        <v>1.9404166754086811</v>
      </c>
      <c r="V352" s="9">
        <v>1.8954166754086812</v>
      </c>
      <c r="W352" s="9">
        <v>1.5754166754086811</v>
      </c>
      <c r="X352" s="9">
        <v>1.9935416754086812</v>
      </c>
      <c r="Y352" s="9">
        <v>2.1260416754086813</v>
      </c>
      <c r="Z352" s="9">
        <v>2.0991666754086813</v>
      </c>
      <c r="AA352" s="9"/>
      <c r="AC352" s="9"/>
      <c r="AD352" s="9">
        <v>2.0404166754086814</v>
      </c>
      <c r="BF352" s="9">
        <v>2.1829999804496767</v>
      </c>
      <c r="BK352" s="9"/>
      <c r="BL352" s="9"/>
      <c r="BM352" s="9"/>
      <c r="BN352" s="9">
        <v>2.4211000442504886</v>
      </c>
      <c r="BO352" s="9"/>
      <c r="BP352" s="9">
        <v>2.5911000442504886</v>
      </c>
      <c r="BQ352" s="9">
        <v>2.178600044250488</v>
      </c>
      <c r="BR352" s="9">
        <v>2.1636000442504884</v>
      </c>
      <c r="BS352" s="9">
        <v>2.0861000442504882</v>
      </c>
      <c r="BT352" s="9">
        <v>2.2436000442504884</v>
      </c>
      <c r="BU352" s="9">
        <v>2.3098500442504886</v>
      </c>
      <c r="BV352" s="9">
        <v>2.3636000442504885</v>
      </c>
      <c r="BW352" s="9"/>
      <c r="BY352" s="9"/>
      <c r="BZ352" s="9">
        <v>2.2386000442504885</v>
      </c>
      <c r="CK352" s="9"/>
    </row>
    <row r="353" spans="1:89" x14ac:dyDescent="0.25">
      <c r="A353" s="8">
        <v>35794</v>
      </c>
      <c r="O353" s="9"/>
      <c r="P353" s="9"/>
      <c r="Q353" s="9"/>
      <c r="R353" s="9">
        <v>2.1758333444595337</v>
      </c>
      <c r="S353" s="9"/>
      <c r="T353" s="9">
        <v>2.2308333444595339</v>
      </c>
      <c r="U353" s="9">
        <v>1.9458333444595337</v>
      </c>
      <c r="V353" s="9">
        <v>1.9058333444595337</v>
      </c>
      <c r="W353" s="9">
        <v>1.5808333444595337</v>
      </c>
      <c r="X353" s="9">
        <v>2.0008333444595339</v>
      </c>
      <c r="Y353" s="9">
        <v>2.1333333444595337</v>
      </c>
      <c r="Z353" s="9">
        <v>2.1058333444595339</v>
      </c>
      <c r="AA353" s="9"/>
      <c r="AC353" s="9"/>
      <c r="AD353" s="9">
        <v>2.0458333444595338</v>
      </c>
      <c r="BF353" s="9">
        <v>2.1969999790191652</v>
      </c>
      <c r="BK353" s="9"/>
      <c r="BL353" s="9"/>
      <c r="BM353" s="9"/>
      <c r="BN353" s="9">
        <v>2.4216000556945803</v>
      </c>
      <c r="BO353" s="9"/>
      <c r="BP353" s="9">
        <v>2.5916000556945802</v>
      </c>
      <c r="BQ353" s="9">
        <v>2.18160005569458</v>
      </c>
      <c r="BR353" s="9">
        <v>2.1616000556945805</v>
      </c>
      <c r="BS353" s="9">
        <v>2.0866000556945803</v>
      </c>
      <c r="BT353" s="9">
        <v>2.24410005569458</v>
      </c>
      <c r="BU353" s="9">
        <v>2.3116000556945804</v>
      </c>
      <c r="BV353" s="9">
        <v>2.3616000556945802</v>
      </c>
      <c r="BW353" s="9"/>
      <c r="BY353" s="9"/>
      <c r="BZ353" s="9">
        <v>2.2416000556945801</v>
      </c>
      <c r="CK353" s="9"/>
    </row>
    <row r="354" spans="1:89" x14ac:dyDescent="0.25">
      <c r="A354" s="8">
        <v>35795</v>
      </c>
      <c r="O354" s="9"/>
      <c r="P354" s="9"/>
      <c r="Q354" s="9"/>
      <c r="R354" s="9">
        <v>2.1448333263397217</v>
      </c>
      <c r="S354" s="9"/>
      <c r="T354" s="9">
        <v>2.2048333263397217</v>
      </c>
      <c r="U354" s="9">
        <v>1.9373333263397217</v>
      </c>
      <c r="V354" s="9">
        <v>1.8948333263397217</v>
      </c>
      <c r="W354" s="9">
        <v>1.5848333263397218</v>
      </c>
      <c r="X354" s="9">
        <v>1.9798333263397216</v>
      </c>
      <c r="Y354" s="9">
        <v>2.1048333263397216</v>
      </c>
      <c r="Z354" s="9">
        <v>2.1248333263397217</v>
      </c>
      <c r="AA354" s="9"/>
      <c r="AC354" s="9"/>
      <c r="AD354" s="9">
        <v>2.0373333263397218</v>
      </c>
      <c r="BF354" s="9">
        <v>2.1950000476837159</v>
      </c>
      <c r="BK354" s="9"/>
      <c r="BL354" s="9"/>
      <c r="BM354" s="9"/>
      <c r="BN354" s="9">
        <v>2.3875999450683594</v>
      </c>
      <c r="BO354" s="9"/>
      <c r="BP354" s="9">
        <v>2.5600999450683593</v>
      </c>
      <c r="BQ354" s="9">
        <v>2.1675999450683592</v>
      </c>
      <c r="BR354" s="9">
        <v>2.1325999450683595</v>
      </c>
      <c r="BS354" s="9">
        <v>2.0875999450683591</v>
      </c>
      <c r="BT354" s="9">
        <v>2.2125999450683596</v>
      </c>
      <c r="BU354" s="9">
        <v>2.2775999450683595</v>
      </c>
      <c r="BV354" s="9">
        <v>2.3425999450683594</v>
      </c>
      <c r="BW354" s="9"/>
      <c r="BY354" s="9"/>
      <c r="BZ354" s="9">
        <v>2.2275999450683592</v>
      </c>
      <c r="CK354" s="9"/>
    </row>
    <row r="355" spans="1:89" x14ac:dyDescent="0.25">
      <c r="A355" s="8">
        <v>35800</v>
      </c>
      <c r="O355" s="9"/>
      <c r="P355" s="9"/>
      <c r="Q355" s="9"/>
      <c r="R355" s="9">
        <v>2.1271666288375854</v>
      </c>
      <c r="S355" s="9"/>
      <c r="T355" s="9">
        <v>2.1871666288375855</v>
      </c>
      <c r="U355" s="9">
        <v>1.9221666288375854</v>
      </c>
      <c r="V355" s="9">
        <v>1.8871666288375855</v>
      </c>
      <c r="W355" s="9">
        <v>1.5821666288375853</v>
      </c>
      <c r="X355" s="9">
        <v>1.9646666288375854</v>
      </c>
      <c r="Y355" s="9">
        <v>2.0896666288375854</v>
      </c>
      <c r="Z355" s="9">
        <v>2.1171666288375857</v>
      </c>
      <c r="AA355" s="9"/>
      <c r="AC355" s="9"/>
      <c r="AD355" s="9">
        <v>2.0221666288375855</v>
      </c>
      <c r="BF355" s="9">
        <v>2.1789999055862426</v>
      </c>
      <c r="BK355" s="9"/>
      <c r="BL355" s="9"/>
      <c r="BM355" s="9"/>
      <c r="BN355" s="9">
        <v>2.3808000087738037</v>
      </c>
      <c r="BO355" s="9"/>
      <c r="BP355" s="9">
        <v>2.5508000087738036</v>
      </c>
      <c r="BQ355" s="9">
        <v>2.1608000087738035</v>
      </c>
      <c r="BR355" s="9">
        <v>2.1308000087738037</v>
      </c>
      <c r="BS355" s="9">
        <v>2.0808000087738034</v>
      </c>
      <c r="BT355" s="9">
        <v>2.2058000087738039</v>
      </c>
      <c r="BU355" s="9">
        <v>2.2733000087738038</v>
      </c>
      <c r="BV355" s="9">
        <v>2.3408000087738037</v>
      </c>
      <c r="BW355" s="9"/>
      <c r="BY355" s="9"/>
      <c r="BZ355" s="9">
        <v>2.2208000087738036</v>
      </c>
      <c r="CK355" s="9"/>
    </row>
    <row r="356" spans="1:89" x14ac:dyDescent="0.25">
      <c r="A356" s="8">
        <v>35801</v>
      </c>
      <c r="O356" s="9"/>
      <c r="P356" s="9"/>
      <c r="Q356" s="9"/>
      <c r="R356" s="9">
        <v>2.1169999837875366</v>
      </c>
      <c r="S356" s="9"/>
      <c r="T356" s="9">
        <v>2.1719999837875368</v>
      </c>
      <c r="U356" s="9">
        <v>1.9169999837875367</v>
      </c>
      <c r="V356" s="9">
        <v>1.8744999837875367</v>
      </c>
      <c r="W356" s="9">
        <v>1.6069999837875366</v>
      </c>
      <c r="X356" s="9">
        <v>1.9594999837875366</v>
      </c>
      <c r="Y356" s="9">
        <v>2.0819999837875365</v>
      </c>
      <c r="Z356" s="9">
        <v>2.1044999837875364</v>
      </c>
      <c r="AA356" s="9"/>
      <c r="AC356" s="9"/>
      <c r="AD356" s="9">
        <v>2.0169999837875365</v>
      </c>
      <c r="BF356" s="9">
        <v>2.1695000219345091</v>
      </c>
      <c r="BK356" s="9"/>
      <c r="BL356" s="9"/>
      <c r="BM356" s="9"/>
      <c r="BN356" s="9">
        <v>2.3822000026702881</v>
      </c>
      <c r="BO356" s="9"/>
      <c r="BP356" s="9">
        <v>2.554700002670288</v>
      </c>
      <c r="BQ356" s="9">
        <v>2.1672000026702882</v>
      </c>
      <c r="BR356" s="9">
        <v>2.1247000026702882</v>
      </c>
      <c r="BS356" s="9">
        <v>2.0872000026702877</v>
      </c>
      <c r="BT356" s="9">
        <v>2.2097000026702882</v>
      </c>
      <c r="BU356" s="9">
        <v>2.2772000026702881</v>
      </c>
      <c r="BV356" s="9">
        <v>2.3347000026702882</v>
      </c>
      <c r="BW356" s="9"/>
      <c r="BY356" s="9"/>
      <c r="BZ356" s="9">
        <v>2.2272000026702883</v>
      </c>
      <c r="CK356" s="9"/>
    </row>
    <row r="357" spans="1:89" x14ac:dyDescent="0.25">
      <c r="A357" s="8">
        <v>35802</v>
      </c>
      <c r="O357" s="9"/>
      <c r="P357" s="9"/>
      <c r="Q357" s="9"/>
      <c r="R357" s="9">
        <v>2.0803333123524985</v>
      </c>
      <c r="S357" s="9"/>
      <c r="T357" s="9">
        <v>2.1353333123524987</v>
      </c>
      <c r="U357" s="9">
        <v>1.8803333123524986</v>
      </c>
      <c r="V357" s="9">
        <v>1.8428333123524985</v>
      </c>
      <c r="W357" s="9">
        <v>1.5903333123524985</v>
      </c>
      <c r="X357" s="9">
        <v>1.9278333123524984</v>
      </c>
      <c r="Y357" s="9">
        <v>2.0428333123524984</v>
      </c>
      <c r="Z357" s="9">
        <v>2.0728333123524987</v>
      </c>
      <c r="AA357" s="9"/>
      <c r="AC357" s="9"/>
      <c r="AD357" s="9">
        <v>1.9803333123524984</v>
      </c>
      <c r="BF357" s="9">
        <v>2.1135000610351562</v>
      </c>
      <c r="BK357" s="9"/>
      <c r="BL357" s="9"/>
      <c r="BM357" s="9"/>
      <c r="BN357" s="9">
        <v>2.3613999843597413</v>
      </c>
      <c r="BO357" s="9"/>
      <c r="BP357" s="9">
        <v>2.5313999843597412</v>
      </c>
      <c r="BQ357" s="9">
        <v>2.1413999843597411</v>
      </c>
      <c r="BR357" s="9">
        <v>2.1038999843597415</v>
      </c>
      <c r="BS357" s="9">
        <v>2.0663999843597409</v>
      </c>
      <c r="BT357" s="9">
        <v>2.1863999843597415</v>
      </c>
      <c r="BU357" s="9">
        <v>2.2538999843597414</v>
      </c>
      <c r="BV357" s="9">
        <v>2.3138999843597414</v>
      </c>
      <c r="BW357" s="9"/>
      <c r="BY357" s="9"/>
      <c r="BZ357" s="9">
        <v>2.2013999843597412</v>
      </c>
      <c r="CK357" s="9"/>
    </row>
    <row r="358" spans="1:89" x14ac:dyDescent="0.25">
      <c r="A358" s="8">
        <v>35803</v>
      </c>
      <c r="O358" s="9"/>
      <c r="P358" s="9"/>
      <c r="Q358" s="9"/>
      <c r="R358" s="9">
        <v>2.0893333355585733</v>
      </c>
      <c r="S358" s="9"/>
      <c r="T358" s="9">
        <v>2.1443333355585734</v>
      </c>
      <c r="U358" s="9">
        <v>1.8918333355585732</v>
      </c>
      <c r="V358" s="9">
        <v>1.8543333355585734</v>
      </c>
      <c r="W358" s="9">
        <v>1.5918333355585734</v>
      </c>
      <c r="X358" s="9">
        <v>1.9343333355585732</v>
      </c>
      <c r="Y358" s="9">
        <v>2.0518333355585732</v>
      </c>
      <c r="Z358" s="9">
        <v>2.0843333355585734</v>
      </c>
      <c r="AA358" s="9"/>
      <c r="AC358" s="9"/>
      <c r="AD358" s="9">
        <v>1.9918333355585733</v>
      </c>
      <c r="BF358" s="9">
        <v>2.0685000038146972</v>
      </c>
      <c r="BK358" s="9"/>
      <c r="BL358" s="9"/>
      <c r="BM358" s="9"/>
      <c r="BN358" s="9">
        <v>2.3800000190734862</v>
      </c>
      <c r="BO358" s="9"/>
      <c r="BP358" s="9">
        <v>2.5550000190734861</v>
      </c>
      <c r="BQ358" s="9">
        <v>2.160000019073486</v>
      </c>
      <c r="BR358" s="9">
        <v>2.1250000190734863</v>
      </c>
      <c r="BS358" s="9">
        <v>2.088750019073486</v>
      </c>
      <c r="BT358" s="9">
        <v>2.2050000190734864</v>
      </c>
      <c r="BU358" s="9">
        <v>2.2725000190734863</v>
      </c>
      <c r="BV358" s="9">
        <v>2.3350000190734863</v>
      </c>
      <c r="BW358" s="9"/>
      <c r="BY358" s="9"/>
      <c r="BZ358" s="9">
        <v>2.2200000190734861</v>
      </c>
      <c r="CK358" s="9"/>
    </row>
    <row r="359" spans="1:89" x14ac:dyDescent="0.25">
      <c r="A359" s="8">
        <v>35804</v>
      </c>
      <c r="O359" s="9"/>
      <c r="P359" s="9"/>
      <c r="Q359" s="9"/>
      <c r="R359" s="9">
        <v>2.0709999799728394</v>
      </c>
      <c r="S359" s="9"/>
      <c r="T359" s="9">
        <v>2.1284999799728395</v>
      </c>
      <c r="U359" s="9">
        <v>1.8809999799728394</v>
      </c>
      <c r="V359" s="9">
        <v>1.8434999799728393</v>
      </c>
      <c r="W359" s="9">
        <v>1.5909999799728394</v>
      </c>
      <c r="X359" s="9">
        <v>1.9259999799728393</v>
      </c>
      <c r="Y359" s="9">
        <v>2.0359999799728392</v>
      </c>
      <c r="Z359" s="9">
        <v>2.1034999799728396</v>
      </c>
      <c r="AA359" s="9"/>
      <c r="AC359" s="9"/>
      <c r="AD359" s="9">
        <v>1.9809999799728393</v>
      </c>
      <c r="BF359" s="9">
        <v>2.0730000209808348</v>
      </c>
      <c r="BK359" s="9"/>
      <c r="BL359" s="9"/>
      <c r="BM359" s="9"/>
      <c r="BN359" s="9">
        <v>2.3711999416351319</v>
      </c>
      <c r="BO359" s="9"/>
      <c r="BP359" s="9">
        <v>2.5461999416351317</v>
      </c>
      <c r="BQ359" s="9">
        <v>2.1511999416351317</v>
      </c>
      <c r="BR359" s="9">
        <v>2.1211999416351319</v>
      </c>
      <c r="BS359" s="9">
        <v>2.0761999416351316</v>
      </c>
      <c r="BT359" s="9">
        <v>2.1961999416351321</v>
      </c>
      <c r="BU359" s="9">
        <v>2.2661999416351319</v>
      </c>
      <c r="BV359" s="9">
        <v>2.3536999416351319</v>
      </c>
      <c r="BW359" s="9"/>
      <c r="BY359" s="9"/>
      <c r="BZ359" s="9">
        <v>2.2111999416351318</v>
      </c>
      <c r="CK359" s="9"/>
    </row>
    <row r="360" spans="1:89" x14ac:dyDescent="0.25">
      <c r="A360" s="8">
        <v>35807</v>
      </c>
      <c r="O360" s="9"/>
      <c r="P360" s="9"/>
      <c r="Q360" s="9"/>
      <c r="R360" s="9">
        <v>2.0766666730244956</v>
      </c>
      <c r="S360" s="9"/>
      <c r="T360" s="9">
        <v>2.1366666730244956</v>
      </c>
      <c r="U360" s="9">
        <v>1.8866666730244956</v>
      </c>
      <c r="V360" s="9">
        <v>1.8491666730244956</v>
      </c>
      <c r="W360" s="9">
        <v>1.5716666730244955</v>
      </c>
      <c r="X360" s="9">
        <v>1.9316666730244956</v>
      </c>
      <c r="Y360" s="9">
        <v>2.0429166730244956</v>
      </c>
      <c r="Z360" s="9">
        <v>2.1091666730244958</v>
      </c>
      <c r="AA360" s="9"/>
      <c r="AC360" s="9"/>
      <c r="AD360" s="9">
        <v>1.9866666730244955</v>
      </c>
      <c r="BF360" s="9">
        <v>2.0955000114440918</v>
      </c>
      <c r="BK360" s="9"/>
      <c r="BL360" s="9"/>
      <c r="BM360" s="9"/>
      <c r="BN360" s="9">
        <v>2.3707999229431151</v>
      </c>
      <c r="BO360" s="9"/>
      <c r="BP360" s="9">
        <v>2.545799922943115</v>
      </c>
      <c r="BQ360" s="9">
        <v>2.1557999229431153</v>
      </c>
      <c r="BR360" s="9">
        <v>2.1157999229431153</v>
      </c>
      <c r="BS360" s="9">
        <v>2.065799922943115</v>
      </c>
      <c r="BT360" s="9">
        <v>2.1957999229431153</v>
      </c>
      <c r="BU360" s="9">
        <v>2.2657999229431152</v>
      </c>
      <c r="BV360" s="9">
        <v>2.3532999229431151</v>
      </c>
      <c r="BW360" s="9"/>
      <c r="BY360" s="9"/>
      <c r="BZ360" s="9">
        <v>2.2157999229431153</v>
      </c>
      <c r="CK360" s="9"/>
    </row>
    <row r="361" spans="1:89" x14ac:dyDescent="0.25">
      <c r="A361" s="8">
        <v>35808</v>
      </c>
      <c r="O361" s="9"/>
      <c r="P361" s="9"/>
      <c r="Q361" s="9"/>
      <c r="R361" s="9">
        <v>2.0881666739781699</v>
      </c>
      <c r="S361" s="9"/>
      <c r="T361" s="9">
        <v>2.14816667397817</v>
      </c>
      <c r="U361" s="9">
        <v>1.8931666739781698</v>
      </c>
      <c r="V361" s="9">
        <v>1.8581666739781699</v>
      </c>
      <c r="W361" s="9">
        <v>1.5781666739781699</v>
      </c>
      <c r="X361" s="9">
        <v>1.9356666739781698</v>
      </c>
      <c r="Y361" s="9">
        <v>2.0531666739781698</v>
      </c>
      <c r="Z361" s="9">
        <v>2.1131666739781698</v>
      </c>
      <c r="AA361" s="9"/>
      <c r="AC361" s="9"/>
      <c r="AD361" s="9">
        <v>1.9931666739781699</v>
      </c>
      <c r="BF361" s="9">
        <v>2.1205000066757203</v>
      </c>
      <c r="BK361" s="9"/>
      <c r="BL361" s="9"/>
      <c r="BM361" s="9"/>
      <c r="BN361" s="9">
        <v>2.3806000232696531</v>
      </c>
      <c r="BO361" s="9"/>
      <c r="BP361" s="9">
        <v>2.555600023269653</v>
      </c>
      <c r="BQ361" s="9">
        <v>2.1606000232696529</v>
      </c>
      <c r="BR361" s="9">
        <v>2.1206000232696534</v>
      </c>
      <c r="BS361" s="9">
        <v>2.075600023269653</v>
      </c>
      <c r="BT361" s="9">
        <v>2.2056000232696533</v>
      </c>
      <c r="BU361" s="9">
        <v>2.2756000232696532</v>
      </c>
      <c r="BV361" s="9">
        <v>2.3581000232696532</v>
      </c>
      <c r="BW361" s="9"/>
      <c r="BY361" s="9"/>
      <c r="BZ361" s="9">
        <v>2.220600023269653</v>
      </c>
      <c r="CK361" s="9"/>
    </row>
    <row r="362" spans="1:89" x14ac:dyDescent="0.25">
      <c r="A362" s="8">
        <v>35809</v>
      </c>
      <c r="O362" s="9"/>
      <c r="P362" s="9"/>
      <c r="Q362" s="9"/>
      <c r="R362" s="9">
        <v>2.1334999799728394</v>
      </c>
      <c r="S362" s="9"/>
      <c r="T362" s="9">
        <v>2.1934999799728394</v>
      </c>
      <c r="U362" s="9">
        <v>1.9384999799728393</v>
      </c>
      <c r="V362" s="9">
        <v>1.9009999799728394</v>
      </c>
      <c r="W362" s="9">
        <v>1.6134999799728393</v>
      </c>
      <c r="X362" s="9">
        <v>1.9784999799728393</v>
      </c>
      <c r="Y362" s="9">
        <v>2.0984999799728392</v>
      </c>
      <c r="Z362" s="9">
        <v>2.1859999799728396</v>
      </c>
      <c r="AA362" s="9"/>
      <c r="AC362" s="9"/>
      <c r="AD362" s="9">
        <v>2.0384999799728392</v>
      </c>
      <c r="BF362" s="9">
        <v>2.2095000696182252</v>
      </c>
      <c r="BK362" s="9"/>
      <c r="BL362" s="9"/>
      <c r="BM362" s="9"/>
      <c r="BN362" s="9">
        <v>2.3989999771118162</v>
      </c>
      <c r="BO362" s="9"/>
      <c r="BP362" s="9">
        <v>2.5714999771118161</v>
      </c>
      <c r="BQ362" s="9">
        <v>2.1764999771118161</v>
      </c>
      <c r="BR362" s="9">
        <v>2.1389999771118164</v>
      </c>
      <c r="BS362" s="9">
        <v>2.0889999771118162</v>
      </c>
      <c r="BT362" s="9">
        <v>2.2264999771118164</v>
      </c>
      <c r="BU362" s="9">
        <v>2.2964999771118162</v>
      </c>
      <c r="BV362" s="9">
        <v>2.3889999771118164</v>
      </c>
      <c r="BW362" s="9"/>
      <c r="BY362" s="9"/>
      <c r="BZ362" s="9">
        <v>2.2364999771118161</v>
      </c>
      <c r="CK362" s="9"/>
    </row>
    <row r="363" spans="1:89" x14ac:dyDescent="0.25">
      <c r="A363" s="8">
        <v>35810</v>
      </c>
      <c r="O363" s="9"/>
      <c r="P363" s="9"/>
      <c r="Q363" s="9"/>
      <c r="R363" s="9">
        <v>2.1769999663035073</v>
      </c>
      <c r="S363" s="9"/>
      <c r="T363" s="9">
        <v>2.2369999663035074</v>
      </c>
      <c r="U363" s="9">
        <v>1.9744999663035072</v>
      </c>
      <c r="V363" s="9">
        <v>1.9369999663035073</v>
      </c>
      <c r="W363" s="9">
        <v>1.6319999663035072</v>
      </c>
      <c r="X363" s="9">
        <v>2.0169999663035072</v>
      </c>
      <c r="Y363" s="9">
        <v>2.1394999663035073</v>
      </c>
      <c r="Z363" s="9">
        <v>2.2269999663035072</v>
      </c>
      <c r="AA363" s="9"/>
      <c r="AC363" s="9"/>
      <c r="AD363" s="9">
        <v>2.0744999663035073</v>
      </c>
      <c r="BF363" s="9">
        <v>2.2925000190734863</v>
      </c>
      <c r="BK363" s="9"/>
      <c r="BL363" s="9"/>
      <c r="BM363" s="9"/>
      <c r="BN363" s="9">
        <v>2.4246000289916991</v>
      </c>
      <c r="BO363" s="9"/>
      <c r="BP363" s="9">
        <v>2.597100028991699</v>
      </c>
      <c r="BQ363" s="9">
        <v>2.202100028991699</v>
      </c>
      <c r="BR363" s="9">
        <v>2.159600028991699</v>
      </c>
      <c r="BS363" s="9">
        <v>2.097100028991699</v>
      </c>
      <c r="BT363" s="9">
        <v>2.244600028991699</v>
      </c>
      <c r="BU363" s="9">
        <v>2.3221000289916991</v>
      </c>
      <c r="BV363" s="9">
        <v>2.4196000289916992</v>
      </c>
      <c r="BW363" s="9"/>
      <c r="BY363" s="9"/>
      <c r="BZ363" s="9">
        <v>2.262100028991699</v>
      </c>
      <c r="CK363" s="9"/>
    </row>
    <row r="364" spans="1:89" x14ac:dyDescent="0.25">
      <c r="A364" s="8">
        <v>35811</v>
      </c>
      <c r="O364" s="9"/>
      <c r="P364" s="9"/>
      <c r="Q364" s="9"/>
      <c r="R364" s="9">
        <v>2.1574999491373696</v>
      </c>
      <c r="S364" s="9"/>
      <c r="T364" s="9">
        <v>2.2174999491373697</v>
      </c>
      <c r="U364" s="9">
        <v>1.9624999491373696</v>
      </c>
      <c r="V364" s="9">
        <v>1.9274999491373697</v>
      </c>
      <c r="W364" s="9">
        <v>1.6324999491373695</v>
      </c>
      <c r="X364" s="9">
        <v>2.0049999491373698</v>
      </c>
      <c r="Y364" s="9">
        <v>2.1224999491373695</v>
      </c>
      <c r="Z364" s="9">
        <v>2.2024999491373696</v>
      </c>
      <c r="AA364" s="9"/>
      <c r="AC364" s="9"/>
      <c r="AD364" s="9">
        <v>2.0624999491373694</v>
      </c>
      <c r="BF364" s="9">
        <v>2.2385000038146972</v>
      </c>
      <c r="BK364" s="9"/>
      <c r="BL364" s="9"/>
      <c r="BM364" s="9"/>
      <c r="BN364" s="9">
        <v>2.4121999740600586</v>
      </c>
      <c r="BO364" s="9"/>
      <c r="BP364" s="9">
        <v>2.5871999740600584</v>
      </c>
      <c r="BQ364" s="9">
        <v>2.1896999740600585</v>
      </c>
      <c r="BR364" s="9">
        <v>2.1546999740600588</v>
      </c>
      <c r="BS364" s="9">
        <v>2.0921999740600583</v>
      </c>
      <c r="BT364" s="9">
        <v>2.2371999740600588</v>
      </c>
      <c r="BU364" s="9">
        <v>2.3096999740600586</v>
      </c>
      <c r="BV364" s="9">
        <v>2.4046999740600588</v>
      </c>
      <c r="BW364" s="9"/>
      <c r="BY364" s="9"/>
      <c r="BZ364" s="9">
        <v>2.2496999740600585</v>
      </c>
      <c r="CK364" s="9"/>
    </row>
    <row r="365" spans="1:89" x14ac:dyDescent="0.25">
      <c r="A365" s="8">
        <v>35815</v>
      </c>
      <c r="O365" s="9"/>
      <c r="P365" s="9"/>
      <c r="Q365" s="9"/>
      <c r="R365" s="9">
        <v>2.1603333155314126</v>
      </c>
      <c r="S365" s="9"/>
      <c r="T365" s="9">
        <v>2.2203333155314127</v>
      </c>
      <c r="U365" s="9">
        <v>1.9653333155314126</v>
      </c>
      <c r="V365" s="9">
        <v>1.9278333155314127</v>
      </c>
      <c r="W365" s="9">
        <v>1.6303333155314126</v>
      </c>
      <c r="X365" s="9">
        <v>2.0053333155314128</v>
      </c>
      <c r="Y365" s="9">
        <v>2.1253333155314125</v>
      </c>
      <c r="Z365" s="9">
        <v>2.1778333155314127</v>
      </c>
      <c r="AA365" s="9"/>
      <c r="AC365" s="9"/>
      <c r="AD365" s="9">
        <v>2.0653333155314124</v>
      </c>
      <c r="BF365" s="9">
        <v>2.1600000381469728</v>
      </c>
      <c r="BK365" s="9"/>
      <c r="BL365" s="9"/>
      <c r="BM365" s="9"/>
      <c r="BN365" s="9">
        <v>2.4223999977111816</v>
      </c>
      <c r="BO365" s="9"/>
      <c r="BP365" s="9">
        <v>2.5973999977111815</v>
      </c>
      <c r="BQ365" s="9">
        <v>2.2023999977111814</v>
      </c>
      <c r="BR365" s="9">
        <v>2.1623999977111819</v>
      </c>
      <c r="BS365" s="9">
        <v>2.1023999977111814</v>
      </c>
      <c r="BT365" s="9">
        <v>2.2448999977111814</v>
      </c>
      <c r="BU365" s="9">
        <v>2.3223999977111816</v>
      </c>
      <c r="BV365" s="9">
        <v>2.3823999977111816</v>
      </c>
      <c r="BW365" s="9"/>
      <c r="BY365" s="9"/>
      <c r="BZ365" s="9">
        <v>2.2623999977111815</v>
      </c>
      <c r="CK365" s="9"/>
    </row>
    <row r="366" spans="1:89" x14ac:dyDescent="0.25">
      <c r="A366" s="8">
        <v>35816</v>
      </c>
      <c r="O366" s="9"/>
      <c r="P366" s="9"/>
      <c r="Q366" s="9"/>
      <c r="R366" s="9">
        <v>2.2093333403269448</v>
      </c>
      <c r="S366" s="9"/>
      <c r="T366" s="9">
        <v>2.2718333403269448</v>
      </c>
      <c r="U366" s="9">
        <v>2.0068333403269447</v>
      </c>
      <c r="V366" s="9">
        <v>1.9618333403269448</v>
      </c>
      <c r="W366" s="9">
        <v>1.6593333403269448</v>
      </c>
      <c r="X366" s="9">
        <v>2.0493333403269447</v>
      </c>
      <c r="Y366" s="9">
        <v>2.1743333403269447</v>
      </c>
      <c r="Z366" s="9">
        <v>2.2068333403269449</v>
      </c>
      <c r="AA366" s="9"/>
      <c r="AC366" s="9"/>
      <c r="AD366" s="9">
        <v>2.1068333403269448</v>
      </c>
      <c r="BF366" s="9">
        <v>2.1855000495910644</v>
      </c>
      <c r="BK366" s="9"/>
      <c r="BL366" s="9"/>
      <c r="BM366" s="9"/>
      <c r="BN366" s="9">
        <v>2.4587999820709228</v>
      </c>
      <c r="BO366" s="9"/>
      <c r="BP366" s="9">
        <v>2.6412999820709229</v>
      </c>
      <c r="BQ366" s="9">
        <v>2.2362999820709226</v>
      </c>
      <c r="BR366" s="9">
        <v>2.1937999820709226</v>
      </c>
      <c r="BS366" s="9">
        <v>2.1187999820709225</v>
      </c>
      <c r="BT366" s="9">
        <v>2.281299982070923</v>
      </c>
      <c r="BU366" s="9">
        <v>2.3562999820709227</v>
      </c>
      <c r="BV366" s="9">
        <v>2.3937999820709228</v>
      </c>
      <c r="BW366" s="9"/>
      <c r="BY366" s="9"/>
      <c r="BZ366" s="9">
        <v>2.2962999820709227</v>
      </c>
      <c r="CK366" s="9"/>
    </row>
    <row r="367" spans="1:89" x14ac:dyDescent="0.25">
      <c r="A367" s="8">
        <v>35817</v>
      </c>
      <c r="O367" s="9"/>
      <c r="P367" s="9"/>
      <c r="Q367" s="9"/>
      <c r="R367" s="9">
        <v>2.2019999821980796</v>
      </c>
      <c r="S367" s="9"/>
      <c r="T367" s="9">
        <v>2.2669999821980795</v>
      </c>
      <c r="U367" s="9">
        <v>1.9994999821980795</v>
      </c>
      <c r="V367" s="9">
        <v>1.9569999821980795</v>
      </c>
      <c r="W367" s="9">
        <v>1.6169999821980796</v>
      </c>
      <c r="X367" s="9">
        <v>2.0407499821980797</v>
      </c>
      <c r="Y367" s="9">
        <v>2.1669999821980794</v>
      </c>
      <c r="Z367" s="9">
        <v>2.2019999821980796</v>
      </c>
      <c r="AA367" s="9"/>
      <c r="AC367" s="9"/>
      <c r="AD367" s="9">
        <v>2.0994999821980795</v>
      </c>
      <c r="BF367" s="9">
        <v>2.1710000514984129</v>
      </c>
      <c r="BK367" s="9"/>
      <c r="BL367" s="9"/>
      <c r="BM367" s="9"/>
      <c r="BN367" s="9">
        <v>2.4518000125885009</v>
      </c>
      <c r="BO367" s="9"/>
      <c r="BP367" s="9">
        <v>2.6368000125885009</v>
      </c>
      <c r="BQ367" s="9">
        <v>2.2268000125885008</v>
      </c>
      <c r="BR367" s="9">
        <v>2.2218000125885009</v>
      </c>
      <c r="BS367" s="9">
        <v>2.1018000125885008</v>
      </c>
      <c r="BT367" s="9">
        <v>2.2743000125885011</v>
      </c>
      <c r="BU367" s="9">
        <v>2.3493000125885009</v>
      </c>
      <c r="BV367" s="9">
        <v>2.4368000125885008</v>
      </c>
      <c r="BW367" s="9"/>
      <c r="BY367" s="9"/>
      <c r="BZ367" s="9">
        <v>2.2868000125885009</v>
      </c>
      <c r="CK367" s="9"/>
    </row>
    <row r="368" spans="1:89" x14ac:dyDescent="0.25">
      <c r="A368" s="8">
        <v>35818</v>
      </c>
      <c r="O368" s="9"/>
      <c r="P368" s="9"/>
      <c r="Q368" s="9"/>
      <c r="R368" s="9">
        <v>2.183142832347325</v>
      </c>
      <c r="S368" s="9"/>
      <c r="T368" s="9">
        <v>2.245642832347325</v>
      </c>
      <c r="U368" s="9">
        <v>1.9581428323473249</v>
      </c>
      <c r="V368" s="9">
        <v>1.9181428323473249</v>
      </c>
      <c r="W368" s="9">
        <v>1.5731428323473249</v>
      </c>
      <c r="X368" s="9">
        <v>2.0181428323473249</v>
      </c>
      <c r="Y368" s="9">
        <v>2.1456428323473249</v>
      </c>
      <c r="Z368" s="9">
        <v>2.163142832347325</v>
      </c>
      <c r="AA368" s="9"/>
      <c r="AC368" s="9"/>
      <c r="AD368" s="9">
        <v>2.0681428323473248</v>
      </c>
      <c r="BF368" s="9">
        <v>2.1109999227523804</v>
      </c>
      <c r="BK368" s="9"/>
      <c r="BL368" s="9"/>
      <c r="BM368" s="9"/>
      <c r="BN368" s="9">
        <v>2.4319999694824217</v>
      </c>
      <c r="BO368" s="9"/>
      <c r="BP368" s="9">
        <v>2.6144999694824218</v>
      </c>
      <c r="BQ368" s="9">
        <v>2.2019999694824217</v>
      </c>
      <c r="BR368" s="9">
        <v>2.1619999694824217</v>
      </c>
      <c r="BS368" s="9">
        <v>2.0569999694824217</v>
      </c>
      <c r="BT368" s="9">
        <v>2.2469999694824216</v>
      </c>
      <c r="BU368" s="9">
        <v>2.3269999694824217</v>
      </c>
      <c r="BV368" s="9">
        <v>2.3769999694824215</v>
      </c>
      <c r="BW368" s="9"/>
      <c r="BY368" s="9"/>
      <c r="BZ368" s="9">
        <v>2.2619999694824218</v>
      </c>
      <c r="CK368" s="9"/>
    </row>
    <row r="369" spans="1:89" x14ac:dyDescent="0.25">
      <c r="A369" s="8">
        <v>35821</v>
      </c>
      <c r="O369" s="9"/>
      <c r="P369" s="9"/>
      <c r="Q369" s="9"/>
      <c r="R369" s="9">
        <v>2.1735714503696988</v>
      </c>
      <c r="S369" s="9"/>
      <c r="T369" s="9">
        <v>2.2360714503696988</v>
      </c>
      <c r="U369" s="9">
        <v>1.9435714503696988</v>
      </c>
      <c r="V369" s="9">
        <v>1.8985714503696989</v>
      </c>
      <c r="W369" s="9">
        <v>1.5535714503696989</v>
      </c>
      <c r="X369" s="9">
        <v>2.0060714503696988</v>
      </c>
      <c r="Y369" s="9">
        <v>2.1360714503696987</v>
      </c>
      <c r="Z369" s="9">
        <v>2.1485714503696989</v>
      </c>
      <c r="AA369" s="9"/>
      <c r="AC369" s="9"/>
      <c r="AD369" s="9">
        <v>2.0535714503696987</v>
      </c>
      <c r="BF369" s="9">
        <v>2.0320000457763672</v>
      </c>
      <c r="BK369" s="9"/>
      <c r="BL369" s="9"/>
      <c r="BM369" s="9"/>
      <c r="BN369" s="9">
        <v>2.423400068283081</v>
      </c>
      <c r="BO369" s="9"/>
      <c r="BP369" s="9">
        <v>2.608400068283081</v>
      </c>
      <c r="BQ369" s="9">
        <v>2.1784000682830809</v>
      </c>
      <c r="BR369" s="9">
        <v>2.130900068283081</v>
      </c>
      <c r="BS369" s="9">
        <v>2.0409000682830807</v>
      </c>
      <c r="BT369" s="9">
        <v>2.2384000682830809</v>
      </c>
      <c r="BU369" s="9">
        <v>2.3134000682830811</v>
      </c>
      <c r="BV369" s="9">
        <v>2.3509000682830812</v>
      </c>
      <c r="BW369" s="9"/>
      <c r="BY369" s="9"/>
      <c r="BZ369" s="9">
        <v>2.2384000682830809</v>
      </c>
      <c r="CK369" s="9"/>
    </row>
    <row r="370" spans="1:89" x14ac:dyDescent="0.25">
      <c r="A370" s="8">
        <v>35822</v>
      </c>
      <c r="O370" s="9"/>
      <c r="P370" s="9"/>
      <c r="Q370" s="9"/>
      <c r="R370" s="9">
        <v>2.1635714258466447</v>
      </c>
      <c r="S370" s="9"/>
      <c r="T370" s="9">
        <v>2.2210714258466449</v>
      </c>
      <c r="U370" s="9">
        <v>1.9335714258466448</v>
      </c>
      <c r="V370" s="9">
        <v>1.8735714258466447</v>
      </c>
      <c r="W370" s="9">
        <v>1.5635714258466449</v>
      </c>
      <c r="X370" s="9">
        <v>1.9960714258466448</v>
      </c>
      <c r="Y370" s="9">
        <v>2.1260714258466447</v>
      </c>
      <c r="Z370" s="9">
        <v>2.1235714258466447</v>
      </c>
      <c r="AA370" s="9"/>
      <c r="AC370" s="9"/>
      <c r="AD370" s="9">
        <v>2.0435714258466446</v>
      </c>
      <c r="BF370" s="9">
        <v>2.0219999551773071</v>
      </c>
      <c r="BK370" s="9"/>
      <c r="BL370" s="9"/>
      <c r="BM370" s="9"/>
      <c r="BN370" s="9">
        <v>2.411999988555908</v>
      </c>
      <c r="BO370" s="9"/>
      <c r="BP370" s="9">
        <v>2.5969999885559081</v>
      </c>
      <c r="BQ370" s="9">
        <v>2.1669999885559079</v>
      </c>
      <c r="BR370" s="9">
        <v>2.1269999885559079</v>
      </c>
      <c r="BS370" s="9">
        <v>2.036999988555908</v>
      </c>
      <c r="BT370" s="9">
        <v>2.226999988555908</v>
      </c>
      <c r="BU370" s="9">
        <v>2.3019999885559081</v>
      </c>
      <c r="BV370" s="9">
        <v>2.3469999885559081</v>
      </c>
      <c r="BW370" s="9"/>
      <c r="BY370" s="9"/>
      <c r="BZ370" s="9">
        <v>2.226999988555908</v>
      </c>
      <c r="CK370" s="9"/>
    </row>
    <row r="371" spans="1:89" x14ac:dyDescent="0.25">
      <c r="A371" s="8">
        <v>35823</v>
      </c>
      <c r="O371" s="9"/>
      <c r="P371" s="9"/>
      <c r="Q371" s="9"/>
      <c r="R371" s="9">
        <v>2.2121428762163435</v>
      </c>
      <c r="S371" s="9"/>
      <c r="T371" s="9">
        <v>2.2771428762163435</v>
      </c>
      <c r="U371" s="9">
        <v>1.9896428762163436</v>
      </c>
      <c r="V371" s="9">
        <v>1.9296428762163436</v>
      </c>
      <c r="W371" s="9">
        <v>1.5921428762163436</v>
      </c>
      <c r="X371" s="9">
        <v>2.0446428762163436</v>
      </c>
      <c r="Y371" s="9">
        <v>2.1721428762163435</v>
      </c>
      <c r="Z371" s="9">
        <v>2.1946428762163435</v>
      </c>
      <c r="AA371" s="9"/>
      <c r="AC371" s="9"/>
      <c r="AD371" s="9">
        <v>2.0996428762163437</v>
      </c>
      <c r="BK371" s="9"/>
      <c r="BL371" s="9"/>
      <c r="BM371" s="9"/>
      <c r="BN371" s="9">
        <v>2.4514000415802002</v>
      </c>
      <c r="BO371" s="9"/>
      <c r="BP371" s="9">
        <v>2.6389000415802002</v>
      </c>
      <c r="BQ371" s="9">
        <v>2.2214000415802002</v>
      </c>
      <c r="BR371" s="9">
        <v>2.1714000415801999</v>
      </c>
      <c r="BS371" s="9">
        <v>2.0814000415802001</v>
      </c>
      <c r="BT371" s="9">
        <v>2.2639000415802002</v>
      </c>
      <c r="BU371" s="9">
        <v>2.3389000415802004</v>
      </c>
      <c r="BV371" s="9">
        <v>2.3914000415802001</v>
      </c>
      <c r="BW371" s="9"/>
      <c r="BY371" s="9"/>
      <c r="BZ371" s="9">
        <v>2.2814000415802003</v>
      </c>
      <c r="CK371" s="9"/>
    </row>
    <row r="372" spans="1:89" x14ac:dyDescent="0.25">
      <c r="A372" s="8">
        <v>35824</v>
      </c>
      <c r="O372" s="9"/>
      <c r="P372" s="9"/>
      <c r="Q372" s="9"/>
      <c r="R372" s="9">
        <v>2.3147143295833041</v>
      </c>
      <c r="S372" s="9"/>
      <c r="T372" s="9">
        <v>2.3897143295833043</v>
      </c>
      <c r="U372" s="9">
        <v>2.0897143295833041</v>
      </c>
      <c r="V372" s="9">
        <v>2.0247143295833041</v>
      </c>
      <c r="W372" s="9">
        <v>1.684714329583304</v>
      </c>
      <c r="X372" s="9">
        <v>2.1472143295833042</v>
      </c>
      <c r="Y372" s="9">
        <v>2.2747143295833041</v>
      </c>
      <c r="Z372" s="9">
        <v>2.2972143295833041</v>
      </c>
      <c r="AA372" s="9"/>
      <c r="AC372" s="9"/>
      <c r="AD372" s="9">
        <v>2.1997143295833039</v>
      </c>
      <c r="BK372" s="9"/>
      <c r="BL372" s="9"/>
      <c r="BM372" s="9"/>
      <c r="BN372" s="9">
        <v>2.5159999847412111</v>
      </c>
      <c r="BO372" s="9"/>
      <c r="BP372" s="9">
        <v>2.708499984741211</v>
      </c>
      <c r="BQ372" s="9">
        <v>2.2859999847412111</v>
      </c>
      <c r="BR372" s="9">
        <v>2.230999984741211</v>
      </c>
      <c r="BS372" s="9">
        <v>2.145999984741211</v>
      </c>
      <c r="BT372" s="9">
        <v>2.3284999847412111</v>
      </c>
      <c r="BU372" s="9">
        <v>2.4034999847412113</v>
      </c>
      <c r="BV372" s="9">
        <v>2.4659999847412113</v>
      </c>
      <c r="BW372" s="9"/>
      <c r="BY372" s="9"/>
      <c r="BZ372" s="9">
        <v>2.3259999847412112</v>
      </c>
      <c r="CK372" s="9"/>
    </row>
    <row r="373" spans="1:89" x14ac:dyDescent="0.25">
      <c r="A373" s="8">
        <v>35825</v>
      </c>
      <c r="O373" s="9"/>
      <c r="P373" s="9"/>
      <c r="Q373" s="9"/>
      <c r="R373" s="9">
        <v>2.3672856943947926</v>
      </c>
      <c r="S373" s="9"/>
      <c r="T373" s="9">
        <v>2.4457856943947927</v>
      </c>
      <c r="U373" s="9">
        <v>2.1322856943947928</v>
      </c>
      <c r="V373" s="9">
        <v>2.0622856943947925</v>
      </c>
      <c r="W373" s="9">
        <v>1.6972856943947925</v>
      </c>
      <c r="X373" s="9">
        <v>2.1997856943947927</v>
      </c>
      <c r="Y373" s="9">
        <v>2.3272856943947926</v>
      </c>
      <c r="Z373" s="9">
        <v>2.3347856943947924</v>
      </c>
      <c r="AA373" s="9"/>
      <c r="AC373" s="9"/>
      <c r="AD373" s="9">
        <v>2.2422856943947926</v>
      </c>
      <c r="BK373" s="9"/>
      <c r="BL373" s="9"/>
      <c r="BM373" s="9"/>
      <c r="BN373" s="9">
        <v>2.5506000518798828</v>
      </c>
      <c r="BO373" s="9"/>
      <c r="BP373" s="9">
        <v>2.7431000518798827</v>
      </c>
      <c r="BQ373" s="9">
        <v>2.3206000518798828</v>
      </c>
      <c r="BR373" s="9">
        <v>2.2556000518798829</v>
      </c>
      <c r="BS373" s="9">
        <v>2.1956000518798824</v>
      </c>
      <c r="BT373" s="9">
        <v>2.3606000518798829</v>
      </c>
      <c r="BU373" s="9">
        <v>2.438100051879883</v>
      </c>
      <c r="BV373" s="9">
        <v>2.4856000518798829</v>
      </c>
      <c r="BW373" s="9"/>
      <c r="BY373" s="9"/>
      <c r="BZ373" s="9">
        <v>2.3606000518798829</v>
      </c>
      <c r="CK373" s="9"/>
    </row>
    <row r="374" spans="1:89" x14ac:dyDescent="0.25">
      <c r="A374" s="8">
        <v>35828</v>
      </c>
      <c r="O374" s="9"/>
      <c r="P374" s="9"/>
      <c r="Q374" s="9"/>
      <c r="R374" s="9">
        <v>2.345571449824742</v>
      </c>
      <c r="S374" s="9"/>
      <c r="T374" s="9">
        <v>2.4130714498247419</v>
      </c>
      <c r="U374" s="9">
        <v>2.1180714498247419</v>
      </c>
      <c r="V374" s="9">
        <v>2.0455714498247421</v>
      </c>
      <c r="W374" s="9">
        <v>1.6955714498247418</v>
      </c>
      <c r="X374" s="9">
        <v>2.1830714498247419</v>
      </c>
      <c r="Y374" s="9">
        <v>2.3055714498247419</v>
      </c>
      <c r="Z374" s="9">
        <v>2.300571449824742</v>
      </c>
      <c r="AA374" s="9"/>
      <c r="AC374" s="9"/>
      <c r="AD374" s="9">
        <v>2.2280714498247418</v>
      </c>
      <c r="BK374" s="9"/>
      <c r="BL374" s="9"/>
      <c r="BM374" s="9"/>
      <c r="BN374" s="9">
        <v>2.5340000629425048</v>
      </c>
      <c r="BO374" s="9"/>
      <c r="BP374" s="9">
        <v>2.7265000629425047</v>
      </c>
      <c r="BQ374" s="9">
        <v>2.2840000629425048</v>
      </c>
      <c r="BR374" s="9">
        <v>2.2440000629425048</v>
      </c>
      <c r="BS374" s="9">
        <v>2.1590000629425043</v>
      </c>
      <c r="BT374" s="9">
        <v>2.3490000629425047</v>
      </c>
      <c r="BU374" s="9">
        <v>2.421500062942505</v>
      </c>
      <c r="BV374" s="9">
        <v>2.464000062942505</v>
      </c>
      <c r="BW374" s="9"/>
      <c r="BY374" s="9"/>
      <c r="BZ374" s="9">
        <v>2.3240000629425048</v>
      </c>
      <c r="CK374" s="9"/>
    </row>
    <row r="375" spans="1:89" x14ac:dyDescent="0.25">
      <c r="A375" s="8">
        <v>35829</v>
      </c>
      <c r="O375" s="9"/>
      <c r="P375" s="9"/>
      <c r="Q375" s="9"/>
      <c r="R375" s="9">
        <v>2.3372856889452254</v>
      </c>
      <c r="S375" s="9"/>
      <c r="T375" s="9">
        <v>2.4072856889452252</v>
      </c>
      <c r="U375" s="9">
        <v>2.1097856889452253</v>
      </c>
      <c r="V375" s="9">
        <v>2.0422856889452254</v>
      </c>
      <c r="W375" s="9">
        <v>1.6972856889452255</v>
      </c>
      <c r="X375" s="9">
        <v>2.1747856889452253</v>
      </c>
      <c r="Y375" s="9">
        <v>2.2997856889452253</v>
      </c>
      <c r="Z375" s="9">
        <v>2.2972856889452253</v>
      </c>
      <c r="AA375" s="9"/>
      <c r="AC375" s="9"/>
      <c r="AD375" s="9">
        <v>2.2197856889452252</v>
      </c>
      <c r="BK375" s="9"/>
      <c r="BL375" s="9"/>
      <c r="BM375" s="9"/>
      <c r="BN375" s="9">
        <v>2.5283999919891356</v>
      </c>
      <c r="BO375" s="9"/>
      <c r="BP375" s="9">
        <v>2.7183999919891355</v>
      </c>
      <c r="BQ375" s="9">
        <v>2.2883999919891354</v>
      </c>
      <c r="BR375" s="9">
        <v>2.2433999919891354</v>
      </c>
      <c r="BS375" s="9">
        <v>2.1508999919891352</v>
      </c>
      <c r="BT375" s="9">
        <v>2.3458999919891355</v>
      </c>
      <c r="BU375" s="9">
        <v>2.4183999919891357</v>
      </c>
      <c r="BV375" s="9">
        <v>2.4683999919891355</v>
      </c>
      <c r="BW375" s="9"/>
      <c r="BY375" s="9"/>
      <c r="BZ375" s="9">
        <v>2.3283999919891354</v>
      </c>
      <c r="CK375" s="9"/>
    </row>
    <row r="376" spans="1:89" x14ac:dyDescent="0.25">
      <c r="A376" s="8">
        <v>35830</v>
      </c>
      <c r="O376" s="9"/>
      <c r="P376" s="9"/>
      <c r="Q376" s="9"/>
      <c r="R376" s="9">
        <v>2.3881428241729736</v>
      </c>
      <c r="S376" s="9"/>
      <c r="T376" s="9">
        <v>2.4531428241729736</v>
      </c>
      <c r="U376" s="9">
        <v>2.1506428241729738</v>
      </c>
      <c r="V376" s="9">
        <v>2.0756428241729736</v>
      </c>
      <c r="W376" s="9">
        <v>1.7281428241729737</v>
      </c>
      <c r="X376" s="9">
        <v>2.2206428241729737</v>
      </c>
      <c r="Y376" s="9">
        <v>2.3506428241729735</v>
      </c>
      <c r="Z376" s="9">
        <v>2.3306428241729735</v>
      </c>
      <c r="AA376" s="9"/>
      <c r="AC376" s="9"/>
      <c r="AD376" s="9">
        <v>2.2606428241729737</v>
      </c>
      <c r="BK376" s="9"/>
      <c r="BL376" s="9"/>
      <c r="BM376" s="9"/>
      <c r="BN376" s="9">
        <v>2.5538000583648683</v>
      </c>
      <c r="BO376" s="9"/>
      <c r="BP376" s="9">
        <v>2.7438000583648683</v>
      </c>
      <c r="BQ376" s="9">
        <v>2.3113000583648682</v>
      </c>
      <c r="BR376" s="9">
        <v>2.2688000583648682</v>
      </c>
      <c r="BS376" s="9">
        <v>2.173800058364868</v>
      </c>
      <c r="BT376" s="9">
        <v>2.3688000583648683</v>
      </c>
      <c r="BU376" s="9">
        <v>2.4438000583648685</v>
      </c>
      <c r="BV376" s="9">
        <v>2.4938000583648683</v>
      </c>
      <c r="BW376" s="9"/>
      <c r="BY376" s="9"/>
      <c r="BZ376" s="9">
        <v>2.3513000583648682</v>
      </c>
      <c r="CK376" s="9"/>
    </row>
    <row r="377" spans="1:89" x14ac:dyDescent="0.25">
      <c r="A377" s="8">
        <v>35831</v>
      </c>
      <c r="O377" s="9"/>
      <c r="P377" s="9"/>
      <c r="Q377" s="9"/>
      <c r="R377" s="9">
        <v>2.3769999912806918</v>
      </c>
      <c r="S377" s="9"/>
      <c r="T377" s="9">
        <v>2.4419999912806918</v>
      </c>
      <c r="U377" s="9">
        <v>2.141999991280692</v>
      </c>
      <c r="V377" s="9">
        <v>2.0619999912806919</v>
      </c>
      <c r="W377" s="9">
        <v>1.7119999912806918</v>
      </c>
      <c r="X377" s="9">
        <v>2.2069999912806919</v>
      </c>
      <c r="Y377" s="9">
        <v>2.3444999912806916</v>
      </c>
      <c r="Z377" s="9">
        <v>2.3169999912806918</v>
      </c>
      <c r="AA377" s="9"/>
      <c r="AC377" s="9"/>
      <c r="AD377" s="9">
        <v>2.2519999912806918</v>
      </c>
      <c r="BK377" s="9"/>
      <c r="BL377" s="9"/>
      <c r="BM377" s="9"/>
      <c r="BN377" s="9">
        <v>2.5509999752044679</v>
      </c>
      <c r="BO377" s="9"/>
      <c r="BP377" s="9">
        <v>2.7409999752044678</v>
      </c>
      <c r="BQ377" s="9">
        <v>2.3109999752044681</v>
      </c>
      <c r="BR377" s="9">
        <v>2.275999975204468</v>
      </c>
      <c r="BS377" s="9">
        <v>2.1709999752044675</v>
      </c>
      <c r="BT377" s="9">
        <v>2.3609999752044679</v>
      </c>
      <c r="BU377" s="9">
        <v>2.440999975204468</v>
      </c>
      <c r="BV377" s="9">
        <v>2.500999975204468</v>
      </c>
      <c r="BW377" s="9"/>
      <c r="BY377" s="9"/>
      <c r="BZ377" s="9">
        <v>2.3509999752044677</v>
      </c>
      <c r="CK377" s="9"/>
    </row>
    <row r="378" spans="1:89" x14ac:dyDescent="0.25">
      <c r="A378" s="8">
        <v>35832</v>
      </c>
      <c r="O378" s="9"/>
      <c r="P378" s="9"/>
      <c r="Q378" s="9"/>
      <c r="R378" s="9">
        <v>2.2960000038146973</v>
      </c>
      <c r="S378" s="9"/>
      <c r="T378" s="9">
        <v>2.3585000038146973</v>
      </c>
      <c r="U378" s="9">
        <v>2.0785000038146975</v>
      </c>
      <c r="V378" s="9">
        <v>2.0085000038146972</v>
      </c>
      <c r="W378" s="9">
        <v>1.6660000038146972</v>
      </c>
      <c r="X378" s="9">
        <v>2.1360000038146971</v>
      </c>
      <c r="Y378" s="9">
        <v>2.2610000038146971</v>
      </c>
      <c r="Z378" s="9">
        <v>2.2685000038146974</v>
      </c>
      <c r="AA378" s="9"/>
      <c r="AC378" s="9"/>
      <c r="AD378" s="9">
        <v>2.1885000038146973</v>
      </c>
      <c r="BK378" s="9"/>
      <c r="BL378" s="9"/>
      <c r="BM378" s="9"/>
      <c r="BN378" s="9">
        <v>2.5041999816894531</v>
      </c>
      <c r="BO378" s="9"/>
      <c r="BP378" s="9">
        <v>2.6941999816894531</v>
      </c>
      <c r="BQ378" s="9">
        <v>2.2666999816894533</v>
      </c>
      <c r="BR378" s="9">
        <v>2.219199981689453</v>
      </c>
      <c r="BS378" s="9">
        <v>2.1391999816894529</v>
      </c>
      <c r="BT378" s="9">
        <v>2.321699981689453</v>
      </c>
      <c r="BU378" s="9">
        <v>2.3966999816894532</v>
      </c>
      <c r="BV378" s="9">
        <v>2.4541999816894533</v>
      </c>
      <c r="BW378" s="9"/>
      <c r="BY378" s="9"/>
      <c r="BZ378" s="9">
        <v>2.3066999816894533</v>
      </c>
      <c r="CK378" s="9"/>
    </row>
    <row r="379" spans="1:89" x14ac:dyDescent="0.25">
      <c r="A379" s="8">
        <v>35835</v>
      </c>
      <c r="O379" s="9"/>
      <c r="P379" s="9"/>
      <c r="Q379" s="9"/>
      <c r="R379" s="9">
        <v>2.3361428124564037</v>
      </c>
      <c r="S379" s="9"/>
      <c r="T379" s="9">
        <v>2.4036428124564035</v>
      </c>
      <c r="U379" s="9">
        <v>2.1136428124564035</v>
      </c>
      <c r="V379" s="9">
        <v>2.0461428124564036</v>
      </c>
      <c r="W379" s="9">
        <v>1.7011428124564036</v>
      </c>
      <c r="X379" s="9">
        <v>2.1711428124564036</v>
      </c>
      <c r="Y379" s="9">
        <v>2.3011428124564035</v>
      </c>
      <c r="Z379" s="9">
        <v>2.3061428124564038</v>
      </c>
      <c r="AA379" s="9"/>
      <c r="AC379" s="9"/>
      <c r="AD379" s="9">
        <v>2.2236428124564038</v>
      </c>
      <c r="BK379" s="9"/>
      <c r="BL379" s="9"/>
      <c r="BM379" s="9"/>
      <c r="BN379" s="9">
        <v>2.5354000091552735</v>
      </c>
      <c r="BO379" s="9"/>
      <c r="BP379" s="9">
        <v>2.7254000091552735</v>
      </c>
      <c r="BQ379" s="9">
        <v>2.3004000091552737</v>
      </c>
      <c r="BR379" s="9">
        <v>2.2529000091552733</v>
      </c>
      <c r="BS379" s="9">
        <v>2.1754000091552732</v>
      </c>
      <c r="BT379" s="9">
        <v>2.3504000091552735</v>
      </c>
      <c r="BU379" s="9">
        <v>2.4279000091552736</v>
      </c>
      <c r="BV379" s="9">
        <v>2.4879000091552737</v>
      </c>
      <c r="BW379" s="9"/>
      <c r="BY379" s="9"/>
      <c r="BZ379" s="9">
        <v>2.3404000091552737</v>
      </c>
      <c r="CK379" s="9"/>
    </row>
    <row r="380" spans="1:89" x14ac:dyDescent="0.25">
      <c r="A380" s="8">
        <v>35836</v>
      </c>
      <c r="O380" s="9"/>
      <c r="P380" s="9"/>
      <c r="Q380" s="9"/>
      <c r="R380" s="9">
        <v>2.319714273725237</v>
      </c>
      <c r="S380" s="9"/>
      <c r="T380" s="9">
        <v>2.382214273725237</v>
      </c>
      <c r="U380" s="9">
        <v>2.1022142737252372</v>
      </c>
      <c r="V380" s="9">
        <v>2.0297142737252369</v>
      </c>
      <c r="W380" s="9">
        <v>1.6897142737252369</v>
      </c>
      <c r="X380" s="9">
        <v>2.1572142737252369</v>
      </c>
      <c r="Y380" s="9">
        <v>2.2847142737252368</v>
      </c>
      <c r="Z380" s="9">
        <v>2.2897142737252372</v>
      </c>
      <c r="AA380" s="9"/>
      <c r="AC380" s="9"/>
      <c r="AD380" s="9">
        <v>2.212214273725237</v>
      </c>
      <c r="BK380" s="9"/>
      <c r="BL380" s="9"/>
      <c r="BM380" s="9"/>
      <c r="BN380" s="9">
        <v>2.5328000068664549</v>
      </c>
      <c r="BO380" s="9"/>
      <c r="BP380" s="9">
        <v>2.7303000068664547</v>
      </c>
      <c r="BQ380" s="9">
        <v>2.297800006866455</v>
      </c>
      <c r="BR380" s="9">
        <v>2.2503000068664551</v>
      </c>
      <c r="BS380" s="9">
        <v>2.1778000068664545</v>
      </c>
      <c r="BT380" s="9">
        <v>2.3503000068664548</v>
      </c>
      <c r="BU380" s="9">
        <v>2.425300006866455</v>
      </c>
      <c r="BV380" s="9">
        <v>2.485300006866455</v>
      </c>
      <c r="BW380" s="9"/>
      <c r="BY380" s="9"/>
      <c r="BZ380" s="9">
        <v>2.3378000068664551</v>
      </c>
      <c r="CK380" s="9"/>
    </row>
    <row r="381" spans="1:89" x14ac:dyDescent="0.25">
      <c r="A381" s="8">
        <v>35837</v>
      </c>
      <c r="O381" s="9"/>
      <c r="P381" s="9"/>
      <c r="Q381" s="9"/>
      <c r="R381" s="9">
        <v>2.367000000817435</v>
      </c>
      <c r="S381" s="9"/>
      <c r="T381" s="9">
        <v>2.429500000817435</v>
      </c>
      <c r="U381" s="9">
        <v>2.1470000008174348</v>
      </c>
      <c r="V381" s="9">
        <v>2.0845000008174353</v>
      </c>
      <c r="W381" s="9">
        <v>1.732000000817435</v>
      </c>
      <c r="X381" s="9">
        <v>2.2045000008174349</v>
      </c>
      <c r="Y381" s="9">
        <v>2.3295000008174349</v>
      </c>
      <c r="Z381" s="9">
        <v>2.344500000817435</v>
      </c>
      <c r="AA381" s="9"/>
      <c r="AC381" s="9"/>
      <c r="AD381" s="9">
        <v>2.2570000008174351</v>
      </c>
      <c r="BK381" s="9"/>
      <c r="BL381" s="9"/>
      <c r="BM381" s="9"/>
      <c r="BN381" s="9">
        <v>2.5720000267028809</v>
      </c>
      <c r="BO381" s="9"/>
      <c r="BP381" s="9">
        <v>2.7870000267028807</v>
      </c>
      <c r="BQ381" s="9">
        <v>2.334500026702881</v>
      </c>
      <c r="BR381" s="9">
        <v>2.2920000267028806</v>
      </c>
      <c r="BS381" s="9">
        <v>2.2170000267028804</v>
      </c>
      <c r="BT381" s="9">
        <v>2.3920000267028807</v>
      </c>
      <c r="BU381" s="9">
        <v>2.4670000267028809</v>
      </c>
      <c r="BV381" s="9">
        <v>2.5270000267028809</v>
      </c>
      <c r="BW381" s="9"/>
      <c r="BY381" s="9"/>
      <c r="BZ381" s="9">
        <v>2.3745000267028811</v>
      </c>
      <c r="CK381" s="9"/>
    </row>
    <row r="382" spans="1:89" x14ac:dyDescent="0.25">
      <c r="A382" s="8">
        <v>35838</v>
      </c>
      <c r="O382" s="9"/>
      <c r="P382" s="9"/>
      <c r="Q382" s="9"/>
      <c r="R382" s="9">
        <v>2.3012856755937849</v>
      </c>
      <c r="S382" s="9"/>
      <c r="T382" s="9">
        <v>2.3662856755937849</v>
      </c>
      <c r="U382" s="9">
        <v>2.0812856755937847</v>
      </c>
      <c r="V382" s="9">
        <v>2.0162856755937848</v>
      </c>
      <c r="W382" s="9">
        <v>1.6512856755937848</v>
      </c>
      <c r="X382" s="9">
        <v>2.1387856755937849</v>
      </c>
      <c r="Y382" s="9">
        <v>2.2662856755937848</v>
      </c>
      <c r="Z382" s="9">
        <v>2.2662856755937848</v>
      </c>
      <c r="AA382" s="9"/>
      <c r="AC382" s="9"/>
      <c r="AD382" s="9">
        <v>2.1912856755937851</v>
      </c>
      <c r="BK382" s="9"/>
      <c r="BL382" s="9"/>
      <c r="BM382" s="9"/>
      <c r="BN382" s="9">
        <v>2.5276000022888185</v>
      </c>
      <c r="BO382" s="9"/>
      <c r="BP382" s="9">
        <v>2.7501000022888187</v>
      </c>
      <c r="BQ382" s="9">
        <v>2.3026000022888184</v>
      </c>
      <c r="BR382" s="9">
        <v>2.2476000022888183</v>
      </c>
      <c r="BS382" s="9">
        <v>2.1776000022888184</v>
      </c>
      <c r="BT382" s="9">
        <v>2.3476000022888184</v>
      </c>
      <c r="BU382" s="9">
        <v>2.4226000022888186</v>
      </c>
      <c r="BV382" s="9">
        <v>2.4776000022888187</v>
      </c>
      <c r="BW382" s="9"/>
      <c r="BY382" s="9"/>
      <c r="BZ382" s="9">
        <v>2.3426000022888185</v>
      </c>
      <c r="CK382" s="9"/>
    </row>
    <row r="383" spans="1:89" x14ac:dyDescent="0.25">
      <c r="A383" s="8">
        <v>35839</v>
      </c>
      <c r="O383" s="9"/>
      <c r="P383" s="9"/>
      <c r="Q383" s="9"/>
      <c r="R383" s="9">
        <v>2.273857150759016</v>
      </c>
      <c r="S383" s="9"/>
      <c r="T383" s="9">
        <v>2.3388571507590159</v>
      </c>
      <c r="U383" s="9">
        <v>2.0688571507590159</v>
      </c>
      <c r="V383" s="9">
        <v>2.0088571507590158</v>
      </c>
      <c r="W383" s="9">
        <v>1.6738571507590161</v>
      </c>
      <c r="X383" s="9">
        <v>2.1163571507590158</v>
      </c>
      <c r="Y383" s="9">
        <v>2.2388571507590158</v>
      </c>
      <c r="Z383" s="9">
        <v>2.2688571507590161</v>
      </c>
      <c r="AA383" s="9"/>
      <c r="AC383" s="9"/>
      <c r="AD383" s="9">
        <v>2.1788571507590158</v>
      </c>
      <c r="BK383" s="9"/>
      <c r="BL383" s="9"/>
      <c r="BM383" s="9"/>
      <c r="BN383" s="9">
        <v>2.5100000381469725</v>
      </c>
      <c r="BO383" s="9"/>
      <c r="BP383" s="9">
        <v>2.7250000381469723</v>
      </c>
      <c r="BQ383" s="9">
        <v>2.2850000381469724</v>
      </c>
      <c r="BR383" s="9">
        <v>2.2375000381469725</v>
      </c>
      <c r="BS383" s="9">
        <v>2.1750000381469725</v>
      </c>
      <c r="BT383" s="9">
        <v>2.3325000381469723</v>
      </c>
      <c r="BU383" s="9">
        <v>2.4050000381469725</v>
      </c>
      <c r="BV383" s="9">
        <v>2.4675000381469725</v>
      </c>
      <c r="BW383" s="9"/>
      <c r="BY383" s="9"/>
      <c r="BZ383" s="9">
        <v>2.3250000381469724</v>
      </c>
      <c r="CK383" s="9"/>
    </row>
    <row r="384" spans="1:89" x14ac:dyDescent="0.25">
      <c r="A384" s="8">
        <v>35843</v>
      </c>
      <c r="O384" s="9"/>
      <c r="P384" s="9"/>
      <c r="Q384" s="9"/>
      <c r="R384" s="9">
        <v>2.3324284894125804</v>
      </c>
      <c r="S384" s="9"/>
      <c r="T384" s="9">
        <v>2.3974284894125804</v>
      </c>
      <c r="U384" s="9">
        <v>2.1274284894125803</v>
      </c>
      <c r="V384" s="9">
        <v>2.0674284894125803</v>
      </c>
      <c r="W384" s="9">
        <v>1.7199284894125804</v>
      </c>
      <c r="X384" s="9">
        <v>2.1749284894125802</v>
      </c>
      <c r="Y384" s="9">
        <v>2.2974284894125803</v>
      </c>
      <c r="Z384" s="9">
        <v>2.3324284894125804</v>
      </c>
      <c r="AA384" s="9"/>
      <c r="AC384" s="9"/>
      <c r="AD384" s="9">
        <v>2.2374284894125802</v>
      </c>
      <c r="BK384" s="9"/>
      <c r="BL384" s="9"/>
      <c r="BM384" s="9"/>
      <c r="BN384" s="9">
        <v>2.5516000270843504</v>
      </c>
      <c r="BO384" s="9"/>
      <c r="BP384" s="9">
        <v>2.7641000270843503</v>
      </c>
      <c r="BQ384" s="9">
        <v>2.3266000270843503</v>
      </c>
      <c r="BR384" s="9">
        <v>2.2816000270843504</v>
      </c>
      <c r="BS384" s="9">
        <v>2.2166000270843504</v>
      </c>
      <c r="BT384" s="9">
        <v>2.3791000270843505</v>
      </c>
      <c r="BU384" s="9">
        <v>2.4491000270843504</v>
      </c>
      <c r="BV384" s="9">
        <v>2.5166000270843503</v>
      </c>
      <c r="BW384" s="9"/>
      <c r="BY384" s="9"/>
      <c r="BZ384" s="9">
        <v>2.3666000270843504</v>
      </c>
      <c r="CK384" s="9"/>
    </row>
    <row r="385" spans="1:89" x14ac:dyDescent="0.25">
      <c r="A385" s="8">
        <v>35844</v>
      </c>
      <c r="O385" s="9"/>
      <c r="P385" s="9"/>
      <c r="Q385" s="9"/>
      <c r="R385" s="9">
        <v>2.3175714356558665</v>
      </c>
      <c r="S385" s="9"/>
      <c r="T385" s="9">
        <v>2.3825714356558665</v>
      </c>
      <c r="U385" s="9">
        <v>2.1150714356558664</v>
      </c>
      <c r="V385" s="9">
        <v>2.0550714356558664</v>
      </c>
      <c r="W385" s="9">
        <v>1.7075714356558664</v>
      </c>
      <c r="X385" s="9">
        <v>2.1600714356558663</v>
      </c>
      <c r="Y385" s="9">
        <v>2.2875714356558667</v>
      </c>
      <c r="Z385" s="9">
        <v>2.3350714356558666</v>
      </c>
      <c r="AA385" s="9"/>
      <c r="AC385" s="9"/>
      <c r="AD385" s="9">
        <v>2.2250714356558667</v>
      </c>
      <c r="BK385" s="9"/>
      <c r="BL385" s="9"/>
      <c r="BM385" s="9"/>
      <c r="BN385" s="9">
        <v>2.5430000305175779</v>
      </c>
      <c r="BO385" s="9"/>
      <c r="BP385" s="9">
        <v>2.7530000305175779</v>
      </c>
      <c r="BQ385" s="9">
        <v>2.3155000305175779</v>
      </c>
      <c r="BR385" s="9">
        <v>2.2780000305175778</v>
      </c>
      <c r="BS385" s="9">
        <v>2.2130000305175779</v>
      </c>
      <c r="BT385" s="9">
        <v>2.3705000305175781</v>
      </c>
      <c r="BU385" s="9">
        <v>2.4430000305175779</v>
      </c>
      <c r="BV385" s="9">
        <v>2.518000030517578</v>
      </c>
      <c r="BW385" s="9"/>
      <c r="BY385" s="9"/>
      <c r="BZ385" s="9">
        <v>2.3555000305175779</v>
      </c>
      <c r="CK385" s="9"/>
    </row>
    <row r="386" spans="1:89" x14ac:dyDescent="0.25">
      <c r="A386" s="8">
        <v>35845</v>
      </c>
      <c r="O386" s="9"/>
      <c r="P386" s="9"/>
      <c r="Q386" s="9"/>
      <c r="R386" s="9">
        <v>2.2968571526663646</v>
      </c>
      <c r="S386" s="9"/>
      <c r="T386" s="9">
        <v>2.3618571526663645</v>
      </c>
      <c r="U386" s="9">
        <v>2.1018571526663647</v>
      </c>
      <c r="V386" s="9">
        <v>2.0443571526663646</v>
      </c>
      <c r="W386" s="9">
        <v>1.7143571526663646</v>
      </c>
      <c r="X386" s="9">
        <v>2.1443571526663647</v>
      </c>
      <c r="Y386" s="9">
        <v>2.2693571526663647</v>
      </c>
      <c r="Z386" s="9">
        <v>2.3168571526663646</v>
      </c>
      <c r="AA386" s="9"/>
      <c r="AC386" s="9"/>
      <c r="AD386" s="9">
        <v>2.2118571526663646</v>
      </c>
      <c r="BK386" s="9"/>
      <c r="BL386" s="9"/>
      <c r="BM386" s="9"/>
      <c r="BN386" s="9">
        <v>2.5210000038146974</v>
      </c>
      <c r="BO386" s="9"/>
      <c r="BP386" s="9">
        <v>2.7310000038146973</v>
      </c>
      <c r="BQ386" s="9">
        <v>2.3060000038146975</v>
      </c>
      <c r="BR386" s="9">
        <v>2.2560000038146972</v>
      </c>
      <c r="BS386" s="9">
        <v>2.1910000038146973</v>
      </c>
      <c r="BT386" s="9">
        <v>2.3510000038146974</v>
      </c>
      <c r="BU386" s="9">
        <v>2.4235000038146972</v>
      </c>
      <c r="BV386" s="9">
        <v>2.4960000038146974</v>
      </c>
      <c r="BW386" s="9"/>
      <c r="BY386" s="9"/>
      <c r="BZ386" s="9">
        <v>2.3460000038146975</v>
      </c>
      <c r="CK386" s="9"/>
    </row>
    <row r="387" spans="1:89" x14ac:dyDescent="0.25">
      <c r="A387" s="8">
        <v>35846</v>
      </c>
      <c r="O387" s="9"/>
      <c r="P387" s="9"/>
      <c r="Q387" s="9"/>
      <c r="R387" s="9">
        <v>2.2847142900739397</v>
      </c>
      <c r="S387" s="9"/>
      <c r="T387" s="9">
        <v>2.3497142900739396</v>
      </c>
      <c r="U387" s="9">
        <v>2.0922142900739398</v>
      </c>
      <c r="V387" s="9">
        <v>2.0372142900739396</v>
      </c>
      <c r="W387" s="9">
        <v>1.7147142900739396</v>
      </c>
      <c r="X387" s="9">
        <v>2.1322142900739398</v>
      </c>
      <c r="Y387" s="9">
        <v>2.2597142900739398</v>
      </c>
      <c r="Z387" s="9">
        <v>2.3172142900739399</v>
      </c>
      <c r="AA387" s="9"/>
      <c r="AC387" s="9"/>
      <c r="AD387" s="9">
        <v>2.2022142900739397</v>
      </c>
      <c r="BK387" s="9"/>
      <c r="BL387" s="9"/>
      <c r="BM387" s="9"/>
      <c r="BN387" s="9">
        <v>2.51419997215271</v>
      </c>
      <c r="BO387" s="9"/>
      <c r="BP387" s="9">
        <v>2.7266999721527099</v>
      </c>
      <c r="BQ387" s="9">
        <v>2.2941999721527098</v>
      </c>
      <c r="BR387" s="9">
        <v>2.2441999721527099</v>
      </c>
      <c r="BS387" s="9">
        <v>2.1941999721527097</v>
      </c>
      <c r="BT387" s="9">
        <v>2.3416999721527101</v>
      </c>
      <c r="BU387" s="9">
        <v>2.4166999721527098</v>
      </c>
      <c r="BV387" s="9">
        <v>2.46919997215271</v>
      </c>
      <c r="BW387" s="9"/>
      <c r="BY387" s="9"/>
      <c r="BZ387" s="9">
        <v>2.3341999721527098</v>
      </c>
      <c r="CK387" s="9"/>
    </row>
    <row r="388" spans="1:89" x14ac:dyDescent="0.25">
      <c r="A388" s="8">
        <v>35849</v>
      </c>
      <c r="O388" s="9"/>
      <c r="P388" s="9"/>
      <c r="Q388" s="9"/>
      <c r="R388" s="9">
        <v>2.3067142963409424</v>
      </c>
      <c r="S388" s="9"/>
      <c r="T388" s="9">
        <v>2.3717142963409423</v>
      </c>
      <c r="U388" s="9">
        <v>2.1117142963409425</v>
      </c>
      <c r="V388" s="9">
        <v>2.0567142963409424</v>
      </c>
      <c r="W388" s="9">
        <v>1.7417142963409424</v>
      </c>
      <c r="X388" s="9">
        <v>2.1542142963409425</v>
      </c>
      <c r="Y388" s="9">
        <v>2.2817142963409425</v>
      </c>
      <c r="Z388" s="9">
        <v>2.3317142963409423</v>
      </c>
      <c r="AA388" s="9"/>
      <c r="AC388" s="9"/>
      <c r="AD388" s="9">
        <v>2.2217142963409424</v>
      </c>
      <c r="BK388" s="9"/>
      <c r="BL388" s="9"/>
      <c r="BM388" s="9"/>
      <c r="BN388" s="9">
        <v>2.5245999813079836</v>
      </c>
      <c r="BO388" s="9"/>
      <c r="BP388" s="9">
        <v>2.7370999813079835</v>
      </c>
      <c r="BQ388" s="9">
        <v>2.3020999813079834</v>
      </c>
      <c r="BR388" s="9">
        <v>2.2570999813079835</v>
      </c>
      <c r="BS388" s="9">
        <v>2.2045999813079833</v>
      </c>
      <c r="BT388" s="9">
        <v>2.3545999813079836</v>
      </c>
      <c r="BU388" s="9">
        <v>2.4295999813079834</v>
      </c>
      <c r="BV388" s="9">
        <v>2.4895999813079834</v>
      </c>
      <c r="BW388" s="9"/>
      <c r="BY388" s="9"/>
      <c r="BZ388" s="9">
        <v>2.3420999813079835</v>
      </c>
      <c r="CK388" s="9"/>
    </row>
    <row r="389" spans="1:89" x14ac:dyDescent="0.25">
      <c r="A389" s="8">
        <v>35850</v>
      </c>
      <c r="O389" s="9"/>
      <c r="P389" s="9"/>
      <c r="Q389" s="9"/>
      <c r="R389" s="9">
        <v>2.35028566632952</v>
      </c>
      <c r="S389" s="9"/>
      <c r="T389" s="9">
        <v>2.41278566632952</v>
      </c>
      <c r="U389" s="9">
        <v>2.1502856663295198</v>
      </c>
      <c r="V389" s="9">
        <v>2.0927856663295201</v>
      </c>
      <c r="W389" s="9">
        <v>1.7677856663295199</v>
      </c>
      <c r="X389" s="9">
        <v>2.1952856663295202</v>
      </c>
      <c r="Y389" s="9">
        <v>2.3252856663295201</v>
      </c>
      <c r="Z389" s="9">
        <v>2.3727856663295199</v>
      </c>
      <c r="AA389" s="9"/>
      <c r="AC389" s="9"/>
      <c r="AD389" s="9">
        <v>2.2602856663295201</v>
      </c>
      <c r="BK389" s="9"/>
      <c r="BL389" s="9"/>
      <c r="BM389" s="9"/>
      <c r="BN389" s="9">
        <v>2.5510000228881835</v>
      </c>
      <c r="BO389" s="9"/>
      <c r="BP389" s="9">
        <v>2.7585000228881835</v>
      </c>
      <c r="BQ389" s="9">
        <v>2.3260000228881834</v>
      </c>
      <c r="BR389" s="9">
        <v>2.2810000228881835</v>
      </c>
      <c r="BS389" s="9">
        <v>2.2310000228881832</v>
      </c>
      <c r="BT389" s="9">
        <v>2.3735000228881837</v>
      </c>
      <c r="BU389" s="9">
        <v>2.4535000228881834</v>
      </c>
      <c r="BV389" s="9">
        <v>2.5160000228881834</v>
      </c>
      <c r="BW389" s="9"/>
      <c r="BY389" s="9"/>
      <c r="BZ389" s="9">
        <v>2.3660000228881835</v>
      </c>
      <c r="CK389" s="9"/>
    </row>
    <row r="390" spans="1:89" x14ac:dyDescent="0.25">
      <c r="A390" s="8">
        <v>35851</v>
      </c>
      <c r="O390" s="9"/>
      <c r="P390" s="9"/>
      <c r="Q390" s="9"/>
      <c r="R390" s="9">
        <v>2.333857093538557</v>
      </c>
      <c r="S390" s="9"/>
      <c r="T390" s="9">
        <v>2.3988570935385569</v>
      </c>
      <c r="U390" s="9">
        <v>2.1388570935385571</v>
      </c>
      <c r="V390" s="9">
        <v>2.083857093538557</v>
      </c>
      <c r="W390" s="9">
        <v>1.778857093538557</v>
      </c>
      <c r="X390" s="9">
        <v>2.1788570935385572</v>
      </c>
      <c r="Y390" s="9">
        <v>2.3088570935385571</v>
      </c>
      <c r="Z390" s="9">
        <v>2.3888570935385571</v>
      </c>
      <c r="AA390" s="9"/>
      <c r="AC390" s="9"/>
      <c r="AD390" s="9">
        <v>2.2388570935385568</v>
      </c>
      <c r="BK390" s="9"/>
      <c r="BL390" s="9"/>
      <c r="BM390" s="9"/>
      <c r="BN390" s="9">
        <v>2.5370000362396241</v>
      </c>
      <c r="BO390" s="9"/>
      <c r="BP390" s="9">
        <v>2.7470000362396241</v>
      </c>
      <c r="BQ390" s="9">
        <v>2.314500036239624</v>
      </c>
      <c r="BR390" s="9">
        <v>2.269500036239624</v>
      </c>
      <c r="BS390" s="9">
        <v>2.2020000362396237</v>
      </c>
      <c r="BT390" s="9">
        <v>2.3620000362396243</v>
      </c>
      <c r="BU390" s="9">
        <v>2.4420000362396239</v>
      </c>
      <c r="BV390" s="9">
        <v>2.519500036239624</v>
      </c>
      <c r="BW390" s="9"/>
      <c r="BY390" s="9"/>
      <c r="BZ390" s="9">
        <v>2.3645000362396242</v>
      </c>
      <c r="CK390" s="9"/>
    </row>
    <row r="391" spans="1:89" x14ac:dyDescent="0.25">
      <c r="A391" s="8">
        <v>35852</v>
      </c>
      <c r="O391" s="9"/>
      <c r="P391" s="9"/>
      <c r="Q391" s="9"/>
      <c r="R391" s="9">
        <v>2.3612857205527171</v>
      </c>
      <c r="S391" s="9"/>
      <c r="T391" s="9">
        <v>2.4262857205527171</v>
      </c>
      <c r="U391" s="9">
        <v>2.1662857205527173</v>
      </c>
      <c r="V391" s="9">
        <v>2.116285720552717</v>
      </c>
      <c r="W391" s="9">
        <v>1.8212857205527171</v>
      </c>
      <c r="X391" s="9">
        <v>2.2087857205527173</v>
      </c>
      <c r="Y391" s="9">
        <v>2.3362857205527172</v>
      </c>
      <c r="Z391" s="9">
        <v>2.4262857205527171</v>
      </c>
      <c r="AA391" s="9"/>
      <c r="AC391" s="9"/>
      <c r="AD391" s="9">
        <v>2.2662857205527169</v>
      </c>
      <c r="BK391" s="9"/>
      <c r="BL391" s="9"/>
      <c r="BM391" s="9"/>
      <c r="BN391" s="9">
        <v>2.550399971008301</v>
      </c>
      <c r="BO391" s="9"/>
      <c r="BP391" s="9">
        <v>2.7603999710083009</v>
      </c>
      <c r="BQ391" s="9">
        <v>2.3278999710083008</v>
      </c>
      <c r="BR391" s="9">
        <v>2.2828999710083009</v>
      </c>
      <c r="BS391" s="9">
        <v>2.2253999710083008</v>
      </c>
      <c r="BT391" s="9">
        <v>2.3753999710083011</v>
      </c>
      <c r="BU391" s="9">
        <v>2.4553999710083008</v>
      </c>
      <c r="BV391" s="9">
        <v>2.5328999710083009</v>
      </c>
      <c r="BW391" s="9"/>
      <c r="BY391" s="9"/>
      <c r="BZ391" s="9">
        <v>2.3778999710083011</v>
      </c>
      <c r="CK391" s="9"/>
    </row>
    <row r="392" spans="1:89" x14ac:dyDescent="0.25">
      <c r="A392" s="8">
        <v>35853</v>
      </c>
      <c r="O392" s="9"/>
      <c r="P392" s="9"/>
      <c r="Q392" s="9"/>
      <c r="R392" s="9">
        <v>2.3447142669132779</v>
      </c>
      <c r="S392" s="9"/>
      <c r="T392" s="9">
        <v>2.4097142669132778</v>
      </c>
      <c r="U392" s="9">
        <v>2.1472142669132781</v>
      </c>
      <c r="V392" s="9">
        <v>2.1022142669132777</v>
      </c>
      <c r="W392" s="9">
        <v>1.8047142669132779</v>
      </c>
      <c r="X392" s="9">
        <v>2.192214266913278</v>
      </c>
      <c r="Y392" s="9">
        <v>2.319714266913278</v>
      </c>
      <c r="Z392" s="9">
        <v>2.424714266913278</v>
      </c>
      <c r="AA392" s="9"/>
      <c r="AC392" s="9"/>
      <c r="AD392" s="9">
        <v>2.2472142669132777</v>
      </c>
      <c r="BK392" s="9"/>
      <c r="BL392" s="9"/>
      <c r="BM392" s="9"/>
      <c r="BN392" s="9">
        <v>2.5459999561309816</v>
      </c>
      <c r="BO392" s="9"/>
      <c r="BP392" s="9">
        <v>2.7584999561309815</v>
      </c>
      <c r="BQ392" s="9">
        <v>2.3234999561309815</v>
      </c>
      <c r="BR392" s="9">
        <v>2.2784999561309816</v>
      </c>
      <c r="BS392" s="9">
        <v>2.2159999561309816</v>
      </c>
      <c r="BT392" s="9">
        <v>2.3709999561309818</v>
      </c>
      <c r="BU392" s="9">
        <v>2.4484999561309815</v>
      </c>
      <c r="BV392" s="9">
        <v>2.5284999561309816</v>
      </c>
      <c r="BW392" s="9"/>
      <c r="BY392" s="9"/>
      <c r="BZ392" s="9">
        <v>2.3734999561309817</v>
      </c>
      <c r="CK392" s="9"/>
    </row>
    <row r="393" spans="1:89" x14ac:dyDescent="0.25">
      <c r="A393" s="8">
        <v>35856</v>
      </c>
      <c r="O393" s="9"/>
      <c r="P393" s="9"/>
      <c r="Q393" s="9"/>
      <c r="R393" s="9">
        <v>2.3072856834956577</v>
      </c>
      <c r="S393" s="9"/>
      <c r="T393" s="9">
        <v>2.3722856834956576</v>
      </c>
      <c r="U393" s="9">
        <v>2.1197856834956577</v>
      </c>
      <c r="V393" s="9">
        <v>2.0772856834956577</v>
      </c>
      <c r="W393" s="9">
        <v>1.7922856834956578</v>
      </c>
      <c r="X393" s="9">
        <v>2.1597856834956577</v>
      </c>
      <c r="Y393" s="9">
        <v>2.2847856834956577</v>
      </c>
      <c r="Z393" s="9">
        <v>2.3897856834956577</v>
      </c>
      <c r="AA393" s="9"/>
      <c r="AC393" s="9"/>
      <c r="AD393" s="9">
        <v>2.2197856834956577</v>
      </c>
      <c r="BK393" s="9"/>
      <c r="BL393" s="9"/>
      <c r="BM393" s="9"/>
      <c r="BN393" s="9">
        <v>2.5210000038146974</v>
      </c>
      <c r="BO393" s="9"/>
      <c r="BP393" s="9">
        <v>2.7335000038146973</v>
      </c>
      <c r="BQ393" s="9">
        <v>2.2985000038146972</v>
      </c>
      <c r="BR393" s="9">
        <v>2.2585000038146972</v>
      </c>
      <c r="BS393" s="9">
        <v>2.2010000038146971</v>
      </c>
      <c r="BT393" s="9">
        <v>2.3510000038146974</v>
      </c>
      <c r="BU393" s="9">
        <v>2.4260000038146972</v>
      </c>
      <c r="BV393" s="9">
        <v>2.5135000038146975</v>
      </c>
      <c r="BW393" s="9"/>
      <c r="BY393" s="9"/>
      <c r="BZ393" s="9">
        <v>2.3485000038146975</v>
      </c>
      <c r="CK393" s="9"/>
    </row>
    <row r="394" spans="1:89" x14ac:dyDescent="0.25">
      <c r="A394" s="8">
        <v>35857</v>
      </c>
      <c r="O394" s="9"/>
      <c r="P394" s="9"/>
      <c r="Q394" s="9"/>
      <c r="R394" s="9">
        <v>2.2992856843130931</v>
      </c>
      <c r="S394" s="9"/>
      <c r="T394" s="9">
        <v>2.3617856843130931</v>
      </c>
      <c r="U394" s="9">
        <v>2.1192856843130929</v>
      </c>
      <c r="V394" s="9">
        <v>2.0717856843130931</v>
      </c>
      <c r="W394" s="9">
        <v>1.7992856843130931</v>
      </c>
      <c r="X394" s="9">
        <v>2.1542856843130931</v>
      </c>
      <c r="Y394" s="9">
        <v>2.2767856843130931</v>
      </c>
      <c r="Z394" s="9">
        <v>2.386785684313093</v>
      </c>
      <c r="AA394" s="9"/>
      <c r="AC394" s="9"/>
      <c r="AD394" s="9">
        <v>2.219285684313093</v>
      </c>
      <c r="BK394" s="9"/>
      <c r="BL394" s="9"/>
      <c r="BM394" s="9"/>
      <c r="BN394" s="9">
        <v>2.51899995803833</v>
      </c>
      <c r="BO394" s="9"/>
      <c r="BP394" s="9">
        <v>2.7339999580383298</v>
      </c>
      <c r="BQ394" s="9">
        <v>2.2989999580383298</v>
      </c>
      <c r="BR394" s="9">
        <v>2.2564999580383298</v>
      </c>
      <c r="BS394" s="9">
        <v>2.2039999580383296</v>
      </c>
      <c r="BT394" s="9">
        <v>2.3489999580383301</v>
      </c>
      <c r="BU394" s="9">
        <v>2.4264999580383302</v>
      </c>
      <c r="BV394" s="9">
        <v>2.5089999580383302</v>
      </c>
      <c r="BW394" s="9"/>
      <c r="BY394" s="9"/>
      <c r="BZ394" s="9">
        <v>2.3489999580383301</v>
      </c>
      <c r="CK394" s="9"/>
    </row>
    <row r="395" spans="1:89" x14ac:dyDescent="0.25">
      <c r="A395" s="8">
        <v>35858</v>
      </c>
      <c r="O395" s="9"/>
      <c r="P395" s="9"/>
      <c r="Q395" s="9"/>
      <c r="R395" s="9">
        <v>2.2357143333980014</v>
      </c>
      <c r="S395" s="9"/>
      <c r="T395" s="9">
        <v>2.2994643333980016</v>
      </c>
      <c r="U395" s="9">
        <v>2.0532143333980013</v>
      </c>
      <c r="V395" s="9">
        <v>2.0132143333980013</v>
      </c>
      <c r="W395" s="9">
        <v>1.7682143333980014</v>
      </c>
      <c r="X395" s="9">
        <v>2.0932143333980013</v>
      </c>
      <c r="Y395" s="9">
        <v>2.2157143333980014</v>
      </c>
      <c r="Z395" s="9">
        <v>2.3282143333980012</v>
      </c>
      <c r="AA395" s="9"/>
      <c r="AC395" s="9"/>
      <c r="AD395" s="9">
        <v>2.1532143333980014</v>
      </c>
      <c r="BK395" s="9"/>
      <c r="BL395" s="9"/>
      <c r="BM395" s="9"/>
      <c r="BN395" s="9">
        <v>2.489799976348877</v>
      </c>
      <c r="BO395" s="9"/>
      <c r="BP395" s="9">
        <v>2.7047999763488768</v>
      </c>
      <c r="BQ395" s="9">
        <v>2.2697999763488768</v>
      </c>
      <c r="BR395" s="9">
        <v>2.2272999763488768</v>
      </c>
      <c r="BS395" s="9">
        <v>2.1797999763488769</v>
      </c>
      <c r="BT395" s="9">
        <v>2.319799976348877</v>
      </c>
      <c r="BU395" s="9">
        <v>2.3985499763488769</v>
      </c>
      <c r="BV395" s="9">
        <v>2.4822999763488771</v>
      </c>
      <c r="BW395" s="9"/>
      <c r="BY395" s="9"/>
      <c r="BZ395" s="9">
        <v>2.319799976348877</v>
      </c>
      <c r="CK395" s="9"/>
    </row>
    <row r="396" spans="1:89" x14ac:dyDescent="0.25">
      <c r="A396" s="8">
        <v>35859</v>
      </c>
      <c r="O396" s="9"/>
      <c r="P396" s="9"/>
      <c r="Q396" s="9"/>
      <c r="R396" s="9">
        <v>2.2247142791748047</v>
      </c>
      <c r="S396" s="9"/>
      <c r="T396" s="9">
        <v>2.2884642791748049</v>
      </c>
      <c r="U396" s="9">
        <v>2.0347142791748047</v>
      </c>
      <c r="V396" s="9">
        <v>1.9922142791748048</v>
      </c>
      <c r="W396" s="9">
        <v>1.7547142791748047</v>
      </c>
      <c r="X396" s="9">
        <v>2.0822142791748046</v>
      </c>
      <c r="Y396" s="9">
        <v>2.2022142791748047</v>
      </c>
      <c r="Z396" s="9">
        <v>2.3022142791748048</v>
      </c>
      <c r="AA396" s="9"/>
      <c r="AC396" s="9"/>
      <c r="AD396" s="9">
        <v>2.1347142791748048</v>
      </c>
      <c r="BK396" s="9"/>
      <c r="BL396" s="9"/>
      <c r="BM396" s="9"/>
      <c r="BN396" s="9">
        <v>2.4809999942779539</v>
      </c>
      <c r="BO396" s="9"/>
      <c r="BP396" s="9">
        <v>2.6934999942779538</v>
      </c>
      <c r="BQ396" s="9">
        <v>2.2609999942779537</v>
      </c>
      <c r="BR396" s="9">
        <v>2.2184999942779537</v>
      </c>
      <c r="BS396" s="9">
        <v>2.1609999942779536</v>
      </c>
      <c r="BT396" s="9">
        <v>2.3097499942779538</v>
      </c>
      <c r="BU396" s="9">
        <v>2.3884999942779541</v>
      </c>
      <c r="BV396" s="9">
        <v>2.4684999942779537</v>
      </c>
      <c r="BW396" s="9"/>
      <c r="BY396" s="9"/>
      <c r="BZ396" s="9">
        <v>2.310999994277954</v>
      </c>
      <c r="CK396" s="9"/>
    </row>
    <row r="397" spans="1:89" x14ac:dyDescent="0.25">
      <c r="A397" s="8">
        <v>35860</v>
      </c>
      <c r="O397" s="9"/>
      <c r="P397" s="9"/>
      <c r="Q397" s="9"/>
      <c r="R397" s="9">
        <v>2.2567142759050642</v>
      </c>
      <c r="S397" s="9"/>
      <c r="T397" s="9">
        <v>2.3217142759050642</v>
      </c>
      <c r="U397" s="9">
        <v>2.0692142759050642</v>
      </c>
      <c r="V397" s="9">
        <v>2.0267142759050643</v>
      </c>
      <c r="W397" s="9">
        <v>1.7942142759050643</v>
      </c>
      <c r="X397" s="9">
        <v>2.1142142759050642</v>
      </c>
      <c r="Y397" s="9">
        <v>2.2342142759050643</v>
      </c>
      <c r="Z397" s="9">
        <v>2.3367142759050643</v>
      </c>
      <c r="AA397" s="9"/>
      <c r="AC397" s="9"/>
      <c r="AD397" s="9">
        <v>2.1692142759050643</v>
      </c>
      <c r="BK397" s="9"/>
      <c r="BL397" s="9"/>
      <c r="BM397" s="9"/>
      <c r="BN397" s="9">
        <v>2.5019999980926513</v>
      </c>
      <c r="BO397" s="9"/>
      <c r="BP397" s="9">
        <v>2.7144999980926512</v>
      </c>
      <c r="BQ397" s="9">
        <v>2.2819999980926511</v>
      </c>
      <c r="BR397" s="9">
        <v>2.2794999980926511</v>
      </c>
      <c r="BS397" s="9">
        <v>2.181999998092651</v>
      </c>
      <c r="BT397" s="9">
        <v>2.3294999980926514</v>
      </c>
      <c r="BU397" s="9">
        <v>2.4094999980926515</v>
      </c>
      <c r="BV397" s="9">
        <v>2.5319999980926511</v>
      </c>
      <c r="BW397" s="9"/>
      <c r="BY397" s="9"/>
      <c r="BZ397" s="9">
        <v>2.3319999980926513</v>
      </c>
      <c r="CK397" s="9"/>
    </row>
    <row r="398" spans="1:89" x14ac:dyDescent="0.25">
      <c r="A398" s="8">
        <v>35863</v>
      </c>
      <c r="O398" s="9"/>
      <c r="P398" s="9"/>
      <c r="Q398" s="9"/>
      <c r="R398" s="9">
        <v>2.2567142759050642</v>
      </c>
      <c r="S398" s="9"/>
      <c r="T398" s="9">
        <v>2.3217142759050642</v>
      </c>
      <c r="U398" s="9">
        <v>2.0717142759050642</v>
      </c>
      <c r="V398" s="9">
        <v>2.0292142759050642</v>
      </c>
      <c r="W398" s="9">
        <v>1.7967142759050643</v>
      </c>
      <c r="X398" s="9">
        <v>2.1167142759050641</v>
      </c>
      <c r="Y398" s="9">
        <v>2.2367142759050642</v>
      </c>
      <c r="Z398" s="9">
        <v>2.3442142759050641</v>
      </c>
      <c r="AA398" s="9"/>
      <c r="AC398" s="9"/>
      <c r="AD398" s="9">
        <v>2.1717142759050643</v>
      </c>
      <c r="BK398" s="9"/>
      <c r="BL398" s="9"/>
      <c r="BM398" s="9"/>
      <c r="BN398" s="9">
        <v>2.5019999980926513</v>
      </c>
      <c r="BO398" s="9"/>
      <c r="BP398" s="9">
        <v>2.7144999980926512</v>
      </c>
      <c r="BQ398" s="9">
        <v>2.2819999980926511</v>
      </c>
      <c r="BR398" s="9">
        <v>2.2369999980926512</v>
      </c>
      <c r="BS398" s="9">
        <v>2.1844999980926509</v>
      </c>
      <c r="BT398" s="9">
        <v>2.3319999980926513</v>
      </c>
      <c r="BU398" s="9">
        <v>2.4069999980926511</v>
      </c>
      <c r="BV398" s="9">
        <v>2.4944999980926514</v>
      </c>
      <c r="BW398" s="9"/>
      <c r="BY398" s="9"/>
      <c r="BZ398" s="9">
        <v>2.3319999980926513</v>
      </c>
      <c r="CK398" s="9"/>
    </row>
    <row r="399" spans="1:89" x14ac:dyDescent="0.25">
      <c r="A399" s="8">
        <v>35864</v>
      </c>
      <c r="O399" s="9"/>
      <c r="P399" s="9"/>
      <c r="Q399" s="9"/>
      <c r="R399" s="9">
        <v>2.2492856979370117</v>
      </c>
      <c r="S399" s="9"/>
      <c r="T399" s="9">
        <v>2.3142856979370117</v>
      </c>
      <c r="U399" s="9">
        <v>2.0667856979370116</v>
      </c>
      <c r="V399" s="9">
        <v>2.0242856979370116</v>
      </c>
      <c r="W399" s="9">
        <v>1.7917856979370117</v>
      </c>
      <c r="X399" s="9">
        <v>2.1092856979370116</v>
      </c>
      <c r="Y399" s="9">
        <v>2.2292856979370117</v>
      </c>
      <c r="Z399" s="9">
        <v>2.3342856979370117</v>
      </c>
      <c r="AA399" s="9"/>
      <c r="AC399" s="9"/>
      <c r="AD399" s="9">
        <v>2.1667856979370117</v>
      </c>
      <c r="BK399" s="9"/>
      <c r="BL399" s="9"/>
      <c r="BM399" s="9"/>
      <c r="BN399" s="9">
        <v>2.5</v>
      </c>
      <c r="BO399" s="9"/>
      <c r="BP399" s="9">
        <v>2.7149999999999999</v>
      </c>
      <c r="BQ399" s="9">
        <v>2.2799999999999998</v>
      </c>
      <c r="BR399" s="9">
        <v>2.2349999999999999</v>
      </c>
      <c r="BS399" s="9">
        <v>2.1850000000000001</v>
      </c>
      <c r="BT399" s="9">
        <v>2.33</v>
      </c>
      <c r="BU399" s="9">
        <v>2.4049999999999998</v>
      </c>
      <c r="BV399" s="9">
        <v>2.4950000000000001</v>
      </c>
      <c r="BW399" s="9"/>
      <c r="BY399" s="9"/>
      <c r="BZ399" s="9">
        <v>2.33</v>
      </c>
      <c r="CK399" s="9"/>
    </row>
    <row r="400" spans="1:89" x14ac:dyDescent="0.25">
      <c r="A400" s="8">
        <v>35865</v>
      </c>
      <c r="O400" s="9"/>
      <c r="P400" s="9"/>
      <c r="Q400" s="9"/>
      <c r="R400" s="9">
        <v>2.2195714201245988</v>
      </c>
      <c r="S400" s="9"/>
      <c r="T400" s="9">
        <v>2.2845714201245988</v>
      </c>
      <c r="U400" s="9">
        <v>2.0370714201245987</v>
      </c>
      <c r="V400" s="9">
        <v>1.9945714201245988</v>
      </c>
      <c r="W400" s="9">
        <v>1.7595714201245989</v>
      </c>
      <c r="X400" s="9">
        <v>2.0795714201245987</v>
      </c>
      <c r="Y400" s="9">
        <v>2.1970714201245989</v>
      </c>
      <c r="Z400" s="9">
        <v>2.3045714201245988</v>
      </c>
      <c r="AA400" s="9"/>
      <c r="AC400" s="9"/>
      <c r="AD400" s="9">
        <v>2.1370714201245988</v>
      </c>
      <c r="BK400" s="9"/>
      <c r="BL400" s="9"/>
      <c r="BM400" s="9"/>
      <c r="BN400" s="9">
        <v>2.4789999961853026</v>
      </c>
      <c r="BO400" s="9"/>
      <c r="BP400" s="9">
        <v>2.6939999961853025</v>
      </c>
      <c r="BQ400" s="9">
        <v>2.2589999961853025</v>
      </c>
      <c r="BR400" s="9">
        <v>2.2139999961853025</v>
      </c>
      <c r="BS400" s="9">
        <v>2.1614999961853023</v>
      </c>
      <c r="BT400" s="9">
        <v>2.3089999961853027</v>
      </c>
      <c r="BU400" s="9">
        <v>2.3839999961853025</v>
      </c>
      <c r="BV400" s="9">
        <v>2.4739999961853028</v>
      </c>
      <c r="BW400" s="9"/>
      <c r="BY400" s="9"/>
      <c r="BZ400" s="9">
        <v>2.3089999961853027</v>
      </c>
      <c r="CK400" s="9"/>
    </row>
    <row r="401" spans="1:93" x14ac:dyDescent="0.25">
      <c r="A401" s="8">
        <v>35866</v>
      </c>
      <c r="O401" s="9"/>
      <c r="P401" s="9"/>
      <c r="Q401" s="9"/>
      <c r="R401" s="9">
        <v>2.2185714585440501</v>
      </c>
      <c r="S401" s="9"/>
      <c r="T401" s="9">
        <v>2.28607145854405</v>
      </c>
      <c r="U401" s="9">
        <v>2.03857145854405</v>
      </c>
      <c r="V401" s="9">
        <v>2.0010714585440503</v>
      </c>
      <c r="W401" s="9">
        <v>1.7685714585440502</v>
      </c>
      <c r="X401" s="9">
        <v>2.07857145854405</v>
      </c>
      <c r="Y401" s="9">
        <v>2.1985714585440501</v>
      </c>
      <c r="Z401" s="9">
        <v>2.3160714585440503</v>
      </c>
      <c r="AA401" s="9"/>
      <c r="AC401" s="9"/>
      <c r="AD401" s="9">
        <v>2.1385714585440501</v>
      </c>
      <c r="BK401" s="9"/>
      <c r="BL401" s="9"/>
      <c r="BM401" s="9"/>
      <c r="BN401" s="9">
        <v>2.4699999809265138</v>
      </c>
      <c r="BO401" s="9"/>
      <c r="BP401" s="9">
        <v>2.6849999809265137</v>
      </c>
      <c r="BQ401" s="9">
        <v>2.2499999809265137</v>
      </c>
      <c r="BR401" s="9">
        <v>2.2049999809265137</v>
      </c>
      <c r="BS401" s="9">
        <v>2.1499999809265136</v>
      </c>
      <c r="BT401" s="9">
        <v>2.2999999809265139</v>
      </c>
      <c r="BU401" s="9">
        <v>2.377499980926514</v>
      </c>
      <c r="BV401" s="9">
        <v>2.464999980926514</v>
      </c>
      <c r="BW401" s="9"/>
      <c r="BY401" s="9"/>
      <c r="BZ401" s="9">
        <v>2.2999999809265139</v>
      </c>
      <c r="CK401" s="9"/>
    </row>
    <row r="402" spans="1:93" x14ac:dyDescent="0.25">
      <c r="A402" s="8">
        <v>35867</v>
      </c>
      <c r="O402" s="9"/>
      <c r="P402" s="9"/>
      <c r="Q402" s="9"/>
      <c r="R402" s="9">
        <v>2.2250000408717563</v>
      </c>
      <c r="S402" s="9"/>
      <c r="T402" s="9">
        <v>2.2925000408717562</v>
      </c>
      <c r="U402" s="9">
        <v>2.0475000408717561</v>
      </c>
      <c r="V402" s="9">
        <v>2.0025000408717561</v>
      </c>
      <c r="W402" s="9">
        <v>1.7850000408717563</v>
      </c>
      <c r="X402" s="9">
        <v>2.0875000408717561</v>
      </c>
      <c r="Y402" s="9">
        <v>2.2075000408717562</v>
      </c>
      <c r="Z402" s="9">
        <v>2.3175000408717561</v>
      </c>
      <c r="AA402" s="9"/>
      <c r="AC402" s="9"/>
      <c r="AD402" s="9">
        <v>2.1475000408717562</v>
      </c>
      <c r="BK402" s="9"/>
      <c r="BL402" s="9"/>
      <c r="BM402" s="9"/>
      <c r="BN402" s="9">
        <v>2.4799999713897707</v>
      </c>
      <c r="BO402" s="9"/>
      <c r="BP402" s="9">
        <v>2.7024999713897708</v>
      </c>
      <c r="BQ402" s="9">
        <v>2.2599999713897705</v>
      </c>
      <c r="BR402" s="9">
        <v>2.2174999713897705</v>
      </c>
      <c r="BS402" s="9">
        <v>2.1599999713897704</v>
      </c>
      <c r="BT402" s="9">
        <v>2.3099999713897708</v>
      </c>
      <c r="BU402" s="9">
        <v>2.3899999713897708</v>
      </c>
      <c r="BV402" s="9">
        <v>2.4774999713897707</v>
      </c>
      <c r="BW402" s="9"/>
      <c r="BY402" s="9"/>
      <c r="BZ402" s="9">
        <v>2.3099999713897708</v>
      </c>
      <c r="CK402" s="9"/>
    </row>
    <row r="403" spans="1:93" x14ac:dyDescent="0.25">
      <c r="A403" s="8">
        <v>35870</v>
      </c>
      <c r="O403" s="9"/>
      <c r="P403" s="9"/>
      <c r="Q403" s="9"/>
      <c r="R403" s="9">
        <v>2.2277143001556396</v>
      </c>
      <c r="S403" s="9"/>
      <c r="T403" s="9">
        <v>2.2952143001556395</v>
      </c>
      <c r="U403" s="9">
        <v>2.0439643001556398</v>
      </c>
      <c r="V403" s="9">
        <v>2.0027143001556396</v>
      </c>
      <c r="W403" s="9">
        <v>1.7702143001556396</v>
      </c>
      <c r="X403" s="9">
        <v>2.0877143001556395</v>
      </c>
      <c r="Y403" s="9">
        <v>2.2087143001556395</v>
      </c>
      <c r="Z403" s="9" t="e">
        <f>Z402+(#REF!-#REF!)</f>
        <v>#REF!</v>
      </c>
      <c r="AA403" s="9"/>
      <c r="AC403" s="9"/>
      <c r="AD403" s="9">
        <v>2.1439643001556394</v>
      </c>
      <c r="BK403" s="9"/>
      <c r="BL403" s="9"/>
      <c r="BM403" s="9"/>
      <c r="BN403" s="9">
        <v>2.474999952316284</v>
      </c>
      <c r="BO403" s="9"/>
      <c r="BP403" s="9">
        <v>2.6974999523162841</v>
      </c>
      <c r="BQ403" s="9">
        <v>2.2574999523162842</v>
      </c>
      <c r="BR403" s="9">
        <v>2.2124999523162838</v>
      </c>
      <c r="BS403" s="9">
        <v>2.1524999523162838</v>
      </c>
      <c r="BT403" s="9">
        <v>2.3024999523162841</v>
      </c>
      <c r="BU403" s="9">
        <v>2.3824999523162842</v>
      </c>
      <c r="BV403" s="9" t="e">
        <f>BV402+(#REF!-#REF!)</f>
        <v>#REF!</v>
      </c>
      <c r="BW403" s="9"/>
      <c r="BY403" s="9"/>
      <c r="BZ403" s="9">
        <v>2.307499952316284</v>
      </c>
    </row>
    <row r="404" spans="1:93" x14ac:dyDescent="0.25">
      <c r="A404" s="10">
        <v>35871</v>
      </c>
      <c r="O404" s="9"/>
      <c r="P404" s="9"/>
      <c r="Q404" s="9"/>
      <c r="R404" s="9">
        <v>2.2907142979758128</v>
      </c>
      <c r="S404" s="9"/>
      <c r="T404" s="9">
        <v>2.356964297975813</v>
      </c>
      <c r="U404" s="9">
        <v>2.095714297975813</v>
      </c>
      <c r="V404" s="9">
        <v>2.053214297975813</v>
      </c>
      <c r="W404" s="9">
        <v>1.7907142979758128</v>
      </c>
      <c r="X404" s="9">
        <v>2.1444642979758131</v>
      </c>
      <c r="Y404" s="9">
        <v>2.2682142979758129</v>
      </c>
      <c r="Z404" s="9" t="e">
        <f>Z403+(#REF!-#REF!)</f>
        <v>#REF!</v>
      </c>
      <c r="AA404" s="9"/>
      <c r="AC404" s="9"/>
      <c r="AD404" s="9">
        <v>2.1957142979758126</v>
      </c>
      <c r="BK404" s="9"/>
      <c r="BL404" s="9"/>
      <c r="BM404" s="9"/>
      <c r="BN404" s="9">
        <v>2.5121999740600587</v>
      </c>
      <c r="BO404" s="9"/>
      <c r="BP404" s="9">
        <v>2.7359499740600586</v>
      </c>
      <c r="BQ404" s="9">
        <v>2.2946999740600589</v>
      </c>
      <c r="BR404" s="9">
        <v>2.2471999740600586</v>
      </c>
      <c r="BS404" s="9">
        <v>2.1846999740600586</v>
      </c>
      <c r="BT404" s="9">
        <v>2.3384499740600586</v>
      </c>
      <c r="BU404" s="9">
        <v>2.4171999740600585</v>
      </c>
      <c r="BV404" s="9" t="e">
        <f>BV403+(#REF!-#REF!)</f>
        <v>#REF!</v>
      </c>
      <c r="BW404" s="9"/>
      <c r="BY404" s="9"/>
      <c r="BZ404" s="9">
        <v>2.3446999740600587</v>
      </c>
    </row>
    <row r="405" spans="1:93" x14ac:dyDescent="0.25">
      <c r="A405" s="10">
        <v>35872</v>
      </c>
      <c r="O405" s="9"/>
      <c r="P405" s="9"/>
      <c r="Q405" s="9"/>
      <c r="R405" s="9">
        <v>2.3382856845855713</v>
      </c>
      <c r="S405" s="9"/>
      <c r="T405" s="9">
        <v>2.4057856845855712</v>
      </c>
      <c r="U405" s="9">
        <v>2.1432856845855714</v>
      </c>
      <c r="V405" s="9">
        <v>2.0932856845855712</v>
      </c>
      <c r="W405" s="9">
        <v>1.8382856845855713</v>
      </c>
      <c r="X405" s="9">
        <v>2.1907856845855713</v>
      </c>
      <c r="Y405" s="9">
        <v>2.3145356845855711</v>
      </c>
      <c r="Z405" s="9">
        <v>2.3982856845855713</v>
      </c>
      <c r="AA405" s="9"/>
      <c r="AC405" s="9"/>
      <c r="AD405" s="9">
        <v>2.2432856845855711</v>
      </c>
      <c r="AE405" s="9"/>
      <c r="AF405" s="9"/>
      <c r="AG405" s="9"/>
      <c r="BK405" s="9"/>
      <c r="BL405" s="9"/>
      <c r="BM405" s="9"/>
      <c r="BN405" s="9">
        <v>2.5350000381469728</v>
      </c>
      <c r="BO405" s="9"/>
      <c r="BP405" s="9">
        <v>2.7600000381469729</v>
      </c>
      <c r="BQ405" s="9">
        <v>2.3100000381469727</v>
      </c>
      <c r="BR405" s="9">
        <v>2.2700000381469727</v>
      </c>
      <c r="BS405" s="9">
        <v>2.2050000381469728</v>
      </c>
      <c r="BT405" s="9">
        <v>2.360000038146973</v>
      </c>
      <c r="BU405" s="9">
        <v>2.4375000381469727</v>
      </c>
      <c r="BV405" s="9">
        <v>2.527500038146973</v>
      </c>
      <c r="BW405" s="9"/>
      <c r="BY405" s="9"/>
      <c r="BZ405" s="9">
        <v>2.360000038146973</v>
      </c>
      <c r="CC405" s="9">
        <v>2.240285737173898</v>
      </c>
      <c r="CD405" s="9"/>
      <c r="CE405" s="9">
        <v>2.2977857371738981</v>
      </c>
      <c r="CF405" s="9">
        <v>2.0152857371738979</v>
      </c>
      <c r="CG405" s="9">
        <v>1.9752857371738979</v>
      </c>
      <c r="CH405" s="9">
        <v>1.7352857371738979</v>
      </c>
      <c r="CI405" s="9">
        <v>2.0677857371738981</v>
      </c>
      <c r="CJ405" s="9">
        <v>2.2102857371738982</v>
      </c>
      <c r="CK405" s="9">
        <v>2.2752857371738981</v>
      </c>
      <c r="CL405" s="9"/>
      <c r="CN405" s="9"/>
      <c r="CO405" s="9">
        <v>2.0652857371738982</v>
      </c>
    </row>
    <row r="406" spans="1:93" x14ac:dyDescent="0.25">
      <c r="A406" s="8">
        <v>35873</v>
      </c>
      <c r="O406" s="9"/>
      <c r="P406" s="9"/>
      <c r="Q406" s="9"/>
      <c r="R406" s="9">
        <v>2.3855714116777693</v>
      </c>
      <c r="S406" s="9"/>
      <c r="T406" s="9">
        <v>2.4530714116777692</v>
      </c>
      <c r="U406" s="9">
        <v>2.1893214116777693</v>
      </c>
      <c r="V406" s="9">
        <v>2.1393214116777695</v>
      </c>
      <c r="W406" s="9">
        <v>1.8680714116777695</v>
      </c>
      <c r="X406" s="9">
        <v>2.2355714116777694</v>
      </c>
      <c r="Y406" s="9">
        <v>2.3605714116777694</v>
      </c>
      <c r="Z406" s="9">
        <v>2.4368214116777693</v>
      </c>
      <c r="AA406" s="9"/>
      <c r="AC406" s="9"/>
      <c r="AD406" s="9">
        <v>2.2893214116777694</v>
      </c>
      <c r="AE406" s="9"/>
      <c r="AF406" s="9"/>
      <c r="AG406" s="9"/>
      <c r="BK406" s="9"/>
      <c r="BL406" s="9"/>
      <c r="BM406" s="9"/>
      <c r="BN406" s="9">
        <v>2.5700000286102296</v>
      </c>
      <c r="BO406" s="9"/>
      <c r="BP406" s="9">
        <v>2.7925000286102297</v>
      </c>
      <c r="BQ406" s="9">
        <v>2.3450000286102295</v>
      </c>
      <c r="BR406" s="9">
        <v>2.3000000286102296</v>
      </c>
      <c r="BS406" s="9">
        <v>2.2400000286102295</v>
      </c>
      <c r="BT406" s="9">
        <v>2.3925000286102298</v>
      </c>
      <c r="BU406" s="9">
        <v>2.4712500286102297</v>
      </c>
      <c r="BV406" s="9">
        <v>2.5550000286102295</v>
      </c>
      <c r="BW406" s="9"/>
      <c r="BY406" s="9"/>
      <c r="BZ406" s="9">
        <v>2.3950000286102298</v>
      </c>
      <c r="CC406" s="9">
        <v>2.2624285902295793</v>
      </c>
      <c r="CD406" s="9"/>
      <c r="CE406" s="9">
        <v>2.3186785902295792</v>
      </c>
      <c r="CF406" s="9">
        <v>2.0374285902295792</v>
      </c>
      <c r="CG406" s="9">
        <v>2.0024285902295791</v>
      </c>
      <c r="CH406" s="9">
        <v>1.7574285902295792</v>
      </c>
      <c r="CI406" s="9">
        <v>2.0924285902295794</v>
      </c>
      <c r="CJ406" s="9">
        <v>2.2324285902295795</v>
      </c>
      <c r="CK406" s="9">
        <v>2.3024285902295794</v>
      </c>
      <c r="CL406" s="9"/>
      <c r="CN406" s="9"/>
      <c r="CO406" s="9">
        <v>2.0874285902295795</v>
      </c>
    </row>
    <row r="407" spans="1:93" x14ac:dyDescent="0.25">
      <c r="A407" s="8">
        <v>35874</v>
      </c>
      <c r="O407" s="9"/>
      <c r="P407" s="9"/>
      <c r="Q407" s="9"/>
      <c r="R407" s="9">
        <v>2.4052857330867221</v>
      </c>
      <c r="S407" s="9"/>
      <c r="T407" s="9">
        <v>2.4702857330867221</v>
      </c>
      <c r="U407" s="9">
        <v>2.1977857330867221</v>
      </c>
      <c r="V407" s="9">
        <v>2.1502857330867222</v>
      </c>
      <c r="W407" s="9">
        <v>1.8702857330867222</v>
      </c>
      <c r="X407" s="9">
        <v>2.2552857330867222</v>
      </c>
      <c r="Y407" s="9">
        <v>2.3802857330867222</v>
      </c>
      <c r="Z407" s="9">
        <v>2.450285733086722</v>
      </c>
      <c r="AA407" s="9"/>
      <c r="AC407" s="9"/>
      <c r="AD407" s="9">
        <v>2.2977857330867222</v>
      </c>
      <c r="AE407" s="9"/>
      <c r="AF407" s="9"/>
      <c r="AG407" s="9"/>
      <c r="BK407" s="9"/>
      <c r="BL407" s="9"/>
      <c r="BM407" s="9"/>
      <c r="BN407" s="9">
        <v>2.5909999370574952</v>
      </c>
      <c r="BO407" s="9"/>
      <c r="BP407" s="9">
        <v>2.8134999370574953</v>
      </c>
      <c r="BQ407" s="9">
        <v>2.3659999370574951</v>
      </c>
      <c r="BR407" s="9">
        <v>2.3209999370574952</v>
      </c>
      <c r="BS407" s="9">
        <v>2.2334999370574948</v>
      </c>
      <c r="BT407" s="9">
        <v>2.410999937057495</v>
      </c>
      <c r="BU407" s="9">
        <v>2.4934999370574951</v>
      </c>
      <c r="BV407" s="9">
        <v>2.5734999370574951</v>
      </c>
      <c r="BW407" s="9"/>
      <c r="BY407" s="9"/>
      <c r="BZ407" s="9">
        <v>2.4159999370574954</v>
      </c>
      <c r="CC407" s="9">
        <v>2.2807142734527588</v>
      </c>
      <c r="CD407" s="9"/>
      <c r="CE407" s="9">
        <v>2.3357142734527589</v>
      </c>
      <c r="CF407" s="9">
        <v>2.0557142734527587</v>
      </c>
      <c r="CG407" s="9">
        <v>2.020714273452759</v>
      </c>
      <c r="CH407" s="9">
        <v>1.7657142734527589</v>
      </c>
      <c r="CI407" s="9">
        <v>2.105714273452759</v>
      </c>
      <c r="CJ407" s="9">
        <v>2.2482142734527586</v>
      </c>
      <c r="CK407" s="9">
        <v>2.3107142734527586</v>
      </c>
      <c r="CL407" s="9"/>
      <c r="CN407" s="9"/>
      <c r="CO407" s="9">
        <v>2.105714273452759</v>
      </c>
    </row>
    <row r="408" spans="1:93" x14ac:dyDescent="0.25">
      <c r="A408" s="8">
        <v>35877</v>
      </c>
      <c r="O408" s="9"/>
      <c r="P408" s="9"/>
      <c r="Q408" s="9"/>
      <c r="R408" s="9">
        <v>2.3921428748539517</v>
      </c>
      <c r="S408" s="9"/>
      <c r="T408" s="9">
        <v>2.4571428748539517</v>
      </c>
      <c r="U408" s="9">
        <v>2.1921428748539515</v>
      </c>
      <c r="V408" s="9">
        <v>2.1346428748539519</v>
      </c>
      <c r="W408" s="9">
        <v>1.8721428748539517</v>
      </c>
      <c r="X408" s="9">
        <v>2.2446428748539518</v>
      </c>
      <c r="Y408" s="9">
        <v>2.3696428748539518</v>
      </c>
      <c r="Z408" s="9">
        <v>2.4346428748539517</v>
      </c>
      <c r="AA408" s="9"/>
      <c r="AC408" s="9"/>
      <c r="AD408" s="9">
        <v>2.2921428748539516</v>
      </c>
      <c r="AE408" s="9"/>
      <c r="AF408" s="9"/>
      <c r="AG408" s="9"/>
      <c r="BK408" s="9"/>
      <c r="BL408" s="9"/>
      <c r="BM408" s="9"/>
      <c r="BN408" s="9">
        <v>2.5805999279022216</v>
      </c>
      <c r="BO408" s="9"/>
      <c r="BP408" s="9">
        <v>2.8105999279022216</v>
      </c>
      <c r="BQ408" s="9">
        <v>2.3505999279022216</v>
      </c>
      <c r="BR408" s="9">
        <v>2.3105999279022216</v>
      </c>
      <c r="BS408" s="9">
        <v>2.2405999279022213</v>
      </c>
      <c r="BT408" s="9">
        <v>2.4055999279022218</v>
      </c>
      <c r="BU408" s="9">
        <v>2.4855999279022214</v>
      </c>
      <c r="BV408" s="9">
        <v>2.5630999279022215</v>
      </c>
      <c r="BW408" s="9"/>
      <c r="BY408" s="9"/>
      <c r="BZ408" s="9">
        <v>2.4005999279022214</v>
      </c>
      <c r="CC408" s="9">
        <v>2.2698571341378346</v>
      </c>
      <c r="CD408" s="9"/>
      <c r="CE408" s="9">
        <v>2.3248571341378348</v>
      </c>
      <c r="CF408" s="9">
        <v>2.0448571341378345</v>
      </c>
      <c r="CG408" s="9">
        <v>2.0098571341378344</v>
      </c>
      <c r="CH408" s="9">
        <v>1.7548571341378347</v>
      </c>
      <c r="CI408" s="9">
        <v>2.0948571341378348</v>
      </c>
      <c r="CJ408" s="9">
        <v>2.2323571341378345</v>
      </c>
      <c r="CK408" s="9">
        <v>2.2998571341378344</v>
      </c>
      <c r="CL408" s="9"/>
      <c r="CN408" s="9"/>
      <c r="CO408" s="9">
        <v>2.0948571341378348</v>
      </c>
    </row>
    <row r="409" spans="1:93" x14ac:dyDescent="0.25">
      <c r="A409" s="8">
        <v>35878</v>
      </c>
      <c r="O409" s="9"/>
      <c r="P409" s="9"/>
      <c r="Q409" s="9"/>
      <c r="R409" s="9">
        <v>2.4304285390036449</v>
      </c>
      <c r="S409" s="9"/>
      <c r="T409" s="9">
        <v>2.4979285390036448</v>
      </c>
      <c r="U409" s="9">
        <v>2.2179285390036449</v>
      </c>
      <c r="V409" s="9">
        <v>2.1654285390036447</v>
      </c>
      <c r="W409" s="9">
        <v>1.8854285390036447</v>
      </c>
      <c r="X409" s="9">
        <v>2.2754285390036451</v>
      </c>
      <c r="Y409" s="9">
        <v>2.4054285390036449</v>
      </c>
      <c r="Z409" s="9">
        <v>2.4604285390036447</v>
      </c>
      <c r="AA409" s="9"/>
      <c r="AC409" s="9"/>
      <c r="AD409" s="9">
        <v>2.317928539003645</v>
      </c>
      <c r="AE409" s="9"/>
      <c r="AF409" s="9"/>
      <c r="AG409" s="9"/>
      <c r="BK409" s="9"/>
      <c r="BL409" s="9"/>
      <c r="BM409" s="9"/>
      <c r="BN409" s="9">
        <v>2.6105999946594238</v>
      </c>
      <c r="BO409" s="9"/>
      <c r="BP409" s="9">
        <v>2.8480999946594237</v>
      </c>
      <c r="BQ409" s="9">
        <v>2.3805999946594238</v>
      </c>
      <c r="BR409" s="9">
        <v>2.3305999946594236</v>
      </c>
      <c r="BS409" s="9">
        <v>2.2405999946594237</v>
      </c>
      <c r="BT409" s="9">
        <v>2.4330999946594236</v>
      </c>
      <c r="BU409" s="9">
        <v>2.5130999946594237</v>
      </c>
      <c r="BV409" s="9">
        <v>2.583099994659424</v>
      </c>
      <c r="BW409" s="9"/>
      <c r="BY409" s="9"/>
      <c r="BZ409" s="9">
        <v>2.4305999946594237</v>
      </c>
      <c r="CC409" s="9">
        <v>2.2819999967302596</v>
      </c>
      <c r="CD409" s="9"/>
      <c r="CE409" s="9">
        <v>2.3244999967302595</v>
      </c>
      <c r="CF409" s="9">
        <v>2.0569999967302595</v>
      </c>
      <c r="CG409" s="9">
        <v>2.0119999967302595</v>
      </c>
      <c r="CH409" s="9">
        <v>1.7669999967302596</v>
      </c>
      <c r="CI409" s="9">
        <v>2.1044999967302598</v>
      </c>
      <c r="CJ409" s="9">
        <v>2.2519999967302597</v>
      </c>
      <c r="CK409" s="9">
        <v>2.3019999967302596</v>
      </c>
      <c r="CL409" s="9"/>
      <c r="CN409" s="9"/>
      <c r="CO409" s="9">
        <v>2.1069999967302597</v>
      </c>
    </row>
    <row r="410" spans="1:93" x14ac:dyDescent="0.25">
      <c r="A410" s="8">
        <v>35879</v>
      </c>
      <c r="O410" s="9"/>
      <c r="P410" s="9"/>
      <c r="Q410" s="9"/>
      <c r="R410" s="9">
        <v>2.4120000089917863</v>
      </c>
      <c r="S410" s="9"/>
      <c r="T410" s="9">
        <v>2.4795000089917862</v>
      </c>
      <c r="U410" s="9">
        <v>2.2095000089917862</v>
      </c>
      <c r="V410" s="9">
        <v>2.1545000089917865</v>
      </c>
      <c r="W410" s="9">
        <v>1.8870000089917862</v>
      </c>
      <c r="X410" s="9">
        <v>2.2645000089917864</v>
      </c>
      <c r="Y410" s="9">
        <v>2.3895000089917864</v>
      </c>
      <c r="Z410" s="9">
        <v>2.4495000089917864</v>
      </c>
      <c r="AA410" s="9"/>
      <c r="AC410" s="9"/>
      <c r="AD410" s="9">
        <v>2.3095000089917863</v>
      </c>
      <c r="AE410" s="9"/>
      <c r="AF410" s="9"/>
      <c r="AG410" s="9"/>
      <c r="BK410" s="9"/>
      <c r="BL410" s="9"/>
      <c r="BM410" s="9"/>
      <c r="BN410" s="9">
        <v>2.603000020980835</v>
      </c>
      <c r="BO410" s="9"/>
      <c r="BP410" s="9">
        <v>2.8380000209808349</v>
      </c>
      <c r="BQ410" s="9">
        <v>2.3705000209808351</v>
      </c>
      <c r="BR410" s="9">
        <v>2.3255000209808352</v>
      </c>
      <c r="BS410" s="9">
        <v>2.2380000209808348</v>
      </c>
      <c r="BT410" s="9">
        <v>2.4255000209808353</v>
      </c>
      <c r="BU410" s="9">
        <v>2.5055000209808349</v>
      </c>
      <c r="BV410" s="9">
        <v>2.5780000209808351</v>
      </c>
      <c r="BW410" s="9"/>
      <c r="BY410" s="9"/>
      <c r="BZ410" s="9">
        <v>2.4205000209808349</v>
      </c>
      <c r="CC410" s="9">
        <v>2.2770000185285295</v>
      </c>
      <c r="CD410" s="9"/>
      <c r="CE410" s="9">
        <v>2.3395000185285295</v>
      </c>
      <c r="CF410" s="9">
        <v>2.0520000185285294</v>
      </c>
      <c r="CG410" s="9">
        <v>2.0070000185285295</v>
      </c>
      <c r="CH410" s="9">
        <v>1.7620000185285296</v>
      </c>
      <c r="CI410" s="9">
        <v>2.0995000185285297</v>
      </c>
      <c r="CJ410" s="9">
        <v>2.2445000185285293</v>
      </c>
      <c r="CK410" s="9">
        <v>2.2970000185285295</v>
      </c>
      <c r="CL410" s="9"/>
      <c r="CN410" s="9"/>
      <c r="CO410" s="9">
        <v>2.1020000185285297</v>
      </c>
    </row>
    <row r="411" spans="1:93" x14ac:dyDescent="0.25">
      <c r="A411" s="8">
        <v>35880</v>
      </c>
      <c r="O411" s="9"/>
      <c r="P411" s="9"/>
      <c r="Q411" s="9"/>
      <c r="R411" s="9">
        <v>2.3888571602957591</v>
      </c>
      <c r="S411" s="9"/>
      <c r="T411" s="9">
        <v>2.4538571602957591</v>
      </c>
      <c r="U411" s="9">
        <v>2.1913571602957589</v>
      </c>
      <c r="V411" s="9">
        <v>2.1388571602957591</v>
      </c>
      <c r="W411" s="9">
        <v>1.8663571602957592</v>
      </c>
      <c r="X411" s="9">
        <v>2.2413571602957592</v>
      </c>
      <c r="Y411" s="9">
        <v>2.3663571602957592</v>
      </c>
      <c r="Z411" s="9">
        <v>2.433857160295759</v>
      </c>
      <c r="AA411" s="9"/>
      <c r="AC411" s="9"/>
      <c r="AD411" s="9">
        <v>2.291357160295759</v>
      </c>
      <c r="AE411" s="9"/>
      <c r="AF411" s="9"/>
      <c r="AG411" s="9"/>
      <c r="BK411" s="9"/>
      <c r="BL411" s="9"/>
      <c r="BM411" s="9"/>
      <c r="BN411" s="9">
        <v>2.5849999427795409</v>
      </c>
      <c r="BO411" s="9"/>
      <c r="BP411" s="9">
        <v>2.8224999427795407</v>
      </c>
      <c r="BQ411" s="9">
        <v>2.3574999427795409</v>
      </c>
      <c r="BR411" s="9">
        <v>2.312499942779541</v>
      </c>
      <c r="BS411" s="9">
        <v>2.2299999427795409</v>
      </c>
      <c r="BT411" s="9">
        <v>2.4099999427795411</v>
      </c>
      <c r="BU411" s="9">
        <v>2.4899999427795407</v>
      </c>
      <c r="BV411" s="9">
        <v>2.5649999427795409</v>
      </c>
      <c r="BW411" s="9"/>
      <c r="BY411" s="9"/>
      <c r="BZ411" s="9">
        <v>2.4074999427795412</v>
      </c>
      <c r="CC411" s="9">
        <v>2.2627143178667342</v>
      </c>
      <c r="CD411" s="9"/>
      <c r="CE411" s="9">
        <v>2.3252143178667342</v>
      </c>
      <c r="CF411" s="9">
        <v>2.0377143178667341</v>
      </c>
      <c r="CG411" s="9">
        <v>1.9952143178667341</v>
      </c>
      <c r="CH411" s="9">
        <v>1.7477143178667343</v>
      </c>
      <c r="CI411" s="9">
        <v>2.0852143178667344</v>
      </c>
      <c r="CJ411" s="9">
        <v>2.2327143178667344</v>
      </c>
      <c r="CK411" s="9">
        <v>2.2852143178667341</v>
      </c>
      <c r="CL411" s="9"/>
      <c r="CN411" s="9"/>
      <c r="CO411" s="9">
        <v>2.0877143178667343</v>
      </c>
    </row>
    <row r="412" spans="1:93" x14ac:dyDescent="0.25">
      <c r="A412" s="8">
        <v>35881</v>
      </c>
      <c r="O412" s="9"/>
      <c r="P412" s="9"/>
      <c r="Q412" s="9"/>
      <c r="R412" s="9">
        <v>2.4608332713445029</v>
      </c>
      <c r="S412" s="9"/>
      <c r="T412" s="9">
        <v>2.5283332713445028</v>
      </c>
      <c r="U412" s="9">
        <v>2.2558332713445028</v>
      </c>
      <c r="V412" s="9">
        <v>2.2008332713445027</v>
      </c>
      <c r="W412" s="9">
        <v>1.905833271344503</v>
      </c>
      <c r="X412" s="9">
        <v>2.3058332713445031</v>
      </c>
      <c r="Y412" s="9">
        <v>2.438333271344503</v>
      </c>
      <c r="Z412" s="9">
        <v>2.500833271344503</v>
      </c>
      <c r="AA412" s="9"/>
      <c r="AC412" s="9"/>
      <c r="AD412" s="9">
        <v>2.3558332713445029</v>
      </c>
      <c r="AE412" s="9"/>
      <c r="AF412" s="9"/>
      <c r="AG412" s="9"/>
      <c r="BK412" s="9"/>
      <c r="BL412" s="9"/>
      <c r="BM412" s="9"/>
      <c r="BN412" s="9">
        <v>2.6215999603271483</v>
      </c>
      <c r="BO412" s="9"/>
      <c r="BP412" s="9">
        <v>2.8640999603271484</v>
      </c>
      <c r="BQ412" s="9">
        <v>2.3890999603271483</v>
      </c>
      <c r="BR412" s="9">
        <v>2.3465999603271483</v>
      </c>
      <c r="BS412" s="9">
        <v>2.2515999603271482</v>
      </c>
      <c r="BT412" s="9">
        <v>2.444099960327148</v>
      </c>
      <c r="BU412" s="9">
        <v>2.5265999603271481</v>
      </c>
      <c r="BV412" s="9">
        <v>2.6015999603271482</v>
      </c>
      <c r="BW412" s="9"/>
      <c r="BY412" s="9"/>
      <c r="BZ412" s="9">
        <v>2.4390999603271482</v>
      </c>
      <c r="CC412" s="9">
        <v>2.2797142778124129</v>
      </c>
      <c r="CD412" s="9"/>
      <c r="CE412" s="9">
        <v>2.3422142778124129</v>
      </c>
      <c r="CF412" s="9">
        <v>2.0497142778124129</v>
      </c>
      <c r="CG412" s="9">
        <v>2.0097142778124129</v>
      </c>
      <c r="CH412" s="9">
        <v>1.7597142778124129</v>
      </c>
      <c r="CI412" s="9">
        <v>2.104714277812413</v>
      </c>
      <c r="CJ412" s="9">
        <v>2.2472142778124127</v>
      </c>
      <c r="CK412" s="9">
        <v>2.2997142778124129</v>
      </c>
      <c r="CL412" s="9"/>
      <c r="CN412" s="9"/>
      <c r="CO412" s="9">
        <v>2.0997142778124127</v>
      </c>
    </row>
    <row r="413" spans="1:93" x14ac:dyDescent="0.25">
      <c r="A413" s="8">
        <v>35884</v>
      </c>
      <c r="O413" s="9"/>
      <c r="P413" s="9"/>
      <c r="Q413" s="9"/>
      <c r="R413" s="9">
        <v>2.5693332751592002</v>
      </c>
      <c r="S413" s="9"/>
      <c r="T413" s="9">
        <v>2.6393332751592</v>
      </c>
      <c r="U413" s="9">
        <v>2.3393332751592002</v>
      </c>
      <c r="V413" s="9">
        <v>2.2793332751592001</v>
      </c>
      <c r="W413" s="9">
        <v>1.9893332751592003</v>
      </c>
      <c r="X413" s="9">
        <v>2.4068332751592001</v>
      </c>
      <c r="Y413" s="9">
        <v>2.5418332751592003</v>
      </c>
      <c r="Z413" s="9">
        <v>2.5893332751592002</v>
      </c>
      <c r="AA413" s="9"/>
      <c r="AC413" s="9"/>
      <c r="AD413" s="9">
        <v>2.4393332751592003</v>
      </c>
      <c r="AE413" s="9"/>
      <c r="AF413" s="9"/>
      <c r="AG413" s="9"/>
      <c r="BK413" s="9"/>
      <c r="BL413" s="9"/>
      <c r="BM413" s="9"/>
      <c r="BN413" s="9">
        <v>2.7151999950408934</v>
      </c>
      <c r="BO413" s="9"/>
      <c r="BP413" s="9">
        <v>2.9601999950408935</v>
      </c>
      <c r="BQ413" s="9">
        <v>2.4751999950408932</v>
      </c>
      <c r="BR413" s="9">
        <v>2.4226999950408934</v>
      </c>
      <c r="BS413" s="9">
        <v>2.3251999950408933</v>
      </c>
      <c r="BT413" s="9">
        <v>2.5301999950408933</v>
      </c>
      <c r="BU413" s="9">
        <v>2.6126999950408933</v>
      </c>
      <c r="BV413" s="9">
        <v>2.6776999950408933</v>
      </c>
      <c r="BW413" s="9"/>
      <c r="BY413" s="9"/>
      <c r="BZ413" s="9">
        <v>2.5251999950408934</v>
      </c>
      <c r="CC413" s="9">
        <v>2.3392857483455112</v>
      </c>
      <c r="CD413" s="9"/>
      <c r="CE413" s="9">
        <v>2.409285748345511</v>
      </c>
      <c r="CF413" s="9">
        <v>2.1142857483455111</v>
      </c>
      <c r="CG413" s="9">
        <v>2.0692857483455112</v>
      </c>
      <c r="CH413" s="9">
        <v>1.8092857483455111</v>
      </c>
      <c r="CI413" s="9">
        <v>2.159285748345511</v>
      </c>
      <c r="CJ413" s="9">
        <v>2.3092857483455114</v>
      </c>
      <c r="CK413" s="9">
        <v>2.369285748345511</v>
      </c>
      <c r="CL413" s="9"/>
      <c r="CN413" s="9"/>
      <c r="CO413" s="9">
        <v>2.1642857483455114</v>
      </c>
    </row>
    <row r="414" spans="1:93" x14ac:dyDescent="0.25">
      <c r="A414" s="8">
        <v>35885</v>
      </c>
      <c r="O414" s="9"/>
      <c r="P414" s="9"/>
      <c r="Q414" s="9"/>
      <c r="R414" s="9">
        <v>2.5410000483194985</v>
      </c>
      <c r="S414" s="9"/>
      <c r="T414" s="9">
        <v>2.6135000483194983</v>
      </c>
      <c r="U414" s="9">
        <v>2.3160000483194985</v>
      </c>
      <c r="V414" s="9">
        <v>2.2510000483194985</v>
      </c>
      <c r="W414" s="9">
        <v>1.9610000483194987</v>
      </c>
      <c r="X414" s="9">
        <v>2.3785000483194985</v>
      </c>
      <c r="Y414" s="9">
        <v>2.5160000483194986</v>
      </c>
      <c r="Z414" s="9">
        <v>2.5610000483194986</v>
      </c>
      <c r="AA414" s="9"/>
      <c r="AC414" s="9"/>
      <c r="AD414" s="9">
        <v>2.4160000483194985</v>
      </c>
      <c r="AE414" s="9"/>
      <c r="AF414" s="9"/>
      <c r="AG414" s="9"/>
      <c r="BK414" s="9"/>
      <c r="BL414" s="9"/>
      <c r="BM414" s="9"/>
      <c r="BN414" s="9">
        <v>2.6762000083923341</v>
      </c>
      <c r="BO414" s="9"/>
      <c r="BP414" s="9">
        <v>2.928700008392334</v>
      </c>
      <c r="BQ414" s="9">
        <v>2.4337000083923339</v>
      </c>
      <c r="BR414" s="9">
        <v>2.3837000083923341</v>
      </c>
      <c r="BS414" s="9">
        <v>2.2962000083923337</v>
      </c>
      <c r="BT414" s="9">
        <v>2.491200008392334</v>
      </c>
      <c r="BU414" s="9">
        <v>2.573700008392334</v>
      </c>
      <c r="BV414" s="9">
        <v>2.6537000083923341</v>
      </c>
      <c r="BW414" s="9"/>
      <c r="BY414" s="9"/>
      <c r="BZ414" s="9">
        <v>2.4837000083923342</v>
      </c>
      <c r="CC414" s="9">
        <v>2.3022856712341309</v>
      </c>
      <c r="CD414" s="9"/>
      <c r="CE414" s="9">
        <v>2.3722856712341307</v>
      </c>
      <c r="CF414" s="9">
        <v>2.067285671234131</v>
      </c>
      <c r="CG414" s="9">
        <v>2.0272856712341309</v>
      </c>
      <c r="CH414" s="9">
        <v>1.7622856712341308</v>
      </c>
      <c r="CI414" s="9">
        <v>2.1247856712341306</v>
      </c>
      <c r="CJ414" s="9">
        <v>2.2722856712341311</v>
      </c>
      <c r="CK414" s="9">
        <v>2.3272856712341308</v>
      </c>
      <c r="CL414" s="9"/>
      <c r="CN414" s="9"/>
      <c r="CO414" s="9">
        <v>2.1172856712341308</v>
      </c>
    </row>
    <row r="415" spans="1:93" x14ac:dyDescent="0.25">
      <c r="A415" s="8">
        <v>35886</v>
      </c>
      <c r="O415" s="9"/>
      <c r="P415" s="9"/>
      <c r="Q415" s="9"/>
      <c r="R415" s="9">
        <v>2.5895000696182251</v>
      </c>
      <c r="S415" s="9"/>
      <c r="T415" s="9">
        <v>2.6645000696182253</v>
      </c>
      <c r="U415" s="9">
        <v>2.3595000696182251</v>
      </c>
      <c r="V415" s="9">
        <v>2.2845000696182249</v>
      </c>
      <c r="W415" s="9">
        <v>2.0195000696182248</v>
      </c>
      <c r="X415" s="9">
        <v>2.429500069618225</v>
      </c>
      <c r="Y415" s="9">
        <v>2.5670000696182251</v>
      </c>
      <c r="Z415" s="9">
        <v>2.5845000696182252</v>
      </c>
      <c r="AA415" s="9"/>
      <c r="AC415" s="9"/>
      <c r="AD415" s="9">
        <v>2.4595000696182252</v>
      </c>
      <c r="AE415" s="9"/>
      <c r="AF415" s="9"/>
      <c r="AG415" s="9"/>
      <c r="BK415" s="9"/>
      <c r="BL415" s="9"/>
      <c r="BM415" s="9"/>
      <c r="BN415" s="9">
        <v>2.7070000171661377</v>
      </c>
      <c r="BO415" s="9"/>
      <c r="BP415" s="9">
        <v>2.9595000171661376</v>
      </c>
      <c r="BQ415" s="9">
        <v>2.4745000171661378</v>
      </c>
      <c r="BR415" s="9">
        <v>2.4120000171661378</v>
      </c>
      <c r="BS415" s="9">
        <v>2.3170000171661376</v>
      </c>
      <c r="BT415" s="9">
        <v>2.5220000171661376</v>
      </c>
      <c r="BU415" s="9">
        <v>2.6045000171661377</v>
      </c>
      <c r="BV415" s="9">
        <v>2.6895000171661376</v>
      </c>
      <c r="BW415" s="9"/>
      <c r="BY415" s="9"/>
      <c r="BZ415" s="9">
        <v>2.5245000171661376</v>
      </c>
      <c r="CC415" s="9">
        <v>2.3207142353057861</v>
      </c>
      <c r="CD415" s="9"/>
      <c r="CE415" s="9">
        <v>2.3932142353057859</v>
      </c>
      <c r="CF415" s="9">
        <v>2.0882142353057862</v>
      </c>
      <c r="CG415" s="9">
        <v>2.0507142353057861</v>
      </c>
      <c r="CH415" s="9">
        <v>1.7857142353057862</v>
      </c>
      <c r="CI415" s="9">
        <v>2.1457142353057863</v>
      </c>
      <c r="CJ415" s="9">
        <v>2.2907142353057863</v>
      </c>
      <c r="CK415" s="9">
        <v>2.348214235305786</v>
      </c>
      <c r="CL415" s="9"/>
      <c r="CN415" s="9"/>
      <c r="CO415" s="9">
        <v>2.138214235305786</v>
      </c>
    </row>
    <row r="416" spans="1:93" x14ac:dyDescent="0.25">
      <c r="A416" s="8">
        <v>35887</v>
      </c>
      <c r="O416" s="9"/>
      <c r="P416" s="9"/>
      <c r="Q416" s="9"/>
      <c r="R416" s="9">
        <v>2.5811666647593179</v>
      </c>
      <c r="S416" s="9"/>
      <c r="T416" s="9">
        <v>2.6536666647593177</v>
      </c>
      <c r="U416" s="9">
        <v>2.3611666647593177</v>
      </c>
      <c r="V416" s="9">
        <v>2.286166664759318</v>
      </c>
      <c r="W416" s="9">
        <v>2.0061666647593177</v>
      </c>
      <c r="X416" s="9">
        <v>2.4236666647593177</v>
      </c>
      <c r="Y416" s="9">
        <v>2.5586666647593179</v>
      </c>
      <c r="Z416" s="9">
        <v>2.6011666647593179</v>
      </c>
      <c r="AA416" s="9"/>
      <c r="AC416" s="9"/>
      <c r="AD416" s="9">
        <v>2.4611666647593178</v>
      </c>
      <c r="AE416" s="9"/>
      <c r="AF416" s="9"/>
      <c r="AG416" s="9"/>
      <c r="BK416" s="9"/>
      <c r="BL416" s="9"/>
      <c r="BM416" s="9"/>
      <c r="BN416" s="9">
        <v>2.6975999832153321</v>
      </c>
      <c r="BO416" s="9"/>
      <c r="BP416" s="9">
        <v>2.952599983215332</v>
      </c>
      <c r="BQ416" s="9">
        <v>2.4600999832153323</v>
      </c>
      <c r="BR416" s="9">
        <v>2.4050999832153321</v>
      </c>
      <c r="BS416" s="9">
        <v>2.3225999832153317</v>
      </c>
      <c r="BT416" s="9">
        <v>2.515099983215332</v>
      </c>
      <c r="BU416" s="9">
        <v>2.5950999832153321</v>
      </c>
      <c r="BV416" s="9">
        <v>2.6750999832153322</v>
      </c>
      <c r="BW416" s="9"/>
      <c r="BY416" s="9"/>
      <c r="BZ416" s="9">
        <v>2.5100999832153321</v>
      </c>
      <c r="CC416" s="9">
        <v>2.3215713841574535</v>
      </c>
      <c r="CD416" s="9"/>
      <c r="CE416" s="9">
        <v>2.3915713841574533</v>
      </c>
      <c r="CF416" s="9">
        <v>2.0865713841574536</v>
      </c>
      <c r="CG416" s="9">
        <v>2.0640713841574536</v>
      </c>
      <c r="CH416" s="9">
        <v>1.8015713841574534</v>
      </c>
      <c r="CI416" s="9">
        <v>2.1465713841574536</v>
      </c>
      <c r="CJ416" s="9">
        <v>2.2890713841574533</v>
      </c>
      <c r="CK416" s="9">
        <v>2.3340713841574536</v>
      </c>
      <c r="CL416" s="9"/>
      <c r="CN416" s="9"/>
      <c r="CO416" s="9">
        <v>2.1365713841574534</v>
      </c>
    </row>
    <row r="417" spans="1:108" x14ac:dyDescent="0.25">
      <c r="A417" s="8">
        <v>35888</v>
      </c>
      <c r="O417" s="9"/>
      <c r="P417" s="9"/>
      <c r="Q417" s="9"/>
      <c r="R417" s="9">
        <v>2.5724999904632568</v>
      </c>
      <c r="S417" s="9"/>
      <c r="T417" s="9">
        <v>2.6449999904632566</v>
      </c>
      <c r="U417" s="9">
        <v>2.3474999904632567</v>
      </c>
      <c r="V417" s="9">
        <v>2.2824999904632568</v>
      </c>
      <c r="W417" s="9">
        <v>2.0124999904632568</v>
      </c>
      <c r="X417" s="9">
        <v>2.4149999904632566</v>
      </c>
      <c r="Y417" s="9">
        <v>2.5499999904632569</v>
      </c>
      <c r="Z417" s="9">
        <v>2.5974999904632567</v>
      </c>
      <c r="AA417" s="9"/>
      <c r="AC417" s="9"/>
      <c r="AD417" s="9">
        <v>2.4474999904632568</v>
      </c>
      <c r="AE417" s="9"/>
      <c r="AF417" s="9"/>
      <c r="AG417" s="9"/>
      <c r="BK417" s="9"/>
      <c r="BL417" s="9"/>
      <c r="BM417" s="9"/>
      <c r="BN417" s="9">
        <v>2.6953999996185303</v>
      </c>
      <c r="BO417" s="9"/>
      <c r="BP417" s="9">
        <v>2.9478999996185302</v>
      </c>
      <c r="BQ417" s="9">
        <v>2.4628999996185303</v>
      </c>
      <c r="BR417" s="9">
        <v>2.4103999996185301</v>
      </c>
      <c r="BS417" s="9">
        <v>2.3303999996185301</v>
      </c>
      <c r="BT417" s="9">
        <v>2.5128999996185302</v>
      </c>
      <c r="BU417" s="9">
        <v>2.5953999996185302</v>
      </c>
      <c r="BV417" s="9">
        <v>2.6853999996185305</v>
      </c>
      <c r="BW417" s="9"/>
      <c r="BY417" s="9"/>
      <c r="BZ417" s="9">
        <v>2.5128999996185302</v>
      </c>
      <c r="CC417" s="9">
        <v>2.3225714138575961</v>
      </c>
      <c r="CD417" s="9"/>
      <c r="CE417" s="9">
        <v>2.390071413857596</v>
      </c>
      <c r="CF417" s="9">
        <v>2.097571413857596</v>
      </c>
      <c r="CG417" s="9">
        <v>2.0525714138575961</v>
      </c>
      <c r="CH417" s="9">
        <v>1.8075714138575962</v>
      </c>
      <c r="CI417" s="9">
        <v>2.1475714138575963</v>
      </c>
      <c r="CJ417" s="9">
        <v>2.2900714138575959</v>
      </c>
      <c r="CK417" s="9">
        <v>2.3575714138575963</v>
      </c>
      <c r="CL417" s="9"/>
      <c r="CN417" s="9"/>
      <c r="CO417" s="9">
        <v>2.1475714138575963</v>
      </c>
    </row>
    <row r="418" spans="1:108" x14ac:dyDescent="0.25">
      <c r="A418" s="8">
        <v>35891</v>
      </c>
      <c r="O418" s="9"/>
      <c r="P418" s="9"/>
      <c r="Q418" s="9"/>
      <c r="R418" s="9">
        <v>2.6858333349227905</v>
      </c>
      <c r="S418" s="9"/>
      <c r="T418" s="9">
        <v>2.7583333349227903</v>
      </c>
      <c r="U418" s="9">
        <v>2.4583333349227905</v>
      </c>
      <c r="V418" s="9">
        <v>2.3808333349227904</v>
      </c>
      <c r="W418" s="9">
        <v>2.1083333349227904</v>
      </c>
      <c r="X418" s="9">
        <v>2.5283333349227903</v>
      </c>
      <c r="Y418" s="9">
        <v>2.6658333349227905</v>
      </c>
      <c r="Z418" s="9">
        <v>2.7058333349227905</v>
      </c>
      <c r="AA418" s="9"/>
      <c r="AC418" s="9"/>
      <c r="AD418" s="9">
        <v>2.5583333349227906</v>
      </c>
      <c r="AE418" s="9"/>
      <c r="AF418" s="9"/>
      <c r="AG418" s="9"/>
      <c r="BK418" s="9"/>
      <c r="BL418" s="9"/>
      <c r="BM418" s="9"/>
      <c r="BN418" s="9">
        <v>2.771999979019165</v>
      </c>
      <c r="BO418" s="9"/>
      <c r="BP418" s="9">
        <v>3.0294999790191648</v>
      </c>
      <c r="BQ418" s="9">
        <v>2.541999979019165</v>
      </c>
      <c r="BR418" s="9">
        <v>2.4819999790191649</v>
      </c>
      <c r="BS418" s="9">
        <v>2.4069999790191647</v>
      </c>
      <c r="BT418" s="9">
        <v>2.5894999790191648</v>
      </c>
      <c r="BU418" s="9">
        <v>2.6719999790191649</v>
      </c>
      <c r="BV418" s="9">
        <v>2.7519999790191649</v>
      </c>
      <c r="BW418" s="9"/>
      <c r="BY418" s="9"/>
      <c r="BZ418" s="9">
        <v>2.5919999790191648</v>
      </c>
      <c r="CC418" s="9">
        <v>2.364999975476946</v>
      </c>
      <c r="CD418" s="9"/>
      <c r="CE418" s="9">
        <v>2.4349999754769458</v>
      </c>
      <c r="CF418" s="9">
        <v>2.134999975476946</v>
      </c>
      <c r="CG418" s="9">
        <v>2.0949999754769459</v>
      </c>
      <c r="CH418" s="9">
        <v>1.894999975476946</v>
      </c>
      <c r="CI418" s="9">
        <v>2.1899999754769461</v>
      </c>
      <c r="CJ418" s="9">
        <v>2.3349999754769462</v>
      </c>
      <c r="CK418" s="9">
        <v>2.3899999754769459</v>
      </c>
      <c r="CL418" s="9"/>
      <c r="CN418" s="9"/>
      <c r="CO418" s="9">
        <v>2.1849999754769458</v>
      </c>
    </row>
    <row r="419" spans="1:108" x14ac:dyDescent="0.25">
      <c r="A419" s="8">
        <v>35892</v>
      </c>
      <c r="O419" s="9"/>
      <c r="P419" s="9"/>
      <c r="Q419" s="9"/>
      <c r="R419" s="9">
        <v>2.7113333145777383</v>
      </c>
      <c r="S419" s="9"/>
      <c r="T419" s="9">
        <v>2.7838333145777381</v>
      </c>
      <c r="U419" s="9">
        <v>2.4988333145777384</v>
      </c>
      <c r="V419" s="9">
        <v>2.4188333145777383</v>
      </c>
      <c r="W419" s="9">
        <v>2.1513333145777382</v>
      </c>
      <c r="X419" s="9">
        <v>2.5588333145777384</v>
      </c>
      <c r="Y419" s="9">
        <v>2.6913333145777383</v>
      </c>
      <c r="Z419" s="9">
        <v>2.7588333145777382</v>
      </c>
      <c r="AA419" s="9"/>
      <c r="AC419" s="9"/>
      <c r="AD419" s="9">
        <v>2.5988333145777385</v>
      </c>
      <c r="AE419" s="9"/>
      <c r="AF419" s="9"/>
      <c r="AG419" s="9"/>
      <c r="BK419" s="9"/>
      <c r="BL419" s="9"/>
      <c r="BM419" s="9"/>
      <c r="BN419" s="9">
        <v>2.796400022506714</v>
      </c>
      <c r="BO419" s="9"/>
      <c r="BP419" s="9">
        <v>3.0626500225067139</v>
      </c>
      <c r="BQ419" s="9">
        <v>2.5639000225067141</v>
      </c>
      <c r="BR419" s="9">
        <v>2.506400022506714</v>
      </c>
      <c r="BS419" s="9">
        <v>2.4314000225067138</v>
      </c>
      <c r="BT419" s="9">
        <v>2.6164000225067139</v>
      </c>
      <c r="BU419" s="9">
        <v>2.6976500225067142</v>
      </c>
      <c r="BV419" s="9">
        <v>2.8164000225067141</v>
      </c>
      <c r="BW419" s="9"/>
      <c r="BY419" s="9"/>
      <c r="BZ419" s="9">
        <v>2.6139000225067139</v>
      </c>
      <c r="CC419" s="9">
        <v>2.3930000577654158</v>
      </c>
      <c r="CD419" s="9"/>
      <c r="CE419" s="9">
        <v>2.4655000577654156</v>
      </c>
      <c r="CF419" s="9">
        <v>2.1580000577654159</v>
      </c>
      <c r="CG419" s="9">
        <v>2.1205000577654158</v>
      </c>
      <c r="CH419" s="9">
        <v>1.9130000577654158</v>
      </c>
      <c r="CI419" s="9">
        <v>2.2230000577654159</v>
      </c>
      <c r="CJ419" s="9">
        <v>2.363000057765416</v>
      </c>
      <c r="CK419" s="9">
        <v>2.4205000577654157</v>
      </c>
      <c r="CL419" s="9"/>
      <c r="CN419" s="9"/>
      <c r="CO419" s="9">
        <v>2.2080000577654157</v>
      </c>
    </row>
    <row r="420" spans="1:108" x14ac:dyDescent="0.25">
      <c r="A420" s="8">
        <v>35893</v>
      </c>
      <c r="O420" s="9"/>
      <c r="P420" s="9"/>
      <c r="Q420" s="9"/>
      <c r="R420" s="9">
        <v>2.6816666920979819</v>
      </c>
      <c r="S420" s="9"/>
      <c r="T420" s="9">
        <v>2.7541666920979817</v>
      </c>
      <c r="U420" s="9">
        <v>2.4741666920979819</v>
      </c>
      <c r="V420" s="9">
        <v>2.3991666920979817</v>
      </c>
      <c r="W420" s="9">
        <v>2.1466666920979818</v>
      </c>
      <c r="X420" s="9">
        <v>2.531666692097982</v>
      </c>
      <c r="Y420" s="9">
        <v>2.6641666920979818</v>
      </c>
      <c r="Z420" s="9">
        <v>2.739166692097982</v>
      </c>
      <c r="AA420" s="9"/>
      <c r="AC420" s="9"/>
      <c r="AD420" s="9">
        <v>2.574166692097982</v>
      </c>
      <c r="AE420" s="9"/>
      <c r="AF420" s="9"/>
      <c r="AG420" s="9"/>
      <c r="BK420" s="9"/>
      <c r="BL420" s="9"/>
      <c r="BM420" s="9"/>
      <c r="BN420" s="9">
        <v>2.7749999999999999</v>
      </c>
      <c r="BO420" s="9"/>
      <c r="BP420" s="9">
        <v>3.0474999999999999</v>
      </c>
      <c r="BQ420" s="9">
        <v>2.5449999999999999</v>
      </c>
      <c r="BR420" s="9">
        <v>2.4950000000000001</v>
      </c>
      <c r="BS420" s="9">
        <v>2.4249999999999998</v>
      </c>
      <c r="BT420" s="9">
        <v>2.5950000000000002</v>
      </c>
      <c r="BU420" s="9">
        <v>2.6775000000000002</v>
      </c>
      <c r="BV420" s="9">
        <v>2.7725</v>
      </c>
      <c r="BW420" s="9"/>
      <c r="BY420" s="9"/>
      <c r="BZ420" s="9">
        <v>2.5950000000000002</v>
      </c>
      <c r="CC420" s="9">
        <v>2.3824285779680525</v>
      </c>
      <c r="CD420" s="9"/>
      <c r="CE420" s="9">
        <v>2.4574285779680527</v>
      </c>
      <c r="CF420" s="9">
        <v>2.1524285779680525</v>
      </c>
      <c r="CG420" s="9">
        <v>2.1199285779680523</v>
      </c>
      <c r="CH420" s="9">
        <v>1.9024285779680525</v>
      </c>
      <c r="CI420" s="9">
        <v>2.2124285779680526</v>
      </c>
      <c r="CJ420" s="9">
        <v>2.3524285779680527</v>
      </c>
      <c r="CK420" s="9">
        <v>2.4199285779680526</v>
      </c>
      <c r="CL420" s="9"/>
      <c r="CN420" s="9"/>
      <c r="CO420" s="9">
        <v>2.2024285779680524</v>
      </c>
    </row>
    <row r="421" spans="1:108" x14ac:dyDescent="0.25">
      <c r="A421" s="8">
        <v>35894</v>
      </c>
      <c r="O421" s="9"/>
      <c r="P421" s="9"/>
      <c r="Q421" s="9"/>
      <c r="R421" s="9">
        <v>2.6816666920979819</v>
      </c>
      <c r="S421" s="9"/>
      <c r="T421" s="9">
        <v>2.7541666920979817</v>
      </c>
      <c r="U421" s="9">
        <v>2.4741666920979819</v>
      </c>
      <c r="V421" s="9">
        <v>2.3991666920979817</v>
      </c>
      <c r="W421" s="9">
        <v>2.1466666920979818</v>
      </c>
      <c r="X421" s="9">
        <v>2.531666692097982</v>
      </c>
      <c r="Y421" s="9">
        <v>2.6641666920979818</v>
      </c>
      <c r="Z421" s="9">
        <v>2.739166692097982</v>
      </c>
      <c r="AA421" s="9"/>
      <c r="AC421" s="9"/>
      <c r="AD421" s="9">
        <v>2.574166692097982</v>
      </c>
      <c r="AE421" s="9"/>
      <c r="AF421" s="9"/>
      <c r="AG421" s="9"/>
      <c r="BK421" s="9"/>
      <c r="BL421" s="9"/>
      <c r="BM421" s="9"/>
      <c r="BN421" s="9">
        <v>2.7749999999999999</v>
      </c>
      <c r="BO421" s="9"/>
      <c r="BP421" s="9">
        <v>3.0474999999999999</v>
      </c>
      <c r="BQ421" s="9">
        <v>2.5449999999999999</v>
      </c>
      <c r="BR421" s="9">
        <v>2.4950000000000001</v>
      </c>
      <c r="BS421" s="9">
        <v>2.4249999999999998</v>
      </c>
      <c r="BT421" s="9">
        <v>2.5950000000000002</v>
      </c>
      <c r="BU421" s="9">
        <v>2.6775000000000002</v>
      </c>
      <c r="BV421" s="9">
        <v>2.7725</v>
      </c>
      <c r="BW421" s="9"/>
      <c r="BY421" s="9"/>
      <c r="BZ421" s="9">
        <v>2.5950000000000002</v>
      </c>
      <c r="CC421" s="9">
        <v>2.3824285779680525</v>
      </c>
      <c r="CD421" s="9"/>
      <c r="CE421" s="9">
        <v>2.4574285779680527</v>
      </c>
      <c r="CF421" s="9">
        <v>2.1524285779680525</v>
      </c>
      <c r="CG421" s="9">
        <v>2.1199285779680523</v>
      </c>
      <c r="CH421" s="9">
        <v>1.9024285779680525</v>
      </c>
      <c r="CI421" s="9">
        <v>2.2124285779680526</v>
      </c>
      <c r="CJ421" s="9">
        <v>2.3524285779680527</v>
      </c>
      <c r="CK421" s="9">
        <v>2.4199285779680526</v>
      </c>
      <c r="CL421" s="9"/>
      <c r="CN421" s="9"/>
      <c r="CO421" s="9">
        <v>2.2024285779680524</v>
      </c>
    </row>
    <row r="422" spans="1:108" x14ac:dyDescent="0.25">
      <c r="A422" s="8">
        <v>35894</v>
      </c>
      <c r="O422" s="9"/>
      <c r="P422" s="9"/>
      <c r="Q422" s="9"/>
      <c r="R422" s="9">
        <v>2.5265000263849893</v>
      </c>
      <c r="S422" s="9"/>
      <c r="T422" s="9">
        <v>2.5965000263849891</v>
      </c>
      <c r="U422" s="9">
        <v>2.3215000263849892</v>
      </c>
      <c r="V422" s="9">
        <v>2.2565000263849893</v>
      </c>
      <c r="W422" s="9">
        <v>2.0265000263849888</v>
      </c>
      <c r="X422" s="9">
        <v>2.3815000263849893</v>
      </c>
      <c r="Y422" s="9">
        <v>2.5090000263849892</v>
      </c>
      <c r="Z422" s="9">
        <v>2.6115000263849892</v>
      </c>
      <c r="AA422" s="9"/>
      <c r="AC422" s="9"/>
      <c r="AD422" s="9">
        <v>2.4215000263849893</v>
      </c>
      <c r="AE422" s="9"/>
      <c r="AF422" s="9"/>
      <c r="AG422" s="9"/>
      <c r="BK422" s="9"/>
      <c r="BL422" s="9"/>
      <c r="BM422" s="9"/>
      <c r="BN422" s="9">
        <v>2.6630000114440917</v>
      </c>
      <c r="BO422" s="9"/>
      <c r="BP422" s="9">
        <v>2.9305000114440918</v>
      </c>
      <c r="BQ422" s="9">
        <v>2.4430000114440915</v>
      </c>
      <c r="BR422" s="9">
        <v>2.3930000114440917</v>
      </c>
      <c r="BS422" s="9">
        <v>2.3380000114440915</v>
      </c>
      <c r="BT422" s="9">
        <v>2.4855000114440919</v>
      </c>
      <c r="BU422" s="9">
        <v>2.5655000114440916</v>
      </c>
      <c r="BV422" s="9">
        <v>2.6730000114440915</v>
      </c>
      <c r="BW422" s="9"/>
      <c r="BY422" s="9"/>
      <c r="BZ422" s="9">
        <v>2.4930000114440918</v>
      </c>
      <c r="CC422" s="9">
        <v>2.3250000136239186</v>
      </c>
      <c r="CD422" s="9"/>
      <c r="CE422" s="9">
        <v>2.3950000136239185</v>
      </c>
      <c r="CF422" s="9">
        <v>2.1000000136239185</v>
      </c>
      <c r="CG422" s="9">
        <v>2.0650000136239184</v>
      </c>
      <c r="CH422" s="9">
        <v>1.8950000136239187</v>
      </c>
      <c r="CI422" s="9">
        <v>2.1500000136239188</v>
      </c>
      <c r="CJ422" s="9">
        <v>2.2950000136239188</v>
      </c>
      <c r="CK422" s="9">
        <v>2.3675000136239186</v>
      </c>
      <c r="CL422" s="9"/>
      <c r="CN422" s="9"/>
      <c r="CO422" s="9">
        <v>2.1500000136239188</v>
      </c>
    </row>
    <row r="423" spans="1:108" x14ac:dyDescent="0.25">
      <c r="A423" s="8">
        <v>35898</v>
      </c>
      <c r="O423" s="9"/>
      <c r="P423" s="9"/>
      <c r="Q423" s="9"/>
      <c r="R423" s="9">
        <v>2.54366664091746</v>
      </c>
      <c r="S423" s="9"/>
      <c r="T423" s="9">
        <v>2.6136666409174598</v>
      </c>
      <c r="U423" s="9">
        <v>2.3386666409174599</v>
      </c>
      <c r="V423" s="9">
        <v>2.2661666409174601</v>
      </c>
      <c r="W423" s="9">
        <v>2.0386666409174596</v>
      </c>
      <c r="X423" s="9">
        <v>2.39616664091746</v>
      </c>
      <c r="Y423" s="9">
        <v>2.5261666409174599</v>
      </c>
      <c r="Z423" s="9">
        <v>2.6136666409174598</v>
      </c>
      <c r="AA423" s="9"/>
      <c r="AC423" s="9"/>
      <c r="AD423" s="9">
        <v>2.43866664091746</v>
      </c>
      <c r="AE423" s="9"/>
      <c r="AF423" s="9"/>
      <c r="AG423" s="9"/>
      <c r="BK423" s="9"/>
      <c r="BL423" s="9"/>
      <c r="BM423" s="9"/>
      <c r="BN423" s="9">
        <v>2.6709999561309816</v>
      </c>
      <c r="BO423" s="9"/>
      <c r="BP423" s="9">
        <v>2.9359999561309817</v>
      </c>
      <c r="BQ423" s="9">
        <v>2.4434999561309816</v>
      </c>
      <c r="BR423" s="9">
        <v>2.3984999561309817</v>
      </c>
      <c r="BS423" s="9">
        <v>2.3509999561309813</v>
      </c>
      <c r="BT423" s="9">
        <v>2.4934999561309814</v>
      </c>
      <c r="BU423" s="9">
        <v>2.5734999561309815</v>
      </c>
      <c r="BV423" s="9">
        <v>2.6834999561309818</v>
      </c>
      <c r="BW423" s="9"/>
      <c r="BY423" s="9"/>
      <c r="BZ423" s="9">
        <v>2.4934999561309814</v>
      </c>
      <c r="CC423" s="9">
        <v>2.3218571458544051</v>
      </c>
      <c r="CD423" s="9"/>
      <c r="CE423" s="9">
        <v>2.389357145854405</v>
      </c>
      <c r="CF423" s="9">
        <v>2.1118571458544051</v>
      </c>
      <c r="CG423" s="9">
        <v>2.0618571458544048</v>
      </c>
      <c r="CH423" s="9">
        <v>1.9318571458544052</v>
      </c>
      <c r="CI423" s="9">
        <v>2.1518571458544051</v>
      </c>
      <c r="CJ423" s="9">
        <v>2.2918571458544053</v>
      </c>
      <c r="CK423" s="9">
        <v>2.3618571458544051</v>
      </c>
      <c r="CL423" s="9"/>
      <c r="CN423" s="9"/>
      <c r="CO423" s="9">
        <v>2.1618571458544049</v>
      </c>
    </row>
    <row r="424" spans="1:108" x14ac:dyDescent="0.25">
      <c r="A424" s="8">
        <v>35899</v>
      </c>
      <c r="O424" s="9"/>
      <c r="P424" s="9"/>
      <c r="Q424" s="9"/>
      <c r="R424" s="9">
        <v>2.5666666666666669</v>
      </c>
      <c r="S424" s="9"/>
      <c r="T424" s="9">
        <v>2.6341666666666668</v>
      </c>
      <c r="U424" s="9">
        <v>2.3566666666666669</v>
      </c>
      <c r="V424" s="9">
        <v>2.289166666666667</v>
      </c>
      <c r="W424" s="9">
        <v>2.0566666666666666</v>
      </c>
      <c r="X424" s="9">
        <v>2.42</v>
      </c>
      <c r="Y424" s="9">
        <v>2.5466666666666669</v>
      </c>
      <c r="Z424" s="9">
        <v>2.621666666666667</v>
      </c>
      <c r="AA424" s="9"/>
      <c r="AC424" s="9"/>
      <c r="AD424" s="9">
        <v>2.43166667620341</v>
      </c>
      <c r="AE424" s="9"/>
      <c r="AF424" s="9"/>
      <c r="AG424" s="9"/>
      <c r="BK424" s="9"/>
      <c r="BL424" s="9"/>
      <c r="BM424" s="9"/>
      <c r="BN424" s="9">
        <v>2.6874000000000002</v>
      </c>
      <c r="BO424" s="9"/>
      <c r="BP424" s="9">
        <v>2.9524000000000004</v>
      </c>
      <c r="BQ424" s="9">
        <v>2.4651500000000004</v>
      </c>
      <c r="BR424" s="9">
        <v>2.4074</v>
      </c>
      <c r="BS424" s="9">
        <v>2.3673999999999999</v>
      </c>
      <c r="BT424" s="9">
        <v>2.5099999999999998</v>
      </c>
      <c r="BU424" s="9">
        <v>2.5899000000000001</v>
      </c>
      <c r="BV424" s="9">
        <v>2.6974</v>
      </c>
      <c r="BW424" s="9"/>
      <c r="BY424" s="9"/>
      <c r="BZ424" s="9">
        <v>2.5220000194549566</v>
      </c>
      <c r="CC424" s="9">
        <v>2.3145714285714285</v>
      </c>
      <c r="CD424" s="9"/>
      <c r="CE424" s="9">
        <v>2.3845714285714283</v>
      </c>
      <c r="CF424" s="9">
        <v>2.1070714285714285</v>
      </c>
      <c r="CG424" s="9">
        <v>2.0595714285714286</v>
      </c>
      <c r="CH424" s="9">
        <v>1.7845714285714285</v>
      </c>
      <c r="CI424" s="9">
        <v>2.16</v>
      </c>
      <c r="CJ424" s="9">
        <v>2.2845714285714287</v>
      </c>
      <c r="CK424" s="9">
        <v>2.3545714285714285</v>
      </c>
      <c r="CL424" s="9"/>
      <c r="CN424" s="9"/>
      <c r="CO424" s="9">
        <v>2.1500000752040318</v>
      </c>
    </row>
    <row r="425" spans="1:108" x14ac:dyDescent="0.25">
      <c r="A425" s="8">
        <v>35900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>
        <v>2.3958333333333339</v>
      </c>
      <c r="P425" s="2"/>
      <c r="Q425" s="2">
        <v>2.4558333333333335</v>
      </c>
      <c r="R425" s="2">
        <v>2.5308333333333337</v>
      </c>
      <c r="S425" s="2">
        <v>1.6208333333333336</v>
      </c>
      <c r="T425" s="2">
        <v>2.6008333333333336</v>
      </c>
      <c r="U425" s="2">
        <v>2.3408333333333338</v>
      </c>
      <c r="V425" s="2">
        <v>2.2683333333333335</v>
      </c>
      <c r="W425" s="2">
        <v>2.0633333333333335</v>
      </c>
      <c r="X425" s="2">
        <v>2.3908333333333336</v>
      </c>
      <c r="Y425" s="2">
        <v>2.5133333333333336</v>
      </c>
      <c r="Z425" s="2">
        <v>2.6208333333333336</v>
      </c>
      <c r="AA425" s="2">
        <v>1.6908333333333339</v>
      </c>
      <c r="AB425" s="2">
        <v>2.6708333333333338</v>
      </c>
      <c r="AC425" s="2">
        <v>2.7708333333333339</v>
      </c>
      <c r="AD425" s="2">
        <v>2.3875000174840295</v>
      </c>
      <c r="AE425" s="2">
        <v>2.1295714285714289</v>
      </c>
      <c r="AF425" s="2"/>
      <c r="AG425" s="2">
        <v>2.1770714285714288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>
        <v>2.4974000000000003</v>
      </c>
      <c r="BL425" s="2"/>
      <c r="BM425" s="2">
        <v>2.5374000000000003</v>
      </c>
      <c r="BN425" s="2">
        <v>2.6574000000000004</v>
      </c>
      <c r="BO425" s="2">
        <v>1.9974000000000003</v>
      </c>
      <c r="BP425" s="2">
        <v>2.9249000000000005</v>
      </c>
      <c r="BQ425" s="2">
        <v>2.4374000000000002</v>
      </c>
      <c r="BR425" s="2">
        <v>2.3974000000000002</v>
      </c>
      <c r="BS425" s="2">
        <v>2.3574000000000002</v>
      </c>
      <c r="BT425" s="2">
        <v>2.4874000000000005</v>
      </c>
      <c r="BU425" s="2">
        <v>2.5599000000000003</v>
      </c>
      <c r="BV425" s="2">
        <v>2.6874000000000002</v>
      </c>
      <c r="BW425" s="2">
        <v>2.3374000000000006</v>
      </c>
      <c r="BX425" s="2">
        <v>3.0474000000000006</v>
      </c>
      <c r="BY425" s="2">
        <v>3.6474000000000002</v>
      </c>
      <c r="BZ425" s="2">
        <v>2.4699999450683601</v>
      </c>
      <c r="CA425" s="2">
        <v>2.3351999950408939</v>
      </c>
      <c r="CB425" s="2"/>
      <c r="CC425" s="2">
        <v>2.2845714285714287</v>
      </c>
      <c r="CD425" s="2">
        <v>1.7345714285714287</v>
      </c>
      <c r="CE425" s="2">
        <v>2.3595714285714289</v>
      </c>
      <c r="CF425" s="2">
        <v>2.0745714285714287</v>
      </c>
      <c r="CG425" s="2">
        <v>2.0270714285714289</v>
      </c>
      <c r="CH425" s="2">
        <v>1.7545714285714287</v>
      </c>
      <c r="CI425" s="2">
        <v>2.1145714285714288</v>
      </c>
      <c r="CJ425" s="2">
        <v>2.2545714285714289</v>
      </c>
      <c r="CK425" s="2">
        <v>2.3320714285714286</v>
      </c>
      <c r="CL425" s="2">
        <v>1.6345714285714288</v>
      </c>
      <c r="CM425" s="2">
        <v>2.4445714285714288</v>
      </c>
      <c r="CN425" s="2">
        <v>2.5545714285714287</v>
      </c>
      <c r="CO425" s="2">
        <v>2.0983333099910193</v>
      </c>
      <c r="CP425" s="2"/>
      <c r="CR425" s="2">
        <v>2.4901999950408937</v>
      </c>
      <c r="CS425" s="2">
        <v>1.8701999950408936</v>
      </c>
      <c r="CT425" s="2">
        <v>2.7401999950408937</v>
      </c>
      <c r="CU425" s="2">
        <v>2.2751999950408939</v>
      </c>
      <c r="CV425" s="2">
        <v>2.2301999950408939</v>
      </c>
      <c r="CW425" s="2">
        <v>2.1401999950408936</v>
      </c>
      <c r="CX425" s="2">
        <v>2.3201999950408938</v>
      </c>
      <c r="CY425" s="2">
        <v>2.4051999950408938</v>
      </c>
      <c r="CZ425" s="2">
        <v>2.4901999950408937</v>
      </c>
      <c r="DA425" s="2">
        <v>2.1301999950408939</v>
      </c>
      <c r="DB425" s="2">
        <v>2.8301999950408936</v>
      </c>
      <c r="DC425" s="2">
        <v>3.4201999950408939</v>
      </c>
      <c r="DD425" s="2">
        <v>2.3251999950408937</v>
      </c>
    </row>
    <row r="426" spans="1:108" x14ac:dyDescent="0.25">
      <c r="A426" s="8">
        <v>35901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>
        <v>2.4005000000000001</v>
      </c>
      <c r="P426" s="2"/>
      <c r="Q426" s="2">
        <v>2.4554999999999998</v>
      </c>
      <c r="R426" s="2">
        <v>2.5305</v>
      </c>
      <c r="S426" s="2">
        <v>1.6204999999999998</v>
      </c>
      <c r="T426" s="2">
        <v>2.6029999999999998</v>
      </c>
      <c r="U426" s="2">
        <v>2.3380000000000001</v>
      </c>
      <c r="V426" s="2">
        <v>2.2654999999999998</v>
      </c>
      <c r="W426" s="2">
        <v>2.0504999999999995</v>
      </c>
      <c r="X426" s="2">
        <v>2.3904999999999998</v>
      </c>
      <c r="Y426" s="2">
        <v>2.5129999999999999</v>
      </c>
      <c r="Z426" s="2">
        <v>2.6179999999999999</v>
      </c>
      <c r="AA426" s="2">
        <v>1.6905000000000001</v>
      </c>
      <c r="AB426" s="2">
        <v>2.6705000000000001</v>
      </c>
      <c r="AC426" s="2">
        <v>2.7705000000000002</v>
      </c>
      <c r="AD426" s="2">
        <v>2.3871666841506958</v>
      </c>
      <c r="AE426" s="2">
        <v>2.1220714285714286</v>
      </c>
      <c r="AF426" s="2"/>
      <c r="AG426" s="2">
        <v>2.1770714285714288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>
        <v>2.4949000000000003</v>
      </c>
      <c r="BL426" s="2"/>
      <c r="BM426" s="2">
        <v>2.5374000000000003</v>
      </c>
      <c r="BN426" s="2">
        <v>2.6574000000000004</v>
      </c>
      <c r="BO426" s="2">
        <v>1.9974000000000003</v>
      </c>
      <c r="BP426" s="2">
        <v>2.9224000000000006</v>
      </c>
      <c r="BQ426" s="2">
        <v>2.4399000000000006</v>
      </c>
      <c r="BR426" s="2">
        <v>2.3924000000000003</v>
      </c>
      <c r="BS426" s="2">
        <v>2.3449</v>
      </c>
      <c r="BT426" s="2">
        <v>2.4849000000000006</v>
      </c>
      <c r="BU426" s="2">
        <v>2.5599000000000003</v>
      </c>
      <c r="BV426" s="2">
        <v>2.6824000000000003</v>
      </c>
      <c r="BW426" s="2">
        <v>2.3074000000000003</v>
      </c>
      <c r="BX426" s="2">
        <v>3.0474000000000006</v>
      </c>
      <c r="BY426" s="2">
        <v>3.6474000000000002</v>
      </c>
      <c r="BZ426" s="2">
        <v>2.4699999450683601</v>
      </c>
      <c r="CA426" s="2">
        <v>2.3351999950408939</v>
      </c>
      <c r="CB426" s="2"/>
      <c r="CC426" s="2">
        <v>2.2845714285714287</v>
      </c>
      <c r="CD426" s="2">
        <v>1.7245714285714286</v>
      </c>
      <c r="CE426" s="2">
        <v>2.3545714285714285</v>
      </c>
      <c r="CF426" s="2">
        <v>2.0745714285714287</v>
      </c>
      <c r="CG426" s="2">
        <v>2.0270714285714289</v>
      </c>
      <c r="CH426" s="2">
        <v>1.8895714285714287</v>
      </c>
      <c r="CI426" s="2">
        <v>2.1120714285714288</v>
      </c>
      <c r="CJ426" s="2">
        <v>2.2545714285714289</v>
      </c>
      <c r="CK426" s="2">
        <v>2.3270714285714287</v>
      </c>
      <c r="CL426" s="2">
        <v>1.6695714285714287</v>
      </c>
      <c r="CM426" s="2">
        <v>2.4445714285714288</v>
      </c>
      <c r="CN426" s="2">
        <v>2.5545714285714287</v>
      </c>
      <c r="CO426" s="2">
        <v>2.0983333099910193</v>
      </c>
      <c r="CP426" s="2"/>
      <c r="CR426" s="2">
        <v>2.4901999950408937</v>
      </c>
      <c r="CS426" s="2">
        <v>1.8701999950408936</v>
      </c>
      <c r="CT426" s="2">
        <v>2.7401999950408937</v>
      </c>
      <c r="CU426" s="2">
        <v>2.2751999950408939</v>
      </c>
      <c r="CV426" s="2">
        <v>2.2301999950408939</v>
      </c>
      <c r="CW426" s="2">
        <v>2.1401999950408936</v>
      </c>
      <c r="CX426" s="2">
        <v>2.3201999950408938</v>
      </c>
      <c r="CY426" s="2">
        <v>2.4051999950408938</v>
      </c>
      <c r="CZ426" s="2">
        <v>2.4901999950408937</v>
      </c>
      <c r="DA426" s="2">
        <v>2.1301999950408939</v>
      </c>
      <c r="DB426" s="2">
        <v>2.8301999950408936</v>
      </c>
      <c r="DC426" s="2">
        <v>3.4201999950408939</v>
      </c>
      <c r="DD426" s="2">
        <v>2.3251999950408937</v>
      </c>
    </row>
    <row r="427" spans="1:108" x14ac:dyDescent="0.25">
      <c r="A427" s="8">
        <v>35902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>
        <v>2.3889999999999998</v>
      </c>
      <c r="P427" s="2"/>
      <c r="Q427" s="2">
        <v>2.319</v>
      </c>
      <c r="R427" s="2">
        <v>2.5289999999999999</v>
      </c>
      <c r="S427" s="2">
        <v>1.60816663646698</v>
      </c>
      <c r="T427" s="2">
        <v>2.5989999999999998</v>
      </c>
      <c r="U427" s="2">
        <v>2.3340000000000001</v>
      </c>
      <c r="V427" s="2">
        <v>2.2639999999999998</v>
      </c>
      <c r="W427" s="2">
        <v>2.0539999999999998</v>
      </c>
      <c r="X427" s="2">
        <v>2.3864999999999998</v>
      </c>
      <c r="Y427" s="2">
        <v>2.5114999999999998</v>
      </c>
      <c r="Z427" s="2">
        <v>2.6164999999999998</v>
      </c>
      <c r="AA427" s="2">
        <v>1.6531666364669799</v>
      </c>
      <c r="AB427" s="2">
        <v>2.669</v>
      </c>
      <c r="AC427" s="2">
        <v>2.7690000000000001</v>
      </c>
      <c r="AD427" s="2">
        <v>2.3818333504994711</v>
      </c>
      <c r="AE427" s="2">
        <v>2.1159285714285714</v>
      </c>
      <c r="AF427" s="2"/>
      <c r="AG427" s="2">
        <v>2.1759285714285714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>
        <v>2.4874000000000005</v>
      </c>
      <c r="BL427" s="2"/>
      <c r="BM427" s="2">
        <v>2.4449000000000005</v>
      </c>
      <c r="BN427" s="2">
        <v>2.6574000000000004</v>
      </c>
      <c r="BO427" s="2">
        <v>1.995000011825562</v>
      </c>
      <c r="BP427" s="2">
        <v>2.9224000000000006</v>
      </c>
      <c r="BQ427" s="2">
        <v>2.4349000000000003</v>
      </c>
      <c r="BR427" s="2">
        <v>2.3924000000000003</v>
      </c>
      <c r="BS427" s="2">
        <v>2.3424</v>
      </c>
      <c r="BT427" s="2">
        <v>2.4849000000000006</v>
      </c>
      <c r="BU427" s="2">
        <v>2.5599000000000003</v>
      </c>
      <c r="BV427" s="2">
        <v>2.6874000000000002</v>
      </c>
      <c r="BW427" s="2">
        <v>2.2800000118255617</v>
      </c>
      <c r="BX427" s="2">
        <v>3.0474000000000006</v>
      </c>
      <c r="BY427" s="2">
        <v>3.9074000000000004</v>
      </c>
      <c r="BZ427" s="2">
        <v>2.4673999904632575</v>
      </c>
      <c r="CA427" s="2">
        <v>2.3344000053405765</v>
      </c>
      <c r="CB427" s="2"/>
      <c r="CC427" s="2">
        <v>2.2834285714285714</v>
      </c>
      <c r="CD427" s="2">
        <v>1.7188571281433103</v>
      </c>
      <c r="CE427" s="2">
        <v>2.3534285714285712</v>
      </c>
      <c r="CF427" s="2">
        <v>2.0734285714285714</v>
      </c>
      <c r="CG427" s="2">
        <v>2.0334285714285714</v>
      </c>
      <c r="CH427" s="2">
        <v>1.8884285714285713</v>
      </c>
      <c r="CI427" s="2">
        <v>2.1109285714285715</v>
      </c>
      <c r="CJ427" s="2">
        <v>2.2534285714285716</v>
      </c>
      <c r="CK427" s="2">
        <v>2.3709285714285713</v>
      </c>
      <c r="CL427" s="2">
        <v>1.6638571281433103</v>
      </c>
      <c r="CM427" s="2">
        <v>2.4434285714285715</v>
      </c>
      <c r="CN427" s="2">
        <v>2.5509285714285714</v>
      </c>
      <c r="CO427" s="2">
        <v>2.097190452848162</v>
      </c>
      <c r="CP427" s="2"/>
      <c r="CR427" s="2">
        <v>2.4894000053405763</v>
      </c>
      <c r="CS427" s="2">
        <v>1.9942000102996826</v>
      </c>
      <c r="CT427" s="2">
        <v>2.7394000053405763</v>
      </c>
      <c r="CU427" s="2">
        <v>2.2744000053405764</v>
      </c>
      <c r="CV427" s="2">
        <v>2.229400005340576</v>
      </c>
      <c r="CW427" s="2">
        <v>2.1394000053405762</v>
      </c>
      <c r="CX427" s="2">
        <v>2.3194000053405763</v>
      </c>
      <c r="CY427" s="2">
        <v>2.4044000053405763</v>
      </c>
      <c r="CZ427" s="2">
        <v>2.4894000053405763</v>
      </c>
      <c r="DA427" s="2">
        <v>2.2792000102996823</v>
      </c>
      <c r="DB427" s="2">
        <v>2.8294000053405761</v>
      </c>
      <c r="DC427" s="2">
        <v>3.4194000053405764</v>
      </c>
      <c r="DD427" s="2">
        <v>2.3244000053405762</v>
      </c>
    </row>
    <row r="428" spans="1:108" x14ac:dyDescent="0.25">
      <c r="A428" s="8">
        <v>35905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>
        <v>2.4776666666666665</v>
      </c>
      <c r="P428" s="2"/>
      <c r="Q428" s="2">
        <v>2.4076666666666666</v>
      </c>
      <c r="R428" s="2">
        <v>2.6176666666666666</v>
      </c>
      <c r="S428" s="2">
        <v>1.6918333031336465</v>
      </c>
      <c r="T428" s="2">
        <v>2.6851666666666665</v>
      </c>
      <c r="U428" s="2">
        <v>2.4126666666666665</v>
      </c>
      <c r="V428" s="2">
        <v>2.3426666666666667</v>
      </c>
      <c r="W428" s="2">
        <v>2.1076666666666664</v>
      </c>
      <c r="X428" s="2">
        <v>2.4726666666666666</v>
      </c>
      <c r="Y428" s="2">
        <v>2.6001666666666665</v>
      </c>
      <c r="Z428" s="2">
        <v>2.6976666666666667</v>
      </c>
      <c r="AA428" s="2">
        <v>1.7468333031336465</v>
      </c>
      <c r="AB428" s="2">
        <v>2.7576666666666667</v>
      </c>
      <c r="AC428" s="2">
        <v>2.8551666666666664</v>
      </c>
      <c r="AD428" s="2">
        <v>2.4726666666666666</v>
      </c>
      <c r="AE428" s="2">
        <v>2.1400714285714284</v>
      </c>
      <c r="AF428" s="2"/>
      <c r="AG428" s="2">
        <v>2.2000714285714285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>
        <v>2.5502000000000002</v>
      </c>
      <c r="BL428" s="2"/>
      <c r="BM428" s="2">
        <v>2.5077000000000003</v>
      </c>
      <c r="BN428" s="2">
        <v>2.7202000000000002</v>
      </c>
      <c r="BO428" s="2">
        <v>2.0578000118255617</v>
      </c>
      <c r="BP428" s="2">
        <v>2.9877000000000002</v>
      </c>
      <c r="BQ428" s="2">
        <v>2.5002</v>
      </c>
      <c r="BR428" s="2">
        <v>2.4552</v>
      </c>
      <c r="BS428" s="2">
        <v>2.3952</v>
      </c>
      <c r="BT428" s="2">
        <v>2.5452000000000004</v>
      </c>
      <c r="BU428" s="2">
        <v>2.6227</v>
      </c>
      <c r="BV428" s="2">
        <v>2.7502</v>
      </c>
      <c r="BW428" s="2">
        <v>2.3528000118255616</v>
      </c>
      <c r="BX428" s="2">
        <v>3.1102000000000003</v>
      </c>
      <c r="BY428" s="2">
        <v>3.7302</v>
      </c>
      <c r="BZ428" s="2">
        <v>2.5788000442504884</v>
      </c>
      <c r="CA428" s="2">
        <v>2.3550000381469727</v>
      </c>
      <c r="CB428" s="2"/>
      <c r="CC428" s="2">
        <v>2.3075714285714284</v>
      </c>
      <c r="CD428" s="2">
        <v>1.7454999852861672</v>
      </c>
      <c r="CE428" s="2">
        <v>2.3775714285714282</v>
      </c>
      <c r="CF428" s="2">
        <v>2.1075714285714282</v>
      </c>
      <c r="CG428" s="2">
        <v>2.0550714285714284</v>
      </c>
      <c r="CH428" s="2">
        <v>1.9150714285714283</v>
      </c>
      <c r="CI428" s="2">
        <v>2.1350714285714285</v>
      </c>
      <c r="CJ428" s="2">
        <v>2.2775714285714286</v>
      </c>
      <c r="CK428" s="2">
        <v>2.3650714285714285</v>
      </c>
      <c r="CL428" s="2">
        <v>1.7029999852861673</v>
      </c>
      <c r="CM428" s="2">
        <v>2.4675714285714285</v>
      </c>
      <c r="CN428" s="2">
        <v>2.5750714285714285</v>
      </c>
      <c r="CO428" s="2">
        <v>2.1563333163488476</v>
      </c>
      <c r="CP428" s="2"/>
      <c r="CR428" s="2">
        <v>2.5100000381469725</v>
      </c>
      <c r="CS428" s="2">
        <v>2.0148000431060789</v>
      </c>
      <c r="CT428" s="2">
        <v>2.7600000381469725</v>
      </c>
      <c r="CU428" s="2">
        <v>2.2950000381469726</v>
      </c>
      <c r="CV428" s="2">
        <v>2.2500000381469727</v>
      </c>
      <c r="CW428" s="2">
        <v>2.1600000381469724</v>
      </c>
      <c r="CX428" s="2">
        <v>2.3400000381469725</v>
      </c>
      <c r="CY428" s="2">
        <v>2.4250000381469725</v>
      </c>
      <c r="CZ428" s="2">
        <v>2.5100000381469725</v>
      </c>
      <c r="DA428" s="2">
        <v>2.3098000431060788</v>
      </c>
      <c r="DB428" s="2">
        <v>2.8500000381469723</v>
      </c>
      <c r="DC428" s="2">
        <v>3.4400000381469726</v>
      </c>
      <c r="DD428" s="2">
        <v>2.3450000381469724</v>
      </c>
    </row>
    <row r="429" spans="1:108" x14ac:dyDescent="0.25">
      <c r="A429" s="8">
        <v>35906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>
        <v>2.3361666666666672</v>
      </c>
      <c r="P429" s="2"/>
      <c r="Q429" s="2">
        <v>2.2561666666666671</v>
      </c>
      <c r="R429" s="2">
        <v>2.471166666666667</v>
      </c>
      <c r="S429" s="2">
        <v>1.435333303133647</v>
      </c>
      <c r="T429" s="2">
        <v>2.5411666666666668</v>
      </c>
      <c r="U429" s="2">
        <v>2.2786666666666671</v>
      </c>
      <c r="V429" s="2">
        <v>2.2061666666666668</v>
      </c>
      <c r="W429" s="2">
        <v>1.991166666666667</v>
      </c>
      <c r="X429" s="2">
        <v>2.3336666666666668</v>
      </c>
      <c r="Y429" s="2">
        <v>2.4536666666666669</v>
      </c>
      <c r="Z429" s="2">
        <v>2.5611666666666668</v>
      </c>
      <c r="AA429" s="2">
        <v>1.560333303133647</v>
      </c>
      <c r="AB429" s="2">
        <v>2.6111666666666671</v>
      </c>
      <c r="AC429" s="2">
        <v>2.7086666666666668</v>
      </c>
      <c r="AD429" s="2">
        <v>2.3386666666666671</v>
      </c>
      <c r="AE429" s="2">
        <v>2.1003571428571428</v>
      </c>
      <c r="AF429" s="2"/>
      <c r="AG429" s="2">
        <v>2.0478571428571426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>
        <v>2.4556000000000004</v>
      </c>
      <c r="BL429" s="2"/>
      <c r="BM429" s="2">
        <v>2.4356000000000004</v>
      </c>
      <c r="BN429" s="2">
        <v>2.6256000000000004</v>
      </c>
      <c r="BO429" s="2">
        <v>1.8982000118255618</v>
      </c>
      <c r="BP429" s="2">
        <v>2.8956000000000004</v>
      </c>
      <c r="BQ429" s="2">
        <v>2.4081000000000006</v>
      </c>
      <c r="BR429" s="2">
        <v>2.3631000000000002</v>
      </c>
      <c r="BS429" s="2">
        <v>2.3156000000000003</v>
      </c>
      <c r="BT429" s="2">
        <v>2.4531000000000005</v>
      </c>
      <c r="BU429" s="2">
        <v>2.5281000000000002</v>
      </c>
      <c r="BV429" s="2">
        <v>2.6656000000000004</v>
      </c>
      <c r="BW429" s="2">
        <v>2.2282000118255616</v>
      </c>
      <c r="BX429" s="2">
        <v>3.0156000000000005</v>
      </c>
      <c r="BY429" s="2">
        <v>3.6356000000000002</v>
      </c>
      <c r="BZ429" s="2">
        <v>2.4311999755859381</v>
      </c>
      <c r="CA429" s="2">
        <v>2.3262999725341795</v>
      </c>
      <c r="CB429" s="2"/>
      <c r="CC429" s="2">
        <v>2.2678571428571428</v>
      </c>
      <c r="CD429" s="2">
        <v>1.6632856995718817</v>
      </c>
      <c r="CE429" s="2">
        <v>2.3353571428571427</v>
      </c>
      <c r="CF429" s="2">
        <v>2.0628571428571427</v>
      </c>
      <c r="CG429" s="2">
        <v>2.0153571428571428</v>
      </c>
      <c r="CH429" s="2">
        <v>1.8678571428571429</v>
      </c>
      <c r="CI429" s="2">
        <v>2.0978571428571429</v>
      </c>
      <c r="CJ429" s="2">
        <v>2.237857142857143</v>
      </c>
      <c r="CK429" s="2">
        <v>2.3278571428571428</v>
      </c>
      <c r="CL429" s="2">
        <v>1.6332856995718816</v>
      </c>
      <c r="CM429" s="2">
        <v>2.4278571428571429</v>
      </c>
      <c r="CN429" s="2">
        <v>2.5353571428571429</v>
      </c>
      <c r="CO429" s="2">
        <v>2.0866189797719321</v>
      </c>
      <c r="CP429" s="2"/>
      <c r="CR429" s="2">
        <v>2.4937999725341795</v>
      </c>
      <c r="CS429" s="2">
        <v>1.9335999774932857</v>
      </c>
      <c r="CT429" s="2">
        <v>2.7437999725341795</v>
      </c>
      <c r="CU429" s="2">
        <v>2.2787999725341797</v>
      </c>
      <c r="CV429" s="2">
        <v>2.2337999725341797</v>
      </c>
      <c r="CW429" s="2">
        <v>2.1437999725341794</v>
      </c>
      <c r="CX429" s="2">
        <v>2.3237999725341796</v>
      </c>
      <c r="CY429" s="2">
        <v>2.4087999725341795</v>
      </c>
      <c r="CZ429" s="2">
        <v>2.4937999725341795</v>
      </c>
      <c r="DA429" s="2">
        <v>2.2635999774932856</v>
      </c>
      <c r="DB429" s="2">
        <v>2.8337999725341794</v>
      </c>
      <c r="DC429" s="2">
        <v>3.4237999725341797</v>
      </c>
      <c r="DD429" s="2">
        <v>2.3287999725341795</v>
      </c>
    </row>
    <row r="430" spans="1:108" x14ac:dyDescent="0.25">
      <c r="A430" s="8">
        <v>35907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>
        <v>2.2680000000000002</v>
      </c>
      <c r="P430" s="2"/>
      <c r="Q430" s="2">
        <v>2.1855000000000002</v>
      </c>
      <c r="R430" s="2">
        <v>2.4005000000000001</v>
      </c>
      <c r="S430" s="2">
        <v>1.29966663646698</v>
      </c>
      <c r="T430" s="2">
        <v>2.468</v>
      </c>
      <c r="U430" s="2">
        <v>2.2155</v>
      </c>
      <c r="V430" s="2">
        <v>2.1505000000000001</v>
      </c>
      <c r="W430" s="2">
        <v>1.9530000000000001</v>
      </c>
      <c r="X430" s="2">
        <v>2.2655000000000003</v>
      </c>
      <c r="Y430" s="2">
        <v>2.3879999999999999</v>
      </c>
      <c r="Z430" s="2">
        <v>2.5205000000000002</v>
      </c>
      <c r="AA430" s="2">
        <v>1.3696666364669801</v>
      </c>
      <c r="AB430" s="2">
        <v>2.5405000000000002</v>
      </c>
      <c r="AC430" s="2">
        <v>2.6355</v>
      </c>
      <c r="AD430" s="2">
        <v>2.2755000000000001</v>
      </c>
      <c r="AE430" s="2">
        <v>2.0778571428571428</v>
      </c>
      <c r="AF430" s="2"/>
      <c r="AG430" s="2">
        <v>2.0228571428571427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>
        <v>2.4275000000000002</v>
      </c>
      <c r="BL430" s="2"/>
      <c r="BM430" s="2">
        <v>2.4049999999999998</v>
      </c>
      <c r="BN430" s="2">
        <v>2.5950000000000002</v>
      </c>
      <c r="BO430" s="2">
        <v>1.7926000118255616</v>
      </c>
      <c r="BP430" s="2">
        <v>2.8650000000000002</v>
      </c>
      <c r="BQ430" s="2">
        <v>2.38</v>
      </c>
      <c r="BR430" s="2">
        <v>2.34</v>
      </c>
      <c r="BS430" s="2">
        <v>2.2850000000000001</v>
      </c>
      <c r="BT430" s="2">
        <v>2.4249999999999998</v>
      </c>
      <c r="BU430" s="2">
        <v>2.4975000000000001</v>
      </c>
      <c r="BV430" s="2">
        <v>2.645</v>
      </c>
      <c r="BW430" s="2">
        <v>2.1576000118255618</v>
      </c>
      <c r="BX430" s="2">
        <v>2.9849999999999999</v>
      </c>
      <c r="BY430" s="2">
        <v>3.6</v>
      </c>
      <c r="BZ430" s="2">
        <v>2.3706000041961675</v>
      </c>
      <c r="CA430" s="2">
        <v>2.2919000339508058</v>
      </c>
      <c r="CB430" s="2"/>
      <c r="CC430" s="2">
        <v>2.2428571428571429</v>
      </c>
      <c r="CD430" s="2">
        <v>1.5982856995718817</v>
      </c>
      <c r="CE430" s="2">
        <v>2.3103571428571428</v>
      </c>
      <c r="CF430" s="2">
        <v>2.0378571428571428</v>
      </c>
      <c r="CG430" s="2">
        <v>1.9903571428571429</v>
      </c>
      <c r="CH430" s="2">
        <v>1.8403571428571428</v>
      </c>
      <c r="CI430" s="2">
        <v>2.0753571428571429</v>
      </c>
      <c r="CJ430" s="2">
        <v>2.2128571428571431</v>
      </c>
      <c r="CK430" s="2">
        <v>2.2953571428571431</v>
      </c>
      <c r="CL430" s="2">
        <v>1.5882856995718817</v>
      </c>
      <c r="CM430" s="2">
        <v>2.402857142857143</v>
      </c>
      <c r="CN430" s="2">
        <v>2.5128571428571429</v>
      </c>
      <c r="CO430" s="2">
        <v>2.0216190179189049</v>
      </c>
      <c r="CP430" s="2"/>
      <c r="CR430" s="2">
        <v>2.4594000339508058</v>
      </c>
      <c r="CS430" s="2">
        <v>1.824200038909912</v>
      </c>
      <c r="CT430" s="2">
        <v>2.7094000339508058</v>
      </c>
      <c r="CU430" s="2">
        <v>2.2444000339508059</v>
      </c>
      <c r="CV430" s="2">
        <v>2.1994000339508055</v>
      </c>
      <c r="CW430" s="2">
        <v>2.1094000339508057</v>
      </c>
      <c r="CX430" s="2">
        <v>2.2894000339508058</v>
      </c>
      <c r="CY430" s="2">
        <v>2.3744000339508058</v>
      </c>
      <c r="CZ430" s="2">
        <v>2.4594000339508058</v>
      </c>
      <c r="DA430" s="2">
        <v>2.1892000389099122</v>
      </c>
      <c r="DB430" s="2">
        <v>2.7994000339508056</v>
      </c>
      <c r="DC430" s="2">
        <v>3.3894000339508059</v>
      </c>
      <c r="DD430" s="2">
        <v>2.2944000339508057</v>
      </c>
    </row>
    <row r="431" spans="1:108" x14ac:dyDescent="0.25">
      <c r="A431" s="8">
        <v>35908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>
        <v>2.2714999818801882</v>
      </c>
      <c r="P431" s="2"/>
      <c r="Q431" s="2">
        <v>2.196499981880188</v>
      </c>
      <c r="R431" s="2">
        <v>2.406499981880188</v>
      </c>
      <c r="S431" s="2">
        <v>1.3056666183471679</v>
      </c>
      <c r="T431" s="2">
        <v>2.4752499818801881</v>
      </c>
      <c r="U431" s="2">
        <v>2.2214999818801879</v>
      </c>
      <c r="V431" s="2">
        <v>2.156499981880188</v>
      </c>
      <c r="W431" s="2">
        <v>1.9414999818801879</v>
      </c>
      <c r="X431" s="2">
        <v>2.2689999818801878</v>
      </c>
      <c r="Y431" s="2">
        <v>2.3927499818801881</v>
      </c>
      <c r="Z431" s="2">
        <v>2.5264999818801881</v>
      </c>
      <c r="AA431" s="2">
        <v>1.375666618347168</v>
      </c>
      <c r="AB431" s="2">
        <v>2.5439999818801882</v>
      </c>
      <c r="AC431" s="2">
        <v>2.6464999818801882</v>
      </c>
      <c r="AD431" s="2">
        <v>2.281499981880188</v>
      </c>
      <c r="AE431" s="2">
        <v>2.0873571654728482</v>
      </c>
      <c r="AF431" s="2"/>
      <c r="AG431" s="2">
        <v>2.034857165472848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>
        <v>2.4417999839782714</v>
      </c>
      <c r="BL431" s="2"/>
      <c r="BM431" s="2">
        <v>2.4067999839782712</v>
      </c>
      <c r="BN431" s="2">
        <v>2.6067999839782714</v>
      </c>
      <c r="BO431" s="2">
        <v>1.8043999958038328</v>
      </c>
      <c r="BP431" s="2">
        <v>2.8792999839782714</v>
      </c>
      <c r="BQ431" s="2">
        <v>2.3917999839782715</v>
      </c>
      <c r="BR431" s="2">
        <v>2.3517999839782715</v>
      </c>
      <c r="BS431" s="2">
        <v>2.2867999839782711</v>
      </c>
      <c r="BT431" s="2">
        <v>2.4392999839782714</v>
      </c>
      <c r="BU431" s="2">
        <v>2.5092999839782713</v>
      </c>
      <c r="BV431" s="2">
        <v>2.6567999839782712</v>
      </c>
      <c r="BW431" s="2">
        <v>2.169399995803833</v>
      </c>
      <c r="BX431" s="2">
        <v>3.0080499839782715</v>
      </c>
      <c r="BY431" s="2">
        <v>3.6217999839782715</v>
      </c>
      <c r="BZ431" s="2">
        <v>2.3973999500274656</v>
      </c>
      <c r="CA431" s="2">
        <v>2.2968999576568603</v>
      </c>
      <c r="CB431" s="2"/>
      <c r="CC431" s="2">
        <v>2.2548571654728482</v>
      </c>
      <c r="CD431" s="2">
        <v>1.610285722187587</v>
      </c>
      <c r="CE431" s="2">
        <v>2.3223571654728481</v>
      </c>
      <c r="CF431" s="2">
        <v>2.0498571654728481</v>
      </c>
      <c r="CG431" s="2">
        <v>2.0023571654728483</v>
      </c>
      <c r="CH431" s="2">
        <v>1.8598571654728482</v>
      </c>
      <c r="CI431" s="2">
        <v>2.0848571654728483</v>
      </c>
      <c r="CJ431" s="2">
        <v>2.2248571654728484</v>
      </c>
      <c r="CK431" s="2">
        <v>2.3073571654728484</v>
      </c>
      <c r="CL431" s="2">
        <v>1.600285722187587</v>
      </c>
      <c r="CM431" s="2">
        <v>2.4148571654728483</v>
      </c>
      <c r="CN431" s="2">
        <v>2.5248571654728482</v>
      </c>
      <c r="CO431" s="2">
        <v>2.043619030997867</v>
      </c>
      <c r="CP431" s="2"/>
      <c r="CR431" s="2">
        <v>2.4643999576568603</v>
      </c>
      <c r="CS431" s="2">
        <v>1.8291999626159665</v>
      </c>
      <c r="CT431" s="2">
        <v>2.7293999576568604</v>
      </c>
      <c r="CU431" s="2">
        <v>2.2493999576568604</v>
      </c>
      <c r="CV431" s="2">
        <v>2.20439995765686</v>
      </c>
      <c r="CW431" s="2">
        <v>2.1143999576568602</v>
      </c>
      <c r="CX431" s="2">
        <v>2.2943999576568603</v>
      </c>
      <c r="CY431" s="2">
        <v>2.38064995765686</v>
      </c>
      <c r="CZ431" s="2">
        <v>2.4643999576568603</v>
      </c>
      <c r="DA431" s="2">
        <v>2.1941999626159667</v>
      </c>
      <c r="DB431" s="2">
        <v>2.8043999576568601</v>
      </c>
      <c r="DC431" s="2">
        <v>3.3943999576568604</v>
      </c>
      <c r="DD431" s="2">
        <v>2.2993999576568602</v>
      </c>
    </row>
    <row r="432" spans="1:108" x14ac:dyDescent="0.25">
      <c r="A432" s="8">
        <v>35909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>
        <v>2.1966666905085246</v>
      </c>
      <c r="P432" s="2"/>
      <c r="Q432" s="2">
        <v>2.1191666905085245</v>
      </c>
      <c r="R432" s="2">
        <v>2.3291666905085244</v>
      </c>
      <c r="S432" s="2">
        <v>1.2033333269755044</v>
      </c>
      <c r="T432" s="2">
        <v>2.4016666905085242</v>
      </c>
      <c r="U432" s="2">
        <v>2.1491666905085243</v>
      </c>
      <c r="V432" s="2">
        <v>2.0716666905085246</v>
      </c>
      <c r="W432" s="2">
        <v>1.8791666905085245</v>
      </c>
      <c r="X432" s="2">
        <v>2.1941666905085242</v>
      </c>
      <c r="Y432" s="2">
        <v>2.3166666905085243</v>
      </c>
      <c r="Z432" s="2">
        <v>2.4241666905085246</v>
      </c>
      <c r="AA432" s="2">
        <v>1.2883333269755044</v>
      </c>
      <c r="AB432" s="2">
        <v>2.4666666905085246</v>
      </c>
      <c r="AC432" s="2">
        <v>2.5666666905085243</v>
      </c>
      <c r="AD432" s="2">
        <v>2.237500031789144</v>
      </c>
      <c r="AE432" s="2">
        <v>2.0770714133126393</v>
      </c>
      <c r="AF432" s="2"/>
      <c r="AG432" s="2">
        <v>2.0245714133126391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>
        <v>2.3951999950408935</v>
      </c>
      <c r="BL432" s="2"/>
      <c r="BM432" s="2">
        <v>2.3651999950408933</v>
      </c>
      <c r="BN432" s="2">
        <v>2.5651999950408935</v>
      </c>
      <c r="BO432" s="2">
        <v>1.7703000068664549</v>
      </c>
      <c r="BP432" s="2">
        <v>2.8326999950408935</v>
      </c>
      <c r="BQ432" s="2">
        <v>2.3501999950408936</v>
      </c>
      <c r="BR432" s="2">
        <v>2.3076999950408936</v>
      </c>
      <c r="BS432" s="2">
        <v>2.2601999950408933</v>
      </c>
      <c r="BT432" s="2">
        <v>2.3926999950408936</v>
      </c>
      <c r="BU432" s="2">
        <v>2.4701999950408933</v>
      </c>
      <c r="BV432" s="2">
        <v>2.6076999950408934</v>
      </c>
      <c r="BW432" s="2">
        <v>2.0828000068664547</v>
      </c>
      <c r="BX432" s="2">
        <v>2.9664499950408936</v>
      </c>
      <c r="BY432" s="2">
        <v>3.5801999950408936</v>
      </c>
      <c r="BZ432" s="2">
        <v>2.4369999885559084</v>
      </c>
      <c r="CA432" s="2">
        <v>2.2868999671936034</v>
      </c>
      <c r="CB432" s="2"/>
      <c r="CC432" s="2">
        <v>2.2445714133126393</v>
      </c>
      <c r="CD432" s="2">
        <v>1.5999999700273781</v>
      </c>
      <c r="CE432" s="2">
        <v>2.3120714133126392</v>
      </c>
      <c r="CF432" s="2">
        <v>2.0420714133126392</v>
      </c>
      <c r="CG432" s="2">
        <v>1.9945714133126393</v>
      </c>
      <c r="CH432" s="2">
        <v>1.8495714133126393</v>
      </c>
      <c r="CI432" s="2">
        <v>2.0745714133126394</v>
      </c>
      <c r="CJ432" s="2">
        <v>2.2145714133126395</v>
      </c>
      <c r="CK432" s="2">
        <v>2.3145714133126392</v>
      </c>
      <c r="CL432" s="2">
        <v>1.5499999700273783</v>
      </c>
      <c r="CM432" s="2">
        <v>2.4045714133126395</v>
      </c>
      <c r="CN432" s="2">
        <v>2.5145714133126393</v>
      </c>
      <c r="CO432" s="2">
        <v>2.0933333237965903</v>
      </c>
      <c r="CP432" s="2"/>
      <c r="CR432" s="2">
        <v>2.4543999671936034</v>
      </c>
      <c r="CS432" s="2">
        <v>4.7963999748229984</v>
      </c>
      <c r="CT432" s="2">
        <v>2.7193999671936036</v>
      </c>
      <c r="CU432" s="2">
        <v>2.2218999671936035</v>
      </c>
      <c r="CV432" s="2">
        <v>2.1893999671936033</v>
      </c>
      <c r="CW432" s="2">
        <v>2.1043999671936033</v>
      </c>
      <c r="CX432" s="2">
        <v>2.2843999671936035</v>
      </c>
      <c r="CY432" s="2">
        <v>2.3706499671936032</v>
      </c>
      <c r="CZ432" s="2">
        <v>2.4543999671936034</v>
      </c>
      <c r="DA432" s="2">
        <v>2.1391999721527095</v>
      </c>
      <c r="DB432" s="2">
        <v>2.7943999671936033</v>
      </c>
      <c r="DC432" s="2">
        <v>3.3843999671936036</v>
      </c>
      <c r="DD432" s="2">
        <v>2.2718999671936033</v>
      </c>
    </row>
    <row r="433" spans="1:108" x14ac:dyDescent="0.25">
      <c r="A433" s="8">
        <v>35912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>
        <v>2.2294999885559084</v>
      </c>
      <c r="P433" s="2"/>
      <c r="Q433" s="2">
        <v>2.1519999885559082</v>
      </c>
      <c r="R433" s="2">
        <v>2.3619999885559082</v>
      </c>
      <c r="S433" s="2">
        <v>1.46</v>
      </c>
      <c r="T433" s="2">
        <v>2.434499988555908</v>
      </c>
      <c r="U433" s="2">
        <v>2.1694999885559083</v>
      </c>
      <c r="V433" s="2">
        <v>2.1119999885559082</v>
      </c>
      <c r="W433" s="2">
        <v>1.9019999885559082</v>
      </c>
      <c r="X433" s="2">
        <v>2.2269999885559084</v>
      </c>
      <c r="Y433" s="2">
        <v>2.3482499885559083</v>
      </c>
      <c r="Z433" s="2">
        <v>2.4719999885559081</v>
      </c>
      <c r="AA433" s="2">
        <v>1.49</v>
      </c>
      <c r="AB433" s="2">
        <v>2.4994999885559084</v>
      </c>
      <c r="AC433" s="2">
        <v>2.5969999885559081</v>
      </c>
      <c r="AD433" s="2">
        <v>2.2624000549316405</v>
      </c>
      <c r="AE433" s="2">
        <v>2.0920714841570174</v>
      </c>
      <c r="AF433" s="2"/>
      <c r="AG433" s="2">
        <v>2.0395714841570172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>
        <v>2.4111999797821047</v>
      </c>
      <c r="BL433" s="2"/>
      <c r="BM433" s="2">
        <v>2.3811999797821044</v>
      </c>
      <c r="BN433" s="2">
        <v>2.5811999797821046</v>
      </c>
      <c r="BO433" s="2">
        <v>1.88</v>
      </c>
      <c r="BP433" s="2">
        <v>2.8561999797821045</v>
      </c>
      <c r="BQ433" s="2">
        <v>2.3661999797821047</v>
      </c>
      <c r="BR433" s="2">
        <v>2.3261999797821047</v>
      </c>
      <c r="BS433" s="2">
        <v>2.2811999797821043</v>
      </c>
      <c r="BT433" s="2">
        <v>2.4086999797821047</v>
      </c>
      <c r="BU433" s="2">
        <v>2.4861999797821044</v>
      </c>
      <c r="BV433" s="2">
        <v>2.6261999797821045</v>
      </c>
      <c r="BW433" s="2">
        <v>2.21</v>
      </c>
      <c r="BX433" s="2">
        <v>2.9824499797821047</v>
      </c>
      <c r="BY433" s="2">
        <v>3.5886999797821044</v>
      </c>
      <c r="BZ433" s="2">
        <v>2.4430000305175783</v>
      </c>
      <c r="CA433" s="2">
        <v>2.3019000720977782</v>
      </c>
      <c r="CB433" s="2"/>
      <c r="CC433" s="2">
        <v>2.2595714841570174</v>
      </c>
      <c r="CD433" s="2">
        <v>1.61</v>
      </c>
      <c r="CE433" s="2">
        <v>2.3270714841570173</v>
      </c>
      <c r="CF433" s="2">
        <v>2.0545714841570173</v>
      </c>
      <c r="CG433" s="2">
        <v>2.0095714841570174</v>
      </c>
      <c r="CH433" s="2">
        <v>1.8720714841570174</v>
      </c>
      <c r="CI433" s="2">
        <v>2.0895714841570174</v>
      </c>
      <c r="CJ433" s="2">
        <v>2.2295714841570176</v>
      </c>
      <c r="CK433" s="2">
        <v>2.3295714841570172</v>
      </c>
      <c r="CL433" s="2">
        <v>1.605</v>
      </c>
      <c r="CM433" s="2">
        <v>2.4195714841570175</v>
      </c>
      <c r="CN433" s="2">
        <v>2.5295714841570174</v>
      </c>
      <c r="CO433" s="2">
        <v>2.1033333142598472</v>
      </c>
      <c r="CP433" s="2"/>
      <c r="CR433" s="2">
        <v>2.4694000720977782</v>
      </c>
      <c r="CS433" s="2">
        <v>4.8114000797271732</v>
      </c>
      <c r="CT433" s="2">
        <v>2.7294000720977785</v>
      </c>
      <c r="CU433" s="2">
        <v>2.2369000720977783</v>
      </c>
      <c r="CV433" s="2">
        <v>2.2044000720977781</v>
      </c>
      <c r="CW433" s="2">
        <v>2.1194000720977781</v>
      </c>
      <c r="CX433" s="2">
        <v>2.2994000720977783</v>
      </c>
      <c r="CY433" s="2">
        <v>2.385650072097778</v>
      </c>
      <c r="CZ433" s="2">
        <v>2.4694000720977782</v>
      </c>
      <c r="DA433" s="2">
        <v>2.1749999999999998</v>
      </c>
      <c r="DB433" s="2">
        <v>2.8094000720977781</v>
      </c>
      <c r="DC433" s="2">
        <v>3.3994000720977784</v>
      </c>
      <c r="DD433" s="2">
        <v>2.2869000720977781</v>
      </c>
    </row>
    <row r="434" spans="1:108" x14ac:dyDescent="0.25">
      <c r="A434" s="8">
        <v>35913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>
        <v>2.2170999813079835</v>
      </c>
      <c r="P434" s="2"/>
      <c r="Q434" s="2">
        <v>2.1395999813079833</v>
      </c>
      <c r="R434" s="2">
        <v>2.3495999813079833</v>
      </c>
      <c r="S434" s="2">
        <v>1.46</v>
      </c>
      <c r="T434" s="2">
        <v>2.4220999813079831</v>
      </c>
      <c r="U434" s="2">
        <v>2.1670999813079832</v>
      </c>
      <c r="V434" s="2">
        <v>2.0970999813079834</v>
      </c>
      <c r="W434" s="2">
        <v>1.9145999813079833</v>
      </c>
      <c r="X434" s="2">
        <v>2.2145999813079831</v>
      </c>
      <c r="Y434" s="2">
        <v>2.3358499813079834</v>
      </c>
      <c r="Z434" s="2">
        <v>2.4520999813079833</v>
      </c>
      <c r="AA434" s="2">
        <v>1.54</v>
      </c>
      <c r="AB434" s="2">
        <v>2.4870999813079835</v>
      </c>
      <c r="AC434" s="2">
        <v>2.5845999813079832</v>
      </c>
      <c r="AD434" s="2">
        <v>2.2483999729156494</v>
      </c>
      <c r="AE434" s="2">
        <v>2.0866428634098599</v>
      </c>
      <c r="AF434" s="2"/>
      <c r="AG434" s="2">
        <v>2.0341428634098597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>
        <v>2.3999999618530272</v>
      </c>
      <c r="BL434" s="2"/>
      <c r="BM434" s="2">
        <v>2.3649999618530271</v>
      </c>
      <c r="BN434" s="2">
        <v>2.5649999618530273</v>
      </c>
      <c r="BO434" s="2">
        <v>1.9025000000000001</v>
      </c>
      <c r="BP434" s="2">
        <v>2.8399999618530272</v>
      </c>
      <c r="BQ434" s="2">
        <v>2.3537499618530271</v>
      </c>
      <c r="BR434" s="2">
        <v>2.3124999618530273</v>
      </c>
      <c r="BS434" s="2">
        <v>2.2799999618530271</v>
      </c>
      <c r="BT434" s="2">
        <v>2.3974999618530273</v>
      </c>
      <c r="BU434" s="2">
        <v>2.4699999618530271</v>
      </c>
      <c r="BV434" s="2">
        <v>2.6074999618530272</v>
      </c>
      <c r="BW434" s="2">
        <v>2.2149999999999999</v>
      </c>
      <c r="BX434" s="2">
        <v>2.9662499618530274</v>
      </c>
      <c r="BY434" s="2">
        <v>3.5724999618530271</v>
      </c>
      <c r="BZ434" s="2">
        <v>2.4300000190734865</v>
      </c>
      <c r="CA434" s="2">
        <v>2.2968999576568603</v>
      </c>
      <c r="CB434" s="2"/>
      <c r="CC434" s="2">
        <v>2.2541428634098599</v>
      </c>
      <c r="CD434" s="2">
        <v>1.675</v>
      </c>
      <c r="CE434" s="2">
        <v>2.3216428634098598</v>
      </c>
      <c r="CF434" s="2">
        <v>2.04414286340986</v>
      </c>
      <c r="CG434" s="2">
        <v>2.0041428634098599</v>
      </c>
      <c r="CH434" s="2">
        <v>1.8741428634098598</v>
      </c>
      <c r="CI434" s="2">
        <v>2.08414286340986</v>
      </c>
      <c r="CJ434" s="2">
        <v>2.2241428634098601</v>
      </c>
      <c r="CK434" s="2">
        <v>2.3216428634098598</v>
      </c>
      <c r="CL434" s="2">
        <v>1.62</v>
      </c>
      <c r="CM434" s="2">
        <v>2.4141428634098601</v>
      </c>
      <c r="CN434" s="2">
        <v>2.5241428634098599</v>
      </c>
      <c r="CO434" s="2">
        <v>2.1033333142598472</v>
      </c>
      <c r="CP434" s="2"/>
      <c r="CR434" s="2">
        <v>2.4643999576568603</v>
      </c>
      <c r="CS434" s="2">
        <v>2.4643999576568603</v>
      </c>
      <c r="CT434" s="2">
        <v>2.7243999576568605</v>
      </c>
      <c r="CU434" s="2">
        <v>2.2318999576568603</v>
      </c>
      <c r="CV434" s="2">
        <v>2.1993999576568601</v>
      </c>
      <c r="CW434" s="2">
        <v>2.1143999576568602</v>
      </c>
      <c r="CX434" s="2">
        <v>2.2943999576568603</v>
      </c>
      <c r="CY434" s="2">
        <v>2.38064995765686</v>
      </c>
      <c r="CZ434" s="2">
        <v>2.4893999576568602</v>
      </c>
      <c r="DA434" s="2">
        <v>2.2149999999999999</v>
      </c>
      <c r="DB434" s="2">
        <v>2.8043999576568601</v>
      </c>
      <c r="DC434" s="2">
        <v>3.3943999576568604</v>
      </c>
      <c r="DD434" s="2">
        <v>2.2818999576568602</v>
      </c>
    </row>
    <row r="435" spans="1:108" x14ac:dyDescent="0.25">
      <c r="A435" s="8">
        <v>35914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>
        <v>2.170900001525879</v>
      </c>
      <c r="P435" s="2"/>
      <c r="Q435" s="2">
        <v>2.0834000015258791</v>
      </c>
      <c r="R435" s="2">
        <v>2.2934000015258791</v>
      </c>
      <c r="S435" s="2">
        <v>1.42</v>
      </c>
      <c r="T435" s="2">
        <v>2.3659000015258789</v>
      </c>
      <c r="U435" s="2">
        <v>2.1134000015258789</v>
      </c>
      <c r="V435" s="2">
        <v>2.045900001525879</v>
      </c>
      <c r="W435" s="2">
        <v>1.8934000015258792</v>
      </c>
      <c r="X435" s="2">
        <v>2.1684000015258791</v>
      </c>
      <c r="Y435" s="2">
        <v>2.2834000015258793</v>
      </c>
      <c r="Z435" s="2">
        <v>2.3959000015258791</v>
      </c>
      <c r="AA435" s="2">
        <v>1.51</v>
      </c>
      <c r="AB435" s="2">
        <v>2.420900001525879</v>
      </c>
      <c r="AC435" s="2">
        <v>2.525900001525879</v>
      </c>
      <c r="AD435" s="2">
        <v>2.2003999710083009</v>
      </c>
      <c r="AE435" s="2">
        <v>2.0810714299338207</v>
      </c>
      <c r="AF435" s="2"/>
      <c r="AG435" s="2">
        <v>2.0285714299338204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>
        <v>2.3719000339508054</v>
      </c>
      <c r="BL435" s="2"/>
      <c r="BM435" s="2">
        <v>2.3344000339508053</v>
      </c>
      <c r="BN435" s="2">
        <v>2.5344000339508055</v>
      </c>
      <c r="BO435" s="2">
        <v>1.89</v>
      </c>
      <c r="BP435" s="2">
        <v>2.8019000339508056</v>
      </c>
      <c r="BQ435" s="2">
        <v>2.3294000339508054</v>
      </c>
      <c r="BR435" s="2">
        <v>2.2894000339508054</v>
      </c>
      <c r="BS435" s="2">
        <v>2.264400033950805</v>
      </c>
      <c r="BT435" s="2">
        <v>2.3694000339508055</v>
      </c>
      <c r="BU435" s="2">
        <v>2.4394000339508053</v>
      </c>
      <c r="BV435" s="2">
        <v>2.5819000339508054</v>
      </c>
      <c r="BW435" s="2">
        <v>2.1949999999999998</v>
      </c>
      <c r="BX435" s="2">
        <v>2.9444000339508056</v>
      </c>
      <c r="BY435" s="2">
        <v>3.5419000339508058</v>
      </c>
      <c r="BZ435" s="2">
        <v>2.3991999626159668</v>
      </c>
      <c r="CA435" s="2">
        <v>2.2919000339508058</v>
      </c>
      <c r="CB435" s="2"/>
      <c r="CC435" s="2">
        <v>2.2485714299338206</v>
      </c>
      <c r="CD435" s="2">
        <v>1.655</v>
      </c>
      <c r="CE435" s="2">
        <v>2.3160714299338205</v>
      </c>
      <c r="CF435" s="2">
        <v>2.0435714299338206</v>
      </c>
      <c r="CG435" s="2">
        <v>2.0035714299338205</v>
      </c>
      <c r="CH435" s="2">
        <v>1.8660714299338206</v>
      </c>
      <c r="CI435" s="2">
        <v>2.0785714299338207</v>
      </c>
      <c r="CJ435" s="2">
        <v>2.2185714299338208</v>
      </c>
      <c r="CK435" s="2">
        <v>2.3110714299338206</v>
      </c>
      <c r="CL435" s="2">
        <v>1.605</v>
      </c>
      <c r="CM435" s="2">
        <v>2.4085714299338208</v>
      </c>
      <c r="CN435" s="2">
        <v>2.5185714299338207</v>
      </c>
      <c r="CO435" s="2">
        <v>2.0933333237965903</v>
      </c>
      <c r="CP435" s="2"/>
      <c r="CR435" s="2">
        <v>2.4594000339508058</v>
      </c>
      <c r="CS435" s="2">
        <v>2.4594000339508058</v>
      </c>
      <c r="CT435" s="2">
        <v>2.719400033950806</v>
      </c>
      <c r="CU435" s="2">
        <v>2.2269000339508058</v>
      </c>
      <c r="CV435" s="2">
        <v>2.1944000339508056</v>
      </c>
      <c r="CW435" s="2">
        <v>2.1094000339508057</v>
      </c>
      <c r="CX435" s="2">
        <v>2.2894000339508058</v>
      </c>
      <c r="CY435" s="2">
        <v>2.3756500339508055</v>
      </c>
      <c r="CZ435" s="2">
        <v>2.4844000339508057</v>
      </c>
      <c r="DA435" s="2">
        <v>2.2149999999999999</v>
      </c>
      <c r="DB435" s="2">
        <v>2.7994000339508056</v>
      </c>
      <c r="DC435" s="2">
        <v>3.3894000339508059</v>
      </c>
      <c r="DD435" s="2">
        <v>2.2769000339508056</v>
      </c>
    </row>
    <row r="436" spans="1:108" x14ac:dyDescent="0.25">
      <c r="A436" s="8">
        <v>35915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2.1600999450683593</v>
      </c>
      <c r="P436" s="2"/>
      <c r="Q436" s="2">
        <v>2.0775999450683593</v>
      </c>
      <c r="R436" s="2">
        <v>2.2875999450683593</v>
      </c>
      <c r="S436" s="2">
        <v>1.375</v>
      </c>
      <c r="T436" s="2">
        <v>2.3475999450683593</v>
      </c>
      <c r="U436" s="2">
        <v>2.1025999450683592</v>
      </c>
      <c r="V436" s="2">
        <v>2.0275999450683591</v>
      </c>
      <c r="W436" s="2">
        <v>1.8700999450683593</v>
      </c>
      <c r="X436" s="2">
        <v>2.1575999450683594</v>
      </c>
      <c r="Y436" s="2">
        <v>2.2775999450683595</v>
      </c>
      <c r="Z436" s="2">
        <v>2.3775999450683591</v>
      </c>
      <c r="AA436" s="2">
        <v>1.4850000000000001</v>
      </c>
      <c r="AB436" s="2">
        <v>2.4150999450683592</v>
      </c>
      <c r="AC436" s="2">
        <v>2.5175999450683593</v>
      </c>
      <c r="AD436" s="2">
        <v>2.1914000034332277</v>
      </c>
      <c r="AE436" s="2">
        <v>2.0725714002336777</v>
      </c>
      <c r="AF436" s="2"/>
      <c r="AG436" s="2">
        <v>2.0275714002336773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>
        <v>2.367200050354004</v>
      </c>
      <c r="BL436" s="2"/>
      <c r="BM436" s="2">
        <v>2.3322000503540039</v>
      </c>
      <c r="BN436" s="2">
        <v>2.5322000503540041</v>
      </c>
      <c r="BO436" s="2">
        <v>1.865</v>
      </c>
      <c r="BP436" s="2">
        <v>2.7747000503540042</v>
      </c>
      <c r="BQ436" s="2">
        <v>2.3247000503540041</v>
      </c>
      <c r="BR436" s="2">
        <v>2.2797000503540041</v>
      </c>
      <c r="BS436" s="2">
        <v>2.2597000503540041</v>
      </c>
      <c r="BT436" s="2">
        <v>2.3647000503540041</v>
      </c>
      <c r="BU436" s="2">
        <v>2.4372000503540039</v>
      </c>
      <c r="BV436" s="2">
        <v>2.577200050354004</v>
      </c>
      <c r="BW436" s="2">
        <v>2.1949999999999998</v>
      </c>
      <c r="BX436" s="2">
        <v>2.9172000503540039</v>
      </c>
      <c r="BY436" s="2">
        <v>3.5247000503540042</v>
      </c>
      <c r="BZ436" s="2">
        <v>2.3949999809265137</v>
      </c>
      <c r="CA436" s="2">
        <v>2.2964999675750732</v>
      </c>
      <c r="CB436" s="2"/>
      <c r="CC436" s="2">
        <v>2.2475714002336775</v>
      </c>
      <c r="CD436" s="2">
        <v>1.65</v>
      </c>
      <c r="CE436" s="2">
        <v>2.2950714002336774</v>
      </c>
      <c r="CF436" s="2">
        <v>2.0475714002336773</v>
      </c>
      <c r="CG436" s="2">
        <v>2.0025714002336774</v>
      </c>
      <c r="CH436" s="2">
        <v>1.8575714002336776</v>
      </c>
      <c r="CI436" s="2">
        <v>2.0700714002336777</v>
      </c>
      <c r="CJ436" s="2">
        <v>2.2175714002336777</v>
      </c>
      <c r="CK436" s="2">
        <v>2.3100714002336775</v>
      </c>
      <c r="CL436" s="2">
        <v>1.6</v>
      </c>
      <c r="CM436" s="2">
        <v>2.4075714002336777</v>
      </c>
      <c r="CN436" s="2">
        <v>2.5175714002336775</v>
      </c>
      <c r="CO436" s="2">
        <v>2.0933333237965903</v>
      </c>
      <c r="CP436" s="2"/>
      <c r="CR436" s="2">
        <v>2.4589999675750733</v>
      </c>
      <c r="CS436" s="2">
        <v>2.4589999675750733</v>
      </c>
      <c r="CT436" s="2">
        <v>2.7189999675750736</v>
      </c>
      <c r="CU436" s="2">
        <v>2.2264999675750734</v>
      </c>
      <c r="CV436" s="2">
        <v>2.2139999675750732</v>
      </c>
      <c r="CW436" s="2">
        <v>2.1139999675750731</v>
      </c>
      <c r="CX436" s="2">
        <v>2.2939999675750733</v>
      </c>
      <c r="CY436" s="2">
        <v>2.3752499675750731</v>
      </c>
      <c r="CZ436" s="2">
        <v>2.5039999675750733</v>
      </c>
      <c r="DA436" s="2">
        <v>2.2149999999999999</v>
      </c>
      <c r="DB436" s="2">
        <v>2.8239999675750731</v>
      </c>
      <c r="DC436" s="2">
        <v>3.3939999675750734</v>
      </c>
      <c r="DD436" s="2">
        <v>2.2764999675750732</v>
      </c>
    </row>
    <row r="437" spans="1:108" x14ac:dyDescent="0.25">
      <c r="A437" s="8">
        <v>35916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>
        <v>2.2088499450683594</v>
      </c>
      <c r="P437" s="2"/>
      <c r="Q437" s="2">
        <v>2.1275999450683596</v>
      </c>
      <c r="R437" s="2">
        <v>2.3375999450683596</v>
      </c>
      <c r="S437" s="2">
        <v>1.4275</v>
      </c>
      <c r="T437" s="2">
        <v>2.4000999450683596</v>
      </c>
      <c r="U437" s="2">
        <v>2.1500999450683596</v>
      </c>
      <c r="V437" s="2">
        <v>2.0738499450683596</v>
      </c>
      <c r="W437" s="2">
        <v>1.8825999450683595</v>
      </c>
      <c r="X437" s="2">
        <v>2.2063499450683595</v>
      </c>
      <c r="Y437" s="2">
        <v>2.3275999450683598</v>
      </c>
      <c r="Z437" s="2">
        <v>2.4338499450683595</v>
      </c>
      <c r="AA437" s="2">
        <v>1.5149999999999999</v>
      </c>
      <c r="AB437" s="2">
        <v>2.4638499450683597</v>
      </c>
      <c r="AC437" s="2">
        <v>2.5650999450683596</v>
      </c>
      <c r="AD437" s="2">
        <v>2.2860000133514409</v>
      </c>
      <c r="AE437" s="2">
        <v>2.10285717691694</v>
      </c>
      <c r="AF437" s="2"/>
      <c r="AG437" s="2">
        <v>2.0478571769169398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>
        <v>2.4036000347137452</v>
      </c>
      <c r="BL437" s="2"/>
      <c r="BM437" s="2">
        <v>2.368600034713745</v>
      </c>
      <c r="BN437" s="2">
        <v>2.5686000347137452</v>
      </c>
      <c r="BO437" s="2">
        <v>1.916399984359741</v>
      </c>
      <c r="BP437" s="2">
        <v>2.817350034713745</v>
      </c>
      <c r="BQ437" s="2">
        <v>2.3548500347137451</v>
      </c>
      <c r="BR437" s="2">
        <v>2.3136000347137453</v>
      </c>
      <c r="BS437" s="2">
        <v>2.2936000347137449</v>
      </c>
      <c r="BT437" s="2">
        <v>2.4011000347137452</v>
      </c>
      <c r="BU437" s="2">
        <v>2.473600034713745</v>
      </c>
      <c r="BV437" s="2">
        <v>2.6036000347137453</v>
      </c>
      <c r="BW437" s="2">
        <v>2.2213999843597412</v>
      </c>
      <c r="BX437" s="2">
        <v>2.951100034713745</v>
      </c>
      <c r="BY437" s="2">
        <v>3.5498500347137449</v>
      </c>
      <c r="BZ437" s="2">
        <v>2.4664000511169433</v>
      </c>
      <c r="CA437" s="2">
        <v>2.3177500438690188</v>
      </c>
      <c r="CB437" s="2"/>
      <c r="CC437" s="2">
        <v>2.26785717691694</v>
      </c>
      <c r="CD437" s="2">
        <v>1.6727857766832626</v>
      </c>
      <c r="CE437" s="2">
        <v>2.3203571769169402</v>
      </c>
      <c r="CF437" s="2">
        <v>2.0703571769169402</v>
      </c>
      <c r="CG437" s="2">
        <v>2.0228571769169399</v>
      </c>
      <c r="CH437" s="2">
        <v>1.8778571769169401</v>
      </c>
      <c r="CI437" s="2">
        <v>2.10035717691694</v>
      </c>
      <c r="CJ437" s="2">
        <v>2.2391071769169399</v>
      </c>
      <c r="CK437" s="2">
        <v>2.3328571769169399</v>
      </c>
      <c r="CL437" s="2">
        <v>1.6152857766832625</v>
      </c>
      <c r="CM437" s="2">
        <v>2.4278571769169401</v>
      </c>
      <c r="CN437" s="2">
        <v>2.5366071769169398</v>
      </c>
      <c r="CO437" s="2">
        <v>2.1436190718696233</v>
      </c>
      <c r="CP437" s="2"/>
      <c r="CR437" s="2">
        <v>2.4790000438690187</v>
      </c>
      <c r="CS437" s="2">
        <v>2.4790000438690187</v>
      </c>
      <c r="CT437" s="2">
        <v>2.7190000438690189</v>
      </c>
      <c r="CU437" s="2">
        <v>2.2465000438690188</v>
      </c>
      <c r="CV437" s="2">
        <v>2.2340000438690186</v>
      </c>
      <c r="CW437" s="2">
        <v>2.1340000438690185</v>
      </c>
      <c r="CX437" s="2">
        <v>2.3152500438690189</v>
      </c>
      <c r="CY437" s="2">
        <v>2.3952500438690185</v>
      </c>
      <c r="CZ437" s="2">
        <v>2.5240000438690187</v>
      </c>
      <c r="DA437" s="2">
        <v>2.2350000762939453</v>
      </c>
      <c r="DB437" s="2">
        <v>2.8440000438690189</v>
      </c>
      <c r="DC437" s="2">
        <v>3.4140000438690188</v>
      </c>
      <c r="DD437" s="2">
        <v>2.2965000438690186</v>
      </c>
    </row>
    <row r="438" spans="1:108" x14ac:dyDescent="0.25">
      <c r="A438" s="8">
        <v>35919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>
        <v>2.1809999942779541</v>
      </c>
      <c r="P438" s="2"/>
      <c r="Q438" s="2">
        <v>2.0959999942779541</v>
      </c>
      <c r="R438" s="2">
        <v>2.3059999942779541</v>
      </c>
      <c r="S438" s="2">
        <v>1.38</v>
      </c>
      <c r="T438" s="2">
        <v>2.373499994277954</v>
      </c>
      <c r="U438" s="2">
        <v>2.1184999942779541</v>
      </c>
      <c r="V438" s="2">
        <v>2.0459999942779543</v>
      </c>
      <c r="W438" s="2">
        <v>1.860999994277954</v>
      </c>
      <c r="X438" s="2">
        <v>2.1784999942779542</v>
      </c>
      <c r="Y438" s="2">
        <v>2.2959999942779543</v>
      </c>
      <c r="Z438" s="2">
        <v>2.413499994277954</v>
      </c>
      <c r="AA438" s="2">
        <v>1.455999994277954</v>
      </c>
      <c r="AB438" s="2">
        <v>2.4322499942779543</v>
      </c>
      <c r="AC438" s="2">
        <v>2.5309999942779542</v>
      </c>
      <c r="AD438" s="2">
        <v>2.2065999507904053</v>
      </c>
      <c r="AE438" s="2">
        <v>2.0926428931100025</v>
      </c>
      <c r="AF438" s="2"/>
      <c r="AG438" s="2">
        <v>2.0351428931100024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>
        <v>2.3825999832153322</v>
      </c>
      <c r="BL438" s="2"/>
      <c r="BM438" s="2">
        <v>2.347599983215332</v>
      </c>
      <c r="BN438" s="2">
        <v>2.5475999832153322</v>
      </c>
      <c r="BO438" s="2">
        <v>1.8875</v>
      </c>
      <c r="BP438" s="2">
        <v>2.7950999832153323</v>
      </c>
      <c r="BQ438" s="2">
        <v>2.338849983215332</v>
      </c>
      <c r="BR438" s="2">
        <v>2.2900999832153324</v>
      </c>
      <c r="BS438" s="2">
        <v>2.2700999832153319</v>
      </c>
      <c r="BT438" s="2">
        <v>2.3800999832153322</v>
      </c>
      <c r="BU438" s="2">
        <v>2.452599983215332</v>
      </c>
      <c r="BV438" s="2">
        <v>2.5850999832153323</v>
      </c>
      <c r="BW438" s="2">
        <v>2.2095999832153321</v>
      </c>
      <c r="BX438" s="2">
        <v>2.930099983215332</v>
      </c>
      <c r="BY438" s="2">
        <v>3.535099983215332</v>
      </c>
      <c r="BZ438" s="2">
        <v>2.4090000629425048</v>
      </c>
      <c r="CA438" s="2">
        <v>2.3077500057220459</v>
      </c>
      <c r="CB438" s="2"/>
      <c r="CC438" s="2">
        <v>2.2551428931100026</v>
      </c>
      <c r="CD438" s="2">
        <v>1.65</v>
      </c>
      <c r="CE438" s="2">
        <v>2.3101428931100028</v>
      </c>
      <c r="CF438" s="2">
        <v>2.0601428931100028</v>
      </c>
      <c r="CG438" s="2">
        <v>2.0101428931100025</v>
      </c>
      <c r="CH438" s="2">
        <v>1.8751428931100025</v>
      </c>
      <c r="CI438" s="2">
        <v>2.0901428931100026</v>
      </c>
      <c r="CJ438" s="2">
        <v>2.2263928931100025</v>
      </c>
      <c r="CK438" s="2">
        <v>2.3201428931100025</v>
      </c>
      <c r="CL438" s="2">
        <v>1.5871428931100025</v>
      </c>
      <c r="CM438" s="2">
        <v>2.4151428931100027</v>
      </c>
      <c r="CN438" s="2">
        <v>2.5238928931100024</v>
      </c>
      <c r="CO438" s="2">
        <v>2.1233332951863608</v>
      </c>
      <c r="CP438" s="2"/>
      <c r="CR438" s="2">
        <v>2.4690000057220458</v>
      </c>
      <c r="CS438" s="2">
        <v>2.4690000057220458</v>
      </c>
      <c r="CT438" s="2">
        <v>2.7090000057220456</v>
      </c>
      <c r="CU438" s="2">
        <v>2.2615000057220458</v>
      </c>
      <c r="CV438" s="2">
        <v>2.2265000057220456</v>
      </c>
      <c r="CW438" s="2">
        <v>2.1190000057220457</v>
      </c>
      <c r="CX438" s="2">
        <v>2.305250005722046</v>
      </c>
      <c r="CY438" s="2">
        <v>2.3852500057220456</v>
      </c>
      <c r="CZ438" s="2">
        <v>2.5265000057220459</v>
      </c>
      <c r="DA438" s="2">
        <v>2.2149999999999999</v>
      </c>
      <c r="DB438" s="2">
        <v>2.8340000057220456</v>
      </c>
      <c r="DC438" s="2">
        <v>3.4040000057220459</v>
      </c>
      <c r="DD438" s="2">
        <v>2.3115000057220456</v>
      </c>
    </row>
    <row r="439" spans="1:108" x14ac:dyDescent="0.25">
      <c r="A439" s="8">
        <v>35920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>
        <v>2.11459997177124</v>
      </c>
      <c r="P439" s="2"/>
      <c r="Q439" s="2">
        <v>2.0245999717712402</v>
      </c>
      <c r="R439" s="2">
        <v>2.2345999717712401</v>
      </c>
      <c r="S439" s="2">
        <v>1.3525</v>
      </c>
      <c r="T439" s="2">
        <v>2.30209997177124</v>
      </c>
      <c r="U439" s="2">
        <v>2.0620999717712403</v>
      </c>
      <c r="V439" s="2">
        <v>1.9845999717712401</v>
      </c>
      <c r="W439" s="2">
        <v>1.8170999717712402</v>
      </c>
      <c r="X439" s="2">
        <v>2.1120999717712401</v>
      </c>
      <c r="Y439" s="2">
        <v>2.2295999717712403</v>
      </c>
      <c r="Z439" s="2">
        <v>2.3745999717712403</v>
      </c>
      <c r="AA439" s="2">
        <v>1.5674999999999999</v>
      </c>
      <c r="AB439" s="2">
        <v>2.3608499717712403</v>
      </c>
      <c r="AC439" s="2">
        <v>2.4595999717712402</v>
      </c>
      <c r="AD439" s="2">
        <v>2.1420000076293944</v>
      </c>
      <c r="AE439" s="2">
        <v>2.086357157570975</v>
      </c>
      <c r="AF439" s="2"/>
      <c r="AG439" s="2">
        <v>2.0288571575709748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>
        <v>2.344700002670288</v>
      </c>
      <c r="BL439" s="2"/>
      <c r="BM439" s="2">
        <v>2.3072000026702879</v>
      </c>
      <c r="BN439" s="2">
        <v>2.5072000026702881</v>
      </c>
      <c r="BO439" s="2">
        <v>1.8625</v>
      </c>
      <c r="BP439" s="2">
        <v>2.7497000026702882</v>
      </c>
      <c r="BQ439" s="2">
        <v>2.2997000026702881</v>
      </c>
      <c r="BR439" s="2">
        <v>2.2547000026702881</v>
      </c>
      <c r="BS439" s="2">
        <v>2.239700002670288</v>
      </c>
      <c r="BT439" s="2">
        <v>2.3422000026702881</v>
      </c>
      <c r="BU439" s="2">
        <v>2.4122000026702879</v>
      </c>
      <c r="BV439" s="2">
        <v>2.5497000026702881</v>
      </c>
      <c r="BW439" s="2">
        <v>2.19</v>
      </c>
      <c r="BX439" s="2">
        <v>2.8897000026702879</v>
      </c>
      <c r="BY439" s="2">
        <v>3.4759500026702881</v>
      </c>
      <c r="BZ439" s="2">
        <v>2.371999979019165</v>
      </c>
      <c r="CA439" s="2">
        <v>2.3069500637054445</v>
      </c>
      <c r="CB439" s="2"/>
      <c r="CC439" s="2">
        <v>2.248857157570975</v>
      </c>
      <c r="CD439" s="2">
        <v>1.66</v>
      </c>
      <c r="CE439" s="2">
        <v>2.3038571575709752</v>
      </c>
      <c r="CF439" s="2">
        <v>2.043857157570975</v>
      </c>
      <c r="CG439" s="2">
        <v>2.0038571575709749</v>
      </c>
      <c r="CH439" s="2">
        <v>1.8588571575709751</v>
      </c>
      <c r="CI439" s="2">
        <v>2.083857157570975</v>
      </c>
      <c r="CJ439" s="2">
        <v>2.2238571575709751</v>
      </c>
      <c r="CK439" s="2">
        <v>2.313857157570975</v>
      </c>
      <c r="CL439" s="2">
        <v>1.59</v>
      </c>
      <c r="CM439" s="2">
        <v>2.4088571575709752</v>
      </c>
      <c r="CN439" s="2">
        <v>2.5138571575709752</v>
      </c>
      <c r="CO439" s="2">
        <v>2.113333304723104</v>
      </c>
      <c r="CP439" s="2"/>
      <c r="CR439" s="2">
        <v>2.4682000637054444</v>
      </c>
      <c r="CS439" s="2">
        <v>1.8149999999999999</v>
      </c>
      <c r="CT439" s="2">
        <v>2.7082000637054442</v>
      </c>
      <c r="CU439" s="2">
        <v>2.2607000637054444</v>
      </c>
      <c r="CV439" s="2">
        <v>2.2257000637054443</v>
      </c>
      <c r="CW439" s="2">
        <v>2.1182000637054443</v>
      </c>
      <c r="CX439" s="2">
        <v>2.3044500637054446</v>
      </c>
      <c r="CY439" s="2">
        <v>2.3844500637054442</v>
      </c>
      <c r="CZ439" s="2">
        <v>2.5257000637054445</v>
      </c>
      <c r="DA439" s="2">
        <v>1.58</v>
      </c>
      <c r="DB439" s="2">
        <v>2.8332000637054442</v>
      </c>
      <c r="DC439" s="2">
        <v>3.4032000637054445</v>
      </c>
      <c r="DD439" s="2">
        <v>2.3107000637054442</v>
      </c>
    </row>
    <row r="440" spans="1:108" x14ac:dyDescent="0.25">
      <c r="A440" s="8">
        <v>35921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>
        <v>2.1412999820709229</v>
      </c>
      <c r="P440" s="2"/>
      <c r="Q440" s="2">
        <v>2.0487999820709231</v>
      </c>
      <c r="R440" s="2">
        <v>2.258799982070923</v>
      </c>
      <c r="S440" s="2">
        <v>1.3525</v>
      </c>
      <c r="T440" s="2">
        <v>2.3262999820709229</v>
      </c>
      <c r="U440" s="2">
        <v>2.0887999820709231</v>
      </c>
      <c r="V440" s="2">
        <v>2.0162999820709229</v>
      </c>
      <c r="W440" s="2">
        <v>1.853799982070923</v>
      </c>
      <c r="X440" s="2">
        <v>2.1387999820709229</v>
      </c>
      <c r="Y440" s="2">
        <v>2.2550499820709229</v>
      </c>
      <c r="Z440" s="2">
        <v>2.3987999820709232</v>
      </c>
      <c r="AA440" s="2">
        <v>1.5674999999999999</v>
      </c>
      <c r="AB440" s="2">
        <v>2.386299982070923</v>
      </c>
      <c r="AC440" s="2">
        <v>2.4837999820709231</v>
      </c>
      <c r="AD440" s="2">
        <v>2.167400026321411</v>
      </c>
      <c r="AE440" s="2">
        <v>2.1043571472167968</v>
      </c>
      <c r="AF440" s="2"/>
      <c r="AG440" s="2">
        <v>2.0468571472167967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>
        <v>2.3703000545501709</v>
      </c>
      <c r="BL440" s="2"/>
      <c r="BM440" s="2">
        <v>2.3328000545501708</v>
      </c>
      <c r="BN440" s="2">
        <v>2.532800054550171</v>
      </c>
      <c r="BO440" s="2">
        <v>1.8625</v>
      </c>
      <c r="BP440" s="2">
        <v>2.7678000545501709</v>
      </c>
      <c r="BQ440" s="2">
        <v>2.3278000545501709</v>
      </c>
      <c r="BR440" s="2">
        <v>2.282800054550171</v>
      </c>
      <c r="BS440" s="2">
        <v>2.2703000545501708</v>
      </c>
      <c r="BT440" s="2">
        <v>2.367800054550171</v>
      </c>
      <c r="BU440" s="2">
        <v>2.439050054550171</v>
      </c>
      <c r="BV440" s="2">
        <v>2.5778000545501709</v>
      </c>
      <c r="BW440" s="2">
        <v>2.19</v>
      </c>
      <c r="BX440" s="2">
        <v>2.8790500545501709</v>
      </c>
      <c r="BY440" s="2">
        <v>3.501550054550171</v>
      </c>
      <c r="BZ440" s="2">
        <v>2.397999954223633</v>
      </c>
      <c r="CA440" s="2">
        <v>2.3249499511718752</v>
      </c>
      <c r="CB440" s="2"/>
      <c r="CC440" s="2">
        <v>2.2668571472167969</v>
      </c>
      <c r="CD440" s="2">
        <v>1.66</v>
      </c>
      <c r="CE440" s="2">
        <v>2.321857147216797</v>
      </c>
      <c r="CF440" s="2">
        <v>2.071857147216797</v>
      </c>
      <c r="CG440" s="2">
        <v>2.0193571472167968</v>
      </c>
      <c r="CH440" s="2">
        <v>1.8818571472167969</v>
      </c>
      <c r="CI440" s="2">
        <v>2.1018571472167968</v>
      </c>
      <c r="CJ440" s="2">
        <v>2.239357147216797</v>
      </c>
      <c r="CK440" s="2">
        <v>2.344357147216797</v>
      </c>
      <c r="CL440" s="2">
        <v>1.59</v>
      </c>
      <c r="CM440" s="2">
        <v>2.426857147216797</v>
      </c>
      <c r="CN440" s="2">
        <v>2.531857147216797</v>
      </c>
      <c r="CO440" s="2">
        <v>2.1223333676656089</v>
      </c>
      <c r="CP440" s="2"/>
      <c r="CR440" s="2">
        <v>2.4861999511718751</v>
      </c>
      <c r="CS440" s="2">
        <v>1.8149999999999999</v>
      </c>
      <c r="CT440" s="2">
        <v>2.7261999511718749</v>
      </c>
      <c r="CU440" s="2">
        <v>2.2786999511718751</v>
      </c>
      <c r="CV440" s="2">
        <v>2.2436999511718749</v>
      </c>
      <c r="CW440" s="2">
        <v>2.136199951171875</v>
      </c>
      <c r="CX440" s="2">
        <v>2.3224499511718752</v>
      </c>
      <c r="CY440" s="2">
        <v>2.4036999511718751</v>
      </c>
      <c r="CZ440" s="2">
        <v>2.5436999511718752</v>
      </c>
      <c r="DA440" s="2">
        <v>1.58</v>
      </c>
      <c r="DB440" s="2">
        <v>2.8511999511718749</v>
      </c>
      <c r="DC440" s="2">
        <v>3.4211999511718751</v>
      </c>
      <c r="DD440" s="2">
        <v>2.3286999511718749</v>
      </c>
    </row>
    <row r="441" spans="1:108" x14ac:dyDescent="0.25">
      <c r="A441" s="8">
        <v>35922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>
        <v>2.149000005722046</v>
      </c>
      <c r="P441" s="2"/>
      <c r="Q441" s="2">
        <v>2.0590000057220461</v>
      </c>
      <c r="R441" s="2">
        <v>2.2690000057220461</v>
      </c>
      <c r="S441" s="2">
        <v>1.3627000236511231</v>
      </c>
      <c r="T441" s="2">
        <v>2.3415000057220459</v>
      </c>
      <c r="U441" s="2">
        <v>2.0990000057220461</v>
      </c>
      <c r="V441" s="2">
        <v>2.024000005722046</v>
      </c>
      <c r="W441" s="2">
        <v>1.8690000057220462</v>
      </c>
      <c r="X441" s="2">
        <v>2.146500005722046</v>
      </c>
      <c r="Y441" s="2">
        <v>2.2665000057220461</v>
      </c>
      <c r="Z441" s="2">
        <v>2.4040000057220459</v>
      </c>
      <c r="AA441" s="2">
        <v>1.5777000236511229</v>
      </c>
      <c r="AB441" s="2">
        <v>2.3890000057220462</v>
      </c>
      <c r="AC441" s="2">
        <v>2.481500005722046</v>
      </c>
      <c r="AD441" s="2">
        <v>2.1858000755310059</v>
      </c>
      <c r="AE441" s="2">
        <v>2.1128571551186694</v>
      </c>
      <c r="AF441" s="2"/>
      <c r="AG441" s="2">
        <v>2.0528571551186694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>
        <v>2.3812000656127927</v>
      </c>
      <c r="BL441" s="2"/>
      <c r="BM441" s="2">
        <v>2.3412000656127927</v>
      </c>
      <c r="BN441" s="2">
        <v>2.5412000656127929</v>
      </c>
      <c r="BO441" s="2">
        <v>1.8709000110626219</v>
      </c>
      <c r="BP441" s="2">
        <v>2.7787000656127927</v>
      </c>
      <c r="BQ441" s="2">
        <v>2.3312000656127929</v>
      </c>
      <c r="BR441" s="2">
        <v>2.2962000656127928</v>
      </c>
      <c r="BS441" s="2">
        <v>2.2787000656127927</v>
      </c>
      <c r="BT441" s="2">
        <v>2.3787000656127928</v>
      </c>
      <c r="BU441" s="2">
        <v>2.4487000656127931</v>
      </c>
      <c r="BV441" s="2">
        <v>2.5937000656127931</v>
      </c>
      <c r="BW441" s="2">
        <v>2.1984000110626218</v>
      </c>
      <c r="BX441" s="2">
        <v>2.8837000656127927</v>
      </c>
      <c r="BY441" s="2">
        <v>3.4812000656127928</v>
      </c>
      <c r="BZ441" s="2">
        <v>2.4233999729156492</v>
      </c>
      <c r="CA441" s="2">
        <v>2.3321999931335449</v>
      </c>
      <c r="CB441" s="2"/>
      <c r="CC441" s="2">
        <v>2.2728571551186696</v>
      </c>
      <c r="CD441" s="2">
        <v>1.6660000079018726</v>
      </c>
      <c r="CE441" s="2">
        <v>2.3278571551186698</v>
      </c>
      <c r="CF441" s="2">
        <v>2.0753571551186694</v>
      </c>
      <c r="CG441" s="2">
        <v>2.0278571551186695</v>
      </c>
      <c r="CH441" s="2">
        <v>1.8928571551186695</v>
      </c>
      <c r="CI441" s="2">
        <v>2.1103571551186695</v>
      </c>
      <c r="CJ441" s="2">
        <v>2.2453571551186697</v>
      </c>
      <c r="CK441" s="2">
        <v>2.3378571551186695</v>
      </c>
      <c r="CL441" s="2">
        <v>1.5960000079018728</v>
      </c>
      <c r="CM441" s="2">
        <v>2.4328571551186697</v>
      </c>
      <c r="CN441" s="2">
        <v>2.5253571551186695</v>
      </c>
      <c r="CO441" s="2">
        <v>2.1366667406899587</v>
      </c>
      <c r="CP441" s="2"/>
      <c r="CR441" s="2">
        <v>2.492199993133545</v>
      </c>
      <c r="CS441" s="2">
        <v>1.8210000419616699</v>
      </c>
      <c r="CT441" s="2">
        <v>2.7271999931335449</v>
      </c>
      <c r="CU441" s="2">
        <v>2.2871999931335449</v>
      </c>
      <c r="CV441" s="2">
        <v>2.2496999931335449</v>
      </c>
      <c r="CW441" s="2">
        <v>2.1421999931335449</v>
      </c>
      <c r="CX441" s="2">
        <v>2.3296999931335449</v>
      </c>
      <c r="CY441" s="2">
        <v>2.409699993133545</v>
      </c>
      <c r="CZ441" s="2">
        <v>1.9546999931335449</v>
      </c>
      <c r="DA441" s="2">
        <v>1.58600004196167</v>
      </c>
      <c r="DB441" s="2">
        <v>2.8571999931335448</v>
      </c>
      <c r="DC441" s="2">
        <v>3.4171999931335453</v>
      </c>
      <c r="DD441" s="2">
        <v>2.3371999931335452</v>
      </c>
    </row>
    <row r="442" spans="1:108" x14ac:dyDescent="0.25">
      <c r="A442" s="8">
        <v>35923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>
        <v>2.1914999675750733</v>
      </c>
      <c r="P442" s="2"/>
      <c r="Q442" s="2">
        <v>2.1189999675750735</v>
      </c>
      <c r="R442" s="2">
        <v>2.3089999675750734</v>
      </c>
      <c r="S442" s="2">
        <v>1.32</v>
      </c>
      <c r="T442" s="2">
        <v>2.3814999675750732</v>
      </c>
      <c r="U442" s="2">
        <v>2.1352499675750733</v>
      </c>
      <c r="V442" s="2">
        <v>2.0614999675750734</v>
      </c>
      <c r="W442" s="2">
        <v>1.8989999675750735</v>
      </c>
      <c r="X442" s="2">
        <v>2.1889999675750733</v>
      </c>
      <c r="Y442" s="2">
        <v>2.3077499675750732</v>
      </c>
      <c r="Z442" s="2">
        <v>2.4564999675750734</v>
      </c>
      <c r="AA442" s="2">
        <v>1.46</v>
      </c>
      <c r="AB442" s="2">
        <v>2.4289999675750735</v>
      </c>
      <c r="AC442" s="2">
        <v>2.5264999675750732</v>
      </c>
      <c r="AD442" s="2">
        <v>2.2094000339508058</v>
      </c>
      <c r="AE442" s="2">
        <v>2.1278571578434535</v>
      </c>
      <c r="AF442" s="2"/>
      <c r="AG442" s="2">
        <v>2.0828571578434536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>
        <v>2.4025000095367433</v>
      </c>
      <c r="BL442" s="2"/>
      <c r="BM442" s="2">
        <v>2.3750000095367434</v>
      </c>
      <c r="BN442" s="2">
        <v>2.5650000095367433</v>
      </c>
      <c r="BO442" s="2">
        <v>1.885</v>
      </c>
      <c r="BP442" s="2">
        <v>2.8075000095367435</v>
      </c>
      <c r="BQ442" s="2">
        <v>2.3575000095367433</v>
      </c>
      <c r="BR442" s="2">
        <v>2.3187500095367435</v>
      </c>
      <c r="BS442" s="2">
        <v>2.3000000095367432</v>
      </c>
      <c r="BT442" s="2">
        <v>2.4000000095367433</v>
      </c>
      <c r="BU442" s="2">
        <v>2.4725000095367435</v>
      </c>
      <c r="BV442" s="2">
        <v>2.6387500095367433</v>
      </c>
      <c r="BW442" s="2">
        <v>2.2200000000000002</v>
      </c>
      <c r="BX442" s="2">
        <v>2.9125000095367435</v>
      </c>
      <c r="BY442" s="2">
        <v>3.5100000095367432</v>
      </c>
      <c r="BZ442" s="2">
        <v>2.4400000095367433</v>
      </c>
      <c r="CA442" s="2">
        <v>2.3464000606536866</v>
      </c>
      <c r="CB442" s="2"/>
      <c r="CC442" s="2">
        <v>2.2878571578434537</v>
      </c>
      <c r="CD442" s="2">
        <v>1.66</v>
      </c>
      <c r="CE442" s="2">
        <v>2.3453571578434538</v>
      </c>
      <c r="CF442" s="2">
        <v>2.0903571578434539</v>
      </c>
      <c r="CG442" s="2">
        <v>2.0403571578434536</v>
      </c>
      <c r="CH442" s="2">
        <v>1.9078571578434536</v>
      </c>
      <c r="CI442" s="2">
        <v>2.1253571578434536</v>
      </c>
      <c r="CJ442" s="2">
        <v>2.2603571578434538</v>
      </c>
      <c r="CK442" s="2">
        <v>2.3553571578434536</v>
      </c>
      <c r="CL442" s="2">
        <v>1.61</v>
      </c>
      <c r="CM442" s="2">
        <v>2.4478571578434538</v>
      </c>
      <c r="CN442" s="2">
        <v>2.5403571578434536</v>
      </c>
      <c r="CO442" s="2">
        <v>2.1456666787465415</v>
      </c>
      <c r="CP442" s="2"/>
      <c r="CR442" s="2">
        <v>2.5064000606536867</v>
      </c>
      <c r="CS442" s="2">
        <v>1.8149999999999999</v>
      </c>
      <c r="CT442" s="2">
        <v>2.7414000606536866</v>
      </c>
      <c r="CU442" s="2">
        <v>2.2964000606536867</v>
      </c>
      <c r="CV442" s="2">
        <v>2.2614000606536866</v>
      </c>
      <c r="CW442" s="2">
        <v>2.1564000606536866</v>
      </c>
      <c r="CX442" s="2">
        <v>2.3439000606536866</v>
      </c>
      <c r="CY442" s="2">
        <v>2.4239000606536867</v>
      </c>
      <c r="CZ442" s="2">
        <v>2.5564000606536865</v>
      </c>
      <c r="DA442" s="2">
        <v>1.58</v>
      </c>
      <c r="DB442" s="2">
        <v>2.8714000606536869</v>
      </c>
      <c r="DC442" s="2">
        <v>3.4314000606536865</v>
      </c>
      <c r="DD442" s="2">
        <v>2.3464000606536866</v>
      </c>
    </row>
    <row r="443" spans="1:108" x14ac:dyDescent="0.25">
      <c r="A443" s="8">
        <v>35926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>
        <v>2.2308000183105468</v>
      </c>
      <c r="P443" s="2"/>
      <c r="Q443" s="2">
        <v>2.155800018310547</v>
      </c>
      <c r="R443" s="2">
        <v>2.345800018310547</v>
      </c>
      <c r="S443" s="2">
        <v>1.32</v>
      </c>
      <c r="T443" s="2">
        <v>2.4233000183105471</v>
      </c>
      <c r="U443" s="2">
        <v>2.1808000183105469</v>
      </c>
      <c r="V443" s="2">
        <v>2.0995500183105471</v>
      </c>
      <c r="W443" s="2">
        <v>1.9458000183105471</v>
      </c>
      <c r="X443" s="2">
        <v>2.2283000183105468</v>
      </c>
      <c r="Y443" s="2">
        <v>2.3470500183105472</v>
      </c>
      <c r="Z443" s="2">
        <v>2.479550018310547</v>
      </c>
      <c r="AA443" s="2">
        <v>1.46</v>
      </c>
      <c r="AB443" s="2">
        <v>2.468300018310547</v>
      </c>
      <c r="AC443" s="2">
        <v>2.5670500183105469</v>
      </c>
      <c r="AD443" s="2">
        <v>2.246999979019165</v>
      </c>
      <c r="AE443" s="2">
        <v>2.1393928418840682</v>
      </c>
      <c r="AF443" s="2"/>
      <c r="AG443" s="2">
        <v>2.0931428418840681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>
        <v>2.4332000160217282</v>
      </c>
      <c r="BL443" s="2"/>
      <c r="BM443" s="2">
        <v>2.4032000160217284</v>
      </c>
      <c r="BN443" s="2">
        <v>2.5932000160217283</v>
      </c>
      <c r="BO443" s="2">
        <v>1.885</v>
      </c>
      <c r="BP443" s="2">
        <v>2.8307000160217282</v>
      </c>
      <c r="BQ443" s="2">
        <v>2.3832000160217284</v>
      </c>
      <c r="BR443" s="2">
        <v>2.3469500160217285</v>
      </c>
      <c r="BS443" s="2">
        <v>2.326950016021728</v>
      </c>
      <c r="BT443" s="2">
        <v>2.4307000160217282</v>
      </c>
      <c r="BU443" s="2">
        <v>2.5019500160217283</v>
      </c>
      <c r="BV443" s="2">
        <v>2.6519500160217282</v>
      </c>
      <c r="BW443" s="2">
        <v>2.2200000000000002</v>
      </c>
      <c r="BX443" s="2">
        <v>2.9382000160217281</v>
      </c>
      <c r="BY443" s="2">
        <v>3.5369500160217284</v>
      </c>
      <c r="BZ443" s="2">
        <v>2.4560000419616701</v>
      </c>
      <c r="CA443" s="2">
        <v>2.3518000030517578</v>
      </c>
      <c r="CB443" s="2"/>
      <c r="CC443" s="2">
        <v>2.2981428418840681</v>
      </c>
      <c r="CD443" s="2">
        <v>1.66</v>
      </c>
      <c r="CE443" s="2">
        <v>2.3543928418840681</v>
      </c>
      <c r="CF443" s="2">
        <v>2.095642841884068</v>
      </c>
      <c r="CG443" s="2">
        <v>2.053142841884068</v>
      </c>
      <c r="CH443" s="2">
        <v>1.9131428418840681</v>
      </c>
      <c r="CI443" s="2">
        <v>2.1368928418840683</v>
      </c>
      <c r="CJ443" s="2">
        <v>2.2706428418840683</v>
      </c>
      <c r="CK443" s="2">
        <v>2.368142841884068</v>
      </c>
      <c r="CL443" s="2">
        <v>1.61</v>
      </c>
      <c r="CM443" s="2">
        <v>2.4518928418840682</v>
      </c>
      <c r="CN443" s="2">
        <v>2.5606428418840683</v>
      </c>
      <c r="CO443" s="2">
        <v>2.1406667232513428</v>
      </c>
      <c r="CP443" s="2"/>
      <c r="CR443" s="2">
        <v>2.511800003051758</v>
      </c>
      <c r="CS443" s="2">
        <v>1.8149999999999999</v>
      </c>
      <c r="CT443" s="2">
        <v>2.7468000030517579</v>
      </c>
      <c r="CU443" s="2">
        <v>2.301800003051758</v>
      </c>
      <c r="CV443" s="2">
        <v>2.2668000030517579</v>
      </c>
      <c r="CW443" s="2">
        <v>2.1618000030517579</v>
      </c>
      <c r="CX443" s="2">
        <v>2.3493000030517579</v>
      </c>
      <c r="CY443" s="2">
        <v>2.429300003051758</v>
      </c>
      <c r="CZ443" s="2">
        <v>2.5618000030517578</v>
      </c>
      <c r="DA443" s="2">
        <v>1.58</v>
      </c>
      <c r="DB443" s="2">
        <v>2.8768000030517582</v>
      </c>
      <c r="DC443" s="2">
        <v>3.4368000030517578</v>
      </c>
      <c r="DD443" s="2">
        <v>2.3518000030517578</v>
      </c>
    </row>
    <row r="444" spans="1:108" x14ac:dyDescent="0.25">
      <c r="A444" s="8">
        <v>35927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>
        <v>2.1911000061035155</v>
      </c>
      <c r="P444" s="2"/>
      <c r="Q444" s="2">
        <v>2.1086000061035155</v>
      </c>
      <c r="R444" s="2">
        <v>2.2986000061035154</v>
      </c>
      <c r="S444" s="2">
        <v>1.2827999877929686</v>
      </c>
      <c r="T444" s="2">
        <v>2.3798500061035153</v>
      </c>
      <c r="U444" s="2">
        <v>2.1298500061035153</v>
      </c>
      <c r="V444" s="2">
        <v>2.0636000061035156</v>
      </c>
      <c r="W444" s="2">
        <v>1.9236000061035154</v>
      </c>
      <c r="X444" s="2">
        <v>2.1886000061035156</v>
      </c>
      <c r="Y444" s="2">
        <v>2.3011000061035154</v>
      </c>
      <c r="Z444" s="2">
        <v>2.4436000061035155</v>
      </c>
      <c r="AA444" s="2">
        <v>1.3927999877929684</v>
      </c>
      <c r="AB444" s="2">
        <v>2.4211000061035155</v>
      </c>
      <c r="AC444" s="2">
        <v>2.5198500061035154</v>
      </c>
      <c r="AD444" s="2">
        <v>2.1537999153137206</v>
      </c>
      <c r="AE444" s="2">
        <v>2.1336428383418489</v>
      </c>
      <c r="AF444" s="2"/>
      <c r="AG444" s="2">
        <v>2.086142838341849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>
        <v>2.4038499927520753</v>
      </c>
      <c r="BL444" s="2"/>
      <c r="BM444" s="2">
        <v>2.3725999927520753</v>
      </c>
      <c r="BN444" s="2">
        <v>2.5625999927520753</v>
      </c>
      <c r="BO444" s="2">
        <v>1.8693999767303469</v>
      </c>
      <c r="BP444" s="2">
        <v>2.8000999927520751</v>
      </c>
      <c r="BQ444" s="2">
        <v>2.3525999927520753</v>
      </c>
      <c r="BR444" s="2">
        <v>2.3175999927520752</v>
      </c>
      <c r="BS444" s="2">
        <v>2.304349992752075</v>
      </c>
      <c r="BT444" s="2">
        <v>2.4013499927520754</v>
      </c>
      <c r="BU444" s="2">
        <v>2.4775999927520753</v>
      </c>
      <c r="BV444" s="2">
        <v>2.6275999927520752</v>
      </c>
      <c r="BW444" s="2">
        <v>2.2093999767303472</v>
      </c>
      <c r="BX444" s="2">
        <v>2.9075999927520755</v>
      </c>
      <c r="BY444" s="2">
        <v>3.5063499927520754</v>
      </c>
      <c r="BZ444" s="2">
        <v>2.4008000373840335</v>
      </c>
      <c r="CA444" s="2">
        <v>2.3420499610900882</v>
      </c>
      <c r="CB444" s="2"/>
      <c r="CC444" s="2">
        <v>2.2911428383418491</v>
      </c>
      <c r="CD444" s="2">
        <v>1.6529999964577808</v>
      </c>
      <c r="CE444" s="2">
        <v>2.3486428383418492</v>
      </c>
      <c r="CF444" s="2">
        <v>2.0886428383418489</v>
      </c>
      <c r="CG444" s="2">
        <v>2.0536428383418492</v>
      </c>
      <c r="CH444" s="2">
        <v>1.908642838341849</v>
      </c>
      <c r="CI444" s="2">
        <v>2.1311428383418489</v>
      </c>
      <c r="CJ444" s="2">
        <v>2.2661428383418492</v>
      </c>
      <c r="CK444" s="2">
        <v>2.3736428383418491</v>
      </c>
      <c r="CL444" s="2">
        <v>1.602999996457781</v>
      </c>
      <c r="CM444" s="2">
        <v>2.4448928383418491</v>
      </c>
      <c r="CN444" s="2">
        <v>2.5536428383418492</v>
      </c>
      <c r="CO444" s="2">
        <v>2.1186666148049489</v>
      </c>
      <c r="CP444" s="2"/>
      <c r="CR444" s="2">
        <v>2.5057999610900881</v>
      </c>
      <c r="CS444" s="2">
        <v>1.80899995803833</v>
      </c>
      <c r="CT444" s="2">
        <v>2.7407999610900879</v>
      </c>
      <c r="CU444" s="2">
        <v>2.2957999610900881</v>
      </c>
      <c r="CV444" s="2">
        <v>2.260799961090088</v>
      </c>
      <c r="CW444" s="2">
        <v>2.155799961090088</v>
      </c>
      <c r="CX444" s="2">
        <v>2.3395499610900883</v>
      </c>
      <c r="CY444" s="2">
        <v>2.425799961090088</v>
      </c>
      <c r="CZ444" s="2">
        <v>2.5557999610900879</v>
      </c>
      <c r="DA444" s="2">
        <v>1.5739999580383301</v>
      </c>
      <c r="DB444" s="2">
        <v>2.8707999610900883</v>
      </c>
      <c r="DC444" s="2">
        <v>3.4307999610900879</v>
      </c>
      <c r="DD444" s="2">
        <v>2.3457999610900879</v>
      </c>
    </row>
    <row r="445" spans="1:108" x14ac:dyDescent="0.25">
      <c r="A445" s="8">
        <v>35928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>
        <v>2.1774000072479249</v>
      </c>
      <c r="P445" s="2"/>
      <c r="Q445" s="2">
        <v>2.0974000072479249</v>
      </c>
      <c r="R445" s="2">
        <v>2.2874000072479248</v>
      </c>
      <c r="S445" s="2">
        <v>1.33</v>
      </c>
      <c r="T445" s="2">
        <v>2.3674000072479249</v>
      </c>
      <c r="U445" s="2">
        <v>2.1249000072479247</v>
      </c>
      <c r="V445" s="2">
        <v>2.0524000072479249</v>
      </c>
      <c r="W445" s="2">
        <v>1.9074000072479247</v>
      </c>
      <c r="X445" s="2">
        <v>2.174900007247925</v>
      </c>
      <c r="Y445" s="2">
        <v>2.2924000072479247</v>
      </c>
      <c r="Z445" s="2">
        <v>2.4624000072479246</v>
      </c>
      <c r="AA445" s="2">
        <v>1.4774000072479248</v>
      </c>
      <c r="AB445" s="2">
        <v>2.4099000072479249</v>
      </c>
      <c r="AC445" s="2">
        <v>2.507400007247925</v>
      </c>
      <c r="AD445" s="2">
        <v>2.1699000072479246</v>
      </c>
      <c r="AE445" s="2">
        <v>2.1425000204358779</v>
      </c>
      <c r="AF445" s="2"/>
      <c r="AG445" s="2">
        <v>2.0950000204358781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>
        <v>2.4065000343322751</v>
      </c>
      <c r="BL445" s="2"/>
      <c r="BM445" s="2">
        <v>2.3740000343322754</v>
      </c>
      <c r="BN445" s="2">
        <v>2.5640000343322753</v>
      </c>
      <c r="BO445" s="2">
        <v>1.9</v>
      </c>
      <c r="BP445" s="2">
        <v>2.8015000343322751</v>
      </c>
      <c r="BQ445" s="2">
        <v>2.3565000343322753</v>
      </c>
      <c r="BR445" s="2">
        <v>2.3215000343322751</v>
      </c>
      <c r="BS445" s="2">
        <v>2.309000034332275</v>
      </c>
      <c r="BT445" s="2">
        <v>2.4040000343322752</v>
      </c>
      <c r="BU445" s="2">
        <v>2.4765000343322754</v>
      </c>
      <c r="BV445" s="2">
        <v>2.6165000343322755</v>
      </c>
      <c r="BW445" s="2">
        <v>2.2540000343322752</v>
      </c>
      <c r="BX445" s="2">
        <v>2.9090000343322755</v>
      </c>
      <c r="BY445" s="2">
        <v>3.5090000343322751</v>
      </c>
      <c r="BZ445" s="2">
        <v>2.3827500343322754</v>
      </c>
      <c r="CA445" s="2">
        <v>2.3564499664306644</v>
      </c>
      <c r="CB445" s="2"/>
      <c r="CC445" s="2">
        <v>2.3000000204358781</v>
      </c>
      <c r="CD445" s="2">
        <v>1.66</v>
      </c>
      <c r="CE445" s="2">
        <v>2.3575000204358783</v>
      </c>
      <c r="CF445" s="2">
        <v>2.097500020435878</v>
      </c>
      <c r="CG445" s="2">
        <v>2.0625000204358783</v>
      </c>
      <c r="CH445" s="2">
        <v>1.9175000204358781</v>
      </c>
      <c r="CI445" s="2">
        <v>2.140000020435878</v>
      </c>
      <c r="CJ445" s="2">
        <v>2.2750000204358782</v>
      </c>
      <c r="CK445" s="2">
        <v>2.3825000204358782</v>
      </c>
      <c r="CL445" s="2">
        <v>1.61</v>
      </c>
      <c r="CM445" s="2">
        <v>2.4537500204358782</v>
      </c>
      <c r="CN445" s="2">
        <v>2.5625000204358783</v>
      </c>
      <c r="CO445" s="2">
        <v>2.1550000204358781</v>
      </c>
      <c r="CP445" s="2"/>
      <c r="CR445" s="2">
        <v>2.5201999664306642</v>
      </c>
      <c r="CS445" s="2">
        <v>1.8149999999999999</v>
      </c>
      <c r="CT445" s="2">
        <v>2.7551999664306641</v>
      </c>
      <c r="CU445" s="2">
        <v>2.3101999664306643</v>
      </c>
      <c r="CV445" s="2">
        <v>2.2751999664306641</v>
      </c>
      <c r="CW445" s="2">
        <v>2.1701999664306642</v>
      </c>
      <c r="CX445" s="2">
        <v>2.3539499664306645</v>
      </c>
      <c r="CY445" s="2">
        <v>2.4401999664306642</v>
      </c>
      <c r="CZ445" s="2">
        <v>2.5701999664306641</v>
      </c>
      <c r="DA445" s="2">
        <v>1.58</v>
      </c>
      <c r="DB445" s="2">
        <v>2.8851999664306645</v>
      </c>
      <c r="DC445" s="2">
        <v>3.4451999664306641</v>
      </c>
      <c r="DD445" s="2">
        <v>2.3601999664306641</v>
      </c>
    </row>
    <row r="446" spans="1:108" x14ac:dyDescent="0.25">
      <c r="A446" s="8">
        <v>35929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>
        <v>2.155199966430664</v>
      </c>
      <c r="P446" s="2"/>
      <c r="Q446" s="2">
        <v>2.0801999664306643</v>
      </c>
      <c r="R446" s="2">
        <v>2.2701999664306642</v>
      </c>
      <c r="S446" s="2">
        <v>1.3015999603271489</v>
      </c>
      <c r="T446" s="2">
        <v>2.3451999664306644</v>
      </c>
      <c r="U446" s="2">
        <v>2.1051999664306642</v>
      </c>
      <c r="V446" s="2">
        <v>2.0251999664306641</v>
      </c>
      <c r="W446" s="2">
        <v>1.8901999664306641</v>
      </c>
      <c r="X446" s="2">
        <v>2.1526999664306641</v>
      </c>
      <c r="Y446" s="2">
        <v>2.2726999664306642</v>
      </c>
      <c r="Z446" s="2">
        <v>2.425199966430664</v>
      </c>
      <c r="AA446" s="2">
        <v>1.4621999664306642</v>
      </c>
      <c r="AB446" s="2">
        <v>2.3951999664306642</v>
      </c>
      <c r="AC446" s="2">
        <v>2.4901999664306644</v>
      </c>
      <c r="AD446" s="2">
        <v>2.1901999664306642</v>
      </c>
      <c r="AE446" s="2">
        <v>2.1409285695212228</v>
      </c>
      <c r="AF446" s="2"/>
      <c r="AG446" s="2">
        <v>2.0934285695212229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>
        <v>2.3960000419616696</v>
      </c>
      <c r="BL446" s="2"/>
      <c r="BM446" s="2">
        <v>2.3660000419616698</v>
      </c>
      <c r="BN446" s="2">
        <v>2.5560000419616697</v>
      </c>
      <c r="BO446" s="2">
        <v>1.8934000492095944</v>
      </c>
      <c r="BP446" s="2">
        <v>2.7935000419616696</v>
      </c>
      <c r="BQ446" s="2">
        <v>2.3460000419616698</v>
      </c>
      <c r="BR446" s="2">
        <v>2.3060000419616697</v>
      </c>
      <c r="BS446" s="2">
        <v>2.2985000419616695</v>
      </c>
      <c r="BT446" s="2">
        <v>2.3935000419616697</v>
      </c>
      <c r="BU446" s="2">
        <v>2.4660000419616699</v>
      </c>
      <c r="BV446" s="2">
        <v>2.6160000419616698</v>
      </c>
      <c r="BW446" s="2">
        <v>2.2610000419616698</v>
      </c>
      <c r="BX446" s="2">
        <v>2.8972500419616698</v>
      </c>
      <c r="BY446" s="2">
        <v>3.49225004196167</v>
      </c>
      <c r="BZ446" s="2">
        <v>2.3960000419616696</v>
      </c>
      <c r="CA446" s="2">
        <v>2.3510500240325931</v>
      </c>
      <c r="CB446" s="2"/>
      <c r="CC446" s="2">
        <v>2.298428569521223</v>
      </c>
      <c r="CD446" s="2">
        <v>1.6672857311793738</v>
      </c>
      <c r="CE446" s="2">
        <v>2.3559285695212231</v>
      </c>
      <c r="CF446" s="2">
        <v>2.0959285695212229</v>
      </c>
      <c r="CG446" s="2">
        <v>2.0609285695212232</v>
      </c>
      <c r="CH446" s="2">
        <v>1.9159285695212229</v>
      </c>
      <c r="CI446" s="2">
        <v>2.1384285695212228</v>
      </c>
      <c r="CJ446" s="2">
        <v>2.2734285695212231</v>
      </c>
      <c r="CK446" s="2">
        <v>2.380928569521223</v>
      </c>
      <c r="CL446" s="2">
        <v>1.617285731179374</v>
      </c>
      <c r="CM446" s="2">
        <v>2.452178569521223</v>
      </c>
      <c r="CN446" s="2">
        <v>2.5609285695212232</v>
      </c>
      <c r="CO446" s="2">
        <v>2.1584285695212229</v>
      </c>
      <c r="CP446" s="2"/>
      <c r="CR446" s="2">
        <v>2.514800024032593</v>
      </c>
      <c r="CS446" s="2">
        <v>1.8240000629425048</v>
      </c>
      <c r="CT446" s="2">
        <v>2.7498000240325928</v>
      </c>
      <c r="CU446" s="2">
        <v>2.304800024032593</v>
      </c>
      <c r="CV446" s="2">
        <v>2.2698000240325928</v>
      </c>
      <c r="CW446" s="2">
        <v>2.1648000240325929</v>
      </c>
      <c r="CX446" s="2">
        <v>2.3485500240325932</v>
      </c>
      <c r="CY446" s="2">
        <v>2.4348000240325929</v>
      </c>
      <c r="CZ446" s="2">
        <v>2.5648000240325928</v>
      </c>
      <c r="DA446" s="2">
        <v>1.589000062942505</v>
      </c>
      <c r="DB446" s="2">
        <v>2.8798000240325932</v>
      </c>
      <c r="DC446" s="2">
        <v>3.4398000240325928</v>
      </c>
      <c r="DD446" s="2">
        <v>2.3548000240325928</v>
      </c>
    </row>
    <row r="447" spans="1:108" x14ac:dyDescent="0.25">
      <c r="A447" s="8">
        <v>35930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>
        <v>2.1192999732971192</v>
      </c>
      <c r="P447" s="2"/>
      <c r="Q447" s="2">
        <v>2.037999973297119</v>
      </c>
      <c r="R447" s="2">
        <v>2.227999973297119</v>
      </c>
      <c r="S447" s="2">
        <v>1.2878000068664548</v>
      </c>
      <c r="T447" s="2">
        <v>2.307999973297119</v>
      </c>
      <c r="U447" s="2">
        <v>2.0654999732971189</v>
      </c>
      <c r="V447" s="2">
        <v>1.997999973297119</v>
      </c>
      <c r="W447" s="2">
        <v>1.8679999732971189</v>
      </c>
      <c r="X447" s="2">
        <v>2.1167999732971188</v>
      </c>
      <c r="Y447" s="2">
        <v>2.2329999732971189</v>
      </c>
      <c r="Z447" s="2">
        <v>2.392999973297119</v>
      </c>
      <c r="AA447" s="2">
        <v>1.4199999732971189</v>
      </c>
      <c r="AB447" s="2">
        <v>2.3554999732971189</v>
      </c>
      <c r="AC447" s="2">
        <v>2.4479999732971192</v>
      </c>
      <c r="AD447" s="2">
        <v>2.1479999732971189</v>
      </c>
      <c r="AE447" s="2">
        <v>2.130928579057966</v>
      </c>
      <c r="AF447" s="2"/>
      <c r="AG447" s="2">
        <v>2.0834285790579661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>
        <v>2.3766000175476072</v>
      </c>
      <c r="BL447" s="2"/>
      <c r="BM447" s="2">
        <v>2.3466000175476074</v>
      </c>
      <c r="BN447" s="2">
        <v>2.5366000175476073</v>
      </c>
      <c r="BO447" s="2">
        <v>1.8805999755859375</v>
      </c>
      <c r="BP447" s="2">
        <v>2.7716000175476072</v>
      </c>
      <c r="BQ447" s="2">
        <v>2.3266000175476074</v>
      </c>
      <c r="BR447" s="2">
        <v>2.2916000175476072</v>
      </c>
      <c r="BS447" s="2">
        <v>2.281600017547607</v>
      </c>
      <c r="BT447" s="2">
        <v>2.3741000175476072</v>
      </c>
      <c r="BU447" s="2">
        <v>2.4466000175476075</v>
      </c>
      <c r="BV447" s="2">
        <v>2.5916000175476075</v>
      </c>
      <c r="BW447" s="2">
        <v>2.2416000175476074</v>
      </c>
      <c r="BX447" s="2">
        <v>2.8741000175476072</v>
      </c>
      <c r="BY447" s="2">
        <v>3.4728500175476071</v>
      </c>
      <c r="BZ447" s="2">
        <v>2.3766000175476072</v>
      </c>
      <c r="CA447" s="2">
        <v>2.3420500564575195</v>
      </c>
      <c r="CB447" s="2"/>
      <c r="CC447" s="2">
        <v>2.2884285790579662</v>
      </c>
      <c r="CD447" s="2">
        <v>1.6500000095367431</v>
      </c>
      <c r="CE447" s="2">
        <v>2.3459285790579663</v>
      </c>
      <c r="CF447" s="2">
        <v>2.085928579057966</v>
      </c>
      <c r="CG447" s="2">
        <v>2.0509285790579663</v>
      </c>
      <c r="CH447" s="2">
        <v>1.9059285790579661</v>
      </c>
      <c r="CI447" s="2">
        <v>2.128428579057966</v>
      </c>
      <c r="CJ447" s="2">
        <v>2.2634285790579662</v>
      </c>
      <c r="CK447" s="2">
        <v>2.380928579057966</v>
      </c>
      <c r="CL447" s="2">
        <v>1.6000000095367433</v>
      </c>
      <c r="CM447" s="2">
        <v>2.4421785790579662</v>
      </c>
      <c r="CN447" s="2">
        <v>2.5509285790579663</v>
      </c>
      <c r="CO447" s="2">
        <v>2.148428579057966</v>
      </c>
      <c r="CP447" s="2"/>
      <c r="CR447" s="2">
        <v>2.5058000564575194</v>
      </c>
      <c r="CS447" s="2">
        <v>1.8050000095367431</v>
      </c>
      <c r="CT447" s="2">
        <v>2.7408000564575192</v>
      </c>
      <c r="CU447" s="2">
        <v>2.2958000564575194</v>
      </c>
      <c r="CV447" s="2">
        <v>2.2608000564575192</v>
      </c>
      <c r="CW447" s="2">
        <v>2.1558000564575193</v>
      </c>
      <c r="CX447" s="2">
        <v>2.3395500564575196</v>
      </c>
      <c r="CY447" s="2">
        <v>2.4258000564575193</v>
      </c>
      <c r="CZ447" s="2">
        <v>2.5358000564575192</v>
      </c>
      <c r="DA447" s="2">
        <v>1.5700000095367432</v>
      </c>
      <c r="DB447" s="2">
        <v>2.8708000564575196</v>
      </c>
      <c r="DC447" s="2">
        <v>3.4308000564575192</v>
      </c>
      <c r="DD447" s="2">
        <v>2.3458000564575192</v>
      </c>
    </row>
    <row r="448" spans="1:108" x14ac:dyDescent="0.25">
      <c r="A448" s="8">
        <v>35933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>
        <v>2.1268999469757084</v>
      </c>
      <c r="P448" s="2"/>
      <c r="Q448" s="2">
        <v>2.0505999469757081</v>
      </c>
      <c r="R448" s="2">
        <v>2.2355999469757082</v>
      </c>
      <c r="S448" s="2">
        <v>1.295399980545044</v>
      </c>
      <c r="T448" s="2">
        <v>2.3155999469757083</v>
      </c>
      <c r="U448" s="2">
        <v>2.0730999469757081</v>
      </c>
      <c r="V448" s="2">
        <v>2.0030999469757083</v>
      </c>
      <c r="W448" s="2">
        <v>1.8855999469757083</v>
      </c>
      <c r="X448" s="2">
        <v>2.1230999469757084</v>
      </c>
      <c r="Y448" s="2">
        <v>2.2730999469757083</v>
      </c>
      <c r="Z448" s="2">
        <v>2.3930999469757084</v>
      </c>
      <c r="AA448" s="2">
        <v>1.4275999469757081</v>
      </c>
      <c r="AB448" s="2">
        <v>2.3643499469757083</v>
      </c>
      <c r="AC448" s="2">
        <v>2.4605999469757083</v>
      </c>
      <c r="AD448" s="2">
        <v>2.1555999469757081</v>
      </c>
      <c r="AE448" s="2">
        <v>2.1299285493578228</v>
      </c>
      <c r="AF448" s="2"/>
      <c r="AG448" s="2">
        <v>2.0774285493578231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>
        <v>2.3777999782562254</v>
      </c>
      <c r="BL448" s="2"/>
      <c r="BM448" s="2">
        <v>2.3527999782562254</v>
      </c>
      <c r="BN448" s="2">
        <v>2.5377999782562255</v>
      </c>
      <c r="BO448" s="2">
        <v>1.8817999362945557</v>
      </c>
      <c r="BP448" s="2">
        <v>2.7677999782562255</v>
      </c>
      <c r="BQ448" s="2">
        <v>2.3327999782562254</v>
      </c>
      <c r="BR448" s="2">
        <v>2.3002999782562257</v>
      </c>
      <c r="BS448" s="2">
        <v>2.2927999782562254</v>
      </c>
      <c r="BT448" s="2">
        <v>2.3752999782562254</v>
      </c>
      <c r="BU448" s="2">
        <v>2.4477999782562256</v>
      </c>
      <c r="BV448" s="2">
        <v>2.6002999782562255</v>
      </c>
      <c r="BW448" s="2">
        <v>2.2427999782562256</v>
      </c>
      <c r="BX448" s="2">
        <v>2.8702999782562255</v>
      </c>
      <c r="BY448" s="2">
        <v>3.4627999782562258</v>
      </c>
      <c r="BZ448" s="2">
        <v>2.3777999782562254</v>
      </c>
      <c r="CA448" s="2">
        <v>2.3743879988794871</v>
      </c>
      <c r="CB448" s="2"/>
      <c r="CC448" s="2">
        <v>2.287428549357823</v>
      </c>
      <c r="CD448" s="2">
        <v>1.6489999798366</v>
      </c>
      <c r="CE448" s="2">
        <v>2.3449285493578231</v>
      </c>
      <c r="CF448" s="2">
        <v>2.0874285493578228</v>
      </c>
      <c r="CG448" s="2">
        <v>2.0474285493578233</v>
      </c>
      <c r="CH448" s="2">
        <v>1.9274285493578229</v>
      </c>
      <c r="CI448" s="2">
        <v>2.1274285493578229</v>
      </c>
      <c r="CJ448" s="2">
        <v>2.2649285493578231</v>
      </c>
      <c r="CK448" s="2">
        <v>2.3774285493578229</v>
      </c>
      <c r="CL448" s="2">
        <v>1.5989999798366001</v>
      </c>
      <c r="CM448" s="2">
        <v>2.4399285493578229</v>
      </c>
      <c r="CN448" s="2">
        <v>2.5499285493578232</v>
      </c>
      <c r="CO448" s="2">
        <v>2.1474285493578229</v>
      </c>
      <c r="CP448" s="2"/>
      <c r="CR448" s="2">
        <v>2.538137998879487</v>
      </c>
      <c r="CS448" s="2">
        <v>1.8373379519587107</v>
      </c>
      <c r="CT448" s="2">
        <v>2.7731379988794869</v>
      </c>
      <c r="CU448" s="2">
        <v>2.328137998879487</v>
      </c>
      <c r="CV448" s="2">
        <v>2.2931379988794869</v>
      </c>
      <c r="CW448" s="2">
        <v>2.1881379988794869</v>
      </c>
      <c r="CX448" s="2">
        <v>2.3718879988794868</v>
      </c>
      <c r="CY448" s="2">
        <v>2.4581379988794869</v>
      </c>
      <c r="CZ448" s="2">
        <v>2.5681379988794868</v>
      </c>
      <c r="DA448" s="2">
        <v>1.6023379519587109</v>
      </c>
      <c r="DB448" s="2">
        <v>2.9031379988794868</v>
      </c>
      <c r="DC448" s="2">
        <v>3.4631379988794873</v>
      </c>
      <c r="DD448" s="2">
        <v>2.3781379988794868</v>
      </c>
    </row>
    <row r="449" spans="1:108" x14ac:dyDescent="0.25">
      <c r="A449" s="8">
        <v>35934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>
        <v>2.1437000167846683</v>
      </c>
      <c r="P449" s="2"/>
      <c r="Q449" s="2">
        <v>2.067400016784668</v>
      </c>
      <c r="R449" s="2">
        <v>2.2524000167846681</v>
      </c>
      <c r="S449" s="2">
        <v>1.2604000167846681</v>
      </c>
      <c r="T449" s="2">
        <v>2.3249000167846678</v>
      </c>
      <c r="U449" s="2">
        <v>2.0999000167846682</v>
      </c>
      <c r="V449" s="2">
        <v>2.0174000167846682</v>
      </c>
      <c r="W449" s="2">
        <v>1.8874000167846681</v>
      </c>
      <c r="X449" s="2">
        <v>2.1374000167846678</v>
      </c>
      <c r="Y449" s="2">
        <v>2.257400016784668</v>
      </c>
      <c r="Z449" s="2">
        <v>2.4124000167846682</v>
      </c>
      <c r="AA449" s="2">
        <v>1.402400016784668</v>
      </c>
      <c r="AB449" s="2">
        <v>2.3811500167846682</v>
      </c>
      <c r="AC449" s="2">
        <v>2.4774000167846681</v>
      </c>
      <c r="AD449" s="2">
        <v>2.172400016784668</v>
      </c>
      <c r="AE449" s="2">
        <v>2.1322143023354663</v>
      </c>
      <c r="AF449" s="2"/>
      <c r="AG449" s="2">
        <v>2.0797143023354665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>
        <v>2.3878000164031983</v>
      </c>
      <c r="BL449" s="2"/>
      <c r="BM449" s="2">
        <v>2.3628000164031984</v>
      </c>
      <c r="BN449" s="2">
        <v>2.5478000164031984</v>
      </c>
      <c r="BO449" s="2">
        <v>1.9078000164031983</v>
      </c>
      <c r="BP449" s="2">
        <v>2.7778000164031984</v>
      </c>
      <c r="BQ449" s="2">
        <v>2.3428000164031983</v>
      </c>
      <c r="BR449" s="2">
        <v>2.3053000164031983</v>
      </c>
      <c r="BS449" s="2">
        <v>2.295300016403198</v>
      </c>
      <c r="BT449" s="2">
        <v>2.3853000164031983</v>
      </c>
      <c r="BU449" s="2">
        <v>2.4578000164031986</v>
      </c>
      <c r="BV449" s="2">
        <v>2.6028000164031986</v>
      </c>
      <c r="BW449" s="2">
        <v>2.2348000164031983</v>
      </c>
      <c r="BX449" s="2">
        <v>2.8803000164031984</v>
      </c>
      <c r="BY449" s="2">
        <v>3.4728000164031982</v>
      </c>
      <c r="BZ449" s="2">
        <v>2.3703000164031982</v>
      </c>
      <c r="CA449" s="2">
        <v>2.3746222983005345</v>
      </c>
      <c r="CB449" s="2"/>
      <c r="CC449" s="2">
        <v>2.2897143023354665</v>
      </c>
      <c r="CD449" s="2">
        <v>1.6997143023354666</v>
      </c>
      <c r="CE449" s="2">
        <v>2.3472143023354666</v>
      </c>
      <c r="CF449" s="2">
        <v>2.0897143023354663</v>
      </c>
      <c r="CG449" s="2">
        <v>2.0497143023354667</v>
      </c>
      <c r="CH449" s="2">
        <v>1.9197143023354666</v>
      </c>
      <c r="CI449" s="2">
        <v>2.1272143023354664</v>
      </c>
      <c r="CJ449" s="2">
        <v>2.2672143023354665</v>
      </c>
      <c r="CK449" s="2">
        <v>2.3697143023354665</v>
      </c>
      <c r="CL449" s="2">
        <v>1.6747143023354665</v>
      </c>
      <c r="CM449" s="2">
        <v>2.4422143023354663</v>
      </c>
      <c r="CN449" s="2">
        <v>2.5472143023354663</v>
      </c>
      <c r="CO449" s="2">
        <v>2.1497143023354663</v>
      </c>
      <c r="CP449" s="2"/>
      <c r="CR449" s="2">
        <v>2.5383722983005343</v>
      </c>
      <c r="CS449" s="2">
        <v>1.8375722513797581</v>
      </c>
      <c r="CT449" s="2">
        <v>2.7733722983005342</v>
      </c>
      <c r="CU449" s="2">
        <v>2.3283722983005344</v>
      </c>
      <c r="CV449" s="2">
        <v>2.2933722983005342</v>
      </c>
      <c r="CW449" s="2">
        <v>2.1883722983005343</v>
      </c>
      <c r="CX449" s="2">
        <v>2.3721222983005346</v>
      </c>
      <c r="CY449" s="2">
        <v>2.4583722983005343</v>
      </c>
      <c r="CZ449" s="2">
        <v>2.5683722983005346</v>
      </c>
      <c r="DA449" s="2">
        <v>1.6025722513797582</v>
      </c>
      <c r="DB449" s="2">
        <v>2.9033722983005346</v>
      </c>
      <c r="DC449" s="2">
        <v>3.4633722983005342</v>
      </c>
      <c r="DD449" s="2">
        <v>2.3783722983005342</v>
      </c>
    </row>
    <row r="450" spans="1:108" x14ac:dyDescent="0.25">
      <c r="A450" s="8">
        <v>35935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>
        <v>2.0532999885559082</v>
      </c>
      <c r="P450" s="2"/>
      <c r="Q450" s="2">
        <v>1.976999988555908</v>
      </c>
      <c r="R450" s="2">
        <v>2.161999988555908</v>
      </c>
      <c r="S450" s="2">
        <v>1.169999988555908</v>
      </c>
      <c r="T450" s="2">
        <v>2.2344999885559078</v>
      </c>
      <c r="U450" s="2">
        <v>1.9994999885559079</v>
      </c>
      <c r="V450" s="2">
        <v>1.921999988555908</v>
      </c>
      <c r="W450" s="2">
        <v>1.786999988555908</v>
      </c>
      <c r="X450" s="2">
        <v>2.0494999885559082</v>
      </c>
      <c r="Y450" s="2">
        <v>2.1669999885559079</v>
      </c>
      <c r="Z450" s="2">
        <v>2.3019999885559081</v>
      </c>
      <c r="AA450" s="2">
        <v>1.3119999885559079</v>
      </c>
      <c r="AB450" s="2">
        <v>2.2919999885559079</v>
      </c>
      <c r="AC450" s="2">
        <v>2.391999988555908</v>
      </c>
      <c r="AD450" s="2">
        <v>2.0519999885559081</v>
      </c>
      <c r="AE450" s="2">
        <v>2.1165000316074916</v>
      </c>
      <c r="AF450" s="2"/>
      <c r="AG450" s="2">
        <v>2.0640000316074918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>
        <v>2.3466000461578367</v>
      </c>
      <c r="BL450" s="2"/>
      <c r="BM450" s="2">
        <v>2.3216000461578368</v>
      </c>
      <c r="BN450" s="2">
        <v>2.5066000461578368</v>
      </c>
      <c r="BO450" s="2">
        <v>1.8666000461578367</v>
      </c>
      <c r="BP450" s="2">
        <v>2.7366000461578368</v>
      </c>
      <c r="BQ450" s="2">
        <v>2.3041000461578367</v>
      </c>
      <c r="BR450" s="2">
        <v>2.2666000461578371</v>
      </c>
      <c r="BS450" s="2">
        <v>2.2566000461578364</v>
      </c>
      <c r="BT450" s="2">
        <v>2.3466000461578367</v>
      </c>
      <c r="BU450" s="2">
        <v>2.4216000461578369</v>
      </c>
      <c r="BV450" s="2">
        <v>2.5666000461578369</v>
      </c>
      <c r="BW450" s="2">
        <v>2.1936000461578367</v>
      </c>
      <c r="BX450" s="2">
        <v>2.8391000461578368</v>
      </c>
      <c r="BY450" s="2">
        <v>3.4266000461578368</v>
      </c>
      <c r="BZ450" s="2">
        <v>2.331600046157837</v>
      </c>
      <c r="CA450" s="2">
        <v>2.3497954022119036</v>
      </c>
      <c r="CB450" s="2"/>
      <c r="CC450" s="2">
        <v>2.2740000316074918</v>
      </c>
      <c r="CD450" s="2">
        <v>1.6840000316074919</v>
      </c>
      <c r="CE450" s="2">
        <v>2.326500031607492</v>
      </c>
      <c r="CF450" s="2">
        <v>2.0690000316074917</v>
      </c>
      <c r="CG450" s="2">
        <v>2.0340000316074915</v>
      </c>
      <c r="CH450" s="2">
        <v>1.8940000316074916</v>
      </c>
      <c r="CI450" s="2">
        <v>2.1140000316074916</v>
      </c>
      <c r="CJ450" s="2">
        <v>2.2490000316074918</v>
      </c>
      <c r="CK450" s="2">
        <v>2.3440000316074916</v>
      </c>
      <c r="CL450" s="2">
        <v>1.6590000316074918</v>
      </c>
      <c r="CM450" s="2">
        <v>2.4290000316074916</v>
      </c>
      <c r="CN450" s="2">
        <v>2.5340000316074915</v>
      </c>
      <c r="CO450" s="2">
        <v>2.1340000316074916</v>
      </c>
      <c r="CP450" s="2"/>
      <c r="CR450" s="2">
        <v>2.5135454022119035</v>
      </c>
      <c r="CS450" s="2">
        <v>1.8127453552911272</v>
      </c>
      <c r="CT450" s="2">
        <v>2.7485454022119034</v>
      </c>
      <c r="CU450" s="2">
        <v>2.3035454022119035</v>
      </c>
      <c r="CV450" s="2">
        <v>2.2685454022119034</v>
      </c>
      <c r="CW450" s="2">
        <v>2.1635454022119034</v>
      </c>
      <c r="CX450" s="2">
        <v>2.3472954022119037</v>
      </c>
      <c r="CY450" s="2">
        <v>2.4335454022119034</v>
      </c>
      <c r="CZ450" s="2">
        <v>2.5435454022119037</v>
      </c>
      <c r="DA450" s="2">
        <v>1.5777453552911274</v>
      </c>
      <c r="DB450" s="2">
        <v>2.8785454022119037</v>
      </c>
      <c r="DC450" s="2">
        <v>3.4385454022119033</v>
      </c>
      <c r="DD450" s="2">
        <v>2.3535454022119033</v>
      </c>
    </row>
    <row r="451" spans="1:108" x14ac:dyDescent="0.25">
      <c r="A451" s="8">
        <v>35936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2.0793000114440918</v>
      </c>
      <c r="P451" s="2"/>
      <c r="Q451" s="2">
        <v>2.0030000114440916</v>
      </c>
      <c r="R451" s="2">
        <v>2.1880000114440916</v>
      </c>
      <c r="S451" s="2">
        <v>1.1960000114440916</v>
      </c>
      <c r="T451" s="2">
        <v>2.2630000114440918</v>
      </c>
      <c r="U451" s="2">
        <v>2.0205000114440916</v>
      </c>
      <c r="V451" s="2">
        <v>1.9355000114440917</v>
      </c>
      <c r="W451" s="2">
        <v>1.8080000114440915</v>
      </c>
      <c r="X451" s="2">
        <v>2.0730000114440914</v>
      </c>
      <c r="Y451" s="2">
        <v>2.1905000114440916</v>
      </c>
      <c r="Z451" s="2">
        <v>2.3255000114440918</v>
      </c>
      <c r="AA451" s="2">
        <v>1.3650000114440917</v>
      </c>
      <c r="AB451" s="2">
        <v>2.3180000114440915</v>
      </c>
      <c r="AC451" s="2">
        <v>2.4180000114440916</v>
      </c>
      <c r="AD451" s="2">
        <v>2.1080000114440915</v>
      </c>
      <c r="AE451" s="2">
        <v>2.1282143197740826</v>
      </c>
      <c r="AF451" s="2"/>
      <c r="AG451" s="2">
        <v>2.0757143197740828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>
        <v>2.3670000457763671</v>
      </c>
      <c r="BL451" s="2"/>
      <c r="BM451" s="2">
        <v>2.3420000457763672</v>
      </c>
      <c r="BN451" s="2">
        <v>2.5270000457763673</v>
      </c>
      <c r="BO451" s="2">
        <v>1.8870000457763672</v>
      </c>
      <c r="BP451" s="2">
        <v>2.7570000457763673</v>
      </c>
      <c r="BQ451" s="2">
        <v>2.3245000457763672</v>
      </c>
      <c r="BR451" s="2">
        <v>2.2870000457763675</v>
      </c>
      <c r="BS451" s="2">
        <v>2.2820000457763672</v>
      </c>
      <c r="BT451" s="2">
        <v>2.3695000457763671</v>
      </c>
      <c r="BU451" s="2">
        <v>2.4420000457763673</v>
      </c>
      <c r="BV451" s="2">
        <v>2.5770000457763671</v>
      </c>
      <c r="BW451" s="2">
        <v>2.2170000457763672</v>
      </c>
      <c r="BX451" s="2">
        <v>2.8620000457763672</v>
      </c>
      <c r="BY451" s="2">
        <v>3.4470000457763672</v>
      </c>
      <c r="BZ451" s="2">
        <v>2.3620000457763672</v>
      </c>
      <c r="CA451" s="2">
        <v>2.3288145629582782</v>
      </c>
      <c r="CB451" s="2"/>
      <c r="CC451" s="2">
        <v>2.2857143197740828</v>
      </c>
      <c r="CD451" s="2">
        <v>1.6957143197740829</v>
      </c>
      <c r="CE451" s="2">
        <v>2.3307143197740827</v>
      </c>
      <c r="CF451" s="2">
        <v>2.0857143197740826</v>
      </c>
      <c r="CG451" s="2">
        <v>2.0432143197740826</v>
      </c>
      <c r="CH451" s="2">
        <v>1.9132143197740827</v>
      </c>
      <c r="CI451" s="2">
        <v>2.1257143197740827</v>
      </c>
      <c r="CJ451" s="2">
        <v>2.2582143197740829</v>
      </c>
      <c r="CK451" s="2">
        <v>2.3532143197740827</v>
      </c>
      <c r="CL451" s="2">
        <v>1.6397143197740829</v>
      </c>
      <c r="CM451" s="2">
        <v>2.4407143197740826</v>
      </c>
      <c r="CN451" s="2">
        <v>2.545714319774083</v>
      </c>
      <c r="CO451" s="2">
        <v>2.1657143197740827</v>
      </c>
      <c r="CP451" s="2"/>
      <c r="CR451" s="2">
        <v>2.492564562958278</v>
      </c>
      <c r="CS451" s="2">
        <v>1.7917645160375018</v>
      </c>
      <c r="CT451" s="2">
        <v>2.7275645629582779</v>
      </c>
      <c r="CU451" s="2">
        <v>2.282564562958278</v>
      </c>
      <c r="CV451" s="2">
        <v>2.2475645629582779</v>
      </c>
      <c r="CW451" s="2">
        <v>2.1425645629582779</v>
      </c>
      <c r="CX451" s="2">
        <v>2.3263145629582782</v>
      </c>
      <c r="CY451" s="2">
        <v>2.4125645629582779</v>
      </c>
      <c r="CZ451" s="2">
        <v>2.5225645629582778</v>
      </c>
      <c r="DA451" s="2">
        <v>1.5567645160375019</v>
      </c>
      <c r="DB451" s="2">
        <v>2.8575645629582782</v>
      </c>
      <c r="DC451" s="2">
        <v>3.4175645629582778</v>
      </c>
      <c r="DD451" s="2">
        <v>2.3325645629582779</v>
      </c>
    </row>
    <row r="452" spans="1:108" x14ac:dyDescent="0.25">
      <c r="A452" s="8">
        <v>35937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>
        <v>2.0641000164031986</v>
      </c>
      <c r="P452" s="2"/>
      <c r="Q452" s="2">
        <v>1.9878000164031984</v>
      </c>
      <c r="R452" s="2">
        <v>2.1728000164031984</v>
      </c>
      <c r="S452" s="2">
        <v>1.1808000164031984</v>
      </c>
      <c r="T452" s="2">
        <v>2.2428000164031983</v>
      </c>
      <c r="U452" s="2">
        <v>2.0028000164031985</v>
      </c>
      <c r="V452" s="2">
        <v>1.9278000164031983</v>
      </c>
      <c r="W452" s="2">
        <v>1.7928000164031983</v>
      </c>
      <c r="X452" s="2">
        <v>2.0578000164031982</v>
      </c>
      <c r="Y452" s="2">
        <v>2.1753000164031984</v>
      </c>
      <c r="Z452" s="2">
        <v>2.3078000164031982</v>
      </c>
      <c r="AA452" s="2">
        <v>1.3498000164031985</v>
      </c>
      <c r="AB452" s="2">
        <v>2.3103000164031986</v>
      </c>
      <c r="AC452" s="2">
        <v>2.4128000164031986</v>
      </c>
      <c r="AD452" s="2">
        <v>2.0578000164031982</v>
      </c>
      <c r="AE452" s="2">
        <v>2.1203571333203994</v>
      </c>
      <c r="AF452" s="2"/>
      <c r="AG452" s="2">
        <v>2.0678571333203997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>
        <v>2.3538000011444091</v>
      </c>
      <c r="BL452" s="2"/>
      <c r="BM452" s="2">
        <v>2.3288000011444092</v>
      </c>
      <c r="BN452" s="2">
        <v>2.5138000011444093</v>
      </c>
      <c r="BO452" s="2">
        <v>1.8738000011444091</v>
      </c>
      <c r="BP452" s="2">
        <v>2.7463000011444092</v>
      </c>
      <c r="BQ452" s="2">
        <v>2.3038000011444093</v>
      </c>
      <c r="BR452" s="2">
        <v>2.2738000011444095</v>
      </c>
      <c r="BS452" s="2">
        <v>2.2638000011444088</v>
      </c>
      <c r="BT452" s="2">
        <v>2.3563000011444091</v>
      </c>
      <c r="BU452" s="2">
        <v>2.4263000011444094</v>
      </c>
      <c r="BV452" s="2">
        <v>2.5738000011444093</v>
      </c>
      <c r="BW452" s="2">
        <v>2.2038000011444092</v>
      </c>
      <c r="BX452" s="2">
        <v>2.8488000011444092</v>
      </c>
      <c r="BY452" s="2">
        <v>3.4388000011444095</v>
      </c>
      <c r="BZ452" s="2">
        <v>2.3338000011444091</v>
      </c>
      <c r="CA452" s="2">
        <v>2.3238374546692566</v>
      </c>
      <c r="CB452" s="2"/>
      <c r="CC452" s="2">
        <v>2.2778571333203996</v>
      </c>
      <c r="CD452" s="2">
        <v>1.6878571333203998</v>
      </c>
      <c r="CE452" s="2">
        <v>2.3253571333203995</v>
      </c>
      <c r="CF452" s="2">
        <v>2.0728571333203996</v>
      </c>
      <c r="CG452" s="2">
        <v>2.0378571333203999</v>
      </c>
      <c r="CH452" s="2">
        <v>1.8928571333203996</v>
      </c>
      <c r="CI452" s="2">
        <v>2.1178571333203995</v>
      </c>
      <c r="CJ452" s="2">
        <v>2.2528571333203997</v>
      </c>
      <c r="CK452" s="2">
        <v>2.3478571333203995</v>
      </c>
      <c r="CL452" s="2">
        <v>1.6318571333203997</v>
      </c>
      <c r="CM452" s="2">
        <v>2.4303571333203995</v>
      </c>
      <c r="CN452" s="2">
        <v>2.5378571333203999</v>
      </c>
      <c r="CO452" s="2">
        <v>2.1153571333203995</v>
      </c>
      <c r="CP452" s="2"/>
      <c r="CR452" s="2">
        <v>2.4875874546692565</v>
      </c>
      <c r="CS452" s="2">
        <v>1.7867874077484802</v>
      </c>
      <c r="CT452" s="2">
        <v>2.7225874546692563</v>
      </c>
      <c r="CU452" s="2">
        <v>2.2775874546692565</v>
      </c>
      <c r="CV452" s="2">
        <v>2.2425874546692564</v>
      </c>
      <c r="CW452" s="2">
        <v>2.1375874546692564</v>
      </c>
      <c r="CX452" s="2">
        <v>2.3213374546692567</v>
      </c>
      <c r="CY452" s="2">
        <v>2.4075874546692564</v>
      </c>
      <c r="CZ452" s="2">
        <v>2.5175874546692567</v>
      </c>
      <c r="DA452" s="2">
        <v>1.5517874077484803</v>
      </c>
      <c r="DB452" s="2">
        <v>2.8525874546692567</v>
      </c>
      <c r="DC452" s="2">
        <v>3.4125874546692563</v>
      </c>
      <c r="DD452" s="2">
        <v>2.3275874546692563</v>
      </c>
    </row>
    <row r="453" spans="1:108" x14ac:dyDescent="0.25">
      <c r="A453" s="8">
        <v>35941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>
        <v>2.0180499327659609</v>
      </c>
      <c r="P453" s="2"/>
      <c r="Q453" s="2">
        <v>1.9417499327659606</v>
      </c>
      <c r="R453" s="2">
        <v>2.1267499327659607</v>
      </c>
      <c r="S453" s="2">
        <v>1.2247499327659606</v>
      </c>
      <c r="T453" s="2">
        <v>2.1967499327659605</v>
      </c>
      <c r="U453" s="2">
        <v>1.9617499327659607</v>
      </c>
      <c r="V453" s="2">
        <v>1.8817499327659606</v>
      </c>
      <c r="W453" s="2">
        <v>1.7167499327659608</v>
      </c>
      <c r="X453" s="2">
        <v>2.0092499327659605</v>
      </c>
      <c r="Y453" s="2">
        <v>2.1317499327659606</v>
      </c>
      <c r="Z453" s="2">
        <v>2.2567499327659606</v>
      </c>
      <c r="AA453" s="2">
        <v>1.3517499327659608</v>
      </c>
      <c r="AB453" s="2">
        <v>2.2542499327659606</v>
      </c>
      <c r="AC453" s="2">
        <v>2.3567499327659607</v>
      </c>
      <c r="AD453" s="2">
        <v>2.0117499327659605</v>
      </c>
      <c r="AE453" s="2">
        <v>2.1106428023747035</v>
      </c>
      <c r="AF453" s="2"/>
      <c r="AG453" s="2">
        <v>2.0581428023747037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>
        <v>2.3214000129699706</v>
      </c>
      <c r="BL453" s="2"/>
      <c r="BM453" s="2">
        <v>2.2964000129699706</v>
      </c>
      <c r="BN453" s="2">
        <v>2.4814000129699707</v>
      </c>
      <c r="BO453" s="2">
        <v>1.8604000129699707</v>
      </c>
      <c r="BP453" s="2">
        <v>2.7039000129699708</v>
      </c>
      <c r="BQ453" s="2">
        <v>2.2789000129699706</v>
      </c>
      <c r="BR453" s="2">
        <v>2.2314000129699707</v>
      </c>
      <c r="BS453" s="2">
        <v>2.2314000129699707</v>
      </c>
      <c r="BT453" s="2">
        <v>2.3239000129699705</v>
      </c>
      <c r="BU453" s="2">
        <v>2.3914000129699708</v>
      </c>
      <c r="BV453" s="2">
        <v>2.5139000129699705</v>
      </c>
      <c r="BW453" s="2">
        <v>2.2054000129699709</v>
      </c>
      <c r="BX453" s="2">
        <v>2.8064000129699709</v>
      </c>
      <c r="BY453" s="2">
        <v>3.3989000129699707</v>
      </c>
      <c r="BZ453" s="2">
        <v>2.3014000129699705</v>
      </c>
      <c r="CA453" s="2">
        <v>2.3112765690694523</v>
      </c>
      <c r="CB453" s="2"/>
      <c r="CC453" s="2">
        <v>2.2681428023747037</v>
      </c>
      <c r="CD453" s="2">
        <v>1.6451428023747037</v>
      </c>
      <c r="CE453" s="2">
        <v>2.3181428023747035</v>
      </c>
      <c r="CF453" s="2">
        <v>2.0681428023747035</v>
      </c>
      <c r="CG453" s="2">
        <v>2.0281428023747035</v>
      </c>
      <c r="CH453" s="2">
        <v>1.8881428023747036</v>
      </c>
      <c r="CI453" s="2">
        <v>2.1081428023747035</v>
      </c>
      <c r="CJ453" s="2">
        <v>2.2431428023747038</v>
      </c>
      <c r="CK453" s="2">
        <v>2.3381428023747035</v>
      </c>
      <c r="CL453" s="2">
        <v>1.6451428023747037</v>
      </c>
      <c r="CM453" s="2">
        <v>2.4256428023747039</v>
      </c>
      <c r="CN453" s="2">
        <v>2.5181428023747037</v>
      </c>
      <c r="CO453" s="2">
        <v>2.1056428023747036</v>
      </c>
      <c r="CP453" s="2"/>
      <c r="CR453" s="2">
        <v>2.4750265690694522</v>
      </c>
      <c r="CS453" s="2">
        <v>1.7742265221486759</v>
      </c>
      <c r="CT453" s="2">
        <v>2.7100265690694521</v>
      </c>
      <c r="CU453" s="2">
        <v>2.2650265690694522</v>
      </c>
      <c r="CV453" s="2">
        <v>2.2300265690694521</v>
      </c>
      <c r="CW453" s="2">
        <v>2.1250265690694521</v>
      </c>
      <c r="CX453" s="2">
        <v>2.3087765690694519</v>
      </c>
      <c r="CY453" s="2">
        <v>2.3950265690694521</v>
      </c>
      <c r="CZ453" s="2">
        <v>2.505026569069452</v>
      </c>
      <c r="DA453" s="2">
        <v>1.5392265221486761</v>
      </c>
      <c r="DB453" s="2">
        <v>2.8400265690694519</v>
      </c>
      <c r="DC453" s="2">
        <v>3.4000265690694524</v>
      </c>
      <c r="DD453" s="2">
        <v>2.315026569069452</v>
      </c>
    </row>
    <row r="454" spans="1:108" x14ac:dyDescent="0.25">
      <c r="A454" s="8">
        <v>35942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>
        <v>2.0403000486373903</v>
      </c>
      <c r="P454" s="2"/>
      <c r="Q454" s="2">
        <v>1.9640000486373901</v>
      </c>
      <c r="R454" s="2">
        <v>2.1490000486373901</v>
      </c>
      <c r="S454" s="2">
        <v>1.24700004863739</v>
      </c>
      <c r="T454" s="2">
        <v>2.21650004863739</v>
      </c>
      <c r="U454" s="2">
        <v>1.9765000486373903</v>
      </c>
      <c r="V454" s="2">
        <v>1.8915000486373901</v>
      </c>
      <c r="W454" s="2">
        <v>1.7140000486373901</v>
      </c>
      <c r="X454" s="2">
        <v>2.0265000486373901</v>
      </c>
      <c r="Y454" s="2">
        <v>2.1515000486373901</v>
      </c>
      <c r="Z454" s="2">
        <v>2.2565000486373901</v>
      </c>
      <c r="AA454" s="2">
        <v>1.3450000486373901</v>
      </c>
      <c r="AB454" s="2">
        <v>2.2740000486373901</v>
      </c>
      <c r="AC454" s="2">
        <v>2.3740000486373902</v>
      </c>
      <c r="AD454" s="2">
        <v>2.0340000486373899</v>
      </c>
      <c r="AE454" s="2">
        <v>2.1143571254185267</v>
      </c>
      <c r="AF454" s="2"/>
      <c r="AG454" s="2">
        <v>2.0618571254185269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>
        <v>2.3343999767303467</v>
      </c>
      <c r="BL454" s="2"/>
      <c r="BM454" s="2">
        <v>2.3093999767303468</v>
      </c>
      <c r="BN454" s="2">
        <v>2.4943999767303469</v>
      </c>
      <c r="BO454" s="2">
        <v>1.8733999767303469</v>
      </c>
      <c r="BP454" s="2">
        <v>2.7118999767303467</v>
      </c>
      <c r="BQ454" s="2">
        <v>2.2893999767303468</v>
      </c>
      <c r="BR454" s="2">
        <v>2.2443999767303469</v>
      </c>
      <c r="BS454" s="2">
        <v>2.2343999767303466</v>
      </c>
      <c r="BT454" s="2">
        <v>2.3318999767303468</v>
      </c>
      <c r="BU454" s="2">
        <v>2.404399976730347</v>
      </c>
      <c r="BV454" s="2">
        <v>2.5443999767303467</v>
      </c>
      <c r="BW454" s="2">
        <v>2.2003999767303468</v>
      </c>
      <c r="BX454" s="2">
        <v>2.819399976730347</v>
      </c>
      <c r="BY454" s="2">
        <v>3.4093999767303469</v>
      </c>
      <c r="BZ454" s="2">
        <v>2.3168999767303466</v>
      </c>
      <c r="CA454" s="2">
        <v>2.3194325979786283</v>
      </c>
      <c r="CB454" s="2"/>
      <c r="CC454" s="2">
        <v>2.2718571254185269</v>
      </c>
      <c r="CD454" s="2">
        <v>1.6488571254185269</v>
      </c>
      <c r="CE454" s="2">
        <v>2.3218571254185267</v>
      </c>
      <c r="CF454" s="2">
        <v>2.0718571254185267</v>
      </c>
      <c r="CG454" s="2">
        <v>2.0318571254185267</v>
      </c>
      <c r="CH454" s="2">
        <v>1.8868571254185269</v>
      </c>
      <c r="CI454" s="2">
        <v>2.1118571254185268</v>
      </c>
      <c r="CJ454" s="2">
        <v>2.2493571254185269</v>
      </c>
      <c r="CK454" s="2">
        <v>2.3418571254185268</v>
      </c>
      <c r="CL454" s="2">
        <v>1.6488571254185269</v>
      </c>
      <c r="CM454" s="2">
        <v>2.4268571254185267</v>
      </c>
      <c r="CN454" s="2">
        <v>2.5218571254185269</v>
      </c>
      <c r="CO454" s="2">
        <v>2.1093571254185268</v>
      </c>
      <c r="CP454" s="2"/>
      <c r="CR454" s="2">
        <v>2.4831825979786282</v>
      </c>
      <c r="CS454" s="2">
        <v>1.7823825510578519</v>
      </c>
      <c r="CT454" s="2">
        <v>2.718182597978628</v>
      </c>
      <c r="CU454" s="2">
        <v>2.2731825979786282</v>
      </c>
      <c r="CV454" s="2">
        <v>2.2381825979786281</v>
      </c>
      <c r="CW454" s="2">
        <v>2.1331825979786281</v>
      </c>
      <c r="CX454" s="2">
        <v>2.3169325979786279</v>
      </c>
      <c r="CY454" s="2">
        <v>2.4031825979786281</v>
      </c>
      <c r="CZ454" s="2">
        <v>2.513182597978628</v>
      </c>
      <c r="DA454" s="2">
        <v>1.5473825510578521</v>
      </c>
      <c r="DB454" s="2">
        <v>2.8481825979786279</v>
      </c>
      <c r="DC454" s="2">
        <v>3.4081825979786284</v>
      </c>
      <c r="DD454" s="2">
        <v>2.323182597978628</v>
      </c>
    </row>
    <row r="455" spans="1:108" x14ac:dyDescent="0.25">
      <c r="A455" s="8">
        <v>35943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>
        <v>2.1155499589920046</v>
      </c>
      <c r="P455" s="2"/>
      <c r="Q455" s="2">
        <v>2.0392499589920043</v>
      </c>
      <c r="R455" s="2">
        <v>2.2242499589920044</v>
      </c>
      <c r="S455" s="2">
        <v>1.3222499589920043</v>
      </c>
      <c r="T455" s="2">
        <v>2.2892499589920043</v>
      </c>
      <c r="U455" s="2">
        <v>2.0467499589920042</v>
      </c>
      <c r="V455" s="2">
        <v>1.9517499589920044</v>
      </c>
      <c r="W455" s="2">
        <v>1.7692499589920043</v>
      </c>
      <c r="X455" s="2">
        <v>2.0954999589920043</v>
      </c>
      <c r="Y455" s="2">
        <v>2.2242499589920044</v>
      </c>
      <c r="Z455" s="2">
        <v>2.3292499589920044</v>
      </c>
      <c r="AA455" s="2">
        <v>1.3842499589920045</v>
      </c>
      <c r="AB455" s="2">
        <v>2.3467499589920044</v>
      </c>
      <c r="AC455" s="2">
        <v>2.4542499589920044</v>
      </c>
      <c r="AD455" s="2">
        <v>2.0942499589920045</v>
      </c>
      <c r="AE455" s="2">
        <v>2.1226428522382461</v>
      </c>
      <c r="AF455" s="2"/>
      <c r="AG455" s="2">
        <v>2.0701428522382463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>
        <v>2.3742000007629391</v>
      </c>
      <c r="BL455" s="2"/>
      <c r="BM455" s="2">
        <v>2.3492000007629392</v>
      </c>
      <c r="BN455" s="2">
        <v>2.5342000007629393</v>
      </c>
      <c r="BO455" s="2">
        <v>1.9132000007629393</v>
      </c>
      <c r="BP455" s="2">
        <v>2.7542000007629395</v>
      </c>
      <c r="BQ455" s="2">
        <v>2.3242000007629393</v>
      </c>
      <c r="BR455" s="2">
        <v>2.2692000007629392</v>
      </c>
      <c r="BS455" s="2">
        <v>2.2692000007629392</v>
      </c>
      <c r="BT455" s="2">
        <v>2.3692000007629392</v>
      </c>
      <c r="BU455" s="2">
        <v>2.4442000007629394</v>
      </c>
      <c r="BV455" s="2">
        <v>2.5842000007629391</v>
      </c>
      <c r="BW455" s="2">
        <v>2.2092000007629391</v>
      </c>
      <c r="BX455" s="2">
        <v>2.8642000007629393</v>
      </c>
      <c r="BY455" s="2">
        <v>3.4492000007629393</v>
      </c>
      <c r="BZ455" s="2">
        <v>2.3592000007629395</v>
      </c>
      <c r="CA455" s="2">
        <v>2.3406829252764392</v>
      </c>
      <c r="CB455" s="2"/>
      <c r="CC455" s="2">
        <v>2.2801428522382463</v>
      </c>
      <c r="CD455" s="2">
        <v>1.6571428522382463</v>
      </c>
      <c r="CE455" s="2">
        <v>2.3288928522382464</v>
      </c>
      <c r="CF455" s="2">
        <v>2.0751428522382462</v>
      </c>
      <c r="CG455" s="2">
        <v>2.0301428522382463</v>
      </c>
      <c r="CH455" s="2">
        <v>1.8851428522382463</v>
      </c>
      <c r="CI455" s="2">
        <v>2.1201428522382462</v>
      </c>
      <c r="CJ455" s="2">
        <v>2.2576428522382463</v>
      </c>
      <c r="CK455" s="2">
        <v>2.3051428522382462</v>
      </c>
      <c r="CL455" s="2">
        <v>1.6501428522382464</v>
      </c>
      <c r="CM455" s="2">
        <v>2.4351428522382461</v>
      </c>
      <c r="CN455" s="2">
        <v>2.5301428522382463</v>
      </c>
      <c r="CO455" s="2">
        <v>2.0951428522382463</v>
      </c>
      <c r="CP455" s="2"/>
      <c r="CR455" s="2">
        <v>2.504432925276439</v>
      </c>
      <c r="CS455" s="2">
        <v>1.8036328783556628</v>
      </c>
      <c r="CT455" s="2">
        <v>2.7394329252764389</v>
      </c>
      <c r="CU455" s="2">
        <v>2.2944329252764391</v>
      </c>
      <c r="CV455" s="2">
        <v>2.2594329252764389</v>
      </c>
      <c r="CW455" s="2">
        <v>2.1544329252764389</v>
      </c>
      <c r="CX455" s="2">
        <v>2.3381829252764392</v>
      </c>
      <c r="CY455" s="2">
        <v>2.4244329252764389</v>
      </c>
      <c r="CZ455" s="2">
        <v>2.5344329252764393</v>
      </c>
      <c r="DA455" s="2">
        <v>1.5686328783556629</v>
      </c>
      <c r="DB455" s="2">
        <v>2.8694329252764392</v>
      </c>
      <c r="DC455" s="2">
        <v>3.4294329252764388</v>
      </c>
      <c r="DD455" s="2">
        <v>2.3444329252764389</v>
      </c>
    </row>
    <row r="456" spans="1:108" x14ac:dyDescent="0.25">
      <c r="A456" s="8">
        <v>35944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>
        <v>2.1370500100135805</v>
      </c>
      <c r="P456" s="2"/>
      <c r="Q456" s="2">
        <v>2.0407500100135803</v>
      </c>
      <c r="R456" s="2">
        <v>2.2457500100135803</v>
      </c>
      <c r="S456" s="2">
        <v>1.2727500100135805</v>
      </c>
      <c r="T456" s="2">
        <v>2.3132500100135802</v>
      </c>
      <c r="U456" s="2">
        <v>2.0682500100135801</v>
      </c>
      <c r="V456" s="2">
        <v>1.9707500100135804</v>
      </c>
      <c r="W456" s="2">
        <v>1.7657500100135803</v>
      </c>
      <c r="X456" s="2">
        <v>2.1167500100135803</v>
      </c>
      <c r="Y456" s="2">
        <v>2.2445000100135801</v>
      </c>
      <c r="Z456" s="2">
        <v>2.3432500100135805</v>
      </c>
      <c r="AA456" s="2">
        <v>1.3927500100135803</v>
      </c>
      <c r="AB456" s="2">
        <v>2.3682500100135804</v>
      </c>
      <c r="AC456" s="2">
        <v>2.4707500100135804</v>
      </c>
      <c r="AD456" s="2">
        <v>2.1157500100135804</v>
      </c>
      <c r="AE456" s="2">
        <v>2.1356428636823379</v>
      </c>
      <c r="AF456" s="2"/>
      <c r="AG456" s="2">
        <v>2.088142863682338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>
        <v>2.3927999877929684</v>
      </c>
      <c r="BL456" s="2"/>
      <c r="BM456" s="2">
        <v>2.3652999877929686</v>
      </c>
      <c r="BN456" s="2">
        <v>2.5527999877929686</v>
      </c>
      <c r="BO456" s="2">
        <v>1.8947999877929687</v>
      </c>
      <c r="BP456" s="2">
        <v>2.7790499877929684</v>
      </c>
      <c r="BQ456" s="2">
        <v>2.3427999877929686</v>
      </c>
      <c r="BR456" s="2">
        <v>2.2902999877929684</v>
      </c>
      <c r="BS456" s="2">
        <v>2.2802999877929686</v>
      </c>
      <c r="BT456" s="2">
        <v>2.3877999877929685</v>
      </c>
      <c r="BU456" s="2">
        <v>2.4602999877929688</v>
      </c>
      <c r="BV456" s="2">
        <v>2.6052999877929688</v>
      </c>
      <c r="BW456" s="2">
        <v>2.1997999877929688</v>
      </c>
      <c r="BX456" s="2">
        <v>2.8827999877929686</v>
      </c>
      <c r="BY456" s="2">
        <v>3.4777999877929684</v>
      </c>
      <c r="BZ456" s="2">
        <v>2.3777999877929688</v>
      </c>
      <c r="CA456" s="2">
        <v>2.3750499534606937</v>
      </c>
      <c r="CB456" s="2"/>
      <c r="CC456" s="2">
        <v>2.2931428636823381</v>
      </c>
      <c r="CD456" s="2">
        <v>1.6661428636823381</v>
      </c>
      <c r="CE456" s="2">
        <v>2.3431428636823379</v>
      </c>
      <c r="CF456" s="2">
        <v>2.088142863682338</v>
      </c>
      <c r="CG456" s="2">
        <v>2.048142863682338</v>
      </c>
      <c r="CH456" s="2">
        <v>1.9031428636823382</v>
      </c>
      <c r="CI456" s="2">
        <v>2.1281428636823381</v>
      </c>
      <c r="CJ456" s="2">
        <v>2.2681428636823382</v>
      </c>
      <c r="CK456" s="2">
        <v>2.3231428636823379</v>
      </c>
      <c r="CL456" s="2">
        <v>1.6461428636823381</v>
      </c>
      <c r="CM456" s="2">
        <v>2.4481428636823379</v>
      </c>
      <c r="CN456" s="2">
        <v>2.5506428636823379</v>
      </c>
      <c r="CO456" s="2">
        <v>2.1081428636823381</v>
      </c>
      <c r="CP456" s="2"/>
      <c r="CR456" s="2">
        <v>2.5387999534606935</v>
      </c>
      <c r="CS456" s="2">
        <v>1.8379999065399173</v>
      </c>
      <c r="CT456" s="2">
        <v>2.7737999534606934</v>
      </c>
      <c r="CU456" s="2">
        <v>2.3287999534606936</v>
      </c>
      <c r="CV456" s="2">
        <v>2.2937999534606934</v>
      </c>
      <c r="CW456" s="2">
        <v>2.1887999534606934</v>
      </c>
      <c r="CX456" s="2">
        <v>2.3725499534606938</v>
      </c>
      <c r="CY456" s="2">
        <v>2.4587999534606935</v>
      </c>
      <c r="CZ456" s="2">
        <v>2.5687999534606938</v>
      </c>
      <c r="DA456" s="2">
        <v>1.6029999065399174</v>
      </c>
      <c r="DB456" s="2">
        <v>2.9037999534606938</v>
      </c>
      <c r="DC456" s="2">
        <v>3.4637999534606934</v>
      </c>
      <c r="DD456" s="2">
        <v>2.3787999534606934</v>
      </c>
    </row>
    <row r="457" spans="1:108" x14ac:dyDescent="0.25">
      <c r="A457" s="8">
        <v>35947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>
        <v>2.1082499766349794</v>
      </c>
      <c r="P457" s="2"/>
      <c r="Q457" s="2">
        <v>2.040749976634979</v>
      </c>
      <c r="R457" s="2">
        <v>2.2182499766349792</v>
      </c>
      <c r="S457" s="2">
        <v>1.2852499766349792</v>
      </c>
      <c r="T457" s="2">
        <v>2.2857499766349791</v>
      </c>
      <c r="U457" s="2">
        <v>2.0457499766349794</v>
      </c>
      <c r="V457" s="2">
        <v>1.9482499766349792</v>
      </c>
      <c r="W457" s="2">
        <v>1.7382499766349793</v>
      </c>
      <c r="X457" s="2">
        <v>2.1007499766349791</v>
      </c>
      <c r="Y457" s="2">
        <v>2.2207499766349792</v>
      </c>
      <c r="Z457" s="2">
        <v>2.3232499766349792</v>
      </c>
      <c r="AA457" s="2">
        <v>1.3802499766349792</v>
      </c>
      <c r="AB457" s="2">
        <v>2.3332499766349795</v>
      </c>
      <c r="AC457" s="2">
        <v>2.4382499766349794</v>
      </c>
      <c r="AD457" s="2">
        <v>2.1007499766349791</v>
      </c>
      <c r="AE457" s="2">
        <v>2.130642863682338</v>
      </c>
      <c r="AF457" s="2"/>
      <c r="AG457" s="2">
        <v>2.1006428636823382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>
        <v>2.3860000514984128</v>
      </c>
      <c r="BL457" s="2"/>
      <c r="BM457" s="2">
        <v>2.3485000514984131</v>
      </c>
      <c r="BN457" s="2">
        <v>2.5460000514984129</v>
      </c>
      <c r="BO457" s="2">
        <v>1.9130000514984129</v>
      </c>
      <c r="BP457" s="2">
        <v>2.7635000514984127</v>
      </c>
      <c r="BQ457" s="2">
        <v>2.3360000514984129</v>
      </c>
      <c r="BR457" s="2">
        <v>2.2860000514984131</v>
      </c>
      <c r="BS457" s="2">
        <v>2.2735000514984129</v>
      </c>
      <c r="BT457" s="2">
        <v>2.3860000514984128</v>
      </c>
      <c r="BU457" s="2">
        <v>2.458500051498413</v>
      </c>
      <c r="BV457" s="2">
        <v>2.583500051498413</v>
      </c>
      <c r="BW457" s="2">
        <v>2.2260000514984131</v>
      </c>
      <c r="BX457" s="2">
        <v>2.8710000514984131</v>
      </c>
      <c r="BY457" s="2">
        <v>3.4685000514984128</v>
      </c>
      <c r="BZ457" s="2">
        <v>2.3660000514984127</v>
      </c>
      <c r="CA457" s="2">
        <v>2.37205002784729</v>
      </c>
      <c r="CB457" s="2"/>
      <c r="CC457" s="2">
        <v>2.2931428636823381</v>
      </c>
      <c r="CD457" s="2">
        <v>1.6661428636823381</v>
      </c>
      <c r="CE457" s="2">
        <v>2.3431428636823379</v>
      </c>
      <c r="CF457" s="2">
        <v>2.090642863682338</v>
      </c>
      <c r="CG457" s="2">
        <v>2.0456428636823381</v>
      </c>
      <c r="CH457" s="2">
        <v>1.9081428636823381</v>
      </c>
      <c r="CI457" s="2">
        <v>2.1343928636823382</v>
      </c>
      <c r="CJ457" s="2">
        <v>2.2706428636823381</v>
      </c>
      <c r="CK457" s="2">
        <v>2.3656428636823383</v>
      </c>
      <c r="CL457" s="2">
        <v>1.6461428636823381</v>
      </c>
      <c r="CM457" s="2">
        <v>2.4481428636823379</v>
      </c>
      <c r="CN457" s="2">
        <v>2.5506428636823379</v>
      </c>
      <c r="CO457" s="2">
        <v>2.1081428636823381</v>
      </c>
      <c r="CP457" s="2"/>
      <c r="CR457" s="2">
        <v>2.5358000278472899</v>
      </c>
      <c r="CS457" s="2">
        <v>1.8138000278472899</v>
      </c>
      <c r="CT457" s="2">
        <v>2.7533000278472897</v>
      </c>
      <c r="CU457" s="2">
        <v>2.3258000278472899</v>
      </c>
      <c r="CV457" s="2">
        <v>2.2908000278472898</v>
      </c>
      <c r="CW457" s="2">
        <v>2.2458000278472898</v>
      </c>
      <c r="CX457" s="2">
        <v>2.37455002784729</v>
      </c>
      <c r="CY457" s="2">
        <v>2.4558000278472898</v>
      </c>
      <c r="CZ457" s="2">
        <v>2.5658000278472901</v>
      </c>
      <c r="DA457" s="2">
        <v>1.5999999809265137</v>
      </c>
      <c r="DB457" s="2">
        <v>2.9008000278472901</v>
      </c>
      <c r="DC457" s="2">
        <v>3.4608000278472897</v>
      </c>
      <c r="DD457" s="2">
        <v>2.3758000278472897</v>
      </c>
    </row>
    <row r="458" spans="1:108" x14ac:dyDescent="0.25">
      <c r="A458" s="8">
        <v>35948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>
        <v>2.0669999861717225</v>
      </c>
      <c r="P458" s="2"/>
      <c r="Q458" s="2">
        <v>1.9994999861717224</v>
      </c>
      <c r="R458" s="2">
        <v>2.1769999861717224</v>
      </c>
      <c r="S458" s="2">
        <v>1.2439999861717224</v>
      </c>
      <c r="T458" s="2">
        <v>2.2444999861717223</v>
      </c>
      <c r="U458" s="2">
        <v>1.9969999861717225</v>
      </c>
      <c r="V458" s="2">
        <v>1.8919999861717225</v>
      </c>
      <c r="W458" s="2">
        <v>1.6819999861717225</v>
      </c>
      <c r="X458" s="2">
        <v>2.0619999861717222</v>
      </c>
      <c r="Y458" s="2">
        <v>2.1819999861717223</v>
      </c>
      <c r="Z458" s="2">
        <v>2.2769999861717225</v>
      </c>
      <c r="AA458" s="2">
        <v>1.3389999861717223</v>
      </c>
      <c r="AB458" s="2">
        <v>2.2894999861717222</v>
      </c>
      <c r="AC458" s="2">
        <v>2.3932499861717225</v>
      </c>
      <c r="AD458" s="2">
        <v>2.0694999861717225</v>
      </c>
      <c r="AE458" s="2">
        <v>2.1229285580771311</v>
      </c>
      <c r="AF458" s="2"/>
      <c r="AG458" s="2">
        <v>2.0929285580771313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>
        <v>2.366999998092651</v>
      </c>
      <c r="BL458" s="2"/>
      <c r="BM458" s="2">
        <v>2.3294999980926514</v>
      </c>
      <c r="BN458" s="2">
        <v>2.5269999980926512</v>
      </c>
      <c r="BO458" s="2">
        <v>1.8939999980926512</v>
      </c>
      <c r="BP458" s="2">
        <v>2.7369999980926512</v>
      </c>
      <c r="BQ458" s="2">
        <v>2.3119999980926513</v>
      </c>
      <c r="BR458" s="2">
        <v>2.2594999980926511</v>
      </c>
      <c r="BS458" s="2">
        <v>2.2519999980926508</v>
      </c>
      <c r="BT458" s="2">
        <v>2.366999998092651</v>
      </c>
      <c r="BU458" s="2">
        <v>2.4394999980926513</v>
      </c>
      <c r="BV458" s="2">
        <v>2.5644999980926513</v>
      </c>
      <c r="BW458" s="2">
        <v>2.2069999980926513</v>
      </c>
      <c r="BX458" s="2">
        <v>2.849499998092651</v>
      </c>
      <c r="BY458" s="2">
        <v>3.4369999980926513</v>
      </c>
      <c r="BZ458" s="2">
        <v>2.346999998092651</v>
      </c>
      <c r="CA458" s="2">
        <v>2.3544500160217288</v>
      </c>
      <c r="CB458" s="2"/>
      <c r="CC458" s="2">
        <v>2.2854285580771312</v>
      </c>
      <c r="CD458" s="2">
        <v>1.6584285580771312</v>
      </c>
      <c r="CE458" s="2">
        <v>2.335428558077131</v>
      </c>
      <c r="CF458" s="2">
        <v>2.087928558077131</v>
      </c>
      <c r="CG458" s="2">
        <v>2.0279285580771313</v>
      </c>
      <c r="CH458" s="2">
        <v>1.8954285580771313</v>
      </c>
      <c r="CI458" s="2">
        <v>2.1266785580771312</v>
      </c>
      <c r="CJ458" s="2">
        <v>2.2629285580771312</v>
      </c>
      <c r="CK458" s="2">
        <v>2.3479285580771312</v>
      </c>
      <c r="CL458" s="2">
        <v>1.6384285580771312</v>
      </c>
      <c r="CM458" s="2">
        <v>2.440428558077131</v>
      </c>
      <c r="CN458" s="2">
        <v>2.542928558077131</v>
      </c>
      <c r="CO458" s="2">
        <v>2.1004285580771311</v>
      </c>
      <c r="CP458" s="2"/>
      <c r="CR458" s="2">
        <v>2.5182000160217286</v>
      </c>
      <c r="CS458" s="2">
        <v>1.7962000160217286</v>
      </c>
      <c r="CT458" s="2">
        <v>2.7357000160217284</v>
      </c>
      <c r="CU458" s="2">
        <v>2.3082000160217286</v>
      </c>
      <c r="CV458" s="2">
        <v>2.2732000160217285</v>
      </c>
      <c r="CW458" s="2">
        <v>2.2282000160217286</v>
      </c>
      <c r="CX458" s="2">
        <v>2.3569500160217287</v>
      </c>
      <c r="CY458" s="2">
        <v>2.4382000160217285</v>
      </c>
      <c r="CZ458" s="2">
        <v>2.5482000160217284</v>
      </c>
      <c r="DA458" s="2">
        <v>1.5823999691009525</v>
      </c>
      <c r="DB458" s="2">
        <v>2.8832000160217284</v>
      </c>
      <c r="DC458" s="2">
        <v>3.4432000160217289</v>
      </c>
      <c r="DD458" s="2">
        <v>2.3582000160217285</v>
      </c>
    </row>
    <row r="459" spans="1:108" x14ac:dyDescent="0.25">
      <c r="A459" s="8">
        <v>35949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>
        <v>1.9847500467300414</v>
      </c>
      <c r="P459" s="2"/>
      <c r="Q459" s="2">
        <v>1.9172500467300415</v>
      </c>
      <c r="R459" s="2">
        <v>2.0947500467300415</v>
      </c>
      <c r="S459" s="2">
        <v>1.2287500467300414</v>
      </c>
      <c r="T459" s="2">
        <v>2.1547500467300416</v>
      </c>
      <c r="U459" s="2">
        <v>1.8997500467300414</v>
      </c>
      <c r="V459" s="2">
        <v>1.7797500467300416</v>
      </c>
      <c r="W459" s="2">
        <v>1.5872500467300414</v>
      </c>
      <c r="X459" s="2">
        <v>1.9722500467300415</v>
      </c>
      <c r="Y459" s="2">
        <v>2.0947500467300415</v>
      </c>
      <c r="Z459" s="2">
        <v>2.1597500467300415</v>
      </c>
      <c r="AA459" s="2">
        <v>1.3247500467300415</v>
      </c>
      <c r="AB459" s="2">
        <v>2.1997500467300415</v>
      </c>
      <c r="AC459" s="2">
        <v>2.3047500467300415</v>
      </c>
      <c r="AD459" s="2">
        <v>1.9847500467300414</v>
      </c>
      <c r="AE459" s="2">
        <v>2.1143571376800536</v>
      </c>
      <c r="AF459" s="2"/>
      <c r="AG459" s="2">
        <v>2.0843571376800538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>
        <v>2.3277999782562255</v>
      </c>
      <c r="BL459" s="2"/>
      <c r="BM459" s="2">
        <v>2.2902999782562254</v>
      </c>
      <c r="BN459" s="2">
        <v>2.4877999782562257</v>
      </c>
      <c r="BO459" s="2">
        <v>1.8687999782562257</v>
      </c>
      <c r="BP459" s="2">
        <v>2.6877999782562259</v>
      </c>
      <c r="BQ459" s="2">
        <v>2.2727999782562258</v>
      </c>
      <c r="BR459" s="2">
        <v>2.2152999782562257</v>
      </c>
      <c r="BS459" s="2">
        <v>2.2077999782562254</v>
      </c>
      <c r="BT459" s="2">
        <v>2.3252999782562256</v>
      </c>
      <c r="BU459" s="2">
        <v>2.3977999782562258</v>
      </c>
      <c r="BV459" s="2">
        <v>2.5152999782562255</v>
      </c>
      <c r="BW459" s="2">
        <v>2.1777999782562256</v>
      </c>
      <c r="BX459" s="2">
        <v>2.8027999782562256</v>
      </c>
      <c r="BY459" s="2">
        <v>3.3902999782562255</v>
      </c>
      <c r="BZ459" s="2">
        <v>2.3077999782562255</v>
      </c>
      <c r="CA459" s="2">
        <v>2.3328499603271484</v>
      </c>
      <c r="CB459" s="2"/>
      <c r="CC459" s="2">
        <v>2.2768571376800537</v>
      </c>
      <c r="CD459" s="2">
        <v>1.6378571376800537</v>
      </c>
      <c r="CE459" s="2">
        <v>2.3243571376800536</v>
      </c>
      <c r="CF459" s="2">
        <v>2.0768571376800535</v>
      </c>
      <c r="CG459" s="2">
        <v>2.0143571376800535</v>
      </c>
      <c r="CH459" s="2">
        <v>1.8868571376800538</v>
      </c>
      <c r="CI459" s="2">
        <v>2.1168571376800536</v>
      </c>
      <c r="CJ459" s="2">
        <v>2.2543571376800537</v>
      </c>
      <c r="CK459" s="2">
        <v>2.3243571376800536</v>
      </c>
      <c r="CL459" s="2">
        <v>1.6148571376800538</v>
      </c>
      <c r="CM459" s="2">
        <v>2.4281071376800538</v>
      </c>
      <c r="CN459" s="2">
        <v>2.4868571376800537</v>
      </c>
      <c r="CO459" s="2">
        <v>2.0918571376800537</v>
      </c>
      <c r="CP459" s="2"/>
      <c r="CR459" s="2">
        <v>2.4965999603271483</v>
      </c>
      <c r="CS459" s="2">
        <v>1.7745999603271483</v>
      </c>
      <c r="CT459" s="2">
        <v>2.7140999603271481</v>
      </c>
      <c r="CU459" s="2">
        <v>2.2865999603271483</v>
      </c>
      <c r="CV459" s="2">
        <v>2.2515999603271482</v>
      </c>
      <c r="CW459" s="2">
        <v>2.2065999603271482</v>
      </c>
      <c r="CX459" s="2">
        <v>2.3353499603271484</v>
      </c>
      <c r="CY459" s="2">
        <v>2.4165999603271482</v>
      </c>
      <c r="CZ459" s="2">
        <v>2.5265999603271485</v>
      </c>
      <c r="DA459" s="2">
        <v>1.5607999134063721</v>
      </c>
      <c r="DB459" s="2">
        <v>2.8290999603271483</v>
      </c>
      <c r="DC459" s="2">
        <v>3.4215999603271481</v>
      </c>
      <c r="DD459" s="2">
        <v>2.3365999603271481</v>
      </c>
    </row>
    <row r="460" spans="1:108" x14ac:dyDescent="0.25">
      <c r="A460" s="8">
        <v>35950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>
        <v>1.9870000624656676</v>
      </c>
      <c r="P460" s="2"/>
      <c r="Q460" s="2">
        <v>1.9070000624656678</v>
      </c>
      <c r="R460" s="2">
        <v>2.0970000624656677</v>
      </c>
      <c r="S460" s="2">
        <v>1.2650000624656679</v>
      </c>
      <c r="T460" s="2">
        <v>2.1520000624656679</v>
      </c>
      <c r="U460" s="2">
        <v>1.8770000624656678</v>
      </c>
      <c r="V460" s="2">
        <v>1.7570000624656676</v>
      </c>
      <c r="W460" s="2">
        <v>1.5670000624656677</v>
      </c>
      <c r="X460" s="2">
        <v>1.9670000624656678</v>
      </c>
      <c r="Y460" s="2">
        <v>2.0995000624656677</v>
      </c>
      <c r="Z460" s="2">
        <v>2.1220000624656676</v>
      </c>
      <c r="AA460" s="2">
        <v>1.3270000624656677</v>
      </c>
      <c r="AB460" s="2">
        <v>2.1970000624656678</v>
      </c>
      <c r="AC460" s="2">
        <v>2.3020000624656678</v>
      </c>
      <c r="AD460" s="2">
        <v>1.9870000624656676</v>
      </c>
      <c r="AE460" s="2">
        <v>2.1143571376800536</v>
      </c>
      <c r="AF460" s="2"/>
      <c r="AG460" s="2">
        <v>2.0843571376800538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>
        <v>2.3288000011444092</v>
      </c>
      <c r="BL460" s="2"/>
      <c r="BM460" s="2">
        <v>2.3088000011444092</v>
      </c>
      <c r="BN460" s="2">
        <v>2.4888000011444094</v>
      </c>
      <c r="BO460" s="2">
        <v>1.8448000011444092</v>
      </c>
      <c r="BP460" s="2">
        <v>2.6888000011444095</v>
      </c>
      <c r="BQ460" s="2">
        <v>2.2663000011444092</v>
      </c>
      <c r="BR460" s="2">
        <v>2.2088000011444091</v>
      </c>
      <c r="BS460" s="2">
        <v>2.193800001144409</v>
      </c>
      <c r="BT460" s="2">
        <v>2.3238000011444093</v>
      </c>
      <c r="BU460" s="2">
        <v>2.3988000011444095</v>
      </c>
      <c r="BV460" s="2">
        <v>2.5088000011444094</v>
      </c>
      <c r="BW460" s="2">
        <v>2.1748000011444093</v>
      </c>
      <c r="BX460" s="2">
        <v>2.7988000011444094</v>
      </c>
      <c r="BY460" s="2">
        <v>3.3838000011444094</v>
      </c>
      <c r="BZ460" s="2">
        <v>2.3088000011444092</v>
      </c>
      <c r="CA460" s="2">
        <v>2.3330499935150146</v>
      </c>
      <c r="CB460" s="2"/>
      <c r="CC460" s="2">
        <v>2.2768571376800537</v>
      </c>
      <c r="CD460" s="2">
        <v>1.6248571376800536</v>
      </c>
      <c r="CE460" s="2">
        <v>2.3218571376800536</v>
      </c>
      <c r="CF460" s="2">
        <v>2.0768571376800535</v>
      </c>
      <c r="CG460" s="2">
        <v>2.0118571376800536</v>
      </c>
      <c r="CH460" s="2">
        <v>1.8618571376800537</v>
      </c>
      <c r="CI460" s="2">
        <v>2.1193571376800535</v>
      </c>
      <c r="CJ460" s="2">
        <v>2.2543571376800537</v>
      </c>
      <c r="CK460" s="2">
        <v>2.3218571376800536</v>
      </c>
      <c r="CL460" s="2">
        <v>1.6298571376800537</v>
      </c>
      <c r="CM460" s="2">
        <v>2.4281071376800538</v>
      </c>
      <c r="CN460" s="2">
        <v>2.4868571376800537</v>
      </c>
      <c r="CO460" s="2">
        <v>2.0918571376800537</v>
      </c>
      <c r="CP460" s="2"/>
      <c r="CR460" s="2">
        <v>2.4967999935150145</v>
      </c>
      <c r="CS460" s="2">
        <v>1.7747999935150145</v>
      </c>
      <c r="CT460" s="2">
        <v>2.7142999935150143</v>
      </c>
      <c r="CU460" s="2">
        <v>2.2867999935150145</v>
      </c>
      <c r="CV460" s="2">
        <v>2.2517999935150144</v>
      </c>
      <c r="CW460" s="2">
        <v>2.2067999935150144</v>
      </c>
      <c r="CX460" s="2">
        <v>2.3355499935150146</v>
      </c>
      <c r="CY460" s="2">
        <v>2.4167999935150144</v>
      </c>
      <c r="CZ460" s="2">
        <v>2.5267999935150147</v>
      </c>
      <c r="DA460" s="2">
        <v>1.5609999465942384</v>
      </c>
      <c r="DB460" s="2">
        <v>2.8292999935150145</v>
      </c>
      <c r="DC460" s="2">
        <v>3.4217999935150143</v>
      </c>
      <c r="DD460" s="2">
        <v>2.3367999935150143</v>
      </c>
    </row>
    <row r="461" spans="1:108" x14ac:dyDescent="0.25">
      <c r="A461" s="8">
        <v>35951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>
        <v>1.9392499768733977</v>
      </c>
      <c r="P461" s="2"/>
      <c r="Q461" s="2">
        <v>1.8592499768733979</v>
      </c>
      <c r="R461" s="2">
        <v>2.0492499768733978</v>
      </c>
      <c r="S461" s="2">
        <v>1.217249976873398</v>
      </c>
      <c r="T461" s="2">
        <v>2.104249976873398</v>
      </c>
      <c r="U461" s="2">
        <v>1.8317499768733978</v>
      </c>
      <c r="V461" s="2">
        <v>1.6917499768733979</v>
      </c>
      <c r="W461" s="2">
        <v>1.5042499768733977</v>
      </c>
      <c r="X461" s="2">
        <v>1.9204999768733979</v>
      </c>
      <c r="Y461" s="2">
        <v>2.0367499768733976</v>
      </c>
      <c r="Z461" s="2">
        <v>2.0692499768733978</v>
      </c>
      <c r="AA461" s="2">
        <v>1.2792499768733978</v>
      </c>
      <c r="AB461" s="2">
        <v>2.1417499768733976</v>
      </c>
      <c r="AC461" s="2">
        <v>2.2352499768733978</v>
      </c>
      <c r="AD461" s="2">
        <v>1.9192499768733979</v>
      </c>
      <c r="AE461" s="2">
        <v>2.1050714492797851</v>
      </c>
      <c r="AF461" s="2"/>
      <c r="AG461" s="2">
        <v>2.0750714492797853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>
        <v>2.3029999637603757</v>
      </c>
      <c r="BL461" s="2"/>
      <c r="BM461" s="2">
        <v>2.2829999637603757</v>
      </c>
      <c r="BN461" s="2">
        <v>2.4629999637603759</v>
      </c>
      <c r="BO461" s="2">
        <v>1.8189999637603758</v>
      </c>
      <c r="BP461" s="2">
        <v>2.6629999637603761</v>
      </c>
      <c r="BQ461" s="2">
        <v>2.2429999637603757</v>
      </c>
      <c r="BR461" s="2">
        <v>2.1829999637603761</v>
      </c>
      <c r="BS461" s="2">
        <v>2.1729999637603759</v>
      </c>
      <c r="BT461" s="2">
        <v>2.299249963760376</v>
      </c>
      <c r="BU461" s="2">
        <v>2.3704999637603761</v>
      </c>
      <c r="BV461" s="2">
        <v>2.477999963760376</v>
      </c>
      <c r="BW461" s="2">
        <v>2.1489999637603758</v>
      </c>
      <c r="BX461" s="2">
        <v>2.767999963760376</v>
      </c>
      <c r="BY461" s="2">
        <v>3.3479999637603761</v>
      </c>
      <c r="BZ461" s="2">
        <v>2.2829999637603757</v>
      </c>
      <c r="CA461" s="2">
        <v>2.3192499923706058</v>
      </c>
      <c r="CB461" s="2"/>
      <c r="CC461" s="2">
        <v>2.2675714492797852</v>
      </c>
      <c r="CD461" s="2">
        <v>1.615571449279785</v>
      </c>
      <c r="CE461" s="2">
        <v>2.3125714492797851</v>
      </c>
      <c r="CF461" s="2">
        <v>2.0525714492797853</v>
      </c>
      <c r="CG461" s="2">
        <v>2.002571449279785</v>
      </c>
      <c r="CH461" s="2">
        <v>1.8525714492797851</v>
      </c>
      <c r="CI461" s="2">
        <v>2.1055714492797852</v>
      </c>
      <c r="CJ461" s="2">
        <v>2.2450714492797852</v>
      </c>
      <c r="CK461" s="2">
        <v>2.3125714492797851</v>
      </c>
      <c r="CL461" s="2">
        <v>1.6205714492797851</v>
      </c>
      <c r="CM461" s="2">
        <v>2.4188214492797853</v>
      </c>
      <c r="CN461" s="2">
        <v>2.522571449279785</v>
      </c>
      <c r="CO461" s="2">
        <v>2.0825714492797851</v>
      </c>
      <c r="CP461" s="2"/>
      <c r="CR461" s="2">
        <v>2.4829999923706056</v>
      </c>
      <c r="CS461" s="2">
        <v>1.7609999923706057</v>
      </c>
      <c r="CT461" s="2">
        <v>2.7004999923706055</v>
      </c>
      <c r="CU461" s="2">
        <v>2.2729999923706057</v>
      </c>
      <c r="CV461" s="2">
        <v>2.2379999923706055</v>
      </c>
      <c r="CW461" s="2">
        <v>2.1929999923706056</v>
      </c>
      <c r="CX461" s="2">
        <v>2.3217499923706058</v>
      </c>
      <c r="CY461" s="2">
        <v>2.4029999923706056</v>
      </c>
      <c r="CZ461" s="2">
        <v>2.5129999923706059</v>
      </c>
      <c r="DA461" s="2">
        <v>1.5471999454498295</v>
      </c>
      <c r="DB461" s="2">
        <v>2.8154999923706057</v>
      </c>
      <c r="DC461" s="2">
        <v>3.4079999923706055</v>
      </c>
      <c r="DD461" s="2">
        <v>2.3229999923706055</v>
      </c>
    </row>
    <row r="462" spans="1:108" x14ac:dyDescent="0.25">
      <c r="A462" s="8">
        <v>35954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>
        <v>1.8967499876022338</v>
      </c>
      <c r="P462" s="2"/>
      <c r="Q462" s="2">
        <v>1.7967499876022339</v>
      </c>
      <c r="R462" s="2">
        <v>2.0067499876022339</v>
      </c>
      <c r="S462" s="2">
        <v>1.166749987602234</v>
      </c>
      <c r="T462" s="2">
        <v>2.0567499876022337</v>
      </c>
      <c r="U462" s="2">
        <v>1.8042499876022338</v>
      </c>
      <c r="V462" s="2">
        <v>1.6567499876022338</v>
      </c>
      <c r="W462" s="2">
        <v>1.4667499876022339</v>
      </c>
      <c r="X462" s="2">
        <v>1.880749987602234</v>
      </c>
      <c r="Y462" s="2">
        <v>2.0092499876022338</v>
      </c>
      <c r="Z462" s="2">
        <v>2.0317499876022338</v>
      </c>
      <c r="AA462" s="2">
        <v>1.2367499876022339</v>
      </c>
      <c r="AB462" s="2">
        <v>2.0992499876022337</v>
      </c>
      <c r="AC462" s="2">
        <v>2.1942499876022339</v>
      </c>
      <c r="AD462" s="2">
        <v>1.876749987602234</v>
      </c>
      <c r="AE462" s="2">
        <v>2.1100714615413119</v>
      </c>
      <c r="AF462" s="2"/>
      <c r="AG462" s="2">
        <v>2.0800714615413121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>
        <v>2.2896000289916989</v>
      </c>
      <c r="BL462" s="2"/>
      <c r="BM462" s="2">
        <v>2.244600028991699</v>
      </c>
      <c r="BN462" s="2">
        <v>2.449600028991699</v>
      </c>
      <c r="BO462" s="2">
        <v>1.8056000289916989</v>
      </c>
      <c r="BP462" s="2">
        <v>2.639600028991699</v>
      </c>
      <c r="BQ462" s="2">
        <v>2.2371000289916991</v>
      </c>
      <c r="BR462" s="2">
        <v>2.1746000289916991</v>
      </c>
      <c r="BS462" s="2">
        <v>2.1671000289916988</v>
      </c>
      <c r="BT462" s="2">
        <v>2.284600028991699</v>
      </c>
      <c r="BU462" s="2">
        <v>2.3571000289916992</v>
      </c>
      <c r="BV462" s="2">
        <v>2.4796000289916988</v>
      </c>
      <c r="BW462" s="2">
        <v>2.1176000289916992</v>
      </c>
      <c r="BX462" s="2">
        <v>2.744600028991699</v>
      </c>
      <c r="BY462" s="2">
        <v>3.3346000289916988</v>
      </c>
      <c r="BZ462" s="2">
        <v>2.2696000289916989</v>
      </c>
      <c r="CA462" s="2">
        <v>2.3178500461578371</v>
      </c>
      <c r="CB462" s="2"/>
      <c r="CC462" s="2">
        <v>2.272571461541312</v>
      </c>
      <c r="CD462" s="2">
        <v>1.623071461541312</v>
      </c>
      <c r="CE462" s="2">
        <v>2.3175714615413119</v>
      </c>
      <c r="CF462" s="2">
        <v>2.0725714615413118</v>
      </c>
      <c r="CG462" s="2">
        <v>2.0025714615413119</v>
      </c>
      <c r="CH462" s="2">
        <v>1.865071461541312</v>
      </c>
      <c r="CI462" s="2">
        <v>2.1125714615413118</v>
      </c>
      <c r="CJ462" s="2">
        <v>2.250071461541312</v>
      </c>
      <c r="CK462" s="2">
        <v>2.312571461541312</v>
      </c>
      <c r="CL462" s="2">
        <v>1.6305714615413121</v>
      </c>
      <c r="CM462" s="2">
        <v>2.4163214615413118</v>
      </c>
      <c r="CN462" s="2">
        <v>2.522571461541312</v>
      </c>
      <c r="CO462" s="2">
        <v>2.0875714615413119</v>
      </c>
      <c r="CP462" s="2"/>
      <c r="CR462" s="2">
        <v>2.4816000461578369</v>
      </c>
      <c r="CS462" s="2">
        <v>1.7596000461578369</v>
      </c>
      <c r="CT462" s="2">
        <v>2.6991000461578367</v>
      </c>
      <c r="CU462" s="2">
        <v>2.2716000461578369</v>
      </c>
      <c r="CV462" s="2">
        <v>2.2366000461578368</v>
      </c>
      <c r="CW462" s="2">
        <v>2.1916000461578369</v>
      </c>
      <c r="CX462" s="2">
        <v>2.320350046157837</v>
      </c>
      <c r="CY462" s="2">
        <v>2.4016000461578368</v>
      </c>
      <c r="CZ462" s="2">
        <v>2.5116000461578372</v>
      </c>
      <c r="DA462" s="2">
        <v>2.0986000461578369</v>
      </c>
      <c r="DB462" s="2">
        <v>2.8016000461578368</v>
      </c>
      <c r="DC462" s="2">
        <v>3.3816000461578368</v>
      </c>
      <c r="DD462" s="2">
        <v>2.3216000461578368</v>
      </c>
    </row>
    <row r="463" spans="1:108" x14ac:dyDescent="0.25">
      <c r="A463" s="8">
        <v>35955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>
        <v>1.8887500011920928</v>
      </c>
      <c r="P463" s="2"/>
      <c r="Q463" s="2">
        <v>1.7987500011920929</v>
      </c>
      <c r="R463" s="2">
        <v>1.9987500011920929</v>
      </c>
      <c r="S463" s="2">
        <v>1.1617500011920929</v>
      </c>
      <c r="T463" s="2">
        <v>2.0462500011920928</v>
      </c>
      <c r="U463" s="2">
        <v>1.806250001192093</v>
      </c>
      <c r="V463" s="2">
        <v>1.681250001192093</v>
      </c>
      <c r="W463" s="2">
        <v>1.481250001192093</v>
      </c>
      <c r="X463" s="2">
        <v>1.868750001192093</v>
      </c>
      <c r="Y463" s="2">
        <v>1.9987500011920929</v>
      </c>
      <c r="Z463" s="2">
        <v>2.0712500011920927</v>
      </c>
      <c r="AA463" s="2">
        <v>1.2467500011920929</v>
      </c>
      <c r="AB463" s="2">
        <v>2.0937500011920931</v>
      </c>
      <c r="AC463" s="2">
        <v>2.1887500011920928</v>
      </c>
      <c r="AD463" s="2">
        <v>1.8787500011920928</v>
      </c>
      <c r="AE463" s="2">
        <v>2.1150714397430419</v>
      </c>
      <c r="AF463" s="2"/>
      <c r="AG463" s="2">
        <v>2.0850714397430421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>
        <v>2.2936000251770019</v>
      </c>
      <c r="BL463" s="2"/>
      <c r="BM463" s="2">
        <v>2.2536000251770019</v>
      </c>
      <c r="BN463" s="2">
        <v>2.453600025177002</v>
      </c>
      <c r="BO463" s="2">
        <v>1.8496000251770019</v>
      </c>
      <c r="BP463" s="2">
        <v>2.643600025177002</v>
      </c>
      <c r="BQ463" s="2">
        <v>2.2436000251770021</v>
      </c>
      <c r="BR463" s="2">
        <v>2.1886000251770019</v>
      </c>
      <c r="BS463" s="2">
        <v>2.1761000251770017</v>
      </c>
      <c r="BT463" s="2">
        <v>2.288600025177002</v>
      </c>
      <c r="BU463" s="2">
        <v>2.3636000251770022</v>
      </c>
      <c r="BV463" s="2">
        <v>2.4886000251770022</v>
      </c>
      <c r="BW463" s="2">
        <v>2.139600025177002</v>
      </c>
      <c r="BX463" s="2">
        <v>2.7411000251770021</v>
      </c>
      <c r="BY463" s="2">
        <v>3.3386000251770023</v>
      </c>
      <c r="BZ463" s="2">
        <v>2.2711000251770019</v>
      </c>
      <c r="CA463" s="2">
        <v>2.3222500133514408</v>
      </c>
      <c r="CB463" s="2"/>
      <c r="CC463" s="2">
        <v>2.277571439743042</v>
      </c>
      <c r="CD463" s="2">
        <v>1.620571439743042</v>
      </c>
      <c r="CE463" s="2">
        <v>2.3225714397430419</v>
      </c>
      <c r="CF463" s="2">
        <v>2.0775714397430418</v>
      </c>
      <c r="CG463" s="2">
        <v>2.0175714397430422</v>
      </c>
      <c r="CH463" s="2">
        <v>1.8675714397430421</v>
      </c>
      <c r="CI463" s="2">
        <v>2.1175714397430419</v>
      </c>
      <c r="CJ463" s="2">
        <v>2.255071439743042</v>
      </c>
      <c r="CK463" s="2">
        <v>2.3275714397430418</v>
      </c>
      <c r="CL463" s="2">
        <v>1.6355714397430421</v>
      </c>
      <c r="CM463" s="2">
        <v>2.4275714397430419</v>
      </c>
      <c r="CN463" s="2">
        <v>2.527571439743042</v>
      </c>
      <c r="CO463" s="2">
        <v>2.1475714397430421</v>
      </c>
      <c r="CP463" s="2"/>
      <c r="CR463" s="2">
        <v>2.4860000133514406</v>
      </c>
      <c r="CS463" s="2">
        <v>1.7640000133514406</v>
      </c>
      <c r="CT463" s="2">
        <v>2.7035000133514404</v>
      </c>
      <c r="CU463" s="2">
        <v>2.2760000133514406</v>
      </c>
      <c r="CV463" s="2">
        <v>2.2410000133514405</v>
      </c>
      <c r="CW463" s="2">
        <v>2.1960000133514406</v>
      </c>
      <c r="CX463" s="2">
        <v>2.3247500133514407</v>
      </c>
      <c r="CY463" s="2">
        <v>2.4060000133514405</v>
      </c>
      <c r="CZ463" s="2">
        <v>2.5160000133514409</v>
      </c>
      <c r="DA463" s="2">
        <v>2.1030000133514406</v>
      </c>
      <c r="DB463" s="2">
        <v>2.8060000133514404</v>
      </c>
      <c r="DC463" s="2">
        <v>3.3860000133514405</v>
      </c>
      <c r="DD463" s="2">
        <v>2.3260000133514405</v>
      </c>
    </row>
    <row r="464" spans="1:108" x14ac:dyDescent="0.25">
      <c r="A464" s="8">
        <v>35956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>
        <v>1.9245000624656676</v>
      </c>
      <c r="P464" s="2"/>
      <c r="Q464" s="2">
        <v>1.8345000624656678</v>
      </c>
      <c r="R464" s="2">
        <v>2.0345000624656677</v>
      </c>
      <c r="S464" s="2">
        <v>1.1785000624656679</v>
      </c>
      <c r="T464" s="2">
        <v>2.0845000624656675</v>
      </c>
      <c r="U464" s="2">
        <v>1.8495000624656677</v>
      </c>
      <c r="V464" s="2">
        <v>1.7095000624656678</v>
      </c>
      <c r="W464" s="2">
        <v>1.5145000624656677</v>
      </c>
      <c r="X464" s="2">
        <v>1.9045000624656678</v>
      </c>
      <c r="Y464" s="2">
        <v>2.0332500624656675</v>
      </c>
      <c r="Z464" s="2">
        <v>2.0895000624656679</v>
      </c>
      <c r="AA464" s="2">
        <v>1.2435000624656678</v>
      </c>
      <c r="AB464" s="2">
        <v>2.1295000624656679</v>
      </c>
      <c r="AC464" s="2">
        <v>2.2195000624656678</v>
      </c>
      <c r="AD464" s="2">
        <v>1.9145000624656676</v>
      </c>
      <c r="AE464" s="2">
        <v>2.1370714460100446</v>
      </c>
      <c r="AF464" s="2"/>
      <c r="AG464" s="2">
        <v>2.1070714460100448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>
        <v>2.3215999984741211</v>
      </c>
      <c r="BL464" s="2"/>
      <c r="BM464" s="2">
        <v>2.2815999984741211</v>
      </c>
      <c r="BN464" s="2">
        <v>2.4815999984741213</v>
      </c>
      <c r="BO464" s="2">
        <v>1.8705999984741213</v>
      </c>
      <c r="BP464" s="2">
        <v>2.6690999984741213</v>
      </c>
      <c r="BQ464" s="2">
        <v>2.2715999984741213</v>
      </c>
      <c r="BR464" s="2">
        <v>2.2115999984741213</v>
      </c>
      <c r="BS464" s="2">
        <v>2.201599998474121</v>
      </c>
      <c r="BT464" s="2">
        <v>2.3140999984741213</v>
      </c>
      <c r="BU464" s="2">
        <v>2.3915999984741214</v>
      </c>
      <c r="BV464" s="2">
        <v>2.5115999984741211</v>
      </c>
      <c r="BW464" s="2">
        <v>2.1705999984741213</v>
      </c>
      <c r="BX464" s="2">
        <v>2.7665999984741214</v>
      </c>
      <c r="BY464" s="2">
        <v>3.3615999984741212</v>
      </c>
      <c r="BZ464" s="2">
        <v>2.3015999984741211</v>
      </c>
      <c r="CA464" s="2">
        <v>2.3464500236511232</v>
      </c>
      <c r="CB464" s="2"/>
      <c r="CC464" s="2">
        <v>2.2995714460100447</v>
      </c>
      <c r="CD464" s="2">
        <v>1.6295714460100448</v>
      </c>
      <c r="CE464" s="2">
        <v>2.3445714460100446</v>
      </c>
      <c r="CF464" s="2">
        <v>2.0995714460100445</v>
      </c>
      <c r="CG464" s="2">
        <v>2.0395714460100445</v>
      </c>
      <c r="CH464" s="2">
        <v>1.8895714460100448</v>
      </c>
      <c r="CI464" s="2">
        <v>2.1308214460100445</v>
      </c>
      <c r="CJ464" s="2">
        <v>2.2770714460100447</v>
      </c>
      <c r="CK464" s="2">
        <v>2.3495714460100445</v>
      </c>
      <c r="CL464" s="2">
        <v>1.6355714460100446</v>
      </c>
      <c r="CM464" s="2">
        <v>2.4495714460100446</v>
      </c>
      <c r="CN464" s="2">
        <v>2.5495714460100447</v>
      </c>
      <c r="CO464" s="2">
        <v>2.1545714460100447</v>
      </c>
      <c r="CP464" s="2"/>
      <c r="CR464" s="2">
        <v>2.510200023651123</v>
      </c>
      <c r="CS464" s="2">
        <v>1.7882000236511231</v>
      </c>
      <c r="CT464" s="2">
        <v>2.7277000236511229</v>
      </c>
      <c r="CU464" s="2">
        <v>2.3002000236511231</v>
      </c>
      <c r="CV464" s="2">
        <v>2.2652000236511229</v>
      </c>
      <c r="CW464" s="2">
        <v>2.220200023651123</v>
      </c>
      <c r="CX464" s="2">
        <v>2.3489500236511232</v>
      </c>
      <c r="CY464" s="2">
        <v>2.430200023651123</v>
      </c>
      <c r="CZ464" s="2">
        <v>2.5402000236511233</v>
      </c>
      <c r="DA464" s="2">
        <v>2.127200023651123</v>
      </c>
      <c r="DB464" s="2">
        <v>2.8302000236511229</v>
      </c>
      <c r="DC464" s="2">
        <v>3.410200023651123</v>
      </c>
      <c r="DD464" s="2">
        <v>2.3502000236511229</v>
      </c>
    </row>
    <row r="465" spans="1:108" x14ac:dyDescent="0.25">
      <c r="A465" s="8">
        <v>35957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>
        <v>1.9887499952316283</v>
      </c>
      <c r="P465" s="2"/>
      <c r="Q465" s="2">
        <v>1.9087499952316285</v>
      </c>
      <c r="R465" s="2">
        <v>2.0987499952316284</v>
      </c>
      <c r="S465" s="2">
        <v>1.1987499952316285</v>
      </c>
      <c r="T465" s="2">
        <v>2.1512499952316286</v>
      </c>
      <c r="U465" s="2">
        <v>1.9112499952316284</v>
      </c>
      <c r="V465" s="2">
        <v>1.7737499952316285</v>
      </c>
      <c r="W465" s="2">
        <v>1.5637499952316285</v>
      </c>
      <c r="X465" s="2">
        <v>1.9712499952316285</v>
      </c>
      <c r="Y465" s="2">
        <v>2.1012499952316284</v>
      </c>
      <c r="Z465" s="2">
        <v>2.1537499952316286</v>
      </c>
      <c r="AA465" s="2">
        <v>1.3077499952316285</v>
      </c>
      <c r="AB465" s="2">
        <v>2.1937499952316286</v>
      </c>
      <c r="AC465" s="2">
        <v>2.2887499952316284</v>
      </c>
      <c r="AD465" s="2">
        <v>1.9787499952316283</v>
      </c>
      <c r="AE465" s="2">
        <v>2.1563571589333668</v>
      </c>
      <c r="AF465" s="2"/>
      <c r="AG465" s="2">
        <v>2.126357158933367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>
        <v>2.3599999809265135</v>
      </c>
      <c r="BL465" s="2"/>
      <c r="BM465" s="2">
        <v>2.3099999809265137</v>
      </c>
      <c r="BN465" s="2">
        <v>2.5199999809265137</v>
      </c>
      <c r="BO465" s="2">
        <v>1.8949999809265137</v>
      </c>
      <c r="BP465" s="2">
        <v>2.7099999809265136</v>
      </c>
      <c r="BQ465" s="2">
        <v>2.3049999809265138</v>
      </c>
      <c r="BR465" s="2">
        <v>2.2449999809265138</v>
      </c>
      <c r="BS465" s="2">
        <v>2.2399999809265134</v>
      </c>
      <c r="BT465" s="2">
        <v>2.3524999809265137</v>
      </c>
      <c r="BU465" s="2">
        <v>2.4299999809265138</v>
      </c>
      <c r="BV465" s="2">
        <v>2.5449999809265136</v>
      </c>
      <c r="BW465" s="2">
        <v>2.1799999809265138</v>
      </c>
      <c r="BX465" s="2">
        <v>2.8049999809265138</v>
      </c>
      <c r="BY465" s="2">
        <v>3.3999999809265136</v>
      </c>
      <c r="BZ465" s="2">
        <v>2.3599999809265135</v>
      </c>
      <c r="CA465" s="2">
        <v>2.3688500213623049</v>
      </c>
      <c r="CB465" s="2"/>
      <c r="CC465" s="2">
        <v>2.3188571589333669</v>
      </c>
      <c r="CD465" s="2">
        <v>1.6488571589333669</v>
      </c>
      <c r="CE465" s="2">
        <v>2.3638571589333668</v>
      </c>
      <c r="CF465" s="2">
        <v>2.1188571589333667</v>
      </c>
      <c r="CG465" s="2">
        <v>2.0588571589333666</v>
      </c>
      <c r="CH465" s="2">
        <v>1.9088571589333669</v>
      </c>
      <c r="CI465" s="2">
        <v>2.1501071589333667</v>
      </c>
      <c r="CJ465" s="2">
        <v>2.2963571589333669</v>
      </c>
      <c r="CK465" s="2">
        <v>2.3688571589333667</v>
      </c>
      <c r="CL465" s="2">
        <v>1.6548571589333667</v>
      </c>
      <c r="CM465" s="2">
        <v>2.4688571589333668</v>
      </c>
      <c r="CN465" s="2">
        <v>2.5688571589333669</v>
      </c>
      <c r="CO465" s="2">
        <v>2.1738571589333668</v>
      </c>
      <c r="CP465" s="2"/>
      <c r="CR465" s="2">
        <v>2.5326000213623048</v>
      </c>
      <c r="CS465" s="2">
        <v>1.8106000213623048</v>
      </c>
      <c r="CT465" s="2">
        <v>2.7501000213623046</v>
      </c>
      <c r="CU465" s="2">
        <v>2.3226000213623048</v>
      </c>
      <c r="CV465" s="2">
        <v>2.2876000213623047</v>
      </c>
      <c r="CW465" s="2">
        <v>2.2426000213623047</v>
      </c>
      <c r="CX465" s="2">
        <v>2.3713500213623049</v>
      </c>
      <c r="CY465" s="2">
        <v>2.4526000213623047</v>
      </c>
      <c r="CZ465" s="2">
        <v>2.5626000213623046</v>
      </c>
      <c r="DA465" s="2">
        <v>2.1496000213623048</v>
      </c>
      <c r="DB465" s="2">
        <v>2.8526000213623046</v>
      </c>
      <c r="DC465" s="2">
        <v>3.4326000213623047</v>
      </c>
      <c r="DD465" s="2">
        <v>2.3726000213623046</v>
      </c>
    </row>
    <row r="466" spans="1:108" x14ac:dyDescent="0.25">
      <c r="A466" s="8">
        <v>35958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>
        <v>2.05225004196167</v>
      </c>
      <c r="P466" s="2"/>
      <c r="Q466" s="2">
        <v>1.97225004196167</v>
      </c>
      <c r="R466" s="2">
        <v>2.1622500419616699</v>
      </c>
      <c r="S466" s="2">
        <v>1.26225004196167</v>
      </c>
      <c r="T466" s="2">
        <v>2.21975004196167</v>
      </c>
      <c r="U466" s="2">
        <v>1.9772500419616699</v>
      </c>
      <c r="V466" s="2">
        <v>1.82475004196167</v>
      </c>
      <c r="W466" s="2">
        <v>1.59725004196167</v>
      </c>
      <c r="X466" s="2">
        <v>2.0372500419616699</v>
      </c>
      <c r="Y466" s="2">
        <v>2.1722500419616697</v>
      </c>
      <c r="Z466" s="2">
        <v>2.2147500419616701</v>
      </c>
      <c r="AA466" s="2">
        <v>1.37125004196167</v>
      </c>
      <c r="AB466" s="2">
        <v>2.26225004196167</v>
      </c>
      <c r="AC466" s="2">
        <v>2.3522500419616699</v>
      </c>
      <c r="AD466" s="2">
        <v>2.0422500419616698</v>
      </c>
      <c r="AE466" s="2">
        <v>2.1782142843518937</v>
      </c>
      <c r="AF466" s="2"/>
      <c r="AG466" s="2">
        <v>2.1482142843518939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>
        <v>2.4062000656127926</v>
      </c>
      <c r="BL466" s="2"/>
      <c r="BM466" s="2">
        <v>2.3562000656127928</v>
      </c>
      <c r="BN466" s="2">
        <v>2.5662000656127928</v>
      </c>
      <c r="BO466" s="2">
        <v>1.9412000656127928</v>
      </c>
      <c r="BP466" s="2">
        <v>2.7587000656127927</v>
      </c>
      <c r="BQ466" s="2">
        <v>2.3512000656127929</v>
      </c>
      <c r="BR466" s="2">
        <v>2.2912000656127929</v>
      </c>
      <c r="BS466" s="2">
        <v>2.2862000656127925</v>
      </c>
      <c r="BT466" s="2">
        <v>2.4012000656127928</v>
      </c>
      <c r="BU466" s="2">
        <v>2.473700065612793</v>
      </c>
      <c r="BV466" s="2">
        <v>2.5912000656127927</v>
      </c>
      <c r="BW466" s="2">
        <v>2.2262000656127929</v>
      </c>
      <c r="BX466" s="2">
        <v>2.8512000656127929</v>
      </c>
      <c r="BY466" s="2">
        <v>3.4562000656127929</v>
      </c>
      <c r="BZ466" s="2">
        <v>2.4062000656127926</v>
      </c>
      <c r="CA466" s="2">
        <v>2.4054500389099123</v>
      </c>
      <c r="CB466" s="2"/>
      <c r="CC466" s="2">
        <v>2.3407142843518938</v>
      </c>
      <c r="CD466" s="2">
        <v>1.6707142843518938</v>
      </c>
      <c r="CE466" s="2">
        <v>2.3857142843518937</v>
      </c>
      <c r="CF466" s="2">
        <v>2.1407142843518936</v>
      </c>
      <c r="CG466" s="2">
        <v>2.0807142843518935</v>
      </c>
      <c r="CH466" s="2">
        <v>1.9307142843518939</v>
      </c>
      <c r="CI466" s="2">
        <v>2.1807142843518936</v>
      </c>
      <c r="CJ466" s="2">
        <v>2.3182142843518938</v>
      </c>
      <c r="CK466" s="2">
        <v>2.3907142843518936</v>
      </c>
      <c r="CL466" s="2">
        <v>1.6767142843518936</v>
      </c>
      <c r="CM466" s="2">
        <v>2.4907142843518937</v>
      </c>
      <c r="CN466" s="2">
        <v>2.5982142843518936</v>
      </c>
      <c r="CO466" s="2">
        <v>2.1957142843518938</v>
      </c>
      <c r="CP466" s="2"/>
      <c r="CR466" s="2">
        <v>2.5692000389099121</v>
      </c>
      <c r="CS466" s="2">
        <v>1.8472000389099121</v>
      </c>
      <c r="CT466" s="2">
        <v>2.7867000389099119</v>
      </c>
      <c r="CU466" s="2">
        <v>2.3592000389099121</v>
      </c>
      <c r="CV466" s="2">
        <v>2.324200038909912</v>
      </c>
      <c r="CW466" s="2">
        <v>2.2792000389099121</v>
      </c>
      <c r="CX466" s="2">
        <v>2.4079500389099122</v>
      </c>
      <c r="CY466" s="2">
        <v>2.489200038909912</v>
      </c>
      <c r="CZ466" s="2">
        <v>2.5992000389099124</v>
      </c>
      <c r="DA466" s="2">
        <v>2.1862000389099121</v>
      </c>
      <c r="DB466" s="2">
        <v>2.8892000389099119</v>
      </c>
      <c r="DC466" s="2">
        <v>3.4592000389099122</v>
      </c>
      <c r="DD466" s="2">
        <v>2.409200038909912</v>
      </c>
    </row>
    <row r="467" spans="1:108" x14ac:dyDescent="0.25">
      <c r="A467" s="8">
        <v>35961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>
        <v>1.9297499430179597</v>
      </c>
      <c r="P467" s="2"/>
      <c r="Q467" s="2">
        <v>1.8572499430179596</v>
      </c>
      <c r="R467" s="2">
        <v>2.0472499430179596</v>
      </c>
      <c r="S467" s="2">
        <v>1.2402499430179597</v>
      </c>
      <c r="T467" s="2">
        <v>2.1022499430179598</v>
      </c>
      <c r="U467" s="2">
        <v>1.8722499430179596</v>
      </c>
      <c r="V467" s="2">
        <v>1.7272499430179595</v>
      </c>
      <c r="W467" s="2">
        <v>1.5172499430179596</v>
      </c>
      <c r="X467" s="2">
        <v>1.9259999430179595</v>
      </c>
      <c r="Y467" s="2">
        <v>2.0584999430179596</v>
      </c>
      <c r="Z467" s="2">
        <v>2.1122499430179595</v>
      </c>
      <c r="AA467" s="2">
        <v>1.2852499430179596</v>
      </c>
      <c r="AB467" s="2">
        <v>2.1447499430179597</v>
      </c>
      <c r="AC467" s="2">
        <v>2.2447499430179594</v>
      </c>
      <c r="AD467" s="2">
        <v>1.9297499430179597</v>
      </c>
      <c r="AE467" s="2">
        <v>2.1502142797197616</v>
      </c>
      <c r="AF467" s="2"/>
      <c r="AG467" s="2">
        <v>2.0927142797197615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>
        <v>2.3341999912261961</v>
      </c>
      <c r="BL467" s="2"/>
      <c r="BM467" s="2">
        <v>2.3041999912261963</v>
      </c>
      <c r="BN467" s="2">
        <v>2.4941999912261963</v>
      </c>
      <c r="BO467" s="2">
        <v>1.9291999912261963</v>
      </c>
      <c r="BP467" s="2">
        <v>2.6891999912261961</v>
      </c>
      <c r="BQ467" s="2">
        <v>2.2816999912261964</v>
      </c>
      <c r="BR467" s="2">
        <v>2.2241999912261963</v>
      </c>
      <c r="BS467" s="2">
        <v>2.2116999912261961</v>
      </c>
      <c r="BT467" s="2">
        <v>2.3304499912261964</v>
      </c>
      <c r="BU467" s="2">
        <v>2.4016999912261965</v>
      </c>
      <c r="BV467" s="2">
        <v>2.5291999912261964</v>
      </c>
      <c r="BW467" s="2">
        <v>2.2191999912261964</v>
      </c>
      <c r="BX467" s="2">
        <v>2.7866999912261963</v>
      </c>
      <c r="BY467" s="2">
        <v>3.3804499912261963</v>
      </c>
      <c r="BZ467" s="2">
        <v>2.3191999912261965</v>
      </c>
      <c r="CA467" s="2">
        <v>2.3548499870300295</v>
      </c>
      <c r="CB467" s="2"/>
      <c r="CC467" s="2">
        <v>2.3027142797197615</v>
      </c>
      <c r="CD467" s="2">
        <v>1.6327142797197616</v>
      </c>
      <c r="CE467" s="2">
        <v>2.3509642797197614</v>
      </c>
      <c r="CF467" s="2">
        <v>2.1027142797197613</v>
      </c>
      <c r="CG467" s="2">
        <v>2.0377142797197614</v>
      </c>
      <c r="CH467" s="2">
        <v>1.8927142797197616</v>
      </c>
      <c r="CI467" s="2">
        <v>2.1464642797197615</v>
      </c>
      <c r="CJ467" s="2">
        <v>2.2802142797197615</v>
      </c>
      <c r="CK467" s="2">
        <v>2.3677142797197614</v>
      </c>
      <c r="CL467" s="2">
        <v>1.6527142797197616</v>
      </c>
      <c r="CM467" s="2">
        <v>2.4527142797197614</v>
      </c>
      <c r="CN467" s="2">
        <v>2.5602142797197613</v>
      </c>
      <c r="CO467" s="2">
        <v>2.1577142797197615</v>
      </c>
      <c r="CP467" s="2"/>
      <c r="CR467" s="2">
        <v>2.5185999870300293</v>
      </c>
      <c r="CS467" s="2">
        <v>1.7965999870300293</v>
      </c>
      <c r="CT467" s="2">
        <v>2.7360999870300291</v>
      </c>
      <c r="CU467" s="2">
        <v>2.3085999870300293</v>
      </c>
      <c r="CV467" s="2">
        <v>2.2735999870300292</v>
      </c>
      <c r="CW467" s="2">
        <v>2.2285999870300293</v>
      </c>
      <c r="CX467" s="2">
        <v>2.3573499870300294</v>
      </c>
      <c r="CY467" s="2">
        <v>2.4385999870300292</v>
      </c>
      <c r="CZ467" s="2">
        <v>2.5485999870300295</v>
      </c>
      <c r="DA467" s="2">
        <v>2.1355999870300293</v>
      </c>
      <c r="DB467" s="2">
        <v>2.8385999870300291</v>
      </c>
      <c r="DC467" s="2">
        <v>3.4085999870300294</v>
      </c>
      <c r="DD467" s="2">
        <v>2.3585999870300292</v>
      </c>
    </row>
    <row r="468" spans="1:108" x14ac:dyDescent="0.25">
      <c r="A468" s="8">
        <v>35962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>
        <v>2.094500012397766</v>
      </c>
      <c r="P468" s="2"/>
      <c r="Q468" s="2">
        <v>2.032000012397766</v>
      </c>
      <c r="R468" s="2">
        <v>2.2120000123977661</v>
      </c>
      <c r="S468" s="2">
        <v>1.306000012397766</v>
      </c>
      <c r="T468" s="2">
        <v>2.2657500123977661</v>
      </c>
      <c r="U468" s="2">
        <v>2.0345000123977659</v>
      </c>
      <c r="V468" s="2">
        <v>1.8870000123977662</v>
      </c>
      <c r="W468" s="2">
        <v>1.6695000123977661</v>
      </c>
      <c r="X468" s="2">
        <v>2.0870000123977661</v>
      </c>
      <c r="Y468" s="2">
        <v>2.2232500123977661</v>
      </c>
      <c r="Z468" s="2">
        <v>2.2670000123977663</v>
      </c>
      <c r="AA468" s="2">
        <v>1.3920000123977663</v>
      </c>
      <c r="AB468" s="2">
        <v>2.3120000123977662</v>
      </c>
      <c r="AC468" s="2">
        <v>2.4120000123977663</v>
      </c>
      <c r="AD468" s="2">
        <v>2.094500012397766</v>
      </c>
      <c r="AE468" s="2">
        <v>2.2000713852473668</v>
      </c>
      <c r="AF468" s="2"/>
      <c r="AG468" s="2">
        <v>2.1725713852473665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>
        <v>2.4361999893188475</v>
      </c>
      <c r="BL468" s="2"/>
      <c r="BM468" s="2">
        <v>2.4161999893188475</v>
      </c>
      <c r="BN468" s="2">
        <v>2.5961999893188477</v>
      </c>
      <c r="BO468" s="2">
        <v>1.9611999893188476</v>
      </c>
      <c r="BP468" s="2">
        <v>2.7899499893188477</v>
      </c>
      <c r="BQ468" s="2">
        <v>2.3811999893188478</v>
      </c>
      <c r="BR468" s="2">
        <v>2.3224499893188475</v>
      </c>
      <c r="BS468" s="2">
        <v>2.3061999893188476</v>
      </c>
      <c r="BT468" s="2">
        <v>2.4324499893188478</v>
      </c>
      <c r="BU468" s="2">
        <v>2.5061999893188478</v>
      </c>
      <c r="BV468" s="2">
        <v>2.6299499893188476</v>
      </c>
      <c r="BW468" s="2">
        <v>2.2741999893188476</v>
      </c>
      <c r="BX468" s="2">
        <v>2.9011999893188478</v>
      </c>
      <c r="BY468" s="2">
        <v>3.4974499893188478</v>
      </c>
      <c r="BZ468" s="2">
        <v>2.4211999893188478</v>
      </c>
      <c r="CA468" s="2">
        <v>2.4190499591827392</v>
      </c>
      <c r="CB468" s="2"/>
      <c r="CC468" s="2">
        <v>2.3525713852473666</v>
      </c>
      <c r="CD468" s="2">
        <v>1.6915713852473666</v>
      </c>
      <c r="CE468" s="2">
        <v>2.4008213852473665</v>
      </c>
      <c r="CF468" s="2">
        <v>2.1525713852473665</v>
      </c>
      <c r="CG468" s="2">
        <v>2.0875713852473665</v>
      </c>
      <c r="CH468" s="2">
        <v>1.9425713852473667</v>
      </c>
      <c r="CI468" s="2">
        <v>2.1963213852473666</v>
      </c>
      <c r="CJ468" s="2">
        <v>2.3300713852473667</v>
      </c>
      <c r="CK468" s="2">
        <v>2.4175713852473666</v>
      </c>
      <c r="CL468" s="2">
        <v>1.6875713852473666</v>
      </c>
      <c r="CM468" s="2">
        <v>2.5050713852473665</v>
      </c>
      <c r="CN468" s="2">
        <v>2.6075713852473665</v>
      </c>
      <c r="CO468" s="2">
        <v>2.2075713852473666</v>
      </c>
      <c r="CP468" s="2"/>
      <c r="CR468" s="2">
        <v>2.5827999591827391</v>
      </c>
      <c r="CS468" s="2">
        <v>1.8607999591827391</v>
      </c>
      <c r="CT468" s="2">
        <v>2.8002999591827389</v>
      </c>
      <c r="CU468" s="2">
        <v>2.3727999591827391</v>
      </c>
      <c r="CV468" s="2">
        <v>2.337799959182739</v>
      </c>
      <c r="CW468" s="2">
        <v>2.292799959182739</v>
      </c>
      <c r="CX468" s="2">
        <v>2.4215499591827392</v>
      </c>
      <c r="CY468" s="2">
        <v>2.502799959182739</v>
      </c>
      <c r="CZ468" s="2">
        <v>2.6127999591827393</v>
      </c>
      <c r="DA468" s="2">
        <v>2.1997999591827391</v>
      </c>
      <c r="DB468" s="2">
        <v>2.9027999591827389</v>
      </c>
      <c r="DC468" s="2">
        <v>3.4727999591827392</v>
      </c>
      <c r="DD468" s="2">
        <v>2.4227999591827389</v>
      </c>
    </row>
    <row r="469" spans="1:108" x14ac:dyDescent="0.25">
      <c r="A469" s="8">
        <v>35963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>
        <v>2.0642500591278075</v>
      </c>
      <c r="P469" s="2"/>
      <c r="Q469" s="2">
        <v>1.9917500591278077</v>
      </c>
      <c r="R469" s="2">
        <v>2.1817500591278076</v>
      </c>
      <c r="S469" s="2">
        <v>1.2697500591278077</v>
      </c>
      <c r="T469" s="2">
        <v>2.2367500591278078</v>
      </c>
      <c r="U469" s="2">
        <v>2.0080000591278075</v>
      </c>
      <c r="V469" s="2">
        <v>1.8767500591278077</v>
      </c>
      <c r="W469" s="2">
        <v>1.6517500591278076</v>
      </c>
      <c r="X469" s="2">
        <v>2.0592500591278076</v>
      </c>
      <c r="Y469" s="2">
        <v>2.1980000591278075</v>
      </c>
      <c r="Z469" s="2">
        <v>2.2567500591278078</v>
      </c>
      <c r="AA469" s="2">
        <v>1.3497500591278078</v>
      </c>
      <c r="AB469" s="2">
        <v>2.2817500591278077</v>
      </c>
      <c r="AC469" s="2">
        <v>2.3817500591278078</v>
      </c>
      <c r="AD469" s="2">
        <v>2.0642500591278075</v>
      </c>
      <c r="AE469" s="2">
        <v>2.185357110159738</v>
      </c>
      <c r="AF469" s="2"/>
      <c r="AG469" s="2">
        <v>2.1578571101597377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>
        <v>2.4024000072479246</v>
      </c>
      <c r="BL469" s="2"/>
      <c r="BM469" s="2">
        <v>2.3724000072479248</v>
      </c>
      <c r="BN469" s="2">
        <v>2.5624000072479247</v>
      </c>
      <c r="BO469" s="2">
        <v>1.9304000072479246</v>
      </c>
      <c r="BP469" s="2">
        <v>2.7549000072479246</v>
      </c>
      <c r="BQ469" s="2">
        <v>2.3474000072479249</v>
      </c>
      <c r="BR469" s="2">
        <v>2.2949000072479246</v>
      </c>
      <c r="BS469" s="2">
        <v>2.2874000072479244</v>
      </c>
      <c r="BT469" s="2">
        <v>2.3974000072479247</v>
      </c>
      <c r="BU469" s="2">
        <v>2.4724000072479249</v>
      </c>
      <c r="BV469" s="2">
        <v>2.6049000072479247</v>
      </c>
      <c r="BW469" s="2">
        <v>2.2354000072479248</v>
      </c>
      <c r="BX469" s="2">
        <v>2.8574000072479246</v>
      </c>
      <c r="BY469" s="2">
        <v>3.4474000072479249</v>
      </c>
      <c r="BZ469" s="2">
        <v>2.3874000072479249</v>
      </c>
      <c r="CA469" s="2">
        <v>2.3952499675750736</v>
      </c>
      <c r="CB469" s="2"/>
      <c r="CC469" s="2">
        <v>2.3378571101597379</v>
      </c>
      <c r="CD469" s="2">
        <v>1.6598571101597379</v>
      </c>
      <c r="CE469" s="2">
        <v>2.3803571101597378</v>
      </c>
      <c r="CF469" s="2">
        <v>2.1378571101597377</v>
      </c>
      <c r="CG469" s="2">
        <v>2.0728571101597377</v>
      </c>
      <c r="CH469" s="2">
        <v>1.9178571101597379</v>
      </c>
      <c r="CI469" s="2">
        <v>2.185357110159738</v>
      </c>
      <c r="CJ469" s="2">
        <v>2.321607110159738</v>
      </c>
      <c r="CK469" s="2">
        <v>2.4253571101597378</v>
      </c>
      <c r="CL469" s="2">
        <v>1.6678571101597379</v>
      </c>
      <c r="CM469" s="2">
        <v>2.4903571101597377</v>
      </c>
      <c r="CN469" s="2">
        <v>2.5928571101597377</v>
      </c>
      <c r="CO469" s="2">
        <v>2.1928571101597378</v>
      </c>
      <c r="CP469" s="2"/>
      <c r="CR469" s="2">
        <v>2.5589999675750734</v>
      </c>
      <c r="CS469" s="2">
        <v>1.8369999675750734</v>
      </c>
      <c r="CT469" s="2">
        <v>2.7764999675750732</v>
      </c>
      <c r="CU469" s="2">
        <v>2.3489999675750735</v>
      </c>
      <c r="CV469" s="2">
        <v>2.3139999675750733</v>
      </c>
      <c r="CW469" s="2">
        <v>2.2689999675750734</v>
      </c>
      <c r="CX469" s="2">
        <v>2.3977499675750735</v>
      </c>
      <c r="CY469" s="2">
        <v>2.4789999675750733</v>
      </c>
      <c r="CZ469" s="2">
        <v>2.5889999675750737</v>
      </c>
      <c r="DA469" s="2">
        <v>2.1759999675750734</v>
      </c>
      <c r="DB469" s="2">
        <v>2.8789999675750733</v>
      </c>
      <c r="DC469" s="2">
        <v>3.4489999675750735</v>
      </c>
      <c r="DD469" s="2">
        <v>2.3989999675750733</v>
      </c>
    </row>
    <row r="470" spans="1:108" x14ac:dyDescent="0.25">
      <c r="A470" s="8">
        <v>35964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>
        <v>2.1999999952316283</v>
      </c>
      <c r="P470" s="2"/>
      <c r="Q470" s="2">
        <v>2.1274999952316285</v>
      </c>
      <c r="R470" s="2">
        <v>2.3174999952316284</v>
      </c>
      <c r="S470" s="2">
        <v>1.3304999952316283</v>
      </c>
      <c r="T470" s="2">
        <v>2.3774999952316285</v>
      </c>
      <c r="U470" s="2">
        <v>2.1424999952316286</v>
      </c>
      <c r="V470" s="2">
        <v>2.0249999952316284</v>
      </c>
      <c r="W470" s="2">
        <v>1.7724999952316283</v>
      </c>
      <c r="X470" s="2">
        <v>2.1949999952316284</v>
      </c>
      <c r="Y470" s="2">
        <v>2.3349999952316285</v>
      </c>
      <c r="Z470" s="2">
        <v>2.4049999952316283</v>
      </c>
      <c r="AA470" s="2">
        <v>1.4254999952316285</v>
      </c>
      <c r="AB470" s="2">
        <v>2.4149999952316286</v>
      </c>
      <c r="AC470" s="2">
        <v>2.5124999952316283</v>
      </c>
      <c r="AD470" s="2">
        <v>2.2099999952316285</v>
      </c>
      <c r="AE470" s="2">
        <v>2.2032142530168808</v>
      </c>
      <c r="AF470" s="2"/>
      <c r="AG470" s="2">
        <v>2.1757142530168805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>
        <v>2.4589999580383299</v>
      </c>
      <c r="BL470" s="2"/>
      <c r="BM470" s="2">
        <v>2.4289999580383301</v>
      </c>
      <c r="BN470" s="2">
        <v>2.6189999580383301</v>
      </c>
      <c r="BO470" s="2">
        <v>1.99899995803833</v>
      </c>
      <c r="BP470" s="2">
        <v>2.8139999580383299</v>
      </c>
      <c r="BQ470" s="2">
        <v>2.4089999580383301</v>
      </c>
      <c r="BR470" s="2">
        <v>2.3489999580383301</v>
      </c>
      <c r="BS470" s="2">
        <v>2.3389999580383298</v>
      </c>
      <c r="BT470" s="2">
        <v>2.45649995803833</v>
      </c>
      <c r="BU470" s="2">
        <v>2.5264999580383303</v>
      </c>
      <c r="BV470" s="2">
        <v>2.6589999580383301</v>
      </c>
      <c r="BW470" s="2">
        <v>2.2749999580383302</v>
      </c>
      <c r="BX470" s="2">
        <v>2.92274995803833</v>
      </c>
      <c r="BY470" s="2">
        <v>3.5089999580383302</v>
      </c>
      <c r="BZ470" s="2">
        <v>2.4464999580383302</v>
      </c>
      <c r="CA470" s="2">
        <v>2.3985618907856572</v>
      </c>
      <c r="CB470" s="2"/>
      <c r="CC470" s="2">
        <v>2.3557142530168806</v>
      </c>
      <c r="CD470" s="2">
        <v>1.6777142530168807</v>
      </c>
      <c r="CE470" s="2">
        <v>2.3982142530168806</v>
      </c>
      <c r="CF470" s="2">
        <v>2.1557142530168805</v>
      </c>
      <c r="CG470" s="2">
        <v>2.0907142530168805</v>
      </c>
      <c r="CH470" s="2">
        <v>1.9357142530168807</v>
      </c>
      <c r="CI470" s="2">
        <v>2.2032142530168808</v>
      </c>
      <c r="CJ470" s="2">
        <v>2.3394642530168808</v>
      </c>
      <c r="CK470" s="2">
        <v>2.4432142530168806</v>
      </c>
      <c r="CL470" s="2">
        <v>1.6957142530168805</v>
      </c>
      <c r="CM470" s="2">
        <v>2.5082142530168805</v>
      </c>
      <c r="CN470" s="2">
        <v>2.6107142530168805</v>
      </c>
      <c r="CO470" s="2">
        <v>2.2107142530168806</v>
      </c>
      <c r="CP470" s="2"/>
      <c r="CR470" s="2">
        <v>2.562311890785657</v>
      </c>
      <c r="CS470" s="2">
        <v>1.840311890785657</v>
      </c>
      <c r="CT470" s="2">
        <v>2.7798118907856568</v>
      </c>
      <c r="CU470" s="2">
        <v>2.3523118907856571</v>
      </c>
      <c r="CV470" s="2">
        <v>2.3173118907856569</v>
      </c>
      <c r="CW470" s="2">
        <v>2.272311890785657</v>
      </c>
      <c r="CX470" s="2">
        <v>2.4010618907856571</v>
      </c>
      <c r="CY470" s="2">
        <v>2.4823118907856569</v>
      </c>
      <c r="CZ470" s="2">
        <v>2.5923118907856573</v>
      </c>
      <c r="DA470" s="2">
        <v>2.179311890785657</v>
      </c>
      <c r="DB470" s="2">
        <v>2.8823118907856569</v>
      </c>
      <c r="DC470" s="2">
        <v>3.4523118907856571</v>
      </c>
      <c r="DD470" s="2">
        <v>2.4023118907856569</v>
      </c>
    </row>
    <row r="471" spans="1:108" x14ac:dyDescent="0.25">
      <c r="A471" s="8">
        <v>35965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>
        <v>2.279249973297119</v>
      </c>
      <c r="P471" s="2"/>
      <c r="Q471" s="2">
        <v>2.196749973297119</v>
      </c>
      <c r="R471" s="2">
        <v>2.3967499732971191</v>
      </c>
      <c r="S471" s="2">
        <v>1.409749973297119</v>
      </c>
      <c r="T471" s="2">
        <v>2.4617499732971191</v>
      </c>
      <c r="U471" s="2">
        <v>2.216749973297119</v>
      </c>
      <c r="V471" s="2">
        <v>2.0867499732971191</v>
      </c>
      <c r="W471" s="2">
        <v>1.8367499732971193</v>
      </c>
      <c r="X471" s="2">
        <v>2.2742499732971191</v>
      </c>
      <c r="Y471" s="2">
        <v>2.4142499732971192</v>
      </c>
      <c r="Z471" s="2">
        <v>2.4617499732971191</v>
      </c>
      <c r="AA471" s="2">
        <v>1.474749973297119</v>
      </c>
      <c r="AB471" s="2">
        <v>2.4967499732971192</v>
      </c>
      <c r="AC471" s="2">
        <v>2.591749973297119</v>
      </c>
      <c r="AD471" s="2">
        <v>2.2867499732971193</v>
      </c>
      <c r="AE471" s="2">
        <v>2.2170714814322339</v>
      </c>
      <c r="AF471" s="2"/>
      <c r="AG471" s="2">
        <v>2.1895714814322336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>
        <v>2.5134000205993652</v>
      </c>
      <c r="BL471" s="2"/>
      <c r="BM471" s="2">
        <v>2.4584000205993655</v>
      </c>
      <c r="BN471" s="2">
        <v>2.6734000205993653</v>
      </c>
      <c r="BO471" s="2">
        <v>2.0634000205993654</v>
      </c>
      <c r="BP471" s="2">
        <v>2.8784000205993654</v>
      </c>
      <c r="BQ471" s="2">
        <v>2.4584000205993655</v>
      </c>
      <c r="BR471" s="2">
        <v>2.3959000205993655</v>
      </c>
      <c r="BS471" s="2">
        <v>2.3734000205993651</v>
      </c>
      <c r="BT471" s="2">
        <v>2.5109000205993652</v>
      </c>
      <c r="BU471" s="2">
        <v>2.5834000205993655</v>
      </c>
      <c r="BV471" s="2">
        <v>2.7059000205993655</v>
      </c>
      <c r="BW471" s="2">
        <v>2.3254000205993655</v>
      </c>
      <c r="BX471" s="2">
        <v>3.0084000205993653</v>
      </c>
      <c r="BY471" s="2">
        <v>3.6309000205993653</v>
      </c>
      <c r="BZ471" s="2">
        <v>2.5009000205993654</v>
      </c>
      <c r="CA471" s="2">
        <v>2.4311674276588517</v>
      </c>
      <c r="CB471" s="2"/>
      <c r="CC471" s="2">
        <v>2.3695714814322337</v>
      </c>
      <c r="CD471" s="2">
        <v>1.7495714814322336</v>
      </c>
      <c r="CE471" s="2">
        <v>2.4120714814322337</v>
      </c>
      <c r="CF471" s="2">
        <v>2.1695714814322336</v>
      </c>
      <c r="CG471" s="2">
        <v>2.1020714814322337</v>
      </c>
      <c r="CH471" s="2">
        <v>1.9295714814322338</v>
      </c>
      <c r="CI471" s="2">
        <v>2.2170714814322339</v>
      </c>
      <c r="CJ471" s="2">
        <v>2.3470714814322338</v>
      </c>
      <c r="CK471" s="2">
        <v>2.4470714814322339</v>
      </c>
      <c r="CL471" s="2">
        <v>1.6845714814322337</v>
      </c>
      <c r="CM471" s="2">
        <v>2.5170714814322337</v>
      </c>
      <c r="CN471" s="2">
        <v>2.6270714814322336</v>
      </c>
      <c r="CO471" s="2">
        <v>2.2070714814322336</v>
      </c>
      <c r="CP471" s="2"/>
      <c r="CR471" s="2">
        <v>2.5949174276588516</v>
      </c>
      <c r="CS471" s="2">
        <v>1.8729174276588516</v>
      </c>
      <c r="CT471" s="2">
        <v>2.8124174276588514</v>
      </c>
      <c r="CU471" s="2">
        <v>2.3849174276588516</v>
      </c>
      <c r="CV471" s="2">
        <v>2.3499174276588515</v>
      </c>
      <c r="CW471" s="2">
        <v>2.3049174276588515</v>
      </c>
      <c r="CX471" s="2">
        <v>2.4336674276588517</v>
      </c>
      <c r="CY471" s="2">
        <v>2.5149174276588515</v>
      </c>
      <c r="CZ471" s="2">
        <v>2.6249174276588514</v>
      </c>
      <c r="DA471" s="2">
        <v>2.2119174276588516</v>
      </c>
      <c r="DB471" s="2">
        <v>2.9149174276588514</v>
      </c>
      <c r="DC471" s="2">
        <v>3.4849174276588517</v>
      </c>
      <c r="DD471" s="2">
        <v>2.4349174276588514</v>
      </c>
    </row>
    <row r="472" spans="1:108" x14ac:dyDescent="0.25">
      <c r="A472" s="8">
        <v>35968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>
        <v>2.3184999895095824</v>
      </c>
      <c r="P472" s="2"/>
      <c r="Q472" s="2">
        <v>2.2509999895095825</v>
      </c>
      <c r="R472" s="2">
        <v>2.4359999895095825</v>
      </c>
      <c r="S472" s="2">
        <v>1.3849999895095826</v>
      </c>
      <c r="T472" s="2">
        <v>2.5072499895095826</v>
      </c>
      <c r="U472" s="2">
        <v>2.2559999895095824</v>
      </c>
      <c r="V472" s="2">
        <v>2.1159999895095827</v>
      </c>
      <c r="W472" s="2">
        <v>1.8609999895095826</v>
      </c>
      <c r="X472" s="2">
        <v>2.3084999895095826</v>
      </c>
      <c r="Y472" s="2">
        <v>2.4439999895095825</v>
      </c>
      <c r="Z472" s="2">
        <v>2.4672499895095825</v>
      </c>
      <c r="AA472" s="2">
        <v>1.4799999895095826</v>
      </c>
      <c r="AB472" s="2">
        <v>2.5347499895095824</v>
      </c>
      <c r="AC472" s="2">
        <v>2.6359999895095827</v>
      </c>
      <c r="AD472" s="2">
        <v>2.3309999895095825</v>
      </c>
      <c r="AE472" s="2">
        <v>2.2276428931100027</v>
      </c>
      <c r="AF472" s="2"/>
      <c r="AG472" s="2">
        <v>2.2001428931100024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>
        <v>2.5442000293731688</v>
      </c>
      <c r="BL472" s="2"/>
      <c r="BM472" s="2">
        <v>2.5192000293731689</v>
      </c>
      <c r="BN472" s="2">
        <v>2.7042000293731689</v>
      </c>
      <c r="BO472" s="2">
        <v>2.0252000293731687</v>
      </c>
      <c r="BP472" s="2">
        <v>2.9304500293731688</v>
      </c>
      <c r="BQ472" s="2">
        <v>2.494200029373169</v>
      </c>
      <c r="BR472" s="2">
        <v>2.4217000293731692</v>
      </c>
      <c r="BS472" s="2">
        <v>2.3992000293731688</v>
      </c>
      <c r="BT472" s="2">
        <v>2.5417000293731689</v>
      </c>
      <c r="BU472" s="2">
        <v>2.6117000293731691</v>
      </c>
      <c r="BV472" s="2">
        <v>2.721700029373169</v>
      </c>
      <c r="BW472" s="2">
        <v>2.3142000293731688</v>
      </c>
      <c r="BX472" s="2">
        <v>3.0592000293731689</v>
      </c>
      <c r="BY472" s="2">
        <v>3.6579500293731688</v>
      </c>
      <c r="BZ472" s="2">
        <v>2.536700029373169</v>
      </c>
      <c r="CA472" s="2">
        <v>2.4121097680161458</v>
      </c>
      <c r="CB472" s="2"/>
      <c r="CC472" s="2">
        <v>2.3801428931100026</v>
      </c>
      <c r="CD472" s="2">
        <v>1.7351428931100026</v>
      </c>
      <c r="CE472" s="2">
        <v>2.4226428931100026</v>
      </c>
      <c r="CF472" s="2">
        <v>2.1826428931100024</v>
      </c>
      <c r="CG472" s="2">
        <v>2.1126428931100025</v>
      </c>
      <c r="CH472" s="2">
        <v>1.9401428931100027</v>
      </c>
      <c r="CI472" s="2">
        <v>2.2226428931100024</v>
      </c>
      <c r="CJ472" s="2">
        <v>2.3576428931100026</v>
      </c>
      <c r="CK472" s="2">
        <v>2.4251428931100025</v>
      </c>
      <c r="CL472" s="2">
        <v>1.7001428931100024</v>
      </c>
      <c r="CM472" s="2">
        <v>2.5276428931100026</v>
      </c>
      <c r="CN472" s="2">
        <v>2.6376428931100024</v>
      </c>
      <c r="CO472" s="2">
        <v>2.2176428931100025</v>
      </c>
      <c r="CP472" s="2"/>
      <c r="CR472" s="2">
        <v>2.5758597680161457</v>
      </c>
      <c r="CS472" s="2">
        <v>1.8538597680161457</v>
      </c>
      <c r="CT472" s="2">
        <v>2.7933597680161455</v>
      </c>
      <c r="CU472" s="2">
        <v>2.3658597680161457</v>
      </c>
      <c r="CV472" s="2">
        <v>2.3308597680161456</v>
      </c>
      <c r="CW472" s="2">
        <v>2.2858597680161457</v>
      </c>
      <c r="CX472" s="2">
        <v>2.4146097680161458</v>
      </c>
      <c r="CY472" s="2">
        <v>2.4958597680161456</v>
      </c>
      <c r="CZ472" s="2">
        <v>2.6058597680161455</v>
      </c>
      <c r="DA472" s="2">
        <v>2.1928597680161457</v>
      </c>
      <c r="DB472" s="2">
        <v>2.8958597680161455</v>
      </c>
      <c r="DC472" s="2">
        <v>3.4658597680161458</v>
      </c>
      <c r="DD472" s="2">
        <v>2.4158597680161455</v>
      </c>
    </row>
    <row r="473" spans="1:108" x14ac:dyDescent="0.25">
      <c r="A473" s="8">
        <v>35969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>
        <v>2.2545000386238097</v>
      </c>
      <c r="P473" s="2"/>
      <c r="Q473" s="2">
        <v>2.17700003862381</v>
      </c>
      <c r="R473" s="2">
        <v>2.3720000386238098</v>
      </c>
      <c r="S473" s="2">
        <v>1.4100000386238098</v>
      </c>
      <c r="T473" s="2">
        <v>2.4295000386238099</v>
      </c>
      <c r="U473" s="2">
        <v>2.1870000386238098</v>
      </c>
      <c r="V473" s="2">
        <v>2.0270000386238101</v>
      </c>
      <c r="W473" s="2">
        <v>1.7520000386238099</v>
      </c>
      <c r="X473" s="2">
        <v>2.2495000386238098</v>
      </c>
      <c r="Y473" s="2">
        <v>2.3795000386238097</v>
      </c>
      <c r="Z473" s="2">
        <v>2.3670000386238099</v>
      </c>
      <c r="AA473" s="2">
        <v>1.4600000386238099</v>
      </c>
      <c r="AB473" s="2">
        <v>2.4770000386238098</v>
      </c>
      <c r="AC473" s="2">
        <v>2.57200003862381</v>
      </c>
      <c r="AD473" s="2">
        <v>2.2570000386238096</v>
      </c>
      <c r="AE473" s="2">
        <v>2.202428550720215</v>
      </c>
      <c r="AF473" s="2"/>
      <c r="AG473" s="2">
        <v>2.142428550720215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>
        <v>2.4985999965667722</v>
      </c>
      <c r="BL473" s="2"/>
      <c r="BM473" s="2">
        <v>2.4535999965667723</v>
      </c>
      <c r="BN473" s="2">
        <v>2.6585999965667724</v>
      </c>
      <c r="BO473" s="2">
        <v>2.0235999965667721</v>
      </c>
      <c r="BP473" s="2">
        <v>2.8735999965667722</v>
      </c>
      <c r="BQ473" s="2">
        <v>2.4435999965667725</v>
      </c>
      <c r="BR473" s="2">
        <v>2.3835999965667725</v>
      </c>
      <c r="BS473" s="2">
        <v>2.3535999965667722</v>
      </c>
      <c r="BT473" s="2">
        <v>2.4960999965667723</v>
      </c>
      <c r="BU473" s="2">
        <v>2.5660999965667726</v>
      </c>
      <c r="BV473" s="2">
        <v>2.6735999965667725</v>
      </c>
      <c r="BW473" s="2">
        <v>2.3185999965667725</v>
      </c>
      <c r="BX473" s="2">
        <v>3.0035999965667726</v>
      </c>
      <c r="BY473" s="2">
        <v>3.6060999965667726</v>
      </c>
      <c r="BZ473" s="2">
        <v>2.4885999965667724</v>
      </c>
      <c r="CA473" s="2">
        <v>2.390670487382033</v>
      </c>
      <c r="CB473" s="2"/>
      <c r="CC473" s="2">
        <v>2.3574285507202148</v>
      </c>
      <c r="CD473" s="2">
        <v>1.7174285507202147</v>
      </c>
      <c r="CE473" s="2">
        <v>2.4061785507202149</v>
      </c>
      <c r="CF473" s="2">
        <v>2.1524285507202148</v>
      </c>
      <c r="CG473" s="2">
        <v>2.0874285507202148</v>
      </c>
      <c r="CH473" s="2">
        <v>1.8999285507202148</v>
      </c>
      <c r="CI473" s="2">
        <v>2.202428550720215</v>
      </c>
      <c r="CJ473" s="2">
        <v>2.341178550720215</v>
      </c>
      <c r="CK473" s="2">
        <v>2.412428550720215</v>
      </c>
      <c r="CL473" s="2">
        <v>1.6674285507202149</v>
      </c>
      <c r="CM473" s="2">
        <v>2.5049285507202148</v>
      </c>
      <c r="CN473" s="2">
        <v>2.6149285507202147</v>
      </c>
      <c r="CO473" s="2">
        <v>2.1949285507202148</v>
      </c>
      <c r="CP473" s="2"/>
      <c r="CR473" s="2">
        <v>2.5544204873820329</v>
      </c>
      <c r="CS473" s="2">
        <v>1.8324204873820329</v>
      </c>
      <c r="CT473" s="2">
        <v>2.7719204873820327</v>
      </c>
      <c r="CU473" s="2">
        <v>2.3444204873820329</v>
      </c>
      <c r="CV473" s="2">
        <v>2.3094204873820328</v>
      </c>
      <c r="CW473" s="2">
        <v>2.2644204873820328</v>
      </c>
      <c r="CX473" s="2">
        <v>2.393170487382033</v>
      </c>
      <c r="CY473" s="2">
        <v>2.4744204873820328</v>
      </c>
      <c r="CZ473" s="2">
        <v>2.5844204873820331</v>
      </c>
      <c r="DA473" s="2">
        <v>2.1714204873820329</v>
      </c>
      <c r="DB473" s="2">
        <v>2.8744204873820327</v>
      </c>
      <c r="DC473" s="2">
        <v>3.444420487382033</v>
      </c>
      <c r="DD473" s="2">
        <v>2.3944204873820327</v>
      </c>
    </row>
    <row r="474" spans="1:108" x14ac:dyDescent="0.25">
      <c r="A474" s="8">
        <v>35970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>
        <v>2.2807500433921812</v>
      </c>
      <c r="P474" s="2"/>
      <c r="Q474" s="2">
        <v>2.1982500433921812</v>
      </c>
      <c r="R474" s="2">
        <v>2.3982500433921814</v>
      </c>
      <c r="S474" s="2">
        <v>1.3822500433921814</v>
      </c>
      <c r="T474" s="2">
        <v>2.4632500433921813</v>
      </c>
      <c r="U474" s="2">
        <v>2.2082500433921814</v>
      </c>
      <c r="V474" s="2">
        <v>2.0607500433921815</v>
      </c>
      <c r="W474" s="2">
        <v>1.7282500433921812</v>
      </c>
      <c r="X474" s="2">
        <v>2.2757500433921813</v>
      </c>
      <c r="Y474" s="2">
        <v>2.4057500433921812</v>
      </c>
      <c r="Z474" s="2">
        <v>2.4157500433921815</v>
      </c>
      <c r="AA474" s="2">
        <v>1.4442500433921814</v>
      </c>
      <c r="AB474" s="2">
        <v>2.4995000433921812</v>
      </c>
      <c r="AC474" s="2">
        <v>2.6007500433921815</v>
      </c>
      <c r="AD474" s="2">
        <v>2.2832500433921812</v>
      </c>
      <c r="AE474" s="2">
        <v>2.202428550720215</v>
      </c>
      <c r="AF474" s="2"/>
      <c r="AG474" s="2">
        <v>2.142428550720215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>
        <v>2.5080000305175778</v>
      </c>
      <c r="BL474" s="2"/>
      <c r="BM474" s="2">
        <v>2.4605000305175779</v>
      </c>
      <c r="BN474" s="2">
        <v>2.6680000305175779</v>
      </c>
      <c r="BO474" s="2">
        <v>2.018000030517578</v>
      </c>
      <c r="BP474" s="2">
        <v>2.8867500305175779</v>
      </c>
      <c r="BQ474" s="2">
        <v>2.4505000305175781</v>
      </c>
      <c r="BR474" s="2">
        <v>2.3855000305175782</v>
      </c>
      <c r="BS474" s="2">
        <v>2.3655000305175777</v>
      </c>
      <c r="BT474" s="2">
        <v>2.5055000305175779</v>
      </c>
      <c r="BU474" s="2">
        <v>2.5755000305175781</v>
      </c>
      <c r="BV474" s="2">
        <v>2.6930000305175779</v>
      </c>
      <c r="BW474" s="2">
        <v>2.3180000305175779</v>
      </c>
      <c r="BX474" s="2">
        <v>3.0130000305175777</v>
      </c>
      <c r="BY474" s="2">
        <v>3.6080000305175779</v>
      </c>
      <c r="BZ474" s="2">
        <v>2.4967500305175778</v>
      </c>
      <c r="CA474" s="2">
        <v>2.3937757134191573</v>
      </c>
      <c r="CB474" s="2"/>
      <c r="CC474" s="2">
        <v>2.3574285507202148</v>
      </c>
      <c r="CD474" s="2">
        <v>1.7224285507202148</v>
      </c>
      <c r="CE474" s="2">
        <v>2.4086785507202149</v>
      </c>
      <c r="CF474" s="2">
        <v>2.1524285507202148</v>
      </c>
      <c r="CG474" s="2">
        <v>2.0824285507202149</v>
      </c>
      <c r="CH474" s="2">
        <v>1.8999285507202148</v>
      </c>
      <c r="CI474" s="2">
        <v>2.202428550720215</v>
      </c>
      <c r="CJ474" s="2">
        <v>2.3399285507202148</v>
      </c>
      <c r="CK474" s="2">
        <v>2.4074285507202147</v>
      </c>
      <c r="CL474" s="2">
        <v>1.6924285507202148</v>
      </c>
      <c r="CM474" s="2">
        <v>2.5049285507202148</v>
      </c>
      <c r="CN474" s="2">
        <v>2.6149285507202147</v>
      </c>
      <c r="CO474" s="2">
        <v>2.1949285507202148</v>
      </c>
      <c r="CP474" s="2"/>
      <c r="CR474" s="2">
        <v>2.5575257134191571</v>
      </c>
      <c r="CS474" s="2">
        <v>1.8355257134191572</v>
      </c>
      <c r="CT474" s="2">
        <v>2.7750257134191569</v>
      </c>
      <c r="CU474" s="2">
        <v>2.3475257134191572</v>
      </c>
      <c r="CV474" s="2">
        <v>2.312525713419157</v>
      </c>
      <c r="CW474" s="2">
        <v>2.2675257134191571</v>
      </c>
      <c r="CX474" s="2">
        <v>2.3962757134191572</v>
      </c>
      <c r="CY474" s="2">
        <v>2.4775257134191571</v>
      </c>
      <c r="CZ474" s="2">
        <v>2.5875257134191569</v>
      </c>
      <c r="DA474" s="2">
        <v>2.1745257134191571</v>
      </c>
      <c r="DB474" s="2">
        <v>2.877525713419157</v>
      </c>
      <c r="DC474" s="2">
        <v>3.4475257134191573</v>
      </c>
      <c r="DD474" s="2">
        <v>2.397525713419157</v>
      </c>
    </row>
    <row r="475" spans="1:108" x14ac:dyDescent="0.25">
      <c r="A475" s="8">
        <v>35971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>
        <v>2.2914999198913573</v>
      </c>
      <c r="P475" s="2"/>
      <c r="Q475" s="2">
        <v>2.2089999198913572</v>
      </c>
      <c r="R475" s="2">
        <v>2.4089999198913574</v>
      </c>
      <c r="S475" s="2">
        <v>1.3759999198913575</v>
      </c>
      <c r="T475" s="2">
        <v>2.4614999198913576</v>
      </c>
      <c r="U475" s="2">
        <v>2.2189999198913575</v>
      </c>
      <c r="V475" s="2">
        <v>2.0189999198913573</v>
      </c>
      <c r="W475" s="2">
        <v>1.7139999198913574</v>
      </c>
      <c r="X475" s="2">
        <v>2.2889999198913573</v>
      </c>
      <c r="Y475" s="2">
        <v>2.4189999198913572</v>
      </c>
      <c r="Z475" s="2">
        <v>2.3989999198913576</v>
      </c>
      <c r="AA475" s="2">
        <v>1.4689999198913575</v>
      </c>
      <c r="AB475" s="2">
        <v>2.5139999198913574</v>
      </c>
      <c r="AC475" s="2">
        <v>2.6189999198913574</v>
      </c>
      <c r="AD475" s="2">
        <v>2.3039999198913574</v>
      </c>
      <c r="AE475" s="2">
        <v>2.1934285558973041</v>
      </c>
      <c r="AF475" s="2"/>
      <c r="AG475" s="2">
        <v>2.1234285558973038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>
        <v>2.4943999671936035</v>
      </c>
      <c r="BL475" s="2"/>
      <c r="BM475" s="2">
        <v>2.4393999671936037</v>
      </c>
      <c r="BN475" s="2">
        <v>2.6543999671936036</v>
      </c>
      <c r="BO475" s="2">
        <v>1.9923999671936037</v>
      </c>
      <c r="BP475" s="2">
        <v>2.8743999671936038</v>
      </c>
      <c r="BQ475" s="2">
        <v>2.4343999671936034</v>
      </c>
      <c r="BR475" s="2">
        <v>2.3643999671936036</v>
      </c>
      <c r="BS475" s="2">
        <v>2.3418999671936032</v>
      </c>
      <c r="BT475" s="2">
        <v>2.4918999671936035</v>
      </c>
      <c r="BU475" s="2">
        <v>2.5618999671936038</v>
      </c>
      <c r="BV475" s="2">
        <v>2.6593999671936035</v>
      </c>
      <c r="BW475" s="2">
        <v>2.3143999671936037</v>
      </c>
      <c r="BX475" s="2">
        <v>2.9993999671936038</v>
      </c>
      <c r="BY475" s="2">
        <v>3.5993999671936034</v>
      </c>
      <c r="BZ475" s="2">
        <v>2.4843999671936037</v>
      </c>
      <c r="CA475" s="2">
        <v>2.4428954944238357</v>
      </c>
      <c r="CB475" s="2"/>
      <c r="CC475" s="2">
        <v>2.3484285558973039</v>
      </c>
      <c r="CD475" s="2">
        <v>1.698428555897304</v>
      </c>
      <c r="CE475" s="2">
        <v>2.4034285558973041</v>
      </c>
      <c r="CF475" s="2">
        <v>2.1534285558973041</v>
      </c>
      <c r="CG475" s="2">
        <v>2.0634285558973038</v>
      </c>
      <c r="CH475" s="2">
        <v>1.878428555897304</v>
      </c>
      <c r="CI475" s="2">
        <v>2.1934285558973041</v>
      </c>
      <c r="CJ475" s="2">
        <v>2.3309285558973039</v>
      </c>
      <c r="CK475" s="2">
        <v>2.4034285558973041</v>
      </c>
      <c r="CL475" s="2">
        <v>1.6884285558973038</v>
      </c>
      <c r="CM475" s="2">
        <v>2.4959285558973039</v>
      </c>
      <c r="CN475" s="2">
        <v>2.6059285558973038</v>
      </c>
      <c r="CO475" s="2">
        <v>2.2109285558973037</v>
      </c>
      <c r="CP475" s="2"/>
      <c r="CR475" s="2">
        <v>2.5978954944238355</v>
      </c>
      <c r="CS475" s="2">
        <v>1.8758954944238355</v>
      </c>
      <c r="CT475" s="2">
        <v>2.8178954944238357</v>
      </c>
      <c r="CU475" s="2">
        <v>2.3928954944238354</v>
      </c>
      <c r="CV475" s="2">
        <v>2.3278954944238355</v>
      </c>
      <c r="CW475" s="2">
        <v>2.265395494423835</v>
      </c>
      <c r="CX475" s="2">
        <v>2.4403954944238353</v>
      </c>
      <c r="CY475" s="2">
        <v>2.5178954944238354</v>
      </c>
      <c r="CZ475" s="2">
        <v>2.6328954944238356</v>
      </c>
      <c r="DA475" s="2">
        <v>2.2148954944238355</v>
      </c>
      <c r="DB475" s="2">
        <v>2.9178954944238353</v>
      </c>
      <c r="DC475" s="2">
        <v>3.4878954944238356</v>
      </c>
      <c r="DD475" s="2">
        <v>2.4378954944238354</v>
      </c>
    </row>
    <row r="476" spans="1:108" x14ac:dyDescent="0.25">
      <c r="A476" s="8">
        <v>35972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>
        <v>2.2914999198913573</v>
      </c>
      <c r="P476" s="2"/>
      <c r="Q476" s="2">
        <v>2.2089999198913572</v>
      </c>
      <c r="R476" s="2">
        <v>2.4089999198913574</v>
      </c>
      <c r="S476" s="2">
        <v>1.3759999198913575</v>
      </c>
      <c r="T476" s="2">
        <v>2.4614999198913576</v>
      </c>
      <c r="U476" s="2">
        <v>2.2189999198913575</v>
      </c>
      <c r="V476" s="2">
        <v>2.0189999198913573</v>
      </c>
      <c r="W476" s="2">
        <v>1.7139999198913574</v>
      </c>
      <c r="X476" s="2">
        <v>2.2889999198913573</v>
      </c>
      <c r="Y476" s="2">
        <v>2.4189999198913572</v>
      </c>
      <c r="Z476" s="2">
        <v>2.3989999198913576</v>
      </c>
      <c r="AA476" s="2">
        <v>1.4689999198913575</v>
      </c>
      <c r="AB476" s="2">
        <v>2.5139999198913574</v>
      </c>
      <c r="AC476" s="2">
        <v>2.6189999198913574</v>
      </c>
      <c r="AD476" s="2">
        <v>2.3039999198913574</v>
      </c>
      <c r="AE476" s="2">
        <v>2.1934285558973041</v>
      </c>
      <c r="AF476" s="2"/>
      <c r="AG476" s="2">
        <v>2.1234285558973038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>
        <v>2.4943999671936035</v>
      </c>
      <c r="BL476" s="2"/>
      <c r="BM476" s="2">
        <v>2.4393999671936037</v>
      </c>
      <c r="BN476" s="2">
        <v>2.6543999671936036</v>
      </c>
      <c r="BO476" s="2">
        <v>1.9923999671936037</v>
      </c>
      <c r="BP476" s="2">
        <v>2.8743999671936038</v>
      </c>
      <c r="BQ476" s="2">
        <v>2.4343999671936034</v>
      </c>
      <c r="BR476" s="2">
        <v>2.3643999671936036</v>
      </c>
      <c r="BS476" s="2">
        <v>2.3418999671936032</v>
      </c>
      <c r="BT476" s="2">
        <v>2.4918999671936035</v>
      </c>
      <c r="BU476" s="2">
        <v>2.5618999671936038</v>
      </c>
      <c r="BV476" s="2">
        <v>2.6593999671936035</v>
      </c>
      <c r="BW476" s="2">
        <v>2.3143999671936037</v>
      </c>
      <c r="BX476" s="2">
        <v>2.9993999671936038</v>
      </c>
      <c r="BY476" s="2">
        <v>3.5993999671936034</v>
      </c>
      <c r="BZ476" s="2">
        <v>2.4843999671936037</v>
      </c>
      <c r="CA476" s="2">
        <v>2.4428954944238357</v>
      </c>
      <c r="CB476" s="2"/>
      <c r="CC476" s="2">
        <v>2.3484285558973039</v>
      </c>
      <c r="CD476" s="2">
        <v>1.698428555897304</v>
      </c>
      <c r="CE476" s="2">
        <v>2.4034285558973041</v>
      </c>
      <c r="CF476" s="2">
        <v>2.1534285558973041</v>
      </c>
      <c r="CG476" s="2">
        <v>2.0634285558973038</v>
      </c>
      <c r="CH476" s="2">
        <v>1.878428555897304</v>
      </c>
      <c r="CI476" s="2">
        <v>2.1934285558973041</v>
      </c>
      <c r="CJ476" s="2">
        <v>2.3309285558973039</v>
      </c>
      <c r="CK476" s="2">
        <v>2.4034285558973041</v>
      </c>
      <c r="CL476" s="2">
        <v>1.6884285558973038</v>
      </c>
      <c r="CM476" s="2">
        <v>2.4959285558973039</v>
      </c>
      <c r="CN476" s="2">
        <v>2.6059285558973038</v>
      </c>
      <c r="CO476" s="2">
        <v>2.2109285558973037</v>
      </c>
      <c r="CP476" s="2"/>
      <c r="CR476" s="2">
        <v>2.5978954944238355</v>
      </c>
      <c r="CS476" s="2">
        <v>1.8758954944238355</v>
      </c>
      <c r="CT476" s="2">
        <v>2.8178954944238357</v>
      </c>
      <c r="CU476" s="2">
        <v>2.3928954944238354</v>
      </c>
      <c r="CV476" s="2">
        <v>2.3278954944238355</v>
      </c>
      <c r="CW476" s="2">
        <v>2.265395494423835</v>
      </c>
      <c r="CX476" s="2">
        <v>2.4403954944238353</v>
      </c>
      <c r="CY476" s="2">
        <v>2.5178954944238354</v>
      </c>
      <c r="CZ476" s="2">
        <v>2.6328954944238356</v>
      </c>
      <c r="DA476" s="2">
        <v>2.2148954944238355</v>
      </c>
      <c r="DB476" s="2">
        <v>2.9178954944238353</v>
      </c>
      <c r="DC476" s="2">
        <v>3.4878954944238356</v>
      </c>
      <c r="DD476" s="2">
        <v>2.4378954944238354</v>
      </c>
    </row>
    <row r="477" spans="1:108" x14ac:dyDescent="0.25">
      <c r="A477" s="8">
        <v>35975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>
        <v>2.3711667728424071</v>
      </c>
      <c r="P477" s="2"/>
      <c r="Q477" s="2">
        <v>2.288666772842407</v>
      </c>
      <c r="R477" s="2">
        <v>2.4886667728424072</v>
      </c>
      <c r="S477" s="2">
        <v>-0.98499999999999999</v>
      </c>
      <c r="T477" s="2">
        <v>2.5411667728424074</v>
      </c>
      <c r="U477" s="2">
        <v>2.3011667728424072</v>
      </c>
      <c r="V477" s="2">
        <v>2.1086667728424073</v>
      </c>
      <c r="W477" s="2">
        <v>1.7886667728424073</v>
      </c>
      <c r="X477" s="2">
        <v>2.3686667728424071</v>
      </c>
      <c r="Y477" s="2">
        <v>2.4961667728424071</v>
      </c>
      <c r="Z477" s="2">
        <v>2.4836667728424073</v>
      </c>
      <c r="AA477" s="2">
        <v>1.4561667728424073</v>
      </c>
      <c r="AB477" s="2">
        <v>2.5936667728424072</v>
      </c>
      <c r="AC477" s="2">
        <v>2.6936667728424073</v>
      </c>
      <c r="AD477" s="2">
        <v>2.3811667728424073</v>
      </c>
      <c r="AE477" s="2">
        <v>2.1901428413391115</v>
      </c>
      <c r="AF477" s="2"/>
      <c r="AG477" s="2">
        <v>2.1201428413391112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>
        <v>2.5260000133514402</v>
      </c>
      <c r="BL477" s="2"/>
      <c r="BM477" s="2">
        <v>2.4710000133514405</v>
      </c>
      <c r="BN477" s="2">
        <v>2.6860000133514403</v>
      </c>
      <c r="BO477" s="2">
        <v>-0.56999999999999995</v>
      </c>
      <c r="BP477" s="2">
        <v>2.9035000133514401</v>
      </c>
      <c r="BQ477" s="2">
        <v>2.4660000133514401</v>
      </c>
      <c r="BR477" s="2">
        <v>2.4010000133514402</v>
      </c>
      <c r="BS477" s="2">
        <v>2.3735000133514399</v>
      </c>
      <c r="BT477" s="2">
        <v>2.5260000133514402</v>
      </c>
      <c r="BU477" s="2">
        <v>2.5935000133514405</v>
      </c>
      <c r="BV477" s="2">
        <v>2.7010000133514405</v>
      </c>
      <c r="BW477" s="2">
        <v>2.3110000133514403</v>
      </c>
      <c r="BX477" s="2">
        <v>3.0310000133514405</v>
      </c>
      <c r="BY477" s="2">
        <v>3.6310000133514402</v>
      </c>
      <c r="BZ477" s="2">
        <v>2.5135000133514405</v>
      </c>
      <c r="CA477" s="2">
        <v>2.4550048918190179</v>
      </c>
      <c r="CB477" s="2"/>
      <c r="CC477" s="2">
        <v>2.3451428413391113</v>
      </c>
      <c r="CD477" s="2">
        <v>-0.58599999999999997</v>
      </c>
      <c r="CE477" s="2">
        <v>2.4001428413391115</v>
      </c>
      <c r="CF477" s="2">
        <v>2.1501428413391115</v>
      </c>
      <c r="CG477" s="2">
        <v>2.0601428413391112</v>
      </c>
      <c r="CH477" s="2">
        <v>1.8751428413391114</v>
      </c>
      <c r="CI477" s="2">
        <v>2.1926428413391115</v>
      </c>
      <c r="CJ477" s="2">
        <v>2.3276428413391113</v>
      </c>
      <c r="CK477" s="2">
        <v>2.4001428413391115</v>
      </c>
      <c r="CL477" s="2">
        <v>1.6751428413391114</v>
      </c>
      <c r="CM477" s="2">
        <v>2.4926428413391113</v>
      </c>
      <c r="CN477" s="2">
        <v>2.6101428413391115</v>
      </c>
      <c r="CO477" s="2">
        <v>2.2076428413391112</v>
      </c>
      <c r="CP477" s="2"/>
      <c r="CR477" s="2">
        <v>2.6100048918190177</v>
      </c>
      <c r="CS477" s="2">
        <v>1.8880048918190178</v>
      </c>
      <c r="CT477" s="2">
        <v>2.8300048918190179</v>
      </c>
      <c r="CU477" s="2">
        <v>2.4050048918190177</v>
      </c>
      <c r="CV477" s="2">
        <v>2.3400048918190177</v>
      </c>
      <c r="CW477" s="2">
        <v>2.2775048918190173</v>
      </c>
      <c r="CX477" s="2">
        <v>2.4525048918190175</v>
      </c>
      <c r="CY477" s="2">
        <v>2.5300048918190177</v>
      </c>
      <c r="CZ477" s="2">
        <v>2.6450048918190179</v>
      </c>
      <c r="DA477" s="2">
        <v>2.2270048918190177</v>
      </c>
      <c r="DB477" s="2">
        <v>2.9300048918190176</v>
      </c>
      <c r="DC477" s="2">
        <v>3.5000048918190179</v>
      </c>
      <c r="DD477" s="2">
        <v>2.4500048918190176</v>
      </c>
    </row>
    <row r="478" spans="1:108" x14ac:dyDescent="0.25">
      <c r="A478" s="8">
        <v>35976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>
        <v>2.3493333307902016</v>
      </c>
      <c r="P478" s="2"/>
      <c r="Q478" s="2">
        <v>2.2843333307902016</v>
      </c>
      <c r="R478" s="2">
        <v>2.4693333307902017</v>
      </c>
      <c r="S478" s="2">
        <v>-0.98499999999999999</v>
      </c>
      <c r="T478" s="2">
        <v>2.5193333307902015</v>
      </c>
      <c r="U478" s="2">
        <v>2.2918333307902019</v>
      </c>
      <c r="V478" s="2">
        <v>2.1193333307902016</v>
      </c>
      <c r="W478" s="2">
        <v>1.7793333307902017</v>
      </c>
      <c r="X478" s="2">
        <v>2.3518333307902015</v>
      </c>
      <c r="Y478" s="2">
        <v>2.4768333307902015</v>
      </c>
      <c r="Z478" s="2">
        <v>2.4743333307902016</v>
      </c>
      <c r="AA478" s="2">
        <v>1.4368333307902017</v>
      </c>
      <c r="AB478" s="2">
        <v>2.5743333307902017</v>
      </c>
      <c r="AC478" s="2">
        <v>2.6743333307902017</v>
      </c>
      <c r="AD478" s="2">
        <v>2.3618333307902017</v>
      </c>
      <c r="AE478" s="2">
        <v>2.1831428718566896</v>
      </c>
      <c r="AF478" s="2"/>
      <c r="AG478" s="2">
        <v>2.1131428718566894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>
        <v>2.5084000205993653</v>
      </c>
      <c r="BL478" s="2"/>
      <c r="BM478" s="2">
        <v>2.4584000205993655</v>
      </c>
      <c r="BN478" s="2">
        <v>2.6734000205993653</v>
      </c>
      <c r="BO478" s="2">
        <v>-0.56999999999999995</v>
      </c>
      <c r="BP478" s="2">
        <v>2.8859000205993652</v>
      </c>
      <c r="BQ478" s="2">
        <v>2.4534000205993651</v>
      </c>
      <c r="BR478" s="2">
        <v>2.3909000205993651</v>
      </c>
      <c r="BS478" s="2">
        <v>2.3584000205993649</v>
      </c>
      <c r="BT478" s="2">
        <v>2.5109000205993652</v>
      </c>
      <c r="BU478" s="2">
        <v>2.5784000205993651</v>
      </c>
      <c r="BV478" s="2">
        <v>2.6859000205993655</v>
      </c>
      <c r="BW478" s="2">
        <v>2.2984000205993653</v>
      </c>
      <c r="BX478" s="2">
        <v>3.0184000205993655</v>
      </c>
      <c r="BY478" s="2">
        <v>3.6184000205993652</v>
      </c>
      <c r="BZ478" s="2">
        <v>2.4884000205993653</v>
      </c>
      <c r="CA478" s="2">
        <v>2.4540870675616842</v>
      </c>
      <c r="CB478" s="2"/>
      <c r="CC478" s="2">
        <v>2.3381428718566895</v>
      </c>
      <c r="CD478" s="2">
        <v>-0.58599999999999997</v>
      </c>
      <c r="CE478" s="2">
        <v>2.3931428718566896</v>
      </c>
      <c r="CF478" s="2">
        <v>2.1556428718566893</v>
      </c>
      <c r="CG478" s="2">
        <v>2.0581428718566892</v>
      </c>
      <c r="CH478" s="2">
        <v>1.8681428718566895</v>
      </c>
      <c r="CI478" s="2">
        <v>2.1856428718566896</v>
      </c>
      <c r="CJ478" s="2">
        <v>2.3206428718566894</v>
      </c>
      <c r="CK478" s="2">
        <v>2.3581428718566895</v>
      </c>
      <c r="CL478" s="2">
        <v>1.6681428718566895</v>
      </c>
      <c r="CM478" s="2">
        <v>2.4856428718566894</v>
      </c>
      <c r="CN478" s="2">
        <v>2.6031428718566896</v>
      </c>
      <c r="CO478" s="2">
        <v>2.1981428718566893</v>
      </c>
      <c r="CP478" s="2"/>
      <c r="CR478" s="2">
        <v>2.609087067561684</v>
      </c>
      <c r="CS478" s="2">
        <v>1.887087067561684</v>
      </c>
      <c r="CT478" s="2">
        <v>2.8290870675616842</v>
      </c>
      <c r="CU478" s="2">
        <v>2.3890870675616838</v>
      </c>
      <c r="CV478" s="2">
        <v>2.3540870675616841</v>
      </c>
      <c r="CW478" s="2">
        <v>2.2765870675616835</v>
      </c>
      <c r="CX478" s="2">
        <v>2.4515870675616838</v>
      </c>
      <c r="CY478" s="2">
        <v>2.5290870675616839</v>
      </c>
      <c r="CZ478" s="2">
        <v>2.6590870675616838</v>
      </c>
      <c r="DA478" s="2">
        <v>2.226087067561684</v>
      </c>
      <c r="DB478" s="2">
        <v>2.9290870675616838</v>
      </c>
      <c r="DC478" s="2">
        <v>3.4990870675616841</v>
      </c>
      <c r="DD478" s="2">
        <v>2.4465870675616839</v>
      </c>
    </row>
    <row r="479" spans="1:108" x14ac:dyDescent="0.25">
      <c r="A479" s="8">
        <v>35977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>
        <v>2.3426666704813637</v>
      </c>
      <c r="P479" s="2"/>
      <c r="Q479" s="2">
        <v>2.2776666704813637</v>
      </c>
      <c r="R479" s="2">
        <v>2.4626666704813638</v>
      </c>
      <c r="S479" s="2">
        <v>-0.98499999999999999</v>
      </c>
      <c r="T479" s="2">
        <v>2.4976666704813639</v>
      </c>
      <c r="U479" s="2">
        <v>2.2776666704813637</v>
      </c>
      <c r="V479" s="2">
        <v>2.1176666704813636</v>
      </c>
      <c r="W479" s="2">
        <v>1.7801666704813639</v>
      </c>
      <c r="X479" s="2">
        <v>2.3376666704813638</v>
      </c>
      <c r="Y479" s="2">
        <v>2.4701666704813636</v>
      </c>
      <c r="Z479" s="2">
        <v>2.4876666704813637</v>
      </c>
      <c r="AA479" s="2">
        <v>1.4876666704813637</v>
      </c>
      <c r="AB479" s="2">
        <v>2.5676666704813638</v>
      </c>
      <c r="AC479" s="2">
        <v>2.6676666704813639</v>
      </c>
      <c r="AD479" s="2">
        <v>2.3551666704813639</v>
      </c>
      <c r="AE479" s="2">
        <v>2.1807143061501639</v>
      </c>
      <c r="AF479" s="2"/>
      <c r="AG479" s="2">
        <v>2.1107143061501636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>
        <v>2.5025999641418455</v>
      </c>
      <c r="BL479" s="2"/>
      <c r="BM479" s="2">
        <v>2.4525999641418457</v>
      </c>
      <c r="BN479" s="2">
        <v>2.6675999641418455</v>
      </c>
      <c r="BO479" s="2">
        <v>-0.56999999999999995</v>
      </c>
      <c r="BP479" s="2">
        <v>2.8775999641418455</v>
      </c>
      <c r="BQ479" s="2">
        <v>2.4475999641418453</v>
      </c>
      <c r="BR479" s="2">
        <v>2.3825999641418454</v>
      </c>
      <c r="BS479" s="2">
        <v>2.3575999641418455</v>
      </c>
      <c r="BT479" s="2">
        <v>2.5025999641418455</v>
      </c>
      <c r="BU479" s="2">
        <v>2.5725999641418453</v>
      </c>
      <c r="BV479" s="2">
        <v>2.7175999641418453</v>
      </c>
      <c r="BW479" s="2">
        <v>2.2975999641418454</v>
      </c>
      <c r="BX479" s="2">
        <v>3.0125999641418453</v>
      </c>
      <c r="BY479" s="2">
        <v>3.6125999641418454</v>
      </c>
      <c r="BZ479" s="2">
        <v>2.4825999641418455</v>
      </c>
      <c r="CA479" s="2">
        <v>2.4490968833775426</v>
      </c>
      <c r="CB479" s="2"/>
      <c r="CC479" s="2">
        <v>2.3357143061501637</v>
      </c>
      <c r="CD479" s="2">
        <v>-0.58599999999999997</v>
      </c>
      <c r="CE479" s="2">
        <v>2.3907143061501639</v>
      </c>
      <c r="CF479" s="2">
        <v>2.1532143061501636</v>
      </c>
      <c r="CG479" s="2">
        <v>2.0707143061501636</v>
      </c>
      <c r="CH479" s="2">
        <v>1.8657143061501638</v>
      </c>
      <c r="CI479" s="2">
        <v>2.1832143061501639</v>
      </c>
      <c r="CJ479" s="2">
        <v>2.3182143061501637</v>
      </c>
      <c r="CK479" s="2">
        <v>2.3707143061501639</v>
      </c>
      <c r="CL479" s="2">
        <v>1.6657143061501638</v>
      </c>
      <c r="CM479" s="2">
        <v>2.4832143061501637</v>
      </c>
      <c r="CN479" s="2">
        <v>2.6007143061501639</v>
      </c>
      <c r="CO479" s="2">
        <v>2.1957143061501636</v>
      </c>
      <c r="CP479" s="2"/>
      <c r="CR479" s="2">
        <v>2.6040968833775424</v>
      </c>
      <c r="CS479" s="2">
        <v>1.8820968833775424</v>
      </c>
      <c r="CT479" s="2">
        <v>2.8240968833775426</v>
      </c>
      <c r="CU479" s="2">
        <v>2.3840968833775422</v>
      </c>
      <c r="CV479" s="2">
        <v>2.3490968833775425</v>
      </c>
      <c r="CW479" s="2">
        <v>2.2715968833775424</v>
      </c>
      <c r="CX479" s="2">
        <v>2.4465968833775422</v>
      </c>
      <c r="CY479" s="2">
        <v>2.5240968833775423</v>
      </c>
      <c r="CZ479" s="2">
        <v>2.6540968833775422</v>
      </c>
      <c r="DA479" s="2">
        <v>2.2210968833775424</v>
      </c>
      <c r="DB479" s="2">
        <v>2.9240968833775423</v>
      </c>
      <c r="DC479" s="2">
        <v>3.4940968833775425</v>
      </c>
      <c r="DD479" s="2">
        <v>2.4415968833775423</v>
      </c>
    </row>
    <row r="480" spans="1:108" x14ac:dyDescent="0.25">
      <c r="A480" s="8">
        <v>35978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>
        <v>2.2750000254313147</v>
      </c>
      <c r="P480" s="2"/>
      <c r="Q480" s="2">
        <v>2.2050000254313149</v>
      </c>
      <c r="R480" s="2">
        <v>2.390000025431315</v>
      </c>
      <c r="S480" s="2">
        <v>-0.98499999999999999</v>
      </c>
      <c r="T480" s="2">
        <v>2.4250000254313151</v>
      </c>
      <c r="U480" s="2">
        <v>2.2075000254313148</v>
      </c>
      <c r="V480" s="2">
        <v>2.0425000254313148</v>
      </c>
      <c r="W480" s="2">
        <v>1.7250000254313149</v>
      </c>
      <c r="X480" s="2">
        <v>2.2700000254313148</v>
      </c>
      <c r="Y480" s="2">
        <v>2.3975000254313148</v>
      </c>
      <c r="Z480" s="2">
        <v>2.4150000254313149</v>
      </c>
      <c r="AA480" s="2">
        <v>1.490000025431315</v>
      </c>
      <c r="AB480" s="2">
        <v>2.4875000254313151</v>
      </c>
      <c r="AC480" s="2">
        <v>2.597500025431315</v>
      </c>
      <c r="AD480" s="2">
        <v>2.2875000254313149</v>
      </c>
      <c r="AE480" s="2">
        <v>2.1594286019461499</v>
      </c>
      <c r="AF480" s="2"/>
      <c r="AG480" s="2">
        <v>2.0994286019461499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>
        <v>2.4599000167846681</v>
      </c>
      <c r="BL480" s="2"/>
      <c r="BM480" s="2">
        <v>2.4274000167846679</v>
      </c>
      <c r="BN480" s="2">
        <v>2.6274000167846681</v>
      </c>
      <c r="BO480" s="2">
        <v>-0.56999999999999995</v>
      </c>
      <c r="BP480" s="2">
        <v>2.8349000167846681</v>
      </c>
      <c r="BQ480" s="2">
        <v>2.4099000167846683</v>
      </c>
      <c r="BR480" s="2">
        <v>2.3449000167846679</v>
      </c>
      <c r="BS480" s="2">
        <v>2.3274000167846678</v>
      </c>
      <c r="BT480" s="2">
        <v>2.462400016784668</v>
      </c>
      <c r="BU480" s="2">
        <v>2.5324000167846679</v>
      </c>
      <c r="BV480" s="2">
        <v>2.652400016784668</v>
      </c>
      <c r="BW480" s="2">
        <v>2.297400016784668</v>
      </c>
      <c r="BX480" s="2">
        <v>2.9574000167846681</v>
      </c>
      <c r="BY480" s="2">
        <v>3.5549000167846678</v>
      </c>
      <c r="BZ480" s="2">
        <v>2.442400016784668</v>
      </c>
      <c r="CA480" s="2">
        <v>2.4130197054693072</v>
      </c>
      <c r="CB480" s="2"/>
      <c r="CC480" s="2">
        <v>2.3144286019461497</v>
      </c>
      <c r="CD480" s="2">
        <v>-0.58599999999999997</v>
      </c>
      <c r="CE480" s="2">
        <v>2.3644286019461496</v>
      </c>
      <c r="CF480" s="2">
        <v>2.1244286019461498</v>
      </c>
      <c r="CG480" s="2">
        <v>2.0344286019461499</v>
      </c>
      <c r="CH480" s="2">
        <v>1.8344286019461498</v>
      </c>
      <c r="CI480" s="2">
        <v>2.1619286019461499</v>
      </c>
      <c r="CJ480" s="2">
        <v>2.2969286019461497</v>
      </c>
      <c r="CK480" s="2">
        <v>2.3444286019461495</v>
      </c>
      <c r="CL480" s="2">
        <v>1.6844286019461499</v>
      </c>
      <c r="CM480" s="2">
        <v>2.4619286019461497</v>
      </c>
      <c r="CN480" s="2">
        <v>2.5794286019461499</v>
      </c>
      <c r="CO480" s="2">
        <v>2.1744286019461496</v>
      </c>
      <c r="CP480" s="2"/>
      <c r="CR480" s="2">
        <v>2.5755197054693073</v>
      </c>
      <c r="CS480" s="2">
        <v>1.8535197054693073</v>
      </c>
      <c r="CT480" s="2">
        <v>2.7955197054693075</v>
      </c>
      <c r="CU480" s="2">
        <v>2.3730197054693072</v>
      </c>
      <c r="CV480" s="2">
        <v>2.3205197054693074</v>
      </c>
      <c r="CW480" s="2">
        <v>2.255519705469307</v>
      </c>
      <c r="CX480" s="2">
        <v>2.4155197054693072</v>
      </c>
      <c r="CY480" s="2">
        <v>2.4955197054693072</v>
      </c>
      <c r="CZ480" s="2">
        <v>2.6255197054693071</v>
      </c>
      <c r="DA480" s="2">
        <v>2.1925197054693073</v>
      </c>
      <c r="DB480" s="2">
        <v>2.8955197054693071</v>
      </c>
      <c r="DC480" s="2">
        <v>3.4655197054693074</v>
      </c>
      <c r="DD480" s="2">
        <v>2.4130197054693072</v>
      </c>
    </row>
    <row r="481" spans="1:108" x14ac:dyDescent="0.25">
      <c r="A481" s="8">
        <v>35982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>
        <v>2.2721666717529296</v>
      </c>
      <c r="P481" s="2"/>
      <c r="Q481" s="2">
        <v>2.2121666717529296</v>
      </c>
      <c r="R481" s="2">
        <v>2.3946666717529297</v>
      </c>
      <c r="S481" s="2">
        <v>-0.98499999999999999</v>
      </c>
      <c r="T481" s="2">
        <v>2.4271666717529299</v>
      </c>
      <c r="U481" s="2">
        <v>2.2121666717529296</v>
      </c>
      <c r="V481" s="2">
        <v>2.0471666717529295</v>
      </c>
      <c r="W481" s="2">
        <v>1.7246666717529295</v>
      </c>
      <c r="X481" s="2">
        <v>2.2746666717529296</v>
      </c>
      <c r="Y481" s="2">
        <v>2.3984166717529298</v>
      </c>
      <c r="Z481" s="2">
        <v>2.4146666717529297</v>
      </c>
      <c r="AA481" s="2">
        <v>1.4816666717529297</v>
      </c>
      <c r="AB481" s="2">
        <v>2.4896666717529299</v>
      </c>
      <c r="AC481" s="2">
        <v>2.5971666717529298</v>
      </c>
      <c r="AD481" s="2">
        <v>2.2871666717529298</v>
      </c>
      <c r="AE481" s="2">
        <v>2.1690000179835729</v>
      </c>
      <c r="AF481" s="2"/>
      <c r="AG481" s="2">
        <v>2.1090000179835728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2.4666999530792237</v>
      </c>
      <c r="BL481" s="2"/>
      <c r="BM481" s="2">
        <v>2.4241999530792238</v>
      </c>
      <c r="BN481" s="2">
        <v>2.6341999530792237</v>
      </c>
      <c r="BO481" s="2">
        <v>-0.56999999999999995</v>
      </c>
      <c r="BP481" s="2">
        <v>2.8291999530792236</v>
      </c>
      <c r="BQ481" s="2">
        <v>2.4166999530792239</v>
      </c>
      <c r="BR481" s="2">
        <v>2.3516999530792235</v>
      </c>
      <c r="BS481" s="2">
        <v>2.3341999530792235</v>
      </c>
      <c r="BT481" s="2">
        <v>2.4691999530792237</v>
      </c>
      <c r="BU481" s="2">
        <v>2.5391999530792235</v>
      </c>
      <c r="BV481" s="2">
        <v>2.6516999530792238</v>
      </c>
      <c r="BW481" s="2">
        <v>2.2971999530792235</v>
      </c>
      <c r="BX481" s="2">
        <v>2.9616999530792238</v>
      </c>
      <c r="BY481" s="2">
        <v>3.5604499530792237</v>
      </c>
      <c r="BZ481" s="2">
        <v>2.4491999530792237</v>
      </c>
      <c r="CA481" s="2">
        <v>2.4311999702453613</v>
      </c>
      <c r="CB481" s="2"/>
      <c r="CC481" s="2">
        <v>2.3240000179835727</v>
      </c>
      <c r="CD481" s="2">
        <v>-0.58599999999999997</v>
      </c>
      <c r="CE481" s="2">
        <v>2.3740000179835725</v>
      </c>
      <c r="CF481" s="2">
        <v>2.1340000179835728</v>
      </c>
      <c r="CG481" s="2">
        <v>2.0440000179835724</v>
      </c>
      <c r="CH481" s="2">
        <v>1.8440000179835727</v>
      </c>
      <c r="CI481" s="2">
        <v>2.1715000179835728</v>
      </c>
      <c r="CJ481" s="2">
        <v>2.3065000179835726</v>
      </c>
      <c r="CK481" s="2">
        <v>2.3765000179835729</v>
      </c>
      <c r="CL481" s="2">
        <v>1.6970000179835727</v>
      </c>
      <c r="CM481" s="2">
        <v>2.4715000179835727</v>
      </c>
      <c r="CN481" s="2">
        <v>2.5852500179835727</v>
      </c>
      <c r="CO481" s="2">
        <v>2.1840000179835726</v>
      </c>
      <c r="CP481" s="2"/>
      <c r="CR481" s="2">
        <v>2.5911999702453614</v>
      </c>
      <c r="CS481" s="2">
        <v>1.8691999702453614</v>
      </c>
      <c r="CT481" s="2">
        <v>2.7911999702453616</v>
      </c>
      <c r="CU481" s="2">
        <v>2.3886999702453613</v>
      </c>
      <c r="CV481" s="2">
        <v>2.3361999702453615</v>
      </c>
      <c r="CW481" s="2">
        <v>2.2611999702453613</v>
      </c>
      <c r="CX481" s="2">
        <v>2.4336999702453612</v>
      </c>
      <c r="CY481" s="2">
        <v>2.5086999702453614</v>
      </c>
      <c r="CZ481" s="2">
        <v>2.6211999702453612</v>
      </c>
      <c r="DA481" s="2">
        <v>2.2201999702453614</v>
      </c>
      <c r="DB481" s="2">
        <v>2.9111999702453613</v>
      </c>
      <c r="DC481" s="2">
        <v>3.4811999702453615</v>
      </c>
      <c r="DD481" s="2">
        <v>2.4286999702453613</v>
      </c>
    </row>
    <row r="482" spans="1:108" x14ac:dyDescent="0.25">
      <c r="A482" s="8">
        <v>35983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>
        <v>2.2773333040873207</v>
      </c>
      <c r="P482" s="2"/>
      <c r="Q482" s="2">
        <v>2.2073333040873209</v>
      </c>
      <c r="R482" s="2">
        <v>2.3973333040873208</v>
      </c>
      <c r="S482" s="2">
        <v>-0.98499999999999999</v>
      </c>
      <c r="T482" s="2">
        <v>2.4273333040873206</v>
      </c>
      <c r="U482" s="2">
        <v>2.2148333040873207</v>
      </c>
      <c r="V482" s="2">
        <v>2.0473333040873207</v>
      </c>
      <c r="W482" s="2">
        <v>1.7198333040873208</v>
      </c>
      <c r="X482" s="2">
        <v>2.2748333040873208</v>
      </c>
      <c r="Y482" s="2">
        <v>2.401083304087321</v>
      </c>
      <c r="Z482" s="2">
        <v>2.4423333040873207</v>
      </c>
      <c r="AA482" s="2">
        <v>1.4823333040873208</v>
      </c>
      <c r="AB482" s="2">
        <v>2.492333304087321</v>
      </c>
      <c r="AC482" s="2">
        <v>2.6048333040873208</v>
      </c>
      <c r="AD482" s="2">
        <v>2.2898333040873209</v>
      </c>
      <c r="AE482" s="2">
        <v>2.1789999621255056</v>
      </c>
      <c r="AF482" s="2"/>
      <c r="AG482" s="2">
        <v>2.1189999621255056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>
        <v>2.4700000095367431</v>
      </c>
      <c r="BL482" s="2"/>
      <c r="BM482" s="2">
        <v>2.435000009536743</v>
      </c>
      <c r="BN482" s="2">
        <v>2.6400000095367431</v>
      </c>
      <c r="BO482" s="2">
        <v>-0.56999999999999995</v>
      </c>
      <c r="BP482" s="2">
        <v>2.8400000095367433</v>
      </c>
      <c r="BQ482" s="2">
        <v>2.4300000095367431</v>
      </c>
      <c r="BR482" s="2">
        <v>2.3550000095367429</v>
      </c>
      <c r="BS482" s="2">
        <v>2.3350000095367429</v>
      </c>
      <c r="BT482" s="2">
        <v>2.4700000095367431</v>
      </c>
      <c r="BU482" s="2">
        <v>2.537500009536743</v>
      </c>
      <c r="BV482" s="2">
        <v>2.6550000095367432</v>
      </c>
      <c r="BW482" s="2">
        <v>2.2960000095367432</v>
      </c>
      <c r="BX482" s="2">
        <v>2.9675000095367432</v>
      </c>
      <c r="BY482" s="2">
        <v>3.5662500095367431</v>
      </c>
      <c r="BZ482" s="2">
        <v>2.4625000095367433</v>
      </c>
      <c r="CA482" s="2">
        <v>2.436999979019165</v>
      </c>
      <c r="CB482" s="2"/>
      <c r="CC482" s="2">
        <v>2.3289999621255055</v>
      </c>
      <c r="CD482" s="2">
        <v>-0.58599999999999997</v>
      </c>
      <c r="CE482" s="2">
        <v>2.3764999621255054</v>
      </c>
      <c r="CF482" s="2">
        <v>2.1389999621255056</v>
      </c>
      <c r="CG482" s="2">
        <v>2.0564999621255056</v>
      </c>
      <c r="CH482" s="2">
        <v>1.8589999621255056</v>
      </c>
      <c r="CI482" s="2">
        <v>2.1739999621255057</v>
      </c>
      <c r="CJ482" s="2">
        <v>2.3114999621255055</v>
      </c>
      <c r="CK482" s="2">
        <v>2.3914999621255055</v>
      </c>
      <c r="CL482" s="2">
        <v>1.6869999621255056</v>
      </c>
      <c r="CM482" s="2">
        <v>2.4764999621255055</v>
      </c>
      <c r="CN482" s="2">
        <v>2.5902499621255055</v>
      </c>
      <c r="CO482" s="2">
        <v>2.1889999621255054</v>
      </c>
      <c r="CP482" s="2"/>
      <c r="CR482" s="2">
        <v>2.5969999790191651</v>
      </c>
      <c r="CS482" s="2">
        <v>1.8569999790191651</v>
      </c>
      <c r="CT482" s="2">
        <v>2.8019999790191652</v>
      </c>
      <c r="CU482" s="2">
        <v>2.3894999790191651</v>
      </c>
      <c r="CV482" s="2">
        <v>2.3419999790191652</v>
      </c>
      <c r="CW482" s="2">
        <v>2.2669999790191651</v>
      </c>
      <c r="CX482" s="2">
        <v>2.434499979019165</v>
      </c>
      <c r="CY482" s="2">
        <v>2.5144999790191651</v>
      </c>
      <c r="CZ482" s="2">
        <v>2.6269999790191649</v>
      </c>
      <c r="DA482" s="2">
        <v>2.2259999790191651</v>
      </c>
      <c r="DB482" s="2">
        <v>2.916999979019165</v>
      </c>
      <c r="DC482" s="2">
        <v>3.4869999790191653</v>
      </c>
      <c r="DD482" s="2">
        <v>2.434499979019165</v>
      </c>
    </row>
    <row r="483" spans="1:108" x14ac:dyDescent="0.25">
      <c r="A483" s="8">
        <v>35984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9">
        <v>2.2540000279744468</v>
      </c>
      <c r="P483" s="9"/>
      <c r="Q483" s="9">
        <v>2.1890000279744468</v>
      </c>
      <c r="R483" s="9">
        <v>2.3790000279744468</v>
      </c>
      <c r="S483" s="9">
        <v>1.5690000279744467</v>
      </c>
      <c r="T483" s="9">
        <v>2.4140000279744469</v>
      </c>
      <c r="U483" s="9">
        <v>2.201500027974447</v>
      </c>
      <c r="V483" s="9">
        <v>2.0265000279744467</v>
      </c>
      <c r="W483" s="9">
        <v>1.7290000279744466</v>
      </c>
      <c r="X483" s="9">
        <v>2.2590000279744467</v>
      </c>
      <c r="Y483" s="9">
        <v>2.3790000279744468</v>
      </c>
      <c r="Z483" s="9">
        <v>2.429000027974447</v>
      </c>
      <c r="AA483" s="9">
        <v>1.5190000279744469</v>
      </c>
      <c r="AB483" s="9">
        <v>2.474000027974447</v>
      </c>
      <c r="AC483" s="9">
        <v>2.5815000279744469</v>
      </c>
      <c r="AD483" s="9">
        <v>2.2665000279744469</v>
      </c>
      <c r="AE483" s="9">
        <v>2.1539999716622487</v>
      </c>
      <c r="AF483" s="9"/>
      <c r="AG483" s="9">
        <v>2.1039999716622488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9">
        <v>2.4496000003814697</v>
      </c>
      <c r="BL483" s="9"/>
      <c r="BM483" s="9">
        <v>2.43710000038147</v>
      </c>
      <c r="BN483" s="9">
        <v>2.6296000003814699</v>
      </c>
      <c r="BO483" s="9">
        <v>2.0596000003814701</v>
      </c>
      <c r="BP483" s="9">
        <v>2.8246000003814697</v>
      </c>
      <c r="BQ483" s="9">
        <v>2.4071000003814698</v>
      </c>
      <c r="BR483" s="9">
        <v>2.3446000003814698</v>
      </c>
      <c r="BS483" s="9">
        <v>2.3296000003814696</v>
      </c>
      <c r="BT483" s="9">
        <v>2.45710000038147</v>
      </c>
      <c r="BU483" s="9">
        <v>2.51960000038147</v>
      </c>
      <c r="BV483" s="9">
        <v>2.64460000038147</v>
      </c>
      <c r="BW483" s="9">
        <v>2.3296000003814701</v>
      </c>
      <c r="BX483" s="9">
        <v>2.9546000003814701</v>
      </c>
      <c r="BY483" s="9">
        <v>3.5546000003814697</v>
      </c>
      <c r="BZ483" s="9">
        <v>2.4496000003814697</v>
      </c>
      <c r="CA483" s="9">
        <v>2.4219999408721922</v>
      </c>
      <c r="CB483" s="9"/>
      <c r="CC483" s="9">
        <v>2.3189999716622487</v>
      </c>
      <c r="CD483" s="9">
        <v>1.7289999716622488</v>
      </c>
      <c r="CE483" s="9">
        <v>2.3664999716622486</v>
      </c>
      <c r="CF483" s="9">
        <v>2.1189999716622485</v>
      </c>
      <c r="CG483" s="9">
        <v>2.0439999716622488</v>
      </c>
      <c r="CH483" s="9">
        <v>1.8489999716622487</v>
      </c>
      <c r="CI483" s="9">
        <v>2.1614999716622485</v>
      </c>
      <c r="CJ483" s="9">
        <v>2.2939999716622488</v>
      </c>
      <c r="CK483" s="9">
        <v>2.3789999716622487</v>
      </c>
      <c r="CL483" s="9">
        <v>1.5789999716622487</v>
      </c>
      <c r="CM483" s="9">
        <v>2.4664999716622487</v>
      </c>
      <c r="CN483" s="9">
        <v>2.5802499716622487</v>
      </c>
      <c r="CO483" s="9">
        <v>2.1789999716622486</v>
      </c>
      <c r="CP483" s="2"/>
      <c r="CR483" s="9">
        <v>2.5869999408721922</v>
      </c>
      <c r="CS483" s="9">
        <v>1.7569999408721921</v>
      </c>
      <c r="CT483" s="9">
        <v>2.7869999408721924</v>
      </c>
      <c r="CU483" s="9">
        <v>2.3694999408721924</v>
      </c>
      <c r="CV483" s="9">
        <v>2.3319999408721923</v>
      </c>
      <c r="CW483" s="9">
        <v>2.2469999408721919</v>
      </c>
      <c r="CX483" s="9">
        <v>2.4269999408721921</v>
      </c>
      <c r="CY483" s="9">
        <v>2.4994999408721923</v>
      </c>
      <c r="CZ483" s="9">
        <v>2.616999940872192</v>
      </c>
      <c r="DA483" s="9">
        <v>2.2159999408721922</v>
      </c>
      <c r="DB483" s="9">
        <v>2.906999940872192</v>
      </c>
      <c r="DC483" s="9">
        <v>3.4769999408721923</v>
      </c>
      <c r="DD483" s="9">
        <v>2.4244999408721921</v>
      </c>
    </row>
    <row r="484" spans="1:108" x14ac:dyDescent="0.25">
      <c r="A484" s="8">
        <v>35985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9">
        <v>2.2129999796549478</v>
      </c>
      <c r="P484" s="9"/>
      <c r="Q484" s="9">
        <v>2.1479999796549478</v>
      </c>
      <c r="R484" s="9">
        <v>2.3379999796549478</v>
      </c>
      <c r="S484" s="9">
        <v>1.3679999796549478</v>
      </c>
      <c r="T484" s="9">
        <v>2.3729999796549479</v>
      </c>
      <c r="U484" s="9">
        <v>2.1629999796549479</v>
      </c>
      <c r="V484" s="9">
        <v>1.9929999796549478</v>
      </c>
      <c r="W484" s="9">
        <v>1.7279999796549477</v>
      </c>
      <c r="X484" s="9">
        <v>2.2179999796549477</v>
      </c>
      <c r="Y484" s="9">
        <v>2.3354999796549478</v>
      </c>
      <c r="Z484" s="9">
        <v>2.3829999796549477</v>
      </c>
      <c r="AA484" s="9">
        <v>1.5079999796549477</v>
      </c>
      <c r="AB484" s="9">
        <v>2.432999979654948</v>
      </c>
      <c r="AC484" s="9">
        <v>2.5404999796549479</v>
      </c>
      <c r="AD484" s="9">
        <v>2.2254999796549479</v>
      </c>
      <c r="AE484" s="9">
        <v>2.1374285180228099</v>
      </c>
      <c r="AF484" s="9"/>
      <c r="AG484" s="9">
        <v>2.08742851802281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9">
        <v>2.4231999111175537</v>
      </c>
      <c r="BL484" s="9"/>
      <c r="BM484" s="9">
        <v>2.410699911117554</v>
      </c>
      <c r="BN484" s="9">
        <v>2.6031999111175539</v>
      </c>
      <c r="BO484" s="9">
        <v>2.013199911117554</v>
      </c>
      <c r="BP484" s="9">
        <v>2.7981999111175537</v>
      </c>
      <c r="BQ484" s="9">
        <v>2.3831999111175537</v>
      </c>
      <c r="BR484" s="9">
        <v>2.3181999111175537</v>
      </c>
      <c r="BS484" s="9">
        <v>2.3031999111175536</v>
      </c>
      <c r="BT484" s="9">
        <v>2.4356999111175539</v>
      </c>
      <c r="BU484" s="9">
        <v>2.4981999111175539</v>
      </c>
      <c r="BV484" s="9">
        <v>2.6681999111175538</v>
      </c>
      <c r="BW484" s="9">
        <v>2.3031999111175541</v>
      </c>
      <c r="BX484" s="9">
        <v>2.9281999111175541</v>
      </c>
      <c r="BY484" s="9">
        <v>3.5281999111175537</v>
      </c>
      <c r="BZ484" s="9">
        <v>2.4181999111175538</v>
      </c>
      <c r="CA484" s="9">
        <v>2.405199966430664</v>
      </c>
      <c r="CB484" s="9"/>
      <c r="CC484" s="9">
        <v>2.3024285180228099</v>
      </c>
      <c r="CD484" s="9">
        <v>1.6824285180228098</v>
      </c>
      <c r="CE484" s="9">
        <v>2.3524285180228097</v>
      </c>
      <c r="CF484" s="9">
        <v>2.1024285180228097</v>
      </c>
      <c r="CG484" s="9">
        <v>2.02742851802281</v>
      </c>
      <c r="CH484" s="9">
        <v>1.82742851802281</v>
      </c>
      <c r="CI484" s="9">
        <v>2.1449285180228097</v>
      </c>
      <c r="CJ484" s="9">
        <v>2.27742851802281</v>
      </c>
      <c r="CK484" s="9">
        <v>2.3324285180228097</v>
      </c>
      <c r="CL484" s="9">
        <v>1.6774285180228099</v>
      </c>
      <c r="CM484" s="9">
        <v>2.4499285180228099</v>
      </c>
      <c r="CN484" s="9">
        <v>2.5636785180228099</v>
      </c>
      <c r="CO484" s="9">
        <v>2.1624285180228098</v>
      </c>
      <c r="CP484" s="2"/>
      <c r="CR484" s="9">
        <v>2.5701999664306641</v>
      </c>
      <c r="CS484" s="9">
        <v>1.740199966430664</v>
      </c>
      <c r="CT484" s="9">
        <v>2.7701999664306642</v>
      </c>
      <c r="CU484" s="9">
        <v>2.365199966430664</v>
      </c>
      <c r="CV484" s="9">
        <v>2.3151999664306642</v>
      </c>
      <c r="CW484" s="9">
        <v>2.2301999664306638</v>
      </c>
      <c r="CX484" s="9">
        <v>2.4101999664306639</v>
      </c>
      <c r="CY484" s="9">
        <v>2.4826999664306642</v>
      </c>
      <c r="CZ484" s="9">
        <v>2.6001999664306639</v>
      </c>
      <c r="DA484" s="9">
        <v>2.1991999664306641</v>
      </c>
      <c r="DB484" s="9">
        <v>2.8901999664306639</v>
      </c>
      <c r="DC484" s="9">
        <v>3.4601999664306642</v>
      </c>
      <c r="DD484" s="9">
        <v>2.407699966430664</v>
      </c>
    </row>
    <row r="485" spans="1:108" x14ac:dyDescent="0.25">
      <c r="A485" s="8">
        <v>35986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9">
        <v>2.1579999923706055</v>
      </c>
      <c r="P485" s="9"/>
      <c r="Q485" s="9">
        <v>2.0929999923706055</v>
      </c>
      <c r="R485" s="9">
        <v>2.2829999923706055</v>
      </c>
      <c r="S485" s="9">
        <v>1.3129999923706055</v>
      </c>
      <c r="T485" s="9">
        <v>2.2954999923706056</v>
      </c>
      <c r="U485" s="9">
        <v>2.1254999923706053</v>
      </c>
      <c r="V485" s="9">
        <v>1.9929999923706054</v>
      </c>
      <c r="W485" s="9">
        <v>1.7529999923706054</v>
      </c>
      <c r="X485" s="9">
        <v>2.1604999923706054</v>
      </c>
      <c r="Y485" s="9">
        <v>2.2804999923706055</v>
      </c>
      <c r="Z485" s="9">
        <v>2.4029999923706056</v>
      </c>
      <c r="AA485" s="9">
        <v>1.4779999923706053</v>
      </c>
      <c r="AB485" s="9">
        <v>2.3729999923706053</v>
      </c>
      <c r="AC485" s="9">
        <v>2.4854999923706056</v>
      </c>
      <c r="AD485" s="9">
        <v>2.1729999923706056</v>
      </c>
      <c r="AE485" s="9">
        <v>2.119285681588309</v>
      </c>
      <c r="AF485" s="9"/>
      <c r="AG485" s="9">
        <v>2.0692856815883092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9">
        <v>2.3904000473022458</v>
      </c>
      <c r="BL485" s="9"/>
      <c r="BM485" s="9">
        <v>2.377900047302246</v>
      </c>
      <c r="BN485" s="9">
        <v>2.5704000473022459</v>
      </c>
      <c r="BO485" s="9">
        <v>1.6554000473022459</v>
      </c>
      <c r="BP485" s="9">
        <v>2.7504000473022461</v>
      </c>
      <c r="BQ485" s="9">
        <v>2.3504000473022457</v>
      </c>
      <c r="BR485" s="9">
        <v>2.2854000473022458</v>
      </c>
      <c r="BS485" s="9">
        <v>2.2804000473022459</v>
      </c>
      <c r="BT485" s="9">
        <v>2.397900047302246</v>
      </c>
      <c r="BU485" s="9">
        <v>2.460400047302246</v>
      </c>
      <c r="BV485" s="9">
        <v>2.5954000473022458</v>
      </c>
      <c r="BW485" s="9">
        <v>2.3054000473022458</v>
      </c>
      <c r="BX485" s="9">
        <v>2.8729000473022461</v>
      </c>
      <c r="BY485" s="9">
        <v>3.4304000473022458</v>
      </c>
      <c r="BZ485" s="9">
        <v>2.3904000473022458</v>
      </c>
      <c r="CA485" s="9">
        <v>2.389237553494532</v>
      </c>
      <c r="CB485" s="9"/>
      <c r="CC485" s="9">
        <v>2.284285681588309</v>
      </c>
      <c r="CD485" s="9">
        <v>1.704285681588309</v>
      </c>
      <c r="CE485" s="9">
        <v>2.3342856815883088</v>
      </c>
      <c r="CF485" s="9">
        <v>2.0842856815883088</v>
      </c>
      <c r="CG485" s="9">
        <v>2.0092856815883091</v>
      </c>
      <c r="CH485" s="9">
        <v>1.8092856815883092</v>
      </c>
      <c r="CI485" s="9">
        <v>2.1267856815883088</v>
      </c>
      <c r="CJ485" s="9">
        <v>2.2567856815883092</v>
      </c>
      <c r="CK485" s="9">
        <v>2.3142856815883088</v>
      </c>
      <c r="CL485" s="9">
        <v>1.679285681588309</v>
      </c>
      <c r="CM485" s="9">
        <v>2.431785681588309</v>
      </c>
      <c r="CN485" s="9">
        <v>2.545535681588309</v>
      </c>
      <c r="CO485" s="9">
        <v>2.1442856815883089</v>
      </c>
      <c r="CP485" s="2"/>
      <c r="CR485" s="9">
        <v>2.5542375534945321</v>
      </c>
      <c r="CS485" s="9">
        <v>1.724237553494532</v>
      </c>
      <c r="CT485" s="9">
        <v>2.7542375534945323</v>
      </c>
      <c r="CU485" s="9">
        <v>2.349237553494532</v>
      </c>
      <c r="CV485" s="9">
        <v>2.2992375534945322</v>
      </c>
      <c r="CW485" s="9">
        <v>2.2142375534945318</v>
      </c>
      <c r="CX485" s="9">
        <v>2.3942375534945319</v>
      </c>
      <c r="CY485" s="9">
        <v>2.4667375534945322</v>
      </c>
      <c r="CZ485" s="9">
        <v>2.5842375534945319</v>
      </c>
      <c r="DA485" s="9">
        <v>2.1832375534945321</v>
      </c>
      <c r="DB485" s="9">
        <v>2.8742375534945319</v>
      </c>
      <c r="DC485" s="9">
        <v>3.4442375534945322</v>
      </c>
      <c r="DD485" s="9">
        <v>2.391737553494532</v>
      </c>
    </row>
    <row r="486" spans="1:108" x14ac:dyDescent="0.25">
      <c r="A486" s="8">
        <v>35989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9">
        <v>2.1798333333333337</v>
      </c>
      <c r="P486" s="9"/>
      <c r="Q486" s="9">
        <v>2.1023333333333336</v>
      </c>
      <c r="R486" s="9">
        <v>2.2923333333333336</v>
      </c>
      <c r="S486" s="9">
        <v>1.4023333333333334</v>
      </c>
      <c r="T486" s="9">
        <v>2.3123333333333336</v>
      </c>
      <c r="U486" s="9">
        <v>2.1523333333333334</v>
      </c>
      <c r="V486" s="9">
        <v>2.0223333333333335</v>
      </c>
      <c r="W486" s="9">
        <v>1.8173333333333337</v>
      </c>
      <c r="X486" s="9">
        <v>2.1723333333333334</v>
      </c>
      <c r="Y486" s="9">
        <v>2.2898333333333336</v>
      </c>
      <c r="Z486" s="9">
        <v>2.4523333333333337</v>
      </c>
      <c r="AA486" s="9">
        <v>1.4973333333333336</v>
      </c>
      <c r="AB486" s="9">
        <v>2.3823333333333334</v>
      </c>
      <c r="AC486" s="9">
        <v>2.4948333333333337</v>
      </c>
      <c r="AD486" s="9">
        <v>2.1873333333333336</v>
      </c>
      <c r="AE486" s="9">
        <v>2.1267142857142853</v>
      </c>
      <c r="AF486" s="9"/>
      <c r="AG486" s="9">
        <v>2.0767142857142855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9">
        <v>2.4123999999999999</v>
      </c>
      <c r="BL486" s="9"/>
      <c r="BM486" s="9">
        <v>2.3849</v>
      </c>
      <c r="BN486" s="9">
        <v>2.5773999999999999</v>
      </c>
      <c r="BO486" s="9">
        <v>2.0023999999999997</v>
      </c>
      <c r="BP486" s="9">
        <v>2.7648999999999999</v>
      </c>
      <c r="BQ486" s="9">
        <v>2.3673999999999999</v>
      </c>
      <c r="BR486" s="9">
        <v>2.3098999999999998</v>
      </c>
      <c r="BS486" s="9">
        <v>2.3048999999999999</v>
      </c>
      <c r="BT486" s="9">
        <v>2.4074</v>
      </c>
      <c r="BU486" s="9">
        <v>2.4674</v>
      </c>
      <c r="BV486" s="9">
        <v>2.6098999999999997</v>
      </c>
      <c r="BW486" s="9">
        <v>2.2833999999999999</v>
      </c>
      <c r="BX486" s="9">
        <v>2.8824000000000001</v>
      </c>
      <c r="BY486" s="9">
        <v>3.4874000000000001</v>
      </c>
      <c r="BZ486" s="9">
        <v>2.3923999999999999</v>
      </c>
      <c r="CA486" s="9">
        <v>2.4024816241540865</v>
      </c>
      <c r="CB486" s="9"/>
      <c r="CC486" s="9">
        <v>2.2917142857142854</v>
      </c>
      <c r="CD486" s="9">
        <v>1.7117142857142853</v>
      </c>
      <c r="CE486" s="9">
        <v>2.3392142857142852</v>
      </c>
      <c r="CF486" s="9">
        <v>2.0967142857142855</v>
      </c>
      <c r="CG486" s="9">
        <v>2.0167142857142855</v>
      </c>
      <c r="CH486" s="9">
        <v>1.8492142857142853</v>
      </c>
      <c r="CI486" s="9">
        <v>2.1342142857142852</v>
      </c>
      <c r="CJ486" s="9">
        <v>2.2642142857142855</v>
      </c>
      <c r="CK486" s="9">
        <v>2.3542142857142854</v>
      </c>
      <c r="CL486" s="9">
        <v>1.6867142857142854</v>
      </c>
      <c r="CM486" s="9">
        <v>2.4392142857142853</v>
      </c>
      <c r="CN486" s="9">
        <v>2.5529642857142854</v>
      </c>
      <c r="CO486" s="9">
        <v>2.1517142857142852</v>
      </c>
      <c r="CP486" s="2"/>
      <c r="CR486" s="9">
        <v>2.5674816241540865</v>
      </c>
      <c r="CS486" s="9">
        <v>1.7374816241540865</v>
      </c>
      <c r="CT486" s="9">
        <v>2.7674816241540867</v>
      </c>
      <c r="CU486" s="9">
        <v>2.3724816241540867</v>
      </c>
      <c r="CV486" s="9">
        <v>2.3124816241540866</v>
      </c>
      <c r="CW486" s="9">
        <v>2.2274816241540862</v>
      </c>
      <c r="CX486" s="9">
        <v>2.4074816241540864</v>
      </c>
      <c r="CY486" s="9">
        <v>2.4799816241540866</v>
      </c>
      <c r="CZ486" s="9">
        <v>2.5974816241540863</v>
      </c>
      <c r="DA486" s="9">
        <v>2.1964816241540865</v>
      </c>
      <c r="DB486" s="9">
        <v>2.8874816241540864</v>
      </c>
      <c r="DC486" s="9">
        <v>3.4574816241540867</v>
      </c>
      <c r="DD486" s="9">
        <v>2.4049816241540865</v>
      </c>
    </row>
    <row r="487" spans="1:108" x14ac:dyDescent="0.25">
      <c r="A487" s="8">
        <v>35990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9">
        <v>2.1425000000000001</v>
      </c>
      <c r="P487" s="9"/>
      <c r="Q487" s="9">
        <v>2.0699999999999998</v>
      </c>
      <c r="R487" s="9">
        <v>2.2549999999999999</v>
      </c>
      <c r="S487" s="9">
        <v>1.425</v>
      </c>
      <c r="T487" s="9">
        <v>2.2774999999999999</v>
      </c>
      <c r="U487" s="9">
        <v>2.1175000000000002</v>
      </c>
      <c r="V487" s="9">
        <v>1.9924999999999999</v>
      </c>
      <c r="W487" s="9">
        <v>1.79</v>
      </c>
      <c r="X487" s="9">
        <v>2.1349999999999998</v>
      </c>
      <c r="Y487" s="9">
        <v>2.2524999999999999</v>
      </c>
      <c r="Z487" s="9">
        <v>2.4125000000000001</v>
      </c>
      <c r="AA487" s="9">
        <v>1.51</v>
      </c>
      <c r="AB487" s="9">
        <v>2.3450000000000002</v>
      </c>
      <c r="AC487" s="9">
        <v>2.4575</v>
      </c>
      <c r="AD487" s="9">
        <v>2.1524999999999999</v>
      </c>
      <c r="AE487" s="9">
        <v>2.1267142857142853</v>
      </c>
      <c r="AF487" s="9"/>
      <c r="AG487" s="9">
        <v>2.0767142857142855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9">
        <v>2.3992</v>
      </c>
      <c r="BL487" s="9"/>
      <c r="BM487" s="9">
        <v>2.3692000000000002</v>
      </c>
      <c r="BN487" s="9">
        <v>2.5642</v>
      </c>
      <c r="BO487" s="9">
        <v>2.0192000000000001</v>
      </c>
      <c r="BP487" s="9">
        <v>2.7517</v>
      </c>
      <c r="BQ487" s="9">
        <v>2.3492000000000002</v>
      </c>
      <c r="BR487" s="9">
        <v>2.2942</v>
      </c>
      <c r="BS487" s="9">
        <v>2.2942</v>
      </c>
      <c r="BT487" s="9">
        <v>2.3942000000000001</v>
      </c>
      <c r="BU487" s="9">
        <v>2.4542000000000002</v>
      </c>
      <c r="BV487" s="9">
        <v>2.6042000000000001</v>
      </c>
      <c r="BW487" s="9">
        <v>2.2951999999999999</v>
      </c>
      <c r="BX487" s="9">
        <v>2.8692000000000002</v>
      </c>
      <c r="BY487" s="9">
        <v>3.4641999999999999</v>
      </c>
      <c r="BZ487" s="9">
        <v>2.3841999999999999</v>
      </c>
      <c r="CA487" s="9">
        <v>2.3974511288641889</v>
      </c>
      <c r="CB487" s="9"/>
      <c r="CC487" s="9">
        <v>2.2917142857142854</v>
      </c>
      <c r="CD487" s="9">
        <v>1.7142142857142852</v>
      </c>
      <c r="CE487" s="9">
        <v>2.3342142857142854</v>
      </c>
      <c r="CF487" s="9">
        <v>2.0942142857142851</v>
      </c>
      <c r="CG487" s="9">
        <v>2.0167142857142855</v>
      </c>
      <c r="CH487" s="9">
        <v>1.8442142857142854</v>
      </c>
      <c r="CI487" s="9">
        <v>2.1367142857142856</v>
      </c>
      <c r="CJ487" s="9">
        <v>2.2642142857142855</v>
      </c>
      <c r="CK487" s="9">
        <v>2.3542142857142854</v>
      </c>
      <c r="CL487" s="9">
        <v>1.6797142857142853</v>
      </c>
      <c r="CM487" s="9">
        <v>2.4392142857142853</v>
      </c>
      <c r="CN487" s="9">
        <v>2.5529642857142854</v>
      </c>
      <c r="CO487" s="9">
        <v>2.1517142857142852</v>
      </c>
      <c r="CP487" s="2"/>
      <c r="CR487" s="9">
        <v>2.5624511288641889</v>
      </c>
      <c r="CS487" s="9">
        <v>1.7324511288641888</v>
      </c>
      <c r="CT487" s="9">
        <v>2.7624511288641891</v>
      </c>
      <c r="CU487" s="9">
        <v>2.3624511288641887</v>
      </c>
      <c r="CV487" s="9">
        <v>2.307451128864189</v>
      </c>
      <c r="CW487" s="9">
        <v>2.2224511288641886</v>
      </c>
      <c r="CX487" s="9">
        <v>2.4024511288641888</v>
      </c>
      <c r="CY487" s="9">
        <v>2.474951128864189</v>
      </c>
      <c r="CZ487" s="9">
        <v>2.5924511288641887</v>
      </c>
      <c r="DA487" s="9">
        <v>2.1914511288641889</v>
      </c>
      <c r="DB487" s="9">
        <v>2.8824511288641887</v>
      </c>
      <c r="DC487" s="9">
        <v>3.452451128864189</v>
      </c>
      <c r="DD487" s="9">
        <v>2.3999511288641888</v>
      </c>
    </row>
    <row r="488" spans="1:108" x14ac:dyDescent="0.25">
      <c r="A488" s="8">
        <v>35991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9">
        <v>2.0375000000000001</v>
      </c>
      <c r="P488" s="9"/>
      <c r="Q488" s="9">
        <v>1.9950000000000001</v>
      </c>
      <c r="R488" s="9">
        <v>2.15</v>
      </c>
      <c r="S488" s="9">
        <v>1.35</v>
      </c>
      <c r="T488" s="9">
        <v>2.1749999999999998</v>
      </c>
      <c r="U488" s="9">
        <v>2.0312000000000001</v>
      </c>
      <c r="V488" s="9">
        <v>1.9350000000000001</v>
      </c>
      <c r="W488" s="9">
        <v>1.75</v>
      </c>
      <c r="X488" s="9">
        <v>2.04</v>
      </c>
      <c r="Y488" s="9">
        <v>2.1475</v>
      </c>
      <c r="Z488" s="9">
        <v>2.3199999999999998</v>
      </c>
      <c r="AA488" s="9">
        <v>1.5349999999999999</v>
      </c>
      <c r="AB488" s="9">
        <v>2.2475000000000001</v>
      </c>
      <c r="AC488" s="9">
        <v>2.3525</v>
      </c>
      <c r="AD488" s="9">
        <v>2.0474999999999999</v>
      </c>
      <c r="AE488" s="9">
        <v>2.135642857142857</v>
      </c>
      <c r="AF488" s="9"/>
      <c r="AG488" s="9">
        <v>2.0781428571428573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9">
        <v>2.3455000000000004</v>
      </c>
      <c r="BL488" s="9"/>
      <c r="BM488" s="9">
        <v>2.3180000000000005</v>
      </c>
      <c r="BN488" s="9">
        <v>2.5130000000000003</v>
      </c>
      <c r="BO488" s="9">
        <v>2.0330000000000004</v>
      </c>
      <c r="BP488" s="9">
        <v>2.7030000000000003</v>
      </c>
      <c r="BQ488" s="9">
        <v>2.3055000000000003</v>
      </c>
      <c r="BR488" s="9">
        <v>2.2480000000000002</v>
      </c>
      <c r="BS488" s="9">
        <v>2.258</v>
      </c>
      <c r="BT488" s="9">
        <v>2.3480000000000003</v>
      </c>
      <c r="BU488" s="9">
        <v>2.4055000000000004</v>
      </c>
      <c r="BV488" s="9">
        <v>2.5630000000000002</v>
      </c>
      <c r="BW488" s="9">
        <v>2.2880000000000003</v>
      </c>
      <c r="BX488" s="9">
        <v>2.8180000000000005</v>
      </c>
      <c r="BY488" s="9">
        <v>3.4130000000000003</v>
      </c>
      <c r="BZ488" s="9">
        <v>2.3330000000000002</v>
      </c>
      <c r="CA488" s="9">
        <v>2.3712104107105505</v>
      </c>
      <c r="CB488" s="9"/>
      <c r="CC488" s="9">
        <v>2.2931428571428571</v>
      </c>
      <c r="CD488" s="9">
        <v>1.7181428571428572</v>
      </c>
      <c r="CE488" s="9">
        <v>2.3356428571428571</v>
      </c>
      <c r="CF488" s="9">
        <v>2.1006428571428573</v>
      </c>
      <c r="CG488" s="9">
        <v>2.0256428571428571</v>
      </c>
      <c r="CH488" s="9">
        <v>1.8531428571428572</v>
      </c>
      <c r="CI488" s="9">
        <v>2.1381428571428573</v>
      </c>
      <c r="CJ488" s="9">
        <v>2.2656428571428573</v>
      </c>
      <c r="CK488" s="9">
        <v>2.3656428571428574</v>
      </c>
      <c r="CL488" s="9">
        <v>1.6781428571428572</v>
      </c>
      <c r="CM488" s="9">
        <v>2.4406428571428571</v>
      </c>
      <c r="CN488" s="9">
        <v>2.5543928571428571</v>
      </c>
      <c r="CO488" s="9">
        <v>2.153142857142857</v>
      </c>
      <c r="CP488" s="2"/>
      <c r="CR488" s="9">
        <v>2.5387104107105505</v>
      </c>
      <c r="CS488" s="9">
        <v>1.8887104107105506</v>
      </c>
      <c r="CT488" s="9">
        <v>2.7387104107105507</v>
      </c>
      <c r="CU488" s="9">
        <v>2.3387104107105503</v>
      </c>
      <c r="CV488" s="9">
        <v>2.2837104107105506</v>
      </c>
      <c r="CW488" s="9">
        <v>2.1987104107105502</v>
      </c>
      <c r="CX488" s="9">
        <v>2.3737104107105504</v>
      </c>
      <c r="CY488" s="9">
        <v>2.4512104107105506</v>
      </c>
      <c r="CZ488" s="9">
        <v>2.5687104107105503</v>
      </c>
      <c r="DA488" s="9">
        <v>2.1687104107105504</v>
      </c>
      <c r="DB488" s="9">
        <v>2.8587104107105503</v>
      </c>
      <c r="DC488" s="9">
        <v>3.4287104107105506</v>
      </c>
      <c r="DD488" s="9">
        <v>2.3762104107105504</v>
      </c>
    </row>
    <row r="489" spans="1:108" x14ac:dyDescent="0.25">
      <c r="A489" s="8">
        <v>35992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9">
        <v>2.0649999999999999</v>
      </c>
      <c r="P489" s="9"/>
      <c r="Q489" s="9">
        <v>2</v>
      </c>
      <c r="R489" s="9">
        <v>2.1800000000000002</v>
      </c>
      <c r="S489" s="9">
        <v>1.39</v>
      </c>
      <c r="T489" s="9">
        <v>2.2075</v>
      </c>
      <c r="U489" s="9">
        <v>2.0575000000000001</v>
      </c>
      <c r="V489" s="9">
        <v>1.9624999999999999</v>
      </c>
      <c r="W489" s="9">
        <v>1.76</v>
      </c>
      <c r="X489" s="9">
        <v>2.0699999999999998</v>
      </c>
      <c r="Y489" s="9">
        <v>2.1775000000000002</v>
      </c>
      <c r="Z489" s="9">
        <v>2.38</v>
      </c>
      <c r="AA489" s="9">
        <v>1.5674999999999999</v>
      </c>
      <c r="AB489" s="9">
        <v>2.2774999999999999</v>
      </c>
      <c r="AC489" s="9">
        <v>2.3824999999999998</v>
      </c>
      <c r="AD489" s="9">
        <v>2.0775000000000001</v>
      </c>
      <c r="AE489" s="9">
        <v>2.1488571428571426</v>
      </c>
      <c r="AF489" s="9"/>
      <c r="AG489" s="9">
        <v>2.0913571428571429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9">
        <v>2.3660000000000001</v>
      </c>
      <c r="BL489" s="9"/>
      <c r="BM489" s="9">
        <v>2.3460000000000001</v>
      </c>
      <c r="BN489" s="9">
        <v>2.536</v>
      </c>
      <c r="BO489" s="9">
        <v>2.0659999999999998</v>
      </c>
      <c r="BP489" s="9">
        <v>2.7360000000000002</v>
      </c>
      <c r="BQ489" s="9">
        <v>2.3260000000000001</v>
      </c>
      <c r="BR489" s="9">
        <v>2.2734999999999999</v>
      </c>
      <c r="BS489" s="9">
        <v>2.2759999999999998</v>
      </c>
      <c r="BT489" s="9">
        <v>2.371</v>
      </c>
      <c r="BU489" s="9">
        <v>2.4285000000000001</v>
      </c>
      <c r="BV489" s="9">
        <v>2.5884999999999998</v>
      </c>
      <c r="BW489" s="9">
        <v>2.2759999999999998</v>
      </c>
      <c r="BX489" s="9">
        <v>2.8460000000000001</v>
      </c>
      <c r="BY489" s="9">
        <v>3.4359999999999999</v>
      </c>
      <c r="BZ489" s="9">
        <v>2.3559999999999999</v>
      </c>
      <c r="CA489" s="9">
        <v>2.3768158687298788</v>
      </c>
      <c r="CB489" s="9"/>
      <c r="CC489" s="9">
        <v>2.3088571428571427</v>
      </c>
      <c r="CD489" s="9">
        <v>1.7088571428571426</v>
      </c>
      <c r="CE489" s="9">
        <v>2.3588571428571425</v>
      </c>
      <c r="CF489" s="9">
        <v>2.1100571428571429</v>
      </c>
      <c r="CG489" s="9">
        <v>2.0388571428571427</v>
      </c>
      <c r="CH489" s="9">
        <v>1.8588571428571428</v>
      </c>
      <c r="CI489" s="9">
        <v>2.1538571428571429</v>
      </c>
      <c r="CJ489" s="9">
        <v>2.2813571428571429</v>
      </c>
      <c r="CK489" s="9">
        <v>2.3763571428571426</v>
      </c>
      <c r="CL489" s="9">
        <v>1.6788571428571428</v>
      </c>
      <c r="CM489" s="9">
        <v>2.4563571428571427</v>
      </c>
      <c r="CN489" s="9">
        <v>2.5701071428571427</v>
      </c>
      <c r="CO489" s="9">
        <v>2.1688571428571426</v>
      </c>
      <c r="CP489" s="2"/>
      <c r="CR489" s="9">
        <v>2.5418158687298789</v>
      </c>
      <c r="CS489" s="9">
        <v>1.8918158687298789</v>
      </c>
      <c r="CT489" s="9">
        <v>2.7593158687298787</v>
      </c>
      <c r="CU489" s="9">
        <v>2.3418158687298787</v>
      </c>
      <c r="CV489" s="9">
        <v>2.286815868729879</v>
      </c>
      <c r="CW489" s="9">
        <v>2.2018158687298786</v>
      </c>
      <c r="CX489" s="9">
        <v>2.3818158687298787</v>
      </c>
      <c r="CY489" s="9">
        <v>2.4543158687298789</v>
      </c>
      <c r="CZ489" s="9">
        <v>2.5718158687298787</v>
      </c>
      <c r="DA489" s="9">
        <v>2.1718158687298788</v>
      </c>
      <c r="DB489" s="9">
        <v>2.8618158687298787</v>
      </c>
      <c r="DC489" s="9">
        <v>3.431815868729879</v>
      </c>
      <c r="DD489" s="9">
        <v>2.3793158687298788</v>
      </c>
    </row>
    <row r="490" spans="1:108" x14ac:dyDescent="0.25">
      <c r="A490" s="8">
        <v>35993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9">
        <v>2.0010000000000003</v>
      </c>
      <c r="P490" s="9"/>
      <c r="Q490" s="9">
        <v>1.9960000000000002</v>
      </c>
      <c r="R490" s="9">
        <v>2.1060000000000003</v>
      </c>
      <c r="S490" s="9">
        <v>1.4760000000000004</v>
      </c>
      <c r="T490" s="9">
        <v>2.1335000000000002</v>
      </c>
      <c r="U490" s="9">
        <v>1.9960000000000002</v>
      </c>
      <c r="V490" s="9">
        <v>1.9160000000000004</v>
      </c>
      <c r="W490" s="9">
        <v>1.7310000000000003</v>
      </c>
      <c r="X490" s="9">
        <v>2.0010000000000003</v>
      </c>
      <c r="Y490" s="9">
        <v>2.1060000000000003</v>
      </c>
      <c r="Z490" s="9">
        <v>2.3410000000000002</v>
      </c>
      <c r="AA490" s="9">
        <v>1.5710000000000002</v>
      </c>
      <c r="AB490" s="9">
        <v>2.2160000000000002</v>
      </c>
      <c r="AC490" s="9">
        <v>2.3210000000000002</v>
      </c>
      <c r="AD490" s="9">
        <v>2.0235000000000003</v>
      </c>
      <c r="AE490" s="9">
        <v>2.1515714285714287</v>
      </c>
      <c r="AF490" s="9"/>
      <c r="AG490" s="9">
        <v>2.1115714285714287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9">
        <v>2.3351999999999999</v>
      </c>
      <c r="BL490" s="9"/>
      <c r="BM490" s="9">
        <v>2.2976999999999999</v>
      </c>
      <c r="BN490" s="9">
        <v>2.5002</v>
      </c>
      <c r="BO490" s="9">
        <v>2.0802</v>
      </c>
      <c r="BP490" s="9">
        <v>2.6951999999999998</v>
      </c>
      <c r="BQ490" s="9">
        <v>2.2976999999999999</v>
      </c>
      <c r="BR490" s="9">
        <v>2.2427000000000001</v>
      </c>
      <c r="BS490" s="9">
        <v>2.2601999999999998</v>
      </c>
      <c r="BT490" s="9">
        <v>2.3376999999999999</v>
      </c>
      <c r="BU490" s="9">
        <v>2.3927</v>
      </c>
      <c r="BV490" s="9">
        <v>2.5602</v>
      </c>
      <c r="BW490" s="9">
        <v>2.2502</v>
      </c>
      <c r="BX490" s="9">
        <v>2.8102</v>
      </c>
      <c r="BY490" s="9">
        <v>3.4302000000000001</v>
      </c>
      <c r="BZ490" s="9">
        <v>2.3302</v>
      </c>
      <c r="CA490" s="9">
        <v>2.3649403069551025</v>
      </c>
      <c r="CB490" s="9"/>
      <c r="CC490" s="9">
        <v>2.3065714285714285</v>
      </c>
      <c r="CD490" s="9">
        <v>1.7165714285714286</v>
      </c>
      <c r="CE490" s="9">
        <v>2.3565714285714283</v>
      </c>
      <c r="CF490" s="9">
        <v>2.1115714285714287</v>
      </c>
      <c r="CG490" s="9">
        <v>2.0365714285714285</v>
      </c>
      <c r="CH490" s="9">
        <v>1.8690714285714285</v>
      </c>
      <c r="CI490" s="9">
        <v>2.1515714285714287</v>
      </c>
      <c r="CJ490" s="9">
        <v>2.2790714285714286</v>
      </c>
      <c r="CK490" s="9">
        <v>2.3865714285714286</v>
      </c>
      <c r="CL490" s="9">
        <v>1.7015714285714285</v>
      </c>
      <c r="CM490" s="9">
        <v>2.4540714285714285</v>
      </c>
      <c r="CN490" s="9">
        <v>2.5678214285714285</v>
      </c>
      <c r="CO490" s="9">
        <v>2.1665714285714284</v>
      </c>
      <c r="CP490" s="2"/>
      <c r="CR490" s="9">
        <v>2.5274403069551026</v>
      </c>
      <c r="CS490" s="9">
        <v>1.9124403069551026</v>
      </c>
      <c r="CT490" s="9">
        <v>2.7374403069551025</v>
      </c>
      <c r="CU490" s="9">
        <v>2.3274403069551024</v>
      </c>
      <c r="CV490" s="9">
        <v>2.2724403069551027</v>
      </c>
      <c r="CW490" s="9">
        <v>2.1874403069551023</v>
      </c>
      <c r="CX490" s="9">
        <v>2.3674403069551024</v>
      </c>
      <c r="CY490" s="9">
        <v>2.4399403069551027</v>
      </c>
      <c r="CZ490" s="9">
        <v>2.5574403069551024</v>
      </c>
      <c r="DA490" s="9">
        <v>1.9124403069551026</v>
      </c>
      <c r="DB490" s="9">
        <v>2.8474403069551024</v>
      </c>
      <c r="DC490" s="9">
        <v>3.4174403069551027</v>
      </c>
      <c r="DD490" s="9">
        <v>2.3649403069551025</v>
      </c>
    </row>
    <row r="491" spans="1:108" x14ac:dyDescent="0.25">
      <c r="A491" s="8">
        <v>35996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9">
        <v>1.8603333333333334</v>
      </c>
      <c r="P491" s="9"/>
      <c r="Q491" s="9">
        <v>1.8553333333333333</v>
      </c>
      <c r="R491" s="9">
        <v>1.9653333333333334</v>
      </c>
      <c r="S491" s="9">
        <v>1.4103333333333334</v>
      </c>
      <c r="T491" s="9">
        <v>1.9953333333333334</v>
      </c>
      <c r="U491" s="9">
        <v>1.8565333333333334</v>
      </c>
      <c r="V491" s="9">
        <v>1.7828333333333335</v>
      </c>
      <c r="W491" s="9">
        <v>1.6103333333333334</v>
      </c>
      <c r="X491" s="9">
        <v>1.8628333333333333</v>
      </c>
      <c r="Y491" s="9">
        <v>1.9678333333333333</v>
      </c>
      <c r="Z491" s="9">
        <v>2.2003333333333335</v>
      </c>
      <c r="AA491" s="9">
        <v>1.5303333333333333</v>
      </c>
      <c r="AB491" s="9">
        <v>2.0753333333333335</v>
      </c>
      <c r="AC491" s="9">
        <v>2.1803333333333335</v>
      </c>
      <c r="AD491" s="9">
        <v>1.8753333333333333</v>
      </c>
      <c r="AE491" s="9">
        <v>2.1388571428571428</v>
      </c>
      <c r="AF491" s="9"/>
      <c r="AG491" s="9">
        <v>2.0888571428571425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9">
        <v>2.2774000000000001</v>
      </c>
      <c r="BL491" s="9"/>
      <c r="BM491" s="9">
        <v>2.2374000000000001</v>
      </c>
      <c r="BN491" s="9">
        <v>2.4374000000000002</v>
      </c>
      <c r="BO491" s="9">
        <v>2.0424000000000002</v>
      </c>
      <c r="BP491" s="9">
        <v>2.6249000000000002</v>
      </c>
      <c r="BQ491" s="9">
        <v>2.2386000000000004</v>
      </c>
      <c r="BR491" s="9">
        <v>2.1799000000000004</v>
      </c>
      <c r="BS491" s="9">
        <v>2.2073999999999998</v>
      </c>
      <c r="BT491" s="9">
        <v>2.2849000000000004</v>
      </c>
      <c r="BU491" s="9">
        <v>2.3324000000000003</v>
      </c>
      <c r="BV491" s="9">
        <v>2.4999000000000002</v>
      </c>
      <c r="BW491" s="9">
        <v>2.2174</v>
      </c>
      <c r="BX491" s="9">
        <v>2.7424000000000004</v>
      </c>
      <c r="BY491" s="9">
        <v>3.3474000000000004</v>
      </c>
      <c r="BZ491" s="9">
        <v>2.2686000000000002</v>
      </c>
      <c r="CA491" s="9">
        <v>2.3322727323765746</v>
      </c>
      <c r="CB491" s="9"/>
      <c r="CC491" s="9">
        <v>2.2888571428571427</v>
      </c>
      <c r="CD491" s="9">
        <v>1.7138571428571427</v>
      </c>
      <c r="CE491" s="9">
        <v>2.3388571428571425</v>
      </c>
      <c r="CF491" s="9">
        <v>2.0925571428571428</v>
      </c>
      <c r="CG491" s="9">
        <v>2.0488571428571429</v>
      </c>
      <c r="CH491" s="9">
        <v>1.8488571428571428</v>
      </c>
      <c r="CI491" s="9">
        <v>2.1388571428571428</v>
      </c>
      <c r="CJ491" s="9">
        <v>2.2613571428571428</v>
      </c>
      <c r="CK491" s="9">
        <v>2.3988571428571426</v>
      </c>
      <c r="CL491" s="9">
        <v>1.6688571428571426</v>
      </c>
      <c r="CM491" s="9">
        <v>2.4363571428571427</v>
      </c>
      <c r="CN491" s="9">
        <v>2.5501071428571427</v>
      </c>
      <c r="CO491" s="9">
        <v>2.1488571428571426</v>
      </c>
      <c r="CP491" s="2"/>
      <c r="CR491" s="9">
        <v>2.4922727323765748</v>
      </c>
      <c r="CS491" s="9">
        <v>1.9022727323765749</v>
      </c>
      <c r="CT491" s="9">
        <v>2.6922727323765749</v>
      </c>
      <c r="CU491" s="9">
        <v>2.2922727323765746</v>
      </c>
      <c r="CV491" s="9">
        <v>2.2222727323765747</v>
      </c>
      <c r="CW491" s="9">
        <v>2.1672727323765746</v>
      </c>
      <c r="CX491" s="9">
        <v>2.3347727323765746</v>
      </c>
      <c r="CY491" s="9">
        <v>2.4047727323765749</v>
      </c>
      <c r="CZ491" s="9">
        <v>2.5072727323765749</v>
      </c>
      <c r="DA491" s="9">
        <v>2.1702727323765747</v>
      </c>
      <c r="DB491" s="9">
        <v>2.8122727323765746</v>
      </c>
      <c r="DC491" s="9">
        <v>3.3822727323765749</v>
      </c>
      <c r="DD491" s="9">
        <v>2.3297727323765747</v>
      </c>
    </row>
    <row r="492" spans="1:108" x14ac:dyDescent="0.25">
      <c r="A492" s="8">
        <v>35997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9">
        <v>1.845</v>
      </c>
      <c r="P492" s="9"/>
      <c r="Q492" s="9">
        <v>1.7949999999999999</v>
      </c>
      <c r="R492" s="9">
        <v>1.95</v>
      </c>
      <c r="S492" s="9">
        <v>1.41</v>
      </c>
      <c r="T492" s="9">
        <v>1.98</v>
      </c>
      <c r="U492" s="9">
        <v>1.82</v>
      </c>
      <c r="V492" s="9">
        <v>1.73</v>
      </c>
      <c r="W492" s="9">
        <v>1.58</v>
      </c>
      <c r="X492" s="9">
        <v>1.8474999999999999</v>
      </c>
      <c r="Y492" s="9">
        <v>1.9524999999999999</v>
      </c>
      <c r="Z492" s="9">
        <v>2.1349999999999998</v>
      </c>
      <c r="AA492" s="9">
        <v>1.47</v>
      </c>
      <c r="AB492" s="9">
        <v>2.0750000000000002</v>
      </c>
      <c r="AC492" s="9">
        <v>2.1675</v>
      </c>
      <c r="AD492" s="9">
        <v>1.86</v>
      </c>
      <c r="AE492" s="9">
        <v>2.1442857142857141</v>
      </c>
      <c r="AF492" s="9"/>
      <c r="AG492" s="9">
        <v>2.0792857142857142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9">
        <v>2.2850000000000001</v>
      </c>
      <c r="BL492" s="9"/>
      <c r="BM492" s="9">
        <v>2.2549999999999999</v>
      </c>
      <c r="BN492" s="9">
        <v>2.4449999999999998</v>
      </c>
      <c r="BO492" s="9">
        <v>2.0375000000000001</v>
      </c>
      <c r="BP492" s="9">
        <v>2.6375000000000002</v>
      </c>
      <c r="BQ492" s="9">
        <v>2.2450000000000001</v>
      </c>
      <c r="BR492" s="9">
        <v>2.19</v>
      </c>
      <c r="BS492" s="9">
        <v>2.1974999999999998</v>
      </c>
      <c r="BT492" s="9">
        <v>2.2850000000000001</v>
      </c>
      <c r="BU492" s="9">
        <v>2.34</v>
      </c>
      <c r="BV492" s="9">
        <v>2.5074999999999998</v>
      </c>
      <c r="BW492" s="9">
        <v>2.2000000000000002</v>
      </c>
      <c r="BX492" s="9">
        <v>2.75</v>
      </c>
      <c r="BY492" s="9">
        <v>3.355</v>
      </c>
      <c r="BZ492" s="9">
        <v>2.2799999999999998</v>
      </c>
      <c r="CA492" s="9">
        <v>2.3523946456692912</v>
      </c>
      <c r="CB492" s="9"/>
      <c r="CC492" s="9">
        <v>2.294285714285714</v>
      </c>
      <c r="CD492" s="9">
        <v>1.7192857142857141</v>
      </c>
      <c r="CE492" s="9">
        <v>2.3442857142857139</v>
      </c>
      <c r="CF492" s="9">
        <v>2.0979857142857141</v>
      </c>
      <c r="CG492" s="9">
        <v>2.024285714285714</v>
      </c>
      <c r="CH492" s="9">
        <v>1.846785714285714</v>
      </c>
      <c r="CI492" s="9">
        <v>2.1392857142857142</v>
      </c>
      <c r="CJ492" s="9">
        <v>2.2667857142857142</v>
      </c>
      <c r="CK492" s="9">
        <v>2.3742857142857141</v>
      </c>
      <c r="CL492" s="9">
        <v>1.679285714285714</v>
      </c>
      <c r="CM492" s="9">
        <v>2.441785714285714</v>
      </c>
      <c r="CN492" s="9">
        <v>2.555535714285714</v>
      </c>
      <c r="CO492" s="9">
        <v>2.1542857142857139</v>
      </c>
      <c r="CP492" s="2"/>
      <c r="CR492" s="9">
        <v>2.5123946456692914</v>
      </c>
      <c r="CS492" s="9">
        <v>1.9123946456692913</v>
      </c>
      <c r="CT492" s="9">
        <v>2.7123946456692916</v>
      </c>
      <c r="CU492" s="9">
        <v>2.3123946456692912</v>
      </c>
      <c r="CV492" s="9">
        <v>2.2573946456692915</v>
      </c>
      <c r="CW492" s="9">
        <v>2.1823946456692913</v>
      </c>
      <c r="CX492" s="9">
        <v>2.3573946456692916</v>
      </c>
      <c r="CY492" s="9">
        <v>2.4248946456692915</v>
      </c>
      <c r="CZ492" s="9">
        <v>2.5423946456692912</v>
      </c>
      <c r="DA492" s="9">
        <v>2.1723946456692915</v>
      </c>
      <c r="DB492" s="9">
        <v>2.8323946456692912</v>
      </c>
      <c r="DC492" s="9">
        <v>3.4023946456692915</v>
      </c>
      <c r="DD492" s="9">
        <v>2.3498946456692913</v>
      </c>
    </row>
    <row r="493" spans="1:108" x14ac:dyDescent="0.25">
      <c r="A493" s="8">
        <v>35998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9">
        <v>1.8541666666666667</v>
      </c>
      <c r="P493" s="9"/>
      <c r="Q493" s="9">
        <v>1.8016666666666667</v>
      </c>
      <c r="R493" s="9">
        <v>1.9616666666666667</v>
      </c>
      <c r="S493" s="9">
        <v>1.3846666666666667</v>
      </c>
      <c r="T493" s="9">
        <v>1.9916666666666667</v>
      </c>
      <c r="U493" s="9">
        <v>1.8266666666666667</v>
      </c>
      <c r="V493" s="9">
        <v>1.7341666666666666</v>
      </c>
      <c r="W493" s="9">
        <v>1.6216666666666668</v>
      </c>
      <c r="X493" s="9">
        <v>1.8566666666666667</v>
      </c>
      <c r="Y493" s="9">
        <v>1.9641666666666666</v>
      </c>
      <c r="Z493" s="9">
        <v>2.1116666666666668</v>
      </c>
      <c r="AA493" s="9">
        <v>1.4916666666666667</v>
      </c>
      <c r="AB493" s="9">
        <v>2.0866666666666669</v>
      </c>
      <c r="AC493" s="9">
        <v>2.1791666666666667</v>
      </c>
      <c r="AD493" s="9">
        <v>1.8716666666666666</v>
      </c>
      <c r="AE493" s="9">
        <v>2.1332142857142857</v>
      </c>
      <c r="AF493" s="9"/>
      <c r="AG493" s="9">
        <v>2.0757142857142861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9">
        <v>2.2911000000000001</v>
      </c>
      <c r="BL493" s="9"/>
      <c r="BM493" s="9">
        <v>2.2636000000000003</v>
      </c>
      <c r="BN493" s="9">
        <v>2.4536000000000002</v>
      </c>
      <c r="BO493" s="9">
        <v>2.0036</v>
      </c>
      <c r="BP493" s="9">
        <v>2.6486000000000001</v>
      </c>
      <c r="BQ493" s="9">
        <v>2.2461000000000002</v>
      </c>
      <c r="BR493" s="9">
        <v>2.1936</v>
      </c>
      <c r="BS493" s="9">
        <v>2.2061000000000002</v>
      </c>
      <c r="BT493" s="9">
        <v>2.2936000000000001</v>
      </c>
      <c r="BU493" s="9">
        <v>2.3511000000000002</v>
      </c>
      <c r="BV493" s="9">
        <v>2.5136000000000003</v>
      </c>
      <c r="BW493" s="9">
        <v>2.1986000000000003</v>
      </c>
      <c r="BX493" s="9">
        <v>2.7586000000000004</v>
      </c>
      <c r="BY493" s="9">
        <v>3.3636000000000004</v>
      </c>
      <c r="BZ493" s="9">
        <v>2.2861000000000002</v>
      </c>
      <c r="CA493" s="9">
        <v>2.3627234861743087</v>
      </c>
      <c r="CB493" s="9"/>
      <c r="CC493" s="9">
        <v>2.2907142857142859</v>
      </c>
      <c r="CD493" s="9">
        <v>1.705714285714286</v>
      </c>
      <c r="CE493" s="9">
        <v>2.3407142857142857</v>
      </c>
      <c r="CF493" s="9">
        <v>2.0907142857142857</v>
      </c>
      <c r="CG493" s="9">
        <v>2.0207142857142859</v>
      </c>
      <c r="CH493" s="9">
        <v>1.8432142857142859</v>
      </c>
      <c r="CI493" s="9">
        <v>2.1357142857142861</v>
      </c>
      <c r="CJ493" s="9">
        <v>2.268214285714286</v>
      </c>
      <c r="CK493" s="9">
        <v>2.370714285714286</v>
      </c>
      <c r="CL493" s="9">
        <v>1.6707142857142858</v>
      </c>
      <c r="CM493" s="9">
        <v>2.4382142857142859</v>
      </c>
      <c r="CN493" s="9">
        <v>2.5519642857142859</v>
      </c>
      <c r="CO493" s="9">
        <v>2.1507142857142858</v>
      </c>
      <c r="CP493" s="2"/>
      <c r="CR493" s="9">
        <v>2.5227234861743089</v>
      </c>
      <c r="CS493" s="9">
        <v>1.8977234861743089</v>
      </c>
      <c r="CT493" s="9">
        <v>2.7427234861743091</v>
      </c>
      <c r="CU493" s="9">
        <v>2.3227234861743087</v>
      </c>
      <c r="CV493" s="9">
        <v>2.267723486174309</v>
      </c>
      <c r="CW493" s="9">
        <v>2.1927234861743088</v>
      </c>
      <c r="CX493" s="9">
        <v>2.3677234861743091</v>
      </c>
      <c r="CY493" s="9">
        <v>2.4352234861743089</v>
      </c>
      <c r="CZ493" s="9">
        <v>2.5527234861743087</v>
      </c>
      <c r="DA493" s="9">
        <v>2.182723486174309</v>
      </c>
      <c r="DB493" s="9">
        <v>2.8427234861743087</v>
      </c>
      <c r="DC493" s="9">
        <v>3.412723486174309</v>
      </c>
      <c r="DD493" s="9">
        <v>2.3602234861743088</v>
      </c>
    </row>
    <row r="494" spans="1:108" x14ac:dyDescent="0.25">
      <c r="A494" s="8">
        <v>35999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9">
        <v>1.9338333333333337</v>
      </c>
      <c r="P494" s="9"/>
      <c r="Q494" s="9">
        <v>1.8813333333333337</v>
      </c>
      <c r="R494" s="9">
        <v>2.0413333333333337</v>
      </c>
      <c r="S494" s="9">
        <v>1.5013333333333336</v>
      </c>
      <c r="T494" s="9">
        <v>2.0713333333333335</v>
      </c>
      <c r="U494" s="9">
        <v>1.9088333333333336</v>
      </c>
      <c r="V494" s="9">
        <v>1.8163333333333336</v>
      </c>
      <c r="W494" s="9">
        <v>1.7113333333333336</v>
      </c>
      <c r="X494" s="9">
        <v>1.9363333333333337</v>
      </c>
      <c r="Y494" s="9">
        <v>2.0463333333333336</v>
      </c>
      <c r="Z494" s="9">
        <v>2.2163333333333335</v>
      </c>
      <c r="AA494" s="9">
        <v>1.5013333333333336</v>
      </c>
      <c r="AB494" s="9">
        <v>2.1588333333333338</v>
      </c>
      <c r="AC494" s="9">
        <v>2.2588333333333335</v>
      </c>
      <c r="AD494" s="9">
        <v>1.9413333333333336</v>
      </c>
      <c r="AE494" s="9">
        <v>2.1566428571428569</v>
      </c>
      <c r="AF494" s="9"/>
      <c r="AG494" s="9">
        <v>2.0991428571428572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9">
        <v>2.3399000000000001</v>
      </c>
      <c r="BL494" s="9"/>
      <c r="BM494" s="9">
        <v>2.3124000000000002</v>
      </c>
      <c r="BN494" s="9">
        <v>2.5024000000000002</v>
      </c>
      <c r="BO494" s="9">
        <v>2.0424000000000002</v>
      </c>
      <c r="BP494" s="9">
        <v>2.7049000000000003</v>
      </c>
      <c r="BQ494" s="9">
        <v>2.2949000000000002</v>
      </c>
      <c r="BR494" s="9">
        <v>2.2399</v>
      </c>
      <c r="BS494" s="9">
        <v>2.2423999999999999</v>
      </c>
      <c r="BT494" s="9">
        <v>2.3424</v>
      </c>
      <c r="BU494" s="9">
        <v>2.3974000000000002</v>
      </c>
      <c r="BV494" s="9">
        <v>2.5599000000000003</v>
      </c>
      <c r="BW494" s="9">
        <v>2.2124000000000001</v>
      </c>
      <c r="BX494" s="9">
        <v>2.8174000000000001</v>
      </c>
      <c r="BY494" s="9">
        <v>3.4174000000000002</v>
      </c>
      <c r="BZ494" s="9">
        <v>2.3274000000000004</v>
      </c>
      <c r="CA494" s="9">
        <v>2.3804180704970768</v>
      </c>
      <c r="CB494" s="9"/>
      <c r="CC494" s="9">
        <v>2.3141428571428571</v>
      </c>
      <c r="CD494" s="9">
        <v>1.7191428571428571</v>
      </c>
      <c r="CE494" s="9">
        <v>2.3616428571428569</v>
      </c>
      <c r="CF494" s="9">
        <v>2.1141428571428569</v>
      </c>
      <c r="CG494" s="9">
        <v>2.044142857142857</v>
      </c>
      <c r="CH494" s="9">
        <v>1.8541428571428571</v>
      </c>
      <c r="CI494" s="9">
        <v>2.1591428571428573</v>
      </c>
      <c r="CJ494" s="9">
        <v>2.2916428571428571</v>
      </c>
      <c r="CK494" s="9">
        <v>2.3941428571428571</v>
      </c>
      <c r="CL494" s="9">
        <v>1.6891428571428571</v>
      </c>
      <c r="CM494" s="9">
        <v>2.461642857142857</v>
      </c>
      <c r="CN494" s="9">
        <v>2.575392857142857</v>
      </c>
      <c r="CO494" s="9">
        <v>2.1741428571428569</v>
      </c>
      <c r="CP494" s="2"/>
      <c r="CR494" s="9">
        <v>2.5404180704970769</v>
      </c>
      <c r="CS494" s="9">
        <v>1.9004180704970768</v>
      </c>
      <c r="CT494" s="9">
        <v>2.7604180704970771</v>
      </c>
      <c r="CU494" s="9">
        <v>2.3404180704970767</v>
      </c>
      <c r="CV494" s="9">
        <v>2.285418070497077</v>
      </c>
      <c r="CW494" s="9">
        <v>2.2104180704970768</v>
      </c>
      <c r="CX494" s="9">
        <v>2.3854180704970771</v>
      </c>
      <c r="CY494" s="9">
        <v>2.452918070497077</v>
      </c>
      <c r="CZ494" s="9">
        <v>2.5704180704970767</v>
      </c>
      <c r="DA494" s="9">
        <v>2.200418070497077</v>
      </c>
      <c r="DB494" s="9">
        <v>2.8604180704970767</v>
      </c>
      <c r="DC494" s="9">
        <v>3.430418070497077</v>
      </c>
      <c r="DD494" s="9">
        <v>2.3779180704970768</v>
      </c>
    </row>
    <row r="495" spans="1:108" x14ac:dyDescent="0.25">
      <c r="A495" s="8">
        <v>36000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9">
        <v>1.8798333333333335</v>
      </c>
      <c r="P495" s="9"/>
      <c r="Q495" s="9">
        <v>1.8273333333333335</v>
      </c>
      <c r="R495" s="9">
        <v>1.9773333333333334</v>
      </c>
      <c r="S495" s="9">
        <v>1.3573333333333335</v>
      </c>
      <c r="T495" s="9">
        <v>2.0148333333333333</v>
      </c>
      <c r="U495" s="9">
        <v>1.8523333333333334</v>
      </c>
      <c r="V495" s="9">
        <v>1.7723333333333333</v>
      </c>
      <c r="W495" s="9">
        <v>1.6973333333333334</v>
      </c>
      <c r="X495" s="9">
        <v>1.8773333333333333</v>
      </c>
      <c r="Y495" s="9">
        <v>1.9823333333333333</v>
      </c>
      <c r="Z495" s="9">
        <v>2.1823333333333332</v>
      </c>
      <c r="AA495" s="9">
        <v>1.5523333333333333</v>
      </c>
      <c r="AB495" s="9">
        <v>2.0948333333333333</v>
      </c>
      <c r="AC495" s="9">
        <v>2.1948333333333334</v>
      </c>
      <c r="AD495" s="9">
        <v>1.8823333333333334</v>
      </c>
      <c r="AE495" s="9">
        <v>2.1499285714285712</v>
      </c>
      <c r="AF495" s="9"/>
      <c r="AG495" s="9">
        <v>2.0924285714285715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9">
        <v>2.3202999999999996</v>
      </c>
      <c r="BL495" s="9"/>
      <c r="BM495" s="9">
        <v>2.2927999999999997</v>
      </c>
      <c r="BN495" s="9">
        <v>2.4777999999999998</v>
      </c>
      <c r="BO495" s="9">
        <v>2.0177999999999998</v>
      </c>
      <c r="BP495" s="9">
        <v>2.6802999999999999</v>
      </c>
      <c r="BQ495" s="9">
        <v>2.2727999999999997</v>
      </c>
      <c r="BR495" s="9">
        <v>2.2252999999999998</v>
      </c>
      <c r="BS495" s="9">
        <v>2.2377999999999996</v>
      </c>
      <c r="BT495" s="9">
        <v>2.3177999999999996</v>
      </c>
      <c r="BU495" s="9">
        <v>2.3727999999999998</v>
      </c>
      <c r="BV495" s="9">
        <v>2.5452999999999997</v>
      </c>
      <c r="BW495" s="9">
        <v>2.2378</v>
      </c>
      <c r="BX495" s="9">
        <v>2.7927999999999997</v>
      </c>
      <c r="BY495" s="9">
        <v>3.3927999999999998</v>
      </c>
      <c r="BZ495" s="9">
        <v>2.3028</v>
      </c>
      <c r="CA495" s="9">
        <v>2.3700234640749742</v>
      </c>
      <c r="CB495" s="9"/>
      <c r="CC495" s="9">
        <v>2.3074285714285714</v>
      </c>
      <c r="CD495" s="9">
        <v>1.6924285714285714</v>
      </c>
      <c r="CE495" s="9">
        <v>2.3549285714285713</v>
      </c>
      <c r="CF495" s="9">
        <v>2.1074285714285712</v>
      </c>
      <c r="CG495" s="9">
        <v>2.0324285714285715</v>
      </c>
      <c r="CH495" s="9">
        <v>1.8524285714285713</v>
      </c>
      <c r="CI495" s="9">
        <v>2.1524285714285716</v>
      </c>
      <c r="CJ495" s="9">
        <v>2.2849285714285714</v>
      </c>
      <c r="CK495" s="9">
        <v>2.3849285714285715</v>
      </c>
      <c r="CL495" s="9">
        <v>1.6724285714285714</v>
      </c>
      <c r="CM495" s="9">
        <v>2.4549285714285713</v>
      </c>
      <c r="CN495" s="9">
        <v>2.5686785714285714</v>
      </c>
      <c r="CO495" s="9">
        <v>2.1674285714285713</v>
      </c>
      <c r="CP495" s="2"/>
      <c r="CR495" s="9">
        <v>2.5300234640749744</v>
      </c>
      <c r="CS495" s="9">
        <v>1.8650234640749743</v>
      </c>
      <c r="CT495" s="9">
        <v>2.7500234640749746</v>
      </c>
      <c r="CU495" s="9">
        <v>2.3300234640749742</v>
      </c>
      <c r="CV495" s="9">
        <v>2.2750234640749745</v>
      </c>
      <c r="CW495" s="9">
        <v>2.2000234640749743</v>
      </c>
      <c r="CX495" s="9">
        <v>2.3750234640749746</v>
      </c>
      <c r="CY495" s="9">
        <v>2.4425234640749744</v>
      </c>
      <c r="CZ495" s="9">
        <v>2.5600234640749742</v>
      </c>
      <c r="DA495" s="9">
        <v>2.1900234640749745</v>
      </c>
      <c r="DB495" s="9">
        <v>2.8500234640749742</v>
      </c>
      <c r="DC495" s="9">
        <v>3.4200234640749745</v>
      </c>
      <c r="DD495" s="9">
        <v>2.3675234640749743</v>
      </c>
    </row>
    <row r="496" spans="1:108" x14ac:dyDescent="0.25">
      <c r="A496" s="8">
        <v>36003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9">
        <v>1.8573333333333333</v>
      </c>
      <c r="P496" s="9"/>
      <c r="Q496" s="9">
        <v>1.8073333333333335</v>
      </c>
      <c r="R496" s="9">
        <v>1.9573333333333334</v>
      </c>
      <c r="S496" s="9">
        <v>1.3873333333333333</v>
      </c>
      <c r="T496" s="9">
        <v>1.9948333333333335</v>
      </c>
      <c r="U496" s="9">
        <v>1.8523333333333334</v>
      </c>
      <c r="V496" s="9">
        <v>1.7673333333333334</v>
      </c>
      <c r="W496" s="9">
        <v>1.6873333333333334</v>
      </c>
      <c r="X496" s="9">
        <v>1.8598333333333334</v>
      </c>
      <c r="Y496" s="9">
        <v>1.9598333333333333</v>
      </c>
      <c r="Z496" s="9">
        <v>2.1748333333333334</v>
      </c>
      <c r="AA496" s="9">
        <v>1.5403333333333333</v>
      </c>
      <c r="AB496" s="9">
        <v>2.0693333333333332</v>
      </c>
      <c r="AC496" s="9">
        <v>2.1748333333333334</v>
      </c>
      <c r="AD496" s="9">
        <v>1.8673333333333333</v>
      </c>
      <c r="AE496" s="9">
        <v>2.1397142857142857</v>
      </c>
      <c r="AF496" s="9"/>
      <c r="AG496" s="9">
        <v>2.0797142857142856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9">
        <v>2.2995999999999999</v>
      </c>
      <c r="BL496" s="9"/>
      <c r="BM496" s="9">
        <v>2.2746</v>
      </c>
      <c r="BN496" s="9">
        <v>2.4596</v>
      </c>
      <c r="BO496" s="9">
        <v>2.0095999999999998</v>
      </c>
      <c r="BP496" s="9">
        <v>2.6696</v>
      </c>
      <c r="BQ496" s="9">
        <v>2.2545999999999999</v>
      </c>
      <c r="BR496" s="9">
        <v>2.2046000000000001</v>
      </c>
      <c r="BS496" s="9">
        <v>2.2195999999999998</v>
      </c>
      <c r="BT496" s="9">
        <v>2.3020999999999998</v>
      </c>
      <c r="BU496" s="9">
        <v>2.3546</v>
      </c>
      <c r="BV496" s="9">
        <v>2.5221</v>
      </c>
      <c r="BW496" s="9">
        <v>2.2246000000000001</v>
      </c>
      <c r="BX496" s="9">
        <v>2.7770999999999999</v>
      </c>
      <c r="BY496" s="9">
        <v>3.3696000000000002</v>
      </c>
      <c r="BZ496" s="9">
        <v>2.2946</v>
      </c>
      <c r="CA496" s="9">
        <v>2.3613526488448384</v>
      </c>
      <c r="CB496" s="9"/>
      <c r="CC496" s="9">
        <v>2.2947142857142855</v>
      </c>
      <c r="CD496" s="9">
        <v>1.6797142857142855</v>
      </c>
      <c r="CE496" s="9">
        <v>2.3472142857142857</v>
      </c>
      <c r="CF496" s="9">
        <v>2.0922142857142854</v>
      </c>
      <c r="CG496" s="9">
        <v>2.0184142857142855</v>
      </c>
      <c r="CH496" s="9">
        <v>1.8447142857142855</v>
      </c>
      <c r="CI496" s="9">
        <v>2.1422142857142856</v>
      </c>
      <c r="CJ496" s="9">
        <v>2.2722142857142855</v>
      </c>
      <c r="CK496" s="9">
        <v>2.3684142857142856</v>
      </c>
      <c r="CL496" s="9">
        <v>1.6797142857142855</v>
      </c>
      <c r="CM496" s="9">
        <v>2.4422142857142854</v>
      </c>
      <c r="CN496" s="9">
        <v>2.5559642857142855</v>
      </c>
      <c r="CO496" s="9">
        <v>2.1547142857142854</v>
      </c>
      <c r="CP496" s="2"/>
      <c r="CR496" s="9">
        <v>2.5213526488448386</v>
      </c>
      <c r="CS496" s="9">
        <v>1.8563526488448385</v>
      </c>
      <c r="CT496" s="9">
        <v>2.7413526488448388</v>
      </c>
      <c r="CU496" s="9">
        <v>2.3213526488448384</v>
      </c>
      <c r="CV496" s="9">
        <v>2.2663526488448387</v>
      </c>
      <c r="CW496" s="9">
        <v>2.1913526488448385</v>
      </c>
      <c r="CX496" s="9">
        <v>2.3663526488448388</v>
      </c>
      <c r="CY496" s="9">
        <v>2.4338526488448387</v>
      </c>
      <c r="CZ496" s="9">
        <v>2.5513526488448384</v>
      </c>
      <c r="DA496" s="9">
        <v>2.2013526488448387</v>
      </c>
      <c r="DB496" s="9">
        <v>2.8413526488448384</v>
      </c>
      <c r="DC496" s="9">
        <v>3.4113526488448387</v>
      </c>
      <c r="DD496" s="9">
        <v>2.3588526488448385</v>
      </c>
    </row>
    <row r="497" spans="1:108" x14ac:dyDescent="0.25">
      <c r="A497" s="8">
        <v>36004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9">
        <v>1.8498333333333334</v>
      </c>
      <c r="P497" s="9"/>
      <c r="Q497" s="9">
        <v>1.8073333333333335</v>
      </c>
      <c r="R497" s="9">
        <v>1.9523333333333335</v>
      </c>
      <c r="S497" s="9">
        <v>1.3753333333333335</v>
      </c>
      <c r="T497" s="9">
        <v>1.9898333333333336</v>
      </c>
      <c r="U497" s="9">
        <v>1.8573333333333335</v>
      </c>
      <c r="V497" s="9">
        <v>1.7823333333333335</v>
      </c>
      <c r="W497" s="9">
        <v>1.6973333333333336</v>
      </c>
      <c r="X497" s="9">
        <v>1.8523333333333334</v>
      </c>
      <c r="Y497" s="9">
        <v>1.9548333333333334</v>
      </c>
      <c r="Z497" s="9">
        <v>2.1973333333333334</v>
      </c>
      <c r="AA497" s="9">
        <v>1.5303333333333335</v>
      </c>
      <c r="AB497" s="9">
        <v>2.0643333333333334</v>
      </c>
      <c r="AC497" s="9">
        <v>2.1698333333333335</v>
      </c>
      <c r="AD497" s="9">
        <v>1.8748333333333336</v>
      </c>
      <c r="AE497" s="9">
        <v>2.1392857142857142</v>
      </c>
      <c r="AF497" s="9"/>
      <c r="AG497" s="9">
        <v>2.0792857142857142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9">
        <v>2.2933999999999992</v>
      </c>
      <c r="BL497" s="9"/>
      <c r="BM497" s="9">
        <v>2.2733999999999992</v>
      </c>
      <c r="BN497" s="9">
        <v>2.4533999999999994</v>
      </c>
      <c r="BO497" s="9">
        <v>2.0083999999999995</v>
      </c>
      <c r="BP497" s="9">
        <v>2.6558999999999995</v>
      </c>
      <c r="BQ497" s="9">
        <v>2.2483999999999993</v>
      </c>
      <c r="BR497" s="9">
        <v>2.2008999999999994</v>
      </c>
      <c r="BS497" s="9">
        <v>2.2133999999999991</v>
      </c>
      <c r="BT497" s="9">
        <v>2.2958999999999992</v>
      </c>
      <c r="BU497" s="9">
        <v>2.3458999999999994</v>
      </c>
      <c r="BV497" s="9">
        <v>2.5183999999999993</v>
      </c>
      <c r="BW497" s="9">
        <v>2.2103999999999995</v>
      </c>
      <c r="BX497" s="9">
        <v>2.7708999999999993</v>
      </c>
      <c r="BY497" s="9">
        <v>3.3633999999999995</v>
      </c>
      <c r="BZ497" s="9">
        <v>2.2883999999999993</v>
      </c>
      <c r="CA497" s="9">
        <v>2.3595501990084489</v>
      </c>
      <c r="CB497" s="9"/>
      <c r="CC497" s="9">
        <v>2.294285714285714</v>
      </c>
      <c r="CD497" s="9">
        <v>1.6812857142857141</v>
      </c>
      <c r="CE497" s="9">
        <v>2.3467857142857143</v>
      </c>
      <c r="CF497" s="9">
        <v>2.0942857142857139</v>
      </c>
      <c r="CG497" s="9">
        <v>2.0167857142857142</v>
      </c>
      <c r="CH497" s="9">
        <v>1.8442857142857141</v>
      </c>
      <c r="CI497" s="9">
        <v>2.1417857142857142</v>
      </c>
      <c r="CJ497" s="9">
        <v>2.2717857142857141</v>
      </c>
      <c r="CK497" s="9">
        <v>2.3692857142857142</v>
      </c>
      <c r="CL497" s="9">
        <v>1.655285714285714</v>
      </c>
      <c r="CM497" s="9">
        <v>2.441785714285714</v>
      </c>
      <c r="CN497" s="9">
        <v>2.555535714285714</v>
      </c>
      <c r="CO497" s="9">
        <v>2.1542857142857139</v>
      </c>
      <c r="CP497" s="2"/>
      <c r="CR497" s="9">
        <v>2.519550199008449</v>
      </c>
      <c r="CS497" s="9">
        <v>1.894550199008449</v>
      </c>
      <c r="CT497" s="9">
        <v>2.7395501990084492</v>
      </c>
      <c r="CU497" s="9">
        <v>2.3195501990084488</v>
      </c>
      <c r="CV497" s="9">
        <v>2.2645501990084491</v>
      </c>
      <c r="CW497" s="9">
        <v>2.1895501990084489</v>
      </c>
      <c r="CX497" s="9">
        <v>2.3645501990084492</v>
      </c>
      <c r="CY497" s="9">
        <v>2.4320501990084491</v>
      </c>
      <c r="CZ497" s="9">
        <v>2.5495501990084488</v>
      </c>
      <c r="DA497" s="9">
        <v>2.1895501990084489</v>
      </c>
      <c r="DB497" s="9">
        <v>2.8395501990084488</v>
      </c>
      <c r="DC497" s="9">
        <v>3.4095501990084491</v>
      </c>
      <c r="DD497" s="9">
        <v>2.3570501990084489</v>
      </c>
    </row>
    <row r="498" spans="1:108" x14ac:dyDescent="0.25">
      <c r="A498" s="8">
        <v>36005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9">
        <v>1.823</v>
      </c>
      <c r="P498" s="9"/>
      <c r="Q498" s="9">
        <v>1.7830000000000001</v>
      </c>
      <c r="R498" s="9">
        <v>1.9330000000000001</v>
      </c>
      <c r="S498" s="9">
        <v>1.423</v>
      </c>
      <c r="T498" s="9">
        <v>1.9705000000000001</v>
      </c>
      <c r="U498" s="9">
        <v>1.823</v>
      </c>
      <c r="V498" s="9">
        <v>1.748</v>
      </c>
      <c r="W498" s="9">
        <v>1.6780000000000002</v>
      </c>
      <c r="X498" s="9">
        <v>1.8255000000000001</v>
      </c>
      <c r="Y498" s="9">
        <v>1.9379999999999999</v>
      </c>
      <c r="Z498" s="9">
        <v>2.1604999999999999</v>
      </c>
      <c r="AA498" s="9">
        <v>1.4180000000000001</v>
      </c>
      <c r="AB498" s="9">
        <v>2.0405000000000002</v>
      </c>
      <c r="AC498" s="9">
        <v>2.1379999999999999</v>
      </c>
      <c r="AD498" s="9">
        <v>1.833</v>
      </c>
      <c r="AE498" s="9">
        <v>2.1360000000000001</v>
      </c>
      <c r="AF498" s="9"/>
      <c r="AG498" s="9">
        <v>2.0760000000000001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9">
        <v>2.2789999999999999</v>
      </c>
      <c r="BL498" s="9"/>
      <c r="BM498" s="9">
        <v>2.2614999999999998</v>
      </c>
      <c r="BN498" s="9">
        <v>2.4390000000000001</v>
      </c>
      <c r="BO498" s="9">
        <v>1.9730000000000001</v>
      </c>
      <c r="BP498" s="9">
        <v>2.6465000000000001</v>
      </c>
      <c r="BQ498" s="9">
        <v>2.2364999999999999</v>
      </c>
      <c r="BR498" s="9">
        <v>2.1815000000000002</v>
      </c>
      <c r="BS498" s="9">
        <v>2.1989999999999998</v>
      </c>
      <c r="BT498" s="9">
        <v>2.2840000000000003</v>
      </c>
      <c r="BU498" s="9">
        <v>2.3365</v>
      </c>
      <c r="BV498" s="9">
        <v>2.5165000000000002</v>
      </c>
      <c r="BW498" s="9">
        <v>2.198</v>
      </c>
      <c r="BX498" s="9">
        <v>2.7565</v>
      </c>
      <c r="BY498" s="9">
        <v>3.3490000000000002</v>
      </c>
      <c r="BZ498" s="9">
        <v>2.274</v>
      </c>
      <c r="CA498" s="9">
        <v>2.3185085130215621</v>
      </c>
      <c r="CB498" s="9"/>
      <c r="CC498" s="9">
        <v>2.2909999999999999</v>
      </c>
      <c r="CD498" s="9">
        <v>1.657</v>
      </c>
      <c r="CE498" s="9">
        <v>2.3384999999999998</v>
      </c>
      <c r="CF498" s="9">
        <v>2.0909999999999997</v>
      </c>
      <c r="CG498" s="9">
        <v>2.0135000000000001</v>
      </c>
      <c r="CH498" s="9">
        <v>1.841</v>
      </c>
      <c r="CI498" s="9">
        <v>2.1385000000000001</v>
      </c>
      <c r="CJ498" s="9">
        <v>2.2685</v>
      </c>
      <c r="CK498" s="9">
        <v>2.3759999999999999</v>
      </c>
      <c r="CL498" s="9">
        <v>1.6559999999999999</v>
      </c>
      <c r="CM498" s="9">
        <v>2.4384999999999999</v>
      </c>
      <c r="CN498" s="9">
        <v>2.5535000000000001</v>
      </c>
      <c r="CO498" s="9">
        <v>2.1509999999999998</v>
      </c>
      <c r="CP498" s="2"/>
      <c r="CR498" s="9">
        <v>2.4785085130215623</v>
      </c>
      <c r="CS498" s="9">
        <v>1.9125085130215624</v>
      </c>
      <c r="CT498" s="9">
        <v>2.6985085130215625</v>
      </c>
      <c r="CU498" s="9">
        <v>2.2785085130215621</v>
      </c>
      <c r="CV498" s="9">
        <v>2.2235085130215624</v>
      </c>
      <c r="CW498" s="9">
        <v>2.1485085130215622</v>
      </c>
      <c r="CX498" s="9">
        <v>2.3235085130215625</v>
      </c>
      <c r="CY498" s="9">
        <v>2.3910085130215624</v>
      </c>
      <c r="CZ498" s="9">
        <v>2.5085085130215621</v>
      </c>
      <c r="DA498" s="9">
        <v>2.1995085130215624</v>
      </c>
      <c r="DB498" s="9">
        <v>2.7985085130215621</v>
      </c>
      <c r="DC498" s="9">
        <v>3.3835085130215621</v>
      </c>
      <c r="DD498" s="9">
        <v>2.3160085130215622</v>
      </c>
    </row>
    <row r="499" spans="1:108" x14ac:dyDescent="0.25">
      <c r="A499" s="8">
        <v>36006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9">
        <v>1.7759999999999998</v>
      </c>
      <c r="P499" s="9"/>
      <c r="Q499" s="9">
        <v>1.7359999999999998</v>
      </c>
      <c r="R499" s="9">
        <v>1.8759999999999999</v>
      </c>
      <c r="S499" s="9">
        <v>1.37</v>
      </c>
      <c r="T499" s="9">
        <v>1.9159999999999999</v>
      </c>
      <c r="U499" s="9">
        <v>1.7809999999999999</v>
      </c>
      <c r="V499" s="9">
        <v>1.7009999999999998</v>
      </c>
      <c r="W499" s="9">
        <v>1.631</v>
      </c>
      <c r="X499" s="9">
        <v>1.7785</v>
      </c>
      <c r="Y499" s="9">
        <v>1.8784999999999998</v>
      </c>
      <c r="Z499" s="9">
        <v>2.101</v>
      </c>
      <c r="AA499" s="9">
        <v>1.3689999999999998</v>
      </c>
      <c r="AB499" s="9">
        <v>1.9834999999999998</v>
      </c>
      <c r="AC499" s="9">
        <v>2.081</v>
      </c>
      <c r="AD499" s="9">
        <v>1.7959999999999998</v>
      </c>
      <c r="AE499" s="9">
        <v>2.13</v>
      </c>
      <c r="AF499" s="9"/>
      <c r="AG499" s="9">
        <v>2.1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9">
        <v>2.2560000000000002</v>
      </c>
      <c r="BL499" s="9"/>
      <c r="BM499" s="9">
        <v>2.2560000000000002</v>
      </c>
      <c r="BN499" s="9">
        <v>2.411</v>
      </c>
      <c r="BO499" s="9">
        <v>1.95</v>
      </c>
      <c r="BP499" s="9">
        <v>2.621</v>
      </c>
      <c r="BQ499" s="9">
        <v>2.2160000000000002</v>
      </c>
      <c r="BR499" s="9">
        <v>2.161</v>
      </c>
      <c r="BS499" s="9">
        <v>2.1759999999999997</v>
      </c>
      <c r="BT499" s="9">
        <v>2.2585000000000002</v>
      </c>
      <c r="BU499" s="9">
        <v>2.3134999999999999</v>
      </c>
      <c r="BV499" s="9">
        <v>2.5009999999999999</v>
      </c>
      <c r="BW499" s="9">
        <v>2.181</v>
      </c>
      <c r="BX499" s="9">
        <v>2.7335000000000003</v>
      </c>
      <c r="BY499" s="9">
        <v>3.3235000000000001</v>
      </c>
      <c r="BZ499" s="9">
        <v>2.246</v>
      </c>
      <c r="CA499" s="9">
        <v>2.3570000000000002</v>
      </c>
      <c r="CB499" s="9"/>
      <c r="CC499" s="9">
        <v>2.2799999999999998</v>
      </c>
      <c r="CD499" s="9">
        <v>1.68</v>
      </c>
      <c r="CE499" s="9">
        <v>2.33</v>
      </c>
      <c r="CF499" s="9">
        <v>2.08</v>
      </c>
      <c r="CG499" s="9">
        <v>2.0024999999999999</v>
      </c>
      <c r="CH499" s="9">
        <v>1.85</v>
      </c>
      <c r="CI499" s="9">
        <v>2.1324999999999998</v>
      </c>
      <c r="CJ499" s="9">
        <v>2.2574999999999998</v>
      </c>
      <c r="CK499" s="9">
        <v>2.3650000000000002</v>
      </c>
      <c r="CL499" s="9">
        <v>1.67</v>
      </c>
      <c r="CM499" s="9">
        <v>2.4275000000000002</v>
      </c>
      <c r="CN499" s="9">
        <v>2.5425</v>
      </c>
      <c r="CO499" s="9">
        <v>2.14</v>
      </c>
      <c r="CP499" s="2"/>
      <c r="CR499" s="9">
        <v>2.512</v>
      </c>
      <c r="CS499" s="9">
        <v>1.903</v>
      </c>
      <c r="CT499" s="9">
        <v>2.7370000000000001</v>
      </c>
      <c r="CU499" s="9">
        <v>2.3119999999999998</v>
      </c>
      <c r="CV499" s="9">
        <v>2.2570000000000001</v>
      </c>
      <c r="CW499" s="9">
        <v>2.202</v>
      </c>
      <c r="CX499" s="9">
        <v>2.3620000000000001</v>
      </c>
      <c r="CY499" s="9">
        <v>2.4245000000000001</v>
      </c>
      <c r="CZ499" s="9">
        <v>2.5419999999999998</v>
      </c>
      <c r="DA499" s="9">
        <v>2.2709999999999999</v>
      </c>
      <c r="DB499" s="9">
        <v>2.8319999999999999</v>
      </c>
      <c r="DC499" s="9">
        <v>3.4169999999999998</v>
      </c>
      <c r="DD499" s="9">
        <v>2.3494999999999999</v>
      </c>
    </row>
    <row r="500" spans="1:108" x14ac:dyDescent="0.25">
      <c r="A500" s="8">
        <v>36007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9">
        <v>1.7979999999999998</v>
      </c>
      <c r="P500" s="9"/>
      <c r="Q500" s="9">
        <v>1.7629999999999999</v>
      </c>
      <c r="R500" s="9">
        <v>1.8979999999999999</v>
      </c>
      <c r="S500" s="9">
        <v>1.1930000000000001</v>
      </c>
      <c r="T500" s="9">
        <v>1.9379999999999999</v>
      </c>
      <c r="U500" s="9">
        <v>1.8029999999999999</v>
      </c>
      <c r="V500" s="9">
        <v>1.7329999999999999</v>
      </c>
      <c r="W500" s="9">
        <v>1.643</v>
      </c>
      <c r="X500" s="9">
        <v>1.7979999999999998</v>
      </c>
      <c r="Y500" s="9">
        <v>1.9055</v>
      </c>
      <c r="Z500" s="9">
        <v>2.1429999999999998</v>
      </c>
      <c r="AA500" s="9">
        <v>1.3809999999999998</v>
      </c>
      <c r="AB500" s="9">
        <v>2.0055000000000001</v>
      </c>
      <c r="AC500" s="9">
        <v>2.1029999999999998</v>
      </c>
      <c r="AD500" s="9">
        <v>1.8179999999999998</v>
      </c>
      <c r="AE500" s="9">
        <v>2.137</v>
      </c>
      <c r="AF500" s="9"/>
      <c r="AG500" s="9">
        <v>2.1069999999999998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9">
        <v>2.2680000000000002</v>
      </c>
      <c r="BL500" s="9"/>
      <c r="BM500" s="9">
        <v>2.2629999999999999</v>
      </c>
      <c r="BN500" s="9">
        <v>2.423</v>
      </c>
      <c r="BO500" s="9">
        <v>1.875</v>
      </c>
      <c r="BP500" s="9">
        <v>2.6430000000000002</v>
      </c>
      <c r="BQ500" s="9">
        <v>2.2255000000000003</v>
      </c>
      <c r="BR500" s="9">
        <v>2.1705000000000001</v>
      </c>
      <c r="BS500" s="9">
        <v>2.1804999999999999</v>
      </c>
      <c r="BT500" s="9">
        <v>2.2705000000000002</v>
      </c>
      <c r="BU500" s="9">
        <v>2.3254999999999999</v>
      </c>
      <c r="BV500" s="9">
        <v>2.5129999999999999</v>
      </c>
      <c r="BW500" s="9">
        <v>2.1520000000000001</v>
      </c>
      <c r="BX500" s="9">
        <v>2.7454999999999998</v>
      </c>
      <c r="BY500" s="9">
        <v>3.3355000000000001</v>
      </c>
      <c r="BZ500" s="9">
        <v>2.2605</v>
      </c>
      <c r="CA500" s="9">
        <v>2.3620000000000001</v>
      </c>
      <c r="CB500" s="9"/>
      <c r="CC500" s="9">
        <v>2.2869999999999999</v>
      </c>
      <c r="CD500" s="9">
        <v>1.637</v>
      </c>
      <c r="CE500" s="9">
        <v>2.3369999999999997</v>
      </c>
      <c r="CF500" s="9">
        <v>2.0895000000000001</v>
      </c>
      <c r="CG500" s="9">
        <v>2.0169999999999999</v>
      </c>
      <c r="CH500" s="9">
        <v>1.857</v>
      </c>
      <c r="CI500" s="9">
        <v>2.137</v>
      </c>
      <c r="CJ500" s="9">
        <v>2.2645</v>
      </c>
      <c r="CK500" s="9">
        <v>2.3845000000000001</v>
      </c>
      <c r="CL500" s="9">
        <v>1.548</v>
      </c>
      <c r="CM500" s="9">
        <v>2.4344999999999999</v>
      </c>
      <c r="CN500" s="9">
        <v>2.5495000000000001</v>
      </c>
      <c r="CO500" s="9">
        <v>2.1469999999999998</v>
      </c>
      <c r="CP500" s="2"/>
      <c r="CR500" s="9">
        <v>2.5169999999999999</v>
      </c>
      <c r="CS500" s="9">
        <v>1.9079999999999999</v>
      </c>
      <c r="CT500" s="9">
        <v>2.742</v>
      </c>
      <c r="CU500" s="9">
        <v>2.3169999999999997</v>
      </c>
      <c r="CV500" s="9">
        <v>2.262</v>
      </c>
      <c r="CW500" s="9">
        <v>2.2069999999999999</v>
      </c>
      <c r="CX500" s="9">
        <v>2.367</v>
      </c>
      <c r="CY500" s="9">
        <v>2.4295</v>
      </c>
      <c r="CZ500" s="9">
        <v>2.5469999999999997</v>
      </c>
      <c r="DA500" s="9">
        <v>2.2759999999999998</v>
      </c>
      <c r="DB500" s="9">
        <v>2.8369999999999997</v>
      </c>
      <c r="DC500" s="9">
        <v>3.4219999999999997</v>
      </c>
      <c r="DD500" s="9">
        <v>2.3544999999999998</v>
      </c>
    </row>
    <row r="501" spans="1:108" x14ac:dyDescent="0.25">
      <c r="A501" s="8">
        <v>36010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9">
        <v>1.8185</v>
      </c>
      <c r="P501" s="9"/>
      <c r="Q501" s="9">
        <v>1.786</v>
      </c>
      <c r="R501" s="9">
        <v>1.921</v>
      </c>
      <c r="S501" s="9">
        <v>1.5649999999999999</v>
      </c>
      <c r="T501" s="9">
        <v>1.9710000000000001</v>
      </c>
      <c r="U501" s="9">
        <v>1.8109999999999999</v>
      </c>
      <c r="V501" s="9">
        <v>1.756</v>
      </c>
      <c r="W501" s="9">
        <v>1.6460000000000001</v>
      </c>
      <c r="X501" s="9">
        <v>1.821</v>
      </c>
      <c r="Y501" s="9">
        <v>1.9285000000000001</v>
      </c>
      <c r="Z501" s="9">
        <v>2.1659999999999999</v>
      </c>
      <c r="AA501" s="9">
        <v>1.4450000000000001</v>
      </c>
      <c r="AB501" s="9">
        <v>2.0285000000000002</v>
      </c>
      <c r="AC501" s="9">
        <v>2.1259999999999999</v>
      </c>
      <c r="AD501" s="9">
        <v>1.831</v>
      </c>
      <c r="AE501" s="9">
        <v>2.1428571428571423</v>
      </c>
      <c r="AF501" s="9"/>
      <c r="AG501" s="9">
        <v>2.1078571428571422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9">
        <v>2.2894999999999999</v>
      </c>
      <c r="BL501" s="9"/>
      <c r="BM501" s="9">
        <v>2.2770000000000001</v>
      </c>
      <c r="BN501" s="9">
        <v>2.4470000000000001</v>
      </c>
      <c r="BO501" s="9">
        <v>1.8760000000000001</v>
      </c>
      <c r="BP501" s="9">
        <v>2.6670000000000003</v>
      </c>
      <c r="BQ501" s="9">
        <v>2.242</v>
      </c>
      <c r="BR501" s="9">
        <v>2.1819999999999999</v>
      </c>
      <c r="BS501" s="9">
        <v>2.1919999999999997</v>
      </c>
      <c r="BT501" s="9">
        <v>2.2920000000000003</v>
      </c>
      <c r="BU501" s="9">
        <v>2.3494999999999999</v>
      </c>
      <c r="BV501" s="9">
        <v>2.5220000000000002</v>
      </c>
      <c r="BW501" s="9">
        <v>2.1659999999999999</v>
      </c>
      <c r="BX501" s="9">
        <v>2.7694999999999999</v>
      </c>
      <c r="BY501" s="9">
        <v>3.3595000000000002</v>
      </c>
      <c r="BZ501" s="9">
        <v>2.2845</v>
      </c>
      <c r="CA501" s="9">
        <v>2.3573746748706474</v>
      </c>
      <c r="CB501" s="9"/>
      <c r="CC501" s="9">
        <v>2.2928571428571423</v>
      </c>
      <c r="CD501" s="9">
        <v>1.6678571428571423</v>
      </c>
      <c r="CE501" s="9">
        <v>2.3428571428571421</v>
      </c>
      <c r="CF501" s="9">
        <v>2.0978571428571424</v>
      </c>
      <c r="CG501" s="9">
        <v>2.0228571428571422</v>
      </c>
      <c r="CH501" s="9">
        <v>1.8628571428571423</v>
      </c>
      <c r="CI501" s="9">
        <v>2.1428571428571423</v>
      </c>
      <c r="CJ501" s="9">
        <v>2.2703571428571423</v>
      </c>
      <c r="CK501" s="9">
        <v>2.3903571428571424</v>
      </c>
      <c r="CL501" s="9">
        <v>1.6668571428571424</v>
      </c>
      <c r="CM501" s="9">
        <v>2.4403571428571422</v>
      </c>
      <c r="CN501" s="9">
        <v>2.5553571428571424</v>
      </c>
      <c r="CO501" s="9">
        <v>2.1528571428571421</v>
      </c>
      <c r="CP501" s="2"/>
      <c r="CR501" s="9">
        <v>2.5123746748706473</v>
      </c>
      <c r="CS501" s="9">
        <v>1.9033746748706473</v>
      </c>
      <c r="CT501" s="9">
        <v>2.7373746748706473</v>
      </c>
      <c r="CU501" s="9">
        <v>2.3123746748706471</v>
      </c>
      <c r="CV501" s="9">
        <v>2.2573746748706474</v>
      </c>
      <c r="CW501" s="9">
        <v>2.2023746748706472</v>
      </c>
      <c r="CX501" s="9">
        <v>2.3573746748706474</v>
      </c>
      <c r="CY501" s="9">
        <v>2.4248746748706473</v>
      </c>
      <c r="CZ501" s="9">
        <v>2.5423746748706471</v>
      </c>
      <c r="DA501" s="9">
        <v>2.1793746748706471</v>
      </c>
      <c r="DB501" s="9">
        <v>2.8323746748706471</v>
      </c>
      <c r="DC501" s="9">
        <v>3.4173746748706471</v>
      </c>
      <c r="DD501" s="9">
        <v>2.3498746748706472</v>
      </c>
    </row>
    <row r="502" spans="1:108" x14ac:dyDescent="0.25">
      <c r="A502" s="8">
        <v>36011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9">
        <v>1.796</v>
      </c>
      <c r="P502" s="9"/>
      <c r="Q502" s="9">
        <v>1.7709999999999999</v>
      </c>
      <c r="R502" s="9">
        <v>1.901</v>
      </c>
      <c r="S502" s="9">
        <v>1.26</v>
      </c>
      <c r="T502" s="9">
        <v>1.9535</v>
      </c>
      <c r="U502" s="9">
        <v>1.7935000000000001</v>
      </c>
      <c r="V502" s="9">
        <v>1.736</v>
      </c>
      <c r="W502" s="9">
        <v>1.641</v>
      </c>
      <c r="X502" s="9">
        <v>1.7985</v>
      </c>
      <c r="Y502" s="9">
        <v>1.9085000000000001</v>
      </c>
      <c r="Z502" s="9">
        <v>2.1459999999999999</v>
      </c>
      <c r="AA502" s="9">
        <v>1.4624999999999999</v>
      </c>
      <c r="AB502" s="9">
        <v>2.0085000000000002</v>
      </c>
      <c r="AC502" s="9">
        <v>2.1059999999999999</v>
      </c>
      <c r="AD502" s="9">
        <v>1.8135000000000001</v>
      </c>
      <c r="AE502" s="9">
        <v>2.1259999999999999</v>
      </c>
      <c r="AF502" s="9"/>
      <c r="AG502" s="9">
        <v>2.0909999999999997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9">
        <v>2.2612000000000001</v>
      </c>
      <c r="BL502" s="9"/>
      <c r="BM502" s="9">
        <v>2.2562000000000002</v>
      </c>
      <c r="BN502" s="9">
        <v>2.4312</v>
      </c>
      <c r="BO502" s="9">
        <v>1.8841999999999999</v>
      </c>
      <c r="BP502" s="9">
        <v>2.6537000000000002</v>
      </c>
      <c r="BQ502" s="9">
        <v>2.2237</v>
      </c>
      <c r="BR502" s="9">
        <v>2.1612</v>
      </c>
      <c r="BS502" s="9">
        <v>2.1711999999999998</v>
      </c>
      <c r="BT502" s="9">
        <v>2.2762000000000002</v>
      </c>
      <c r="BU502" s="9">
        <v>2.3287</v>
      </c>
      <c r="BV502" s="9">
        <v>2.5061999999999998</v>
      </c>
      <c r="BW502" s="9">
        <v>2.1602000000000001</v>
      </c>
      <c r="BX502" s="9">
        <v>2.7537000000000003</v>
      </c>
      <c r="BY502" s="9">
        <v>3.3437000000000001</v>
      </c>
      <c r="BZ502" s="9">
        <v>2.2686999999999999</v>
      </c>
      <c r="CA502" s="9">
        <v>2.3427736079865018</v>
      </c>
      <c r="CB502" s="9"/>
      <c r="CC502" s="9">
        <v>2.2809999999999997</v>
      </c>
      <c r="CD502" s="9">
        <v>1.6819999999999997</v>
      </c>
      <c r="CE502" s="9">
        <v>2.3309999999999995</v>
      </c>
      <c r="CF502" s="9">
        <v>2.0809999999999995</v>
      </c>
      <c r="CG502" s="9">
        <v>2.0084999999999997</v>
      </c>
      <c r="CH502" s="9">
        <v>1.8534999999999997</v>
      </c>
      <c r="CI502" s="9">
        <v>2.1309999999999998</v>
      </c>
      <c r="CJ502" s="9">
        <v>2.2584999999999997</v>
      </c>
      <c r="CK502" s="9">
        <v>2.3734999999999995</v>
      </c>
      <c r="CL502" s="9">
        <v>1.67</v>
      </c>
      <c r="CM502" s="9">
        <v>2.4284999999999997</v>
      </c>
      <c r="CN502" s="9">
        <v>2.5434999999999999</v>
      </c>
      <c r="CO502" s="9">
        <v>2.1409999999999996</v>
      </c>
      <c r="CP502" s="2"/>
      <c r="CR502" s="9">
        <v>2.4977736079865016</v>
      </c>
      <c r="CS502" s="9">
        <v>1.8897736079865015</v>
      </c>
      <c r="CT502" s="9">
        <v>2.7252736079865016</v>
      </c>
      <c r="CU502" s="9">
        <v>2.2977736079865014</v>
      </c>
      <c r="CV502" s="9">
        <v>2.2427736079865017</v>
      </c>
      <c r="CW502" s="9">
        <v>2.1927736079865014</v>
      </c>
      <c r="CX502" s="9">
        <v>2.3427736079865018</v>
      </c>
      <c r="CY502" s="9">
        <v>2.4102736079865017</v>
      </c>
      <c r="CZ502" s="9">
        <v>2.5277736079865014</v>
      </c>
      <c r="DA502" s="9">
        <v>2.1647736079865014</v>
      </c>
      <c r="DB502" s="9">
        <v>2.8177736079865014</v>
      </c>
      <c r="DC502" s="9">
        <v>3.4027736079865019</v>
      </c>
      <c r="DD502" s="9">
        <v>2.3352736079865015</v>
      </c>
    </row>
    <row r="503" spans="1:108" x14ac:dyDescent="0.25">
      <c r="A503" s="8">
        <v>36012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9">
        <v>1.75</v>
      </c>
      <c r="P503" s="9"/>
      <c r="Q503" s="9">
        <v>1.7250000000000001</v>
      </c>
      <c r="R503" s="9">
        <v>1.855</v>
      </c>
      <c r="S503" s="9">
        <v>1.42</v>
      </c>
      <c r="T503" s="9">
        <v>1.905</v>
      </c>
      <c r="U503" s="9">
        <v>1.7475000000000001</v>
      </c>
      <c r="V503" s="9">
        <v>1.69</v>
      </c>
      <c r="W503" s="9">
        <v>1.595</v>
      </c>
      <c r="X503" s="9">
        <v>1.7524999999999999</v>
      </c>
      <c r="Y503" s="9">
        <v>1.86</v>
      </c>
      <c r="Z503" s="9">
        <v>2.1</v>
      </c>
      <c r="AA503" s="9">
        <v>1.47</v>
      </c>
      <c r="AB503" s="9">
        <v>1.9624999999999999</v>
      </c>
      <c r="AC503" s="9">
        <v>2.0649999999999999</v>
      </c>
      <c r="AD503" s="9">
        <v>1.7825</v>
      </c>
      <c r="AE503" s="9">
        <v>2.1165000000000003</v>
      </c>
      <c r="AF503" s="9"/>
      <c r="AG503" s="9">
        <v>2.0790000000000002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9">
        <v>2.2469999999999999</v>
      </c>
      <c r="BL503" s="9"/>
      <c r="BM503" s="9">
        <v>2.23</v>
      </c>
      <c r="BN503" s="9">
        <v>2.4049999999999998</v>
      </c>
      <c r="BO503" s="9">
        <v>1.87</v>
      </c>
      <c r="BP503" s="9">
        <v>2.625</v>
      </c>
      <c r="BQ503" s="9">
        <v>2.1974999999999998</v>
      </c>
      <c r="BR503" s="9">
        <v>2.1349999999999998</v>
      </c>
      <c r="BS503" s="9">
        <v>2.1524999999999999</v>
      </c>
      <c r="BT503" s="9">
        <v>2.2475000000000001</v>
      </c>
      <c r="BU503" s="9">
        <v>2.3025000000000002</v>
      </c>
      <c r="BV503" s="9">
        <v>2.48</v>
      </c>
      <c r="BW503" s="9">
        <v>2.1549999999999998</v>
      </c>
      <c r="BX503" s="9">
        <v>2.73</v>
      </c>
      <c r="BY503" s="9">
        <v>3.3224999999999998</v>
      </c>
      <c r="BZ503" s="9">
        <v>2.2450000000000001</v>
      </c>
      <c r="CA503" s="9">
        <v>2.325970862800566</v>
      </c>
      <c r="CB503" s="9"/>
      <c r="CC503" s="9">
        <v>2.2690000000000001</v>
      </c>
      <c r="CD503" s="9">
        <v>1.67</v>
      </c>
      <c r="CE503" s="9">
        <v>2.319</v>
      </c>
      <c r="CF503" s="9">
        <v>2.069</v>
      </c>
      <c r="CG503" s="9">
        <v>1.9965000000000002</v>
      </c>
      <c r="CH503" s="9">
        <v>1.8365000000000002</v>
      </c>
      <c r="CI503" s="9">
        <v>2.1190000000000002</v>
      </c>
      <c r="CJ503" s="9">
        <v>2.2465000000000002</v>
      </c>
      <c r="CK503" s="9">
        <v>2.3614999999999999</v>
      </c>
      <c r="CL503" s="9">
        <v>1.66</v>
      </c>
      <c r="CM503" s="9">
        <v>2.4165000000000001</v>
      </c>
      <c r="CN503" s="9">
        <v>2.5315000000000003</v>
      </c>
      <c r="CO503" s="9">
        <v>2.129</v>
      </c>
      <c r="CP503" s="2"/>
      <c r="CR503" s="9">
        <v>2.4809708628005658</v>
      </c>
      <c r="CS503" s="9">
        <v>1.8729708628005657</v>
      </c>
      <c r="CT503" s="9">
        <v>2.7084708628005658</v>
      </c>
      <c r="CU503" s="9">
        <v>2.2809708628005656</v>
      </c>
      <c r="CV503" s="9">
        <v>2.2259708628005659</v>
      </c>
      <c r="CW503" s="9">
        <v>2.2009708628005655</v>
      </c>
      <c r="CX503" s="9">
        <v>2.325970862800566</v>
      </c>
      <c r="CY503" s="9">
        <v>2.3934708628005659</v>
      </c>
      <c r="CZ503" s="9">
        <v>2.5109708628005656</v>
      </c>
      <c r="DA503" s="9">
        <v>2.1599708628005656</v>
      </c>
      <c r="DB503" s="9">
        <v>2.8009708628005656</v>
      </c>
      <c r="DC503" s="9">
        <v>3.3859708628005656</v>
      </c>
      <c r="DD503" s="9">
        <v>2.3184708628005657</v>
      </c>
    </row>
    <row r="504" spans="1:108" x14ac:dyDescent="0.25">
      <c r="A504" s="8">
        <v>36013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9">
        <v>1.7495000000000001</v>
      </c>
      <c r="P504" s="9"/>
      <c r="Q504" s="9">
        <v>1.7269999999999999</v>
      </c>
      <c r="R504" s="9">
        <v>1.857</v>
      </c>
      <c r="S504" s="9">
        <v>1.26</v>
      </c>
      <c r="T504" s="9">
        <v>1.907</v>
      </c>
      <c r="U504" s="9">
        <v>1.7495000000000001</v>
      </c>
      <c r="V504" s="9">
        <v>1.6919999999999999</v>
      </c>
      <c r="W504" s="9">
        <v>1.5945</v>
      </c>
      <c r="X504" s="9">
        <v>1.752</v>
      </c>
      <c r="Y504" s="9">
        <v>1.8619999999999999</v>
      </c>
      <c r="Z504" s="9">
        <v>2.1019999999999999</v>
      </c>
      <c r="AA504" s="9">
        <v>1.4850000000000001</v>
      </c>
      <c r="AB504" s="9">
        <v>1.962</v>
      </c>
      <c r="AC504" s="9">
        <v>2.0670000000000002</v>
      </c>
      <c r="AD504" s="9">
        <v>1.7894999999999999</v>
      </c>
      <c r="AE504" s="9">
        <v>2.0984285714285713</v>
      </c>
      <c r="AF504" s="9"/>
      <c r="AG504" s="9">
        <v>2.0684285714285715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9">
        <v>2.2310000000000008</v>
      </c>
      <c r="BL504" s="9"/>
      <c r="BM504" s="9">
        <v>2.2260000000000009</v>
      </c>
      <c r="BN504" s="9">
        <v>2.4010000000000007</v>
      </c>
      <c r="BO504" s="9">
        <v>1.88</v>
      </c>
      <c r="BP504" s="9">
        <v>2.6110000000000007</v>
      </c>
      <c r="BQ504" s="9">
        <v>2.1935000000000007</v>
      </c>
      <c r="BR504" s="9">
        <v>2.1310000000000007</v>
      </c>
      <c r="BS504" s="9">
        <v>2.1510000000000007</v>
      </c>
      <c r="BT504" s="9">
        <v>2.2435000000000005</v>
      </c>
      <c r="BU504" s="9">
        <v>2.2985000000000007</v>
      </c>
      <c r="BV504" s="9">
        <v>2.4760000000000009</v>
      </c>
      <c r="BW504" s="9">
        <v>2.17</v>
      </c>
      <c r="BX504" s="9">
        <v>2.7185000000000006</v>
      </c>
      <c r="BY504" s="9">
        <v>3.3135000000000008</v>
      </c>
      <c r="BZ504" s="9">
        <v>2.2410000000000005</v>
      </c>
      <c r="CA504" s="9">
        <v>2.3190979448408049</v>
      </c>
      <c r="CB504" s="9"/>
      <c r="CC504" s="9">
        <v>2.2584285714285715</v>
      </c>
      <c r="CD504" s="9">
        <v>1.6804285714285716</v>
      </c>
      <c r="CE504" s="9">
        <v>2.3084285714285713</v>
      </c>
      <c r="CF504" s="9">
        <v>2.0584285714285713</v>
      </c>
      <c r="CG504" s="9">
        <v>1.9859285714285715</v>
      </c>
      <c r="CH504" s="9">
        <v>1.8184285714285715</v>
      </c>
      <c r="CI504" s="9">
        <v>2.1084285714285715</v>
      </c>
      <c r="CJ504" s="9">
        <v>2.2359285714285715</v>
      </c>
      <c r="CK504" s="9">
        <v>2.3509285714285713</v>
      </c>
      <c r="CL504" s="9">
        <v>1.6604285714285716</v>
      </c>
      <c r="CM504" s="9">
        <v>2.4059285714285714</v>
      </c>
      <c r="CN504" s="9">
        <v>2.5209285714285716</v>
      </c>
      <c r="CO504" s="9">
        <v>2.1184285714285713</v>
      </c>
      <c r="CP504" s="2"/>
      <c r="CR504" s="9">
        <v>2.479097944840805</v>
      </c>
      <c r="CS504" s="9">
        <v>1.870097944840805</v>
      </c>
      <c r="CT504" s="9">
        <v>2.7040979448408051</v>
      </c>
      <c r="CU504" s="9">
        <v>2.2790979448408049</v>
      </c>
      <c r="CV504" s="9">
        <v>2.2240979448408051</v>
      </c>
      <c r="CW504" s="9">
        <v>2.2090979448408046</v>
      </c>
      <c r="CX504" s="9">
        <v>2.3265979448408052</v>
      </c>
      <c r="CY504" s="9">
        <v>2.3915979448408051</v>
      </c>
      <c r="CZ504" s="9">
        <v>2.5090979448408048</v>
      </c>
      <c r="DA504" s="9">
        <v>2.1580979448408049</v>
      </c>
      <c r="DB504" s="9">
        <v>2.7990979448408049</v>
      </c>
      <c r="DC504" s="9">
        <v>3.3840979448408053</v>
      </c>
      <c r="DD504" s="9">
        <v>2.3165979448408049</v>
      </c>
    </row>
    <row r="505" spans="1:108" x14ac:dyDescent="0.25">
      <c r="A505" s="8">
        <v>36014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9">
        <v>1.8090000000000002</v>
      </c>
      <c r="P505" s="9"/>
      <c r="Q505" s="9">
        <v>1.774</v>
      </c>
      <c r="R505" s="9">
        <v>1.9165000000000001</v>
      </c>
      <c r="S505" s="9">
        <v>1.27</v>
      </c>
      <c r="T505" s="9">
        <v>1.9615</v>
      </c>
      <c r="U505" s="9">
        <v>1.8065</v>
      </c>
      <c r="V505" s="9">
        <v>1.7440000000000002</v>
      </c>
      <c r="W505" s="9">
        <v>1.659</v>
      </c>
      <c r="X505" s="9">
        <v>1.8115000000000001</v>
      </c>
      <c r="Y505" s="9">
        <v>1.9215</v>
      </c>
      <c r="Z505" s="9">
        <v>2.1640000000000001</v>
      </c>
      <c r="AA505" s="9">
        <v>1.4645000000000001</v>
      </c>
      <c r="AB505" s="9">
        <v>2.0215000000000001</v>
      </c>
      <c r="AC505" s="9">
        <v>2.1265000000000001</v>
      </c>
      <c r="AD505" s="9">
        <v>1.8490000000000002</v>
      </c>
      <c r="AE505" s="9">
        <v>2.1067857142857149</v>
      </c>
      <c r="AF505" s="9"/>
      <c r="AG505" s="9">
        <v>2.0717857142857148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9">
        <v>2.2687999999999997</v>
      </c>
      <c r="BL505" s="9"/>
      <c r="BM505" s="9">
        <v>2.2487999999999997</v>
      </c>
      <c r="BN505" s="9">
        <v>2.4287999999999998</v>
      </c>
      <c r="BO505" s="9">
        <v>1.9797999999999998</v>
      </c>
      <c r="BP505" s="9">
        <v>2.6462999999999997</v>
      </c>
      <c r="BQ505" s="9">
        <v>2.2187999999999999</v>
      </c>
      <c r="BR505" s="9">
        <v>2.1587999999999998</v>
      </c>
      <c r="BS505" s="9">
        <v>2.1762999999999995</v>
      </c>
      <c r="BT505" s="9">
        <v>2.2712999999999997</v>
      </c>
      <c r="BU505" s="9">
        <v>2.3262999999999998</v>
      </c>
      <c r="BV505" s="9">
        <v>2.5038</v>
      </c>
      <c r="BW505" s="9">
        <v>2.1747999999999998</v>
      </c>
      <c r="BX505" s="9">
        <v>2.7563</v>
      </c>
      <c r="BY505" s="9">
        <v>3.3437999999999999</v>
      </c>
      <c r="BZ505" s="9">
        <v>2.2612999999999999</v>
      </c>
      <c r="CA505" s="9">
        <v>2.3301395905645674</v>
      </c>
      <c r="CB505" s="9"/>
      <c r="CC505" s="9">
        <v>2.2592857142857148</v>
      </c>
      <c r="CD505" s="9">
        <v>1.6732857142857149</v>
      </c>
      <c r="CE505" s="9">
        <v>2.3092857142857146</v>
      </c>
      <c r="CF505" s="9">
        <v>2.0592857142857146</v>
      </c>
      <c r="CG505" s="9">
        <v>1.9867857142857148</v>
      </c>
      <c r="CH505" s="9">
        <v>1.8217857142857148</v>
      </c>
      <c r="CI505" s="9">
        <v>2.1092857142857149</v>
      </c>
      <c r="CJ505" s="9">
        <v>2.2367857142857148</v>
      </c>
      <c r="CK505" s="9">
        <v>2.3467857142857147</v>
      </c>
      <c r="CL505" s="9">
        <v>1.6752857142857147</v>
      </c>
      <c r="CM505" s="9">
        <v>2.4067857142857148</v>
      </c>
      <c r="CN505" s="9">
        <v>2.521785714285715</v>
      </c>
      <c r="CO505" s="9">
        <v>2.1242857142857146</v>
      </c>
      <c r="CP505" s="2"/>
      <c r="CR505" s="9">
        <v>2.4901395905645676</v>
      </c>
      <c r="CS505" s="9">
        <v>1.7151395905645677</v>
      </c>
      <c r="CT505" s="9">
        <v>2.7201395905645676</v>
      </c>
      <c r="CU505" s="9">
        <v>2.2901395905645674</v>
      </c>
      <c r="CV505" s="9">
        <v>2.2351395905645677</v>
      </c>
      <c r="CW505" s="9">
        <v>2.1851395905645674</v>
      </c>
      <c r="CX505" s="9">
        <v>2.3351395905645678</v>
      </c>
      <c r="CY505" s="9">
        <v>2.4026395905645677</v>
      </c>
      <c r="CZ505" s="9">
        <v>2.5201395905645674</v>
      </c>
      <c r="DA505" s="9">
        <v>2.2001395905645675</v>
      </c>
      <c r="DB505" s="9">
        <v>2.8101395905645674</v>
      </c>
      <c r="DC505" s="9">
        <v>3.3951395905645674</v>
      </c>
      <c r="DD505" s="9">
        <v>2.3276395905645675</v>
      </c>
    </row>
    <row r="506" spans="1:108" x14ac:dyDescent="0.25">
      <c r="A506" s="8">
        <v>36017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9">
        <v>1.7265000000000001</v>
      </c>
      <c r="P506" s="9"/>
      <c r="Q506" s="9">
        <v>1.6915</v>
      </c>
      <c r="R506" s="9">
        <v>1.8340000000000001</v>
      </c>
      <c r="S506" s="9">
        <v>1.3625</v>
      </c>
      <c r="T506" s="9">
        <v>1.8865000000000001</v>
      </c>
      <c r="U506" s="9">
        <v>1.734</v>
      </c>
      <c r="V506" s="9">
        <v>1.6765000000000001</v>
      </c>
      <c r="W506" s="9">
        <v>1.5890000000000002</v>
      </c>
      <c r="X506" s="9">
        <v>1.734</v>
      </c>
      <c r="Y506" s="9">
        <v>1.839</v>
      </c>
      <c r="Z506" s="9">
        <v>2.0840000000000001</v>
      </c>
      <c r="AA506" s="9">
        <v>1.51</v>
      </c>
      <c r="AB506" s="9">
        <v>1.9440000000000002</v>
      </c>
      <c r="AC506" s="9">
        <v>2.0390000000000001</v>
      </c>
      <c r="AD506" s="9">
        <v>1.7677</v>
      </c>
      <c r="AE506" s="9">
        <v>2.0893571428571431</v>
      </c>
      <c r="AF506" s="9"/>
      <c r="AG506" s="9">
        <v>2.054357142857143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9">
        <v>2.2207999999999997</v>
      </c>
      <c r="BL506" s="9"/>
      <c r="BM506" s="9">
        <v>2.2007999999999996</v>
      </c>
      <c r="BN506" s="9">
        <v>2.3807999999999998</v>
      </c>
      <c r="BO506" s="9">
        <v>1.8247999999999998</v>
      </c>
      <c r="BP506" s="9">
        <v>2.5932999999999997</v>
      </c>
      <c r="BQ506" s="9">
        <v>2.1732999999999998</v>
      </c>
      <c r="BR506" s="9">
        <v>2.1082999999999998</v>
      </c>
      <c r="BS506" s="9">
        <v>2.1232999999999995</v>
      </c>
      <c r="BT506" s="9">
        <v>2.2232999999999996</v>
      </c>
      <c r="BU506" s="9">
        <v>2.2782999999999998</v>
      </c>
      <c r="BV506" s="9">
        <v>2.4507999999999996</v>
      </c>
      <c r="BW506" s="9">
        <v>2.1297999999999999</v>
      </c>
      <c r="BX506" s="9">
        <v>2.7058</v>
      </c>
      <c r="BY506" s="9">
        <v>3.2957999999999998</v>
      </c>
      <c r="BZ506" s="9">
        <v>2.2132999999999998</v>
      </c>
      <c r="CA506" s="9">
        <v>2.3015044084522147</v>
      </c>
      <c r="CB506" s="9"/>
      <c r="CC506" s="9">
        <v>2.241857142857143</v>
      </c>
      <c r="CD506" s="9">
        <v>1.644857142857143</v>
      </c>
      <c r="CE506" s="9">
        <v>2.2893571428571429</v>
      </c>
      <c r="CF506" s="9">
        <v>2.0380571428571428</v>
      </c>
      <c r="CG506" s="9">
        <v>1.9705571428571429</v>
      </c>
      <c r="CH506" s="9">
        <v>1.7993571428571429</v>
      </c>
      <c r="CI506" s="9">
        <v>2.0918571428571431</v>
      </c>
      <c r="CJ506" s="9">
        <v>2.219357142857143</v>
      </c>
      <c r="CK506" s="9">
        <v>2.3218571428571431</v>
      </c>
      <c r="CL506" s="9">
        <v>1.6498571428571429</v>
      </c>
      <c r="CM506" s="9">
        <v>2.389357142857143</v>
      </c>
      <c r="CN506" s="9">
        <v>2.5043571428571432</v>
      </c>
      <c r="CO506" s="9">
        <v>2.1068571428571428</v>
      </c>
      <c r="CP506" s="2"/>
      <c r="CR506" s="9">
        <v>2.4615044084522149</v>
      </c>
      <c r="CS506" s="9">
        <v>1.6865044084522149</v>
      </c>
      <c r="CT506" s="9">
        <v>2.6915044084522148</v>
      </c>
      <c r="CU506" s="9">
        <v>2.2615044084522147</v>
      </c>
      <c r="CV506" s="9">
        <v>2.206504408452215</v>
      </c>
      <c r="CW506" s="9">
        <v>2.1565044084522147</v>
      </c>
      <c r="CX506" s="9">
        <v>2.306504408452215</v>
      </c>
      <c r="CY506" s="9">
        <v>2.3740044084522149</v>
      </c>
      <c r="CZ506" s="9">
        <v>2.4915044084522147</v>
      </c>
      <c r="DA506" s="9">
        <v>2.1715044084522148</v>
      </c>
      <c r="DB506" s="9">
        <v>2.7815044084522147</v>
      </c>
      <c r="DC506" s="9">
        <v>3.3665044084522151</v>
      </c>
      <c r="DD506" s="9">
        <v>2.2990044084522148</v>
      </c>
    </row>
    <row r="507" spans="1:108" x14ac:dyDescent="0.25">
      <c r="A507" s="8">
        <v>36018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9">
        <v>1.7389999999999999</v>
      </c>
      <c r="P507" s="9"/>
      <c r="Q507" s="9">
        <v>1.6989999999999998</v>
      </c>
      <c r="R507" s="9">
        <v>1.8414999999999999</v>
      </c>
      <c r="S507" s="9">
        <v>1.37</v>
      </c>
      <c r="T507" s="9">
        <v>1.8964999999999999</v>
      </c>
      <c r="U507" s="9">
        <v>1.744</v>
      </c>
      <c r="V507" s="9">
        <v>1.6864999999999999</v>
      </c>
      <c r="W507" s="9">
        <v>1.5965</v>
      </c>
      <c r="X507" s="9">
        <v>1.7414999999999998</v>
      </c>
      <c r="Y507" s="9">
        <v>1.8464999999999998</v>
      </c>
      <c r="Z507" s="9">
        <v>2.0914999999999999</v>
      </c>
      <c r="AA507" s="9">
        <v>1.4864999999999999</v>
      </c>
      <c r="AB507" s="9">
        <v>1.9515</v>
      </c>
      <c r="AC507" s="9">
        <v>2.0465</v>
      </c>
      <c r="AD507" s="9">
        <v>1.7714999999999999</v>
      </c>
      <c r="AE507" s="9">
        <v>2.0863571428571435</v>
      </c>
      <c r="AF507" s="9"/>
      <c r="AG507" s="9">
        <v>2.0513571428571433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9">
        <v>2.2171999999999996</v>
      </c>
      <c r="BL507" s="9"/>
      <c r="BM507" s="9">
        <v>2.2021999999999999</v>
      </c>
      <c r="BN507" s="9">
        <v>2.3771999999999998</v>
      </c>
      <c r="BO507" s="9">
        <v>1.8211999999999997</v>
      </c>
      <c r="BP507" s="9">
        <v>2.5896999999999997</v>
      </c>
      <c r="BQ507" s="9">
        <v>2.1671999999999998</v>
      </c>
      <c r="BR507" s="9">
        <v>2.1071999999999997</v>
      </c>
      <c r="BS507" s="9">
        <v>2.1196999999999995</v>
      </c>
      <c r="BT507" s="9">
        <v>2.2196999999999996</v>
      </c>
      <c r="BU507" s="9">
        <v>2.2746999999999997</v>
      </c>
      <c r="BV507" s="9">
        <v>2.4471999999999996</v>
      </c>
      <c r="BW507" s="9">
        <v>2.1372</v>
      </c>
      <c r="BX507" s="9">
        <v>2.7021999999999999</v>
      </c>
      <c r="BY507" s="9">
        <v>3.2921999999999998</v>
      </c>
      <c r="BZ507" s="9">
        <v>2.2071999999999998</v>
      </c>
      <c r="CA507" s="9">
        <v>2.2985048007732787</v>
      </c>
      <c r="CB507" s="9"/>
      <c r="CC507" s="9">
        <v>2.2388571428571433</v>
      </c>
      <c r="CD507" s="9">
        <v>1.6418571428571433</v>
      </c>
      <c r="CE507" s="9">
        <v>2.2888571428571431</v>
      </c>
      <c r="CF507" s="9">
        <v>2.0388571428571431</v>
      </c>
      <c r="CG507" s="9">
        <v>1.9663571428571434</v>
      </c>
      <c r="CH507" s="9">
        <v>1.7963571428571432</v>
      </c>
      <c r="CI507" s="9">
        <v>2.0888571428571434</v>
      </c>
      <c r="CJ507" s="9">
        <v>2.2163571428571434</v>
      </c>
      <c r="CK507" s="9">
        <v>2.3238571428571433</v>
      </c>
      <c r="CL507" s="9">
        <v>1.6588571428571433</v>
      </c>
      <c r="CM507" s="9">
        <v>2.3863571428571433</v>
      </c>
      <c r="CN507" s="9">
        <v>2.5013571428571435</v>
      </c>
      <c r="CO507" s="9">
        <v>2.1038571428571435</v>
      </c>
      <c r="CP507" s="2"/>
      <c r="CR507" s="9">
        <v>2.4585048007732788</v>
      </c>
      <c r="CS507" s="9">
        <v>1.6835048007732789</v>
      </c>
      <c r="CT507" s="9">
        <v>2.6885048007732788</v>
      </c>
      <c r="CU507" s="9">
        <v>2.2585048007732786</v>
      </c>
      <c r="CV507" s="9">
        <v>2.2035048007732789</v>
      </c>
      <c r="CW507" s="9">
        <v>2.1535048007732787</v>
      </c>
      <c r="CX507" s="9">
        <v>2.303504800773279</v>
      </c>
      <c r="CY507" s="9">
        <v>2.3710048007732789</v>
      </c>
      <c r="CZ507" s="9">
        <v>2.4885048007732786</v>
      </c>
      <c r="DA507" s="9">
        <v>2.1685048007732788</v>
      </c>
      <c r="DB507" s="9">
        <v>2.7785048007732787</v>
      </c>
      <c r="DC507" s="9">
        <v>3.3635048007732786</v>
      </c>
      <c r="DD507" s="9">
        <v>2.2960048007732787</v>
      </c>
    </row>
    <row r="508" spans="1:108" x14ac:dyDescent="0.25">
      <c r="A508" s="8">
        <v>36019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9">
        <v>1.7389999999999999</v>
      </c>
      <c r="P508" s="9"/>
      <c r="Q508" s="9">
        <v>1.7164999999999999</v>
      </c>
      <c r="R508" s="9">
        <v>1.8414999999999999</v>
      </c>
      <c r="S508" s="9">
        <v>1.2369999999999999</v>
      </c>
      <c r="T508" s="9">
        <v>1.899</v>
      </c>
      <c r="U508" s="9">
        <v>1.7514999999999998</v>
      </c>
      <c r="V508" s="9">
        <v>1.7014999999999998</v>
      </c>
      <c r="W508" s="9">
        <v>1.6114999999999999</v>
      </c>
      <c r="X508" s="9">
        <v>1.7414999999999998</v>
      </c>
      <c r="Y508" s="9">
        <v>1.8464999999999998</v>
      </c>
      <c r="Z508" s="9">
        <v>2.1014999999999997</v>
      </c>
      <c r="AA508" s="9">
        <v>1.4495</v>
      </c>
      <c r="AB508" s="9">
        <v>1.9515</v>
      </c>
      <c r="AC508" s="9">
        <v>2.0415000000000001</v>
      </c>
      <c r="AD508" s="9">
        <v>1.7665</v>
      </c>
      <c r="AE508" s="9">
        <v>2.085928571428572</v>
      </c>
      <c r="AF508" s="9"/>
      <c r="AG508" s="9">
        <v>2.0359285714285718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9">
        <v>2.2123999999999997</v>
      </c>
      <c r="BL508" s="9"/>
      <c r="BM508" s="9">
        <v>2.1999</v>
      </c>
      <c r="BN508" s="9">
        <v>2.3723999999999998</v>
      </c>
      <c r="BO508" s="9">
        <v>1.8153999999999999</v>
      </c>
      <c r="BP508" s="9">
        <v>2.5873999999999997</v>
      </c>
      <c r="BQ508" s="9">
        <v>2.1673999999999998</v>
      </c>
      <c r="BR508" s="9">
        <v>2.1124000000000001</v>
      </c>
      <c r="BS508" s="9">
        <v>2.1273999999999997</v>
      </c>
      <c r="BT508" s="9">
        <v>2.2174</v>
      </c>
      <c r="BU508" s="9">
        <v>2.2698999999999998</v>
      </c>
      <c r="BV508" s="9">
        <v>2.4548999999999999</v>
      </c>
      <c r="BW508" s="9">
        <v>2.1254</v>
      </c>
      <c r="BX508" s="9">
        <v>2.6974</v>
      </c>
      <c r="BY508" s="9">
        <v>3.2824</v>
      </c>
      <c r="BZ508" s="9">
        <v>2.2273999999999998</v>
      </c>
      <c r="CA508" s="9">
        <v>2.2966963360911139</v>
      </c>
      <c r="CB508" s="9"/>
      <c r="CC508" s="9">
        <v>2.2384285714285719</v>
      </c>
      <c r="CD508" s="9">
        <v>1.6414285714285719</v>
      </c>
      <c r="CE508" s="9">
        <v>2.2909285714285721</v>
      </c>
      <c r="CF508" s="9">
        <v>2.0384285714285717</v>
      </c>
      <c r="CG508" s="9">
        <v>1.9684285714285719</v>
      </c>
      <c r="CH508" s="9">
        <v>1.8034285714285718</v>
      </c>
      <c r="CI508" s="9">
        <v>2.088428571428572</v>
      </c>
      <c r="CJ508" s="9">
        <v>2.2159285714285719</v>
      </c>
      <c r="CK508" s="9">
        <v>2.3234285714285718</v>
      </c>
      <c r="CL508" s="9">
        <v>1.6584285714285718</v>
      </c>
      <c r="CM508" s="9">
        <v>2.3859285714285718</v>
      </c>
      <c r="CN508" s="9">
        <v>2.5009285714285721</v>
      </c>
      <c r="CO508" s="9">
        <v>2.1034285714285721</v>
      </c>
      <c r="CP508" s="2"/>
      <c r="CR508" s="9">
        <v>2.456696336091114</v>
      </c>
      <c r="CS508" s="9">
        <v>1.6816963360911141</v>
      </c>
      <c r="CT508" s="9">
        <v>2.686696336091114</v>
      </c>
      <c r="CU508" s="9">
        <v>2.2566963360911139</v>
      </c>
      <c r="CV508" s="9">
        <v>2.2016963360911141</v>
      </c>
      <c r="CW508" s="9">
        <v>2.1516963360911139</v>
      </c>
      <c r="CX508" s="9">
        <v>2.3016963360911142</v>
      </c>
      <c r="CY508" s="9">
        <v>2.3691963360911141</v>
      </c>
      <c r="CZ508" s="9">
        <v>2.4866963360911138</v>
      </c>
      <c r="DA508" s="9">
        <v>2.166696336091114</v>
      </c>
      <c r="DB508" s="9">
        <v>2.7766963360911139</v>
      </c>
      <c r="DC508" s="9">
        <v>3.3616963360911143</v>
      </c>
      <c r="DD508" s="9">
        <v>2.294196336091114</v>
      </c>
    </row>
    <row r="509" spans="1:108" x14ac:dyDescent="0.25">
      <c r="A509" s="8">
        <v>36020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9">
        <v>1.7945</v>
      </c>
      <c r="P509" s="9"/>
      <c r="Q509" s="9">
        <v>1.772</v>
      </c>
      <c r="R509" s="9">
        <v>1.897</v>
      </c>
      <c r="S509" s="9">
        <v>1.25</v>
      </c>
      <c r="T509" s="9">
        <v>1.9570000000000001</v>
      </c>
      <c r="U509" s="9">
        <v>1.7945</v>
      </c>
      <c r="V509" s="9">
        <v>1.742</v>
      </c>
      <c r="W509" s="9">
        <v>1.657</v>
      </c>
      <c r="X509" s="9">
        <v>1.7945</v>
      </c>
      <c r="Y509" s="9">
        <v>1.9019999999999999</v>
      </c>
      <c r="Z509" s="9">
        <v>2.1495000000000002</v>
      </c>
      <c r="AA509" s="9">
        <v>1.4850000000000001</v>
      </c>
      <c r="AB509" s="9">
        <v>2.0070000000000001</v>
      </c>
      <c r="AC509" s="9">
        <v>2.097</v>
      </c>
      <c r="AD509" s="9">
        <v>1.8220000000000001</v>
      </c>
      <c r="AE509" s="9">
        <v>2.0919285714285714</v>
      </c>
      <c r="AF509" s="9"/>
      <c r="AG509" s="9">
        <v>2.044428571428571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9">
        <v>2.238</v>
      </c>
      <c r="BL509" s="9"/>
      <c r="BM509" s="9">
        <v>2.2205000000000004</v>
      </c>
      <c r="BN509" s="9">
        <v>2.3980000000000001</v>
      </c>
      <c r="BO509" s="9">
        <v>1.84</v>
      </c>
      <c r="BP509" s="9">
        <v>2.6154999999999999</v>
      </c>
      <c r="BQ509" s="9">
        <v>2.1930000000000001</v>
      </c>
      <c r="BR509" s="9">
        <v>2.1379999999999999</v>
      </c>
      <c r="BS509" s="9">
        <v>2.1479999999999997</v>
      </c>
      <c r="BT509" s="9">
        <v>2.2417500000000001</v>
      </c>
      <c r="BU509" s="9">
        <v>2.2955000000000001</v>
      </c>
      <c r="BV509" s="9">
        <v>2.4755000000000003</v>
      </c>
      <c r="BW509" s="9">
        <v>2.125</v>
      </c>
      <c r="BX509" s="9">
        <v>2.7230000000000003</v>
      </c>
      <c r="BY509" s="9">
        <v>3.3080000000000003</v>
      </c>
      <c r="BZ509" s="9">
        <v>2.2255000000000003</v>
      </c>
      <c r="CA509" s="9">
        <v>2.3047999999999997</v>
      </c>
      <c r="CB509" s="9"/>
      <c r="CC509" s="9">
        <v>2.2444285714285712</v>
      </c>
      <c r="CD509" s="9">
        <v>1.6604285714285711</v>
      </c>
      <c r="CE509" s="9">
        <v>2.2969285714285714</v>
      </c>
      <c r="CF509" s="9">
        <v>2.044428571428571</v>
      </c>
      <c r="CG509" s="9">
        <v>1.9744285714285712</v>
      </c>
      <c r="CH509" s="9">
        <v>1.8144285714285713</v>
      </c>
      <c r="CI509" s="9">
        <v>2.0894285714285714</v>
      </c>
      <c r="CJ509" s="9">
        <v>2.2219285714285713</v>
      </c>
      <c r="CK509" s="9">
        <v>2.3294285714285712</v>
      </c>
      <c r="CL509" s="9">
        <v>1.6644285714285711</v>
      </c>
      <c r="CM509" s="9">
        <v>2.3919285714285712</v>
      </c>
      <c r="CN509" s="9">
        <v>2.5069285714285714</v>
      </c>
      <c r="CO509" s="9">
        <v>2.1094285714285714</v>
      </c>
      <c r="CP509" s="2"/>
      <c r="CR509" s="9">
        <v>2.4647999999999999</v>
      </c>
      <c r="CS509" s="9">
        <v>1.6898</v>
      </c>
      <c r="CT509" s="9">
        <v>2.6947999999999999</v>
      </c>
      <c r="CU509" s="9">
        <v>2.2647999999999997</v>
      </c>
      <c r="CV509" s="9">
        <v>2.2098</v>
      </c>
      <c r="CW509" s="9">
        <v>2.1597999999999997</v>
      </c>
      <c r="CX509" s="9">
        <v>2.3098000000000001</v>
      </c>
      <c r="CY509" s="9">
        <v>2.3773</v>
      </c>
      <c r="CZ509" s="9">
        <v>2.4947999999999997</v>
      </c>
      <c r="DA509" s="9">
        <v>2.1747999999999998</v>
      </c>
      <c r="DB509" s="9">
        <v>2.7847999999999997</v>
      </c>
      <c r="DC509" s="9">
        <v>3.3697999999999997</v>
      </c>
      <c r="DD509" s="9">
        <v>2.3022999999999998</v>
      </c>
    </row>
    <row r="510" spans="1:108" x14ac:dyDescent="0.25">
      <c r="A510" s="8">
        <v>36021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9">
        <v>1.9470000000000001</v>
      </c>
      <c r="P510" s="9"/>
      <c r="Q510" s="9">
        <v>1.9220000000000002</v>
      </c>
      <c r="R510" s="9">
        <v>2.052</v>
      </c>
      <c r="S510" s="9">
        <v>1.3395000000000001</v>
      </c>
      <c r="T510" s="9">
        <v>2.1120000000000001</v>
      </c>
      <c r="U510" s="9">
        <v>1.9319999999999999</v>
      </c>
      <c r="V510" s="9">
        <v>1.867</v>
      </c>
      <c r="W510" s="9">
        <v>1.7770000000000001</v>
      </c>
      <c r="X510" s="9">
        <v>1.9470000000000001</v>
      </c>
      <c r="Y510" s="9">
        <v>2.0545</v>
      </c>
      <c r="Z510" s="9">
        <v>2.3045</v>
      </c>
      <c r="AA510" s="9">
        <v>1.55</v>
      </c>
      <c r="AB510" s="9">
        <v>2.1619999999999999</v>
      </c>
      <c r="AC510" s="9">
        <v>2.2520000000000002</v>
      </c>
      <c r="AD510" s="9">
        <v>1.9695</v>
      </c>
      <c r="AE510" s="9">
        <v>2.1267857142857145</v>
      </c>
      <c r="AF510" s="9"/>
      <c r="AG510" s="9">
        <v>2.0942857142857143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9">
        <v>2.3199999999999998</v>
      </c>
      <c r="BL510" s="9"/>
      <c r="BM510" s="9">
        <v>2.2974999999999999</v>
      </c>
      <c r="BN510" s="9">
        <v>2.48</v>
      </c>
      <c r="BO510" s="9">
        <v>1.9039999999999999</v>
      </c>
      <c r="BP510" s="9">
        <v>2.7025000000000001</v>
      </c>
      <c r="BQ510" s="9">
        <v>2.2725</v>
      </c>
      <c r="BR510" s="9">
        <v>2.21</v>
      </c>
      <c r="BS510" s="9">
        <v>2.21</v>
      </c>
      <c r="BT510" s="9">
        <v>2.3250000000000002</v>
      </c>
      <c r="BU510" s="9">
        <v>2.3774999999999999</v>
      </c>
      <c r="BV510" s="9">
        <v>2.5575000000000001</v>
      </c>
      <c r="BW510" s="9">
        <v>2.16</v>
      </c>
      <c r="BX510" s="9">
        <v>2.8050000000000002</v>
      </c>
      <c r="BY510" s="9">
        <v>3.39</v>
      </c>
      <c r="BZ510" s="9">
        <v>2.2999999999999998</v>
      </c>
      <c r="CA510" s="9">
        <v>2.3561999999999999</v>
      </c>
      <c r="CB510" s="9"/>
      <c r="CC510" s="9">
        <v>2.2792857142857144</v>
      </c>
      <c r="CD510" s="9">
        <v>1.7002857142857144</v>
      </c>
      <c r="CE510" s="9">
        <v>2.3317857142857146</v>
      </c>
      <c r="CF510" s="9">
        <v>2.0792857142857142</v>
      </c>
      <c r="CG510" s="9">
        <v>2.0042857142857144</v>
      </c>
      <c r="CH510" s="9">
        <v>1.8492857142857144</v>
      </c>
      <c r="CI510" s="9">
        <v>2.1292857142857144</v>
      </c>
      <c r="CJ510" s="9">
        <v>2.2567857142857144</v>
      </c>
      <c r="CK510" s="9">
        <v>2.3642857142857143</v>
      </c>
      <c r="CL510" s="9">
        <v>1.6502857142857144</v>
      </c>
      <c r="CM510" s="9">
        <v>2.4267857142857143</v>
      </c>
      <c r="CN510" s="9">
        <v>2.5417857142857145</v>
      </c>
      <c r="CO510" s="9">
        <v>2.1442857142857141</v>
      </c>
      <c r="CP510" s="2"/>
      <c r="CR510" s="9">
        <v>2.5162</v>
      </c>
      <c r="CS510" s="9">
        <v>1.8481999999999998</v>
      </c>
      <c r="CT510" s="9">
        <v>2.7437</v>
      </c>
      <c r="CU510" s="9">
        <v>2.3161999999999998</v>
      </c>
      <c r="CV510" s="9">
        <v>2.2612000000000001</v>
      </c>
      <c r="CW510" s="9">
        <v>2.2111999999999998</v>
      </c>
      <c r="CX510" s="9">
        <v>2.3586999999999998</v>
      </c>
      <c r="CY510" s="9">
        <v>2.4287000000000001</v>
      </c>
      <c r="CZ510" s="9">
        <v>2.2612000000000001</v>
      </c>
      <c r="DA510" s="9">
        <v>2.1002000000000001</v>
      </c>
      <c r="DB510" s="9">
        <v>2.8361999999999998</v>
      </c>
      <c r="DC510" s="9">
        <v>3.4211999999999998</v>
      </c>
      <c r="DD510" s="9">
        <v>2.3536999999999999</v>
      </c>
    </row>
    <row r="511" spans="1:108" x14ac:dyDescent="0.25">
      <c r="A511" s="8">
        <v>36024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9">
        <v>1.8875</v>
      </c>
      <c r="P511" s="9"/>
      <c r="Q511" s="9">
        <v>1.845</v>
      </c>
      <c r="R511" s="9">
        <v>1.9950000000000001</v>
      </c>
      <c r="S511" s="9">
        <v>1.22</v>
      </c>
      <c r="T511" s="9">
        <v>2.0525000000000002</v>
      </c>
      <c r="U511" s="9">
        <v>1.8787499999999999</v>
      </c>
      <c r="V511" s="9">
        <v>1.82375</v>
      </c>
      <c r="W511" s="9">
        <v>1.7350000000000001</v>
      </c>
      <c r="X511" s="9">
        <v>1.89</v>
      </c>
      <c r="Y511" s="9">
        <v>1.9975000000000001</v>
      </c>
      <c r="Z511" s="9">
        <v>2.2475000000000001</v>
      </c>
      <c r="AA511" s="9">
        <v>1.5375000000000001</v>
      </c>
      <c r="AB511" s="9">
        <v>2.105</v>
      </c>
      <c r="AC511" s="9">
        <v>2.1949999999999998</v>
      </c>
      <c r="AD511" s="9">
        <v>1.9037500000000001</v>
      </c>
      <c r="AE511" s="9">
        <v>2.1023571428571435</v>
      </c>
      <c r="AF511" s="9"/>
      <c r="AG511" s="9">
        <v>2.0598571428571435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9">
        <v>2.2854999999999999</v>
      </c>
      <c r="BL511" s="9"/>
      <c r="BM511" s="9">
        <v>2.2629999999999999</v>
      </c>
      <c r="BN511" s="9">
        <v>2.4430000000000001</v>
      </c>
      <c r="BO511" s="9">
        <v>1.7730000000000001</v>
      </c>
      <c r="BP511" s="9">
        <v>2.6579999999999999</v>
      </c>
      <c r="BQ511" s="9">
        <v>2.2367500000000002</v>
      </c>
      <c r="BR511" s="9">
        <v>2.1692499999999999</v>
      </c>
      <c r="BS511" s="9">
        <v>2.1804999999999999</v>
      </c>
      <c r="BT511" s="9">
        <v>2.2880000000000003</v>
      </c>
      <c r="BU511" s="9">
        <v>2.3405</v>
      </c>
      <c r="BV511" s="9">
        <v>2.5205000000000002</v>
      </c>
      <c r="BW511" s="9">
        <v>2.1630000000000003</v>
      </c>
      <c r="BX511" s="9">
        <v>2.7680000000000002</v>
      </c>
      <c r="BY511" s="9">
        <v>3.3530000000000002</v>
      </c>
      <c r="BZ511" s="9">
        <v>2.2629999999999999</v>
      </c>
      <c r="CA511" s="9">
        <v>2.3291999999999997</v>
      </c>
      <c r="CB511" s="9"/>
      <c r="CC511" s="9">
        <v>2.2548571428571433</v>
      </c>
      <c r="CD511" s="9">
        <v>1.5748571428571432</v>
      </c>
      <c r="CE511" s="9">
        <v>2.3048571428571432</v>
      </c>
      <c r="CF511" s="9">
        <v>2.0498571428571433</v>
      </c>
      <c r="CG511" s="9">
        <v>1.9786071428571432</v>
      </c>
      <c r="CH511" s="9">
        <v>1.8173571428571433</v>
      </c>
      <c r="CI511" s="9">
        <v>2.1048571428571434</v>
      </c>
      <c r="CJ511" s="9">
        <v>2.2323571428571434</v>
      </c>
      <c r="CK511" s="9">
        <v>2.3398571428571433</v>
      </c>
      <c r="CL511" s="9">
        <v>1.6748571428571433</v>
      </c>
      <c r="CM511" s="9">
        <v>2.4023571428571433</v>
      </c>
      <c r="CN511" s="9">
        <v>2.5173571428571435</v>
      </c>
      <c r="CO511" s="9">
        <v>2.1198571428571436</v>
      </c>
      <c r="CP511" s="2"/>
      <c r="CR511" s="9">
        <v>2.4891999999999999</v>
      </c>
      <c r="CS511" s="9">
        <v>1.7942</v>
      </c>
      <c r="CT511" s="9">
        <v>2.7117</v>
      </c>
      <c r="CU511" s="9">
        <v>2.2979499999999997</v>
      </c>
      <c r="CV511" s="9">
        <v>2.2342</v>
      </c>
      <c r="CW511" s="9">
        <v>2.1451999999999996</v>
      </c>
      <c r="CX511" s="9">
        <v>2.3316999999999997</v>
      </c>
      <c r="CY511" s="9">
        <v>2.4016999999999999</v>
      </c>
      <c r="CZ511" s="9">
        <v>2.5442</v>
      </c>
      <c r="DA511" s="9">
        <v>1.8741999999999999</v>
      </c>
      <c r="DB511" s="9">
        <v>2.8091999999999997</v>
      </c>
      <c r="DC511" s="9">
        <v>3.4041999999999999</v>
      </c>
      <c r="DD511" s="9">
        <v>2.3516999999999997</v>
      </c>
    </row>
    <row r="512" spans="1:108" x14ac:dyDescent="0.25">
      <c r="A512" s="8">
        <v>36025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9">
        <v>1.8240000000000001</v>
      </c>
      <c r="P512" s="9"/>
      <c r="Q512" s="9">
        <v>1.774</v>
      </c>
      <c r="R512" s="9">
        <v>1.929</v>
      </c>
      <c r="S512" s="9">
        <v>1.3290000000000002</v>
      </c>
      <c r="T512" s="9">
        <v>1.9870000000000001</v>
      </c>
      <c r="U512" s="9">
        <v>1.8140000000000001</v>
      </c>
      <c r="V512" s="9">
        <v>1.7590000000000001</v>
      </c>
      <c r="W512" s="9">
        <v>1.6865000000000001</v>
      </c>
      <c r="X512" s="9">
        <v>1.8260000000000001</v>
      </c>
      <c r="Y512" s="9">
        <v>1.929</v>
      </c>
      <c r="Z512" s="9">
        <v>2.1815000000000002</v>
      </c>
      <c r="AA512" s="9">
        <v>1.599</v>
      </c>
      <c r="AB512" s="9">
        <v>2.0390000000000001</v>
      </c>
      <c r="AC512" s="9">
        <v>2.129</v>
      </c>
      <c r="AD512" s="9">
        <v>1.83775</v>
      </c>
      <c r="AE512" s="9">
        <v>2.0845000000000002</v>
      </c>
      <c r="AF512" s="9"/>
      <c r="AG512" s="9">
        <v>2.0470000000000002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9">
        <v>2.2284999999999999</v>
      </c>
      <c r="BL512" s="9"/>
      <c r="BM512" s="9">
        <v>2.206</v>
      </c>
      <c r="BN512" s="9">
        <v>2.3860000000000001</v>
      </c>
      <c r="BO512" s="9">
        <v>1.8810000000000002</v>
      </c>
      <c r="BP512" s="9">
        <v>2.6034999999999999</v>
      </c>
      <c r="BQ512" s="9">
        <v>2.1785000000000001</v>
      </c>
      <c r="BR512" s="9">
        <v>2.1185</v>
      </c>
      <c r="BS512" s="9">
        <v>2.1334999999999997</v>
      </c>
      <c r="BT512" s="9">
        <v>2.2330000000000001</v>
      </c>
      <c r="BU512" s="9">
        <v>2.2835000000000001</v>
      </c>
      <c r="BV512" s="9">
        <v>2.4635000000000002</v>
      </c>
      <c r="BW512" s="9">
        <v>2.1360000000000001</v>
      </c>
      <c r="BX512" s="9">
        <v>2.7135000000000002</v>
      </c>
      <c r="BY512" s="9">
        <v>3.2960000000000003</v>
      </c>
      <c r="BZ512" s="9">
        <v>2.206</v>
      </c>
      <c r="CA512" s="9">
        <v>2.2937999999999996</v>
      </c>
      <c r="CB512" s="9"/>
      <c r="CC512" s="9">
        <v>2.2370000000000001</v>
      </c>
      <c r="CD512" s="9">
        <v>1.6970000000000001</v>
      </c>
      <c r="CE512" s="9">
        <v>2.2869999999999999</v>
      </c>
      <c r="CF512" s="9">
        <v>2.032</v>
      </c>
      <c r="CG512" s="9">
        <v>1.9645000000000001</v>
      </c>
      <c r="CH512" s="9">
        <v>1.8045000000000002</v>
      </c>
      <c r="CI512" s="9">
        <v>2.0860000000000003</v>
      </c>
      <c r="CJ512" s="9">
        <v>2.2145000000000001</v>
      </c>
      <c r="CK512" s="9">
        <v>2.3220000000000001</v>
      </c>
      <c r="CL512" s="9">
        <v>1.6620000000000001</v>
      </c>
      <c r="CM512" s="9">
        <v>2.3919999999999999</v>
      </c>
      <c r="CN512" s="9">
        <v>2.4995000000000003</v>
      </c>
      <c r="CO512" s="9">
        <v>2.1020000000000003</v>
      </c>
      <c r="CP512" s="2"/>
      <c r="CR512" s="9">
        <v>2.4537999999999998</v>
      </c>
      <c r="CS512" s="9">
        <v>1.8487999999999998</v>
      </c>
      <c r="CT512" s="9">
        <v>2.6762999999999999</v>
      </c>
      <c r="CU512" s="9">
        <v>2.2625499999999996</v>
      </c>
      <c r="CV512" s="9">
        <v>2.1987999999999999</v>
      </c>
      <c r="CW512" s="9">
        <v>2.1187999999999994</v>
      </c>
      <c r="CX512" s="9">
        <v>2.2962999999999996</v>
      </c>
      <c r="CY512" s="9">
        <v>2.3662999999999998</v>
      </c>
      <c r="CZ512" s="9">
        <v>2.5087999999999999</v>
      </c>
      <c r="DA512" s="9">
        <v>2.1738</v>
      </c>
      <c r="DB512" s="9">
        <v>2.7737999999999996</v>
      </c>
      <c r="DC512" s="9">
        <v>3.3687999999999998</v>
      </c>
      <c r="DD512" s="9">
        <v>2.3162999999999996</v>
      </c>
    </row>
    <row r="513" spans="1:108" x14ac:dyDescent="0.25">
      <c r="A513" s="8">
        <v>36026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9">
        <v>1.86</v>
      </c>
      <c r="P513" s="9"/>
      <c r="Q513" s="9">
        <v>1.81</v>
      </c>
      <c r="R513" s="9">
        <v>1.9650000000000001</v>
      </c>
      <c r="S513" s="9">
        <v>1.2295087500000002</v>
      </c>
      <c r="T513" s="9">
        <v>2.0225</v>
      </c>
      <c r="U513" s="9">
        <v>1.8474999999999999</v>
      </c>
      <c r="V513" s="9">
        <v>1.7875000000000001</v>
      </c>
      <c r="W513" s="9">
        <v>1.7250000000000001</v>
      </c>
      <c r="X513" s="9">
        <v>1.8625</v>
      </c>
      <c r="Y513" s="9">
        <v>1.9650000000000001</v>
      </c>
      <c r="Z513" s="9">
        <v>2.1675</v>
      </c>
      <c r="AA513" s="9">
        <v>1.5249999999999999</v>
      </c>
      <c r="AB513" s="9">
        <v>2.0750000000000002</v>
      </c>
      <c r="AC513" s="9">
        <v>2.165</v>
      </c>
      <c r="AD513" s="9">
        <v>1.87375</v>
      </c>
      <c r="AE513" s="9">
        <v>2.0920714285714284</v>
      </c>
      <c r="AF513" s="9"/>
      <c r="AG513" s="9">
        <v>2.0545714285714283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9">
        <v>2.2484999999999999</v>
      </c>
      <c r="BL513" s="9"/>
      <c r="BM513" s="9">
        <v>2.2209999999999996</v>
      </c>
      <c r="BN513" s="9">
        <v>2.4009999999999998</v>
      </c>
      <c r="BO513" s="9">
        <v>1.7508204600000004</v>
      </c>
      <c r="BP513" s="9">
        <v>2.617</v>
      </c>
      <c r="BQ513" s="9">
        <v>2.1934999999999998</v>
      </c>
      <c r="BR513" s="9">
        <v>2.13225</v>
      </c>
      <c r="BS513" s="9">
        <v>2.1509999999999998</v>
      </c>
      <c r="BT513" s="9">
        <v>2.2509999999999999</v>
      </c>
      <c r="BU513" s="9">
        <v>2.2984999999999998</v>
      </c>
      <c r="BV513" s="9">
        <v>2.476</v>
      </c>
      <c r="BW513" s="9">
        <v>2.1375000000000002</v>
      </c>
      <c r="BX513" s="9">
        <v>2.7234999999999996</v>
      </c>
      <c r="BY513" s="9">
        <v>3.2959999999999998</v>
      </c>
      <c r="BZ513" s="9">
        <v>2.226</v>
      </c>
      <c r="CA513" s="9">
        <v>2.2975999999999996</v>
      </c>
      <c r="CB513" s="9"/>
      <c r="CC513" s="9">
        <v>2.2445714285714282</v>
      </c>
      <c r="CD513" s="9">
        <v>1.5737712000000001</v>
      </c>
      <c r="CE513" s="9">
        <v>2.294571428571428</v>
      </c>
      <c r="CF513" s="9">
        <v>2.0395714285714281</v>
      </c>
      <c r="CG513" s="9">
        <v>1.9683214285714281</v>
      </c>
      <c r="CH513" s="9">
        <v>1.8145714285714283</v>
      </c>
      <c r="CI513" s="9">
        <v>2.0945714285714283</v>
      </c>
      <c r="CJ513" s="9">
        <v>2.2220714285714283</v>
      </c>
      <c r="CK513" s="9">
        <v>2.3220714285714283</v>
      </c>
      <c r="CL513" s="9">
        <v>1.66</v>
      </c>
      <c r="CM513" s="9">
        <v>2.399571428571428</v>
      </c>
      <c r="CN513" s="9">
        <v>2.5070714285714284</v>
      </c>
      <c r="CO513" s="9">
        <v>2.109571428571428</v>
      </c>
      <c r="CP513" s="2"/>
      <c r="CR513" s="9">
        <v>2.4625999999999997</v>
      </c>
      <c r="CS513" s="9">
        <v>1.7595778399999997</v>
      </c>
      <c r="CT513" s="9">
        <v>2.6925999999999997</v>
      </c>
      <c r="CU513" s="9">
        <v>2.2700999999999998</v>
      </c>
      <c r="CV513" s="9">
        <v>2.2075999999999998</v>
      </c>
      <c r="CW513" s="9">
        <v>2.1288499999999995</v>
      </c>
      <c r="CX513" s="9">
        <v>2.3075999999999999</v>
      </c>
      <c r="CY513" s="9">
        <v>2.3750999999999998</v>
      </c>
      <c r="CZ513" s="9">
        <v>2.5175999999999998</v>
      </c>
      <c r="DA513" s="9">
        <v>2.1671999999999998</v>
      </c>
      <c r="DB513" s="9">
        <v>2.7825999999999995</v>
      </c>
      <c r="DC513" s="9">
        <v>3.3775999999999997</v>
      </c>
      <c r="DD513" s="9">
        <v>2.3250999999999995</v>
      </c>
    </row>
    <row r="514" spans="1:108" x14ac:dyDescent="0.25">
      <c r="A514" s="8">
        <v>36027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9">
        <v>1.859</v>
      </c>
      <c r="P514" s="9"/>
      <c r="Q514" s="9">
        <v>1.8089999999999999</v>
      </c>
      <c r="R514" s="9">
        <v>1.964</v>
      </c>
      <c r="S514" s="9">
        <v>1.2295087499999999</v>
      </c>
      <c r="T514" s="9">
        <v>2.0215000000000001</v>
      </c>
      <c r="U514" s="9">
        <v>1.839</v>
      </c>
      <c r="V514" s="9">
        <v>1.774</v>
      </c>
      <c r="W514" s="9">
        <v>1.694</v>
      </c>
      <c r="X514" s="9">
        <v>1.859</v>
      </c>
      <c r="Y514" s="9">
        <v>1.964</v>
      </c>
      <c r="Z514" s="9">
        <v>2.1564999999999999</v>
      </c>
      <c r="AA514" s="9">
        <v>1.5249999999999999</v>
      </c>
      <c r="AB514" s="9">
        <v>2.0739999999999998</v>
      </c>
      <c r="AC514" s="9">
        <v>2.1640000000000001</v>
      </c>
      <c r="AD514" s="9">
        <v>1.8727499999999999</v>
      </c>
      <c r="AE514" s="9">
        <v>2.0922142857142858</v>
      </c>
      <c r="AF514" s="9"/>
      <c r="AG514" s="9">
        <v>2.0547142857142857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9">
        <v>2.2433000000000001</v>
      </c>
      <c r="BL514" s="9"/>
      <c r="BM514" s="9">
        <v>2.2157999999999998</v>
      </c>
      <c r="BN514" s="9">
        <v>2.3957999999999999</v>
      </c>
      <c r="BO514" s="9">
        <v>1.7508204600000001</v>
      </c>
      <c r="BP514" s="9">
        <v>2.6082999999999998</v>
      </c>
      <c r="BQ514" s="9">
        <v>2.1870500000000002</v>
      </c>
      <c r="BR514" s="9">
        <v>2.1295500000000001</v>
      </c>
      <c r="BS514" s="9">
        <v>2.1420499999999998</v>
      </c>
      <c r="BT514" s="9">
        <v>2.2408000000000001</v>
      </c>
      <c r="BU514" s="9">
        <v>2.2907999999999999</v>
      </c>
      <c r="BV514" s="9">
        <v>2.4733000000000001</v>
      </c>
      <c r="BW514" s="9">
        <v>2.15</v>
      </c>
      <c r="BX514" s="9">
        <v>2.7183000000000002</v>
      </c>
      <c r="BY514" s="9">
        <v>3.2907999999999999</v>
      </c>
      <c r="BZ514" s="9">
        <v>2.2208000000000001</v>
      </c>
      <c r="CA514" s="9">
        <v>2.2962000000000002</v>
      </c>
      <c r="CB514" s="9"/>
      <c r="CC514" s="9">
        <v>2.2447142857142857</v>
      </c>
      <c r="CD514" s="9">
        <v>1.5737712000000001</v>
      </c>
      <c r="CE514" s="9">
        <v>2.2947142857142855</v>
      </c>
      <c r="CF514" s="9">
        <v>2.0397142857142856</v>
      </c>
      <c r="CG514" s="9">
        <v>1.9684642857142856</v>
      </c>
      <c r="CH514" s="9">
        <v>1.8122142857142858</v>
      </c>
      <c r="CI514" s="9">
        <v>2.0947142857142858</v>
      </c>
      <c r="CJ514" s="9">
        <v>2.2222142857142857</v>
      </c>
      <c r="CK514" s="9">
        <v>2.3172142857142854</v>
      </c>
      <c r="CL514" s="9">
        <v>1.67</v>
      </c>
      <c r="CM514" s="9">
        <v>2.3997142857142855</v>
      </c>
      <c r="CN514" s="9">
        <v>2.5072142857142858</v>
      </c>
      <c r="CO514" s="9">
        <v>2.1072142857142855</v>
      </c>
      <c r="CP514" s="2"/>
      <c r="CR514" s="9">
        <v>2.4612000000000003</v>
      </c>
      <c r="CS514" s="9">
        <v>1.7581778400000003</v>
      </c>
      <c r="CT514" s="9">
        <v>2.6912000000000003</v>
      </c>
      <c r="CU514" s="9">
        <v>2.2587000000000002</v>
      </c>
      <c r="CV514" s="9">
        <v>2.2062000000000004</v>
      </c>
      <c r="CW514" s="9">
        <v>2.1274500000000001</v>
      </c>
      <c r="CX514" s="9">
        <v>2.3062000000000005</v>
      </c>
      <c r="CY514" s="9">
        <v>2.3712000000000004</v>
      </c>
      <c r="CZ514" s="9">
        <v>2.5162000000000004</v>
      </c>
      <c r="DA514" s="9">
        <v>2.1658000000000004</v>
      </c>
      <c r="DB514" s="9">
        <v>2.7812000000000001</v>
      </c>
      <c r="DC514" s="9">
        <v>3.3762000000000003</v>
      </c>
      <c r="DD514" s="9">
        <v>2.3237000000000001</v>
      </c>
    </row>
    <row r="515" spans="1:108" x14ac:dyDescent="0.25">
      <c r="A515" s="8">
        <v>36028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9">
        <v>1.8305</v>
      </c>
      <c r="P515" s="9"/>
      <c r="Q515" s="9">
        <v>1.7829999999999999</v>
      </c>
      <c r="R515" s="9">
        <v>1.9379999999999999</v>
      </c>
      <c r="S515" s="9">
        <v>1.2373448200000001</v>
      </c>
      <c r="T515" s="9">
        <v>1.9909999999999999</v>
      </c>
      <c r="U515" s="9">
        <v>1.8180000000000001</v>
      </c>
      <c r="V515" s="9">
        <v>1.7617499999999999</v>
      </c>
      <c r="W515" s="9">
        <v>1.698</v>
      </c>
      <c r="X515" s="9">
        <v>1.8305</v>
      </c>
      <c r="Y515" s="9">
        <v>1.9355</v>
      </c>
      <c r="Z515" s="9">
        <v>2.1404999999999998</v>
      </c>
      <c r="AA515" s="9">
        <v>1.5229999999999999</v>
      </c>
      <c r="AB515" s="9">
        <v>2.048</v>
      </c>
      <c r="AC515" s="9">
        <v>2.1379999999999999</v>
      </c>
      <c r="AD515" s="9">
        <v>1.8467499999999999</v>
      </c>
      <c r="AE515" s="9">
        <v>2.0793571428571425</v>
      </c>
      <c r="AF515" s="9"/>
      <c r="AG515" s="9">
        <v>2.0418571428571424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9">
        <v>2.2229000000000001</v>
      </c>
      <c r="BL515" s="9"/>
      <c r="BM515" s="9">
        <v>2.1953999999999998</v>
      </c>
      <c r="BN515" s="9">
        <v>2.3754</v>
      </c>
      <c r="BO515" s="9">
        <v>1.7478598050000003</v>
      </c>
      <c r="BP515" s="9">
        <v>2.5893999999999999</v>
      </c>
      <c r="BQ515" s="9">
        <v>2.1678999999999999</v>
      </c>
      <c r="BR515" s="9">
        <v>2.1053999999999999</v>
      </c>
      <c r="BS515" s="9">
        <v>2.1228999999999996</v>
      </c>
      <c r="BT515" s="9">
        <v>2.2254</v>
      </c>
      <c r="BU515" s="9">
        <v>2.2704</v>
      </c>
      <c r="BV515" s="9">
        <v>2.4504000000000001</v>
      </c>
      <c r="BW515" s="9">
        <v>2.1154000000000002</v>
      </c>
      <c r="BX515" s="9">
        <v>2.6903999999999999</v>
      </c>
      <c r="BY515" s="9">
        <v>3.2504</v>
      </c>
      <c r="BZ515" s="9">
        <v>2.1991499999999999</v>
      </c>
      <c r="CA515" s="9">
        <v>2.2955000000000001</v>
      </c>
      <c r="CB515" s="9"/>
      <c r="CC515" s="9">
        <v>2.2318571428571423</v>
      </c>
      <c r="CD515" s="9">
        <v>1.5589889978571425</v>
      </c>
      <c r="CE515" s="9">
        <v>2.2818571428571421</v>
      </c>
      <c r="CF515" s="9">
        <v>2.0281071428571424</v>
      </c>
      <c r="CG515" s="9">
        <v>1.9568571428571424</v>
      </c>
      <c r="CH515" s="9">
        <v>1.7981071428571422</v>
      </c>
      <c r="CI515" s="9">
        <v>2.0808571428571425</v>
      </c>
      <c r="CJ515" s="9">
        <v>2.2093571428571424</v>
      </c>
      <c r="CK515" s="9">
        <v>2.3118571428571424</v>
      </c>
      <c r="CL515" s="9">
        <v>1.6568571428571424</v>
      </c>
      <c r="CM515" s="9">
        <v>2.3868571428571421</v>
      </c>
      <c r="CN515" s="9">
        <v>2.4943571428571425</v>
      </c>
      <c r="CO515" s="9">
        <v>2.0943571428571421</v>
      </c>
      <c r="CP515" s="2"/>
      <c r="CR515" s="9">
        <v>2.448</v>
      </c>
      <c r="CS515" s="9">
        <v>1.753017185</v>
      </c>
      <c r="CT515" s="9">
        <v>2.6779999999999999</v>
      </c>
      <c r="CU515" s="9">
        <v>2.2454999999999998</v>
      </c>
      <c r="CV515" s="9">
        <v>2.1930000000000001</v>
      </c>
      <c r="CW515" s="9">
        <v>2.1142499999999997</v>
      </c>
      <c r="CX515" s="9">
        <v>2.2930000000000001</v>
      </c>
      <c r="CY515" s="9">
        <v>2.3580000000000001</v>
      </c>
      <c r="CZ515" s="9">
        <v>2.5030000000000001</v>
      </c>
      <c r="DA515" s="9">
        <v>2.1590000000000003</v>
      </c>
      <c r="DB515" s="9">
        <v>2.7679999999999998</v>
      </c>
      <c r="DC515" s="9">
        <v>3.363</v>
      </c>
      <c r="DD515" s="9">
        <v>2.3104999999999998</v>
      </c>
    </row>
    <row r="516" spans="1:108" x14ac:dyDescent="0.25">
      <c r="A516" s="8">
        <v>36031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9">
        <v>1.7375</v>
      </c>
      <c r="P516" s="9"/>
      <c r="Q516" s="9">
        <v>1.69</v>
      </c>
      <c r="R516" s="9">
        <v>1.845</v>
      </c>
      <c r="S516" s="9">
        <v>1.2393448199999999</v>
      </c>
      <c r="T516" s="9">
        <v>1.895</v>
      </c>
      <c r="U516" s="9">
        <v>1.7318750000000001</v>
      </c>
      <c r="V516" s="9">
        <v>1.675</v>
      </c>
      <c r="W516" s="9">
        <v>1.62625</v>
      </c>
      <c r="X516" s="9">
        <v>1.7375</v>
      </c>
      <c r="Y516" s="9">
        <v>1.835</v>
      </c>
      <c r="Z516" s="9">
        <v>2.0587499999999999</v>
      </c>
      <c r="AA516" s="9">
        <v>1.4850000000000001</v>
      </c>
      <c r="AB516" s="9">
        <v>1.9550000000000001</v>
      </c>
      <c r="AC516" s="9">
        <v>2.04</v>
      </c>
      <c r="AD516" s="9">
        <v>1.7537499999999999</v>
      </c>
      <c r="AE516" s="9">
        <v>2.0646428571428572</v>
      </c>
      <c r="AF516" s="9"/>
      <c r="AG516" s="9">
        <v>2.0271428571428571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9">
        <v>2.1795</v>
      </c>
      <c r="BL516" s="9"/>
      <c r="BM516" s="9">
        <v>2.1519999999999997</v>
      </c>
      <c r="BN516" s="9">
        <v>2.3319999999999999</v>
      </c>
      <c r="BO516" s="9">
        <v>1.7524598050000002</v>
      </c>
      <c r="BP516" s="9">
        <v>2.5345</v>
      </c>
      <c r="BQ516" s="9">
        <v>2.1244999999999998</v>
      </c>
      <c r="BR516" s="9">
        <v>2.06575</v>
      </c>
      <c r="BS516" s="9">
        <v>2.0832499999999996</v>
      </c>
      <c r="BT516" s="9">
        <v>2.1744999999999997</v>
      </c>
      <c r="BU516" s="9">
        <v>2.2269999999999999</v>
      </c>
      <c r="BV516" s="9">
        <v>2.3895</v>
      </c>
      <c r="BW516" s="9">
        <v>2.1</v>
      </c>
      <c r="BX516" s="9">
        <v>2.6444999999999999</v>
      </c>
      <c r="BY516" s="9">
        <v>3.2044999999999999</v>
      </c>
      <c r="BZ516" s="9">
        <v>2.1532499999999999</v>
      </c>
      <c r="CA516" s="9">
        <v>2.2725</v>
      </c>
      <c r="CB516" s="9"/>
      <c r="CC516" s="9">
        <v>2.2171428571428571</v>
      </c>
      <c r="CD516" s="9">
        <v>1.5721318550000001</v>
      </c>
      <c r="CE516" s="9">
        <v>2.264642857142857</v>
      </c>
      <c r="CF516" s="9">
        <v>2.0108928571428573</v>
      </c>
      <c r="CG516" s="9">
        <v>1.9421428571428572</v>
      </c>
      <c r="CH516" s="9">
        <v>1.7871428571428571</v>
      </c>
      <c r="CI516" s="9">
        <v>2.0671428571428572</v>
      </c>
      <c r="CJ516" s="9">
        <v>2.1946428571428571</v>
      </c>
      <c r="CK516" s="9">
        <v>2.2746428571428572</v>
      </c>
      <c r="CL516" s="9">
        <v>1.665</v>
      </c>
      <c r="CM516" s="9">
        <v>2.3721428571428569</v>
      </c>
      <c r="CN516" s="9">
        <v>2.4796428571428573</v>
      </c>
      <c r="CO516" s="9">
        <v>2.0796428571428569</v>
      </c>
      <c r="CP516" s="2"/>
      <c r="CR516" s="9">
        <v>2.4249999999999998</v>
      </c>
      <c r="CS516" s="9">
        <v>1.7380171849999999</v>
      </c>
      <c r="CT516" s="9">
        <v>2.645</v>
      </c>
      <c r="CU516" s="9">
        <v>2.2225000000000001</v>
      </c>
      <c r="CV516" s="9">
        <v>2.17</v>
      </c>
      <c r="CW516" s="9">
        <v>2.0912500000000001</v>
      </c>
      <c r="CX516" s="9">
        <v>2.27</v>
      </c>
      <c r="CY516" s="9">
        <v>2.335</v>
      </c>
      <c r="CZ516" s="9">
        <v>2.48</v>
      </c>
      <c r="DA516" s="9">
        <v>2.1439999999999997</v>
      </c>
      <c r="DB516" s="9">
        <v>2.74</v>
      </c>
      <c r="DC516" s="9">
        <v>3.34</v>
      </c>
      <c r="DD516" s="9">
        <v>2.2875000000000001</v>
      </c>
    </row>
    <row r="517" spans="1:108" x14ac:dyDescent="0.25">
      <c r="A517" s="8">
        <v>36032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9">
        <v>1.6685000000000001</v>
      </c>
      <c r="P517" s="9"/>
      <c r="Q517" s="9">
        <v>1.621</v>
      </c>
      <c r="R517" s="9">
        <v>1.776</v>
      </c>
      <c r="S517" s="9">
        <v>1.1730497100000004</v>
      </c>
      <c r="T517" s="9">
        <v>1.8260000000000001</v>
      </c>
      <c r="U517" s="9">
        <v>1.6659999999999999</v>
      </c>
      <c r="V517" s="9">
        <v>1.6134999999999999</v>
      </c>
      <c r="W517" s="9">
        <v>1.581</v>
      </c>
      <c r="X517" s="9">
        <v>1.6685000000000001</v>
      </c>
      <c r="Y517" s="9">
        <v>1.766</v>
      </c>
      <c r="Z517" s="9">
        <v>1.9935</v>
      </c>
      <c r="AA517" s="9">
        <v>1.4810000000000001</v>
      </c>
      <c r="AB517" s="9">
        <v>1.881</v>
      </c>
      <c r="AC517" s="9">
        <v>1.956</v>
      </c>
      <c r="AD517" s="9">
        <v>1.68475</v>
      </c>
      <c r="AE517" s="9">
        <v>2.0646428571428577</v>
      </c>
      <c r="AF517" s="9"/>
      <c r="AG517" s="9">
        <v>2.0271428571428576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9">
        <v>2.1402999999999999</v>
      </c>
      <c r="BL517" s="9"/>
      <c r="BM517" s="9">
        <v>2.1127999999999996</v>
      </c>
      <c r="BN517" s="9">
        <v>2.2927999999999997</v>
      </c>
      <c r="BO517" s="9">
        <v>1.7357352109999997</v>
      </c>
      <c r="BP517" s="9">
        <v>2.4952999999999999</v>
      </c>
      <c r="BQ517" s="9">
        <v>2.0865499999999999</v>
      </c>
      <c r="BR517" s="9">
        <v>2.0265499999999999</v>
      </c>
      <c r="BS517" s="9">
        <v>2.0502999999999996</v>
      </c>
      <c r="BT517" s="9">
        <v>2.1352999999999995</v>
      </c>
      <c r="BU517" s="9">
        <v>2.1877999999999997</v>
      </c>
      <c r="BV517" s="9">
        <v>2.3465499999999997</v>
      </c>
      <c r="BW517" s="9">
        <v>2.0492999999999997</v>
      </c>
      <c r="BX517" s="9">
        <v>2.5827999999999998</v>
      </c>
      <c r="BY517" s="9">
        <v>3.1427999999999998</v>
      </c>
      <c r="BZ517" s="9">
        <v>2.1140499999999998</v>
      </c>
      <c r="CA517" s="9">
        <v>2.2496999999999998</v>
      </c>
      <c r="CB517" s="9"/>
      <c r="CC517" s="9">
        <v>2.2171428571428575</v>
      </c>
      <c r="CD517" s="9">
        <v>1.5488882864285713</v>
      </c>
      <c r="CE517" s="9">
        <v>2.2646428571428574</v>
      </c>
      <c r="CF517" s="9">
        <v>2.0121428571428575</v>
      </c>
      <c r="CG517" s="9">
        <v>1.9458928571428575</v>
      </c>
      <c r="CH517" s="9">
        <v>1.7958928571428576</v>
      </c>
      <c r="CI517" s="9">
        <v>2.0671428571428576</v>
      </c>
      <c r="CJ517" s="9">
        <v>2.1946428571428576</v>
      </c>
      <c r="CK517" s="9">
        <v>2.2771428571428576</v>
      </c>
      <c r="CL517" s="9">
        <v>1.6189285714285715</v>
      </c>
      <c r="CM517" s="9">
        <v>2.3721428571428573</v>
      </c>
      <c r="CN517" s="9">
        <v>2.4796428571428577</v>
      </c>
      <c r="CO517" s="9">
        <v>2.0796428571428573</v>
      </c>
      <c r="CP517" s="2"/>
      <c r="CR517" s="9">
        <v>2.4021999999999997</v>
      </c>
      <c r="CS517" s="9">
        <v>1.7088925909999999</v>
      </c>
      <c r="CT517" s="9">
        <v>2.6221999999999999</v>
      </c>
      <c r="CU517" s="9">
        <v>2.2009499999999997</v>
      </c>
      <c r="CV517" s="9">
        <v>2.1471999999999998</v>
      </c>
      <c r="CW517" s="9">
        <v>2.0684499999999995</v>
      </c>
      <c r="CX517" s="9">
        <v>2.2471999999999999</v>
      </c>
      <c r="CY517" s="9">
        <v>2.3121999999999998</v>
      </c>
      <c r="CZ517" s="9">
        <v>2.4471999999999996</v>
      </c>
      <c r="DA517" s="9">
        <v>2.1233999999999997</v>
      </c>
      <c r="DB517" s="9">
        <v>2.7171999999999996</v>
      </c>
      <c r="DC517" s="9">
        <v>3.3171999999999997</v>
      </c>
      <c r="DD517" s="9">
        <v>2.2646999999999995</v>
      </c>
    </row>
    <row r="518" spans="1:108" x14ac:dyDescent="0.25">
      <c r="A518" s="8">
        <v>36033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9">
        <v>1.5625</v>
      </c>
      <c r="P518" s="9"/>
      <c r="Q518" s="9">
        <v>1.5149999999999999</v>
      </c>
      <c r="R518" s="9">
        <v>1.67</v>
      </c>
      <c r="S518" s="9">
        <v>1.1610497100000001</v>
      </c>
      <c r="T518" s="9">
        <v>1.7150000000000001</v>
      </c>
      <c r="U518" s="9">
        <v>1.5765</v>
      </c>
      <c r="V518" s="9">
        <v>1.528375</v>
      </c>
      <c r="W518" s="9">
        <v>1.5115000000000001</v>
      </c>
      <c r="X518" s="9">
        <v>1.5625</v>
      </c>
      <c r="Y518" s="9">
        <v>1.66</v>
      </c>
      <c r="Z518" s="9">
        <v>1.9064999999999999</v>
      </c>
      <c r="AA518" s="9">
        <v>1.4689999999999999</v>
      </c>
      <c r="AB518" s="9">
        <v>1.77</v>
      </c>
      <c r="AC518" s="9">
        <v>1.85</v>
      </c>
      <c r="AD518" s="9">
        <v>1.5787500000000001</v>
      </c>
      <c r="AE518" s="9">
        <v>2.0443571428571428</v>
      </c>
      <c r="AF518" s="9"/>
      <c r="AG518" s="9">
        <v>2.0068571428571427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9">
        <v>2.0955000000000004</v>
      </c>
      <c r="BL518" s="9"/>
      <c r="BM518" s="9">
        <v>2.0680000000000001</v>
      </c>
      <c r="BN518" s="9">
        <v>2.2480000000000002</v>
      </c>
      <c r="BO518" s="9">
        <v>1.7459352110000004</v>
      </c>
      <c r="BP518" s="9">
        <v>2.4280000000000004</v>
      </c>
      <c r="BQ518" s="9">
        <v>2.048</v>
      </c>
      <c r="BR518" s="9">
        <v>1.9892500000000002</v>
      </c>
      <c r="BS518" s="9">
        <v>2.0217499999999999</v>
      </c>
      <c r="BT518" s="9">
        <v>2.0880000000000001</v>
      </c>
      <c r="BU518" s="9">
        <v>2.1430000000000002</v>
      </c>
      <c r="BV518" s="9">
        <v>2.30925</v>
      </c>
      <c r="BW518" s="9">
        <v>2.0020000000000002</v>
      </c>
      <c r="BX518" s="9">
        <v>2.5230000000000001</v>
      </c>
      <c r="BY518" s="9">
        <v>3.0580000000000003</v>
      </c>
      <c r="BZ518" s="9">
        <v>2.0680000000000001</v>
      </c>
      <c r="CA518" s="9">
        <v>2.2205000000000004</v>
      </c>
      <c r="CB518" s="9"/>
      <c r="CC518" s="9">
        <v>2.1968571428571426</v>
      </c>
      <c r="CD518" s="9">
        <v>1.5543168578571427</v>
      </c>
      <c r="CE518" s="9">
        <v>2.2443571428571425</v>
      </c>
      <c r="CF518" s="9">
        <v>1.9918571428571425</v>
      </c>
      <c r="CG518" s="9">
        <v>1.9243571428571427</v>
      </c>
      <c r="CH518" s="9">
        <v>1.7918571428571426</v>
      </c>
      <c r="CI518" s="9">
        <v>2.0443571428571428</v>
      </c>
      <c r="CJ518" s="9">
        <v>2.1743571428571427</v>
      </c>
      <c r="CK518" s="9">
        <v>2.2543571428571427</v>
      </c>
      <c r="CL518" s="9">
        <v>1.6218571428571427</v>
      </c>
      <c r="CM518" s="9">
        <v>2.3518571428571424</v>
      </c>
      <c r="CN518" s="9">
        <v>2.4593571428571428</v>
      </c>
      <c r="CO518" s="9">
        <v>2.0593571428571424</v>
      </c>
      <c r="CP518" s="2"/>
      <c r="CR518" s="9">
        <v>2.3730000000000002</v>
      </c>
      <c r="CS518" s="9">
        <v>1.6948925910000001</v>
      </c>
      <c r="CT518" s="9">
        <v>2.5930000000000004</v>
      </c>
      <c r="CU518" s="9">
        <v>2.1717500000000003</v>
      </c>
      <c r="CV518" s="9">
        <v>2.1180000000000003</v>
      </c>
      <c r="CW518" s="9">
        <v>2.093</v>
      </c>
      <c r="CX518" s="9">
        <v>2.2180000000000004</v>
      </c>
      <c r="CY518" s="9">
        <v>2.2830000000000004</v>
      </c>
      <c r="CZ518" s="9">
        <v>2.4180000000000001</v>
      </c>
      <c r="DA518" s="9">
        <v>2.0944000000000003</v>
      </c>
      <c r="DB518" s="9">
        <v>2.6880000000000002</v>
      </c>
      <c r="DC518" s="9">
        <v>3.2880000000000003</v>
      </c>
      <c r="DD518" s="9">
        <v>2.2355</v>
      </c>
    </row>
    <row r="519" spans="1:108" x14ac:dyDescent="0.25">
      <c r="A519" s="8">
        <v>36034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9">
        <v>2.0090714285714282</v>
      </c>
      <c r="AF519" s="9"/>
      <c r="AG519" s="9">
        <v>1.9715714285714281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9">
        <v>2.0447000000000002</v>
      </c>
      <c r="BL519" s="9"/>
      <c r="BM519" s="9">
        <v>2.0072000000000001</v>
      </c>
      <c r="BN519" s="9">
        <v>2.1972</v>
      </c>
      <c r="BO519" s="9">
        <v>1.6194458699999998</v>
      </c>
      <c r="BP519" s="9">
        <v>2.3696999999999999</v>
      </c>
      <c r="BQ519" s="9">
        <v>1.9959500000000001</v>
      </c>
      <c r="BR519" s="9">
        <v>1.9321999999999999</v>
      </c>
      <c r="BS519" s="9">
        <v>1.9797</v>
      </c>
      <c r="BT519" s="9">
        <v>2.0371999999999999</v>
      </c>
      <c r="BU519" s="9">
        <v>2.0922000000000001</v>
      </c>
      <c r="BV519" s="9">
        <v>2.2572000000000001</v>
      </c>
      <c r="BW519" s="9">
        <v>1.98</v>
      </c>
      <c r="BX519" s="9">
        <v>2.4371999999999998</v>
      </c>
      <c r="BY519" s="9">
        <v>2.9321999999999999</v>
      </c>
      <c r="BZ519" s="9">
        <v>2.0497000000000001</v>
      </c>
      <c r="CA519" s="9">
        <v>2.1838474124411915</v>
      </c>
      <c r="CB519" s="9"/>
      <c r="CC519" s="9">
        <v>2.161571428571428</v>
      </c>
      <c r="CD519" s="9">
        <v>1.4784178050000001</v>
      </c>
      <c r="CE519" s="9">
        <v>2.2090714285714279</v>
      </c>
      <c r="CF519" s="9">
        <v>1.9603214285714281</v>
      </c>
      <c r="CG519" s="9">
        <v>1.8978214285714281</v>
      </c>
      <c r="CH519" s="9">
        <v>1.7715714285714281</v>
      </c>
      <c r="CI519" s="9">
        <v>2.0090714285714282</v>
      </c>
      <c r="CJ519" s="9">
        <v>2.1390714285714281</v>
      </c>
      <c r="CK519" s="9">
        <v>2.2028214285714278</v>
      </c>
      <c r="CL519" s="9">
        <v>1.5925</v>
      </c>
      <c r="CM519" s="9">
        <v>2.3165714285714278</v>
      </c>
      <c r="CN519" s="9">
        <v>2.4240714285714282</v>
      </c>
      <c r="CO519" s="9">
        <v>2.0240714285714279</v>
      </c>
      <c r="CP519" s="2"/>
      <c r="CR519" s="9">
        <v>2.3363474124411914</v>
      </c>
      <c r="CS519" s="9">
        <v>1.5667316224411914</v>
      </c>
      <c r="CT519" s="9">
        <v>2.5563474124411916</v>
      </c>
      <c r="CU519" s="9">
        <v>2.1500974124411916</v>
      </c>
      <c r="CV519" s="9">
        <v>2.0863474124411914</v>
      </c>
      <c r="CW519" s="9">
        <v>2.0713474124411912</v>
      </c>
      <c r="CX519" s="9">
        <v>2.1813474124411916</v>
      </c>
      <c r="CY519" s="9">
        <v>2.2463474124411915</v>
      </c>
      <c r="CZ519" s="9">
        <v>2.4113474124411916</v>
      </c>
      <c r="DA519" s="9">
        <v>2.0909474124411913</v>
      </c>
      <c r="DB519" s="9">
        <v>2.6513474124411913</v>
      </c>
      <c r="DC519" s="9">
        <v>3.2513474124411914</v>
      </c>
      <c r="DD519" s="9">
        <v>2.2038474124411915</v>
      </c>
    </row>
    <row r="520" spans="1:108" x14ac:dyDescent="0.25">
      <c r="A520" s="8">
        <v>36035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9">
        <v>2.0389285714285714</v>
      </c>
      <c r="AF520" s="9"/>
      <c r="AG520" s="9">
        <v>2.0014285714285713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9">
        <v>2.0955000000000004</v>
      </c>
      <c r="BL520" s="9"/>
      <c r="BM520" s="9">
        <v>2.0655000000000001</v>
      </c>
      <c r="BN520" s="9">
        <v>2.2480000000000002</v>
      </c>
      <c r="BO520" s="9">
        <v>1.6174458700000003</v>
      </c>
      <c r="BP520" s="9">
        <v>2.4305000000000003</v>
      </c>
      <c r="BQ520" s="9">
        <v>2.0467500000000003</v>
      </c>
      <c r="BR520" s="9">
        <v>1.9955000000000003</v>
      </c>
      <c r="BS520" s="9">
        <v>2.0242499999999999</v>
      </c>
      <c r="BT520" s="9">
        <v>2.0920000000000001</v>
      </c>
      <c r="BU520" s="9">
        <v>2.1430000000000002</v>
      </c>
      <c r="BV520" s="9">
        <v>2.3055000000000003</v>
      </c>
      <c r="BW520" s="9">
        <v>2.008</v>
      </c>
      <c r="BX520" s="9">
        <v>2.4780000000000002</v>
      </c>
      <c r="BY520" s="9">
        <v>2.9980000000000002</v>
      </c>
      <c r="BZ520" s="9">
        <v>2.0717500000000002</v>
      </c>
      <c r="CA520" s="9">
        <v>2.2226842928085344</v>
      </c>
      <c r="CB520" s="9"/>
      <c r="CC520" s="9">
        <v>2.1914285714285713</v>
      </c>
      <c r="CD520" s="9">
        <v>1.4784178050000001</v>
      </c>
      <c r="CE520" s="9">
        <v>2.2364285714285712</v>
      </c>
      <c r="CF520" s="9">
        <v>1.9901785714285714</v>
      </c>
      <c r="CG520" s="9">
        <v>1.9264285714285712</v>
      </c>
      <c r="CH520" s="9">
        <v>1.7964285714285713</v>
      </c>
      <c r="CI520" s="9">
        <v>2.0389285714285714</v>
      </c>
      <c r="CJ520" s="9">
        <v>2.1664285714285714</v>
      </c>
      <c r="CK520" s="9">
        <v>2.2514285714285713</v>
      </c>
      <c r="CL520" s="9">
        <v>1.59</v>
      </c>
      <c r="CM520" s="9">
        <v>2.3489285714285715</v>
      </c>
      <c r="CN520" s="9">
        <v>2.4439285714285712</v>
      </c>
      <c r="CO520" s="9">
        <v>2.0439285714285713</v>
      </c>
      <c r="CP520" s="2"/>
      <c r="CR520" s="9">
        <v>2.3751842928085343</v>
      </c>
      <c r="CS520" s="9">
        <v>1.5845685028085341</v>
      </c>
      <c r="CT520" s="9">
        <v>2.5951842928085345</v>
      </c>
      <c r="CU520" s="9">
        <v>2.1739342928085343</v>
      </c>
      <c r="CV520" s="9">
        <v>2.1114342928085343</v>
      </c>
      <c r="CW520" s="9">
        <v>2.1076842928085342</v>
      </c>
      <c r="CX520" s="9">
        <v>2.2191842928085341</v>
      </c>
      <c r="CY520" s="9">
        <v>2.2851842928085344</v>
      </c>
      <c r="CZ520" s="9">
        <v>2.4164342928085341</v>
      </c>
      <c r="DA520" s="9">
        <v>2.1087842928085339</v>
      </c>
      <c r="DB520" s="9">
        <v>2.6901842928085342</v>
      </c>
      <c r="DC520" s="9">
        <v>3.2901842928085343</v>
      </c>
      <c r="DD520" s="9">
        <v>2.2376842928085341</v>
      </c>
    </row>
    <row r="521" spans="1:108" x14ac:dyDescent="0.25">
      <c r="A521" s="8">
        <v>36038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9">
        <v>2.0332142857142861</v>
      </c>
      <c r="AF521" s="9"/>
      <c r="AG521" s="9">
        <v>1.995714285714286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9">
        <v>2.0973000000000002</v>
      </c>
      <c r="BL521" s="9"/>
      <c r="BM521" s="9">
        <v>2.0672999999999999</v>
      </c>
      <c r="BN521" s="9">
        <v>2.2498</v>
      </c>
      <c r="BO521" s="9">
        <v>1.6152458700000005</v>
      </c>
      <c r="BP521" s="9">
        <v>2.4323000000000001</v>
      </c>
      <c r="BQ521" s="9">
        <v>2.05105</v>
      </c>
      <c r="BR521" s="9">
        <v>2.0023</v>
      </c>
      <c r="BS521" s="9">
        <v>2.0297999999999998</v>
      </c>
      <c r="BT521" s="9">
        <v>2.0948000000000002</v>
      </c>
      <c r="BU521" s="9">
        <v>2.1448</v>
      </c>
      <c r="BV521" s="9">
        <v>2.3098000000000001</v>
      </c>
      <c r="BW521" s="9">
        <v>2.0508000000000006</v>
      </c>
      <c r="BX521" s="9">
        <v>2.5148000000000001</v>
      </c>
      <c r="BY521" s="9">
        <v>2.9998</v>
      </c>
      <c r="BZ521" s="9">
        <v>2.07355</v>
      </c>
      <c r="CA521" s="9">
        <v>2.2154963185657897</v>
      </c>
      <c r="CB521" s="9"/>
      <c r="CC521" s="9">
        <v>2.1857142857142859</v>
      </c>
      <c r="CD521" s="9">
        <v>1.4791320907142862</v>
      </c>
      <c r="CE521" s="9">
        <v>2.2317142857142858</v>
      </c>
      <c r="CF521" s="9">
        <v>1.9832142857142858</v>
      </c>
      <c r="CG521" s="9">
        <v>1.9157142857142859</v>
      </c>
      <c r="CH521" s="9">
        <v>1.7919642857142859</v>
      </c>
      <c r="CI521" s="9">
        <v>2.0327142857142859</v>
      </c>
      <c r="CJ521" s="9">
        <v>2.160714285714286</v>
      </c>
      <c r="CK521" s="9">
        <v>2.2332142857142858</v>
      </c>
      <c r="CL521" s="9">
        <v>1.5957142857142861</v>
      </c>
      <c r="CM521" s="9">
        <v>2.3357142857142859</v>
      </c>
      <c r="CN521" s="9">
        <v>2.433214285714286</v>
      </c>
      <c r="CO521" s="9">
        <v>2.0532142857142861</v>
      </c>
      <c r="CP521" s="2"/>
      <c r="CR521" s="9">
        <v>2.3679963185657895</v>
      </c>
      <c r="CS521" s="9">
        <v>1.5845805285657892</v>
      </c>
      <c r="CT521" s="9">
        <v>2.5879963185657897</v>
      </c>
      <c r="CU521" s="9">
        <v>2.1667463185657896</v>
      </c>
      <c r="CV521" s="9">
        <v>2.1017463185657896</v>
      </c>
      <c r="CW521" s="9">
        <v>2.1004963185657894</v>
      </c>
      <c r="CX521" s="9">
        <v>2.2119963185657894</v>
      </c>
      <c r="CY521" s="9">
        <v>2.2779963185657897</v>
      </c>
      <c r="CZ521" s="9">
        <v>2.4067463185657894</v>
      </c>
      <c r="DA521" s="9">
        <v>2.1087963185657896</v>
      </c>
      <c r="DB521" s="9">
        <v>2.6829963185657895</v>
      </c>
      <c r="DC521" s="9">
        <v>3.2829963185657896</v>
      </c>
      <c r="DD521" s="9">
        <v>2.2304963185657893</v>
      </c>
    </row>
    <row r="522" spans="1:108" x14ac:dyDescent="0.25">
      <c r="A522" s="8">
        <v>36039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9">
        <v>1.9937857142857143</v>
      </c>
      <c r="AF522" s="9"/>
      <c r="AG522" s="9">
        <v>1.9437857142857142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9">
        <v>2.0047000000000001</v>
      </c>
      <c r="BL522" s="9"/>
      <c r="BM522" s="9">
        <v>1.9822</v>
      </c>
      <c r="BN522" s="9">
        <v>2.1572</v>
      </c>
      <c r="BO522" s="9">
        <v>1.6872</v>
      </c>
      <c r="BP522" s="9">
        <v>2.3397000000000001</v>
      </c>
      <c r="BQ522" s="9">
        <v>1.9722</v>
      </c>
      <c r="BR522" s="9">
        <v>1.9247000000000001</v>
      </c>
      <c r="BS522" s="9">
        <v>1.9547000000000001</v>
      </c>
      <c r="BT522" s="9">
        <v>2.0072000000000001</v>
      </c>
      <c r="BU522" s="9">
        <v>2.0571999999999999</v>
      </c>
      <c r="BV522" s="9">
        <v>2.2322000000000002</v>
      </c>
      <c r="BW522" s="9">
        <v>1.9746999999999999</v>
      </c>
      <c r="BX522" s="9">
        <v>2.4146999999999998</v>
      </c>
      <c r="BY522" s="9">
        <v>2.9022000000000001</v>
      </c>
      <c r="BZ522" s="9">
        <v>1.9847000000000001</v>
      </c>
      <c r="CA522" s="9">
        <v>2.1501079226215167</v>
      </c>
      <c r="CB522" s="9"/>
      <c r="CC522" s="9">
        <v>2.1462857142857144</v>
      </c>
      <c r="CD522" s="9">
        <v>1.5662857142857143</v>
      </c>
      <c r="CE522" s="9">
        <v>2.1937857142857142</v>
      </c>
      <c r="CF522" s="9">
        <v>1.9487857142857143</v>
      </c>
      <c r="CG522" s="9">
        <v>1.8862857142857143</v>
      </c>
      <c r="CH522" s="9">
        <v>1.7737857142857143</v>
      </c>
      <c r="CI522" s="9">
        <v>1.9962857142857144</v>
      </c>
      <c r="CJ522" s="9">
        <v>2.1212857142857144</v>
      </c>
      <c r="CK522" s="9">
        <v>2.2112857142857143</v>
      </c>
      <c r="CL522" s="9">
        <v>1.5172857142857143</v>
      </c>
      <c r="CM522" s="9">
        <v>2.2962857142857143</v>
      </c>
      <c r="CN522" s="9">
        <v>2.3937857142857144</v>
      </c>
      <c r="CO522" s="9">
        <v>2.0112857142857141</v>
      </c>
      <c r="CP522" s="2"/>
      <c r="CR522" s="9">
        <v>2.3051079226215165</v>
      </c>
      <c r="CS522" s="9">
        <v>1.6451079226215164</v>
      </c>
      <c r="CT522" s="9">
        <v>2.5201079226215164</v>
      </c>
      <c r="CU522" s="9">
        <v>2.1101079226215167</v>
      </c>
      <c r="CV522" s="9">
        <v>2.0451079226215167</v>
      </c>
      <c r="CW522" s="9">
        <v>2.0476079226215163</v>
      </c>
      <c r="CX522" s="9">
        <v>2.1526079226215167</v>
      </c>
      <c r="CY522" s="9">
        <v>2.2151079226215167</v>
      </c>
      <c r="CZ522" s="9">
        <v>2.3501079226215165</v>
      </c>
      <c r="DA522" s="9">
        <v>1.8891079226215166</v>
      </c>
      <c r="DB522" s="9">
        <v>2.6201079226215165</v>
      </c>
      <c r="DC522" s="9">
        <v>3.2201079226215166</v>
      </c>
      <c r="DD522" s="9">
        <v>2.1451079226215164</v>
      </c>
    </row>
    <row r="523" spans="1:108" x14ac:dyDescent="0.25">
      <c r="A523" s="8">
        <v>36040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9">
        <v>2.0035000000000003</v>
      </c>
      <c r="AF523" s="9"/>
      <c r="AG523" s="9">
        <v>1.9535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9">
        <v>2.0484999999999998</v>
      </c>
      <c r="BL523" s="9"/>
      <c r="BM523" s="9">
        <v>2.0259999999999998</v>
      </c>
      <c r="BN523" s="9">
        <v>2.2009999999999996</v>
      </c>
      <c r="BO523" s="9">
        <v>1.6184458699999997</v>
      </c>
      <c r="BP523" s="9">
        <v>2.3884999999999996</v>
      </c>
      <c r="BQ523" s="9">
        <v>2.0147499999999998</v>
      </c>
      <c r="BR523" s="9">
        <v>1.9684999999999997</v>
      </c>
      <c r="BS523" s="9">
        <v>1.9934999999999996</v>
      </c>
      <c r="BT523" s="9">
        <v>2.0509999999999997</v>
      </c>
      <c r="BU523" s="9">
        <v>2.1009999999999995</v>
      </c>
      <c r="BV523" s="9">
        <v>2.2859999999999996</v>
      </c>
      <c r="BW523" s="9">
        <v>1.9964999999999997</v>
      </c>
      <c r="BX523" s="9">
        <v>2.4734999999999996</v>
      </c>
      <c r="BY523" s="9">
        <v>2.9609999999999994</v>
      </c>
      <c r="BZ523" s="9">
        <v>2.0347499999999998</v>
      </c>
      <c r="CA523" s="9">
        <v>2.1791159432231004</v>
      </c>
      <c r="CB523" s="9"/>
      <c r="CC523" s="9">
        <v>2.1560000000000001</v>
      </c>
      <c r="CD523" s="9">
        <v>1.4801320907142863</v>
      </c>
      <c r="CE523" s="9">
        <v>2.2035</v>
      </c>
      <c r="CF523" s="9">
        <v>1.9572500000000002</v>
      </c>
      <c r="CG523" s="9">
        <v>1.8960000000000001</v>
      </c>
      <c r="CH523" s="9">
        <v>1.7810000000000001</v>
      </c>
      <c r="CI523" s="9">
        <v>2.0060000000000002</v>
      </c>
      <c r="CJ523" s="9">
        <v>2.1310000000000002</v>
      </c>
      <c r="CK523" s="9">
        <v>2.2110000000000003</v>
      </c>
      <c r="CL523" s="9">
        <v>1.5892142857142861</v>
      </c>
      <c r="CM523" s="9">
        <v>2.306</v>
      </c>
      <c r="CN523" s="9">
        <v>2.4035000000000002</v>
      </c>
      <c r="CO523" s="9">
        <v>2.0185</v>
      </c>
      <c r="CP523" s="2"/>
      <c r="CR523" s="9">
        <v>2.3341159432231002</v>
      </c>
      <c r="CS523" s="9">
        <v>1.5749001532231</v>
      </c>
      <c r="CT523" s="9">
        <v>2.5491159432231001</v>
      </c>
      <c r="CU523" s="9">
        <v>2.1328659432231003</v>
      </c>
      <c r="CV523" s="9">
        <v>2.0678659432231004</v>
      </c>
      <c r="CW523" s="9">
        <v>2.0666159432231002</v>
      </c>
      <c r="CX523" s="9">
        <v>2.1816159432231004</v>
      </c>
      <c r="CY523" s="9">
        <v>2.2416159432231004</v>
      </c>
      <c r="CZ523" s="9">
        <v>2.3728659432231001</v>
      </c>
      <c r="DA523" s="9">
        <v>2.0991159432231004</v>
      </c>
      <c r="DB523" s="9">
        <v>2.6241159432231003</v>
      </c>
      <c r="DC523" s="9">
        <v>3.1791159432231</v>
      </c>
      <c r="DD523" s="9">
        <v>2.1966159432231001</v>
      </c>
    </row>
    <row r="524" spans="1:108" x14ac:dyDescent="0.25">
      <c r="A524" s="8">
        <v>36041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9">
        <v>2.0096428571428566</v>
      </c>
      <c r="AF524" s="9"/>
      <c r="AG524" s="9">
        <v>1.9646428571428567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9">
        <v>2.0975000000000001</v>
      </c>
      <c r="BL524" s="9"/>
      <c r="BM524" s="9">
        <v>2.0750000000000002</v>
      </c>
      <c r="BN524" s="9">
        <v>2.2549999999999999</v>
      </c>
      <c r="BO524" s="9">
        <v>1.6586801500000001</v>
      </c>
      <c r="BP524" s="9">
        <v>2.4575</v>
      </c>
      <c r="BQ524" s="9">
        <v>2.0550000000000002</v>
      </c>
      <c r="BR524" s="9">
        <v>2.0074999999999998</v>
      </c>
      <c r="BS524" s="9">
        <v>2.0274999999999999</v>
      </c>
      <c r="BT524" s="9">
        <v>2.1025</v>
      </c>
      <c r="BU524" s="9">
        <v>2.1549999999999998</v>
      </c>
      <c r="BV524" s="9">
        <v>2.3250000000000002</v>
      </c>
      <c r="BW524" s="9">
        <v>2.0135000000000001</v>
      </c>
      <c r="BX524" s="9">
        <v>2.5575000000000001</v>
      </c>
      <c r="BY524" s="9">
        <v>3.0575000000000001</v>
      </c>
      <c r="BZ524" s="9">
        <v>2.0862500000000002</v>
      </c>
      <c r="CA524" s="9">
        <v>2.1924999999999999</v>
      </c>
      <c r="CB524" s="9"/>
      <c r="CC524" s="9">
        <v>2.1671428571428568</v>
      </c>
      <c r="CD524" s="9">
        <v>1.5329181214285712</v>
      </c>
      <c r="CE524" s="9">
        <v>2.2146428571428567</v>
      </c>
      <c r="CF524" s="9">
        <v>1.9671428571428569</v>
      </c>
      <c r="CG524" s="9">
        <v>1.9071428571428568</v>
      </c>
      <c r="CH524" s="9">
        <v>1.7733928571428568</v>
      </c>
      <c r="CI524" s="9">
        <v>2.014642857142857</v>
      </c>
      <c r="CJ524" s="9">
        <v>2.1421428571428569</v>
      </c>
      <c r="CK524" s="9">
        <v>2.222142857142857</v>
      </c>
      <c r="CL524" s="9">
        <v>1.5964285714285711</v>
      </c>
      <c r="CM524" s="9">
        <v>2.3171428571428567</v>
      </c>
      <c r="CN524" s="9">
        <v>2.4146428571428569</v>
      </c>
      <c r="CO524" s="9">
        <v>2.0296428571428566</v>
      </c>
      <c r="CP524" s="2"/>
      <c r="CR524" s="9">
        <v>2.35</v>
      </c>
      <c r="CS524" s="9">
        <v>1.6316396799999997</v>
      </c>
      <c r="CT524" s="9">
        <v>2.5649999999999999</v>
      </c>
      <c r="CU524" s="9">
        <v>2.1487500000000002</v>
      </c>
      <c r="CV524" s="9">
        <v>2.0837500000000002</v>
      </c>
      <c r="CW524" s="9">
        <v>2.0825</v>
      </c>
      <c r="CX524" s="9">
        <v>2.1974999999999998</v>
      </c>
      <c r="CY524" s="9">
        <v>2.2574999999999998</v>
      </c>
      <c r="CZ524" s="9">
        <v>2.3887499999999999</v>
      </c>
      <c r="DA524" s="9">
        <v>2.1024000000000003</v>
      </c>
      <c r="DB524" s="9">
        <v>2.64</v>
      </c>
      <c r="DC524" s="9">
        <v>3.1949999999999998</v>
      </c>
      <c r="DD524" s="9">
        <v>2.2124999999999999</v>
      </c>
    </row>
    <row r="525" spans="1:108" x14ac:dyDescent="0.25">
      <c r="A525" s="8">
        <v>36042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9">
        <v>2.0182142857142855</v>
      </c>
      <c r="AF525" s="9"/>
      <c r="AG525" s="9">
        <v>1.9782142857142857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9">
        <v>2.1590000000000003</v>
      </c>
      <c r="BL525" s="9"/>
      <c r="BM525" s="9">
        <v>2.1365000000000003</v>
      </c>
      <c r="BN525" s="9">
        <v>2.3190000000000004</v>
      </c>
      <c r="BO525" s="9">
        <v>1.6746801500000001</v>
      </c>
      <c r="BP525" s="9">
        <v>2.5215000000000005</v>
      </c>
      <c r="BQ525" s="9">
        <v>2.1215000000000002</v>
      </c>
      <c r="BR525" s="9">
        <v>2.0727500000000005</v>
      </c>
      <c r="BS525" s="9">
        <v>2.0940000000000003</v>
      </c>
      <c r="BT525" s="9">
        <v>2.1665000000000005</v>
      </c>
      <c r="BU525" s="9">
        <v>2.2165000000000004</v>
      </c>
      <c r="BV525" s="9">
        <v>2.3902500000000004</v>
      </c>
      <c r="BW525" s="9">
        <v>2.0620000000000003</v>
      </c>
      <c r="BX525" s="9">
        <v>2.6215000000000002</v>
      </c>
      <c r="BY525" s="9">
        <v>3.1540000000000004</v>
      </c>
      <c r="BZ525" s="9">
        <v>2.1502500000000002</v>
      </c>
      <c r="CA525" s="9">
        <v>2.2351120419812189</v>
      </c>
      <c r="CB525" s="9"/>
      <c r="CC525" s="9">
        <v>2.1757142857142857</v>
      </c>
      <c r="CD525" s="9">
        <v>1.5414895500000001</v>
      </c>
      <c r="CE525" s="9">
        <v>2.2232142857142856</v>
      </c>
      <c r="CF525" s="9">
        <v>1.9782142857142857</v>
      </c>
      <c r="CG525" s="9">
        <v>1.9069642857142857</v>
      </c>
      <c r="CH525" s="9">
        <v>1.7857142857142858</v>
      </c>
      <c r="CI525" s="9">
        <v>2.0232142857142859</v>
      </c>
      <c r="CJ525" s="9">
        <v>2.1507142857142858</v>
      </c>
      <c r="CK525" s="9">
        <v>2.2282142857142859</v>
      </c>
      <c r="CL525" s="9">
        <v>1.615</v>
      </c>
      <c r="CM525" s="9">
        <v>2.3257142857142856</v>
      </c>
      <c r="CN525" s="9">
        <v>2.4232142857142858</v>
      </c>
      <c r="CO525" s="9">
        <v>2.0382142857142855</v>
      </c>
      <c r="CP525" s="2"/>
      <c r="CR525" s="9">
        <v>2.397612041981219</v>
      </c>
      <c r="CS525" s="9">
        <v>1.6798517219812188</v>
      </c>
      <c r="CT525" s="9">
        <v>2.6176120419812192</v>
      </c>
      <c r="CU525" s="9">
        <v>2.1963620419812191</v>
      </c>
      <c r="CV525" s="9">
        <v>2.1313620419812191</v>
      </c>
      <c r="CW525" s="9">
        <v>2.130112041981219</v>
      </c>
      <c r="CX525" s="9">
        <v>2.2426120419812192</v>
      </c>
      <c r="CY525" s="9">
        <v>2.3051120419812192</v>
      </c>
      <c r="CZ525" s="9">
        <v>2.4363620419812189</v>
      </c>
      <c r="DA525" s="9">
        <v>2.1506120419812191</v>
      </c>
      <c r="DB525" s="9">
        <v>2.6876120419812191</v>
      </c>
      <c r="DC525" s="9">
        <v>3.2426120419812188</v>
      </c>
      <c r="DD525" s="9">
        <v>2.2601120419812188</v>
      </c>
    </row>
    <row r="526" spans="1:108" x14ac:dyDescent="0.25">
      <c r="A526" s="8">
        <v>36046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9">
        <v>2.0033571428571424</v>
      </c>
      <c r="AF526" s="9"/>
      <c r="AG526" s="9">
        <v>1.9633571428571426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9">
        <v>2.1320000000000001</v>
      </c>
      <c r="BL526" s="9"/>
      <c r="BM526" s="9">
        <v>2.1095000000000002</v>
      </c>
      <c r="BN526" s="9">
        <v>2.2920000000000003</v>
      </c>
      <c r="BO526" s="9">
        <v>1.6726801499999999</v>
      </c>
      <c r="BP526" s="9">
        <v>2.4945000000000004</v>
      </c>
      <c r="BQ526" s="9">
        <v>2.0982500000000002</v>
      </c>
      <c r="BR526" s="9">
        <v>2.0495000000000001</v>
      </c>
      <c r="BS526" s="9">
        <v>2.0695000000000001</v>
      </c>
      <c r="BT526" s="9">
        <v>2.1395000000000004</v>
      </c>
      <c r="BU526" s="9">
        <v>2.1895000000000002</v>
      </c>
      <c r="BV526" s="9">
        <v>2.3545000000000003</v>
      </c>
      <c r="BW526" s="9">
        <v>2.0649999999999999</v>
      </c>
      <c r="BX526" s="9">
        <v>2.5895000000000001</v>
      </c>
      <c r="BY526" s="9">
        <v>3.1270000000000002</v>
      </c>
      <c r="BZ526" s="9">
        <v>2.1245000000000003</v>
      </c>
      <c r="CA526" s="9">
        <v>2.2075</v>
      </c>
      <c r="CB526" s="9"/>
      <c r="CC526" s="9">
        <v>2.1608571428571426</v>
      </c>
      <c r="CD526" s="9">
        <v>1.5414895500000001</v>
      </c>
      <c r="CE526" s="9">
        <v>2.2108571428571424</v>
      </c>
      <c r="CF526" s="9">
        <v>1.9608571428571426</v>
      </c>
      <c r="CG526" s="9">
        <v>1.8958571428571425</v>
      </c>
      <c r="CH526" s="9">
        <v>1.7683571428571425</v>
      </c>
      <c r="CI526" s="9">
        <v>2.0083571428571427</v>
      </c>
      <c r="CJ526" s="9">
        <v>2.1358571428571427</v>
      </c>
      <c r="CK526" s="9">
        <v>2.2158571428571427</v>
      </c>
      <c r="CL526" s="9">
        <v>1.615</v>
      </c>
      <c r="CM526" s="9">
        <v>2.3108571428571425</v>
      </c>
      <c r="CN526" s="9">
        <v>2.4083571428571426</v>
      </c>
      <c r="CO526" s="9">
        <v>2.0258571428571424</v>
      </c>
      <c r="CP526" s="2"/>
      <c r="CR526" s="9">
        <v>2.37</v>
      </c>
      <c r="CS526" s="9">
        <v>1.66523968</v>
      </c>
      <c r="CT526" s="9">
        <v>2.59</v>
      </c>
      <c r="CU526" s="9">
        <v>2.1687500000000002</v>
      </c>
      <c r="CV526" s="9">
        <v>2.1037499999999998</v>
      </c>
      <c r="CW526" s="9">
        <v>2.11</v>
      </c>
      <c r="CX526" s="9">
        <v>2.2149999999999999</v>
      </c>
      <c r="CY526" s="9">
        <v>2.2774999999999999</v>
      </c>
      <c r="CZ526" s="9">
        <v>2.4087499999999999</v>
      </c>
      <c r="DA526" s="9">
        <v>2.1360000000000001</v>
      </c>
      <c r="DB526" s="9">
        <v>2.66</v>
      </c>
      <c r="DC526" s="9">
        <v>3.2149999999999999</v>
      </c>
      <c r="DD526" s="9">
        <v>2.2075</v>
      </c>
    </row>
    <row r="527" spans="1:108" x14ac:dyDescent="0.25">
      <c r="A527" s="8">
        <v>36047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9">
        <v>2.0303571428571425</v>
      </c>
      <c r="AF527" s="9"/>
      <c r="AG527" s="9">
        <v>1.9903571428571427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9">
        <v>2.2160000000000002</v>
      </c>
      <c r="BL527" s="9"/>
      <c r="BM527" s="9">
        <v>2.1935000000000002</v>
      </c>
      <c r="BN527" s="9">
        <v>2.3760000000000003</v>
      </c>
      <c r="BO527" s="9">
        <v>1.6912801500000001</v>
      </c>
      <c r="BP527" s="9">
        <v>2.5885000000000002</v>
      </c>
      <c r="BQ527" s="9">
        <v>2.1722500000000005</v>
      </c>
      <c r="BR527" s="9">
        <v>2.1185000000000005</v>
      </c>
      <c r="BS527" s="9">
        <v>2.1385000000000001</v>
      </c>
      <c r="BT527" s="9">
        <v>2.2235000000000005</v>
      </c>
      <c r="BU527" s="9">
        <v>2.2735000000000003</v>
      </c>
      <c r="BV527" s="9">
        <v>2.4160000000000004</v>
      </c>
      <c r="BW527" s="9">
        <v>2.1286</v>
      </c>
      <c r="BX527" s="9">
        <v>2.6785000000000005</v>
      </c>
      <c r="BY527" s="9">
        <v>3.2110000000000003</v>
      </c>
      <c r="BZ527" s="9">
        <v>2.1985000000000001</v>
      </c>
      <c r="CA527" s="9">
        <v>2.2094999999999998</v>
      </c>
      <c r="CB527" s="9"/>
      <c r="CC527" s="9">
        <v>2.1878571428571427</v>
      </c>
      <c r="CD527" s="9">
        <v>1.5414895500000001</v>
      </c>
      <c r="CE527" s="9">
        <v>2.2378571428571425</v>
      </c>
      <c r="CF527" s="9">
        <v>1.9853571428571426</v>
      </c>
      <c r="CG527" s="9">
        <v>1.9091071428571427</v>
      </c>
      <c r="CH527" s="9">
        <v>1.7803571428571427</v>
      </c>
      <c r="CI527" s="9">
        <v>2.0353571428571429</v>
      </c>
      <c r="CJ527" s="9">
        <v>2.1628571428571428</v>
      </c>
      <c r="CK527" s="9">
        <v>2.2328571428571427</v>
      </c>
      <c r="CL527" s="9">
        <v>1.6325000000000001</v>
      </c>
      <c r="CM527" s="9">
        <v>2.3378571428571426</v>
      </c>
      <c r="CN527" s="9">
        <v>2.4353571428571428</v>
      </c>
      <c r="CO527" s="9">
        <v>2.0528571428571425</v>
      </c>
      <c r="CP527" s="2"/>
      <c r="CR527" s="9">
        <v>2.3719999999999999</v>
      </c>
      <c r="CS527" s="9">
        <v>1.6406396799999996</v>
      </c>
      <c r="CT527" s="9">
        <v>2.6044999999999998</v>
      </c>
      <c r="CU527" s="9">
        <v>2.17075</v>
      </c>
      <c r="CV527" s="9">
        <v>2.10575</v>
      </c>
      <c r="CW527" s="9">
        <v>2.1119999999999997</v>
      </c>
      <c r="CX527" s="9">
        <v>2.2170000000000001</v>
      </c>
      <c r="CY527" s="9">
        <v>2.2795000000000001</v>
      </c>
      <c r="CZ527" s="9">
        <v>2.4107499999999997</v>
      </c>
      <c r="DA527" s="9">
        <v>2.1113999999999997</v>
      </c>
      <c r="DB527" s="9">
        <v>2.6619999999999999</v>
      </c>
      <c r="DC527" s="9">
        <v>3.2169999999999996</v>
      </c>
      <c r="DD527" s="9">
        <v>2.2094999999999998</v>
      </c>
    </row>
    <row r="528" spans="1:108" x14ac:dyDescent="0.25">
      <c r="A528" s="8">
        <v>36048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9">
        <v>2.0163571428571423</v>
      </c>
      <c r="AF528" s="9"/>
      <c r="AG528" s="9">
        <v>1.9763571428571425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9">
        <v>2.2324000000000002</v>
      </c>
      <c r="BL528" s="9"/>
      <c r="BM528" s="9">
        <v>2.2048999999999999</v>
      </c>
      <c r="BN528" s="9">
        <v>2.3874</v>
      </c>
      <c r="BO528" s="9">
        <v>1.6578999999999999</v>
      </c>
      <c r="BP528" s="9">
        <v>2.5849000000000002</v>
      </c>
      <c r="BQ528" s="9">
        <v>2.1810999999999998</v>
      </c>
      <c r="BR528" s="9">
        <v>2.1299000000000001</v>
      </c>
      <c r="BS528" s="9">
        <v>2.1498999999999997</v>
      </c>
      <c r="BT528" s="9">
        <v>2.2324000000000002</v>
      </c>
      <c r="BU528" s="9">
        <v>2.2848999999999999</v>
      </c>
      <c r="BV528" s="9">
        <v>2.4323999999999999</v>
      </c>
      <c r="BW528" s="9">
        <v>2.1252</v>
      </c>
      <c r="BX528" s="9">
        <v>2.6823999999999999</v>
      </c>
      <c r="BY528" s="9">
        <v>3.1974</v>
      </c>
      <c r="BZ528" s="9">
        <v>2.2124000000000001</v>
      </c>
      <c r="CA528" s="9">
        <v>2.2616875632470483</v>
      </c>
      <c r="CB528" s="9"/>
      <c r="CC528" s="9">
        <v>2.1738571428571425</v>
      </c>
      <c r="CD528" s="9">
        <v>1.5388571428571425</v>
      </c>
      <c r="CE528" s="9">
        <v>2.2238571428571423</v>
      </c>
      <c r="CF528" s="9">
        <v>1.9663571428571425</v>
      </c>
      <c r="CG528" s="9">
        <v>1.8950571428571426</v>
      </c>
      <c r="CH528" s="9">
        <v>1.7663571428571425</v>
      </c>
      <c r="CI528" s="9">
        <v>2.0188571428571427</v>
      </c>
      <c r="CJ528" s="9">
        <v>2.1488571428571426</v>
      </c>
      <c r="CK528" s="9">
        <v>2.2163571428571425</v>
      </c>
      <c r="CL528" s="9">
        <v>1.6298571428571424</v>
      </c>
      <c r="CM528" s="9">
        <v>2.3238571428571424</v>
      </c>
      <c r="CN528" s="9">
        <v>2.4213571428571425</v>
      </c>
      <c r="CO528" s="9">
        <v>2.0388571428571423</v>
      </c>
      <c r="CP528" s="2"/>
      <c r="CR528" s="9">
        <v>2.4241875632470484</v>
      </c>
      <c r="CS528" s="9">
        <v>1.7041875632470485</v>
      </c>
      <c r="CT528" s="9">
        <v>2.6566875632470484</v>
      </c>
      <c r="CU528" s="9">
        <v>2.2228875632470486</v>
      </c>
      <c r="CV528" s="9">
        <v>2.1453875632470485</v>
      </c>
      <c r="CW528" s="9">
        <v>2.1641875632470482</v>
      </c>
      <c r="CX528" s="9">
        <v>2.2691875632470486</v>
      </c>
      <c r="CY528" s="9">
        <v>2.3316875632470486</v>
      </c>
      <c r="CZ528" s="9">
        <v>2.4629875632470486</v>
      </c>
      <c r="DA528" s="9">
        <v>2.1766875632470484</v>
      </c>
      <c r="DB528" s="9">
        <v>2.7141875632470485</v>
      </c>
      <c r="DC528" s="9">
        <v>3.2691875632470486</v>
      </c>
      <c r="DD528" s="9">
        <v>2.2616875632470483</v>
      </c>
    </row>
    <row r="529" spans="1:108" x14ac:dyDescent="0.25">
      <c r="A529" s="8">
        <v>36052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9">
        <v>2.0525000000000002</v>
      </c>
      <c r="AF529" s="9"/>
      <c r="AG529" s="9">
        <v>2.0125000000000002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9">
        <v>2.3674000000000004</v>
      </c>
      <c r="BL529" s="9"/>
      <c r="BM529" s="9">
        <v>2.3399000000000001</v>
      </c>
      <c r="BN529" s="9">
        <v>2.5224000000000002</v>
      </c>
      <c r="BO529" s="9">
        <v>1.8224000000000002</v>
      </c>
      <c r="BP529" s="9">
        <v>2.7249000000000003</v>
      </c>
      <c r="BQ529" s="9">
        <v>2.2999000000000001</v>
      </c>
      <c r="BR529" s="9">
        <v>2.2299000000000002</v>
      </c>
      <c r="BS529" s="9">
        <v>2.2374000000000001</v>
      </c>
      <c r="BT529" s="9">
        <v>2.3624000000000001</v>
      </c>
      <c r="BU529" s="9">
        <v>2.4124000000000003</v>
      </c>
      <c r="BV529" s="9">
        <v>2.5574000000000003</v>
      </c>
      <c r="BW529" s="9">
        <v>2.2324000000000002</v>
      </c>
      <c r="BX529" s="9">
        <v>2.8024000000000004</v>
      </c>
      <c r="BY529" s="9">
        <v>3.3224</v>
      </c>
      <c r="BZ529" s="9">
        <v>2.3349000000000002</v>
      </c>
      <c r="CA529" s="9">
        <v>2.3415893464637416</v>
      </c>
      <c r="CB529" s="9"/>
      <c r="CC529" s="9">
        <v>2.21</v>
      </c>
      <c r="CD529" s="9">
        <v>1.577</v>
      </c>
      <c r="CE529" s="9">
        <v>2.2599999999999998</v>
      </c>
      <c r="CF529" s="9">
        <v>2.0011999999999999</v>
      </c>
      <c r="CG529" s="9">
        <v>1.915</v>
      </c>
      <c r="CH529" s="9">
        <v>1.79</v>
      </c>
      <c r="CI529" s="9">
        <v>2.0550000000000002</v>
      </c>
      <c r="CJ529" s="9">
        <v>2.1825000000000001</v>
      </c>
      <c r="CK529" s="9">
        <v>2.2324999999999999</v>
      </c>
      <c r="CL529" s="9">
        <v>1.67</v>
      </c>
      <c r="CM529" s="9">
        <v>2.36</v>
      </c>
      <c r="CN529" s="9">
        <v>2.4575</v>
      </c>
      <c r="CO529" s="9">
        <v>2.0750000000000002</v>
      </c>
      <c r="CP529" s="2"/>
      <c r="CR529" s="9">
        <v>2.5040893464637417</v>
      </c>
      <c r="CS529" s="9">
        <v>1.8040893464637417</v>
      </c>
      <c r="CT529" s="9">
        <v>2.7365893464637416</v>
      </c>
      <c r="CU529" s="9">
        <v>2.2990893464637416</v>
      </c>
      <c r="CV529" s="9">
        <v>2.2340893464637417</v>
      </c>
      <c r="CW529" s="9">
        <v>2.2365893464637416</v>
      </c>
      <c r="CX529" s="9">
        <v>2.3490893464637419</v>
      </c>
      <c r="CY529" s="9">
        <v>2.4115893464637419</v>
      </c>
      <c r="CZ529" s="9">
        <v>2.5390893464637418</v>
      </c>
      <c r="DA529" s="9">
        <v>2.2390893464637416</v>
      </c>
      <c r="DB529" s="9">
        <v>2.7940893464637417</v>
      </c>
      <c r="DC529" s="9">
        <v>3.3490893464637415</v>
      </c>
      <c r="DD529" s="9">
        <v>2.3415893464637416</v>
      </c>
    </row>
    <row r="530" spans="1:108" x14ac:dyDescent="0.25">
      <c r="A530" s="8">
        <v>36053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9">
        <v>2.0417857142857145</v>
      </c>
      <c r="AF530" s="9"/>
      <c r="AG530" s="9">
        <v>1.9742857142857144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9">
        <v>2.3818000000000001</v>
      </c>
      <c r="BL530" s="9"/>
      <c r="BM530" s="9">
        <v>2.3517999999999999</v>
      </c>
      <c r="BN530" s="9">
        <v>2.5568</v>
      </c>
      <c r="BO530" s="9">
        <v>1.8182999999999998</v>
      </c>
      <c r="BP530" s="9">
        <v>2.7643</v>
      </c>
      <c r="BQ530" s="9">
        <v>2.3342999999999998</v>
      </c>
      <c r="BR530" s="9">
        <v>2.2692999999999999</v>
      </c>
      <c r="BS530" s="9">
        <v>2.2767999999999997</v>
      </c>
      <c r="BT530" s="9">
        <v>2.3893</v>
      </c>
      <c r="BU530" s="9">
        <v>2.4417999999999997</v>
      </c>
      <c r="BV530" s="9">
        <v>2.5781000000000001</v>
      </c>
      <c r="BW530" s="9">
        <v>2.2843</v>
      </c>
      <c r="BX530" s="9">
        <v>2.8517999999999999</v>
      </c>
      <c r="BY530" s="9">
        <v>3.3567999999999998</v>
      </c>
      <c r="BZ530" s="9">
        <v>2.3742999999999999</v>
      </c>
      <c r="CA530" s="9">
        <v>2.3455097434791981</v>
      </c>
      <c r="CB530" s="9"/>
      <c r="CC530" s="9">
        <v>2.1942857142857144</v>
      </c>
      <c r="CD530" s="9">
        <v>1.5796857142857144</v>
      </c>
      <c r="CE530" s="9">
        <v>2.2442857142857142</v>
      </c>
      <c r="CF530" s="9">
        <v>1.9867857142857144</v>
      </c>
      <c r="CG530" s="9">
        <v>1.8967857142857145</v>
      </c>
      <c r="CH530" s="9">
        <v>1.7817857142857145</v>
      </c>
      <c r="CI530" s="9">
        <v>2.0405357142857143</v>
      </c>
      <c r="CJ530" s="9">
        <v>2.1667857142857145</v>
      </c>
      <c r="CK530" s="9">
        <v>2.2167857142857144</v>
      </c>
      <c r="CL530" s="9">
        <v>1.6817857142857144</v>
      </c>
      <c r="CM530" s="9">
        <v>2.3442857142857143</v>
      </c>
      <c r="CN530" s="9">
        <v>2.4417857142857144</v>
      </c>
      <c r="CO530" s="9">
        <v>2.0592857142857142</v>
      </c>
      <c r="CP530" s="2"/>
      <c r="CR530" s="9">
        <v>2.5080097434791981</v>
      </c>
      <c r="CS530" s="9">
        <v>1.8105097434791981</v>
      </c>
      <c r="CT530" s="9">
        <v>2.7405097434791981</v>
      </c>
      <c r="CU530" s="9">
        <v>2.3030097434791981</v>
      </c>
      <c r="CV530" s="9">
        <v>2.2280097434791983</v>
      </c>
      <c r="CW530" s="9">
        <v>2.2405097434791981</v>
      </c>
      <c r="CX530" s="9">
        <v>2.3530097434791983</v>
      </c>
      <c r="CY530" s="9">
        <v>2.4155097434791983</v>
      </c>
      <c r="CZ530" s="9">
        <v>2.5330097434791981</v>
      </c>
      <c r="DA530" s="9">
        <v>2.245509743479198</v>
      </c>
      <c r="DB530" s="9">
        <v>2.7980097434791982</v>
      </c>
      <c r="DC530" s="9">
        <v>3.3530097434791983</v>
      </c>
      <c r="DD530" s="9">
        <v>2.3455097434791981</v>
      </c>
    </row>
    <row r="531" spans="1:108" x14ac:dyDescent="0.25">
      <c r="A531" s="8">
        <v>36054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9">
        <v>2.0095714285714283</v>
      </c>
      <c r="AF531" s="9"/>
      <c r="AG531" s="9">
        <v>1.9745714285714284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9">
        <v>2.3315999999999995</v>
      </c>
      <c r="BL531" s="9"/>
      <c r="BM531" s="9">
        <v>2.2990999999999997</v>
      </c>
      <c r="BN531" s="9">
        <v>2.4915999999999996</v>
      </c>
      <c r="BO531" s="9">
        <v>1.7954008099999996</v>
      </c>
      <c r="BP531" s="9">
        <v>2.6940999999999997</v>
      </c>
      <c r="BQ531" s="9">
        <v>2.2815999999999996</v>
      </c>
      <c r="BR531" s="9">
        <v>2.2190999999999996</v>
      </c>
      <c r="BS531" s="9">
        <v>2.2315999999999994</v>
      </c>
      <c r="BT531" s="9">
        <v>2.3340999999999994</v>
      </c>
      <c r="BU531" s="9">
        <v>2.3840999999999997</v>
      </c>
      <c r="BV531" s="9">
        <v>2.5253499999999995</v>
      </c>
      <c r="BW531" s="9">
        <v>2.2253999999999996</v>
      </c>
      <c r="BX531" s="9">
        <v>2.7765999999999997</v>
      </c>
      <c r="BY531" s="9">
        <v>3.2715999999999994</v>
      </c>
      <c r="BZ531" s="9">
        <v>2.3140999999999998</v>
      </c>
      <c r="CA531" s="9">
        <v>2.3060080687445379</v>
      </c>
      <c r="CB531" s="9"/>
      <c r="CC531" s="9">
        <v>2.1695714285714285</v>
      </c>
      <c r="CD531" s="9">
        <v>1.5281271571428572</v>
      </c>
      <c r="CE531" s="9">
        <v>2.2170714285714284</v>
      </c>
      <c r="CF531" s="9">
        <v>1.9608214285714285</v>
      </c>
      <c r="CG531" s="9">
        <v>1.8833214285714286</v>
      </c>
      <c r="CH531" s="9">
        <v>1.7770714285714284</v>
      </c>
      <c r="CI531" s="9">
        <v>2.0145714285714287</v>
      </c>
      <c r="CJ531" s="9">
        <v>2.1420714285714286</v>
      </c>
      <c r="CK531" s="9">
        <v>2.1995714285714283</v>
      </c>
      <c r="CL531" s="9">
        <v>1.6221428571428571</v>
      </c>
      <c r="CM531" s="9">
        <v>2.3195714285714284</v>
      </c>
      <c r="CN531" s="9">
        <v>2.4170714285714285</v>
      </c>
      <c r="CO531" s="9">
        <v>2.0345714285714287</v>
      </c>
      <c r="CP531" s="2"/>
      <c r="CR531" s="9">
        <v>2.468508068744538</v>
      </c>
      <c r="CS531" s="9">
        <v>1.797262938744538</v>
      </c>
      <c r="CT531" s="9">
        <v>2.7010080687445379</v>
      </c>
      <c r="CU531" s="9">
        <v>2.2635080687445379</v>
      </c>
      <c r="CV531" s="9">
        <v>2.1885080687445377</v>
      </c>
      <c r="CW531" s="9">
        <v>2.1972580687445378</v>
      </c>
      <c r="CX531" s="9">
        <v>2.3135080687445382</v>
      </c>
      <c r="CY531" s="9">
        <v>2.3760080687445382</v>
      </c>
      <c r="CZ531" s="9">
        <v>2.4935080687445379</v>
      </c>
      <c r="DA531" s="9">
        <v>2.2325080687445382</v>
      </c>
      <c r="DB531" s="9">
        <v>2.758508068744538</v>
      </c>
      <c r="DC531" s="9">
        <v>3.3135080687445377</v>
      </c>
      <c r="DD531" s="9">
        <v>2.3060080687445379</v>
      </c>
    </row>
    <row r="532" spans="1:108" x14ac:dyDescent="0.25">
      <c r="A532" s="8">
        <v>36055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9">
        <v>2.0171428571428569</v>
      </c>
      <c r="AF532" s="9"/>
      <c r="AG532" s="9">
        <v>1.9721428571428568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9">
        <v>2.3712999999999997</v>
      </c>
      <c r="BL532" s="9"/>
      <c r="BM532" s="9">
        <v>2.3437999999999999</v>
      </c>
      <c r="BN532" s="9">
        <v>2.5387999999999997</v>
      </c>
      <c r="BO532" s="9">
        <v>1.7968008099999995</v>
      </c>
      <c r="BP532" s="9">
        <v>2.7437999999999998</v>
      </c>
      <c r="BQ532" s="9">
        <v>2.3150499999999998</v>
      </c>
      <c r="BR532" s="9">
        <v>2.2412999999999998</v>
      </c>
      <c r="BS532" s="9">
        <v>2.2487999999999997</v>
      </c>
      <c r="BT532" s="9">
        <v>2.3712999999999997</v>
      </c>
      <c r="BU532" s="9">
        <v>2.4262999999999999</v>
      </c>
      <c r="BV532" s="9">
        <v>2.5525499999999997</v>
      </c>
      <c r="BW532" s="9">
        <v>2.3217999999999996</v>
      </c>
      <c r="BX532" s="9">
        <v>2.8387999999999995</v>
      </c>
      <c r="BY532" s="9">
        <v>3.3388</v>
      </c>
      <c r="BZ532" s="9">
        <v>2.3613</v>
      </c>
      <c r="CA532" s="9">
        <v>2.329611440171095</v>
      </c>
      <c r="CB532" s="9"/>
      <c r="CC532" s="9">
        <v>2.1721428571428567</v>
      </c>
      <c r="CD532" s="9">
        <v>1.5352700142857139</v>
      </c>
      <c r="CE532" s="9">
        <v>2.2221428571428565</v>
      </c>
      <c r="CF532" s="9">
        <v>1.9658928571428567</v>
      </c>
      <c r="CG532" s="9">
        <v>1.8821428571428567</v>
      </c>
      <c r="CH532" s="9">
        <v>1.7621428571428568</v>
      </c>
      <c r="CI532" s="9">
        <v>2.0171428571428569</v>
      </c>
      <c r="CJ532" s="9">
        <v>2.1421428571428569</v>
      </c>
      <c r="CK532" s="9">
        <v>2.2021428571428565</v>
      </c>
      <c r="CL532" s="9">
        <v>1.6492857142857136</v>
      </c>
      <c r="CM532" s="9">
        <v>2.3221428571428566</v>
      </c>
      <c r="CN532" s="9">
        <v>2.4196428571428568</v>
      </c>
      <c r="CO532" s="9">
        <v>2.0371428571428565</v>
      </c>
      <c r="CP532" s="2"/>
      <c r="CR532" s="9">
        <v>2.4896114401710951</v>
      </c>
      <c r="CS532" s="9">
        <v>1.8023663101710949</v>
      </c>
      <c r="CT532" s="9">
        <v>2.7096114401710953</v>
      </c>
      <c r="CU532" s="9">
        <v>2.2846114401710951</v>
      </c>
      <c r="CV532" s="9">
        <v>2.2096114401710949</v>
      </c>
      <c r="CW532" s="9">
        <v>2.2183614401710949</v>
      </c>
      <c r="CX532" s="9">
        <v>2.329611440171095</v>
      </c>
      <c r="CY532" s="9">
        <v>2.3896114401710951</v>
      </c>
      <c r="CZ532" s="9">
        <v>2.5146114401710951</v>
      </c>
      <c r="DA532" s="9">
        <v>2.2376114401710954</v>
      </c>
      <c r="DB532" s="9">
        <v>2.7796114401710952</v>
      </c>
      <c r="DC532" s="9">
        <v>3.3346114401710949</v>
      </c>
      <c r="DD532" s="9">
        <v>2.3271114401710951</v>
      </c>
    </row>
    <row r="533" spans="1:108" x14ac:dyDescent="0.25">
      <c r="A533" s="8">
        <v>36056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9">
        <v>1.9957142857142858</v>
      </c>
      <c r="AF533" s="9"/>
      <c r="AG533" s="9">
        <v>1.9607142857142856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9">
        <v>2.3353999999999995</v>
      </c>
      <c r="BL533" s="9"/>
      <c r="BM533" s="9">
        <v>2.2953999999999994</v>
      </c>
      <c r="BN533" s="9">
        <v>2.4953999999999996</v>
      </c>
      <c r="BO533" s="9">
        <v>1.7974008099999998</v>
      </c>
      <c r="BP533" s="9">
        <v>2.6978999999999997</v>
      </c>
      <c r="BQ533" s="9">
        <v>2.2791499999999996</v>
      </c>
      <c r="BR533" s="9">
        <v>2.2003999999999997</v>
      </c>
      <c r="BS533" s="9">
        <v>2.2178999999999993</v>
      </c>
      <c r="BT533" s="9">
        <v>2.3328999999999995</v>
      </c>
      <c r="BU533" s="9">
        <v>2.3853999999999997</v>
      </c>
      <c r="BV533" s="9">
        <v>2.5003999999999995</v>
      </c>
      <c r="BW533" s="9">
        <v>2.2423999999999999</v>
      </c>
      <c r="BX533" s="9">
        <v>2.7953999999999994</v>
      </c>
      <c r="BY533" s="9">
        <v>3.2903999999999995</v>
      </c>
      <c r="BZ533" s="9">
        <v>2.3178999999999998</v>
      </c>
      <c r="CA533" s="9">
        <v>2.2200000000000002</v>
      </c>
      <c r="CB533" s="9"/>
      <c r="CC533" s="9">
        <v>2.1557142857142857</v>
      </c>
      <c r="CD533" s="9">
        <v>1.5388414428571426</v>
      </c>
      <c r="CE533" s="9">
        <v>2.2032142857142856</v>
      </c>
      <c r="CF533" s="9">
        <v>1.9507142857142856</v>
      </c>
      <c r="CG533" s="9">
        <v>1.8732142857142857</v>
      </c>
      <c r="CH533" s="9">
        <v>1.7532142857142856</v>
      </c>
      <c r="CI533" s="9">
        <v>2.0007142857142859</v>
      </c>
      <c r="CJ533" s="9">
        <v>2.1257142857142859</v>
      </c>
      <c r="CK533" s="9">
        <v>2.1857142857142855</v>
      </c>
      <c r="CL533" s="9">
        <v>1.6428571428571428</v>
      </c>
      <c r="CM533" s="9">
        <v>2.3057142857142856</v>
      </c>
      <c r="CN533" s="9">
        <v>2.4032142857142857</v>
      </c>
      <c r="CO533" s="9">
        <v>2.0207142857142859</v>
      </c>
      <c r="CP533" s="2"/>
      <c r="CR533" s="9">
        <v>2.38</v>
      </c>
      <c r="CS533" s="9">
        <v>1.7137548700000003</v>
      </c>
      <c r="CT533" s="9">
        <v>2.6</v>
      </c>
      <c r="CU533" s="9">
        <v>2.1749999999999998</v>
      </c>
      <c r="CV533" s="9">
        <v>2.1</v>
      </c>
      <c r="CW533" s="9">
        <v>2.1087500000000001</v>
      </c>
      <c r="CX533" s="9">
        <v>2.2200000000000002</v>
      </c>
      <c r="CY533" s="9">
        <v>2.2875000000000001</v>
      </c>
      <c r="CZ533" s="9">
        <v>2.4049999999999998</v>
      </c>
      <c r="DA533" s="9">
        <v>2.149</v>
      </c>
      <c r="DB533" s="9">
        <v>2.67</v>
      </c>
      <c r="DC533" s="9">
        <v>3.2250000000000001</v>
      </c>
      <c r="DD533" s="9">
        <v>2.2174999999999998</v>
      </c>
    </row>
    <row r="534" spans="1:108" x14ac:dyDescent="0.25">
      <c r="A534" s="8">
        <v>36059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9">
        <v>2.0027142857142857</v>
      </c>
      <c r="AF534" s="9"/>
      <c r="AG534" s="9">
        <v>1.9577142857142855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9">
        <v>2.3355000000000001</v>
      </c>
      <c r="BL534" s="9"/>
      <c r="BM534" s="9">
        <v>2.3080000000000003</v>
      </c>
      <c r="BN534" s="9">
        <v>2.5030000000000001</v>
      </c>
      <c r="BO534" s="9">
        <v>1.8350663999999997</v>
      </c>
      <c r="BP534" s="9">
        <v>2.7080000000000002</v>
      </c>
      <c r="BQ534" s="9">
        <v>2.2842500000000001</v>
      </c>
      <c r="BR534" s="9">
        <v>2.2055000000000002</v>
      </c>
      <c r="BS534" s="9">
        <v>2.218</v>
      </c>
      <c r="BT534" s="9">
        <v>2.3380000000000001</v>
      </c>
      <c r="BU534" s="9">
        <v>2.3930000000000002</v>
      </c>
      <c r="BV534" s="9">
        <v>2.508</v>
      </c>
      <c r="BW534" s="9">
        <v>2.2664999999999997</v>
      </c>
      <c r="BX534" s="9">
        <v>2.8029999999999999</v>
      </c>
      <c r="BY534" s="9">
        <v>3.298</v>
      </c>
      <c r="BZ534" s="9">
        <v>2.3217500000000002</v>
      </c>
      <c r="CA534" s="9">
        <v>2.2209999999999996</v>
      </c>
      <c r="CB534" s="9"/>
      <c r="CC534" s="9">
        <v>2.1577142857142855</v>
      </c>
      <c r="CD534" s="9">
        <v>1.5696353671428571</v>
      </c>
      <c r="CE534" s="9">
        <v>2.2052142857142853</v>
      </c>
      <c r="CF534" s="9">
        <v>1.9502142857142855</v>
      </c>
      <c r="CG534" s="9">
        <v>1.8652142857142855</v>
      </c>
      <c r="CH534" s="9">
        <v>1.7727142857142855</v>
      </c>
      <c r="CI534" s="9">
        <v>2.0052142857142856</v>
      </c>
      <c r="CJ534" s="9">
        <v>2.1302142857142856</v>
      </c>
      <c r="CK534" s="9">
        <v>2.1827142857142854</v>
      </c>
      <c r="CL534" s="9">
        <v>1.6441428571428571</v>
      </c>
      <c r="CM534" s="9">
        <v>2.3077142857142854</v>
      </c>
      <c r="CN534" s="9">
        <v>2.4052142857142855</v>
      </c>
      <c r="CO534" s="9">
        <v>2.0227142857142857</v>
      </c>
      <c r="CP534" s="2"/>
      <c r="CR534" s="9">
        <v>2.3809999999999998</v>
      </c>
      <c r="CS534" s="9">
        <v>1.7698270099999998</v>
      </c>
      <c r="CT534" s="9">
        <v>2.6159999999999997</v>
      </c>
      <c r="CU534" s="9">
        <v>2.1759999999999997</v>
      </c>
      <c r="CV534" s="9">
        <v>2.101</v>
      </c>
      <c r="CW534" s="9">
        <v>2.1097499999999996</v>
      </c>
      <c r="CX534" s="9">
        <v>2.2234999999999996</v>
      </c>
      <c r="CY534" s="9">
        <v>2.2885</v>
      </c>
      <c r="CZ534" s="9">
        <v>2.4059999999999997</v>
      </c>
      <c r="DA534" s="9">
        <v>2.1853999999999996</v>
      </c>
      <c r="DB534" s="9">
        <v>2.6709999999999998</v>
      </c>
      <c r="DC534" s="9">
        <v>3.226</v>
      </c>
      <c r="DD534" s="9">
        <v>2.2184999999999997</v>
      </c>
    </row>
    <row r="535" spans="1:108" x14ac:dyDescent="0.25">
      <c r="A535" s="8">
        <v>36060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9">
        <v>1.9944285714285714</v>
      </c>
      <c r="AF535" s="9"/>
      <c r="AG535" s="9">
        <v>1.9494285714285715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9">
        <v>2.3127000000000004</v>
      </c>
      <c r="BL535" s="9"/>
      <c r="BM535" s="9">
        <v>2.2852000000000006</v>
      </c>
      <c r="BN535" s="9">
        <v>2.4802000000000004</v>
      </c>
      <c r="BO535" s="9">
        <v>1.8235909850000001</v>
      </c>
      <c r="BP535" s="9">
        <v>2.6852000000000005</v>
      </c>
      <c r="BQ535" s="9">
        <v>2.2614500000000004</v>
      </c>
      <c r="BR535" s="9">
        <v>2.1877000000000004</v>
      </c>
      <c r="BS535" s="9">
        <v>2.2052</v>
      </c>
      <c r="BT535" s="9">
        <v>2.3177000000000003</v>
      </c>
      <c r="BU535" s="9">
        <v>2.3702000000000005</v>
      </c>
      <c r="BV535" s="9">
        <v>2.4877000000000002</v>
      </c>
      <c r="BW535" s="9">
        <v>2.2214999999999998</v>
      </c>
      <c r="BX535" s="9">
        <v>2.7752000000000003</v>
      </c>
      <c r="BY535" s="9">
        <v>3.2752000000000003</v>
      </c>
      <c r="BZ535" s="9">
        <v>2.3077000000000005</v>
      </c>
      <c r="CA535" s="9">
        <v>2.2209999999999996</v>
      </c>
      <c r="CB535" s="9"/>
      <c r="CC535" s="9">
        <v>2.1494285714285715</v>
      </c>
      <c r="CD535" s="9">
        <v>1.5342770385714284</v>
      </c>
      <c r="CE535" s="9">
        <v>2.1969285714285713</v>
      </c>
      <c r="CF535" s="9">
        <v>1.9431785714285714</v>
      </c>
      <c r="CG535" s="9">
        <v>1.8656785714285715</v>
      </c>
      <c r="CH535" s="9">
        <v>1.7544285714285714</v>
      </c>
      <c r="CI535" s="9">
        <v>1.9969285714285714</v>
      </c>
      <c r="CJ535" s="9">
        <v>2.1219285714285716</v>
      </c>
      <c r="CK535" s="9">
        <v>2.1794285714285713</v>
      </c>
      <c r="CL535" s="9">
        <v>1.6365714285714286</v>
      </c>
      <c r="CM535" s="9">
        <v>2.2994285714285714</v>
      </c>
      <c r="CN535" s="9">
        <v>2.3969285714285715</v>
      </c>
      <c r="CO535" s="9">
        <v>2.0144285714285717</v>
      </c>
      <c r="CP535" s="2"/>
      <c r="CR535" s="9">
        <v>2.3809999999999998</v>
      </c>
      <c r="CS535" s="9">
        <v>1.7698270099999998</v>
      </c>
      <c r="CT535" s="9">
        <v>2.6159999999999997</v>
      </c>
      <c r="CU535" s="9">
        <v>2.1759999999999997</v>
      </c>
      <c r="CV535" s="9">
        <v>2.101</v>
      </c>
      <c r="CW535" s="9">
        <v>2.1097499999999996</v>
      </c>
      <c r="CX535" s="9">
        <v>2.2234999999999996</v>
      </c>
      <c r="CY535" s="9">
        <v>2.2885</v>
      </c>
      <c r="CZ535" s="9">
        <v>2.4059999999999997</v>
      </c>
      <c r="DA535" s="9">
        <v>2.1853999999999996</v>
      </c>
      <c r="DB535" s="9">
        <v>2.6709999999999998</v>
      </c>
      <c r="DC535" s="9">
        <v>3.226</v>
      </c>
      <c r="DD535" s="9">
        <v>2.2184999999999997</v>
      </c>
    </row>
    <row r="536" spans="1:108" x14ac:dyDescent="0.25">
      <c r="A536" s="8">
        <v>36061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9">
        <v>1.998142857142857</v>
      </c>
      <c r="AF536" s="9"/>
      <c r="AG536" s="9">
        <v>1.9531428571428571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9">
        <v>2.3422999999999994</v>
      </c>
      <c r="BL536" s="9"/>
      <c r="BM536" s="9">
        <v>2.3147999999999995</v>
      </c>
      <c r="BN536" s="9">
        <v>2.5097999999999994</v>
      </c>
      <c r="BO536" s="9">
        <v>1.8233909849999992</v>
      </c>
      <c r="BP536" s="9">
        <v>2.7147999999999994</v>
      </c>
      <c r="BQ536" s="9">
        <v>2.2897999999999992</v>
      </c>
      <c r="BR536" s="9">
        <v>2.2097999999999995</v>
      </c>
      <c r="BS536" s="9">
        <v>2.2247999999999992</v>
      </c>
      <c r="BT536" s="9">
        <v>2.3447999999999993</v>
      </c>
      <c r="BU536" s="9">
        <v>2.3997999999999995</v>
      </c>
      <c r="BV536" s="9">
        <v>2.5097999999999994</v>
      </c>
      <c r="BW536" s="9">
        <v>2.2362999999999991</v>
      </c>
      <c r="BX536" s="9">
        <v>2.8047999999999993</v>
      </c>
      <c r="BY536" s="9">
        <v>3.3047999999999993</v>
      </c>
      <c r="BZ536" s="9">
        <v>2.3335499999999993</v>
      </c>
      <c r="CA536" s="9">
        <v>2.23</v>
      </c>
      <c r="CB536" s="9"/>
      <c r="CC536" s="9">
        <v>2.153142857142857</v>
      </c>
      <c r="CD536" s="9">
        <v>1.5322770385714286</v>
      </c>
      <c r="CE536" s="9">
        <v>2.2006428571428569</v>
      </c>
      <c r="CF536" s="9">
        <v>1.944392857142857</v>
      </c>
      <c r="CG536" s="9">
        <v>1.8681428571428571</v>
      </c>
      <c r="CH536" s="9">
        <v>1.758142857142857</v>
      </c>
      <c r="CI536" s="9">
        <v>2.0006428571428572</v>
      </c>
      <c r="CJ536" s="9">
        <v>2.1231428571428572</v>
      </c>
      <c r="CK536" s="9">
        <v>2.1831428571428568</v>
      </c>
      <c r="CL536" s="9">
        <v>1.6395714285714287</v>
      </c>
      <c r="CM536" s="9">
        <v>2.3031428571428569</v>
      </c>
      <c r="CN536" s="9">
        <v>2.4006428571428571</v>
      </c>
      <c r="CO536" s="9">
        <v>2.016892857142857</v>
      </c>
      <c r="CP536" s="2"/>
      <c r="CR536" s="9">
        <v>2.39</v>
      </c>
      <c r="CS536" s="9">
        <v>1.6894270100000002</v>
      </c>
      <c r="CT536" s="9">
        <v>2.625</v>
      </c>
      <c r="CU536" s="9">
        <v>2.1850000000000001</v>
      </c>
      <c r="CV536" s="9">
        <v>2.11</v>
      </c>
      <c r="CW536" s="9">
        <v>2.1187499999999999</v>
      </c>
      <c r="CX536" s="9">
        <v>2.2324999999999999</v>
      </c>
      <c r="CY536" s="9">
        <v>2.2974999999999999</v>
      </c>
      <c r="CZ536" s="9">
        <v>2.415</v>
      </c>
      <c r="DA536" s="9">
        <v>2.105</v>
      </c>
      <c r="DB536" s="9">
        <v>2.68</v>
      </c>
      <c r="DC536" s="9">
        <v>3.2349999999999999</v>
      </c>
      <c r="DD536" s="9">
        <v>2.2275</v>
      </c>
    </row>
    <row r="537" spans="1:108" x14ac:dyDescent="0.25">
      <c r="A537" s="8">
        <v>36062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9">
        <v>1.997857142857143</v>
      </c>
      <c r="AF537" s="9"/>
      <c r="AG537" s="9">
        <v>1.9528571428571431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9">
        <v>2.3359000000000001</v>
      </c>
      <c r="BL537" s="9"/>
      <c r="BM537" s="9">
        <v>2.3084000000000002</v>
      </c>
      <c r="BN537" s="9">
        <v>2.5034000000000001</v>
      </c>
      <c r="BO537" s="9">
        <v>1.8085155700000002</v>
      </c>
      <c r="BP537" s="9">
        <v>2.7109000000000001</v>
      </c>
      <c r="BQ537" s="9">
        <v>2.2859000000000003</v>
      </c>
      <c r="BR537" s="9">
        <v>2.2008999999999999</v>
      </c>
      <c r="BS537" s="9">
        <v>2.2258999999999998</v>
      </c>
      <c r="BT537" s="9">
        <v>2.3409</v>
      </c>
      <c r="BU537" s="9">
        <v>2.3909000000000002</v>
      </c>
      <c r="BV537" s="9">
        <v>2.5009000000000001</v>
      </c>
      <c r="BW537" s="9">
        <v>2.2328999999999999</v>
      </c>
      <c r="BX537" s="9">
        <v>2.7984</v>
      </c>
      <c r="BY537" s="9">
        <v>3.3033999999999999</v>
      </c>
      <c r="BZ537" s="9">
        <v>2.3271500000000001</v>
      </c>
      <c r="CA537" s="9">
        <v>2.23</v>
      </c>
      <c r="CB537" s="9"/>
      <c r="CC537" s="9">
        <v>2.152857142857143</v>
      </c>
      <c r="CD537" s="9">
        <v>1.544473763571429</v>
      </c>
      <c r="CE537" s="9">
        <v>2.2003571428571429</v>
      </c>
      <c r="CF537" s="9">
        <v>1.9428571428571431</v>
      </c>
      <c r="CG537" s="9">
        <v>1.864107142857143</v>
      </c>
      <c r="CH537" s="9">
        <v>1.7528571428571431</v>
      </c>
      <c r="CI537" s="9">
        <v>1.997857142857143</v>
      </c>
      <c r="CJ537" s="9">
        <v>2.1228571428571432</v>
      </c>
      <c r="CK537" s="9">
        <v>2.172857142857143</v>
      </c>
      <c r="CL537" s="9">
        <v>1.6435714285714287</v>
      </c>
      <c r="CM537" s="9">
        <v>2.3028571428571429</v>
      </c>
      <c r="CN537" s="9">
        <v>2.4003571428571431</v>
      </c>
      <c r="CO537" s="9">
        <v>2.016607142857143</v>
      </c>
      <c r="CP537" s="2"/>
      <c r="CR537" s="9">
        <v>2.39</v>
      </c>
      <c r="CS537" s="9">
        <v>1.6894270100000002</v>
      </c>
      <c r="CT537" s="9">
        <v>2.625</v>
      </c>
      <c r="CU537" s="9">
        <v>2.1850000000000001</v>
      </c>
      <c r="CV537" s="9">
        <v>2.11</v>
      </c>
      <c r="CW537" s="9">
        <v>2.1187499999999999</v>
      </c>
      <c r="CX537" s="9">
        <v>2.2324999999999999</v>
      </c>
      <c r="CY537" s="9">
        <v>2.2974999999999999</v>
      </c>
      <c r="CZ537" s="9">
        <v>2.415</v>
      </c>
      <c r="DA537" s="9">
        <v>2.105</v>
      </c>
      <c r="DB537" s="9">
        <v>2.68</v>
      </c>
      <c r="DC537" s="9">
        <v>3.2349999999999999</v>
      </c>
      <c r="DD537" s="9">
        <v>2.2275</v>
      </c>
    </row>
    <row r="538" spans="1:108" x14ac:dyDescent="0.25">
      <c r="A538" s="8">
        <v>36063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9">
        <v>1.9992857142857143</v>
      </c>
      <c r="AF538" s="9"/>
      <c r="AG538" s="9">
        <v>1.9542857142857144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9">
        <v>2.2746999999999997</v>
      </c>
      <c r="BL538" s="9"/>
      <c r="BM538" s="9">
        <v>2.2471999999999999</v>
      </c>
      <c r="BN538" s="9">
        <v>2.4421999999999997</v>
      </c>
      <c r="BO538" s="9">
        <v>1.80431557</v>
      </c>
      <c r="BP538" s="9">
        <v>2.6471999999999998</v>
      </c>
      <c r="BQ538" s="9">
        <v>2.2246999999999999</v>
      </c>
      <c r="BR538" s="9">
        <v>2.1597</v>
      </c>
      <c r="BS538" s="9">
        <v>2.1721999999999992</v>
      </c>
      <c r="BT538" s="9">
        <v>2.2796999999999996</v>
      </c>
      <c r="BU538" s="9">
        <v>2.3296999999999999</v>
      </c>
      <c r="BV538" s="9">
        <v>2.4546999999999999</v>
      </c>
      <c r="BW538" s="9">
        <v>2.2262</v>
      </c>
      <c r="BX538" s="9">
        <v>2.7371999999999996</v>
      </c>
      <c r="BY538" s="9">
        <v>3.2421999999999995</v>
      </c>
      <c r="BZ538" s="9">
        <v>2.2659499999999997</v>
      </c>
      <c r="CA538" s="9">
        <v>2.2882231875550336</v>
      </c>
      <c r="CB538" s="9"/>
      <c r="CC538" s="9">
        <v>2.1542857142857144</v>
      </c>
      <c r="CD538" s="9">
        <v>1.5423309064285715</v>
      </c>
      <c r="CE538" s="9">
        <v>2.2017857142857142</v>
      </c>
      <c r="CF538" s="9">
        <v>1.9480357142857143</v>
      </c>
      <c r="CG538" s="9">
        <v>1.8655357142857143</v>
      </c>
      <c r="CH538" s="9">
        <v>1.7617857142857143</v>
      </c>
      <c r="CI538" s="9">
        <v>2.0017857142857145</v>
      </c>
      <c r="CJ538" s="9">
        <v>2.1242857142857146</v>
      </c>
      <c r="CK538" s="9">
        <v>2.1842857142857142</v>
      </c>
      <c r="CL538" s="9">
        <v>1.6264285714285713</v>
      </c>
      <c r="CM538" s="9">
        <v>2.3042857142857143</v>
      </c>
      <c r="CN538" s="9">
        <v>2.4017857142857144</v>
      </c>
      <c r="CO538" s="9">
        <v>2.0180357142857144</v>
      </c>
      <c r="CP538" s="2"/>
      <c r="CR538" s="9">
        <v>2.4482231875550338</v>
      </c>
      <c r="CS538" s="9">
        <v>1.7876501975550334</v>
      </c>
      <c r="CT538" s="9">
        <v>2.6832231875550336</v>
      </c>
      <c r="CU538" s="9">
        <v>2.2432231875550337</v>
      </c>
      <c r="CV538" s="9">
        <v>2.168223187555034</v>
      </c>
      <c r="CW538" s="9">
        <v>2.1769731875550336</v>
      </c>
      <c r="CX538" s="9">
        <v>2.2907231875550336</v>
      </c>
      <c r="CY538" s="9">
        <v>2.355723187555034</v>
      </c>
      <c r="CZ538" s="9">
        <v>2.4732231875550337</v>
      </c>
      <c r="DA538" s="9">
        <v>2.2032231875550337</v>
      </c>
      <c r="DB538" s="9">
        <v>2.7382231875550338</v>
      </c>
      <c r="DC538" s="9">
        <v>3.293223187555034</v>
      </c>
      <c r="DD538" s="9">
        <v>2.2857231875550337</v>
      </c>
    </row>
    <row r="539" spans="1:108" x14ac:dyDescent="0.25">
      <c r="A539" s="8">
        <v>36066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9">
        <v>2.0227857142857144</v>
      </c>
      <c r="AF539" s="9"/>
      <c r="AG539" s="9">
        <v>1.9702857142857142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9">
        <v>2.3115000000000001</v>
      </c>
      <c r="BL539" s="9"/>
      <c r="BM539" s="9">
        <v>2.2789999999999999</v>
      </c>
      <c r="BN539" s="9">
        <v>2.4790000000000001</v>
      </c>
      <c r="BO539" s="9">
        <v>1.8499516399999998</v>
      </c>
      <c r="BP539" s="9">
        <v>2.6865000000000001</v>
      </c>
      <c r="BQ539" s="9">
        <v>2.254</v>
      </c>
      <c r="BR539" s="9">
        <v>2.1840000000000002</v>
      </c>
      <c r="BS539" s="9">
        <v>2.20025</v>
      </c>
      <c r="BT539" s="9">
        <v>2.3115000000000001</v>
      </c>
      <c r="BU539" s="9">
        <v>2.3665000000000003</v>
      </c>
      <c r="BV539" s="9">
        <v>2.484</v>
      </c>
      <c r="BW539" s="9">
        <v>2.2619999999999996</v>
      </c>
      <c r="BX539" s="9">
        <v>2.774</v>
      </c>
      <c r="BY539" s="9">
        <v>3.2789999999999999</v>
      </c>
      <c r="BZ539" s="9">
        <v>2.294</v>
      </c>
      <c r="CA539" s="9">
        <v>2.2524999999999999</v>
      </c>
      <c r="CB539" s="9"/>
      <c r="CC539" s="9">
        <v>2.1752857142857143</v>
      </c>
      <c r="CD539" s="9">
        <v>1.5384667392857145</v>
      </c>
      <c r="CE539" s="9">
        <v>2.2252857142857141</v>
      </c>
      <c r="CF539" s="9">
        <v>1.9677857142857142</v>
      </c>
      <c r="CG539" s="9">
        <v>1.8815357142857143</v>
      </c>
      <c r="CH539" s="9">
        <v>1.7777857142857143</v>
      </c>
      <c r="CI539" s="9">
        <v>2.0227857142857144</v>
      </c>
      <c r="CJ539" s="9">
        <v>2.1452857142857145</v>
      </c>
      <c r="CK539" s="9">
        <v>2.2002857142857142</v>
      </c>
      <c r="CL539" s="9">
        <v>1.6192857142857142</v>
      </c>
      <c r="CM539" s="9">
        <v>2.3252857142857142</v>
      </c>
      <c r="CN539" s="9">
        <v>2.4302857142857142</v>
      </c>
      <c r="CO539" s="9">
        <v>2.0390357142857143</v>
      </c>
      <c r="CP539" s="2"/>
      <c r="CR539" s="9">
        <v>2.41</v>
      </c>
      <c r="CS539" s="9">
        <v>1.7760270100000004</v>
      </c>
      <c r="CT539" s="9">
        <v>2.6524999999999999</v>
      </c>
      <c r="CU539" s="9">
        <v>2.2050000000000001</v>
      </c>
      <c r="CV539" s="9">
        <v>2.13</v>
      </c>
      <c r="CW539" s="9">
        <v>2.1387499999999999</v>
      </c>
      <c r="CX539" s="9">
        <v>2.2524999999999999</v>
      </c>
      <c r="CY539" s="9">
        <v>2.3174999999999999</v>
      </c>
      <c r="CZ539" s="9">
        <v>2.4350000000000001</v>
      </c>
      <c r="DA539" s="9">
        <v>2.1916000000000002</v>
      </c>
      <c r="DB539" s="9">
        <v>2.7</v>
      </c>
      <c r="DC539" s="9">
        <v>3.2549999999999999</v>
      </c>
      <c r="DD539" s="9">
        <v>2.2475000000000001</v>
      </c>
    </row>
    <row r="540" spans="1:108" x14ac:dyDescent="0.25">
      <c r="A540" s="8">
        <v>36067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9">
        <v>2.0307857142857144</v>
      </c>
      <c r="AF540" s="9"/>
      <c r="AG540" s="9">
        <v>1.9732857142857143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9">
        <v>2.3596999999999997</v>
      </c>
      <c r="BL540" s="9"/>
      <c r="BM540" s="9">
        <v>2.3171999999999997</v>
      </c>
      <c r="BN540" s="9">
        <v>2.5271999999999997</v>
      </c>
      <c r="BO540" s="9">
        <v>1.8113516399999998</v>
      </c>
      <c r="BP540" s="9">
        <v>2.7446999999999995</v>
      </c>
      <c r="BQ540" s="9">
        <v>2.3046999999999995</v>
      </c>
      <c r="BR540" s="9">
        <v>2.2196999999999996</v>
      </c>
      <c r="BS540" s="9">
        <v>2.2396999999999996</v>
      </c>
      <c r="BT540" s="9">
        <v>2.3571999999999997</v>
      </c>
      <c r="BU540" s="9">
        <v>2.4121999999999995</v>
      </c>
      <c r="BV540" s="9">
        <v>2.5221999999999998</v>
      </c>
      <c r="BW540" s="9">
        <v>2.2783999999999995</v>
      </c>
      <c r="BX540" s="9">
        <v>2.8371999999999997</v>
      </c>
      <c r="BY540" s="9">
        <v>3.3571999999999997</v>
      </c>
      <c r="BZ540" s="9">
        <v>2.3396999999999997</v>
      </c>
      <c r="CA540" s="9">
        <v>2.3362381925883122</v>
      </c>
      <c r="CB540" s="9"/>
      <c r="CC540" s="9">
        <v>2.1832857142857143</v>
      </c>
      <c r="CD540" s="9">
        <v>1.5488953107142858</v>
      </c>
      <c r="CE540" s="9">
        <v>2.2332857142857141</v>
      </c>
      <c r="CF540" s="9">
        <v>1.9732857142857143</v>
      </c>
      <c r="CG540" s="9">
        <v>1.8895357142857143</v>
      </c>
      <c r="CH540" s="9">
        <v>1.7807857142857142</v>
      </c>
      <c r="CI540" s="9">
        <v>2.0282857142857145</v>
      </c>
      <c r="CJ540" s="9">
        <v>2.1532857142857145</v>
      </c>
      <c r="CK540" s="9">
        <v>2.2082857142857142</v>
      </c>
      <c r="CL540" s="9">
        <v>1.6722142857142854</v>
      </c>
      <c r="CM540" s="9">
        <v>2.3332857142857142</v>
      </c>
      <c r="CN540" s="9">
        <v>2.4382857142857142</v>
      </c>
      <c r="CO540" s="9">
        <v>2.0457857142857141</v>
      </c>
      <c r="CP540" s="2"/>
      <c r="CR540" s="9">
        <v>2.4937381925883124</v>
      </c>
      <c r="CS540" s="9">
        <v>1.8145652025883123</v>
      </c>
      <c r="CT540" s="9">
        <v>2.7362381925883126</v>
      </c>
      <c r="CU540" s="9">
        <v>2.2887381925883123</v>
      </c>
      <c r="CV540" s="9">
        <v>2.2137381925883126</v>
      </c>
      <c r="CW540" s="9">
        <v>2.2224881925883122</v>
      </c>
      <c r="CX540" s="9">
        <v>2.3362381925883122</v>
      </c>
      <c r="CY540" s="9">
        <v>2.4012381925883126</v>
      </c>
      <c r="CZ540" s="9">
        <v>2.5062381925883126</v>
      </c>
      <c r="DA540" s="9">
        <v>2.2301381925883126</v>
      </c>
      <c r="DB540" s="9">
        <v>2.7837381925883125</v>
      </c>
      <c r="DC540" s="9">
        <v>3.3387381925883126</v>
      </c>
      <c r="DD540" s="9">
        <v>2.3237381925883125</v>
      </c>
    </row>
    <row r="541" spans="1:108" x14ac:dyDescent="0.25">
      <c r="A541" s="8">
        <v>36068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9">
        <v>2.0146428571428574</v>
      </c>
      <c r="AF541" s="9"/>
      <c r="AG541" s="9">
        <v>1.9571428571428573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9">
        <v>2.3389000000000002</v>
      </c>
      <c r="BL541" s="9"/>
      <c r="BM541" s="9">
        <v>2.3014000000000001</v>
      </c>
      <c r="BN541" s="9">
        <v>2.5064000000000002</v>
      </c>
      <c r="BO541" s="9">
        <v>1.8813680600000002</v>
      </c>
      <c r="BP541" s="9">
        <v>2.7364000000000002</v>
      </c>
      <c r="BQ541" s="9">
        <v>2.2839</v>
      </c>
      <c r="BR541" s="9">
        <v>2.2114000000000003</v>
      </c>
      <c r="BS541" s="9">
        <v>2.25265</v>
      </c>
      <c r="BT541" s="9">
        <v>2.3364000000000003</v>
      </c>
      <c r="BU541" s="9">
        <v>2.3939000000000004</v>
      </c>
      <c r="BV541" s="9">
        <v>2.5089000000000001</v>
      </c>
      <c r="BW541" s="9">
        <v>2.2793999999999999</v>
      </c>
      <c r="BX541" s="9">
        <v>2.8289</v>
      </c>
      <c r="BY541" s="9">
        <v>3.3589000000000002</v>
      </c>
      <c r="BZ541" s="9">
        <v>2.3189000000000002</v>
      </c>
      <c r="CA541" s="9">
        <v>2.3219118610150988</v>
      </c>
      <c r="CB541" s="9"/>
      <c r="CC541" s="9">
        <v>2.1671428571428573</v>
      </c>
      <c r="CD541" s="9">
        <v>1.5470381678571434</v>
      </c>
      <c r="CE541" s="9">
        <v>2.2196428571428575</v>
      </c>
      <c r="CF541" s="9">
        <v>1.9571428571428573</v>
      </c>
      <c r="CG541" s="9">
        <v>1.8733928571428573</v>
      </c>
      <c r="CH541" s="9">
        <v>1.7821428571428573</v>
      </c>
      <c r="CI541" s="9">
        <v>2.0121428571428575</v>
      </c>
      <c r="CJ541" s="9">
        <v>2.1396428571428574</v>
      </c>
      <c r="CK541" s="9">
        <v>2.1846428571428573</v>
      </c>
      <c r="CL541" s="9">
        <v>1.672857142857143</v>
      </c>
      <c r="CM541" s="9">
        <v>2.3171428571428572</v>
      </c>
      <c r="CN541" s="9">
        <v>2.4296428571428574</v>
      </c>
      <c r="CO541" s="9">
        <v>2.0296428571428571</v>
      </c>
      <c r="CP541" s="2"/>
      <c r="CR541" s="9">
        <v>2.479411861015099</v>
      </c>
      <c r="CS541" s="9">
        <v>1.8082388710150994</v>
      </c>
      <c r="CT541" s="9">
        <v>2.7219118610150992</v>
      </c>
      <c r="CU541" s="9">
        <v>2.274411861015099</v>
      </c>
      <c r="CV541" s="9">
        <v>2.1994118610150988</v>
      </c>
      <c r="CW541" s="9">
        <v>2.218161861015099</v>
      </c>
      <c r="CX541" s="9">
        <v>2.3219118610150988</v>
      </c>
      <c r="CY541" s="9">
        <v>2.3869118610150992</v>
      </c>
      <c r="CZ541" s="9">
        <v>2.4919118610150992</v>
      </c>
      <c r="DA541" s="9">
        <v>2.2238118610150996</v>
      </c>
      <c r="DB541" s="9">
        <v>2.7694118610150991</v>
      </c>
      <c r="DC541" s="9">
        <v>3.3244118610150988</v>
      </c>
      <c r="DD541" s="9">
        <v>2.3094118610150991</v>
      </c>
    </row>
    <row r="542" spans="1:108" x14ac:dyDescent="0.25">
      <c r="A542" s="8">
        <v>36069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9">
        <v>2.0165000000000006</v>
      </c>
      <c r="AF542" s="9"/>
      <c r="AG542" s="9">
        <v>1.9590000000000005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9">
        <v>2.3544999999999998</v>
      </c>
      <c r="BL542" s="9"/>
      <c r="BM542" s="9">
        <v>2.3169999999999997</v>
      </c>
      <c r="BN542" s="9">
        <v>2.5219999999999998</v>
      </c>
      <c r="BO542" s="9">
        <v>1.9459999999999997</v>
      </c>
      <c r="BP542" s="9">
        <v>2.7519999999999998</v>
      </c>
      <c r="BQ542" s="9">
        <v>2.3045</v>
      </c>
      <c r="BR542" s="9">
        <v>2.2469999999999999</v>
      </c>
      <c r="BS542" s="9">
        <v>2.2769999999999997</v>
      </c>
      <c r="BT542" s="9">
        <v>2.3519999999999999</v>
      </c>
      <c r="BU542" s="9">
        <v>2.4095</v>
      </c>
      <c r="BV542" s="9">
        <v>2.5369999999999999</v>
      </c>
      <c r="BW542" s="9">
        <v>2.3394999999999997</v>
      </c>
      <c r="BX542" s="9">
        <v>2.8445</v>
      </c>
      <c r="BY542" s="9">
        <v>3.3619999999999997</v>
      </c>
      <c r="BZ542" s="9">
        <v>2.3494999999999999</v>
      </c>
      <c r="CA542" s="9">
        <v>2.3303727668845311</v>
      </c>
      <c r="CB542" s="9"/>
      <c r="CC542" s="9">
        <v>2.1690000000000005</v>
      </c>
      <c r="CD542" s="9">
        <v>1.59</v>
      </c>
      <c r="CE542" s="9">
        <v>2.2215000000000007</v>
      </c>
      <c r="CF542" s="9">
        <v>1.9715000000000005</v>
      </c>
      <c r="CG542" s="9">
        <v>1.9090000000000005</v>
      </c>
      <c r="CH542" s="9">
        <v>1.8065000000000004</v>
      </c>
      <c r="CI542" s="9">
        <v>2.0140000000000007</v>
      </c>
      <c r="CJ542" s="9">
        <v>2.1415000000000006</v>
      </c>
      <c r="CK542" s="9">
        <v>2.2340000000000004</v>
      </c>
      <c r="CL542" s="9">
        <v>1.54</v>
      </c>
      <c r="CM542" s="9">
        <v>2.3190000000000004</v>
      </c>
      <c r="CN542" s="9">
        <v>2.4315000000000007</v>
      </c>
      <c r="CO542" s="9">
        <v>2.0340000000000007</v>
      </c>
      <c r="CP542" s="2"/>
      <c r="CR542" s="9">
        <v>2.4878727668845313</v>
      </c>
      <c r="CS542" s="9">
        <v>1.8198727668845311</v>
      </c>
      <c r="CT542" s="9">
        <v>2.7303727668845315</v>
      </c>
      <c r="CU542" s="9">
        <v>2.2928727668845315</v>
      </c>
      <c r="CV542" s="9">
        <v>2.2278727668845315</v>
      </c>
      <c r="CW542" s="9">
        <v>2.2403727668845312</v>
      </c>
      <c r="CX542" s="9">
        <v>2.3303727668845311</v>
      </c>
      <c r="CY542" s="9">
        <v>2.3953727668845315</v>
      </c>
      <c r="CZ542" s="9">
        <v>2.5328727668845312</v>
      </c>
      <c r="DA542" s="9">
        <v>2.0718727668845314</v>
      </c>
      <c r="DB542" s="9">
        <v>2.7778727668845313</v>
      </c>
      <c r="DC542" s="9">
        <v>3.332872766884531</v>
      </c>
      <c r="DD542" s="9">
        <v>2.3278727668845312</v>
      </c>
    </row>
    <row r="543" spans="1:108" x14ac:dyDescent="0.25">
      <c r="A543" s="8">
        <v>36070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9">
        <v>2.0032857142857141</v>
      </c>
      <c r="AF543" s="9"/>
      <c r="AG543" s="9">
        <v>1.948285714285714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9">
        <v>2.3028</v>
      </c>
      <c r="BL543" s="9"/>
      <c r="BM543" s="9">
        <v>2.2677999999999998</v>
      </c>
      <c r="BN543" s="9">
        <v>2.4727999999999999</v>
      </c>
      <c r="BO543" s="9">
        <v>1.8263016499999993</v>
      </c>
      <c r="BP543" s="9">
        <v>2.6902999999999997</v>
      </c>
      <c r="BQ543" s="9">
        <v>2.2640500000000001</v>
      </c>
      <c r="BR543" s="9">
        <v>2.1928000000000001</v>
      </c>
      <c r="BS543" s="9">
        <v>2.2353000000000001</v>
      </c>
      <c r="BT543" s="9">
        <v>2.3127999999999997</v>
      </c>
      <c r="BU543" s="9">
        <v>2.3677999999999999</v>
      </c>
      <c r="BV543" s="9">
        <v>2.5078</v>
      </c>
      <c r="BW543" s="9">
        <v>2.2444999999999995</v>
      </c>
      <c r="BX543" s="9">
        <v>2.7927999999999997</v>
      </c>
      <c r="BY543" s="9">
        <v>3.3028</v>
      </c>
      <c r="BZ543" s="9">
        <v>2.2852999999999999</v>
      </c>
      <c r="CA543" s="9">
        <v>2.2933771154830689</v>
      </c>
      <c r="CB543" s="9"/>
      <c r="CC543" s="9">
        <v>2.1582857142857139</v>
      </c>
      <c r="CD543" s="9">
        <v>1.5415158978571419</v>
      </c>
      <c r="CE543" s="9">
        <v>2.2082857142857137</v>
      </c>
      <c r="CF543" s="9">
        <v>1.9507857142857139</v>
      </c>
      <c r="CG543" s="9">
        <v>1.873285714285714</v>
      </c>
      <c r="CH543" s="9">
        <v>1.7832857142857139</v>
      </c>
      <c r="CI543" s="9">
        <v>2.0032857142857141</v>
      </c>
      <c r="CJ543" s="9">
        <v>2.133285714285714</v>
      </c>
      <c r="CK543" s="9">
        <v>2.207035714285714</v>
      </c>
      <c r="CL543" s="9">
        <v>1.6333571428571423</v>
      </c>
      <c r="CM543" s="9">
        <v>2.3082857142857138</v>
      </c>
      <c r="CN543" s="9">
        <v>2.4207857142857141</v>
      </c>
      <c r="CO543" s="9">
        <v>2.0207857142857137</v>
      </c>
      <c r="CP543" s="2"/>
      <c r="CR543" s="9">
        <v>2.4508771154830691</v>
      </c>
      <c r="CS543" s="9">
        <v>1.7767049654830689</v>
      </c>
      <c r="CT543" s="9">
        <v>2.6933771154830692</v>
      </c>
      <c r="CU543" s="9">
        <v>2.245877115483069</v>
      </c>
      <c r="CV543" s="9">
        <v>2.1708771154830693</v>
      </c>
      <c r="CW543" s="9">
        <v>2.1908771154830693</v>
      </c>
      <c r="CX543" s="9">
        <v>2.2933771154830689</v>
      </c>
      <c r="CY543" s="9">
        <v>2.3583771154830693</v>
      </c>
      <c r="CZ543" s="9">
        <v>2.473377115483069</v>
      </c>
      <c r="DA543" s="9">
        <v>2.2064771154830689</v>
      </c>
      <c r="DB543" s="9">
        <v>2.7408771154830691</v>
      </c>
      <c r="DC543" s="9">
        <v>3.2958771154830693</v>
      </c>
      <c r="DD543" s="9">
        <v>2.2808771154830692</v>
      </c>
    </row>
    <row r="544" spans="1:108" x14ac:dyDescent="0.25">
      <c r="A544" s="8">
        <v>36074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9">
        <v>2.0325714285714285</v>
      </c>
      <c r="AF544" s="9"/>
      <c r="AG544" s="9">
        <v>1.9775714285714283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9">
        <v>2.3466</v>
      </c>
      <c r="BL544" s="9"/>
      <c r="BM544" s="9">
        <v>2.3090999999999999</v>
      </c>
      <c r="BN544" s="9">
        <v>2.5165999999999999</v>
      </c>
      <c r="BO544" s="9">
        <v>1.8292211149999997</v>
      </c>
      <c r="BP544" s="9">
        <v>2.7340999999999998</v>
      </c>
      <c r="BQ544" s="9">
        <v>2.2965999999999998</v>
      </c>
      <c r="BR544" s="9">
        <v>2.2241</v>
      </c>
      <c r="BS544" s="9">
        <v>2.2641</v>
      </c>
      <c r="BT544" s="9">
        <v>2.3540999999999999</v>
      </c>
      <c r="BU544" s="9">
        <v>2.4091</v>
      </c>
      <c r="BV544" s="9">
        <v>2.5366</v>
      </c>
      <c r="BW544" s="9">
        <v>2.2595999999999998</v>
      </c>
      <c r="BX544" s="9">
        <v>2.8365999999999998</v>
      </c>
      <c r="BY544" s="9">
        <v>3.3466</v>
      </c>
      <c r="BZ544" s="9">
        <v>2.3340999999999998</v>
      </c>
      <c r="CA544" s="9">
        <v>2.3010887089210343</v>
      </c>
      <c r="CB544" s="9"/>
      <c r="CC544" s="9">
        <v>2.1875714285714283</v>
      </c>
      <c r="CD544" s="9">
        <v>1.5578436060714282</v>
      </c>
      <c r="CE544" s="9">
        <v>2.2375714285714281</v>
      </c>
      <c r="CF544" s="9">
        <v>1.9775714285714283</v>
      </c>
      <c r="CG544" s="9">
        <v>1.9050714285714283</v>
      </c>
      <c r="CH544" s="9">
        <v>1.8075714285714284</v>
      </c>
      <c r="CI544" s="9">
        <v>2.0350714285714284</v>
      </c>
      <c r="CJ544" s="9">
        <v>2.1625714285714284</v>
      </c>
      <c r="CK544" s="9">
        <v>2.2375714285714281</v>
      </c>
      <c r="CL544" s="9">
        <v>1.6530714285714283</v>
      </c>
      <c r="CM544" s="9">
        <v>2.3375714285714282</v>
      </c>
      <c r="CN544" s="9">
        <v>2.4500714285714285</v>
      </c>
      <c r="CO544" s="9">
        <v>2.0500714285714281</v>
      </c>
      <c r="CP544" s="2"/>
      <c r="CR544" s="9">
        <v>2.4585887089210345</v>
      </c>
      <c r="CS544" s="9">
        <v>1.7800165589210346</v>
      </c>
      <c r="CT544" s="9">
        <v>2.6985887089210348</v>
      </c>
      <c r="CU544" s="9">
        <v>2.2535887089210345</v>
      </c>
      <c r="CV544" s="9">
        <v>2.1785887089210343</v>
      </c>
      <c r="CW544" s="9">
        <v>2.2035887089210346</v>
      </c>
      <c r="CX544" s="9">
        <v>2.3010887089210343</v>
      </c>
      <c r="CY544" s="9">
        <v>2.3660887089210347</v>
      </c>
      <c r="CZ544" s="9">
        <v>2.4835887089210344</v>
      </c>
      <c r="DA544" s="9">
        <v>2.2097887089210348</v>
      </c>
      <c r="DB544" s="9">
        <v>2.7485887089210346</v>
      </c>
      <c r="DC544" s="9">
        <v>3.3035887089210343</v>
      </c>
      <c r="DD544" s="9">
        <v>2.2885887089210346</v>
      </c>
    </row>
    <row r="545" spans="1:108" x14ac:dyDescent="0.25">
      <c r="A545" s="8">
        <v>36075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9">
        <v>2.0137142857142858</v>
      </c>
      <c r="AF545" s="9"/>
      <c r="AG545" s="9">
        <v>1.9587142857142856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9">
        <v>2.2742000000000004</v>
      </c>
      <c r="BL545" s="9"/>
      <c r="BM545" s="9">
        <v>2.2292000000000001</v>
      </c>
      <c r="BN545" s="9">
        <v>2.4292000000000002</v>
      </c>
      <c r="BO545" s="9">
        <v>1.8278211150000001</v>
      </c>
      <c r="BP545" s="9">
        <v>2.6467000000000001</v>
      </c>
      <c r="BQ545" s="9">
        <v>2.2292000000000001</v>
      </c>
      <c r="BR545" s="9">
        <v>2.1617000000000002</v>
      </c>
      <c r="BS545" s="9">
        <v>2.2042000000000002</v>
      </c>
      <c r="BT545" s="9">
        <v>2.2742000000000004</v>
      </c>
      <c r="BU545" s="9">
        <v>2.3267000000000002</v>
      </c>
      <c r="BV545" s="9">
        <v>2.4642000000000004</v>
      </c>
      <c r="BW545" s="9">
        <v>2.2232000000000003</v>
      </c>
      <c r="BX545" s="9">
        <v>2.7492000000000001</v>
      </c>
      <c r="BY545" s="9">
        <v>3.2592000000000003</v>
      </c>
      <c r="BZ545" s="9">
        <v>2.2479500000000003</v>
      </c>
      <c r="CA545" s="9">
        <v>2.2557723219180583</v>
      </c>
      <c r="CB545" s="9"/>
      <c r="CC545" s="9">
        <v>2.1687142857142856</v>
      </c>
      <c r="CD545" s="9">
        <v>1.5374150346428572</v>
      </c>
      <c r="CE545" s="9">
        <v>2.2187142857142854</v>
      </c>
      <c r="CF545" s="9">
        <v>1.9637142857142855</v>
      </c>
      <c r="CG545" s="9">
        <v>1.8862142857142856</v>
      </c>
      <c r="CH545" s="9">
        <v>1.7987142857142855</v>
      </c>
      <c r="CI545" s="9">
        <v>2.0137142857142858</v>
      </c>
      <c r="CJ545" s="9">
        <v>2.1437142857142857</v>
      </c>
      <c r="CK545" s="9">
        <v>2.2187142857142854</v>
      </c>
      <c r="CL545" s="9">
        <v>1.6326428571428573</v>
      </c>
      <c r="CM545" s="9">
        <v>2.3187142857142855</v>
      </c>
      <c r="CN545" s="9">
        <v>2.4312142857142858</v>
      </c>
      <c r="CO545" s="9">
        <v>2.0312142857142854</v>
      </c>
      <c r="CP545" s="2"/>
      <c r="CR545" s="9">
        <v>2.4132723219180585</v>
      </c>
      <c r="CS545" s="9">
        <v>1.7355001719180585</v>
      </c>
      <c r="CT545" s="9">
        <v>2.6582723219180586</v>
      </c>
      <c r="CU545" s="9">
        <v>2.2082723219180584</v>
      </c>
      <c r="CV545" s="9">
        <v>2.1332723219180583</v>
      </c>
      <c r="CW545" s="9">
        <v>2.1582723219180586</v>
      </c>
      <c r="CX545" s="9">
        <v>2.2557723219180583</v>
      </c>
      <c r="CY545" s="9">
        <v>2.3207723219180587</v>
      </c>
      <c r="CZ545" s="9">
        <v>2.4382723219180584</v>
      </c>
      <c r="DA545" s="9">
        <v>2.1652723219180587</v>
      </c>
      <c r="DB545" s="9">
        <v>2.7032723219180586</v>
      </c>
      <c r="DC545" s="9">
        <v>3.2582723219180583</v>
      </c>
      <c r="DD545" s="9">
        <v>2.2432723219180586</v>
      </c>
    </row>
    <row r="546" spans="1:108" x14ac:dyDescent="0.25">
      <c r="A546" s="8">
        <v>36076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9">
        <v>2.0220000000000002</v>
      </c>
      <c r="AF546" s="9"/>
      <c r="AG546" s="9">
        <v>1.9670000000000001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9">
        <v>2.2513999999999998</v>
      </c>
      <c r="BL546" s="9"/>
      <c r="BM546" s="9">
        <v>2.1963999999999997</v>
      </c>
      <c r="BN546" s="9">
        <v>2.3963999999999999</v>
      </c>
      <c r="BO546" s="9">
        <v>1.7978868899999996</v>
      </c>
      <c r="BP546" s="9">
        <v>2.6113999999999997</v>
      </c>
      <c r="BQ546" s="9">
        <v>2.2063999999999999</v>
      </c>
      <c r="BR546" s="9">
        <v>2.1426499999999997</v>
      </c>
      <c r="BS546" s="9">
        <v>2.1888999999999998</v>
      </c>
      <c r="BT546" s="9">
        <v>2.2464</v>
      </c>
      <c r="BU546" s="9">
        <v>2.2988999999999997</v>
      </c>
      <c r="BV546" s="9">
        <v>2.4551499999999997</v>
      </c>
      <c r="BW546" s="9">
        <v>2.1894</v>
      </c>
      <c r="BX546" s="9">
        <v>2.7163999999999997</v>
      </c>
      <c r="BY546" s="9">
        <v>3.2263999999999999</v>
      </c>
      <c r="BZ546" s="9">
        <v>2.2363999999999997</v>
      </c>
      <c r="CA546" s="9">
        <v>2.2475758373817434</v>
      </c>
      <c r="CB546" s="9"/>
      <c r="CC546" s="9">
        <v>2.177</v>
      </c>
      <c r="CD546" s="9">
        <v>1.5385578917857141</v>
      </c>
      <c r="CE546" s="9">
        <v>2.2244999999999999</v>
      </c>
      <c r="CF546" s="9">
        <v>1.9657500000000001</v>
      </c>
      <c r="CG546" s="9">
        <v>1.88825</v>
      </c>
      <c r="CH546" s="9">
        <v>1.802</v>
      </c>
      <c r="CI546" s="9">
        <v>2.0270000000000001</v>
      </c>
      <c r="CJ546" s="9">
        <v>2.1520000000000001</v>
      </c>
      <c r="CK546" s="9">
        <v>2.2170000000000001</v>
      </c>
      <c r="CL546" s="9">
        <v>1.6337857142857142</v>
      </c>
      <c r="CM546" s="9">
        <v>2.327</v>
      </c>
      <c r="CN546" s="9">
        <v>2.4395000000000002</v>
      </c>
      <c r="CO546" s="9">
        <v>2.0394999999999999</v>
      </c>
      <c r="CP546" s="2"/>
      <c r="CR546" s="9">
        <v>2.4050758373817436</v>
      </c>
      <c r="CS546" s="9">
        <v>1.7267036873817438</v>
      </c>
      <c r="CT546" s="9">
        <v>2.6450758373817438</v>
      </c>
      <c r="CU546" s="9">
        <v>2.2000758373817435</v>
      </c>
      <c r="CV546" s="9">
        <v>2.1250758373817433</v>
      </c>
      <c r="CW546" s="9">
        <v>2.1500758373817437</v>
      </c>
      <c r="CX546" s="9">
        <v>2.2500758373817438</v>
      </c>
      <c r="CY546" s="9">
        <v>2.3125758373817438</v>
      </c>
      <c r="CZ546" s="9">
        <v>2.4300758373817435</v>
      </c>
      <c r="DA546" s="9">
        <v>2.1564758373817439</v>
      </c>
      <c r="DB546" s="9">
        <v>2.6950758373817436</v>
      </c>
      <c r="DC546" s="9">
        <v>3.2500758373817433</v>
      </c>
      <c r="DD546" s="9">
        <v>2.2350758373817436</v>
      </c>
    </row>
    <row r="547" spans="1:108" x14ac:dyDescent="0.25">
      <c r="A547" s="8">
        <v>36077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9">
        <v>2.0262857142857147</v>
      </c>
      <c r="AF547" s="9"/>
      <c r="AG547" s="9">
        <v>1.9662857142857146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9">
        <v>2.1961999999999997</v>
      </c>
      <c r="BL547" s="9"/>
      <c r="BM547" s="9">
        <v>2.1561999999999997</v>
      </c>
      <c r="BN547" s="9">
        <v>2.3411999999999997</v>
      </c>
      <c r="BO547" s="9">
        <v>1.8261999999999996</v>
      </c>
      <c r="BP547" s="9">
        <v>2.5561999999999996</v>
      </c>
      <c r="BQ547" s="9">
        <v>2.1586999999999996</v>
      </c>
      <c r="BR547" s="9">
        <v>2.1111999999999997</v>
      </c>
      <c r="BS547" s="9">
        <v>2.1511999999999998</v>
      </c>
      <c r="BT547" s="9">
        <v>2.1936999999999998</v>
      </c>
      <c r="BU547" s="9">
        <v>2.2486999999999999</v>
      </c>
      <c r="BV547" s="9">
        <v>2.4236999999999997</v>
      </c>
      <c r="BW547" s="9">
        <v>2.1861999999999999</v>
      </c>
      <c r="BX547" s="9">
        <v>2.6511999999999998</v>
      </c>
      <c r="BY547" s="9">
        <v>3.1461999999999999</v>
      </c>
      <c r="BZ547" s="9">
        <v>2.1836999999999995</v>
      </c>
      <c r="CA547" s="9">
        <v>2.2320738547444985</v>
      </c>
      <c r="CB547" s="9"/>
      <c r="CC547" s="9">
        <v>2.1712857142857147</v>
      </c>
      <c r="CD547" s="9">
        <v>1.5562857142857147</v>
      </c>
      <c r="CE547" s="9">
        <v>2.2187857142857146</v>
      </c>
      <c r="CF547" s="9">
        <v>1.9712857142857148</v>
      </c>
      <c r="CG547" s="9">
        <v>1.8887857142857147</v>
      </c>
      <c r="CH547" s="9">
        <v>1.8012857142857146</v>
      </c>
      <c r="CI547" s="9">
        <v>2.0237857142857147</v>
      </c>
      <c r="CJ547" s="9">
        <v>2.1462857142857148</v>
      </c>
      <c r="CK547" s="9">
        <v>2.2162857142857146</v>
      </c>
      <c r="CL547" s="9">
        <v>1.6362857142857146</v>
      </c>
      <c r="CM547" s="9">
        <v>2.3262857142857145</v>
      </c>
      <c r="CN547" s="9">
        <v>2.4312857142857149</v>
      </c>
      <c r="CO547" s="9">
        <v>2.0412857142857148</v>
      </c>
      <c r="CP547" s="2"/>
      <c r="CR547" s="9">
        <v>2.3820738547444984</v>
      </c>
      <c r="CS547" s="9">
        <v>1.7070738547444984</v>
      </c>
      <c r="CT547" s="9">
        <v>2.6220738547444986</v>
      </c>
      <c r="CU547" s="9">
        <v>2.1720738547444984</v>
      </c>
      <c r="CV547" s="9">
        <v>2.1020738547444981</v>
      </c>
      <c r="CW547" s="9">
        <v>2.1270738547444985</v>
      </c>
      <c r="CX547" s="9">
        <v>2.2295738547444985</v>
      </c>
      <c r="CY547" s="9">
        <v>2.2920738547444985</v>
      </c>
      <c r="CZ547" s="9">
        <v>2.4070738547444983</v>
      </c>
      <c r="DA547" s="9">
        <v>2.1270738547444985</v>
      </c>
      <c r="DB547" s="9">
        <v>2.7320738547444985</v>
      </c>
      <c r="DC547" s="9">
        <v>3.2620738547444983</v>
      </c>
      <c r="DD547" s="9">
        <v>2.2120738547444985</v>
      </c>
    </row>
    <row r="548" spans="1:108" x14ac:dyDescent="0.25">
      <c r="A548" s="8">
        <v>36080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9">
        <v>2.0237857142857147</v>
      </c>
      <c r="AF548" s="9"/>
      <c r="AG548" s="9">
        <v>1.9862857142857147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9">
        <v>2.1888000000000001</v>
      </c>
      <c r="BL548" s="9"/>
      <c r="BM548" s="9">
        <v>2.1588000000000003</v>
      </c>
      <c r="BN548" s="9">
        <v>2.3338000000000001</v>
      </c>
      <c r="BO548" s="9">
        <v>1.8105359999999999</v>
      </c>
      <c r="BP548" s="9">
        <v>2.5413000000000001</v>
      </c>
      <c r="BQ548" s="9">
        <v>2.1537999999999999</v>
      </c>
      <c r="BR548" s="9">
        <v>2.12005</v>
      </c>
      <c r="BS548" s="9">
        <v>2.1713</v>
      </c>
      <c r="BT548" s="9">
        <v>2.1888000000000001</v>
      </c>
      <c r="BU548" s="9">
        <v>2.2413000000000003</v>
      </c>
      <c r="BV548" s="9">
        <v>2.43255</v>
      </c>
      <c r="BW548" s="9">
        <v>2.1949999999999998</v>
      </c>
      <c r="BX548" s="9">
        <v>2.6337999999999999</v>
      </c>
      <c r="BY548" s="9">
        <v>3.1188000000000002</v>
      </c>
      <c r="BZ548" s="9">
        <v>2.1688000000000001</v>
      </c>
      <c r="CA548" s="9">
        <v>2.2385000000000006</v>
      </c>
      <c r="CB548" s="9"/>
      <c r="CC548" s="9">
        <v>2.1712857142857147</v>
      </c>
      <c r="CD548" s="9">
        <v>1.5615873</v>
      </c>
      <c r="CE548" s="9">
        <v>2.2187857142857146</v>
      </c>
      <c r="CF548" s="9">
        <v>1.9662857142857146</v>
      </c>
      <c r="CG548" s="9">
        <v>1.8937857142857146</v>
      </c>
      <c r="CH548" s="9">
        <v>1.7987857142857147</v>
      </c>
      <c r="CI548" s="9">
        <v>2.0237857142857147</v>
      </c>
      <c r="CJ548" s="9">
        <v>2.1487857142857147</v>
      </c>
      <c r="CK548" s="9">
        <v>2.2362857142857147</v>
      </c>
      <c r="CL548" s="9">
        <v>1.6375</v>
      </c>
      <c r="CM548" s="9">
        <v>2.3212857142857146</v>
      </c>
      <c r="CN548" s="9">
        <v>2.4337857142857149</v>
      </c>
      <c r="CO548" s="9">
        <v>2.0425357142857146</v>
      </c>
      <c r="CP548" s="2"/>
      <c r="CR548" s="9">
        <v>2.3910000000000005</v>
      </c>
      <c r="CS548" s="9">
        <v>1.713543</v>
      </c>
      <c r="CT548" s="9">
        <v>2.6285000000000003</v>
      </c>
      <c r="CU548" s="9">
        <v>2.1860000000000004</v>
      </c>
      <c r="CV548" s="9">
        <v>2.1110000000000007</v>
      </c>
      <c r="CW548" s="9">
        <v>2.1460000000000004</v>
      </c>
      <c r="CX548" s="9">
        <v>2.2385000000000006</v>
      </c>
      <c r="CY548" s="9">
        <v>2.2985000000000007</v>
      </c>
      <c r="CZ548" s="9">
        <v>2.4160000000000004</v>
      </c>
      <c r="DA548" s="9">
        <v>2.14</v>
      </c>
      <c r="DB548" s="9">
        <v>2.6810000000000005</v>
      </c>
      <c r="DC548" s="9">
        <v>3.2360000000000007</v>
      </c>
      <c r="DD548" s="9">
        <v>2.2210000000000005</v>
      </c>
    </row>
    <row r="549" spans="1:108" x14ac:dyDescent="0.25">
      <c r="A549" s="8">
        <v>36081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9">
        <v>2.0172142857142856</v>
      </c>
      <c r="AF549" s="9"/>
      <c r="AG549" s="9">
        <v>1.9797142857142855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9">
        <v>2.1507999999999998</v>
      </c>
      <c r="BL549" s="9"/>
      <c r="BM549" s="9">
        <v>2.1208</v>
      </c>
      <c r="BN549" s="9">
        <v>2.2907999999999999</v>
      </c>
      <c r="BO549" s="9">
        <v>1.8226339000000005</v>
      </c>
      <c r="BP549" s="9">
        <v>2.4933000000000001</v>
      </c>
      <c r="BQ549" s="9">
        <v>2.1233</v>
      </c>
      <c r="BR549" s="9">
        <v>2.0882999999999998</v>
      </c>
      <c r="BS549" s="9">
        <v>2.1570499999999999</v>
      </c>
      <c r="BT549" s="9">
        <v>2.1507999999999998</v>
      </c>
      <c r="BU549" s="9">
        <v>2.2008000000000001</v>
      </c>
      <c r="BV549" s="9">
        <v>2.4308000000000001</v>
      </c>
      <c r="BW549" s="9">
        <v>2.1930000000000005</v>
      </c>
      <c r="BX549" s="9">
        <v>2.5857999999999999</v>
      </c>
      <c r="BY549" s="9">
        <v>3.0608</v>
      </c>
      <c r="BZ549" s="9">
        <v>2.1408</v>
      </c>
      <c r="CA549" s="9">
        <v>2.2335000000000003</v>
      </c>
      <c r="CB549" s="9"/>
      <c r="CC549" s="9">
        <v>2.1647142857142856</v>
      </c>
      <c r="CD549" s="9">
        <v>1.5777527999999998</v>
      </c>
      <c r="CE549" s="9">
        <v>2.2122142857142855</v>
      </c>
      <c r="CF549" s="9">
        <v>1.9622142857142855</v>
      </c>
      <c r="CG549" s="9">
        <v>1.8847142857142856</v>
      </c>
      <c r="CH549" s="9">
        <v>1.7972142857142857</v>
      </c>
      <c r="CI549" s="9">
        <v>2.0172142857142856</v>
      </c>
      <c r="CJ549" s="9">
        <v>2.1422142857142856</v>
      </c>
      <c r="CK549" s="9">
        <v>2.2347142857142854</v>
      </c>
      <c r="CL549" s="9">
        <v>1.6675</v>
      </c>
      <c r="CM549" s="9">
        <v>2.3147142857142855</v>
      </c>
      <c r="CN549" s="9">
        <v>2.4272142857142858</v>
      </c>
      <c r="CO549" s="9">
        <v>2.0359642857142854</v>
      </c>
      <c r="CP549" s="2"/>
      <c r="CR549" s="9">
        <v>2.3860000000000001</v>
      </c>
      <c r="CS549" s="9">
        <v>1.713543</v>
      </c>
      <c r="CT549" s="9">
        <v>2.621</v>
      </c>
      <c r="CU549" s="9">
        <v>2.181</v>
      </c>
      <c r="CV549" s="9">
        <v>2.1059999999999999</v>
      </c>
      <c r="CW549" s="9">
        <v>2.141</v>
      </c>
      <c r="CX549" s="9">
        <v>2.2335000000000003</v>
      </c>
      <c r="CY549" s="9">
        <v>2.2935000000000003</v>
      </c>
      <c r="CZ549" s="9">
        <v>2.411</v>
      </c>
      <c r="DA549" s="9">
        <v>2.14</v>
      </c>
      <c r="DB549" s="9">
        <v>2.6760000000000002</v>
      </c>
      <c r="DC549" s="9">
        <v>3.2309999999999999</v>
      </c>
      <c r="DD549" s="9">
        <v>2.2160000000000002</v>
      </c>
    </row>
    <row r="550" spans="1:108" x14ac:dyDescent="0.25">
      <c r="A550" s="8">
        <v>36082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9">
        <v>2.034357142857143</v>
      </c>
      <c r="AF550" s="9"/>
      <c r="AG550" s="9">
        <v>1.9918571428571432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9">
        <v>2.1901999999999999</v>
      </c>
      <c r="BL550" s="9"/>
      <c r="BM550" s="9">
        <v>2.1652</v>
      </c>
      <c r="BN550" s="9">
        <v>2.3201999999999998</v>
      </c>
      <c r="BO550" s="9">
        <v>1.8780461999999996</v>
      </c>
      <c r="BP550" s="9">
        <v>2.5276999999999998</v>
      </c>
      <c r="BQ550" s="9">
        <v>2.1614499999999999</v>
      </c>
      <c r="BR550" s="9">
        <v>2.1301999999999999</v>
      </c>
      <c r="BS550" s="9">
        <v>2.1976999999999998</v>
      </c>
      <c r="BT550" s="9">
        <v>2.1852</v>
      </c>
      <c r="BU550" s="9">
        <v>2.2351999999999999</v>
      </c>
      <c r="BV550" s="9">
        <v>2.4726999999999997</v>
      </c>
      <c r="BW550" s="9">
        <v>2.2416999999999998</v>
      </c>
      <c r="BX550" s="9">
        <v>2.6151999999999997</v>
      </c>
      <c r="BY550" s="9">
        <v>3.0801999999999996</v>
      </c>
      <c r="BZ550" s="9">
        <v>2.1751999999999998</v>
      </c>
      <c r="CA550" s="9">
        <v>2.2415000000000003</v>
      </c>
      <c r="CB550" s="9"/>
      <c r="CC550" s="9">
        <v>2.1718571428571432</v>
      </c>
      <c r="CD550" s="9">
        <v>1.611073362857143</v>
      </c>
      <c r="CE550" s="9">
        <v>2.219357142857143</v>
      </c>
      <c r="CF550" s="9">
        <v>1.9781071428571431</v>
      </c>
      <c r="CG550" s="9">
        <v>1.8943571428571431</v>
      </c>
      <c r="CH550" s="9">
        <v>1.8143571428571432</v>
      </c>
      <c r="CI550" s="9">
        <v>2.0293571428571431</v>
      </c>
      <c r="CJ550" s="9">
        <v>2.1493571428571432</v>
      </c>
      <c r="CK550" s="9">
        <v>2.2443571428571429</v>
      </c>
      <c r="CL550" s="9">
        <v>1.6878571428571432</v>
      </c>
      <c r="CM550" s="9">
        <v>2.3218571428571431</v>
      </c>
      <c r="CN550" s="9">
        <v>2.4343571428571433</v>
      </c>
      <c r="CO550" s="9">
        <v>2.0418571428571433</v>
      </c>
      <c r="CP550" s="2"/>
      <c r="CR550" s="9">
        <v>2.3890000000000002</v>
      </c>
      <c r="CS550" s="9">
        <v>1.7903826700000005</v>
      </c>
      <c r="CT550" s="9">
        <v>2.6240000000000001</v>
      </c>
      <c r="CU550" s="9">
        <v>2.1840000000000002</v>
      </c>
      <c r="CV550" s="9">
        <v>2.109</v>
      </c>
      <c r="CW550" s="9">
        <v>2.1515000000000004</v>
      </c>
      <c r="CX550" s="9">
        <v>2.2365000000000004</v>
      </c>
      <c r="CY550" s="9">
        <v>2.2965000000000004</v>
      </c>
      <c r="CZ550" s="9">
        <v>2.4140000000000001</v>
      </c>
      <c r="DA550" s="9">
        <v>2.1390000000000002</v>
      </c>
      <c r="DB550" s="9">
        <v>2.6790000000000003</v>
      </c>
      <c r="DC550" s="9">
        <v>3.234</v>
      </c>
      <c r="DD550" s="9">
        <v>2.2190000000000003</v>
      </c>
    </row>
    <row r="551" spans="1:108" x14ac:dyDescent="0.25">
      <c r="A551" s="8">
        <v>36083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9">
        <v>2.0411428571428569</v>
      </c>
      <c r="AF551" s="9"/>
      <c r="AG551" s="9">
        <v>1.9911428571428571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>
        <v>2.2061000000000002</v>
      </c>
      <c r="BL551" s="2"/>
      <c r="BM551" s="2">
        <v>2.1686000000000001</v>
      </c>
      <c r="BN551" s="2">
        <v>2.3286000000000002</v>
      </c>
      <c r="BO551" s="2">
        <v>1.88208559</v>
      </c>
      <c r="BP551" s="2">
        <v>2.5361000000000002</v>
      </c>
      <c r="BQ551" s="2">
        <v>2.1586000000000003</v>
      </c>
      <c r="BR551" s="2">
        <v>2.1236000000000002</v>
      </c>
      <c r="BS551" s="2">
        <v>2.1961000000000004</v>
      </c>
      <c r="BT551" s="2">
        <v>2.1936</v>
      </c>
      <c r="BU551" s="2">
        <v>2.2436000000000003</v>
      </c>
      <c r="BV551" s="2">
        <v>2.4486000000000003</v>
      </c>
      <c r="BW551" s="2">
        <v>2.2400000000000002</v>
      </c>
      <c r="BX551" s="2">
        <v>2.6236000000000002</v>
      </c>
      <c r="BY551" s="2">
        <v>3.0786000000000002</v>
      </c>
      <c r="BZ551" s="2">
        <v>2.1886000000000001</v>
      </c>
      <c r="CA551" s="9">
        <v>2.2490000000000001</v>
      </c>
      <c r="CB551" s="9"/>
      <c r="CC551" s="9">
        <v>2.1761428571428572</v>
      </c>
      <c r="CD551" s="9">
        <v>1.6294131699999999</v>
      </c>
      <c r="CE551" s="9">
        <v>2.223642857142857</v>
      </c>
      <c r="CF551" s="9">
        <v>1.9786428571428571</v>
      </c>
      <c r="CG551" s="9">
        <v>1.8936428571428572</v>
      </c>
      <c r="CH551" s="9">
        <v>1.8286428571428572</v>
      </c>
      <c r="CI551" s="9">
        <v>2.0336428571428571</v>
      </c>
      <c r="CJ551" s="9">
        <v>2.1536428571428572</v>
      </c>
      <c r="CK551" s="9">
        <v>2.2473928571428572</v>
      </c>
      <c r="CL551" s="9">
        <v>1.7150000000000001</v>
      </c>
      <c r="CM551" s="9">
        <v>2.3261428571428571</v>
      </c>
      <c r="CN551" s="9">
        <v>2.4386428571428573</v>
      </c>
      <c r="CO551" s="9">
        <v>2.0461428571428573</v>
      </c>
      <c r="CP551" s="2"/>
      <c r="CR551" s="9">
        <v>2.3940000000000001</v>
      </c>
      <c r="CS551" s="9">
        <v>1.7881432799999999</v>
      </c>
      <c r="CT551" s="9">
        <v>2.629</v>
      </c>
      <c r="CU551" s="9">
        <v>2.1890000000000001</v>
      </c>
      <c r="CV551" s="9">
        <v>2.1139999999999999</v>
      </c>
      <c r="CW551" s="9">
        <v>2.1565000000000003</v>
      </c>
      <c r="CX551" s="9">
        <v>2.2415000000000003</v>
      </c>
      <c r="CY551" s="9">
        <v>2.3015000000000003</v>
      </c>
      <c r="CZ551" s="9">
        <v>2.419</v>
      </c>
      <c r="DA551" s="9">
        <v>2.14</v>
      </c>
      <c r="DB551" s="9">
        <v>2.6840000000000002</v>
      </c>
      <c r="DC551" s="9">
        <v>3.2389999999999999</v>
      </c>
      <c r="DD551" s="9">
        <v>2.2240000000000002</v>
      </c>
    </row>
    <row r="552" spans="1:108" x14ac:dyDescent="0.25">
      <c r="A552" s="8">
        <v>36084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9">
        <v>2.0468571428571432</v>
      </c>
      <c r="AF552" s="9"/>
      <c r="AG552" s="9">
        <v>1.9968571428571429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>
        <v>2.2408000000000001</v>
      </c>
      <c r="BL552" s="2"/>
      <c r="BM552" s="2">
        <v>2.2158000000000002</v>
      </c>
      <c r="BN552" s="2">
        <v>2.3708</v>
      </c>
      <c r="BO552" s="2">
        <v>1.8982825399999999</v>
      </c>
      <c r="BP552" s="2">
        <v>2.5908000000000002</v>
      </c>
      <c r="BQ552" s="2">
        <v>2.2045500000000002</v>
      </c>
      <c r="BR552" s="2">
        <v>2.1657999999999999</v>
      </c>
      <c r="BS552" s="2">
        <v>2.2495500000000002</v>
      </c>
      <c r="BT552" s="2">
        <v>2.2332999999999998</v>
      </c>
      <c r="BU552" s="2">
        <v>2.2858000000000001</v>
      </c>
      <c r="BV552" s="2">
        <v>2.5032999999999999</v>
      </c>
      <c r="BW552" s="2">
        <v>2.2850000000000001</v>
      </c>
      <c r="BX552" s="2">
        <v>2.6657999999999999</v>
      </c>
      <c r="BY552" s="2">
        <v>3.1208</v>
      </c>
      <c r="BZ552" s="2">
        <v>2.2258</v>
      </c>
      <c r="CA552" s="9">
        <v>2.254</v>
      </c>
      <c r="CB552" s="9"/>
      <c r="CC552" s="9">
        <v>2.1818571428571429</v>
      </c>
      <c r="CD552" s="9">
        <v>1.6472298149999998</v>
      </c>
      <c r="CE552" s="9">
        <v>2.2293571428571428</v>
      </c>
      <c r="CF552" s="9">
        <v>1.981857142857143</v>
      </c>
      <c r="CG552" s="9">
        <v>1.9031071428571429</v>
      </c>
      <c r="CH552" s="9">
        <v>1.8318571428571429</v>
      </c>
      <c r="CI552" s="9">
        <v>2.0393571428571429</v>
      </c>
      <c r="CJ552" s="9">
        <v>2.159357142857143</v>
      </c>
      <c r="CK552" s="9">
        <v>2.2568571428571431</v>
      </c>
      <c r="CL552" s="9">
        <v>1.73</v>
      </c>
      <c r="CM552" s="9">
        <v>2.3318571428571429</v>
      </c>
      <c r="CN552" s="9">
        <v>2.4443571428571431</v>
      </c>
      <c r="CO552" s="9">
        <v>2.051857142857143</v>
      </c>
      <c r="CP552" s="2"/>
      <c r="CR552" s="9">
        <v>2.399</v>
      </c>
      <c r="CS552" s="9">
        <v>1.7913826699999997</v>
      </c>
      <c r="CT552" s="9">
        <v>2.6339999999999999</v>
      </c>
      <c r="CU552" s="9">
        <v>2.194</v>
      </c>
      <c r="CV552" s="9">
        <v>2.1315</v>
      </c>
      <c r="CW552" s="9">
        <v>2.1615000000000002</v>
      </c>
      <c r="CX552" s="9">
        <v>2.2465000000000002</v>
      </c>
      <c r="CY552" s="9">
        <v>2.3065000000000002</v>
      </c>
      <c r="CZ552" s="9">
        <v>2.4365000000000001</v>
      </c>
      <c r="DA552" s="9">
        <v>2.17</v>
      </c>
      <c r="DB552" s="9">
        <v>2.6890000000000001</v>
      </c>
      <c r="DC552" s="9">
        <v>3.2439999999999998</v>
      </c>
      <c r="DD552" s="9">
        <v>2.2290000000000001</v>
      </c>
    </row>
    <row r="553" spans="1:108" x14ac:dyDescent="0.25">
      <c r="A553" s="8">
        <v>36087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9">
        <v>2.0610714285714287</v>
      </c>
      <c r="AF553" s="9"/>
      <c r="AG553" s="9">
        <v>2.0035714285714286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>
        <v>2.2945000000000002</v>
      </c>
      <c r="BL553" s="2"/>
      <c r="BM553" s="2">
        <v>2.2669999999999999</v>
      </c>
      <c r="BN553" s="2">
        <v>2.427</v>
      </c>
      <c r="BO553" s="2">
        <v>1.8982825399999999</v>
      </c>
      <c r="BP553" s="2">
        <v>2.6495000000000002</v>
      </c>
      <c r="BQ553" s="2">
        <v>2.2570000000000001</v>
      </c>
      <c r="BR553" s="2">
        <v>2.2195</v>
      </c>
      <c r="BS553" s="2">
        <v>2.3069999999999999</v>
      </c>
      <c r="BT553" s="2">
        <v>2.2894999999999999</v>
      </c>
      <c r="BU553" s="2">
        <v>2.3420000000000001</v>
      </c>
      <c r="BV553" s="2">
        <v>2.5870000000000002</v>
      </c>
      <c r="BW553" s="2">
        <v>2.33</v>
      </c>
      <c r="BX553" s="2">
        <v>2.742</v>
      </c>
      <c r="BY553" s="2">
        <v>3.1920000000000002</v>
      </c>
      <c r="BZ553" s="2">
        <v>2.2795000000000001</v>
      </c>
      <c r="CA553" s="9">
        <v>2.2589999999999999</v>
      </c>
      <c r="CB553" s="9"/>
      <c r="CC553" s="9">
        <v>2.1935714285714285</v>
      </c>
      <c r="CD553" s="9">
        <v>1.6472298149999998</v>
      </c>
      <c r="CE553" s="9">
        <v>2.2435714285714283</v>
      </c>
      <c r="CF553" s="9">
        <v>1.9935714285714285</v>
      </c>
      <c r="CG553" s="9">
        <v>1.9198214285714286</v>
      </c>
      <c r="CH553" s="9">
        <v>1.8510714285714285</v>
      </c>
      <c r="CI553" s="9">
        <v>2.0560714285714283</v>
      </c>
      <c r="CJ553" s="9">
        <v>2.1710714285714285</v>
      </c>
      <c r="CK553" s="9">
        <v>2.2873214285714285</v>
      </c>
      <c r="CL553" s="9">
        <v>1.73</v>
      </c>
      <c r="CM553" s="9">
        <v>2.3435714285714284</v>
      </c>
      <c r="CN553" s="9">
        <v>2.4560714285714287</v>
      </c>
      <c r="CO553" s="9">
        <v>2.0635714285714286</v>
      </c>
      <c r="CP553" s="2"/>
      <c r="CR553" s="9">
        <v>2.4039999999999999</v>
      </c>
      <c r="CS553" s="9">
        <v>1.7913826699999997</v>
      </c>
      <c r="CT553" s="9">
        <v>2.6389999999999998</v>
      </c>
      <c r="CU553" s="9">
        <v>2.1989999999999998</v>
      </c>
      <c r="CV553" s="9">
        <v>2.1364999999999998</v>
      </c>
      <c r="CW553" s="9">
        <v>2.169</v>
      </c>
      <c r="CX553" s="9">
        <v>2.254</v>
      </c>
      <c r="CY553" s="9">
        <v>2.3115000000000001</v>
      </c>
      <c r="CZ553" s="9">
        <v>2.444</v>
      </c>
      <c r="DA553" s="9">
        <v>2.1850000000000001</v>
      </c>
      <c r="DB553" s="9">
        <v>2.694</v>
      </c>
      <c r="DC553" s="9">
        <v>3.2489999999999997</v>
      </c>
      <c r="DD553" s="9">
        <v>2.234</v>
      </c>
    </row>
    <row r="554" spans="1:108" x14ac:dyDescent="0.25">
      <c r="A554" s="8">
        <v>36088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9">
        <v>2.0552142857142863</v>
      </c>
      <c r="AF554" s="9"/>
      <c r="AG554" s="9">
        <v>1.9977142857142862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>
        <v>2.2758000000000003</v>
      </c>
      <c r="BL554" s="2"/>
      <c r="BM554" s="2">
        <v>2.2508000000000004</v>
      </c>
      <c r="BN554" s="2">
        <v>2.4058000000000002</v>
      </c>
      <c r="BO554" s="2">
        <v>1.8925613199999998</v>
      </c>
      <c r="BP554" s="2">
        <v>2.6258000000000004</v>
      </c>
      <c r="BQ554" s="2">
        <v>2.2533000000000003</v>
      </c>
      <c r="BR554" s="2">
        <v>2.2058</v>
      </c>
      <c r="BS554" s="2">
        <v>2.2920500000000001</v>
      </c>
      <c r="BT554" s="2">
        <v>2.2758000000000003</v>
      </c>
      <c r="BU554" s="2">
        <v>2.3258000000000001</v>
      </c>
      <c r="BV554" s="2">
        <v>2.5708000000000002</v>
      </c>
      <c r="BW554" s="2">
        <v>2.3303000000000003</v>
      </c>
      <c r="BX554" s="2">
        <v>2.7208000000000001</v>
      </c>
      <c r="BY554" s="2">
        <v>3.1708000000000003</v>
      </c>
      <c r="BZ554" s="2">
        <v>2.2683</v>
      </c>
      <c r="CA554" s="9">
        <v>2.2865188317349605</v>
      </c>
      <c r="CB554" s="9"/>
      <c r="CC554" s="9">
        <v>2.1877142857142862</v>
      </c>
      <c r="CD554" s="9">
        <v>1.6639518692857143</v>
      </c>
      <c r="CE554" s="9">
        <v>2.235214285714286</v>
      </c>
      <c r="CF554" s="9">
        <v>1.9952142857142863</v>
      </c>
      <c r="CG554" s="9">
        <v>1.9177142857142861</v>
      </c>
      <c r="CH554" s="9">
        <v>1.8427142857142862</v>
      </c>
      <c r="CI554" s="9">
        <v>2.050214285714286</v>
      </c>
      <c r="CJ554" s="9">
        <v>2.1652142857142862</v>
      </c>
      <c r="CK554" s="9">
        <v>2.2927142857142861</v>
      </c>
      <c r="CL554" s="9">
        <v>1.7572857142857143</v>
      </c>
      <c r="CM554" s="9">
        <v>2.3377142857142861</v>
      </c>
      <c r="CN554" s="9">
        <v>2.4502142857142863</v>
      </c>
      <c r="CO554" s="9">
        <v>2.0577142857142863</v>
      </c>
      <c r="CP554" s="2"/>
      <c r="CR554" s="9">
        <v>2.4315188317349605</v>
      </c>
      <c r="CS554" s="9">
        <v>1.8203802817349604</v>
      </c>
      <c r="CT554" s="9">
        <v>2.6740188317349607</v>
      </c>
      <c r="CU554" s="9">
        <v>2.2415188317349606</v>
      </c>
      <c r="CV554" s="9">
        <v>2.1640188317349605</v>
      </c>
      <c r="CW554" s="9">
        <v>2.1990188317349606</v>
      </c>
      <c r="CX554" s="9">
        <v>2.2815188317349606</v>
      </c>
      <c r="CY554" s="9">
        <v>2.3390188317349607</v>
      </c>
      <c r="CZ554" s="9">
        <v>2.4640188317349607</v>
      </c>
      <c r="DA554" s="9">
        <v>2.2075188317349608</v>
      </c>
      <c r="DB554" s="9">
        <v>2.7215188317349606</v>
      </c>
      <c r="DC554" s="9">
        <v>3.2765188317349603</v>
      </c>
      <c r="DD554" s="9">
        <v>2.2615188317349606</v>
      </c>
    </row>
    <row r="555" spans="1:108" x14ac:dyDescent="0.25">
      <c r="A555" s="8">
        <v>36089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9">
        <v>2.0550714285714284</v>
      </c>
      <c r="AF555" s="9"/>
      <c r="AG555" s="9">
        <v>2.0050714285714286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>
        <v>2.2719999999999998</v>
      </c>
      <c r="BL555" s="2"/>
      <c r="BM555" s="2">
        <v>2.2469999999999999</v>
      </c>
      <c r="BN555" s="2">
        <v>2.3969999999999998</v>
      </c>
      <c r="BO555" s="2">
        <v>1.9023219299999998</v>
      </c>
      <c r="BP555" s="2">
        <v>2.6119999999999997</v>
      </c>
      <c r="BQ555" s="2">
        <v>2.2469999999999999</v>
      </c>
      <c r="BR555" s="2">
        <v>2.2144999999999997</v>
      </c>
      <c r="BS555" s="2">
        <v>2.2944999999999998</v>
      </c>
      <c r="BT555" s="2">
        <v>2.2719999999999998</v>
      </c>
      <c r="BU555" s="2">
        <v>2.3169999999999997</v>
      </c>
      <c r="BV555" s="2">
        <v>2.5819999999999999</v>
      </c>
      <c r="BW555" s="2">
        <v>2.3157999999999999</v>
      </c>
      <c r="BX555" s="2">
        <v>2.702</v>
      </c>
      <c r="BY555" s="2">
        <v>3.157</v>
      </c>
      <c r="BZ555" s="2">
        <v>2.2632499999999998</v>
      </c>
      <c r="CA555" s="9">
        <v>2.2763455139372826</v>
      </c>
      <c r="CB555" s="9"/>
      <c r="CC555" s="9">
        <v>2.1925714285714286</v>
      </c>
      <c r="CD555" s="9">
        <v>1.6618070700000001</v>
      </c>
      <c r="CE555" s="9">
        <v>2.2400714285714285</v>
      </c>
      <c r="CF555" s="9">
        <v>1.9975714285714286</v>
      </c>
      <c r="CG555" s="9">
        <v>1.9238214285714286</v>
      </c>
      <c r="CH555" s="9">
        <v>1.8575714285714287</v>
      </c>
      <c r="CI555" s="9">
        <v>2.0550714285714284</v>
      </c>
      <c r="CJ555" s="9">
        <v>2.1700714285714287</v>
      </c>
      <c r="CK555" s="9">
        <v>2.2988214285714288</v>
      </c>
      <c r="CL555" s="9">
        <v>1.7575000000000001</v>
      </c>
      <c r="CM555" s="9">
        <v>2.3425714285714285</v>
      </c>
      <c r="CN555" s="9">
        <v>2.4550714285714288</v>
      </c>
      <c r="CO555" s="9">
        <v>2.0700714285714286</v>
      </c>
      <c r="CP555" s="2"/>
      <c r="CR555" s="9">
        <v>2.4263455139372825</v>
      </c>
      <c r="CS555" s="9">
        <v>1.806006963937282</v>
      </c>
      <c r="CT555" s="9">
        <v>2.6688455139372826</v>
      </c>
      <c r="CU555" s="9">
        <v>2.2363455139372825</v>
      </c>
      <c r="CV555" s="9">
        <v>2.1588455139372824</v>
      </c>
      <c r="CW555" s="9">
        <v>2.1938455139372826</v>
      </c>
      <c r="CX555" s="9">
        <v>2.2763455139372826</v>
      </c>
      <c r="CY555" s="9">
        <v>2.3338455139372827</v>
      </c>
      <c r="CZ555" s="9">
        <v>2.4588455139372827</v>
      </c>
      <c r="DA555" s="9">
        <v>2.1931455139372824</v>
      </c>
      <c r="DB555" s="9">
        <v>2.7163455139372825</v>
      </c>
      <c r="DC555" s="9">
        <v>3.2713455139372822</v>
      </c>
      <c r="DD555" s="9">
        <v>2.2563455139372826</v>
      </c>
    </row>
    <row r="556" spans="1:108" x14ac:dyDescent="0.25">
      <c r="A556" s="8">
        <v>36090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9">
        <v>2.0647857142857138</v>
      </c>
      <c r="AF556" s="9"/>
      <c r="AG556" s="9">
        <v>2.014785714285714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>
        <v>2.2619000000000002</v>
      </c>
      <c r="BL556" s="2"/>
      <c r="BM556" s="2">
        <v>2.2444000000000002</v>
      </c>
      <c r="BN556" s="2">
        <v>2.3944000000000001</v>
      </c>
      <c r="BO556" s="2">
        <v>1.8999219300000001</v>
      </c>
      <c r="BP556" s="2">
        <v>2.6019000000000001</v>
      </c>
      <c r="BQ556" s="2">
        <v>2.24065</v>
      </c>
      <c r="BR556" s="2">
        <v>2.1969000000000003</v>
      </c>
      <c r="BS556" s="2">
        <v>2.2844000000000002</v>
      </c>
      <c r="BT556" s="2">
        <v>2.2619000000000002</v>
      </c>
      <c r="BU556" s="2">
        <v>2.3144</v>
      </c>
      <c r="BV556" s="2">
        <v>2.5594000000000001</v>
      </c>
      <c r="BW556" s="2">
        <v>2.3234000000000004</v>
      </c>
      <c r="BX556" s="2">
        <v>2.6994000000000002</v>
      </c>
      <c r="BY556" s="2">
        <v>3.1494</v>
      </c>
      <c r="BZ556" s="2">
        <v>2.2556500000000002</v>
      </c>
      <c r="CA556" s="9">
        <v>2.2815829414743543</v>
      </c>
      <c r="CB556" s="9"/>
      <c r="CC556" s="9">
        <v>2.202285714285714</v>
      </c>
      <c r="CD556" s="9">
        <v>1.6605213557142857</v>
      </c>
      <c r="CE556" s="9">
        <v>2.2497857142857138</v>
      </c>
      <c r="CF556" s="9">
        <v>2.0072857142857141</v>
      </c>
      <c r="CG556" s="9">
        <v>1.9335357142857139</v>
      </c>
      <c r="CH556" s="9">
        <v>1.8622857142857141</v>
      </c>
      <c r="CI556" s="9">
        <v>2.0647857142857138</v>
      </c>
      <c r="CJ556" s="9">
        <v>2.179785714285714</v>
      </c>
      <c r="CK556" s="9">
        <v>2.3085357142857141</v>
      </c>
      <c r="CL556" s="9">
        <v>1.7587142857142857</v>
      </c>
      <c r="CM556" s="9">
        <v>2.3522857142857139</v>
      </c>
      <c r="CN556" s="9">
        <v>2.4647857142857141</v>
      </c>
      <c r="CO556" s="9">
        <v>2.0797857142857139</v>
      </c>
      <c r="CP556" s="2"/>
      <c r="CR556" s="9">
        <v>2.4315829414743542</v>
      </c>
      <c r="CS556" s="9">
        <v>1.8098443914743538</v>
      </c>
      <c r="CT556" s="9">
        <v>2.6715829414743544</v>
      </c>
      <c r="CU556" s="9">
        <v>2.2415829414743542</v>
      </c>
      <c r="CV556" s="9">
        <v>2.1640829414743541</v>
      </c>
      <c r="CW556" s="9">
        <v>2.1990829414743542</v>
      </c>
      <c r="CX556" s="9">
        <v>2.2815829414743543</v>
      </c>
      <c r="CY556" s="9">
        <v>2.3390829414743544</v>
      </c>
      <c r="CZ556" s="9">
        <v>2.4640829414743544</v>
      </c>
      <c r="DA556" s="9">
        <v>2.1969829414743542</v>
      </c>
      <c r="DB556" s="9">
        <v>2.7215829414743542</v>
      </c>
      <c r="DC556" s="9">
        <v>3.2765829414743539</v>
      </c>
      <c r="DD556" s="9">
        <v>2.2615829414743542</v>
      </c>
    </row>
    <row r="557" spans="1:108" x14ac:dyDescent="0.25">
      <c r="A557" s="8">
        <v>36091</v>
      </c>
      <c r="AE557" s="9">
        <v>2.0737142857142858</v>
      </c>
      <c r="AF557" s="9"/>
      <c r="AG557" s="9">
        <v>2.0322142857142858</v>
      </c>
      <c r="BK557" s="1">
        <v>2.3647999999999998</v>
      </c>
      <c r="BM557" s="1">
        <v>2.3597999999999999</v>
      </c>
      <c r="BN557" s="1">
        <v>2.5097999999999998</v>
      </c>
      <c r="BO557" s="1">
        <v>1.8932490250000003</v>
      </c>
      <c r="BP557" s="1">
        <v>2.7098</v>
      </c>
      <c r="BQ557" s="1">
        <v>2.3247999999999998</v>
      </c>
      <c r="BR557" s="1">
        <v>2.2785499999999996</v>
      </c>
      <c r="BS557" s="1">
        <v>2.3523000000000001</v>
      </c>
      <c r="BT557" s="1">
        <v>2.3647999999999998</v>
      </c>
      <c r="BU557" s="1">
        <v>2.4173</v>
      </c>
      <c r="BV557" s="1">
        <v>2.6410499999999999</v>
      </c>
      <c r="BW557" s="1">
        <v>2.3497999999999997</v>
      </c>
      <c r="BX557" s="1">
        <v>2.8047999999999997</v>
      </c>
      <c r="BY557" s="1">
        <v>3.2597999999999998</v>
      </c>
      <c r="BZ557" s="1">
        <v>2.3497999999999997</v>
      </c>
      <c r="CA557" s="9">
        <v>2.3550430523917996</v>
      </c>
      <c r="CB557" s="9"/>
      <c r="CC557" s="9">
        <v>2.2197142857142858</v>
      </c>
      <c r="CD557" s="9">
        <v>1.6788291350000002</v>
      </c>
      <c r="CE557" s="9">
        <v>2.2677142857142858</v>
      </c>
      <c r="CF557" s="9">
        <v>2.0247142857142859</v>
      </c>
      <c r="CG557" s="9">
        <v>1.9372142857142858</v>
      </c>
      <c r="CH557" s="9">
        <v>1.8647142857142858</v>
      </c>
      <c r="CI557" s="9">
        <v>2.0737142857142858</v>
      </c>
      <c r="CJ557" s="9">
        <v>2.1972142857142858</v>
      </c>
      <c r="CK557" s="9">
        <v>2.3147142857142859</v>
      </c>
      <c r="CL557" s="9">
        <v>1.7690000000000001</v>
      </c>
      <c r="CM557" s="9">
        <v>2.3697142857142857</v>
      </c>
      <c r="CN557" s="9">
        <v>2.4822142857142859</v>
      </c>
      <c r="CO557" s="9">
        <v>2.0972142857142857</v>
      </c>
      <c r="CR557" s="9">
        <v>2.5050430523917995</v>
      </c>
      <c r="CS557" s="9">
        <v>1.8966854473917993</v>
      </c>
      <c r="CT557" s="9">
        <v>2.7350430523917995</v>
      </c>
      <c r="CU557" s="9">
        <v>2.3150430523917995</v>
      </c>
      <c r="CV557" s="9">
        <v>2.2375430523917994</v>
      </c>
      <c r="CW557" s="9">
        <v>2.2725430523917995</v>
      </c>
      <c r="CX557" s="9">
        <v>2.3550430523917996</v>
      </c>
      <c r="CY557" s="9">
        <v>2.4125430523917997</v>
      </c>
      <c r="CZ557" s="9">
        <v>2.5375430523917997</v>
      </c>
      <c r="DA557" s="9">
        <v>2.2594430523917994</v>
      </c>
      <c r="DB557" s="9">
        <v>2.7950430523917995</v>
      </c>
      <c r="DC557" s="9">
        <v>3.3500430523917997</v>
      </c>
      <c r="DD557" s="9">
        <v>2.3350430523917995</v>
      </c>
    </row>
    <row r="558" spans="1:108" x14ac:dyDescent="0.25">
      <c r="A558" s="8">
        <v>36094</v>
      </c>
      <c r="AE558" s="9">
        <v>2.0531428571428569</v>
      </c>
      <c r="AF558" s="9"/>
      <c r="AG558" s="9">
        <v>2.0036428571428568</v>
      </c>
      <c r="BK558" s="1">
        <v>2.2215000000000003</v>
      </c>
      <c r="BM558" s="1">
        <v>2.2040000000000002</v>
      </c>
      <c r="BN558" s="1">
        <v>2.3540000000000001</v>
      </c>
      <c r="BO558" s="1">
        <v>1.8449357150000005</v>
      </c>
      <c r="BP558" s="1">
        <v>2.5415000000000001</v>
      </c>
      <c r="BQ558" s="1">
        <v>2.2040000000000002</v>
      </c>
      <c r="BR558" s="1">
        <v>2.1590000000000003</v>
      </c>
      <c r="BS558" s="1">
        <v>2.2390000000000003</v>
      </c>
      <c r="BT558" s="1">
        <v>2.2215000000000003</v>
      </c>
      <c r="BU558" s="1">
        <v>2.2715000000000001</v>
      </c>
      <c r="BV558" s="1">
        <v>2.5165000000000002</v>
      </c>
      <c r="BW558" s="1">
        <v>2.2568000000000001</v>
      </c>
      <c r="BX558" s="1">
        <v>2.6340000000000003</v>
      </c>
      <c r="BY558" s="1">
        <v>3.0840000000000001</v>
      </c>
      <c r="BZ558" s="1">
        <v>2.214</v>
      </c>
      <c r="CA558" s="9">
        <v>2.2735311555959967</v>
      </c>
      <c r="CB558" s="9"/>
      <c r="CC558" s="9">
        <v>2.1911428571428568</v>
      </c>
      <c r="CD558" s="9">
        <v>1.6526010514285712</v>
      </c>
      <c r="CE558" s="9">
        <v>2.2391428571428569</v>
      </c>
      <c r="CF558" s="9">
        <v>1.9961428571428568</v>
      </c>
      <c r="CG558" s="9">
        <v>1.9161428571428569</v>
      </c>
      <c r="CH558" s="9">
        <v>1.8586428571428568</v>
      </c>
      <c r="CI558" s="9">
        <v>2.0531428571428569</v>
      </c>
      <c r="CJ558" s="9">
        <v>2.1686428571428569</v>
      </c>
      <c r="CK558" s="9">
        <v>2.2786428571428567</v>
      </c>
      <c r="CL558" s="9">
        <v>1.7354285714285711</v>
      </c>
      <c r="CM558" s="9">
        <v>2.3411428571428567</v>
      </c>
      <c r="CN558" s="9">
        <v>2.453642857142857</v>
      </c>
      <c r="CO558" s="9">
        <v>2.0636428571428569</v>
      </c>
      <c r="CR558" s="9">
        <v>2.4210311555959967</v>
      </c>
      <c r="CS558" s="9">
        <v>1.7906168955959967</v>
      </c>
      <c r="CT558" s="9">
        <v>2.6510311555959967</v>
      </c>
      <c r="CU558" s="9">
        <v>2.2310311555959967</v>
      </c>
      <c r="CV558" s="9">
        <v>2.1535311555959966</v>
      </c>
      <c r="CW558" s="9">
        <v>2.1885311555959968</v>
      </c>
      <c r="CX558" s="9">
        <v>2.2735311555959967</v>
      </c>
      <c r="CY558" s="9">
        <v>2.3310311555959968</v>
      </c>
      <c r="CZ558" s="9">
        <v>2.4535311555959969</v>
      </c>
      <c r="DA558" s="9">
        <v>2.1760311555959966</v>
      </c>
      <c r="DB558" s="9">
        <v>2.7510311555959968</v>
      </c>
      <c r="DC558" s="9">
        <v>3.2710311555959968</v>
      </c>
      <c r="DD558" s="9">
        <v>2.2510311555959968</v>
      </c>
    </row>
    <row r="559" spans="1:108" x14ac:dyDescent="0.25">
      <c r="A559" s="8">
        <v>36095</v>
      </c>
      <c r="AE559" s="9">
        <v>2.0470000000000002</v>
      </c>
      <c r="AF559" s="9"/>
      <c r="AG559" s="9">
        <v>1.9975000000000001</v>
      </c>
      <c r="BK559" s="1">
        <v>2.1690999999999998</v>
      </c>
      <c r="BM559" s="1">
        <v>2.1465999999999998</v>
      </c>
      <c r="BN559" s="1">
        <v>2.2965999999999998</v>
      </c>
      <c r="BO559" s="1">
        <v>1.7290657249999997</v>
      </c>
      <c r="BP559" s="1">
        <v>2.4840999999999998</v>
      </c>
      <c r="BQ559" s="1">
        <v>2.1465999999999998</v>
      </c>
      <c r="BR559" s="1">
        <v>2.1065999999999998</v>
      </c>
      <c r="BS559" s="1">
        <v>2.1865999999999999</v>
      </c>
      <c r="BT559" s="1">
        <v>2.1690999999999998</v>
      </c>
      <c r="BU559" s="1">
        <v>2.2215999999999996</v>
      </c>
      <c r="BV559" s="1">
        <v>2.4640999999999997</v>
      </c>
      <c r="BW559" s="1">
        <v>2.1203499999999997</v>
      </c>
      <c r="BX559" s="1">
        <v>2.5565999999999995</v>
      </c>
      <c r="BY559" s="1">
        <v>3.0065999999999997</v>
      </c>
      <c r="BZ559" s="1">
        <v>2.1415999999999999</v>
      </c>
      <c r="CA559" s="9">
        <v>2.2521875388838062</v>
      </c>
      <c r="CB559" s="9"/>
      <c r="CC559" s="9">
        <v>2.1850000000000001</v>
      </c>
      <c r="CD559" s="9">
        <v>1.63775249</v>
      </c>
      <c r="CE559" s="9">
        <v>2.2330000000000001</v>
      </c>
      <c r="CF559" s="9">
        <v>1.9950000000000001</v>
      </c>
      <c r="CG559" s="9">
        <v>1.92</v>
      </c>
      <c r="CH559" s="9">
        <v>1.8474999999999999</v>
      </c>
      <c r="CI559" s="9">
        <v>2.0470000000000002</v>
      </c>
      <c r="CJ559" s="9">
        <v>2.1625000000000001</v>
      </c>
      <c r="CK559" s="9">
        <v>2.29</v>
      </c>
      <c r="CL559" s="9">
        <v>1.74</v>
      </c>
      <c r="CM559" s="9">
        <v>2.335</v>
      </c>
      <c r="CN559" s="9">
        <v>2.4474999999999998</v>
      </c>
      <c r="CO559" s="9">
        <v>2.0575000000000001</v>
      </c>
      <c r="CR559" s="9">
        <v>2.3996875388838061</v>
      </c>
      <c r="CS559" s="9">
        <v>1.7738732788838061</v>
      </c>
      <c r="CT559" s="9">
        <v>2.6296875388838061</v>
      </c>
      <c r="CU559" s="9">
        <v>2.2096875388838062</v>
      </c>
      <c r="CV559" s="9">
        <v>2.134687538883806</v>
      </c>
      <c r="CW559" s="9">
        <v>2.1746875388838061</v>
      </c>
      <c r="CX559" s="9">
        <v>2.2521875388838062</v>
      </c>
      <c r="CY559" s="9">
        <v>2.3096875388838063</v>
      </c>
      <c r="CZ559" s="9">
        <v>2.4346875388838063</v>
      </c>
      <c r="DA559" s="9">
        <v>2.159287538883806</v>
      </c>
      <c r="DB559" s="9">
        <v>2.7296875388838062</v>
      </c>
      <c r="DC559" s="9">
        <v>3.2496875388838062</v>
      </c>
      <c r="DD559" s="9">
        <v>2.2296875388838062</v>
      </c>
    </row>
    <row r="560" spans="1:108" x14ac:dyDescent="0.25">
      <c r="A560" s="8">
        <v>36096</v>
      </c>
      <c r="AE560" s="9">
        <v>2.0551428571428572</v>
      </c>
      <c r="AF560" s="9"/>
      <c r="AG560" s="9">
        <v>2.0056428571428571</v>
      </c>
      <c r="BK560" s="1">
        <v>2.2752500000000002</v>
      </c>
      <c r="BM560" s="1">
        <v>2.2527500000000003</v>
      </c>
      <c r="BN560" s="1">
        <v>2.4027500000000002</v>
      </c>
      <c r="BO560" s="1">
        <v>1.826465725</v>
      </c>
      <c r="BP560" s="1">
        <v>2.6227500000000004</v>
      </c>
      <c r="BQ560" s="1">
        <v>2.2502500000000003</v>
      </c>
      <c r="BR560" s="1">
        <v>2.1952500000000001</v>
      </c>
      <c r="BS560" s="1">
        <v>2.2877500000000004</v>
      </c>
      <c r="BT560" s="1">
        <v>2.2777500000000002</v>
      </c>
      <c r="BU560" s="1">
        <v>2.3177500000000002</v>
      </c>
      <c r="BV560" s="1">
        <v>2.5327500000000001</v>
      </c>
      <c r="BW560" s="1">
        <v>2.3177499999999998</v>
      </c>
      <c r="BX560" s="1">
        <v>2.6877500000000003</v>
      </c>
      <c r="BY560" s="1">
        <v>3.1827500000000004</v>
      </c>
      <c r="BZ560" s="1">
        <v>2.2577500000000001</v>
      </c>
      <c r="CA560" s="9">
        <v>2.2701549213744907</v>
      </c>
      <c r="CB560" s="9"/>
      <c r="CC560" s="9">
        <v>2.1931428571428571</v>
      </c>
      <c r="CD560" s="9">
        <v>1.6409401057142854</v>
      </c>
      <c r="CE560" s="9">
        <v>2.2411428571428571</v>
      </c>
      <c r="CF560" s="9">
        <v>2.0031428571428571</v>
      </c>
      <c r="CG560" s="9">
        <v>1.923142857142857</v>
      </c>
      <c r="CH560" s="9">
        <v>1.8556428571428571</v>
      </c>
      <c r="CI560" s="9">
        <v>2.0551428571428572</v>
      </c>
      <c r="CJ560" s="9">
        <v>2.1706428571428571</v>
      </c>
      <c r="CK560" s="9">
        <v>2.3056428571428569</v>
      </c>
      <c r="CL560" s="9">
        <v>1.7467142857142854</v>
      </c>
      <c r="CM560" s="9">
        <v>2.343142857142857</v>
      </c>
      <c r="CN560" s="9">
        <v>2.4556428571428572</v>
      </c>
      <c r="CO560" s="9">
        <v>2.0656428571428571</v>
      </c>
      <c r="CR560" s="9">
        <v>2.4176549213744907</v>
      </c>
      <c r="CS560" s="9">
        <v>1.7836406613744906</v>
      </c>
      <c r="CT560" s="9">
        <v>2.6476549213744907</v>
      </c>
      <c r="CU560" s="9">
        <v>2.2276549213744907</v>
      </c>
      <c r="CV560" s="9">
        <v>2.1526549213744905</v>
      </c>
      <c r="CW560" s="9">
        <v>2.1926549213744906</v>
      </c>
      <c r="CX560" s="9">
        <v>2.2701549213744907</v>
      </c>
      <c r="CY560" s="9">
        <v>2.3276549213744908</v>
      </c>
      <c r="CZ560" s="9">
        <v>2.4526549213744908</v>
      </c>
      <c r="DA560" s="9">
        <v>2.1690549213744905</v>
      </c>
      <c r="DB560" s="9">
        <v>2.7476549213744907</v>
      </c>
      <c r="DC560" s="9">
        <v>3.2676549213744908</v>
      </c>
      <c r="DD560" s="9">
        <v>2.2526549213744906</v>
      </c>
    </row>
    <row r="561" spans="1:108" x14ac:dyDescent="0.25">
      <c r="A561" s="8">
        <v>36097</v>
      </c>
      <c r="AE561" s="9">
        <v>2.0396428571428569</v>
      </c>
      <c r="AF561" s="9"/>
      <c r="AG561" s="9">
        <v>1.989642857142857</v>
      </c>
      <c r="BK561" s="1">
        <v>2.2327499999999998</v>
      </c>
      <c r="BM561" s="1">
        <v>2.2152500000000002</v>
      </c>
      <c r="BN561" s="1">
        <v>2.35025</v>
      </c>
      <c r="BO561" s="1">
        <v>1.8157290600000002</v>
      </c>
      <c r="BP561" s="1">
        <v>2.5652499999999998</v>
      </c>
      <c r="BQ561" s="1">
        <v>2.20025</v>
      </c>
      <c r="BR561" s="1">
        <v>2.149</v>
      </c>
      <c r="BS561" s="1">
        <v>2.2364999999999999</v>
      </c>
      <c r="BT561" s="1">
        <v>2.2327499999999998</v>
      </c>
      <c r="BU561" s="1">
        <v>2.2702499999999999</v>
      </c>
      <c r="BV561" s="1">
        <v>2.484</v>
      </c>
      <c r="BW561" s="1">
        <v>2.2402500000000001</v>
      </c>
      <c r="BX561" s="1">
        <v>2.64025</v>
      </c>
      <c r="BY561" s="1">
        <v>3.1502499999999998</v>
      </c>
      <c r="BZ561" s="1">
        <v>2.2077499999999999</v>
      </c>
      <c r="CA561" s="9">
        <v>2.2380121217691826</v>
      </c>
      <c r="CB561" s="9"/>
      <c r="CC561" s="9">
        <v>2.177142857142857</v>
      </c>
      <c r="CD561" s="9">
        <v>1.6237567807142852</v>
      </c>
      <c r="CE561" s="9">
        <v>2.222142857142857</v>
      </c>
      <c r="CF561" s="9">
        <v>1.9871428571428571</v>
      </c>
      <c r="CG561" s="9">
        <v>1.9121428571428569</v>
      </c>
      <c r="CH561" s="9">
        <v>1.8396428571428571</v>
      </c>
      <c r="CI561" s="9">
        <v>2.0396428571428569</v>
      </c>
      <c r="CJ561" s="9">
        <v>2.157142857142857</v>
      </c>
      <c r="CK561" s="9">
        <v>2.2946428571428572</v>
      </c>
      <c r="CL561" s="9">
        <v>1.7257142857142851</v>
      </c>
      <c r="CM561" s="9">
        <v>2.327142857142857</v>
      </c>
      <c r="CN561" s="9">
        <v>2.4396428571428572</v>
      </c>
      <c r="CO561" s="9">
        <v>2.0496428571428571</v>
      </c>
      <c r="CR561" s="9">
        <v>2.3855121217691826</v>
      </c>
      <c r="CS561" s="9">
        <v>1.7600978617691829</v>
      </c>
      <c r="CT561" s="9">
        <v>2.6255121217691828</v>
      </c>
      <c r="CU561" s="9">
        <v>2.2005121217691825</v>
      </c>
      <c r="CV561" s="9">
        <v>2.1205121217691825</v>
      </c>
      <c r="CW561" s="9">
        <v>2.1630121217691824</v>
      </c>
      <c r="CX561" s="9">
        <v>2.2380121217691826</v>
      </c>
      <c r="CY561" s="9">
        <v>2.2955121217691827</v>
      </c>
      <c r="CZ561" s="9">
        <v>2.4205121217691827</v>
      </c>
      <c r="DA561" s="9">
        <v>2.1255121217691828</v>
      </c>
      <c r="DB561" s="9">
        <v>2.7155121217691827</v>
      </c>
      <c r="DC561" s="9">
        <v>3.2355121217691827</v>
      </c>
      <c r="DD561" s="9">
        <v>2.2205121217691826</v>
      </c>
    </row>
    <row r="562" spans="1:108" x14ac:dyDescent="0.25">
      <c r="A562" s="8">
        <v>36098</v>
      </c>
      <c r="AE562" s="9">
        <v>2.0702857142857143</v>
      </c>
      <c r="AF562" s="9"/>
      <c r="AG562" s="9">
        <v>2.0177857142857145</v>
      </c>
      <c r="BK562" s="1">
        <v>2.3220000000000001</v>
      </c>
      <c r="BM562" s="1">
        <v>2.3095000000000003</v>
      </c>
      <c r="BN562" s="1">
        <v>2.4420000000000002</v>
      </c>
      <c r="BO562" s="1">
        <v>1.9074790600000004</v>
      </c>
      <c r="BP562" s="1">
        <v>2.6670000000000003</v>
      </c>
      <c r="BQ562" s="1">
        <v>2.2770000000000001</v>
      </c>
      <c r="BR562" s="1">
        <v>2.2245000000000004</v>
      </c>
      <c r="BS562" s="1">
        <v>2.3095000000000003</v>
      </c>
      <c r="BT562" s="1">
        <v>2.3220000000000001</v>
      </c>
      <c r="BU562" s="1">
        <v>2.367</v>
      </c>
      <c r="BV562" s="1">
        <v>2.5695000000000001</v>
      </c>
      <c r="BW562" s="1">
        <v>1.85634571</v>
      </c>
      <c r="BX562" s="1">
        <v>2.7320000000000002</v>
      </c>
      <c r="BY562" s="1">
        <v>3.2370000000000001</v>
      </c>
      <c r="BZ562" s="1">
        <v>2.3170000000000002</v>
      </c>
      <c r="CA562" s="9">
        <v>2.3257887344285972</v>
      </c>
      <c r="CB562" s="9"/>
      <c r="CC562" s="9">
        <v>2.2052857142857145</v>
      </c>
      <c r="CD562" s="9">
        <v>1.6518996378571427</v>
      </c>
      <c r="CE562" s="9">
        <v>2.2502857142857144</v>
      </c>
      <c r="CF562" s="9">
        <v>2.0177857142857145</v>
      </c>
      <c r="CG562" s="9">
        <v>1.9327857142857146</v>
      </c>
      <c r="CH562" s="9">
        <v>1.8615357142857145</v>
      </c>
      <c r="CI562" s="9">
        <v>2.0702857142857143</v>
      </c>
      <c r="CJ562" s="9">
        <v>2.1852857142857145</v>
      </c>
      <c r="CK562" s="9">
        <v>2.3152857142857144</v>
      </c>
      <c r="CL562" s="9">
        <v>1.6417503446428576</v>
      </c>
      <c r="CM562" s="9">
        <v>2.3552857142857144</v>
      </c>
      <c r="CN562" s="9">
        <v>2.4677857142857147</v>
      </c>
      <c r="CO562" s="9">
        <v>2.0802857142857145</v>
      </c>
      <c r="CR562" s="9">
        <v>2.4707887344285973</v>
      </c>
      <c r="CS562" s="9">
        <v>1.8453744744285976</v>
      </c>
      <c r="CT562" s="9">
        <v>2.7057887344285971</v>
      </c>
      <c r="CU562" s="9">
        <v>2.2857887344285972</v>
      </c>
      <c r="CV562" s="9">
        <v>2.2057887344285971</v>
      </c>
      <c r="CW562" s="9">
        <v>2.2482887344285971</v>
      </c>
      <c r="CX562" s="9">
        <v>2.3257887344285972</v>
      </c>
      <c r="CY562" s="9">
        <v>2.3807887344285974</v>
      </c>
      <c r="CZ562" s="9">
        <v>2.5107887344285973</v>
      </c>
      <c r="DA562" s="9">
        <v>1.835084469428597</v>
      </c>
      <c r="DB562" s="9">
        <v>2.8007887344285973</v>
      </c>
      <c r="DC562" s="9">
        <v>3.3207887344285973</v>
      </c>
      <c r="DD562" s="9">
        <v>2.3057887344285972</v>
      </c>
    </row>
    <row r="563" spans="1:108" x14ac:dyDescent="0.25">
      <c r="A563" s="8">
        <v>36101</v>
      </c>
      <c r="AE563" s="9">
        <v>2.0932142857142861</v>
      </c>
      <c r="AF563" s="9"/>
      <c r="AG563" s="9">
        <v>2.0332142857142861</v>
      </c>
      <c r="BK563" s="1">
        <v>2.37025</v>
      </c>
      <c r="BM563" s="1">
        <v>2.3452500000000001</v>
      </c>
      <c r="BN563" s="1">
        <v>2.4852500000000002</v>
      </c>
      <c r="BO563" s="1">
        <v>1.8917123600000003</v>
      </c>
      <c r="BP563" s="1">
        <v>2.7102500000000003</v>
      </c>
      <c r="BQ563" s="1">
        <v>2.30525</v>
      </c>
      <c r="BR563" s="1">
        <v>2.2440000000000002</v>
      </c>
      <c r="BS563" s="1">
        <v>2.3177500000000002</v>
      </c>
      <c r="BT563" s="1">
        <v>2.3627500000000001</v>
      </c>
      <c r="BU563" s="1">
        <v>2.4052500000000001</v>
      </c>
      <c r="BV563" s="1">
        <v>2.6040000000000001</v>
      </c>
      <c r="BW563" s="1">
        <v>2.3765000000000001</v>
      </c>
      <c r="BX563" s="1">
        <v>2.7802500000000001</v>
      </c>
      <c r="BY563" s="1">
        <v>3.2952500000000002</v>
      </c>
      <c r="BZ563" s="1">
        <v>2.3427500000000001</v>
      </c>
      <c r="CA563" s="9">
        <v>2.3593365539452491</v>
      </c>
      <c r="CB563" s="9"/>
      <c r="CC563" s="9">
        <v>2.2207142857142861</v>
      </c>
      <c r="CD563" s="9">
        <v>1.6586010514285718</v>
      </c>
      <c r="CE563" s="9">
        <v>2.265714285714286</v>
      </c>
      <c r="CF563" s="9">
        <v>2.0332142857142861</v>
      </c>
      <c r="CG563" s="9">
        <v>1.943214285714286</v>
      </c>
      <c r="CH563" s="9">
        <v>1.8732142857142862</v>
      </c>
      <c r="CI563" s="9">
        <v>2.0882142857142862</v>
      </c>
      <c r="CJ563" s="9">
        <v>2.2007142857142861</v>
      </c>
      <c r="CK563" s="9">
        <v>2.3257142857142861</v>
      </c>
      <c r="CL563" s="9">
        <v>1.7539285714285717</v>
      </c>
      <c r="CM563" s="9">
        <v>2.370714285714286</v>
      </c>
      <c r="CN563" s="9">
        <v>2.4832142857142863</v>
      </c>
      <c r="CO563" s="9">
        <v>2.0957142857142861</v>
      </c>
      <c r="CR563" s="9">
        <v>2.4993365539452492</v>
      </c>
      <c r="CS563" s="9">
        <v>1.8551956239452498</v>
      </c>
      <c r="CT563" s="9">
        <v>2.7343365539452491</v>
      </c>
      <c r="CU563" s="9">
        <v>2.3043365539452494</v>
      </c>
      <c r="CV563" s="9">
        <v>2.2093365539452492</v>
      </c>
      <c r="CW563" s="9">
        <v>2.2768365539452491</v>
      </c>
      <c r="CX563" s="9">
        <v>2.3543365539452492</v>
      </c>
      <c r="CY563" s="9">
        <v>2.4093365539452494</v>
      </c>
      <c r="CZ563" s="9">
        <v>2.5143365539452494</v>
      </c>
      <c r="DA563" s="9">
        <v>2.2391365539452499</v>
      </c>
      <c r="DB563" s="9">
        <v>2.8293365539452493</v>
      </c>
      <c r="DC563" s="9">
        <v>3.3493365539452493</v>
      </c>
      <c r="DD563" s="9">
        <v>2.3393365539452491</v>
      </c>
    </row>
    <row r="564" spans="1:108" x14ac:dyDescent="0.25">
      <c r="A564" s="8">
        <v>36102</v>
      </c>
      <c r="AE564" s="9">
        <v>2.0683571428571423</v>
      </c>
      <c r="AF564" s="9"/>
      <c r="AG564" s="9">
        <v>2.0183571428571425</v>
      </c>
      <c r="BK564" s="1">
        <v>2.3182499999999999</v>
      </c>
      <c r="BM564" s="1">
        <v>2.2882500000000001</v>
      </c>
      <c r="BN564" s="1">
        <v>2.43825</v>
      </c>
      <c r="BO564" s="1">
        <v>1.9982500000000001</v>
      </c>
      <c r="BP564" s="1">
        <v>2.6657500000000001</v>
      </c>
      <c r="BQ564" s="1">
        <v>2.2632500000000002</v>
      </c>
      <c r="BR564" s="1">
        <v>2.20825</v>
      </c>
      <c r="BS564" s="1">
        <v>2.2782499999999999</v>
      </c>
      <c r="BT564" s="1">
        <v>2.3182499999999999</v>
      </c>
      <c r="BU564" s="1">
        <v>2.3632499999999999</v>
      </c>
      <c r="BV564" s="1">
        <v>2.54325</v>
      </c>
      <c r="BW564" s="1">
        <v>2.35825</v>
      </c>
      <c r="BX564" s="1">
        <v>2.7382499999999999</v>
      </c>
      <c r="BY564" s="1">
        <v>3.2882500000000001</v>
      </c>
      <c r="BZ564" s="1">
        <v>2.29575</v>
      </c>
      <c r="CA564" s="9">
        <v>2.3207434559514346</v>
      </c>
      <c r="CB564" s="9"/>
      <c r="CC564" s="9">
        <v>2.2058571428571425</v>
      </c>
      <c r="CD564" s="9">
        <v>1.7458571428571426</v>
      </c>
      <c r="CE564" s="9">
        <v>2.2483571428571425</v>
      </c>
      <c r="CF564" s="9">
        <v>2.0158571428571426</v>
      </c>
      <c r="CG564" s="9">
        <v>1.9308571428571426</v>
      </c>
      <c r="CH564" s="9">
        <v>1.8608571428571425</v>
      </c>
      <c r="CI564" s="9">
        <v>2.0683571428571423</v>
      </c>
      <c r="CJ564" s="9">
        <v>2.1858571428571425</v>
      </c>
      <c r="CK564" s="9">
        <v>2.3208571428571427</v>
      </c>
      <c r="CL564" s="9">
        <v>1.7408571428571424</v>
      </c>
      <c r="CM564" s="9">
        <v>2.3558571428571424</v>
      </c>
      <c r="CN564" s="9">
        <v>2.4683571428571427</v>
      </c>
      <c r="CO564" s="9">
        <v>2.0808571428571425</v>
      </c>
      <c r="CR564" s="9">
        <v>2.4657434559514346</v>
      </c>
      <c r="CS564" s="9">
        <v>1.9457434559514346</v>
      </c>
      <c r="CT564" s="9">
        <v>2.7007434559514345</v>
      </c>
      <c r="CU564" s="9">
        <v>2.2757434559514347</v>
      </c>
      <c r="CV564" s="9">
        <v>2.1857434559514344</v>
      </c>
      <c r="CW564" s="9">
        <v>2.2407434559514345</v>
      </c>
      <c r="CX564" s="9">
        <v>2.3207434559514346</v>
      </c>
      <c r="CY564" s="9">
        <v>2.3757434559514348</v>
      </c>
      <c r="CZ564" s="9">
        <v>2.5057434559514347</v>
      </c>
      <c r="DA564" s="9">
        <v>2.1957434559514346</v>
      </c>
      <c r="DB564" s="9">
        <v>2.7957434559514347</v>
      </c>
      <c r="DC564" s="9">
        <v>3.3157434559514347</v>
      </c>
      <c r="DD564" s="9">
        <v>2.3057434559514345</v>
      </c>
    </row>
    <row r="565" spans="1:108" x14ac:dyDescent="0.25">
      <c r="A565" s="8">
        <v>36103</v>
      </c>
      <c r="AE565" s="9">
        <v>2.0985</v>
      </c>
      <c r="AF565" s="9"/>
      <c r="AG565" s="9">
        <v>2.0485000000000002</v>
      </c>
      <c r="BK565" s="1">
        <v>2.4332499999999997</v>
      </c>
      <c r="BM565" s="1">
        <v>2.4032499999999999</v>
      </c>
      <c r="BN565" s="1">
        <v>2.5532499999999998</v>
      </c>
      <c r="BO565" s="1">
        <v>2.0555105484375007</v>
      </c>
      <c r="BP565" s="1">
        <v>2.7807499999999998</v>
      </c>
      <c r="BQ565" s="1">
        <v>2.3707499999999997</v>
      </c>
      <c r="BR565" s="1">
        <v>2.31325</v>
      </c>
      <c r="BS565" s="1">
        <v>2.3757499999999996</v>
      </c>
      <c r="BT565" s="1">
        <v>2.4332499999999997</v>
      </c>
      <c r="BU565" s="1">
        <v>2.4782499999999996</v>
      </c>
      <c r="BV565" s="1">
        <v>2.64825</v>
      </c>
      <c r="BW565" s="1">
        <v>2.4500000000000002</v>
      </c>
      <c r="BX565" s="1">
        <v>2.8532499999999996</v>
      </c>
      <c r="BY565" s="1">
        <v>3.4482499999999998</v>
      </c>
      <c r="BZ565" s="1">
        <v>2.4007499999999999</v>
      </c>
      <c r="CA565" s="9">
        <v>2.3634870868317575</v>
      </c>
      <c r="CB565" s="9"/>
      <c r="CC565" s="9">
        <v>2.2360000000000002</v>
      </c>
      <c r="CD565" s="9">
        <v>1.7786741109375002</v>
      </c>
      <c r="CE565" s="9">
        <v>2.2810000000000001</v>
      </c>
      <c r="CF565" s="9">
        <v>2.0410000000000004</v>
      </c>
      <c r="CG565" s="9">
        <v>1.9622500000000003</v>
      </c>
      <c r="CH565" s="9">
        <v>1.8910000000000002</v>
      </c>
      <c r="CI565" s="9">
        <v>2.0985</v>
      </c>
      <c r="CJ565" s="9">
        <v>2.2160000000000002</v>
      </c>
      <c r="CK565" s="9">
        <v>2.3447500000000003</v>
      </c>
      <c r="CL565" s="9">
        <v>1.7725</v>
      </c>
      <c r="CM565" s="9">
        <v>2.3860000000000001</v>
      </c>
      <c r="CN565" s="9">
        <v>2.4985000000000004</v>
      </c>
      <c r="CO565" s="9">
        <v>2.1110000000000002</v>
      </c>
      <c r="CR565" s="9">
        <v>2.5084870868317575</v>
      </c>
      <c r="CS565" s="9">
        <v>2.0148257930817577</v>
      </c>
      <c r="CT565" s="9">
        <v>2.7434870868317573</v>
      </c>
      <c r="CU565" s="9">
        <v>2.3184870868317575</v>
      </c>
      <c r="CV565" s="9">
        <v>2.2384870868317575</v>
      </c>
      <c r="CW565" s="9">
        <v>2.2809870868317574</v>
      </c>
      <c r="CX565" s="9">
        <v>2.3634870868317575</v>
      </c>
      <c r="CY565" s="9">
        <v>2.4184870868317576</v>
      </c>
      <c r="CZ565" s="9">
        <v>2.5434870868317576</v>
      </c>
      <c r="DA565" s="9">
        <v>2.2592870868317574</v>
      </c>
      <c r="DB565" s="9">
        <v>2.8384870868317575</v>
      </c>
      <c r="DC565" s="9">
        <v>3.3584870868317576</v>
      </c>
      <c r="DD565" s="9">
        <v>2.3484870868317573</v>
      </c>
    </row>
    <row r="566" spans="1:108" x14ac:dyDescent="0.25">
      <c r="A566" s="8">
        <v>36104</v>
      </c>
      <c r="AE566" s="9">
        <v>2.0897857142857141</v>
      </c>
      <c r="AF566" s="9"/>
      <c r="AG566" s="9">
        <v>2.0397857142857143</v>
      </c>
      <c r="BK566" s="1">
        <v>2.4392499999999995</v>
      </c>
      <c r="BM566" s="1">
        <v>2.4042499999999998</v>
      </c>
      <c r="BN566" s="1">
        <v>2.5542499999999997</v>
      </c>
      <c r="BO566" s="1">
        <v>2.0555105484375007</v>
      </c>
      <c r="BP566" s="1">
        <v>2.7792499999999998</v>
      </c>
      <c r="BQ566" s="1">
        <v>2.3742499999999995</v>
      </c>
      <c r="BR566" s="1">
        <v>2.3217499999999998</v>
      </c>
      <c r="BS566" s="1">
        <v>2.3879999999999999</v>
      </c>
      <c r="BT566" s="1">
        <v>2.4392499999999995</v>
      </c>
      <c r="BU566" s="1">
        <v>2.4817499999999999</v>
      </c>
      <c r="BV566" s="1">
        <v>2.6592499999999997</v>
      </c>
      <c r="BW566" s="1">
        <v>2.4500000000000002</v>
      </c>
      <c r="BX566" s="1">
        <v>2.8542499999999995</v>
      </c>
      <c r="BY566" s="1">
        <v>3.4192499999999999</v>
      </c>
      <c r="BZ566" s="1">
        <v>2.4117499999999996</v>
      </c>
      <c r="CA566" s="9">
        <v>2.3610667897989632</v>
      </c>
      <c r="CB566" s="9"/>
      <c r="CC566" s="9">
        <v>2.2272857142857143</v>
      </c>
      <c r="CD566" s="9">
        <v>1.7786741109375002</v>
      </c>
      <c r="CE566" s="9">
        <v>2.2722857142857142</v>
      </c>
      <c r="CF566" s="9">
        <v>2.0335357142857142</v>
      </c>
      <c r="CG566" s="9">
        <v>1.9535357142857144</v>
      </c>
      <c r="CH566" s="9">
        <v>1.8797857142857144</v>
      </c>
      <c r="CI566" s="9">
        <v>2.0897857142857141</v>
      </c>
      <c r="CJ566" s="9">
        <v>2.2072857142857143</v>
      </c>
      <c r="CK566" s="9">
        <v>2.3360357142857144</v>
      </c>
      <c r="CL566" s="9">
        <v>1.7649999999999999</v>
      </c>
      <c r="CM566" s="9">
        <v>2.3772857142857142</v>
      </c>
      <c r="CN566" s="9">
        <v>2.4897857142857145</v>
      </c>
      <c r="CO566" s="9">
        <v>2.1022857142857143</v>
      </c>
      <c r="CR566" s="9">
        <v>2.5060667897989632</v>
      </c>
      <c r="CS566" s="9">
        <v>2.0210054960489634</v>
      </c>
      <c r="CT566" s="9">
        <v>2.7385667897989632</v>
      </c>
      <c r="CU566" s="9">
        <v>2.3160667897989633</v>
      </c>
      <c r="CV566" s="9">
        <v>2.2360667897989632</v>
      </c>
      <c r="CW566" s="9">
        <v>2.2810667897989632</v>
      </c>
      <c r="CX566" s="9">
        <v>2.3610667897989632</v>
      </c>
      <c r="CY566" s="9">
        <v>2.4160667897989634</v>
      </c>
      <c r="CZ566" s="9">
        <v>2.5410667897989634</v>
      </c>
      <c r="DA566" s="9">
        <v>2.2654667897989631</v>
      </c>
      <c r="DB566" s="9">
        <v>2.8360667897989633</v>
      </c>
      <c r="DC566" s="9">
        <v>3.3560667897989633</v>
      </c>
      <c r="DD566" s="9">
        <v>2.3460667897989631</v>
      </c>
    </row>
    <row r="567" spans="1:108" x14ac:dyDescent="0.25">
      <c r="A567" s="8">
        <v>36105</v>
      </c>
      <c r="AE567" s="9">
        <v>2.058357142857143</v>
      </c>
      <c r="AF567" s="9"/>
      <c r="AG567" s="9">
        <v>2.0083571428571432</v>
      </c>
      <c r="BK567" s="1">
        <v>2.35025</v>
      </c>
      <c r="BM567" s="1">
        <v>2.3152499999999998</v>
      </c>
      <c r="BN567" s="1">
        <v>2.4627499999999998</v>
      </c>
      <c r="BO567" s="1">
        <v>2.0291884988281241</v>
      </c>
      <c r="BP567" s="1">
        <v>2.6877499999999999</v>
      </c>
      <c r="BQ567" s="1">
        <v>2.3002499999999997</v>
      </c>
      <c r="BR567" s="1">
        <v>2.2552499999999998</v>
      </c>
      <c r="BS567" s="1">
        <v>2.3102499999999999</v>
      </c>
      <c r="BT567" s="1">
        <v>2.3477499999999996</v>
      </c>
      <c r="BU567" s="1">
        <v>2.39025</v>
      </c>
      <c r="BV567" s="1">
        <v>2.5877499999999998</v>
      </c>
      <c r="BW567" s="1">
        <v>2.3742499999999991</v>
      </c>
      <c r="BX567" s="1">
        <v>2.7627499999999996</v>
      </c>
      <c r="BY567" s="1">
        <v>3.3227499999999996</v>
      </c>
      <c r="BZ567" s="1">
        <v>2.32775</v>
      </c>
      <c r="CA567" s="9">
        <v>2.3013655509317896</v>
      </c>
      <c r="CB567" s="9"/>
      <c r="CC567" s="9">
        <v>2.1958571428571432</v>
      </c>
      <c r="CD567" s="9">
        <v>1.7734834277343752</v>
      </c>
      <c r="CE567" s="9">
        <v>2.2408571428571431</v>
      </c>
      <c r="CF567" s="9">
        <v>2.007107142857143</v>
      </c>
      <c r="CG567" s="9">
        <v>1.9208571428571433</v>
      </c>
      <c r="CH567" s="9">
        <v>1.8508571428571432</v>
      </c>
      <c r="CI567" s="9">
        <v>2.058357142857143</v>
      </c>
      <c r="CJ567" s="9">
        <v>2.1758571428571432</v>
      </c>
      <c r="CK567" s="9">
        <v>2.3258571428571431</v>
      </c>
      <c r="CL567" s="9">
        <v>1.7649999999999999</v>
      </c>
      <c r="CM567" s="9">
        <v>2.348357142857143</v>
      </c>
      <c r="CN567" s="9">
        <v>2.455857142857143</v>
      </c>
      <c r="CO567" s="9">
        <v>2.0708571428571432</v>
      </c>
      <c r="CR567" s="9">
        <v>2.4463655509317896</v>
      </c>
      <c r="CS567" s="9">
        <v>1.9783042571817901</v>
      </c>
      <c r="CT567" s="9">
        <v>2.6813655509317895</v>
      </c>
      <c r="CU567" s="9">
        <v>2.2563655509317897</v>
      </c>
      <c r="CV567" s="9">
        <v>2.1713655509317897</v>
      </c>
      <c r="CW567" s="9">
        <v>2.2213655509317896</v>
      </c>
      <c r="CX567" s="9">
        <v>2.3013655509317896</v>
      </c>
      <c r="CY567" s="9">
        <v>2.3563655509317898</v>
      </c>
      <c r="CZ567" s="9">
        <v>2.4763655509317894</v>
      </c>
      <c r="DA567" s="9">
        <v>2.2227655509317898</v>
      </c>
      <c r="DB567" s="9">
        <v>2.7763655509317897</v>
      </c>
      <c r="DC567" s="9">
        <v>3.3163655509317898</v>
      </c>
      <c r="DD567" s="9">
        <v>2.2863655509317895</v>
      </c>
    </row>
    <row r="568" spans="1:108" x14ac:dyDescent="0.25">
      <c r="A568" s="8">
        <v>36108</v>
      </c>
      <c r="AE568" s="9">
        <v>2.0790714285714285</v>
      </c>
      <c r="AF568" s="9"/>
      <c r="AG568" s="9">
        <v>2.0365714285714285</v>
      </c>
      <c r="BK568" s="1">
        <v>2.37</v>
      </c>
      <c r="BM568" s="1">
        <v>2.3250000000000002</v>
      </c>
      <c r="BN568" s="1">
        <v>2.4575</v>
      </c>
      <c r="BO568" s="1">
        <v>1.9772013847143568</v>
      </c>
      <c r="BP568" s="1">
        <v>2.6475</v>
      </c>
      <c r="BQ568" s="1">
        <v>2.3275000000000001</v>
      </c>
      <c r="BR568" s="1">
        <v>2.29</v>
      </c>
      <c r="BS568" s="1">
        <v>2.3025000000000002</v>
      </c>
      <c r="BT568" s="1">
        <v>2.37</v>
      </c>
      <c r="BU568" s="1">
        <v>2.4049999999999998</v>
      </c>
      <c r="BV568" s="1">
        <v>2.6124999999999998</v>
      </c>
      <c r="BW568" s="1">
        <v>2.3875000000000002</v>
      </c>
      <c r="BX568" s="1" t="e">
        <v>#N/A</v>
      </c>
      <c r="BY568" s="1">
        <v>3.2574999999999998</v>
      </c>
      <c r="BZ568" s="1">
        <v>2.355</v>
      </c>
      <c r="CA568" s="9">
        <v>2.2992891482376709</v>
      </c>
      <c r="CB568" s="9"/>
      <c r="CC568" s="9">
        <v>2.2065714285714284</v>
      </c>
      <c r="CD568" s="9">
        <v>1.7407043695866042</v>
      </c>
      <c r="CE568" s="9">
        <v>2.2490714285714284</v>
      </c>
      <c r="CF568" s="9">
        <v>2.0203214285714286</v>
      </c>
      <c r="CG568" s="9">
        <v>1.9403214285714285</v>
      </c>
      <c r="CH568" s="9">
        <v>1.8565714285714283</v>
      </c>
      <c r="CI568" s="9">
        <v>2.0790714285714285</v>
      </c>
      <c r="CJ568" s="9">
        <v>2.1890714285714283</v>
      </c>
      <c r="CK568" s="9">
        <v>2.3478214285714283</v>
      </c>
      <c r="CL568" s="9">
        <v>1.7565714285714285</v>
      </c>
      <c r="CM568" s="9" t="e">
        <v>#N/A</v>
      </c>
      <c r="CN568" s="9">
        <v>2.4665714285714282</v>
      </c>
      <c r="CO568" s="9">
        <v>2.0940714285714286</v>
      </c>
      <c r="CR568" s="9">
        <v>2.441789148237671</v>
      </c>
      <c r="CS568" s="9">
        <v>1.9509293935419816</v>
      </c>
      <c r="CT568" s="9">
        <v>2.671789148237671</v>
      </c>
      <c r="CU568" s="9">
        <v>2.2517891482376711</v>
      </c>
      <c r="CV568" s="9">
        <v>2.1742891482376709</v>
      </c>
      <c r="CW568" s="9">
        <v>2.2017891482376712</v>
      </c>
      <c r="CX568" s="9">
        <v>2.2992891482376709</v>
      </c>
      <c r="CY568" s="9">
        <v>2.3517891482376712</v>
      </c>
      <c r="CZ568" s="9">
        <v>2.484289148237671</v>
      </c>
      <c r="DA568" s="9">
        <v>2.191789148237671</v>
      </c>
      <c r="DB568" s="9" t="e">
        <v>#N/A</v>
      </c>
      <c r="DC568" s="9">
        <v>3.4117891482376708</v>
      </c>
      <c r="DD568" s="9">
        <v>2.3017891482376709</v>
      </c>
    </row>
    <row r="569" spans="1:108" x14ac:dyDescent="0.25">
      <c r="A569" s="8">
        <v>36110</v>
      </c>
      <c r="AE569" s="9">
        <v>2.0809285714285717</v>
      </c>
      <c r="AF569" s="9"/>
      <c r="AG569" s="9">
        <v>2.0384285714285717</v>
      </c>
      <c r="BK569" s="1">
        <v>2.34775</v>
      </c>
      <c r="BM569" s="1">
        <v>2.30775</v>
      </c>
      <c r="BN569" s="1">
        <v>2.43275</v>
      </c>
      <c r="BO569" s="1">
        <v>1.9982387867666447</v>
      </c>
      <c r="BP569" s="1">
        <v>2.6102499999999997</v>
      </c>
      <c r="BQ569" s="1">
        <v>2.3027500000000001</v>
      </c>
      <c r="BR569" s="1">
        <v>2.26275</v>
      </c>
      <c r="BS569" s="1">
        <v>2.2802500000000001</v>
      </c>
      <c r="BT569" s="1">
        <v>2.34775</v>
      </c>
      <c r="BU569" s="1">
        <v>2.3827500000000001</v>
      </c>
      <c r="BV569" s="1">
        <v>2.57775</v>
      </c>
      <c r="BW569" s="1">
        <v>2.3027500000000001</v>
      </c>
      <c r="BX569" s="1" t="e">
        <v>#N/A</v>
      </c>
      <c r="BY569" s="1">
        <v>3.16275</v>
      </c>
      <c r="BZ569" s="1">
        <v>2.3327499999999999</v>
      </c>
      <c r="CA569" s="9">
        <v>2.2871727404141522</v>
      </c>
      <c r="CB569" s="9"/>
      <c r="CC569" s="9">
        <v>2.2084285714285716</v>
      </c>
      <c r="CD569" s="9">
        <v>1.7343204564389743</v>
      </c>
      <c r="CE569" s="9">
        <v>2.2484285714285717</v>
      </c>
      <c r="CF569" s="9">
        <v>2.0221785714285718</v>
      </c>
      <c r="CG569" s="9">
        <v>1.9421785714285718</v>
      </c>
      <c r="CH569" s="9">
        <v>1.8659285714285716</v>
      </c>
      <c r="CI569" s="9">
        <v>2.0809285714285717</v>
      </c>
      <c r="CJ569" s="9">
        <v>2.1909285714285716</v>
      </c>
      <c r="CK569" s="9">
        <v>2.3496785714285715</v>
      </c>
      <c r="CL569" s="9">
        <v>1.7484285714285717</v>
      </c>
      <c r="CM569" s="9" t="e">
        <v>#N/A</v>
      </c>
      <c r="CN569" s="9">
        <v>2.4634285714285715</v>
      </c>
      <c r="CO569" s="9">
        <v>2.1021785714285715</v>
      </c>
      <c r="CR569" s="9">
        <v>2.4296727404141523</v>
      </c>
      <c r="CS569" s="9">
        <v>1.9468261250145009</v>
      </c>
      <c r="CT569" s="9">
        <v>2.6571727404141523</v>
      </c>
      <c r="CU569" s="9">
        <v>2.2396727404141523</v>
      </c>
      <c r="CV569" s="9">
        <v>2.1621727404141522</v>
      </c>
      <c r="CW569" s="9">
        <v>2.1921727404141524</v>
      </c>
      <c r="CX569" s="9">
        <v>2.2871727404141522</v>
      </c>
      <c r="CY569" s="9">
        <v>2.3521727404141521</v>
      </c>
      <c r="CZ569" s="9">
        <v>2.4721727404141522</v>
      </c>
      <c r="DA569" s="9">
        <v>2.1696727404141525</v>
      </c>
      <c r="DB569" s="9" t="e">
        <v>#N/A</v>
      </c>
      <c r="DC569" s="9">
        <v>3.2896727404141521</v>
      </c>
      <c r="DD569" s="9">
        <v>2.2921727404141521</v>
      </c>
    </row>
    <row r="570" spans="1:108" x14ac:dyDescent="0.25">
      <c r="A570" s="8">
        <v>36111</v>
      </c>
      <c r="AE570" s="9">
        <v>2.0917857142857144</v>
      </c>
      <c r="AF570" s="9"/>
      <c r="AG570" s="9">
        <v>2.0492857142857144</v>
      </c>
      <c r="BK570" s="1">
        <v>2.3925000000000001</v>
      </c>
      <c r="BM570" s="1">
        <v>2.3624999999999998</v>
      </c>
      <c r="BN570" s="1">
        <v>2.4824999999999999</v>
      </c>
      <c r="BO570" s="1">
        <v>2.0141263406840255</v>
      </c>
      <c r="BP570" s="1">
        <v>2.665</v>
      </c>
      <c r="BQ570" s="1">
        <v>2.3450000000000002</v>
      </c>
      <c r="BR570" s="1">
        <v>2.2974999999999999</v>
      </c>
      <c r="BS570" s="1">
        <v>2.3125</v>
      </c>
      <c r="BT570" s="1">
        <v>2.3925000000000001</v>
      </c>
      <c r="BU570" s="1">
        <v>2.4300000000000002</v>
      </c>
      <c r="BV570" s="1">
        <v>2.6074999999999999</v>
      </c>
      <c r="BW570" s="1">
        <v>2.3275000000000001</v>
      </c>
      <c r="BX570" s="1" t="e">
        <v>#N/A</v>
      </c>
      <c r="BY570" s="1">
        <v>3.2124999999999999</v>
      </c>
      <c r="BZ570" s="1">
        <v>2.37</v>
      </c>
      <c r="CA570" s="9">
        <v>2.3233425190921801</v>
      </c>
      <c r="CB570" s="9"/>
      <c r="CC570" s="9">
        <v>2.2192857142857143</v>
      </c>
      <c r="CD570" s="9">
        <v>1.7404611922916411</v>
      </c>
      <c r="CE570" s="9">
        <v>2.2592857142857143</v>
      </c>
      <c r="CF570" s="9">
        <v>2.0367857142857142</v>
      </c>
      <c r="CG570" s="9">
        <v>1.9492857142857143</v>
      </c>
      <c r="CH570" s="9">
        <v>1.8742857142857143</v>
      </c>
      <c r="CI570" s="9">
        <v>2.0917857142857144</v>
      </c>
      <c r="CJ570" s="9">
        <v>2.2017857142857142</v>
      </c>
      <c r="CK570" s="9">
        <v>2.3567857142857145</v>
      </c>
      <c r="CL570" s="9">
        <v>1.7492857142857143</v>
      </c>
      <c r="CM570" s="9" t="e">
        <v>#N/A</v>
      </c>
      <c r="CN570" s="9">
        <v>2.4742857142857142</v>
      </c>
      <c r="CO570" s="9">
        <v>2.1130357142857141</v>
      </c>
      <c r="CR570" s="9">
        <v>2.4583425190921799</v>
      </c>
      <c r="CS570" s="9">
        <v>1.9450179542661503</v>
      </c>
      <c r="CT570" s="9">
        <v>2.6808425190921801</v>
      </c>
      <c r="CU570" s="9">
        <v>2.26834251909218</v>
      </c>
      <c r="CV570" s="9">
        <v>2.1908425190921799</v>
      </c>
      <c r="CW570" s="9">
        <v>2.2208425190921801</v>
      </c>
      <c r="CX570" s="9">
        <v>2.3233425190921801</v>
      </c>
      <c r="CY570" s="9">
        <v>2.3808425190921798</v>
      </c>
      <c r="CZ570" s="9">
        <v>2.5008425190921799</v>
      </c>
      <c r="DA570" s="9">
        <v>2.1983425190921801</v>
      </c>
      <c r="DB570" s="9" t="e">
        <v>#N/A</v>
      </c>
      <c r="DC570" s="9">
        <v>3.3183425190921798</v>
      </c>
      <c r="DD570" s="9">
        <v>2.3208425190921798</v>
      </c>
    </row>
    <row r="571" spans="1:108" x14ac:dyDescent="0.25">
      <c r="A571" s="8">
        <v>36112</v>
      </c>
      <c r="AE571" s="9">
        <v>2.0661428571428573</v>
      </c>
      <c r="AF571" s="9"/>
      <c r="AG571" s="9">
        <v>2.016142857142857</v>
      </c>
      <c r="BK571" s="1">
        <v>2.2807500000000003</v>
      </c>
      <c r="BM571" s="1">
        <v>2.2382500000000003</v>
      </c>
      <c r="BN571" s="1">
        <v>2.3657500000000002</v>
      </c>
      <c r="BO571" s="1">
        <v>1.9933837651996922</v>
      </c>
      <c r="BP571" s="1">
        <v>2.5282500000000003</v>
      </c>
      <c r="BQ571" s="1">
        <v>2.2470000000000003</v>
      </c>
      <c r="BR571" s="1">
        <v>2.2120000000000002</v>
      </c>
      <c r="BS571" s="1">
        <v>2.2207500000000002</v>
      </c>
      <c r="BT571" s="1">
        <v>2.2807500000000003</v>
      </c>
      <c r="BU571" s="1">
        <v>2.3257500000000002</v>
      </c>
      <c r="BV571" s="1">
        <v>2.5245000000000002</v>
      </c>
      <c r="BW571" s="1">
        <v>2.2407500000000002</v>
      </c>
      <c r="BX571" s="1" t="e">
        <v>#N/A</v>
      </c>
      <c r="BY571" s="1">
        <v>3.0757500000000002</v>
      </c>
      <c r="BZ571" s="1">
        <v>2.2732500000000004</v>
      </c>
      <c r="CA571" s="9">
        <v>2.2936000000000005</v>
      </c>
      <c r="CB571" s="9"/>
      <c r="CC571" s="9">
        <v>2.1961428571428572</v>
      </c>
      <c r="CD571" s="9">
        <v>1.7347490278675453</v>
      </c>
      <c r="CE571" s="9">
        <v>2.2361428571428572</v>
      </c>
      <c r="CF571" s="9">
        <v>2.0098928571428574</v>
      </c>
      <c r="CG571" s="9">
        <v>1.931142857142857</v>
      </c>
      <c r="CH571" s="9">
        <v>1.8511428571428572</v>
      </c>
      <c r="CI571" s="9">
        <v>2.0661428571428573</v>
      </c>
      <c r="CJ571" s="9">
        <v>2.1786428571428571</v>
      </c>
      <c r="CK571" s="9">
        <v>2.3386428571428572</v>
      </c>
      <c r="CL571" s="9">
        <v>1.7261428571428572</v>
      </c>
      <c r="CM571" s="9" t="e">
        <v>#N/A</v>
      </c>
      <c r="CN571" s="9">
        <v>2.4511428571428571</v>
      </c>
      <c r="CO571" s="9">
        <v>2.0861428571428573</v>
      </c>
      <c r="CR571" s="9">
        <v>2.4286000000000003</v>
      </c>
      <c r="CS571" s="9">
        <v>1.9444261250145012</v>
      </c>
      <c r="CT571" s="9">
        <v>2.6511000000000005</v>
      </c>
      <c r="CU571" s="9">
        <v>2.2386000000000004</v>
      </c>
      <c r="CV571" s="9">
        <v>2.1598500000000005</v>
      </c>
      <c r="CW571" s="9">
        <v>2.1911000000000005</v>
      </c>
      <c r="CX571" s="9">
        <v>2.2936000000000005</v>
      </c>
      <c r="CY571" s="9">
        <v>2.3511000000000002</v>
      </c>
      <c r="CZ571" s="9">
        <v>2.4761000000000002</v>
      </c>
      <c r="DA571" s="9">
        <v>2.1686000000000005</v>
      </c>
      <c r="DB571" s="9" t="e">
        <v>#N/A</v>
      </c>
      <c r="DC571" s="9">
        <v>3.2886000000000002</v>
      </c>
      <c r="DD571" s="9">
        <v>2.2911000000000001</v>
      </c>
    </row>
    <row r="572" spans="1:108" x14ac:dyDescent="0.25">
      <c r="A572" s="8">
        <v>36115</v>
      </c>
      <c r="AE572" s="9">
        <v>2.0633571428571429</v>
      </c>
      <c r="AF572" s="9"/>
      <c r="AG572" s="9">
        <v>2.0133571428571431</v>
      </c>
      <c r="BK572" s="1">
        <v>2.2534999999999998</v>
      </c>
      <c r="BM572" s="1">
        <v>2.2084999999999999</v>
      </c>
      <c r="BN572" s="1">
        <v>2.3334999999999999</v>
      </c>
      <c r="BO572" s="1">
        <v>1.9811012328492634</v>
      </c>
      <c r="BP572" s="1">
        <v>2.4809999999999999</v>
      </c>
      <c r="BQ572" s="1">
        <v>2.2184999999999997</v>
      </c>
      <c r="BR572" s="1">
        <v>2.181</v>
      </c>
      <c r="BS572" s="1">
        <v>2.1934999999999998</v>
      </c>
      <c r="BT572" s="1">
        <v>2.2534999999999998</v>
      </c>
      <c r="BU572" s="1">
        <v>2.3009999999999997</v>
      </c>
      <c r="BV572" s="1">
        <v>2.4910000000000001</v>
      </c>
      <c r="BW572" s="1">
        <v>2.2384999999999997</v>
      </c>
      <c r="BX572" s="1" t="e">
        <v>#N/A</v>
      </c>
      <c r="BY572" s="1">
        <v>2.9634999999999998</v>
      </c>
      <c r="BZ572" s="1">
        <v>2.2435</v>
      </c>
      <c r="CA572" s="9">
        <v>2.2890000000000006</v>
      </c>
      <c r="CB572" s="9"/>
      <c r="CC572" s="9">
        <v>2.1908571428571428</v>
      </c>
      <c r="CD572" s="9">
        <v>1.7377479672224507</v>
      </c>
      <c r="CE572" s="9">
        <v>2.225857142857143</v>
      </c>
      <c r="CF572" s="9">
        <v>2.0121071428571429</v>
      </c>
      <c r="CG572" s="9">
        <v>1.9333571428571428</v>
      </c>
      <c r="CH572" s="9">
        <v>1.850857142857143</v>
      </c>
      <c r="CI572" s="9">
        <v>2.0633571428571429</v>
      </c>
      <c r="CJ572" s="9">
        <v>2.1733571428571428</v>
      </c>
      <c r="CK572" s="9">
        <v>2.3408571428571427</v>
      </c>
      <c r="CL572" s="9">
        <v>1.7408571428571429</v>
      </c>
      <c r="CM572" s="9" t="e">
        <v>#N/A</v>
      </c>
      <c r="CN572" s="9">
        <v>2.4458571428571427</v>
      </c>
      <c r="CO572" s="9">
        <v>2.0858571428571429</v>
      </c>
      <c r="CR572" s="9">
        <v>2.4240000000000004</v>
      </c>
      <c r="CS572" s="9">
        <v>1.9056959956127861</v>
      </c>
      <c r="CT572" s="9">
        <v>2.6215000000000002</v>
      </c>
      <c r="CU572" s="9">
        <v>2.2340000000000004</v>
      </c>
      <c r="CV572" s="9">
        <v>2.1552500000000006</v>
      </c>
      <c r="CW572" s="9">
        <v>2.1865000000000006</v>
      </c>
      <c r="CX572" s="9">
        <v>2.2890000000000006</v>
      </c>
      <c r="CY572" s="9">
        <v>2.3465000000000003</v>
      </c>
      <c r="CZ572" s="9">
        <v>2.4715000000000003</v>
      </c>
      <c r="DA572" s="9">
        <v>2.1640000000000006</v>
      </c>
      <c r="DB572" s="9" t="e">
        <v>#N/A</v>
      </c>
      <c r="DC572" s="9">
        <v>3.2840000000000003</v>
      </c>
      <c r="DD572" s="9">
        <v>2.2965000000000004</v>
      </c>
    </row>
    <row r="573" spans="1:108" x14ac:dyDescent="0.25">
      <c r="A573" s="8">
        <v>36116</v>
      </c>
      <c r="AE573" s="9">
        <v>2.0520714285714288</v>
      </c>
      <c r="AF573" s="9"/>
      <c r="AG573" s="9">
        <v>2.0020714285714289</v>
      </c>
      <c r="BK573" s="1">
        <v>2.19875</v>
      </c>
      <c r="BM573" s="1">
        <v>2.1462500000000002</v>
      </c>
      <c r="BN573" s="1">
        <v>2.2662499999999999</v>
      </c>
      <c r="BO573" s="1">
        <v>1.9661411897153585</v>
      </c>
      <c r="BP573" s="1">
        <v>2.4137499999999998</v>
      </c>
      <c r="BQ573" s="1">
        <v>2.1637499999999998</v>
      </c>
      <c r="BR573" s="1">
        <v>2.1237499999999998</v>
      </c>
      <c r="BS573" s="1">
        <v>2.1287500000000001</v>
      </c>
      <c r="BT573" s="1">
        <v>2.19875</v>
      </c>
      <c r="BU573" s="1">
        <v>2.2362500000000001</v>
      </c>
      <c r="BV573" s="1">
        <v>2.4237500000000001</v>
      </c>
      <c r="BW573" s="1">
        <v>2.1862499999999998</v>
      </c>
      <c r="BX573" s="1" t="e">
        <v>#N/A</v>
      </c>
      <c r="BY573" s="1">
        <v>2.8762500000000002</v>
      </c>
      <c r="BZ573" s="1">
        <v>2.1924999999999999</v>
      </c>
      <c r="CA573" s="9">
        <v>2.2864999999999998</v>
      </c>
      <c r="CB573" s="9"/>
      <c r="CC573" s="9">
        <v>2.1795714285714287</v>
      </c>
      <c r="CD573" s="9">
        <v>1.7443183351487845</v>
      </c>
      <c r="CE573" s="9">
        <v>2.2145714285714289</v>
      </c>
      <c r="CF573" s="9">
        <v>2.0020714285714289</v>
      </c>
      <c r="CG573" s="9">
        <v>1.9220714285714287</v>
      </c>
      <c r="CH573" s="9">
        <v>1.8420714285714288</v>
      </c>
      <c r="CI573" s="9">
        <v>2.0520714285714288</v>
      </c>
      <c r="CJ573" s="9">
        <v>2.1645714285714286</v>
      </c>
      <c r="CK573" s="9">
        <v>2.3320714285714286</v>
      </c>
      <c r="CL573" s="9">
        <v>1.7295714285714288</v>
      </c>
      <c r="CM573" s="9" t="e">
        <v>#N/A</v>
      </c>
      <c r="CN573" s="9">
        <v>2.4345714285714286</v>
      </c>
      <c r="CO573" s="9">
        <v>2.0720714285714288</v>
      </c>
      <c r="CR573" s="9">
        <v>2.4189999999999996</v>
      </c>
      <c r="CS573" s="9">
        <v>1.9478261250145004</v>
      </c>
      <c r="CT573" s="9">
        <v>2.6189999999999998</v>
      </c>
      <c r="CU573" s="9">
        <v>2.2339999999999995</v>
      </c>
      <c r="CV573" s="9">
        <v>2.1564999999999994</v>
      </c>
      <c r="CW573" s="9">
        <v>2.1839999999999997</v>
      </c>
      <c r="CX573" s="9">
        <v>2.2864999999999998</v>
      </c>
      <c r="CY573" s="9">
        <v>2.3414999999999995</v>
      </c>
      <c r="CZ573" s="9">
        <v>2.4727499999999996</v>
      </c>
      <c r="DA573" s="9">
        <v>2.1639999999999997</v>
      </c>
      <c r="DB573" s="9" t="e">
        <v>#N/A</v>
      </c>
      <c r="DC573" s="9">
        <v>3.2789999999999995</v>
      </c>
      <c r="DD573" s="9">
        <v>2.2914999999999996</v>
      </c>
    </row>
    <row r="574" spans="1:108" x14ac:dyDescent="0.25">
      <c r="A574" s="8">
        <v>36117</v>
      </c>
      <c r="AE574" s="9">
        <v>2.0529999999999999</v>
      </c>
      <c r="AF574" s="9"/>
      <c r="AG574" s="9">
        <v>2.0004999999999997</v>
      </c>
      <c r="BK574" s="1">
        <v>2.1895000000000002</v>
      </c>
      <c r="BM574" s="1">
        <v>2.157</v>
      </c>
      <c r="BN574" s="1">
        <v>2.262</v>
      </c>
      <c r="BO574" s="1">
        <v>1.9485036357979777</v>
      </c>
      <c r="BP574" s="1">
        <v>2.4144999999999999</v>
      </c>
      <c r="BQ574" s="1">
        <v>2.1507499999999999</v>
      </c>
      <c r="BR574" s="1">
        <v>2.1107499999999999</v>
      </c>
      <c r="BS574" s="1">
        <v>2.1419999999999999</v>
      </c>
      <c r="BT574" s="1">
        <v>2.1895000000000002</v>
      </c>
      <c r="BU574" s="1">
        <v>2.2320000000000002</v>
      </c>
      <c r="BV574" s="1">
        <v>2.4107500000000002</v>
      </c>
      <c r="BW574" s="1">
        <v>2.1419999999999999</v>
      </c>
      <c r="BX574" s="1" t="e">
        <v>#N/A</v>
      </c>
      <c r="BY574" s="1">
        <v>2.8719999999999999</v>
      </c>
      <c r="BZ574" s="1">
        <v>2.1895000000000002</v>
      </c>
      <c r="CA574" s="9">
        <v>2.2839999999999998</v>
      </c>
      <c r="CB574" s="9"/>
      <c r="CC574" s="9">
        <v>2.1779999999999999</v>
      </c>
      <c r="CD574" s="9">
        <v>1.740033681508165</v>
      </c>
      <c r="CE574" s="9">
        <v>2.2130000000000001</v>
      </c>
      <c r="CF574" s="9">
        <v>2.0030000000000001</v>
      </c>
      <c r="CG574" s="9">
        <v>1.9279999999999999</v>
      </c>
      <c r="CH574" s="9">
        <v>1.853</v>
      </c>
      <c r="CI574" s="9">
        <v>2.0529999999999999</v>
      </c>
      <c r="CJ574" s="9">
        <v>2.1629999999999998</v>
      </c>
      <c r="CK574" s="9">
        <v>2.3405</v>
      </c>
      <c r="CL574" s="9">
        <v>1.728</v>
      </c>
      <c r="CM574" s="9" t="e">
        <v>#N/A</v>
      </c>
      <c r="CN574" s="9">
        <v>2.4329999999999998</v>
      </c>
      <c r="CO574" s="9">
        <v>2.0655000000000001</v>
      </c>
      <c r="CR574" s="9">
        <v>2.419</v>
      </c>
      <c r="CS574" s="9">
        <v>1.9409711034475485</v>
      </c>
      <c r="CT574" s="9">
        <v>2.6190000000000002</v>
      </c>
      <c r="CU574" s="9">
        <v>2.234</v>
      </c>
      <c r="CV574" s="9">
        <v>2.1615000000000002</v>
      </c>
      <c r="CW574" s="9">
        <v>2.1915</v>
      </c>
      <c r="CX574" s="9">
        <v>2.2839999999999998</v>
      </c>
      <c r="CY574" s="9">
        <v>2.3414999999999999</v>
      </c>
      <c r="CZ574" s="9">
        <v>2.4777499999999999</v>
      </c>
      <c r="DA574" s="9">
        <v>2.1640000000000001</v>
      </c>
      <c r="DB574" s="9" t="e">
        <v>#N/A</v>
      </c>
      <c r="DC574" s="9">
        <v>3.2789999999999999</v>
      </c>
      <c r="DD574" s="9">
        <v>2.2915000000000001</v>
      </c>
    </row>
    <row r="575" spans="1:108" x14ac:dyDescent="0.25">
      <c r="A575" s="8">
        <v>36118</v>
      </c>
      <c r="AE575" s="9">
        <v>2.0438571428571426</v>
      </c>
      <c r="AF575" s="9"/>
      <c r="AG575" s="9">
        <v>1.9963571428571427</v>
      </c>
      <c r="BK575" s="1">
        <v>2.1567499999999997</v>
      </c>
      <c r="BM575" s="1">
        <v>2.1267499999999999</v>
      </c>
      <c r="BN575" s="1">
        <v>2.2317499999999999</v>
      </c>
      <c r="BO575" s="1">
        <v>1.9292610603136437</v>
      </c>
      <c r="BP575" s="1">
        <v>2.39175</v>
      </c>
      <c r="BQ575" s="1">
        <v>2.10425</v>
      </c>
      <c r="BR575" s="1">
        <v>2.0667499999999999</v>
      </c>
      <c r="BS575" s="1">
        <v>2.08175</v>
      </c>
      <c r="BT575" s="1">
        <v>2.1542499999999998</v>
      </c>
      <c r="BU575" s="1">
        <v>2.1892499999999999</v>
      </c>
      <c r="BV575" s="1">
        <v>2.3667499999999997</v>
      </c>
      <c r="BW575" s="1">
        <v>2.10175</v>
      </c>
      <c r="BX575" s="1">
        <v>2.4817499999999999</v>
      </c>
      <c r="BY575" s="1">
        <v>2.8617499999999998</v>
      </c>
      <c r="BZ575" s="1">
        <v>2.1467499999999999</v>
      </c>
      <c r="CA575" s="9">
        <v>2.2792000000000003</v>
      </c>
      <c r="CB575" s="9"/>
      <c r="CC575" s="9">
        <v>2.1688571428571426</v>
      </c>
      <c r="CD575" s="9">
        <v>1.7151818418764981</v>
      </c>
      <c r="CE575" s="9">
        <v>2.2013571428571428</v>
      </c>
      <c r="CF575" s="9">
        <v>1.9963571428571427</v>
      </c>
      <c r="CG575" s="9">
        <v>1.9213571428571425</v>
      </c>
      <c r="CH575" s="9">
        <v>1.8338571428571426</v>
      </c>
      <c r="CI575" s="9">
        <v>2.0413571428571426</v>
      </c>
      <c r="CJ575" s="9">
        <v>2.1538571428571425</v>
      </c>
      <c r="CK575" s="9">
        <v>2.3513571428571427</v>
      </c>
      <c r="CL575" s="9">
        <v>1.7188571428571426</v>
      </c>
      <c r="CM575" s="9">
        <v>2.3213571428571425</v>
      </c>
      <c r="CN575" s="9">
        <v>2.4238571428571425</v>
      </c>
      <c r="CO575" s="9">
        <v>2.0563571428571428</v>
      </c>
      <c r="CR575" s="9">
        <v>2.4142000000000001</v>
      </c>
      <c r="CS575" s="9">
        <v>1.9381711034475488</v>
      </c>
      <c r="CT575" s="9">
        <v>2.6217000000000001</v>
      </c>
      <c r="CU575" s="9">
        <v>2.2267000000000001</v>
      </c>
      <c r="CV575" s="9">
        <v>2.1542000000000003</v>
      </c>
      <c r="CW575" s="9">
        <v>2.1792000000000002</v>
      </c>
      <c r="CX575" s="9">
        <v>2.2742</v>
      </c>
      <c r="CY575" s="9">
        <v>2.3367</v>
      </c>
      <c r="CZ575" s="9">
        <v>2.4667000000000003</v>
      </c>
      <c r="DA575" s="9">
        <v>2.1542000000000003</v>
      </c>
      <c r="DB575" s="9">
        <v>2.7417000000000002</v>
      </c>
      <c r="DC575" s="9">
        <v>3.2742</v>
      </c>
      <c r="DD575" s="9">
        <v>2.2692000000000001</v>
      </c>
    </row>
    <row r="576" spans="1:108" x14ac:dyDescent="0.25">
      <c r="A576" s="8">
        <v>36119</v>
      </c>
      <c r="AE576" s="9">
        <v>2.0242142857142853</v>
      </c>
      <c r="AF576" s="9"/>
      <c r="AG576" s="9">
        <v>1.9792142857142854</v>
      </c>
      <c r="BK576" s="1">
        <v>2.0902500000000002</v>
      </c>
      <c r="BM576" s="1">
        <v>2.0702500000000001</v>
      </c>
      <c r="BN576" s="1">
        <v>2.18025</v>
      </c>
      <c r="BO576" s="1">
        <v>1.8961504756330347</v>
      </c>
      <c r="BP576" s="1">
        <v>2.3352499999999998</v>
      </c>
      <c r="BQ576" s="1">
        <v>2.0452500000000002</v>
      </c>
      <c r="BR576" s="1">
        <v>2.0052500000000002</v>
      </c>
      <c r="BS576" s="1">
        <v>2.0202499999999999</v>
      </c>
      <c r="BT576" s="1">
        <v>2.0902500000000002</v>
      </c>
      <c r="BU576" s="1">
        <v>2.1352500000000001</v>
      </c>
      <c r="BV576" s="1">
        <v>2.3152499999999998</v>
      </c>
      <c r="BW576" s="1">
        <v>2.01525</v>
      </c>
      <c r="BX576" s="1">
        <v>2.4252500000000001</v>
      </c>
      <c r="BY576" s="1">
        <v>2.7702499999999999</v>
      </c>
      <c r="BZ576" s="1">
        <v>2.0852499999999998</v>
      </c>
      <c r="CA576" s="9">
        <v>2.2692000000000001</v>
      </c>
      <c r="CB576" s="9"/>
      <c r="CC576" s="9">
        <v>2.1517142857142852</v>
      </c>
      <c r="CD576" s="9">
        <v>1.7035600371828421</v>
      </c>
      <c r="CE576" s="9">
        <v>2.1867142857142854</v>
      </c>
      <c r="CF576" s="9">
        <v>1.9742142857142853</v>
      </c>
      <c r="CG576" s="9">
        <v>1.8967142857142854</v>
      </c>
      <c r="CH576" s="9">
        <v>1.8167142857142853</v>
      </c>
      <c r="CI576" s="9">
        <v>2.0242142857142853</v>
      </c>
      <c r="CJ576" s="9">
        <v>2.1342142857142852</v>
      </c>
      <c r="CK576" s="9">
        <v>2.3267142857142851</v>
      </c>
      <c r="CL576" s="9">
        <v>1.7117142857142853</v>
      </c>
      <c r="CM576" s="9">
        <v>2.3017142857142852</v>
      </c>
      <c r="CN576" s="9">
        <v>2.4067142857142851</v>
      </c>
      <c r="CO576" s="9">
        <v>2.0342142857142851</v>
      </c>
      <c r="CR576" s="9">
        <v>2.4092000000000002</v>
      </c>
      <c r="CS576" s="9">
        <v>1.9390407736682806</v>
      </c>
      <c r="CT576" s="9">
        <v>2.6142000000000003</v>
      </c>
      <c r="CU576" s="9">
        <v>2.2217000000000002</v>
      </c>
      <c r="CV576" s="9">
        <v>2.1492000000000004</v>
      </c>
      <c r="CW576" s="9">
        <v>2.1742000000000004</v>
      </c>
      <c r="CX576" s="9">
        <v>2.2692000000000001</v>
      </c>
      <c r="CY576" s="9">
        <v>2.3317000000000001</v>
      </c>
      <c r="CZ576" s="9">
        <v>2.4617000000000004</v>
      </c>
      <c r="DA576" s="9">
        <v>2.1592000000000002</v>
      </c>
      <c r="DB576" s="9">
        <v>2.7442000000000002</v>
      </c>
      <c r="DC576" s="9">
        <v>3.2692000000000001</v>
      </c>
      <c r="DD576" s="9">
        <v>2.2642000000000002</v>
      </c>
    </row>
    <row r="577" spans="1:108" x14ac:dyDescent="0.25">
      <c r="A577" s="8">
        <v>36122</v>
      </c>
      <c r="AE577" s="9">
        <v>2.0279285714285713</v>
      </c>
      <c r="AF577" s="9"/>
      <c r="AG577" s="9">
        <v>1.9854285714285711</v>
      </c>
      <c r="BK577" s="1">
        <v>2.1147499999999995</v>
      </c>
      <c r="BM577" s="1">
        <v>2.1022499999999997</v>
      </c>
      <c r="BN577" s="1">
        <v>2.2122499999999996</v>
      </c>
      <c r="BO577" s="1">
        <v>1.8909887841300974</v>
      </c>
      <c r="BP577" s="1">
        <v>2.3547499999999997</v>
      </c>
      <c r="BQ577" s="1">
        <v>2.0722499999999995</v>
      </c>
      <c r="BR577" s="1">
        <v>2.0297499999999995</v>
      </c>
      <c r="BS577" s="1">
        <v>2.0372499999999998</v>
      </c>
      <c r="BT577" s="1">
        <v>2.1147499999999995</v>
      </c>
      <c r="BU577" s="1">
        <v>2.1697499999999996</v>
      </c>
      <c r="BV577" s="1">
        <v>2.3497499999999998</v>
      </c>
      <c r="BW577" s="1">
        <v>2.0772499999999994</v>
      </c>
      <c r="BX577" s="1">
        <v>2.4522499999999994</v>
      </c>
      <c r="BY577" s="1">
        <v>2.7922499999999997</v>
      </c>
      <c r="BZ577" s="1">
        <v>2.1097499999999996</v>
      </c>
      <c r="CA577" s="9">
        <v>2.2796999999999996</v>
      </c>
      <c r="CB577" s="9"/>
      <c r="CC577" s="9">
        <v>2.1604285714285711</v>
      </c>
      <c r="CD577" s="9">
        <v>1.7204285714285712</v>
      </c>
      <c r="CE577" s="9">
        <v>2.1929285714285713</v>
      </c>
      <c r="CF577" s="9">
        <v>1.9816785714285712</v>
      </c>
      <c r="CG577" s="9">
        <v>1.9066785714285712</v>
      </c>
      <c r="CH577" s="9">
        <v>1.8254285714285712</v>
      </c>
      <c r="CI577" s="9">
        <v>2.0279285714285713</v>
      </c>
      <c r="CJ577" s="9">
        <v>2.145428571428571</v>
      </c>
      <c r="CK577" s="9">
        <v>2.3366785714285712</v>
      </c>
      <c r="CL577" s="9">
        <v>1.7204285714285712</v>
      </c>
      <c r="CM577" s="9">
        <v>2.3104285714285711</v>
      </c>
      <c r="CN577" s="9">
        <v>2.415428571428571</v>
      </c>
      <c r="CO577" s="9">
        <v>2.042928571428571</v>
      </c>
      <c r="CR577" s="9">
        <v>2.4171999999999998</v>
      </c>
      <c r="CS577" s="9">
        <v>1.91379077366828</v>
      </c>
      <c r="CT577" s="9">
        <v>2.6172</v>
      </c>
      <c r="CU577" s="9">
        <v>2.2296999999999998</v>
      </c>
      <c r="CV577" s="9">
        <v>2.1571999999999996</v>
      </c>
      <c r="CW577" s="9">
        <v>2.1821999999999999</v>
      </c>
      <c r="CX577" s="9">
        <v>2.2796999999999996</v>
      </c>
      <c r="CY577" s="9">
        <v>2.3396999999999997</v>
      </c>
      <c r="CZ577" s="9">
        <v>2.4697</v>
      </c>
      <c r="DA577" s="9">
        <v>2.1671999999999998</v>
      </c>
      <c r="DB577" s="9">
        <v>2.7496999999999998</v>
      </c>
      <c r="DC577" s="9">
        <v>3.2771999999999997</v>
      </c>
      <c r="DD577" s="9">
        <v>2.2721999999999998</v>
      </c>
    </row>
    <row r="578" spans="1:108" x14ac:dyDescent="0.25">
      <c r="A578" s="8">
        <v>36123</v>
      </c>
      <c r="AE578" s="9">
        <v>1.9146428571428575</v>
      </c>
      <c r="AF578" s="9"/>
      <c r="AG578" s="9">
        <v>1.8771428571428574</v>
      </c>
      <c r="BK578" s="1">
        <v>1.8955000000000002</v>
      </c>
      <c r="BM578" s="1">
        <v>1.8530000000000002</v>
      </c>
      <c r="BN578" s="1">
        <v>1.9930000000000001</v>
      </c>
      <c r="BO578" s="1">
        <v>1.6918656521234747</v>
      </c>
      <c r="BP578" s="1">
        <v>2.0655000000000001</v>
      </c>
      <c r="BQ578" s="1">
        <v>1.8655000000000002</v>
      </c>
      <c r="BR578" s="1">
        <v>1.8430000000000002</v>
      </c>
      <c r="BS578" s="1">
        <v>1.8480000000000001</v>
      </c>
      <c r="BT578" s="1">
        <v>1.8955000000000002</v>
      </c>
      <c r="BU578" s="1">
        <v>1.9405000000000001</v>
      </c>
      <c r="BV578" s="1">
        <v>2.1430000000000002</v>
      </c>
      <c r="BW578" s="1">
        <v>1.9430000000000001</v>
      </c>
      <c r="BX578" s="1">
        <v>2.1555</v>
      </c>
      <c r="BY578" s="1">
        <v>2.4130000000000003</v>
      </c>
      <c r="BZ578" s="1">
        <v>1.8992500000000001</v>
      </c>
      <c r="CA578" s="9">
        <v>2.2144999999999997</v>
      </c>
      <c r="CB578" s="9"/>
      <c r="CC578" s="9">
        <v>2.0521428571428575</v>
      </c>
      <c r="CD578" s="9">
        <v>1.6121428571428575</v>
      </c>
      <c r="CE578" s="9">
        <v>2.0571428571428574</v>
      </c>
      <c r="CF578" s="9">
        <v>1.8746428571428575</v>
      </c>
      <c r="CG578" s="9">
        <v>1.8071428571428574</v>
      </c>
      <c r="CH578" s="9">
        <v>1.7221428571428574</v>
      </c>
      <c r="CI578" s="9">
        <v>1.9146428571428575</v>
      </c>
      <c r="CJ578" s="9">
        <v>2.0321428571428575</v>
      </c>
      <c r="CK578" s="9">
        <v>2.2071428571428573</v>
      </c>
      <c r="CL578" s="9">
        <v>1.6421428571428576</v>
      </c>
      <c r="CM578" s="9">
        <v>2.1796428571428574</v>
      </c>
      <c r="CN578" s="9">
        <v>2.2821428571428575</v>
      </c>
      <c r="CO578" s="9">
        <v>1.9296428571428574</v>
      </c>
      <c r="CR578" s="9">
        <v>2.3569999999999998</v>
      </c>
      <c r="CS578" s="9">
        <v>1.854606943609538</v>
      </c>
      <c r="CT578" s="9">
        <v>2.5044999999999997</v>
      </c>
      <c r="CU578" s="9">
        <v>2.1694999999999998</v>
      </c>
      <c r="CV578" s="9">
        <v>2.0969999999999995</v>
      </c>
      <c r="CW578" s="9">
        <v>2.1269999999999998</v>
      </c>
      <c r="CX578" s="9">
        <v>2.2144999999999997</v>
      </c>
      <c r="CY578" s="9">
        <v>2.2794999999999996</v>
      </c>
      <c r="CZ578" s="9">
        <v>2.4095</v>
      </c>
      <c r="DA578" s="9">
        <v>2.117</v>
      </c>
      <c r="DB578" s="9">
        <v>2.6619999999999999</v>
      </c>
      <c r="DC578" s="9">
        <v>3.1269999999999998</v>
      </c>
      <c r="DD578" s="9">
        <v>2.2194999999999996</v>
      </c>
    </row>
    <row r="579" spans="1:108" x14ac:dyDescent="0.25">
      <c r="A579" s="8">
        <v>36129</v>
      </c>
      <c r="AE579" s="9">
        <v>1.9353571428571426</v>
      </c>
      <c r="AF579" s="9"/>
      <c r="AG579" s="9">
        <v>1.8978571428571425</v>
      </c>
      <c r="BK579" s="1">
        <v>1.8886666666666665</v>
      </c>
      <c r="BM579" s="1">
        <v>1.8386666666666667</v>
      </c>
      <c r="BN579" s="1">
        <v>1.9786666666666666</v>
      </c>
      <c r="BO579" s="1">
        <v>1.6369452547431476</v>
      </c>
      <c r="BP579" s="1">
        <v>2.0361666666666665</v>
      </c>
      <c r="BQ579" s="1">
        <v>1.8586666666666667</v>
      </c>
      <c r="BR579" s="1">
        <v>1.8274166666666667</v>
      </c>
      <c r="BS579" s="1">
        <v>1.8336666666666666</v>
      </c>
      <c r="BT579" s="1">
        <v>1.8886666666666665</v>
      </c>
      <c r="BU579" s="1">
        <v>1.9386666666666665</v>
      </c>
      <c r="BV579" s="1">
        <v>2.1174166666666667</v>
      </c>
      <c r="BW579" s="1">
        <v>1.8786666666666665</v>
      </c>
      <c r="BX579" s="1">
        <v>2.1211666666666664</v>
      </c>
      <c r="BY579" s="1">
        <v>2.3786666666666667</v>
      </c>
      <c r="BZ579" s="1">
        <v>1.8886666666666665</v>
      </c>
      <c r="CA579" s="9">
        <v>2.1854999999999998</v>
      </c>
      <c r="CB579" s="9"/>
      <c r="CC579" s="9">
        <v>2.0728571428571425</v>
      </c>
      <c r="CD579" s="9">
        <v>1.6328571428571426</v>
      </c>
      <c r="CE579" s="9">
        <v>2.0703571428571426</v>
      </c>
      <c r="CF579" s="9">
        <v>1.8953571428571425</v>
      </c>
      <c r="CG579" s="9">
        <v>1.8278571428571424</v>
      </c>
      <c r="CH579" s="9">
        <v>1.7428571428571424</v>
      </c>
      <c r="CI579" s="9">
        <v>1.9403571428571424</v>
      </c>
      <c r="CJ579" s="9">
        <v>2.0528571428571425</v>
      </c>
      <c r="CK579" s="9">
        <v>2.2228571428571424</v>
      </c>
      <c r="CL579" s="9">
        <v>1.6128571428571425</v>
      </c>
      <c r="CM579" s="9">
        <v>2.2078571428571427</v>
      </c>
      <c r="CN579" s="9">
        <v>2.3028571428571425</v>
      </c>
      <c r="CO579" s="9">
        <v>1.9503571428571425</v>
      </c>
      <c r="CR579" s="9">
        <v>2.3279999999999998</v>
      </c>
      <c r="CS579" s="9">
        <v>1.8406069436095378</v>
      </c>
      <c r="CT579" s="9">
        <v>2.4630000000000001</v>
      </c>
      <c r="CU579" s="9">
        <v>2.1404999999999998</v>
      </c>
      <c r="CV579" s="9">
        <v>2.0779999999999998</v>
      </c>
      <c r="CW579" s="9">
        <v>2.0979999999999999</v>
      </c>
      <c r="CX579" s="9">
        <v>2.1854999999999998</v>
      </c>
      <c r="CY579" s="9">
        <v>2.2504999999999997</v>
      </c>
      <c r="CZ579" s="9">
        <v>2.3904999999999998</v>
      </c>
      <c r="DA579" s="9">
        <v>2.0579999999999998</v>
      </c>
      <c r="DB579" s="9">
        <v>2.633</v>
      </c>
      <c r="DC579" s="9">
        <v>3.0979999999999999</v>
      </c>
      <c r="DD579" s="9">
        <v>2.1904999999999997</v>
      </c>
    </row>
    <row r="580" spans="1:108" x14ac:dyDescent="0.25">
      <c r="A580" s="8">
        <v>36130</v>
      </c>
      <c r="AE580" s="9">
        <v>1.9058571428571427</v>
      </c>
      <c r="AF580" s="9"/>
      <c r="AG580" s="9">
        <v>1.8658571428571427</v>
      </c>
      <c r="BK580" s="1">
        <v>1.8233333333333333</v>
      </c>
      <c r="BM580" s="1">
        <v>1.7808333333333333</v>
      </c>
      <c r="BN580" s="1">
        <v>1.9183333333333332</v>
      </c>
      <c r="BO580" s="1">
        <v>1.5983382900412353</v>
      </c>
      <c r="BP580" s="1">
        <v>1.9733333333333332</v>
      </c>
      <c r="BQ580" s="1">
        <v>1.7983333333333333</v>
      </c>
      <c r="BR580" s="1">
        <v>1.7645833333333332</v>
      </c>
      <c r="BS580" s="1">
        <v>1.7858333333333332</v>
      </c>
      <c r="BT580" s="1">
        <v>1.8333333333333333</v>
      </c>
      <c r="BU580" s="1">
        <v>1.8783333333333332</v>
      </c>
      <c r="BV580" s="1">
        <v>2.0545833333333334</v>
      </c>
      <c r="BW580" s="1">
        <v>1.8583333333333332</v>
      </c>
      <c r="BX580" s="1">
        <v>2.0558333333333332</v>
      </c>
      <c r="BY580" s="1">
        <v>2.3433333333333333</v>
      </c>
      <c r="BZ580" s="1">
        <v>1.8283333333333331</v>
      </c>
      <c r="CA580" s="9">
        <v>2.165</v>
      </c>
      <c r="CB580" s="9"/>
      <c r="CC580" s="9">
        <v>2.0508571428571427</v>
      </c>
      <c r="CD580" s="9">
        <v>1.6108571428571428</v>
      </c>
      <c r="CE580" s="9">
        <v>2.0508571428571427</v>
      </c>
      <c r="CF580" s="9">
        <v>1.8733571428571427</v>
      </c>
      <c r="CG580" s="9">
        <v>1.8058571428571426</v>
      </c>
      <c r="CH580" s="9">
        <v>1.7358571428571428</v>
      </c>
      <c r="CI580" s="9">
        <v>1.9158571428571427</v>
      </c>
      <c r="CJ580" s="9">
        <v>2.0308571428571427</v>
      </c>
      <c r="CK580" s="9">
        <v>2.2008571428571426</v>
      </c>
      <c r="CL580" s="9">
        <v>1.6208571428571428</v>
      </c>
      <c r="CM580" s="9">
        <v>2.1833571428571426</v>
      </c>
      <c r="CN580" s="9">
        <v>2.2808571428571427</v>
      </c>
      <c r="CO580" s="9">
        <v>1.9283571428571427</v>
      </c>
      <c r="CR580" s="9">
        <v>2.3199999999999998</v>
      </c>
      <c r="CS580" s="9">
        <v>1.8171367945919155</v>
      </c>
      <c r="CT580" s="9">
        <v>2.4525000000000001</v>
      </c>
      <c r="CU580" s="9">
        <v>2.1324999999999998</v>
      </c>
      <c r="CV580" s="9">
        <v>2.0699999999999998</v>
      </c>
      <c r="CW580" s="9">
        <v>2.09</v>
      </c>
      <c r="CX580" s="9">
        <v>2.1749999999999998</v>
      </c>
      <c r="CY580" s="9">
        <v>2.2425000000000002</v>
      </c>
      <c r="CZ580" s="9">
        <v>2.3824999999999998</v>
      </c>
      <c r="DA580" s="9">
        <v>2.06</v>
      </c>
      <c r="DB580" s="9">
        <v>2.6124999999999998</v>
      </c>
      <c r="DC580" s="9">
        <v>3.09</v>
      </c>
      <c r="DD580" s="9">
        <v>2.1825000000000001</v>
      </c>
    </row>
    <row r="581" spans="1:108" x14ac:dyDescent="0.25">
      <c r="A581" s="8">
        <v>36131</v>
      </c>
      <c r="AE581" s="9">
        <v>1.9314285714285713</v>
      </c>
      <c r="AF581" s="9"/>
      <c r="AG581" s="9">
        <v>1.8939285714285714</v>
      </c>
      <c r="BK581" s="1">
        <v>1.891</v>
      </c>
      <c r="BM581" s="1">
        <v>1.8485</v>
      </c>
      <c r="BN581" s="1">
        <v>1.986</v>
      </c>
      <c r="BO581" s="1">
        <v>1.6239651553980659</v>
      </c>
      <c r="BP581" s="1">
        <v>2.0609999999999999</v>
      </c>
      <c r="BQ581" s="1">
        <v>1.8734999999999999</v>
      </c>
      <c r="BR581" s="1">
        <v>1.831</v>
      </c>
      <c r="BS581" s="1">
        <v>1.841</v>
      </c>
      <c r="BT581" s="1">
        <v>1.8885000000000001</v>
      </c>
      <c r="BU581" s="1">
        <v>1.9435</v>
      </c>
      <c r="BV581" s="1">
        <v>2.1459999999999999</v>
      </c>
      <c r="BW581" s="1">
        <v>1.8759999999999999</v>
      </c>
      <c r="BX581" s="1">
        <v>2.1459999999999999</v>
      </c>
      <c r="BY581" s="1">
        <v>2.4009999999999998</v>
      </c>
      <c r="BZ581" s="1">
        <v>1.8360000000000001</v>
      </c>
      <c r="CA581" s="9">
        <v>2.1779999999999999</v>
      </c>
      <c r="CB581" s="9"/>
      <c r="CC581" s="9">
        <v>2.0664285714285713</v>
      </c>
      <c r="CD581" s="9">
        <v>1.6264285714285713</v>
      </c>
      <c r="CE581" s="9">
        <v>2.0714285714285712</v>
      </c>
      <c r="CF581" s="9">
        <v>1.8964285714285714</v>
      </c>
      <c r="CG581" s="9">
        <v>1.8314285714285714</v>
      </c>
      <c r="CH581" s="9">
        <v>1.7564285714285712</v>
      </c>
      <c r="CI581" s="9">
        <v>1.9289285714285713</v>
      </c>
      <c r="CJ581" s="9">
        <v>2.0489285714285712</v>
      </c>
      <c r="CK581" s="9">
        <v>2.2264285714285714</v>
      </c>
      <c r="CL581" s="9">
        <v>1.6064285714285713</v>
      </c>
      <c r="CM581" s="9">
        <v>2.1964285714285712</v>
      </c>
      <c r="CN581" s="9">
        <v>2.2964285714285713</v>
      </c>
      <c r="CO581" s="9">
        <v>1.9464285714285712</v>
      </c>
      <c r="CR581" s="9">
        <v>2.3180000000000001</v>
      </c>
      <c r="CS581" s="9">
        <v>1.832783560603664</v>
      </c>
      <c r="CT581" s="9">
        <v>2.4530000000000003</v>
      </c>
      <c r="CU581" s="9">
        <v>2.1379999999999999</v>
      </c>
      <c r="CV581" s="9">
        <v>2.0630000000000002</v>
      </c>
      <c r="CW581" s="9">
        <v>2.093</v>
      </c>
      <c r="CX581" s="9">
        <v>2.1779999999999999</v>
      </c>
      <c r="CY581" s="9">
        <v>2.238</v>
      </c>
      <c r="CZ581" s="9">
        <v>2.3780000000000001</v>
      </c>
      <c r="DA581" s="9">
        <v>2.0579999999999998</v>
      </c>
      <c r="DB581" s="9">
        <v>2.6080000000000001</v>
      </c>
      <c r="DC581" s="9">
        <v>3.0880000000000001</v>
      </c>
      <c r="DD581" s="9">
        <v>2.1779999999999999</v>
      </c>
    </row>
    <row r="582" spans="1:108" x14ac:dyDescent="0.25">
      <c r="A582" s="8">
        <v>36132</v>
      </c>
      <c r="AE582" s="9">
        <v>1.9346428571428571</v>
      </c>
      <c r="AF582" s="9"/>
      <c r="AG582" s="9">
        <v>1.9021428571428571</v>
      </c>
      <c r="BK582" s="1">
        <v>1.92</v>
      </c>
      <c r="BM582" s="1">
        <v>1.885</v>
      </c>
      <c r="BN582" s="1">
        <v>2.0150000000000001</v>
      </c>
      <c r="BO582" s="1">
        <v>1.6284950063804433</v>
      </c>
      <c r="BP582" s="1">
        <v>2.085</v>
      </c>
      <c r="BQ582" s="1">
        <v>1.895</v>
      </c>
      <c r="BR582" s="1">
        <v>1.8625</v>
      </c>
      <c r="BS582" s="1">
        <v>1.875</v>
      </c>
      <c r="BT582" s="1">
        <v>1.92</v>
      </c>
      <c r="BU582" s="1">
        <v>1.97</v>
      </c>
      <c r="BV582" s="1">
        <v>2.17</v>
      </c>
      <c r="BW582" s="1">
        <v>1.905</v>
      </c>
      <c r="BX582" s="1">
        <v>2.1850000000000001</v>
      </c>
      <c r="BY582" s="1">
        <v>2.5049999999999999</v>
      </c>
      <c r="BZ582" s="1">
        <v>1.92</v>
      </c>
      <c r="CA582" s="9">
        <v>2.1724999999999999</v>
      </c>
      <c r="CB582" s="9"/>
      <c r="CC582" s="9">
        <v>2.0721428571428571</v>
      </c>
      <c r="CD582" s="9">
        <v>1.6321428571428571</v>
      </c>
      <c r="CE582" s="9">
        <v>2.077142857142857</v>
      </c>
      <c r="CF582" s="9">
        <v>1.8996428571428572</v>
      </c>
      <c r="CG582" s="9">
        <v>1.8308928571428571</v>
      </c>
      <c r="CH582" s="9">
        <v>1.7671428571428571</v>
      </c>
      <c r="CI582" s="9">
        <v>1.9346428571428571</v>
      </c>
      <c r="CJ582" s="9">
        <v>2.054642857142857</v>
      </c>
      <c r="CK582" s="9">
        <v>2.2358928571428569</v>
      </c>
      <c r="CL582" s="9">
        <v>1.6521428571428571</v>
      </c>
      <c r="CM582" s="9">
        <v>2.202142857142857</v>
      </c>
      <c r="CN582" s="9">
        <v>2.302142857142857</v>
      </c>
      <c r="CO582" s="9">
        <v>1.9571428571428571</v>
      </c>
      <c r="CR582" s="9">
        <v>2.3199999999999998</v>
      </c>
      <c r="CS582" s="9">
        <v>1.7996666455742925</v>
      </c>
      <c r="CT582" s="9">
        <v>2.46</v>
      </c>
      <c r="CU582" s="9">
        <v>2.1324999999999998</v>
      </c>
      <c r="CV582" s="9">
        <v>2.0649999999999999</v>
      </c>
      <c r="CW582" s="9">
        <v>2.0950000000000002</v>
      </c>
      <c r="CX582" s="9">
        <v>2.1724999999999999</v>
      </c>
      <c r="CY582" s="9">
        <v>2.2400000000000002</v>
      </c>
      <c r="CZ582" s="9">
        <v>2.39</v>
      </c>
      <c r="DA582" s="9">
        <v>2.09</v>
      </c>
      <c r="DB582" s="9">
        <v>2.62</v>
      </c>
      <c r="DC582" s="9">
        <v>3.09</v>
      </c>
      <c r="DD582" s="9">
        <v>2.1825000000000001</v>
      </c>
    </row>
    <row r="583" spans="1:108" x14ac:dyDescent="0.25">
      <c r="A583" s="8">
        <v>36133</v>
      </c>
      <c r="AE583" s="9">
        <v>1.9846428571428574</v>
      </c>
      <c r="AF583" s="9"/>
      <c r="AG583" s="9">
        <v>1.9521428571428574</v>
      </c>
      <c r="BK583" s="1">
        <v>2.0181666666666662</v>
      </c>
      <c r="BM583" s="1">
        <v>1.9856666666666665</v>
      </c>
      <c r="BN583" s="1">
        <v>2.1156666666666664</v>
      </c>
      <c r="BO583" s="1">
        <v>1.6908855527783926</v>
      </c>
      <c r="BP583" s="1">
        <v>2.1981666666666664</v>
      </c>
      <c r="BQ583" s="1">
        <v>2.0006666666666661</v>
      </c>
      <c r="BR583" s="1">
        <v>1.9556666666666664</v>
      </c>
      <c r="BS583" s="1">
        <v>1.9706666666666663</v>
      </c>
      <c r="BT583" s="1">
        <v>2.0181666666666662</v>
      </c>
      <c r="BU583" s="1">
        <v>2.0706666666666664</v>
      </c>
      <c r="BV583" s="1">
        <v>2.2631666666666663</v>
      </c>
      <c r="BW583" s="1">
        <v>1.9956666666666663</v>
      </c>
      <c r="BX583" s="1">
        <v>2.3081666666666663</v>
      </c>
      <c r="BY583" s="1">
        <v>2.6406666666666663</v>
      </c>
      <c r="BZ583" s="1">
        <v>2.0244166666666663</v>
      </c>
      <c r="CA583" s="9">
        <v>2.1877</v>
      </c>
      <c r="CB583" s="9"/>
      <c r="CC583" s="9">
        <v>2.1221428571428573</v>
      </c>
      <c r="CD583" s="9">
        <v>1.6821428571428574</v>
      </c>
      <c r="CE583" s="9">
        <v>2.1271428571428572</v>
      </c>
      <c r="CF583" s="9">
        <v>1.9496428571428575</v>
      </c>
      <c r="CG583" s="9">
        <v>1.8796428571428574</v>
      </c>
      <c r="CH583" s="9">
        <v>1.8071428571428574</v>
      </c>
      <c r="CI583" s="9">
        <v>1.9846428571428574</v>
      </c>
      <c r="CJ583" s="9">
        <v>2.1046428571428573</v>
      </c>
      <c r="CK583" s="9">
        <v>2.2846428571428574</v>
      </c>
      <c r="CL583" s="9">
        <v>1.6921428571428574</v>
      </c>
      <c r="CM583" s="9">
        <v>2.2546428571428572</v>
      </c>
      <c r="CN583" s="9">
        <v>2.3521428571428573</v>
      </c>
      <c r="CO583" s="9">
        <v>2.0071428571428571</v>
      </c>
      <c r="CR583" s="9">
        <v>2.3351999999999999</v>
      </c>
      <c r="CS583" s="9">
        <v>1.8036900285801667</v>
      </c>
      <c r="CT583" s="9">
        <v>2.4826999999999999</v>
      </c>
      <c r="CU583" s="9">
        <v>2.1476999999999999</v>
      </c>
      <c r="CV583" s="9">
        <v>2.0777000000000001</v>
      </c>
      <c r="CW583" s="9">
        <v>2.1052</v>
      </c>
      <c r="CX583" s="9">
        <v>2.1877</v>
      </c>
      <c r="CY583" s="9">
        <v>2.2551999999999999</v>
      </c>
      <c r="CZ583" s="9">
        <v>2.4026999999999998</v>
      </c>
      <c r="DA583" s="9">
        <v>2.1252</v>
      </c>
      <c r="DB583" s="9">
        <v>2.6376999999999997</v>
      </c>
      <c r="DC583" s="9">
        <v>3.1052</v>
      </c>
      <c r="DD583" s="9">
        <v>2.1776999999999997</v>
      </c>
    </row>
    <row r="584" spans="1:108" x14ac:dyDescent="0.25">
      <c r="A584" s="8">
        <v>36136</v>
      </c>
      <c r="AE584" s="9">
        <v>1.9085714285714286</v>
      </c>
      <c r="AF584" s="9"/>
      <c r="AG584" s="9">
        <v>1.8735714285714287</v>
      </c>
      <c r="BK584" s="1">
        <v>1.8618333333333337</v>
      </c>
      <c r="BM584" s="1">
        <v>1.8193333333333337</v>
      </c>
      <c r="BN584" s="1">
        <v>1.9493333333333336</v>
      </c>
      <c r="BO584" s="1">
        <v>1.6146517227196511</v>
      </c>
      <c r="BP584" s="1">
        <v>2.0143333333333335</v>
      </c>
      <c r="BQ584" s="1">
        <v>1.8393333333333335</v>
      </c>
      <c r="BR584" s="1">
        <v>1.8093333333333335</v>
      </c>
      <c r="BS584" s="1">
        <v>1.8168333333333335</v>
      </c>
      <c r="BT584" s="1">
        <v>1.8618333333333337</v>
      </c>
      <c r="BU584" s="1">
        <v>1.9143333333333337</v>
      </c>
      <c r="BV584" s="1">
        <v>2.1168333333333336</v>
      </c>
      <c r="BW584" s="1">
        <v>1.8993333333333335</v>
      </c>
      <c r="BX584" s="1">
        <v>2.1218333333333335</v>
      </c>
      <c r="BY584" s="1">
        <v>2.4193333333333333</v>
      </c>
      <c r="BZ584" s="1">
        <v>1.8605833333333335</v>
      </c>
      <c r="CA584" s="9">
        <v>2.1524999999999999</v>
      </c>
      <c r="CB584" s="9"/>
      <c r="CC584" s="9">
        <v>2.0435714285714286</v>
      </c>
      <c r="CD584" s="9">
        <v>1.6035714285714286</v>
      </c>
      <c r="CE584" s="9">
        <v>2.0460714285714285</v>
      </c>
      <c r="CF584" s="9">
        <v>1.8760714285714286</v>
      </c>
      <c r="CG584" s="9">
        <v>1.8085714285714287</v>
      </c>
      <c r="CH584" s="9">
        <v>1.7435714285714285</v>
      </c>
      <c r="CI584" s="9">
        <v>1.9085714285714286</v>
      </c>
      <c r="CJ584" s="9">
        <v>2.0285714285714285</v>
      </c>
      <c r="CK584" s="9">
        <v>2.2160714285714285</v>
      </c>
      <c r="CL584" s="9">
        <v>1.6435714285714287</v>
      </c>
      <c r="CM584" s="9">
        <v>2.1735714285714285</v>
      </c>
      <c r="CN584" s="9">
        <v>2.2635714285714288</v>
      </c>
      <c r="CO584" s="9">
        <v>1.9323214285714285</v>
      </c>
      <c r="CR584" s="9">
        <v>2.2999999999999998</v>
      </c>
      <c r="CS584" s="9">
        <v>1.7928432625684185</v>
      </c>
      <c r="CT584" s="9">
        <v>2.4449999999999998</v>
      </c>
      <c r="CU584" s="9">
        <v>2.1124999999999998</v>
      </c>
      <c r="CV584" s="9">
        <v>2.0425</v>
      </c>
      <c r="CW584" s="9">
        <v>2.0775000000000001</v>
      </c>
      <c r="CX584" s="9">
        <v>2.1524999999999999</v>
      </c>
      <c r="CY584" s="9">
        <v>2.2200000000000002</v>
      </c>
      <c r="CZ584" s="9">
        <v>2.3675000000000002</v>
      </c>
      <c r="DA584" s="9">
        <v>2.08</v>
      </c>
      <c r="DB584" s="9">
        <v>2.605</v>
      </c>
      <c r="DC584" s="9">
        <v>3.07</v>
      </c>
      <c r="DD584" s="9">
        <v>2.1425000000000001</v>
      </c>
    </row>
    <row r="585" spans="1:108" x14ac:dyDescent="0.25">
      <c r="A585" s="8">
        <v>36137</v>
      </c>
      <c r="AE585" s="9">
        <v>1.8952142857142855</v>
      </c>
      <c r="AF585" s="9"/>
      <c r="AG585" s="9">
        <v>1.8577142857142857</v>
      </c>
      <c r="BK585" s="1">
        <v>1.8191666666666666</v>
      </c>
      <c r="BM585" s="1">
        <v>1.7866666666666666</v>
      </c>
      <c r="BN585" s="1">
        <v>1.9016666666666666</v>
      </c>
      <c r="BO585" s="1">
        <v>1.5949265985382985</v>
      </c>
      <c r="BP585" s="1">
        <v>1.9541666666666666</v>
      </c>
      <c r="BQ585" s="1">
        <v>1.7991666666666666</v>
      </c>
      <c r="BR585" s="1">
        <v>1.7616666666666667</v>
      </c>
      <c r="BS585" s="1">
        <v>1.7716666666666667</v>
      </c>
      <c r="BT585" s="1">
        <v>1.8191666666666666</v>
      </c>
      <c r="BU585" s="1">
        <v>1.8766666666666667</v>
      </c>
      <c r="BV585" s="1">
        <v>2.0666666666666664</v>
      </c>
      <c r="BW585" s="1">
        <v>1.8516666666666666</v>
      </c>
      <c r="BX585" s="1">
        <v>2.0616666666666665</v>
      </c>
      <c r="BY585" s="1">
        <v>2.3216666666666668</v>
      </c>
      <c r="BZ585" s="1">
        <v>1.8216666666666665</v>
      </c>
      <c r="CA585" s="9">
        <v>2.1461000000000001</v>
      </c>
      <c r="CB585" s="9"/>
      <c r="CC585" s="9">
        <v>2.0277142857142856</v>
      </c>
      <c r="CD585" s="9">
        <v>1.5877142857142856</v>
      </c>
      <c r="CE585" s="9">
        <v>2.0252142857142856</v>
      </c>
      <c r="CF585" s="9">
        <v>1.8677142857142857</v>
      </c>
      <c r="CG585" s="9">
        <v>1.8077142857142856</v>
      </c>
      <c r="CH585" s="9">
        <v>1.7427142857142857</v>
      </c>
      <c r="CI585" s="9">
        <v>1.8952142857142855</v>
      </c>
      <c r="CJ585" s="9">
        <v>2.0127142857142855</v>
      </c>
      <c r="CK585" s="9">
        <v>2.1977142857142855</v>
      </c>
      <c r="CL585" s="9">
        <v>1.6277142857142857</v>
      </c>
      <c r="CM585" s="9">
        <v>2.1577142857142855</v>
      </c>
      <c r="CN585" s="9">
        <v>2.2477142857142858</v>
      </c>
      <c r="CO585" s="9">
        <v>1.9127142857142856</v>
      </c>
      <c r="CR585" s="9">
        <v>2.2936000000000001</v>
      </c>
      <c r="CS585" s="9">
        <v>1.7757964965566699</v>
      </c>
      <c r="CT585" s="9">
        <v>2.4186000000000001</v>
      </c>
      <c r="CU585" s="9">
        <v>2.1036000000000001</v>
      </c>
      <c r="CV585" s="9">
        <v>2.0436000000000001</v>
      </c>
      <c r="CW585" s="9">
        <v>2.0786000000000002</v>
      </c>
      <c r="CX585" s="9">
        <v>2.1461000000000001</v>
      </c>
      <c r="CY585" s="9">
        <v>2.2136</v>
      </c>
      <c r="CZ585" s="9">
        <v>2.3635999999999999</v>
      </c>
      <c r="DA585" s="9">
        <v>2.0935999999999999</v>
      </c>
      <c r="DB585" s="9">
        <v>2.5935999999999999</v>
      </c>
      <c r="DC585" s="9">
        <v>3.0636000000000001</v>
      </c>
      <c r="DD585" s="9">
        <v>2.1486000000000001</v>
      </c>
    </row>
    <row r="586" spans="1:108" x14ac:dyDescent="0.25">
      <c r="A586" s="8">
        <v>36138</v>
      </c>
      <c r="AE586" s="9">
        <v>1.8890714285714283</v>
      </c>
      <c r="AF586" s="9"/>
      <c r="AG586" s="9">
        <v>1.8515714285714284</v>
      </c>
      <c r="BK586" s="1">
        <v>1.8131666666666664</v>
      </c>
      <c r="BM586" s="1">
        <v>1.7806666666666664</v>
      </c>
      <c r="BN586" s="1">
        <v>1.8956666666666664</v>
      </c>
      <c r="BO586" s="1">
        <v>1.5989265985382983</v>
      </c>
      <c r="BP586" s="1">
        <v>1.9356666666666664</v>
      </c>
      <c r="BQ586" s="1">
        <v>1.7956666666666663</v>
      </c>
      <c r="BR586" s="1">
        <v>1.7506666666666664</v>
      </c>
      <c r="BS586" s="1">
        <v>1.7656666666666665</v>
      </c>
      <c r="BT586" s="1">
        <v>1.8156666666666663</v>
      </c>
      <c r="BU586" s="1">
        <v>1.8706666666666665</v>
      </c>
      <c r="BV586" s="1">
        <v>2.0606666666666662</v>
      </c>
      <c r="BW586" s="1">
        <v>1.8756666666666664</v>
      </c>
      <c r="BX586" s="1">
        <v>2.0306666666666664</v>
      </c>
      <c r="BY586" s="1">
        <v>2.3056666666666663</v>
      </c>
      <c r="BZ586" s="1">
        <v>1.8156666666666663</v>
      </c>
      <c r="CA586" s="9">
        <v>2.1459000000000001</v>
      </c>
      <c r="CB586" s="9"/>
      <c r="CC586" s="9">
        <v>2.0215714285714284</v>
      </c>
      <c r="CD586" s="9">
        <v>1.5815714285714284</v>
      </c>
      <c r="CE586" s="9">
        <v>2.0165714285714285</v>
      </c>
      <c r="CF586" s="9">
        <v>1.8615714285714284</v>
      </c>
      <c r="CG586" s="9">
        <v>1.8065714285714283</v>
      </c>
      <c r="CH586" s="9">
        <v>1.7365714285714284</v>
      </c>
      <c r="CI586" s="9">
        <v>1.8890714285714283</v>
      </c>
      <c r="CJ586" s="9">
        <v>2.0065714285714282</v>
      </c>
      <c r="CK586" s="9">
        <v>2.1915714285714283</v>
      </c>
      <c r="CL586" s="9">
        <v>1.6115714285714284</v>
      </c>
      <c r="CM586" s="9">
        <v>2.1365714285714286</v>
      </c>
      <c r="CN586" s="9">
        <v>2.2415714285714285</v>
      </c>
      <c r="CO586" s="9">
        <v>1.9065714285714284</v>
      </c>
      <c r="CR586" s="9">
        <v>2.2934000000000001</v>
      </c>
      <c r="CS586" s="9">
        <v>1.7765964965566698</v>
      </c>
      <c r="CT586" s="9">
        <v>2.4084000000000003</v>
      </c>
      <c r="CU586" s="9">
        <v>2.1133999999999999</v>
      </c>
      <c r="CV586" s="9">
        <v>2.0384000000000002</v>
      </c>
      <c r="CW586" s="9">
        <v>2.0784000000000002</v>
      </c>
      <c r="CX586" s="9">
        <v>2.1534</v>
      </c>
      <c r="CY586" s="9">
        <v>2.2134</v>
      </c>
      <c r="CZ586" s="9">
        <v>2.3633999999999999</v>
      </c>
      <c r="DA586" s="9">
        <v>2.0634000000000001</v>
      </c>
      <c r="DB586" s="9">
        <v>2.5834000000000001</v>
      </c>
      <c r="DC586" s="9">
        <v>3.0634000000000001</v>
      </c>
      <c r="DD586" s="9">
        <v>2.1484000000000001</v>
      </c>
    </row>
    <row r="587" spans="1:108" x14ac:dyDescent="0.25">
      <c r="A587" s="8">
        <v>36139</v>
      </c>
      <c r="AE587" s="9">
        <v>1.9063571428571431</v>
      </c>
      <c r="AF587" s="9"/>
      <c r="AG587" s="9">
        <v>1.8688571428571432</v>
      </c>
      <c r="BK587" s="1">
        <v>1.8991666666666667</v>
      </c>
      <c r="BM587" s="1">
        <v>1.8666666666666667</v>
      </c>
      <c r="BN587" s="1">
        <v>1.9816666666666667</v>
      </c>
      <c r="BO587" s="1">
        <v>1.7292785880764809</v>
      </c>
      <c r="BP587" s="1">
        <v>2.0191666666666666</v>
      </c>
      <c r="BQ587" s="1">
        <v>1.8716666666666666</v>
      </c>
      <c r="BR587" s="1">
        <v>1.8366666666666667</v>
      </c>
      <c r="BS587" s="1">
        <v>1.8566666666666667</v>
      </c>
      <c r="BT587" s="1">
        <v>1.9016666666666666</v>
      </c>
      <c r="BU587" s="1">
        <v>1.9591666666666667</v>
      </c>
      <c r="BV587" s="1">
        <v>2.1541666666666668</v>
      </c>
      <c r="BW587" s="1">
        <v>2.0466666666666669</v>
      </c>
      <c r="BX587" s="1">
        <v>2.1016666666666666</v>
      </c>
      <c r="BY587" s="1">
        <v>2.4116666666666666</v>
      </c>
      <c r="BZ587" s="1">
        <v>1.8941666666666668</v>
      </c>
      <c r="CA587" s="9">
        <v>2.1485000000000003</v>
      </c>
      <c r="CB587" s="9"/>
      <c r="CC587" s="9">
        <v>2.0388571428571431</v>
      </c>
      <c r="CD587" s="9">
        <v>1.5988571428571432</v>
      </c>
      <c r="CE587" s="9">
        <v>2.0338571428571433</v>
      </c>
      <c r="CF587" s="9">
        <v>1.8763571428571431</v>
      </c>
      <c r="CG587" s="9">
        <v>1.8188571428571432</v>
      </c>
      <c r="CH587" s="9">
        <v>1.7538571428571432</v>
      </c>
      <c r="CI587" s="9">
        <v>1.9063571428571431</v>
      </c>
      <c r="CJ587" s="9">
        <v>2.023857142857143</v>
      </c>
      <c r="CK587" s="9">
        <v>2.211357142857143</v>
      </c>
      <c r="CL587" s="9">
        <v>1.668857142857143</v>
      </c>
      <c r="CM587" s="9">
        <v>2.148857142857143</v>
      </c>
      <c r="CN587" s="9">
        <v>2.2588571428571433</v>
      </c>
      <c r="CO587" s="9">
        <v>1.9338571428571432</v>
      </c>
      <c r="CR587" s="9">
        <v>2.2960000000000003</v>
      </c>
      <c r="CS587" s="9">
        <v>1.8064900285801668</v>
      </c>
      <c r="CT587" s="9">
        <v>2.4110000000000005</v>
      </c>
      <c r="CU587" s="9">
        <v>2.1085000000000003</v>
      </c>
      <c r="CV587" s="9">
        <v>2.0385000000000004</v>
      </c>
      <c r="CW587" s="9">
        <v>2.0810000000000004</v>
      </c>
      <c r="CX587" s="9">
        <v>2.1560000000000001</v>
      </c>
      <c r="CY587" s="9">
        <v>2.2160000000000002</v>
      </c>
      <c r="CZ587" s="9">
        <v>2.3635000000000002</v>
      </c>
      <c r="DA587" s="9">
        <v>2.1560000000000001</v>
      </c>
      <c r="DB587" s="9">
        <v>2.5935000000000001</v>
      </c>
      <c r="DC587" s="9">
        <v>3.0660000000000003</v>
      </c>
      <c r="DD587" s="9">
        <v>2.1385000000000001</v>
      </c>
    </row>
    <row r="588" spans="1:108" x14ac:dyDescent="0.25">
      <c r="A588" s="8">
        <v>36143</v>
      </c>
      <c r="AE588" s="9">
        <v>1.9057142857142857</v>
      </c>
      <c r="AF588" s="9"/>
      <c r="AG588" s="9">
        <v>1.8657142857142857</v>
      </c>
      <c r="BK588" s="1">
        <v>1.9071666666666667</v>
      </c>
      <c r="BM588" s="1">
        <v>1.8646666666666667</v>
      </c>
      <c r="BN588" s="1">
        <v>1.9796666666666667</v>
      </c>
      <c r="BO588" s="1">
        <v>1.8705696311998397</v>
      </c>
      <c r="BP588" s="1">
        <v>2.0246666666666666</v>
      </c>
      <c r="BQ588" s="1">
        <v>1.8871666666666667</v>
      </c>
      <c r="BR588" s="1">
        <v>1.8534166666666667</v>
      </c>
      <c r="BS588" s="1">
        <v>1.8821666666666668</v>
      </c>
      <c r="BT588" s="1">
        <v>1.9071666666666667</v>
      </c>
      <c r="BU588" s="1">
        <v>1.9646666666666668</v>
      </c>
      <c r="BV588" s="1">
        <v>2.1484166666666669</v>
      </c>
      <c r="BW588" s="1">
        <v>2.1599666666666666</v>
      </c>
      <c r="BX588" s="1">
        <v>2.1146666666666665</v>
      </c>
      <c r="BY588" s="1">
        <v>2.4146666666666667</v>
      </c>
      <c r="BZ588" s="1">
        <v>1.9021666666666668</v>
      </c>
      <c r="CA588" s="9">
        <v>2.1563999999999997</v>
      </c>
      <c r="CB588" s="9"/>
      <c r="CC588" s="9">
        <v>2.0357142857142856</v>
      </c>
      <c r="CD588" s="9">
        <v>1.7184768820047396</v>
      </c>
      <c r="CE588" s="9">
        <v>2.0282142857142857</v>
      </c>
      <c r="CF588" s="9">
        <v>1.8769642857142856</v>
      </c>
      <c r="CG588" s="9">
        <v>1.8207142857142855</v>
      </c>
      <c r="CH588" s="9">
        <v>1.7657142857142856</v>
      </c>
      <c r="CI588" s="9">
        <v>1.9057142857142857</v>
      </c>
      <c r="CJ588" s="9">
        <v>2.0207142857142855</v>
      </c>
      <c r="CK588" s="9">
        <v>2.2057142857142855</v>
      </c>
      <c r="CL588" s="9">
        <v>1.6932142857142856</v>
      </c>
      <c r="CM588" s="9">
        <v>2.1532142857142857</v>
      </c>
      <c r="CN588" s="9">
        <v>2.2457142857142856</v>
      </c>
      <c r="CO588" s="9">
        <v>1.9357142857142855</v>
      </c>
      <c r="CR588" s="9">
        <v>2.2963999999999998</v>
      </c>
      <c r="CS588" s="9">
        <v>1.8478303266154117</v>
      </c>
      <c r="CT588" s="9">
        <v>2.4013999999999998</v>
      </c>
      <c r="CU588" s="9">
        <v>2.1163999999999996</v>
      </c>
      <c r="CV588" s="9">
        <v>2.0463999999999998</v>
      </c>
      <c r="CW588" s="9">
        <v>2.0938999999999997</v>
      </c>
      <c r="CX588" s="9">
        <v>2.1563999999999997</v>
      </c>
      <c r="CY588" s="9">
        <v>2.2163999999999997</v>
      </c>
      <c r="CZ588" s="9">
        <v>2.3613999999999997</v>
      </c>
      <c r="DA588" s="9">
        <v>2.1871999999999998</v>
      </c>
      <c r="DB588" s="9">
        <v>2.5888999999999998</v>
      </c>
      <c r="DC588" s="9">
        <v>3.0663999999999998</v>
      </c>
      <c r="DD588" s="9">
        <v>2.1438999999999999</v>
      </c>
    </row>
    <row r="589" spans="1:108" x14ac:dyDescent="0.25">
      <c r="A589" s="8">
        <v>36144</v>
      </c>
      <c r="AE589" s="9">
        <v>1.913357142857143</v>
      </c>
      <c r="AF589" s="9"/>
      <c r="AG589" s="9">
        <v>1.870857142857143</v>
      </c>
      <c r="BK589" s="1">
        <v>1.9296666666666666</v>
      </c>
      <c r="BM589" s="1">
        <v>1.8896666666666666</v>
      </c>
      <c r="BN589" s="1">
        <v>2.0046666666666666</v>
      </c>
      <c r="BO589" s="1">
        <v>1.632869385473682</v>
      </c>
      <c r="BP589" s="1">
        <v>2.0771666666666664</v>
      </c>
      <c r="BQ589" s="1">
        <v>1.9121666666666666</v>
      </c>
      <c r="BR589" s="1">
        <v>1.8784166666666666</v>
      </c>
      <c r="BS589" s="1">
        <v>1.9446666666666665</v>
      </c>
      <c r="BT589" s="1">
        <v>1.9346666666666665</v>
      </c>
      <c r="BU589" s="1">
        <v>1.9871666666666665</v>
      </c>
      <c r="BV589" s="1">
        <v>2.1734166666666668</v>
      </c>
      <c r="BW589" s="1">
        <v>2.1896666666666667</v>
      </c>
      <c r="BX589" s="1">
        <v>2.1521666666666666</v>
      </c>
      <c r="BY589" s="1">
        <v>2.4496666666666664</v>
      </c>
      <c r="BZ589" s="1">
        <v>1.9271666666666667</v>
      </c>
      <c r="CA589" s="9">
        <v>2.1598000000000002</v>
      </c>
      <c r="CB589" s="9"/>
      <c r="CC589" s="9">
        <v>2.0408571428571429</v>
      </c>
      <c r="CD589" s="9">
        <v>1.7440898881652198</v>
      </c>
      <c r="CE589" s="9">
        <v>2.035857142857143</v>
      </c>
      <c r="CF589" s="9">
        <v>1.882107142857143</v>
      </c>
      <c r="CG589" s="9">
        <v>1.8258571428571428</v>
      </c>
      <c r="CH589" s="9">
        <v>1.788357142857143</v>
      </c>
      <c r="CI589" s="9">
        <v>1.913357142857143</v>
      </c>
      <c r="CJ589" s="9">
        <v>2.0258571428571428</v>
      </c>
      <c r="CK589" s="9">
        <v>2.2108571428571429</v>
      </c>
      <c r="CL589" s="9">
        <v>1.745857142857143</v>
      </c>
      <c r="CM589" s="9">
        <v>2.1658571428571429</v>
      </c>
      <c r="CN589" s="9">
        <v>2.2508571428571429</v>
      </c>
      <c r="CO589" s="9">
        <v>1.9408571428571428</v>
      </c>
      <c r="CR589" s="9">
        <v>2.2998000000000003</v>
      </c>
      <c r="CS589" s="9">
        <v>1.8580537096212866</v>
      </c>
      <c r="CT589" s="9">
        <v>2.4098000000000002</v>
      </c>
      <c r="CU589" s="9">
        <v>2.1198000000000001</v>
      </c>
      <c r="CV589" s="9">
        <v>2.0498000000000003</v>
      </c>
      <c r="CW589" s="9">
        <v>2.1148000000000002</v>
      </c>
      <c r="CX589" s="9">
        <v>2.1598000000000002</v>
      </c>
      <c r="CY589" s="9">
        <v>2.2148000000000003</v>
      </c>
      <c r="CZ589" s="9">
        <v>2.3648000000000002</v>
      </c>
      <c r="DA589" s="9">
        <v>2.2298000000000004</v>
      </c>
      <c r="DB589" s="9">
        <v>2.5973000000000002</v>
      </c>
      <c r="DC589" s="9">
        <v>3.0698000000000003</v>
      </c>
      <c r="DD589" s="9">
        <v>2.1473000000000004</v>
      </c>
    </row>
    <row r="590" spans="1:108" x14ac:dyDescent="0.25">
      <c r="A590" s="8">
        <v>36145</v>
      </c>
      <c r="AE590" s="9">
        <v>1.9269285714285715</v>
      </c>
      <c r="AF590" s="9"/>
      <c r="AG590" s="9">
        <v>1.8744285714285716</v>
      </c>
      <c r="BK590" s="1">
        <v>2.0063333333333331</v>
      </c>
      <c r="BM590" s="1">
        <v>1.9463333333333332</v>
      </c>
      <c r="BN590" s="1">
        <v>2.0613333333333332</v>
      </c>
      <c r="BO590" s="1">
        <v>1.7962163972115885</v>
      </c>
      <c r="BP590" s="1">
        <v>2.1563333333333334</v>
      </c>
      <c r="BQ590" s="1">
        <v>1.9863333333333333</v>
      </c>
      <c r="BR590" s="1">
        <v>1.9613333333333332</v>
      </c>
      <c r="BS590" s="1">
        <v>2.0163333333333333</v>
      </c>
      <c r="BT590" s="1">
        <v>2.0063333333333331</v>
      </c>
      <c r="BU590" s="1">
        <v>2.0438333333333332</v>
      </c>
      <c r="BV590" s="1">
        <v>2.2513333333333332</v>
      </c>
      <c r="BW590" s="1">
        <v>2.301333333333333</v>
      </c>
      <c r="BX590" s="1">
        <v>2.216333333333333</v>
      </c>
      <c r="BY590" s="1">
        <v>2.5113333333333334</v>
      </c>
      <c r="BZ590" s="1">
        <v>1.9913333333333332</v>
      </c>
      <c r="CA590" s="9">
        <v>2.1598000000000002</v>
      </c>
      <c r="CB590" s="9"/>
      <c r="CC590" s="9">
        <v>2.0444285714285715</v>
      </c>
      <c r="CD590" s="9">
        <v>1.7210561283139509</v>
      </c>
      <c r="CE590" s="9">
        <v>2.0419285714285715</v>
      </c>
      <c r="CF590" s="9">
        <v>1.8919285714285714</v>
      </c>
      <c r="CG590" s="9">
        <v>1.8394285714285714</v>
      </c>
      <c r="CH590" s="9">
        <v>1.7994285714285714</v>
      </c>
      <c r="CI590" s="9">
        <v>1.9269285714285715</v>
      </c>
      <c r="CJ590" s="9">
        <v>2.0294285714285714</v>
      </c>
      <c r="CK590" s="9">
        <v>2.2544285714285714</v>
      </c>
      <c r="CL590" s="9">
        <v>1.7294285714285715</v>
      </c>
      <c r="CM590" s="9">
        <v>2.1594285714285717</v>
      </c>
      <c r="CN590" s="9">
        <v>2.2544285714285714</v>
      </c>
      <c r="CO590" s="9">
        <v>1.9294285714285715</v>
      </c>
      <c r="CR590" s="9">
        <v>2.2998000000000003</v>
      </c>
      <c r="CS590" s="9">
        <v>1.8476303266154122</v>
      </c>
      <c r="CT590" s="9">
        <v>2.4298000000000002</v>
      </c>
      <c r="CU590" s="9">
        <v>2.1223000000000001</v>
      </c>
      <c r="CV590" s="9">
        <v>2.0573000000000001</v>
      </c>
      <c r="CW590" s="9">
        <v>2.1098000000000003</v>
      </c>
      <c r="CX590" s="9">
        <v>2.1598000000000002</v>
      </c>
      <c r="CY590" s="9">
        <v>2.2148000000000003</v>
      </c>
      <c r="CZ590" s="9">
        <v>2.3598000000000003</v>
      </c>
      <c r="DA590" s="9">
        <v>2.2298000000000004</v>
      </c>
      <c r="DB590" s="9">
        <v>2.6048000000000004</v>
      </c>
      <c r="DC590" s="9">
        <v>3.0698000000000003</v>
      </c>
      <c r="DD590" s="9">
        <v>2.1548000000000003</v>
      </c>
    </row>
    <row r="591" spans="1:108" x14ac:dyDescent="0.25">
      <c r="A591" s="8">
        <v>36146</v>
      </c>
      <c r="AE591" s="9">
        <v>1.9381428571428569</v>
      </c>
      <c r="AF591" s="9"/>
      <c r="AG591" s="9">
        <v>1.893142857142857</v>
      </c>
      <c r="BK591" s="1">
        <v>2.0249999999999999</v>
      </c>
      <c r="BM591" s="1">
        <v>2.0049999999999999</v>
      </c>
      <c r="BN591" s="1">
        <v>2.0750000000000002</v>
      </c>
      <c r="BO591" s="1">
        <v>1.796216397211589</v>
      </c>
      <c r="BP591" s="1">
        <v>2.1749999999999998</v>
      </c>
      <c r="BQ591" s="1">
        <v>2.0150000000000001</v>
      </c>
      <c r="BR591" s="1">
        <v>1.9775</v>
      </c>
      <c r="BS591" s="1">
        <v>2.0350000000000001</v>
      </c>
      <c r="BT591" s="1">
        <v>2.0249999999999999</v>
      </c>
      <c r="BU591" s="1">
        <v>2.0625</v>
      </c>
      <c r="BV591" s="1">
        <v>2.29</v>
      </c>
      <c r="BW591" s="1">
        <v>2.395</v>
      </c>
      <c r="BX591" s="1">
        <v>2.2250000000000001</v>
      </c>
      <c r="BY591" s="1">
        <v>2.5249999999999999</v>
      </c>
      <c r="BZ591" s="1">
        <v>2.0150000000000001</v>
      </c>
      <c r="CA591" s="9">
        <v>2.1662999999999997</v>
      </c>
      <c r="CB591" s="9"/>
      <c r="CC591" s="9">
        <v>2.048142857142857</v>
      </c>
      <c r="CD591" s="9">
        <v>1.7281989854568076</v>
      </c>
      <c r="CE591" s="9">
        <v>2.050642857142857</v>
      </c>
      <c r="CF591" s="9">
        <v>1.903142857142857</v>
      </c>
      <c r="CG591" s="9">
        <v>1.863142857142857</v>
      </c>
      <c r="CH591" s="9">
        <v>1.8181428571428571</v>
      </c>
      <c r="CI591" s="9">
        <v>1.9381428571428569</v>
      </c>
      <c r="CJ591" s="9">
        <v>2.0381428571428573</v>
      </c>
      <c r="CK591" s="9">
        <v>2.2281428571428572</v>
      </c>
      <c r="CL591" s="9">
        <v>1.653142857142857</v>
      </c>
      <c r="CM591" s="9">
        <v>2.1681428571428571</v>
      </c>
      <c r="CN591" s="9">
        <v>2.258142857142857</v>
      </c>
      <c r="CO591" s="9">
        <v>1.9631428571428571</v>
      </c>
      <c r="CR591" s="9">
        <v>2.3037999999999998</v>
      </c>
      <c r="CS591" s="9">
        <v>1.8512303266154118</v>
      </c>
      <c r="CT591" s="9">
        <v>2.4337999999999997</v>
      </c>
      <c r="CU591" s="9">
        <v>2.1262999999999996</v>
      </c>
      <c r="CV591" s="9">
        <v>2.0737999999999999</v>
      </c>
      <c r="CW591" s="9">
        <v>2.1337999999999999</v>
      </c>
      <c r="CX591" s="9">
        <v>2.1662999999999997</v>
      </c>
      <c r="CY591" s="9">
        <v>2.2212999999999998</v>
      </c>
      <c r="CZ591" s="9">
        <v>2.3737999999999997</v>
      </c>
      <c r="DA591" s="9">
        <v>2.2437999999999998</v>
      </c>
      <c r="DB591" s="9">
        <v>2.6037999999999997</v>
      </c>
      <c r="DC591" s="9">
        <v>3.0737999999999999</v>
      </c>
      <c r="DD591" s="9">
        <v>2.1587999999999998</v>
      </c>
    </row>
    <row r="592" spans="1:108" x14ac:dyDescent="0.25">
      <c r="A592" s="8">
        <v>36147</v>
      </c>
      <c r="AE592" s="9">
        <v>1.8989999999999998</v>
      </c>
      <c r="AF592" s="9"/>
      <c r="AG592" s="9">
        <v>1.8639999999999999</v>
      </c>
      <c r="BK592" s="1">
        <v>1.8918333333333335</v>
      </c>
      <c r="BM592" s="1">
        <v>1.8643333333333334</v>
      </c>
      <c r="BN592" s="1">
        <v>1.9443333333333335</v>
      </c>
      <c r="BO592" s="1">
        <v>1.7138258508136386</v>
      </c>
      <c r="BP592" s="1">
        <v>2.0143333333333335</v>
      </c>
      <c r="BQ592" s="1">
        <v>1.8743333333333334</v>
      </c>
      <c r="BR592" s="1">
        <v>1.8393333333333335</v>
      </c>
      <c r="BS592" s="1">
        <v>1.8943333333333334</v>
      </c>
      <c r="BT592" s="1">
        <v>1.8918333333333335</v>
      </c>
      <c r="BU592" s="1">
        <v>1.9318333333333335</v>
      </c>
      <c r="BV592" s="1">
        <v>2.1593333333333335</v>
      </c>
      <c r="BW592" s="1">
        <v>2.3743333333333334</v>
      </c>
      <c r="BX592" s="1">
        <v>2.0818333333333334</v>
      </c>
      <c r="BY592" s="1">
        <v>2.3243333333333336</v>
      </c>
      <c r="BZ592" s="1">
        <v>1.8743333333333334</v>
      </c>
      <c r="CA592" s="9">
        <v>2.1548000000000007</v>
      </c>
      <c r="CB592" s="9"/>
      <c r="CC592" s="9">
        <v>2.0139999999999998</v>
      </c>
      <c r="CD592" s="9">
        <v>1.6780404928383854</v>
      </c>
      <c r="CE592" s="9">
        <v>2.0089999999999999</v>
      </c>
      <c r="CF592" s="9">
        <v>1.8639999999999999</v>
      </c>
      <c r="CG592" s="9">
        <v>1.8214999999999999</v>
      </c>
      <c r="CH592" s="9">
        <v>1.7839999999999998</v>
      </c>
      <c r="CI592" s="9">
        <v>1.8989999999999998</v>
      </c>
      <c r="CJ592" s="9">
        <v>2.0014999999999996</v>
      </c>
      <c r="CK592" s="9">
        <v>2.194</v>
      </c>
      <c r="CL592" s="9">
        <v>1.7139999999999997</v>
      </c>
      <c r="CM592" s="9">
        <v>2.1389999999999998</v>
      </c>
      <c r="CN592" s="9">
        <v>2.2239999999999998</v>
      </c>
      <c r="CO592" s="9">
        <v>1.9189999999999998</v>
      </c>
      <c r="CR592" s="9">
        <v>2.2898000000000005</v>
      </c>
      <c r="CS592" s="9">
        <v>1.5078845593275751</v>
      </c>
      <c r="CT592" s="9">
        <v>2.4148000000000005</v>
      </c>
      <c r="CU592" s="9">
        <v>2.1123000000000003</v>
      </c>
      <c r="CV592" s="9">
        <v>2.0598000000000005</v>
      </c>
      <c r="CW592" s="9">
        <v>2.1198000000000006</v>
      </c>
      <c r="CX592" s="9">
        <v>2.1548000000000007</v>
      </c>
      <c r="CY592" s="9">
        <v>2.2048000000000005</v>
      </c>
      <c r="CZ592" s="9">
        <v>2.3598000000000003</v>
      </c>
      <c r="DA592" s="9">
        <v>2.2298000000000004</v>
      </c>
      <c r="DB592" s="9">
        <v>2.5848000000000004</v>
      </c>
      <c r="DC592" s="9">
        <v>3.0598000000000005</v>
      </c>
      <c r="DD592" s="9">
        <v>2.1448000000000005</v>
      </c>
    </row>
    <row r="593" spans="1:108" x14ac:dyDescent="0.25">
      <c r="A593" s="8">
        <v>36150</v>
      </c>
      <c r="AE593" s="9">
        <v>1.8788571428571426</v>
      </c>
      <c r="AF593" s="9"/>
      <c r="AG593" s="9">
        <v>1.8488571428571428</v>
      </c>
      <c r="BK593" s="1">
        <v>1.8568333333333333</v>
      </c>
      <c r="BM593" s="1">
        <v>1.8393333333333333</v>
      </c>
      <c r="BN593" s="1">
        <v>1.9193333333333333</v>
      </c>
      <c r="BO593" s="1">
        <v>1.7306492338195123</v>
      </c>
      <c r="BP593" s="1">
        <v>1.9693333333333334</v>
      </c>
      <c r="BQ593" s="1">
        <v>1.8393333333333333</v>
      </c>
      <c r="BR593" s="1">
        <v>1.8143333333333334</v>
      </c>
      <c r="BS593" s="1">
        <v>1.8693333333333333</v>
      </c>
      <c r="BT593" s="1">
        <v>1.8568333333333333</v>
      </c>
      <c r="BU593" s="1">
        <v>1.9043333333333334</v>
      </c>
      <c r="BV593" s="1">
        <v>2.1493333333333333</v>
      </c>
      <c r="BW593" s="1">
        <v>2.4693333333333332</v>
      </c>
      <c r="BX593" s="1">
        <v>2.0543333333333331</v>
      </c>
      <c r="BY593" s="1">
        <v>2.2693333333333334</v>
      </c>
      <c r="BZ593" s="1">
        <v>1.8493333333333333</v>
      </c>
      <c r="CA593" s="9">
        <v>2.1577999999999999</v>
      </c>
      <c r="CB593" s="9"/>
      <c r="CC593" s="9">
        <v>1.9988571428571427</v>
      </c>
      <c r="CD593" s="9">
        <v>1.6628976356955283</v>
      </c>
      <c r="CE593" s="9">
        <v>1.9913571428571426</v>
      </c>
      <c r="CF593" s="9">
        <v>1.8488571428571428</v>
      </c>
      <c r="CG593" s="9">
        <v>1.8063571428571428</v>
      </c>
      <c r="CH593" s="9">
        <v>1.7688571428571427</v>
      </c>
      <c r="CI593" s="9">
        <v>1.8788571428571426</v>
      </c>
      <c r="CJ593" s="9">
        <v>1.9863571428571427</v>
      </c>
      <c r="CK593" s="9">
        <v>2.1788571428571428</v>
      </c>
      <c r="CL593" s="9">
        <v>1.6988571428571426</v>
      </c>
      <c r="CM593" s="9">
        <v>2.1138571428571429</v>
      </c>
      <c r="CN593" s="9">
        <v>2.2088571428571426</v>
      </c>
      <c r="CO593" s="9">
        <v>1.9038571428571427</v>
      </c>
      <c r="CR593" s="9">
        <v>2.2928000000000002</v>
      </c>
      <c r="CS593" s="9">
        <v>1.5108845593275748</v>
      </c>
      <c r="CT593" s="9">
        <v>2.4028</v>
      </c>
      <c r="CU593" s="9">
        <v>2.1153000000000004</v>
      </c>
      <c r="CV593" s="9">
        <v>2.0628000000000002</v>
      </c>
      <c r="CW593" s="9">
        <v>2.1228000000000002</v>
      </c>
      <c r="CX593" s="9">
        <v>2.1577999999999999</v>
      </c>
      <c r="CY593" s="9">
        <v>2.2078000000000002</v>
      </c>
      <c r="CZ593" s="9">
        <v>2.3628</v>
      </c>
      <c r="DA593" s="9">
        <v>2.2328000000000001</v>
      </c>
      <c r="DB593" s="9">
        <v>2.5878000000000001</v>
      </c>
      <c r="DC593" s="9">
        <v>3.0478000000000001</v>
      </c>
      <c r="DD593" s="9">
        <v>2.1478000000000002</v>
      </c>
    </row>
    <row r="594" spans="1:108" x14ac:dyDescent="0.25">
      <c r="A594" s="8">
        <v>36151</v>
      </c>
      <c r="AE594" s="9">
        <v>1.8205714285714285</v>
      </c>
      <c r="AF594" s="9"/>
      <c r="AG594" s="9">
        <v>1.7905714285714285</v>
      </c>
      <c r="BK594" s="1">
        <v>1.8334999999999999</v>
      </c>
      <c r="BM594" s="1">
        <v>1.8259999999999998</v>
      </c>
      <c r="BN594" s="1">
        <v>1.9009999999999998</v>
      </c>
      <c r="BO594" s="1">
        <v>1.6451218717372733</v>
      </c>
      <c r="BP594" s="1">
        <v>1.9559999999999997</v>
      </c>
      <c r="BQ594" s="1">
        <v>1.8159999999999998</v>
      </c>
      <c r="BR594" s="1">
        <v>1.7959999999999998</v>
      </c>
      <c r="BS594" s="1">
        <v>1.8409999999999997</v>
      </c>
      <c r="BT594" s="1">
        <v>1.8334999999999999</v>
      </c>
      <c r="BU594" s="1">
        <v>1.8859999999999999</v>
      </c>
      <c r="BV594" s="1">
        <v>2.101</v>
      </c>
      <c r="BW594" s="1">
        <v>2.4609999999999999</v>
      </c>
      <c r="BX594" s="1">
        <v>2.0059999999999998</v>
      </c>
      <c r="BY594" s="1">
        <v>2.2409999999999997</v>
      </c>
      <c r="BZ594" s="1">
        <v>1.8359999999999999</v>
      </c>
      <c r="CA594" s="9">
        <v>2.1583999999999999</v>
      </c>
      <c r="CB594" s="9"/>
      <c r="CC594" s="9">
        <v>1.9455714285714285</v>
      </c>
      <c r="CD594" s="9">
        <v>1.6119235778090144</v>
      </c>
      <c r="CE594" s="9">
        <v>1.9305714285714286</v>
      </c>
      <c r="CF594" s="9">
        <v>1.7955714285714286</v>
      </c>
      <c r="CG594" s="9">
        <v>1.7555714285714286</v>
      </c>
      <c r="CH594" s="9">
        <v>1.7055714285714285</v>
      </c>
      <c r="CI594" s="9">
        <v>1.8205714285714285</v>
      </c>
      <c r="CJ594" s="9">
        <v>1.9330714285714286</v>
      </c>
      <c r="CK594" s="9">
        <v>2.1255714285714284</v>
      </c>
      <c r="CL594" s="9">
        <v>1.6555714285714285</v>
      </c>
      <c r="CM594" s="9">
        <v>2.0580714285714286</v>
      </c>
      <c r="CN594" s="9">
        <v>2.1555714285714287</v>
      </c>
      <c r="CO594" s="9">
        <v>1.8555714285714284</v>
      </c>
      <c r="CR594" s="9">
        <v>2.2984</v>
      </c>
      <c r="CS594" s="9">
        <v>1.8553601775977893</v>
      </c>
      <c r="CT594" s="9">
        <v>2.4108999999999998</v>
      </c>
      <c r="CU594" s="9">
        <v>2.1183999999999998</v>
      </c>
      <c r="CV594" s="9">
        <v>2.0634000000000001</v>
      </c>
      <c r="CW594" s="9">
        <v>2.1133999999999999</v>
      </c>
      <c r="CX594" s="9">
        <v>2.1583999999999999</v>
      </c>
      <c r="CY594" s="9">
        <v>2.2134</v>
      </c>
      <c r="CZ594" s="9">
        <v>2.3683999999999998</v>
      </c>
      <c r="DA594" s="9">
        <v>2.1783999999999999</v>
      </c>
      <c r="DB594" s="9">
        <v>2.5784000000000002</v>
      </c>
      <c r="DC594" s="9">
        <v>3.0384000000000002</v>
      </c>
      <c r="DD594" s="9">
        <v>2.1583999999999999</v>
      </c>
    </row>
    <row r="595" spans="1:108" x14ac:dyDescent="0.25">
      <c r="A595" s="8">
        <v>36152</v>
      </c>
      <c r="AE595" s="9">
        <v>1.8190000000000002</v>
      </c>
      <c r="AF595" s="9"/>
      <c r="AG595" s="9">
        <v>1.7890000000000001</v>
      </c>
      <c r="BK595" s="1">
        <v>1.8131666666666666</v>
      </c>
      <c r="BM595" s="1">
        <v>1.8056666666666665</v>
      </c>
      <c r="BN595" s="1">
        <v>1.8806666666666665</v>
      </c>
      <c r="BO595" s="1">
        <v>1.62478853840394</v>
      </c>
      <c r="BP595" s="1">
        <v>1.9356666666666664</v>
      </c>
      <c r="BQ595" s="1">
        <v>1.8006666666666664</v>
      </c>
      <c r="BR595" s="1">
        <v>1.7656666666666665</v>
      </c>
      <c r="BS595" s="1">
        <v>1.8206666666666664</v>
      </c>
      <c r="BT595" s="1">
        <v>1.8106666666666664</v>
      </c>
      <c r="BU595" s="1">
        <v>1.8656666666666666</v>
      </c>
      <c r="BV595" s="1">
        <v>2.0806666666666667</v>
      </c>
      <c r="BW595" s="1">
        <v>2.4406666666666665</v>
      </c>
      <c r="BX595" s="1">
        <v>1.9856666666666665</v>
      </c>
      <c r="BY595" s="1">
        <v>2.2206666666666663</v>
      </c>
      <c r="BZ595" s="1">
        <v>1.8206666666666664</v>
      </c>
      <c r="CA595" s="9">
        <v>2.1583999999999999</v>
      </c>
      <c r="CB595" s="9"/>
      <c r="CC595" s="9">
        <v>1.9440000000000002</v>
      </c>
      <c r="CD595" s="9">
        <v>1.6103521492375861</v>
      </c>
      <c r="CE595" s="9">
        <v>1.9290000000000003</v>
      </c>
      <c r="CF595" s="9">
        <v>1.7940000000000003</v>
      </c>
      <c r="CG595" s="9">
        <v>1.7540000000000002</v>
      </c>
      <c r="CH595" s="9">
        <v>1.7040000000000002</v>
      </c>
      <c r="CI595" s="9">
        <v>1.8190000000000002</v>
      </c>
      <c r="CJ595" s="9">
        <v>1.9315000000000002</v>
      </c>
      <c r="CK595" s="9">
        <v>2.1240000000000001</v>
      </c>
      <c r="CL595" s="9">
        <v>1.6540000000000001</v>
      </c>
      <c r="CM595" s="9">
        <v>2.0565000000000002</v>
      </c>
      <c r="CN595" s="9">
        <v>2.1540000000000004</v>
      </c>
      <c r="CO595" s="9">
        <v>1.8540000000000001</v>
      </c>
      <c r="CR595" s="9">
        <v>2.2984</v>
      </c>
      <c r="CS595" s="9">
        <v>1.8553601775977893</v>
      </c>
      <c r="CT595" s="9">
        <v>2.4108999999999998</v>
      </c>
      <c r="CU595" s="9">
        <v>2.1183999999999998</v>
      </c>
      <c r="CV595" s="9">
        <v>2.0634000000000001</v>
      </c>
      <c r="CW595" s="9">
        <v>2.1133999999999999</v>
      </c>
      <c r="CX595" s="9">
        <v>2.1634000000000002</v>
      </c>
      <c r="CY595" s="9">
        <v>2.2134</v>
      </c>
      <c r="CZ595" s="9">
        <v>2.3683999999999998</v>
      </c>
      <c r="DA595" s="9">
        <v>2.1783999999999999</v>
      </c>
      <c r="DB595" s="9">
        <v>2.5784000000000002</v>
      </c>
      <c r="DC595" s="9">
        <v>3.0384000000000002</v>
      </c>
      <c r="DD595" s="9">
        <v>2.1583999999999999</v>
      </c>
    </row>
    <row r="596" spans="1:108" x14ac:dyDescent="0.25">
      <c r="A596" s="8">
        <v>36153</v>
      </c>
      <c r="AE596" s="9">
        <v>1.7916428571428573</v>
      </c>
      <c r="AF596" s="9"/>
      <c r="AG596" s="9">
        <v>1.7541428571428572</v>
      </c>
      <c r="BK596" s="1">
        <v>1.7390000000000001</v>
      </c>
      <c r="BM596" s="1">
        <v>1.7240000000000002</v>
      </c>
      <c r="BN596" s="1">
        <v>1.7990000000000002</v>
      </c>
      <c r="BO596" s="1">
        <v>1.5540000000000003</v>
      </c>
      <c r="BP596" s="1">
        <v>1.8590000000000002</v>
      </c>
      <c r="BQ596" s="1">
        <v>1.7190000000000001</v>
      </c>
      <c r="BR596" s="1">
        <v>1.6840000000000002</v>
      </c>
      <c r="BS596" s="1">
        <v>1.7390000000000001</v>
      </c>
      <c r="BT596" s="1">
        <v>1.7390000000000001</v>
      </c>
      <c r="BU596" s="1">
        <v>1.7865000000000002</v>
      </c>
      <c r="BV596" s="1">
        <v>1.9990000000000001</v>
      </c>
      <c r="BW596" s="1">
        <v>2.3240000000000003</v>
      </c>
      <c r="BX596" s="1">
        <v>1.9065000000000001</v>
      </c>
      <c r="BY596" s="1">
        <v>2.1539999999999999</v>
      </c>
      <c r="BZ596" s="1">
        <v>1.7390000000000001</v>
      </c>
      <c r="CA596" s="9">
        <v>2.1366000000000001</v>
      </c>
      <c r="CB596" s="9"/>
      <c r="CC596" s="9">
        <v>1.9091428571428573</v>
      </c>
      <c r="CD596" s="9">
        <v>1.5091428571428573</v>
      </c>
      <c r="CE596" s="9">
        <v>1.8941428571428574</v>
      </c>
      <c r="CF596" s="9">
        <v>1.7591428571428573</v>
      </c>
      <c r="CG596" s="9">
        <v>1.7191428571428573</v>
      </c>
      <c r="CH596" s="9">
        <v>1.6741428571428574</v>
      </c>
      <c r="CI596" s="9">
        <v>1.7866428571428572</v>
      </c>
      <c r="CJ596" s="9">
        <v>1.8966428571428573</v>
      </c>
      <c r="CK596" s="9">
        <v>2.0891428571428574</v>
      </c>
      <c r="CL596" s="9">
        <v>1.6091428571428572</v>
      </c>
      <c r="CM596" s="9">
        <v>2.0141428571428572</v>
      </c>
      <c r="CN596" s="9">
        <v>2.1191428571428572</v>
      </c>
      <c r="CO596" s="9">
        <v>1.8191428571428572</v>
      </c>
      <c r="CR596" s="9">
        <v>2.2766000000000002</v>
      </c>
      <c r="CS596" s="9">
        <v>1.7466000000000002</v>
      </c>
      <c r="CT596" s="9">
        <v>2.3866000000000001</v>
      </c>
      <c r="CU596" s="9">
        <v>2.0966</v>
      </c>
      <c r="CV596" s="9">
        <v>2.0416000000000003</v>
      </c>
      <c r="CW596" s="9">
        <v>2.0966</v>
      </c>
      <c r="CX596" s="9">
        <v>2.1416000000000004</v>
      </c>
      <c r="CY596" s="9">
        <v>2.1916000000000002</v>
      </c>
      <c r="CZ596" s="9">
        <v>2.3466</v>
      </c>
      <c r="DA596" s="9">
        <v>2.1566000000000001</v>
      </c>
      <c r="DB596" s="9">
        <v>2.5641000000000003</v>
      </c>
      <c r="DC596" s="9">
        <v>3.0166000000000004</v>
      </c>
      <c r="DD596" s="9">
        <v>2.1366000000000001</v>
      </c>
    </row>
    <row r="597" spans="1:108" x14ac:dyDescent="0.25">
      <c r="A597" s="8">
        <v>36157</v>
      </c>
      <c r="AE597" s="9">
        <v>1.7669999999999999</v>
      </c>
      <c r="AF597" s="9"/>
      <c r="AG597" s="9">
        <v>1.7369999999999999</v>
      </c>
      <c r="BK597" s="1">
        <v>1.7141666666666664</v>
      </c>
      <c r="BM597" s="1">
        <v>1.7066666666666666</v>
      </c>
      <c r="BN597" s="1">
        <v>1.7816666666666665</v>
      </c>
      <c r="BO597" s="1">
        <v>1.5516666666666665</v>
      </c>
      <c r="BP597" s="1">
        <v>1.8416666666666666</v>
      </c>
      <c r="BQ597" s="1">
        <v>1.6816666666666664</v>
      </c>
      <c r="BR597" s="1">
        <v>1.6491666666666664</v>
      </c>
      <c r="BS597" s="1">
        <v>1.7216666666666665</v>
      </c>
      <c r="BT597" s="1">
        <v>1.7191666666666665</v>
      </c>
      <c r="BU597" s="1">
        <v>1.7691666666666666</v>
      </c>
      <c r="BV597" s="1">
        <v>1.9316666666666664</v>
      </c>
      <c r="BW597" s="1">
        <v>2.2596666666666665</v>
      </c>
      <c r="BX597" s="1">
        <v>1.8866666666666665</v>
      </c>
      <c r="BY597" s="1">
        <v>2.1616666666666666</v>
      </c>
      <c r="BZ597" s="1">
        <v>1.7266666666666666</v>
      </c>
      <c r="CA597" s="9">
        <v>2.1267999999999998</v>
      </c>
      <c r="CB597" s="9"/>
      <c r="CC597" s="9">
        <v>1.8919999999999999</v>
      </c>
      <c r="CD597" s="9">
        <v>1.512</v>
      </c>
      <c r="CE597" s="9">
        <v>1.877</v>
      </c>
      <c r="CF597" s="9">
        <v>1.7394999999999998</v>
      </c>
      <c r="CG597" s="9">
        <v>1.6969999999999998</v>
      </c>
      <c r="CH597" s="9">
        <v>1.6544999999999999</v>
      </c>
      <c r="CI597" s="9">
        <v>1.7694999999999999</v>
      </c>
      <c r="CJ597" s="9">
        <v>1.8794999999999999</v>
      </c>
      <c r="CK597" s="9">
        <v>2.077</v>
      </c>
      <c r="CL597" s="9">
        <v>1.6019999999999999</v>
      </c>
      <c r="CM597" s="9">
        <v>2.0044999999999997</v>
      </c>
      <c r="CN597" s="9">
        <v>2.1019999999999999</v>
      </c>
      <c r="CO597" s="9">
        <v>1.7969999999999999</v>
      </c>
      <c r="CR597" s="9">
        <v>2.2667999999999999</v>
      </c>
      <c r="CS597" s="9">
        <v>1.7367999999999999</v>
      </c>
      <c r="CT597" s="9">
        <v>2.3742999999999999</v>
      </c>
      <c r="CU597" s="9">
        <v>2.0918000000000001</v>
      </c>
      <c r="CV597" s="9">
        <v>2.0267999999999997</v>
      </c>
      <c r="CW597" s="9">
        <v>2.0867999999999998</v>
      </c>
      <c r="CX597" s="9">
        <v>2.1318000000000001</v>
      </c>
      <c r="CY597" s="9">
        <v>2.1818</v>
      </c>
      <c r="CZ597" s="9">
        <v>2.3367999999999998</v>
      </c>
      <c r="DA597" s="9">
        <v>2.2667999999999999</v>
      </c>
      <c r="DB597" s="9">
        <v>2.5417999999999998</v>
      </c>
      <c r="DC597" s="9">
        <v>3.0068000000000001</v>
      </c>
      <c r="DD597" s="9">
        <v>2.1267999999999998</v>
      </c>
    </row>
    <row r="598" spans="1:108" x14ac:dyDescent="0.25">
      <c r="A598" s="8">
        <v>36158</v>
      </c>
      <c r="AE598" s="9">
        <v>1.7971428571428574</v>
      </c>
      <c r="AF598" s="9"/>
      <c r="AG598" s="9">
        <v>1.7671428571428573</v>
      </c>
      <c r="BK598" s="1">
        <v>1.7949999999999999</v>
      </c>
      <c r="BM598" s="1">
        <v>1.8075000000000001</v>
      </c>
      <c r="BN598" s="1">
        <v>1.8825000000000001</v>
      </c>
      <c r="BO598" s="1">
        <v>1.6415000000000002</v>
      </c>
      <c r="BP598" s="1">
        <v>1.95</v>
      </c>
      <c r="BQ598" s="1">
        <v>1.7324999999999999</v>
      </c>
      <c r="BR598" s="1">
        <v>1.675</v>
      </c>
      <c r="BS598" s="1">
        <v>1.7275</v>
      </c>
      <c r="BT598" s="1">
        <v>1.7949999999999999</v>
      </c>
      <c r="BU598" s="1">
        <v>1.86</v>
      </c>
      <c r="BV598" s="1">
        <v>2.0099999999999998</v>
      </c>
      <c r="BW598" s="1">
        <v>2.0825</v>
      </c>
      <c r="BX598" s="1">
        <v>2.0125000000000002</v>
      </c>
      <c r="BY598" s="1">
        <v>2.2974999999999999</v>
      </c>
      <c r="BZ598" s="1">
        <v>1.8025</v>
      </c>
      <c r="CA598" s="9">
        <v>2.1337999999999999</v>
      </c>
      <c r="CB598" s="9"/>
      <c r="CC598" s="9">
        <v>1.9221428571428574</v>
      </c>
      <c r="CD598" s="9">
        <v>1.6091428571428574</v>
      </c>
      <c r="CE598" s="9">
        <v>1.9121428571428574</v>
      </c>
      <c r="CF598" s="9">
        <v>1.7171428571428573</v>
      </c>
      <c r="CG598" s="9">
        <v>1.7196428571428575</v>
      </c>
      <c r="CH598" s="9">
        <v>1.6771428571428575</v>
      </c>
      <c r="CI598" s="9">
        <v>1.7971428571428574</v>
      </c>
      <c r="CJ598" s="9">
        <v>1.9046428571428573</v>
      </c>
      <c r="CK598" s="9">
        <v>2.1021428571428573</v>
      </c>
      <c r="CL598" s="9">
        <v>1.6001428571428573</v>
      </c>
      <c r="CM598" s="9">
        <v>2.0346428571428574</v>
      </c>
      <c r="CN598" s="9">
        <v>2.1321428571428576</v>
      </c>
      <c r="CO598" s="9">
        <v>1.8246428571428575</v>
      </c>
      <c r="CR598" s="9">
        <v>2.2738</v>
      </c>
      <c r="CS598" s="9">
        <v>1.8658000000000001</v>
      </c>
      <c r="CT598" s="9">
        <v>2.3788</v>
      </c>
      <c r="CU598" s="9">
        <v>2.0937999999999999</v>
      </c>
      <c r="CV598" s="9">
        <v>2.0388000000000002</v>
      </c>
      <c r="CW598" s="9">
        <v>2.0888</v>
      </c>
      <c r="CX598" s="9">
        <v>2.1387999999999998</v>
      </c>
      <c r="CY598" s="9">
        <v>2.1888000000000001</v>
      </c>
      <c r="CZ598" s="9">
        <v>2.3437999999999999</v>
      </c>
      <c r="DA598" s="9">
        <v>2.1537999999999999</v>
      </c>
      <c r="DB598" s="9">
        <v>2.5488</v>
      </c>
      <c r="DC598" s="9">
        <v>2.9838</v>
      </c>
      <c r="DD598" s="9">
        <v>2.1337999999999999</v>
      </c>
    </row>
    <row r="599" spans="1:108" x14ac:dyDescent="0.25">
      <c r="A599" s="8">
        <v>36159</v>
      </c>
      <c r="AE599" s="9">
        <v>1.8932857142857142</v>
      </c>
      <c r="AF599" s="9"/>
      <c r="AG599" s="9">
        <v>1.8482857142857143</v>
      </c>
      <c r="BK599" s="1">
        <v>1.9845000000000004</v>
      </c>
      <c r="BM599" s="1">
        <v>1.9345000000000003</v>
      </c>
      <c r="BN599" s="1">
        <v>2.0620000000000003</v>
      </c>
      <c r="BO599" s="1">
        <v>1.7433389228124569</v>
      </c>
      <c r="BP599" s="1">
        <v>2.1420000000000003</v>
      </c>
      <c r="BQ599" s="1">
        <v>1.8995000000000002</v>
      </c>
      <c r="BR599" s="1">
        <v>1.8420000000000003</v>
      </c>
      <c r="BS599" s="1">
        <v>1.8645000000000003</v>
      </c>
      <c r="BT599" s="1">
        <v>1.9845000000000004</v>
      </c>
      <c r="BU599" s="1">
        <v>2.0245000000000002</v>
      </c>
      <c r="BV599" s="1">
        <v>2.1170000000000004</v>
      </c>
      <c r="BW599" s="1">
        <v>1.9170000000000003</v>
      </c>
      <c r="BX599" s="1">
        <v>2.1995000000000005</v>
      </c>
      <c r="BY599" s="1">
        <v>2.5820000000000003</v>
      </c>
      <c r="BZ599" s="1">
        <v>1.9770000000000003</v>
      </c>
      <c r="CA599" s="9">
        <v>2.1637</v>
      </c>
      <c r="CB599" s="9"/>
      <c r="CC599" s="9">
        <v>2.0182857142857142</v>
      </c>
      <c r="CD599" s="9">
        <v>1.6572055768236993</v>
      </c>
      <c r="CE599" s="9">
        <v>2.0132857142857143</v>
      </c>
      <c r="CF599" s="9">
        <v>1.8532857142857142</v>
      </c>
      <c r="CG599" s="9">
        <v>1.7982857142857143</v>
      </c>
      <c r="CH599" s="9">
        <v>1.7457857142857143</v>
      </c>
      <c r="CI599" s="9">
        <v>1.8932857142857142</v>
      </c>
      <c r="CJ599" s="9">
        <v>2.0007857142857142</v>
      </c>
      <c r="CK599" s="9">
        <v>2.1682857142857141</v>
      </c>
      <c r="CL599" s="9">
        <v>1.6382857142857143</v>
      </c>
      <c r="CM599" s="9">
        <v>2.1382857142857143</v>
      </c>
      <c r="CN599" s="9">
        <v>2.2332857142857141</v>
      </c>
      <c r="CO599" s="9">
        <v>1.9082857142857141</v>
      </c>
      <c r="CR599" s="9">
        <v>2.3012000000000001</v>
      </c>
      <c r="CS599" s="9">
        <v>1.8949336117526707</v>
      </c>
      <c r="CT599" s="9">
        <v>2.4112</v>
      </c>
      <c r="CU599" s="9">
        <v>2.1212</v>
      </c>
      <c r="CV599" s="9">
        <v>2.0512000000000001</v>
      </c>
      <c r="CW599" s="9">
        <v>2.1012</v>
      </c>
      <c r="CX599" s="9">
        <v>2.1637</v>
      </c>
      <c r="CY599" s="9">
        <v>2.2162000000000002</v>
      </c>
      <c r="CZ599" s="9">
        <v>2.3462000000000001</v>
      </c>
      <c r="DA599" s="9">
        <v>2.3512</v>
      </c>
      <c r="DB599" s="9">
        <v>2.5737000000000001</v>
      </c>
      <c r="DC599" s="9">
        <v>3.0212000000000003</v>
      </c>
      <c r="DD599" s="9">
        <v>2.1612</v>
      </c>
    </row>
    <row r="600" spans="1:108" x14ac:dyDescent="0.25">
      <c r="A600" s="8">
        <v>36164</v>
      </c>
      <c r="AE600" s="9">
        <v>1.8717142857142859</v>
      </c>
      <c r="AF600" s="9"/>
      <c r="AG600" s="9">
        <v>1.8217142857142861</v>
      </c>
      <c r="BK600" s="1">
        <v>1.9105000000000001</v>
      </c>
      <c r="BM600" s="1">
        <v>1.8580000000000001</v>
      </c>
      <c r="BN600" s="1">
        <v>1.9755</v>
      </c>
      <c r="BO600" s="1">
        <v>1.6555</v>
      </c>
      <c r="BP600" s="1">
        <v>2.0455000000000001</v>
      </c>
      <c r="BQ600" s="1">
        <v>1.8355000000000001</v>
      </c>
      <c r="BR600" s="1">
        <v>1.8055000000000001</v>
      </c>
      <c r="BS600" s="1">
        <v>1.8055000000000001</v>
      </c>
      <c r="BT600" s="1">
        <v>1.9105000000000001</v>
      </c>
      <c r="BU600" s="1">
        <v>1.948</v>
      </c>
      <c r="BV600" s="1">
        <v>2.0680000000000001</v>
      </c>
      <c r="BW600" s="1">
        <v>1.8555000000000001</v>
      </c>
      <c r="BX600" s="1">
        <v>2.0954999999999999</v>
      </c>
      <c r="BY600" s="1">
        <v>2.4504999999999999</v>
      </c>
      <c r="BZ600" s="1">
        <v>1.8855</v>
      </c>
      <c r="CA600" s="9">
        <v>2.1482999999999999</v>
      </c>
      <c r="CB600" s="9"/>
      <c r="CC600" s="9">
        <v>1.991714285714286</v>
      </c>
      <c r="CD600" s="9">
        <v>1.5617142857142861</v>
      </c>
      <c r="CE600" s="9">
        <v>1.9842142857142859</v>
      </c>
      <c r="CF600" s="9">
        <v>1.8317142857142861</v>
      </c>
      <c r="CG600" s="9">
        <v>1.7892142857142859</v>
      </c>
      <c r="CH600" s="9">
        <v>1.731714285714286</v>
      </c>
      <c r="CI600" s="9">
        <v>1.8717142857142859</v>
      </c>
      <c r="CJ600" s="9">
        <v>1.9742142857142859</v>
      </c>
      <c r="CK600" s="9">
        <v>2.159214285714286</v>
      </c>
      <c r="CL600" s="9">
        <v>1.646714285714286</v>
      </c>
      <c r="CM600" s="9">
        <v>2.1117142857142861</v>
      </c>
      <c r="CN600" s="9">
        <v>2.2067142857142859</v>
      </c>
      <c r="CO600" s="9">
        <v>1.896714285714286</v>
      </c>
      <c r="CR600" s="9">
        <v>2.2858000000000001</v>
      </c>
      <c r="CS600" s="9">
        <v>1.8008000000000002</v>
      </c>
      <c r="CT600" s="9">
        <v>2.3908</v>
      </c>
      <c r="CU600" s="9">
        <v>2.1057999999999999</v>
      </c>
      <c r="CV600" s="9">
        <v>2.0457999999999998</v>
      </c>
      <c r="CW600" s="9">
        <v>2.1057999999999999</v>
      </c>
      <c r="CX600" s="9">
        <v>2.1482999999999999</v>
      </c>
      <c r="CY600" s="9">
        <v>2.2008000000000001</v>
      </c>
      <c r="CZ600" s="9">
        <v>2.3308</v>
      </c>
      <c r="DA600" s="9">
        <v>2.2858000000000001</v>
      </c>
      <c r="DB600" s="9">
        <v>2.5583</v>
      </c>
      <c r="DC600" s="9">
        <v>3.0057999999999998</v>
      </c>
      <c r="DD600" s="9">
        <v>2.1457999999999999</v>
      </c>
    </row>
    <row r="601" spans="1:108" x14ac:dyDescent="0.25">
      <c r="A601" s="8">
        <v>36165</v>
      </c>
      <c r="AE601" s="9">
        <v>1.8462142857142858</v>
      </c>
      <c r="AF601" s="9"/>
      <c r="AG601" s="9">
        <v>1.7937142857142858</v>
      </c>
      <c r="BK601" s="1">
        <v>1.8685</v>
      </c>
      <c r="BM601" s="1">
        <v>1.8160000000000001</v>
      </c>
      <c r="BN601" s="1">
        <v>1.9335</v>
      </c>
      <c r="BO601" s="1">
        <v>1.5735000000000001</v>
      </c>
      <c r="BP601" s="1">
        <v>2.0034999999999998</v>
      </c>
      <c r="BQ601" s="1">
        <v>1.8035000000000001</v>
      </c>
      <c r="BR601" s="1">
        <v>1.7610000000000001</v>
      </c>
      <c r="BS601" s="1">
        <v>1.7835000000000001</v>
      </c>
      <c r="BT601" s="1">
        <v>1.8685</v>
      </c>
      <c r="BU601" s="1">
        <v>1.9135</v>
      </c>
      <c r="BV601" s="1">
        <v>2.0234999999999999</v>
      </c>
      <c r="BW601" s="1">
        <v>1.8085</v>
      </c>
      <c r="BX601" s="1">
        <v>2.0510000000000002</v>
      </c>
      <c r="BY601" s="1">
        <v>2.3935</v>
      </c>
      <c r="BZ601" s="1">
        <v>1.8585</v>
      </c>
      <c r="CA601" s="9">
        <v>2.1413000000000002</v>
      </c>
      <c r="CB601" s="9"/>
      <c r="CC601" s="9">
        <v>1.9637142857142857</v>
      </c>
      <c r="CD601" s="9">
        <v>1.5187142857142857</v>
      </c>
      <c r="CE601" s="9">
        <v>1.9562142857142857</v>
      </c>
      <c r="CF601" s="9">
        <v>1.8112142857142857</v>
      </c>
      <c r="CG601" s="9">
        <v>1.7587142857142857</v>
      </c>
      <c r="CH601" s="9">
        <v>1.7087142857142856</v>
      </c>
      <c r="CI601" s="9">
        <v>1.8462142857142858</v>
      </c>
      <c r="CJ601" s="9">
        <v>1.9487142857142858</v>
      </c>
      <c r="CK601" s="9">
        <v>2.1262142857142856</v>
      </c>
      <c r="CL601" s="9">
        <v>1.6137142857142859</v>
      </c>
      <c r="CM601" s="9">
        <v>2.0812142857142857</v>
      </c>
      <c r="CN601" s="9">
        <v>2.1787142857142858</v>
      </c>
      <c r="CO601" s="9">
        <v>1.8762142857142858</v>
      </c>
      <c r="CR601" s="9">
        <v>2.2738</v>
      </c>
      <c r="CS601" s="9">
        <v>1.7738</v>
      </c>
      <c r="CT601" s="9">
        <v>2.3788</v>
      </c>
      <c r="CU601" s="9">
        <v>2.0937999999999999</v>
      </c>
      <c r="CV601" s="9">
        <v>2.0338000000000003</v>
      </c>
      <c r="CW601" s="9">
        <v>2.0937999999999999</v>
      </c>
      <c r="CX601" s="9">
        <v>2.1413000000000002</v>
      </c>
      <c r="CY601" s="9">
        <v>2.1888000000000001</v>
      </c>
      <c r="CZ601" s="9">
        <v>2.3188</v>
      </c>
      <c r="DA601" s="9">
        <v>2.2698</v>
      </c>
      <c r="DB601" s="9">
        <v>2.5438000000000001</v>
      </c>
      <c r="DC601" s="9">
        <v>2.9938000000000002</v>
      </c>
      <c r="DD601" s="9">
        <v>2.1337999999999999</v>
      </c>
    </row>
    <row r="602" spans="1:108" x14ac:dyDescent="0.25">
      <c r="A602" s="8">
        <v>36166</v>
      </c>
      <c r="AE602" s="9">
        <v>1.79</v>
      </c>
      <c r="AF602" s="9"/>
      <c r="AG602" s="9">
        <v>1.74</v>
      </c>
      <c r="BK602" s="1">
        <v>1.776</v>
      </c>
      <c r="BM602" s="1">
        <v>1.7210000000000001</v>
      </c>
      <c r="BN602" s="1">
        <v>1.8460000000000001</v>
      </c>
      <c r="BO602" s="1">
        <v>1.506</v>
      </c>
      <c r="BP602" s="1">
        <v>1.9185000000000001</v>
      </c>
      <c r="BQ602" s="1">
        <v>1.7160000000000002</v>
      </c>
      <c r="BR602" s="1">
        <v>1.671</v>
      </c>
      <c r="BS602" s="1">
        <v>1.6760000000000002</v>
      </c>
      <c r="BT602" s="1">
        <v>1.776</v>
      </c>
      <c r="BU602" s="1">
        <v>1.8310000000000002</v>
      </c>
      <c r="BV602" s="1">
        <v>1.8960000000000001</v>
      </c>
      <c r="BW602" s="1">
        <v>1.7160000000000002</v>
      </c>
      <c r="BX602" s="1">
        <v>1.9560000000000002</v>
      </c>
      <c r="BY602" s="1">
        <v>2.306</v>
      </c>
      <c r="BZ602" s="1">
        <v>1.7710000000000001</v>
      </c>
      <c r="CA602" s="9">
        <v>2.1132000000000004</v>
      </c>
      <c r="CB602" s="9"/>
      <c r="CC602" s="9">
        <v>1.91</v>
      </c>
      <c r="CD602" s="9">
        <v>1.49</v>
      </c>
      <c r="CE602" s="9">
        <v>1.9025000000000001</v>
      </c>
      <c r="CF602" s="9">
        <v>1.7450000000000001</v>
      </c>
      <c r="CG602" s="9">
        <v>1.6975</v>
      </c>
      <c r="CH602" s="9">
        <v>1.6375</v>
      </c>
      <c r="CI602" s="9">
        <v>1.79</v>
      </c>
      <c r="CJ602" s="9">
        <v>1.895</v>
      </c>
      <c r="CK602" s="9">
        <v>2.0724999999999998</v>
      </c>
      <c r="CL602" s="9">
        <v>1.53</v>
      </c>
      <c r="CM602" s="9">
        <v>2.0299999999999998</v>
      </c>
      <c r="CN602" s="9">
        <v>2.12</v>
      </c>
      <c r="CO602" s="9">
        <v>1.8149999999999999</v>
      </c>
      <c r="CR602" s="9">
        <v>2.2432000000000003</v>
      </c>
      <c r="CS602" s="9">
        <v>1.7132000000000003</v>
      </c>
      <c r="CT602" s="9">
        <v>2.3507000000000002</v>
      </c>
      <c r="CU602" s="9">
        <v>2.0682000000000005</v>
      </c>
      <c r="CV602" s="9">
        <v>2.0132000000000003</v>
      </c>
      <c r="CW602" s="9">
        <v>2.0507000000000004</v>
      </c>
      <c r="CX602" s="9">
        <v>2.1132000000000004</v>
      </c>
      <c r="CY602" s="9">
        <v>2.1582000000000003</v>
      </c>
      <c r="CZ602" s="9">
        <v>2.3232000000000004</v>
      </c>
      <c r="DA602" s="9">
        <v>2.2432000000000003</v>
      </c>
      <c r="DB602" s="9">
        <v>2.5132000000000003</v>
      </c>
      <c r="DC602" s="9">
        <v>2.9632000000000005</v>
      </c>
      <c r="DD602" s="9">
        <v>2.1007000000000002</v>
      </c>
    </row>
    <row r="603" spans="1:108" x14ac:dyDescent="0.25">
      <c r="A603" s="8">
        <v>36167</v>
      </c>
      <c r="AE603" s="9">
        <v>1.7908571428571425</v>
      </c>
      <c r="AF603" s="9"/>
      <c r="AG603" s="9">
        <v>1.7408571428571427</v>
      </c>
      <c r="BK603" s="1">
        <v>1.7695000000000001</v>
      </c>
      <c r="BM603" s="1">
        <v>1.7145000000000001</v>
      </c>
      <c r="BN603" s="1">
        <v>1.8395000000000001</v>
      </c>
      <c r="BO603" s="1">
        <v>1.5195000000000001</v>
      </c>
      <c r="BP603" s="1">
        <v>1.9145000000000001</v>
      </c>
      <c r="BQ603" s="1">
        <v>1.7045000000000001</v>
      </c>
      <c r="BR603" s="1">
        <v>1.6545000000000001</v>
      </c>
      <c r="BS603" s="1">
        <v>1.6545000000000001</v>
      </c>
      <c r="BT603" s="1">
        <v>1.7695000000000001</v>
      </c>
      <c r="BU603" s="1">
        <v>1.8220000000000001</v>
      </c>
      <c r="BV603" s="1">
        <v>1.8795000000000002</v>
      </c>
      <c r="BW603" s="1">
        <v>1.7220000000000002</v>
      </c>
      <c r="BX603" s="1">
        <v>1.9495000000000002</v>
      </c>
      <c r="BY603" s="1">
        <v>2.3070000000000004</v>
      </c>
      <c r="BZ603" s="1">
        <v>1.7645000000000002</v>
      </c>
      <c r="CA603" s="9">
        <v>2.1013999999999999</v>
      </c>
      <c r="CB603" s="9"/>
      <c r="CC603" s="9">
        <v>1.9108571428571426</v>
      </c>
      <c r="CD603" s="9">
        <v>1.4858571428571425</v>
      </c>
      <c r="CE603" s="9">
        <v>1.9033571428571425</v>
      </c>
      <c r="CF603" s="9">
        <v>1.7508571428571427</v>
      </c>
      <c r="CG603" s="9">
        <v>1.7008571428571426</v>
      </c>
      <c r="CH603" s="9">
        <v>1.6358571428571427</v>
      </c>
      <c r="CI603" s="9">
        <v>1.7908571428571425</v>
      </c>
      <c r="CJ603" s="9">
        <v>1.8958571428571427</v>
      </c>
      <c r="CK603" s="9">
        <v>2.0458571428571428</v>
      </c>
      <c r="CL603" s="9">
        <v>1.5508571428571427</v>
      </c>
      <c r="CM603" s="9">
        <v>2.0308571428571427</v>
      </c>
      <c r="CN603" s="9">
        <v>2.1258571428571424</v>
      </c>
      <c r="CO603" s="9">
        <v>1.8208571428571425</v>
      </c>
      <c r="CR603" s="9">
        <v>2.2313999999999998</v>
      </c>
      <c r="CS603" s="9">
        <v>1.7113999999999998</v>
      </c>
      <c r="CT603" s="9">
        <v>2.3388999999999998</v>
      </c>
      <c r="CU603" s="9">
        <v>2.0313999999999997</v>
      </c>
      <c r="CV603" s="9">
        <v>2.0013999999999998</v>
      </c>
      <c r="CW603" s="9">
        <v>2.0413999999999999</v>
      </c>
      <c r="CX603" s="9">
        <v>2.1013999999999999</v>
      </c>
      <c r="CY603" s="9">
        <v>2.1463999999999999</v>
      </c>
      <c r="CZ603" s="9">
        <v>2.3163999999999998</v>
      </c>
      <c r="DA603" s="9">
        <v>2.2313999999999998</v>
      </c>
      <c r="DB603" s="9">
        <v>2.5013999999999998</v>
      </c>
      <c r="DC603" s="9">
        <v>2.9613999999999998</v>
      </c>
      <c r="DD603" s="9">
        <v>2.0938999999999997</v>
      </c>
    </row>
    <row r="604" spans="1:108" x14ac:dyDescent="0.25">
      <c r="A604" s="8">
        <v>36168</v>
      </c>
      <c r="AE604" s="9">
        <v>1.7767857142857144</v>
      </c>
      <c r="AF604" s="9"/>
      <c r="AG604" s="9">
        <v>1.7342857142857144</v>
      </c>
      <c r="BK604" s="1">
        <v>1.724</v>
      </c>
      <c r="BM604" s="1">
        <v>1.6839999999999999</v>
      </c>
      <c r="BN604" s="1">
        <v>1.794</v>
      </c>
      <c r="BO604" s="1">
        <v>1.474</v>
      </c>
      <c r="BP604" s="1">
        <v>1.8640000000000001</v>
      </c>
      <c r="BQ604" s="1">
        <v>1.6865000000000001</v>
      </c>
      <c r="BR604" s="1">
        <v>1.639</v>
      </c>
      <c r="BS604" s="1">
        <v>1.6440000000000001</v>
      </c>
      <c r="BT604" s="1">
        <v>1.724</v>
      </c>
      <c r="BU604" s="1">
        <v>1.7765</v>
      </c>
      <c r="BV604" s="1">
        <v>1.839</v>
      </c>
      <c r="BW604" s="1">
        <v>1.6765000000000001</v>
      </c>
      <c r="BX604" s="1">
        <v>1.9040000000000001</v>
      </c>
      <c r="BY604" s="1">
        <v>2.2614999999999998</v>
      </c>
      <c r="BZ604" s="1">
        <v>1.7190000000000001</v>
      </c>
      <c r="CA604" s="9">
        <v>2.0888</v>
      </c>
      <c r="CB604" s="9"/>
      <c r="CC604" s="9">
        <v>1.8942857142857144</v>
      </c>
      <c r="CD604" s="9">
        <v>1.4692857142857143</v>
      </c>
      <c r="CE604" s="9">
        <v>1.8867857142857143</v>
      </c>
      <c r="CF604" s="9">
        <v>1.7367857142857144</v>
      </c>
      <c r="CG604" s="9">
        <v>1.6867857142857143</v>
      </c>
      <c r="CH604" s="9">
        <v>1.6342857142857143</v>
      </c>
      <c r="CI604" s="9">
        <v>1.7767857142857144</v>
      </c>
      <c r="CJ604" s="9">
        <v>1.8792857142857144</v>
      </c>
      <c r="CK604" s="9">
        <v>2.0342857142857143</v>
      </c>
      <c r="CL604" s="9">
        <v>1.5342857142857143</v>
      </c>
      <c r="CM604" s="9">
        <v>2.0167857142857142</v>
      </c>
      <c r="CN604" s="9">
        <v>2.1092857142857144</v>
      </c>
      <c r="CO604" s="9">
        <v>1.8042857142857143</v>
      </c>
      <c r="CR604" s="9">
        <v>2.2237999999999998</v>
      </c>
      <c r="CS604" s="9">
        <v>1.7037999999999998</v>
      </c>
      <c r="CT604" s="9">
        <v>2.3388</v>
      </c>
      <c r="CU604" s="9">
        <v>2.0412999999999997</v>
      </c>
      <c r="CV604" s="9">
        <v>1.9962999999999997</v>
      </c>
      <c r="CW604" s="9">
        <v>2.0337999999999998</v>
      </c>
      <c r="CX604" s="9">
        <v>2.0888</v>
      </c>
      <c r="CY604" s="9">
        <v>2.1387999999999998</v>
      </c>
      <c r="CZ604" s="9">
        <v>2.3087999999999997</v>
      </c>
      <c r="DA604" s="9">
        <v>2.2237999999999998</v>
      </c>
      <c r="DB604" s="9">
        <v>2.5087999999999999</v>
      </c>
      <c r="DC604" s="9">
        <v>2.9537999999999998</v>
      </c>
      <c r="DD604" s="9">
        <v>2.0862999999999996</v>
      </c>
    </row>
    <row r="605" spans="1:108" x14ac:dyDescent="0.25">
      <c r="A605" s="8">
        <v>36171</v>
      </c>
      <c r="AE605" s="9">
        <v>1.8044285714285715</v>
      </c>
      <c r="AF605" s="9"/>
      <c r="AG605" s="9">
        <v>1.7594285714285716</v>
      </c>
      <c r="BK605" s="1">
        <v>1.7680000000000002</v>
      </c>
      <c r="BM605" s="1">
        <v>1.7255</v>
      </c>
      <c r="BN605" s="1">
        <v>1.8355000000000001</v>
      </c>
      <c r="BO605" s="1">
        <v>1.6213562449246475</v>
      </c>
      <c r="BP605" s="1">
        <v>1.9055000000000002</v>
      </c>
      <c r="BQ605" s="1">
        <v>1.7305000000000001</v>
      </c>
      <c r="BR605" s="1">
        <v>1.6930000000000001</v>
      </c>
      <c r="BS605" s="1">
        <v>1.6955000000000002</v>
      </c>
      <c r="BT605" s="1">
        <v>1.7680000000000002</v>
      </c>
      <c r="BU605" s="1">
        <v>1.8180000000000001</v>
      </c>
      <c r="BV605" s="1">
        <v>1.9155000000000002</v>
      </c>
      <c r="BW605" s="1">
        <v>1.7605000000000002</v>
      </c>
      <c r="BX605" s="1">
        <v>1.9455000000000002</v>
      </c>
      <c r="BY605" s="1">
        <v>2.2905000000000002</v>
      </c>
      <c r="BZ605" s="1">
        <v>1.7605000000000002</v>
      </c>
      <c r="CA605" s="9">
        <v>2.1094000000000004</v>
      </c>
      <c r="CB605" s="9"/>
      <c r="CC605" s="9">
        <v>1.9194285714285715</v>
      </c>
      <c r="CD605" s="9">
        <v>1.59920408077174</v>
      </c>
      <c r="CE605" s="9">
        <v>1.9219285714285714</v>
      </c>
      <c r="CF605" s="9">
        <v>1.7694285714285716</v>
      </c>
      <c r="CG605" s="9">
        <v>1.7194285714285715</v>
      </c>
      <c r="CH605" s="9">
        <v>1.6594285714285715</v>
      </c>
      <c r="CI605" s="9">
        <v>1.8044285714285715</v>
      </c>
      <c r="CJ605" s="9">
        <v>1.9044285714285716</v>
      </c>
      <c r="CK605" s="9">
        <v>2.0594285714285716</v>
      </c>
      <c r="CL605" s="9">
        <v>1.5544285714285715</v>
      </c>
      <c r="CM605" s="9">
        <v>2.0419285714285715</v>
      </c>
      <c r="CN605" s="9">
        <v>2.1419285714285716</v>
      </c>
      <c r="CO605" s="9">
        <v>1.8294285714285714</v>
      </c>
      <c r="CR605" s="9">
        <v>2.2394000000000003</v>
      </c>
      <c r="CS605" s="9">
        <v>1.8493828202613349</v>
      </c>
      <c r="CT605" s="9">
        <v>2.3694000000000002</v>
      </c>
      <c r="CU605" s="9">
        <v>2.0644000000000005</v>
      </c>
      <c r="CV605" s="9">
        <v>2.0094000000000003</v>
      </c>
      <c r="CW605" s="9">
        <v>2.0544000000000002</v>
      </c>
      <c r="CX605" s="9">
        <v>2.1094000000000004</v>
      </c>
      <c r="CY605" s="9">
        <v>2.1544000000000003</v>
      </c>
      <c r="CZ605" s="9">
        <v>2.3244000000000002</v>
      </c>
      <c r="DA605" s="9">
        <v>2.2394000000000003</v>
      </c>
      <c r="DB605" s="9">
        <v>2.5244000000000004</v>
      </c>
      <c r="DC605" s="9">
        <v>2.9844000000000004</v>
      </c>
      <c r="DD605" s="9">
        <v>2.1019000000000001</v>
      </c>
    </row>
    <row r="606" spans="1:108" x14ac:dyDescent="0.25">
      <c r="A606" s="8">
        <v>36172</v>
      </c>
      <c r="AE606" s="9">
        <v>1.7812857142857141</v>
      </c>
      <c r="AF606" s="9"/>
      <c r="AG606" s="9">
        <v>1.7362857142857142</v>
      </c>
      <c r="BK606" s="1">
        <v>1.7170000000000001</v>
      </c>
      <c r="BM606" s="1">
        <v>1.6744999999999999</v>
      </c>
      <c r="BN606" s="1">
        <v>1.7845</v>
      </c>
      <c r="BO606" s="1">
        <v>1.596348799316607</v>
      </c>
      <c r="BP606" s="1">
        <v>1.857</v>
      </c>
      <c r="BQ606" s="1">
        <v>1.6895</v>
      </c>
      <c r="BR606" s="1">
        <v>1.6545000000000001</v>
      </c>
      <c r="BS606" s="1">
        <v>1.6545000000000001</v>
      </c>
      <c r="BT606" s="1">
        <v>1.7195</v>
      </c>
      <c r="BU606" s="1">
        <v>1.772</v>
      </c>
      <c r="BV606" s="1">
        <v>1.8845000000000001</v>
      </c>
      <c r="BW606" s="1">
        <v>1.7395</v>
      </c>
      <c r="BX606" s="1">
        <v>1.8919999999999999</v>
      </c>
      <c r="BY606" s="1">
        <v>2.2244999999999999</v>
      </c>
      <c r="BZ606" s="1">
        <v>1.7144999999999999</v>
      </c>
      <c r="CA606" s="9">
        <v>2.1012000000000004</v>
      </c>
      <c r="CB606" s="9"/>
      <c r="CC606" s="9">
        <v>1.8962857142857141</v>
      </c>
      <c r="CD606" s="9">
        <v>1.6058525221206272</v>
      </c>
      <c r="CE606" s="9">
        <v>1.8987857142857141</v>
      </c>
      <c r="CF606" s="9">
        <v>1.7462857142857142</v>
      </c>
      <c r="CG606" s="9">
        <v>1.6962857142857142</v>
      </c>
      <c r="CH606" s="9">
        <v>1.6362857142857141</v>
      </c>
      <c r="CI606" s="9">
        <v>1.7812857142857141</v>
      </c>
      <c r="CJ606" s="9">
        <v>1.8812857142857142</v>
      </c>
      <c r="CK606" s="9">
        <v>2.038785714285714</v>
      </c>
      <c r="CL606" s="9">
        <v>1.5412857142857141</v>
      </c>
      <c r="CM606" s="9">
        <v>2.0237857142857143</v>
      </c>
      <c r="CN606" s="9">
        <v>2.1187857142857141</v>
      </c>
      <c r="CO606" s="9">
        <v>1.8062857142857141</v>
      </c>
      <c r="CR606" s="9">
        <v>2.2312000000000003</v>
      </c>
      <c r="CS606" s="9">
        <v>1.8591902658693755</v>
      </c>
      <c r="CT606" s="9">
        <v>2.3562000000000003</v>
      </c>
      <c r="CU606" s="9">
        <v>2.0562000000000005</v>
      </c>
      <c r="CV606" s="9">
        <v>2.0062000000000002</v>
      </c>
      <c r="CW606" s="9">
        <v>2.0512000000000001</v>
      </c>
      <c r="CX606" s="9">
        <v>2.1012000000000004</v>
      </c>
      <c r="CY606" s="9">
        <v>2.1462000000000003</v>
      </c>
      <c r="CZ606" s="9">
        <v>2.3112000000000004</v>
      </c>
      <c r="DA606" s="9">
        <v>2.2412000000000001</v>
      </c>
      <c r="DB606" s="9">
        <v>2.5112000000000005</v>
      </c>
      <c r="DC606" s="9">
        <v>2.9662000000000002</v>
      </c>
      <c r="DD606" s="9">
        <v>2.0937000000000001</v>
      </c>
    </row>
    <row r="607" spans="1:108" x14ac:dyDescent="0.25">
      <c r="A607" s="8">
        <v>36173</v>
      </c>
      <c r="AE607" s="9">
        <v>1.8091428571428569</v>
      </c>
      <c r="AF607" s="9"/>
      <c r="AG607" s="9">
        <v>1.7616428571428571</v>
      </c>
      <c r="BK607" s="1">
        <v>1.7605</v>
      </c>
      <c r="BM607" s="1">
        <v>1.7130000000000001</v>
      </c>
      <c r="BN607" s="1">
        <v>1.8205</v>
      </c>
      <c r="BO607" s="1">
        <v>1.5993525221206275</v>
      </c>
      <c r="BP607" s="1">
        <v>1.8955</v>
      </c>
      <c r="BQ607" s="1">
        <v>1.7355</v>
      </c>
      <c r="BR607" s="1">
        <v>1.7004999999999999</v>
      </c>
      <c r="BS607" s="1">
        <v>1.7104999999999999</v>
      </c>
      <c r="BT607" s="1">
        <v>1.7605</v>
      </c>
      <c r="BU607" s="1">
        <v>1.8080000000000001</v>
      </c>
      <c r="BV607" s="1">
        <v>1.9504999999999999</v>
      </c>
      <c r="BW607" s="1">
        <v>1.7355</v>
      </c>
      <c r="BX607" s="1">
        <v>1.9279999999999999</v>
      </c>
      <c r="BY607" s="1">
        <v>2.2654999999999998</v>
      </c>
      <c r="BZ607" s="1">
        <v>1.7555000000000001</v>
      </c>
      <c r="CA607" s="9">
        <v>2.1213000000000002</v>
      </c>
      <c r="CB607" s="9"/>
      <c r="CC607" s="9">
        <v>1.919142857142857</v>
      </c>
      <c r="CD607" s="9">
        <v>1.6290065476755449</v>
      </c>
      <c r="CE607" s="9">
        <v>1.9266428571428571</v>
      </c>
      <c r="CF607" s="9">
        <v>1.776742857142857</v>
      </c>
      <c r="CG607" s="9">
        <v>1.7191428571428571</v>
      </c>
      <c r="CH607" s="9">
        <v>1.669142857142857</v>
      </c>
      <c r="CI607" s="9">
        <v>1.8091428571428569</v>
      </c>
      <c r="CJ607" s="9">
        <v>1.9041428571428571</v>
      </c>
      <c r="CK607" s="9">
        <v>2.0641428571428571</v>
      </c>
      <c r="CL607" s="9">
        <v>1.5391428571428571</v>
      </c>
      <c r="CM607" s="9">
        <v>2.044142857142857</v>
      </c>
      <c r="CN607" s="9">
        <v>2.1416428571428572</v>
      </c>
      <c r="CO607" s="9">
        <v>1.8341428571428571</v>
      </c>
      <c r="CR607" s="9">
        <v>2.2488000000000001</v>
      </c>
      <c r="CS607" s="9">
        <v>1.8693902658693753</v>
      </c>
      <c r="CT607" s="9">
        <v>2.3837999999999999</v>
      </c>
      <c r="CU607" s="9">
        <v>2.0738000000000003</v>
      </c>
      <c r="CV607" s="9">
        <v>2.0263</v>
      </c>
      <c r="CW607" s="9">
        <v>2.0738000000000003</v>
      </c>
      <c r="CX607" s="9">
        <v>2.1213000000000002</v>
      </c>
      <c r="CY607" s="9">
        <v>2.1638000000000002</v>
      </c>
      <c r="CZ607" s="9">
        <v>2.3263000000000003</v>
      </c>
      <c r="DA607" s="9">
        <v>2.2488000000000001</v>
      </c>
      <c r="DB607" s="9">
        <v>2.5288000000000004</v>
      </c>
      <c r="DC607" s="9">
        <v>2.9838</v>
      </c>
      <c r="DD607" s="9">
        <v>2.1113</v>
      </c>
    </row>
    <row r="608" spans="1:108" x14ac:dyDescent="0.25">
      <c r="A608" s="8">
        <v>36174</v>
      </c>
      <c r="AE608" s="9">
        <v>1.8039285714285713</v>
      </c>
      <c r="AF608" s="9"/>
      <c r="AG608" s="9">
        <v>1.7539285714285713</v>
      </c>
      <c r="BK608" s="1">
        <v>1.7524999999999999</v>
      </c>
      <c r="BM608" s="1">
        <v>1.7024999999999999</v>
      </c>
      <c r="BN608" s="1">
        <v>1.81</v>
      </c>
      <c r="BO608" s="1">
        <v>1.5888525221206276</v>
      </c>
      <c r="BP608" s="1">
        <v>1.885</v>
      </c>
      <c r="BQ608" s="1">
        <v>1.7250000000000001</v>
      </c>
      <c r="BR608" s="1">
        <v>1.69</v>
      </c>
      <c r="BS608" s="1">
        <v>1.7</v>
      </c>
      <c r="BT608" s="1">
        <v>1.7524999999999999</v>
      </c>
      <c r="BU608" s="1">
        <v>1.7975000000000001</v>
      </c>
      <c r="BV608" s="1">
        <v>1.94</v>
      </c>
      <c r="BW608" s="1">
        <v>1.7250000000000001</v>
      </c>
      <c r="BX608" s="1">
        <v>1.9175</v>
      </c>
      <c r="BY608" s="1">
        <v>2.2549999999999999</v>
      </c>
      <c r="BZ608" s="1">
        <v>1.7450000000000001</v>
      </c>
      <c r="CA608" s="9">
        <v>2.1239999999999997</v>
      </c>
      <c r="CB608" s="9"/>
      <c r="CC608" s="9">
        <v>1.9114285714285713</v>
      </c>
      <c r="CD608" s="9">
        <v>1.6212922619612591</v>
      </c>
      <c r="CE608" s="9">
        <v>1.9214285714285713</v>
      </c>
      <c r="CF608" s="9">
        <v>1.7690285714285712</v>
      </c>
      <c r="CG608" s="9">
        <v>1.7114285714285713</v>
      </c>
      <c r="CH608" s="9">
        <v>1.6614285714285713</v>
      </c>
      <c r="CI608" s="9">
        <v>1.8039285714285713</v>
      </c>
      <c r="CJ608" s="9">
        <v>1.8964285714285714</v>
      </c>
      <c r="CK608" s="9">
        <v>2.0564285714285711</v>
      </c>
      <c r="CL608" s="9">
        <v>1.5314285714285711</v>
      </c>
      <c r="CM608" s="9">
        <v>2.036428571428571</v>
      </c>
      <c r="CN608" s="9">
        <v>2.1339285714285712</v>
      </c>
      <c r="CO608" s="9">
        <v>1.8264285714285713</v>
      </c>
      <c r="CR608" s="9">
        <v>2.2489999999999997</v>
      </c>
      <c r="CS608" s="9">
        <v>1.8695902658693748</v>
      </c>
      <c r="CT608" s="9">
        <v>2.3914999999999997</v>
      </c>
      <c r="CU608" s="9">
        <v>2.0739999999999998</v>
      </c>
      <c r="CV608" s="9">
        <v>2.0264999999999995</v>
      </c>
      <c r="CW608" s="9">
        <v>2.0739999999999998</v>
      </c>
      <c r="CX608" s="9">
        <v>2.1239999999999997</v>
      </c>
      <c r="CY608" s="9">
        <v>2.1639999999999997</v>
      </c>
      <c r="CZ608" s="9">
        <v>2.3264999999999998</v>
      </c>
      <c r="DA608" s="9">
        <v>2.2489999999999997</v>
      </c>
      <c r="DB608" s="9">
        <v>2.5289999999999999</v>
      </c>
      <c r="DC608" s="9">
        <v>2.9839999999999995</v>
      </c>
      <c r="DD608" s="9">
        <v>2.1114999999999995</v>
      </c>
    </row>
    <row r="609" spans="1:108" x14ac:dyDescent="0.25">
      <c r="A609" s="8">
        <v>36175</v>
      </c>
      <c r="AE609" s="9">
        <v>1.818642857142857</v>
      </c>
      <c r="AF609" s="9"/>
      <c r="AG609" s="9">
        <v>1.766142857142857</v>
      </c>
      <c r="BK609" s="9">
        <v>1.7685</v>
      </c>
      <c r="BL609" s="9"/>
      <c r="BM609" s="9">
        <v>1.7184999999999999</v>
      </c>
      <c r="BN609" s="9">
        <v>1.821</v>
      </c>
      <c r="BO609" s="9">
        <v>1.6248636905326879</v>
      </c>
      <c r="BP609" s="9">
        <v>1.9059999999999999</v>
      </c>
      <c r="BQ609" s="9">
        <v>1.7409999999999999</v>
      </c>
      <c r="BR609" s="9">
        <v>1.7209999999999999</v>
      </c>
      <c r="BS609" s="9">
        <v>1.7109999999999999</v>
      </c>
      <c r="BT609" s="9">
        <v>1.7685</v>
      </c>
      <c r="BU609" s="9">
        <v>1.80975</v>
      </c>
      <c r="BV609" s="9">
        <v>1.9510000000000001</v>
      </c>
      <c r="BW609" s="9">
        <v>1.8009999999999999</v>
      </c>
      <c r="BX609" s="9">
        <v>1.9284999999999999</v>
      </c>
      <c r="BY609" s="9">
        <v>2.266</v>
      </c>
      <c r="BZ609" s="9">
        <v>1.7609999999999999</v>
      </c>
      <c r="CA609" s="9">
        <v>2.1234000000000002</v>
      </c>
      <c r="CB609" s="9"/>
      <c r="CC609" s="9">
        <v>1.921142857142857</v>
      </c>
      <c r="CD609" s="9">
        <v>1.6248636905326879</v>
      </c>
      <c r="CE609" s="9">
        <v>1.9411428571428571</v>
      </c>
      <c r="CF609" s="9">
        <v>1.786142857142857</v>
      </c>
      <c r="CG609" s="9">
        <v>1.726142857142857</v>
      </c>
      <c r="CH609" s="9">
        <v>1.6761428571428572</v>
      </c>
      <c r="CI609" s="9">
        <v>1.818642857142857</v>
      </c>
      <c r="CJ609" s="9">
        <v>1.9086428571428571</v>
      </c>
      <c r="CK609" s="9">
        <v>2.0661428571428568</v>
      </c>
      <c r="CL609" s="9">
        <v>1.5611428571428569</v>
      </c>
      <c r="CM609" s="9">
        <v>2.0461428571428568</v>
      </c>
      <c r="CN609" s="9">
        <v>2.143642857142857</v>
      </c>
      <c r="CO609" s="9">
        <v>1.841142857142857</v>
      </c>
      <c r="CR609" s="9">
        <v>2.2484000000000002</v>
      </c>
      <c r="CS609" s="9">
        <v>1.891005157085456</v>
      </c>
      <c r="CT609" s="9">
        <v>2.3909000000000002</v>
      </c>
      <c r="CU609" s="9">
        <v>2.0734000000000004</v>
      </c>
      <c r="CV609" s="9">
        <v>2.0309000000000004</v>
      </c>
      <c r="CW609" s="9">
        <v>2.0734000000000004</v>
      </c>
      <c r="CX609" s="9">
        <v>2.1234000000000002</v>
      </c>
      <c r="CY609" s="9">
        <v>2.1634000000000002</v>
      </c>
      <c r="CZ609" s="9">
        <v>2.3259000000000003</v>
      </c>
      <c r="DA609" s="9">
        <v>2.2584</v>
      </c>
      <c r="DB609" s="9">
        <v>2.5284000000000004</v>
      </c>
      <c r="DC609" s="9">
        <v>2.9834000000000001</v>
      </c>
      <c r="DD609" s="9">
        <v>2.1109</v>
      </c>
    </row>
    <row r="610" spans="1:108" x14ac:dyDescent="0.25">
      <c r="A610" s="8">
        <v>36179</v>
      </c>
      <c r="AE610" s="9">
        <v>1.8232142857142857</v>
      </c>
      <c r="AF610" s="9"/>
      <c r="AG610" s="9">
        <v>1.7707142857142857</v>
      </c>
      <c r="BK610" s="9">
        <v>1.7805</v>
      </c>
      <c r="BL610" s="9"/>
      <c r="BM610" s="9">
        <v>1.7304999999999999</v>
      </c>
      <c r="BN610" s="9">
        <v>1.833</v>
      </c>
      <c r="BO610" s="9">
        <v>1.6253636905326878</v>
      </c>
      <c r="BP610" s="9">
        <v>1.9179999999999999</v>
      </c>
      <c r="BQ610" s="9">
        <v>1.758</v>
      </c>
      <c r="BR610" s="9">
        <v>1.7404999999999999</v>
      </c>
      <c r="BS610" s="9">
        <v>1.7429999999999999</v>
      </c>
      <c r="BT610" s="9">
        <v>1.7805</v>
      </c>
      <c r="BU610" s="9">
        <v>1.8205</v>
      </c>
      <c r="BV610" s="9">
        <v>1.9729999999999999</v>
      </c>
      <c r="BW610" s="9">
        <v>1.853</v>
      </c>
      <c r="BX610" s="9">
        <v>1.9430000000000001</v>
      </c>
      <c r="BY610" s="9">
        <v>2.278</v>
      </c>
      <c r="BZ610" s="9">
        <v>1.7729999999999999</v>
      </c>
      <c r="CA610" s="9">
        <v>2.1242000000000005</v>
      </c>
      <c r="CB610" s="9"/>
      <c r="CC610" s="9">
        <v>1.9257142857142857</v>
      </c>
      <c r="CD610" s="9">
        <v>1.6248636905326881</v>
      </c>
      <c r="CE610" s="9">
        <v>1.9532142857142858</v>
      </c>
      <c r="CF610" s="9">
        <v>1.7932142857142856</v>
      </c>
      <c r="CG610" s="9">
        <v>1.7332142857142858</v>
      </c>
      <c r="CH610" s="9">
        <v>1.6857142857142857</v>
      </c>
      <c r="CI610" s="9">
        <v>1.8257142857142856</v>
      </c>
      <c r="CJ610" s="9">
        <v>1.9107142857142858</v>
      </c>
      <c r="CK610" s="9">
        <v>2.0757142857142856</v>
      </c>
      <c r="CL610" s="9">
        <v>1.5757142857142856</v>
      </c>
      <c r="CM610" s="9">
        <v>2.0507142857142857</v>
      </c>
      <c r="CN610" s="9">
        <v>2.1482142857142859</v>
      </c>
      <c r="CO610" s="9">
        <v>1.8457142857142856</v>
      </c>
      <c r="CR610" s="9">
        <v>2.2492000000000005</v>
      </c>
      <c r="CS610" s="9">
        <v>1.8802051570854568</v>
      </c>
      <c r="CT610" s="9">
        <v>2.4042000000000003</v>
      </c>
      <c r="CU610" s="9">
        <v>2.0792000000000006</v>
      </c>
      <c r="CV610" s="9">
        <v>2.0392000000000006</v>
      </c>
      <c r="CW610" s="9">
        <v>2.0792000000000006</v>
      </c>
      <c r="CX610" s="9">
        <v>2.1242000000000005</v>
      </c>
      <c r="CY610" s="9">
        <v>2.1642000000000006</v>
      </c>
      <c r="CZ610" s="9">
        <v>2.3317000000000005</v>
      </c>
      <c r="DA610" s="9">
        <v>2.2592000000000003</v>
      </c>
      <c r="DB610" s="9">
        <v>2.5292000000000003</v>
      </c>
      <c r="DC610" s="9">
        <v>2.9942000000000006</v>
      </c>
      <c r="DD610" s="9">
        <v>2.1117000000000004</v>
      </c>
    </row>
    <row r="611" spans="1:108" x14ac:dyDescent="0.25">
      <c r="A611" s="8">
        <v>36180</v>
      </c>
      <c r="AE611" s="9">
        <v>1.879833333333333</v>
      </c>
      <c r="AF611" s="9"/>
      <c r="AG611" s="9">
        <v>1.827333333333333</v>
      </c>
      <c r="BK611" s="9">
        <v>1.845</v>
      </c>
      <c r="BL611" s="9"/>
      <c r="BM611" s="9">
        <v>1.7925</v>
      </c>
      <c r="BN611" s="9">
        <v>1.9</v>
      </c>
      <c r="BO611" s="9">
        <v>1.6628785817487686</v>
      </c>
      <c r="BP611" s="9">
        <v>1.9924999999999999</v>
      </c>
      <c r="BQ611" s="9">
        <v>1.8149999999999999</v>
      </c>
      <c r="BR611" s="9">
        <v>1.7825</v>
      </c>
      <c r="BS611" s="9">
        <v>1.77</v>
      </c>
      <c r="BT611" s="9">
        <v>1.845</v>
      </c>
      <c r="BU611" s="9">
        <v>1.8875</v>
      </c>
      <c r="BV611" s="9">
        <v>2.0049999999999999</v>
      </c>
      <c r="BW611" s="9">
        <v>1.88</v>
      </c>
      <c r="BX611" s="9">
        <v>2.0225</v>
      </c>
      <c r="BY611" s="9">
        <v>2.35</v>
      </c>
      <c r="BZ611" s="9">
        <v>1.83</v>
      </c>
      <c r="CA611" s="9">
        <v>2.1621999999999999</v>
      </c>
      <c r="CB611" s="9"/>
      <c r="CC611" s="9">
        <v>1.9823333333333331</v>
      </c>
      <c r="CD611" s="9">
        <v>1.6736442093146939</v>
      </c>
      <c r="CE611" s="9">
        <v>2.0173333333333332</v>
      </c>
      <c r="CF611" s="9">
        <v>1.8423333333333329</v>
      </c>
      <c r="CG611" s="9">
        <v>1.784833333333333</v>
      </c>
      <c r="CH611" s="9">
        <v>1.7323333333333331</v>
      </c>
      <c r="CI611" s="9">
        <v>1.882333333333333</v>
      </c>
      <c r="CJ611" s="9">
        <v>1.9673333333333332</v>
      </c>
      <c r="CK611" s="9">
        <v>2.132333333333333</v>
      </c>
      <c r="CL611" s="9">
        <v>1.6223333333333332</v>
      </c>
      <c r="CM611" s="9">
        <v>2.1173333333333328</v>
      </c>
      <c r="CN611" s="9">
        <v>2.2098333333333331</v>
      </c>
      <c r="CO611" s="9">
        <v>1.902333333333333</v>
      </c>
      <c r="CR611" s="9">
        <v>2.2871999999999999</v>
      </c>
      <c r="CS611" s="9">
        <v>1.9442312167135969</v>
      </c>
      <c r="CT611" s="9">
        <v>2.4421999999999997</v>
      </c>
      <c r="CU611" s="9">
        <v>2.1122000000000001</v>
      </c>
      <c r="CV611" s="9">
        <v>2.0697000000000001</v>
      </c>
      <c r="CW611" s="9">
        <v>2.1122000000000001</v>
      </c>
      <c r="CX611" s="9">
        <v>2.1646999999999998</v>
      </c>
      <c r="CY611" s="9">
        <v>2.2021999999999999</v>
      </c>
      <c r="CZ611" s="9">
        <v>2.3672</v>
      </c>
      <c r="DA611" s="9">
        <v>2.3271999999999999</v>
      </c>
      <c r="DB611" s="9">
        <v>2.5846999999999998</v>
      </c>
      <c r="DC611" s="9">
        <v>3.0522</v>
      </c>
      <c r="DD611" s="9">
        <v>2.1496999999999997</v>
      </c>
    </row>
    <row r="612" spans="1:108" x14ac:dyDescent="0.25">
      <c r="A612" s="8">
        <v>36181</v>
      </c>
      <c r="AE612" s="9">
        <v>1.8338333333333334</v>
      </c>
      <c r="AF612" s="9"/>
      <c r="AG612" s="9">
        <v>1.7813333333333334</v>
      </c>
      <c r="BK612" s="9">
        <v>1.7365000000000002</v>
      </c>
      <c r="BL612" s="9"/>
      <c r="BM612" s="9">
        <v>1.6840000000000002</v>
      </c>
      <c r="BN612" s="9">
        <v>1.7915000000000001</v>
      </c>
      <c r="BO612" s="9">
        <v>1.6383674133367085</v>
      </c>
      <c r="BP612" s="9">
        <v>1.8740000000000001</v>
      </c>
      <c r="BQ612" s="9">
        <v>1.7115</v>
      </c>
      <c r="BR612" s="9">
        <v>1.6715</v>
      </c>
      <c r="BS612" s="9">
        <v>1.6815000000000002</v>
      </c>
      <c r="BT612" s="9">
        <v>1.7390000000000001</v>
      </c>
      <c r="BU612" s="9">
        <v>1.7790000000000001</v>
      </c>
      <c r="BV612" s="9">
        <v>1.8915000000000002</v>
      </c>
      <c r="BW612" s="9">
        <v>1.7765000000000002</v>
      </c>
      <c r="BX612" s="9">
        <v>1.9140000000000001</v>
      </c>
      <c r="BY612" s="9">
        <v>2.2315</v>
      </c>
      <c r="BZ612" s="9">
        <v>1.7315</v>
      </c>
      <c r="CA612" s="9">
        <v>2.1475999999999997</v>
      </c>
      <c r="CB612" s="9"/>
      <c r="CC612" s="9">
        <v>1.9363333333333335</v>
      </c>
      <c r="CD612" s="9">
        <v>1.63276472963343</v>
      </c>
      <c r="CE612" s="9">
        <v>1.9380833333333334</v>
      </c>
      <c r="CF612" s="9">
        <v>1.8013333333333335</v>
      </c>
      <c r="CG612" s="9">
        <v>1.7438333333333333</v>
      </c>
      <c r="CH612" s="9">
        <v>1.6913333333333336</v>
      </c>
      <c r="CI612" s="9">
        <v>1.8438333333333334</v>
      </c>
      <c r="CJ612" s="9">
        <v>1.9213333333333336</v>
      </c>
      <c r="CK612" s="9">
        <v>2.0863333333333336</v>
      </c>
      <c r="CL612" s="9">
        <v>1.5963333333333334</v>
      </c>
      <c r="CM612" s="9">
        <v>2.0688333333333335</v>
      </c>
      <c r="CN612" s="9">
        <v>2.1638333333333333</v>
      </c>
      <c r="CO612" s="9">
        <v>1.8613333333333335</v>
      </c>
      <c r="CR612" s="9">
        <v>2.2725999999999997</v>
      </c>
      <c r="CS612" s="9">
        <v>1.9141144640955057</v>
      </c>
      <c r="CT612" s="9">
        <v>2.4000999999999997</v>
      </c>
      <c r="CU612" s="9">
        <v>2.1100999999999996</v>
      </c>
      <c r="CV612" s="9">
        <v>2.0625999999999998</v>
      </c>
      <c r="CW612" s="9">
        <v>2.1025999999999998</v>
      </c>
      <c r="CX612" s="9">
        <v>2.1500999999999997</v>
      </c>
      <c r="CY612" s="9">
        <v>2.1875999999999998</v>
      </c>
      <c r="CZ612" s="9">
        <v>2.3625999999999996</v>
      </c>
      <c r="DA612" s="9">
        <v>2.3025999999999995</v>
      </c>
      <c r="DB612" s="9">
        <v>2.5225999999999997</v>
      </c>
      <c r="DC612" s="9">
        <v>3.0275999999999996</v>
      </c>
      <c r="DD612" s="9">
        <v>2.1375999999999999</v>
      </c>
    </row>
    <row r="613" spans="1:108" x14ac:dyDescent="0.25">
      <c r="A613" s="8">
        <v>36182</v>
      </c>
      <c r="AE613" s="9">
        <v>1.8031666666666668</v>
      </c>
      <c r="AF613" s="9"/>
      <c r="AG613" s="9">
        <v>1.7531666666666668</v>
      </c>
      <c r="BK613" s="9">
        <v>1.6815</v>
      </c>
      <c r="BL613" s="9"/>
      <c r="BM613" s="9">
        <v>1.6315000000000002</v>
      </c>
      <c r="BN613" s="9">
        <v>1.7290000000000001</v>
      </c>
      <c r="BO613" s="9">
        <v>1.5758674133367085</v>
      </c>
      <c r="BP613" s="9">
        <v>1.8140000000000001</v>
      </c>
      <c r="BQ613" s="9">
        <v>1.649</v>
      </c>
      <c r="BR613" s="9">
        <v>1.619</v>
      </c>
      <c r="BS613" s="9">
        <v>1.6140000000000001</v>
      </c>
      <c r="BT613" s="9">
        <v>1.6815</v>
      </c>
      <c r="BU613" s="9">
        <v>1.7215</v>
      </c>
      <c r="BV613" s="9">
        <v>1.8440000000000001</v>
      </c>
      <c r="BW613" s="9">
        <v>1.7040000000000002</v>
      </c>
      <c r="BX613" s="9">
        <v>1.8465</v>
      </c>
      <c r="BY613" s="9">
        <v>2.149</v>
      </c>
      <c r="BZ613" s="9">
        <v>1.6665000000000001</v>
      </c>
      <c r="CA613" s="9">
        <v>2.1304999999999996</v>
      </c>
      <c r="CB613" s="9"/>
      <c r="CC613" s="9">
        <v>1.9006666666666667</v>
      </c>
      <c r="CD613" s="9">
        <v>1.6106666666666667</v>
      </c>
      <c r="CE613" s="9">
        <v>1.9156666666666666</v>
      </c>
      <c r="CF613" s="9">
        <v>1.7681666666666667</v>
      </c>
      <c r="CG613" s="9">
        <v>1.7056666666666667</v>
      </c>
      <c r="CH613" s="9">
        <v>1.6506666666666667</v>
      </c>
      <c r="CI613" s="9">
        <v>1.8031666666666668</v>
      </c>
      <c r="CJ613" s="9">
        <v>1.8881666666666668</v>
      </c>
      <c r="CK613" s="9">
        <v>2.0456666666666665</v>
      </c>
      <c r="CL613" s="9">
        <v>1.5806666666666667</v>
      </c>
      <c r="CM613" s="9">
        <v>2.0306666666666668</v>
      </c>
      <c r="CN613" s="9">
        <v>2.1281666666666665</v>
      </c>
      <c r="CO613" s="9">
        <v>1.8256666666666668</v>
      </c>
      <c r="CR613" s="9">
        <v>2.2529999999999997</v>
      </c>
      <c r="CS613" s="9">
        <v>1.8945144640955056</v>
      </c>
      <c r="CT613" s="9">
        <v>2.3779999999999997</v>
      </c>
      <c r="CU613" s="9">
        <v>2.0929999999999995</v>
      </c>
      <c r="CV613" s="9">
        <v>2.0429999999999997</v>
      </c>
      <c r="CW613" s="9">
        <v>2.0829999999999997</v>
      </c>
      <c r="CX613" s="9">
        <v>2.1304999999999996</v>
      </c>
      <c r="CY613" s="9">
        <v>2.1679999999999997</v>
      </c>
      <c r="CZ613" s="9">
        <v>2.3429999999999995</v>
      </c>
      <c r="DA613" s="9">
        <v>2.2829999999999995</v>
      </c>
      <c r="DB613" s="9">
        <v>2.5354999999999999</v>
      </c>
      <c r="DC613" s="9">
        <v>2.9979999999999998</v>
      </c>
      <c r="DD613" s="9">
        <v>2.1179999999999994</v>
      </c>
    </row>
    <row r="614" spans="1:108" x14ac:dyDescent="0.25">
      <c r="A614" s="8">
        <v>36185</v>
      </c>
      <c r="AE614" s="9">
        <v>1.8036666666666663</v>
      </c>
      <c r="AF614" s="9"/>
      <c r="AG614" s="9">
        <v>1.7436666666666665</v>
      </c>
      <c r="BK614" s="9">
        <v>1.6844999999999999</v>
      </c>
      <c r="BL614" s="9"/>
      <c r="BM614" s="9">
        <v>1.6345000000000001</v>
      </c>
      <c r="BN614" s="9">
        <v>1.732</v>
      </c>
      <c r="BO614" s="9">
        <v>1.586845076512587</v>
      </c>
      <c r="BP614" s="9">
        <v>1.8345</v>
      </c>
      <c r="BQ614" s="9">
        <v>1.647</v>
      </c>
      <c r="BR614" s="9">
        <v>1.5920000000000001</v>
      </c>
      <c r="BS614" s="9">
        <v>1.6020000000000001</v>
      </c>
      <c r="BT614" s="9">
        <v>1.6870000000000001</v>
      </c>
      <c r="BU614" s="9">
        <v>1.7295</v>
      </c>
      <c r="BV614" s="9">
        <v>1.8420000000000001</v>
      </c>
      <c r="BW614" s="9">
        <v>1.647</v>
      </c>
      <c r="BX614" s="9">
        <v>1.8494999999999999</v>
      </c>
      <c r="BY614" s="9">
        <v>2.1520000000000001</v>
      </c>
      <c r="BZ614" s="9">
        <v>1.6719999999999999</v>
      </c>
      <c r="CA614" s="9">
        <v>2.1351</v>
      </c>
      <c r="CB614" s="9"/>
      <c r="CC614" s="9">
        <v>1.9036666666666664</v>
      </c>
      <c r="CD614" s="9">
        <v>1.6136666666666664</v>
      </c>
      <c r="CE614" s="9">
        <v>1.9261666666666664</v>
      </c>
      <c r="CF614" s="9">
        <v>1.7586666666666664</v>
      </c>
      <c r="CG614" s="9">
        <v>1.6986666666666663</v>
      </c>
      <c r="CH614" s="9">
        <v>1.6436666666666664</v>
      </c>
      <c r="CI614" s="9">
        <v>1.8036666666666663</v>
      </c>
      <c r="CJ614" s="9">
        <v>1.8911666666666664</v>
      </c>
      <c r="CK614" s="9">
        <v>2.0236666666666663</v>
      </c>
      <c r="CL614" s="9">
        <v>1.5586666666666664</v>
      </c>
      <c r="CM614" s="9">
        <v>2.0336666666666665</v>
      </c>
      <c r="CN614" s="9">
        <v>2.1311666666666662</v>
      </c>
      <c r="CO614" s="9">
        <v>1.8286666666666664</v>
      </c>
      <c r="CR614" s="9">
        <v>2.2576000000000001</v>
      </c>
      <c r="CS614" s="9">
        <v>1.8968088798894762</v>
      </c>
      <c r="CT614" s="9">
        <v>2.3900999999999999</v>
      </c>
      <c r="CU614" s="9">
        <v>2.0975999999999999</v>
      </c>
      <c r="CV614" s="9">
        <v>2.0326</v>
      </c>
      <c r="CW614" s="9">
        <v>2.0801000000000003</v>
      </c>
      <c r="CX614" s="9">
        <v>2.1351</v>
      </c>
      <c r="CY614" s="9">
        <v>2.1726000000000001</v>
      </c>
      <c r="CZ614" s="9">
        <v>2.3176000000000001</v>
      </c>
      <c r="DA614" s="9">
        <v>2.2976000000000001</v>
      </c>
      <c r="DB614" s="9">
        <v>2.5400999999999998</v>
      </c>
      <c r="DC614" s="9">
        <v>2.9925999999999999</v>
      </c>
      <c r="DD614" s="9">
        <v>2.1226000000000003</v>
      </c>
    </row>
    <row r="615" spans="1:108" x14ac:dyDescent="0.25">
      <c r="A615" s="8">
        <v>36186</v>
      </c>
      <c r="AE615" s="9">
        <v>1.8416666666666666</v>
      </c>
      <c r="AF615" s="9"/>
      <c r="AG615" s="9">
        <v>1.7816666666666667</v>
      </c>
      <c r="CA615" s="9">
        <v>2.1595</v>
      </c>
      <c r="CB615" s="9"/>
      <c r="CC615" s="9">
        <v>1.9416666666666667</v>
      </c>
      <c r="CD615" s="9">
        <v>1.6516666666666666</v>
      </c>
      <c r="CE615" s="9">
        <v>1.9716666666666667</v>
      </c>
      <c r="CF615" s="9">
        <v>1.7966666666666666</v>
      </c>
      <c r="CG615" s="9">
        <v>1.7216666666666667</v>
      </c>
      <c r="CH615" s="9">
        <v>1.6416666666666666</v>
      </c>
      <c r="CI615" s="9">
        <v>1.8416666666666666</v>
      </c>
      <c r="CJ615" s="9">
        <v>1.9291666666666667</v>
      </c>
      <c r="CK615" s="9">
        <v>2.0516666666666667</v>
      </c>
      <c r="CL615" s="9">
        <v>1.5916666666666668</v>
      </c>
      <c r="CM615" s="9">
        <v>2.0716666666666668</v>
      </c>
      <c r="CN615" s="9">
        <v>2.1691666666666665</v>
      </c>
      <c r="CO615" s="9">
        <v>1.8566666666666667</v>
      </c>
      <c r="CR615" s="9">
        <v>2.282</v>
      </c>
      <c r="CS615" s="9">
        <v>1.9090163254975163</v>
      </c>
      <c r="CT615" s="9">
        <v>2.4295</v>
      </c>
      <c r="CU615" s="9">
        <v>2.1219999999999999</v>
      </c>
      <c r="CV615" s="9">
        <v>2.052</v>
      </c>
      <c r="CW615" s="9">
        <v>2.0819999999999999</v>
      </c>
      <c r="CX615" s="9">
        <v>2.1595</v>
      </c>
      <c r="CY615" s="9">
        <v>2.1970000000000001</v>
      </c>
      <c r="CZ615" s="9">
        <v>2.3420000000000001</v>
      </c>
      <c r="DA615" s="9">
        <v>2.3170000000000002</v>
      </c>
      <c r="DB615" s="9">
        <v>2.5644999999999998</v>
      </c>
      <c r="DC615" s="9">
        <v>3.0169999999999999</v>
      </c>
      <c r="DD615" s="9">
        <v>2.1470000000000002</v>
      </c>
    </row>
    <row r="616" spans="1:108" x14ac:dyDescent="0.25">
      <c r="A616" s="8">
        <v>36187</v>
      </c>
      <c r="AE616" s="9">
        <v>1.8625</v>
      </c>
      <c r="AF616" s="9"/>
      <c r="AG616" s="9">
        <v>1.8049999999999999</v>
      </c>
      <c r="CA616" s="9">
        <v>2.1835</v>
      </c>
      <c r="CB616" s="9"/>
      <c r="CC616" s="9">
        <v>1.9650000000000001</v>
      </c>
      <c r="CD616" s="9">
        <v>1.6594462875161773</v>
      </c>
      <c r="CE616" s="9">
        <v>2.0049999999999999</v>
      </c>
      <c r="CF616" s="9">
        <v>1.8149999999999999</v>
      </c>
      <c r="CG616" s="9">
        <v>1.74</v>
      </c>
      <c r="CH616" s="9">
        <v>1.65</v>
      </c>
      <c r="CI616" s="9">
        <v>1.8625</v>
      </c>
      <c r="CJ616" s="9">
        <v>1.9524999999999999</v>
      </c>
      <c r="CK616" s="9">
        <v>2.0750000000000002</v>
      </c>
      <c r="CL616" s="9">
        <v>1.605</v>
      </c>
      <c r="CM616" s="9">
        <v>2.1</v>
      </c>
      <c r="CN616" s="9">
        <v>2.2000000000000002</v>
      </c>
      <c r="CO616" s="9">
        <v>1.885</v>
      </c>
      <c r="CR616" s="9">
        <v>2.306</v>
      </c>
      <c r="CS616" s="9">
        <v>1.9410312167135972</v>
      </c>
      <c r="CT616" s="9">
        <v>2.4485000000000001</v>
      </c>
      <c r="CU616" s="9">
        <v>2.141</v>
      </c>
      <c r="CV616" s="9">
        <v>2.0710000000000002</v>
      </c>
      <c r="CW616" s="9">
        <v>2.101</v>
      </c>
      <c r="CX616" s="9">
        <v>2.1835</v>
      </c>
      <c r="CY616" s="9">
        <v>2.2235</v>
      </c>
      <c r="CZ616" s="9">
        <v>2.3660000000000001</v>
      </c>
      <c r="DA616" s="9">
        <v>2.3410000000000002</v>
      </c>
      <c r="DB616" s="9">
        <v>2.5960000000000001</v>
      </c>
      <c r="DC616" s="9">
        <v>3.0409999999999999</v>
      </c>
      <c r="DD616" s="9">
        <v>2.181</v>
      </c>
    </row>
    <row r="617" spans="1:108" x14ac:dyDescent="0.25">
      <c r="A617" s="8">
        <v>36188</v>
      </c>
      <c r="AE617" s="9">
        <v>1.8233333333333335</v>
      </c>
      <c r="AF617" s="9"/>
      <c r="AG617" s="9">
        <v>1.7683333333333335</v>
      </c>
      <c r="CA617" s="9">
        <v>2.1700999999999997</v>
      </c>
      <c r="CB617" s="9"/>
      <c r="CC617" s="9">
        <v>1.9258333333333335</v>
      </c>
      <c r="CD617" s="9">
        <v>1.6358361582048584</v>
      </c>
      <c r="CE617" s="9">
        <v>1.9583333333333335</v>
      </c>
      <c r="CF617" s="9">
        <v>1.7758333333333336</v>
      </c>
      <c r="CG617" s="9">
        <v>1.7058333333333335</v>
      </c>
      <c r="CH617" s="9">
        <v>1.6158333333333335</v>
      </c>
      <c r="CI617" s="9">
        <v>1.8233333333333335</v>
      </c>
      <c r="CJ617" s="9">
        <v>1.9108333333333336</v>
      </c>
      <c r="CK617" s="9">
        <v>2.0358333333333336</v>
      </c>
      <c r="CL617" s="9">
        <v>1.5658333333333334</v>
      </c>
      <c r="CM617" s="9">
        <v>2.0583333333333336</v>
      </c>
      <c r="CN617" s="9">
        <v>2.1608333333333336</v>
      </c>
      <c r="CO617" s="9">
        <v>1.8458333333333334</v>
      </c>
      <c r="CR617" s="9">
        <v>2.2925999999999997</v>
      </c>
      <c r="CS617" s="9">
        <v>1.9120163254975164</v>
      </c>
      <c r="CT617" s="9">
        <v>2.4375999999999998</v>
      </c>
      <c r="CU617" s="9">
        <v>2.1325999999999996</v>
      </c>
      <c r="CV617" s="9">
        <v>2.0625999999999998</v>
      </c>
      <c r="CW617" s="9">
        <v>2.0925999999999996</v>
      </c>
      <c r="CX617" s="9">
        <v>2.1700999999999997</v>
      </c>
      <c r="CY617" s="9">
        <v>2.2100999999999997</v>
      </c>
      <c r="CZ617" s="9">
        <v>2.3525999999999998</v>
      </c>
      <c r="DA617" s="9">
        <v>2.3275999999999999</v>
      </c>
      <c r="DB617" s="9">
        <v>2.5775999999999999</v>
      </c>
      <c r="DC617" s="9">
        <v>3.0275999999999996</v>
      </c>
      <c r="DD617" s="9">
        <v>2.1675999999999997</v>
      </c>
    </row>
    <row r="618" spans="1:108" x14ac:dyDescent="0.25">
      <c r="A618" s="8">
        <v>36189</v>
      </c>
      <c r="AE618" s="9">
        <v>1.7782857142857142</v>
      </c>
      <c r="AF618" s="9"/>
      <c r="AG618" s="9">
        <v>1.7307857142857144</v>
      </c>
      <c r="CA618" s="9">
        <v>2.1592999999999996</v>
      </c>
      <c r="CB618" s="9"/>
      <c r="CC618" s="9">
        <v>1.8882857142857143</v>
      </c>
      <c r="CD618" s="9">
        <v>1.6108562449246473</v>
      </c>
      <c r="CE618" s="9">
        <v>1.9207857142857143</v>
      </c>
      <c r="CF618" s="9">
        <v>1.7482857142857142</v>
      </c>
      <c r="CG618" s="9">
        <v>1.6832857142857143</v>
      </c>
      <c r="CH618" s="9">
        <v>1.5882857142857143</v>
      </c>
      <c r="CI618" s="9">
        <v>1.7857857142857143</v>
      </c>
      <c r="CJ618" s="9">
        <v>1.8732857142857144</v>
      </c>
      <c r="CK618" s="9">
        <v>1.9782857142857144</v>
      </c>
      <c r="CL618" s="9">
        <v>1.5282857142857145</v>
      </c>
      <c r="CM618" s="9">
        <v>2.0182857142857142</v>
      </c>
      <c r="CN618" s="9">
        <v>2.1232857142857142</v>
      </c>
      <c r="CO618" s="9">
        <v>1.8082857142857143</v>
      </c>
      <c r="CR618" s="9">
        <v>2.2817999999999996</v>
      </c>
      <c r="CS618" s="9">
        <v>1.9120163254975164</v>
      </c>
      <c r="CT618" s="9">
        <v>2.4217999999999997</v>
      </c>
      <c r="CU618" s="9">
        <v>2.1217999999999995</v>
      </c>
      <c r="CV618" s="9">
        <v>2.0517999999999996</v>
      </c>
      <c r="CW618" s="9">
        <v>2.0817999999999994</v>
      </c>
      <c r="CX618" s="9">
        <v>2.1617999999999995</v>
      </c>
      <c r="CY618" s="9">
        <v>2.1992999999999996</v>
      </c>
      <c r="CZ618" s="9">
        <v>2.3417999999999997</v>
      </c>
      <c r="DA618" s="9">
        <v>2.3167999999999997</v>
      </c>
      <c r="DB618" s="9">
        <v>2.5667999999999997</v>
      </c>
      <c r="DC618" s="9">
        <v>3.0167999999999995</v>
      </c>
      <c r="DD618" s="9">
        <v>2.1567999999999996</v>
      </c>
    </row>
    <row r="619" spans="1:108" x14ac:dyDescent="0.25">
      <c r="A619" s="8">
        <v>36192</v>
      </c>
      <c r="AE619" s="9">
        <v>1.8267142857142857</v>
      </c>
      <c r="AF619" s="9"/>
      <c r="AG619" s="9">
        <v>1.7792142857142859</v>
      </c>
      <c r="CA619" s="9">
        <v>2.1930999999999998</v>
      </c>
      <c r="CB619" s="9"/>
      <c r="CC619" s="9">
        <v>1.9367142857142858</v>
      </c>
      <c r="CD619" s="9">
        <v>1.6350102704795657</v>
      </c>
      <c r="CE619" s="9">
        <v>1.9667142857142859</v>
      </c>
      <c r="CF619" s="9">
        <v>1.7867142857142859</v>
      </c>
      <c r="CG619" s="9">
        <v>1.7167142857142859</v>
      </c>
      <c r="CH619" s="9">
        <v>1.6192142857142859</v>
      </c>
      <c r="CI619" s="9">
        <v>1.8342142857142858</v>
      </c>
      <c r="CJ619" s="9">
        <v>1.9217142857142859</v>
      </c>
      <c r="CK619" s="9">
        <v>2.0367142857142859</v>
      </c>
      <c r="CL619" s="9">
        <v>1.5567142857142859</v>
      </c>
      <c r="CM619" s="9">
        <v>2.0667142857142857</v>
      </c>
      <c r="CN619" s="9">
        <v>2.156714285714286</v>
      </c>
      <c r="CO619" s="9">
        <v>1.8567142857142858</v>
      </c>
      <c r="CR619" s="9">
        <v>2.3155999999999999</v>
      </c>
      <c r="CS619" s="9">
        <v>1.929627493909577</v>
      </c>
      <c r="CT619" s="9">
        <v>2.4556</v>
      </c>
      <c r="CU619" s="9">
        <v>2.1505999999999998</v>
      </c>
      <c r="CV619" s="9">
        <v>2.0855999999999999</v>
      </c>
      <c r="CW619" s="9">
        <v>2.1105999999999998</v>
      </c>
      <c r="CX619" s="9">
        <v>2.1955999999999998</v>
      </c>
      <c r="CY619" s="9">
        <v>2.2330999999999999</v>
      </c>
      <c r="CZ619" s="9">
        <v>2.3755999999999999</v>
      </c>
      <c r="DA619" s="9">
        <v>2.3355999999999999</v>
      </c>
      <c r="DB619" s="9">
        <v>2.5905999999999998</v>
      </c>
      <c r="DC619" s="9">
        <v>3.0355999999999996</v>
      </c>
      <c r="DD619" s="9">
        <v>2.1905999999999999</v>
      </c>
    </row>
    <row r="620" spans="1:108" x14ac:dyDescent="0.25">
      <c r="A620" s="8">
        <v>36193</v>
      </c>
      <c r="AE620" s="9">
        <v>1.7901428571428573</v>
      </c>
      <c r="AF620" s="9"/>
      <c r="AG620" s="9">
        <v>1.7426428571428574</v>
      </c>
      <c r="CA620" s="9">
        <v>2.1728999999999998</v>
      </c>
      <c r="CB620" s="9"/>
      <c r="CC620" s="9">
        <v>1.9001428571428574</v>
      </c>
      <c r="CD620" s="9">
        <v>1.6180028248715252</v>
      </c>
      <c r="CE620" s="9">
        <v>1.9301428571428574</v>
      </c>
      <c r="CF620" s="9">
        <v>1.7551428571428573</v>
      </c>
      <c r="CG620" s="9">
        <v>1.6901428571428574</v>
      </c>
      <c r="CH620" s="9">
        <v>1.5951428571428574</v>
      </c>
      <c r="CI620" s="9">
        <v>1.8026428571428574</v>
      </c>
      <c r="CJ620" s="9">
        <v>1.8876428571428574</v>
      </c>
      <c r="CK620" s="9">
        <v>2.0001428571428574</v>
      </c>
      <c r="CL620" s="9">
        <v>1.5401428571428575</v>
      </c>
      <c r="CM620" s="9">
        <v>2.0276428571428573</v>
      </c>
      <c r="CN620" s="9">
        <v>2.1201428571428576</v>
      </c>
      <c r="CO620" s="9">
        <v>1.8201428571428573</v>
      </c>
      <c r="CR620" s="9">
        <v>2.2953999999999999</v>
      </c>
      <c r="CS620" s="9">
        <v>1.933427493909577</v>
      </c>
      <c r="CT620" s="9">
        <v>2.4354</v>
      </c>
      <c r="CU620" s="9">
        <v>2.1353999999999997</v>
      </c>
      <c r="CV620" s="9">
        <v>2.0703999999999998</v>
      </c>
      <c r="CW620" s="9">
        <v>2.0903999999999998</v>
      </c>
      <c r="CX620" s="9">
        <v>2.1728999999999998</v>
      </c>
      <c r="CY620" s="9">
        <v>2.2128999999999999</v>
      </c>
      <c r="CZ620" s="9">
        <v>2.3504</v>
      </c>
      <c r="DA620" s="9">
        <v>2.3304</v>
      </c>
      <c r="DB620" s="9">
        <v>2.5703999999999998</v>
      </c>
      <c r="DC620" s="9">
        <v>3.0153999999999996</v>
      </c>
      <c r="DD620" s="9">
        <v>2.1703999999999999</v>
      </c>
    </row>
    <row r="621" spans="1:108" x14ac:dyDescent="0.25">
      <c r="A621" s="8">
        <v>36194</v>
      </c>
      <c r="AE621" s="9">
        <v>1.8217142857142854</v>
      </c>
      <c r="AF621" s="9"/>
      <c r="AG621" s="9">
        <v>1.7742142857142855</v>
      </c>
      <c r="CA621" s="9">
        <v>2.1821000000000002</v>
      </c>
      <c r="CB621" s="9"/>
      <c r="CC621" s="9">
        <v>1.9317142857142855</v>
      </c>
      <c r="CD621" s="9">
        <v>1.6265084090775552</v>
      </c>
      <c r="CE621" s="9">
        <v>1.9617142857142855</v>
      </c>
      <c r="CF621" s="9">
        <v>1.7867142857142855</v>
      </c>
      <c r="CG621" s="9">
        <v>1.7167142857142854</v>
      </c>
      <c r="CH621" s="9">
        <v>1.6167142857142855</v>
      </c>
      <c r="CI621" s="9">
        <v>1.8342142857142856</v>
      </c>
      <c r="CJ621" s="9">
        <v>1.9192142857142855</v>
      </c>
      <c r="CK621" s="9">
        <v>2.0367142857142855</v>
      </c>
      <c r="CL621" s="9">
        <v>1.5717142857142856</v>
      </c>
      <c r="CM621" s="9">
        <v>2.0642142857142853</v>
      </c>
      <c r="CN621" s="9">
        <v>2.1617142857142855</v>
      </c>
      <c r="CO621" s="9">
        <v>1.8517142857142854</v>
      </c>
      <c r="CR621" s="9">
        <v>2.3046000000000002</v>
      </c>
      <c r="CS621" s="9">
        <v>1.9411330781156075</v>
      </c>
      <c r="CT621" s="9">
        <v>2.4446000000000003</v>
      </c>
      <c r="CU621" s="9">
        <v>2.1446000000000001</v>
      </c>
      <c r="CV621" s="9">
        <v>2.0796000000000001</v>
      </c>
      <c r="CW621" s="9">
        <v>2.0996000000000001</v>
      </c>
      <c r="CX621" s="9">
        <v>2.1821000000000002</v>
      </c>
      <c r="CY621" s="9">
        <v>2.2246000000000001</v>
      </c>
      <c r="CZ621" s="9">
        <v>2.3596000000000004</v>
      </c>
      <c r="DA621" s="9">
        <v>2.3296000000000001</v>
      </c>
      <c r="DB621" s="9">
        <v>2.5821000000000001</v>
      </c>
      <c r="DC621" s="9">
        <v>3.0296000000000003</v>
      </c>
      <c r="DD621" s="9">
        <v>2.1796000000000002</v>
      </c>
    </row>
    <row r="622" spans="1:108" x14ac:dyDescent="0.25">
      <c r="A622" s="8">
        <v>36195</v>
      </c>
      <c r="AE622" s="9">
        <v>1.8111428571428569</v>
      </c>
      <c r="AF622" s="9"/>
      <c r="AG622" s="9">
        <v>1.7636428571428571</v>
      </c>
      <c r="CA622" s="9">
        <v>2.1825000000000001</v>
      </c>
      <c r="CB622" s="9"/>
      <c r="CC622" s="9">
        <v>1.921142857142857</v>
      </c>
      <c r="CD622" s="9">
        <v>1.6159369805061268</v>
      </c>
      <c r="CE622" s="9">
        <v>1.9511428571428571</v>
      </c>
      <c r="CF622" s="9">
        <v>1.776142857142857</v>
      </c>
      <c r="CG622" s="9">
        <v>1.706142857142857</v>
      </c>
      <c r="CH622" s="9">
        <v>1.6061428571428571</v>
      </c>
      <c r="CI622" s="9">
        <v>1.8236428571428571</v>
      </c>
      <c r="CJ622" s="9">
        <v>1.9086428571428571</v>
      </c>
      <c r="CK622" s="9">
        <v>2.0261428571428572</v>
      </c>
      <c r="CL622" s="9">
        <v>1.5611428571428569</v>
      </c>
      <c r="CM622" s="9">
        <v>2.0486428571428572</v>
      </c>
      <c r="CN622" s="9">
        <v>2.1511428571428572</v>
      </c>
      <c r="CO622" s="9">
        <v>1.841142857142857</v>
      </c>
      <c r="CR622" s="9">
        <v>2.3050000000000002</v>
      </c>
      <c r="CS622" s="9">
        <v>1.9415330781156075</v>
      </c>
      <c r="CT622" s="9">
        <v>2.4449999999999998</v>
      </c>
      <c r="CU622" s="9">
        <v>2.145</v>
      </c>
      <c r="CV622" s="9">
        <v>2.08</v>
      </c>
      <c r="CW622" s="9">
        <v>2.1</v>
      </c>
      <c r="CX622" s="9">
        <v>2.1825000000000001</v>
      </c>
      <c r="CY622" s="9">
        <v>2.2250000000000001</v>
      </c>
      <c r="CZ622" s="9">
        <v>2.36</v>
      </c>
      <c r="DA622" s="9">
        <v>2.33</v>
      </c>
      <c r="DB622" s="9">
        <v>2.5825</v>
      </c>
      <c r="DC622" s="9">
        <v>3.03</v>
      </c>
      <c r="DD622" s="9">
        <v>2.1800000000000002</v>
      </c>
    </row>
    <row r="623" spans="1:108" x14ac:dyDescent="0.25">
      <c r="A623" s="8">
        <v>36196</v>
      </c>
      <c r="AE623" s="9">
        <v>1.8198571428571426</v>
      </c>
      <c r="AF623" s="9"/>
      <c r="AG623" s="9">
        <v>1.7723571428571427</v>
      </c>
      <c r="CA623" s="9">
        <v>2.1875</v>
      </c>
      <c r="CB623" s="9"/>
      <c r="CC623" s="9">
        <v>1.9298571428571427</v>
      </c>
      <c r="CD623" s="9">
        <v>1.6246512662204124</v>
      </c>
      <c r="CE623" s="9">
        <v>1.9598571428571427</v>
      </c>
      <c r="CF623" s="9">
        <v>1.7848571428571427</v>
      </c>
      <c r="CG623" s="9">
        <v>1.7123571428571427</v>
      </c>
      <c r="CH623" s="9">
        <v>1.6148571428571428</v>
      </c>
      <c r="CI623" s="9">
        <v>1.8298571428571426</v>
      </c>
      <c r="CJ623" s="9">
        <v>1.9173571428571428</v>
      </c>
      <c r="CK623" s="9">
        <v>2.0348571428571427</v>
      </c>
      <c r="CL623" s="9">
        <v>1.5698571428571428</v>
      </c>
      <c r="CM623" s="9">
        <v>2.0573571428571427</v>
      </c>
      <c r="CN623" s="9">
        <v>2.1598571428571427</v>
      </c>
      <c r="CO623" s="9">
        <v>1.8498571428571426</v>
      </c>
      <c r="CR623" s="9">
        <v>2.31</v>
      </c>
      <c r="CS623" s="9">
        <v>1.9465330781156074</v>
      </c>
      <c r="CT623" s="9">
        <v>2.4525000000000001</v>
      </c>
      <c r="CU623" s="9">
        <v>2.1425000000000001</v>
      </c>
      <c r="CV623" s="9">
        <v>2.0825</v>
      </c>
      <c r="CW623" s="9">
        <v>2.105</v>
      </c>
      <c r="CX623" s="9">
        <v>2.1875</v>
      </c>
      <c r="CY623" s="9">
        <v>2.23</v>
      </c>
      <c r="CZ623" s="9">
        <v>2.3650000000000002</v>
      </c>
      <c r="DA623" s="9">
        <v>2.335</v>
      </c>
      <c r="DB623" s="9">
        <v>2.5874999999999999</v>
      </c>
      <c r="DC623" s="9">
        <v>3.0350000000000001</v>
      </c>
      <c r="DD623" s="9">
        <v>2.17</v>
      </c>
    </row>
    <row r="624" spans="1:108" x14ac:dyDescent="0.25">
      <c r="A624" s="8">
        <v>36199</v>
      </c>
      <c r="AE624" s="9">
        <v>1.8334285714285712</v>
      </c>
      <c r="AF624" s="9"/>
      <c r="AG624" s="9">
        <v>1.7859285714285713</v>
      </c>
      <c r="CA624" s="9">
        <v>2.1913</v>
      </c>
      <c r="CB624" s="9"/>
      <c r="CC624" s="9">
        <v>1.9434285714285713</v>
      </c>
      <c r="CD624" s="9">
        <v>1.6318674133367084</v>
      </c>
      <c r="CE624" s="9">
        <v>1.9734285714285713</v>
      </c>
      <c r="CF624" s="9">
        <v>1.7934285714285714</v>
      </c>
      <c r="CG624" s="9">
        <v>1.7234285714285713</v>
      </c>
      <c r="CH624" s="9">
        <v>1.6234285714285712</v>
      </c>
      <c r="CI624" s="9">
        <v>1.8409285714285712</v>
      </c>
      <c r="CJ624" s="9">
        <v>1.9309285714285713</v>
      </c>
      <c r="CK624" s="9">
        <v>2.0434285714285711</v>
      </c>
      <c r="CL624" s="9">
        <v>1.5634285714285712</v>
      </c>
      <c r="CM624" s="9">
        <v>2.0709285714285715</v>
      </c>
      <c r="CN624" s="9">
        <v>2.1684285714285711</v>
      </c>
      <c r="CO624" s="9">
        <v>1.8634285714285712</v>
      </c>
      <c r="CR624" s="9">
        <v>2.3138000000000001</v>
      </c>
      <c r="CS624" s="9">
        <v>1.9470349395176174</v>
      </c>
      <c r="CT624" s="9">
        <v>2.4563000000000001</v>
      </c>
      <c r="CU624" s="9">
        <v>2.1513</v>
      </c>
      <c r="CV624" s="9">
        <v>2.0888</v>
      </c>
      <c r="CW624" s="9">
        <v>2.1063000000000001</v>
      </c>
      <c r="CX624" s="9">
        <v>2.1913</v>
      </c>
      <c r="CY624" s="9">
        <v>2.2338</v>
      </c>
      <c r="CZ624" s="9">
        <v>2.3688000000000002</v>
      </c>
      <c r="DA624" s="9">
        <v>2.3188</v>
      </c>
      <c r="DB624" s="9">
        <v>2.5912999999999999</v>
      </c>
      <c r="DC624" s="9">
        <v>3.0287999999999999</v>
      </c>
      <c r="DD624" s="9">
        <v>2.1888000000000001</v>
      </c>
    </row>
    <row r="625" spans="1:108" x14ac:dyDescent="0.25">
      <c r="A625" s="8">
        <v>36200</v>
      </c>
      <c r="AE625" s="9">
        <v>1.7995714285714286</v>
      </c>
      <c r="AF625" s="9"/>
      <c r="AG625" s="9">
        <v>1.7495714285714288</v>
      </c>
      <c r="CA625" s="9">
        <v>2.1743000000000001</v>
      </c>
      <c r="CB625" s="9"/>
      <c r="CC625" s="9">
        <v>1.9095714285714287</v>
      </c>
      <c r="CD625" s="9">
        <v>1.6272922619612595</v>
      </c>
      <c r="CE625" s="9">
        <v>1.9370714285714288</v>
      </c>
      <c r="CF625" s="9">
        <v>1.7595714285714288</v>
      </c>
      <c r="CG625" s="9">
        <v>1.6870714285714288</v>
      </c>
      <c r="CH625" s="9">
        <v>1.5945714285714288</v>
      </c>
      <c r="CI625" s="9">
        <v>1.8070714285714287</v>
      </c>
      <c r="CJ625" s="9">
        <v>1.8958214285714288</v>
      </c>
      <c r="CK625" s="9">
        <v>2.0045714285714289</v>
      </c>
      <c r="CL625" s="9">
        <v>1.5495714285714288</v>
      </c>
      <c r="CM625" s="9">
        <v>2.0345714285714287</v>
      </c>
      <c r="CN625" s="9">
        <v>2.1345714285714288</v>
      </c>
      <c r="CO625" s="9">
        <v>1.8295714285714286</v>
      </c>
      <c r="CR625" s="9">
        <v>2.2968000000000002</v>
      </c>
      <c r="CS625" s="9">
        <v>1.9347293553115879</v>
      </c>
      <c r="CT625" s="9">
        <v>2.4368000000000003</v>
      </c>
      <c r="CU625" s="9">
        <v>2.1343000000000001</v>
      </c>
      <c r="CV625" s="9">
        <v>2.0718000000000001</v>
      </c>
      <c r="CW625" s="9">
        <v>2.0868000000000002</v>
      </c>
      <c r="CX625" s="9">
        <v>2.1718000000000002</v>
      </c>
      <c r="CY625" s="9">
        <v>2.2168000000000001</v>
      </c>
      <c r="CZ625" s="9">
        <v>2.3518000000000003</v>
      </c>
      <c r="DA625" s="9">
        <v>2.3418000000000001</v>
      </c>
      <c r="DB625" s="9">
        <v>2.5743</v>
      </c>
      <c r="DC625" s="9">
        <v>3.0118</v>
      </c>
      <c r="DD625" s="9">
        <v>2.1718000000000002</v>
      </c>
    </row>
    <row r="626" spans="1:108" x14ac:dyDescent="0.25">
      <c r="A626" s="8">
        <v>36201</v>
      </c>
      <c r="AE626" s="9">
        <v>1.8267142857142857</v>
      </c>
      <c r="AF626" s="9"/>
      <c r="AG626" s="9">
        <v>1.7767142857142859</v>
      </c>
      <c r="CA626" s="9">
        <v>2.1866999999999996</v>
      </c>
      <c r="CB626" s="9"/>
      <c r="CC626" s="9">
        <v>1.9367142857142858</v>
      </c>
      <c r="CD626" s="9">
        <v>1.6294351191041168</v>
      </c>
      <c r="CE626" s="9">
        <v>1.9667142857142859</v>
      </c>
      <c r="CF626" s="9">
        <v>1.7892142857142859</v>
      </c>
      <c r="CG626" s="9">
        <v>1.7167142857142859</v>
      </c>
      <c r="CH626" s="9">
        <v>1.6167142857142858</v>
      </c>
      <c r="CI626" s="9">
        <v>1.8367142857142857</v>
      </c>
      <c r="CJ626" s="9">
        <v>1.9217142857142859</v>
      </c>
      <c r="CK626" s="9">
        <v>2.0367142857142859</v>
      </c>
      <c r="CL626" s="9">
        <v>1.5567142857142859</v>
      </c>
      <c r="CM626" s="9">
        <v>2.0592142857142859</v>
      </c>
      <c r="CN626" s="9">
        <v>2.159214285714286</v>
      </c>
      <c r="CO626" s="9">
        <v>1.8567142857142858</v>
      </c>
      <c r="CR626" s="9">
        <v>2.3091999999999997</v>
      </c>
      <c r="CS626" s="9">
        <v>1.9522386623216375</v>
      </c>
      <c r="CT626" s="9">
        <v>2.4441999999999995</v>
      </c>
      <c r="CU626" s="9">
        <v>2.1441999999999997</v>
      </c>
      <c r="CV626" s="9">
        <v>2.0816999999999997</v>
      </c>
      <c r="CW626" s="9">
        <v>2.0991999999999997</v>
      </c>
      <c r="CX626" s="9">
        <v>2.1866999999999996</v>
      </c>
      <c r="CY626" s="9">
        <v>2.2291999999999996</v>
      </c>
      <c r="CZ626" s="9">
        <v>2.3666999999999998</v>
      </c>
      <c r="DA626" s="9">
        <v>2.3491999999999997</v>
      </c>
      <c r="DB626" s="9">
        <v>2.5816999999999997</v>
      </c>
      <c r="DC626" s="9">
        <v>3.0141999999999998</v>
      </c>
      <c r="DD626" s="9">
        <v>2.1841999999999997</v>
      </c>
    </row>
    <row r="627" spans="1:108" x14ac:dyDescent="0.25">
      <c r="A627" s="8">
        <v>36202</v>
      </c>
      <c r="AE627" s="9">
        <v>1.8052857142857142</v>
      </c>
      <c r="AF627" s="9"/>
      <c r="AG627" s="9">
        <v>1.7552857142857143</v>
      </c>
      <c r="CA627" s="9">
        <v>2.1781000000000001</v>
      </c>
      <c r="CB627" s="9"/>
      <c r="CC627" s="9">
        <v>1.9152857142857143</v>
      </c>
      <c r="CD627" s="9">
        <v>1.6080065476755452</v>
      </c>
      <c r="CE627" s="9">
        <v>1.9427857142857143</v>
      </c>
      <c r="CF627" s="9">
        <v>1.7677857142857143</v>
      </c>
      <c r="CG627" s="9">
        <v>1.6952857142857143</v>
      </c>
      <c r="CH627" s="9">
        <v>1.5952857142857142</v>
      </c>
      <c r="CI627" s="9">
        <v>1.8152857142857142</v>
      </c>
      <c r="CJ627" s="9">
        <v>1.9002857142857144</v>
      </c>
      <c r="CK627" s="9">
        <v>2.0152857142857141</v>
      </c>
      <c r="CL627" s="9">
        <v>1.5352857142857141</v>
      </c>
      <c r="CM627" s="9">
        <v>2.0377857142857141</v>
      </c>
      <c r="CN627" s="9">
        <v>2.1377857142857142</v>
      </c>
      <c r="CO627" s="9">
        <v>1.8352857142857142</v>
      </c>
      <c r="CR627" s="9">
        <v>2.3006000000000002</v>
      </c>
      <c r="CS627" s="9">
        <v>1.943638662321638</v>
      </c>
      <c r="CT627" s="9">
        <v>2.4356</v>
      </c>
      <c r="CU627" s="9">
        <v>2.1356000000000002</v>
      </c>
      <c r="CV627" s="9">
        <v>2.0731000000000002</v>
      </c>
      <c r="CW627" s="9">
        <v>2.0906000000000002</v>
      </c>
      <c r="CX627" s="9">
        <v>2.1781000000000001</v>
      </c>
      <c r="CY627" s="9">
        <v>2.2206000000000001</v>
      </c>
      <c r="CZ627" s="9">
        <v>2.3581000000000003</v>
      </c>
      <c r="DA627" s="9">
        <v>2.3406000000000002</v>
      </c>
      <c r="DB627" s="9">
        <v>2.5731000000000002</v>
      </c>
      <c r="DC627" s="9">
        <v>3.0056000000000003</v>
      </c>
      <c r="DD627" s="9">
        <v>2.1756000000000002</v>
      </c>
    </row>
    <row r="628" spans="1:108" x14ac:dyDescent="0.25">
      <c r="A628" s="8">
        <v>36203</v>
      </c>
      <c r="AE628" s="9">
        <v>1.7919999999999998</v>
      </c>
      <c r="AF628" s="9"/>
      <c r="AG628" s="9">
        <v>1.742</v>
      </c>
      <c r="CA628" s="9">
        <v>2.1705000000000001</v>
      </c>
      <c r="CB628" s="9"/>
      <c r="CC628" s="9">
        <v>1.9019999999999999</v>
      </c>
      <c r="CD628" s="9">
        <v>1.6232922619612593</v>
      </c>
      <c r="CE628" s="9">
        <v>1.9319999999999999</v>
      </c>
      <c r="CF628" s="9">
        <v>1.7544999999999999</v>
      </c>
      <c r="CG628" s="9">
        <v>1.6819999999999999</v>
      </c>
      <c r="CH628" s="9">
        <v>1.5819999999999999</v>
      </c>
      <c r="CI628" s="9">
        <v>1.8019999999999998</v>
      </c>
      <c r="CJ628" s="9">
        <v>1.887</v>
      </c>
      <c r="CK628" s="9">
        <v>2.0019999999999998</v>
      </c>
      <c r="CL628" s="9">
        <v>1.5184285714285715</v>
      </c>
      <c r="CM628" s="9">
        <v>2.0244999999999997</v>
      </c>
      <c r="CN628" s="9">
        <v>2.1269999999999998</v>
      </c>
      <c r="CO628" s="9">
        <v>1.8219999999999998</v>
      </c>
      <c r="CR628" s="9">
        <v>2.2930000000000001</v>
      </c>
      <c r="CS628" s="9">
        <v>1.9490349395176172</v>
      </c>
      <c r="CT628" s="9">
        <v>2.4279999999999999</v>
      </c>
      <c r="CU628" s="9">
        <v>2.1280000000000001</v>
      </c>
      <c r="CV628" s="9">
        <v>2.0655000000000001</v>
      </c>
      <c r="CW628" s="9">
        <v>2.0830000000000002</v>
      </c>
      <c r="CX628" s="9">
        <v>2.1705000000000001</v>
      </c>
      <c r="CY628" s="9">
        <v>2.2130000000000001</v>
      </c>
      <c r="CZ628" s="9">
        <v>2.3505000000000003</v>
      </c>
      <c r="DA628" s="9">
        <v>2.3519999999999999</v>
      </c>
      <c r="DB628" s="9">
        <v>2.5655000000000001</v>
      </c>
      <c r="DC628" s="9">
        <v>3.0030000000000001</v>
      </c>
      <c r="DD628" s="9">
        <v>2.1680000000000001</v>
      </c>
    </row>
    <row r="629" spans="1:108" x14ac:dyDescent="0.25">
      <c r="A629" s="8">
        <v>36207</v>
      </c>
      <c r="AE629" s="9">
        <v>1.8089285714285717</v>
      </c>
      <c r="AF629" s="9"/>
      <c r="AG629" s="9">
        <v>1.7239285714285717</v>
      </c>
      <c r="CA629" s="9">
        <v>2.1563999999999997</v>
      </c>
      <c r="CB629" s="9"/>
      <c r="CC629" s="9">
        <v>1.8889285714285717</v>
      </c>
      <c r="CD629" s="9">
        <v>1.6102208333898311</v>
      </c>
      <c r="CE629" s="9">
        <v>1.9164285714285718</v>
      </c>
      <c r="CF629" s="9">
        <v>1.7414285714285718</v>
      </c>
      <c r="CG629" s="9">
        <v>1.6689285714285718</v>
      </c>
      <c r="CH629" s="9">
        <v>1.5689285714285717</v>
      </c>
      <c r="CI629" s="9">
        <v>1.7889285714285716</v>
      </c>
      <c r="CJ629" s="9">
        <v>1.8739285714285718</v>
      </c>
      <c r="CK629" s="9">
        <v>1.9889285714285718</v>
      </c>
      <c r="CL629" s="9">
        <v>1.5053571428571433</v>
      </c>
      <c r="CM629" s="9">
        <v>2.0114285714285716</v>
      </c>
      <c r="CN629" s="9">
        <v>2.1139285714285716</v>
      </c>
      <c r="CO629" s="9">
        <v>1.8089285714285717</v>
      </c>
      <c r="CR629" s="9">
        <v>2.2863999999999995</v>
      </c>
      <c r="CS629" s="9">
        <v>1.9424349395176166</v>
      </c>
      <c r="CT629" s="9">
        <v>2.4238999999999997</v>
      </c>
      <c r="CU629" s="9">
        <v>2.1213999999999995</v>
      </c>
      <c r="CV629" s="9">
        <v>2.0588999999999995</v>
      </c>
      <c r="CW629" s="9">
        <v>2.0763999999999996</v>
      </c>
      <c r="CX629" s="9">
        <v>2.1638999999999995</v>
      </c>
      <c r="CY629" s="9">
        <v>2.2063999999999995</v>
      </c>
      <c r="CZ629" s="9">
        <v>2.3438999999999997</v>
      </c>
      <c r="DA629" s="9">
        <v>2.3453999999999993</v>
      </c>
      <c r="DB629" s="9">
        <v>2.5588999999999995</v>
      </c>
      <c r="DC629" s="9">
        <v>3.0063999999999993</v>
      </c>
      <c r="DD629" s="9">
        <v>2.1613999999999995</v>
      </c>
    </row>
    <row r="630" spans="1:108" x14ac:dyDescent="0.25">
      <c r="A630" s="8">
        <v>36208</v>
      </c>
      <c r="AE630" s="9">
        <v>1.7872142857142856</v>
      </c>
      <c r="AF630" s="9"/>
      <c r="AG630" s="9">
        <v>1.7047142857142856</v>
      </c>
      <c r="CA630" s="9">
        <v>2.1547999999999998</v>
      </c>
      <c r="CB630" s="9"/>
      <c r="CC630" s="9">
        <v>1.8697142857142857</v>
      </c>
      <c r="CD630" s="9">
        <v>1.616145682014382</v>
      </c>
      <c r="CE630" s="9">
        <v>1.8972142857142857</v>
      </c>
      <c r="CF630" s="9">
        <v>1.7247142857142856</v>
      </c>
      <c r="CG630" s="9">
        <v>1.6547142857142856</v>
      </c>
      <c r="CH630" s="9">
        <v>1.5597142857142856</v>
      </c>
      <c r="CI630" s="9">
        <v>1.7672142857142856</v>
      </c>
      <c r="CJ630" s="9">
        <v>1.8572142857142857</v>
      </c>
      <c r="CK630" s="9">
        <v>1.9647142857142856</v>
      </c>
      <c r="CL630" s="9">
        <v>1.4982857142857142</v>
      </c>
      <c r="CM630" s="9">
        <v>1.9922142857142857</v>
      </c>
      <c r="CN630" s="9">
        <v>2.0947142857142858</v>
      </c>
      <c r="CO630" s="9">
        <v>1.7897142857142856</v>
      </c>
      <c r="CR630" s="9">
        <v>2.2847999999999997</v>
      </c>
      <c r="CS630" s="9">
        <v>1.942333078115607</v>
      </c>
      <c r="CT630" s="9">
        <v>2.4222999999999999</v>
      </c>
      <c r="CU630" s="9">
        <v>2.1197999999999997</v>
      </c>
      <c r="CV630" s="9">
        <v>2.0597999999999996</v>
      </c>
      <c r="CW630" s="9">
        <v>2.0747999999999998</v>
      </c>
      <c r="CX630" s="9">
        <v>2.1622999999999997</v>
      </c>
      <c r="CY630" s="9">
        <v>2.2047999999999996</v>
      </c>
      <c r="CZ630" s="9">
        <v>2.3422999999999998</v>
      </c>
      <c r="DA630" s="9">
        <v>2.3587999999999996</v>
      </c>
      <c r="DB630" s="9">
        <v>2.5597999999999996</v>
      </c>
      <c r="DC630" s="9">
        <v>2.9997999999999996</v>
      </c>
      <c r="DD630" s="9">
        <v>2.1597999999999997</v>
      </c>
    </row>
    <row r="631" spans="1:108" x14ac:dyDescent="0.25">
      <c r="A631" s="8">
        <v>36209</v>
      </c>
      <c r="AE631" s="9">
        <v>1.780357142857143</v>
      </c>
      <c r="AF631" s="9"/>
      <c r="AG631" s="9">
        <v>1.697857142857143</v>
      </c>
      <c r="CA631" s="9">
        <v>2.1482000000000001</v>
      </c>
      <c r="CB631" s="9"/>
      <c r="CC631" s="9">
        <v>1.862857142857143</v>
      </c>
      <c r="CD631" s="9">
        <v>1.6024239506920561</v>
      </c>
      <c r="CE631" s="9">
        <v>1.8903571428571431</v>
      </c>
      <c r="CF631" s="9">
        <v>1.717857142857143</v>
      </c>
      <c r="CG631" s="9">
        <v>1.652857142857143</v>
      </c>
      <c r="CH631" s="9">
        <v>1.5628571428571429</v>
      </c>
      <c r="CI631" s="9">
        <v>1.7628571428571429</v>
      </c>
      <c r="CJ631" s="9">
        <v>1.850357142857143</v>
      </c>
      <c r="CK631" s="9">
        <v>1.9628571428571431</v>
      </c>
      <c r="CL631" s="9">
        <v>1.5085714285714287</v>
      </c>
      <c r="CM631" s="9">
        <v>1.985357142857143</v>
      </c>
      <c r="CN631" s="9">
        <v>2.0878571428571431</v>
      </c>
      <c r="CO631" s="9">
        <v>1.7828571428571429</v>
      </c>
      <c r="CR631" s="9">
        <v>2.2782</v>
      </c>
      <c r="CS631" s="9">
        <v>1.9366312167135973</v>
      </c>
      <c r="CT631" s="9">
        <v>2.4131999999999998</v>
      </c>
      <c r="CU631" s="9">
        <v>2.1181999999999999</v>
      </c>
      <c r="CV631" s="9">
        <v>2.0581999999999998</v>
      </c>
      <c r="CW631" s="9">
        <v>2.0682</v>
      </c>
      <c r="CX631" s="9">
        <v>2.1556999999999999</v>
      </c>
      <c r="CY631" s="9">
        <v>2.1981999999999999</v>
      </c>
      <c r="CZ631" s="9">
        <v>2.3431999999999999</v>
      </c>
      <c r="DA631" s="9">
        <v>2.3266</v>
      </c>
      <c r="DB631" s="9">
        <v>2.5531999999999999</v>
      </c>
      <c r="DC631" s="9">
        <v>2.9882</v>
      </c>
      <c r="DD631" s="9">
        <v>2.1532</v>
      </c>
    </row>
    <row r="632" spans="1:108" x14ac:dyDescent="0.25">
      <c r="A632" s="8">
        <v>36210</v>
      </c>
      <c r="AE632" s="9">
        <v>1.7230000000000001</v>
      </c>
      <c r="AF632" s="9"/>
      <c r="AG632" s="9">
        <v>1.6580000000000001</v>
      </c>
      <c r="CA632" s="9">
        <v>2.1365999999999996</v>
      </c>
      <c r="CB632" s="9"/>
      <c r="CC632" s="9">
        <v>1.8180000000000001</v>
      </c>
      <c r="CD632" s="9">
        <v>1.5893432151105771</v>
      </c>
      <c r="CE632" s="9">
        <v>1.8505</v>
      </c>
      <c r="CF632" s="9">
        <v>1.6779999999999999</v>
      </c>
      <c r="CG632" s="9">
        <v>1.6180000000000001</v>
      </c>
      <c r="CH632" s="9">
        <v>1.528</v>
      </c>
      <c r="CI632" s="9">
        <v>1.7230000000000001</v>
      </c>
      <c r="CJ632" s="9">
        <v>1.8080000000000001</v>
      </c>
      <c r="CK632" s="9">
        <v>1.9180000000000001</v>
      </c>
      <c r="CL632" s="9">
        <v>1.4930000000000001</v>
      </c>
      <c r="CM632" s="9">
        <v>1.9405000000000001</v>
      </c>
      <c r="CN632" s="9">
        <v>2.0430000000000001</v>
      </c>
      <c r="CO632" s="9">
        <v>1.738</v>
      </c>
      <c r="CR632" s="9">
        <v>2.2565999999999997</v>
      </c>
      <c r="CS632" s="9">
        <v>1.9356274939095763</v>
      </c>
      <c r="CT632" s="9">
        <v>2.3915999999999995</v>
      </c>
      <c r="CU632" s="9">
        <v>2.0965999999999996</v>
      </c>
      <c r="CV632" s="9">
        <v>2.0415999999999999</v>
      </c>
      <c r="CW632" s="9">
        <v>2.0490999999999997</v>
      </c>
      <c r="CX632" s="9">
        <v>2.1365999999999996</v>
      </c>
      <c r="CY632" s="9">
        <v>2.1790999999999996</v>
      </c>
      <c r="CZ632" s="9">
        <v>2.3215999999999997</v>
      </c>
      <c r="DA632" s="9">
        <v>2.3425999999999991</v>
      </c>
      <c r="DB632" s="9">
        <v>2.5315999999999996</v>
      </c>
      <c r="DC632" s="9">
        <v>2.9665999999999997</v>
      </c>
      <c r="DD632" s="9">
        <v>2.1315999999999997</v>
      </c>
    </row>
    <row r="633" spans="1:108" x14ac:dyDescent="0.25">
      <c r="A633" s="8">
        <v>36213</v>
      </c>
      <c r="AE633" s="9">
        <v>1.7212857142857141</v>
      </c>
      <c r="AF633" s="9"/>
      <c r="AG633" s="9">
        <v>1.6662857142857141</v>
      </c>
      <c r="CA633" s="9">
        <v>2.1332</v>
      </c>
      <c r="CB633" s="9"/>
      <c r="CC633" s="9">
        <v>1.8162857142857141</v>
      </c>
      <c r="CD633" s="9">
        <v>1.5888450765125868</v>
      </c>
      <c r="CE633" s="9">
        <v>1.848785714285714</v>
      </c>
      <c r="CF633" s="9">
        <v>1.6762857142857142</v>
      </c>
      <c r="CG633" s="9">
        <v>1.6162857142857141</v>
      </c>
      <c r="CH633" s="9">
        <v>1.5287857142857142</v>
      </c>
      <c r="CI633" s="9">
        <v>1.726285714285714</v>
      </c>
      <c r="CJ633" s="9">
        <v>1.8062857142857141</v>
      </c>
      <c r="CK633" s="9">
        <v>1.9262857142857142</v>
      </c>
      <c r="CL633" s="9">
        <v>1.4912857142857141</v>
      </c>
      <c r="CM633" s="9">
        <v>1.9387857142857141</v>
      </c>
      <c r="CN633" s="9">
        <v>2.0412857142857139</v>
      </c>
      <c r="CO633" s="9">
        <v>1.746285714285714</v>
      </c>
      <c r="CR633" s="9">
        <v>2.2532000000000001</v>
      </c>
      <c r="CS633" s="9">
        <v>1.9377330781156075</v>
      </c>
      <c r="CT633" s="9">
        <v>2.3907000000000003</v>
      </c>
      <c r="CU633" s="9">
        <v>2.0931999999999999</v>
      </c>
      <c r="CV633" s="9">
        <v>2.0382000000000002</v>
      </c>
      <c r="CW633" s="9">
        <v>2.0457000000000001</v>
      </c>
      <c r="CX633" s="9">
        <v>2.1332</v>
      </c>
      <c r="CY633" s="9">
        <v>2.1757</v>
      </c>
      <c r="CZ633" s="9">
        <v>2.3182</v>
      </c>
      <c r="DA633" s="9">
        <v>2.3392000000000004</v>
      </c>
      <c r="DB633" s="9">
        <v>2.5282</v>
      </c>
      <c r="DC633" s="9">
        <v>2.9681999999999999</v>
      </c>
      <c r="DD633" s="9">
        <v>2.1332</v>
      </c>
    </row>
    <row r="634" spans="1:108" x14ac:dyDescent="0.25">
      <c r="A634" s="8">
        <v>36214</v>
      </c>
      <c r="AE634" s="9">
        <v>1.7159285714285712</v>
      </c>
      <c r="AF634" s="9"/>
      <c r="AG634" s="9">
        <v>1.6584285714285714</v>
      </c>
      <c r="CA634" s="9">
        <v>2.1356000000000002</v>
      </c>
      <c r="CB634" s="9"/>
      <c r="CC634" s="9">
        <v>1.8084285714285713</v>
      </c>
      <c r="CD634" s="9">
        <v>1.579053778020842</v>
      </c>
      <c r="CE634" s="9">
        <v>1.8384285714285713</v>
      </c>
      <c r="CF634" s="9">
        <v>1.6684285714285711</v>
      </c>
      <c r="CG634" s="9">
        <v>1.6084285714285713</v>
      </c>
      <c r="CH634" s="9">
        <v>1.5209285714285712</v>
      </c>
      <c r="CI634" s="9">
        <v>1.7159285714285712</v>
      </c>
      <c r="CJ634" s="9">
        <v>1.7984285714285713</v>
      </c>
      <c r="CK634" s="9">
        <v>1.9184285714285714</v>
      </c>
      <c r="CL634" s="9">
        <v>1.4797142857142855</v>
      </c>
      <c r="CM634" s="9">
        <v>1.9309285714285713</v>
      </c>
      <c r="CN634" s="9">
        <v>2.0334285714285714</v>
      </c>
      <c r="CO634" s="9">
        <v>1.7384285714285712</v>
      </c>
      <c r="CR634" s="9">
        <v>2.2556000000000003</v>
      </c>
      <c r="CS634" s="9">
        <v>1.9330274939095771</v>
      </c>
      <c r="CT634" s="9">
        <v>2.3906000000000001</v>
      </c>
      <c r="CU634" s="9">
        <v>2.1006000000000005</v>
      </c>
      <c r="CV634" s="9">
        <v>2.0456000000000003</v>
      </c>
      <c r="CW634" s="9">
        <v>2.0481000000000003</v>
      </c>
      <c r="CX634" s="9">
        <v>2.1331000000000002</v>
      </c>
      <c r="CY634" s="9">
        <v>2.1781000000000001</v>
      </c>
      <c r="CZ634" s="9">
        <v>2.3206000000000002</v>
      </c>
      <c r="DA634" s="9">
        <v>2.33</v>
      </c>
      <c r="DB634" s="9">
        <v>2.5306000000000002</v>
      </c>
      <c r="DC634" s="9">
        <v>2.9706000000000001</v>
      </c>
      <c r="DD634" s="9">
        <v>2.1356000000000002</v>
      </c>
    </row>
    <row r="635" spans="1:108" x14ac:dyDescent="0.25">
      <c r="A635" s="8">
        <v>36215</v>
      </c>
      <c r="AE635" s="9">
        <v>1.6847857142857141</v>
      </c>
      <c r="AF635" s="9"/>
      <c r="AG635" s="9">
        <v>1.6272857142857142</v>
      </c>
      <c r="CA635" s="9">
        <v>2.1202000000000001</v>
      </c>
      <c r="CB635" s="9"/>
      <c r="CC635" s="9">
        <v>1.7772857142857141</v>
      </c>
      <c r="CD635" s="9">
        <v>1.5479109208779849</v>
      </c>
      <c r="CE635" s="9">
        <v>1.802285714285714</v>
      </c>
      <c r="CF635" s="9">
        <v>1.637285714285714</v>
      </c>
      <c r="CG635" s="9">
        <v>1.5622857142857141</v>
      </c>
      <c r="CH635" s="9">
        <v>1.489785714285714</v>
      </c>
      <c r="CI635" s="9">
        <v>1.6847857142857141</v>
      </c>
      <c r="CJ635" s="9">
        <v>1.7672857142857141</v>
      </c>
      <c r="CK635" s="9">
        <v>1.8822857142857141</v>
      </c>
      <c r="CL635" s="9">
        <v>1.4485714285714284</v>
      </c>
      <c r="CM635" s="9">
        <v>1.8997857142857142</v>
      </c>
      <c r="CN635" s="9">
        <v>2.0022857142857142</v>
      </c>
      <c r="CO635" s="9">
        <v>1.7072857142857141</v>
      </c>
      <c r="CR635" s="9">
        <v>2.2402000000000002</v>
      </c>
      <c r="CS635" s="9">
        <v>1.917627493909577</v>
      </c>
      <c r="CT635" s="9">
        <v>2.3752000000000004</v>
      </c>
      <c r="CU635" s="9">
        <v>2.0852000000000004</v>
      </c>
      <c r="CV635" s="9">
        <v>2.0302000000000002</v>
      </c>
      <c r="CW635" s="9">
        <v>2.0327000000000002</v>
      </c>
      <c r="CX635" s="9">
        <v>2.1177000000000001</v>
      </c>
      <c r="CY635" s="9">
        <v>2.1627000000000001</v>
      </c>
      <c r="CZ635" s="9">
        <v>2.3002000000000002</v>
      </c>
      <c r="DA635" s="9">
        <v>2.3146</v>
      </c>
      <c r="DB635" s="9">
        <v>2.5152000000000001</v>
      </c>
      <c r="DC635" s="9">
        <v>2.9401999999999999</v>
      </c>
      <c r="DD635" s="9">
        <v>2.1202000000000001</v>
      </c>
    </row>
    <row r="636" spans="1:108" x14ac:dyDescent="0.25">
      <c r="A636" s="8">
        <v>36216</v>
      </c>
      <c r="AE636" s="9">
        <v>1.6556428571428572</v>
      </c>
      <c r="AF636" s="9"/>
      <c r="AG636" s="9">
        <v>1.5981428571428573</v>
      </c>
      <c r="CA636" s="9">
        <v>2.1018999999999997</v>
      </c>
      <c r="CB636" s="9"/>
      <c r="CC636" s="9">
        <v>1.7481428571428572</v>
      </c>
      <c r="CD636" s="9">
        <v>1.5439618740273027</v>
      </c>
      <c r="CE636" s="9">
        <v>1.7731428571428571</v>
      </c>
      <c r="CF636" s="9">
        <v>1.6081428571428571</v>
      </c>
      <c r="CG636" s="9">
        <v>1.5331428571428571</v>
      </c>
      <c r="CH636" s="9">
        <v>1.4531428571428573</v>
      </c>
      <c r="CI636" s="9">
        <v>1.6456428571428572</v>
      </c>
      <c r="CJ636" s="9">
        <v>1.7381428571428572</v>
      </c>
      <c r="CK636" s="9">
        <v>1.8531428571428572</v>
      </c>
      <c r="CL636" s="9">
        <v>1.4231428571428573</v>
      </c>
      <c r="CM636" s="9">
        <v>1.8656428571428572</v>
      </c>
      <c r="CN636" s="9">
        <v>1.9731428571428573</v>
      </c>
      <c r="CO636" s="9">
        <v>1.6681428571428571</v>
      </c>
      <c r="CR636" s="9">
        <v>2.2243999999999997</v>
      </c>
      <c r="CS636" s="9">
        <v>1.9274237711055566</v>
      </c>
      <c r="CT636" s="9">
        <v>2.3568999999999996</v>
      </c>
      <c r="CU636" s="9">
        <v>2.0693999999999999</v>
      </c>
      <c r="CV636" s="9">
        <v>2.0143999999999997</v>
      </c>
      <c r="CW636" s="9">
        <v>2.0143999999999997</v>
      </c>
      <c r="CX636" s="9">
        <v>2.0943999999999998</v>
      </c>
      <c r="CY636" s="9">
        <v>2.1468999999999996</v>
      </c>
      <c r="CZ636" s="9">
        <v>2.2843999999999998</v>
      </c>
      <c r="DA636" s="9">
        <v>2.2513999999999998</v>
      </c>
      <c r="DB636" s="9">
        <v>2.4918999999999998</v>
      </c>
      <c r="DC636" s="9">
        <v>2.9243999999999994</v>
      </c>
      <c r="DD636" s="9">
        <v>2.1043999999999996</v>
      </c>
    </row>
    <row r="637" spans="1:108" x14ac:dyDescent="0.25">
      <c r="A637" s="8">
        <v>36217</v>
      </c>
      <c r="AE637" s="9">
        <v>1.7012857142857141</v>
      </c>
      <c r="AF637" s="9"/>
      <c r="AG637" s="9">
        <v>1.6562857142857141</v>
      </c>
      <c r="CA637" s="9">
        <v>2.1391999999999998</v>
      </c>
      <c r="CB637" s="9"/>
      <c r="CC637" s="9">
        <v>1.8062857142857141</v>
      </c>
      <c r="CD637" s="9">
        <v>1.5775081378898883</v>
      </c>
      <c r="CE637" s="9">
        <v>1.8262857142857141</v>
      </c>
      <c r="CF637" s="9">
        <v>1.6562857142857141</v>
      </c>
      <c r="CG637" s="9">
        <v>1.581285714285714</v>
      </c>
      <c r="CH637" s="9">
        <v>1.5012857142857141</v>
      </c>
      <c r="CI637" s="9">
        <v>1.7012857142857141</v>
      </c>
      <c r="CJ637" s="9">
        <v>1.796285714285714</v>
      </c>
      <c r="CK637" s="9">
        <v>1.8962857142857141</v>
      </c>
      <c r="CL637" s="9">
        <v>1.4598571428571423</v>
      </c>
      <c r="CM637" s="9">
        <v>1.923785714285714</v>
      </c>
      <c r="CN637" s="9">
        <v>2.0312857142857141</v>
      </c>
      <c r="CO637" s="9">
        <v>1.726285714285714</v>
      </c>
      <c r="CR637" s="9">
        <v>2.2641999999999998</v>
      </c>
      <c r="CS637" s="9">
        <v>1.9561458031448724</v>
      </c>
      <c r="CT637" s="9">
        <v>2.3941999999999997</v>
      </c>
      <c r="CU637" s="9">
        <v>2.1041999999999996</v>
      </c>
      <c r="CV637" s="9">
        <v>2.0491999999999999</v>
      </c>
      <c r="CW637" s="9">
        <v>2.0541999999999998</v>
      </c>
      <c r="CX637" s="9">
        <v>2.1391999999999998</v>
      </c>
      <c r="CY637" s="9">
        <v>2.1866999999999996</v>
      </c>
      <c r="CZ637" s="9">
        <v>2.3116999999999996</v>
      </c>
      <c r="DA637" s="9">
        <v>2.3121999999999994</v>
      </c>
      <c r="DB637" s="9">
        <v>2.5291999999999999</v>
      </c>
      <c r="DC637" s="9">
        <v>2.9591999999999996</v>
      </c>
      <c r="DD637" s="9">
        <v>2.1441999999999997</v>
      </c>
    </row>
    <row r="638" spans="1:108" x14ac:dyDescent="0.25">
      <c r="A638" s="8">
        <v>36220</v>
      </c>
      <c r="AE638" s="9">
        <v>1.697642857142857</v>
      </c>
      <c r="AF638" s="9"/>
      <c r="AG638" s="9">
        <v>1.6301428571428569</v>
      </c>
      <c r="CA638" s="9">
        <v>2.1366999999999998</v>
      </c>
      <c r="CB638" s="9"/>
      <c r="CC638" s="9">
        <v>1.8051428571428569</v>
      </c>
      <c r="CD638" s="9">
        <v>1.5840758014725487</v>
      </c>
      <c r="CE638" s="9">
        <v>1.8276428571428569</v>
      </c>
      <c r="CF638" s="9">
        <v>1.657642857142857</v>
      </c>
      <c r="CG638" s="9">
        <v>1.5801428571428568</v>
      </c>
      <c r="CH638" s="9">
        <v>1.5026428571428569</v>
      </c>
      <c r="CI638" s="9">
        <v>1.697642857142857</v>
      </c>
      <c r="CJ638" s="9">
        <v>1.7951428571428569</v>
      </c>
      <c r="CK638" s="9">
        <v>1.885142857142857</v>
      </c>
      <c r="CL638" s="9">
        <v>1.4594285714285711</v>
      </c>
      <c r="CM638" s="9">
        <v>1.9226428571428569</v>
      </c>
      <c r="CN638" s="9">
        <v>2.0251428571428569</v>
      </c>
      <c r="CO638" s="9">
        <v>1.7251428571428569</v>
      </c>
      <c r="CR638" s="9">
        <v>2.2641999999999998</v>
      </c>
      <c r="CS638" s="9">
        <v>1.963643920650489</v>
      </c>
      <c r="CT638" s="9">
        <v>2.3941999999999997</v>
      </c>
      <c r="CU638" s="9">
        <v>2.1041999999999996</v>
      </c>
      <c r="CV638" s="9">
        <v>2.0491999999999999</v>
      </c>
      <c r="CW638" s="9">
        <v>2.0516999999999999</v>
      </c>
      <c r="CX638" s="9">
        <v>2.1366999999999998</v>
      </c>
      <c r="CY638" s="9">
        <v>2.1841999999999997</v>
      </c>
      <c r="CZ638" s="9">
        <v>2.3066999999999998</v>
      </c>
      <c r="DA638" s="9">
        <v>2.3062</v>
      </c>
      <c r="DB638" s="9">
        <v>2.5291999999999999</v>
      </c>
      <c r="DC638" s="9">
        <v>2.9591999999999996</v>
      </c>
      <c r="DD638" s="9">
        <v>2.1441999999999997</v>
      </c>
    </row>
    <row r="639" spans="1:108" x14ac:dyDescent="0.25">
      <c r="A639" s="8">
        <v>36221</v>
      </c>
      <c r="AE639" s="9">
        <v>1.7164999999999999</v>
      </c>
      <c r="AF639" s="9"/>
      <c r="AG639" s="9">
        <v>1.6489999999999998</v>
      </c>
      <c r="CA639" s="9">
        <v>2.1457000000000002</v>
      </c>
      <c r="CB639" s="9"/>
      <c r="CC639" s="9">
        <v>1.8239999999999998</v>
      </c>
      <c r="CD639" s="9">
        <v>1.6239216493633866</v>
      </c>
      <c r="CE639" s="9">
        <v>1.8489999999999998</v>
      </c>
      <c r="CF639" s="9">
        <v>1.6739999999999999</v>
      </c>
      <c r="CG639" s="9">
        <v>1.5939999999999999</v>
      </c>
      <c r="CH639" s="9">
        <v>1.5189999999999999</v>
      </c>
      <c r="CI639" s="9">
        <v>1.7164999999999999</v>
      </c>
      <c r="CJ639" s="9">
        <v>1.8139999999999998</v>
      </c>
      <c r="CK639" s="9">
        <v>1.8815</v>
      </c>
      <c r="CL639" s="9">
        <v>1.4932857142857141</v>
      </c>
      <c r="CM639" s="9">
        <v>1.9414999999999998</v>
      </c>
      <c r="CN639" s="9">
        <v>2.044</v>
      </c>
      <c r="CO639" s="9">
        <v>1.7439999999999998</v>
      </c>
      <c r="CR639" s="9">
        <v>2.2732000000000001</v>
      </c>
      <c r="CS639" s="9">
        <v>1.9936326256841843</v>
      </c>
      <c r="CT639" s="9">
        <v>2.4107000000000003</v>
      </c>
      <c r="CU639" s="9">
        <v>2.1082000000000001</v>
      </c>
      <c r="CV639" s="9">
        <v>2.0482</v>
      </c>
      <c r="CW639" s="9">
        <v>2.0582000000000003</v>
      </c>
      <c r="CX639" s="9">
        <v>2.1457000000000002</v>
      </c>
      <c r="CY639" s="9">
        <v>2.1932</v>
      </c>
      <c r="CZ639" s="9">
        <v>2.3031999999999999</v>
      </c>
      <c r="DA639" s="9">
        <v>2.3352000000000004</v>
      </c>
      <c r="DB639" s="9">
        <v>2.5382000000000002</v>
      </c>
      <c r="DC639" s="9">
        <v>2.9681999999999999</v>
      </c>
      <c r="DD639" s="9">
        <v>2.1532</v>
      </c>
    </row>
    <row r="640" spans="1:108" x14ac:dyDescent="0.25">
      <c r="A640" s="8">
        <v>36222</v>
      </c>
      <c r="AE640" s="9">
        <v>1.7376428571428573</v>
      </c>
      <c r="AF640" s="9"/>
      <c r="AG640" s="9">
        <v>1.6701428571428572</v>
      </c>
      <c r="CA640" s="9">
        <v>2.1536</v>
      </c>
      <c r="CB640" s="9"/>
      <c r="CC640" s="9">
        <v>1.8551428571428572</v>
      </c>
      <c r="CD640" s="9">
        <v>1.6226284051001363</v>
      </c>
      <c r="CE640" s="9">
        <v>1.8801428571428571</v>
      </c>
      <c r="CF640" s="9">
        <v>1.6951428571428573</v>
      </c>
      <c r="CG640" s="9">
        <v>1.6101428571428573</v>
      </c>
      <c r="CH640" s="9">
        <v>1.5401428571428573</v>
      </c>
      <c r="CI640" s="9">
        <v>1.7376428571428573</v>
      </c>
      <c r="CJ640" s="9">
        <v>1.8401428571428573</v>
      </c>
      <c r="CK640" s="9">
        <v>1.8901428571428571</v>
      </c>
      <c r="CL640" s="9">
        <v>1.4980000000000002</v>
      </c>
      <c r="CM640" s="9">
        <v>1.9776428571428573</v>
      </c>
      <c r="CN640" s="9">
        <v>2.0776428571428571</v>
      </c>
      <c r="CO640" s="9">
        <v>1.7626428571428572</v>
      </c>
      <c r="CR640" s="9">
        <v>2.2885999999999997</v>
      </c>
      <c r="CS640" s="9">
        <v>1.984032625684184</v>
      </c>
      <c r="CT640" s="9">
        <v>2.4285999999999999</v>
      </c>
      <c r="CU640" s="9">
        <v>2.1185999999999998</v>
      </c>
      <c r="CV640" s="9">
        <v>2.0535999999999999</v>
      </c>
      <c r="CW640" s="9">
        <v>2.0685999999999996</v>
      </c>
      <c r="CX640" s="9">
        <v>2.1536</v>
      </c>
      <c r="CY640" s="9">
        <v>2.2060999999999997</v>
      </c>
      <c r="CZ640" s="9">
        <v>2.3185999999999996</v>
      </c>
      <c r="DA640" s="9">
        <v>2.3256000000000001</v>
      </c>
      <c r="DB640" s="9">
        <v>2.5585999999999998</v>
      </c>
      <c r="DC640" s="9">
        <v>2.9910999999999999</v>
      </c>
      <c r="DD640" s="9">
        <v>2.1685999999999996</v>
      </c>
    </row>
    <row r="641" spans="1:108" x14ac:dyDescent="0.25">
      <c r="A641" s="8">
        <v>36223</v>
      </c>
      <c r="AE641" s="9">
        <v>1.8025</v>
      </c>
      <c r="AF641" s="9"/>
      <c r="AG641" s="9">
        <v>1.7350000000000001</v>
      </c>
      <c r="CA641" s="9">
        <v>2.1874000000000002</v>
      </c>
      <c r="CB641" s="9"/>
      <c r="CC641" s="9">
        <v>1.92</v>
      </c>
      <c r="CD641" s="9">
        <v>1.6501265165793593</v>
      </c>
      <c r="CE641" s="9">
        <v>1.95</v>
      </c>
      <c r="CF641" s="9">
        <v>1.75</v>
      </c>
      <c r="CG641" s="9">
        <v>1.65</v>
      </c>
      <c r="CH641" s="9">
        <v>1.59</v>
      </c>
      <c r="CI641" s="9">
        <v>1.8049999999999999</v>
      </c>
      <c r="CJ641" s="9">
        <v>1.905</v>
      </c>
      <c r="CK641" s="9">
        <v>1.9550000000000001</v>
      </c>
      <c r="CL641" s="9">
        <v>1.5235714285714286</v>
      </c>
      <c r="CM641" s="9">
        <v>2.0425</v>
      </c>
      <c r="CN641" s="9">
        <v>2.1425000000000001</v>
      </c>
      <c r="CO641" s="9">
        <v>1.8274999999999999</v>
      </c>
      <c r="CR641" s="9">
        <v>2.3224</v>
      </c>
      <c r="CS641" s="9">
        <v>1.9977883211524876</v>
      </c>
      <c r="CT641" s="9">
        <v>2.4624000000000001</v>
      </c>
      <c r="CU641" s="9">
        <v>2.1474000000000002</v>
      </c>
      <c r="CV641" s="9">
        <v>2.0773999999999999</v>
      </c>
      <c r="CW641" s="9">
        <v>2.0973999999999999</v>
      </c>
      <c r="CX641" s="9">
        <v>2.1874000000000002</v>
      </c>
      <c r="CY641" s="9">
        <v>2.2423999999999999</v>
      </c>
      <c r="CZ641" s="9">
        <v>2.3523999999999998</v>
      </c>
      <c r="DA641" s="9">
        <v>2.3484000000000003</v>
      </c>
      <c r="DB641" s="9">
        <v>2.5924</v>
      </c>
      <c r="DC641" s="9">
        <v>3.0249000000000001</v>
      </c>
      <c r="DD641" s="9">
        <v>2.2023999999999999</v>
      </c>
    </row>
    <row r="642" spans="1:108" x14ac:dyDescent="0.25">
      <c r="A642" s="8">
        <v>36224</v>
      </c>
      <c r="AE642" s="9">
        <v>1.8053571428571431</v>
      </c>
      <c r="AF642" s="9"/>
      <c r="AG642" s="9">
        <v>1.7428571428571431</v>
      </c>
      <c r="CA642" s="9">
        <v>2.1937999999999995</v>
      </c>
      <c r="CB642" s="9"/>
      <c r="CC642" s="9">
        <v>1.922857142857143</v>
      </c>
      <c r="CD642" s="9">
        <v>1.649524510091948</v>
      </c>
      <c r="CE642" s="9">
        <v>1.9528571428571431</v>
      </c>
      <c r="CF642" s="9">
        <v>1.760357142857143</v>
      </c>
      <c r="CG642" s="9">
        <v>1.645357142857143</v>
      </c>
      <c r="CH642" s="9">
        <v>1.5953571428571429</v>
      </c>
      <c r="CI642" s="9">
        <v>1.8078571428571431</v>
      </c>
      <c r="CJ642" s="9">
        <v>1.9078571428571431</v>
      </c>
      <c r="CK642" s="9">
        <v>1.9178571428571431</v>
      </c>
      <c r="CL642" s="9">
        <v>1.5214285714285716</v>
      </c>
      <c r="CM642" s="9">
        <v>2.0453571428571431</v>
      </c>
      <c r="CN642" s="9">
        <v>2.1453571428571432</v>
      </c>
      <c r="CO642" s="9">
        <v>1.822857142857143</v>
      </c>
      <c r="CR642" s="9">
        <v>2.3287999999999998</v>
      </c>
      <c r="CS642" s="9">
        <v>2.0180249185307053</v>
      </c>
      <c r="CT642" s="9">
        <v>2.4712999999999998</v>
      </c>
      <c r="CU642" s="9">
        <v>2.1587999999999998</v>
      </c>
      <c r="CV642" s="9">
        <v>2.0888</v>
      </c>
      <c r="CW642" s="9">
        <v>2.1037999999999997</v>
      </c>
      <c r="CX642" s="9">
        <v>2.1937999999999995</v>
      </c>
      <c r="CY642" s="9">
        <v>2.2487999999999997</v>
      </c>
      <c r="CZ642" s="9">
        <v>2.3487999999999998</v>
      </c>
      <c r="DA642" s="9">
        <v>2.3397999999999999</v>
      </c>
      <c r="DB642" s="9">
        <v>2.6037999999999997</v>
      </c>
      <c r="DC642" s="9">
        <v>3.0362999999999998</v>
      </c>
      <c r="DD642" s="9">
        <v>2.1837999999999997</v>
      </c>
    </row>
    <row r="643" spans="1:108" x14ac:dyDescent="0.25">
      <c r="A643" s="8">
        <v>36227</v>
      </c>
      <c r="AE643" s="9">
        <v>1.8542142857142858</v>
      </c>
      <c r="AF643" s="9"/>
      <c r="AG643" s="9">
        <v>1.7917142857142858</v>
      </c>
      <c r="CA643" s="9">
        <v>2.2163999999999993</v>
      </c>
      <c r="CB643" s="9"/>
      <c r="CC643" s="9">
        <v>1.9717142857142858</v>
      </c>
      <c r="CD643" s="9">
        <v>1.7260548477055266</v>
      </c>
      <c r="CE643" s="9">
        <v>2.0067142857142857</v>
      </c>
      <c r="CF643" s="9">
        <v>1.7992142857142857</v>
      </c>
      <c r="CG643" s="9">
        <v>1.6842142857142859</v>
      </c>
      <c r="CH643" s="9">
        <v>1.6467142857142858</v>
      </c>
      <c r="CI643" s="9">
        <v>1.8567142857142858</v>
      </c>
      <c r="CJ643" s="9">
        <v>1.9567142857142859</v>
      </c>
      <c r="CK643" s="9">
        <v>1.9717142857142858</v>
      </c>
      <c r="CL643" s="9">
        <v>1.6202857142857143</v>
      </c>
      <c r="CM643" s="9">
        <v>2.0942142857142856</v>
      </c>
      <c r="CN643" s="9">
        <v>2.1967142857142856</v>
      </c>
      <c r="CO643" s="9">
        <v>1.8667142857142858</v>
      </c>
      <c r="CR643" s="9">
        <v>2.3513999999999995</v>
      </c>
      <c r="CS643" s="9">
        <v>2.0337066198415958</v>
      </c>
      <c r="CT643" s="9">
        <v>2.5013999999999994</v>
      </c>
      <c r="CU643" s="9">
        <v>2.1838999999999995</v>
      </c>
      <c r="CV643" s="9">
        <v>2.1063999999999994</v>
      </c>
      <c r="CW643" s="9">
        <v>2.1263999999999994</v>
      </c>
      <c r="CX643" s="9">
        <v>2.2163999999999993</v>
      </c>
      <c r="CY643" s="9">
        <v>2.2713999999999994</v>
      </c>
      <c r="CZ643" s="9">
        <v>2.3663999999999996</v>
      </c>
      <c r="DA643" s="9">
        <v>2.4023999999999996</v>
      </c>
      <c r="DB643" s="9">
        <v>2.6288999999999993</v>
      </c>
      <c r="DC643" s="9">
        <v>3.0563999999999996</v>
      </c>
      <c r="DD643" s="9">
        <v>2.2088999999999994</v>
      </c>
    </row>
    <row r="644" spans="1:108" x14ac:dyDescent="0.25">
      <c r="A644" s="8">
        <v>36228</v>
      </c>
      <c r="AE644" s="9">
        <v>1.8726428571428573</v>
      </c>
      <c r="AF644" s="9"/>
      <c r="AG644" s="9">
        <v>1.8101428571428573</v>
      </c>
      <c r="CA644" s="9">
        <v>2.2345999999999995</v>
      </c>
      <c r="CB644" s="9"/>
      <c r="CC644" s="9">
        <v>1.9901428571428572</v>
      </c>
      <c r="CD644" s="9">
        <v>1.7514017178232069</v>
      </c>
      <c r="CE644" s="9">
        <v>2.0251428571428574</v>
      </c>
      <c r="CF644" s="9">
        <v>1.8176428571428573</v>
      </c>
      <c r="CG644" s="9">
        <v>1.7051428571428573</v>
      </c>
      <c r="CH644" s="9">
        <v>1.6551428571428572</v>
      </c>
      <c r="CI644" s="9">
        <v>1.8776428571428572</v>
      </c>
      <c r="CJ644" s="9">
        <v>1.9751428571428573</v>
      </c>
      <c r="CK644" s="9">
        <v>1.9751428571428573</v>
      </c>
      <c r="CL644" s="9">
        <v>1.6537142857142859</v>
      </c>
      <c r="CM644" s="9">
        <v>2.1176428571428572</v>
      </c>
      <c r="CN644" s="9">
        <v>2.2176428571428572</v>
      </c>
      <c r="CO644" s="9">
        <v>1.8851428571428572</v>
      </c>
      <c r="CR644" s="9">
        <v>2.3695999999999997</v>
      </c>
      <c r="CS644" s="9">
        <v>2.065743217219814</v>
      </c>
      <c r="CT644" s="9">
        <v>2.5220999999999996</v>
      </c>
      <c r="CU644" s="9">
        <v>2.1995999999999998</v>
      </c>
      <c r="CV644" s="9">
        <v>2.1220999999999997</v>
      </c>
      <c r="CW644" s="9">
        <v>2.1420999999999997</v>
      </c>
      <c r="CX644" s="9">
        <v>2.2320999999999995</v>
      </c>
      <c r="CY644" s="9">
        <v>2.2895999999999996</v>
      </c>
      <c r="CZ644" s="9">
        <v>2.3770999999999995</v>
      </c>
      <c r="DA644" s="9">
        <v>2.4156</v>
      </c>
      <c r="DB644" s="9">
        <v>2.6520999999999999</v>
      </c>
      <c r="DC644" s="9">
        <v>3.0845999999999996</v>
      </c>
      <c r="DD644" s="9">
        <v>2.2245999999999997</v>
      </c>
    </row>
    <row r="645" spans="1:108" x14ac:dyDescent="0.25">
      <c r="A645" s="8">
        <v>36229</v>
      </c>
      <c r="AE645" s="9">
        <v>1.7792142857142859</v>
      </c>
      <c r="AF645" s="9"/>
      <c r="AG645" s="9">
        <v>1.7192142857142858</v>
      </c>
      <c r="CA645" s="9">
        <v>2.1711999999999998</v>
      </c>
      <c r="CB645" s="9"/>
      <c r="CC645" s="9">
        <v>1.8967142857142858</v>
      </c>
      <c r="CD645" s="9">
        <v>1.6185961789657806</v>
      </c>
      <c r="CE645" s="9">
        <v>1.9292142857142858</v>
      </c>
      <c r="CF645" s="9">
        <v>1.7367142857142859</v>
      </c>
      <c r="CG645" s="9">
        <v>1.6342142857142858</v>
      </c>
      <c r="CH645" s="9">
        <v>1.5767142857142857</v>
      </c>
      <c r="CI645" s="9">
        <v>1.7917142857142858</v>
      </c>
      <c r="CJ645" s="9">
        <v>1.8817142857142859</v>
      </c>
      <c r="CK645" s="9">
        <v>1.9067142857142858</v>
      </c>
      <c r="CL645" s="9">
        <v>1.5197142857142858</v>
      </c>
      <c r="CM645" s="9">
        <v>2.0192142857142859</v>
      </c>
      <c r="CN645" s="9">
        <v>2.1192142857142859</v>
      </c>
      <c r="CO645" s="9">
        <v>1.7967142857142857</v>
      </c>
      <c r="CR645" s="9">
        <v>2.3061999999999996</v>
      </c>
      <c r="CS645" s="9">
        <v>1.9442419316396153</v>
      </c>
      <c r="CT645" s="9">
        <v>2.4536999999999995</v>
      </c>
      <c r="CU645" s="9">
        <v>2.1386999999999996</v>
      </c>
      <c r="CV645" s="9">
        <v>2.0786999999999995</v>
      </c>
      <c r="CW645" s="9">
        <v>2.0836999999999994</v>
      </c>
      <c r="CX645" s="9">
        <v>2.1711999999999998</v>
      </c>
      <c r="CY645" s="9">
        <v>2.2286999999999995</v>
      </c>
      <c r="CZ645" s="9">
        <v>2.3211999999999997</v>
      </c>
      <c r="DA645" s="9">
        <v>2.3401999999999994</v>
      </c>
      <c r="DB645" s="9">
        <v>2.5861999999999998</v>
      </c>
      <c r="DC645" s="9">
        <v>3.0136999999999996</v>
      </c>
      <c r="DD645" s="9">
        <v>2.1711999999999998</v>
      </c>
    </row>
    <row r="646" spans="1:108" x14ac:dyDescent="0.25">
      <c r="A646" s="8">
        <v>36230</v>
      </c>
      <c r="AE646" s="9">
        <v>1.731357142857143</v>
      </c>
      <c r="AF646" s="9"/>
      <c r="AG646" s="9">
        <v>1.671357142857143</v>
      </c>
      <c r="CA646" s="9">
        <v>2.1407999999999996</v>
      </c>
      <c r="CB646" s="9"/>
      <c r="CC646" s="9">
        <v>1.848857142857143</v>
      </c>
      <c r="CD646" s="9">
        <v>1.6014432893858654</v>
      </c>
      <c r="CE646" s="9">
        <v>1.881357142857143</v>
      </c>
      <c r="CF646" s="9">
        <v>1.6888571428571431</v>
      </c>
      <c r="CG646" s="9">
        <v>1.588857142857143</v>
      </c>
      <c r="CH646" s="9">
        <v>1.5288571428571429</v>
      </c>
      <c r="CI646" s="9">
        <v>1.741357142857143</v>
      </c>
      <c r="CJ646" s="9">
        <v>1.8338571428571431</v>
      </c>
      <c r="CK646" s="9">
        <v>1.848857142857143</v>
      </c>
      <c r="CL646" s="9">
        <v>1.509857142857143</v>
      </c>
      <c r="CM646" s="9">
        <v>1.971357142857143</v>
      </c>
      <c r="CN646" s="9">
        <v>2.0713571428571429</v>
      </c>
      <c r="CO646" s="9">
        <v>1.7513571428571431</v>
      </c>
      <c r="CR646" s="9">
        <v>2.2757999999999998</v>
      </c>
      <c r="CS646" s="9">
        <v>2.0583517237742699</v>
      </c>
      <c r="CT646" s="9">
        <v>2.4207999999999998</v>
      </c>
      <c r="CU646" s="9">
        <v>2.1157999999999997</v>
      </c>
      <c r="CV646" s="9">
        <v>2.0432999999999999</v>
      </c>
      <c r="CW646" s="9">
        <v>2.0507999999999997</v>
      </c>
      <c r="CX646" s="9">
        <v>2.1407999999999996</v>
      </c>
      <c r="CY646" s="9">
        <v>2.1982999999999997</v>
      </c>
      <c r="CZ646" s="9">
        <v>2.2857999999999996</v>
      </c>
      <c r="DA646" s="9">
        <v>2.4028</v>
      </c>
      <c r="DB646" s="9">
        <v>2.5557999999999996</v>
      </c>
      <c r="DC646" s="9">
        <v>2.9807999999999999</v>
      </c>
      <c r="DD646" s="9">
        <v>2.1357999999999997</v>
      </c>
    </row>
    <row r="647" spans="1:108" x14ac:dyDescent="0.25">
      <c r="A647" s="8">
        <v>36231</v>
      </c>
      <c r="AE647" s="9">
        <v>1.7013571428571428</v>
      </c>
      <c r="AF647" s="9"/>
      <c r="AG647" s="9">
        <v>1.6538571428571427</v>
      </c>
      <c r="CA647" s="9">
        <v>2.1252000000000004</v>
      </c>
      <c r="CB647" s="9"/>
      <c r="CC647" s="9">
        <v>1.8188571428571427</v>
      </c>
      <c r="CD647" s="9">
        <v>1.569931282551936</v>
      </c>
      <c r="CE647" s="9">
        <v>1.8513571428571427</v>
      </c>
      <c r="CF647" s="9">
        <v>1.6638571428571427</v>
      </c>
      <c r="CG647" s="9">
        <v>1.5638571428571426</v>
      </c>
      <c r="CH647" s="9">
        <v>1.5063571428571427</v>
      </c>
      <c r="CI647" s="9">
        <v>1.7188571428571426</v>
      </c>
      <c r="CJ647" s="9">
        <v>1.8063571428571428</v>
      </c>
      <c r="CK647" s="9">
        <v>1.8338571428571426</v>
      </c>
      <c r="CL647" s="9">
        <v>1.4698571428571428</v>
      </c>
      <c r="CM647" s="9">
        <v>1.9413571428571428</v>
      </c>
      <c r="CN647" s="9">
        <v>2.0438571428571426</v>
      </c>
      <c r="CO647" s="9">
        <v>1.7238571428571428</v>
      </c>
      <c r="CR647" s="9">
        <v>2.2602000000000002</v>
      </c>
      <c r="CS647" s="9">
        <v>1.9395003659526904</v>
      </c>
      <c r="CT647" s="9">
        <v>2.4052000000000002</v>
      </c>
      <c r="CU647" s="9">
        <v>2.0952000000000002</v>
      </c>
      <c r="CV647" s="9">
        <v>2.0377000000000001</v>
      </c>
      <c r="CW647" s="9">
        <v>2.0427000000000004</v>
      </c>
      <c r="CX647" s="9">
        <v>2.1277000000000004</v>
      </c>
      <c r="CY647" s="9">
        <v>2.1827000000000001</v>
      </c>
      <c r="CZ647" s="9">
        <v>2.2802000000000002</v>
      </c>
      <c r="DA647" s="9">
        <v>2.2952000000000004</v>
      </c>
      <c r="DB647" s="9">
        <v>2.5377000000000001</v>
      </c>
      <c r="DC647" s="9">
        <v>2.9652000000000003</v>
      </c>
      <c r="DD647" s="9">
        <v>2.1177000000000001</v>
      </c>
    </row>
    <row r="648" spans="1:108" x14ac:dyDescent="0.25">
      <c r="A648" s="8">
        <v>36234</v>
      </c>
      <c r="AE648" s="9">
        <v>1.6967857142857143</v>
      </c>
      <c r="AF648" s="9"/>
      <c r="AG648" s="9">
        <v>1.6492857142857142</v>
      </c>
      <c r="CA648" s="9">
        <v>2.1218000000000004</v>
      </c>
      <c r="CB648" s="9"/>
      <c r="CC648" s="9">
        <v>1.8142857142857143</v>
      </c>
      <c r="CD648" s="9">
        <v>1.5703598539805075</v>
      </c>
      <c r="CE648" s="9">
        <v>1.8467857142857143</v>
      </c>
      <c r="CF648" s="9">
        <v>1.6592857142857143</v>
      </c>
      <c r="CG648" s="9">
        <v>1.5642857142857143</v>
      </c>
      <c r="CH648" s="9">
        <v>1.5067857142857144</v>
      </c>
      <c r="CI648" s="9">
        <v>1.7142857142857142</v>
      </c>
      <c r="CJ648" s="9">
        <v>1.8017857142857143</v>
      </c>
      <c r="CK648" s="9">
        <v>1.8292857142857142</v>
      </c>
      <c r="CL648" s="9">
        <v>1.4702857142857142</v>
      </c>
      <c r="CM648" s="9">
        <v>1.9392857142857143</v>
      </c>
      <c r="CN648" s="9">
        <v>2.0367857142857142</v>
      </c>
      <c r="CO648" s="9">
        <v>1.7242857142857142</v>
      </c>
      <c r="CR648" s="9">
        <v>2.2568000000000001</v>
      </c>
      <c r="CS648" s="9">
        <v>1.93910036595269</v>
      </c>
      <c r="CT648" s="9">
        <v>2.4018000000000002</v>
      </c>
      <c r="CU648" s="9">
        <v>2.0918000000000001</v>
      </c>
      <c r="CV648" s="9">
        <v>2.0218000000000003</v>
      </c>
      <c r="CW648" s="9">
        <v>2.0418000000000003</v>
      </c>
      <c r="CX648" s="9">
        <v>2.1268000000000002</v>
      </c>
      <c r="CY648" s="9">
        <v>2.1793</v>
      </c>
      <c r="CZ648" s="9">
        <v>2.2893000000000003</v>
      </c>
      <c r="DA648" s="9">
        <v>2.2997999999999998</v>
      </c>
      <c r="DB648" s="9">
        <v>2.5343</v>
      </c>
      <c r="DC648" s="9">
        <v>2.9618000000000002</v>
      </c>
      <c r="DD648" s="9">
        <v>2.1168</v>
      </c>
    </row>
    <row r="649" spans="1:108" x14ac:dyDescent="0.25">
      <c r="A649" s="8">
        <v>36235</v>
      </c>
      <c r="AE649" s="9">
        <v>1.7266428571428571</v>
      </c>
      <c r="AF649" s="9"/>
      <c r="AG649" s="9">
        <v>1.669142857142857</v>
      </c>
      <c r="CA649" s="9">
        <v>2.1414</v>
      </c>
      <c r="CB649" s="9"/>
      <c r="CC649" s="9">
        <v>1.8441428571428571</v>
      </c>
      <c r="CD649" s="9">
        <v>1.580569134022451</v>
      </c>
      <c r="CE649" s="9">
        <v>1.8766428571428571</v>
      </c>
      <c r="CF649" s="9">
        <v>1.691642857142857</v>
      </c>
      <c r="CG649" s="9">
        <v>1.5991428571428572</v>
      </c>
      <c r="CH649" s="9">
        <v>1.5366428571428572</v>
      </c>
      <c r="CI649" s="9">
        <v>1.744142857142857</v>
      </c>
      <c r="CJ649" s="9">
        <v>1.8316428571428571</v>
      </c>
      <c r="CK649" s="9">
        <v>1.8716428571428572</v>
      </c>
      <c r="CL649" s="9">
        <v>1.500142857142857</v>
      </c>
      <c r="CM649" s="9">
        <v>1.9691428571428571</v>
      </c>
      <c r="CN649" s="9">
        <v>2.066642857142857</v>
      </c>
      <c r="CO649" s="9">
        <v>1.754142857142857</v>
      </c>
      <c r="CR649" s="9">
        <v>2.2763999999999998</v>
      </c>
      <c r="CS649" s="9">
        <v>1.9515032155324241</v>
      </c>
      <c r="CT649" s="9">
        <v>2.4213999999999998</v>
      </c>
      <c r="CU649" s="9">
        <v>2.1063999999999998</v>
      </c>
      <c r="CV649" s="9">
        <v>2.0413999999999999</v>
      </c>
      <c r="CW649" s="9">
        <v>2.0613999999999999</v>
      </c>
      <c r="CX649" s="9">
        <v>2.1463999999999999</v>
      </c>
      <c r="CY649" s="9">
        <v>2.1988999999999996</v>
      </c>
      <c r="CZ649" s="9">
        <v>2.3188999999999997</v>
      </c>
      <c r="DA649" s="9">
        <v>2.3233999999999999</v>
      </c>
      <c r="DB649" s="9">
        <v>2.5538999999999996</v>
      </c>
      <c r="DC649" s="9">
        <v>2.9813999999999998</v>
      </c>
      <c r="DD649" s="9">
        <v>2.1263999999999998</v>
      </c>
    </row>
    <row r="650" spans="1:108" x14ac:dyDescent="0.25">
      <c r="A650" s="8">
        <v>36236</v>
      </c>
      <c r="AE650" s="9">
        <v>1.6740714285714287</v>
      </c>
      <c r="AF650" s="9"/>
      <c r="AG650" s="9">
        <v>1.6265714285714286</v>
      </c>
      <c r="CA650" s="9">
        <v>2.1173999999999999</v>
      </c>
      <c r="CB650" s="9"/>
      <c r="CC650" s="9">
        <v>1.7915714285714286</v>
      </c>
      <c r="CD650" s="9">
        <v>1.5279977054510225</v>
      </c>
      <c r="CE650" s="9">
        <v>1.8265714285714285</v>
      </c>
      <c r="CF650" s="9">
        <v>1.6390714285714285</v>
      </c>
      <c r="CG650" s="9">
        <v>1.5465714285714287</v>
      </c>
      <c r="CH650" s="9">
        <v>1.4840714285714287</v>
      </c>
      <c r="CI650" s="9">
        <v>1.6965714285714286</v>
      </c>
      <c r="CJ650" s="9">
        <v>1.7815714285714286</v>
      </c>
      <c r="CK650" s="9">
        <v>1.8190714285714287</v>
      </c>
      <c r="CL650" s="9">
        <v>1.4475714285714285</v>
      </c>
      <c r="CM650" s="9">
        <v>1.9165714285714286</v>
      </c>
      <c r="CN650" s="9">
        <v>2.0165714285714285</v>
      </c>
      <c r="CO650" s="9">
        <v>1.7015714285714285</v>
      </c>
      <c r="CR650" s="9">
        <v>2.2524000000000002</v>
      </c>
      <c r="CS650" s="9">
        <v>1.9275032155324245</v>
      </c>
      <c r="CT650" s="9">
        <v>2.4049</v>
      </c>
      <c r="CU650" s="9">
        <v>2.0824000000000003</v>
      </c>
      <c r="CV650" s="9">
        <v>2.0174000000000003</v>
      </c>
      <c r="CW650" s="9">
        <v>2.0374000000000003</v>
      </c>
      <c r="CX650" s="9">
        <v>2.1224000000000003</v>
      </c>
      <c r="CY650" s="9">
        <v>2.1749000000000001</v>
      </c>
      <c r="CZ650" s="9">
        <v>2.2949000000000002</v>
      </c>
      <c r="DA650" s="9">
        <v>2.2994000000000003</v>
      </c>
      <c r="DB650" s="9">
        <v>2.5299</v>
      </c>
      <c r="DC650" s="9">
        <v>2.9599000000000002</v>
      </c>
      <c r="DD650" s="9">
        <v>2.1024000000000003</v>
      </c>
    </row>
    <row r="651" spans="1:108" x14ac:dyDescent="0.25">
      <c r="A651" s="8">
        <v>36237</v>
      </c>
      <c r="AE651" s="9">
        <v>1.6847857142857143</v>
      </c>
      <c r="AF651" s="9"/>
      <c r="AG651" s="9">
        <v>1.6372857142857142</v>
      </c>
      <c r="CA651" s="9">
        <v>2.13</v>
      </c>
      <c r="CB651" s="9"/>
      <c r="CC651" s="9">
        <v>1.8022857142857143</v>
      </c>
      <c r="CD651" s="9">
        <v>1.5452048672159724</v>
      </c>
      <c r="CE651" s="9">
        <v>1.8422857142857143</v>
      </c>
      <c r="CF651" s="9">
        <v>1.6572857142857143</v>
      </c>
      <c r="CG651" s="9">
        <v>1.5797857142857143</v>
      </c>
      <c r="CH651" s="9">
        <v>1.4997857142857143</v>
      </c>
      <c r="CI651" s="9">
        <v>1.7097857142857142</v>
      </c>
      <c r="CJ651" s="9">
        <v>1.7947857142857142</v>
      </c>
      <c r="CK651" s="9">
        <v>1.8397857142857144</v>
      </c>
      <c r="CL651" s="9">
        <v>1.4692857142857143</v>
      </c>
      <c r="CM651" s="9">
        <v>1.9272857142857143</v>
      </c>
      <c r="CN651" s="9">
        <v>2.0272857142857141</v>
      </c>
      <c r="CO651" s="9">
        <v>1.7197857142857143</v>
      </c>
      <c r="CR651" s="9">
        <v>2.2650000000000001</v>
      </c>
      <c r="CS651" s="9">
        <v>1.9254975163729551</v>
      </c>
      <c r="CT651" s="9">
        <v>2.42</v>
      </c>
      <c r="CU651" s="9">
        <v>2.0975000000000001</v>
      </c>
      <c r="CV651" s="9">
        <v>2.0350000000000001</v>
      </c>
      <c r="CW651" s="9">
        <v>2.0499999999999998</v>
      </c>
      <c r="CX651" s="9">
        <v>2.1324999999999998</v>
      </c>
      <c r="CY651" s="9">
        <v>2.19</v>
      </c>
      <c r="CZ651" s="9">
        <v>2.3025000000000002</v>
      </c>
      <c r="DA651" s="9">
        <v>2.3050000000000002</v>
      </c>
      <c r="DB651" s="9">
        <v>2.5425</v>
      </c>
      <c r="DC651" s="9">
        <v>2.9725000000000001</v>
      </c>
      <c r="DD651" s="9">
        <v>2.125</v>
      </c>
    </row>
    <row r="652" spans="1:108" x14ac:dyDescent="0.25">
      <c r="A652" s="8">
        <v>36238</v>
      </c>
      <c r="AE652" s="9">
        <v>1.7379285714285715</v>
      </c>
      <c r="AF652" s="9"/>
      <c r="AG652" s="9">
        <v>1.6904285714285714</v>
      </c>
      <c r="CA652" s="9">
        <v>2.1608000000000001</v>
      </c>
      <c r="CB652" s="9"/>
      <c r="CC652" s="9">
        <v>1.8554285714285714</v>
      </c>
      <c r="CD652" s="9">
        <v>1.577404135913232</v>
      </c>
      <c r="CE652" s="9">
        <v>1.8954285714285715</v>
      </c>
      <c r="CF652" s="9">
        <v>1.7054285714285715</v>
      </c>
      <c r="CG652" s="9">
        <v>1.6154285714285714</v>
      </c>
      <c r="CH652" s="9">
        <v>1.5429285714285714</v>
      </c>
      <c r="CI652" s="9">
        <v>1.7604285714285715</v>
      </c>
      <c r="CJ652" s="9">
        <v>1.8479285714285714</v>
      </c>
      <c r="CK652" s="9">
        <v>1.8929285714285715</v>
      </c>
      <c r="CL652" s="9">
        <v>1.5004285714285714</v>
      </c>
      <c r="CM652" s="9">
        <v>1.9829285714285714</v>
      </c>
      <c r="CN652" s="9">
        <v>2.0804285714285715</v>
      </c>
      <c r="CO652" s="9">
        <v>1.7729285714285714</v>
      </c>
      <c r="CR652" s="9">
        <v>2.2957999999999998</v>
      </c>
      <c r="CS652" s="9">
        <v>1.9425510783476234</v>
      </c>
      <c r="CT652" s="9">
        <v>2.4482999999999997</v>
      </c>
      <c r="CU652" s="9">
        <v>2.1307999999999998</v>
      </c>
      <c r="CV652" s="9">
        <v>2.0657999999999999</v>
      </c>
      <c r="CW652" s="9">
        <v>2.0808</v>
      </c>
      <c r="CX652" s="9">
        <v>2.1657999999999999</v>
      </c>
      <c r="CY652" s="9">
        <v>2.2207999999999997</v>
      </c>
      <c r="CZ652" s="9">
        <v>2.3332999999999999</v>
      </c>
      <c r="DA652" s="9">
        <v>2.3397999999999999</v>
      </c>
      <c r="DB652" s="9">
        <v>2.5732999999999997</v>
      </c>
      <c r="DC652" s="9">
        <v>3.0032999999999999</v>
      </c>
      <c r="DD652" s="9">
        <v>2.1557999999999997</v>
      </c>
    </row>
    <row r="653" spans="1:108" x14ac:dyDescent="0.25">
      <c r="A653" s="8">
        <v>36241</v>
      </c>
      <c r="AE653" s="9">
        <v>1.7372857142857141</v>
      </c>
      <c r="AF653" s="9"/>
      <c r="AG653" s="9">
        <v>1.6797857142857142</v>
      </c>
      <c r="CA653" s="9">
        <v>2.1608000000000001</v>
      </c>
      <c r="CB653" s="9"/>
      <c r="CC653" s="9">
        <v>1.8472857142857142</v>
      </c>
      <c r="CD653" s="9">
        <v>1.6058669779298438</v>
      </c>
      <c r="CE653" s="9">
        <v>1.8822857142857141</v>
      </c>
      <c r="CF653" s="9">
        <v>1.6997857142857142</v>
      </c>
      <c r="CG653" s="9">
        <v>1.6197857142857142</v>
      </c>
      <c r="CH653" s="9">
        <v>1.5397857142857143</v>
      </c>
      <c r="CI653" s="9">
        <v>1.7522857142857142</v>
      </c>
      <c r="CJ653" s="9">
        <v>1.8397857142857141</v>
      </c>
      <c r="CK653" s="9">
        <v>1.8772857142857142</v>
      </c>
      <c r="CL653" s="9">
        <v>1.5012857142857141</v>
      </c>
      <c r="CM653" s="9">
        <v>1.9747857142857141</v>
      </c>
      <c r="CN653" s="9">
        <v>2.074785714285714</v>
      </c>
      <c r="CO653" s="9">
        <v>1.7597857142857143</v>
      </c>
      <c r="CR653" s="9">
        <v>2.2957999999999998</v>
      </c>
      <c r="CS653" s="9">
        <v>1.9509032155324242</v>
      </c>
      <c r="CT653" s="9">
        <v>2.4457999999999998</v>
      </c>
      <c r="CU653" s="9">
        <v>2.1307999999999998</v>
      </c>
      <c r="CV653" s="9">
        <v>2.0657999999999999</v>
      </c>
      <c r="CW653" s="9">
        <v>2.0808</v>
      </c>
      <c r="CX653" s="9">
        <v>2.1657999999999999</v>
      </c>
      <c r="CY653" s="9">
        <v>2.2207999999999997</v>
      </c>
      <c r="CZ653" s="9">
        <v>2.3357999999999999</v>
      </c>
      <c r="DA653" s="9">
        <v>2.3377999999999997</v>
      </c>
      <c r="DB653" s="9">
        <v>2.5758000000000001</v>
      </c>
      <c r="DC653" s="9">
        <v>3.0032999999999999</v>
      </c>
      <c r="DD653" s="9">
        <v>2.1532999999999998</v>
      </c>
    </row>
    <row r="654" spans="1:108" x14ac:dyDescent="0.25">
      <c r="A654" s="8">
        <v>36242</v>
      </c>
      <c r="AE654" s="9">
        <v>1.7421428571428572</v>
      </c>
      <c r="AF654" s="9"/>
      <c r="AG654" s="9">
        <v>1.6846428571428573</v>
      </c>
      <c r="CA654" s="9">
        <v>2.1661999999999999</v>
      </c>
      <c r="CB654" s="9"/>
      <c r="CC654" s="9">
        <v>1.8521428571428573</v>
      </c>
      <c r="CD654" s="9">
        <v>1.5736677092325839</v>
      </c>
      <c r="CE654" s="9">
        <v>1.8896428571428574</v>
      </c>
      <c r="CF654" s="9">
        <v>1.7071428571428573</v>
      </c>
      <c r="CG654" s="9">
        <v>1.6221428571428573</v>
      </c>
      <c r="CH654" s="9">
        <v>1.5396428571428573</v>
      </c>
      <c r="CI654" s="9">
        <v>1.7596428571428573</v>
      </c>
      <c r="CJ654" s="9">
        <v>1.8471428571428574</v>
      </c>
      <c r="CK654" s="9">
        <v>1.8821428571428573</v>
      </c>
      <c r="CL654" s="9">
        <v>1.4951428571428573</v>
      </c>
      <c r="CM654" s="9">
        <v>1.9796428571428573</v>
      </c>
      <c r="CN654" s="9">
        <v>2.0796428571428573</v>
      </c>
      <c r="CO654" s="9">
        <v>1.7646428571428574</v>
      </c>
      <c r="CR654" s="9">
        <v>2.3012000000000001</v>
      </c>
      <c r="CS654" s="9">
        <v>1.9498525031374907</v>
      </c>
      <c r="CT654" s="9">
        <v>2.4512</v>
      </c>
      <c r="CU654" s="9">
        <v>2.1337000000000002</v>
      </c>
      <c r="CV654" s="9">
        <v>2.0712000000000002</v>
      </c>
      <c r="CW654" s="9">
        <v>2.0862000000000003</v>
      </c>
      <c r="CX654" s="9">
        <v>2.1712000000000002</v>
      </c>
      <c r="CY654" s="9">
        <v>2.2262</v>
      </c>
      <c r="CZ654" s="9">
        <v>2.3412000000000002</v>
      </c>
      <c r="DA654" s="9">
        <v>2.3351999999999999</v>
      </c>
      <c r="DB654" s="9">
        <v>2.5811999999999999</v>
      </c>
      <c r="DC654" s="9">
        <v>3.0087000000000002</v>
      </c>
      <c r="DD654" s="9">
        <v>2.1587000000000001</v>
      </c>
    </row>
    <row r="655" spans="1:108" x14ac:dyDescent="0.25">
      <c r="A655" s="8">
        <v>36243</v>
      </c>
      <c r="AE655" s="9">
        <v>1.8121428571428568</v>
      </c>
      <c r="AF655" s="9"/>
      <c r="AG655" s="9">
        <v>1.7546428571428569</v>
      </c>
      <c r="CA655" s="9">
        <v>2.2077999999999998</v>
      </c>
      <c r="CB655" s="9"/>
      <c r="CC655" s="9">
        <v>1.9221428571428569</v>
      </c>
      <c r="CD655" s="9">
        <v>1.6047241207869867</v>
      </c>
      <c r="CE655" s="9">
        <v>1.9571428571428569</v>
      </c>
      <c r="CF655" s="9">
        <v>1.772142857142857</v>
      </c>
      <c r="CG655" s="9">
        <v>1.6821428571428569</v>
      </c>
      <c r="CH655" s="9">
        <v>1.6021428571428569</v>
      </c>
      <c r="CI655" s="9">
        <v>1.824642857142857</v>
      </c>
      <c r="CJ655" s="9">
        <v>1.917142857142857</v>
      </c>
      <c r="CK655" s="9">
        <v>1.9446428571428569</v>
      </c>
      <c r="CL655" s="9">
        <v>1.520142857142857</v>
      </c>
      <c r="CM655" s="9">
        <v>2.0496428571428571</v>
      </c>
      <c r="CN655" s="9">
        <v>2.1496428571428567</v>
      </c>
      <c r="CO655" s="9">
        <v>1.834642857142857</v>
      </c>
      <c r="CR655" s="9">
        <v>2.3428</v>
      </c>
      <c r="CS655" s="9">
        <v>1.9667060651121588</v>
      </c>
      <c r="CT655" s="9">
        <v>2.4927999999999999</v>
      </c>
      <c r="CU655" s="9">
        <v>2.1728000000000001</v>
      </c>
      <c r="CV655" s="9">
        <v>2.1128</v>
      </c>
      <c r="CW655" s="9">
        <v>2.1278000000000001</v>
      </c>
      <c r="CX655" s="9">
        <v>2.2128000000000001</v>
      </c>
      <c r="CY655" s="9">
        <v>2.2703000000000002</v>
      </c>
      <c r="CZ655" s="9">
        <v>2.3753000000000002</v>
      </c>
      <c r="DA655" s="9">
        <v>2.3448000000000002</v>
      </c>
      <c r="DB655" s="9">
        <v>2.6227999999999998</v>
      </c>
      <c r="DC655" s="9">
        <v>3.0503</v>
      </c>
      <c r="DD655" s="9">
        <v>2.2002999999999999</v>
      </c>
    </row>
    <row r="656" spans="1:108" x14ac:dyDescent="0.25">
      <c r="A656" s="8">
        <v>36244</v>
      </c>
      <c r="AE656" s="9">
        <v>1.8362857142857141</v>
      </c>
      <c r="AF656" s="9"/>
      <c r="AG656" s="9">
        <v>1.7787857142857142</v>
      </c>
      <c r="CA656" s="9">
        <v>2.2256</v>
      </c>
      <c r="CB656" s="9"/>
      <c r="CC656" s="9">
        <v>1.9462857142857142</v>
      </c>
      <c r="CD656" s="9">
        <v>1.6285933932658074</v>
      </c>
      <c r="CE656" s="9">
        <v>1.9812857142857141</v>
      </c>
      <c r="CF656" s="9">
        <v>1.7912857142857141</v>
      </c>
      <c r="CG656" s="9">
        <v>1.6962857142857142</v>
      </c>
      <c r="CH656" s="9">
        <v>1.6112857142857142</v>
      </c>
      <c r="CI656" s="9">
        <v>1.8462857142857141</v>
      </c>
      <c r="CJ656" s="9">
        <v>1.9412857142857143</v>
      </c>
      <c r="CK656" s="9">
        <v>1.9612857142857141</v>
      </c>
      <c r="CL656" s="9">
        <v>1.5448571428571427</v>
      </c>
      <c r="CM656" s="9">
        <v>2.0737857142857141</v>
      </c>
      <c r="CN656" s="9">
        <v>2.1737857142857142</v>
      </c>
      <c r="CO656" s="9">
        <v>1.8587857142857143</v>
      </c>
      <c r="CR656" s="9">
        <v>2.3606000000000003</v>
      </c>
      <c r="CS656" s="9">
        <v>2.0060131890614947</v>
      </c>
      <c r="CT656" s="9">
        <v>2.5156000000000001</v>
      </c>
      <c r="CU656" s="9">
        <v>2.1906000000000003</v>
      </c>
      <c r="CV656" s="9">
        <v>2.1256000000000004</v>
      </c>
      <c r="CW656" s="9">
        <v>2.1356000000000002</v>
      </c>
      <c r="CX656" s="9">
        <v>2.2281000000000004</v>
      </c>
      <c r="CY656" s="9">
        <v>2.2881000000000005</v>
      </c>
      <c r="CZ656" s="9">
        <v>2.3931000000000004</v>
      </c>
      <c r="DA656" s="9">
        <v>2.3845999999999998</v>
      </c>
      <c r="DB656" s="9">
        <v>2.6406000000000001</v>
      </c>
      <c r="DC656" s="9">
        <v>3.0706000000000002</v>
      </c>
      <c r="DD656" s="9">
        <v>2.2181000000000002</v>
      </c>
    </row>
    <row r="657" spans="1:108" x14ac:dyDescent="0.25">
      <c r="A657" s="8">
        <v>36245</v>
      </c>
      <c r="AE657" s="9">
        <v>1.8321428571428573</v>
      </c>
      <c r="AF657" s="9"/>
      <c r="AG657" s="9">
        <v>1.7746428571428574</v>
      </c>
      <c r="CA657" s="9">
        <v>2.2164000000000001</v>
      </c>
      <c r="CB657" s="9"/>
      <c r="CC657" s="9">
        <v>1.9421428571428574</v>
      </c>
      <c r="CD657" s="9">
        <v>1.610647686543216</v>
      </c>
      <c r="CE657" s="9">
        <v>1.9771428571428573</v>
      </c>
      <c r="CF657" s="9">
        <v>1.7821428571428575</v>
      </c>
      <c r="CG657" s="9">
        <v>1.6921428571428574</v>
      </c>
      <c r="CH657" s="9">
        <v>1.6121428571428573</v>
      </c>
      <c r="CI657" s="9">
        <v>1.8421428571428573</v>
      </c>
      <c r="CJ657" s="9">
        <v>1.9371428571428575</v>
      </c>
      <c r="CK657" s="9">
        <v>1.9571428571428573</v>
      </c>
      <c r="CL657" s="9">
        <v>1.5507142857142859</v>
      </c>
      <c r="CM657" s="9">
        <v>2.0696428571428576</v>
      </c>
      <c r="CN657" s="9">
        <v>2.1696428571428572</v>
      </c>
      <c r="CO657" s="9">
        <v>1.8546428571428575</v>
      </c>
      <c r="CR657" s="9">
        <v>2.3514000000000004</v>
      </c>
      <c r="CS657" s="9">
        <v>1.9870103394817604</v>
      </c>
      <c r="CT657" s="9">
        <v>2.5014000000000003</v>
      </c>
      <c r="CU657" s="9">
        <v>2.1789000000000005</v>
      </c>
      <c r="CV657" s="9">
        <v>2.1164000000000005</v>
      </c>
      <c r="CW657" s="9">
        <v>2.1264000000000003</v>
      </c>
      <c r="CX657" s="9">
        <v>2.2189000000000005</v>
      </c>
      <c r="CY657" s="9">
        <v>2.2789000000000006</v>
      </c>
      <c r="CZ657" s="9">
        <v>2.3814000000000002</v>
      </c>
      <c r="DA657" s="9">
        <v>2.3894000000000002</v>
      </c>
      <c r="DB657" s="9">
        <v>2.6314000000000002</v>
      </c>
      <c r="DC657" s="9">
        <v>3.0614000000000003</v>
      </c>
      <c r="DD657" s="9">
        <v>2.2089000000000003</v>
      </c>
    </row>
    <row r="658" spans="1:108" x14ac:dyDescent="0.25">
      <c r="A658" s="8">
        <v>36248</v>
      </c>
      <c r="AE658" s="9">
        <v>1.9286666666666668</v>
      </c>
      <c r="AF658" s="9"/>
      <c r="AG658" s="9">
        <v>1.8711666666666669</v>
      </c>
      <c r="CA658" s="9">
        <v>2.2605</v>
      </c>
      <c r="CB658" s="9"/>
      <c r="CC658" s="9">
        <v>2.0386666666666668</v>
      </c>
      <c r="CD658" s="9">
        <v>1.6416000674955968</v>
      </c>
      <c r="CE658" s="9">
        <v>2.071166666666667</v>
      </c>
      <c r="CF658" s="9">
        <v>1.8686666666666669</v>
      </c>
      <c r="CG658" s="9">
        <v>1.7786666666666668</v>
      </c>
      <c r="CH658" s="9">
        <v>1.6886666666666668</v>
      </c>
      <c r="CI658" s="9">
        <v>1.9286666666666668</v>
      </c>
      <c r="CJ658" s="9">
        <v>2.031166666666667</v>
      </c>
      <c r="CK658" s="9">
        <v>2.0486666666666666</v>
      </c>
      <c r="CL658" s="9">
        <v>1.6366666666666669</v>
      </c>
      <c r="CM658" s="9">
        <v>2.1611666666666669</v>
      </c>
      <c r="CN658" s="9">
        <v>2.2661666666666669</v>
      </c>
      <c r="CO658" s="9">
        <v>1.9386666666666668</v>
      </c>
      <c r="CR658" s="9">
        <v>2.3929999999999998</v>
      </c>
      <c r="CS658" s="9">
        <v>2.0221174634310963</v>
      </c>
      <c r="CT658" s="9">
        <v>2.5479999999999996</v>
      </c>
      <c r="CU658" s="9">
        <v>2.218</v>
      </c>
      <c r="CV658" s="9">
        <v>2.1579999999999999</v>
      </c>
      <c r="CW658" s="9">
        <v>2.1529999999999996</v>
      </c>
      <c r="CX658" s="9">
        <v>2.2605</v>
      </c>
      <c r="CY658" s="9">
        <v>2.3205</v>
      </c>
      <c r="CZ658" s="9">
        <v>2.4079999999999999</v>
      </c>
      <c r="DA658" s="9">
        <v>2.4300000000000002</v>
      </c>
      <c r="DB658" s="9">
        <v>2.673</v>
      </c>
      <c r="DC658" s="9">
        <v>3.1029999999999998</v>
      </c>
      <c r="DD658" s="9">
        <v>2.2504999999999997</v>
      </c>
    </row>
    <row r="659" spans="1:108" x14ac:dyDescent="0.25">
      <c r="A659" s="8">
        <v>36249</v>
      </c>
      <c r="AE659" s="9">
        <v>1.9277142857142857</v>
      </c>
      <c r="AF659" s="9"/>
      <c r="AG659" s="9">
        <v>1.8702142857142858</v>
      </c>
      <c r="CA659" s="9">
        <v>2.2635000000000001</v>
      </c>
      <c r="CB659" s="9"/>
      <c r="CC659" s="9">
        <v>2.0377142857142858</v>
      </c>
      <c r="CD659" s="9">
        <v>1.691397475242826</v>
      </c>
      <c r="CE659" s="9">
        <v>2.0652142857142857</v>
      </c>
      <c r="CF659" s="9">
        <v>1.8627142857142858</v>
      </c>
      <c r="CG659" s="9">
        <v>1.7677142857142858</v>
      </c>
      <c r="CH659" s="9">
        <v>1.6677142857142857</v>
      </c>
      <c r="CI659" s="9">
        <v>1.9277142857142857</v>
      </c>
      <c r="CJ659" s="9">
        <v>2.027714285714286</v>
      </c>
      <c r="CK659" s="9">
        <v>2.0427142857142857</v>
      </c>
      <c r="CL659" s="9">
        <v>1.65</v>
      </c>
      <c r="CM659" s="9">
        <v>2.1627142857142858</v>
      </c>
      <c r="CN659" s="9">
        <v>2.2652142857142858</v>
      </c>
      <c r="CO659" s="9">
        <v>1.9327142857142858</v>
      </c>
      <c r="CR659" s="9">
        <v>2.4010000000000002</v>
      </c>
      <c r="CS659" s="9">
        <v>2.0603030974151295</v>
      </c>
      <c r="CT659" s="9">
        <v>2.556</v>
      </c>
      <c r="CU659" s="9">
        <v>2.2235000000000005</v>
      </c>
      <c r="CV659" s="9">
        <v>2.1610000000000005</v>
      </c>
      <c r="CW659" s="9">
        <v>2.1560000000000001</v>
      </c>
      <c r="CX659" s="9">
        <v>2.2635000000000001</v>
      </c>
      <c r="CY659" s="9">
        <v>2.3210000000000002</v>
      </c>
      <c r="CZ659" s="9">
        <v>2.411</v>
      </c>
      <c r="DA659" s="9">
        <v>2.4300000000000002</v>
      </c>
      <c r="DB659" s="9">
        <v>2.6885000000000003</v>
      </c>
      <c r="DC659" s="9">
        <v>3.1260000000000003</v>
      </c>
      <c r="DD659" s="9">
        <v>2.2560000000000002</v>
      </c>
    </row>
    <row r="660" spans="1:108" x14ac:dyDescent="0.25">
      <c r="A660" s="8">
        <v>36250</v>
      </c>
      <c r="AE660" s="9">
        <v>1.9387142857142856</v>
      </c>
      <c r="AF660" s="9"/>
      <c r="AG660" s="9">
        <v>1.8794285714285712</v>
      </c>
      <c r="CA660" s="9">
        <v>2.2683</v>
      </c>
      <c r="CB660" s="9"/>
      <c r="CC660" s="9">
        <v>2.0489999999999999</v>
      </c>
      <c r="CD660" s="9">
        <v>1.7129289824070228</v>
      </c>
      <c r="CE660" s="9">
        <v>2.0787142857142857</v>
      </c>
      <c r="CF660" s="9">
        <v>1.8739999999999999</v>
      </c>
      <c r="CG660" s="9">
        <v>1.7954285714285714</v>
      </c>
      <c r="CH660" s="9">
        <v>1.6975714285714285</v>
      </c>
      <c r="CI660" s="9">
        <v>1.9415714285714285</v>
      </c>
      <c r="CJ660" s="9">
        <v>2.0415714285714284</v>
      </c>
      <c r="CK660" s="9">
        <v>2.0504285714285713</v>
      </c>
      <c r="CL660" s="9">
        <v>1.6678163265306121</v>
      </c>
      <c r="CM660" s="9">
        <v>2.1844285714285712</v>
      </c>
      <c r="CN660" s="9">
        <v>2.2865714285714285</v>
      </c>
      <c r="CO660" s="9">
        <v>1.9375714285714285</v>
      </c>
      <c r="CR660" s="9">
        <v>2.4058000000000002</v>
      </c>
      <c r="CS660" s="9">
        <v>2.0499956845002689</v>
      </c>
      <c r="CT660" s="9">
        <v>2.5608</v>
      </c>
      <c r="CU660" s="9">
        <v>2.2333000000000003</v>
      </c>
      <c r="CV660" s="9">
        <v>2.1657999999999999</v>
      </c>
      <c r="CW660" s="9">
        <v>2.1608000000000001</v>
      </c>
      <c r="CX660" s="9">
        <v>2.2683</v>
      </c>
      <c r="CY660" s="9">
        <v>2.3283</v>
      </c>
      <c r="CZ660" s="9">
        <v>2.4208000000000003</v>
      </c>
      <c r="DA660" s="9">
        <v>2.4247999999999998</v>
      </c>
      <c r="DB660" s="9">
        <v>2.6933000000000002</v>
      </c>
      <c r="DC660" s="9">
        <v>3.1308000000000002</v>
      </c>
      <c r="DD660" s="9">
        <v>2.2658</v>
      </c>
    </row>
    <row r="661" spans="1:108" x14ac:dyDescent="0.25">
      <c r="A661" s="8">
        <v>36251</v>
      </c>
      <c r="AE661" s="9">
        <v>1.9976428571428573</v>
      </c>
      <c r="AF661" s="9"/>
      <c r="AG661" s="9">
        <v>1.9401428571428574</v>
      </c>
      <c r="CA661" s="9">
        <v>2.2427000000000001</v>
      </c>
      <c r="CB661" s="9"/>
      <c r="CC661" s="9">
        <v>2.1101428571428573</v>
      </c>
      <c r="CD661" s="9">
        <v>1.7548463691467757</v>
      </c>
      <c r="CE661" s="9">
        <v>2.1276428571428574</v>
      </c>
      <c r="CF661" s="9">
        <v>1.9426428571428573</v>
      </c>
      <c r="CG661" s="9">
        <v>1.8701428571428573</v>
      </c>
      <c r="CH661" s="9">
        <v>1.7601428571428572</v>
      </c>
      <c r="CI661" s="9">
        <v>1.9976428571428573</v>
      </c>
      <c r="CJ661" s="9">
        <v>2.1001428571428575</v>
      </c>
      <c r="CK661" s="9">
        <v>2.1251428571428574</v>
      </c>
      <c r="CL661" s="9">
        <v>1.6884761904761905</v>
      </c>
      <c r="CM661" s="9">
        <v>2.2351428571428573</v>
      </c>
      <c r="CN661" s="9">
        <v>2.3376428571428574</v>
      </c>
      <c r="CO661" s="9">
        <v>2.0001428571428574</v>
      </c>
      <c r="CR661" s="9">
        <v>2.3802000000000003</v>
      </c>
      <c r="CS661" s="9">
        <v>2.0259427625525568</v>
      </c>
      <c r="CT661" s="9">
        <v>2.5327000000000002</v>
      </c>
      <c r="CU661" s="9">
        <v>2.2052000000000005</v>
      </c>
      <c r="CV661" s="9">
        <v>2.1402000000000001</v>
      </c>
      <c r="CW661" s="9">
        <v>2.1352000000000002</v>
      </c>
      <c r="CX661" s="9">
        <v>2.2427000000000001</v>
      </c>
      <c r="CY661" s="9">
        <v>2.3027000000000002</v>
      </c>
      <c r="CZ661" s="9">
        <v>2.3952000000000004</v>
      </c>
      <c r="DA661" s="9">
        <v>2.3912</v>
      </c>
      <c r="DB661" s="9">
        <v>2.6702000000000004</v>
      </c>
      <c r="DC661" s="9">
        <v>3.1152000000000002</v>
      </c>
      <c r="DD661" s="9">
        <v>2.2402000000000002</v>
      </c>
    </row>
    <row r="662" spans="1:108" x14ac:dyDescent="0.25">
      <c r="A662" s="8">
        <v>36255</v>
      </c>
      <c r="AE662" s="9">
        <v>1.9854999999999998</v>
      </c>
      <c r="AF662" s="9"/>
      <c r="AG662" s="9">
        <v>1.9204999999999999</v>
      </c>
      <c r="CA662" s="9">
        <v>2.2376999999999998</v>
      </c>
      <c r="CB662" s="9"/>
      <c r="CC662" s="9">
        <v>2.0979999999999999</v>
      </c>
      <c r="CD662" s="9">
        <v>1.7497184009028177</v>
      </c>
      <c r="CE662" s="9">
        <v>2.1154999999999999</v>
      </c>
      <c r="CF662" s="9">
        <v>1.9329999999999998</v>
      </c>
      <c r="CG662" s="9">
        <v>1.8604999999999998</v>
      </c>
      <c r="CH662" s="9">
        <v>1.7479999999999998</v>
      </c>
      <c r="CI662" s="9">
        <v>1.9854999999999998</v>
      </c>
      <c r="CJ662" s="9">
        <v>2.0905</v>
      </c>
      <c r="CK662" s="9">
        <v>2.1229999999999998</v>
      </c>
      <c r="CL662" s="9">
        <v>1.6988333333333325</v>
      </c>
      <c r="CM662" s="9">
        <v>2.2229999999999999</v>
      </c>
      <c r="CN662" s="9">
        <v>2.323</v>
      </c>
      <c r="CO662" s="9">
        <v>1.9929999999999999</v>
      </c>
      <c r="CR662" s="9">
        <v>2.3752</v>
      </c>
      <c r="CS662" s="9">
        <v>2.0193315729863017</v>
      </c>
      <c r="CT662" s="9">
        <v>2.5276999999999998</v>
      </c>
      <c r="CU662" s="9">
        <v>2.2101999999999999</v>
      </c>
      <c r="CV662" s="9">
        <v>2.1402000000000001</v>
      </c>
      <c r="CW662" s="9">
        <v>2.1352000000000002</v>
      </c>
      <c r="CX662" s="9">
        <v>2.2376999999999998</v>
      </c>
      <c r="CY662" s="9">
        <v>2.2976999999999999</v>
      </c>
      <c r="CZ662" s="9">
        <v>2.3902000000000001</v>
      </c>
      <c r="DA662" s="9">
        <v>2.4032</v>
      </c>
      <c r="DB662" s="9">
        <v>2.6652</v>
      </c>
      <c r="DC662" s="9">
        <v>3.1101999999999999</v>
      </c>
      <c r="DD662" s="9">
        <v>2.2351999999999999</v>
      </c>
    </row>
    <row r="663" spans="1:108" x14ac:dyDescent="0.25">
      <c r="A663" s="8">
        <v>36256</v>
      </c>
      <c r="AE663" s="9">
        <v>1.9958571428571428</v>
      </c>
      <c r="AF663" s="9"/>
      <c r="AG663" s="9">
        <v>1.9333571428571428</v>
      </c>
      <c r="CA663" s="9">
        <v>2.2462</v>
      </c>
      <c r="CB663" s="9"/>
      <c r="CC663" s="9">
        <v>2.1108571428571428</v>
      </c>
      <c r="CD663" s="9">
        <v>1.77</v>
      </c>
      <c r="CE663" s="9">
        <v>2.1308571428571428</v>
      </c>
      <c r="CF663" s="9">
        <v>1.9483571428571427</v>
      </c>
      <c r="CG663" s="9">
        <v>1.8733571428571427</v>
      </c>
      <c r="CH663" s="9">
        <v>1.7633571428571428</v>
      </c>
      <c r="CI663" s="9">
        <v>1.9958571428571428</v>
      </c>
      <c r="CJ663" s="9">
        <v>2.1033571428571429</v>
      </c>
      <c r="CK663" s="9">
        <v>2.1408571428571426</v>
      </c>
      <c r="CL663" s="9">
        <v>1.5718571428571426</v>
      </c>
      <c r="CM663" s="9">
        <v>2.2333571428571428</v>
      </c>
      <c r="CN663" s="9">
        <v>2.3358571428571429</v>
      </c>
      <c r="CO663" s="9">
        <v>2.0058571428571428</v>
      </c>
      <c r="CR663" s="9">
        <v>2.3811999999999998</v>
      </c>
      <c r="CS663" s="9">
        <v>2.3557416757885057</v>
      </c>
      <c r="CT663" s="9">
        <v>2.5387</v>
      </c>
      <c r="CU663" s="9">
        <v>2.2136999999999998</v>
      </c>
      <c r="CV663" s="9">
        <v>2.1461999999999999</v>
      </c>
      <c r="CW663" s="9">
        <v>2.1361999999999997</v>
      </c>
      <c r="CX663" s="9">
        <v>2.2462</v>
      </c>
      <c r="CY663" s="9">
        <v>2.3036999999999996</v>
      </c>
      <c r="CZ663" s="9">
        <v>2.3936999999999999</v>
      </c>
      <c r="DA663" s="9">
        <v>2.700533333333333</v>
      </c>
      <c r="DB663" s="9">
        <v>2.6711999999999998</v>
      </c>
      <c r="DC663" s="9">
        <v>3.1236999999999999</v>
      </c>
      <c r="DD663" s="9">
        <v>2.2411999999999996</v>
      </c>
    </row>
    <row r="664" spans="1:108" x14ac:dyDescent="0.25">
      <c r="A664" s="8">
        <v>36257</v>
      </c>
      <c r="AE664" s="9">
        <v>2.0301428571428568</v>
      </c>
      <c r="AF664" s="9"/>
      <c r="AG664" s="9">
        <v>1.960142857142857</v>
      </c>
      <c r="CA664" s="9">
        <v>2.2552000000000003</v>
      </c>
      <c r="CB664" s="9"/>
      <c r="CC664" s="9">
        <v>2.145142857142857</v>
      </c>
      <c r="CD664" s="9">
        <v>1.7696378618390871</v>
      </c>
      <c r="CE664" s="9">
        <v>2.167642857142857</v>
      </c>
      <c r="CF664" s="9">
        <v>1.977642857142857</v>
      </c>
      <c r="CG664" s="9">
        <v>1.905142857142857</v>
      </c>
      <c r="CH664" s="9">
        <v>1.790142857142857</v>
      </c>
      <c r="CI664" s="9">
        <v>2.0301428571428568</v>
      </c>
      <c r="CJ664" s="9">
        <v>2.1376428571428572</v>
      </c>
      <c r="CK664" s="9">
        <v>2.1751428571428568</v>
      </c>
      <c r="CL664" s="9">
        <v>1.7259761904761899</v>
      </c>
      <c r="CM664" s="9">
        <v>2.2651428571428571</v>
      </c>
      <c r="CN664" s="9">
        <v>2.3701428571428571</v>
      </c>
      <c r="CO664" s="9">
        <v>2.040142857142857</v>
      </c>
      <c r="CR664" s="9">
        <v>2.3902000000000001</v>
      </c>
      <c r="CS664" s="9">
        <v>2.0252210001530884</v>
      </c>
      <c r="CT664" s="9">
        <v>2.5502000000000002</v>
      </c>
      <c r="CU664" s="9">
        <v>2.2202000000000002</v>
      </c>
      <c r="CV664" s="9">
        <v>2.1552000000000002</v>
      </c>
      <c r="CW664" s="9">
        <v>2.1452</v>
      </c>
      <c r="CX664" s="9">
        <v>2.2552000000000003</v>
      </c>
      <c r="CY664" s="9">
        <v>2.3127</v>
      </c>
      <c r="CZ664" s="9">
        <v>2.4102000000000001</v>
      </c>
      <c r="DA664" s="9">
        <v>2.4222000000000001</v>
      </c>
      <c r="DB664" s="9">
        <v>2.6852</v>
      </c>
      <c r="DC664" s="9">
        <v>3.1452</v>
      </c>
      <c r="DD664" s="9">
        <v>2.2502</v>
      </c>
    </row>
    <row r="665" spans="1:108" x14ac:dyDescent="0.25">
      <c r="A665" s="8">
        <v>36258</v>
      </c>
      <c r="AE665" s="9">
        <v>2.0825714285714283</v>
      </c>
      <c r="AF665" s="9"/>
      <c r="AG665" s="9">
        <v>2.0125714285714285</v>
      </c>
      <c r="CA665" s="9">
        <v>2.2831999999999999</v>
      </c>
      <c r="CB665" s="9"/>
      <c r="CC665" s="9">
        <v>2.1975714285714285</v>
      </c>
      <c r="CD665" s="9">
        <v>1.8238321083107647</v>
      </c>
      <c r="CE665" s="9">
        <v>2.2200714285714285</v>
      </c>
      <c r="CF665" s="9">
        <v>2.0325714285714285</v>
      </c>
      <c r="CG665" s="9">
        <v>1.9575714285714285</v>
      </c>
      <c r="CH665" s="9">
        <v>1.8425714285714285</v>
      </c>
      <c r="CI665" s="9">
        <v>2.0825714285714283</v>
      </c>
      <c r="CJ665" s="9">
        <v>2.1900714285714287</v>
      </c>
      <c r="CK665" s="9">
        <v>2.2325714285714287</v>
      </c>
      <c r="CL665" s="9">
        <v>1.7642380952380952</v>
      </c>
      <c r="CM665" s="9">
        <v>2.3200714285714286</v>
      </c>
      <c r="CN665" s="9">
        <v>2.4225714285714286</v>
      </c>
      <c r="CO665" s="9">
        <v>2.0925714285714285</v>
      </c>
      <c r="CR665" s="9">
        <v>2.4182000000000001</v>
      </c>
      <c r="CS665" s="9">
        <v>2.0550832700252455</v>
      </c>
      <c r="CT665" s="9">
        <v>2.5757000000000003</v>
      </c>
      <c r="CU665" s="9">
        <v>2.2507000000000001</v>
      </c>
      <c r="CV665" s="9">
        <v>2.1981999999999999</v>
      </c>
      <c r="CW665" s="9">
        <v>2.1757</v>
      </c>
      <c r="CX665" s="9">
        <v>2.2857000000000003</v>
      </c>
      <c r="CY665" s="9">
        <v>2.3382000000000001</v>
      </c>
      <c r="CZ665" s="9">
        <v>2.4532000000000003</v>
      </c>
      <c r="DA665" s="9">
        <v>2.4032000000000004</v>
      </c>
      <c r="DB665" s="9">
        <v>2.7132000000000001</v>
      </c>
      <c r="DC665" s="9">
        <v>3.1806999999999999</v>
      </c>
      <c r="DD665" s="9">
        <v>2.2782</v>
      </c>
    </row>
    <row r="666" spans="1:108" x14ac:dyDescent="0.25">
      <c r="A666" s="8">
        <v>36262</v>
      </c>
      <c r="AE666" s="9">
        <v>2.0969285714285717</v>
      </c>
      <c r="AF666" s="9"/>
      <c r="AG666" s="9">
        <v>2.0269285714285714</v>
      </c>
      <c r="CA666" s="9">
        <v>2.2998000000000003</v>
      </c>
      <c r="CB666" s="9"/>
      <c r="CC666" s="9">
        <v>2.2094285714285715</v>
      </c>
      <c r="CD666" s="9">
        <v>1.8362017494372493</v>
      </c>
      <c r="CE666" s="9">
        <v>2.2344285714285714</v>
      </c>
      <c r="CF666" s="9">
        <v>2.0419285714285715</v>
      </c>
      <c r="CG666" s="9">
        <v>1.9694285714285715</v>
      </c>
      <c r="CH666" s="9">
        <v>1.8544285714285715</v>
      </c>
      <c r="CI666" s="9">
        <v>2.0969285714285717</v>
      </c>
      <c r="CJ666" s="9">
        <v>2.2019285714285717</v>
      </c>
      <c r="CK666" s="9">
        <v>2.2394285714285713</v>
      </c>
      <c r="CL666" s="9">
        <v>1.7885952380952379</v>
      </c>
      <c r="CM666" s="9">
        <v>2.3369285714285715</v>
      </c>
      <c r="CN666" s="9">
        <v>2.4369285714285716</v>
      </c>
      <c r="CO666" s="9">
        <v>2.1044285714285715</v>
      </c>
      <c r="CR666" s="9">
        <v>2.4298000000000002</v>
      </c>
      <c r="CS666" s="9">
        <v>2.0557840658042714</v>
      </c>
      <c r="CT666" s="9">
        <v>2.6023000000000001</v>
      </c>
      <c r="CU666" s="9">
        <v>2.2573000000000003</v>
      </c>
      <c r="CV666" s="9">
        <v>2.1948000000000003</v>
      </c>
      <c r="CW666" s="9">
        <v>2.1873</v>
      </c>
      <c r="CX666" s="9">
        <v>2.2998000000000003</v>
      </c>
      <c r="CY666" s="9">
        <v>2.3498000000000001</v>
      </c>
      <c r="CZ666" s="9">
        <v>2.4648000000000003</v>
      </c>
      <c r="DA666" s="9">
        <v>2.4228000000000005</v>
      </c>
      <c r="DB666" s="9">
        <v>2.7323000000000004</v>
      </c>
      <c r="DC666" s="9">
        <v>3.2398000000000002</v>
      </c>
      <c r="DD666" s="9">
        <v>2.2898000000000001</v>
      </c>
    </row>
    <row r="667" spans="1:108" x14ac:dyDescent="0.25">
      <c r="A667" s="8">
        <v>36263</v>
      </c>
      <c r="AE667" s="9">
        <v>2.0667857142857144</v>
      </c>
      <c r="AF667" s="9"/>
      <c r="AG667" s="9">
        <v>1.9967857142857142</v>
      </c>
      <c r="CA667" s="9">
        <v>2.2880000000000003</v>
      </c>
      <c r="CB667" s="9"/>
      <c r="CC667" s="9">
        <v>2.1792857142857143</v>
      </c>
      <c r="CD667" s="9">
        <v>1.8253007812253312</v>
      </c>
      <c r="CE667" s="9">
        <v>2.2092857142857141</v>
      </c>
      <c r="CF667" s="9">
        <v>2.0167857142857142</v>
      </c>
      <c r="CG667" s="9">
        <v>1.9417857142857142</v>
      </c>
      <c r="CH667" s="9">
        <v>1.8217857142857143</v>
      </c>
      <c r="CI667" s="9">
        <v>2.0667857142857144</v>
      </c>
      <c r="CJ667" s="9">
        <v>2.1742857142857144</v>
      </c>
      <c r="CK667" s="9">
        <v>2.2192857142857143</v>
      </c>
      <c r="CL667" s="9">
        <v>1.7757857142857145</v>
      </c>
      <c r="CM667" s="9">
        <v>2.3067857142857142</v>
      </c>
      <c r="CN667" s="9">
        <v>2.4092857142857143</v>
      </c>
      <c r="CO667" s="9">
        <v>2.0742857142857143</v>
      </c>
      <c r="CR667" s="9">
        <v>2.4180000000000001</v>
      </c>
      <c r="CS667" s="9">
        <v>2.0559840658042714</v>
      </c>
      <c r="CT667" s="9">
        <v>2.5905</v>
      </c>
      <c r="CU667" s="9">
        <v>2.2505000000000002</v>
      </c>
      <c r="CV667" s="9">
        <v>2.1805000000000003</v>
      </c>
      <c r="CW667" s="9">
        <v>2.1755</v>
      </c>
      <c r="CX667" s="9">
        <v>2.2880000000000003</v>
      </c>
      <c r="CY667" s="9">
        <v>2.343</v>
      </c>
      <c r="CZ667" s="9">
        <v>2.448</v>
      </c>
      <c r="DA667" s="9">
        <v>2.4030000000000005</v>
      </c>
      <c r="DB667" s="9">
        <v>2.7280000000000002</v>
      </c>
      <c r="DC667" s="9">
        <v>3.2480000000000002</v>
      </c>
      <c r="DD667" s="9">
        <v>2.278</v>
      </c>
    </row>
    <row r="668" spans="1:108" x14ac:dyDescent="0.25">
      <c r="A668" s="8">
        <v>36264</v>
      </c>
      <c r="AE668" s="9">
        <v>2.1043571428571428</v>
      </c>
      <c r="AF668" s="9"/>
      <c r="AG668" s="9">
        <v>2.0318571428571426</v>
      </c>
      <c r="CA668" s="9">
        <v>2.3170000000000002</v>
      </c>
      <c r="CB668" s="9"/>
      <c r="CC668" s="9">
        <v>2.2118571428571427</v>
      </c>
      <c r="CD668" s="9">
        <v>1.8360572109293622</v>
      </c>
      <c r="CE668" s="9">
        <v>2.2443571428571429</v>
      </c>
      <c r="CF668" s="9">
        <v>2.0468571428571427</v>
      </c>
      <c r="CG668" s="9">
        <v>1.9743571428571427</v>
      </c>
      <c r="CH668" s="9">
        <v>1.8518571428571429</v>
      </c>
      <c r="CI668" s="9">
        <v>2.1043571428571428</v>
      </c>
      <c r="CJ668" s="9">
        <v>2.2068571428571429</v>
      </c>
      <c r="CK668" s="9">
        <v>2.2518571428571428</v>
      </c>
      <c r="CL668" s="9">
        <v>1.7968571428571427</v>
      </c>
      <c r="CM668" s="9">
        <v>2.3368571428571427</v>
      </c>
      <c r="CN668" s="9">
        <v>2.4418571428571427</v>
      </c>
      <c r="CO668" s="9">
        <v>2.1118571428571427</v>
      </c>
      <c r="CR668" s="9">
        <v>2.4470000000000001</v>
      </c>
      <c r="CS668" s="9">
        <v>2.0759547664744109</v>
      </c>
      <c r="CT668" s="9">
        <v>2.617</v>
      </c>
      <c r="CU668" s="9">
        <v>2.2770000000000001</v>
      </c>
      <c r="CV668" s="9">
        <v>2.2069999999999999</v>
      </c>
      <c r="CW668" s="9">
        <v>2.202</v>
      </c>
      <c r="CX668" s="9">
        <v>2.3170000000000002</v>
      </c>
      <c r="CY668" s="9">
        <v>2.3745000000000003</v>
      </c>
      <c r="CZ668" s="9">
        <v>2.4769999999999999</v>
      </c>
      <c r="DA668" s="9">
        <v>2.4369999999999998</v>
      </c>
      <c r="DB668" s="9">
        <v>2.7495000000000003</v>
      </c>
      <c r="DC668" s="9">
        <v>3.2570000000000001</v>
      </c>
      <c r="DD668" s="9">
        <v>2.3069999999999999</v>
      </c>
    </row>
    <row r="669" spans="1:108" x14ac:dyDescent="0.25">
      <c r="A669" s="8">
        <v>36265</v>
      </c>
      <c r="AE669" s="9">
        <v>2.0977857142857141</v>
      </c>
      <c r="AF669" s="9"/>
      <c r="AG669" s="9">
        <v>2.0252857142857139</v>
      </c>
      <c r="CA669" s="9">
        <v>2.3191999999999999</v>
      </c>
      <c r="CB669" s="9"/>
      <c r="CC669" s="9">
        <v>2.2052857142857141</v>
      </c>
      <c r="CD669" s="9">
        <v>1.8440193762408872</v>
      </c>
      <c r="CE669" s="9">
        <v>2.2402857142857142</v>
      </c>
      <c r="CF669" s="9">
        <v>2.040285714285714</v>
      </c>
      <c r="CG669" s="9">
        <v>1.967785714285714</v>
      </c>
      <c r="CH669" s="9">
        <v>1.8477857142857141</v>
      </c>
      <c r="CI669" s="9">
        <v>2.0977857142857141</v>
      </c>
      <c r="CJ669" s="9">
        <v>2.2027857142857141</v>
      </c>
      <c r="CK669" s="9">
        <v>2.2402857142857142</v>
      </c>
      <c r="CL669" s="9">
        <v>1.8112857142857142</v>
      </c>
      <c r="CM669" s="9">
        <v>2.3302857142857141</v>
      </c>
      <c r="CN669" s="9">
        <v>2.4327857142857141</v>
      </c>
      <c r="CO669" s="9">
        <v>2.105285714285714</v>
      </c>
      <c r="CR669" s="9">
        <v>2.4491999999999998</v>
      </c>
      <c r="CS669" s="9">
        <v>2.0811547664744108</v>
      </c>
      <c r="CT669" s="9">
        <v>2.6216999999999997</v>
      </c>
      <c r="CU669" s="9">
        <v>2.2791999999999999</v>
      </c>
      <c r="CV669" s="9">
        <v>2.2117</v>
      </c>
      <c r="CW669" s="9">
        <v>2.2041999999999997</v>
      </c>
      <c r="CX669" s="9">
        <v>2.3216999999999999</v>
      </c>
      <c r="CY669" s="9">
        <v>2.4421999999999997</v>
      </c>
      <c r="CZ669" s="9">
        <v>2.4791999999999996</v>
      </c>
      <c r="DA669" s="9">
        <v>2.4521999999999999</v>
      </c>
      <c r="DB669" s="9">
        <v>2.7516999999999996</v>
      </c>
      <c r="DC669" s="9">
        <v>3.2717000000000001</v>
      </c>
      <c r="DD669" s="9">
        <v>2.3091999999999997</v>
      </c>
    </row>
    <row r="670" spans="1:108" x14ac:dyDescent="0.25">
      <c r="A670" s="8">
        <v>36266</v>
      </c>
      <c r="AE670" s="9">
        <v>2.1373571428571432</v>
      </c>
      <c r="AF670" s="9"/>
      <c r="AG670" s="9">
        <v>2.0648571428571429</v>
      </c>
      <c r="CA670" s="9">
        <v>2.3342000000000005</v>
      </c>
      <c r="CB670" s="9"/>
      <c r="CC670" s="9">
        <v>2.2448571428571431</v>
      </c>
      <c r="CD670" s="9">
        <v>1.8682706584844762</v>
      </c>
      <c r="CE670" s="9">
        <v>2.2798571428571432</v>
      </c>
      <c r="CF670" s="9">
        <v>2.0798571428571431</v>
      </c>
      <c r="CG670" s="9">
        <v>2.0048571428571433</v>
      </c>
      <c r="CH670" s="9">
        <v>1.8873571428571432</v>
      </c>
      <c r="CI670" s="9">
        <v>2.1373571428571432</v>
      </c>
      <c r="CJ670" s="9">
        <v>2.2423571428571432</v>
      </c>
      <c r="CK670" s="9">
        <v>2.2798571428571432</v>
      </c>
      <c r="CL670" s="9">
        <v>1.801857142857143</v>
      </c>
      <c r="CM670" s="9">
        <v>2.3698571428571431</v>
      </c>
      <c r="CN670" s="9">
        <v>2.4698571428571432</v>
      </c>
      <c r="CO670" s="9">
        <v>2.1423571428571431</v>
      </c>
      <c r="CR670" s="9">
        <v>2.4642000000000004</v>
      </c>
      <c r="CS670" s="9">
        <v>2.0822974769493987</v>
      </c>
      <c r="CT670" s="9">
        <v>2.6367000000000003</v>
      </c>
      <c r="CU670" s="9">
        <v>2.2967000000000004</v>
      </c>
      <c r="CV670" s="9">
        <v>2.2242000000000006</v>
      </c>
      <c r="CW670" s="9">
        <v>2.2192000000000003</v>
      </c>
      <c r="CX670" s="9">
        <v>2.3317000000000005</v>
      </c>
      <c r="CY670" s="9">
        <v>2.3942000000000005</v>
      </c>
      <c r="CZ670" s="9">
        <v>2.4942000000000002</v>
      </c>
      <c r="DA670" s="9">
        <v>2.4542000000000002</v>
      </c>
      <c r="DB670" s="9">
        <v>2.7667000000000002</v>
      </c>
      <c r="DC670" s="9">
        <v>3.2867000000000006</v>
      </c>
      <c r="DD670" s="9">
        <v>2.3242000000000003</v>
      </c>
    </row>
    <row r="671" spans="1:108" x14ac:dyDescent="0.25">
      <c r="A671" s="8">
        <v>36269</v>
      </c>
      <c r="AE671" s="9">
        <v>2.1274285714285712</v>
      </c>
      <c r="AF671" s="9"/>
      <c r="AG671" s="9">
        <v>2.0574285714285714</v>
      </c>
      <c r="CA671" s="9">
        <v>2.3365999999999998</v>
      </c>
      <c r="CB671" s="9"/>
      <c r="CC671" s="9">
        <v>2.2274285714285713</v>
      </c>
      <c r="CD671" s="9">
        <v>1.8490663748904004</v>
      </c>
      <c r="CE671" s="9">
        <v>2.2649285714285714</v>
      </c>
      <c r="CF671" s="9">
        <v>2.0674285714285712</v>
      </c>
      <c r="CG671" s="9">
        <v>1.9949285714285714</v>
      </c>
      <c r="CH671" s="9">
        <v>1.8749285714285713</v>
      </c>
      <c r="CI671" s="9">
        <v>2.1274285714285712</v>
      </c>
      <c r="CJ671" s="9">
        <v>2.2299285714285713</v>
      </c>
      <c r="CK671" s="9">
        <v>2.2724285714285712</v>
      </c>
      <c r="CL671" s="9">
        <v>1.7919285714285713</v>
      </c>
      <c r="CM671" s="9">
        <v>2.3599285714285712</v>
      </c>
      <c r="CN671" s="9" t="e">
        <v>#VALUE!</v>
      </c>
      <c r="CO671" s="9">
        <v>2.1324285714285711</v>
      </c>
      <c r="CR671" s="9">
        <v>2.4615999999999998</v>
      </c>
      <c r="CS671" s="9">
        <v>2.0868003256114132</v>
      </c>
      <c r="CT671" s="9">
        <v>2.6365999999999996</v>
      </c>
      <c r="CU671" s="9">
        <v>2.2965999999999998</v>
      </c>
      <c r="CV671" s="9">
        <v>2.2265999999999999</v>
      </c>
      <c r="CW671" s="9">
        <v>2.2178499999999999</v>
      </c>
      <c r="CX671" s="9">
        <v>2.3365999999999998</v>
      </c>
      <c r="CY671" s="9">
        <v>2.3915999999999999</v>
      </c>
      <c r="CZ671" s="9">
        <v>2.4915999999999996</v>
      </c>
      <c r="DA671" s="9">
        <v>2.4515999999999996</v>
      </c>
      <c r="DB671" s="9">
        <v>2.7715999999999998</v>
      </c>
      <c r="DC671" s="9">
        <v>3.2940999999999998</v>
      </c>
      <c r="DD671" s="9">
        <v>2.3240999999999996</v>
      </c>
    </row>
    <row r="672" spans="1:108" x14ac:dyDescent="0.25">
      <c r="A672" s="8">
        <v>36270</v>
      </c>
      <c r="AE672" s="9">
        <v>2.1562142857142854</v>
      </c>
      <c r="AF672" s="9"/>
      <c r="AG672" s="9">
        <v>2.0812142857142857</v>
      </c>
      <c r="CA672" s="9">
        <v>2.3569</v>
      </c>
      <c r="CB672" s="9"/>
      <c r="CC672" s="9">
        <v>2.2537142857142856</v>
      </c>
      <c r="CD672" s="9">
        <v>1.8845577865001446</v>
      </c>
      <c r="CE672" s="9">
        <v>2.2912142857142856</v>
      </c>
      <c r="CF672" s="9">
        <v>2.0987142857142858</v>
      </c>
      <c r="CG672" s="9">
        <v>2.0237142857142856</v>
      </c>
      <c r="CH672" s="9">
        <v>1.9037142857142855</v>
      </c>
      <c r="CI672" s="9">
        <v>2.1562142857142854</v>
      </c>
      <c r="CJ672" s="9">
        <v>2.2587142857142855</v>
      </c>
      <c r="CK672" s="9">
        <v>2.2987142857142855</v>
      </c>
      <c r="CL672" s="9">
        <v>1.8257142857142856</v>
      </c>
      <c r="CM672" s="9">
        <v>2.3862142857142854</v>
      </c>
      <c r="CN672" s="9">
        <v>2.4887142857142854</v>
      </c>
      <c r="CO672" s="9">
        <v>2.1612142857142858</v>
      </c>
      <c r="CR672" s="9">
        <v>2.4744000000000002</v>
      </c>
      <c r="CS672" s="9">
        <v>2.0986003256114136</v>
      </c>
      <c r="CT672" s="9">
        <v>2.6494</v>
      </c>
      <c r="CU672" s="9">
        <v>2.3094000000000001</v>
      </c>
      <c r="CV672" s="9">
        <v>2.2394000000000003</v>
      </c>
      <c r="CW672" s="9">
        <v>2.2319</v>
      </c>
      <c r="CX672" s="9">
        <v>2.3569</v>
      </c>
      <c r="CY672" s="9">
        <v>2.4144000000000001</v>
      </c>
      <c r="CZ672" s="9">
        <v>2.5094000000000003</v>
      </c>
      <c r="DA672" s="9">
        <v>2.4584000000000001</v>
      </c>
      <c r="DB672" s="9">
        <v>2.7844000000000002</v>
      </c>
      <c r="DC672" s="9">
        <v>3.3044000000000002</v>
      </c>
      <c r="DD672" s="9">
        <v>2.3369</v>
      </c>
    </row>
    <row r="673" spans="1:108" x14ac:dyDescent="0.25">
      <c r="A673" s="8">
        <v>36271</v>
      </c>
      <c r="AE673" s="9">
        <v>2.196214285714285</v>
      </c>
      <c r="AF673" s="9"/>
      <c r="AG673" s="9">
        <v>2.1212142857142853</v>
      </c>
      <c r="CA673" s="9">
        <v>2.3789000000000002</v>
      </c>
      <c r="CB673" s="9"/>
      <c r="CC673" s="9">
        <v>2.2937142857142852</v>
      </c>
      <c r="CD673" s="9">
        <v>1.9034177568171951</v>
      </c>
      <c r="CE673" s="9">
        <v>2.3337142857142852</v>
      </c>
      <c r="CF673" s="9">
        <v>2.1399642857142851</v>
      </c>
      <c r="CG673" s="9">
        <v>2.0587142857142853</v>
      </c>
      <c r="CH673" s="9">
        <v>1.9449642857142853</v>
      </c>
      <c r="CI673" s="9">
        <v>2.196214285714285</v>
      </c>
      <c r="CJ673" s="9">
        <v>2.301214285714285</v>
      </c>
      <c r="CK673" s="9">
        <v>2.3387142857142851</v>
      </c>
      <c r="CL673" s="9">
        <v>1.8547142857142851</v>
      </c>
      <c r="CM673" s="9">
        <v>2.4312142857142853</v>
      </c>
      <c r="CN673" s="9">
        <v>2.528714285714285</v>
      </c>
      <c r="CO673" s="9">
        <v>2.2037142857142853</v>
      </c>
      <c r="CR673" s="9">
        <v>2.4964000000000004</v>
      </c>
      <c r="CS673" s="9">
        <v>2.1099088715974577</v>
      </c>
      <c r="CT673" s="9">
        <v>2.6764000000000006</v>
      </c>
      <c r="CU673" s="9">
        <v>2.3289000000000004</v>
      </c>
      <c r="CV673" s="9">
        <v>2.2664000000000004</v>
      </c>
      <c r="CW673" s="9">
        <v>2.2589000000000006</v>
      </c>
      <c r="CX673" s="9">
        <v>2.3789000000000002</v>
      </c>
      <c r="CY673" s="9">
        <v>2.4389000000000003</v>
      </c>
      <c r="CZ673" s="9">
        <v>2.5314000000000005</v>
      </c>
      <c r="DA673" s="9">
        <v>2.4634000000000005</v>
      </c>
      <c r="DB673" s="9">
        <v>2.8114000000000003</v>
      </c>
      <c r="DC673" s="9">
        <v>3.3289000000000004</v>
      </c>
      <c r="DD673" s="9">
        <v>2.3764000000000003</v>
      </c>
    </row>
    <row r="674" spans="1:108" x14ac:dyDescent="0.25">
      <c r="A674" s="8">
        <v>36272</v>
      </c>
      <c r="AE674" s="9">
        <v>2.2000000000000002</v>
      </c>
      <c r="AF674" s="9"/>
      <c r="AG674" s="9">
        <v>2.125</v>
      </c>
      <c r="CA674" s="9">
        <v>2.3816000000000002</v>
      </c>
      <c r="CB674" s="9"/>
      <c r="CC674" s="9">
        <v>2.2949999999999999</v>
      </c>
      <c r="CD674" s="9">
        <v>1.9074897680132104</v>
      </c>
      <c r="CE674" s="9">
        <v>2.335</v>
      </c>
      <c r="CF674" s="9">
        <v>2.14</v>
      </c>
      <c r="CG674" s="9">
        <v>2.0587499999999999</v>
      </c>
      <c r="CH674" s="9">
        <v>1.94</v>
      </c>
      <c r="CI674" s="9">
        <v>2.2000000000000002</v>
      </c>
      <c r="CJ674" s="9">
        <v>2.3050000000000002</v>
      </c>
      <c r="CK674" s="9">
        <v>2.34</v>
      </c>
      <c r="CL674" s="9">
        <v>1.8455000000000001</v>
      </c>
      <c r="CM674" s="9">
        <v>2.4325000000000001</v>
      </c>
      <c r="CN674" s="9">
        <v>2.5299999999999998</v>
      </c>
      <c r="CO674" s="9">
        <v>2.21</v>
      </c>
      <c r="CR674" s="9">
        <v>2.4966000000000004</v>
      </c>
      <c r="CS674" s="9">
        <v>2.11300813157056</v>
      </c>
      <c r="CT674" s="9">
        <v>2.6716000000000002</v>
      </c>
      <c r="CU674" s="9">
        <v>2.3303500000000001</v>
      </c>
      <c r="CV674" s="9">
        <v>2.2641000000000004</v>
      </c>
      <c r="CW674" s="9">
        <v>2.2566000000000006</v>
      </c>
      <c r="CX674" s="9">
        <v>2.3816000000000002</v>
      </c>
      <c r="CY674" s="9">
        <v>2.4391000000000003</v>
      </c>
      <c r="CZ674" s="9">
        <v>2.5316000000000005</v>
      </c>
      <c r="DA674" s="9">
        <v>2.4776000000000002</v>
      </c>
      <c r="DB674" s="9">
        <v>2.8116000000000003</v>
      </c>
      <c r="DC674" s="9">
        <v>3.3291000000000004</v>
      </c>
      <c r="DD674" s="9">
        <v>2.3766000000000003</v>
      </c>
    </row>
    <row r="675" spans="1:108" x14ac:dyDescent="0.25">
      <c r="A675" s="8">
        <v>36273</v>
      </c>
      <c r="AE675" s="9">
        <v>2.2645714285714282</v>
      </c>
      <c r="AF675" s="9"/>
      <c r="AG675" s="9">
        <v>2.1895714285714285</v>
      </c>
      <c r="CA675" s="9">
        <v>2.4188000000000001</v>
      </c>
      <c r="CB675" s="9"/>
      <c r="CC675" s="9">
        <v>2.3595714285714284</v>
      </c>
      <c r="CD675" s="9">
        <v>1.9537495390271502</v>
      </c>
      <c r="CE675" s="9">
        <v>2.3970714285714285</v>
      </c>
      <c r="CF675" s="9">
        <v>2.1995714285714283</v>
      </c>
      <c r="CG675" s="9">
        <v>2.1120714285714284</v>
      </c>
      <c r="CH675" s="9">
        <v>1.9945714285714284</v>
      </c>
      <c r="CI675" s="9">
        <v>2.2645714285714282</v>
      </c>
      <c r="CJ675" s="9">
        <v>2.3720714285714286</v>
      </c>
      <c r="CK675" s="9">
        <v>2.4045714285714284</v>
      </c>
      <c r="CL675" s="9">
        <v>1.8750714285714283</v>
      </c>
      <c r="CM675" s="9">
        <v>2.4995714285714286</v>
      </c>
      <c r="CN675" s="9">
        <v>2.5970714285714283</v>
      </c>
      <c r="CO675" s="9">
        <v>2.2745714285714285</v>
      </c>
      <c r="CR675" s="9">
        <v>2.5338000000000003</v>
      </c>
      <c r="CS675" s="9">
        <v>2.1277926438323691</v>
      </c>
      <c r="CT675" s="9">
        <v>2.7138000000000004</v>
      </c>
      <c r="CU675" s="9">
        <v>2.3675500000000005</v>
      </c>
      <c r="CV675" s="9">
        <v>2.2988000000000004</v>
      </c>
      <c r="CW675" s="9">
        <v>2.2938000000000001</v>
      </c>
      <c r="CX675" s="9">
        <v>2.4188000000000001</v>
      </c>
      <c r="CY675" s="9">
        <v>2.4788000000000001</v>
      </c>
      <c r="CZ675" s="9">
        <v>2.5663000000000005</v>
      </c>
      <c r="DA675" s="9">
        <v>2.4908000000000001</v>
      </c>
      <c r="DB675" s="9">
        <v>2.8513000000000002</v>
      </c>
      <c r="DC675" s="9">
        <v>3.3663000000000003</v>
      </c>
      <c r="DD675" s="9">
        <v>2.4138000000000002</v>
      </c>
    </row>
    <row r="676" spans="1:108" x14ac:dyDescent="0.25">
      <c r="A676" s="8">
        <v>36276</v>
      </c>
      <c r="AE676" s="9">
        <v>2.2704285714285715</v>
      </c>
      <c r="AF676" s="9"/>
      <c r="AG676" s="9">
        <v>2.1979285714285712</v>
      </c>
      <c r="CA676" s="9">
        <v>2.4315000000000002</v>
      </c>
      <c r="CB676" s="9"/>
      <c r="CC676" s="9">
        <v>2.3754285714285714</v>
      </c>
      <c r="CD676" s="9">
        <v>1.9698984717859085</v>
      </c>
      <c r="CE676" s="9">
        <v>2.4104285714285716</v>
      </c>
      <c r="CF676" s="9">
        <v>2.2066785714285713</v>
      </c>
      <c r="CG676" s="9">
        <v>2.1179285714285716</v>
      </c>
      <c r="CH676" s="9">
        <v>2.0016785714285712</v>
      </c>
      <c r="CI676" s="9">
        <v>2.2679285714285715</v>
      </c>
      <c r="CJ676" s="9">
        <v>2.3854285714285712</v>
      </c>
      <c r="CK676" s="9">
        <v>2.4204285714285714</v>
      </c>
      <c r="CL676" s="9">
        <v>1.9344285714285714</v>
      </c>
      <c r="CM676" s="9">
        <v>2.5154285714285716</v>
      </c>
      <c r="CN676" s="9">
        <v>2.6154285714285717</v>
      </c>
      <c r="CO676" s="9">
        <v>2.2804285714285712</v>
      </c>
      <c r="CR676" s="9">
        <v>2.5490000000000004</v>
      </c>
      <c r="CS676" s="9">
        <v>2.1547897498978976</v>
      </c>
      <c r="CT676" s="9">
        <v>2.7315000000000005</v>
      </c>
      <c r="CU676" s="9">
        <v>2.3802500000000002</v>
      </c>
      <c r="CV676" s="9">
        <v>2.3127500000000003</v>
      </c>
      <c r="CW676" s="9">
        <v>2.2990000000000004</v>
      </c>
      <c r="CX676" s="9">
        <v>2.4315000000000002</v>
      </c>
      <c r="CY676" s="9">
        <v>2.4915000000000003</v>
      </c>
      <c r="CZ676" s="9">
        <v>2.5790000000000002</v>
      </c>
      <c r="DA676" s="9">
        <v>2.5160000000000005</v>
      </c>
      <c r="DB676" s="9">
        <v>2.8740000000000006</v>
      </c>
      <c r="DC676" s="9">
        <v>3.3990000000000005</v>
      </c>
      <c r="DD676" s="9">
        <v>2.4290000000000003</v>
      </c>
    </row>
    <row r="677" spans="1:108" x14ac:dyDescent="0.25">
      <c r="A677" s="8">
        <v>36277</v>
      </c>
      <c r="AE677" s="9">
        <v>2.278142857142857</v>
      </c>
      <c r="AF677" s="9"/>
      <c r="AG677" s="9">
        <v>2.2106428571428571</v>
      </c>
      <c r="CA677" s="9">
        <v>2.4421999999999997</v>
      </c>
      <c r="CB677" s="9"/>
      <c r="CC677" s="9">
        <v>2.3881428571428569</v>
      </c>
      <c r="CD677" s="9">
        <v>2.0282339248374712</v>
      </c>
      <c r="CE677" s="9">
        <v>2.4181428571428567</v>
      </c>
      <c r="CF677" s="9">
        <v>2.2081428571428567</v>
      </c>
      <c r="CG677" s="9">
        <v>2.113142857142857</v>
      </c>
      <c r="CH677" s="9">
        <v>1.9981428571428568</v>
      </c>
      <c r="CI677" s="9">
        <v>2.278142857142857</v>
      </c>
      <c r="CJ677" s="9">
        <v>2.3931428571428568</v>
      </c>
      <c r="CK677" s="9">
        <v>2.4331428571428568</v>
      </c>
      <c r="CL677" s="9">
        <v>1.958142857142857</v>
      </c>
      <c r="CM677" s="9">
        <v>2.5256428571428571</v>
      </c>
      <c r="CN677" s="9">
        <v>2.6231428571428568</v>
      </c>
      <c r="CO677" s="9">
        <v>2.2931428571428567</v>
      </c>
      <c r="CR677" s="9">
        <v>2.5621999999999998</v>
      </c>
      <c r="CS677" s="9">
        <v>2.1857093962768546</v>
      </c>
      <c r="CT677" s="9">
        <v>2.7446999999999999</v>
      </c>
      <c r="CU677" s="9">
        <v>2.3921999999999999</v>
      </c>
      <c r="CV677" s="9">
        <v>2.3196999999999997</v>
      </c>
      <c r="CW677" s="9">
        <v>2.3071999999999999</v>
      </c>
      <c r="CX677" s="9">
        <v>2.4421999999999997</v>
      </c>
      <c r="CY677" s="9">
        <v>2.5021999999999998</v>
      </c>
      <c r="CZ677" s="9">
        <v>2.5896999999999997</v>
      </c>
      <c r="DA677" s="9">
        <v>2.5362</v>
      </c>
      <c r="DB677" s="9">
        <v>2.8872</v>
      </c>
      <c r="DC677" s="9">
        <v>3.4121999999999999</v>
      </c>
      <c r="DD677" s="9">
        <v>2.4421999999999997</v>
      </c>
    </row>
    <row r="678" spans="1:108" x14ac:dyDescent="0.25">
      <c r="A678" s="8">
        <v>36278</v>
      </c>
      <c r="AE678" s="9">
        <v>2.277857142857143</v>
      </c>
      <c r="AF678" s="9"/>
      <c r="AG678" s="9">
        <v>2.2078571428571427</v>
      </c>
      <c r="CA678" s="9">
        <v>2.4421999999999997</v>
      </c>
      <c r="CB678" s="9"/>
      <c r="CC678" s="9">
        <v>2.3878571428571429</v>
      </c>
      <c r="CD678" s="9">
        <v>2.005878260789661</v>
      </c>
      <c r="CE678" s="9">
        <v>2.4178571428571427</v>
      </c>
      <c r="CF678" s="9">
        <v>2.2128571428571431</v>
      </c>
      <c r="CG678" s="9">
        <v>2.1178571428571429</v>
      </c>
      <c r="CH678" s="9">
        <v>1.9978571428571428</v>
      </c>
      <c r="CI678" s="9">
        <v>2.2753571428571431</v>
      </c>
      <c r="CJ678" s="9">
        <v>2.3928571428571428</v>
      </c>
      <c r="CK678" s="9">
        <v>2.4078571428571429</v>
      </c>
      <c r="CL678" s="9">
        <v>1.9615238095238099</v>
      </c>
      <c r="CM678" s="9">
        <v>2.5253571428571431</v>
      </c>
      <c r="CN678" s="9">
        <v>2.6178571428571429</v>
      </c>
      <c r="CO678" s="9">
        <v>2.2878571428571428</v>
      </c>
      <c r="CR678" s="9">
        <v>2.5621999999999998</v>
      </c>
      <c r="CS678" s="9">
        <v>2.1679249694534879</v>
      </c>
      <c r="CT678" s="9">
        <v>2.7446999999999999</v>
      </c>
      <c r="CU678" s="9">
        <v>2.3872</v>
      </c>
      <c r="CV678" s="9">
        <v>2.3171999999999997</v>
      </c>
      <c r="CW678" s="9">
        <v>2.2971999999999997</v>
      </c>
      <c r="CX678" s="9">
        <v>2.4421999999999997</v>
      </c>
      <c r="CY678" s="9">
        <v>2.4996999999999998</v>
      </c>
      <c r="CZ678" s="9">
        <v>2.5821999999999998</v>
      </c>
      <c r="DA678" s="9">
        <v>2.5241999999999996</v>
      </c>
      <c r="DB678" s="9">
        <v>2.8872</v>
      </c>
      <c r="DC678" s="9">
        <v>3.4121999999999999</v>
      </c>
      <c r="DD678" s="9">
        <v>2.4396999999999998</v>
      </c>
    </row>
    <row r="679" spans="1:108" x14ac:dyDescent="0.25">
      <c r="A679" s="8">
        <v>36279</v>
      </c>
      <c r="AE679" s="9">
        <v>2.2112857142857147</v>
      </c>
      <c r="AF679" s="9"/>
      <c r="AG679" s="9">
        <v>2.1412857142857145</v>
      </c>
      <c r="CA679" s="9">
        <v>2.3835999999999999</v>
      </c>
      <c r="CB679" s="9"/>
      <c r="CC679" s="9">
        <v>2.3212857142857146</v>
      </c>
      <c r="CD679" s="9">
        <v>1.9336833261556865</v>
      </c>
      <c r="CE679" s="9">
        <v>2.3487857142857145</v>
      </c>
      <c r="CF679" s="9">
        <v>2.1512857142857147</v>
      </c>
      <c r="CG679" s="9">
        <v>2.0562857142857145</v>
      </c>
      <c r="CH679" s="9">
        <v>1.9362857142857146</v>
      </c>
      <c r="CI679" s="9">
        <v>2.2087857142857148</v>
      </c>
      <c r="CJ679" s="9">
        <v>2.3262857142857145</v>
      </c>
      <c r="CK679" s="9">
        <v>2.3462857142857145</v>
      </c>
      <c r="CL679" s="9">
        <v>1.8857857142857146</v>
      </c>
      <c r="CM679" s="9">
        <v>2.4587857142857148</v>
      </c>
      <c r="CN679" s="9">
        <v>2.5512857142857146</v>
      </c>
      <c r="CO679" s="9">
        <v>2.2287857142857148</v>
      </c>
      <c r="CR679" s="9">
        <v>2.5036</v>
      </c>
      <c r="CS679" s="9">
        <v>2.1001594979367852</v>
      </c>
      <c r="CT679" s="9">
        <v>2.6836000000000002</v>
      </c>
      <c r="CU679" s="9">
        <v>2.3286000000000002</v>
      </c>
      <c r="CV679" s="9">
        <v>2.2585999999999999</v>
      </c>
      <c r="CW679" s="9">
        <v>2.2435999999999998</v>
      </c>
      <c r="CX679" s="9">
        <v>2.3860999999999999</v>
      </c>
      <c r="CY679" s="9">
        <v>2.4436</v>
      </c>
      <c r="CZ679" s="9">
        <v>2.5236000000000001</v>
      </c>
      <c r="DA679" s="9">
        <v>2.4636</v>
      </c>
      <c r="DB679" s="9">
        <v>2.8186</v>
      </c>
      <c r="DC679" s="9">
        <v>3.3536000000000001</v>
      </c>
      <c r="DD679" s="9">
        <v>2.3835999999999999</v>
      </c>
    </row>
    <row r="680" spans="1:108" x14ac:dyDescent="0.25">
      <c r="A680" s="8">
        <v>36280</v>
      </c>
      <c r="AE680" s="9">
        <v>2.2964285714285713</v>
      </c>
      <c r="AF680" s="9"/>
      <c r="AG680" s="9">
        <v>2.226428571428571</v>
      </c>
      <c r="CA680" s="9">
        <v>2.3457999999999997</v>
      </c>
      <c r="CB680" s="9"/>
      <c r="CC680" s="9">
        <v>2.4064285714285711</v>
      </c>
      <c r="CD680" s="9">
        <v>2.0135360771082023</v>
      </c>
      <c r="CE680" s="9">
        <v>2.4364285714285709</v>
      </c>
      <c r="CF680" s="9">
        <v>2.2364285714285712</v>
      </c>
      <c r="CG680" s="9">
        <v>2.1264285714285709</v>
      </c>
      <c r="CH680" s="9">
        <v>2.0114285714285711</v>
      </c>
      <c r="CI680" s="9">
        <v>2.2939285714285713</v>
      </c>
      <c r="CJ680" s="9">
        <v>2.413928571428571</v>
      </c>
      <c r="CK680" s="9">
        <v>2.4314285714285711</v>
      </c>
      <c r="CL680" s="9">
        <v>1.9764285714285712</v>
      </c>
      <c r="CM680" s="9">
        <v>2.5414285714285709</v>
      </c>
      <c r="CN680" s="9">
        <v>2.6364285714285711</v>
      </c>
      <c r="CO680" s="9">
        <v>2.308928571428571</v>
      </c>
      <c r="CR680" s="9">
        <v>2.4657999999999998</v>
      </c>
      <c r="CS680" s="9">
        <v>2.0830103130889515</v>
      </c>
      <c r="CT680" s="9">
        <v>2.6433</v>
      </c>
      <c r="CU680" s="9">
        <v>2.2907999999999999</v>
      </c>
      <c r="CV680" s="9">
        <v>2.2257999999999996</v>
      </c>
      <c r="CW680" s="9">
        <v>2.2058</v>
      </c>
      <c r="CX680" s="9">
        <v>2.3482999999999996</v>
      </c>
      <c r="CY680" s="9">
        <v>2.4057999999999997</v>
      </c>
      <c r="CZ680" s="9">
        <v>2.4857999999999998</v>
      </c>
      <c r="DA680" s="9">
        <v>2.4247999999999998</v>
      </c>
      <c r="DB680" s="9">
        <v>2.7807999999999997</v>
      </c>
      <c r="DC680" s="9">
        <v>3.2957999999999998</v>
      </c>
      <c r="DD680" s="9">
        <v>2.3457999999999997</v>
      </c>
    </row>
    <row r="681" spans="1:108" x14ac:dyDescent="0.25">
      <c r="A681" s="8">
        <v>36283</v>
      </c>
      <c r="AE681" s="9">
        <v>2.3450000000000002</v>
      </c>
      <c r="AF681" s="9"/>
      <c r="AG681" s="9">
        <v>2.2749999999999999</v>
      </c>
      <c r="CA681" s="9">
        <v>2.3748</v>
      </c>
      <c r="CB681" s="9"/>
      <c r="CC681" s="9">
        <v>2.4550000000000001</v>
      </c>
      <c r="CD681" s="9">
        <v>2.0621075056796312</v>
      </c>
      <c r="CE681" s="9">
        <v>2.4900000000000002</v>
      </c>
      <c r="CF681" s="9">
        <v>2.2799999999999998</v>
      </c>
      <c r="CG681" s="9">
        <v>2.1749999999999998</v>
      </c>
      <c r="CH681" s="9">
        <v>2.0625</v>
      </c>
      <c r="CI681" s="9">
        <v>2.34</v>
      </c>
      <c r="CJ681" s="9">
        <v>2.4624999999999999</v>
      </c>
      <c r="CK681" s="9">
        <v>2.4750000000000001</v>
      </c>
      <c r="CL681" s="9">
        <v>2.0249999999999999</v>
      </c>
      <c r="CM681" s="9">
        <v>2.59</v>
      </c>
      <c r="CN681" s="9">
        <v>2.6850000000000001</v>
      </c>
      <c r="CO681" s="9">
        <v>2.3574999999999999</v>
      </c>
      <c r="CR681" s="9">
        <v>2.4948000000000001</v>
      </c>
      <c r="CS681" s="9">
        <v>2.1120103130889518</v>
      </c>
      <c r="CT681" s="9">
        <v>2.6748000000000003</v>
      </c>
      <c r="CU681" s="9">
        <v>2.3198000000000003</v>
      </c>
      <c r="CV681" s="9">
        <v>2.2347999999999999</v>
      </c>
      <c r="CW681" s="9">
        <v>2.2248000000000001</v>
      </c>
      <c r="CX681" s="9">
        <v>2.3748</v>
      </c>
      <c r="CY681" s="9">
        <v>2.4348000000000001</v>
      </c>
      <c r="CZ681" s="9">
        <v>2.5047999999999999</v>
      </c>
      <c r="DA681" s="9">
        <v>2.4538000000000002</v>
      </c>
      <c r="DB681" s="9">
        <v>2.8148</v>
      </c>
      <c r="DC681" s="9">
        <v>3.3223000000000003</v>
      </c>
      <c r="DD681" s="9">
        <v>2.3748</v>
      </c>
    </row>
    <row r="682" spans="1:108" x14ac:dyDescent="0.25">
      <c r="A682" s="8">
        <v>36284</v>
      </c>
      <c r="AE682" s="9">
        <v>2.3439999999999999</v>
      </c>
      <c r="AF682" s="9"/>
      <c r="AG682" s="9">
        <v>2.2789999999999999</v>
      </c>
      <c r="CA682" s="9">
        <v>2.3849</v>
      </c>
      <c r="CB682" s="9"/>
      <c r="CC682" s="9">
        <v>2.4590000000000001</v>
      </c>
      <c r="CD682" s="9">
        <v>2.0733131020347919</v>
      </c>
      <c r="CE682" s="9">
        <v>2.4940000000000002</v>
      </c>
      <c r="CF682" s="9">
        <v>2.2789999999999999</v>
      </c>
      <c r="CG682" s="9">
        <v>2.1764999999999999</v>
      </c>
      <c r="CH682" s="9">
        <v>2.0665</v>
      </c>
      <c r="CI682" s="9">
        <v>2.3439999999999999</v>
      </c>
      <c r="CJ682" s="9">
        <v>2.4664999999999999</v>
      </c>
      <c r="CK682" s="9">
        <v>2.4790000000000001</v>
      </c>
      <c r="CL682" s="9">
        <v>2.0289999999999999</v>
      </c>
      <c r="CM682" s="9">
        <v>2.5965000000000003</v>
      </c>
      <c r="CN682" s="9">
        <v>2.6890000000000001</v>
      </c>
      <c r="CO682" s="9">
        <v>2.3565</v>
      </c>
      <c r="CR682" s="9">
        <v>2.5024000000000002</v>
      </c>
      <c r="CS682" s="9">
        <v>2.1108472876565081</v>
      </c>
      <c r="CT682" s="9">
        <v>2.6849000000000003</v>
      </c>
      <c r="CU682" s="9">
        <v>2.3274000000000004</v>
      </c>
      <c r="CV682" s="9">
        <v>2.2423999999999999</v>
      </c>
      <c r="CW682" s="9">
        <v>2.2324000000000002</v>
      </c>
      <c r="CX682" s="9">
        <v>2.3849</v>
      </c>
      <c r="CY682" s="9">
        <v>2.4424000000000001</v>
      </c>
      <c r="CZ682" s="9">
        <v>2.5124</v>
      </c>
      <c r="DA682" s="9">
        <v>2.4323999999999999</v>
      </c>
      <c r="DB682" s="9">
        <v>2.8274000000000004</v>
      </c>
      <c r="DC682" s="9">
        <v>3.3424</v>
      </c>
      <c r="DD682" s="9">
        <v>2.3824000000000001</v>
      </c>
    </row>
    <row r="683" spans="1:108" x14ac:dyDescent="0.25">
      <c r="A683" s="8">
        <v>36285</v>
      </c>
      <c r="AE683" s="9">
        <v>2.2270000000000003</v>
      </c>
      <c r="AF683" s="9"/>
      <c r="AG683" s="9">
        <v>2.157</v>
      </c>
      <c r="CA683" s="9">
        <v>2.4874999999999998</v>
      </c>
      <c r="CB683" s="9"/>
      <c r="CC683" s="9">
        <v>2.3370000000000002</v>
      </c>
      <c r="CD683" s="9">
        <v>1.9392564112330135</v>
      </c>
      <c r="CE683" s="9">
        <v>2.3770000000000002</v>
      </c>
      <c r="CF683" s="9">
        <v>2.1745000000000001</v>
      </c>
      <c r="CG683" s="9">
        <v>2.0595000000000003</v>
      </c>
      <c r="CH683" s="9">
        <v>1.9632500000000002</v>
      </c>
      <c r="CI683" s="9">
        <v>2.2270000000000003</v>
      </c>
      <c r="CJ683" s="9">
        <v>2.347</v>
      </c>
      <c r="CK683" s="9">
        <v>2.3820000000000001</v>
      </c>
      <c r="CL683" s="9">
        <v>1.91</v>
      </c>
      <c r="CM683" s="9">
        <v>2.4745000000000004</v>
      </c>
      <c r="CN683" s="9">
        <v>2.5670000000000002</v>
      </c>
      <c r="CO683" s="9">
        <v>2.242</v>
      </c>
      <c r="CR683" s="9">
        <v>2.605</v>
      </c>
      <c r="CS683" s="9">
        <v>2.1798408532280868</v>
      </c>
      <c r="CT683" s="9">
        <v>2.79</v>
      </c>
      <c r="CU683" s="9">
        <v>2.4350000000000001</v>
      </c>
      <c r="CV683" s="9">
        <v>2.3475000000000001</v>
      </c>
      <c r="CW683" s="9">
        <v>2.3450000000000002</v>
      </c>
      <c r="CX683" s="9">
        <v>2.4874999999999998</v>
      </c>
      <c r="CY683" s="9">
        <v>2.5474999999999999</v>
      </c>
      <c r="CZ683" s="9">
        <v>2.63</v>
      </c>
      <c r="DA683" s="9">
        <v>2.5049999999999999</v>
      </c>
      <c r="DB683" s="9">
        <v>2.93</v>
      </c>
      <c r="DC683" s="9">
        <v>3.45</v>
      </c>
      <c r="DD683" s="9">
        <v>2.4849999999999999</v>
      </c>
    </row>
    <row r="684" spans="1:108" x14ac:dyDescent="0.25">
      <c r="A684" s="8">
        <v>36286</v>
      </c>
      <c r="AE684" s="9">
        <v>2.2874285714285714</v>
      </c>
      <c r="AF684" s="9"/>
      <c r="AG684" s="9">
        <v>2.2224285714285714</v>
      </c>
      <c r="CA684" s="9">
        <v>2.3622999999999998</v>
      </c>
      <c r="CB684" s="9"/>
      <c r="CC684" s="9">
        <v>2.3974285714285712</v>
      </c>
      <c r="CD684" s="9">
        <v>1.9759133948158734</v>
      </c>
      <c r="CE684" s="9">
        <v>2.4399285714285712</v>
      </c>
      <c r="CF684" s="9">
        <v>2.2274285714285713</v>
      </c>
      <c r="CG684" s="9">
        <v>2.1274285714285712</v>
      </c>
      <c r="CH684" s="9">
        <v>2.0174285714285713</v>
      </c>
      <c r="CI684" s="9">
        <v>2.2874285714285714</v>
      </c>
      <c r="CJ684" s="9">
        <v>2.407428571428571</v>
      </c>
      <c r="CK684" s="9">
        <v>2.4174285714285713</v>
      </c>
      <c r="CL684" s="9">
        <v>1.9474285714285713</v>
      </c>
      <c r="CM684" s="9">
        <v>2.5349285714285714</v>
      </c>
      <c r="CN684" s="9">
        <v>2.6274285714285712</v>
      </c>
      <c r="CO684" s="9">
        <v>2.2974285714285712</v>
      </c>
      <c r="CR684" s="9">
        <v>2.4798</v>
      </c>
      <c r="CS684" s="9">
        <v>2.0497999999999998</v>
      </c>
      <c r="CT684" s="9">
        <v>2.6698</v>
      </c>
      <c r="CU684" s="9">
        <v>2.3048000000000002</v>
      </c>
      <c r="CV684" s="9">
        <v>2.2172999999999998</v>
      </c>
      <c r="CW684" s="9">
        <v>2.2172999999999998</v>
      </c>
      <c r="CX684" s="9">
        <v>2.3622999999999998</v>
      </c>
      <c r="CY684" s="9">
        <v>2.4222999999999999</v>
      </c>
      <c r="CZ684" s="9">
        <v>2.4897999999999998</v>
      </c>
      <c r="DA684" s="9">
        <v>2.3498000000000001</v>
      </c>
      <c r="DB684" s="9">
        <v>2.8098000000000001</v>
      </c>
      <c r="DC684" s="9">
        <v>3.3298000000000001</v>
      </c>
      <c r="DD684" s="9">
        <v>2.3597999999999999</v>
      </c>
    </row>
    <row r="685" spans="1:108" x14ac:dyDescent="0.25">
      <c r="A685" s="8">
        <v>36287</v>
      </c>
      <c r="AE685" s="9">
        <v>2.2680000000000002</v>
      </c>
      <c r="AF685" s="9"/>
      <c r="AG685" s="9">
        <v>2.2030000000000003</v>
      </c>
      <c r="CA685" s="9">
        <v>2.4944999999999999</v>
      </c>
      <c r="CB685" s="9"/>
      <c r="CC685" s="9">
        <v>2.3780000000000001</v>
      </c>
      <c r="CD685" s="9">
        <v>1.9389360962017028</v>
      </c>
      <c r="CE685" s="9">
        <v>2.423</v>
      </c>
      <c r="CF685" s="9">
        <v>2.218</v>
      </c>
      <c r="CG685" s="9">
        <v>2.1080000000000001</v>
      </c>
      <c r="CH685" s="9">
        <v>2.0030000000000001</v>
      </c>
      <c r="CI685" s="9">
        <v>2.2680000000000002</v>
      </c>
      <c r="CJ685" s="9">
        <v>2.3879999999999999</v>
      </c>
      <c r="CK685" s="9">
        <v>2.423</v>
      </c>
      <c r="CL685" s="9">
        <v>1.91</v>
      </c>
      <c r="CM685" s="9">
        <v>2.5155000000000003</v>
      </c>
      <c r="CN685" s="9">
        <v>2.6080000000000001</v>
      </c>
      <c r="CO685" s="9">
        <v>2.2805</v>
      </c>
      <c r="CR685" s="9">
        <v>2.6120000000000001</v>
      </c>
      <c r="CS685" s="9">
        <v>2.1849205263168443</v>
      </c>
      <c r="CT685" s="9">
        <v>2.8094999999999999</v>
      </c>
      <c r="CU685" s="9">
        <v>2.4445000000000001</v>
      </c>
      <c r="CV685" s="9">
        <v>2.3520000000000003</v>
      </c>
      <c r="CW685" s="9">
        <v>2.3494999999999999</v>
      </c>
      <c r="CX685" s="9">
        <v>2.4944999999999999</v>
      </c>
      <c r="CY685" s="9">
        <v>2.5545</v>
      </c>
      <c r="CZ685" s="9">
        <v>2.6219999999999999</v>
      </c>
      <c r="DA685" s="9">
        <v>2.4849999999999999</v>
      </c>
      <c r="DB685" s="9">
        <v>2.9470000000000001</v>
      </c>
      <c r="DC685" s="9">
        <v>3.4670000000000001</v>
      </c>
      <c r="DD685" s="9">
        <v>2.4870000000000001</v>
      </c>
    </row>
    <row r="686" spans="1:108" x14ac:dyDescent="0.25">
      <c r="A686" s="8">
        <v>36290</v>
      </c>
      <c r="AE686" s="9">
        <v>2.1800000000000002</v>
      </c>
      <c r="AF686" s="9"/>
      <c r="AG686" s="9">
        <v>2.1150000000000002</v>
      </c>
      <c r="CA686" s="9">
        <v>2.4659999999999997</v>
      </c>
      <c r="CB686" s="9"/>
      <c r="CC686" s="9">
        <v>2.29</v>
      </c>
      <c r="CD686" s="9">
        <v>1.9244664238419891</v>
      </c>
      <c r="CE686" s="9">
        <v>2.3325</v>
      </c>
      <c r="CF686" s="9">
        <v>2.1425000000000001</v>
      </c>
      <c r="CG686" s="9">
        <v>2.03125</v>
      </c>
      <c r="CH686" s="9">
        <v>1.9312499999999999</v>
      </c>
      <c r="CI686" s="9">
        <v>2.1800000000000002</v>
      </c>
      <c r="CJ686" s="9">
        <v>2.2999999999999998</v>
      </c>
      <c r="CK686" s="9">
        <v>2.3149999999999999</v>
      </c>
      <c r="CL686" s="9">
        <v>1.885</v>
      </c>
      <c r="CM686" s="9">
        <v>2.4275000000000002</v>
      </c>
      <c r="CN686" s="9">
        <v>2.52</v>
      </c>
      <c r="CO686" s="9">
        <v>2.1949999999999998</v>
      </c>
      <c r="CR686" s="9">
        <v>2.581</v>
      </c>
      <c r="CS686" s="9">
        <v>2.1921553624967012</v>
      </c>
      <c r="CT686" s="9">
        <v>2.7685</v>
      </c>
      <c r="CU686" s="9">
        <v>2.4184999999999999</v>
      </c>
      <c r="CV686" s="9">
        <v>2.3235000000000001</v>
      </c>
      <c r="CW686" s="9">
        <v>2.3272499999999998</v>
      </c>
      <c r="CX686" s="9">
        <v>2.4659999999999997</v>
      </c>
      <c r="CY686" s="9">
        <v>2.5234999999999999</v>
      </c>
      <c r="CZ686" s="9">
        <v>2.5884999999999998</v>
      </c>
      <c r="DA686" s="9">
        <v>2.4575</v>
      </c>
      <c r="DB686" s="9">
        <v>2.9159999999999999</v>
      </c>
      <c r="DC686" s="9">
        <v>3.4260000000000002</v>
      </c>
      <c r="DD686" s="9">
        <v>2.4609999999999999</v>
      </c>
    </row>
    <row r="687" spans="1:108" x14ac:dyDescent="0.25">
      <c r="A687" s="8">
        <v>36291</v>
      </c>
      <c r="AE687" s="9">
        <v>2.141</v>
      </c>
      <c r="AF687" s="9"/>
      <c r="AG687" s="9">
        <v>2.0710000000000002</v>
      </c>
      <c r="CA687" s="9">
        <v>2.4394999999999998</v>
      </c>
      <c r="CB687" s="9"/>
      <c r="CC687" s="9">
        <v>2.246</v>
      </c>
      <c r="CD687" s="9">
        <v>1.9244664238419891</v>
      </c>
      <c r="CE687" s="9">
        <v>2.2909999999999999</v>
      </c>
      <c r="CF687" s="9">
        <v>2.101</v>
      </c>
      <c r="CG687" s="9">
        <v>1.9997499999999999</v>
      </c>
      <c r="CH687" s="9">
        <v>1.901</v>
      </c>
      <c r="CI687" s="9">
        <v>2.141</v>
      </c>
      <c r="CJ687" s="9">
        <v>2.2559999999999998</v>
      </c>
      <c r="CK687" s="9">
        <v>2.2709999999999999</v>
      </c>
      <c r="CL687" s="9">
        <v>1.825</v>
      </c>
      <c r="CM687" s="9">
        <v>2.3784999999999998</v>
      </c>
      <c r="CN687" s="9">
        <v>2.4660000000000002</v>
      </c>
      <c r="CO687" s="9">
        <v>2.1535000000000002</v>
      </c>
      <c r="CR687" s="9">
        <v>2.5569999999999999</v>
      </c>
      <c r="CS687" s="9">
        <v>2.1921553624967012</v>
      </c>
      <c r="CT687" s="9">
        <v>2.7344999999999997</v>
      </c>
      <c r="CU687" s="9">
        <v>2.3895</v>
      </c>
      <c r="CV687" s="9">
        <v>2.3094999999999999</v>
      </c>
      <c r="CW687" s="9">
        <v>2.3082500000000001</v>
      </c>
      <c r="CX687" s="9">
        <v>2.4394999999999998</v>
      </c>
      <c r="CY687" s="9">
        <v>2.4994999999999998</v>
      </c>
      <c r="CZ687" s="9">
        <v>2.577</v>
      </c>
      <c r="DA687" s="9">
        <v>2.42</v>
      </c>
      <c r="DB687" s="9">
        <v>2.8694999999999999</v>
      </c>
      <c r="DC687" s="9">
        <v>3.3819999999999997</v>
      </c>
      <c r="DD687" s="9">
        <v>2.4344999999999999</v>
      </c>
    </row>
    <row r="688" spans="1:108" x14ac:dyDescent="0.25">
      <c r="A688" s="8">
        <v>36292</v>
      </c>
      <c r="AE688" s="9">
        <v>2.2174999999999998</v>
      </c>
      <c r="AF688" s="9"/>
      <c r="AG688" s="9">
        <v>2.15</v>
      </c>
      <c r="CA688" s="9">
        <v>2.4925000000000002</v>
      </c>
      <c r="CB688" s="9"/>
      <c r="CC688" s="9">
        <v>2.3250000000000002</v>
      </c>
      <c r="CD688" s="9">
        <v>1.9244664238419891</v>
      </c>
      <c r="CE688" s="9">
        <v>2.37</v>
      </c>
      <c r="CF688" s="9">
        <v>2.1724999999999999</v>
      </c>
      <c r="CG688" s="9">
        <v>2.0699999999999998</v>
      </c>
      <c r="CH688" s="9">
        <v>1.97</v>
      </c>
      <c r="CI688" s="9">
        <v>2.2174999999999998</v>
      </c>
      <c r="CJ688" s="9">
        <v>2.335</v>
      </c>
      <c r="CK688" s="9">
        <v>2.35</v>
      </c>
      <c r="CL688" s="9">
        <v>1.895</v>
      </c>
      <c r="CM688" s="9">
        <v>2.4550000000000001</v>
      </c>
      <c r="CN688" s="9">
        <v>2.54</v>
      </c>
      <c r="CO688" s="9">
        <v>2.2324999999999999</v>
      </c>
      <c r="CR688" s="9">
        <v>2.61</v>
      </c>
      <c r="CS688" s="9">
        <v>2.1915553624967012</v>
      </c>
      <c r="CT688" s="9">
        <v>2.7949999999999999</v>
      </c>
      <c r="CU688" s="9">
        <v>2.44</v>
      </c>
      <c r="CV688" s="9">
        <v>2.3525</v>
      </c>
      <c r="CW688" s="9">
        <v>2.3512499999999998</v>
      </c>
      <c r="CX688" s="9">
        <v>2.4925000000000002</v>
      </c>
      <c r="CY688" s="9">
        <v>2.5525000000000002</v>
      </c>
      <c r="CZ688" s="9">
        <v>2.63</v>
      </c>
      <c r="DA688" s="9">
        <v>2.5044</v>
      </c>
      <c r="DB688" s="9">
        <v>2.9175</v>
      </c>
      <c r="DC688" s="9">
        <v>3.41</v>
      </c>
      <c r="DD688" s="9">
        <v>2.4874999999999998</v>
      </c>
    </row>
    <row r="689" spans="1:108" x14ac:dyDescent="0.25">
      <c r="A689" s="8">
        <v>36293</v>
      </c>
      <c r="AE689" s="9">
        <v>2.2277</v>
      </c>
      <c r="AF689" s="9"/>
      <c r="AG689" s="9">
        <v>2.1602000000000001</v>
      </c>
      <c r="CA689" s="9">
        <v>2.4958999999999998</v>
      </c>
      <c r="CB689" s="9"/>
      <c r="CC689" s="9">
        <v>2.3351999999999999</v>
      </c>
      <c r="CD689" s="9">
        <v>1.9651999999999998</v>
      </c>
      <c r="CE689" s="9">
        <v>2.3801999999999999</v>
      </c>
      <c r="CF689" s="9">
        <v>2.1901999999999999</v>
      </c>
      <c r="CG689" s="9">
        <v>2.0889500000000001</v>
      </c>
      <c r="CH689" s="9">
        <v>1.9851999999999999</v>
      </c>
      <c r="CI689" s="9">
        <v>2.2277</v>
      </c>
      <c r="CJ689" s="9">
        <v>2.3451999999999997</v>
      </c>
      <c r="CK689" s="9">
        <v>2.3601999999999999</v>
      </c>
      <c r="CL689" s="9">
        <v>1.9201999999999999</v>
      </c>
      <c r="CM689" s="9">
        <v>2.4651999999999998</v>
      </c>
      <c r="CN689" s="9">
        <v>2.5451999999999999</v>
      </c>
      <c r="CO689" s="9">
        <v>2.2427000000000001</v>
      </c>
      <c r="CR689" s="9">
        <v>2.6133999999999999</v>
      </c>
      <c r="CS689" s="9">
        <v>2.2134</v>
      </c>
      <c r="CT689" s="9">
        <v>2.7883999999999998</v>
      </c>
      <c r="CU689" s="9">
        <v>2.4459</v>
      </c>
      <c r="CV689" s="9">
        <v>2.3658999999999999</v>
      </c>
      <c r="CW689" s="9">
        <v>2.3559000000000001</v>
      </c>
      <c r="CX689" s="9">
        <v>2.4958999999999998</v>
      </c>
      <c r="CY689" s="9">
        <v>2.5558999999999998</v>
      </c>
      <c r="CZ689" s="9">
        <v>2.6334</v>
      </c>
      <c r="DA689" s="9">
        <v>2.5034000000000001</v>
      </c>
      <c r="DB689" s="9">
        <v>2.9209000000000001</v>
      </c>
      <c r="DC689" s="9">
        <v>3.3734000000000002</v>
      </c>
      <c r="DD689" s="9">
        <v>2.4908999999999999</v>
      </c>
    </row>
    <row r="690" spans="1:108" x14ac:dyDescent="0.25">
      <c r="A690" s="8">
        <v>36294</v>
      </c>
      <c r="AE690" s="9">
        <v>2.2781000000000002</v>
      </c>
      <c r="AF690" s="9"/>
      <c r="AG690" s="9">
        <v>2.2106000000000003</v>
      </c>
      <c r="CA690" s="9">
        <v>2.5287999999999999</v>
      </c>
      <c r="CB690" s="9"/>
      <c r="CC690" s="9">
        <v>2.3856000000000002</v>
      </c>
      <c r="CD690" s="9">
        <v>1.9811295370867519</v>
      </c>
      <c r="CE690" s="9">
        <v>2.4281000000000001</v>
      </c>
      <c r="CF690" s="9">
        <v>2.2356000000000003</v>
      </c>
      <c r="CG690" s="9">
        <v>2.1306000000000003</v>
      </c>
      <c r="CH690" s="9">
        <v>2.0281000000000002</v>
      </c>
      <c r="CI690" s="9">
        <v>2.2781000000000002</v>
      </c>
      <c r="CJ690" s="9">
        <v>2.3956</v>
      </c>
      <c r="CK690" s="9">
        <v>2.4256000000000002</v>
      </c>
      <c r="CL690" s="9">
        <v>1.9386000000000001</v>
      </c>
      <c r="CM690" s="9">
        <v>2.5156000000000001</v>
      </c>
      <c r="CN690" s="9">
        <v>2.5956000000000001</v>
      </c>
      <c r="CO690" s="9">
        <v>2.2956000000000003</v>
      </c>
      <c r="CR690" s="9">
        <v>2.6488</v>
      </c>
      <c r="CS690" s="9">
        <v>2.2192330815371624</v>
      </c>
      <c r="CT690" s="9">
        <v>2.8262999999999998</v>
      </c>
      <c r="CU690" s="9">
        <v>2.4738000000000002</v>
      </c>
      <c r="CV690" s="9">
        <v>2.3938000000000001</v>
      </c>
      <c r="CW690" s="9">
        <v>2.3887999999999998</v>
      </c>
      <c r="CX690" s="9">
        <v>2.5287999999999999</v>
      </c>
      <c r="CY690" s="9">
        <v>2.5912999999999999</v>
      </c>
      <c r="CZ690" s="9">
        <v>2.6587999999999998</v>
      </c>
      <c r="DA690" s="9">
        <v>2.5287999999999999</v>
      </c>
      <c r="DB690" s="9">
        <v>2.9388000000000001</v>
      </c>
      <c r="DC690" s="9">
        <v>3.4037999999999999</v>
      </c>
      <c r="DD690" s="9">
        <v>2.5287999999999999</v>
      </c>
    </row>
    <row r="691" spans="1:108" x14ac:dyDescent="0.25">
      <c r="A691" s="8">
        <v>36297</v>
      </c>
      <c r="AE691" s="9">
        <v>2.2058</v>
      </c>
      <c r="AF691" s="9"/>
      <c r="AG691" s="9">
        <v>2.1457999999999999</v>
      </c>
      <c r="CA691" s="9">
        <v>2.4888999999999997</v>
      </c>
      <c r="CB691" s="9"/>
      <c r="CC691" s="9">
        <v>2.3108</v>
      </c>
      <c r="CD691" s="9">
        <v>1.9492835455033566</v>
      </c>
      <c r="CE691" s="9">
        <v>2.3532999999999999</v>
      </c>
      <c r="CF691" s="9">
        <v>2.1633</v>
      </c>
      <c r="CG691" s="9">
        <v>2.0608</v>
      </c>
      <c r="CH691" s="9">
        <v>1.9607999999999999</v>
      </c>
      <c r="CI691" s="9">
        <v>2.2058</v>
      </c>
      <c r="CJ691" s="9">
        <v>2.3207999999999998</v>
      </c>
      <c r="CK691" s="9">
        <v>2.3508</v>
      </c>
      <c r="CL691" s="9">
        <v>1.8928</v>
      </c>
      <c r="CM691" s="9">
        <v>2.4432999999999998</v>
      </c>
      <c r="CN691" s="9">
        <v>2.5207999999999999</v>
      </c>
      <c r="CO691" s="9">
        <v>2.2233000000000001</v>
      </c>
      <c r="CR691" s="9">
        <v>2.6063999999999998</v>
      </c>
      <c r="CS691" s="9">
        <v>2.2032054865871245</v>
      </c>
      <c r="CT691" s="9">
        <v>2.7813999999999997</v>
      </c>
      <c r="CU691" s="9">
        <v>2.4363999999999999</v>
      </c>
      <c r="CV691" s="9">
        <v>2.3538999999999999</v>
      </c>
      <c r="CW691" s="9">
        <v>2.3464</v>
      </c>
      <c r="CX691" s="9">
        <v>2.4888999999999997</v>
      </c>
      <c r="CY691" s="9">
        <v>2.5488999999999997</v>
      </c>
      <c r="CZ691" s="9">
        <v>2.6263999999999998</v>
      </c>
      <c r="DA691" s="9">
        <v>2.4843999999999999</v>
      </c>
      <c r="DB691" s="9">
        <v>2.8988999999999998</v>
      </c>
      <c r="DC691" s="9">
        <v>3.3763999999999998</v>
      </c>
      <c r="DD691" s="9">
        <v>2.4863999999999997</v>
      </c>
    </row>
    <row r="692" spans="1:108" x14ac:dyDescent="0.25">
      <c r="A692" s="8">
        <v>36298</v>
      </c>
      <c r="AE692" s="9">
        <v>2.1985000000000001</v>
      </c>
      <c r="AF692" s="9"/>
      <c r="AG692" s="9">
        <v>2.1360000000000001</v>
      </c>
      <c r="CA692" s="9">
        <v>2.4818000000000002</v>
      </c>
      <c r="CB692" s="9"/>
      <c r="CC692" s="9">
        <v>2.3010000000000002</v>
      </c>
      <c r="CD692" s="9">
        <v>1.9441221367755737</v>
      </c>
      <c r="CE692" s="9">
        <v>2.3435000000000001</v>
      </c>
      <c r="CF692" s="9">
        <v>2.1535000000000002</v>
      </c>
      <c r="CG692" s="9">
        <v>2.0510000000000002</v>
      </c>
      <c r="CH692" s="9">
        <v>1.9535000000000002</v>
      </c>
      <c r="CI692" s="9">
        <v>2.1985000000000001</v>
      </c>
      <c r="CJ692" s="9">
        <v>2.3109999999999999</v>
      </c>
      <c r="CK692" s="9">
        <v>2.3485</v>
      </c>
      <c r="CL692" s="9">
        <v>1.8960000000000001</v>
      </c>
      <c r="CM692" s="9">
        <v>2.4335</v>
      </c>
      <c r="CN692" s="9">
        <v>2.516</v>
      </c>
      <c r="CO692" s="9">
        <v>2.2160000000000002</v>
      </c>
      <c r="CR692" s="9">
        <v>2.5968000000000004</v>
      </c>
      <c r="CS692" s="9">
        <v>2.1774148423814772</v>
      </c>
      <c r="CT692" s="9">
        <v>2.7793000000000005</v>
      </c>
      <c r="CU692" s="9">
        <v>2.4268000000000005</v>
      </c>
      <c r="CV692" s="9">
        <v>2.3455500000000002</v>
      </c>
      <c r="CW692" s="9">
        <v>2.3468000000000004</v>
      </c>
      <c r="CX692" s="9">
        <v>2.4818000000000002</v>
      </c>
      <c r="CY692" s="9">
        <v>2.5393000000000003</v>
      </c>
      <c r="CZ692" s="9">
        <v>2.6180500000000007</v>
      </c>
      <c r="DA692" s="9">
        <v>2.4668000000000005</v>
      </c>
      <c r="DB692" s="9">
        <v>2.9018000000000006</v>
      </c>
      <c r="DC692" s="9">
        <v>3.3868000000000005</v>
      </c>
      <c r="DD692" s="9">
        <v>2.4793000000000003</v>
      </c>
    </row>
    <row r="693" spans="1:108" x14ac:dyDescent="0.25">
      <c r="A693" s="8">
        <v>36299</v>
      </c>
      <c r="AE693" s="9">
        <v>2.1658999999999997</v>
      </c>
      <c r="AF693" s="9"/>
      <c r="AG693" s="9">
        <v>2.1033999999999997</v>
      </c>
      <c r="CA693" s="9">
        <v>2.4604999999999997</v>
      </c>
      <c r="CB693" s="9"/>
      <c r="CC693" s="9">
        <v>2.2683999999999997</v>
      </c>
      <c r="CD693" s="9">
        <v>1.9435221367755733</v>
      </c>
      <c r="CE693" s="9">
        <v>2.3133999999999997</v>
      </c>
      <c r="CF693" s="9">
        <v>2.1221499999999995</v>
      </c>
      <c r="CG693" s="9">
        <v>2.0158999999999998</v>
      </c>
      <c r="CH693" s="9">
        <v>1.9183999999999997</v>
      </c>
      <c r="CI693" s="9">
        <v>2.1658999999999997</v>
      </c>
      <c r="CJ693" s="9">
        <v>2.2783999999999995</v>
      </c>
      <c r="CK693" s="9">
        <v>2.3133999999999997</v>
      </c>
      <c r="CL693" s="9">
        <v>1.8903999999999999</v>
      </c>
      <c r="CM693" s="9">
        <v>2.4008999999999996</v>
      </c>
      <c r="CN693" s="9">
        <v>2.4833999999999996</v>
      </c>
      <c r="CO693" s="9">
        <v>2.1833999999999998</v>
      </c>
      <c r="CR693" s="9">
        <v>2.5779999999999998</v>
      </c>
      <c r="CS693" s="9">
        <v>2.1836148423814765</v>
      </c>
      <c r="CT693" s="9">
        <v>2.7629999999999999</v>
      </c>
      <c r="CU693" s="9">
        <v>2.4129999999999998</v>
      </c>
      <c r="CV693" s="9">
        <v>2.3279999999999998</v>
      </c>
      <c r="CW693" s="9">
        <v>2.323</v>
      </c>
      <c r="CX693" s="9">
        <v>2.4604999999999997</v>
      </c>
      <c r="CY693" s="9">
        <v>2.5204999999999997</v>
      </c>
      <c r="CZ693" s="9">
        <v>2.6029999999999998</v>
      </c>
      <c r="DA693" s="9">
        <v>2.4429999999999996</v>
      </c>
      <c r="DB693" s="9">
        <v>2.8929999999999998</v>
      </c>
      <c r="DC693" s="9">
        <v>3.3654999999999999</v>
      </c>
      <c r="DD693" s="9">
        <v>2.4579999999999997</v>
      </c>
    </row>
    <row r="694" spans="1:108" x14ac:dyDescent="0.25">
      <c r="A694" s="8">
        <v>36300</v>
      </c>
      <c r="AE694" s="9">
        <v>2.1699000000000002</v>
      </c>
      <c r="AF694" s="9"/>
      <c r="AG694" s="9">
        <v>2.1074000000000002</v>
      </c>
      <c r="CA694" s="9">
        <v>2.4648999999999996</v>
      </c>
      <c r="CB694" s="9"/>
      <c r="CC694" s="9">
        <v>2.2724000000000002</v>
      </c>
      <c r="CD694" s="9">
        <v>1.9335524361931089</v>
      </c>
      <c r="CE694" s="9">
        <v>2.3174000000000001</v>
      </c>
      <c r="CF694" s="9">
        <v>2.1224000000000003</v>
      </c>
      <c r="CG694" s="9">
        <v>2.0199000000000003</v>
      </c>
      <c r="CH694" s="9">
        <v>1.9224000000000001</v>
      </c>
      <c r="CI694" s="9">
        <v>2.1699000000000002</v>
      </c>
      <c r="CJ694" s="9">
        <v>2.2824</v>
      </c>
      <c r="CK694" s="9">
        <v>2.3149000000000002</v>
      </c>
      <c r="CL694" s="9">
        <v>1.8774000000000002</v>
      </c>
      <c r="CM694" s="9">
        <v>2.4049</v>
      </c>
      <c r="CN694" s="9">
        <v>2.4874000000000001</v>
      </c>
      <c r="CO694" s="9">
        <v>2.1849000000000003</v>
      </c>
      <c r="CR694" s="9">
        <v>2.5823999999999998</v>
      </c>
      <c r="CS694" s="9">
        <v>2.1736729952799956</v>
      </c>
      <c r="CT694" s="9">
        <v>2.7673999999999999</v>
      </c>
      <c r="CU694" s="9">
        <v>2.4123999999999999</v>
      </c>
      <c r="CV694" s="9">
        <v>2.3249</v>
      </c>
      <c r="CW694" s="9">
        <v>2.3224</v>
      </c>
      <c r="CX694" s="9">
        <v>2.4648999999999996</v>
      </c>
      <c r="CY694" s="9">
        <v>2.5248999999999997</v>
      </c>
      <c r="CZ694" s="9">
        <v>2.6048999999999998</v>
      </c>
      <c r="DA694" s="9">
        <v>2.4523999999999999</v>
      </c>
      <c r="DB694" s="9">
        <v>2.8973999999999998</v>
      </c>
      <c r="DC694" s="9">
        <v>3.3773999999999997</v>
      </c>
      <c r="DD694" s="9">
        <v>2.4623999999999997</v>
      </c>
    </row>
    <row r="695" spans="1:108" x14ac:dyDescent="0.25">
      <c r="A695" s="8">
        <v>36301</v>
      </c>
      <c r="AE695" s="9">
        <v>2.1193000000000004</v>
      </c>
      <c r="AF695" s="9"/>
      <c r="AG695" s="9">
        <v>2.0568000000000004</v>
      </c>
      <c r="CA695" s="9">
        <v>2.4384999999999999</v>
      </c>
      <c r="CB695" s="9"/>
      <c r="CC695" s="9">
        <v>2.2218000000000004</v>
      </c>
      <c r="CD695" s="9">
        <v>1.8961432705198655</v>
      </c>
      <c r="CE695" s="9">
        <v>2.2668000000000004</v>
      </c>
      <c r="CF695" s="9">
        <v>2.0818000000000003</v>
      </c>
      <c r="CG695" s="9">
        <v>1.9818000000000005</v>
      </c>
      <c r="CH695" s="9">
        <v>1.8868000000000005</v>
      </c>
      <c r="CI695" s="9">
        <v>2.1193000000000004</v>
      </c>
      <c r="CJ695" s="9">
        <v>2.2343000000000006</v>
      </c>
      <c r="CK695" s="9">
        <v>2.2718000000000003</v>
      </c>
      <c r="CL695" s="9">
        <v>1.8598000000000006</v>
      </c>
      <c r="CM695" s="9">
        <v>2.3568000000000007</v>
      </c>
      <c r="CN695" s="9">
        <v>2.4368000000000003</v>
      </c>
      <c r="CO695" s="9">
        <v>2.1393000000000004</v>
      </c>
      <c r="CR695" s="9">
        <v>2.556</v>
      </c>
      <c r="CS695" s="9">
        <v>2.1476310991078558</v>
      </c>
      <c r="CT695" s="9">
        <v>2.7410000000000001</v>
      </c>
      <c r="CU695" s="9">
        <v>2.3897500000000003</v>
      </c>
      <c r="CV695" s="9">
        <v>2.3085</v>
      </c>
      <c r="CW695" s="9">
        <v>2.306</v>
      </c>
      <c r="CX695" s="9">
        <v>2.4384999999999999</v>
      </c>
      <c r="CY695" s="9">
        <v>2.4984999999999999</v>
      </c>
      <c r="CZ695" s="9">
        <v>2.5785</v>
      </c>
      <c r="DA695" s="9">
        <v>2.423</v>
      </c>
      <c r="DB695" s="9">
        <v>2.8685</v>
      </c>
      <c r="DC695" s="9">
        <v>3.3435000000000001</v>
      </c>
      <c r="DD695" s="9">
        <v>2.4359999999999999</v>
      </c>
    </row>
    <row r="696" spans="1:108" x14ac:dyDescent="0.25">
      <c r="A696" s="8">
        <v>36304</v>
      </c>
      <c r="AE696" s="9">
        <v>2.1397000000000004</v>
      </c>
      <c r="AF696" s="9"/>
      <c r="AG696" s="9">
        <v>2.0772000000000004</v>
      </c>
      <c r="CA696" s="9">
        <v>2.4478999999999993</v>
      </c>
      <c r="CB696" s="9"/>
      <c r="CC696" s="9">
        <v>2.2422000000000004</v>
      </c>
      <c r="CD696" s="9">
        <v>1.940331228088463</v>
      </c>
      <c r="CE696" s="9">
        <v>2.2872000000000003</v>
      </c>
      <c r="CF696" s="9">
        <v>2.1034500000000005</v>
      </c>
      <c r="CG696" s="9">
        <v>2.0022000000000002</v>
      </c>
      <c r="CH696" s="9">
        <v>1.9072000000000005</v>
      </c>
      <c r="CI696" s="9">
        <v>2.1397000000000004</v>
      </c>
      <c r="CJ696" s="9">
        <v>2.2547000000000006</v>
      </c>
      <c r="CK696" s="9">
        <v>2.2822000000000005</v>
      </c>
      <c r="CL696" s="9">
        <v>1.8582000000000003</v>
      </c>
      <c r="CM696" s="9">
        <v>2.3772000000000002</v>
      </c>
      <c r="CN696" s="9">
        <v>2.4522000000000004</v>
      </c>
      <c r="CO696" s="9">
        <v>2.1597000000000004</v>
      </c>
      <c r="CR696" s="9">
        <v>2.5653999999999995</v>
      </c>
      <c r="CS696" s="9">
        <v>2.1856742524426394</v>
      </c>
      <c r="CT696" s="9">
        <v>2.7503999999999995</v>
      </c>
      <c r="CU696" s="9">
        <v>2.4003999999999994</v>
      </c>
      <c r="CV696" s="9">
        <v>2.3178999999999994</v>
      </c>
      <c r="CW696" s="9">
        <v>2.3153999999999995</v>
      </c>
      <c r="CX696" s="9">
        <v>2.4478999999999993</v>
      </c>
      <c r="CY696" s="9">
        <v>2.5078999999999994</v>
      </c>
      <c r="CZ696" s="9">
        <v>2.5903999999999994</v>
      </c>
      <c r="DA696" s="9">
        <v>2.4243999999999994</v>
      </c>
      <c r="DB696" s="9">
        <v>2.8778999999999995</v>
      </c>
      <c r="DC696" s="9">
        <v>3.3478999999999992</v>
      </c>
      <c r="DD696" s="9">
        <v>2.4453999999999994</v>
      </c>
    </row>
    <row r="697" spans="1:108" x14ac:dyDescent="0.25">
      <c r="A697" s="8">
        <v>36305</v>
      </c>
      <c r="AE697" s="9">
        <v>2.1339000000000006</v>
      </c>
      <c r="AF697" s="9"/>
      <c r="AG697" s="9">
        <v>2.0664000000000007</v>
      </c>
      <c r="CA697" s="9">
        <v>2.4465000000000003</v>
      </c>
      <c r="CB697" s="9"/>
      <c r="CC697" s="9">
        <v>2.2364000000000006</v>
      </c>
      <c r="CD697" s="9">
        <v>1.960648123872871</v>
      </c>
      <c r="CE697" s="9">
        <v>2.2839000000000005</v>
      </c>
      <c r="CF697" s="9">
        <v>2.0939000000000005</v>
      </c>
      <c r="CG697" s="9">
        <v>1.9889000000000006</v>
      </c>
      <c r="CH697" s="9">
        <v>1.8964000000000005</v>
      </c>
      <c r="CI697" s="9">
        <v>2.1339000000000006</v>
      </c>
      <c r="CJ697" s="9">
        <v>2.2489000000000008</v>
      </c>
      <c r="CK697" s="9">
        <v>2.2839000000000005</v>
      </c>
      <c r="CL697" s="9">
        <v>1.8854000000000004</v>
      </c>
      <c r="CM697" s="9">
        <v>2.3714000000000004</v>
      </c>
      <c r="CN697" s="9">
        <v>2.4464000000000006</v>
      </c>
      <c r="CO697" s="9">
        <v>2.1539000000000006</v>
      </c>
      <c r="CR697" s="9">
        <v>2.5640000000000005</v>
      </c>
      <c r="CS697" s="9">
        <v>2.1957677690701658</v>
      </c>
      <c r="CT697" s="9">
        <v>2.7490000000000006</v>
      </c>
      <c r="CU697" s="9">
        <v>2.3990000000000005</v>
      </c>
      <c r="CV697" s="9">
        <v>2.3115000000000006</v>
      </c>
      <c r="CW697" s="9">
        <v>2.3140000000000005</v>
      </c>
      <c r="CX697" s="9">
        <v>2.4465000000000003</v>
      </c>
      <c r="CY697" s="9">
        <v>2.5065000000000004</v>
      </c>
      <c r="CZ697" s="9">
        <v>2.5890000000000004</v>
      </c>
      <c r="DA697" s="9">
        <v>2.4300000000000002</v>
      </c>
      <c r="DB697" s="9">
        <v>2.8765000000000005</v>
      </c>
      <c r="DC697" s="9">
        <v>3.3465000000000007</v>
      </c>
      <c r="DD697" s="9">
        <v>2.4440000000000004</v>
      </c>
    </row>
    <row r="698" spans="1:108" x14ac:dyDescent="0.25">
      <c r="A698" s="8">
        <v>36306</v>
      </c>
      <c r="AE698" s="9">
        <v>2.1907000000000001</v>
      </c>
      <c r="AF698" s="9"/>
      <c r="AG698" s="9">
        <v>2.1232000000000002</v>
      </c>
      <c r="CA698" s="9">
        <v>2.4794999999999998</v>
      </c>
      <c r="CB698" s="9"/>
      <c r="CC698" s="9">
        <v>2.2932000000000001</v>
      </c>
      <c r="CD698" s="9">
        <v>1.9604481238728706</v>
      </c>
      <c r="CE698" s="9">
        <v>2.3407</v>
      </c>
      <c r="CF698" s="9">
        <v>2.1442000000000001</v>
      </c>
      <c r="CG698" s="9">
        <v>2.0382000000000002</v>
      </c>
      <c r="CH698" s="9">
        <v>1.9482000000000002</v>
      </c>
      <c r="CI698" s="9">
        <v>2.1857000000000002</v>
      </c>
      <c r="CJ698" s="9">
        <v>2.3057000000000003</v>
      </c>
      <c r="CK698" s="9">
        <v>2.3357000000000001</v>
      </c>
      <c r="CL698" s="9">
        <v>1.9301999999999999</v>
      </c>
      <c r="CM698" s="9">
        <v>2.4282000000000004</v>
      </c>
      <c r="CN698" s="9">
        <v>2.5032000000000001</v>
      </c>
      <c r="CO698" s="9">
        <v>2.2057000000000002</v>
      </c>
      <c r="CR698" s="9">
        <v>2.597</v>
      </c>
      <c r="CS698" s="9">
        <v>2.1957677690701654</v>
      </c>
      <c r="CT698" s="9">
        <v>2.782</v>
      </c>
      <c r="CU698" s="9">
        <v>2.4507500000000002</v>
      </c>
      <c r="CV698" s="9">
        <v>2.3420000000000001</v>
      </c>
      <c r="CW698" s="9">
        <v>2.3420000000000001</v>
      </c>
      <c r="CX698" s="9">
        <v>2.4794999999999998</v>
      </c>
      <c r="CY698" s="9">
        <v>2.5394999999999999</v>
      </c>
      <c r="CZ698" s="9">
        <v>2.617</v>
      </c>
      <c r="DA698" s="9">
        <v>2.4619999999999997</v>
      </c>
      <c r="DB698" s="9">
        <v>2.9095</v>
      </c>
      <c r="DC698" s="9">
        <v>3.4119999999999999</v>
      </c>
      <c r="DD698" s="9">
        <v>2.472</v>
      </c>
    </row>
    <row r="699" spans="1:108" x14ac:dyDescent="0.25">
      <c r="A699" s="8">
        <v>36307</v>
      </c>
      <c r="AE699" s="9">
        <v>2.2406000000000001</v>
      </c>
      <c r="AF699" s="9"/>
      <c r="AG699" s="9">
        <v>2.1806000000000001</v>
      </c>
      <c r="CA699" s="9">
        <v>2.5231999999999997</v>
      </c>
      <c r="CB699" s="9"/>
      <c r="CC699" s="9">
        <v>2.3506</v>
      </c>
      <c r="CD699" s="9">
        <v>2.0045178624057032</v>
      </c>
      <c r="CE699" s="9">
        <v>2.3980999999999999</v>
      </c>
      <c r="CF699" s="9">
        <v>2.1905999999999999</v>
      </c>
      <c r="CG699" s="9">
        <v>2.0846</v>
      </c>
      <c r="CH699" s="9">
        <v>1.9981</v>
      </c>
      <c r="CI699" s="9">
        <v>2.2406000000000001</v>
      </c>
      <c r="CJ699" s="9">
        <v>2.3631000000000002</v>
      </c>
      <c r="CK699" s="9">
        <v>2.3885999999999998</v>
      </c>
      <c r="CL699" s="9">
        <v>1.9136000000000002</v>
      </c>
      <c r="CM699" s="9">
        <v>2.4855999999999998</v>
      </c>
      <c r="CN699" s="9">
        <v>2.5606</v>
      </c>
      <c r="CO699" s="9">
        <v>2.2555999999999998</v>
      </c>
      <c r="CR699" s="9">
        <v>2.6431999999999998</v>
      </c>
      <c r="CS699" s="9">
        <v>2.2156568930982345</v>
      </c>
      <c r="CT699" s="9">
        <v>2.8331999999999997</v>
      </c>
      <c r="CU699" s="9">
        <v>2.4781999999999997</v>
      </c>
      <c r="CV699" s="9">
        <v>2.3869499999999997</v>
      </c>
      <c r="CW699" s="9">
        <v>2.3869499999999997</v>
      </c>
      <c r="CX699" s="9">
        <v>2.5231999999999997</v>
      </c>
      <c r="CY699" s="9">
        <v>2.5831999999999997</v>
      </c>
      <c r="CZ699" s="9">
        <v>2.6656999999999997</v>
      </c>
      <c r="DA699" s="9">
        <v>2.4802</v>
      </c>
      <c r="DB699" s="9">
        <v>2.9556999999999998</v>
      </c>
      <c r="DC699" s="9">
        <v>3.4531999999999998</v>
      </c>
      <c r="DD699" s="9">
        <v>2.5131999999999999</v>
      </c>
    </row>
    <row r="700" spans="1:108" x14ac:dyDescent="0.25">
      <c r="A700" s="8">
        <v>36308</v>
      </c>
      <c r="AE700" s="9">
        <v>2.2272000000000003</v>
      </c>
      <c r="AF700" s="9"/>
      <c r="AG700" s="9">
        <v>2.1672000000000002</v>
      </c>
      <c r="CA700" s="9">
        <v>2.5109999999999997</v>
      </c>
      <c r="CB700" s="9"/>
      <c r="CC700" s="9">
        <v>2.3372000000000002</v>
      </c>
      <c r="CD700" s="9">
        <v>1.9809990340750412</v>
      </c>
      <c r="CE700" s="9">
        <v>2.3797000000000001</v>
      </c>
      <c r="CF700" s="9">
        <v>2.1882000000000001</v>
      </c>
      <c r="CG700" s="9">
        <v>2.0722</v>
      </c>
      <c r="CH700" s="9">
        <v>1.9822000000000002</v>
      </c>
      <c r="CI700" s="9">
        <v>2.2272000000000003</v>
      </c>
      <c r="CJ700" s="9">
        <v>2.3497000000000003</v>
      </c>
      <c r="CK700" s="9">
        <v>2.3697000000000004</v>
      </c>
      <c r="CL700" s="9">
        <v>1.9481999999999999</v>
      </c>
      <c r="CM700" s="9">
        <v>2.4722</v>
      </c>
      <c r="CN700" s="9">
        <v>2.5472000000000001</v>
      </c>
      <c r="CO700" s="9">
        <v>2.2472000000000003</v>
      </c>
      <c r="CR700" s="9">
        <v>2.6309999999999998</v>
      </c>
      <c r="CS700" s="9">
        <v>2.2104568930982347</v>
      </c>
      <c r="CT700" s="9">
        <v>2.8159999999999998</v>
      </c>
      <c r="CU700" s="9">
        <v>2.4634999999999998</v>
      </c>
      <c r="CV700" s="9">
        <v>2.3697499999999998</v>
      </c>
      <c r="CW700" s="9">
        <v>2.3684999999999996</v>
      </c>
      <c r="CX700" s="9">
        <v>2.5109999999999997</v>
      </c>
      <c r="CY700" s="9">
        <v>2.5709999999999997</v>
      </c>
      <c r="CZ700" s="9">
        <v>2.6534999999999997</v>
      </c>
      <c r="DA700" s="9">
        <v>2.48</v>
      </c>
      <c r="DB700" s="9">
        <v>2.9434999999999998</v>
      </c>
      <c r="DC700" s="9">
        <v>3.4559999999999995</v>
      </c>
      <c r="DD700" s="9">
        <v>2.5059999999999998</v>
      </c>
    </row>
    <row r="701" spans="1:108" x14ac:dyDescent="0.25">
      <c r="A701" s="8">
        <v>36312</v>
      </c>
      <c r="AE701" s="9">
        <v>2.3448999999999995</v>
      </c>
      <c r="AF701" s="9"/>
      <c r="AG701" s="9">
        <v>2.2973999999999997</v>
      </c>
      <c r="CA701" s="9">
        <v>2.5421</v>
      </c>
      <c r="CB701" s="9"/>
      <c r="CC701" s="9">
        <v>2.4623999999999997</v>
      </c>
      <c r="CD701" s="9">
        <v>2.0733624653242626</v>
      </c>
      <c r="CE701" s="9">
        <v>2.4923999999999995</v>
      </c>
      <c r="CF701" s="9">
        <v>2.3098999999999998</v>
      </c>
      <c r="CG701" s="9">
        <v>2.1811499999999997</v>
      </c>
      <c r="CH701" s="9">
        <v>2.0786499999999997</v>
      </c>
      <c r="CI701" s="9">
        <v>2.3448999999999995</v>
      </c>
      <c r="CJ701" s="9">
        <v>2.4748999999999999</v>
      </c>
      <c r="CK701" s="9">
        <v>2.4773999999999998</v>
      </c>
      <c r="CL701" s="9">
        <v>2.0259</v>
      </c>
      <c r="CM701" s="9">
        <v>2.5823999999999998</v>
      </c>
      <c r="CN701" s="9">
        <v>2.6723999999999997</v>
      </c>
      <c r="CO701" s="9">
        <v>2.3648999999999996</v>
      </c>
      <c r="CR701" s="9">
        <v>2.6646000000000001</v>
      </c>
      <c r="CS701" s="9">
        <v>2.2601535251587093</v>
      </c>
      <c r="CT701" s="9">
        <v>2.8521000000000001</v>
      </c>
      <c r="CU701" s="9">
        <v>2.49335</v>
      </c>
      <c r="CV701" s="9">
        <v>2.4033500000000001</v>
      </c>
      <c r="CW701" s="9">
        <v>2.3971</v>
      </c>
      <c r="CX701" s="9">
        <v>2.5421</v>
      </c>
      <c r="CY701" s="9">
        <v>2.6046</v>
      </c>
      <c r="CZ701" s="9">
        <v>2.6771000000000003</v>
      </c>
      <c r="DA701" s="9">
        <v>2.5045999999999999</v>
      </c>
      <c r="DB701" s="9">
        <v>2.9946000000000002</v>
      </c>
      <c r="DC701" s="9">
        <v>3.4946000000000002</v>
      </c>
      <c r="DD701" s="9">
        <v>2.5346000000000002</v>
      </c>
    </row>
    <row r="702" spans="1:108" x14ac:dyDescent="0.25">
      <c r="A702" s="8">
        <v>36313</v>
      </c>
      <c r="AE702" s="9">
        <v>2.3414999999999999</v>
      </c>
      <c r="AF702" s="9"/>
      <c r="AG702" s="9">
        <v>2.2840000000000003</v>
      </c>
      <c r="CA702" s="9">
        <v>2.5463</v>
      </c>
      <c r="CB702" s="9"/>
      <c r="CC702" s="9">
        <v>2.4590000000000001</v>
      </c>
      <c r="CD702" s="9">
        <v>2.0690172777041647</v>
      </c>
      <c r="CE702" s="9">
        <v>2.4889999999999999</v>
      </c>
      <c r="CF702" s="9">
        <v>2.3065000000000002</v>
      </c>
      <c r="CG702" s="9">
        <v>2.1777500000000001</v>
      </c>
      <c r="CH702" s="9">
        <v>2.0739999999999998</v>
      </c>
      <c r="CI702" s="9">
        <v>2.3414999999999999</v>
      </c>
      <c r="CJ702" s="9">
        <v>2.4715000000000003</v>
      </c>
      <c r="CK702" s="9">
        <v>2.4740000000000002</v>
      </c>
      <c r="CL702" s="9">
        <v>2.0130000000000003</v>
      </c>
      <c r="CM702" s="9">
        <v>2.5815000000000001</v>
      </c>
      <c r="CN702" s="9">
        <v>2.669</v>
      </c>
      <c r="CO702" s="9">
        <v>2.359</v>
      </c>
      <c r="CR702" s="9">
        <v>2.6688000000000001</v>
      </c>
      <c r="CS702" s="9">
        <v>2.2198846585453373</v>
      </c>
      <c r="CT702" s="9">
        <v>2.8563000000000001</v>
      </c>
      <c r="CU702" s="9">
        <v>2.4975499999999999</v>
      </c>
      <c r="CV702" s="9">
        <v>2.4075500000000001</v>
      </c>
      <c r="CW702" s="9">
        <v>2.4037999999999999</v>
      </c>
      <c r="CX702" s="9">
        <v>2.5463</v>
      </c>
      <c r="CY702" s="9">
        <v>2.6088</v>
      </c>
      <c r="CZ702" s="9">
        <v>2.6813000000000002</v>
      </c>
      <c r="DA702" s="9">
        <v>2.5068000000000001</v>
      </c>
      <c r="DB702" s="9">
        <v>2.9963000000000002</v>
      </c>
      <c r="DC702" s="9">
        <v>3.4988000000000001</v>
      </c>
      <c r="DD702" s="9">
        <v>2.5413000000000001</v>
      </c>
    </row>
    <row r="703" spans="1:108" x14ac:dyDescent="0.25">
      <c r="A703" s="8">
        <v>36314</v>
      </c>
      <c r="AE703" s="9">
        <v>2.3765000000000001</v>
      </c>
      <c r="AF703" s="9"/>
      <c r="AG703" s="9">
        <v>2.3190000000000004</v>
      </c>
      <c r="CA703" s="9">
        <v>2.5685000000000002</v>
      </c>
      <c r="CB703" s="9"/>
      <c r="CC703" s="9">
        <v>2.4940000000000002</v>
      </c>
      <c r="CD703" s="9">
        <v>2.092522783356153</v>
      </c>
      <c r="CE703" s="9">
        <v>2.524</v>
      </c>
      <c r="CF703" s="9">
        <v>2.3390000000000004</v>
      </c>
      <c r="CG703" s="9">
        <v>2.2190000000000003</v>
      </c>
      <c r="CH703" s="9">
        <v>2.109</v>
      </c>
      <c r="CI703" s="9">
        <v>2.3765000000000001</v>
      </c>
      <c r="CJ703" s="9">
        <v>2.504</v>
      </c>
      <c r="CK703" s="9">
        <v>2.51275</v>
      </c>
      <c r="CL703" s="9">
        <v>2.0380000000000003</v>
      </c>
      <c r="CM703" s="9">
        <v>2.6165000000000003</v>
      </c>
      <c r="CN703" s="9">
        <v>2.7040000000000002</v>
      </c>
      <c r="CO703" s="9">
        <v>2.3940000000000001</v>
      </c>
      <c r="CR703" s="9">
        <v>2.6910000000000003</v>
      </c>
      <c r="CS703" s="9">
        <v>2.2697508875395664</v>
      </c>
      <c r="CT703" s="9">
        <v>2.8760000000000003</v>
      </c>
      <c r="CU703" s="9">
        <v>2.5222500000000001</v>
      </c>
      <c r="CV703" s="9">
        <v>2.431</v>
      </c>
      <c r="CW703" s="9">
        <v>2.4260000000000002</v>
      </c>
      <c r="CX703" s="9">
        <v>2.5710000000000002</v>
      </c>
      <c r="CY703" s="9">
        <v>2.6310000000000002</v>
      </c>
      <c r="CZ703" s="9">
        <v>2.7035000000000005</v>
      </c>
      <c r="DA703" s="9">
        <v>2.4950000000000001</v>
      </c>
      <c r="DB703" s="9">
        <v>3.0110000000000001</v>
      </c>
      <c r="DC703" s="9">
        <v>3.5110000000000001</v>
      </c>
      <c r="DD703" s="9">
        <v>2.5635000000000003</v>
      </c>
    </row>
    <row r="704" spans="1:108" x14ac:dyDescent="0.25">
      <c r="A704" s="8">
        <v>36315</v>
      </c>
      <c r="AE704" s="9">
        <v>2.3856999999999999</v>
      </c>
      <c r="AF704" s="9"/>
      <c r="AG704" s="9">
        <v>2.3307000000000002</v>
      </c>
      <c r="CA704" s="9">
        <v>2.5875999999999997</v>
      </c>
      <c r="CB704" s="9"/>
      <c r="CC704" s="9">
        <v>2.5082</v>
      </c>
      <c r="CD704" s="9">
        <v>2.1008491597691492</v>
      </c>
      <c r="CE704" s="9">
        <v>2.5381999999999998</v>
      </c>
      <c r="CF704" s="9">
        <v>2.3506999999999998</v>
      </c>
      <c r="CG704" s="9">
        <v>2.2419500000000001</v>
      </c>
      <c r="CH704" s="9">
        <v>2.1307</v>
      </c>
      <c r="CI704" s="9">
        <v>2.3856999999999999</v>
      </c>
      <c r="CJ704" s="9">
        <v>2.5181999999999998</v>
      </c>
      <c r="CK704" s="9">
        <v>2.5207000000000002</v>
      </c>
      <c r="CL704" s="9">
        <v>2.0691999999999999</v>
      </c>
      <c r="CM704" s="9">
        <v>2.6307</v>
      </c>
      <c r="CN704" s="9">
        <v>2.7181999999999999</v>
      </c>
      <c r="CO704" s="9">
        <v>2.4056999999999999</v>
      </c>
      <c r="CR704" s="9">
        <v>2.7075999999999998</v>
      </c>
      <c r="CS704" s="9">
        <v>2.2764772639525628</v>
      </c>
      <c r="CT704" s="9">
        <v>2.8900999999999999</v>
      </c>
      <c r="CU704" s="9">
        <v>2.5326</v>
      </c>
      <c r="CV704" s="9">
        <v>2.4413499999999999</v>
      </c>
      <c r="CW704" s="9">
        <v>2.4375999999999998</v>
      </c>
      <c r="CX704" s="9">
        <v>2.5875999999999997</v>
      </c>
      <c r="CY704" s="9">
        <v>2.6475999999999997</v>
      </c>
      <c r="CZ704" s="9">
        <v>2.7150999999999996</v>
      </c>
      <c r="DA704" s="9">
        <v>2.5245999999999995</v>
      </c>
      <c r="DB704" s="9">
        <v>3.0275999999999996</v>
      </c>
      <c r="DC704" s="9">
        <v>3.5225999999999997</v>
      </c>
      <c r="DD704" s="9">
        <v>2.5800999999999998</v>
      </c>
    </row>
    <row r="705" spans="1:108" x14ac:dyDescent="0.25">
      <c r="A705" s="8">
        <v>36318</v>
      </c>
      <c r="AE705" s="9">
        <v>2.3477000000000001</v>
      </c>
      <c r="AF705" s="9"/>
      <c r="AG705" s="9">
        <v>2.2902000000000005</v>
      </c>
      <c r="CA705" s="9">
        <v>2.5602</v>
      </c>
      <c r="CB705" s="9"/>
      <c r="CC705" s="9">
        <v>2.4652000000000003</v>
      </c>
      <c r="CD705" s="9">
        <v>2.0824700305301587</v>
      </c>
      <c r="CE705" s="9">
        <v>2.4927000000000001</v>
      </c>
      <c r="CF705" s="9">
        <v>2.3152000000000004</v>
      </c>
      <c r="CG705" s="9">
        <v>2.2052000000000005</v>
      </c>
      <c r="CH705" s="9">
        <v>2.1027000000000005</v>
      </c>
      <c r="CI705" s="9">
        <v>2.3477000000000001</v>
      </c>
      <c r="CJ705" s="9">
        <v>2.4752000000000001</v>
      </c>
      <c r="CK705" s="9">
        <v>2.4927000000000001</v>
      </c>
      <c r="CL705" s="9">
        <v>2.0372000000000003</v>
      </c>
      <c r="CM705" s="9">
        <v>2.5877000000000003</v>
      </c>
      <c r="CN705" s="9">
        <v>2.6752000000000002</v>
      </c>
      <c r="CO705" s="9">
        <v>2.3727000000000005</v>
      </c>
      <c r="CR705" s="9">
        <v>2.6802000000000001</v>
      </c>
      <c r="CS705" s="9">
        <v>2.2470085700940765</v>
      </c>
      <c r="CT705" s="9">
        <v>2.8602000000000003</v>
      </c>
      <c r="CU705" s="9">
        <v>2.5102000000000002</v>
      </c>
      <c r="CV705" s="9">
        <v>2.4202000000000004</v>
      </c>
      <c r="CW705" s="9">
        <v>2.4177</v>
      </c>
      <c r="CX705" s="9">
        <v>2.5602</v>
      </c>
      <c r="CY705" s="9">
        <v>2.6202000000000001</v>
      </c>
      <c r="CZ705" s="9">
        <v>2.6901999999999999</v>
      </c>
      <c r="DA705" s="9">
        <v>2.4972000000000003</v>
      </c>
      <c r="DB705" s="9">
        <v>2.9927000000000001</v>
      </c>
      <c r="DC705" s="9">
        <v>3.4802</v>
      </c>
      <c r="DD705" s="9">
        <v>2.5527000000000002</v>
      </c>
    </row>
    <row r="706" spans="1:108" x14ac:dyDescent="0.25">
      <c r="A706" s="8">
        <v>36319</v>
      </c>
      <c r="AE706" s="9">
        <v>2.4012999999999995</v>
      </c>
      <c r="AF706" s="9"/>
      <c r="AG706" s="9">
        <v>2.3512999999999997</v>
      </c>
      <c r="CA706" s="9">
        <v>2.5889999999999995</v>
      </c>
      <c r="CB706" s="9"/>
      <c r="CC706" s="9">
        <v>2.5187999999999997</v>
      </c>
      <c r="CD706" s="9">
        <v>2.1243914772146391</v>
      </c>
      <c r="CE706" s="9">
        <v>2.5462999999999996</v>
      </c>
      <c r="CF706" s="9">
        <v>2.3662999999999998</v>
      </c>
      <c r="CG706" s="9">
        <v>2.2612999999999999</v>
      </c>
      <c r="CH706" s="9">
        <v>2.1537999999999995</v>
      </c>
      <c r="CI706" s="9">
        <v>2.3987999999999996</v>
      </c>
      <c r="CJ706" s="9">
        <v>2.5287999999999995</v>
      </c>
      <c r="CK706" s="9">
        <v>2.5587999999999997</v>
      </c>
      <c r="CL706" s="9">
        <v>2.0327999999999995</v>
      </c>
      <c r="CM706" s="9">
        <v>2.6412999999999998</v>
      </c>
      <c r="CN706" s="9">
        <v>2.7287999999999997</v>
      </c>
      <c r="CO706" s="9">
        <v>2.4237999999999995</v>
      </c>
      <c r="CR706" s="9">
        <v>2.7089999999999996</v>
      </c>
      <c r="CS706" s="9">
        <v>2.2773140757460637</v>
      </c>
      <c r="CT706" s="9">
        <v>2.8889999999999998</v>
      </c>
      <c r="CU706" s="9">
        <v>2.5339999999999998</v>
      </c>
      <c r="CV706" s="9">
        <v>2.4489999999999998</v>
      </c>
      <c r="CW706" s="9">
        <v>2.4439999999999995</v>
      </c>
      <c r="CX706" s="9">
        <v>2.5889999999999995</v>
      </c>
      <c r="CY706" s="9">
        <v>2.6489999999999996</v>
      </c>
      <c r="CZ706" s="9">
        <v>2.7289999999999996</v>
      </c>
      <c r="DA706" s="9">
        <v>2.4989999999999997</v>
      </c>
      <c r="DB706" s="9">
        <v>3.0214999999999996</v>
      </c>
      <c r="DC706" s="9">
        <v>3.5139999999999998</v>
      </c>
      <c r="DD706" s="9">
        <v>2.5814999999999997</v>
      </c>
    </row>
    <row r="707" spans="1:108" x14ac:dyDescent="0.25">
      <c r="A707" s="8">
        <v>36320</v>
      </c>
      <c r="AE707" s="9">
        <v>2.3132999999999999</v>
      </c>
      <c r="AF707" s="9"/>
      <c r="AG707" s="9">
        <v>2.2658</v>
      </c>
      <c r="CA707" s="9">
        <v>2.5368999999999997</v>
      </c>
      <c r="CB707" s="9"/>
      <c r="CC707" s="9">
        <v>2.4308000000000001</v>
      </c>
      <c r="CD707" s="9">
        <v>2.0693804659106627</v>
      </c>
      <c r="CE707" s="9">
        <v>2.4558</v>
      </c>
      <c r="CF707" s="9">
        <v>2.2833000000000001</v>
      </c>
      <c r="CG707" s="9">
        <v>2.1933000000000002</v>
      </c>
      <c r="CH707" s="9">
        <v>2.0883000000000003</v>
      </c>
      <c r="CI707" s="9">
        <v>2.3132999999999999</v>
      </c>
      <c r="CJ707" s="9">
        <v>2.4407999999999999</v>
      </c>
      <c r="CK707" s="9">
        <v>2.4758</v>
      </c>
      <c r="CL707" s="9">
        <v>2.0098000000000003</v>
      </c>
      <c r="CM707" s="9">
        <v>2.5508000000000002</v>
      </c>
      <c r="CN707" s="9">
        <v>2.6408</v>
      </c>
      <c r="CO707" s="9">
        <v>2.3383000000000003</v>
      </c>
      <c r="CR707" s="9">
        <v>2.6543999999999999</v>
      </c>
      <c r="CS707" s="9">
        <v>2.2502085700940762</v>
      </c>
      <c r="CT707" s="9">
        <v>2.8293999999999997</v>
      </c>
      <c r="CU707" s="9">
        <v>2.4856499999999997</v>
      </c>
      <c r="CV707" s="9">
        <v>2.3944000000000001</v>
      </c>
      <c r="CW707" s="9">
        <v>2.3893999999999997</v>
      </c>
      <c r="CX707" s="9">
        <v>2.5368999999999997</v>
      </c>
      <c r="CY707" s="9">
        <v>2.5943999999999998</v>
      </c>
      <c r="CZ707" s="9">
        <v>2.6743999999999999</v>
      </c>
      <c r="DA707" s="9">
        <v>2.4703999999999997</v>
      </c>
      <c r="DB707" s="9">
        <v>2.9643999999999999</v>
      </c>
      <c r="DC707" s="9">
        <v>3.4443999999999999</v>
      </c>
      <c r="DD707" s="9">
        <v>2.5268999999999999</v>
      </c>
    </row>
    <row r="708" spans="1:108" x14ac:dyDescent="0.25">
      <c r="A708" s="8">
        <v>36321</v>
      </c>
      <c r="AE708" s="9">
        <v>2.2959999999999998</v>
      </c>
      <c r="AF708" s="9"/>
      <c r="AG708" s="9">
        <v>2.2484999999999999</v>
      </c>
      <c r="CA708" s="9">
        <v>2.5468999999999999</v>
      </c>
      <c r="CB708" s="9"/>
      <c r="CC708" s="9">
        <v>2.4135</v>
      </c>
      <c r="CD708" s="9">
        <v>2.0531180653140924</v>
      </c>
      <c r="CE708" s="9">
        <v>2.4384999999999999</v>
      </c>
      <c r="CF708" s="9">
        <v>2.2685</v>
      </c>
      <c r="CG708" s="9">
        <v>2.1734999999999998</v>
      </c>
      <c r="CH708" s="9">
        <v>2.0935000000000001</v>
      </c>
      <c r="CI708" s="9">
        <v>2.2959999999999998</v>
      </c>
      <c r="CJ708" s="9">
        <v>2.4234999999999998</v>
      </c>
      <c r="CK708" s="9">
        <v>2.456</v>
      </c>
      <c r="CL708" s="9">
        <v>2.0150000000000001</v>
      </c>
      <c r="CM708" s="9">
        <v>2.5335000000000001</v>
      </c>
      <c r="CN708" s="9">
        <v>2.6234999999999999</v>
      </c>
      <c r="CO708" s="9">
        <v>2.3210000000000002</v>
      </c>
      <c r="CR708" s="9">
        <v>2.6644000000000001</v>
      </c>
      <c r="CS708" s="9">
        <v>2.244357533612241</v>
      </c>
      <c r="CT708" s="9">
        <v>2.8369</v>
      </c>
      <c r="CU708" s="9">
        <v>2.4944000000000002</v>
      </c>
      <c r="CV708" s="9">
        <v>2.4094000000000002</v>
      </c>
      <c r="CW708" s="9">
        <v>2.4194</v>
      </c>
      <c r="CX708" s="9">
        <v>2.5468999999999999</v>
      </c>
      <c r="CY708" s="9">
        <v>2.6044</v>
      </c>
      <c r="CZ708" s="9">
        <v>2.6794000000000002</v>
      </c>
      <c r="DA708" s="9">
        <v>2.48</v>
      </c>
      <c r="DB708" s="9">
        <v>2.9744000000000002</v>
      </c>
      <c r="DC708" s="9">
        <v>3.4494000000000002</v>
      </c>
      <c r="DD708" s="9">
        <v>2.5369000000000002</v>
      </c>
    </row>
    <row r="709" spans="1:108" x14ac:dyDescent="0.25">
      <c r="A709" s="8">
        <v>36322</v>
      </c>
      <c r="AE709" s="9">
        <v>2.2902499999999999</v>
      </c>
      <c r="AF709" s="9"/>
      <c r="AG709" s="9">
        <v>2.24275</v>
      </c>
      <c r="CA709" s="9">
        <v>2.5444999999999998</v>
      </c>
      <c r="CB709" s="9"/>
      <c r="CC709" s="9">
        <v>2.4077500000000001</v>
      </c>
      <c r="CD709" s="9">
        <v>2.0475832187366572</v>
      </c>
      <c r="CE709" s="9">
        <v>2.4352499999999999</v>
      </c>
      <c r="CF709" s="9">
        <v>2.2602500000000001</v>
      </c>
      <c r="CG709" s="9">
        <v>2.16275</v>
      </c>
      <c r="CH709" s="9">
        <v>2.0865</v>
      </c>
      <c r="CI709" s="9">
        <v>2.28775</v>
      </c>
      <c r="CJ709" s="9">
        <v>2.4152499999999999</v>
      </c>
      <c r="CK709" s="9">
        <v>2.4427500000000002</v>
      </c>
      <c r="CL709" s="9">
        <v>2.0137499999999999</v>
      </c>
      <c r="CM709" s="9">
        <v>2.5277500000000002</v>
      </c>
      <c r="CN709" s="9">
        <v>2.61775</v>
      </c>
      <c r="CO709" s="9">
        <v>2.3152500000000003</v>
      </c>
      <c r="CR709" s="9">
        <v>2.6619999999999999</v>
      </c>
      <c r="CS709" s="9">
        <v>2.2579349465070733</v>
      </c>
      <c r="CT709" s="9">
        <v>2.8319999999999999</v>
      </c>
      <c r="CU709" s="9">
        <v>2.4932499999999997</v>
      </c>
      <c r="CV709" s="9">
        <v>2.4082499999999998</v>
      </c>
      <c r="CW709" s="9">
        <v>2.4169999999999998</v>
      </c>
      <c r="CX709" s="9">
        <v>2.5419999999999998</v>
      </c>
      <c r="CY709" s="9">
        <v>2.6019999999999999</v>
      </c>
      <c r="CZ709" s="9">
        <v>2.6795</v>
      </c>
      <c r="DA709" s="9">
        <v>2.4809999999999999</v>
      </c>
      <c r="DB709" s="9">
        <v>2.972</v>
      </c>
      <c r="DC709" s="9">
        <v>3.4369999999999998</v>
      </c>
      <c r="DD709" s="9">
        <v>2.5345</v>
      </c>
    </row>
    <row r="710" spans="1:108" x14ac:dyDescent="0.25">
      <c r="A710" s="8">
        <v>36325</v>
      </c>
      <c r="AE710" s="9">
        <v>2.2814999999999999</v>
      </c>
      <c r="AF710" s="9"/>
      <c r="AG710" s="9">
        <v>2.2364999999999999</v>
      </c>
      <c r="CA710" s="9">
        <v>2.5394000000000001</v>
      </c>
      <c r="CB710" s="9"/>
      <c r="CC710" s="9">
        <v>2.4039999999999999</v>
      </c>
      <c r="CD710" s="9">
        <v>2.0498332187366568</v>
      </c>
      <c r="CE710" s="9">
        <v>2.4314999999999998</v>
      </c>
      <c r="CF710" s="9">
        <v>2.2552499999999998</v>
      </c>
      <c r="CG710" s="9">
        <v>2.1564999999999999</v>
      </c>
      <c r="CH710" s="9">
        <v>2.0840000000000001</v>
      </c>
      <c r="CI710" s="9">
        <v>2.2814999999999999</v>
      </c>
      <c r="CJ710" s="9">
        <v>2.4039999999999999</v>
      </c>
      <c r="CK710" s="9">
        <v>2.4339999999999997</v>
      </c>
      <c r="CL710" s="9">
        <v>2.0009999999999999</v>
      </c>
      <c r="CM710" s="9">
        <v>2.5089999999999999</v>
      </c>
      <c r="CN710" s="9">
        <v>2.6014999999999997</v>
      </c>
      <c r="CO710" s="9">
        <v>2.3115000000000001</v>
      </c>
      <c r="CR710" s="9">
        <v>2.6594000000000002</v>
      </c>
      <c r="CS710" s="9">
        <v>2.2497717583005752</v>
      </c>
      <c r="CT710" s="9">
        <v>2.8219000000000003</v>
      </c>
      <c r="CU710" s="9">
        <v>2.4894000000000003</v>
      </c>
      <c r="CV710" s="9">
        <v>2.4019000000000004</v>
      </c>
      <c r="CW710" s="9">
        <v>2.4144000000000001</v>
      </c>
      <c r="CX710" s="9">
        <v>2.5394000000000001</v>
      </c>
      <c r="CY710" s="9">
        <v>2.5994000000000002</v>
      </c>
      <c r="CZ710" s="9">
        <v>2.6794000000000002</v>
      </c>
      <c r="DA710" s="9">
        <v>2.4764000000000004</v>
      </c>
      <c r="DB710" s="9">
        <v>2.9469000000000003</v>
      </c>
      <c r="DC710" s="9">
        <v>3.4244000000000003</v>
      </c>
      <c r="DD710" s="9">
        <v>2.5319000000000003</v>
      </c>
    </row>
    <row r="711" spans="1:108" x14ac:dyDescent="0.25">
      <c r="A711" s="8">
        <v>36326</v>
      </c>
      <c r="AE711" s="9">
        <v>2.2497499999999997</v>
      </c>
      <c r="AF711" s="9"/>
      <c r="AG711" s="9">
        <v>2.1997499999999999</v>
      </c>
      <c r="CA711" s="9">
        <v>2.5123000000000002</v>
      </c>
      <c r="CB711" s="9"/>
      <c r="CC711" s="9">
        <v>2.3672499999999999</v>
      </c>
      <c r="CD711" s="9">
        <v>2.0312672777041643</v>
      </c>
      <c r="CE711" s="9">
        <v>2.3947499999999997</v>
      </c>
      <c r="CF711" s="9">
        <v>2.2197499999999999</v>
      </c>
      <c r="CG711" s="9">
        <v>2.1334999999999997</v>
      </c>
      <c r="CH711" s="9">
        <v>2.06975</v>
      </c>
      <c r="CI711" s="9">
        <v>2.2497499999999997</v>
      </c>
      <c r="CJ711" s="9">
        <v>2.3697499999999998</v>
      </c>
      <c r="CK711" s="9">
        <v>2.4122499999999998</v>
      </c>
      <c r="CL711" s="9">
        <v>1.9802499999999998</v>
      </c>
      <c r="CM711" s="9">
        <v>2.4747499999999998</v>
      </c>
      <c r="CN711" s="9">
        <v>2.5622499999999997</v>
      </c>
      <c r="CO711" s="9">
        <v>2.27475</v>
      </c>
      <c r="CR711" s="9">
        <v>2.6348000000000003</v>
      </c>
      <c r="CS711" s="9">
        <v>2.233919005474581</v>
      </c>
      <c r="CT711" s="9">
        <v>2.7998000000000003</v>
      </c>
      <c r="CU711" s="9">
        <v>2.4673000000000003</v>
      </c>
      <c r="CV711" s="9">
        <v>2.3785500000000002</v>
      </c>
      <c r="CW711" s="9">
        <v>2.3898000000000001</v>
      </c>
      <c r="CX711" s="9">
        <v>2.5123000000000002</v>
      </c>
      <c r="CY711" s="9">
        <v>2.5748000000000002</v>
      </c>
      <c r="CZ711" s="9">
        <v>2.6585500000000004</v>
      </c>
      <c r="DA711" s="9">
        <v>2.4648000000000003</v>
      </c>
      <c r="DB711" s="9">
        <v>2.9223000000000003</v>
      </c>
      <c r="DC711" s="9">
        <v>3.3948</v>
      </c>
      <c r="DD711" s="9">
        <v>2.5073000000000003</v>
      </c>
    </row>
    <row r="712" spans="1:108" x14ac:dyDescent="0.25">
      <c r="A712" s="8">
        <v>36327</v>
      </c>
      <c r="AE712" s="9">
        <v>2.2069999999999999</v>
      </c>
      <c r="AF712" s="9"/>
      <c r="AG712" s="9">
        <v>2.157</v>
      </c>
      <c r="CA712" s="9">
        <v>2.4823</v>
      </c>
      <c r="CB712" s="9"/>
      <c r="CC712" s="9">
        <v>2.3245</v>
      </c>
      <c r="CD712" s="9">
        <v>2.0173909012911673</v>
      </c>
      <c r="CE712" s="9">
        <v>2.3519999999999999</v>
      </c>
      <c r="CF712" s="9">
        <v>2.1819999999999999</v>
      </c>
      <c r="CG712" s="9">
        <v>2.0994999999999999</v>
      </c>
      <c r="CH712" s="9">
        <v>2.0282499999999999</v>
      </c>
      <c r="CI712" s="9">
        <v>2.2069999999999999</v>
      </c>
      <c r="CJ712" s="9">
        <v>2.3294999999999999</v>
      </c>
      <c r="CK712" s="9">
        <v>2.3845000000000001</v>
      </c>
      <c r="CL712" s="9">
        <v>1.9835</v>
      </c>
      <c r="CM712" s="9">
        <v>2.4344999999999999</v>
      </c>
      <c r="CN712" s="9">
        <v>2.5194999999999999</v>
      </c>
      <c r="CO712" s="9">
        <v>2.2370000000000001</v>
      </c>
      <c r="CR712" s="9">
        <v>2.6048</v>
      </c>
      <c r="CS712" s="9">
        <v>2.2135398762355893</v>
      </c>
      <c r="CT712" s="9">
        <v>2.7698</v>
      </c>
      <c r="CU712" s="9">
        <v>2.4373</v>
      </c>
      <c r="CV712" s="9">
        <v>2.3548</v>
      </c>
      <c r="CW712" s="9">
        <v>2.36605</v>
      </c>
      <c r="CX712" s="9">
        <v>2.4847999999999999</v>
      </c>
      <c r="CY712" s="9">
        <v>2.5423</v>
      </c>
      <c r="CZ712" s="9">
        <v>2.6273</v>
      </c>
      <c r="DA712" s="9">
        <v>2.4657999999999998</v>
      </c>
      <c r="DB712" s="9">
        <v>2.8973</v>
      </c>
      <c r="DC712" s="9">
        <v>3.3673000000000002</v>
      </c>
      <c r="DD712" s="9">
        <v>2.4773000000000001</v>
      </c>
    </row>
    <row r="713" spans="1:108" x14ac:dyDescent="0.25">
      <c r="A713" s="8">
        <v>36328</v>
      </c>
      <c r="AE713" s="9">
        <v>2.2284999999999999</v>
      </c>
      <c r="AF713" s="9"/>
      <c r="AG713" s="9">
        <v>2.1785000000000001</v>
      </c>
      <c r="CA713" s="9">
        <v>2.4944999999999995</v>
      </c>
      <c r="CB713" s="9"/>
      <c r="CC713" s="9">
        <v>2.3460000000000001</v>
      </c>
      <c r="CD713" s="9">
        <v>2.01676452487817</v>
      </c>
      <c r="CE713" s="9">
        <v>2.3759999999999999</v>
      </c>
      <c r="CF713" s="9">
        <v>2.2047500000000002</v>
      </c>
      <c r="CG713" s="9">
        <v>2.121</v>
      </c>
      <c r="CH713" s="9">
        <v>2.0535000000000001</v>
      </c>
      <c r="CI713" s="9">
        <v>2.2284999999999999</v>
      </c>
      <c r="CJ713" s="9">
        <v>2.351</v>
      </c>
      <c r="CK713" s="9">
        <v>2.4135</v>
      </c>
      <c r="CL713" s="9">
        <v>1.9850000000000001</v>
      </c>
      <c r="CM713" s="9">
        <v>2.456</v>
      </c>
      <c r="CN713" s="9">
        <v>2.5409999999999999</v>
      </c>
      <c r="CO713" s="9">
        <v>2.2585000000000002</v>
      </c>
      <c r="CR713" s="9">
        <v>2.6119999999999997</v>
      </c>
      <c r="CS713" s="9">
        <v>2.2193030644420877</v>
      </c>
      <c r="CT713" s="9">
        <v>2.7769999999999997</v>
      </c>
      <c r="CU713" s="9">
        <v>2.4419999999999997</v>
      </c>
      <c r="CV713" s="9">
        <v>2.3644999999999996</v>
      </c>
      <c r="CW713" s="9">
        <v>2.3744999999999998</v>
      </c>
      <c r="CX713" s="9">
        <v>2.4944999999999995</v>
      </c>
      <c r="CY713" s="9">
        <v>2.5494999999999997</v>
      </c>
      <c r="CZ713" s="9">
        <v>2.6344999999999996</v>
      </c>
      <c r="DA713" s="9">
        <v>2.4729999999999999</v>
      </c>
      <c r="DB713" s="9">
        <v>2.8994999999999997</v>
      </c>
      <c r="DC713" s="9">
        <v>3.3794999999999997</v>
      </c>
      <c r="DD713" s="9">
        <v>2.4844999999999997</v>
      </c>
    </row>
    <row r="714" spans="1:108" x14ac:dyDescent="0.25">
      <c r="A714" s="8">
        <v>36329</v>
      </c>
      <c r="AE714" s="9">
        <v>2.165</v>
      </c>
      <c r="AF714" s="9"/>
      <c r="AG714" s="9">
        <v>2.1150000000000002</v>
      </c>
      <c r="CA714" s="9">
        <v>2.4495</v>
      </c>
      <c r="CB714" s="9"/>
      <c r="CC714" s="9">
        <v>2.2825000000000002</v>
      </c>
      <c r="CD714" s="9">
        <v>1.9810852618791668</v>
      </c>
      <c r="CE714" s="9">
        <v>2.3149999999999999</v>
      </c>
      <c r="CF714" s="9">
        <v>2.1549999999999998</v>
      </c>
      <c r="CG714" s="9">
        <v>2.0587499999999999</v>
      </c>
      <c r="CH714" s="9">
        <v>1.9924999999999999</v>
      </c>
      <c r="CI714" s="9">
        <v>2.1675</v>
      </c>
      <c r="CJ714" s="9">
        <v>2.2875000000000001</v>
      </c>
      <c r="CK714" s="9">
        <v>2.3462499999999999</v>
      </c>
      <c r="CL714" s="9">
        <v>1.9595000000000002</v>
      </c>
      <c r="CM714" s="9">
        <v>2.3925000000000001</v>
      </c>
      <c r="CN714" s="9">
        <v>2.4775</v>
      </c>
      <c r="CO714" s="9">
        <v>2.1949999999999998</v>
      </c>
      <c r="CR714" s="9">
        <v>2.5670000000000002</v>
      </c>
      <c r="CS714" s="9">
        <v>2.182615650765459</v>
      </c>
      <c r="CT714" s="9">
        <v>2.7320000000000002</v>
      </c>
      <c r="CU714" s="9">
        <v>2.4020000000000001</v>
      </c>
      <c r="CV714" s="9">
        <v>2.3170000000000002</v>
      </c>
      <c r="CW714" s="9">
        <v>2.327</v>
      </c>
      <c r="CX714" s="9">
        <v>2.4495</v>
      </c>
      <c r="CY714" s="9">
        <v>2.5045000000000002</v>
      </c>
      <c r="CZ714" s="9">
        <v>2.5895000000000001</v>
      </c>
      <c r="DA714" s="9">
        <v>2.44</v>
      </c>
      <c r="DB714" s="9">
        <v>2.8494999999999999</v>
      </c>
      <c r="DC714" s="9">
        <v>3.3220000000000001</v>
      </c>
      <c r="DD714" s="9">
        <v>2.4395000000000002</v>
      </c>
    </row>
    <row r="715" spans="1:108" x14ac:dyDescent="0.25">
      <c r="A715" s="8">
        <v>36332</v>
      </c>
      <c r="AE715" s="9">
        <v>2.165</v>
      </c>
      <c r="AF715" s="9"/>
      <c r="AG715" s="9">
        <v>2.1150000000000002</v>
      </c>
      <c r="CA715" s="9">
        <v>2.4495</v>
      </c>
      <c r="CB715" s="9"/>
      <c r="CC715" s="9">
        <v>2.2825000000000002</v>
      </c>
      <c r="CD715" s="9">
        <v>1.9729056051332283</v>
      </c>
      <c r="CE715" s="9">
        <v>2.3199999999999998</v>
      </c>
      <c r="CF715" s="9">
        <v>2.145</v>
      </c>
      <c r="CG715" s="9">
        <v>2.0525000000000002</v>
      </c>
      <c r="CH715" s="9">
        <v>1.9837499999999999</v>
      </c>
      <c r="CI715" s="9">
        <v>2.165</v>
      </c>
      <c r="CJ715" s="9">
        <v>2.2875000000000001</v>
      </c>
      <c r="CK715" s="9">
        <v>2.3424999999999998</v>
      </c>
      <c r="CL715" s="9">
        <v>1.9360000000000004</v>
      </c>
      <c r="CM715" s="9">
        <v>2.3925000000000001</v>
      </c>
      <c r="CN715" s="9">
        <v>2.4775</v>
      </c>
      <c r="CO715" s="9">
        <v>2.1924999999999999</v>
      </c>
      <c r="CR715" s="9">
        <v>2.5670000000000002</v>
      </c>
      <c r="CS715" s="9">
        <v>2.1866156507654591</v>
      </c>
      <c r="CT715" s="9">
        <v>2.7320000000000002</v>
      </c>
      <c r="CU715" s="9">
        <v>2.4020000000000001</v>
      </c>
      <c r="CV715" s="9">
        <v>2.3145000000000002</v>
      </c>
      <c r="CW715" s="9">
        <v>2.327</v>
      </c>
      <c r="CX715" s="9">
        <v>2.4495</v>
      </c>
      <c r="CY715" s="9">
        <v>2.5045000000000002</v>
      </c>
      <c r="CZ715" s="9">
        <v>2.5870000000000002</v>
      </c>
      <c r="DA715" s="9">
        <v>2.4340000000000002</v>
      </c>
      <c r="DB715" s="9">
        <v>2.8520000000000003</v>
      </c>
      <c r="DC715" s="9">
        <v>3.3195000000000001</v>
      </c>
      <c r="DD715" s="9">
        <v>2.4395000000000002</v>
      </c>
    </row>
    <row r="716" spans="1:108" x14ac:dyDescent="0.25">
      <c r="A716" s="8">
        <v>36333</v>
      </c>
      <c r="AE716" s="9">
        <v>2.1930000000000001</v>
      </c>
      <c r="AF716" s="9"/>
      <c r="AG716" s="9">
        <v>2.1430000000000002</v>
      </c>
      <c r="CA716" s="9">
        <v>2.4628999999999999</v>
      </c>
      <c r="CB716" s="9"/>
      <c r="CC716" s="9">
        <v>2.3105000000000002</v>
      </c>
      <c r="CD716" s="9">
        <v>1.9769056051332283</v>
      </c>
      <c r="CE716" s="9">
        <v>2.3480000000000003</v>
      </c>
      <c r="CF716" s="9">
        <v>2.1755000000000004</v>
      </c>
      <c r="CG716" s="9">
        <v>2.0705</v>
      </c>
      <c r="CH716" s="9">
        <v>2.0085000000000002</v>
      </c>
      <c r="CI716" s="9">
        <v>2.1930000000000001</v>
      </c>
      <c r="CJ716" s="9">
        <v>2.3155000000000001</v>
      </c>
      <c r="CK716" s="9">
        <v>2.3705000000000003</v>
      </c>
      <c r="CL716" s="9">
        <v>1.9675</v>
      </c>
      <c r="CM716" s="9">
        <v>2.4205000000000001</v>
      </c>
      <c r="CN716" s="9">
        <v>2.5105000000000004</v>
      </c>
      <c r="CO716" s="9">
        <v>2.2255000000000003</v>
      </c>
      <c r="CR716" s="9">
        <v>2.5804</v>
      </c>
      <c r="CS716" s="9">
        <v>2.1947851358843677</v>
      </c>
      <c r="CT716" s="9">
        <v>2.7454000000000001</v>
      </c>
      <c r="CU716" s="9">
        <v>2.4104000000000001</v>
      </c>
      <c r="CV716" s="9">
        <v>2.3254000000000001</v>
      </c>
      <c r="CW716" s="9">
        <v>2.3403999999999998</v>
      </c>
      <c r="CX716" s="9">
        <v>2.4628999999999999</v>
      </c>
      <c r="CY716" s="9">
        <v>2.5179</v>
      </c>
      <c r="CZ716" s="9">
        <v>2.6004</v>
      </c>
      <c r="DA716" s="9">
        <v>2.4339</v>
      </c>
      <c r="DB716" s="9">
        <v>2.8654000000000002</v>
      </c>
      <c r="DC716" s="9">
        <v>3.3353999999999999</v>
      </c>
      <c r="DD716" s="9">
        <v>2.4529000000000001</v>
      </c>
    </row>
    <row r="717" spans="1:108" x14ac:dyDescent="0.25">
      <c r="A717" s="8">
        <v>36334</v>
      </c>
      <c r="AE717" s="9">
        <v>2.2197499999999999</v>
      </c>
      <c r="AF717" s="9"/>
      <c r="AG717" s="9">
        <v>2.1797499999999999</v>
      </c>
      <c r="CA717" s="9">
        <v>2.4802</v>
      </c>
      <c r="CB717" s="9"/>
      <c r="CC717" s="9">
        <v>2.33975</v>
      </c>
      <c r="CD717" s="9">
        <v>1.9976945753710447</v>
      </c>
      <c r="CE717" s="9">
        <v>2.3747500000000001</v>
      </c>
      <c r="CF717" s="9">
        <v>2.2022499999999998</v>
      </c>
      <c r="CG717" s="9">
        <v>2.0922499999999999</v>
      </c>
      <c r="CH717" s="9">
        <v>2.0347499999999998</v>
      </c>
      <c r="CI717" s="9">
        <v>2.2197499999999999</v>
      </c>
      <c r="CJ717" s="9">
        <v>2.3447499999999999</v>
      </c>
      <c r="CK717" s="9">
        <v>2.3947500000000002</v>
      </c>
      <c r="CL717" s="9">
        <v>1.9917499999999999</v>
      </c>
      <c r="CM717" s="9">
        <v>2.4522499999999998</v>
      </c>
      <c r="CN717" s="9">
        <v>2.5397500000000002</v>
      </c>
      <c r="CO717" s="9">
        <v>2.25475</v>
      </c>
      <c r="CR717" s="9">
        <v>2.6002000000000001</v>
      </c>
      <c r="CS717" s="9">
        <v>2.2053546210032757</v>
      </c>
      <c r="CT717" s="9">
        <v>2.7652000000000001</v>
      </c>
      <c r="CU717" s="9">
        <v>2.42645</v>
      </c>
      <c r="CV717" s="9">
        <v>2.3376999999999999</v>
      </c>
      <c r="CW717" s="9">
        <v>2.3527</v>
      </c>
      <c r="CX717" s="9">
        <v>2.4802</v>
      </c>
      <c r="CY717" s="9">
        <v>2.5377000000000001</v>
      </c>
      <c r="CZ717" s="9">
        <v>2.6152000000000002</v>
      </c>
      <c r="DA717" s="9">
        <v>2.4312</v>
      </c>
      <c r="DB717" s="9">
        <v>2.8902000000000001</v>
      </c>
      <c r="DC717" s="9">
        <v>3.3627000000000002</v>
      </c>
      <c r="DD717" s="9">
        <v>2.4727000000000001</v>
      </c>
    </row>
    <row r="718" spans="1:108" x14ac:dyDescent="0.25">
      <c r="A718" s="8">
        <v>36335</v>
      </c>
      <c r="AE718" s="9">
        <v>2.1847500000000002</v>
      </c>
      <c r="AF718" s="9"/>
      <c r="AG718" s="9">
        <v>2.1447500000000002</v>
      </c>
      <c r="CA718" s="9">
        <v>2.4603999999999999</v>
      </c>
      <c r="CB718" s="9"/>
      <c r="CC718" s="9">
        <v>2.3047500000000003</v>
      </c>
      <c r="CD718" s="9">
        <v>1.9699759483872892</v>
      </c>
      <c r="CE718" s="9">
        <v>2.3397500000000004</v>
      </c>
      <c r="CF718" s="9">
        <v>2.1747500000000004</v>
      </c>
      <c r="CG718" s="9">
        <v>2.0685000000000002</v>
      </c>
      <c r="CH718" s="9">
        <v>2.0122500000000003</v>
      </c>
      <c r="CI718" s="9">
        <v>2.1847500000000002</v>
      </c>
      <c r="CJ718" s="9">
        <v>2.3097500000000002</v>
      </c>
      <c r="CK718" s="9">
        <v>2.3622500000000004</v>
      </c>
      <c r="CL718" s="9">
        <v>1.9827500000000002</v>
      </c>
      <c r="CM718" s="9">
        <v>2.4172500000000001</v>
      </c>
      <c r="CN718" s="9">
        <v>2.5047500000000005</v>
      </c>
      <c r="CO718" s="9">
        <v>2.2247500000000002</v>
      </c>
      <c r="CR718" s="9">
        <v>2.5804</v>
      </c>
      <c r="CS718" s="9">
        <v>2.1973749642573375</v>
      </c>
      <c r="CT718" s="9">
        <v>2.7479</v>
      </c>
      <c r="CU718" s="9">
        <v>2.4079000000000002</v>
      </c>
      <c r="CV718" s="9">
        <v>2.3204000000000002</v>
      </c>
      <c r="CW718" s="9">
        <v>2.3304</v>
      </c>
      <c r="CX718" s="9">
        <v>2.4603999999999999</v>
      </c>
      <c r="CY718" s="9">
        <v>2.5179</v>
      </c>
      <c r="CZ718" s="9">
        <v>2.5929000000000002</v>
      </c>
      <c r="DA718" s="9">
        <v>2.4403999999999999</v>
      </c>
      <c r="DB718" s="9">
        <v>2.8729</v>
      </c>
      <c r="DC718" s="9">
        <v>3.3454000000000002</v>
      </c>
      <c r="DD718" s="9">
        <v>2.4529000000000001</v>
      </c>
    </row>
    <row r="719" spans="1:108" x14ac:dyDescent="0.25">
      <c r="A719" s="8">
        <v>36336</v>
      </c>
      <c r="AE719" s="9">
        <v>2.2072500000000002</v>
      </c>
      <c r="AF719" s="9"/>
      <c r="AG719" s="9">
        <v>2.1672500000000001</v>
      </c>
      <c r="CA719" s="9">
        <v>2.4794</v>
      </c>
      <c r="CB719" s="9"/>
      <c r="CC719" s="9">
        <v>2.3272500000000003</v>
      </c>
      <c r="CD719" s="9">
        <v>1.9891945753710449</v>
      </c>
      <c r="CE719" s="9">
        <v>2.3622500000000004</v>
      </c>
      <c r="CF719" s="9">
        <v>2.2072500000000002</v>
      </c>
      <c r="CG719" s="9">
        <v>2.0972500000000003</v>
      </c>
      <c r="CH719" s="9">
        <v>2.0272500000000004</v>
      </c>
      <c r="CI719" s="9">
        <v>2.2097500000000001</v>
      </c>
      <c r="CJ719" s="9">
        <v>2.3322500000000002</v>
      </c>
      <c r="CK719" s="9">
        <v>2.3847500000000004</v>
      </c>
      <c r="CL719" s="9">
        <v>1.9932500000000002</v>
      </c>
      <c r="CM719" s="9">
        <v>2.4397500000000001</v>
      </c>
      <c r="CN719" s="9">
        <v>2.5322500000000003</v>
      </c>
      <c r="CO719" s="9">
        <v>2.2472500000000002</v>
      </c>
      <c r="CR719" s="9">
        <v>2.5994000000000002</v>
      </c>
      <c r="CS719" s="9">
        <v>2.2137342777492153</v>
      </c>
      <c r="CT719" s="9">
        <v>2.7669000000000001</v>
      </c>
      <c r="CU719" s="9">
        <v>2.4269000000000003</v>
      </c>
      <c r="CV719" s="9">
        <v>2.3394000000000004</v>
      </c>
      <c r="CW719" s="9">
        <v>2.3494000000000002</v>
      </c>
      <c r="CX719" s="9">
        <v>2.4794</v>
      </c>
      <c r="CY719" s="9">
        <v>2.5369000000000002</v>
      </c>
      <c r="CZ719" s="9">
        <v>2.6219000000000001</v>
      </c>
      <c r="DA719" s="9">
        <v>2.4424000000000001</v>
      </c>
      <c r="DB719" s="9">
        <v>2.8919000000000001</v>
      </c>
      <c r="DC719" s="9">
        <v>3.3694000000000002</v>
      </c>
      <c r="DD719" s="9">
        <v>2.4694000000000003</v>
      </c>
    </row>
    <row r="720" spans="1:108" x14ac:dyDescent="0.25">
      <c r="A720" s="8">
        <v>36339</v>
      </c>
      <c r="AE720" s="9">
        <v>2.2605</v>
      </c>
      <c r="AF720" s="9"/>
      <c r="AG720" s="9">
        <v>2.2280000000000002</v>
      </c>
      <c r="CA720" s="9">
        <v>2.5185</v>
      </c>
      <c r="CB720" s="9"/>
      <c r="CC720" s="9">
        <v>2.3780000000000001</v>
      </c>
      <c r="CD720" s="9">
        <v>2.0138937172358924</v>
      </c>
      <c r="CE720" s="9">
        <v>2.4130000000000003</v>
      </c>
      <c r="CF720" s="9">
        <v>2.2655000000000003</v>
      </c>
      <c r="CG720" s="9">
        <v>2.1505000000000001</v>
      </c>
      <c r="CH720" s="9">
        <v>2.0705</v>
      </c>
      <c r="CI720" s="9">
        <v>2.2605</v>
      </c>
      <c r="CJ720" s="9">
        <v>2.383</v>
      </c>
      <c r="CK720" s="9">
        <v>2.4704999999999999</v>
      </c>
      <c r="CL720" s="9">
        <v>2</v>
      </c>
      <c r="CM720" s="9">
        <v>2.4955000000000003</v>
      </c>
      <c r="CN720" s="9">
        <v>2.5980000000000003</v>
      </c>
      <c r="CO720" s="9">
        <v>2.3130000000000002</v>
      </c>
      <c r="CR720" s="9">
        <v>2.6360000000000001</v>
      </c>
      <c r="CS720" s="9">
        <v>2.2165139344951545</v>
      </c>
      <c r="CT720" s="9">
        <v>2.8085</v>
      </c>
      <c r="CU720" s="9">
        <v>2.4685000000000001</v>
      </c>
      <c r="CV720" s="9">
        <v>2.3772500000000001</v>
      </c>
      <c r="CW720" s="9">
        <v>2.3922500000000002</v>
      </c>
      <c r="CX720" s="9">
        <v>2.5185</v>
      </c>
      <c r="CY720" s="9">
        <v>2.5735000000000001</v>
      </c>
      <c r="CZ720" s="9">
        <v>2.6560000000000001</v>
      </c>
      <c r="DA720" s="9">
        <v>2.4480000000000004</v>
      </c>
      <c r="DB720" s="9">
        <v>2.9359999999999999</v>
      </c>
      <c r="DC720" s="9">
        <v>3.4210000000000003</v>
      </c>
      <c r="DD720" s="9">
        <v>2.5035000000000003</v>
      </c>
    </row>
    <row r="721" spans="1:109" x14ac:dyDescent="0.25">
      <c r="A721" s="8">
        <v>36340</v>
      </c>
      <c r="AE721" s="9">
        <v>2.2605</v>
      </c>
      <c r="AF721" s="9"/>
      <c r="AG721" s="9">
        <v>2.2280000000000002</v>
      </c>
      <c r="CA721" s="9">
        <v>2.5185</v>
      </c>
      <c r="CB721" s="9"/>
      <c r="CC721" s="9">
        <v>2.3780000000000001</v>
      </c>
      <c r="CD721" s="9">
        <v>2.0138937172358924</v>
      </c>
      <c r="CE721" s="9">
        <v>2.4130000000000003</v>
      </c>
      <c r="CF721" s="9">
        <v>2.2655000000000003</v>
      </c>
      <c r="CG721" s="9">
        <v>2.1505000000000001</v>
      </c>
      <c r="CH721" s="9">
        <v>2.0705</v>
      </c>
      <c r="CI721" s="9">
        <v>2.2605</v>
      </c>
      <c r="CJ721" s="9">
        <v>2.383</v>
      </c>
      <c r="CK721" s="9">
        <v>2.4704999999999999</v>
      </c>
      <c r="CL721" s="9">
        <v>2</v>
      </c>
      <c r="CM721" s="9">
        <v>2.4955000000000003</v>
      </c>
      <c r="CN721" s="9">
        <v>2.5980000000000003</v>
      </c>
      <c r="CO721" s="9">
        <v>2.3130000000000002</v>
      </c>
      <c r="CR721" s="9">
        <v>2.6360000000000001</v>
      </c>
      <c r="CS721" s="9">
        <v>2.2165139344951545</v>
      </c>
      <c r="CT721" s="9">
        <v>2.8085</v>
      </c>
      <c r="CU721" s="9">
        <v>2.4685000000000001</v>
      </c>
      <c r="CV721" s="9">
        <v>2.3772500000000001</v>
      </c>
      <c r="CW721" s="9">
        <v>2.3922500000000002</v>
      </c>
      <c r="CX721" s="9">
        <v>2.5185</v>
      </c>
      <c r="CY721" s="9">
        <v>2.5735000000000001</v>
      </c>
      <c r="CZ721" s="9">
        <v>2.6560000000000001</v>
      </c>
      <c r="DA721" s="9">
        <v>2.4480000000000004</v>
      </c>
      <c r="DB721" s="9">
        <v>2.9359999999999999</v>
      </c>
      <c r="DC721" s="9">
        <v>3.4210000000000003</v>
      </c>
      <c r="DD721" s="9">
        <v>2.5035000000000003</v>
      </c>
    </row>
    <row r="722" spans="1:109" x14ac:dyDescent="0.25">
      <c r="A722" s="8">
        <v>36341</v>
      </c>
      <c r="AE722" s="9">
        <v>2.1977499999999996</v>
      </c>
      <c r="AF722" s="9"/>
      <c r="AG722" s="9">
        <v>2.1652499999999999</v>
      </c>
      <c r="CA722" s="9">
        <v>2.4466999999999994</v>
      </c>
      <c r="CB722" s="9"/>
      <c r="CC722" s="9">
        <v>2.3152499999999998</v>
      </c>
      <c r="CD722" s="9">
        <v>1.9652499999999997</v>
      </c>
      <c r="CE722" s="9">
        <v>2.3527499999999999</v>
      </c>
      <c r="CF722" s="9">
        <v>2.2152499999999997</v>
      </c>
      <c r="CG722" s="9">
        <v>2.0952499999999996</v>
      </c>
      <c r="CH722" s="9">
        <v>2.0252499999999998</v>
      </c>
      <c r="CI722" s="9">
        <v>2.2052499999999999</v>
      </c>
      <c r="CJ722" s="9">
        <v>2.3227499999999996</v>
      </c>
      <c r="CK722" s="9">
        <v>2.43025</v>
      </c>
      <c r="CL722" s="9">
        <v>1.9702499999999998</v>
      </c>
      <c r="CM722" s="9">
        <v>2.43275</v>
      </c>
      <c r="CN722" s="9">
        <v>2.5402499999999999</v>
      </c>
      <c r="CO722" s="9">
        <v>2.2552499999999998</v>
      </c>
      <c r="CR722" s="9">
        <v>2.5641999999999996</v>
      </c>
      <c r="CS722" s="9">
        <v>2.1641999999999997</v>
      </c>
      <c r="CT722" s="9">
        <v>2.7291999999999996</v>
      </c>
      <c r="CU722" s="9">
        <v>2.3991999999999996</v>
      </c>
      <c r="CV722" s="9">
        <v>2.3091999999999997</v>
      </c>
      <c r="CW722" s="9">
        <v>2.3216999999999994</v>
      </c>
      <c r="CX722" s="9">
        <v>2.4491999999999994</v>
      </c>
      <c r="CY722" s="9">
        <v>2.5041999999999995</v>
      </c>
      <c r="CZ722" s="9">
        <v>2.5816999999999997</v>
      </c>
      <c r="DA722" s="9">
        <v>2.3991999999999996</v>
      </c>
      <c r="DB722" s="9">
        <v>2.8591999999999995</v>
      </c>
      <c r="DC722" s="9">
        <v>3.3616999999999995</v>
      </c>
      <c r="DD722" s="9">
        <v>2.4291999999999998</v>
      </c>
    </row>
    <row r="723" spans="1:109" x14ac:dyDescent="0.25">
      <c r="A723" s="8">
        <v>36342</v>
      </c>
      <c r="AE723" s="9">
        <v>2.1924999999999999</v>
      </c>
      <c r="AF723" s="9"/>
      <c r="AG723" s="9">
        <v>2.16</v>
      </c>
      <c r="CA723" s="9">
        <v>2.4525000000000001</v>
      </c>
      <c r="CB723" s="9"/>
      <c r="CC723" s="9">
        <v>2.31</v>
      </c>
      <c r="CD723" s="9">
        <v>1.9687649186251057</v>
      </c>
      <c r="CE723" s="9">
        <v>2.3475000000000001</v>
      </c>
      <c r="CF723" s="9">
        <v>2.19875</v>
      </c>
      <c r="CG723" s="9">
        <v>2.0924999999999998</v>
      </c>
      <c r="CH723" s="9">
        <v>2.02</v>
      </c>
      <c r="CI723" s="9">
        <v>2.2000000000000002</v>
      </c>
      <c r="CJ723" s="9">
        <v>2.3174999999999999</v>
      </c>
      <c r="CK723" s="9">
        <v>2.42625</v>
      </c>
      <c r="CL723" s="9">
        <v>1.9750000000000001</v>
      </c>
      <c r="CM723" s="9">
        <v>2.4275000000000002</v>
      </c>
      <c r="CN723" s="9">
        <v>2.5274999999999999</v>
      </c>
      <c r="CO723" s="9">
        <v>2.2425000000000002</v>
      </c>
      <c r="CR723" s="9">
        <v>2.57</v>
      </c>
      <c r="CS723" s="9">
        <v>2.1849749642573375</v>
      </c>
      <c r="CT723" s="9">
        <v>2.7349999999999999</v>
      </c>
      <c r="CU723" s="9">
        <v>2.4049999999999998</v>
      </c>
      <c r="CV723" s="9">
        <v>2.3162500000000001</v>
      </c>
      <c r="CW723" s="9">
        <v>2.33</v>
      </c>
      <c r="CX723" s="9">
        <v>2.4550000000000001</v>
      </c>
      <c r="CY723" s="9">
        <v>2.5099999999999998</v>
      </c>
      <c r="CZ723" s="9">
        <v>2.59</v>
      </c>
      <c r="DA723" s="9">
        <v>2.4180000000000001</v>
      </c>
      <c r="DB723" s="9">
        <v>2.8650000000000002</v>
      </c>
      <c r="DC723" s="9">
        <v>3.355</v>
      </c>
      <c r="DD723" s="9">
        <v>2.4375</v>
      </c>
    </row>
    <row r="724" spans="1:109" x14ac:dyDescent="0.25">
      <c r="A724" s="8">
        <v>36343</v>
      </c>
      <c r="AE724" s="9">
        <v>2.1041666666666665</v>
      </c>
      <c r="AF724" s="9"/>
      <c r="AG724" s="9">
        <v>2.0616666666666665</v>
      </c>
      <c r="CA724" s="9">
        <v>2.4145000000000003</v>
      </c>
      <c r="CB724" s="9"/>
      <c r="CC724" s="9">
        <v>2.2216666666666667</v>
      </c>
      <c r="CD724" s="9">
        <v>1.9329943313242601</v>
      </c>
      <c r="CE724" s="9">
        <v>2.2591666666666668</v>
      </c>
      <c r="CF724" s="9">
        <v>2.1116666666666668</v>
      </c>
      <c r="CG724" s="9">
        <v>2.0091666666666668</v>
      </c>
      <c r="CH724" s="9">
        <v>1.9491666666666667</v>
      </c>
      <c r="CI724" s="9">
        <v>2.1141666666666667</v>
      </c>
      <c r="CJ724" s="9">
        <v>2.2291666666666665</v>
      </c>
      <c r="CK724" s="9">
        <v>2.3416666666666668</v>
      </c>
      <c r="CL724" s="9">
        <v>1.9516666666666667</v>
      </c>
      <c r="CM724" s="9">
        <v>2.3416666666666668</v>
      </c>
      <c r="CN724" s="9">
        <v>2.4391666666666665</v>
      </c>
      <c r="CO724" s="9">
        <v>2.1541666666666668</v>
      </c>
      <c r="CR724" s="9">
        <v>2.5320000000000005</v>
      </c>
      <c r="CS724" s="9">
        <v>2.176435994019521</v>
      </c>
      <c r="CT724" s="9">
        <v>2.6995000000000005</v>
      </c>
      <c r="CU724" s="9">
        <v>2.3670000000000004</v>
      </c>
      <c r="CV724" s="9">
        <v>2.2832500000000007</v>
      </c>
      <c r="CW724" s="9">
        <v>2.2957500000000004</v>
      </c>
      <c r="CX724" s="9">
        <v>2.4170000000000003</v>
      </c>
      <c r="CY724" s="9">
        <v>2.4720000000000004</v>
      </c>
      <c r="CZ724" s="9">
        <v>2.5495000000000005</v>
      </c>
      <c r="DA724" s="9">
        <v>2.4060000000000006</v>
      </c>
      <c r="DB724" s="9">
        <v>2.8220000000000005</v>
      </c>
      <c r="DC724" s="9">
        <v>3.3170000000000006</v>
      </c>
      <c r="DD724" s="9">
        <v>2.4045000000000005</v>
      </c>
    </row>
    <row r="725" spans="1:109" x14ac:dyDescent="0.25">
      <c r="A725" s="8">
        <v>36347</v>
      </c>
      <c r="AE725" s="9">
        <v>2.0706666666666664</v>
      </c>
      <c r="AF725" s="9"/>
      <c r="AG725" s="9">
        <v>2.0156666666666663</v>
      </c>
      <c r="CA725" s="9">
        <v>2.3890999999999996</v>
      </c>
      <c r="CB725" s="9"/>
      <c r="CC725" s="9">
        <v>2.1756666666666664</v>
      </c>
      <c r="CD725" s="9">
        <v>1.9094553610864431</v>
      </c>
      <c r="CE725" s="9">
        <v>2.2131666666666665</v>
      </c>
      <c r="CF725" s="9">
        <v>2.0731666666666664</v>
      </c>
      <c r="CG725" s="9">
        <v>1.9769166666666664</v>
      </c>
      <c r="CH725" s="9">
        <v>1.9131666666666665</v>
      </c>
      <c r="CI725" s="9">
        <v>2.0736666666666665</v>
      </c>
      <c r="CJ725" s="9">
        <v>2.1856666666666662</v>
      </c>
      <c r="CK725" s="9">
        <v>2.3206666666666664</v>
      </c>
      <c r="CL725" s="9">
        <v>1.9046666666666663</v>
      </c>
      <c r="CM725" s="9">
        <v>2.2956666666666665</v>
      </c>
      <c r="CN725" s="9">
        <v>2.3931666666666662</v>
      </c>
      <c r="CO725" s="9">
        <v>2.1206666666666663</v>
      </c>
      <c r="CR725" s="9">
        <v>2.5065999999999997</v>
      </c>
      <c r="CS725" s="9">
        <v>2.1534970237817026</v>
      </c>
      <c r="CT725" s="9">
        <v>2.6665999999999999</v>
      </c>
      <c r="CU725" s="9">
        <v>2.3415999999999997</v>
      </c>
      <c r="CV725" s="9">
        <v>2.2603499999999999</v>
      </c>
      <c r="CW725" s="9">
        <v>2.2715999999999998</v>
      </c>
      <c r="CX725" s="9">
        <v>2.3905999999999996</v>
      </c>
      <c r="CY725" s="9">
        <v>2.4465999999999997</v>
      </c>
      <c r="CZ725" s="9">
        <v>2.5228499999999996</v>
      </c>
      <c r="DA725" s="9">
        <v>2.3895999999999997</v>
      </c>
      <c r="DB725" s="9">
        <v>2.7940999999999998</v>
      </c>
      <c r="DC725" s="9">
        <v>3.2866</v>
      </c>
      <c r="DD725" s="9">
        <v>2.3740999999999999</v>
      </c>
    </row>
    <row r="726" spans="1:109" x14ac:dyDescent="0.25">
      <c r="A726" s="8">
        <v>36348</v>
      </c>
      <c r="AE726" s="9">
        <v>2.0916666666666668</v>
      </c>
      <c r="AF726" s="9"/>
      <c r="AG726" s="9">
        <v>2.0366666666666666</v>
      </c>
      <c r="CA726" s="9">
        <v>2.4045000000000001</v>
      </c>
      <c r="CB726" s="9"/>
      <c r="CC726" s="9">
        <v>2.1966666666666668</v>
      </c>
      <c r="CD726" s="9">
        <v>1.9094553610864435</v>
      </c>
      <c r="CE726" s="9">
        <v>2.2341666666666669</v>
      </c>
      <c r="CF726" s="9">
        <v>2.0966666666666667</v>
      </c>
      <c r="CG726" s="9">
        <v>1.9991666666666668</v>
      </c>
      <c r="CH726" s="9">
        <v>1.9316666666666666</v>
      </c>
      <c r="CI726" s="9">
        <v>2.0941666666666667</v>
      </c>
      <c r="CJ726" s="9">
        <v>2.2066666666666666</v>
      </c>
      <c r="CK726" s="9">
        <v>2.3441666666666667</v>
      </c>
      <c r="CL726" s="9">
        <v>1.9046666666666667</v>
      </c>
      <c r="CM726" s="9">
        <v>2.3166666666666669</v>
      </c>
      <c r="CN726" s="9">
        <v>2.416666666666667</v>
      </c>
      <c r="CO726" s="9">
        <v>2.1316666666666668</v>
      </c>
      <c r="CR726" s="9">
        <v>2.5220000000000002</v>
      </c>
      <c r="CS726" s="9">
        <v>2.1538970237817034</v>
      </c>
      <c r="CT726" s="9">
        <v>2.6820000000000004</v>
      </c>
      <c r="CU726" s="9">
        <v>2.3570000000000002</v>
      </c>
      <c r="CV726" s="9">
        <v>2.2757500000000004</v>
      </c>
      <c r="CW726" s="9">
        <v>2.2870000000000004</v>
      </c>
      <c r="CX726" s="9">
        <v>2.4080000000000004</v>
      </c>
      <c r="CY726" s="9">
        <v>2.4620000000000002</v>
      </c>
      <c r="CZ726" s="9">
        <v>2.5382500000000001</v>
      </c>
      <c r="DA726" s="9">
        <v>2.39</v>
      </c>
      <c r="DB726" s="9">
        <v>2.8120000000000003</v>
      </c>
      <c r="DC726" s="9">
        <v>3.3045</v>
      </c>
      <c r="DD726" s="9">
        <v>2.3895000000000004</v>
      </c>
    </row>
    <row r="727" spans="1:109" x14ac:dyDescent="0.25">
      <c r="A727" s="8">
        <v>36349</v>
      </c>
      <c r="AE727" s="9">
        <v>2.1</v>
      </c>
      <c r="AF727" s="9"/>
      <c r="AG727" s="9">
        <v>2.0449999999999999</v>
      </c>
      <c r="CA727" s="9">
        <v>2.4165000000000001</v>
      </c>
      <c r="CB727" s="9"/>
      <c r="CC727" s="9">
        <v>2.2050000000000001</v>
      </c>
      <c r="CD727" s="9">
        <v>1.9169683511657156</v>
      </c>
      <c r="CE727" s="9">
        <v>2.2425000000000002</v>
      </c>
      <c r="CF727" s="9">
        <v>2.105</v>
      </c>
      <c r="CG727" s="9">
        <v>2.0074999999999998</v>
      </c>
      <c r="CH727" s="9">
        <v>1.94625</v>
      </c>
      <c r="CI727" s="9">
        <v>2.1025</v>
      </c>
      <c r="CJ727" s="9">
        <v>2.2149999999999999</v>
      </c>
      <c r="CK727" s="9">
        <v>2.36</v>
      </c>
      <c r="CL727" s="9">
        <v>1.92</v>
      </c>
      <c r="CM727" s="9">
        <v>2.3250000000000002</v>
      </c>
      <c r="CN727" s="9">
        <v>2.4275000000000002</v>
      </c>
      <c r="CO727" s="9">
        <v>2.14</v>
      </c>
      <c r="CR727" s="9">
        <v>2.5340000000000003</v>
      </c>
      <c r="CS727" s="9">
        <v>2.1646665089006119</v>
      </c>
      <c r="CT727" s="9">
        <v>2.6965000000000003</v>
      </c>
      <c r="CU727" s="9">
        <v>2.3740000000000001</v>
      </c>
      <c r="CV727" s="9">
        <v>2.2877500000000004</v>
      </c>
      <c r="CW727" s="9">
        <v>2.3027500000000001</v>
      </c>
      <c r="CX727" s="9">
        <v>2.419</v>
      </c>
      <c r="CY727" s="9">
        <v>2.4740000000000002</v>
      </c>
      <c r="CZ727" s="9">
        <v>2.5540000000000003</v>
      </c>
      <c r="DA727" s="9">
        <v>2.39</v>
      </c>
      <c r="DB727" s="9">
        <v>2.8240000000000003</v>
      </c>
      <c r="DC727" s="9">
        <v>3.3165000000000004</v>
      </c>
      <c r="DD727" s="9">
        <v>2.4040000000000004</v>
      </c>
    </row>
    <row r="728" spans="1:109" x14ac:dyDescent="0.25">
      <c r="A728" s="8">
        <v>36350</v>
      </c>
      <c r="AE728" s="9">
        <v>2.0780000000000003</v>
      </c>
      <c r="AF728" s="9"/>
      <c r="AG728" s="9">
        <v>2.0230000000000001</v>
      </c>
      <c r="CA728" s="9">
        <v>2.4139000000000004</v>
      </c>
      <c r="CB728" s="9"/>
      <c r="CC728" s="9">
        <v>2.1830000000000003</v>
      </c>
      <c r="CD728" s="9">
        <v>1.917968351165716</v>
      </c>
      <c r="CE728" s="9">
        <v>2.2205000000000004</v>
      </c>
      <c r="CF728" s="9">
        <v>2.0780000000000003</v>
      </c>
      <c r="CG728" s="9">
        <v>1.9842500000000003</v>
      </c>
      <c r="CH728" s="9">
        <v>1.9205000000000003</v>
      </c>
      <c r="CI728" s="9">
        <v>2.0830000000000002</v>
      </c>
      <c r="CJ728" s="9">
        <v>2.1930000000000001</v>
      </c>
      <c r="CK728" s="9">
        <v>2.3305000000000002</v>
      </c>
      <c r="CL728" s="9">
        <v>1.9010000000000002</v>
      </c>
      <c r="CM728" s="9">
        <v>2.3030000000000004</v>
      </c>
      <c r="CN728" s="9">
        <v>2.4030000000000005</v>
      </c>
      <c r="CO728" s="9">
        <v>2.1180000000000003</v>
      </c>
      <c r="CR728" s="9">
        <v>2.5314000000000005</v>
      </c>
      <c r="CS728" s="9">
        <v>2.1700665089006121</v>
      </c>
      <c r="CT728" s="9">
        <v>2.6964000000000006</v>
      </c>
      <c r="CU728" s="9">
        <v>2.3664000000000005</v>
      </c>
      <c r="CV728" s="9">
        <v>2.2839000000000005</v>
      </c>
      <c r="CW728" s="9">
        <v>2.2989000000000006</v>
      </c>
      <c r="CX728" s="9">
        <v>2.4164000000000003</v>
      </c>
      <c r="CY728" s="9">
        <v>2.4714000000000005</v>
      </c>
      <c r="CZ728" s="9">
        <v>2.5514000000000006</v>
      </c>
      <c r="DA728" s="9">
        <v>2.3954000000000009</v>
      </c>
      <c r="DB728" s="9">
        <v>2.8214000000000006</v>
      </c>
      <c r="DC728" s="9">
        <v>3.3139000000000003</v>
      </c>
      <c r="DD728" s="9">
        <v>2.4014000000000006</v>
      </c>
    </row>
    <row r="729" spans="1:109" x14ac:dyDescent="0.25">
      <c r="A729" s="8">
        <v>36353</v>
      </c>
      <c r="AE729" s="9">
        <v>2.1110000000000002</v>
      </c>
      <c r="AF729" s="9"/>
      <c r="AG729" s="9">
        <v>2.056</v>
      </c>
      <c r="CA729" s="9">
        <v>2.4434999999999998</v>
      </c>
      <c r="CB729" s="9"/>
      <c r="CC729" s="9">
        <v>2.2160000000000002</v>
      </c>
      <c r="CD729" s="9">
        <v>1.938917493030563</v>
      </c>
      <c r="CE729" s="9">
        <v>2.2585000000000002</v>
      </c>
      <c r="CF729" s="9">
        <v>2.1135000000000002</v>
      </c>
      <c r="CG729" s="9">
        <v>2.0110000000000001</v>
      </c>
      <c r="CH729" s="9">
        <v>1.9485000000000001</v>
      </c>
      <c r="CI729" s="9">
        <v>2.1160000000000001</v>
      </c>
      <c r="CJ729" s="9">
        <v>2.226</v>
      </c>
      <c r="CK729" s="9">
        <v>2.3685</v>
      </c>
      <c r="CL729" s="9">
        <v>1.9390000000000001</v>
      </c>
      <c r="CM729" s="9">
        <v>2.3360000000000003</v>
      </c>
      <c r="CN729" s="9">
        <v>2.4360000000000004</v>
      </c>
      <c r="CO729" s="9">
        <v>2.1510000000000002</v>
      </c>
      <c r="CR729" s="9">
        <v>2.5609999999999999</v>
      </c>
      <c r="CS729" s="9">
        <v>2.1724359940195201</v>
      </c>
      <c r="CT729" s="9">
        <v>2.7385000000000002</v>
      </c>
      <c r="CU729" s="9">
        <v>2.3984999999999999</v>
      </c>
      <c r="CV729" s="9">
        <v>2.3072499999999998</v>
      </c>
      <c r="CW729" s="9">
        <v>2.3222499999999999</v>
      </c>
      <c r="CX729" s="9">
        <v>2.4485000000000001</v>
      </c>
      <c r="CY729" s="9">
        <v>2.5009999999999999</v>
      </c>
      <c r="CZ729" s="9">
        <v>2.5760000000000001</v>
      </c>
      <c r="DA729" s="9">
        <v>2.3919999999999999</v>
      </c>
      <c r="DB729" s="9">
        <v>2.851</v>
      </c>
      <c r="DC729" s="9">
        <v>3.3434999999999997</v>
      </c>
      <c r="DD729" s="9">
        <v>2.4335</v>
      </c>
    </row>
    <row r="730" spans="1:109" x14ac:dyDescent="0.25">
      <c r="A730" s="8">
        <v>36354</v>
      </c>
      <c r="AE730" s="9">
        <v>2.0806666666666667</v>
      </c>
      <c r="AF730" s="9"/>
      <c r="AG730" s="9">
        <v>2.0256666666666665</v>
      </c>
      <c r="CA730" s="9">
        <v>2.4352999999999998</v>
      </c>
      <c r="CB730" s="9"/>
      <c r="CC730" s="9">
        <v>2.1856666666666666</v>
      </c>
      <c r="CD730" s="9">
        <v>1.9156350178323824</v>
      </c>
      <c r="CE730" s="9">
        <v>2.2281666666666666</v>
      </c>
      <c r="CF730" s="9">
        <v>2.0844166666666668</v>
      </c>
      <c r="CG730" s="9">
        <v>1.9831666666666665</v>
      </c>
      <c r="CH730" s="9">
        <v>1.9256666666666666</v>
      </c>
      <c r="CI730" s="9">
        <v>2.0881666666666665</v>
      </c>
      <c r="CJ730" s="9">
        <v>2.1956666666666664</v>
      </c>
      <c r="CK730" s="9">
        <v>2.3356666666666666</v>
      </c>
      <c r="CL730" s="9">
        <v>1.9386666666666668</v>
      </c>
      <c r="CM730" s="9">
        <v>2.3206666666666669</v>
      </c>
      <c r="CN730" s="9">
        <v>2.4156666666666666</v>
      </c>
      <c r="CO730" s="9">
        <v>2.1206666666666667</v>
      </c>
      <c r="CR730" s="9">
        <v>2.5528</v>
      </c>
      <c r="CS730" s="9">
        <v>2.1762359940195202</v>
      </c>
      <c r="CT730" s="9">
        <v>2.7277999999999998</v>
      </c>
      <c r="CU730" s="9">
        <v>2.3927999999999998</v>
      </c>
      <c r="CV730" s="9">
        <v>2.3028</v>
      </c>
      <c r="CW730" s="9">
        <v>2.3178000000000001</v>
      </c>
      <c r="CX730" s="9">
        <v>2.4403000000000001</v>
      </c>
      <c r="CY730" s="9">
        <v>2.4927999999999999</v>
      </c>
      <c r="CZ730" s="9">
        <v>2.5703</v>
      </c>
      <c r="DA730" s="9">
        <v>2.4157999999999999</v>
      </c>
      <c r="DB730" s="9">
        <v>2.8477999999999999</v>
      </c>
      <c r="DC730" s="9">
        <v>3.3428</v>
      </c>
      <c r="DD730" s="9">
        <v>2.4253</v>
      </c>
    </row>
    <row r="731" spans="1:109" x14ac:dyDescent="0.25">
      <c r="A731" s="8">
        <v>36355</v>
      </c>
      <c r="AE731" s="9">
        <f>VLOOKUP(AE$4,PLOOK,5,FALSE)</f>
        <v>0.05</v>
      </c>
      <c r="AF731" s="9"/>
      <c r="AG731" s="9" t="e">
        <f>VLOOKUP(AG$4,PLOOK,5,FALSE)</f>
        <v>#N/A</v>
      </c>
      <c r="CA731" s="9">
        <f>VLOOKUP(CA$4,PLOOK,6,FALSE)</f>
        <v>0</v>
      </c>
      <c r="CB731" s="9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3"/>
      <c r="CR731" s="16">
        <v>2.5771999999999999</v>
      </c>
      <c r="CS731" s="16">
        <v>2.1921999999999997</v>
      </c>
      <c r="CT731" s="16">
        <v>2.7496999999999998</v>
      </c>
      <c r="CU731" s="16">
        <v>2.4247000000000001</v>
      </c>
      <c r="CV731" s="16">
        <v>2.3321999999999998</v>
      </c>
      <c r="CW731" s="16">
        <v>2.3472</v>
      </c>
      <c r="CX731" s="16">
        <v>2.4647000000000001</v>
      </c>
      <c r="CY731" s="16">
        <v>2.5196999999999998</v>
      </c>
      <c r="CZ731" s="16">
        <v>2.5922000000000001</v>
      </c>
      <c r="DA731" s="16">
        <v>2.4272</v>
      </c>
      <c r="DB731" s="16">
        <v>2.8721999999999999</v>
      </c>
      <c r="DC731" s="16">
        <v>3.3672</v>
      </c>
      <c r="DD731" s="16">
        <v>2.4521999999999999</v>
      </c>
      <c r="DE731" s="13"/>
    </row>
    <row r="732" spans="1:109" x14ac:dyDescent="0.25">
      <c r="A732" s="8">
        <v>36356</v>
      </c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3"/>
      <c r="CR732" s="16">
        <v>2.5832000000000002</v>
      </c>
      <c r="CS732" s="16">
        <v>2.1932</v>
      </c>
      <c r="CT732" s="16">
        <v>2.7532000000000001</v>
      </c>
      <c r="CU732" s="16">
        <v>2.4282000000000004</v>
      </c>
      <c r="CV732" s="16">
        <v>2.3332000000000002</v>
      </c>
      <c r="CW732" s="16">
        <v>2.3482000000000003</v>
      </c>
      <c r="CX732" s="16">
        <v>2.4707000000000003</v>
      </c>
      <c r="CY732" s="16">
        <v>2.5257000000000001</v>
      </c>
      <c r="CZ732" s="16">
        <v>2.5982000000000003</v>
      </c>
      <c r="DA732" s="16">
        <v>2.4332000000000003</v>
      </c>
      <c r="DB732" s="16">
        <v>2.8782000000000001</v>
      </c>
      <c r="DC732" s="16">
        <v>3.3732000000000002</v>
      </c>
      <c r="DD732" s="16">
        <v>2.4582000000000002</v>
      </c>
      <c r="DE732" s="13"/>
    </row>
    <row r="733" spans="1:109" x14ac:dyDescent="0.25">
      <c r="A733" s="8">
        <v>36357</v>
      </c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3"/>
      <c r="CR733" s="16">
        <v>2.5988000000000002</v>
      </c>
      <c r="CS733" s="16">
        <v>2.2038000000000002</v>
      </c>
      <c r="CT733" s="16">
        <v>2.7688000000000001</v>
      </c>
      <c r="CU733" s="16">
        <v>2.4438000000000004</v>
      </c>
      <c r="CV733" s="16">
        <v>2.3488000000000002</v>
      </c>
      <c r="CW733" s="16">
        <v>2.3588000000000005</v>
      </c>
      <c r="CX733" s="16">
        <v>2.4863000000000004</v>
      </c>
      <c r="CY733" s="16">
        <v>2.5413000000000001</v>
      </c>
      <c r="CZ733" s="16">
        <v>2.6138000000000003</v>
      </c>
      <c r="DA733" s="16">
        <v>2.4488000000000003</v>
      </c>
      <c r="DB733" s="16">
        <v>2.8938000000000001</v>
      </c>
      <c r="DC733" s="16">
        <v>3.3888000000000003</v>
      </c>
      <c r="DD733" s="16">
        <v>2.4738000000000002</v>
      </c>
      <c r="DE733" s="13"/>
    </row>
    <row r="734" spans="1:109" x14ac:dyDescent="0.25">
      <c r="A734" s="8">
        <v>36360</v>
      </c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3"/>
      <c r="CR734" s="16">
        <v>2.5944000000000003</v>
      </c>
      <c r="CS734" s="16">
        <v>2.1944000000000004</v>
      </c>
      <c r="CT734" s="16">
        <v>2.7719000000000005</v>
      </c>
      <c r="CU734" s="16">
        <v>2.4369000000000001</v>
      </c>
      <c r="CV734" s="16">
        <v>2.3444000000000003</v>
      </c>
      <c r="CW734" s="16">
        <v>2.3519000000000001</v>
      </c>
      <c r="CX734" s="16">
        <v>2.4844000000000004</v>
      </c>
      <c r="CY734" s="16">
        <v>2.5369000000000002</v>
      </c>
      <c r="CZ734" s="16">
        <v>2.6094000000000004</v>
      </c>
      <c r="DA734" s="16">
        <v>2.4444000000000004</v>
      </c>
      <c r="DB734" s="16">
        <v>2.8894000000000002</v>
      </c>
      <c r="DC734" s="16">
        <v>3.3844000000000003</v>
      </c>
      <c r="DD734" s="16">
        <v>2.4694000000000003</v>
      </c>
      <c r="DE734" s="13"/>
    </row>
    <row r="735" spans="1:109" x14ac:dyDescent="0.25">
      <c r="A735" s="8">
        <v>36361</v>
      </c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R735" s="9">
        <v>2.6301999999999999</v>
      </c>
      <c r="CS735" s="9">
        <v>2.2265411073265211</v>
      </c>
      <c r="CT735" s="9">
        <v>2.8076999999999996</v>
      </c>
      <c r="CU735" s="9">
        <v>2.4701999999999997</v>
      </c>
      <c r="CV735" s="9">
        <v>2.3701999999999996</v>
      </c>
      <c r="CW735" s="9">
        <v>2.3851999999999998</v>
      </c>
      <c r="CX735" s="9">
        <v>2.5189499999999998</v>
      </c>
      <c r="CY735" s="9">
        <v>2.5726999999999998</v>
      </c>
      <c r="CZ735" s="9">
        <v>2.6452</v>
      </c>
      <c r="DA735" s="9">
        <v>2.4701999999999997</v>
      </c>
      <c r="DB735" s="9">
        <v>2.9276999999999997</v>
      </c>
      <c r="DC735" s="9">
        <v>3.4276999999999997</v>
      </c>
      <c r="DD735" s="9">
        <v>2.5051999999999999</v>
      </c>
      <c r="DE735" s="1">
        <v>2.6252</v>
      </c>
    </row>
    <row r="736" spans="1:109" x14ac:dyDescent="0.25">
      <c r="A736" s="8">
        <v>36362</v>
      </c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R736" s="9">
        <v>2.7044000000000006</v>
      </c>
      <c r="CS736" s="9">
        <v>2.2561599256159925</v>
      </c>
      <c r="CT736" s="9">
        <v>2.8856500000000005</v>
      </c>
      <c r="CU736" s="9">
        <v>2.5444000000000004</v>
      </c>
      <c r="CV736" s="9">
        <v>2.4394000000000005</v>
      </c>
      <c r="CW736" s="9">
        <v>2.4544000000000006</v>
      </c>
      <c r="CX736" s="9">
        <v>2.5919000000000008</v>
      </c>
      <c r="CY736" s="9">
        <v>2.6469000000000005</v>
      </c>
      <c r="CZ736" s="9">
        <v>2.7144000000000004</v>
      </c>
      <c r="DA736" s="9">
        <v>2.5244000000000004</v>
      </c>
      <c r="DB736" s="9">
        <v>3.0056500000000006</v>
      </c>
      <c r="DC736" s="9">
        <v>3.5044000000000004</v>
      </c>
      <c r="DD736" s="9">
        <v>2.5794000000000006</v>
      </c>
      <c r="DE736" s="1">
        <v>2.7069000000000005</v>
      </c>
    </row>
    <row r="737" spans="1:109" x14ac:dyDescent="0.25">
      <c r="A737" s="8">
        <v>36363</v>
      </c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R737" s="9">
        <v>2.7811999999999997</v>
      </c>
      <c r="CS737" s="9">
        <v>2.2491532177724642</v>
      </c>
      <c r="CT737" s="9">
        <v>2.9636999999999998</v>
      </c>
      <c r="CU737" s="9">
        <v>2.6061999999999999</v>
      </c>
      <c r="CV737" s="9">
        <v>2.5011999999999999</v>
      </c>
      <c r="CW737" s="9">
        <v>2.5136999999999996</v>
      </c>
      <c r="CX737" s="9">
        <v>2.6636999999999995</v>
      </c>
      <c r="CY737" s="9">
        <v>2.7186999999999997</v>
      </c>
      <c r="CZ737" s="9">
        <v>2.7761999999999998</v>
      </c>
      <c r="DA737" s="9">
        <v>2.5886999999999998</v>
      </c>
      <c r="DB737" s="9">
        <v>3.0836999999999994</v>
      </c>
      <c r="DC737" s="9">
        <v>3.5861999999999998</v>
      </c>
      <c r="DD737" s="9">
        <v>2.6511999999999998</v>
      </c>
      <c r="DE737" s="1">
        <v>2.7811999999999997</v>
      </c>
    </row>
    <row r="738" spans="1:109" x14ac:dyDescent="0.25">
      <c r="A738" s="8">
        <v>36364</v>
      </c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R738" s="9">
        <v>2.7902</v>
      </c>
      <c r="CS738" s="9">
        <v>2.319756275250016</v>
      </c>
      <c r="CT738" s="9">
        <v>2.9752000000000001</v>
      </c>
      <c r="CU738" s="9">
        <v>2.6202000000000001</v>
      </c>
      <c r="CV738" s="9">
        <v>2.5152000000000001</v>
      </c>
      <c r="CW738" s="9">
        <v>2.5301999999999998</v>
      </c>
      <c r="CX738" s="9">
        <v>2.6751999999999998</v>
      </c>
      <c r="CY738" s="9">
        <v>2.7277</v>
      </c>
      <c r="CZ738" s="9">
        <v>2.7852000000000001</v>
      </c>
      <c r="DA738" s="9">
        <v>2.5952000000000002</v>
      </c>
      <c r="DB738" s="9">
        <v>3.0977000000000001</v>
      </c>
      <c r="DC738" s="9">
        <v>3.6002000000000001</v>
      </c>
      <c r="DD738" s="9">
        <v>2.6526999999999998</v>
      </c>
      <c r="DE738" s="1">
        <v>2.7902</v>
      </c>
    </row>
    <row r="739" spans="1:109" x14ac:dyDescent="0.25">
      <c r="A739" s="8">
        <v>36367</v>
      </c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R739" s="9">
        <v>2.7982</v>
      </c>
      <c r="CS739" s="9">
        <v>2.3136577136808678</v>
      </c>
      <c r="CT739" s="9">
        <v>2.9756999999999998</v>
      </c>
      <c r="CU739" s="9">
        <v>2.6257000000000001</v>
      </c>
      <c r="CV739" s="9">
        <v>2.5331999999999999</v>
      </c>
      <c r="CW739" s="9">
        <v>2.5432000000000001</v>
      </c>
      <c r="CX739" s="9">
        <v>2.6831999999999998</v>
      </c>
      <c r="CY739" s="9">
        <v>2.7357</v>
      </c>
      <c r="CZ739" s="9">
        <v>2.8007</v>
      </c>
      <c r="DA739" s="9">
        <v>2.6082000000000001</v>
      </c>
      <c r="DB739" s="9">
        <v>3.0981999999999998</v>
      </c>
      <c r="DC739" s="9">
        <v>3.6032000000000002</v>
      </c>
      <c r="DD739" s="9">
        <v>2.66195</v>
      </c>
      <c r="DE739" s="1">
        <v>2.7982</v>
      </c>
    </row>
    <row r="740" spans="1:109" x14ac:dyDescent="0.25">
      <c r="A740" s="8">
        <v>36368</v>
      </c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R740" s="9">
        <v>2.7757999999999998</v>
      </c>
      <c r="CS740" s="9">
        <v>2.3729822704419155</v>
      </c>
      <c r="CT740" s="9">
        <v>2.9657999999999998</v>
      </c>
      <c r="CU740" s="9">
        <v>2.6008</v>
      </c>
      <c r="CV740" s="9">
        <v>2.4983</v>
      </c>
      <c r="CW740" s="9">
        <v>2.5057999999999998</v>
      </c>
      <c r="CX740" s="9">
        <v>2.6607999999999996</v>
      </c>
      <c r="CY740" s="9">
        <v>2.7232999999999996</v>
      </c>
      <c r="CZ740" s="9">
        <v>2.7707999999999999</v>
      </c>
      <c r="DA740" s="9">
        <v>2.7757999999999998</v>
      </c>
      <c r="DB740" s="9">
        <v>3.0907999999999998</v>
      </c>
      <c r="DC740" s="9">
        <v>3.6057999999999999</v>
      </c>
      <c r="DD740" s="9">
        <v>2.6332999999999998</v>
      </c>
      <c r="DE740" s="1">
        <v>2.7757999999999998</v>
      </c>
    </row>
    <row r="741" spans="1:109" x14ac:dyDescent="0.25">
      <c r="A741" s="8">
        <v>36369</v>
      </c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R741" s="9">
        <v>2.7502000000000004</v>
      </c>
      <c r="CS741" s="9">
        <v>2.3501026032209582</v>
      </c>
      <c r="CT741" s="9">
        <v>2.9377000000000004</v>
      </c>
      <c r="CU741" s="9">
        <v>2.5802000000000005</v>
      </c>
      <c r="CV741" s="9">
        <v>2.4764500000000003</v>
      </c>
      <c r="CW741" s="9">
        <v>2.4852000000000003</v>
      </c>
      <c r="CX741" s="9">
        <v>2.6377000000000006</v>
      </c>
      <c r="CY741" s="9">
        <v>2.6952000000000003</v>
      </c>
      <c r="CZ741" s="9">
        <v>2.7527000000000004</v>
      </c>
      <c r="DA741" s="9">
        <v>2.6577000000000006</v>
      </c>
      <c r="DB741" s="9">
        <v>3.0652000000000004</v>
      </c>
      <c r="DC741" s="9">
        <v>3.5777000000000005</v>
      </c>
      <c r="DD741" s="9">
        <v>2.6114500000000005</v>
      </c>
      <c r="DE741" s="9">
        <v>2.7477000000000005</v>
      </c>
    </row>
    <row r="742" spans="1:109" x14ac:dyDescent="0.25">
      <c r="A742" s="8">
        <v>36370</v>
      </c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R742" s="9">
        <v>2.7496</v>
      </c>
      <c r="CS742" s="9">
        <v>2.3522229359999995</v>
      </c>
      <c r="CT742" s="9">
        <v>2.9346000000000001</v>
      </c>
      <c r="CU742" s="9">
        <v>2.5846</v>
      </c>
      <c r="CV742" s="9">
        <v>2.4796</v>
      </c>
      <c r="CW742" s="9">
        <v>2.4896000000000003</v>
      </c>
      <c r="CX742" s="9">
        <v>2.6396000000000002</v>
      </c>
      <c r="CY742" s="9">
        <v>2.6920999999999999</v>
      </c>
      <c r="CZ742" s="9">
        <v>2.7595999999999998</v>
      </c>
      <c r="DA742" s="9">
        <v>2.5646</v>
      </c>
      <c r="DB742" s="9">
        <v>3.0646</v>
      </c>
      <c r="DC742" s="9">
        <v>3.5746000000000002</v>
      </c>
      <c r="DD742" s="9">
        <v>2.6146000000000003</v>
      </c>
      <c r="DE742" s="9">
        <v>2.7446000000000002</v>
      </c>
    </row>
    <row r="743" spans="1:109" x14ac:dyDescent="0.25">
      <c r="A743" s="8">
        <v>36371</v>
      </c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R743" s="9">
        <v>2.7676000000000003</v>
      </c>
      <c r="CS743" s="9">
        <v>2.3415979030000003</v>
      </c>
      <c r="CT743" s="9">
        <v>2.9501000000000004</v>
      </c>
      <c r="CU743" s="9">
        <v>2.6001000000000003</v>
      </c>
      <c r="CV743" s="9">
        <v>2.4926000000000004</v>
      </c>
      <c r="CW743" s="9">
        <v>2.5076000000000001</v>
      </c>
      <c r="CX743" s="9">
        <v>2.6601000000000004</v>
      </c>
      <c r="CY743" s="9">
        <v>2.7101000000000002</v>
      </c>
      <c r="CZ743" s="9">
        <v>2.7751000000000001</v>
      </c>
      <c r="DA743" s="9">
        <v>2.5776000000000003</v>
      </c>
      <c r="DB743" s="9">
        <v>3.0776000000000003</v>
      </c>
      <c r="DC743" s="9">
        <v>3.5926</v>
      </c>
      <c r="DD743" s="9">
        <v>2.6351000000000004</v>
      </c>
      <c r="DE743" s="9">
        <v>2.7626000000000004</v>
      </c>
    </row>
    <row r="744" spans="1:109" x14ac:dyDescent="0.25">
      <c r="A744" s="8">
        <v>36374</v>
      </c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R744" s="9">
        <v>2.7907999999999999</v>
      </c>
      <c r="CS744" s="9">
        <v>2.3855514410000001</v>
      </c>
      <c r="CT744" s="9">
        <v>2.9782999999999999</v>
      </c>
      <c r="CU744" s="9">
        <v>2.6282999999999999</v>
      </c>
      <c r="CV744" s="9">
        <v>2.5133000000000001</v>
      </c>
      <c r="CW744" s="9">
        <v>2.5257999999999998</v>
      </c>
      <c r="CX744" s="9">
        <v>2.6833</v>
      </c>
      <c r="CY744" s="9">
        <v>2.7357999999999998</v>
      </c>
      <c r="CZ744" s="9">
        <v>2.7907999999999999</v>
      </c>
      <c r="DA744" s="9">
        <v>2.5958000000000001</v>
      </c>
      <c r="DB744" s="9">
        <v>3.1008</v>
      </c>
      <c r="DC744" s="9">
        <v>3.6233</v>
      </c>
      <c r="DD744" s="9">
        <v>2.6583000000000001</v>
      </c>
      <c r="DE744" s="9">
        <v>2.7858000000000001</v>
      </c>
    </row>
    <row r="745" spans="1:109" x14ac:dyDescent="0.25">
      <c r="A745" s="8">
        <v>36375</v>
      </c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R745" s="9">
        <v>2.8125999999999998</v>
      </c>
      <c r="CS745" s="9">
        <v>2.4040550061428569</v>
      </c>
      <c r="CT745" s="9">
        <v>3.0025999999999997</v>
      </c>
      <c r="CU745" s="9">
        <v>2.6475999999999997</v>
      </c>
      <c r="CV745" s="9">
        <v>2.5350999999999999</v>
      </c>
      <c r="CW745" s="9">
        <v>2.5425999999999997</v>
      </c>
      <c r="CX745" s="9">
        <v>2.7050999999999998</v>
      </c>
      <c r="CY745" s="9">
        <v>2.7575999999999996</v>
      </c>
      <c r="CZ745" s="9">
        <v>2.8125999999999998</v>
      </c>
      <c r="DA745" s="9">
        <v>2.6175999999999999</v>
      </c>
      <c r="DB745" s="9">
        <v>3.1225999999999998</v>
      </c>
      <c r="DC745" s="9">
        <v>3.6475999999999997</v>
      </c>
      <c r="DD745" s="9">
        <v>2.6776</v>
      </c>
      <c r="DE745" s="9">
        <v>2.8026</v>
      </c>
    </row>
    <row r="746" spans="1:109" x14ac:dyDescent="0.25">
      <c r="A746" s="8">
        <v>36376</v>
      </c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R746" s="9">
        <v>2.8146</v>
      </c>
      <c r="CS746" s="9">
        <v>2.389116075</v>
      </c>
      <c r="CT746" s="9">
        <v>2.9996</v>
      </c>
      <c r="CU746" s="9">
        <v>2.6496</v>
      </c>
      <c r="CV746" s="9">
        <v>2.5295999999999998</v>
      </c>
      <c r="CW746" s="9">
        <v>2.5396000000000001</v>
      </c>
      <c r="CX746" s="9">
        <v>2.7046000000000001</v>
      </c>
      <c r="CY746" s="9">
        <v>2.7620999999999998</v>
      </c>
      <c r="CZ746" s="9">
        <v>2.8146</v>
      </c>
      <c r="DA746" s="9">
        <v>2.6246</v>
      </c>
      <c r="DB746" s="9">
        <v>3.1145999999999998</v>
      </c>
      <c r="DC746" s="9">
        <v>3.6345999999999998</v>
      </c>
      <c r="DD746" s="9">
        <v>2.6795999999999998</v>
      </c>
      <c r="DE746" s="9">
        <v>2.7995999999999999</v>
      </c>
    </row>
    <row r="747" spans="1:109" x14ac:dyDescent="0.25">
      <c r="A747" s="8">
        <v>36377</v>
      </c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R747" s="9">
        <v>2.8464</v>
      </c>
      <c r="CS747" s="9">
        <v>2.39974731</v>
      </c>
      <c r="CT747" s="9">
        <v>3.0314000000000001</v>
      </c>
      <c r="CU747" s="9">
        <v>2.6814</v>
      </c>
      <c r="CV747" s="9">
        <v>2.5613999999999999</v>
      </c>
      <c r="CW747" s="9">
        <v>2.5714000000000001</v>
      </c>
      <c r="CX747" s="9">
        <v>2.7389000000000001</v>
      </c>
      <c r="CY747" s="9">
        <v>2.7938999999999998</v>
      </c>
      <c r="CZ747" s="9">
        <v>2.8414000000000001</v>
      </c>
      <c r="DA747" s="9">
        <v>2.6564000000000001</v>
      </c>
      <c r="DB747" s="9">
        <v>3.1489000000000003</v>
      </c>
      <c r="DC747" s="9">
        <v>3.6714000000000002</v>
      </c>
      <c r="DD747" s="9">
        <v>2.7114000000000003</v>
      </c>
      <c r="DE747" s="9">
        <v>2.8313999999999999</v>
      </c>
    </row>
    <row r="748" spans="1:109" x14ac:dyDescent="0.25">
      <c r="A748" s="8">
        <v>36378</v>
      </c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R748" s="9">
        <v>2.8586</v>
      </c>
      <c r="CS748" s="9">
        <v>2.4359295899999998</v>
      </c>
      <c r="CT748" s="9">
        <v>3.0398499999999999</v>
      </c>
      <c r="CU748" s="9">
        <v>2.6861000000000002</v>
      </c>
      <c r="CV748" s="9">
        <v>2.5636000000000001</v>
      </c>
      <c r="CW748" s="9">
        <v>2.5686</v>
      </c>
      <c r="CX748" s="9">
        <v>2.7511000000000001</v>
      </c>
      <c r="CY748" s="9">
        <v>2.8060999999999998</v>
      </c>
      <c r="CZ748" s="9">
        <v>2.8486000000000002</v>
      </c>
      <c r="DA748" s="9">
        <v>2.6585999999999999</v>
      </c>
      <c r="DB748" s="9">
        <v>3.1585999999999999</v>
      </c>
      <c r="DC748" s="9">
        <v>3.6785999999999999</v>
      </c>
      <c r="DD748" s="9">
        <v>2.7236000000000002</v>
      </c>
      <c r="DE748" s="1">
        <v>2.8361000000000001</v>
      </c>
    </row>
    <row r="749" spans="1:109" x14ac:dyDescent="0.25">
      <c r="A749" s="8">
        <v>36381</v>
      </c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R749" s="9">
        <v>2.8727999999999998</v>
      </c>
      <c r="CS749" s="9">
        <v>2.4427999999999996</v>
      </c>
      <c r="CT749" s="9">
        <v>3.0528</v>
      </c>
      <c r="CU749" s="9">
        <v>2.6978</v>
      </c>
      <c r="CV749" s="9">
        <v>2.5728</v>
      </c>
      <c r="CW749" s="9">
        <v>2.5728</v>
      </c>
      <c r="CX749" s="9">
        <v>2.7652999999999999</v>
      </c>
      <c r="CY749" s="9">
        <v>2.8202999999999996</v>
      </c>
      <c r="CZ749" s="9">
        <v>2.8477999999999999</v>
      </c>
      <c r="DA749" s="9">
        <v>2.6727999999999996</v>
      </c>
      <c r="DB749" s="9">
        <v>3.1727999999999996</v>
      </c>
      <c r="DC749" s="9">
        <v>3.6927999999999996</v>
      </c>
      <c r="DD749" s="9">
        <v>2.7378</v>
      </c>
      <c r="DE749" s="9">
        <v>2.8727999999999998</v>
      </c>
    </row>
    <row r="750" spans="1:109" x14ac:dyDescent="0.25">
      <c r="A750" s="8">
        <v>36382</v>
      </c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R750" s="9">
        <v>2.8588</v>
      </c>
      <c r="CS750" s="9">
        <v>2.4188000000000001</v>
      </c>
      <c r="CT750" s="9">
        <v>3.0388000000000002</v>
      </c>
      <c r="CU750" s="9">
        <v>2.6838000000000002</v>
      </c>
      <c r="CV750" s="9">
        <v>2.5588000000000002</v>
      </c>
      <c r="CW750" s="9">
        <v>2.5588000000000002</v>
      </c>
      <c r="CX750" s="9">
        <v>2.7513000000000001</v>
      </c>
      <c r="CY750" s="9">
        <v>2.8062999999999998</v>
      </c>
      <c r="CZ750" s="9">
        <v>2.8212999999999999</v>
      </c>
      <c r="DA750" s="9">
        <v>2.6587999999999998</v>
      </c>
      <c r="DB750" s="9">
        <v>3.1587999999999998</v>
      </c>
      <c r="DC750" s="9">
        <v>3.6787999999999998</v>
      </c>
      <c r="DD750" s="9">
        <v>2.7237999999999998</v>
      </c>
      <c r="DE750" s="9">
        <v>2.8588</v>
      </c>
    </row>
    <row r="751" spans="1:109" x14ac:dyDescent="0.25">
      <c r="A751" s="8">
        <v>36383</v>
      </c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R751" s="9">
        <v>2.8710000000000004</v>
      </c>
      <c r="CS751" s="9">
        <v>2.4269491250000002</v>
      </c>
      <c r="CT751" s="9">
        <v>3.0519500000000002</v>
      </c>
      <c r="CU751" s="9">
        <v>2.7007000000000003</v>
      </c>
      <c r="CV751" s="9">
        <v>2.5719500000000002</v>
      </c>
      <c r="CW751" s="9">
        <v>2.5731999999999999</v>
      </c>
      <c r="CX751" s="9">
        <v>2.7656999999999998</v>
      </c>
      <c r="CY751" s="9">
        <v>2.8219500000000002</v>
      </c>
      <c r="CZ751" s="9">
        <v>2.8331999999999997</v>
      </c>
      <c r="DA751" s="9">
        <v>2.6757</v>
      </c>
      <c r="DB751" s="9">
        <v>3.1731999999999996</v>
      </c>
      <c r="DC751" s="9">
        <v>3.6957</v>
      </c>
      <c r="DD751" s="9">
        <v>2.7382</v>
      </c>
      <c r="DE751" s="9">
        <v>2.8482000000000003</v>
      </c>
    </row>
    <row r="752" spans="1:109" x14ac:dyDescent="0.25">
      <c r="A752" s="8">
        <v>36384</v>
      </c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R752" s="9">
        <v>2.8875999999999999</v>
      </c>
      <c r="CS752" s="9">
        <v>2.4350982499999998</v>
      </c>
      <c r="CT752" s="9">
        <v>3.0651000000000002</v>
      </c>
      <c r="CU752" s="9">
        <v>2.7176</v>
      </c>
      <c r="CV752" s="9">
        <v>2.5850999999999997</v>
      </c>
      <c r="CW752" s="9">
        <v>2.5876000000000001</v>
      </c>
      <c r="CX752" s="9">
        <v>2.7801</v>
      </c>
      <c r="CY752" s="9">
        <v>2.8376000000000001</v>
      </c>
      <c r="CZ752" s="9">
        <v>2.8451</v>
      </c>
      <c r="DA752" s="9">
        <v>2.6926000000000001</v>
      </c>
      <c r="DB752" s="9">
        <v>3.1875999999999998</v>
      </c>
      <c r="DC752" s="9">
        <v>3.7126000000000001</v>
      </c>
      <c r="DD752" s="9">
        <v>2.7526000000000002</v>
      </c>
      <c r="DE752" s="1">
        <v>2.8376000000000001</v>
      </c>
    </row>
    <row r="753" spans="1:109" x14ac:dyDescent="0.25">
      <c r="A753" s="8">
        <v>36385</v>
      </c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R753" s="9">
        <v>2.8752</v>
      </c>
      <c r="CS753" s="9">
        <v>2.45683125</v>
      </c>
      <c r="CT753" s="9">
        <v>3.05145</v>
      </c>
      <c r="CU753" s="9">
        <v>2.7126999999999999</v>
      </c>
      <c r="CV753" s="9">
        <v>2.5876999999999999</v>
      </c>
      <c r="CW753" s="9">
        <v>2.5876999999999999</v>
      </c>
      <c r="CX753" s="9">
        <v>2.7652000000000001</v>
      </c>
      <c r="CY753" s="9">
        <v>2.8264499999999999</v>
      </c>
      <c r="CZ753" s="9">
        <v>2.8351999999999999</v>
      </c>
      <c r="DA753" s="9">
        <v>2.6751999999999998</v>
      </c>
      <c r="DB753" s="9">
        <v>3.1751999999999998</v>
      </c>
      <c r="DC753" s="9">
        <v>3.7001999999999997</v>
      </c>
      <c r="DD753" s="9">
        <v>2.7464499999999998</v>
      </c>
      <c r="DE753" s="1">
        <v>2.8226999999999998</v>
      </c>
    </row>
    <row r="754" spans="1:109" x14ac:dyDescent="0.25">
      <c r="A754" s="8">
        <v>36388</v>
      </c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R754" s="9">
        <v>2.8811999999999998</v>
      </c>
      <c r="CS754" s="9">
        <v>2.4676027999999999</v>
      </c>
      <c r="CT754" s="9">
        <v>3.0587</v>
      </c>
      <c r="CU754" s="9">
        <v>2.7111999999999998</v>
      </c>
      <c r="CV754" s="9">
        <v>2.5911999999999997</v>
      </c>
      <c r="CW754" s="9">
        <v>2.5886999999999998</v>
      </c>
      <c r="CX754" s="9">
        <v>2.7749499999999996</v>
      </c>
      <c r="CY754" s="9">
        <v>2.8374499999999996</v>
      </c>
      <c r="CZ754" s="9">
        <v>2.8374499999999996</v>
      </c>
      <c r="DA754" s="9">
        <v>2.6936999999999998</v>
      </c>
      <c r="DB754" s="9">
        <v>3.1761999999999997</v>
      </c>
      <c r="DC754" s="9">
        <v>3.7086999999999999</v>
      </c>
      <c r="DD754" s="9">
        <v>2.7586999999999997</v>
      </c>
      <c r="DE754" s="1">
        <v>2.8286999999999995</v>
      </c>
    </row>
    <row r="755" spans="1:109" x14ac:dyDescent="0.25">
      <c r="A755" s="8">
        <v>36389</v>
      </c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R755" s="9">
        <v>2.9370000000000003</v>
      </c>
      <c r="CS755" s="9">
        <v>2.5242985</v>
      </c>
      <c r="CT755" s="9">
        <v>3.1170000000000004</v>
      </c>
      <c r="CU755" s="9">
        <v>2.7620000000000005</v>
      </c>
      <c r="CV755" s="9">
        <v>2.6170000000000004</v>
      </c>
      <c r="CW755" s="9">
        <v>2.6295000000000002</v>
      </c>
      <c r="CX755" s="9">
        <v>2.8257500000000002</v>
      </c>
      <c r="CY755" s="9">
        <v>2.8845000000000001</v>
      </c>
      <c r="CZ755" s="9">
        <v>2.8770000000000002</v>
      </c>
      <c r="DA755" s="9">
        <v>2.7370000000000001</v>
      </c>
      <c r="DB755" s="9">
        <v>3.2395000000000005</v>
      </c>
      <c r="DC755" s="9">
        <v>3.7645000000000004</v>
      </c>
      <c r="DD755" s="9">
        <v>2.8070000000000004</v>
      </c>
      <c r="DE755" s="1">
        <v>2.8845000000000001</v>
      </c>
    </row>
    <row r="756" spans="1:109" x14ac:dyDescent="0.25">
      <c r="A756" s="8">
        <v>36390</v>
      </c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R756" s="9">
        <v>3.0089999999999999</v>
      </c>
      <c r="CS756" s="9">
        <v>2.6351789999999995</v>
      </c>
      <c r="CT756" s="9">
        <v>3.194</v>
      </c>
      <c r="CU756" s="9">
        <v>2.8289999999999997</v>
      </c>
      <c r="CV756" s="9">
        <v>2.6639999999999997</v>
      </c>
      <c r="CW756" s="9">
        <v>2.6639999999999997</v>
      </c>
      <c r="CX756" s="9">
        <v>2.8939999999999997</v>
      </c>
      <c r="CY756" s="9">
        <v>2.9552499999999999</v>
      </c>
      <c r="CZ756" s="9">
        <v>2.9064999999999999</v>
      </c>
      <c r="DA756" s="9">
        <v>2.7889999999999997</v>
      </c>
      <c r="DB756" s="9">
        <v>3.3140000000000001</v>
      </c>
      <c r="DC756" s="9">
        <v>3.8514999999999997</v>
      </c>
      <c r="DD756" s="9">
        <v>2.8689999999999998</v>
      </c>
      <c r="DE756" s="1">
        <v>2.899</v>
      </c>
    </row>
    <row r="757" spans="1:109" x14ac:dyDescent="0.25">
      <c r="A757" s="8">
        <v>36391</v>
      </c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R757" s="9">
        <v>3.0379999999999998</v>
      </c>
      <c r="CS757" s="9">
        <v>2.5655648249999996</v>
      </c>
      <c r="CT757" s="9">
        <v>3.2317499999999999</v>
      </c>
      <c r="CU757" s="9">
        <v>2.8579999999999997</v>
      </c>
      <c r="CV757" s="9">
        <v>2.6679999999999997</v>
      </c>
      <c r="CW757" s="9">
        <v>2.6704999999999997</v>
      </c>
      <c r="CX757" s="9">
        <v>2.9204999999999997</v>
      </c>
      <c r="CY757" s="9">
        <v>2.9854999999999996</v>
      </c>
      <c r="CZ757" s="9">
        <v>2.8979999999999997</v>
      </c>
      <c r="DA757" s="9">
        <v>2.8179999999999996</v>
      </c>
      <c r="DB757" s="9">
        <v>3.3479999999999999</v>
      </c>
      <c r="DC757" s="9">
        <v>3.8855</v>
      </c>
      <c r="DD757" s="9">
        <v>2.8954999999999997</v>
      </c>
      <c r="DE757" s="1">
        <v>2.9079999999999999</v>
      </c>
    </row>
    <row r="758" spans="1:109" x14ac:dyDescent="0.25">
      <c r="A758" s="8">
        <v>36392</v>
      </c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R758" s="9">
        <v>3.1459999999999999</v>
      </c>
      <c r="CS758" s="9">
        <v>2.6568698000000004</v>
      </c>
      <c r="CT758" s="9">
        <v>3.3384999999999998</v>
      </c>
      <c r="CU758" s="9">
        <v>2.956</v>
      </c>
      <c r="CV758" s="9">
        <v>2.7559999999999998</v>
      </c>
      <c r="CW758" s="9">
        <v>2.7559999999999998</v>
      </c>
      <c r="CX758" s="9">
        <v>3.0234999999999999</v>
      </c>
      <c r="CY758" s="9">
        <v>3.0909999999999997</v>
      </c>
      <c r="CZ758" s="9">
        <v>2.9910000000000001</v>
      </c>
      <c r="DA758" s="9">
        <v>2.9009999999999998</v>
      </c>
      <c r="DB758" s="9">
        <v>3.4535</v>
      </c>
      <c r="DC758" s="9">
        <v>3.9935</v>
      </c>
      <c r="DD758" s="9">
        <v>3.0009999999999999</v>
      </c>
      <c r="DE758" s="1">
        <v>2.976</v>
      </c>
    </row>
    <row r="759" spans="1:109" x14ac:dyDescent="0.25">
      <c r="A759" s="8">
        <v>36395</v>
      </c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R759" s="9">
        <v>3.137</v>
      </c>
      <c r="CS759" s="9">
        <v>2.657</v>
      </c>
      <c r="CT759" s="9">
        <v>3.327</v>
      </c>
      <c r="CU759" s="9">
        <v>2.9470000000000001</v>
      </c>
      <c r="CV759" s="9">
        <v>2.7469999999999999</v>
      </c>
      <c r="CW759" s="9">
        <v>2.7469999999999999</v>
      </c>
      <c r="CX759" s="9">
        <v>3.0145</v>
      </c>
      <c r="CY759" s="9">
        <v>3.0844999999999998</v>
      </c>
      <c r="CZ759" s="9">
        <v>2.9820000000000002</v>
      </c>
      <c r="DA759" s="9">
        <v>2.8919999999999999</v>
      </c>
      <c r="DB759" s="9">
        <v>3.4445000000000001</v>
      </c>
      <c r="DC759" s="9">
        <v>3.9845000000000002</v>
      </c>
      <c r="DD759" s="9">
        <v>2.992</v>
      </c>
      <c r="DE759" s="9">
        <v>2.9670000000000001</v>
      </c>
    </row>
    <row r="760" spans="1:109" x14ac:dyDescent="0.25">
      <c r="A760" s="8">
        <v>36396</v>
      </c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R760" s="9">
        <v>3.1082000000000001</v>
      </c>
      <c r="CS760" s="9">
        <v>2.6282000000000001</v>
      </c>
      <c r="CT760" s="9">
        <v>3.2932000000000001</v>
      </c>
      <c r="CU760" s="9">
        <v>2.9281999999999999</v>
      </c>
      <c r="CV760" s="9">
        <v>2.7282000000000002</v>
      </c>
      <c r="CW760" s="9">
        <v>2.7282000000000002</v>
      </c>
      <c r="CX760" s="9">
        <v>2.9882</v>
      </c>
      <c r="CY760" s="9">
        <v>3.0556999999999999</v>
      </c>
      <c r="CZ760" s="9">
        <v>2.9582000000000002</v>
      </c>
      <c r="DA760" s="9">
        <v>2.8681999999999999</v>
      </c>
      <c r="DB760" s="9">
        <v>3.4157000000000002</v>
      </c>
      <c r="DC760" s="9">
        <v>3.9557000000000002</v>
      </c>
      <c r="DD760" s="9">
        <v>2.9632000000000001</v>
      </c>
      <c r="DE760" s="9">
        <v>2.9382000000000001</v>
      </c>
    </row>
    <row r="761" spans="1:109" x14ac:dyDescent="0.25">
      <c r="A761" s="8">
        <v>36397</v>
      </c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R761" s="9">
        <v>3.05</v>
      </c>
      <c r="CS761" s="9">
        <v>2.5696951499999998</v>
      </c>
      <c r="CT761" s="9">
        <v>3.23</v>
      </c>
      <c r="CU761" s="9">
        <v>2.88</v>
      </c>
      <c r="CV761" s="9">
        <v>2.75</v>
      </c>
      <c r="CW761" s="9">
        <v>2.75</v>
      </c>
      <c r="CX761" s="9">
        <v>2.9350000000000001</v>
      </c>
      <c r="CY761" s="9">
        <v>3</v>
      </c>
      <c r="CZ761" s="9">
        <v>2.98</v>
      </c>
      <c r="DA761" s="9">
        <v>2.86</v>
      </c>
      <c r="DB761" s="9">
        <v>3.3475000000000001</v>
      </c>
      <c r="DC761" s="9">
        <v>3.8774999999999999</v>
      </c>
      <c r="DD761" s="9">
        <v>2.915</v>
      </c>
      <c r="DE761" s="9">
        <v>2.98</v>
      </c>
    </row>
    <row r="762" spans="1:109" x14ac:dyDescent="0.25">
      <c r="A762" s="8">
        <v>36398</v>
      </c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R762" s="9">
        <v>3.004</v>
      </c>
      <c r="CS762" s="9">
        <v>2.5800025</v>
      </c>
      <c r="CT762" s="9">
        <v>3.1789999999999998</v>
      </c>
      <c r="CU762" s="9">
        <v>2.8414999999999999</v>
      </c>
      <c r="CV762" s="9">
        <v>2.694</v>
      </c>
      <c r="CW762" s="9">
        <v>2.6840000000000002</v>
      </c>
      <c r="CX762" s="9">
        <v>2.8889999999999998</v>
      </c>
      <c r="CY762" s="9">
        <v>2.9540000000000002</v>
      </c>
      <c r="CZ762" s="9">
        <v>2.9340000000000002</v>
      </c>
      <c r="DA762" s="9">
        <v>2.8239999999999998</v>
      </c>
      <c r="DB762" s="9">
        <v>3.294</v>
      </c>
      <c r="DC762" s="9">
        <v>3.819</v>
      </c>
      <c r="DD762" s="9">
        <v>2.8689999999999998</v>
      </c>
      <c r="DE762" s="9">
        <v>2.9340000000000002</v>
      </c>
    </row>
    <row r="763" spans="1:109" x14ac:dyDescent="0.25">
      <c r="A763" s="8">
        <v>36399</v>
      </c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R763" s="9">
        <v>3.0414000000000003</v>
      </c>
      <c r="CS763" s="9">
        <v>2.5800025</v>
      </c>
      <c r="CT763" s="9">
        <v>3.2164000000000001</v>
      </c>
      <c r="CU763" s="9">
        <v>2.8664000000000005</v>
      </c>
      <c r="CV763" s="9">
        <v>2.6914000000000002</v>
      </c>
      <c r="CW763" s="9">
        <v>2.6914000000000002</v>
      </c>
      <c r="CX763" s="9">
        <v>2.9164000000000003</v>
      </c>
      <c r="CY763" s="9">
        <v>2.9914000000000005</v>
      </c>
      <c r="CZ763" s="9">
        <v>2.9414000000000002</v>
      </c>
      <c r="DA763" s="9">
        <v>2.8614000000000002</v>
      </c>
      <c r="DB763" s="9">
        <v>3.3314000000000004</v>
      </c>
      <c r="DC763" s="9">
        <v>3.8564000000000003</v>
      </c>
      <c r="DD763" s="9">
        <v>2.8989000000000003</v>
      </c>
      <c r="DE763" s="9">
        <v>2.9714000000000005</v>
      </c>
    </row>
    <row r="764" spans="1:109" x14ac:dyDescent="0.25">
      <c r="A764" s="8">
        <v>36402</v>
      </c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R764" s="9">
        <v>2.9529999999999998</v>
      </c>
      <c r="CS764" s="9">
        <v>2.5300165999999997</v>
      </c>
      <c r="CT764" s="9">
        <v>3.1304999999999996</v>
      </c>
      <c r="CU764" s="9">
        <v>2.7829999999999999</v>
      </c>
      <c r="CV764" s="9">
        <v>2.6429999999999998</v>
      </c>
      <c r="CW764" s="9">
        <v>2.6429999999999998</v>
      </c>
      <c r="CX764" s="9">
        <v>2.83</v>
      </c>
      <c r="CY764" s="9">
        <v>2.903</v>
      </c>
      <c r="CZ764" s="9">
        <v>2.8729999999999998</v>
      </c>
      <c r="DA764" s="9">
        <v>2.7879999999999998</v>
      </c>
      <c r="DB764" s="9">
        <v>3.2397499999999999</v>
      </c>
      <c r="DC764" s="9">
        <v>3.7629999999999999</v>
      </c>
      <c r="DD764" s="9">
        <v>2.8129999999999997</v>
      </c>
      <c r="DE764" s="9">
        <v>2.863</v>
      </c>
    </row>
    <row r="765" spans="1:109" x14ac:dyDescent="0.25">
      <c r="A765" s="8">
        <v>36403</v>
      </c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R765" s="9">
        <v>2.8994</v>
      </c>
      <c r="CS765" s="9">
        <v>2.4531018250000001</v>
      </c>
      <c r="CT765" s="9">
        <v>3.07315</v>
      </c>
      <c r="CU765" s="9">
        <v>2.7343999999999999</v>
      </c>
      <c r="CV765" s="9">
        <v>2.6093999999999999</v>
      </c>
      <c r="CW765" s="9">
        <v>2.6093999999999999</v>
      </c>
      <c r="CX765" s="9">
        <v>2.7744</v>
      </c>
      <c r="CY765" s="9">
        <v>2.8468999999999998</v>
      </c>
      <c r="CZ765" s="9">
        <v>2.8443999999999998</v>
      </c>
      <c r="DA765" s="9">
        <v>2.7644000000000002</v>
      </c>
      <c r="DB765" s="9">
        <v>3.1818999999999997</v>
      </c>
      <c r="DC765" s="9">
        <v>3.6993999999999998</v>
      </c>
      <c r="DD765" s="9">
        <v>2.7568999999999999</v>
      </c>
      <c r="DE765" s="9">
        <v>2.8393999999999999</v>
      </c>
    </row>
    <row r="766" spans="1:109" x14ac:dyDescent="0.25">
      <c r="A766" s="8">
        <v>36404</v>
      </c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R766" s="9">
        <v>2.7292000000000001</v>
      </c>
      <c r="CS766" s="9">
        <v>2.3538315999999999</v>
      </c>
      <c r="CT766" s="9">
        <v>2.8954500000000003</v>
      </c>
      <c r="CU766" s="9">
        <v>2.5642</v>
      </c>
      <c r="CV766" s="9">
        <v>2.4292000000000002</v>
      </c>
      <c r="CW766" s="9">
        <v>2.4342000000000001</v>
      </c>
      <c r="CX766" s="9">
        <v>2.6104500000000002</v>
      </c>
      <c r="CY766" s="9">
        <v>2.6792000000000002</v>
      </c>
      <c r="CZ766" s="9">
        <v>2.6741999999999999</v>
      </c>
      <c r="DA766" s="9">
        <v>2.5941999999999998</v>
      </c>
      <c r="DB766" s="9">
        <v>3.0042</v>
      </c>
      <c r="DC766" s="9">
        <v>3.5066999999999999</v>
      </c>
      <c r="DD766" s="9">
        <v>2.5891999999999999</v>
      </c>
      <c r="DE766" s="9">
        <v>2.6692</v>
      </c>
    </row>
    <row r="767" spans="1:109" x14ac:dyDescent="0.25">
      <c r="A767" s="8">
        <v>36405</v>
      </c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R767" s="9">
        <v>2.7656000000000001</v>
      </c>
      <c r="CS767" s="9">
        <v>2.3608789999999997</v>
      </c>
      <c r="CT767" s="9">
        <v>2.9356</v>
      </c>
      <c r="CU767" s="9">
        <v>2.5906000000000002</v>
      </c>
      <c r="CV767" s="9">
        <v>2.4356</v>
      </c>
      <c r="CW767" s="9">
        <v>2.4356</v>
      </c>
      <c r="CX767" s="9">
        <v>2.6443500000000002</v>
      </c>
      <c r="CY767" s="9">
        <v>2.7118500000000001</v>
      </c>
      <c r="CZ767" s="9">
        <v>2.6856</v>
      </c>
      <c r="DA767" s="9">
        <v>2.6006</v>
      </c>
      <c r="DB767" s="9">
        <v>3.0456000000000003</v>
      </c>
      <c r="DC767" s="9">
        <v>3.5506000000000002</v>
      </c>
      <c r="DD767" s="9">
        <v>2.6206</v>
      </c>
      <c r="DE767" s="9">
        <v>2.6806000000000001</v>
      </c>
    </row>
    <row r="768" spans="1:109" x14ac:dyDescent="0.25">
      <c r="A768" s="8">
        <v>36406</v>
      </c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R768" s="9">
        <v>2.8648000000000002</v>
      </c>
      <c r="CS768" s="9">
        <v>2.3591171499999994</v>
      </c>
      <c r="CT768" s="9">
        <v>3.0373000000000001</v>
      </c>
      <c r="CU768" s="9">
        <v>2.6898000000000004</v>
      </c>
      <c r="CV768" s="9">
        <v>2.5348000000000002</v>
      </c>
      <c r="CW768" s="9">
        <v>2.5173000000000001</v>
      </c>
      <c r="CX768" s="9">
        <v>2.73855</v>
      </c>
      <c r="CY768" s="9">
        <v>2.8110500000000003</v>
      </c>
      <c r="CZ768" s="9">
        <v>2.7648000000000001</v>
      </c>
      <c r="DA768" s="9">
        <v>2.6873000000000005</v>
      </c>
      <c r="DB768" s="9">
        <v>3.1448</v>
      </c>
      <c r="DC768" s="9">
        <v>3.6448</v>
      </c>
      <c r="DD768" s="9">
        <v>2.7223000000000002</v>
      </c>
      <c r="DE768" s="9">
        <v>2.7648000000000001</v>
      </c>
    </row>
    <row r="769" spans="1:109" x14ac:dyDescent="0.25">
      <c r="A769" s="8">
        <v>36410</v>
      </c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R769" s="9">
        <v>2.8144</v>
      </c>
      <c r="CS769" s="9">
        <v>2.428188</v>
      </c>
      <c r="CT769" s="9">
        <v>2.9893999999999998</v>
      </c>
      <c r="CU769" s="9">
        <v>2.6469</v>
      </c>
      <c r="CV769" s="9">
        <v>2.4843999999999999</v>
      </c>
      <c r="CW769" s="9">
        <v>2.4843999999999999</v>
      </c>
      <c r="CX769" s="9">
        <v>2.6931500000000002</v>
      </c>
      <c r="CY769" s="9">
        <v>2.7644000000000002</v>
      </c>
      <c r="CZ769" s="9">
        <v>2.7244000000000002</v>
      </c>
      <c r="DA769" s="9">
        <v>2.6368999999999998</v>
      </c>
      <c r="DB769" s="9">
        <v>3.0968999999999998</v>
      </c>
      <c r="DC769" s="9">
        <v>3.5968999999999998</v>
      </c>
      <c r="DD769" s="9">
        <v>2.6743999999999999</v>
      </c>
      <c r="DE769" s="9">
        <v>2.7193999999999998</v>
      </c>
    </row>
    <row r="770" spans="1:109" x14ac:dyDescent="0.25">
      <c r="A770" s="8">
        <v>36411</v>
      </c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R770" s="9">
        <v>2.9689999999999999</v>
      </c>
      <c r="CS770" s="9">
        <v>2.5531843999999997</v>
      </c>
      <c r="CT770" s="9">
        <v>3.1464999999999996</v>
      </c>
      <c r="CU770" s="9">
        <v>2.7989999999999999</v>
      </c>
      <c r="CV770" s="9">
        <v>2.6189999999999998</v>
      </c>
      <c r="CW770" s="9">
        <v>2.6189999999999998</v>
      </c>
      <c r="CX770" s="9">
        <v>2.8427499999999997</v>
      </c>
      <c r="CY770" s="9">
        <v>2.9152499999999999</v>
      </c>
      <c r="CZ770" s="9">
        <v>2.8639999999999999</v>
      </c>
      <c r="DA770" s="9">
        <v>2.7814999999999999</v>
      </c>
      <c r="DB770" s="9">
        <v>3.254</v>
      </c>
      <c r="DC770" s="9">
        <v>3.774</v>
      </c>
      <c r="DD770" s="9">
        <v>2.8239999999999998</v>
      </c>
      <c r="DE770" s="9">
        <v>2.8539999999999996</v>
      </c>
    </row>
    <row r="771" spans="1:109" x14ac:dyDescent="0.25">
      <c r="A771" s="8">
        <v>36412</v>
      </c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R771" s="9">
        <v>2.9389999999999996</v>
      </c>
      <c r="CS771" s="9">
        <v>2.5607382000000003</v>
      </c>
      <c r="CT771" s="9">
        <v>3.1139999999999994</v>
      </c>
      <c r="CU771" s="9">
        <v>2.7664999999999997</v>
      </c>
      <c r="CV771" s="9">
        <v>2.5889999999999995</v>
      </c>
      <c r="CW771" s="9">
        <v>2.5889999999999995</v>
      </c>
      <c r="CX771" s="9">
        <v>2.8139999999999996</v>
      </c>
      <c r="CY771" s="9">
        <v>2.8839999999999995</v>
      </c>
      <c r="CZ771" s="9">
        <v>2.8489999999999998</v>
      </c>
      <c r="DA771" s="9">
        <v>2.7514999999999996</v>
      </c>
      <c r="DB771" s="9">
        <v>3.2252499999999995</v>
      </c>
      <c r="DC771" s="9">
        <v>3.7439999999999998</v>
      </c>
      <c r="DD771" s="9">
        <v>2.7939999999999996</v>
      </c>
      <c r="DE771" s="9">
        <v>2.8239999999999994</v>
      </c>
    </row>
    <row r="772" spans="1:109" x14ac:dyDescent="0.25">
      <c r="A772" s="8">
        <v>36413</v>
      </c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R772" s="9">
        <v>2.9325999999999999</v>
      </c>
      <c r="CS772" s="9">
        <v>2.5288349999999999</v>
      </c>
      <c r="CT772" s="9">
        <v>3.1050999999999997</v>
      </c>
      <c r="CU772" s="9">
        <v>2.7576000000000001</v>
      </c>
      <c r="CV772" s="9">
        <v>2.5926</v>
      </c>
      <c r="CW772" s="9">
        <v>2.6025999999999998</v>
      </c>
      <c r="CX772" s="9">
        <v>2.8063499999999997</v>
      </c>
      <c r="CY772" s="9">
        <v>2.8800999999999997</v>
      </c>
      <c r="CZ772" s="9">
        <v>2.8500999999999999</v>
      </c>
      <c r="DA772" s="9">
        <v>2.7725999999999997</v>
      </c>
      <c r="DB772" s="9">
        <v>3.2188499999999998</v>
      </c>
      <c r="DC772" s="9">
        <v>3.7325999999999997</v>
      </c>
      <c r="DD772" s="9">
        <v>2.7875999999999999</v>
      </c>
      <c r="DE772" s="9">
        <v>2.8375999999999997</v>
      </c>
    </row>
    <row r="773" spans="1:109" x14ac:dyDescent="0.25">
      <c r="A773" s="8">
        <v>36416</v>
      </c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R773" s="9">
        <v>2.8428</v>
      </c>
      <c r="CS773" s="9">
        <v>2.46417405</v>
      </c>
      <c r="CT773" s="9">
        <v>3.0127999999999999</v>
      </c>
      <c r="CU773" s="9">
        <v>2.6778</v>
      </c>
      <c r="CV773" s="9">
        <v>2.5278</v>
      </c>
      <c r="CW773" s="9">
        <v>2.5377999999999998</v>
      </c>
      <c r="CX773" s="9">
        <v>2.7178</v>
      </c>
      <c r="CY773" s="9">
        <v>2.7877999999999998</v>
      </c>
      <c r="CZ773" s="9">
        <v>2.7928000000000002</v>
      </c>
      <c r="DA773" s="9">
        <v>2.7002999999999999</v>
      </c>
      <c r="DB773" s="9">
        <v>3.1253000000000002</v>
      </c>
      <c r="DC773" s="9">
        <v>3.6303000000000001</v>
      </c>
      <c r="DD773" s="9">
        <v>2.7002999999999999</v>
      </c>
      <c r="DE773" s="9">
        <v>2.7827999999999999</v>
      </c>
    </row>
    <row r="774" spans="1:109" x14ac:dyDescent="0.25">
      <c r="A774" s="8">
        <v>36417</v>
      </c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R774" s="9">
        <v>2.8392000000000004</v>
      </c>
      <c r="CS774" s="9">
        <v>2.4248330999999999</v>
      </c>
      <c r="CT774" s="9">
        <v>3.0067000000000004</v>
      </c>
      <c r="CU774" s="9">
        <v>2.6717000000000004</v>
      </c>
      <c r="CV774" s="9">
        <v>2.5392000000000006</v>
      </c>
      <c r="CW774" s="9">
        <v>2.5492000000000004</v>
      </c>
      <c r="CX774" s="9">
        <v>2.7142000000000004</v>
      </c>
      <c r="CY774" s="9">
        <v>2.7842000000000002</v>
      </c>
      <c r="CZ774" s="9">
        <v>2.8017000000000003</v>
      </c>
      <c r="DA774" s="9">
        <v>2.7067000000000005</v>
      </c>
      <c r="DB774" s="9">
        <v>3.1167000000000002</v>
      </c>
      <c r="DC774" s="9">
        <v>3.6167000000000002</v>
      </c>
      <c r="DD774" s="9">
        <v>2.6967000000000003</v>
      </c>
      <c r="DE774" s="9">
        <v>2.7817000000000003</v>
      </c>
    </row>
    <row r="775" spans="1:109" x14ac:dyDescent="0.25">
      <c r="A775" s="8">
        <v>36418</v>
      </c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R775" s="9">
        <v>2.7976000000000001</v>
      </c>
      <c r="CS775" s="9">
        <v>2.4319701749999996</v>
      </c>
      <c r="CT775" s="9">
        <v>2.9601000000000002</v>
      </c>
      <c r="CU775" s="9">
        <v>2.62635</v>
      </c>
      <c r="CV775" s="9">
        <v>2.4925999999999999</v>
      </c>
      <c r="CW775" s="9">
        <v>2.5051000000000001</v>
      </c>
      <c r="CX775" s="9">
        <v>2.6688499999999999</v>
      </c>
      <c r="CY775" s="9">
        <v>2.7413500000000002</v>
      </c>
      <c r="CZ775" s="9">
        <v>2.7601</v>
      </c>
      <c r="DA775" s="9">
        <v>2.6651000000000002</v>
      </c>
      <c r="DB775" s="9">
        <v>3.0776000000000003</v>
      </c>
      <c r="DC775" s="9">
        <v>3.5776000000000003</v>
      </c>
      <c r="DD775" s="9">
        <v>2.6526000000000001</v>
      </c>
      <c r="DE775" s="9">
        <v>2.7326000000000001</v>
      </c>
    </row>
    <row r="776" spans="1:109" x14ac:dyDescent="0.25">
      <c r="A776" s="8">
        <v>36419</v>
      </c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R776" s="9">
        <v>2.8538000000000001</v>
      </c>
      <c r="CS776" s="9">
        <v>2.4677505000000002</v>
      </c>
      <c r="CT776" s="9">
        <v>3.0138000000000003</v>
      </c>
      <c r="CU776" s="9">
        <v>2.6788000000000003</v>
      </c>
      <c r="CV776" s="9">
        <v>2.5463</v>
      </c>
      <c r="CW776" s="9">
        <v>2.5538000000000003</v>
      </c>
      <c r="CX776" s="9">
        <v>2.72505</v>
      </c>
      <c r="CY776" s="9">
        <v>2.7975500000000002</v>
      </c>
      <c r="CZ776" s="9">
        <v>2.8038000000000003</v>
      </c>
      <c r="DA776" s="9">
        <v>2.7088000000000001</v>
      </c>
      <c r="DB776" s="9">
        <v>3.1263000000000001</v>
      </c>
      <c r="DC776" s="9">
        <v>3.6263000000000001</v>
      </c>
      <c r="DD776" s="9">
        <v>2.7088000000000001</v>
      </c>
      <c r="DE776" s="9">
        <v>2.7863000000000002</v>
      </c>
    </row>
    <row r="777" spans="1:109" x14ac:dyDescent="0.25">
      <c r="A777" s="8">
        <v>36420</v>
      </c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R777" s="9">
        <v>2.8159999999999998</v>
      </c>
      <c r="CS777" s="9">
        <v>2.4212460999999998</v>
      </c>
      <c r="CT777" s="9">
        <v>2.976</v>
      </c>
      <c r="CU777" s="9">
        <v>2.6484999999999999</v>
      </c>
      <c r="CV777" s="9">
        <v>2.5134999999999996</v>
      </c>
      <c r="CW777" s="9">
        <v>2.5259999999999998</v>
      </c>
      <c r="CX777" s="9">
        <v>2.6909999999999998</v>
      </c>
      <c r="CY777" s="9">
        <v>2.7609999999999997</v>
      </c>
      <c r="CZ777" s="9">
        <v>2.7809999999999997</v>
      </c>
      <c r="DA777" s="9">
        <v>2.6884999999999999</v>
      </c>
      <c r="DB777" s="9">
        <v>3.08725</v>
      </c>
      <c r="DC777" s="9">
        <v>3.5834999999999999</v>
      </c>
      <c r="DD777" s="9">
        <v>2.6709999999999998</v>
      </c>
      <c r="DE777" s="9">
        <v>2.7634999999999996</v>
      </c>
    </row>
    <row r="778" spans="1:109" x14ac:dyDescent="0.25">
      <c r="A778" s="8">
        <v>36423</v>
      </c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R778" s="9">
        <v>2.7530000000000001</v>
      </c>
      <c r="CS778" s="9">
        <v>2.3997557500000002</v>
      </c>
      <c r="CT778" s="9">
        <v>2.9017500000000003</v>
      </c>
      <c r="CU778" s="9">
        <v>2.5830000000000002</v>
      </c>
      <c r="CV778" s="9">
        <v>2.4630000000000001</v>
      </c>
      <c r="CW778" s="9">
        <v>2.4729999999999999</v>
      </c>
      <c r="CX778" s="9">
        <v>2.6292500000000003</v>
      </c>
      <c r="CY778" s="9">
        <v>2.698</v>
      </c>
      <c r="CZ778" s="9">
        <v>2.7280000000000002</v>
      </c>
      <c r="DA778" s="9">
        <v>2.633</v>
      </c>
      <c r="DB778" s="9">
        <v>3.0105</v>
      </c>
      <c r="DC778" s="9">
        <v>3.5092500000000002</v>
      </c>
      <c r="DD778" s="9">
        <v>2.6105</v>
      </c>
      <c r="DE778" s="9">
        <v>2.7130000000000001</v>
      </c>
    </row>
    <row r="779" spans="1:109" x14ac:dyDescent="0.25">
      <c r="A779" s="8">
        <v>36424</v>
      </c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R779" s="9">
        <v>2.7614000000000001</v>
      </c>
      <c r="CS779" s="9">
        <v>2.4319860000000002</v>
      </c>
      <c r="CT779" s="9">
        <v>2.9176500000000001</v>
      </c>
      <c r="CU779" s="9">
        <v>2.5914000000000001</v>
      </c>
      <c r="CV779" s="9">
        <v>2.4614000000000003</v>
      </c>
      <c r="CW779" s="9">
        <v>2.4689000000000001</v>
      </c>
      <c r="CX779" s="9">
        <v>2.6364000000000001</v>
      </c>
      <c r="CY779" s="9">
        <v>2.7051500000000002</v>
      </c>
      <c r="CZ779" s="9">
        <v>2.7214</v>
      </c>
      <c r="DA779" s="9">
        <v>2.6314000000000002</v>
      </c>
      <c r="DB779" s="9">
        <v>3.0151500000000002</v>
      </c>
      <c r="DC779" s="9">
        <v>3.5139</v>
      </c>
      <c r="DD779" s="9">
        <v>2.6189</v>
      </c>
      <c r="DE779" s="9">
        <v>2.7214</v>
      </c>
    </row>
    <row r="780" spans="1:109" x14ac:dyDescent="0.25">
      <c r="A780" s="8">
        <v>36425</v>
      </c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R780" s="9">
        <v>2.9268000000000001</v>
      </c>
      <c r="CS780" s="9">
        <v>2.5213972500000001</v>
      </c>
      <c r="CT780" s="9">
        <v>3.0893000000000002</v>
      </c>
      <c r="CU780" s="9">
        <v>2.7518000000000002</v>
      </c>
      <c r="CV780" s="9">
        <v>2.6068000000000002</v>
      </c>
      <c r="CW780" s="9">
        <v>2.6168</v>
      </c>
      <c r="CX780" s="9">
        <v>2.7993000000000001</v>
      </c>
      <c r="CY780" s="9">
        <v>2.8693</v>
      </c>
      <c r="CZ780" s="9">
        <v>2.8668</v>
      </c>
      <c r="DA780" s="9">
        <v>2.7968000000000002</v>
      </c>
      <c r="DB780" s="9">
        <v>3.1980500000000003</v>
      </c>
      <c r="DC780" s="9">
        <v>3.7042999999999999</v>
      </c>
      <c r="DD780" s="9">
        <v>2.7818000000000001</v>
      </c>
      <c r="DE780" s="9">
        <v>2.8492999999999999</v>
      </c>
    </row>
    <row r="781" spans="1:109" x14ac:dyDescent="0.25">
      <c r="A781" s="8">
        <v>36426</v>
      </c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R781" s="9">
        <v>2.9361999999999999</v>
      </c>
      <c r="CS781" s="9">
        <v>2.5392795000000001</v>
      </c>
      <c r="CT781" s="9">
        <v>3.0962000000000001</v>
      </c>
      <c r="CU781" s="9">
        <v>2.7662</v>
      </c>
      <c r="CV781" s="9">
        <v>2.6337000000000002</v>
      </c>
      <c r="CW781" s="9">
        <v>2.6511999999999998</v>
      </c>
      <c r="CX781" s="9">
        <v>2.8124500000000001</v>
      </c>
      <c r="CY781" s="9">
        <v>2.8786999999999998</v>
      </c>
      <c r="CZ781" s="9">
        <v>2.8761999999999999</v>
      </c>
      <c r="DA781" s="9">
        <v>2.8062</v>
      </c>
      <c r="DB781" s="9">
        <v>3.2012</v>
      </c>
      <c r="DC781" s="9">
        <v>3.7049500000000002</v>
      </c>
      <c r="DD781" s="9">
        <v>2.7961999999999998</v>
      </c>
      <c r="DE781" s="9">
        <v>2.8736999999999999</v>
      </c>
    </row>
    <row r="782" spans="1:109" x14ac:dyDescent="0.25">
      <c r="A782" s="8">
        <v>36427</v>
      </c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R782" s="9">
        <v>2.9775999999999998</v>
      </c>
      <c r="CS782" s="9">
        <v>2.5934010000000001</v>
      </c>
      <c r="CT782" s="9">
        <v>3.1351</v>
      </c>
      <c r="CU782" s="9">
        <v>2.8075999999999999</v>
      </c>
      <c r="CV782" s="9">
        <v>2.6725999999999996</v>
      </c>
      <c r="CW782" s="9">
        <v>2.7025999999999999</v>
      </c>
      <c r="CX782" s="9">
        <v>2.8525999999999998</v>
      </c>
      <c r="CY782" s="9">
        <v>2.9200999999999997</v>
      </c>
      <c r="CZ782" s="9">
        <v>2.9400999999999997</v>
      </c>
      <c r="DA782" s="9">
        <v>2.8625999999999996</v>
      </c>
      <c r="DB782" s="9">
        <v>3.2425999999999999</v>
      </c>
      <c r="DC782" s="9">
        <v>3.7538499999999999</v>
      </c>
      <c r="DD782" s="9">
        <v>2.8313499999999996</v>
      </c>
      <c r="DE782" s="9">
        <v>2.9175999999999997</v>
      </c>
    </row>
    <row r="783" spans="1:109" x14ac:dyDescent="0.25">
      <c r="A783" s="8">
        <v>36430</v>
      </c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R783" s="9">
        <v>2.9215999999999998</v>
      </c>
      <c r="CS783" s="9">
        <v>2.5363888000000001</v>
      </c>
      <c r="CT783" s="9">
        <v>3.0815999999999999</v>
      </c>
      <c r="CU783" s="9">
        <v>2.7515999999999998</v>
      </c>
      <c r="CV783" s="9">
        <v>2.6340999999999997</v>
      </c>
      <c r="CW783" s="9">
        <v>2.6616</v>
      </c>
      <c r="CX783" s="9">
        <v>2.7990999999999997</v>
      </c>
      <c r="CY783" s="9">
        <v>2.8640999999999996</v>
      </c>
      <c r="CZ783" s="9">
        <v>2.8915999999999999</v>
      </c>
      <c r="DA783" s="9">
        <v>2.8215999999999997</v>
      </c>
      <c r="DB783" s="9">
        <v>3.1865999999999999</v>
      </c>
      <c r="DC783" s="9">
        <v>3.69285</v>
      </c>
      <c r="DD783" s="9">
        <v>2.7778499999999999</v>
      </c>
      <c r="DE783" s="9">
        <v>2.8715999999999999</v>
      </c>
    </row>
    <row r="784" spans="1:109" x14ac:dyDescent="0.25">
      <c r="A784" s="8">
        <v>36431</v>
      </c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R784" s="9">
        <v>2.8920000000000003</v>
      </c>
      <c r="CS784" s="9">
        <v>2.5420000000000003</v>
      </c>
      <c r="CT784" s="9">
        <v>3.0532500000000002</v>
      </c>
      <c r="CU784" s="9">
        <v>2.7245000000000004</v>
      </c>
      <c r="CV784" s="9">
        <v>2.6070000000000002</v>
      </c>
      <c r="CW784" s="9">
        <v>2.6320000000000006</v>
      </c>
      <c r="CX784" s="9">
        <v>2.7695000000000003</v>
      </c>
      <c r="CY784" s="9">
        <v>2.8345000000000002</v>
      </c>
      <c r="CZ784" s="9">
        <v>2.8645000000000005</v>
      </c>
      <c r="DA784" s="9">
        <v>2.7920000000000003</v>
      </c>
      <c r="DB784" s="9">
        <v>3.1620000000000004</v>
      </c>
      <c r="DC784" s="9">
        <v>3.6670000000000003</v>
      </c>
      <c r="DD784" s="9">
        <v>2.7482500000000005</v>
      </c>
      <c r="DE784" s="9">
        <v>2.8420000000000005</v>
      </c>
    </row>
    <row r="785" spans="1:109" x14ac:dyDescent="0.25">
      <c r="A785" s="8">
        <v>36432</v>
      </c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R785" s="9">
        <v>2.8268</v>
      </c>
      <c r="CS785" s="9">
        <v>2.4742999999999999</v>
      </c>
      <c r="CT785" s="9">
        <v>2.9918</v>
      </c>
      <c r="CU785" s="9">
        <v>2.6667999999999998</v>
      </c>
      <c r="CV785" s="9">
        <v>2.5568</v>
      </c>
      <c r="CW785" s="9">
        <v>2.5918000000000001</v>
      </c>
      <c r="CX785" s="9">
        <v>2.7092999999999998</v>
      </c>
      <c r="CY785" s="9">
        <v>2.7692999999999999</v>
      </c>
      <c r="CZ785" s="9">
        <v>2.8168000000000002</v>
      </c>
      <c r="DA785" s="9">
        <v>2.7717999999999998</v>
      </c>
      <c r="DB785" s="9">
        <v>3.0905499999999999</v>
      </c>
      <c r="DC785" s="9">
        <v>3.5930499999999999</v>
      </c>
      <c r="DD785" s="9">
        <v>2.6830500000000002</v>
      </c>
      <c r="DE785" s="9">
        <v>2.8117999999999999</v>
      </c>
    </row>
    <row r="786" spans="1:109" x14ac:dyDescent="0.25">
      <c r="A786" s="8">
        <v>36433</v>
      </c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R786" s="9">
        <v>2.8576000000000001</v>
      </c>
      <c r="CS786" s="9">
        <v>2.5076000000000001</v>
      </c>
      <c r="CT786" s="9">
        <v>3.0263500000000003</v>
      </c>
      <c r="CU786" s="9">
        <v>2.6976</v>
      </c>
      <c r="CV786" s="9">
        <v>2.5801000000000003</v>
      </c>
      <c r="CW786" s="9">
        <v>2.6201000000000003</v>
      </c>
      <c r="CX786" s="9">
        <v>2.7401</v>
      </c>
      <c r="CY786" s="9">
        <v>2.8026</v>
      </c>
      <c r="CZ786" s="9">
        <v>2.8301000000000003</v>
      </c>
      <c r="DA786" s="9">
        <v>2.8076000000000003</v>
      </c>
      <c r="DB786" s="9">
        <v>3.1301000000000001</v>
      </c>
      <c r="DC786" s="9">
        <v>3.62385</v>
      </c>
      <c r="DD786" s="9">
        <v>2.7176</v>
      </c>
      <c r="DE786" s="9">
        <v>2.8401000000000001</v>
      </c>
    </row>
    <row r="787" spans="1:109" x14ac:dyDescent="0.25">
      <c r="A787" s="8">
        <v>36434</v>
      </c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R787" s="9">
        <v>2.7378</v>
      </c>
      <c r="CS787" s="9">
        <v>2.4178000000000002</v>
      </c>
      <c r="CT787" s="9">
        <v>2.9003000000000001</v>
      </c>
      <c r="CU787" s="9">
        <v>2.5828000000000002</v>
      </c>
      <c r="CV787" s="9">
        <v>2.4903</v>
      </c>
      <c r="CW787" s="9">
        <v>2.5278</v>
      </c>
      <c r="CX787" s="9">
        <v>2.6202999999999999</v>
      </c>
      <c r="CY787" s="9">
        <v>2.6852999999999998</v>
      </c>
      <c r="CZ787" s="9">
        <v>2.7728000000000002</v>
      </c>
      <c r="DA787" s="9">
        <v>2.7128000000000001</v>
      </c>
      <c r="DB787" s="9">
        <v>2.9952999999999999</v>
      </c>
      <c r="DC787" s="9">
        <v>3.4890499999999998</v>
      </c>
      <c r="DD787" s="9">
        <v>2.6002999999999998</v>
      </c>
      <c r="DE787" s="9">
        <v>2.7353000000000001</v>
      </c>
    </row>
    <row r="788" spans="1:109" x14ac:dyDescent="0.25">
      <c r="A788" s="8">
        <v>36437</v>
      </c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R788" s="9">
        <v>2.7125999999999997</v>
      </c>
      <c r="CS788" s="9">
        <v>2.4175999999999997</v>
      </c>
      <c r="CT788" s="9">
        <v>2.8700999999999999</v>
      </c>
      <c r="CU788" s="9">
        <v>2.5575999999999999</v>
      </c>
      <c r="CV788" s="9">
        <v>2.4700999999999995</v>
      </c>
      <c r="CW788" s="9">
        <v>2.5025999999999997</v>
      </c>
      <c r="CX788" s="9">
        <v>2.6000999999999999</v>
      </c>
      <c r="CY788" s="9">
        <v>2.6575999999999995</v>
      </c>
      <c r="CZ788" s="9">
        <v>2.7513499999999995</v>
      </c>
      <c r="DA788" s="9">
        <v>2.6925999999999997</v>
      </c>
      <c r="DB788" s="9">
        <v>2.9675999999999996</v>
      </c>
      <c r="DC788" s="9">
        <v>3.4525999999999994</v>
      </c>
      <c r="DD788" s="9">
        <v>2.5775999999999994</v>
      </c>
      <c r="DE788" s="9">
        <v>2.7100999999999997</v>
      </c>
    </row>
    <row r="789" spans="1:109" x14ac:dyDescent="0.25">
      <c r="A789" s="8">
        <v>36438</v>
      </c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R789" s="9">
        <v>2.7153999999999998</v>
      </c>
      <c r="CS789" s="9">
        <v>2.4353999999999996</v>
      </c>
      <c r="CT789" s="9">
        <v>2.8754</v>
      </c>
      <c r="CU789" s="9">
        <v>2.5578999999999996</v>
      </c>
      <c r="CV789" s="9">
        <v>2.4554</v>
      </c>
      <c r="CW789" s="9">
        <v>2.4953999999999996</v>
      </c>
      <c r="CX789" s="9">
        <v>2.6016499999999998</v>
      </c>
      <c r="CY789" s="9">
        <v>2.6616499999999998</v>
      </c>
      <c r="CZ789" s="9">
        <v>2.7453999999999996</v>
      </c>
      <c r="DA789" s="9">
        <v>2.6953999999999998</v>
      </c>
      <c r="DB789" s="9">
        <v>2.9678999999999998</v>
      </c>
      <c r="DC789" s="9">
        <v>3.4379</v>
      </c>
      <c r="DD789" s="9">
        <v>2.5804</v>
      </c>
      <c r="DE789" s="9">
        <v>2.7153999999999998</v>
      </c>
    </row>
    <row r="790" spans="1:109" x14ac:dyDescent="0.25">
      <c r="A790" s="8">
        <v>36439</v>
      </c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R790" s="9">
        <v>2.7445999999999997</v>
      </c>
      <c r="CS790" s="9">
        <v>2.4770999999999996</v>
      </c>
      <c r="CT790" s="9">
        <v>2.9008499999999997</v>
      </c>
      <c r="CU790" s="9">
        <v>2.5895999999999999</v>
      </c>
      <c r="CV790" s="9">
        <v>2.4995999999999996</v>
      </c>
      <c r="CW790" s="9">
        <v>2.5395999999999996</v>
      </c>
      <c r="CX790" s="9">
        <v>2.6320999999999999</v>
      </c>
      <c r="CY790" s="9">
        <v>2.6920999999999995</v>
      </c>
      <c r="CZ790" s="9">
        <v>2.7745999999999995</v>
      </c>
      <c r="DA790" s="9">
        <v>2.7595999999999998</v>
      </c>
      <c r="DB790" s="9">
        <v>2.9870999999999999</v>
      </c>
      <c r="DC790" s="9">
        <v>3.4520999999999997</v>
      </c>
      <c r="DD790" s="9">
        <v>2.6095999999999995</v>
      </c>
      <c r="DE790" s="9">
        <v>2.7445999999999997</v>
      </c>
    </row>
    <row r="791" spans="1:109" x14ac:dyDescent="0.25">
      <c r="A791" s="8">
        <v>36440</v>
      </c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R791" s="9">
        <v>2.7855999999999996</v>
      </c>
      <c r="CS791" s="9">
        <v>2.5105999999999997</v>
      </c>
      <c r="CT791" s="9">
        <v>2.9430999999999998</v>
      </c>
      <c r="CU791" s="9">
        <v>2.6255999999999995</v>
      </c>
      <c r="CV791" s="9">
        <v>2.5330999999999997</v>
      </c>
      <c r="CW791" s="9">
        <v>2.5805999999999996</v>
      </c>
      <c r="CX791" s="9">
        <v>2.6730999999999998</v>
      </c>
      <c r="CY791" s="9">
        <v>2.7330999999999994</v>
      </c>
      <c r="CZ791" s="9">
        <v>2.8230999999999997</v>
      </c>
      <c r="DA791" s="9">
        <v>2.8205999999999998</v>
      </c>
      <c r="DB791" s="9">
        <v>3.0355999999999996</v>
      </c>
      <c r="DC791" s="9">
        <v>3.4955999999999996</v>
      </c>
      <c r="DD791" s="9">
        <v>2.6543499999999995</v>
      </c>
      <c r="DE791" s="9">
        <v>2.7855999999999996</v>
      </c>
    </row>
    <row r="792" spans="1:109" x14ac:dyDescent="0.25">
      <c r="A792" s="8">
        <v>36441</v>
      </c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R792" s="9">
        <v>2.8910000000000005</v>
      </c>
      <c r="CS792" s="9">
        <v>2.5760000000000005</v>
      </c>
      <c r="CT792" s="9">
        <v>3.0560000000000005</v>
      </c>
      <c r="CU792" s="9">
        <v>2.7285000000000004</v>
      </c>
      <c r="CV792" s="9">
        <v>2.6235000000000004</v>
      </c>
      <c r="CW792" s="9">
        <v>2.6660000000000004</v>
      </c>
      <c r="CX792" s="9">
        <v>2.7785000000000006</v>
      </c>
      <c r="CY792" s="9">
        <v>2.8385000000000002</v>
      </c>
      <c r="CZ792" s="9">
        <v>2.9060000000000006</v>
      </c>
      <c r="DA792" s="9">
        <v>2.9260000000000006</v>
      </c>
      <c r="DB792" s="9">
        <v>3.1485000000000003</v>
      </c>
      <c r="DC792" s="9">
        <v>3.6222500000000002</v>
      </c>
      <c r="DD792" s="9">
        <v>2.7560000000000002</v>
      </c>
      <c r="DE792" s="9">
        <v>2.8860000000000006</v>
      </c>
    </row>
    <row r="793" spans="1:109" x14ac:dyDescent="0.25">
      <c r="A793" s="8">
        <v>36444</v>
      </c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R793" s="9">
        <v>2.9812000000000003</v>
      </c>
      <c r="CS793" s="9">
        <v>2.6612000000000005</v>
      </c>
      <c r="CT793" s="9">
        <v>3.1562000000000001</v>
      </c>
      <c r="CU793" s="9">
        <v>2.8287000000000004</v>
      </c>
      <c r="CV793" s="9">
        <v>2.7112000000000003</v>
      </c>
      <c r="CW793" s="9">
        <v>2.7662000000000004</v>
      </c>
      <c r="CX793" s="9">
        <v>2.8774500000000005</v>
      </c>
      <c r="CY793" s="9">
        <v>2.9337000000000004</v>
      </c>
      <c r="CZ793" s="9">
        <v>2.9987000000000004</v>
      </c>
      <c r="DA793" s="9">
        <v>3.0287000000000002</v>
      </c>
      <c r="DB793" s="9">
        <v>3.2437000000000005</v>
      </c>
      <c r="DC793" s="9">
        <v>3.7387000000000001</v>
      </c>
      <c r="DD793" s="9">
        <v>2.8562000000000003</v>
      </c>
      <c r="DE793" s="9">
        <v>2.9787000000000003</v>
      </c>
    </row>
    <row r="794" spans="1:109" x14ac:dyDescent="0.25">
      <c r="A794" s="8">
        <v>36445</v>
      </c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R794" s="9">
        <v>3.0150000000000001</v>
      </c>
      <c r="CS794" s="9">
        <v>2.73</v>
      </c>
      <c r="CT794" s="9">
        <v>3.1850000000000001</v>
      </c>
      <c r="CU794" s="9">
        <v>2.8650000000000002</v>
      </c>
      <c r="CV794" s="9">
        <v>2.7850000000000001</v>
      </c>
      <c r="CW794" s="9">
        <v>2.82</v>
      </c>
      <c r="CX794" s="9">
        <v>2.915</v>
      </c>
      <c r="CY794" s="9">
        <v>2.9674999999999998</v>
      </c>
      <c r="CZ794" s="9">
        <v>3.0449999999999999</v>
      </c>
      <c r="DA794" s="9">
        <v>3.0750000000000002</v>
      </c>
      <c r="DB794" s="9">
        <v>3.2712500000000002</v>
      </c>
      <c r="DC794" s="9">
        <v>3.7524999999999999</v>
      </c>
      <c r="DD794" s="9">
        <v>2.8887499999999999</v>
      </c>
      <c r="DE794" s="9">
        <v>3.02</v>
      </c>
    </row>
    <row r="795" spans="1:109" x14ac:dyDescent="0.25">
      <c r="A795" s="8">
        <v>36446</v>
      </c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R795" s="9">
        <v>2.9211999999999998</v>
      </c>
      <c r="CS795" s="9">
        <v>2.6461999999999999</v>
      </c>
      <c r="CT795" s="9">
        <v>3.0836999999999999</v>
      </c>
      <c r="CU795" s="9">
        <v>2.7761999999999998</v>
      </c>
      <c r="CV795" s="9">
        <v>2.6986999999999997</v>
      </c>
      <c r="CW795" s="9">
        <v>2.7311999999999999</v>
      </c>
      <c r="CX795" s="9">
        <v>2.8236999999999997</v>
      </c>
      <c r="CY795" s="9">
        <v>2.8761999999999999</v>
      </c>
      <c r="CZ795" s="9">
        <v>2.9661999999999997</v>
      </c>
      <c r="DA795" s="9">
        <v>2.9661999999999997</v>
      </c>
      <c r="DB795" s="9">
        <v>3.1661999999999999</v>
      </c>
      <c r="DC795" s="9">
        <v>3.6249499999999997</v>
      </c>
      <c r="DD795" s="9">
        <v>2.7986999999999997</v>
      </c>
      <c r="DE795" s="9">
        <v>2.9311999999999996</v>
      </c>
    </row>
    <row r="796" spans="1:109" x14ac:dyDescent="0.25">
      <c r="A796" s="8">
        <v>36447</v>
      </c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R796" s="9">
        <v>3.0244</v>
      </c>
      <c r="CS796" s="9">
        <v>2.7494000000000001</v>
      </c>
      <c r="CT796" s="9">
        <v>3.1943999999999999</v>
      </c>
      <c r="CU796" s="9">
        <v>2.8668999999999998</v>
      </c>
      <c r="CV796" s="9">
        <v>2.7694000000000001</v>
      </c>
      <c r="CW796" s="9">
        <v>2.8043999999999998</v>
      </c>
      <c r="CX796" s="9">
        <v>2.9206500000000002</v>
      </c>
      <c r="CY796" s="9">
        <v>2.9794</v>
      </c>
      <c r="CZ796" s="9">
        <v>3.0468999999999999</v>
      </c>
      <c r="DA796" s="9">
        <v>3.0743999999999998</v>
      </c>
      <c r="DB796" s="9">
        <v>3.2768999999999999</v>
      </c>
      <c r="DC796" s="9">
        <v>3.7469000000000001</v>
      </c>
      <c r="DD796" s="9">
        <v>2.9043999999999999</v>
      </c>
      <c r="DE796" s="9">
        <v>3.0244</v>
      </c>
    </row>
    <row r="797" spans="1:109" x14ac:dyDescent="0.25">
      <c r="A797" s="8">
        <v>36448</v>
      </c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R797" s="9">
        <v>2.9910000000000001</v>
      </c>
      <c r="CS797" s="9">
        <v>2.7160000000000002</v>
      </c>
      <c r="CT797" s="9">
        <v>3.1635</v>
      </c>
      <c r="CU797" s="9">
        <v>2.8410000000000002</v>
      </c>
      <c r="CV797" s="9">
        <v>2.7435</v>
      </c>
      <c r="CW797" s="9">
        <v>2.7810000000000001</v>
      </c>
      <c r="CX797" s="9">
        <v>2.891</v>
      </c>
      <c r="CY797" s="9">
        <v>2.9435000000000002</v>
      </c>
      <c r="CZ797" s="9">
        <v>3.0209999999999999</v>
      </c>
      <c r="DA797" s="9">
        <v>3.016</v>
      </c>
      <c r="DB797" s="9">
        <v>3.246</v>
      </c>
      <c r="DC797" s="9">
        <v>3.7160000000000002</v>
      </c>
      <c r="DD797" s="9">
        <v>2.8685</v>
      </c>
      <c r="DE797" s="9">
        <v>2.996</v>
      </c>
    </row>
    <row r="798" spans="1:109" x14ac:dyDescent="0.25">
      <c r="A798" s="8">
        <v>36451</v>
      </c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R798" s="9">
        <v>3.0453999999999999</v>
      </c>
      <c r="CS798" s="9">
        <v>2.7504</v>
      </c>
      <c r="CT798" s="9">
        <v>3.2216499999999999</v>
      </c>
      <c r="CU798" s="9">
        <v>2.8954</v>
      </c>
      <c r="CV798" s="9">
        <v>2.8028999999999997</v>
      </c>
      <c r="CW798" s="9">
        <v>2.8329</v>
      </c>
      <c r="CX798" s="9">
        <v>2.9478999999999997</v>
      </c>
      <c r="CY798" s="9">
        <v>3.0028999999999999</v>
      </c>
      <c r="CZ798" s="9">
        <v>3.0503999999999998</v>
      </c>
      <c r="DA798" s="9">
        <v>3.0604</v>
      </c>
      <c r="DB798" s="9">
        <v>3.3041499999999999</v>
      </c>
      <c r="DC798" s="9">
        <v>3.7803999999999998</v>
      </c>
      <c r="DD798" s="9">
        <v>2.9178999999999999</v>
      </c>
      <c r="DE798" s="9">
        <v>3.0453999999999999</v>
      </c>
    </row>
    <row r="799" spans="1:109" x14ac:dyDescent="0.25">
      <c r="A799" s="8">
        <v>36452</v>
      </c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R799" s="9">
        <v>3.0081999999999995</v>
      </c>
      <c r="CS799" s="9">
        <v>2.7106999999999997</v>
      </c>
      <c r="CT799" s="9">
        <v>3.1856999999999998</v>
      </c>
      <c r="CU799" s="9">
        <v>2.8569499999999994</v>
      </c>
      <c r="CV799" s="9">
        <v>2.7781999999999996</v>
      </c>
      <c r="CW799" s="9">
        <v>2.8044499999999997</v>
      </c>
      <c r="CX799" s="9">
        <v>2.9106999999999994</v>
      </c>
      <c r="CY799" s="9">
        <v>2.9681999999999995</v>
      </c>
      <c r="CZ799" s="9">
        <v>3.0181999999999993</v>
      </c>
      <c r="DA799" s="9">
        <v>3.0131999999999994</v>
      </c>
      <c r="DB799" s="9">
        <v>3.2706999999999997</v>
      </c>
      <c r="DC799" s="9">
        <v>3.7406999999999995</v>
      </c>
      <c r="DD799" s="9">
        <v>2.8881999999999994</v>
      </c>
      <c r="DE799" s="9">
        <v>2.9981999999999998</v>
      </c>
    </row>
    <row r="800" spans="1:109" x14ac:dyDescent="0.25">
      <c r="A800" s="8">
        <v>36453</v>
      </c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R800" s="9">
        <v>3.0531999999999999</v>
      </c>
      <c r="CS800" s="9">
        <v>2.7606999999999999</v>
      </c>
      <c r="CT800" s="9">
        <v>3.2344499999999998</v>
      </c>
      <c r="CU800" s="9">
        <v>2.9019499999999998</v>
      </c>
      <c r="CV800" s="9">
        <v>2.8231999999999999</v>
      </c>
      <c r="CW800" s="9">
        <v>2.84945</v>
      </c>
      <c r="CX800" s="9">
        <v>2.9531999999999998</v>
      </c>
      <c r="CY800" s="9">
        <v>3.0119500000000001</v>
      </c>
      <c r="CZ800" s="9">
        <v>3.0631999999999997</v>
      </c>
      <c r="DA800" s="9">
        <v>3.0581999999999998</v>
      </c>
      <c r="DB800" s="9">
        <v>3.3182</v>
      </c>
      <c r="DC800" s="9">
        <v>3.7957000000000001</v>
      </c>
      <c r="DD800" s="9">
        <v>2.9281999999999999</v>
      </c>
      <c r="DE800" s="9">
        <v>3.0432000000000001</v>
      </c>
    </row>
    <row r="801" spans="1:109" x14ac:dyDescent="0.25">
      <c r="A801" s="8">
        <v>36454</v>
      </c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R801" s="9">
        <v>3.0502000000000002</v>
      </c>
      <c r="CS801" s="9">
        <v>2.7539500000000001</v>
      </c>
      <c r="CT801" s="9">
        <v>3.2314500000000002</v>
      </c>
      <c r="CU801" s="9">
        <v>2.8902000000000001</v>
      </c>
      <c r="CV801" s="9">
        <v>2.8077000000000001</v>
      </c>
      <c r="CW801" s="9">
        <v>2.8327000000000004</v>
      </c>
      <c r="CX801" s="9">
        <v>2.9502000000000002</v>
      </c>
      <c r="CY801" s="9">
        <v>3.0064500000000001</v>
      </c>
      <c r="CZ801" s="9">
        <v>3.0402000000000005</v>
      </c>
      <c r="DA801" s="9">
        <v>2.9852000000000003</v>
      </c>
      <c r="DB801" s="9">
        <v>3.3152000000000004</v>
      </c>
      <c r="DC801" s="9">
        <v>3.7977000000000003</v>
      </c>
      <c r="DD801" s="9">
        <v>2.9252000000000002</v>
      </c>
      <c r="DE801" s="9">
        <v>3.0102000000000002</v>
      </c>
    </row>
    <row r="802" spans="1:109" x14ac:dyDescent="0.25">
      <c r="A802" s="8">
        <v>36455</v>
      </c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R802" s="9">
        <v>3.0046000000000004</v>
      </c>
      <c r="CS802" s="9">
        <v>2.7296000000000005</v>
      </c>
      <c r="CT802" s="9">
        <v>3.1858500000000003</v>
      </c>
      <c r="CU802" s="9">
        <v>2.8521000000000005</v>
      </c>
      <c r="CV802" s="9">
        <v>2.7696000000000005</v>
      </c>
      <c r="CW802" s="9">
        <v>2.7896000000000005</v>
      </c>
      <c r="CX802" s="9">
        <v>2.9058500000000005</v>
      </c>
      <c r="CY802" s="9">
        <v>2.9621000000000004</v>
      </c>
      <c r="CZ802" s="9">
        <v>3.0146000000000002</v>
      </c>
      <c r="DA802" s="9">
        <v>2.9846000000000004</v>
      </c>
      <c r="DB802" s="9">
        <v>3.2683500000000003</v>
      </c>
      <c r="DC802" s="9">
        <v>3.7371000000000003</v>
      </c>
      <c r="DD802" s="9">
        <v>2.8746000000000005</v>
      </c>
      <c r="DE802" s="9">
        <v>2.9696000000000002</v>
      </c>
    </row>
    <row r="803" spans="1:109" x14ac:dyDescent="0.25">
      <c r="A803" s="8">
        <v>36458</v>
      </c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R803" s="9">
        <v>3.0207999999999999</v>
      </c>
      <c r="CS803" s="9">
        <v>2.7433000000000001</v>
      </c>
      <c r="CT803" s="9">
        <v>3.2008000000000001</v>
      </c>
      <c r="CU803" s="9">
        <v>2.8658000000000001</v>
      </c>
      <c r="CV803" s="9">
        <v>2.7907999999999999</v>
      </c>
      <c r="CW803" s="9">
        <v>2.8058000000000001</v>
      </c>
      <c r="CX803" s="9">
        <v>2.9232999999999998</v>
      </c>
      <c r="CY803" s="9">
        <v>2.9782999999999999</v>
      </c>
      <c r="CZ803" s="9">
        <v>3.0358000000000001</v>
      </c>
      <c r="DA803" s="9">
        <v>3.0032999999999999</v>
      </c>
      <c r="DB803" s="9">
        <v>3.2782999999999998</v>
      </c>
      <c r="DC803" s="9">
        <v>3.7408000000000001</v>
      </c>
      <c r="DD803" s="9">
        <v>2.8957999999999999</v>
      </c>
      <c r="DE803" s="9">
        <v>2.9908000000000001</v>
      </c>
    </row>
    <row r="804" spans="1:109" x14ac:dyDescent="0.25">
      <c r="A804" s="8">
        <v>36459</v>
      </c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R804" s="9">
        <v>3.0889999999999995</v>
      </c>
      <c r="CS804" s="9">
        <v>2.8114999999999997</v>
      </c>
      <c r="CT804" s="9">
        <v>3.2689999999999997</v>
      </c>
      <c r="CU804" s="9">
        <v>2.9189999999999996</v>
      </c>
      <c r="CV804" s="9">
        <v>2.8289999999999997</v>
      </c>
      <c r="CW804" s="9">
        <v>2.8539999999999996</v>
      </c>
      <c r="CX804" s="9">
        <v>2.9789999999999996</v>
      </c>
      <c r="CY804" s="9">
        <v>3.0389999999999997</v>
      </c>
      <c r="CZ804" s="9">
        <v>3.0889999999999995</v>
      </c>
      <c r="DA804" s="9">
        <v>3.0714999999999995</v>
      </c>
      <c r="DB804" s="9">
        <v>3.3489999999999993</v>
      </c>
      <c r="DC804" s="9">
        <v>3.8289999999999997</v>
      </c>
      <c r="DD804" s="9">
        <v>2.9589999999999996</v>
      </c>
      <c r="DE804" s="9">
        <v>3.0589999999999997</v>
      </c>
    </row>
    <row r="805" spans="1:109" x14ac:dyDescent="0.25">
      <c r="A805" s="8">
        <v>36460</v>
      </c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R805" s="9">
        <v>2.8927499999999999</v>
      </c>
      <c r="CS805" s="9">
        <v>2.6477499999999998</v>
      </c>
      <c r="CT805" s="9">
        <v>3.05775</v>
      </c>
      <c r="CU805" s="9">
        <v>2.7377500000000001</v>
      </c>
      <c r="CV805" s="9">
        <v>2.6727499999999997</v>
      </c>
      <c r="CW805" s="9">
        <v>2.6852499999999999</v>
      </c>
      <c r="CX805" s="9">
        <v>2.7890000000000001</v>
      </c>
      <c r="CY805" s="9">
        <v>2.8427500000000001</v>
      </c>
      <c r="CZ805" s="9">
        <v>2.9027499999999997</v>
      </c>
      <c r="DA805" s="9">
        <v>2.8777499999999998</v>
      </c>
      <c r="DB805" s="9">
        <v>3.1527500000000002</v>
      </c>
      <c r="DC805" s="9">
        <v>3.5627499999999999</v>
      </c>
      <c r="DD805" s="9">
        <v>2.7677499999999999</v>
      </c>
      <c r="DE805" s="9">
        <v>2.8827500000000001</v>
      </c>
    </row>
    <row r="806" spans="1:109" x14ac:dyDescent="0.25">
      <c r="A806" s="8">
        <v>36461</v>
      </c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R806" s="9">
        <v>2.8730000000000002</v>
      </c>
      <c r="CS806" s="9">
        <v>2.6280000000000001</v>
      </c>
      <c r="CT806" s="9">
        <v>3.0305000000000004</v>
      </c>
      <c r="CU806" s="9">
        <v>2.7230000000000003</v>
      </c>
      <c r="CV806" s="9">
        <v>2.6430000000000002</v>
      </c>
      <c r="CW806" s="9">
        <v>2.6630000000000003</v>
      </c>
      <c r="CX806" s="9">
        <v>2.7655000000000003</v>
      </c>
      <c r="CY806" s="9">
        <v>2.8230000000000004</v>
      </c>
      <c r="CZ806" s="9">
        <v>2.883</v>
      </c>
      <c r="DA806" s="9">
        <v>2.8430000000000004</v>
      </c>
      <c r="DB806" s="9">
        <v>3.1030000000000002</v>
      </c>
      <c r="DC806" s="9">
        <v>3.5230000000000001</v>
      </c>
      <c r="DD806" s="9">
        <v>2.7430000000000003</v>
      </c>
      <c r="DE806" s="9">
        <v>2.8580000000000001</v>
      </c>
    </row>
    <row r="807" spans="1:109" x14ac:dyDescent="0.25">
      <c r="A807" s="8">
        <v>36462</v>
      </c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R807" s="9">
        <v>2.8267500000000001</v>
      </c>
      <c r="CS807" s="9">
        <v>2.5467500000000003</v>
      </c>
      <c r="CT807" s="9">
        <v>2.9517500000000001</v>
      </c>
      <c r="CU807" s="9">
        <v>2.6717500000000003</v>
      </c>
      <c r="CV807" s="9">
        <v>2.6117500000000002</v>
      </c>
      <c r="CW807" s="9">
        <v>2.6317500000000003</v>
      </c>
      <c r="CX807" s="9">
        <v>2.7192500000000002</v>
      </c>
      <c r="CY807" s="9">
        <v>2.7767500000000003</v>
      </c>
      <c r="CZ807" s="9">
        <v>2.8492500000000001</v>
      </c>
      <c r="DA807" s="9">
        <v>2.79175</v>
      </c>
      <c r="DB807" s="9">
        <v>3.0317500000000002</v>
      </c>
      <c r="DC807" s="9">
        <v>3.41675</v>
      </c>
      <c r="DD807" s="9">
        <v>2.70425</v>
      </c>
      <c r="DE807" s="9">
        <v>2.8217500000000002</v>
      </c>
    </row>
    <row r="808" spans="1:109" x14ac:dyDescent="0.25">
      <c r="A808" s="8">
        <v>36465</v>
      </c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R808" s="9">
        <v>2.7657500000000002</v>
      </c>
      <c r="CS808" s="9">
        <v>2.4457500000000003</v>
      </c>
      <c r="CT808" s="9">
        <v>2.8882500000000002</v>
      </c>
      <c r="CU808" s="9">
        <v>2.60825</v>
      </c>
      <c r="CV808" s="9">
        <v>2.5382500000000001</v>
      </c>
      <c r="CW808" s="9">
        <v>2.56575</v>
      </c>
      <c r="CX808" s="9">
        <v>2.6532500000000003</v>
      </c>
      <c r="CY808" s="9">
        <v>2.7157500000000003</v>
      </c>
      <c r="CZ808" s="9">
        <v>2.77075</v>
      </c>
      <c r="DA808" s="9">
        <v>2.71075</v>
      </c>
      <c r="DB808" s="9">
        <v>2.9545000000000003</v>
      </c>
      <c r="DC808" s="9">
        <v>3.3257500000000002</v>
      </c>
      <c r="DD808" s="9">
        <v>2.6432500000000001</v>
      </c>
      <c r="DE808" s="9">
        <v>2.7407500000000002</v>
      </c>
    </row>
    <row r="809" spans="1:109" x14ac:dyDescent="0.25">
      <c r="A809" s="8">
        <v>36466</v>
      </c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R809" s="9">
        <v>2.7970000000000002</v>
      </c>
      <c r="CS809" s="9">
        <v>2.4620000000000002</v>
      </c>
      <c r="CT809" s="9">
        <v>2.9232500000000003</v>
      </c>
      <c r="CU809" s="9">
        <v>2.6270000000000002</v>
      </c>
      <c r="CV809" s="9">
        <v>2.5420000000000003</v>
      </c>
      <c r="CW809" s="9">
        <v>2.5570000000000004</v>
      </c>
      <c r="CX809" s="9">
        <v>2.6782500000000002</v>
      </c>
      <c r="CY809" s="9">
        <v>2.7444999999999999</v>
      </c>
      <c r="CZ809" s="9">
        <v>2.7720000000000002</v>
      </c>
      <c r="DA809" s="9">
        <v>2.742</v>
      </c>
      <c r="DB809" s="9">
        <v>2.9945000000000004</v>
      </c>
      <c r="DC809" s="9">
        <v>3.3695000000000004</v>
      </c>
      <c r="DD809" s="9">
        <v>2.6595</v>
      </c>
      <c r="DE809" s="9">
        <v>2.7720000000000002</v>
      </c>
    </row>
    <row r="810" spans="1:109" x14ac:dyDescent="0.25">
      <c r="A810" s="8">
        <v>36467</v>
      </c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R810" s="9">
        <v>2.7570000000000001</v>
      </c>
      <c r="CS810" s="9">
        <v>2.4370000000000003</v>
      </c>
      <c r="CT810" s="9">
        <v>2.8720000000000003</v>
      </c>
      <c r="CU810" s="9">
        <v>2.5945</v>
      </c>
      <c r="CV810" s="9">
        <v>2.5195000000000003</v>
      </c>
      <c r="CW810" s="9">
        <v>2.5369999999999999</v>
      </c>
      <c r="CX810" s="9">
        <v>2.6382500000000002</v>
      </c>
      <c r="CY810" s="9">
        <v>2.7044999999999999</v>
      </c>
      <c r="CZ810" s="9">
        <v>2.7470000000000003</v>
      </c>
      <c r="DA810" s="9">
        <v>2.6720000000000002</v>
      </c>
      <c r="DB810" s="9">
        <v>2.9445000000000001</v>
      </c>
      <c r="DC810" s="9">
        <v>3.3245</v>
      </c>
      <c r="DD810" s="9">
        <v>2.6194999999999999</v>
      </c>
      <c r="DE810" s="9">
        <v>2.7120000000000002</v>
      </c>
    </row>
    <row r="811" spans="1:109" x14ac:dyDescent="0.25">
      <c r="A811" s="8">
        <v>36468</v>
      </c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R811" s="9">
        <v>2.8112499999999998</v>
      </c>
      <c r="CS811" s="9">
        <v>2.4812500000000002</v>
      </c>
      <c r="CT811" s="9">
        <v>2.92875</v>
      </c>
      <c r="CU811" s="9">
        <v>2.6312500000000001</v>
      </c>
      <c r="CV811" s="9">
        <v>2.57125</v>
      </c>
      <c r="CW811" s="9">
        <v>2.5812499999999998</v>
      </c>
      <c r="CX811" s="9">
        <v>2.6862499999999998</v>
      </c>
      <c r="CY811" s="9">
        <v>2.7524999999999999</v>
      </c>
      <c r="CZ811" s="9">
        <v>2.80375</v>
      </c>
      <c r="DA811" s="9">
        <v>2.7312500000000002</v>
      </c>
      <c r="DB811" s="9">
        <v>3.0012500000000002</v>
      </c>
      <c r="DC811" s="9">
        <v>3.3812500000000001</v>
      </c>
      <c r="DD811" s="9">
        <v>2.6712500000000001</v>
      </c>
      <c r="DE811" s="9">
        <v>2.7662499999999999</v>
      </c>
    </row>
    <row r="812" spans="1:109" x14ac:dyDescent="0.25">
      <c r="A812" s="8">
        <v>36469</v>
      </c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R812" s="9">
        <v>2.6517499999999998</v>
      </c>
      <c r="CS812" s="9">
        <v>2.3467499999999997</v>
      </c>
      <c r="CT812" s="9">
        <v>2.7617499999999997</v>
      </c>
      <c r="CU812" s="9">
        <v>2.47675</v>
      </c>
      <c r="CV812" s="9">
        <v>2.3967499999999999</v>
      </c>
      <c r="CW812" s="9">
        <v>2.4092499999999997</v>
      </c>
      <c r="CX812" s="9">
        <v>2.5217499999999999</v>
      </c>
      <c r="CY812" s="9">
        <v>2.5942499999999997</v>
      </c>
      <c r="CZ812" s="9">
        <v>2.6467499999999999</v>
      </c>
      <c r="DA812" s="9">
        <v>2.5717499999999998</v>
      </c>
      <c r="DB812" s="9">
        <v>2.82925</v>
      </c>
      <c r="DC812" s="9">
        <v>3.1992499999999997</v>
      </c>
      <c r="DD812" s="9">
        <v>2.5067499999999998</v>
      </c>
      <c r="DE812" s="9">
        <v>2.6067499999999999</v>
      </c>
    </row>
    <row r="813" spans="1:109" x14ac:dyDescent="0.25">
      <c r="A813" s="8">
        <v>36472</v>
      </c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R813" s="9">
        <v>2.6459999999999999</v>
      </c>
      <c r="CS813" s="9">
        <v>2.331</v>
      </c>
      <c r="CT813" s="9">
        <v>2.7435</v>
      </c>
      <c r="CU813" s="9">
        <v>2.456</v>
      </c>
      <c r="CV813" s="9">
        <v>2.3784999999999998</v>
      </c>
      <c r="CW813" s="9">
        <v>2.3809999999999998</v>
      </c>
      <c r="CX813" s="9">
        <v>2.5084999999999997</v>
      </c>
      <c r="CY813" s="9">
        <v>2.5834999999999999</v>
      </c>
      <c r="CZ813" s="9">
        <v>2.6334999999999997</v>
      </c>
      <c r="DA813" s="9">
        <v>2.5409999999999999</v>
      </c>
      <c r="DB813" s="9">
        <v>2.81725</v>
      </c>
      <c r="DC813" s="9">
        <v>3.1909999999999998</v>
      </c>
      <c r="DD813" s="9">
        <v>2.4910000000000001</v>
      </c>
      <c r="DE813" s="9">
        <v>2.5859999999999999</v>
      </c>
    </row>
    <row r="814" spans="1:109" x14ac:dyDescent="0.25">
      <c r="A814" s="8">
        <v>36473</v>
      </c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R814" s="9">
        <v>2.66825</v>
      </c>
      <c r="CS814" s="9">
        <v>2.33325</v>
      </c>
      <c r="CT814" s="9">
        <v>2.7682500000000001</v>
      </c>
      <c r="CU814" s="9">
        <v>2.45825</v>
      </c>
      <c r="CV814" s="9">
        <v>2.37825</v>
      </c>
      <c r="CW814" s="9">
        <v>2.37825</v>
      </c>
      <c r="CX814" s="9">
        <v>2.5257499999999999</v>
      </c>
      <c r="CY814" s="9">
        <v>2.60575</v>
      </c>
      <c r="CZ814" s="9">
        <v>2.6382500000000002</v>
      </c>
      <c r="DA814" s="9">
        <v>2.5382500000000001</v>
      </c>
      <c r="DB814" s="9">
        <v>2.8382499999999999</v>
      </c>
      <c r="DC814" s="9">
        <v>3.2232500000000002</v>
      </c>
      <c r="DD814" s="9">
        <v>2.5157500000000002</v>
      </c>
      <c r="DE814" s="9">
        <v>2.5782500000000002</v>
      </c>
    </row>
    <row r="815" spans="1:109" x14ac:dyDescent="0.25">
      <c r="A815" s="8">
        <v>36474</v>
      </c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R815" s="9">
        <v>2.58725</v>
      </c>
      <c r="CS815" s="9">
        <v>2.2722500000000001</v>
      </c>
      <c r="CT815" s="9">
        <v>2.67225</v>
      </c>
      <c r="CU815" s="9">
        <v>2.3772500000000001</v>
      </c>
      <c r="CV815" s="9">
        <v>2.3097500000000002</v>
      </c>
      <c r="CW815" s="9">
        <v>2.29725</v>
      </c>
      <c r="CX815" s="9">
        <v>2.4322500000000002</v>
      </c>
      <c r="CY815" s="9">
        <v>2.52475</v>
      </c>
      <c r="CZ815" s="9">
        <v>2.56725</v>
      </c>
      <c r="DA815" s="9">
        <v>2.4572500000000002</v>
      </c>
      <c r="DB815" s="9">
        <v>2.75475</v>
      </c>
      <c r="DC815" s="9">
        <v>3.1372499999999999</v>
      </c>
      <c r="DD815" s="9">
        <v>2.42475</v>
      </c>
      <c r="DE815" s="9">
        <v>2.4972500000000002</v>
      </c>
    </row>
    <row r="816" spans="1:109" x14ac:dyDescent="0.25">
      <c r="A816" s="8">
        <v>36475</v>
      </c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R816" s="9">
        <v>2.6992499999999997</v>
      </c>
      <c r="CS816" s="9">
        <v>2.3492499999999996</v>
      </c>
      <c r="CT816" s="9">
        <v>2.8017499999999997</v>
      </c>
      <c r="CU816" s="9">
        <v>2.4892499999999997</v>
      </c>
      <c r="CV816" s="9">
        <v>2.4142499999999996</v>
      </c>
      <c r="CW816" s="9">
        <v>2.4092499999999997</v>
      </c>
      <c r="CX816" s="9">
        <v>2.5417499999999995</v>
      </c>
      <c r="CY816" s="9">
        <v>2.6342499999999998</v>
      </c>
      <c r="CZ816" s="9">
        <v>2.6842499999999996</v>
      </c>
      <c r="DA816" s="9">
        <v>2.5692499999999998</v>
      </c>
      <c r="DB816" s="9">
        <v>2.8792499999999999</v>
      </c>
      <c r="DC816" s="9">
        <v>3.2592499999999998</v>
      </c>
      <c r="DD816" s="9">
        <v>2.5367499999999996</v>
      </c>
      <c r="DE816" s="9">
        <v>2.6142499999999997</v>
      </c>
    </row>
    <row r="817" spans="1:109" x14ac:dyDescent="0.25">
      <c r="A817" s="8">
        <v>36476</v>
      </c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R817" s="9">
        <v>2.6025</v>
      </c>
      <c r="CS817" s="9">
        <v>2.2475000000000001</v>
      </c>
      <c r="CT817" s="9">
        <v>2.6924999999999999</v>
      </c>
      <c r="CU817" s="9">
        <v>2.3925000000000001</v>
      </c>
      <c r="CV817" s="9">
        <v>2.2974999999999999</v>
      </c>
      <c r="CW817" s="9">
        <v>2.2799999999999998</v>
      </c>
      <c r="CX817" s="9">
        <v>2.44625</v>
      </c>
      <c r="CY817" s="9">
        <v>2.54</v>
      </c>
      <c r="CZ817" s="9">
        <v>2.5750000000000002</v>
      </c>
      <c r="DA817" s="9">
        <v>2.4424999999999999</v>
      </c>
      <c r="DB817" s="9">
        <v>2.7825000000000002</v>
      </c>
      <c r="DC817" s="9">
        <v>3.1675</v>
      </c>
      <c r="DD817" s="9">
        <v>2.4375</v>
      </c>
      <c r="DE817" s="9">
        <v>2.5024999999999999</v>
      </c>
    </row>
    <row r="818" spans="1:109" x14ac:dyDescent="0.25">
      <c r="A818" s="8">
        <v>36479</v>
      </c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R818" s="9">
        <v>2.5297499999999999</v>
      </c>
      <c r="CS818" s="9">
        <v>2.2097500000000001</v>
      </c>
      <c r="CT818" s="9">
        <v>2.6072500000000001</v>
      </c>
      <c r="CU818" s="9">
        <v>2.31975</v>
      </c>
      <c r="CV818" s="9">
        <v>2.2397499999999999</v>
      </c>
      <c r="CW818" s="9">
        <v>2.2322500000000001</v>
      </c>
      <c r="CX818" s="9">
        <v>2.3747500000000001</v>
      </c>
      <c r="CY818" s="9">
        <v>2.4697499999999999</v>
      </c>
      <c r="CZ818" s="9">
        <v>2.4797500000000001</v>
      </c>
      <c r="DA818" s="9">
        <v>2.3897499999999998</v>
      </c>
      <c r="DB818" s="9">
        <v>2.6897500000000001</v>
      </c>
      <c r="DC818" s="9">
        <v>3.0747499999999999</v>
      </c>
      <c r="DD818" s="9">
        <v>2.3647499999999999</v>
      </c>
      <c r="DE818" s="9">
        <v>2.4097499999999998</v>
      </c>
    </row>
    <row r="819" spans="1:109" x14ac:dyDescent="0.25">
      <c r="A819" s="8">
        <v>36480</v>
      </c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R819" s="9">
        <v>2.5270000000000001</v>
      </c>
      <c r="CS819" s="9">
        <v>2.2070000000000003</v>
      </c>
      <c r="CT819" s="9">
        <v>2.5982500000000002</v>
      </c>
      <c r="CU819" s="9">
        <v>2.3170000000000002</v>
      </c>
      <c r="CV819" s="9">
        <v>2.2520000000000002</v>
      </c>
      <c r="CW819" s="9">
        <v>2.2395</v>
      </c>
      <c r="CX819" s="9">
        <v>2.3720000000000003</v>
      </c>
      <c r="CY819" s="9">
        <v>2.4695</v>
      </c>
      <c r="CZ819" s="9">
        <v>2.4845000000000002</v>
      </c>
      <c r="DA819" s="9">
        <v>2.3820000000000001</v>
      </c>
      <c r="DB819" s="9">
        <v>2.6819999999999999</v>
      </c>
      <c r="DC819" s="9">
        <v>3.0557500000000002</v>
      </c>
      <c r="DD819" s="9">
        <v>2.3645</v>
      </c>
      <c r="DE819" s="9">
        <v>2.407</v>
      </c>
    </row>
    <row r="820" spans="1:109" x14ac:dyDescent="0.25">
      <c r="A820" s="8">
        <v>36481</v>
      </c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R820" s="9">
        <v>2.5449999999999999</v>
      </c>
      <c r="CS820" s="9">
        <v>2.2349999999999999</v>
      </c>
      <c r="CT820" s="9">
        <v>2.6074999999999999</v>
      </c>
      <c r="CU820" s="9">
        <v>2.3525</v>
      </c>
      <c r="CV820" s="9">
        <v>2.2825000000000002</v>
      </c>
      <c r="CW820" s="9">
        <v>2.2799999999999998</v>
      </c>
      <c r="CX820" s="9">
        <v>2.395</v>
      </c>
      <c r="CY820" s="9">
        <v>2.4900000000000002</v>
      </c>
      <c r="CZ820" s="9">
        <v>2.5099999999999998</v>
      </c>
      <c r="DA820" s="9">
        <v>2.4300000000000002</v>
      </c>
      <c r="DB820" s="9">
        <v>2.7</v>
      </c>
      <c r="DC820" s="9">
        <v>3.0724999999999998</v>
      </c>
      <c r="DD820" s="9">
        <v>2.39</v>
      </c>
      <c r="DE820" s="9">
        <v>2.4350000000000001</v>
      </c>
    </row>
    <row r="821" spans="1:109" x14ac:dyDescent="0.25">
      <c r="A821" s="8">
        <v>36482</v>
      </c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R821" s="9">
        <v>2.5035000000000003</v>
      </c>
      <c r="CS821" s="9">
        <v>2.2185000000000001</v>
      </c>
      <c r="CT821" s="9">
        <v>2.5635000000000003</v>
      </c>
      <c r="CU821" s="9">
        <v>2.3260000000000005</v>
      </c>
      <c r="CV821" s="9">
        <v>2.2835000000000001</v>
      </c>
      <c r="CW821" s="9">
        <v>2.2885000000000004</v>
      </c>
      <c r="CX821" s="9">
        <v>2.3710000000000004</v>
      </c>
      <c r="CY821" s="9">
        <v>2.4510000000000001</v>
      </c>
      <c r="CZ821" s="9">
        <v>2.5035000000000003</v>
      </c>
      <c r="DA821" s="9">
        <v>2.3785000000000003</v>
      </c>
      <c r="DB821" s="9">
        <v>2.6385000000000005</v>
      </c>
      <c r="DC821" s="9">
        <v>3.0035000000000003</v>
      </c>
      <c r="DD821" s="9">
        <v>2.3585000000000003</v>
      </c>
      <c r="DE821" s="9">
        <v>2.4735000000000005</v>
      </c>
    </row>
    <row r="822" spans="1:109" x14ac:dyDescent="0.25">
      <c r="A822" s="8">
        <v>36483</v>
      </c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R822" s="9">
        <v>2.3262499999999999</v>
      </c>
      <c r="CS822" s="9">
        <v>2.13625</v>
      </c>
      <c r="CT822" s="9">
        <v>2.3687499999999999</v>
      </c>
      <c r="CU822" s="9">
        <v>2.1712500000000001</v>
      </c>
      <c r="CV822" s="9">
        <v>2.1387499999999999</v>
      </c>
      <c r="CW822" s="9">
        <v>2.1462500000000002</v>
      </c>
      <c r="CX822" s="9">
        <v>2.2050000000000001</v>
      </c>
      <c r="CY822" s="9">
        <v>2.2762500000000001</v>
      </c>
      <c r="CZ822" s="9">
        <v>2.38625</v>
      </c>
      <c r="DA822" s="9">
        <v>2.26125</v>
      </c>
      <c r="DB822" s="9">
        <v>2.44625</v>
      </c>
      <c r="DC822" s="9">
        <v>2.7912499999999998</v>
      </c>
      <c r="DD822" s="9">
        <v>2.19625</v>
      </c>
      <c r="DE822" s="9">
        <v>2.3462499999999999</v>
      </c>
    </row>
    <row r="823" spans="1:109" x14ac:dyDescent="0.25">
      <c r="A823" s="8">
        <v>36486</v>
      </c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R823" s="9">
        <v>2.3182499999999999</v>
      </c>
      <c r="CS823" s="9">
        <v>2.12825</v>
      </c>
      <c r="CT823" s="9">
        <v>2.3632499999999999</v>
      </c>
      <c r="CU823" s="9">
        <v>2.16825</v>
      </c>
      <c r="CV823" s="9">
        <v>2.12825</v>
      </c>
      <c r="CW823" s="9">
        <v>2.1232500000000001</v>
      </c>
      <c r="CX823" s="9">
        <v>2.1957499999999999</v>
      </c>
      <c r="CY823" s="9">
        <v>2.2744999999999997</v>
      </c>
      <c r="CZ823" s="9">
        <v>2.3832499999999999</v>
      </c>
      <c r="DA823" s="9">
        <v>2.25325</v>
      </c>
      <c r="DB823" s="9">
        <v>2.4470000000000001</v>
      </c>
      <c r="DC823" s="9">
        <v>2.7882499999999997</v>
      </c>
      <c r="DD823" s="9">
        <v>2.18825</v>
      </c>
      <c r="DE823" s="9">
        <v>2.3382499999999999</v>
      </c>
    </row>
    <row r="824" spans="1:109" x14ac:dyDescent="0.25">
      <c r="A824" s="8">
        <v>36487</v>
      </c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R824" s="9">
        <v>2.2717499999999999</v>
      </c>
      <c r="CS824" s="9">
        <v>2.10175</v>
      </c>
      <c r="CT824" s="9">
        <v>2.3389375000000001</v>
      </c>
      <c r="CU824" s="9">
        <v>2.1386249999999998</v>
      </c>
      <c r="CV824" s="9">
        <v>2.113</v>
      </c>
      <c r="CW824" s="9">
        <v>2.10175</v>
      </c>
      <c r="CX824" s="9">
        <v>2.1673749999999998</v>
      </c>
      <c r="CY824" s="9">
        <v>2.2367499999999998</v>
      </c>
      <c r="CZ824" s="9">
        <v>2.3498749999999999</v>
      </c>
      <c r="DA824" s="9">
        <v>2.2542499999999999</v>
      </c>
      <c r="DB824" s="9">
        <v>2.4092500000000001</v>
      </c>
      <c r="DC824" s="9">
        <v>2.74675</v>
      </c>
      <c r="DD824" s="9">
        <v>2.168625</v>
      </c>
      <c r="DE824" s="9">
        <v>2.3242500000000001</v>
      </c>
    </row>
    <row r="825" spans="1:109" x14ac:dyDescent="0.25">
      <c r="A825" s="8">
        <v>36488</v>
      </c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R825" s="9">
        <v>2.3456666666666668</v>
      </c>
      <c r="CS825" s="9">
        <v>2.0706666666666669</v>
      </c>
      <c r="CT825" s="9">
        <v>2.4106666666666667</v>
      </c>
      <c r="CU825" s="9">
        <v>2.1956666666666669</v>
      </c>
      <c r="CV825" s="9">
        <v>2.1556666666666668</v>
      </c>
      <c r="CW825" s="9">
        <v>2.1556666666666668</v>
      </c>
      <c r="CX825" s="9">
        <v>2.2281666666666666</v>
      </c>
      <c r="CY825" s="9">
        <v>2.3094166666666669</v>
      </c>
      <c r="CZ825" s="9">
        <v>2.3931666666666667</v>
      </c>
      <c r="DA825" s="9">
        <v>2.3281666666666667</v>
      </c>
      <c r="DB825" s="9">
        <v>2.4906666666666668</v>
      </c>
      <c r="DC825" s="9">
        <v>2.8706666666666667</v>
      </c>
      <c r="DD825" s="9">
        <v>2.2556666666666669</v>
      </c>
      <c r="DE825" s="9">
        <v>2.3556666666666666</v>
      </c>
    </row>
    <row r="826" spans="1:109" x14ac:dyDescent="0.25">
      <c r="A826" s="8">
        <v>36493</v>
      </c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R826" s="9">
        <v>2.3056666666666668</v>
      </c>
      <c r="CS826" s="9">
        <v>2.0306666666666668</v>
      </c>
      <c r="CT826" s="9">
        <v>2.3706666666666667</v>
      </c>
      <c r="CU826" s="9">
        <v>2.1556666666666668</v>
      </c>
      <c r="CV826" s="9">
        <v>2.1181666666666668</v>
      </c>
      <c r="CW826" s="9">
        <v>2.1256666666666666</v>
      </c>
      <c r="CX826" s="9">
        <v>2.1881666666666666</v>
      </c>
      <c r="CY826" s="9">
        <v>2.2694166666666669</v>
      </c>
      <c r="CZ826" s="9">
        <v>2.3656666666666668</v>
      </c>
      <c r="DA826" s="9">
        <v>2.2406666666666668</v>
      </c>
      <c r="DB826" s="9">
        <v>2.4506666666666668</v>
      </c>
      <c r="DC826" s="9">
        <v>2.8281666666666667</v>
      </c>
      <c r="DD826" s="9">
        <v>2.1731666666666669</v>
      </c>
      <c r="DE826" s="9">
        <v>2.3256666666666668</v>
      </c>
    </row>
    <row r="827" spans="1:109" x14ac:dyDescent="0.25">
      <c r="A827" s="8">
        <v>36494</v>
      </c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R827" s="9">
        <v>2.3783333333333334</v>
      </c>
      <c r="CS827" s="9">
        <v>2.0683333333333334</v>
      </c>
      <c r="CT827" s="9">
        <v>2.4558333333333335</v>
      </c>
      <c r="CU827" s="9">
        <v>2.2158333333333333</v>
      </c>
      <c r="CV827" s="9">
        <v>2.1733333333333333</v>
      </c>
      <c r="CW827" s="9">
        <v>2.1883333333333335</v>
      </c>
      <c r="CX827" s="9">
        <v>2.2558333333333334</v>
      </c>
      <c r="CY827" s="9">
        <v>2.3420833333333335</v>
      </c>
      <c r="CZ827" s="9">
        <v>2.4133333333333336</v>
      </c>
      <c r="DA827" s="9">
        <v>2.2783333333333333</v>
      </c>
      <c r="DB827" s="9">
        <v>2.5483333333333333</v>
      </c>
      <c r="DC827" s="9">
        <v>3.0383333333333336</v>
      </c>
      <c r="DD827" s="9">
        <v>2.2558333333333334</v>
      </c>
      <c r="DE827" s="9">
        <v>2.3733333333333335</v>
      </c>
    </row>
    <row r="828" spans="1:109" x14ac:dyDescent="0.25">
      <c r="A828" s="8">
        <v>36495</v>
      </c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R828" s="9">
        <v>2.4273333333333333</v>
      </c>
      <c r="CS828" s="9">
        <v>2.0973333333333333</v>
      </c>
      <c r="CT828" s="9">
        <v>2.4948333333333332</v>
      </c>
      <c r="CU828" s="9">
        <v>2.2573333333333334</v>
      </c>
      <c r="CV828" s="9">
        <v>2.2098333333333335</v>
      </c>
      <c r="CW828" s="9">
        <v>2.2123333333333335</v>
      </c>
      <c r="CX828" s="9">
        <v>2.3048333333333333</v>
      </c>
      <c r="CY828" s="9">
        <v>2.3910833333333334</v>
      </c>
      <c r="CZ828" s="9">
        <v>2.4173333333333336</v>
      </c>
      <c r="DA828" s="9">
        <v>2.3073333333333332</v>
      </c>
      <c r="DB828" s="9">
        <v>2.5923333333333334</v>
      </c>
      <c r="DC828" s="9">
        <v>3.0923333333333334</v>
      </c>
      <c r="DD828" s="9">
        <v>2.3023333333333333</v>
      </c>
      <c r="DE828" s="9">
        <v>2.3748333333333331</v>
      </c>
    </row>
    <row r="829" spans="1:109" x14ac:dyDescent="0.25">
      <c r="A829" s="8">
        <v>36496</v>
      </c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R829" s="9">
        <v>2.3236666666666665</v>
      </c>
      <c r="CS829" s="9">
        <v>2.0236666666666667</v>
      </c>
      <c r="CT829" s="9">
        <v>2.3811666666666667</v>
      </c>
      <c r="CU829" s="9">
        <v>2.1686666666666667</v>
      </c>
      <c r="CV829" s="9">
        <v>2.1536666666666666</v>
      </c>
      <c r="CW829" s="9">
        <v>2.1536666666666666</v>
      </c>
      <c r="CX829" s="9">
        <v>2.2036666666666664</v>
      </c>
      <c r="CY829" s="9">
        <v>2.2874166666666667</v>
      </c>
      <c r="CZ829" s="9">
        <v>2.3636666666666666</v>
      </c>
      <c r="DA829" s="9">
        <v>2.2236666666666665</v>
      </c>
      <c r="DB829" s="9">
        <v>2.4836666666666667</v>
      </c>
      <c r="DC829" s="9">
        <v>2.9236666666666666</v>
      </c>
      <c r="DD829" s="9">
        <v>2.1986666666666665</v>
      </c>
      <c r="DE829" s="9">
        <v>2.2986666666666666</v>
      </c>
    </row>
    <row r="830" spans="1:109" x14ac:dyDescent="0.25">
      <c r="A830" s="8">
        <v>36497</v>
      </c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R830" s="9">
        <v>2.2360000000000002</v>
      </c>
      <c r="CS830" s="9">
        <v>1.9560000000000002</v>
      </c>
      <c r="CT830" s="9">
        <v>2.2785000000000002</v>
      </c>
      <c r="CU830" s="9">
        <v>2.1160000000000001</v>
      </c>
      <c r="CV830" s="9">
        <v>2.1060000000000003</v>
      </c>
      <c r="CW830" s="9">
        <v>2.1110000000000002</v>
      </c>
      <c r="CX830" s="9">
        <v>2.1310000000000002</v>
      </c>
      <c r="CY830" s="9">
        <v>2.2060000000000004</v>
      </c>
      <c r="CZ830" s="9">
        <v>2.3010000000000002</v>
      </c>
      <c r="DA830" s="9">
        <v>2.2060000000000004</v>
      </c>
      <c r="DB830" s="9">
        <v>2.3735000000000004</v>
      </c>
      <c r="DC830" s="9">
        <v>2.7560000000000002</v>
      </c>
      <c r="DD830" s="9">
        <v>2.1235000000000004</v>
      </c>
      <c r="DE830" s="9">
        <v>2.2710000000000004</v>
      </c>
    </row>
    <row r="831" spans="1:109" x14ac:dyDescent="0.25">
      <c r="A831" s="8">
        <v>36500</v>
      </c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R831" s="9">
        <v>2.2840000000000003</v>
      </c>
      <c r="CS831" s="9">
        <v>1.9840000000000002</v>
      </c>
      <c r="CT831" s="9">
        <v>2.3265000000000002</v>
      </c>
      <c r="CU831" s="9">
        <v>2.1565000000000003</v>
      </c>
      <c r="CV831" s="9">
        <v>2.149</v>
      </c>
      <c r="CW831" s="9">
        <v>2.1515000000000004</v>
      </c>
      <c r="CX831" s="9">
        <v>2.1815000000000002</v>
      </c>
      <c r="CY831" s="9">
        <v>2.2590000000000003</v>
      </c>
      <c r="CZ831" s="9">
        <v>2.3390000000000004</v>
      </c>
      <c r="DA831" s="9">
        <v>2.2490000000000001</v>
      </c>
      <c r="DB831" s="9">
        <v>2.4140000000000001</v>
      </c>
      <c r="DC831" s="9">
        <v>2.7690000000000001</v>
      </c>
      <c r="DD831" s="9">
        <v>2.1740000000000004</v>
      </c>
      <c r="DE831" s="9">
        <v>2.3390000000000004</v>
      </c>
    </row>
    <row r="832" spans="1:109" x14ac:dyDescent="0.25">
      <c r="A832" s="8">
        <v>36501</v>
      </c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R832" s="9">
        <v>2.3046666666666664</v>
      </c>
      <c r="CS832" s="9">
        <v>2.0046666666666666</v>
      </c>
      <c r="CT832" s="9">
        <v>2.3471666666666664</v>
      </c>
      <c r="CU832" s="9">
        <v>2.1921666666666666</v>
      </c>
      <c r="CV832" s="9">
        <v>2.1946666666666665</v>
      </c>
      <c r="CW832" s="9">
        <v>2.1996666666666664</v>
      </c>
      <c r="CX832" s="9">
        <v>2.2096666666666662</v>
      </c>
      <c r="CY832" s="9">
        <v>2.2821666666666665</v>
      </c>
      <c r="CZ832" s="9">
        <v>2.3596666666666666</v>
      </c>
      <c r="DA832" s="9">
        <v>2.2846666666666664</v>
      </c>
      <c r="DB832" s="9">
        <v>2.4321666666666664</v>
      </c>
      <c r="DC832" s="9">
        <v>2.7771666666666666</v>
      </c>
      <c r="DD832" s="9">
        <v>2.1971666666666665</v>
      </c>
      <c r="DE832" s="9">
        <v>2.3371666666666666</v>
      </c>
    </row>
    <row r="833" spans="1:109" x14ac:dyDescent="0.25">
      <c r="A833" s="8">
        <v>36502</v>
      </c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R833" s="9">
        <v>2.3046666666666664</v>
      </c>
      <c r="CS833" s="9">
        <v>2.0146666666666664</v>
      </c>
      <c r="CT833" s="9">
        <v>2.3571666666666666</v>
      </c>
      <c r="CU833" s="9">
        <v>2.1896666666666662</v>
      </c>
      <c r="CV833" s="9">
        <v>2.1821666666666664</v>
      </c>
      <c r="CW833" s="9">
        <v>2.1846666666666663</v>
      </c>
      <c r="CX833" s="9">
        <v>2.2096666666666662</v>
      </c>
      <c r="CY833" s="9">
        <v>2.2859166666666666</v>
      </c>
      <c r="CZ833" s="9">
        <v>2.3646666666666665</v>
      </c>
      <c r="DA833" s="9">
        <v>2.3221666666666665</v>
      </c>
      <c r="DB833" s="9">
        <v>2.4321666666666664</v>
      </c>
      <c r="DC833" s="9">
        <v>2.8046666666666664</v>
      </c>
      <c r="DD833" s="9">
        <v>2.2046666666666663</v>
      </c>
      <c r="DE833" s="9">
        <v>2.3546666666666662</v>
      </c>
    </row>
    <row r="834" spans="1:109" x14ac:dyDescent="0.25">
      <c r="A834" s="8">
        <v>36503</v>
      </c>
      <c r="CR834" s="9">
        <v>2.448</v>
      </c>
      <c r="CS834" s="9">
        <v>2.1280000000000001</v>
      </c>
      <c r="CT834" s="9">
        <v>2.508</v>
      </c>
      <c r="CU834" s="9">
        <v>2.3155000000000001</v>
      </c>
      <c r="CV834" s="9">
        <v>2.2930000000000001</v>
      </c>
      <c r="CW834" s="9">
        <v>2.298</v>
      </c>
      <c r="CX834" s="9">
        <v>2.3454999999999999</v>
      </c>
      <c r="CY834" s="9">
        <v>2.4242499999999998</v>
      </c>
      <c r="CZ834" s="9">
        <v>2.508</v>
      </c>
      <c r="DA834" s="9">
        <v>2.448</v>
      </c>
      <c r="DB834" s="9">
        <v>2.5880000000000001</v>
      </c>
      <c r="DC834" s="9">
        <v>2.9980000000000002</v>
      </c>
      <c r="DD834" s="9">
        <v>2.3479999999999999</v>
      </c>
      <c r="DE834" s="9">
        <v>2.488</v>
      </c>
    </row>
    <row r="835" spans="1:109" x14ac:dyDescent="0.25">
      <c r="A835" s="8">
        <v>36504</v>
      </c>
      <c r="CR835" s="9">
        <v>2.5003333333333333</v>
      </c>
      <c r="CS835" s="9">
        <v>2.1703333333333332</v>
      </c>
      <c r="CT835" s="9">
        <v>2.5603333333333333</v>
      </c>
      <c r="CU835" s="9">
        <v>2.3653333333333331</v>
      </c>
      <c r="CV835" s="9">
        <v>2.3378333333333332</v>
      </c>
      <c r="CW835" s="9">
        <v>2.3403333333333332</v>
      </c>
      <c r="CX835" s="9">
        <v>2.4003333333333332</v>
      </c>
      <c r="CY835" s="9">
        <v>2.4803333333333333</v>
      </c>
      <c r="CZ835" s="9">
        <v>2.5453333333333332</v>
      </c>
      <c r="DA835" s="9">
        <v>2.4503333333333335</v>
      </c>
      <c r="DB835" s="9">
        <v>2.6403333333333334</v>
      </c>
      <c r="DC835" s="9">
        <v>3.0503333333333336</v>
      </c>
      <c r="DD835" s="9">
        <v>2.3978333333333333</v>
      </c>
      <c r="DE835" s="9">
        <v>2.5203333333333333</v>
      </c>
    </row>
    <row r="836" spans="1:109" x14ac:dyDescent="0.25">
      <c r="A836" s="8">
        <v>36507</v>
      </c>
      <c r="CR836" s="9">
        <v>2.5709999999999997</v>
      </c>
      <c r="CS836" s="9">
        <v>2.2384999999999997</v>
      </c>
      <c r="CT836" s="9">
        <v>2.6434999999999995</v>
      </c>
      <c r="CU836" s="9">
        <v>2.4284999999999997</v>
      </c>
      <c r="CV836" s="9">
        <v>2.4009999999999998</v>
      </c>
      <c r="CW836" s="9">
        <v>2.4009999999999998</v>
      </c>
      <c r="CX836" s="9">
        <v>2.4709999999999996</v>
      </c>
      <c r="CY836" s="9">
        <v>2.5447499999999996</v>
      </c>
      <c r="CZ836" s="9">
        <v>2.6034999999999999</v>
      </c>
      <c r="DA836" s="9">
        <v>2.5234999999999999</v>
      </c>
      <c r="DB836" s="9">
        <v>2.7134999999999998</v>
      </c>
      <c r="DC836" s="9">
        <v>3.1584999999999996</v>
      </c>
      <c r="DD836" s="9">
        <v>2.4559999999999995</v>
      </c>
      <c r="DE836" s="9">
        <v>2.5759999999999996</v>
      </c>
    </row>
    <row r="837" spans="1:109" x14ac:dyDescent="0.25">
      <c r="A837" s="8">
        <v>36508</v>
      </c>
      <c r="CR837" s="9">
        <v>2.492666666666667</v>
      </c>
      <c r="CS837" s="9">
        <v>2.160166666666667</v>
      </c>
      <c r="CT837" s="9">
        <v>2.5601666666666669</v>
      </c>
      <c r="CU837" s="9">
        <v>2.3776666666666668</v>
      </c>
      <c r="CV837" s="9">
        <v>2.367666666666667</v>
      </c>
      <c r="CW837" s="9">
        <v>2.367666666666667</v>
      </c>
      <c r="CX837" s="9">
        <v>2.3976666666666668</v>
      </c>
      <c r="CY837" s="9">
        <v>2.4701666666666671</v>
      </c>
      <c r="CZ837" s="9">
        <v>2.597666666666667</v>
      </c>
      <c r="DA837" s="9">
        <v>2.5101666666666671</v>
      </c>
      <c r="DB837" s="9">
        <v>2.6264166666666671</v>
      </c>
      <c r="DC837" s="9">
        <v>3.0651666666666673</v>
      </c>
      <c r="DD837" s="9">
        <v>2.3926666666666669</v>
      </c>
      <c r="DE837" s="9">
        <v>2.537666666666667</v>
      </c>
    </row>
    <row r="838" spans="1:109" x14ac:dyDescent="0.25">
      <c r="A838" s="8">
        <v>36509</v>
      </c>
      <c r="CR838" s="9">
        <v>2.6156666666666664</v>
      </c>
      <c r="CS838" s="9">
        <v>2.2606666666666664</v>
      </c>
      <c r="CT838" s="9">
        <v>2.6894166666666663</v>
      </c>
      <c r="CU838" s="9">
        <v>2.4806666666666661</v>
      </c>
      <c r="CV838" s="9">
        <v>2.4506666666666663</v>
      </c>
      <c r="CW838" s="9">
        <v>2.4556666666666662</v>
      </c>
      <c r="CX838" s="9">
        <v>2.5119166666666666</v>
      </c>
      <c r="CY838" s="9">
        <v>2.5906666666666665</v>
      </c>
      <c r="CZ838" s="9">
        <v>2.6781666666666664</v>
      </c>
      <c r="DA838" s="9">
        <v>2.5306666666666664</v>
      </c>
      <c r="DB838" s="9">
        <v>2.7494166666666664</v>
      </c>
      <c r="DC838" s="9">
        <v>3.2031666666666663</v>
      </c>
      <c r="DD838" s="9">
        <v>2.5106666666666664</v>
      </c>
      <c r="DE838" s="9">
        <v>2.6306666666666665</v>
      </c>
    </row>
    <row r="839" spans="1:109" x14ac:dyDescent="0.25">
      <c r="A839" s="8">
        <v>36510</v>
      </c>
      <c r="CR839" s="9">
        <v>2.6139999999999999</v>
      </c>
      <c r="CS839" s="9">
        <v>2.2589999999999999</v>
      </c>
      <c r="CT839" s="9">
        <v>2.6902499999999998</v>
      </c>
      <c r="CU839" s="9">
        <v>2.4790000000000001</v>
      </c>
      <c r="CV839" s="9">
        <v>2.4539999999999997</v>
      </c>
      <c r="CW839" s="9">
        <v>2.4514999999999998</v>
      </c>
      <c r="CX839" s="9">
        <v>2.5102500000000001</v>
      </c>
      <c r="CY839" s="9">
        <v>2.5877499999999998</v>
      </c>
      <c r="CZ839" s="9">
        <v>2.6539999999999999</v>
      </c>
      <c r="DA839" s="9">
        <v>2.4989999999999997</v>
      </c>
      <c r="DB839" s="9">
        <v>2.7489999999999997</v>
      </c>
      <c r="DC839" s="9">
        <v>3.2014999999999998</v>
      </c>
      <c r="DD839" s="9">
        <v>2.5089999999999999</v>
      </c>
      <c r="DE839" s="9">
        <v>2.589</v>
      </c>
    </row>
    <row r="840" spans="1:109" x14ac:dyDescent="0.25">
      <c r="A840" s="8">
        <v>36511</v>
      </c>
      <c r="CR840" s="9">
        <v>2.5973333333333333</v>
      </c>
      <c r="CS840" s="9">
        <v>2.2398333333333333</v>
      </c>
      <c r="CT840" s="9">
        <v>2.6785833333333331</v>
      </c>
      <c r="CU840" s="9">
        <v>2.4373333333333331</v>
      </c>
      <c r="CV840" s="9">
        <v>2.4023333333333334</v>
      </c>
      <c r="CW840" s="9">
        <v>2.3923333333333332</v>
      </c>
      <c r="CX840" s="9">
        <v>2.4935833333333335</v>
      </c>
      <c r="CY840" s="9">
        <v>2.5710833333333332</v>
      </c>
      <c r="CZ840" s="9">
        <v>2.5773333333333333</v>
      </c>
      <c r="DA840" s="9">
        <v>2.4423333333333335</v>
      </c>
      <c r="DB840" s="9">
        <v>2.7373333333333334</v>
      </c>
      <c r="DC840" s="9">
        <v>3.1973333333333334</v>
      </c>
      <c r="DD840" s="9">
        <v>2.4923333333333333</v>
      </c>
      <c r="DE840" s="9">
        <v>2.5273333333333334</v>
      </c>
    </row>
    <row r="841" spans="1:109" x14ac:dyDescent="0.25">
      <c r="A841" s="8">
        <v>36514</v>
      </c>
      <c r="CR841" s="9">
        <v>2.5060000000000002</v>
      </c>
      <c r="CS841" s="9">
        <v>2.1735000000000002</v>
      </c>
      <c r="CT841" s="9">
        <v>2.5735000000000001</v>
      </c>
      <c r="CU841" s="9">
        <v>2.391</v>
      </c>
      <c r="CV841" s="9">
        <v>2.3810000000000002</v>
      </c>
      <c r="CW841" s="9">
        <v>2.3810000000000002</v>
      </c>
      <c r="CX841" s="9">
        <v>2.411</v>
      </c>
      <c r="CY841" s="9">
        <v>2.4835000000000003</v>
      </c>
      <c r="CZ841" s="9">
        <v>2.6110000000000002</v>
      </c>
      <c r="DA841" s="9">
        <v>2.5235000000000003</v>
      </c>
      <c r="DB841" s="9">
        <v>2.6397500000000003</v>
      </c>
      <c r="DC841" s="9">
        <v>3.0785</v>
      </c>
      <c r="DD841" s="9">
        <v>2.4060000000000001</v>
      </c>
      <c r="DE841" s="9">
        <v>2.5510000000000002</v>
      </c>
    </row>
    <row r="842" spans="1:109" x14ac:dyDescent="0.25">
      <c r="A842" s="8">
        <v>36515</v>
      </c>
      <c r="CR842" s="9">
        <v>2.4363333333333332</v>
      </c>
      <c r="CS842" s="9">
        <v>2.1163333333333334</v>
      </c>
      <c r="CT842" s="9">
        <v>2.5138333333333334</v>
      </c>
      <c r="CU842" s="9">
        <v>2.301333333333333</v>
      </c>
      <c r="CV842" s="9">
        <v>2.2613333333333334</v>
      </c>
      <c r="CW842" s="9">
        <v>2.2613333333333334</v>
      </c>
      <c r="CX842" s="9">
        <v>2.3363333333333332</v>
      </c>
      <c r="CY842" s="9">
        <v>2.4163333333333332</v>
      </c>
      <c r="CZ842" s="9">
        <v>2.4638333333333331</v>
      </c>
      <c r="DA842" s="9">
        <v>2.2913333333333332</v>
      </c>
      <c r="DB842" s="9">
        <v>2.5763333333333334</v>
      </c>
      <c r="DC842" s="9">
        <v>3.051333333333333</v>
      </c>
      <c r="DD842" s="9">
        <v>2.3363333333333332</v>
      </c>
      <c r="DE842" s="9">
        <v>2.3763333333333332</v>
      </c>
    </row>
    <row r="843" spans="1:109" x14ac:dyDescent="0.25">
      <c r="A843" s="8">
        <v>36516</v>
      </c>
      <c r="CR843" s="9">
        <v>2.3943333333333334</v>
      </c>
      <c r="CS843" s="9">
        <v>2.0743333333333336</v>
      </c>
      <c r="CT843" s="9">
        <v>2.4630833333333335</v>
      </c>
      <c r="CU843" s="9">
        <v>2.2593333333333332</v>
      </c>
      <c r="CV843" s="9">
        <v>2.2193333333333336</v>
      </c>
      <c r="CW843" s="9">
        <v>2.2218333333333335</v>
      </c>
      <c r="CX843" s="9">
        <v>2.2968333333333333</v>
      </c>
      <c r="CY843" s="9">
        <v>2.3730833333333332</v>
      </c>
      <c r="CZ843" s="9">
        <v>2.4118333333333335</v>
      </c>
      <c r="DA843" s="9">
        <v>2.2193333333333336</v>
      </c>
      <c r="DB843" s="9">
        <v>2.5343333333333335</v>
      </c>
      <c r="DC843" s="9">
        <v>2.9643333333333333</v>
      </c>
      <c r="DD843" s="9">
        <v>2.2943333333333333</v>
      </c>
      <c r="DE843" s="9">
        <v>2.3643333333333336</v>
      </c>
    </row>
    <row r="844" spans="1:109" x14ac:dyDescent="0.25">
      <c r="A844" s="8">
        <v>36517</v>
      </c>
      <c r="CR844" s="9">
        <v>2.2873333333333332</v>
      </c>
      <c r="CS844" s="9">
        <v>2.0173333333333332</v>
      </c>
      <c r="CT844" s="9">
        <v>2.3573333333333331</v>
      </c>
      <c r="CU844" s="9">
        <v>2.152333333333333</v>
      </c>
      <c r="CV844" s="9">
        <v>2.1473333333333331</v>
      </c>
      <c r="CW844" s="9">
        <v>2.1373333333333333</v>
      </c>
      <c r="CX844" s="9">
        <v>2.192333333333333</v>
      </c>
      <c r="CY844" s="9">
        <v>2.2710833333333333</v>
      </c>
      <c r="CZ844" s="9">
        <v>2.3498333333333332</v>
      </c>
      <c r="DA844" s="9">
        <v>2.1123333333333334</v>
      </c>
      <c r="DB844" s="9">
        <v>2.4273333333333333</v>
      </c>
      <c r="DC844" s="9">
        <v>3.0373333333333332</v>
      </c>
      <c r="DD844" s="9">
        <v>2.1823333333333332</v>
      </c>
      <c r="DE844" s="9">
        <v>2.2723333333333331</v>
      </c>
    </row>
    <row r="845" spans="1:109" x14ac:dyDescent="0.25">
      <c r="A845" s="8">
        <v>36521</v>
      </c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</row>
    <row r="846" spans="1:109" x14ac:dyDescent="0.25">
      <c r="A846" s="8">
        <v>36522</v>
      </c>
    </row>
    <row r="847" spans="1:109" x14ac:dyDescent="0.25">
      <c r="A847" s="8">
        <v>36523</v>
      </c>
    </row>
    <row r="848" spans="1:109" x14ac:dyDescent="0.25">
      <c r="A848" s="8">
        <v>36524</v>
      </c>
    </row>
    <row r="849" spans="1:1" x14ac:dyDescent="0.25">
      <c r="A849" s="8">
        <v>36529</v>
      </c>
    </row>
    <row r="850" spans="1:1" x14ac:dyDescent="0.25">
      <c r="A850" s="8">
        <v>36530</v>
      </c>
    </row>
    <row r="851" spans="1:1" x14ac:dyDescent="0.25">
      <c r="A851" s="8">
        <v>36531</v>
      </c>
    </row>
    <row r="852" spans="1:1" x14ac:dyDescent="0.25">
      <c r="A852" s="8">
        <v>36532</v>
      </c>
    </row>
    <row r="853" spans="1:1" x14ac:dyDescent="0.25">
      <c r="A853" s="8">
        <v>36535</v>
      </c>
    </row>
    <row r="854" spans="1:1" x14ac:dyDescent="0.25">
      <c r="A854" s="8">
        <v>36536</v>
      </c>
    </row>
    <row r="855" spans="1:1" x14ac:dyDescent="0.25">
      <c r="A855" s="8">
        <v>36537</v>
      </c>
    </row>
    <row r="856" spans="1:1" x14ac:dyDescent="0.25">
      <c r="A856" s="8">
        <v>36538</v>
      </c>
    </row>
    <row r="857" spans="1:1" x14ac:dyDescent="0.25">
      <c r="A857" s="8">
        <v>36539</v>
      </c>
    </row>
    <row r="858" spans="1:1" x14ac:dyDescent="0.25">
      <c r="A858" s="8">
        <v>36543</v>
      </c>
    </row>
    <row r="859" spans="1:1" x14ac:dyDescent="0.25">
      <c r="A859" s="8">
        <v>36544</v>
      </c>
    </row>
    <row r="860" spans="1:1" x14ac:dyDescent="0.25">
      <c r="A860" s="8">
        <v>36545</v>
      </c>
    </row>
    <row r="861" spans="1:1" x14ac:dyDescent="0.25">
      <c r="A861" s="8">
        <v>36546</v>
      </c>
    </row>
    <row r="862" spans="1:1" x14ac:dyDescent="0.25">
      <c r="A862" s="8">
        <v>36549</v>
      </c>
    </row>
    <row r="863" spans="1:1" x14ac:dyDescent="0.25">
      <c r="A863" s="8">
        <v>36550</v>
      </c>
    </row>
    <row r="864" spans="1:1" x14ac:dyDescent="0.25">
      <c r="A864" s="8">
        <v>36551</v>
      </c>
    </row>
    <row r="865" spans="1:1" x14ac:dyDescent="0.25">
      <c r="A865" s="8">
        <v>36552</v>
      </c>
    </row>
    <row r="866" spans="1:1" x14ac:dyDescent="0.25">
      <c r="A866" s="8">
        <v>36553</v>
      </c>
    </row>
    <row r="867" spans="1:1" x14ac:dyDescent="0.25">
      <c r="A867" s="8">
        <v>36556</v>
      </c>
    </row>
    <row r="868" spans="1:1" x14ac:dyDescent="0.25">
      <c r="A868" s="8">
        <v>36557</v>
      </c>
    </row>
    <row r="869" spans="1:1" x14ac:dyDescent="0.25">
      <c r="A869" s="8">
        <v>36558</v>
      </c>
    </row>
    <row r="870" spans="1:1" x14ac:dyDescent="0.25">
      <c r="A870" s="8">
        <v>36559</v>
      </c>
    </row>
    <row r="871" spans="1:1" x14ac:dyDescent="0.25">
      <c r="A871" s="8">
        <v>36560</v>
      </c>
    </row>
    <row r="872" spans="1:1" x14ac:dyDescent="0.25">
      <c r="A872" s="8">
        <v>36563</v>
      </c>
    </row>
    <row r="873" spans="1:1" x14ac:dyDescent="0.25">
      <c r="A873" s="8">
        <v>36564</v>
      </c>
    </row>
    <row r="874" spans="1:1" x14ac:dyDescent="0.25">
      <c r="A874" s="8">
        <v>36565</v>
      </c>
    </row>
    <row r="875" spans="1:1" x14ac:dyDescent="0.25">
      <c r="A875" s="8">
        <v>36566</v>
      </c>
    </row>
    <row r="876" spans="1:1" x14ac:dyDescent="0.25">
      <c r="A876" s="8">
        <v>36567</v>
      </c>
    </row>
    <row r="877" spans="1:1" x14ac:dyDescent="0.25">
      <c r="A877" s="8">
        <v>36570</v>
      </c>
    </row>
    <row r="878" spans="1:1" x14ac:dyDescent="0.25">
      <c r="A878" s="8">
        <v>36571</v>
      </c>
    </row>
    <row r="879" spans="1:1" x14ac:dyDescent="0.25">
      <c r="A879" s="8">
        <v>36572</v>
      </c>
    </row>
    <row r="880" spans="1:1" x14ac:dyDescent="0.25">
      <c r="A880" s="8">
        <v>36573</v>
      </c>
    </row>
    <row r="881" spans="1:1" x14ac:dyDescent="0.25">
      <c r="A881" s="8">
        <v>36574</v>
      </c>
    </row>
    <row r="882" spans="1:1" x14ac:dyDescent="0.25">
      <c r="A882" s="8">
        <v>36578</v>
      </c>
    </row>
    <row r="883" spans="1:1" x14ac:dyDescent="0.25">
      <c r="A883" s="8">
        <v>36579</v>
      </c>
    </row>
    <row r="884" spans="1:1" x14ac:dyDescent="0.25">
      <c r="A884" s="8">
        <v>36580</v>
      </c>
    </row>
    <row r="885" spans="1:1" x14ac:dyDescent="0.25">
      <c r="A885" s="8">
        <v>36581</v>
      </c>
    </row>
    <row r="886" spans="1:1" x14ac:dyDescent="0.25">
      <c r="A886" s="8">
        <v>36584</v>
      </c>
    </row>
    <row r="887" spans="1:1" x14ac:dyDescent="0.25">
      <c r="A887" s="8">
        <v>36585</v>
      </c>
    </row>
    <row r="888" spans="1:1" x14ac:dyDescent="0.25">
      <c r="A888" s="8">
        <v>36586</v>
      </c>
    </row>
    <row r="889" spans="1:1" x14ac:dyDescent="0.25">
      <c r="A889" s="8">
        <v>36587</v>
      </c>
    </row>
    <row r="890" spans="1:1" x14ac:dyDescent="0.25">
      <c r="A890" s="8">
        <v>36588</v>
      </c>
    </row>
    <row r="891" spans="1:1" x14ac:dyDescent="0.25">
      <c r="A891" s="8">
        <v>36591</v>
      </c>
    </row>
    <row r="892" spans="1:1" x14ac:dyDescent="0.25">
      <c r="A892" s="8">
        <v>36592</v>
      </c>
    </row>
    <row r="893" spans="1:1" x14ac:dyDescent="0.25">
      <c r="A893" s="8">
        <v>36593</v>
      </c>
    </row>
    <row r="894" spans="1:1" x14ac:dyDescent="0.25">
      <c r="A894" s="8">
        <v>36594</v>
      </c>
    </row>
    <row r="895" spans="1:1" x14ac:dyDescent="0.25">
      <c r="A895" s="8">
        <v>36595</v>
      </c>
    </row>
    <row r="896" spans="1:1" x14ac:dyDescent="0.25">
      <c r="A896" s="8">
        <v>36598</v>
      </c>
    </row>
    <row r="897" spans="1:1" x14ac:dyDescent="0.25">
      <c r="A897" s="8">
        <v>36599</v>
      </c>
    </row>
    <row r="898" spans="1:1" x14ac:dyDescent="0.25">
      <c r="A898" s="8">
        <v>36600</v>
      </c>
    </row>
    <row r="899" spans="1:1" x14ac:dyDescent="0.25">
      <c r="A899" s="8">
        <v>36601</v>
      </c>
    </row>
    <row r="900" spans="1:1" x14ac:dyDescent="0.25">
      <c r="A900" s="8">
        <v>36602</v>
      </c>
    </row>
    <row r="901" spans="1:1" x14ac:dyDescent="0.25">
      <c r="A901" s="8">
        <v>36605</v>
      </c>
    </row>
    <row r="902" spans="1:1" x14ac:dyDescent="0.25">
      <c r="A902" s="8">
        <v>36606</v>
      </c>
    </row>
    <row r="903" spans="1:1" x14ac:dyDescent="0.25">
      <c r="A903" s="8">
        <v>36607</v>
      </c>
    </row>
    <row r="904" spans="1:1" x14ac:dyDescent="0.25">
      <c r="A904" s="8">
        <v>36608</v>
      </c>
    </row>
    <row r="905" spans="1:1" x14ac:dyDescent="0.25">
      <c r="A905" s="8">
        <v>36609</v>
      </c>
    </row>
    <row r="906" spans="1:1" x14ac:dyDescent="0.25">
      <c r="A906" s="8">
        <v>36612</v>
      </c>
    </row>
    <row r="907" spans="1:1" x14ac:dyDescent="0.25">
      <c r="A907" s="8">
        <v>36613</v>
      </c>
    </row>
    <row r="908" spans="1:1" x14ac:dyDescent="0.25">
      <c r="A908" s="8">
        <v>36614</v>
      </c>
    </row>
    <row r="909" spans="1:1" x14ac:dyDescent="0.25">
      <c r="A909" s="8">
        <v>36615</v>
      </c>
    </row>
    <row r="910" spans="1:1" x14ac:dyDescent="0.25">
      <c r="A910" s="8">
        <v>36616</v>
      </c>
    </row>
    <row r="911" spans="1:1" x14ac:dyDescent="0.25">
      <c r="A911" s="8">
        <v>36619</v>
      </c>
    </row>
    <row r="912" spans="1:1" x14ac:dyDescent="0.25">
      <c r="A912" s="8">
        <v>36620</v>
      </c>
    </row>
    <row r="913" spans="1:1" x14ac:dyDescent="0.25">
      <c r="A913" s="8">
        <v>36621</v>
      </c>
    </row>
    <row r="914" spans="1:1" x14ac:dyDescent="0.25">
      <c r="A914" s="8">
        <v>36622</v>
      </c>
    </row>
    <row r="915" spans="1:1" x14ac:dyDescent="0.25">
      <c r="A915" s="8">
        <v>36623</v>
      </c>
    </row>
    <row r="916" spans="1:1" x14ac:dyDescent="0.25">
      <c r="A916" s="8">
        <v>36626</v>
      </c>
    </row>
    <row r="917" spans="1:1" x14ac:dyDescent="0.25">
      <c r="A917" s="8">
        <v>36627</v>
      </c>
    </row>
  </sheetData>
  <customSheetViews>
    <customSheetView guid="{AE45B011-2060-11D3-BF3F-0008C7526F0C}" showRuler="0">
      <pane xSplit="1" ySplit="3" topLeftCell="B674" activePane="bottomRight" state="frozen"/>
      <selection pane="bottomRight" activeCell="B686" sqref="B686:CF703"/>
      <pageMargins left="0.75" right="0.75" top="1" bottom="1" header="0.5" footer="0.5"/>
      <headerFooter alignWithMargins="0"/>
    </customSheetView>
  </customSheetView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1126"/>
  <sheetViews>
    <sheetView workbookViewId="0">
      <pane ySplit="7" topLeftCell="A8" activePane="bottomLeft" state="frozen"/>
      <selection pane="bottomLeft" activeCell="F31" sqref="F31"/>
    </sheetView>
  </sheetViews>
  <sheetFormatPr defaultRowHeight="13.2" x14ac:dyDescent="0.25"/>
  <cols>
    <col min="1" max="15" width="9.109375" style="1" customWidth="1"/>
    <col min="17" max="17" width="17.6640625" style="1" customWidth="1"/>
    <col min="18" max="30" width="9.109375" style="1" customWidth="1"/>
  </cols>
  <sheetData>
    <row r="1" spans="1:30" x14ac:dyDescent="0.25">
      <c r="A1" s="1">
        <v>625</v>
      </c>
      <c r="B1" s="1" t="s">
        <v>225</v>
      </c>
      <c r="C1" s="1" t="s">
        <v>212</v>
      </c>
      <c r="D1" s="1" t="s">
        <v>213</v>
      </c>
      <c r="E1" s="1" t="s">
        <v>214</v>
      </c>
      <c r="F1" s="1" t="s">
        <v>215</v>
      </c>
      <c r="G1" s="1" t="s">
        <v>216</v>
      </c>
      <c r="H1" s="1" t="s">
        <v>217</v>
      </c>
      <c r="I1" s="1" t="s">
        <v>218</v>
      </c>
      <c r="J1" s="1" t="s">
        <v>219</v>
      </c>
      <c r="K1" s="1" t="s">
        <v>220</v>
      </c>
      <c r="L1" s="1" t="s">
        <v>221</v>
      </c>
      <c r="M1" s="1" t="s">
        <v>222</v>
      </c>
      <c r="N1" s="1" t="s">
        <v>223</v>
      </c>
      <c r="O1" s="1" t="s">
        <v>224</v>
      </c>
      <c r="Q1" s="1" t="s">
        <v>145</v>
      </c>
      <c r="R1" s="1" t="s">
        <v>154</v>
      </c>
      <c r="S1" s="1" t="s">
        <v>146</v>
      </c>
      <c r="T1" s="1" t="s">
        <v>150</v>
      </c>
      <c r="U1" s="1" t="s">
        <v>151</v>
      </c>
      <c r="V1" s="1" t="s">
        <v>148</v>
      </c>
      <c r="W1" s="1" t="s">
        <v>147</v>
      </c>
      <c r="X1" s="1" t="s">
        <v>152</v>
      </c>
      <c r="Y1" s="1" t="s">
        <v>157</v>
      </c>
      <c r="Z1" s="1" t="s">
        <v>153</v>
      </c>
      <c r="AA1" s="1" t="s">
        <v>156</v>
      </c>
      <c r="AB1" s="1" t="s">
        <v>155</v>
      </c>
      <c r="AC1" s="1" t="s">
        <v>149</v>
      </c>
      <c r="AD1" s="1" t="s">
        <v>166</v>
      </c>
    </row>
    <row r="2" spans="1:30" x14ac:dyDescent="0.25">
      <c r="B2" s="1" t="s">
        <v>225</v>
      </c>
      <c r="C2" s="1">
        <v>7</v>
      </c>
      <c r="Q2" s="1" t="s">
        <v>32</v>
      </c>
      <c r="R2" s="1">
        <v>6</v>
      </c>
    </row>
    <row r="4" spans="1:30" x14ac:dyDescent="0.25">
      <c r="A4" s="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Q4" s="9">
        <f>VLOOKUP(Q$7,PLOOK,R$2,FALSE)</f>
        <v>0</v>
      </c>
      <c r="R4" s="9">
        <f>VLOOKUP(R$7,PLOOK,R$2,FALSE)+Q4</f>
        <v>0</v>
      </c>
      <c r="S4" s="9">
        <f>VLOOKUP(S$7,PLOOK,R$2,FALSE)+Q4</f>
        <v>0</v>
      </c>
      <c r="T4" s="9">
        <f>VLOOKUP(T$7,PLOOK,R$2,FALSE)+Q4</f>
        <v>0</v>
      </c>
      <c r="U4" s="9">
        <f>VLOOKUP(U$7,PLOOK,R$2,FALSE)+Q4</f>
        <v>0</v>
      </c>
      <c r="V4" s="9">
        <f>VLOOKUP(V$7,PLOOK,R$2,FALSE)+Q4</f>
        <v>0</v>
      </c>
      <c r="W4" s="9">
        <f>VLOOKUP(W$7,PLOOK,R$2,FALSE)+Q4</f>
        <v>0</v>
      </c>
      <c r="X4" s="9">
        <f>VLOOKUP(X$7,PLOOK,R$2,FALSE)+Q4</f>
        <v>0</v>
      </c>
      <c r="Y4" s="9">
        <f>VLOOKUP(Y$7,PLOOK,R$2,FALSE)+Q4</f>
        <v>0</v>
      </c>
      <c r="Z4" s="9">
        <f>VLOOKUP(Z$7,PLOOK,R$2,FALSE)+Q4</f>
        <v>0</v>
      </c>
      <c r="AA4" s="9">
        <f>VLOOKUP(AA$7,PLOOK,R$2,FALSE)+Q4</f>
        <v>0</v>
      </c>
      <c r="AB4" s="9">
        <f>VLOOKUP(AB$7,PLOOK,R$2,FALSE)+Q4</f>
        <v>0</v>
      </c>
      <c r="AC4" s="9">
        <f>VLOOKUP(AC$7,PLOOK,R$2,FALSE)+Q4</f>
        <v>0</v>
      </c>
      <c r="AD4" s="9">
        <f>VLOOKUP(AD$7,PLOOK,R$2,FALSE)+Q4</f>
        <v>0</v>
      </c>
    </row>
    <row r="5" spans="1:30" x14ac:dyDescent="0.25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x14ac:dyDescent="0.25">
      <c r="A6" s="13"/>
      <c r="B6" s="13">
        <v>2</v>
      </c>
      <c r="C6" s="13">
        <f t="shared" ref="C6:AD6" si="0">B6+1</f>
        <v>3</v>
      </c>
      <c r="D6" s="13">
        <f t="shared" si="0"/>
        <v>4</v>
      </c>
      <c r="E6" s="13">
        <f t="shared" si="0"/>
        <v>5</v>
      </c>
      <c r="F6" s="13">
        <f t="shared" si="0"/>
        <v>6</v>
      </c>
      <c r="G6" s="13">
        <f t="shared" si="0"/>
        <v>7</v>
      </c>
      <c r="H6" s="13">
        <f t="shared" si="0"/>
        <v>8</v>
      </c>
      <c r="I6" s="13">
        <f t="shared" si="0"/>
        <v>9</v>
      </c>
      <c r="J6" s="13">
        <f t="shared" si="0"/>
        <v>10</v>
      </c>
      <c r="K6" s="13">
        <f t="shared" si="0"/>
        <v>11</v>
      </c>
      <c r="L6" s="13">
        <f t="shared" si="0"/>
        <v>12</v>
      </c>
      <c r="M6" s="13">
        <f t="shared" si="0"/>
        <v>13</v>
      </c>
      <c r="N6" s="13">
        <f t="shared" si="0"/>
        <v>14</v>
      </c>
      <c r="O6" s="13">
        <f t="shared" si="0"/>
        <v>15</v>
      </c>
      <c r="P6" s="13">
        <f t="shared" si="0"/>
        <v>16</v>
      </c>
      <c r="Q6" s="13">
        <f t="shared" si="0"/>
        <v>17</v>
      </c>
      <c r="R6" s="13">
        <f t="shared" si="0"/>
        <v>18</v>
      </c>
      <c r="S6" s="13">
        <f t="shared" si="0"/>
        <v>19</v>
      </c>
      <c r="T6" s="13">
        <f t="shared" si="0"/>
        <v>20</v>
      </c>
      <c r="U6" s="13">
        <f t="shared" si="0"/>
        <v>21</v>
      </c>
      <c r="V6" s="13">
        <f t="shared" si="0"/>
        <v>22</v>
      </c>
      <c r="W6" s="13">
        <f t="shared" si="0"/>
        <v>23</v>
      </c>
      <c r="X6" s="13">
        <f t="shared" si="0"/>
        <v>24</v>
      </c>
      <c r="Y6" s="13">
        <f t="shared" si="0"/>
        <v>25</v>
      </c>
      <c r="Z6" s="13">
        <f t="shared" si="0"/>
        <v>26</v>
      </c>
      <c r="AA6" s="13">
        <f t="shared" si="0"/>
        <v>27</v>
      </c>
      <c r="AB6" s="13">
        <f t="shared" si="0"/>
        <v>28</v>
      </c>
      <c r="AC6" s="13">
        <f t="shared" si="0"/>
        <v>29</v>
      </c>
      <c r="AD6" s="13">
        <f t="shared" si="0"/>
        <v>30</v>
      </c>
    </row>
    <row r="7" spans="1:30" x14ac:dyDescent="0.25">
      <c r="A7" s="1" t="s">
        <v>144</v>
      </c>
      <c r="B7" s="2" t="s">
        <v>3</v>
      </c>
      <c r="C7" s="3" t="s">
        <v>37</v>
      </c>
      <c r="D7" s="3" t="s">
        <v>39</v>
      </c>
      <c r="E7" s="3" t="s">
        <v>38</v>
      </c>
      <c r="F7" s="3" t="s">
        <v>36</v>
      </c>
      <c r="G7" s="3" t="s">
        <v>31</v>
      </c>
      <c r="H7" s="3" t="s">
        <v>7</v>
      </c>
      <c r="I7" s="3" t="s">
        <v>12</v>
      </c>
      <c r="J7" s="3" t="s">
        <v>24</v>
      </c>
      <c r="K7" s="3" t="s">
        <v>27</v>
      </c>
      <c r="L7" s="3" t="s">
        <v>30</v>
      </c>
      <c r="M7" s="3" t="s">
        <v>28</v>
      </c>
      <c r="N7" s="3" t="s">
        <v>9</v>
      </c>
      <c r="O7" s="3" t="s">
        <v>35</v>
      </c>
      <c r="Q7" s="2" t="s">
        <v>3</v>
      </c>
      <c r="R7" s="3" t="s">
        <v>37</v>
      </c>
      <c r="S7" s="3" t="s">
        <v>39</v>
      </c>
      <c r="T7" s="3" t="s">
        <v>38</v>
      </c>
      <c r="U7" s="3" t="s">
        <v>36</v>
      </c>
      <c r="V7" s="3" t="s">
        <v>31</v>
      </c>
      <c r="W7" s="3" t="s">
        <v>7</v>
      </c>
      <c r="X7" s="3" t="s">
        <v>12</v>
      </c>
      <c r="Y7" s="3" t="s">
        <v>24</v>
      </c>
      <c r="Z7" s="3" t="s">
        <v>27</v>
      </c>
      <c r="AA7" s="3" t="s">
        <v>30</v>
      </c>
      <c r="AB7" s="3" t="s">
        <v>28</v>
      </c>
      <c r="AC7" s="3" t="s">
        <v>9</v>
      </c>
      <c r="AD7" s="3" t="s">
        <v>35</v>
      </c>
    </row>
    <row r="8" spans="1:30" x14ac:dyDescent="0.25">
      <c r="A8" s="4">
        <v>35268</v>
      </c>
      <c r="B8" s="2"/>
      <c r="C8" s="3"/>
      <c r="D8" s="3"/>
      <c r="E8" s="3"/>
      <c r="F8" s="3"/>
      <c r="G8" s="3"/>
      <c r="H8" s="3"/>
      <c r="I8" s="3"/>
      <c r="J8" s="6"/>
      <c r="K8" s="3"/>
      <c r="L8" s="7"/>
      <c r="M8" s="3"/>
      <c r="N8" s="3"/>
      <c r="Q8" s="2"/>
      <c r="R8" s="3"/>
      <c r="S8" s="3"/>
      <c r="T8" s="3"/>
      <c r="U8" s="3"/>
      <c r="V8" s="3"/>
      <c r="W8" s="3"/>
      <c r="X8" s="3"/>
      <c r="Y8" s="6"/>
      <c r="Z8" s="3"/>
      <c r="AA8" s="7"/>
      <c r="AB8" s="3"/>
      <c r="AC8" s="3"/>
    </row>
    <row r="9" spans="1:30" x14ac:dyDescent="0.25">
      <c r="A9" s="8">
        <v>35269</v>
      </c>
    </row>
    <row r="10" spans="1:30" x14ac:dyDescent="0.25">
      <c r="A10" s="8">
        <v>35270</v>
      </c>
    </row>
    <row r="11" spans="1:30" x14ac:dyDescent="0.25">
      <c r="A11" s="8">
        <v>35271</v>
      </c>
    </row>
    <row r="12" spans="1:30" x14ac:dyDescent="0.25">
      <c r="A12" s="8">
        <v>35272</v>
      </c>
    </row>
    <row r="13" spans="1:30" x14ac:dyDescent="0.25">
      <c r="A13" s="8">
        <v>35275</v>
      </c>
    </row>
    <row r="14" spans="1:30" x14ac:dyDescent="0.25">
      <c r="A14" s="8">
        <v>35276</v>
      </c>
    </row>
    <row r="15" spans="1:30" x14ac:dyDescent="0.25">
      <c r="A15" s="8">
        <v>35277</v>
      </c>
    </row>
    <row r="16" spans="1:30" x14ac:dyDescent="0.25">
      <c r="A16" s="8">
        <v>35278</v>
      </c>
    </row>
    <row r="17" spans="1:1" x14ac:dyDescent="0.25">
      <c r="A17" s="8">
        <v>35279</v>
      </c>
    </row>
    <row r="18" spans="1:1" x14ac:dyDescent="0.25">
      <c r="A18" s="8">
        <v>35282</v>
      </c>
    </row>
    <row r="19" spans="1:1" x14ac:dyDescent="0.25">
      <c r="A19" s="8">
        <v>35283</v>
      </c>
    </row>
    <row r="20" spans="1:1" x14ac:dyDescent="0.25">
      <c r="A20" s="8">
        <v>35284</v>
      </c>
    </row>
    <row r="21" spans="1:1" x14ac:dyDescent="0.25">
      <c r="A21" s="8">
        <v>35285</v>
      </c>
    </row>
    <row r="22" spans="1:1" x14ac:dyDescent="0.25">
      <c r="A22" s="8">
        <v>35286</v>
      </c>
    </row>
    <row r="23" spans="1:1" x14ac:dyDescent="0.25">
      <c r="A23" s="8">
        <v>35289</v>
      </c>
    </row>
    <row r="24" spans="1:1" x14ac:dyDescent="0.25">
      <c r="A24" s="8">
        <v>35290</v>
      </c>
    </row>
    <row r="25" spans="1:1" x14ac:dyDescent="0.25">
      <c r="A25" s="8">
        <v>35291</v>
      </c>
    </row>
    <row r="26" spans="1:1" x14ac:dyDescent="0.25">
      <c r="A26" s="8">
        <v>35292</v>
      </c>
    </row>
    <row r="27" spans="1:1" x14ac:dyDescent="0.25">
      <c r="A27" s="8">
        <v>35293</v>
      </c>
    </row>
    <row r="28" spans="1:1" x14ac:dyDescent="0.25">
      <c r="A28" s="8">
        <v>35296</v>
      </c>
    </row>
    <row r="29" spans="1:1" x14ac:dyDescent="0.25">
      <c r="A29" s="8">
        <v>35297</v>
      </c>
    </row>
    <row r="30" spans="1:1" x14ac:dyDescent="0.25">
      <c r="A30" s="8">
        <v>35298</v>
      </c>
    </row>
    <row r="31" spans="1:1" x14ac:dyDescent="0.25">
      <c r="A31" s="8">
        <v>35299</v>
      </c>
    </row>
    <row r="32" spans="1:1" x14ac:dyDescent="0.25">
      <c r="A32" s="8">
        <v>35300</v>
      </c>
    </row>
    <row r="33" spans="1:1" x14ac:dyDescent="0.25">
      <c r="A33" s="8">
        <v>35303</v>
      </c>
    </row>
    <row r="34" spans="1:1" x14ac:dyDescent="0.25">
      <c r="A34" s="8">
        <v>35304</v>
      </c>
    </row>
    <row r="35" spans="1:1" x14ac:dyDescent="0.25">
      <c r="A35" s="8">
        <v>35305</v>
      </c>
    </row>
    <row r="36" spans="1:1" x14ac:dyDescent="0.25">
      <c r="A36" s="8">
        <v>35306</v>
      </c>
    </row>
    <row r="37" spans="1:1" x14ac:dyDescent="0.25">
      <c r="A37" s="8">
        <v>35307</v>
      </c>
    </row>
    <row r="38" spans="1:1" x14ac:dyDescent="0.25">
      <c r="A38" s="8">
        <v>35311</v>
      </c>
    </row>
    <row r="39" spans="1:1" x14ac:dyDescent="0.25">
      <c r="A39" s="8">
        <v>35312</v>
      </c>
    </row>
    <row r="40" spans="1:1" x14ac:dyDescent="0.25">
      <c r="A40" s="8">
        <v>35313</v>
      </c>
    </row>
    <row r="41" spans="1:1" x14ac:dyDescent="0.25">
      <c r="A41" s="8">
        <v>35314</v>
      </c>
    </row>
    <row r="42" spans="1:1" x14ac:dyDescent="0.25">
      <c r="A42" s="8">
        <v>35317</v>
      </c>
    </row>
    <row r="43" spans="1:1" x14ac:dyDescent="0.25">
      <c r="A43" s="8">
        <v>35318</v>
      </c>
    </row>
    <row r="44" spans="1:1" x14ac:dyDescent="0.25">
      <c r="A44" s="8">
        <v>35319</v>
      </c>
    </row>
    <row r="45" spans="1:1" x14ac:dyDescent="0.25">
      <c r="A45" s="8">
        <v>35320</v>
      </c>
    </row>
    <row r="46" spans="1:1" x14ac:dyDescent="0.25">
      <c r="A46" s="8">
        <v>35321</v>
      </c>
    </row>
    <row r="47" spans="1:1" x14ac:dyDescent="0.25">
      <c r="A47" s="8">
        <v>35324</v>
      </c>
    </row>
    <row r="48" spans="1:1" x14ac:dyDescent="0.25">
      <c r="A48" s="8">
        <v>35325</v>
      </c>
    </row>
    <row r="49" spans="1:1" x14ac:dyDescent="0.25">
      <c r="A49" s="8">
        <v>35326</v>
      </c>
    </row>
    <row r="50" spans="1:1" x14ac:dyDescent="0.25">
      <c r="A50" s="8">
        <v>35327</v>
      </c>
    </row>
    <row r="51" spans="1:1" x14ac:dyDescent="0.25">
      <c r="A51" s="8">
        <v>35328</v>
      </c>
    </row>
    <row r="52" spans="1:1" x14ac:dyDescent="0.25">
      <c r="A52" s="8">
        <v>35331</v>
      </c>
    </row>
    <row r="53" spans="1:1" x14ac:dyDescent="0.25">
      <c r="A53" s="8">
        <v>35332</v>
      </c>
    </row>
    <row r="54" spans="1:1" x14ac:dyDescent="0.25">
      <c r="A54" s="8">
        <v>35333</v>
      </c>
    </row>
    <row r="55" spans="1:1" x14ac:dyDescent="0.25">
      <c r="A55" s="8">
        <v>35334</v>
      </c>
    </row>
    <row r="56" spans="1:1" x14ac:dyDescent="0.25">
      <c r="A56" s="8">
        <v>35335</v>
      </c>
    </row>
    <row r="57" spans="1:1" x14ac:dyDescent="0.25">
      <c r="A57" s="8">
        <v>35338</v>
      </c>
    </row>
    <row r="58" spans="1:1" x14ac:dyDescent="0.25">
      <c r="A58" s="8">
        <v>35339</v>
      </c>
    </row>
    <row r="59" spans="1:1" x14ac:dyDescent="0.25">
      <c r="A59" s="8">
        <v>35340</v>
      </c>
    </row>
    <row r="60" spans="1:1" x14ac:dyDescent="0.25">
      <c r="A60" s="8">
        <v>35341</v>
      </c>
    </row>
    <row r="61" spans="1:1" x14ac:dyDescent="0.25">
      <c r="A61" s="8">
        <v>35342</v>
      </c>
    </row>
    <row r="62" spans="1:1" x14ac:dyDescent="0.25">
      <c r="A62" s="8">
        <v>35345</v>
      </c>
    </row>
    <row r="63" spans="1:1" x14ac:dyDescent="0.25">
      <c r="A63" s="8">
        <v>35346</v>
      </c>
    </row>
    <row r="64" spans="1:1" x14ac:dyDescent="0.25">
      <c r="A64" s="8">
        <v>35347</v>
      </c>
    </row>
    <row r="65" spans="1:1" x14ac:dyDescent="0.25">
      <c r="A65" s="8">
        <v>35348</v>
      </c>
    </row>
    <row r="66" spans="1:1" x14ac:dyDescent="0.25">
      <c r="A66" s="8">
        <v>35349</v>
      </c>
    </row>
    <row r="67" spans="1:1" x14ac:dyDescent="0.25">
      <c r="A67" s="8">
        <v>35352</v>
      </c>
    </row>
    <row r="68" spans="1:1" x14ac:dyDescent="0.25">
      <c r="A68" s="8">
        <v>35353</v>
      </c>
    </row>
    <row r="69" spans="1:1" x14ac:dyDescent="0.25">
      <c r="A69" s="8">
        <v>35354</v>
      </c>
    </row>
    <row r="70" spans="1:1" x14ac:dyDescent="0.25">
      <c r="A70" s="8">
        <v>35355</v>
      </c>
    </row>
    <row r="71" spans="1:1" x14ac:dyDescent="0.25">
      <c r="A71" s="8">
        <v>35356</v>
      </c>
    </row>
    <row r="72" spans="1:1" x14ac:dyDescent="0.25">
      <c r="A72" s="8">
        <v>35359</v>
      </c>
    </row>
    <row r="73" spans="1:1" x14ac:dyDescent="0.25">
      <c r="A73" s="8">
        <v>35360</v>
      </c>
    </row>
    <row r="74" spans="1:1" x14ac:dyDescent="0.25">
      <c r="A74" s="8">
        <v>35361</v>
      </c>
    </row>
    <row r="75" spans="1:1" x14ac:dyDescent="0.25">
      <c r="A75" s="8">
        <v>35362</v>
      </c>
    </row>
    <row r="76" spans="1:1" x14ac:dyDescent="0.25">
      <c r="A76" s="8">
        <v>35363</v>
      </c>
    </row>
    <row r="77" spans="1:1" x14ac:dyDescent="0.25">
      <c r="A77" s="8">
        <v>35366</v>
      </c>
    </row>
    <row r="78" spans="1:1" x14ac:dyDescent="0.25">
      <c r="A78" s="8">
        <v>35367</v>
      </c>
    </row>
    <row r="79" spans="1:1" x14ac:dyDescent="0.25">
      <c r="A79" s="8">
        <v>35368</v>
      </c>
    </row>
    <row r="80" spans="1:1" x14ac:dyDescent="0.25">
      <c r="A80" s="8">
        <v>35369</v>
      </c>
    </row>
    <row r="81" spans="1:1" x14ac:dyDescent="0.25">
      <c r="A81" s="8">
        <v>35370</v>
      </c>
    </row>
    <row r="82" spans="1:1" x14ac:dyDescent="0.25">
      <c r="A82" s="8">
        <v>35373</v>
      </c>
    </row>
    <row r="83" spans="1:1" x14ac:dyDescent="0.25">
      <c r="A83" s="8">
        <v>35374</v>
      </c>
    </row>
    <row r="84" spans="1:1" x14ac:dyDescent="0.25">
      <c r="A84" s="8">
        <v>35375</v>
      </c>
    </row>
    <row r="85" spans="1:1" x14ac:dyDescent="0.25">
      <c r="A85" s="8">
        <v>35376</v>
      </c>
    </row>
    <row r="86" spans="1:1" x14ac:dyDescent="0.25">
      <c r="A86" s="8">
        <v>35377</v>
      </c>
    </row>
    <row r="87" spans="1:1" x14ac:dyDescent="0.25">
      <c r="A87" s="8">
        <v>35380</v>
      </c>
    </row>
    <row r="88" spans="1:1" x14ac:dyDescent="0.25">
      <c r="A88" s="8">
        <v>35381</v>
      </c>
    </row>
    <row r="89" spans="1:1" x14ac:dyDescent="0.25">
      <c r="A89" s="8">
        <v>35382</v>
      </c>
    </row>
    <row r="90" spans="1:1" x14ac:dyDescent="0.25">
      <c r="A90" s="8">
        <v>35383</v>
      </c>
    </row>
    <row r="91" spans="1:1" x14ac:dyDescent="0.25">
      <c r="A91" s="8">
        <v>35384</v>
      </c>
    </row>
    <row r="92" spans="1:1" x14ac:dyDescent="0.25">
      <c r="A92" s="8">
        <v>35387</v>
      </c>
    </row>
    <row r="93" spans="1:1" x14ac:dyDescent="0.25">
      <c r="A93" s="8">
        <v>35388</v>
      </c>
    </row>
    <row r="94" spans="1:1" x14ac:dyDescent="0.25">
      <c r="A94" s="8">
        <v>35389</v>
      </c>
    </row>
    <row r="95" spans="1:1" x14ac:dyDescent="0.25">
      <c r="A95" s="8">
        <v>35390</v>
      </c>
    </row>
    <row r="96" spans="1:1" x14ac:dyDescent="0.25">
      <c r="A96" s="8">
        <v>35391</v>
      </c>
    </row>
    <row r="97" spans="1:1" x14ac:dyDescent="0.25">
      <c r="A97" s="8">
        <v>35394</v>
      </c>
    </row>
    <row r="98" spans="1:1" x14ac:dyDescent="0.25">
      <c r="A98" s="8">
        <v>35395</v>
      </c>
    </row>
    <row r="99" spans="1:1" x14ac:dyDescent="0.25">
      <c r="A99" s="8">
        <v>35401</v>
      </c>
    </row>
    <row r="100" spans="1:1" x14ac:dyDescent="0.25">
      <c r="A100" s="8">
        <v>35402</v>
      </c>
    </row>
    <row r="101" spans="1:1" x14ac:dyDescent="0.25">
      <c r="A101" s="8">
        <v>35403</v>
      </c>
    </row>
    <row r="102" spans="1:1" x14ac:dyDescent="0.25">
      <c r="A102" s="8">
        <v>35404</v>
      </c>
    </row>
    <row r="103" spans="1:1" x14ac:dyDescent="0.25">
      <c r="A103" s="8">
        <v>35405</v>
      </c>
    </row>
    <row r="104" spans="1:1" x14ac:dyDescent="0.25">
      <c r="A104" s="8">
        <v>35408</v>
      </c>
    </row>
    <row r="105" spans="1:1" x14ac:dyDescent="0.25">
      <c r="A105" s="8">
        <v>35409</v>
      </c>
    </row>
    <row r="106" spans="1:1" x14ac:dyDescent="0.25">
      <c r="A106" s="8">
        <v>35410</v>
      </c>
    </row>
    <row r="107" spans="1:1" x14ac:dyDescent="0.25">
      <c r="A107" s="8">
        <v>35411</v>
      </c>
    </row>
    <row r="108" spans="1:1" x14ac:dyDescent="0.25">
      <c r="A108" s="8">
        <v>35412</v>
      </c>
    </row>
    <row r="109" spans="1:1" x14ac:dyDescent="0.25">
      <c r="A109" s="8">
        <v>35415</v>
      </c>
    </row>
    <row r="110" spans="1:1" x14ac:dyDescent="0.25">
      <c r="A110" s="8">
        <v>35416</v>
      </c>
    </row>
    <row r="111" spans="1:1" x14ac:dyDescent="0.25">
      <c r="A111" s="8">
        <v>35417</v>
      </c>
    </row>
    <row r="112" spans="1:1" x14ac:dyDescent="0.25">
      <c r="A112" s="8">
        <v>35418</v>
      </c>
    </row>
    <row r="113" spans="1:1" x14ac:dyDescent="0.25">
      <c r="A113" s="8">
        <v>35419</v>
      </c>
    </row>
    <row r="114" spans="1:1" x14ac:dyDescent="0.25">
      <c r="A114" s="8">
        <v>35422</v>
      </c>
    </row>
    <row r="115" spans="1:1" x14ac:dyDescent="0.25">
      <c r="A115" s="10">
        <v>35423</v>
      </c>
    </row>
    <row r="116" spans="1:1" x14ac:dyDescent="0.25">
      <c r="A116" s="8">
        <v>35430</v>
      </c>
    </row>
    <row r="117" spans="1:1" x14ac:dyDescent="0.25">
      <c r="A117" s="8">
        <v>35433</v>
      </c>
    </row>
    <row r="118" spans="1:1" x14ac:dyDescent="0.25">
      <c r="A118" s="8">
        <v>35436</v>
      </c>
    </row>
    <row r="119" spans="1:1" x14ac:dyDescent="0.25">
      <c r="A119" s="8">
        <v>35437</v>
      </c>
    </row>
    <row r="120" spans="1:1" x14ac:dyDescent="0.25">
      <c r="A120" s="8">
        <v>35438</v>
      </c>
    </row>
    <row r="121" spans="1:1" x14ac:dyDescent="0.25">
      <c r="A121" s="8">
        <v>35439</v>
      </c>
    </row>
    <row r="122" spans="1:1" x14ac:dyDescent="0.25">
      <c r="A122" s="8">
        <v>35440</v>
      </c>
    </row>
    <row r="123" spans="1:1" x14ac:dyDescent="0.25">
      <c r="A123" s="8">
        <v>35443</v>
      </c>
    </row>
    <row r="124" spans="1:1" x14ac:dyDescent="0.25">
      <c r="A124" s="8">
        <v>35444</v>
      </c>
    </row>
    <row r="125" spans="1:1" x14ac:dyDescent="0.25">
      <c r="A125" s="8">
        <v>35445</v>
      </c>
    </row>
    <row r="126" spans="1:1" x14ac:dyDescent="0.25">
      <c r="A126" s="8">
        <v>35446</v>
      </c>
    </row>
    <row r="127" spans="1:1" x14ac:dyDescent="0.25">
      <c r="A127" s="8">
        <v>35447</v>
      </c>
    </row>
    <row r="128" spans="1:1" x14ac:dyDescent="0.25">
      <c r="A128" s="8">
        <v>35450</v>
      </c>
    </row>
    <row r="129" spans="1:1" x14ac:dyDescent="0.25">
      <c r="A129" s="8">
        <v>35451</v>
      </c>
    </row>
    <row r="130" spans="1:1" x14ac:dyDescent="0.25">
      <c r="A130" s="8">
        <v>35452</v>
      </c>
    </row>
    <row r="131" spans="1:1" x14ac:dyDescent="0.25">
      <c r="A131" s="8">
        <v>35453</v>
      </c>
    </row>
    <row r="132" spans="1:1" x14ac:dyDescent="0.25">
      <c r="A132" s="8">
        <v>35454</v>
      </c>
    </row>
    <row r="133" spans="1:1" x14ac:dyDescent="0.25">
      <c r="A133" s="8">
        <v>35457</v>
      </c>
    </row>
    <row r="134" spans="1:1" x14ac:dyDescent="0.25">
      <c r="A134" s="8">
        <v>35458</v>
      </c>
    </row>
    <row r="135" spans="1:1" x14ac:dyDescent="0.25">
      <c r="A135" s="8">
        <v>35459</v>
      </c>
    </row>
    <row r="136" spans="1:1" x14ac:dyDescent="0.25">
      <c r="A136" s="8">
        <v>35464</v>
      </c>
    </row>
    <row r="137" spans="1:1" x14ac:dyDescent="0.25">
      <c r="A137" s="8">
        <v>35465</v>
      </c>
    </row>
    <row r="138" spans="1:1" x14ac:dyDescent="0.25">
      <c r="A138" s="8">
        <v>35466</v>
      </c>
    </row>
    <row r="139" spans="1:1" x14ac:dyDescent="0.25">
      <c r="A139" s="8">
        <v>35467</v>
      </c>
    </row>
    <row r="140" spans="1:1" x14ac:dyDescent="0.25">
      <c r="A140" s="8">
        <v>35468</v>
      </c>
    </row>
    <row r="141" spans="1:1" x14ac:dyDescent="0.25">
      <c r="A141" s="8">
        <v>35471</v>
      </c>
    </row>
    <row r="142" spans="1:1" x14ac:dyDescent="0.25">
      <c r="A142" s="8">
        <v>35472</v>
      </c>
    </row>
    <row r="143" spans="1:1" x14ac:dyDescent="0.25">
      <c r="A143" s="8">
        <v>35473</v>
      </c>
    </row>
    <row r="144" spans="1:1" x14ac:dyDescent="0.25">
      <c r="A144" s="8">
        <v>35474</v>
      </c>
    </row>
    <row r="145" spans="1:1" x14ac:dyDescent="0.25">
      <c r="A145" s="8">
        <v>35475</v>
      </c>
    </row>
    <row r="146" spans="1:1" x14ac:dyDescent="0.25">
      <c r="A146" s="8">
        <v>35479</v>
      </c>
    </row>
    <row r="147" spans="1:1" x14ac:dyDescent="0.25">
      <c r="A147" s="8">
        <v>35480</v>
      </c>
    </row>
    <row r="148" spans="1:1" x14ac:dyDescent="0.25">
      <c r="A148" s="8">
        <v>35481</v>
      </c>
    </row>
    <row r="149" spans="1:1" x14ac:dyDescent="0.25">
      <c r="A149" s="8">
        <v>35482</v>
      </c>
    </row>
    <row r="150" spans="1:1" x14ac:dyDescent="0.25">
      <c r="A150" s="8">
        <v>35485</v>
      </c>
    </row>
    <row r="151" spans="1:1" x14ac:dyDescent="0.25">
      <c r="A151" s="8">
        <v>35486</v>
      </c>
    </row>
    <row r="152" spans="1:1" x14ac:dyDescent="0.25">
      <c r="A152" s="8">
        <v>35487</v>
      </c>
    </row>
    <row r="153" spans="1:1" x14ac:dyDescent="0.25">
      <c r="A153" s="8">
        <v>35488</v>
      </c>
    </row>
    <row r="154" spans="1:1" x14ac:dyDescent="0.25">
      <c r="A154" s="8">
        <v>35489</v>
      </c>
    </row>
    <row r="155" spans="1:1" x14ac:dyDescent="0.25">
      <c r="A155" s="8">
        <v>35492</v>
      </c>
    </row>
    <row r="156" spans="1:1" x14ac:dyDescent="0.25">
      <c r="A156" s="8">
        <v>35493</v>
      </c>
    </row>
    <row r="157" spans="1:1" x14ac:dyDescent="0.25">
      <c r="A157" s="8">
        <v>35494</v>
      </c>
    </row>
    <row r="158" spans="1:1" x14ac:dyDescent="0.25">
      <c r="A158" s="8">
        <v>35495</v>
      </c>
    </row>
    <row r="159" spans="1:1" x14ac:dyDescent="0.25">
      <c r="A159" s="8">
        <v>35496</v>
      </c>
    </row>
    <row r="160" spans="1:1" x14ac:dyDescent="0.25">
      <c r="A160" s="8">
        <v>35500</v>
      </c>
    </row>
    <row r="161" spans="1:1" x14ac:dyDescent="0.25">
      <c r="A161" s="8">
        <v>35501</v>
      </c>
    </row>
    <row r="162" spans="1:1" x14ac:dyDescent="0.25">
      <c r="A162" s="8">
        <v>35502</v>
      </c>
    </row>
    <row r="163" spans="1:1" x14ac:dyDescent="0.25">
      <c r="A163" s="8">
        <v>35503</v>
      </c>
    </row>
    <row r="164" spans="1:1" x14ac:dyDescent="0.25">
      <c r="A164" s="8">
        <v>35506</v>
      </c>
    </row>
    <row r="165" spans="1:1" x14ac:dyDescent="0.25">
      <c r="A165" s="8">
        <v>35507</v>
      </c>
    </row>
    <row r="166" spans="1:1" x14ac:dyDescent="0.25">
      <c r="A166" s="8">
        <v>35513</v>
      </c>
    </row>
    <row r="167" spans="1:1" x14ac:dyDescent="0.25">
      <c r="A167" s="8">
        <v>35514</v>
      </c>
    </row>
    <row r="168" spans="1:1" x14ac:dyDescent="0.25">
      <c r="A168" s="8">
        <v>35515</v>
      </c>
    </row>
    <row r="169" spans="1:1" x14ac:dyDescent="0.25">
      <c r="A169" s="8">
        <v>35516</v>
      </c>
    </row>
    <row r="170" spans="1:1" x14ac:dyDescent="0.25">
      <c r="A170" s="8">
        <v>35520</v>
      </c>
    </row>
    <row r="171" spans="1:1" x14ac:dyDescent="0.25">
      <c r="A171" s="8">
        <v>35522</v>
      </c>
    </row>
    <row r="172" spans="1:1" x14ac:dyDescent="0.25">
      <c r="A172" s="8">
        <v>35523</v>
      </c>
    </row>
    <row r="173" spans="1:1" x14ac:dyDescent="0.25">
      <c r="A173" s="8">
        <v>35524</v>
      </c>
    </row>
    <row r="174" spans="1:1" x14ac:dyDescent="0.25">
      <c r="A174" s="8">
        <v>35527</v>
      </c>
    </row>
    <row r="175" spans="1:1" x14ac:dyDescent="0.25">
      <c r="A175" s="8">
        <v>35528</v>
      </c>
    </row>
    <row r="176" spans="1:1" x14ac:dyDescent="0.25">
      <c r="A176" s="8">
        <v>35529</v>
      </c>
    </row>
    <row r="177" spans="1:1" x14ac:dyDescent="0.25">
      <c r="A177" s="8">
        <v>35530</v>
      </c>
    </row>
    <row r="178" spans="1:1" x14ac:dyDescent="0.25">
      <c r="A178" s="8">
        <v>35531</v>
      </c>
    </row>
    <row r="179" spans="1:1" x14ac:dyDescent="0.25">
      <c r="A179" s="8">
        <v>35534</v>
      </c>
    </row>
    <row r="180" spans="1:1" x14ac:dyDescent="0.25">
      <c r="A180" s="8">
        <v>35535</v>
      </c>
    </row>
    <row r="181" spans="1:1" x14ac:dyDescent="0.25">
      <c r="A181" s="8">
        <v>35536</v>
      </c>
    </row>
    <row r="182" spans="1:1" x14ac:dyDescent="0.25">
      <c r="A182" s="8">
        <v>35537</v>
      </c>
    </row>
    <row r="183" spans="1:1" x14ac:dyDescent="0.25">
      <c r="A183" s="8">
        <v>35538</v>
      </c>
    </row>
    <row r="184" spans="1:1" x14ac:dyDescent="0.25">
      <c r="A184" s="8">
        <v>35541</v>
      </c>
    </row>
    <row r="185" spans="1:1" x14ac:dyDescent="0.25">
      <c r="A185" s="8">
        <v>35542</v>
      </c>
    </row>
    <row r="186" spans="1:1" x14ac:dyDescent="0.25">
      <c r="A186" s="8">
        <v>35543</v>
      </c>
    </row>
    <row r="187" spans="1:1" x14ac:dyDescent="0.25">
      <c r="A187" s="8">
        <v>35544</v>
      </c>
    </row>
    <row r="188" spans="1:1" x14ac:dyDescent="0.25">
      <c r="A188" s="8">
        <v>35545</v>
      </c>
    </row>
    <row r="189" spans="1:1" x14ac:dyDescent="0.25">
      <c r="A189" s="8">
        <v>35548</v>
      </c>
    </row>
    <row r="190" spans="1:1" x14ac:dyDescent="0.25">
      <c r="A190" s="8">
        <v>35549</v>
      </c>
    </row>
    <row r="191" spans="1:1" x14ac:dyDescent="0.25">
      <c r="A191" s="8">
        <v>35550</v>
      </c>
    </row>
    <row r="192" spans="1:1" x14ac:dyDescent="0.25">
      <c r="A192" s="8">
        <v>35551</v>
      </c>
    </row>
    <row r="193" spans="1:1" x14ac:dyDescent="0.25">
      <c r="A193" s="8">
        <v>35552</v>
      </c>
    </row>
    <row r="194" spans="1:1" x14ac:dyDescent="0.25">
      <c r="A194" s="8">
        <v>35555</v>
      </c>
    </row>
    <row r="195" spans="1:1" x14ac:dyDescent="0.25">
      <c r="A195" s="8">
        <v>35556</v>
      </c>
    </row>
    <row r="196" spans="1:1" x14ac:dyDescent="0.25">
      <c r="A196" s="8">
        <v>35557</v>
      </c>
    </row>
    <row r="197" spans="1:1" x14ac:dyDescent="0.25">
      <c r="A197" s="8">
        <v>35558</v>
      </c>
    </row>
    <row r="198" spans="1:1" x14ac:dyDescent="0.25">
      <c r="A198" s="8">
        <v>35559</v>
      </c>
    </row>
    <row r="199" spans="1:1" x14ac:dyDescent="0.25">
      <c r="A199" s="8">
        <v>35562</v>
      </c>
    </row>
    <row r="200" spans="1:1" x14ac:dyDescent="0.25">
      <c r="A200" s="8">
        <v>35563</v>
      </c>
    </row>
    <row r="201" spans="1:1" x14ac:dyDescent="0.25">
      <c r="A201" s="8">
        <v>35564</v>
      </c>
    </row>
    <row r="202" spans="1:1" x14ac:dyDescent="0.25">
      <c r="A202" s="8">
        <v>35565</v>
      </c>
    </row>
    <row r="203" spans="1:1" x14ac:dyDescent="0.25">
      <c r="A203" s="8">
        <v>35566</v>
      </c>
    </row>
    <row r="204" spans="1:1" x14ac:dyDescent="0.25">
      <c r="A204" s="8">
        <v>35569</v>
      </c>
    </row>
    <row r="205" spans="1:1" x14ac:dyDescent="0.25">
      <c r="A205" s="8">
        <v>35570</v>
      </c>
    </row>
    <row r="206" spans="1:1" x14ac:dyDescent="0.25">
      <c r="A206" s="8">
        <v>35571</v>
      </c>
    </row>
    <row r="207" spans="1:1" x14ac:dyDescent="0.25">
      <c r="A207" s="8">
        <v>35572</v>
      </c>
    </row>
    <row r="208" spans="1:1" x14ac:dyDescent="0.25">
      <c r="A208" s="8">
        <v>35573</v>
      </c>
    </row>
    <row r="209" spans="1:1" x14ac:dyDescent="0.25">
      <c r="A209" s="8">
        <v>35577</v>
      </c>
    </row>
    <row r="210" spans="1:1" x14ac:dyDescent="0.25">
      <c r="A210" s="8">
        <v>35578</v>
      </c>
    </row>
    <row r="211" spans="1:1" x14ac:dyDescent="0.25">
      <c r="A211" s="8">
        <v>35579</v>
      </c>
    </row>
    <row r="212" spans="1:1" x14ac:dyDescent="0.25">
      <c r="A212" s="8">
        <v>35580</v>
      </c>
    </row>
    <row r="213" spans="1:1" x14ac:dyDescent="0.25">
      <c r="A213" s="8">
        <v>35583</v>
      </c>
    </row>
    <row r="214" spans="1:1" x14ac:dyDescent="0.25">
      <c r="A214" s="8">
        <v>35584</v>
      </c>
    </row>
    <row r="215" spans="1:1" x14ac:dyDescent="0.25">
      <c r="A215" s="8">
        <v>35585</v>
      </c>
    </row>
    <row r="216" spans="1:1" x14ac:dyDescent="0.25">
      <c r="A216" s="8">
        <v>35586</v>
      </c>
    </row>
    <row r="217" spans="1:1" x14ac:dyDescent="0.25">
      <c r="A217" s="8">
        <v>35587</v>
      </c>
    </row>
    <row r="218" spans="1:1" x14ac:dyDescent="0.25">
      <c r="A218" s="8">
        <v>35590</v>
      </c>
    </row>
    <row r="219" spans="1:1" x14ac:dyDescent="0.25">
      <c r="A219" s="8">
        <v>35591</v>
      </c>
    </row>
    <row r="220" spans="1:1" x14ac:dyDescent="0.25">
      <c r="A220" s="8">
        <v>35592</v>
      </c>
    </row>
    <row r="221" spans="1:1" x14ac:dyDescent="0.25">
      <c r="A221" s="8">
        <v>35593</v>
      </c>
    </row>
    <row r="222" spans="1:1" x14ac:dyDescent="0.25">
      <c r="A222" s="8">
        <v>35594</v>
      </c>
    </row>
    <row r="223" spans="1:1" x14ac:dyDescent="0.25">
      <c r="A223" s="8">
        <v>35597</v>
      </c>
    </row>
    <row r="224" spans="1:1" x14ac:dyDescent="0.25">
      <c r="A224" s="8">
        <v>35598</v>
      </c>
    </row>
    <row r="225" spans="1:1" x14ac:dyDescent="0.25">
      <c r="A225" s="8">
        <v>35599</v>
      </c>
    </row>
    <row r="226" spans="1:1" x14ac:dyDescent="0.25">
      <c r="A226" s="8">
        <v>35600</v>
      </c>
    </row>
    <row r="227" spans="1:1" x14ac:dyDescent="0.25">
      <c r="A227" s="8">
        <v>35601</v>
      </c>
    </row>
    <row r="228" spans="1:1" x14ac:dyDescent="0.25">
      <c r="A228" s="8">
        <v>35604</v>
      </c>
    </row>
    <row r="229" spans="1:1" x14ac:dyDescent="0.25">
      <c r="A229" s="8">
        <v>35605</v>
      </c>
    </row>
    <row r="230" spans="1:1" x14ac:dyDescent="0.25">
      <c r="A230" s="8">
        <v>35606</v>
      </c>
    </row>
    <row r="231" spans="1:1" x14ac:dyDescent="0.25">
      <c r="A231" s="8">
        <v>35607</v>
      </c>
    </row>
    <row r="232" spans="1:1" x14ac:dyDescent="0.25">
      <c r="A232" s="8">
        <v>35608</v>
      </c>
    </row>
    <row r="233" spans="1:1" x14ac:dyDescent="0.25">
      <c r="A233" s="8">
        <v>35611</v>
      </c>
    </row>
    <row r="234" spans="1:1" x14ac:dyDescent="0.25">
      <c r="A234" s="8">
        <v>35612</v>
      </c>
    </row>
    <row r="235" spans="1:1" x14ac:dyDescent="0.25">
      <c r="A235" s="8">
        <v>35613</v>
      </c>
    </row>
    <row r="236" spans="1:1" x14ac:dyDescent="0.25">
      <c r="A236" s="8">
        <v>35614</v>
      </c>
    </row>
    <row r="237" spans="1:1" x14ac:dyDescent="0.25">
      <c r="A237" s="8">
        <v>35618</v>
      </c>
    </row>
    <row r="238" spans="1:1" x14ac:dyDescent="0.25">
      <c r="A238" s="8">
        <v>35619</v>
      </c>
    </row>
    <row r="239" spans="1:1" x14ac:dyDescent="0.25">
      <c r="A239" s="8">
        <v>35620</v>
      </c>
    </row>
    <row r="240" spans="1:1" x14ac:dyDescent="0.25">
      <c r="A240" s="8">
        <v>35621</v>
      </c>
    </row>
    <row r="241" spans="1:1" x14ac:dyDescent="0.25">
      <c r="A241" s="8">
        <v>35622</v>
      </c>
    </row>
    <row r="242" spans="1:1" x14ac:dyDescent="0.25">
      <c r="A242" s="8">
        <v>35625</v>
      </c>
    </row>
    <row r="243" spans="1:1" x14ac:dyDescent="0.25">
      <c r="A243" s="8">
        <v>35626</v>
      </c>
    </row>
    <row r="244" spans="1:1" x14ac:dyDescent="0.25">
      <c r="A244" s="8">
        <v>35627</v>
      </c>
    </row>
    <row r="245" spans="1:1" x14ac:dyDescent="0.25">
      <c r="A245" s="8">
        <v>35628</v>
      </c>
    </row>
    <row r="246" spans="1:1" x14ac:dyDescent="0.25">
      <c r="A246" s="8">
        <v>35629</v>
      </c>
    </row>
    <row r="247" spans="1:1" x14ac:dyDescent="0.25">
      <c r="A247" s="8">
        <v>35632</v>
      </c>
    </row>
    <row r="248" spans="1:1" x14ac:dyDescent="0.25">
      <c r="A248" s="8">
        <v>35633</v>
      </c>
    </row>
    <row r="249" spans="1:1" x14ac:dyDescent="0.25">
      <c r="A249" s="8">
        <v>35634</v>
      </c>
    </row>
    <row r="250" spans="1:1" x14ac:dyDescent="0.25">
      <c r="A250" s="8">
        <v>35635</v>
      </c>
    </row>
    <row r="251" spans="1:1" x14ac:dyDescent="0.25">
      <c r="A251" s="8">
        <v>35636</v>
      </c>
    </row>
    <row r="252" spans="1:1" x14ac:dyDescent="0.25">
      <c r="A252" s="8">
        <v>35639</v>
      </c>
    </row>
    <row r="253" spans="1:1" x14ac:dyDescent="0.25">
      <c r="A253" s="8">
        <v>35640</v>
      </c>
    </row>
    <row r="254" spans="1:1" x14ac:dyDescent="0.25">
      <c r="A254" s="8">
        <v>35641</v>
      </c>
    </row>
    <row r="255" spans="1:1" x14ac:dyDescent="0.25">
      <c r="A255" s="8">
        <v>35642</v>
      </c>
    </row>
    <row r="256" spans="1:1" x14ac:dyDescent="0.25">
      <c r="A256" s="8">
        <v>35643</v>
      </c>
    </row>
    <row r="257" spans="1:1" x14ac:dyDescent="0.25">
      <c r="A257" s="8">
        <v>35646</v>
      </c>
    </row>
    <row r="258" spans="1:1" x14ac:dyDescent="0.25">
      <c r="A258" s="8">
        <v>35647</v>
      </c>
    </row>
    <row r="259" spans="1:1" x14ac:dyDescent="0.25">
      <c r="A259" s="8">
        <v>35648</v>
      </c>
    </row>
    <row r="260" spans="1:1" x14ac:dyDescent="0.25">
      <c r="A260" s="8">
        <v>35649</v>
      </c>
    </row>
    <row r="261" spans="1:1" x14ac:dyDescent="0.25">
      <c r="A261" s="8">
        <v>35650</v>
      </c>
    </row>
    <row r="262" spans="1:1" x14ac:dyDescent="0.25">
      <c r="A262" s="8">
        <v>35653</v>
      </c>
    </row>
    <row r="263" spans="1:1" x14ac:dyDescent="0.25">
      <c r="A263" s="8">
        <v>35654</v>
      </c>
    </row>
    <row r="264" spans="1:1" x14ac:dyDescent="0.25">
      <c r="A264" s="8">
        <v>35655</v>
      </c>
    </row>
    <row r="265" spans="1:1" x14ac:dyDescent="0.25">
      <c r="A265" s="8">
        <v>35656</v>
      </c>
    </row>
    <row r="266" spans="1:1" x14ac:dyDescent="0.25">
      <c r="A266" s="8">
        <v>35657</v>
      </c>
    </row>
    <row r="267" spans="1:1" x14ac:dyDescent="0.25">
      <c r="A267" s="8">
        <v>35660</v>
      </c>
    </row>
    <row r="268" spans="1:1" x14ac:dyDescent="0.25">
      <c r="A268" s="8">
        <v>35661</v>
      </c>
    </row>
    <row r="269" spans="1:1" x14ac:dyDescent="0.25">
      <c r="A269" s="8">
        <v>35662</v>
      </c>
    </row>
    <row r="270" spans="1:1" x14ac:dyDescent="0.25">
      <c r="A270" s="8">
        <v>35663</v>
      </c>
    </row>
    <row r="271" spans="1:1" x14ac:dyDescent="0.25">
      <c r="A271" s="8">
        <v>35664</v>
      </c>
    </row>
    <row r="272" spans="1:1" x14ac:dyDescent="0.25">
      <c r="A272" s="8">
        <v>35667</v>
      </c>
    </row>
    <row r="273" spans="1:1" x14ac:dyDescent="0.25">
      <c r="A273" s="8">
        <v>35668</v>
      </c>
    </row>
    <row r="274" spans="1:1" x14ac:dyDescent="0.25">
      <c r="A274" s="8">
        <v>35669</v>
      </c>
    </row>
    <row r="275" spans="1:1" x14ac:dyDescent="0.25">
      <c r="A275" s="8">
        <v>35670</v>
      </c>
    </row>
    <row r="276" spans="1:1" x14ac:dyDescent="0.25">
      <c r="A276" s="8">
        <v>35671</v>
      </c>
    </row>
    <row r="277" spans="1:1" x14ac:dyDescent="0.25">
      <c r="A277" s="8">
        <v>35675</v>
      </c>
    </row>
    <row r="278" spans="1:1" x14ac:dyDescent="0.25">
      <c r="A278" s="8">
        <v>35676</v>
      </c>
    </row>
    <row r="279" spans="1:1" x14ac:dyDescent="0.25">
      <c r="A279" s="8">
        <v>35677</v>
      </c>
    </row>
    <row r="280" spans="1:1" x14ac:dyDescent="0.25">
      <c r="A280" s="8">
        <v>35678</v>
      </c>
    </row>
    <row r="281" spans="1:1" x14ac:dyDescent="0.25">
      <c r="A281" s="8">
        <v>35681</v>
      </c>
    </row>
    <row r="282" spans="1:1" x14ac:dyDescent="0.25">
      <c r="A282" s="8">
        <v>35682</v>
      </c>
    </row>
    <row r="283" spans="1:1" x14ac:dyDescent="0.25">
      <c r="A283" s="8">
        <v>35683</v>
      </c>
    </row>
    <row r="284" spans="1:1" x14ac:dyDescent="0.25">
      <c r="A284" s="8">
        <v>35684</v>
      </c>
    </row>
    <row r="285" spans="1:1" x14ac:dyDescent="0.25">
      <c r="A285" s="8">
        <v>35685</v>
      </c>
    </row>
    <row r="286" spans="1:1" x14ac:dyDescent="0.25">
      <c r="A286" s="8">
        <v>35688</v>
      </c>
    </row>
    <row r="287" spans="1:1" x14ac:dyDescent="0.25">
      <c r="A287" s="8">
        <v>35689</v>
      </c>
    </row>
    <row r="288" spans="1:1" x14ac:dyDescent="0.25">
      <c r="A288" s="8">
        <v>35690</v>
      </c>
    </row>
    <row r="289" spans="1:1" x14ac:dyDescent="0.25">
      <c r="A289" s="10">
        <v>35691</v>
      </c>
    </row>
    <row r="290" spans="1:1" x14ac:dyDescent="0.25">
      <c r="A290" s="10">
        <v>35692</v>
      </c>
    </row>
    <row r="291" spans="1:1" x14ac:dyDescent="0.25">
      <c r="A291" s="10">
        <v>35695</v>
      </c>
    </row>
    <row r="292" spans="1:1" x14ac:dyDescent="0.25">
      <c r="A292" s="8">
        <v>35696</v>
      </c>
    </row>
    <row r="293" spans="1:1" x14ac:dyDescent="0.25">
      <c r="A293" s="10">
        <v>35697</v>
      </c>
    </row>
    <row r="294" spans="1:1" x14ac:dyDescent="0.25">
      <c r="A294" s="8">
        <v>35698</v>
      </c>
    </row>
    <row r="295" spans="1:1" x14ac:dyDescent="0.25">
      <c r="A295" s="10">
        <v>35699</v>
      </c>
    </row>
    <row r="296" spans="1:1" x14ac:dyDescent="0.25">
      <c r="A296" s="8">
        <v>35702</v>
      </c>
    </row>
    <row r="297" spans="1:1" x14ac:dyDescent="0.25">
      <c r="A297" s="10">
        <v>35703</v>
      </c>
    </row>
    <row r="298" spans="1:1" x14ac:dyDescent="0.25">
      <c r="A298" s="8">
        <v>35704</v>
      </c>
    </row>
    <row r="299" spans="1:1" x14ac:dyDescent="0.25">
      <c r="A299" s="8">
        <v>35705</v>
      </c>
    </row>
    <row r="300" spans="1:1" x14ac:dyDescent="0.25">
      <c r="A300" s="8">
        <v>35706</v>
      </c>
    </row>
    <row r="301" spans="1:1" x14ac:dyDescent="0.25">
      <c r="A301" s="8">
        <v>35709</v>
      </c>
    </row>
    <row r="302" spans="1:1" x14ac:dyDescent="0.25">
      <c r="A302" s="8">
        <v>35710</v>
      </c>
    </row>
    <row r="303" spans="1:1" x14ac:dyDescent="0.25">
      <c r="A303" s="8">
        <v>35711</v>
      </c>
    </row>
    <row r="304" spans="1:1" x14ac:dyDescent="0.25">
      <c r="A304" s="8">
        <v>35712</v>
      </c>
    </row>
    <row r="305" spans="1:1" x14ac:dyDescent="0.25">
      <c r="A305" s="8">
        <v>35713</v>
      </c>
    </row>
    <row r="306" spans="1:1" x14ac:dyDescent="0.25">
      <c r="A306" s="8">
        <v>35716</v>
      </c>
    </row>
    <row r="307" spans="1:1" x14ac:dyDescent="0.25">
      <c r="A307" s="8">
        <v>35717</v>
      </c>
    </row>
    <row r="308" spans="1:1" x14ac:dyDescent="0.25">
      <c r="A308" s="8">
        <v>35718</v>
      </c>
    </row>
    <row r="309" spans="1:1" x14ac:dyDescent="0.25">
      <c r="A309" s="8">
        <v>35719</v>
      </c>
    </row>
    <row r="310" spans="1:1" x14ac:dyDescent="0.25">
      <c r="A310" s="8">
        <v>35720</v>
      </c>
    </row>
    <row r="311" spans="1:1" x14ac:dyDescent="0.25">
      <c r="A311" s="8">
        <v>35723</v>
      </c>
    </row>
    <row r="312" spans="1:1" x14ac:dyDescent="0.25">
      <c r="A312" s="8">
        <v>35724</v>
      </c>
    </row>
    <row r="313" spans="1:1" x14ac:dyDescent="0.25">
      <c r="A313" s="8">
        <v>35725</v>
      </c>
    </row>
    <row r="314" spans="1:1" x14ac:dyDescent="0.25">
      <c r="A314" s="8">
        <v>35726</v>
      </c>
    </row>
    <row r="315" spans="1:1" x14ac:dyDescent="0.25">
      <c r="A315" s="8">
        <v>35727</v>
      </c>
    </row>
    <row r="316" spans="1:1" x14ac:dyDescent="0.25">
      <c r="A316" s="8">
        <v>35730</v>
      </c>
    </row>
    <row r="317" spans="1:1" x14ac:dyDescent="0.25">
      <c r="A317" s="8">
        <v>35731</v>
      </c>
    </row>
    <row r="318" spans="1:1" x14ac:dyDescent="0.25">
      <c r="A318" s="8">
        <v>35732</v>
      </c>
    </row>
    <row r="319" spans="1:1" x14ac:dyDescent="0.25">
      <c r="A319" s="8">
        <v>35733</v>
      </c>
    </row>
    <row r="320" spans="1:1" x14ac:dyDescent="0.25">
      <c r="A320" s="8">
        <v>35734</v>
      </c>
    </row>
    <row r="321" spans="1:1" x14ac:dyDescent="0.25">
      <c r="A321" s="8">
        <v>35737</v>
      </c>
    </row>
    <row r="322" spans="1:1" x14ac:dyDescent="0.25">
      <c r="A322" s="8">
        <v>35738</v>
      </c>
    </row>
    <row r="323" spans="1:1" x14ac:dyDescent="0.25">
      <c r="A323" s="8">
        <v>35739</v>
      </c>
    </row>
    <row r="324" spans="1:1" x14ac:dyDescent="0.25">
      <c r="A324" s="8">
        <v>35740</v>
      </c>
    </row>
    <row r="325" spans="1:1" x14ac:dyDescent="0.25">
      <c r="A325" s="8">
        <v>35741</v>
      </c>
    </row>
    <row r="326" spans="1:1" x14ac:dyDescent="0.25">
      <c r="A326" s="8">
        <v>35744</v>
      </c>
    </row>
    <row r="327" spans="1:1" x14ac:dyDescent="0.25">
      <c r="A327" s="8">
        <v>35745</v>
      </c>
    </row>
    <row r="328" spans="1:1" x14ac:dyDescent="0.25">
      <c r="A328" s="8">
        <v>35746</v>
      </c>
    </row>
    <row r="329" spans="1:1" x14ac:dyDescent="0.25">
      <c r="A329" s="8">
        <v>35747</v>
      </c>
    </row>
    <row r="330" spans="1:1" x14ac:dyDescent="0.25">
      <c r="A330" s="8">
        <v>35751</v>
      </c>
    </row>
    <row r="331" spans="1:1" x14ac:dyDescent="0.25">
      <c r="A331" s="8">
        <v>35752</v>
      </c>
    </row>
    <row r="332" spans="1:1" x14ac:dyDescent="0.25">
      <c r="A332" s="8">
        <v>35753</v>
      </c>
    </row>
    <row r="333" spans="1:1" x14ac:dyDescent="0.25">
      <c r="A333" s="8">
        <v>35754</v>
      </c>
    </row>
    <row r="334" spans="1:1" x14ac:dyDescent="0.25">
      <c r="A334" s="8">
        <v>35755</v>
      </c>
    </row>
    <row r="335" spans="1:1" x14ac:dyDescent="0.25">
      <c r="A335" s="8">
        <v>35758</v>
      </c>
    </row>
    <row r="336" spans="1:1" x14ac:dyDescent="0.25">
      <c r="A336" s="8">
        <v>35759</v>
      </c>
    </row>
    <row r="337" spans="1:1" x14ac:dyDescent="0.25">
      <c r="A337" s="8">
        <v>35765</v>
      </c>
    </row>
    <row r="338" spans="1:1" x14ac:dyDescent="0.25">
      <c r="A338" s="8">
        <v>35766</v>
      </c>
    </row>
    <row r="339" spans="1:1" x14ac:dyDescent="0.25">
      <c r="A339" s="8">
        <v>35767</v>
      </c>
    </row>
    <row r="340" spans="1:1" x14ac:dyDescent="0.25">
      <c r="A340" s="8">
        <v>35768</v>
      </c>
    </row>
    <row r="341" spans="1:1" x14ac:dyDescent="0.25">
      <c r="A341" s="8">
        <v>35769</v>
      </c>
    </row>
    <row r="342" spans="1:1" x14ac:dyDescent="0.25">
      <c r="A342" s="8">
        <v>35772</v>
      </c>
    </row>
    <row r="343" spans="1:1" x14ac:dyDescent="0.25">
      <c r="A343" s="8">
        <v>35773</v>
      </c>
    </row>
    <row r="344" spans="1:1" x14ac:dyDescent="0.25">
      <c r="A344" s="8">
        <v>35774</v>
      </c>
    </row>
    <row r="345" spans="1:1" x14ac:dyDescent="0.25">
      <c r="A345" s="8">
        <v>35775</v>
      </c>
    </row>
    <row r="346" spans="1:1" x14ac:dyDescent="0.25">
      <c r="A346" s="8">
        <v>35776</v>
      </c>
    </row>
    <row r="347" spans="1:1" x14ac:dyDescent="0.25">
      <c r="A347" s="8">
        <v>35779</v>
      </c>
    </row>
    <row r="348" spans="1:1" x14ac:dyDescent="0.25">
      <c r="A348" s="8">
        <v>35780</v>
      </c>
    </row>
    <row r="349" spans="1:1" x14ac:dyDescent="0.25">
      <c r="A349" s="8">
        <v>35781</v>
      </c>
    </row>
    <row r="350" spans="1:1" x14ac:dyDescent="0.25">
      <c r="A350" s="8">
        <v>35782</v>
      </c>
    </row>
    <row r="351" spans="1:1" x14ac:dyDescent="0.25">
      <c r="A351" s="8">
        <v>35785</v>
      </c>
    </row>
    <row r="352" spans="1:1" x14ac:dyDescent="0.25">
      <c r="A352" s="8">
        <v>35787</v>
      </c>
    </row>
    <row r="353" spans="1:1" x14ac:dyDescent="0.25">
      <c r="A353" s="8">
        <v>35790</v>
      </c>
    </row>
    <row r="354" spans="1:1" x14ac:dyDescent="0.25">
      <c r="A354" s="10">
        <v>35793</v>
      </c>
    </row>
    <row r="355" spans="1:1" x14ac:dyDescent="0.25">
      <c r="A355" s="8">
        <v>35794</v>
      </c>
    </row>
    <row r="356" spans="1:1" x14ac:dyDescent="0.25">
      <c r="A356" s="8">
        <v>35795</v>
      </c>
    </row>
    <row r="357" spans="1:1" x14ac:dyDescent="0.25">
      <c r="A357" s="8">
        <v>35800</v>
      </c>
    </row>
    <row r="358" spans="1:1" x14ac:dyDescent="0.25">
      <c r="A358" s="8">
        <v>35801</v>
      </c>
    </row>
    <row r="359" spans="1:1" x14ac:dyDescent="0.25">
      <c r="A359" s="8">
        <v>35802</v>
      </c>
    </row>
    <row r="360" spans="1:1" x14ac:dyDescent="0.25">
      <c r="A360" s="8">
        <v>35803</v>
      </c>
    </row>
    <row r="361" spans="1:1" x14ac:dyDescent="0.25">
      <c r="A361" s="8">
        <v>35804</v>
      </c>
    </row>
    <row r="362" spans="1:1" x14ac:dyDescent="0.25">
      <c r="A362" s="8">
        <v>35807</v>
      </c>
    </row>
    <row r="363" spans="1:1" x14ac:dyDescent="0.25">
      <c r="A363" s="8">
        <v>35808</v>
      </c>
    </row>
    <row r="364" spans="1:1" x14ac:dyDescent="0.25">
      <c r="A364" s="8">
        <v>35809</v>
      </c>
    </row>
    <row r="365" spans="1:1" x14ac:dyDescent="0.25">
      <c r="A365" s="8">
        <v>35810</v>
      </c>
    </row>
    <row r="366" spans="1:1" x14ac:dyDescent="0.25">
      <c r="A366" s="8">
        <v>35811</v>
      </c>
    </row>
    <row r="367" spans="1:1" x14ac:dyDescent="0.25">
      <c r="A367" s="8">
        <v>35815</v>
      </c>
    </row>
    <row r="368" spans="1:1" x14ac:dyDescent="0.25">
      <c r="A368" s="8">
        <v>35816</v>
      </c>
    </row>
    <row r="369" spans="1:1" x14ac:dyDescent="0.25">
      <c r="A369" s="8">
        <v>35817</v>
      </c>
    </row>
    <row r="370" spans="1:1" x14ac:dyDescent="0.25">
      <c r="A370" s="8">
        <v>35818</v>
      </c>
    </row>
    <row r="371" spans="1:1" x14ac:dyDescent="0.25">
      <c r="A371" s="8">
        <v>35821</v>
      </c>
    </row>
    <row r="372" spans="1:1" x14ac:dyDescent="0.25">
      <c r="A372" s="8">
        <v>35822</v>
      </c>
    </row>
    <row r="373" spans="1:1" x14ac:dyDescent="0.25">
      <c r="A373" s="8">
        <v>35823</v>
      </c>
    </row>
    <row r="374" spans="1:1" x14ac:dyDescent="0.25">
      <c r="A374" s="8">
        <v>35824</v>
      </c>
    </row>
    <row r="375" spans="1:1" x14ac:dyDescent="0.25">
      <c r="A375" s="8">
        <v>35825</v>
      </c>
    </row>
    <row r="376" spans="1:1" x14ac:dyDescent="0.25">
      <c r="A376" s="8">
        <v>35828</v>
      </c>
    </row>
    <row r="377" spans="1:1" x14ac:dyDescent="0.25">
      <c r="A377" s="8">
        <v>35829</v>
      </c>
    </row>
    <row r="378" spans="1:1" x14ac:dyDescent="0.25">
      <c r="A378" s="8">
        <v>35830</v>
      </c>
    </row>
    <row r="379" spans="1:1" x14ac:dyDescent="0.25">
      <c r="A379" s="8">
        <v>35831</v>
      </c>
    </row>
    <row r="380" spans="1:1" x14ac:dyDescent="0.25">
      <c r="A380" s="8">
        <v>35832</v>
      </c>
    </row>
    <row r="381" spans="1:1" x14ac:dyDescent="0.25">
      <c r="A381" s="8">
        <v>35835</v>
      </c>
    </row>
    <row r="382" spans="1:1" x14ac:dyDescent="0.25">
      <c r="A382" s="8">
        <v>35836</v>
      </c>
    </row>
    <row r="383" spans="1:1" x14ac:dyDescent="0.25">
      <c r="A383" s="8">
        <v>35837</v>
      </c>
    </row>
    <row r="384" spans="1:1" x14ac:dyDescent="0.25">
      <c r="A384" s="8">
        <v>35838</v>
      </c>
    </row>
    <row r="385" spans="1:1" x14ac:dyDescent="0.25">
      <c r="A385" s="8">
        <v>35839</v>
      </c>
    </row>
    <row r="386" spans="1:1" x14ac:dyDescent="0.25">
      <c r="A386" s="8">
        <v>35843</v>
      </c>
    </row>
    <row r="387" spans="1:1" x14ac:dyDescent="0.25">
      <c r="A387" s="8">
        <v>35844</v>
      </c>
    </row>
    <row r="388" spans="1:1" x14ac:dyDescent="0.25">
      <c r="A388" s="8">
        <v>35845</v>
      </c>
    </row>
    <row r="389" spans="1:1" x14ac:dyDescent="0.25">
      <c r="A389" s="8">
        <v>35846</v>
      </c>
    </row>
    <row r="390" spans="1:1" x14ac:dyDescent="0.25">
      <c r="A390" s="8">
        <v>35849</v>
      </c>
    </row>
    <row r="391" spans="1:1" x14ac:dyDescent="0.25">
      <c r="A391" s="8">
        <v>35850</v>
      </c>
    </row>
    <row r="392" spans="1:1" x14ac:dyDescent="0.25">
      <c r="A392" s="8">
        <v>35851</v>
      </c>
    </row>
    <row r="393" spans="1:1" x14ac:dyDescent="0.25">
      <c r="A393" s="8">
        <v>35852</v>
      </c>
    </row>
    <row r="394" spans="1:1" x14ac:dyDescent="0.25">
      <c r="A394" s="8">
        <v>35853</v>
      </c>
    </row>
    <row r="395" spans="1:1" x14ac:dyDescent="0.25">
      <c r="A395" s="8">
        <v>35856</v>
      </c>
    </row>
    <row r="396" spans="1:1" x14ac:dyDescent="0.25">
      <c r="A396" s="8">
        <v>35857</v>
      </c>
    </row>
    <row r="397" spans="1:1" x14ac:dyDescent="0.25">
      <c r="A397" s="8">
        <v>35858</v>
      </c>
    </row>
    <row r="398" spans="1:1" x14ac:dyDescent="0.25">
      <c r="A398" s="8">
        <v>35859</v>
      </c>
    </row>
    <row r="399" spans="1:1" x14ac:dyDescent="0.25">
      <c r="A399" s="8">
        <v>35860</v>
      </c>
    </row>
    <row r="400" spans="1:1" x14ac:dyDescent="0.25">
      <c r="A400" s="8">
        <v>35863</v>
      </c>
    </row>
    <row r="401" spans="1:1" x14ac:dyDescent="0.25">
      <c r="A401" s="8">
        <v>35864</v>
      </c>
    </row>
    <row r="402" spans="1:1" x14ac:dyDescent="0.25">
      <c r="A402" s="8">
        <v>35865</v>
      </c>
    </row>
    <row r="403" spans="1:1" x14ac:dyDescent="0.25">
      <c r="A403" s="8">
        <v>35866</v>
      </c>
    </row>
    <row r="404" spans="1:1" x14ac:dyDescent="0.25">
      <c r="A404" s="8">
        <v>35867</v>
      </c>
    </row>
    <row r="405" spans="1:1" x14ac:dyDescent="0.25">
      <c r="A405" s="8">
        <v>35870</v>
      </c>
    </row>
    <row r="406" spans="1:1" x14ac:dyDescent="0.25">
      <c r="A406" s="10">
        <v>35871</v>
      </c>
    </row>
    <row r="407" spans="1:1" x14ac:dyDescent="0.25">
      <c r="A407" s="10">
        <v>35872</v>
      </c>
    </row>
    <row r="408" spans="1:1" x14ac:dyDescent="0.25">
      <c r="A408" s="8">
        <v>35873</v>
      </c>
    </row>
    <row r="409" spans="1:1" x14ac:dyDescent="0.25">
      <c r="A409" s="8">
        <v>35874</v>
      </c>
    </row>
    <row r="410" spans="1:1" x14ac:dyDescent="0.25">
      <c r="A410" s="8">
        <v>35877</v>
      </c>
    </row>
    <row r="411" spans="1:1" x14ac:dyDescent="0.25">
      <c r="A411" s="8">
        <v>35878</v>
      </c>
    </row>
    <row r="412" spans="1:1" x14ac:dyDescent="0.25">
      <c r="A412" s="8">
        <v>35879</v>
      </c>
    </row>
    <row r="413" spans="1:1" x14ac:dyDescent="0.25">
      <c r="A413" s="8">
        <v>35880</v>
      </c>
    </row>
    <row r="414" spans="1:1" x14ac:dyDescent="0.25">
      <c r="A414" s="8">
        <v>35881</v>
      </c>
    </row>
    <row r="415" spans="1:1" x14ac:dyDescent="0.25">
      <c r="A415" s="8">
        <v>35884</v>
      </c>
    </row>
    <row r="416" spans="1:1" x14ac:dyDescent="0.25">
      <c r="A416" s="8">
        <v>35885</v>
      </c>
    </row>
    <row r="417" spans="1:14" x14ac:dyDescent="0.25">
      <c r="A417" s="8">
        <v>35886</v>
      </c>
    </row>
    <row r="418" spans="1:14" x14ac:dyDescent="0.25">
      <c r="A418" s="8">
        <v>35887</v>
      </c>
    </row>
    <row r="419" spans="1:14" x14ac:dyDescent="0.25">
      <c r="A419" s="8">
        <v>35888</v>
      </c>
    </row>
    <row r="420" spans="1:14" x14ac:dyDescent="0.25">
      <c r="A420" s="8">
        <v>35891</v>
      </c>
    </row>
    <row r="421" spans="1:14" x14ac:dyDescent="0.25">
      <c r="A421" s="8">
        <v>35892</v>
      </c>
    </row>
    <row r="422" spans="1:14" x14ac:dyDescent="0.25">
      <c r="A422" s="8">
        <v>35893</v>
      </c>
    </row>
    <row r="423" spans="1:14" x14ac:dyDescent="0.25">
      <c r="A423" s="8">
        <v>35894</v>
      </c>
    </row>
    <row r="424" spans="1:14" x14ac:dyDescent="0.25">
      <c r="A424" s="8">
        <v>35894</v>
      </c>
    </row>
    <row r="425" spans="1:14" x14ac:dyDescent="0.25">
      <c r="A425" s="8">
        <v>35898</v>
      </c>
    </row>
    <row r="426" spans="1:14" x14ac:dyDescent="0.25">
      <c r="A426" s="8">
        <v>35899</v>
      </c>
    </row>
    <row r="427" spans="1:14" x14ac:dyDescent="0.25">
      <c r="A427" s="8">
        <v>35900</v>
      </c>
    </row>
    <row r="428" spans="1:14" x14ac:dyDescent="0.25">
      <c r="A428" s="8">
        <v>35901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</row>
    <row r="429" spans="1:14" x14ac:dyDescent="0.25">
      <c r="A429" s="8">
        <v>35902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x14ac:dyDescent="0.25">
      <c r="A430" s="8">
        <v>35905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</row>
    <row r="431" spans="1:14" x14ac:dyDescent="0.25">
      <c r="A431" s="8">
        <v>35906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x14ac:dyDescent="0.25">
      <c r="A432" s="8">
        <v>35907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</row>
    <row r="433" spans="1:14" x14ac:dyDescent="0.25">
      <c r="A433" s="8">
        <v>35908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</row>
    <row r="434" spans="1:14" x14ac:dyDescent="0.25">
      <c r="A434" s="8">
        <v>35909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x14ac:dyDescent="0.25">
      <c r="A435" s="8">
        <v>35912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x14ac:dyDescent="0.25">
      <c r="A436" s="8">
        <v>35913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x14ac:dyDescent="0.25">
      <c r="A437" s="8">
        <v>35914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</row>
    <row r="438" spans="1:14" x14ac:dyDescent="0.25">
      <c r="A438" s="8">
        <v>35915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</row>
    <row r="439" spans="1:14" x14ac:dyDescent="0.25">
      <c r="A439" s="8">
        <v>35916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x14ac:dyDescent="0.25">
      <c r="A440" s="8">
        <v>35919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</row>
    <row r="441" spans="1:14" x14ac:dyDescent="0.25">
      <c r="A441" s="8">
        <v>35920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x14ac:dyDescent="0.25">
      <c r="A442" s="8">
        <v>35921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</row>
    <row r="443" spans="1:14" x14ac:dyDescent="0.25">
      <c r="A443" s="8">
        <v>35922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x14ac:dyDescent="0.25">
      <c r="A444" s="8">
        <v>35923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x14ac:dyDescent="0.25">
      <c r="A445" s="8">
        <v>35926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x14ac:dyDescent="0.25">
      <c r="A446" s="8">
        <v>35927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</row>
    <row r="447" spans="1:14" x14ac:dyDescent="0.25">
      <c r="A447" s="8">
        <v>35928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x14ac:dyDescent="0.25">
      <c r="A448" s="8">
        <v>35929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</row>
    <row r="449" spans="1:14" x14ac:dyDescent="0.25">
      <c r="A449" s="8">
        <v>35930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</row>
    <row r="450" spans="1:14" x14ac:dyDescent="0.25">
      <c r="A450" s="8">
        <v>35933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</row>
    <row r="451" spans="1:14" x14ac:dyDescent="0.25">
      <c r="A451" s="8">
        <v>35934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</row>
    <row r="452" spans="1:14" x14ac:dyDescent="0.25">
      <c r="A452" s="8">
        <v>35935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4" x14ac:dyDescent="0.25">
      <c r="A453" s="8">
        <v>35936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4" x14ac:dyDescent="0.25">
      <c r="A454" s="8">
        <v>35937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</row>
    <row r="455" spans="1:14" x14ac:dyDescent="0.25">
      <c r="A455" s="8">
        <v>35941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</row>
    <row r="456" spans="1:14" x14ac:dyDescent="0.25">
      <c r="A456" s="8">
        <v>35942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</row>
    <row r="457" spans="1:14" x14ac:dyDescent="0.25">
      <c r="A457" s="8">
        <v>35943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</row>
    <row r="458" spans="1:14" x14ac:dyDescent="0.25">
      <c r="A458" s="8">
        <v>35944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</row>
    <row r="459" spans="1:14" x14ac:dyDescent="0.25">
      <c r="A459" s="8">
        <v>35947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</row>
    <row r="460" spans="1:14" x14ac:dyDescent="0.25">
      <c r="A460" s="8">
        <v>35948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</row>
    <row r="461" spans="1:14" x14ac:dyDescent="0.25">
      <c r="A461" s="8">
        <v>35949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x14ac:dyDescent="0.25">
      <c r="A462" s="8">
        <v>35950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4" x14ac:dyDescent="0.25">
      <c r="A463" s="8">
        <v>35951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x14ac:dyDescent="0.25">
      <c r="A464" s="8">
        <v>35954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</row>
    <row r="465" spans="1:14" x14ac:dyDescent="0.25">
      <c r="A465" s="8">
        <v>35955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x14ac:dyDescent="0.25">
      <c r="A466" s="8">
        <v>35956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</row>
    <row r="467" spans="1:14" x14ac:dyDescent="0.25">
      <c r="A467" s="8">
        <v>35957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x14ac:dyDescent="0.25">
      <c r="A468" s="8">
        <v>35958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</row>
    <row r="469" spans="1:14" x14ac:dyDescent="0.25">
      <c r="A469" s="8">
        <v>35961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x14ac:dyDescent="0.25">
      <c r="A470" s="8">
        <v>35962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x14ac:dyDescent="0.25">
      <c r="A471" s="8">
        <v>35963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x14ac:dyDescent="0.25">
      <c r="A472" s="8">
        <v>35964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x14ac:dyDescent="0.25">
      <c r="A473" s="8">
        <v>35965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x14ac:dyDescent="0.25">
      <c r="A474" s="8">
        <v>35968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</row>
    <row r="475" spans="1:14" x14ac:dyDescent="0.25">
      <c r="A475" s="8">
        <v>35969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x14ac:dyDescent="0.25">
      <c r="A476" s="8">
        <v>35970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</row>
    <row r="477" spans="1:14" x14ac:dyDescent="0.25">
      <c r="A477" s="8">
        <v>35971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x14ac:dyDescent="0.25">
      <c r="A478" s="8">
        <v>35972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</row>
    <row r="479" spans="1:14" x14ac:dyDescent="0.25">
      <c r="A479" s="8">
        <v>35975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x14ac:dyDescent="0.25">
      <c r="A480" s="8">
        <v>35976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x14ac:dyDescent="0.25">
      <c r="A481" s="8">
        <v>35977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x14ac:dyDescent="0.25">
      <c r="A482" s="8">
        <v>35978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</row>
    <row r="483" spans="1:14" x14ac:dyDescent="0.25">
      <c r="A483" s="8">
        <v>35982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</row>
    <row r="484" spans="1:14" x14ac:dyDescent="0.25">
      <c r="A484" s="8">
        <v>35983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</row>
    <row r="485" spans="1:14" x14ac:dyDescent="0.25">
      <c r="A485" s="8">
        <v>35984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</row>
    <row r="486" spans="1:14" x14ac:dyDescent="0.25">
      <c r="A486" s="8">
        <v>35985</v>
      </c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</row>
    <row r="487" spans="1:14" x14ac:dyDescent="0.25">
      <c r="A487" s="8">
        <v>35986</v>
      </c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spans="1:14" x14ac:dyDescent="0.25">
      <c r="A488" s="8">
        <v>35989</v>
      </c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x14ac:dyDescent="0.25">
      <c r="A489" s="8">
        <v>35990</v>
      </c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x14ac:dyDescent="0.25">
      <c r="A490" s="8">
        <v>35991</v>
      </c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</row>
    <row r="491" spans="1:14" x14ac:dyDescent="0.25">
      <c r="A491" s="8">
        <v>35992</v>
      </c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spans="1:14" x14ac:dyDescent="0.25">
      <c r="A492" s="8">
        <v>35993</v>
      </c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spans="1:14" x14ac:dyDescent="0.25">
      <c r="A493" s="8">
        <v>35996</v>
      </c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</row>
    <row r="494" spans="1:14" x14ac:dyDescent="0.25">
      <c r="A494" s="8">
        <v>35997</v>
      </c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</row>
    <row r="495" spans="1:14" x14ac:dyDescent="0.25">
      <c r="A495" s="8">
        <v>35998</v>
      </c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spans="1:14" x14ac:dyDescent="0.25">
      <c r="A496" s="8">
        <v>35999</v>
      </c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spans="1:14" x14ac:dyDescent="0.25">
      <c r="A497" s="8">
        <v>36000</v>
      </c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</row>
    <row r="498" spans="1:14" x14ac:dyDescent="0.25">
      <c r="A498" s="8">
        <v>36003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</row>
    <row r="499" spans="1:14" x14ac:dyDescent="0.25">
      <c r="A499" s="8">
        <v>36004</v>
      </c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x14ac:dyDescent="0.25">
      <c r="A500" s="8">
        <v>36005</v>
      </c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</row>
    <row r="501" spans="1:14" x14ac:dyDescent="0.25">
      <c r="A501" s="8">
        <v>36006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spans="1:14" x14ac:dyDescent="0.25">
      <c r="A502" s="8">
        <v>36007</v>
      </c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</row>
    <row r="503" spans="1:14" x14ac:dyDescent="0.25">
      <c r="A503" s="8">
        <v>36010</v>
      </c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</row>
    <row r="504" spans="1:14" x14ac:dyDescent="0.25">
      <c r="A504" s="8">
        <v>36011</v>
      </c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spans="1:14" x14ac:dyDescent="0.25">
      <c r="A505" s="8">
        <v>36012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spans="1:14" x14ac:dyDescent="0.25">
      <c r="A506" s="8">
        <v>36013</v>
      </c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</row>
    <row r="507" spans="1:14" x14ac:dyDescent="0.25">
      <c r="A507" s="8">
        <v>36014</v>
      </c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</row>
    <row r="508" spans="1:14" x14ac:dyDescent="0.25">
      <c r="A508" s="8">
        <v>36017</v>
      </c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x14ac:dyDescent="0.25">
      <c r="A509" s="8">
        <v>36018</v>
      </c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spans="1:14" x14ac:dyDescent="0.25">
      <c r="A510" s="8">
        <v>36019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spans="1:14" x14ac:dyDescent="0.25">
      <c r="A511" s="8">
        <v>36020</v>
      </c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spans="1:14" x14ac:dyDescent="0.25">
      <c r="A512" s="8">
        <v>36021</v>
      </c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spans="1:14" x14ac:dyDescent="0.25">
      <c r="A513" s="8">
        <v>36024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</row>
    <row r="514" spans="1:14" x14ac:dyDescent="0.25">
      <c r="A514" s="8">
        <v>36025</v>
      </c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</row>
    <row r="515" spans="1:14" x14ac:dyDescent="0.25">
      <c r="A515" s="8">
        <v>36026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</row>
    <row r="516" spans="1:14" x14ac:dyDescent="0.25">
      <c r="A516" s="8">
        <v>36027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x14ac:dyDescent="0.25">
      <c r="A517" s="8">
        <v>36028</v>
      </c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x14ac:dyDescent="0.25">
      <c r="A518" s="8">
        <v>36031</v>
      </c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spans="1:14" x14ac:dyDescent="0.25">
      <c r="A519" s="8">
        <v>36032</v>
      </c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spans="1:14" x14ac:dyDescent="0.25">
      <c r="A520" s="8">
        <v>36033</v>
      </c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spans="1:14" x14ac:dyDescent="0.25">
      <c r="A521" s="8">
        <v>36034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</row>
    <row r="522" spans="1:14" x14ac:dyDescent="0.25">
      <c r="A522" s="8">
        <v>36035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</row>
    <row r="523" spans="1:14" x14ac:dyDescent="0.25">
      <c r="A523" s="8">
        <v>36038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spans="1:14" x14ac:dyDescent="0.25">
      <c r="A524" s="8">
        <v>36039</v>
      </c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</row>
    <row r="525" spans="1:14" x14ac:dyDescent="0.25">
      <c r="A525" s="8">
        <v>36040</v>
      </c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x14ac:dyDescent="0.25">
      <c r="A526" s="8">
        <v>36041</v>
      </c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</row>
    <row r="527" spans="1:14" x14ac:dyDescent="0.25">
      <c r="A527" s="8">
        <v>36042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</row>
    <row r="528" spans="1:14" x14ac:dyDescent="0.25">
      <c r="A528" s="8">
        <v>36046</v>
      </c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spans="1:14" x14ac:dyDescent="0.25">
      <c r="A529" s="8">
        <v>36047</v>
      </c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</row>
    <row r="530" spans="1:14" x14ac:dyDescent="0.25">
      <c r="A530" s="8">
        <v>36048</v>
      </c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spans="1:14" x14ac:dyDescent="0.25">
      <c r="A531" s="8">
        <v>36052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spans="1:14" x14ac:dyDescent="0.25">
      <c r="A532" s="8">
        <v>36053</v>
      </c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</row>
    <row r="533" spans="1:14" x14ac:dyDescent="0.25">
      <c r="A533" s="8">
        <v>36054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4" x14ac:dyDescent="0.25">
      <c r="A534" s="8">
        <v>36055</v>
      </c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4" x14ac:dyDescent="0.25">
      <c r="A535" s="8">
        <v>36056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</row>
    <row r="536" spans="1:14" x14ac:dyDescent="0.25">
      <c r="A536" s="8">
        <v>36059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spans="1:14" x14ac:dyDescent="0.25">
      <c r="A537" s="8">
        <v>36060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spans="1:14" x14ac:dyDescent="0.25">
      <c r="A538" s="8">
        <v>36061</v>
      </c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</row>
    <row r="539" spans="1:14" x14ac:dyDescent="0.25">
      <c r="A539" s="8">
        <v>36062</v>
      </c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spans="1:14" x14ac:dyDescent="0.25">
      <c r="A540" s="8">
        <v>36063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spans="1:14" x14ac:dyDescent="0.25">
      <c r="A541" s="8">
        <v>36066</v>
      </c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</row>
    <row r="542" spans="1:14" x14ac:dyDescent="0.25">
      <c r="A542" s="8">
        <v>36067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4" x14ac:dyDescent="0.25">
      <c r="A543" s="8">
        <v>36068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4" x14ac:dyDescent="0.25">
      <c r="A544" s="8">
        <v>36069</v>
      </c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</row>
    <row r="545" spans="1:14" x14ac:dyDescent="0.25">
      <c r="A545" s="8">
        <v>36070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</row>
    <row r="546" spans="1:14" x14ac:dyDescent="0.25">
      <c r="A546" s="8">
        <v>36074</v>
      </c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</row>
    <row r="547" spans="1:14" x14ac:dyDescent="0.25">
      <c r="A547" s="8">
        <v>36075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spans="1:14" x14ac:dyDescent="0.25">
      <c r="A548" s="8">
        <v>36076</v>
      </c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spans="1:14" x14ac:dyDescent="0.25">
      <c r="A549" s="8">
        <v>36077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</row>
    <row r="550" spans="1:14" x14ac:dyDescent="0.25">
      <c r="A550" s="8">
        <v>36080</v>
      </c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</row>
    <row r="551" spans="1:14" x14ac:dyDescent="0.25">
      <c r="A551" s="8">
        <v>36081</v>
      </c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4" x14ac:dyDescent="0.25">
      <c r="A552" s="8">
        <v>36082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4" x14ac:dyDescent="0.25">
      <c r="A553" s="8">
        <v>36083</v>
      </c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</row>
    <row r="554" spans="1:14" x14ac:dyDescent="0.25">
      <c r="A554" s="8">
        <v>36084</v>
      </c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</row>
    <row r="555" spans="1:14" x14ac:dyDescent="0.25">
      <c r="A555" s="8">
        <v>36087</v>
      </c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</row>
    <row r="556" spans="1:14" x14ac:dyDescent="0.25">
      <c r="A556" s="8">
        <v>36088</v>
      </c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</row>
    <row r="557" spans="1:14" x14ac:dyDescent="0.25">
      <c r="A557" s="8">
        <v>36089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spans="1:14" x14ac:dyDescent="0.25">
      <c r="A558" s="8">
        <v>36090</v>
      </c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spans="1:14" x14ac:dyDescent="0.25">
      <c r="A559" s="8">
        <v>36091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</row>
    <row r="560" spans="1:14" x14ac:dyDescent="0.25">
      <c r="A560" s="8">
        <v>36094</v>
      </c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</row>
    <row r="561" spans="1:14" x14ac:dyDescent="0.25">
      <c r="A561" s="8">
        <v>36095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</row>
    <row r="562" spans="1:14" x14ac:dyDescent="0.25">
      <c r="A562" s="8">
        <v>36096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x14ac:dyDescent="0.25">
      <c r="A563" s="8">
        <v>36097</v>
      </c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</row>
    <row r="564" spans="1:14" x14ac:dyDescent="0.25">
      <c r="A564" s="8">
        <v>36098</v>
      </c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</row>
    <row r="565" spans="1:14" x14ac:dyDescent="0.25">
      <c r="A565" s="8">
        <v>36101</v>
      </c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spans="1:14" x14ac:dyDescent="0.25">
      <c r="A566" s="8">
        <v>36102</v>
      </c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spans="1:14" x14ac:dyDescent="0.25">
      <c r="A567" s="8">
        <v>36103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spans="1:14" x14ac:dyDescent="0.25">
      <c r="A568" s="8">
        <v>36104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spans="1:14" x14ac:dyDescent="0.25">
      <c r="A569" s="8">
        <v>36105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</row>
    <row r="570" spans="1:14" x14ac:dyDescent="0.25">
      <c r="A570" s="8">
        <v>36108</v>
      </c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</row>
    <row r="571" spans="1:14" x14ac:dyDescent="0.25">
      <c r="A571" s="8">
        <v>36110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</row>
    <row r="572" spans="1:14" x14ac:dyDescent="0.25">
      <c r="A572" s="8">
        <v>36111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</row>
    <row r="573" spans="1:14" x14ac:dyDescent="0.25">
      <c r="A573" s="8">
        <v>36112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spans="1:14" x14ac:dyDescent="0.25">
      <c r="A574" s="8">
        <v>36115</v>
      </c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</row>
    <row r="575" spans="1:14" x14ac:dyDescent="0.25">
      <c r="A575" s="8">
        <v>36116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</row>
    <row r="576" spans="1:14" x14ac:dyDescent="0.25">
      <c r="A576" s="8">
        <v>36117</v>
      </c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</row>
    <row r="577" spans="1:29" x14ac:dyDescent="0.25">
      <c r="A577" s="8">
        <v>36118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</row>
    <row r="578" spans="1:29" x14ac:dyDescent="0.25">
      <c r="A578" s="8">
        <v>36119</v>
      </c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Q578" s="9">
        <v>2.1902857142857144</v>
      </c>
      <c r="R578" s="9">
        <v>1.6593677847131514</v>
      </c>
      <c r="S578" s="9">
        <v>2.2302857142857144</v>
      </c>
      <c r="T578" s="9">
        <v>2.0277857142857143</v>
      </c>
      <c r="U578" s="9">
        <v>1.9327857142857143</v>
      </c>
      <c r="V578" s="9">
        <v>1.7952857142857144</v>
      </c>
      <c r="W578" s="9">
        <v>2.0402857142857145</v>
      </c>
      <c r="X578" s="9">
        <v>2.1702857142857144</v>
      </c>
      <c r="Y578" s="9">
        <v>2.2427857142857146</v>
      </c>
      <c r="Z578" s="9">
        <v>1.6102857142857143</v>
      </c>
      <c r="AA578" s="9">
        <v>2.3452857142857142</v>
      </c>
      <c r="AB578" s="9">
        <v>2.4527857142857146</v>
      </c>
      <c r="AC578" s="9">
        <v>2.0877857142857144</v>
      </c>
    </row>
    <row r="579" spans="1:29" x14ac:dyDescent="0.25">
      <c r="A579" s="8">
        <v>36122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Q579" s="9">
        <v>2.1902857142857144</v>
      </c>
      <c r="R579" s="9">
        <v>1.6593677847131514</v>
      </c>
      <c r="S579" s="9">
        <v>2.2302857142857144</v>
      </c>
      <c r="T579" s="9">
        <v>2.0277857142857143</v>
      </c>
      <c r="U579" s="9">
        <v>1.9327857142857143</v>
      </c>
      <c r="V579" s="9">
        <v>1.7952857142857144</v>
      </c>
      <c r="W579" s="9">
        <v>2.0402857142857145</v>
      </c>
      <c r="X579" s="9">
        <v>2.1702857142857144</v>
      </c>
      <c r="Y579" s="9">
        <v>2.2427857142857146</v>
      </c>
      <c r="Z579" s="9">
        <v>1.6102857142857143</v>
      </c>
      <c r="AA579" s="9">
        <v>2.3452857142857142</v>
      </c>
      <c r="AB579" s="9">
        <v>2.4527857142857146</v>
      </c>
      <c r="AC579" s="9">
        <v>2.0877857142857144</v>
      </c>
    </row>
    <row r="580" spans="1:29" x14ac:dyDescent="0.25">
      <c r="A580" s="8">
        <v>36123</v>
      </c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Q580" s="9">
        <v>2.1982857142857144</v>
      </c>
      <c r="R580" s="9">
        <v>1.6670344513798181</v>
      </c>
      <c r="S580" s="9">
        <v>2.2332857142857145</v>
      </c>
      <c r="T580" s="9">
        <v>2.0345357142857146</v>
      </c>
      <c r="U580" s="9">
        <v>1.9407857142857143</v>
      </c>
      <c r="V580" s="9">
        <v>1.8032857142857144</v>
      </c>
      <c r="W580" s="9">
        <v>2.0607857142857142</v>
      </c>
      <c r="X580" s="9">
        <v>2.1782857142857144</v>
      </c>
      <c r="Y580" s="9">
        <v>2.2507857142857146</v>
      </c>
      <c r="Z580" s="9">
        <v>1.6182857142857143</v>
      </c>
      <c r="AA580" s="9">
        <v>2.3532857142857142</v>
      </c>
      <c r="AB580" s="9">
        <v>2.4607857142857146</v>
      </c>
      <c r="AC580" s="9">
        <v>2.0957857142857144</v>
      </c>
    </row>
    <row r="581" spans="1:29" x14ac:dyDescent="0.25">
      <c r="A581" s="8">
        <v>36129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Q581" s="9">
        <v>2.1557142857142857</v>
      </c>
      <c r="R581" s="9">
        <v>1.5768482403686945</v>
      </c>
      <c r="S581" s="9">
        <v>2.1857142857142855</v>
      </c>
      <c r="T581" s="9">
        <v>1.9932142857142856</v>
      </c>
      <c r="U581" s="9">
        <v>1.8982142857142856</v>
      </c>
      <c r="V581" s="9">
        <v>1.7657142857142858</v>
      </c>
      <c r="W581" s="9">
        <v>2.0182142857142855</v>
      </c>
      <c r="X581" s="9">
        <v>2.1357142857142857</v>
      </c>
      <c r="Y581" s="9">
        <v>2.2082142857142859</v>
      </c>
      <c r="Z581" s="9">
        <v>1.5857142857142859</v>
      </c>
      <c r="AA581" s="9">
        <v>2.3057142857142856</v>
      </c>
      <c r="AB581" s="9">
        <v>2.4107142857142856</v>
      </c>
      <c r="AC581" s="9">
        <v>2.0482142857142858</v>
      </c>
    </row>
    <row r="582" spans="1:29" x14ac:dyDescent="0.25">
      <c r="A582" s="8">
        <v>36130</v>
      </c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Q582" s="9">
        <v>2.173285714285714</v>
      </c>
      <c r="R582" s="9">
        <v>1.6055625260829804</v>
      </c>
      <c r="S582" s="9">
        <v>2.2032857142857138</v>
      </c>
      <c r="T582" s="9">
        <v>2.010785714285714</v>
      </c>
      <c r="U582" s="9">
        <v>1.9207857142857141</v>
      </c>
      <c r="V582" s="9">
        <v>1.7832857142857141</v>
      </c>
      <c r="W582" s="9">
        <v>2.0357857142857139</v>
      </c>
      <c r="X582" s="9">
        <v>2.153285714285714</v>
      </c>
      <c r="Y582" s="9">
        <v>2.2307857142857141</v>
      </c>
      <c r="Z582" s="9">
        <v>1.6032857142857142</v>
      </c>
      <c r="AA582" s="9">
        <v>2.323285714285714</v>
      </c>
      <c r="AB582" s="9">
        <v>2.4282857142857139</v>
      </c>
      <c r="AC582" s="9">
        <v>2.0657857142857141</v>
      </c>
    </row>
    <row r="583" spans="1:29" x14ac:dyDescent="0.25">
      <c r="A583" s="8">
        <v>36131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Q583" s="9">
        <v>2.1695714285714285</v>
      </c>
      <c r="R583" s="9">
        <v>1.5837495199225007</v>
      </c>
      <c r="S583" s="9">
        <v>2.1995714285714283</v>
      </c>
      <c r="T583" s="9">
        <v>2.0070714285714284</v>
      </c>
      <c r="U583" s="9">
        <v>1.9170714285714285</v>
      </c>
      <c r="V583" s="9">
        <v>1.7795714285714286</v>
      </c>
      <c r="W583" s="9">
        <v>2.0320714285714283</v>
      </c>
      <c r="X583" s="9">
        <v>2.1495714285714285</v>
      </c>
      <c r="Y583" s="9">
        <v>2.2270714285714286</v>
      </c>
      <c r="Z583" s="9">
        <v>1.6095714285714284</v>
      </c>
      <c r="AA583" s="9">
        <v>2.3195714285714284</v>
      </c>
      <c r="AB583" s="9">
        <v>2.4245714285714284</v>
      </c>
      <c r="AC583" s="9">
        <v>2.0620714285714286</v>
      </c>
    </row>
    <row r="584" spans="1:29" x14ac:dyDescent="0.25">
      <c r="A584" s="8">
        <v>36132</v>
      </c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Q584" s="9">
        <v>2.169142857142857</v>
      </c>
      <c r="R584" s="9">
        <v>1.6023343811723441</v>
      </c>
      <c r="S584" s="9">
        <v>2.1766428571428569</v>
      </c>
      <c r="T584" s="9">
        <v>1.9991428571428571</v>
      </c>
      <c r="U584" s="9">
        <v>1.9491428571428571</v>
      </c>
      <c r="V584" s="9">
        <v>1.7891428571428571</v>
      </c>
      <c r="W584" s="9">
        <v>2.0291428571428569</v>
      </c>
      <c r="X584" s="9">
        <v>2.149142857142857</v>
      </c>
      <c r="Y584" s="9">
        <v>2.2441428571428572</v>
      </c>
      <c r="Z584" s="9">
        <v>1.609142857142857</v>
      </c>
      <c r="AA584" s="9">
        <v>2.319142857142857</v>
      </c>
      <c r="AB584" s="9">
        <v>2.4241428571428569</v>
      </c>
      <c r="AC584" s="9">
        <v>2.0591428571428572</v>
      </c>
    </row>
    <row r="585" spans="1:29" x14ac:dyDescent="0.25">
      <c r="A585" s="8">
        <v>36133</v>
      </c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Q585" s="9">
        <v>2.173428571428571</v>
      </c>
      <c r="R585" s="9">
        <v>1.6461080125409226</v>
      </c>
      <c r="S585" s="9">
        <v>2.1809285714285709</v>
      </c>
      <c r="T585" s="9">
        <v>2.0159285714285708</v>
      </c>
      <c r="U585" s="9">
        <v>1.9209285714285711</v>
      </c>
      <c r="V585" s="9">
        <v>1.798428571428571</v>
      </c>
      <c r="W585" s="9">
        <v>2.030928571428571</v>
      </c>
      <c r="X585" s="9">
        <v>2.153428571428571</v>
      </c>
      <c r="Y585" s="9">
        <v>2.2309285714285711</v>
      </c>
      <c r="Z585" s="9">
        <v>1.613428571428571</v>
      </c>
      <c r="AA585" s="9">
        <v>2.323428571428571</v>
      </c>
      <c r="AB585" s="9">
        <v>2.4284285714285709</v>
      </c>
      <c r="AC585" s="9">
        <v>2.073428571428571</v>
      </c>
    </row>
    <row r="586" spans="1:29" x14ac:dyDescent="0.25">
      <c r="A586" s="8">
        <v>36136</v>
      </c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Q586" s="9">
        <v>2.1804285714285716</v>
      </c>
      <c r="R586" s="9">
        <v>1.6312846295350489</v>
      </c>
      <c r="S586" s="9">
        <v>2.1879285714285714</v>
      </c>
      <c r="T586" s="9">
        <v>2.0229285714285714</v>
      </c>
      <c r="U586" s="9">
        <v>1.9254285714285717</v>
      </c>
      <c r="V586" s="9">
        <v>1.8004285714285717</v>
      </c>
      <c r="W586" s="9">
        <v>2.0379285714285715</v>
      </c>
      <c r="X586" s="9">
        <v>2.1604285714285716</v>
      </c>
      <c r="Y586" s="9">
        <v>2.2354285714285718</v>
      </c>
      <c r="Z586" s="9">
        <v>1.6604285714285716</v>
      </c>
      <c r="AA586" s="9">
        <v>2.3279285714285716</v>
      </c>
      <c r="AB586" s="9">
        <v>2.4354285714285715</v>
      </c>
      <c r="AC586" s="9">
        <v>2.0804285714285715</v>
      </c>
    </row>
    <row r="587" spans="1:29" x14ac:dyDescent="0.25">
      <c r="A587" s="8">
        <v>36137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Q587" s="9">
        <v>2.1652857142857145</v>
      </c>
      <c r="R587" s="9">
        <v>1.6370326751006037</v>
      </c>
      <c r="S587" s="9">
        <v>2.1727857142857143</v>
      </c>
      <c r="T587" s="9">
        <v>2.0127857142857146</v>
      </c>
      <c r="U587" s="9">
        <v>1.9102857142857146</v>
      </c>
      <c r="V587" s="9">
        <v>1.7852857142857146</v>
      </c>
      <c r="W587" s="9">
        <v>2.0227857142857144</v>
      </c>
      <c r="X587" s="9">
        <v>2.1452857142857145</v>
      </c>
      <c r="Y587" s="9">
        <v>2.2352857142857143</v>
      </c>
      <c r="Z587" s="9">
        <v>1.6252857142857144</v>
      </c>
      <c r="AA587" s="9">
        <v>2.3127857142857144</v>
      </c>
      <c r="AB587" s="9">
        <v>2.4202857142857144</v>
      </c>
      <c r="AC587" s="9">
        <v>2.0690357142857145</v>
      </c>
    </row>
    <row r="588" spans="1:29" x14ac:dyDescent="0.25">
      <c r="A588" s="8">
        <v>36138</v>
      </c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Q588" s="9">
        <v>2.1618571428571434</v>
      </c>
      <c r="R588" s="9">
        <v>1.6529313955467984</v>
      </c>
      <c r="S588" s="9">
        <v>2.1643571428571433</v>
      </c>
      <c r="T588" s="9">
        <v>1.9768571428571433</v>
      </c>
      <c r="U588" s="9">
        <v>1.9168571428571433</v>
      </c>
      <c r="V588" s="9">
        <v>1.7968571428571434</v>
      </c>
      <c r="W588" s="9">
        <v>2.0193571428571433</v>
      </c>
      <c r="X588" s="9">
        <v>2.1418571428571433</v>
      </c>
      <c r="Y588" s="9">
        <v>2.3218571428571435</v>
      </c>
      <c r="Z588" s="9">
        <v>1.6618571428571434</v>
      </c>
      <c r="AA588" s="9">
        <v>2.3093571428571433</v>
      </c>
      <c r="AB588" s="9">
        <v>2.4168571428571433</v>
      </c>
      <c r="AC588" s="9">
        <v>2.0468571428571432</v>
      </c>
    </row>
    <row r="589" spans="1:29" x14ac:dyDescent="0.25">
      <c r="A589" s="8">
        <v>36139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Q589" s="9">
        <v>2.1501428571428574</v>
      </c>
      <c r="R589" s="9">
        <v>1.6395028241182266</v>
      </c>
      <c r="S589" s="9">
        <v>2.1526428571428573</v>
      </c>
      <c r="T589" s="9">
        <v>1.9701428571428574</v>
      </c>
      <c r="U589" s="9">
        <v>1.9001428571428574</v>
      </c>
      <c r="V589" s="9">
        <v>1.7851428571428574</v>
      </c>
      <c r="W589" s="9">
        <v>2.0076428571428573</v>
      </c>
      <c r="X589" s="9">
        <v>2.1301428571428573</v>
      </c>
      <c r="Y589" s="9">
        <v>2.2401428571428572</v>
      </c>
      <c r="Z589" s="9">
        <v>1.6501428571428574</v>
      </c>
      <c r="AA589" s="9">
        <v>2.2976428571428573</v>
      </c>
      <c r="AB589" s="9">
        <v>2.4051428571428572</v>
      </c>
      <c r="AC589" s="9">
        <v>2.0351428571428571</v>
      </c>
    </row>
    <row r="590" spans="1:29" x14ac:dyDescent="0.25">
      <c r="A590" s="8">
        <v>36143</v>
      </c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Q590" s="9">
        <v>2.1505714285714288</v>
      </c>
      <c r="R590" s="9">
        <v>1.6331080125409236</v>
      </c>
      <c r="S590" s="9">
        <v>2.1530714285714287</v>
      </c>
      <c r="T590" s="9">
        <v>2.0030714285714288</v>
      </c>
      <c r="U590" s="9">
        <v>1.8955714285714289</v>
      </c>
      <c r="V590" s="9">
        <v>1.7905714285714289</v>
      </c>
      <c r="W590" s="9">
        <v>2.0080714285714287</v>
      </c>
      <c r="X590" s="9">
        <v>2.1305714285714288</v>
      </c>
      <c r="Y590" s="9">
        <v>2.2205714285714286</v>
      </c>
      <c r="Z590" s="9">
        <v>1.6105714285714288</v>
      </c>
      <c r="AA590" s="9">
        <v>2.2980714285714288</v>
      </c>
      <c r="AB590" s="9">
        <v>2.4055714285714287</v>
      </c>
      <c r="AC590" s="9">
        <v>2.0605714285714289</v>
      </c>
    </row>
    <row r="591" spans="1:29" x14ac:dyDescent="0.25">
      <c r="A591" s="8">
        <v>36144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Q591" s="9">
        <v>2.1505714285714288</v>
      </c>
      <c r="R591" s="9">
        <v>1.6672249275702948</v>
      </c>
      <c r="S591" s="9">
        <v>2.1530714285714287</v>
      </c>
      <c r="T591" s="9">
        <v>2.006821428571429</v>
      </c>
      <c r="U591" s="9">
        <v>1.9055714285714287</v>
      </c>
      <c r="V591" s="9">
        <v>1.8005714285714287</v>
      </c>
      <c r="W591" s="9">
        <v>2.0080714285714287</v>
      </c>
      <c r="X591" s="9">
        <v>2.1305714285714288</v>
      </c>
      <c r="Y591" s="9">
        <v>2.2355714285714288</v>
      </c>
      <c r="Z591" s="9">
        <v>1.6214714285714287</v>
      </c>
      <c r="AA591" s="9">
        <v>2.2980714285714288</v>
      </c>
      <c r="AB591" s="9">
        <v>2.4055714285714287</v>
      </c>
      <c r="AC591" s="9">
        <v>2.0655714285714288</v>
      </c>
    </row>
    <row r="592" spans="1:29" x14ac:dyDescent="0.25">
      <c r="A592" s="8">
        <v>36145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Q592" s="9">
        <v>2.1532857142857145</v>
      </c>
      <c r="R592" s="9">
        <v>1.683585979296329</v>
      </c>
      <c r="S592" s="9">
        <v>2.1557857142857144</v>
      </c>
      <c r="T592" s="9">
        <v>2.0095357142857146</v>
      </c>
      <c r="U592" s="9">
        <v>1.9082857142857144</v>
      </c>
      <c r="V592" s="9">
        <v>1.8132857142857146</v>
      </c>
      <c r="W592" s="9">
        <v>2.0132857142857143</v>
      </c>
      <c r="X592" s="9">
        <v>2.1332857142857145</v>
      </c>
      <c r="Y592" s="9">
        <v>2.2382857142857144</v>
      </c>
      <c r="Z592" s="9">
        <v>1.6632857142857145</v>
      </c>
      <c r="AA592" s="9">
        <v>2.3007857142857144</v>
      </c>
      <c r="AB592" s="9">
        <v>2.4082857142857144</v>
      </c>
      <c r="AC592" s="9">
        <v>2.0682857142857145</v>
      </c>
    </row>
    <row r="593" spans="1:29" x14ac:dyDescent="0.25">
      <c r="A593" s="8">
        <v>36146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Q593" s="9">
        <v>2.1641428571428571</v>
      </c>
      <c r="R593" s="9">
        <v>1.7002665051593451</v>
      </c>
      <c r="S593" s="9">
        <v>2.169142857142857</v>
      </c>
      <c r="T593" s="9">
        <v>1.9941428571428572</v>
      </c>
      <c r="U593" s="9">
        <v>1.9291428571428573</v>
      </c>
      <c r="V593" s="9">
        <v>1.8241428571428573</v>
      </c>
      <c r="W593" s="9">
        <v>2.024142857142857</v>
      </c>
      <c r="X593" s="9">
        <v>2.1441428571428571</v>
      </c>
      <c r="Y593" s="9">
        <v>2.254142857142857</v>
      </c>
      <c r="Z593" s="9">
        <v>1.6941428571428572</v>
      </c>
      <c r="AA593" s="9">
        <v>2.3116428571428571</v>
      </c>
      <c r="AB593" s="9">
        <v>2.419142857142857</v>
      </c>
      <c r="AC593" s="9">
        <v>2.0491428571428569</v>
      </c>
    </row>
    <row r="594" spans="1:29" x14ac:dyDescent="0.25">
      <c r="A594" s="8">
        <v>36147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Q594" s="9">
        <v>2.165714285714285</v>
      </c>
      <c r="R594" s="9">
        <v>1.7010898881652192</v>
      </c>
      <c r="S594" s="9">
        <v>2.1707142857142849</v>
      </c>
      <c r="T594" s="9">
        <v>1.9857142857142851</v>
      </c>
      <c r="U594" s="9">
        <v>1.925714285714285</v>
      </c>
      <c r="V594" s="9">
        <v>1.8207142857142851</v>
      </c>
      <c r="W594" s="9">
        <v>2.0257142857142849</v>
      </c>
      <c r="X594" s="9">
        <v>2.145714285714285</v>
      </c>
      <c r="Y594" s="9">
        <v>2.2357142857142849</v>
      </c>
      <c r="Z594" s="9">
        <v>1.7757142857142849</v>
      </c>
      <c r="AA594" s="9">
        <v>2.313214285714285</v>
      </c>
      <c r="AB594" s="9">
        <v>2.4207142857142849</v>
      </c>
      <c r="AC594" s="9">
        <v>2.0557142857142852</v>
      </c>
    </row>
    <row r="595" spans="1:29" x14ac:dyDescent="0.25">
      <c r="A595" s="8">
        <v>36150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Q595" s="9">
        <v>2.1444285714285711</v>
      </c>
      <c r="R595" s="9">
        <v>1.68</v>
      </c>
      <c r="S595" s="9">
        <v>2.149428571428571</v>
      </c>
      <c r="T595" s="9">
        <v>1.9644285714285712</v>
      </c>
      <c r="U595" s="9">
        <v>1.9044285714285711</v>
      </c>
      <c r="V595" s="9">
        <v>1.7994285714285712</v>
      </c>
      <c r="W595" s="9">
        <v>2.004428571428571</v>
      </c>
      <c r="X595" s="9">
        <v>2.1244285714285711</v>
      </c>
      <c r="Y595" s="9">
        <v>2.214428571428571</v>
      </c>
      <c r="Z595" s="9">
        <v>1.754428571428571</v>
      </c>
      <c r="AA595" s="9">
        <v>2.2894285714285711</v>
      </c>
      <c r="AB595" s="9">
        <v>2.399428571428571</v>
      </c>
      <c r="AC595" s="9">
        <v>2.0344285714285713</v>
      </c>
    </row>
    <row r="596" spans="1:29" x14ac:dyDescent="0.25">
      <c r="A596" s="8">
        <v>36151</v>
      </c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Q596" s="9">
        <v>2.1557142857142857</v>
      </c>
      <c r="R596" s="9">
        <v>1.69</v>
      </c>
      <c r="S596" s="9">
        <v>2.1582142857142856</v>
      </c>
      <c r="T596" s="9">
        <v>1.9757142857142858</v>
      </c>
      <c r="U596" s="9">
        <v>1.9157142857142857</v>
      </c>
      <c r="V596" s="9">
        <v>1.8107142857142857</v>
      </c>
      <c r="W596" s="9">
        <v>2.0157142857142856</v>
      </c>
      <c r="X596" s="9">
        <v>2.1357142857142857</v>
      </c>
      <c r="Y596" s="9">
        <v>2.2257142857142855</v>
      </c>
      <c r="Z596" s="9">
        <v>1.7657142857142856</v>
      </c>
      <c r="AA596" s="9">
        <v>2.3007142857142857</v>
      </c>
      <c r="AB596" s="9">
        <v>2.4057142857142857</v>
      </c>
      <c r="AC596" s="9">
        <v>2.0457142857142858</v>
      </c>
    </row>
    <row r="597" spans="1:29" x14ac:dyDescent="0.25">
      <c r="A597" s="8">
        <v>36152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Q597" s="9">
        <v>2.129285714285714</v>
      </c>
      <c r="R597" s="9">
        <v>1.6539392132845796</v>
      </c>
      <c r="S597" s="9">
        <v>2.1297857142857142</v>
      </c>
      <c r="T597" s="9">
        <v>1.9492857142857141</v>
      </c>
      <c r="U597" s="9">
        <v>1.889285714285714</v>
      </c>
      <c r="V597" s="9">
        <v>1.774285714285714</v>
      </c>
      <c r="W597" s="9">
        <v>1.9892857142857139</v>
      </c>
      <c r="X597" s="9">
        <v>2.109285714285714</v>
      </c>
      <c r="Y597" s="9">
        <v>2.1992857142857138</v>
      </c>
      <c r="Z597" s="9">
        <v>1.679285714285714</v>
      </c>
      <c r="AA597" s="9">
        <v>2.2792857142857139</v>
      </c>
      <c r="AB597" s="9">
        <v>2.379285714285714</v>
      </c>
      <c r="AC597" s="9">
        <v>2.0292857142857139</v>
      </c>
    </row>
    <row r="598" spans="1:29" x14ac:dyDescent="0.25">
      <c r="A598" s="8">
        <v>36153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Q598" s="9">
        <v>2.129285714285714</v>
      </c>
      <c r="R598" s="9">
        <v>1.6539392132845796</v>
      </c>
      <c r="S598" s="9">
        <v>2.1297857142857142</v>
      </c>
      <c r="T598" s="9">
        <v>1.9492857142857141</v>
      </c>
      <c r="U598" s="9">
        <v>1.889285714285714</v>
      </c>
      <c r="V598" s="9">
        <v>1.774285714285714</v>
      </c>
      <c r="W598" s="9">
        <v>1.9892857142857139</v>
      </c>
      <c r="X598" s="9">
        <v>2.109285714285714</v>
      </c>
      <c r="Y598" s="9">
        <v>2.1992857142857138</v>
      </c>
      <c r="Z598" s="9">
        <v>1.679285714285714</v>
      </c>
      <c r="AA598" s="9">
        <v>2.2792857142857139</v>
      </c>
      <c r="AB598" s="9">
        <v>2.379285714285714</v>
      </c>
      <c r="AC598" s="9">
        <v>2.0292857142857139</v>
      </c>
    </row>
    <row r="599" spans="1:29" x14ac:dyDescent="0.25">
      <c r="A599" s="8">
        <v>36157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Q599" s="9">
        <v>2.1147142857142858</v>
      </c>
      <c r="R599" s="9">
        <v>1.6393677847131514</v>
      </c>
      <c r="S599" s="9">
        <v>2.1147142857142858</v>
      </c>
      <c r="T599" s="9">
        <v>1.9347142857142858</v>
      </c>
      <c r="U599" s="9">
        <v>1.8747142857142858</v>
      </c>
      <c r="V599" s="9">
        <v>1.7797142857142858</v>
      </c>
      <c r="W599" s="9">
        <v>1.9747142857142856</v>
      </c>
      <c r="X599" s="9">
        <v>2.0947142857142858</v>
      </c>
      <c r="Y599" s="9">
        <v>2.1847142857142856</v>
      </c>
      <c r="Z599" s="9">
        <v>1.6647142857142858</v>
      </c>
      <c r="AA599" s="9">
        <v>2.2597142857142858</v>
      </c>
      <c r="AB599" s="9">
        <v>2.3647142857142858</v>
      </c>
      <c r="AC599" s="9">
        <v>2.0147142857142857</v>
      </c>
    </row>
    <row r="600" spans="1:29" x14ac:dyDescent="0.25">
      <c r="A600" s="8">
        <v>36158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Q600" s="9">
        <v>2.1080000000000001</v>
      </c>
      <c r="R600" s="9">
        <v>1.6326534989988657</v>
      </c>
      <c r="S600" s="9">
        <v>2.1085000000000003</v>
      </c>
      <c r="T600" s="9">
        <v>1.9330000000000001</v>
      </c>
      <c r="U600" s="9">
        <v>1.8680000000000001</v>
      </c>
      <c r="V600" s="9">
        <v>1.7905000000000002</v>
      </c>
      <c r="W600" s="9">
        <v>1.968</v>
      </c>
      <c r="X600" s="9">
        <v>2.0880000000000001</v>
      </c>
      <c r="Y600" s="9">
        <v>2.1779999999999999</v>
      </c>
      <c r="Z600" s="9">
        <v>1.6580000000000001</v>
      </c>
      <c r="AA600" s="9">
        <v>2.258</v>
      </c>
      <c r="AB600" s="9">
        <v>2.3580000000000001</v>
      </c>
      <c r="AC600" s="9">
        <v>2.008</v>
      </c>
    </row>
    <row r="601" spans="1:29" x14ac:dyDescent="0.25">
      <c r="A601" s="8">
        <v>36159</v>
      </c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Q601" s="9">
        <v>2.113</v>
      </c>
      <c r="R601" s="9">
        <v>1.6376534989988656</v>
      </c>
      <c r="S601" s="9">
        <v>2.1135000000000002</v>
      </c>
      <c r="T601" s="9">
        <v>1.9330000000000001</v>
      </c>
      <c r="U601" s="9">
        <v>1.873</v>
      </c>
      <c r="V601" s="9">
        <v>1.758</v>
      </c>
      <c r="W601" s="9">
        <v>1.9729999999999999</v>
      </c>
      <c r="X601" s="9">
        <v>2.093</v>
      </c>
      <c r="Y601" s="9">
        <v>2.1829999999999998</v>
      </c>
      <c r="Z601" s="9">
        <v>1.663</v>
      </c>
      <c r="AA601" s="9">
        <v>2.2629999999999999</v>
      </c>
      <c r="AB601" s="9">
        <v>2.3479999999999999</v>
      </c>
      <c r="AC601" s="9">
        <v>2.0129999999999999</v>
      </c>
    </row>
    <row r="602" spans="1:29" x14ac:dyDescent="0.25">
      <c r="A602" s="8">
        <v>36164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Q602" s="9">
        <v>2.1321428571428571</v>
      </c>
      <c r="R602" s="9">
        <v>1.7059613919158954</v>
      </c>
      <c r="S602" s="9">
        <v>2.1326428571428573</v>
      </c>
      <c r="T602" s="9">
        <v>1.9521428571428572</v>
      </c>
      <c r="U602" s="9">
        <v>1.8771428571428572</v>
      </c>
      <c r="V602" s="9">
        <v>1.7871428571428571</v>
      </c>
      <c r="W602" s="9">
        <v>1.992142857142857</v>
      </c>
      <c r="X602" s="9">
        <v>2.1121428571428571</v>
      </c>
      <c r="Y602" s="9">
        <v>2.202142857142857</v>
      </c>
      <c r="Z602" s="9">
        <v>1.6821428571428572</v>
      </c>
      <c r="AA602" s="9">
        <v>2.282142857142857</v>
      </c>
      <c r="AB602" s="9">
        <v>2.3621428571428571</v>
      </c>
      <c r="AC602" s="9">
        <v>2.032142857142857</v>
      </c>
    </row>
    <row r="603" spans="1:29" x14ac:dyDescent="0.25">
      <c r="A603" s="8">
        <v>36165</v>
      </c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Q603" s="9">
        <v>2.117142857142857</v>
      </c>
      <c r="R603" s="9">
        <v>1.6909613919158952</v>
      </c>
      <c r="S603" s="9">
        <v>2.1176428571428572</v>
      </c>
      <c r="T603" s="9">
        <v>1.9371428571428571</v>
      </c>
      <c r="U603" s="9">
        <v>1.8621428571428571</v>
      </c>
      <c r="V603" s="9">
        <v>1.7971428571428569</v>
      </c>
      <c r="W603" s="9">
        <v>1.9771428571428569</v>
      </c>
      <c r="X603" s="9">
        <v>2.097142857142857</v>
      </c>
      <c r="Y603" s="9">
        <v>2.1871428571428568</v>
      </c>
      <c r="Z603" s="9">
        <v>1.647142857142857</v>
      </c>
      <c r="AA603" s="9">
        <v>2.2671428571428569</v>
      </c>
      <c r="AB603" s="9">
        <v>2.347142857142857</v>
      </c>
      <c r="AC603" s="9">
        <v>2.0171428571428569</v>
      </c>
    </row>
    <row r="604" spans="1:29" x14ac:dyDescent="0.25">
      <c r="A604" s="8">
        <v>36166</v>
      </c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Q604" s="9">
        <v>2.108571428571429</v>
      </c>
      <c r="R604" s="9">
        <v>1.6823899633444672</v>
      </c>
      <c r="S604" s="9">
        <v>2.1090714285714292</v>
      </c>
      <c r="T604" s="9">
        <v>1.928571428571429</v>
      </c>
      <c r="U604" s="9">
        <v>1.8535714285714291</v>
      </c>
      <c r="V604" s="9">
        <v>1.783571428571429</v>
      </c>
      <c r="W604" s="9">
        <v>1.973571428571429</v>
      </c>
      <c r="X604" s="9">
        <v>2.088571428571429</v>
      </c>
      <c r="Y604" s="9">
        <v>2.1785714285714288</v>
      </c>
      <c r="Z604" s="9">
        <v>1.8835714285714289</v>
      </c>
      <c r="AA604" s="9">
        <v>2.2585714285714289</v>
      </c>
      <c r="AB604" s="9">
        <v>2.338571428571429</v>
      </c>
      <c r="AC604" s="9">
        <v>2.0085714285714289</v>
      </c>
    </row>
    <row r="605" spans="1:29" x14ac:dyDescent="0.25">
      <c r="A605" s="8">
        <v>36167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Q605" s="9">
        <v>2.0924285714285715</v>
      </c>
      <c r="R605" s="9">
        <v>1.5824285714285715</v>
      </c>
      <c r="S605" s="9">
        <v>2.0929285714285717</v>
      </c>
      <c r="T605" s="9">
        <v>1.9124285714285716</v>
      </c>
      <c r="U605" s="9">
        <v>1.8524285714285715</v>
      </c>
      <c r="V605" s="9">
        <v>1.7674285714285716</v>
      </c>
      <c r="W605" s="9">
        <v>1.9574285714285715</v>
      </c>
      <c r="X605" s="9">
        <v>2.0724285714285715</v>
      </c>
      <c r="Y605" s="9">
        <v>2.1724285714285716</v>
      </c>
      <c r="Z605" s="9">
        <v>1.6524285714285716</v>
      </c>
      <c r="AA605" s="9">
        <v>2.2424285714285714</v>
      </c>
      <c r="AB605" s="9">
        <v>2.3224285714285715</v>
      </c>
      <c r="AC605" s="9">
        <v>1.9924285714285714</v>
      </c>
    </row>
    <row r="606" spans="1:29" x14ac:dyDescent="0.25">
      <c r="A606" s="8">
        <v>36168</v>
      </c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Q606" s="9">
        <v>2.085</v>
      </c>
      <c r="R606" s="9">
        <v>1.575</v>
      </c>
      <c r="S606" s="9">
        <v>2.0855000000000001</v>
      </c>
      <c r="T606" s="9">
        <v>1.905</v>
      </c>
      <c r="U606" s="9">
        <v>1.845</v>
      </c>
      <c r="V606" s="9">
        <v>1.76</v>
      </c>
      <c r="W606" s="9">
        <v>1.95</v>
      </c>
      <c r="X606" s="9">
        <v>2.0649999999999999</v>
      </c>
      <c r="Y606" s="9">
        <v>2.165</v>
      </c>
      <c r="Z606" s="9">
        <v>1.645</v>
      </c>
      <c r="AA606" s="9">
        <v>2.2349999999999999</v>
      </c>
      <c r="AB606" s="9">
        <v>2.3149999999999999</v>
      </c>
      <c r="AC606" s="9">
        <v>1.9750000000000001</v>
      </c>
    </row>
    <row r="607" spans="1:29" x14ac:dyDescent="0.25">
      <c r="A607" s="8">
        <v>36171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Q607" s="9">
        <v>2.0858571428571433</v>
      </c>
      <c r="R607" s="9">
        <v>1.5758571428571433</v>
      </c>
      <c r="S607" s="9">
        <v>2.0863571428571435</v>
      </c>
      <c r="T607" s="9">
        <v>1.9058571428571434</v>
      </c>
      <c r="U607" s="9">
        <v>1.8458571428571433</v>
      </c>
      <c r="V607" s="9">
        <v>1.7608571428571433</v>
      </c>
      <c r="W607" s="9">
        <v>1.9533571428571432</v>
      </c>
      <c r="X607" s="9">
        <v>2.0658571428571433</v>
      </c>
      <c r="Y607" s="9">
        <v>2.1658571428571434</v>
      </c>
      <c r="Z607" s="9">
        <v>1.6458571428571434</v>
      </c>
      <c r="AA607" s="9">
        <v>2.2258571428571434</v>
      </c>
      <c r="AB607" s="9">
        <v>2.3158571428571433</v>
      </c>
      <c r="AC607" s="9">
        <v>1.9758571428571432</v>
      </c>
    </row>
    <row r="608" spans="1:29" x14ac:dyDescent="0.25">
      <c r="A608" s="8">
        <v>36172</v>
      </c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Q608" s="9">
        <v>2.101142857142857</v>
      </c>
      <c r="R608" s="9">
        <v>1.6953332128054817</v>
      </c>
      <c r="S608" s="9">
        <v>2.1016428571428571</v>
      </c>
      <c r="T608" s="9">
        <v>1.921142857142857</v>
      </c>
      <c r="U608" s="9">
        <v>1.861142857142857</v>
      </c>
      <c r="V608" s="9">
        <v>1.776142857142857</v>
      </c>
      <c r="W608" s="9">
        <v>1.9686428571428569</v>
      </c>
      <c r="X608" s="9">
        <v>2.081142857142857</v>
      </c>
      <c r="Y608" s="9">
        <v>2.181142857142857</v>
      </c>
      <c r="Z608" s="9">
        <v>1.661142857142857</v>
      </c>
      <c r="AA608" s="9">
        <v>2.2411428571428571</v>
      </c>
      <c r="AB608" s="9">
        <v>2.331142857142857</v>
      </c>
      <c r="AC608" s="9">
        <v>1.9911428571428569</v>
      </c>
    </row>
    <row r="609" spans="1:29" x14ac:dyDescent="0.25">
      <c r="A609" s="8">
        <v>36173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Q609" s="9">
        <v>2.0962857142857145</v>
      </c>
      <c r="R609" s="9">
        <v>1.7043369356095019</v>
      </c>
      <c r="S609" s="9">
        <v>2.0987857142857145</v>
      </c>
      <c r="T609" s="9">
        <v>1.9162857142857146</v>
      </c>
      <c r="U609" s="9">
        <v>1.8612857142857147</v>
      </c>
      <c r="V609" s="9">
        <v>1.7737857142857145</v>
      </c>
      <c r="W609" s="9">
        <v>1.9612857142857145</v>
      </c>
      <c r="X609" s="9">
        <v>2.0762857142857145</v>
      </c>
      <c r="Y609" s="9">
        <v>2.1862857142857144</v>
      </c>
      <c r="Z609" s="9">
        <v>1.6562857142857146</v>
      </c>
      <c r="AA609" s="9">
        <v>2.2387857142857146</v>
      </c>
      <c r="AB609" s="9">
        <v>2.3262857142857145</v>
      </c>
      <c r="AC609" s="9">
        <v>1.9862857142857144</v>
      </c>
    </row>
    <row r="610" spans="1:29" x14ac:dyDescent="0.25">
      <c r="A610" s="8">
        <v>36174</v>
      </c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Q610" s="9">
        <v>2.1082857142857141</v>
      </c>
      <c r="R610" s="9">
        <v>1.7177692298420935</v>
      </c>
      <c r="S610" s="9">
        <v>2.1182857142857139</v>
      </c>
      <c r="T610" s="9">
        <v>1.9382857142857142</v>
      </c>
      <c r="U610" s="9">
        <v>1.8782857142857141</v>
      </c>
      <c r="V610" s="9">
        <v>1.7932857142857141</v>
      </c>
      <c r="W610" s="9">
        <v>1.975785714285714</v>
      </c>
      <c r="X610" s="9">
        <v>2.0882857142857141</v>
      </c>
      <c r="Y610" s="9">
        <v>2.1932857142857141</v>
      </c>
      <c r="Z610" s="9">
        <v>1.6382857142857141</v>
      </c>
      <c r="AA610" s="9">
        <v>2.2507857142857142</v>
      </c>
      <c r="AB610" s="9">
        <v>2.3382857142857141</v>
      </c>
      <c r="AC610" s="9">
        <v>2.0032857142857141</v>
      </c>
    </row>
    <row r="611" spans="1:29" x14ac:dyDescent="0.25">
      <c r="A611" s="8">
        <v>36175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Q611" s="9">
        <v>2.1082857142857141</v>
      </c>
      <c r="R611" s="9">
        <v>1.7177692298420935</v>
      </c>
      <c r="S611" s="9">
        <v>2.1207857142857143</v>
      </c>
      <c r="T611" s="9">
        <v>1.9382857142857142</v>
      </c>
      <c r="U611" s="9">
        <v>1.8782857142857141</v>
      </c>
      <c r="V611" s="9">
        <v>1.7932857142857141</v>
      </c>
      <c r="W611" s="9">
        <v>1.975785714285714</v>
      </c>
      <c r="X611" s="9">
        <v>2.0882857142857141</v>
      </c>
      <c r="Y611" s="9">
        <v>2.1932857142857141</v>
      </c>
      <c r="Z611" s="9">
        <v>1.6382857142857141</v>
      </c>
      <c r="AA611" s="9">
        <v>2.2507857142857142</v>
      </c>
      <c r="AB611" s="9">
        <v>2.3382857142857141</v>
      </c>
      <c r="AC611" s="9">
        <v>2.0032857142857141</v>
      </c>
    </row>
    <row r="612" spans="1:29" x14ac:dyDescent="0.25">
      <c r="A612" s="8">
        <v>36179</v>
      </c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Q612" s="9">
        <v>2.1082857142857141</v>
      </c>
      <c r="R612" s="9">
        <v>1.7402785368521438</v>
      </c>
      <c r="S612" s="9">
        <v>2.1207857142857143</v>
      </c>
      <c r="T612" s="9">
        <v>1.9382857142857142</v>
      </c>
      <c r="U612" s="9">
        <v>1.8782857142857141</v>
      </c>
      <c r="V612" s="9">
        <v>1.778285714285714</v>
      </c>
      <c r="W612" s="9">
        <v>1.975785714285714</v>
      </c>
      <c r="X612" s="9">
        <v>2.093285714285714</v>
      </c>
      <c r="Y612" s="9">
        <v>2.19</v>
      </c>
      <c r="Z612" s="9">
        <v>1.6582857142857141</v>
      </c>
      <c r="AA612" s="9">
        <v>2.2507857142857142</v>
      </c>
      <c r="AB612" s="9">
        <v>2.3382857142857141</v>
      </c>
      <c r="AC612" s="9">
        <v>2.0032857142857141</v>
      </c>
    </row>
    <row r="613" spans="1:29" x14ac:dyDescent="0.25">
      <c r="A613" s="8">
        <v>36180</v>
      </c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Q613" s="9">
        <v>2.1145714285714283</v>
      </c>
      <c r="R613" s="9">
        <v>1.7251356797092872</v>
      </c>
      <c r="S613" s="9">
        <v>2.1270714285714285</v>
      </c>
      <c r="T613" s="9">
        <v>1.9445714285714284</v>
      </c>
      <c r="U613" s="9">
        <v>1.8795714285714284</v>
      </c>
      <c r="V613" s="9">
        <v>1.7845714285714283</v>
      </c>
      <c r="W613" s="9">
        <v>1.9820714285714283</v>
      </c>
      <c r="X613" s="9">
        <v>2.0945714285714283</v>
      </c>
      <c r="Y613" s="9">
        <v>2.1995714285714283</v>
      </c>
      <c r="Z613" s="9">
        <v>1.6645714285714284</v>
      </c>
      <c r="AA613" s="9">
        <v>2.2570714285714284</v>
      </c>
      <c r="AB613" s="9">
        <v>2.3445714285714283</v>
      </c>
      <c r="AC613" s="9">
        <v>2.0095714285714283</v>
      </c>
    </row>
    <row r="614" spans="1:29" x14ac:dyDescent="0.25">
      <c r="A614" s="8">
        <v>36181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Q614" s="9">
        <v>2.145</v>
      </c>
      <c r="R614" s="9">
        <v>1.7445716967458991</v>
      </c>
      <c r="S614" s="9">
        <v>2.165</v>
      </c>
      <c r="T614" s="9">
        <v>1.97</v>
      </c>
      <c r="U614" s="9">
        <v>1.915</v>
      </c>
      <c r="V614" s="9">
        <v>1.82</v>
      </c>
      <c r="W614" s="9">
        <v>2.0125000000000002</v>
      </c>
      <c r="X614" s="9">
        <v>2.13</v>
      </c>
      <c r="Y614" s="9">
        <v>2.23</v>
      </c>
      <c r="Z614" s="9">
        <v>1.7150000000000001</v>
      </c>
      <c r="AA614" s="9">
        <v>2.2875000000000001</v>
      </c>
      <c r="AB614" s="9">
        <v>2.375</v>
      </c>
      <c r="AC614" s="9">
        <v>2.04</v>
      </c>
    </row>
    <row r="615" spans="1:29" x14ac:dyDescent="0.25">
      <c r="A615" s="8">
        <v>36182</v>
      </c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Q615" s="9">
        <v>2.1398571428571431</v>
      </c>
      <c r="R615" s="9">
        <v>1.751930701005052</v>
      </c>
      <c r="S615" s="9">
        <v>2.1548571428571432</v>
      </c>
      <c r="T615" s="9">
        <v>1.9698571428571432</v>
      </c>
      <c r="U615" s="9">
        <v>1.914857142857143</v>
      </c>
      <c r="V615" s="9">
        <v>1.8148571428571432</v>
      </c>
      <c r="W615" s="9">
        <v>2.0073571428571433</v>
      </c>
      <c r="X615" s="9">
        <v>2.124857142857143</v>
      </c>
      <c r="Y615" s="9">
        <v>2.2398571428571432</v>
      </c>
      <c r="Z615" s="9">
        <v>1.6998571428571432</v>
      </c>
      <c r="AA615" s="9">
        <v>2.2823571428571432</v>
      </c>
      <c r="AB615" s="9">
        <v>2.3698571428571431</v>
      </c>
      <c r="AC615" s="9">
        <v>2.039857142857143</v>
      </c>
    </row>
    <row r="616" spans="1:29" x14ac:dyDescent="0.25">
      <c r="A616" s="8">
        <v>36185</v>
      </c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Q616" s="9">
        <v>2.1274285714285712</v>
      </c>
      <c r="R616" s="9">
        <v>1.7395021295764801</v>
      </c>
      <c r="S616" s="9">
        <v>2.1424285714285713</v>
      </c>
      <c r="T616" s="9">
        <v>1.9574285714285713</v>
      </c>
      <c r="U616" s="9">
        <v>1.9024285714285711</v>
      </c>
      <c r="V616" s="9">
        <v>1.8024285714285713</v>
      </c>
      <c r="W616" s="9">
        <v>1.9949285714285712</v>
      </c>
      <c r="X616" s="9">
        <v>2.1124285714285711</v>
      </c>
      <c r="Y616" s="9">
        <v>2.2274285714285713</v>
      </c>
      <c r="Z616" s="9">
        <v>1.6874285714285713</v>
      </c>
      <c r="AA616" s="9">
        <v>2.2699285714285713</v>
      </c>
      <c r="AB616" s="9">
        <v>2.3574285714285712</v>
      </c>
      <c r="AC616" s="9">
        <v>2.0274285714285711</v>
      </c>
    </row>
    <row r="617" spans="1:29" x14ac:dyDescent="0.25">
      <c r="A617" s="8">
        <v>36186</v>
      </c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Q617" s="9">
        <v>2.1339999999999999</v>
      </c>
      <c r="R617" s="9">
        <v>1.7370661125398688</v>
      </c>
      <c r="S617" s="9">
        <v>2.1515</v>
      </c>
      <c r="T617" s="9">
        <v>1.9664999999999999</v>
      </c>
      <c r="U617" s="9">
        <v>1.9139999999999999</v>
      </c>
      <c r="V617" s="9">
        <v>1.8039999999999998</v>
      </c>
      <c r="W617" s="9">
        <v>2.004</v>
      </c>
      <c r="X617" s="9">
        <v>2.1189999999999998</v>
      </c>
      <c r="Y617" s="9">
        <v>2.2239999999999998</v>
      </c>
      <c r="Z617" s="9">
        <v>1.6639999999999999</v>
      </c>
      <c r="AA617" s="9">
        <v>2.2789999999999999</v>
      </c>
      <c r="AB617" s="9">
        <v>2.3639999999999999</v>
      </c>
      <c r="AC617" s="9">
        <v>2.0339999999999998</v>
      </c>
    </row>
    <row r="618" spans="1:29" x14ac:dyDescent="0.25">
      <c r="A618" s="8">
        <v>36187</v>
      </c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Q618" s="9">
        <v>2.1549999999999998</v>
      </c>
      <c r="R618" s="9">
        <v>1.7627952894702348</v>
      </c>
      <c r="S618" s="9">
        <v>2.1724999999999999</v>
      </c>
      <c r="T618" s="9">
        <v>1.9875</v>
      </c>
      <c r="U618" s="9">
        <v>1.93</v>
      </c>
      <c r="V618" s="9">
        <v>1.8149999999999999</v>
      </c>
      <c r="W618" s="9">
        <v>2.0249999999999999</v>
      </c>
      <c r="X618" s="9">
        <v>2.14</v>
      </c>
      <c r="Y618" s="9">
        <v>2.2450000000000001</v>
      </c>
      <c r="Z618" s="9">
        <v>1.665</v>
      </c>
      <c r="AA618" s="9">
        <v>2.2999999999999998</v>
      </c>
      <c r="AB618" s="9">
        <v>2.3849999999999998</v>
      </c>
      <c r="AC618" s="9">
        <v>2.0550000000000002</v>
      </c>
    </row>
    <row r="619" spans="1:29" x14ac:dyDescent="0.25">
      <c r="A619" s="8">
        <v>36188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Q619" s="9">
        <v>2.1821428571428574</v>
      </c>
      <c r="R619" s="9">
        <v>1.7845207435965817</v>
      </c>
      <c r="S619" s="9">
        <v>2.2071428571428573</v>
      </c>
      <c r="T619" s="9">
        <v>2.0121428571428575</v>
      </c>
      <c r="U619" s="9">
        <v>1.9521428571428574</v>
      </c>
      <c r="V619" s="9">
        <v>1.8371428571428574</v>
      </c>
      <c r="W619" s="9">
        <v>2.0521428571428575</v>
      </c>
      <c r="X619" s="9">
        <v>2.1671428571428573</v>
      </c>
      <c r="Y619" s="9">
        <v>2.2721428571428572</v>
      </c>
      <c r="Z619" s="9">
        <v>1.6971428571428575</v>
      </c>
      <c r="AA619" s="9">
        <v>2.3321428571428573</v>
      </c>
      <c r="AB619" s="9">
        <v>2.4271428571428575</v>
      </c>
      <c r="AC619" s="9">
        <v>2.0821428571428573</v>
      </c>
    </row>
    <row r="620" spans="1:29" x14ac:dyDescent="0.25">
      <c r="A620" s="8">
        <v>36189</v>
      </c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Q620" s="9">
        <v>2.1717142857142853</v>
      </c>
      <c r="R620" s="9">
        <v>1.7929530378291729</v>
      </c>
      <c r="S620" s="9">
        <v>2.2017142857142851</v>
      </c>
      <c r="T620" s="9">
        <v>2.0117142857142851</v>
      </c>
      <c r="U620" s="9">
        <v>1.9467142857142852</v>
      </c>
      <c r="V620" s="9">
        <v>1.8317142857142852</v>
      </c>
      <c r="W620" s="9">
        <v>2.0417142857142854</v>
      </c>
      <c r="X620" s="9">
        <v>2.1567142857142851</v>
      </c>
      <c r="Y620" s="9">
        <v>2.2617142857142851</v>
      </c>
      <c r="Z620" s="9">
        <v>1.6817142857142853</v>
      </c>
      <c r="AA620" s="9">
        <v>2.3167142857142853</v>
      </c>
      <c r="AB620" s="9">
        <v>2.4167142857142854</v>
      </c>
      <c r="AC620" s="9">
        <v>2.0717142857142852</v>
      </c>
    </row>
    <row r="621" spans="1:29" x14ac:dyDescent="0.25">
      <c r="A621" s="8">
        <v>36192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Q621" s="9">
        <v>2.1398571428571427</v>
      </c>
      <c r="R621" s="9">
        <v>1.7789455922211326</v>
      </c>
      <c r="S621" s="9">
        <v>2.1698571428571425</v>
      </c>
      <c r="T621" s="9">
        <v>1.9798571428571428</v>
      </c>
      <c r="U621" s="9">
        <v>1.9098571428571427</v>
      </c>
      <c r="V621" s="9">
        <v>1.7998571428571426</v>
      </c>
      <c r="W621" s="9">
        <v>2.0098571428571428</v>
      </c>
      <c r="X621" s="9">
        <v>2.1248571428571426</v>
      </c>
      <c r="Y621" s="9">
        <v>2.2298571428571425</v>
      </c>
      <c r="Z621" s="9">
        <v>1.6498571428571427</v>
      </c>
      <c r="AA621" s="9">
        <v>2.2848571428571427</v>
      </c>
      <c r="AB621" s="9">
        <v>2.3848571428571428</v>
      </c>
      <c r="AC621" s="9">
        <v>2.2348571428571429</v>
      </c>
    </row>
    <row r="622" spans="1:29" x14ac:dyDescent="0.25">
      <c r="A622" s="8">
        <v>36193</v>
      </c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Q622" s="9">
        <v>2.1927142857142861</v>
      </c>
      <c r="R622" s="9">
        <v>1.8111033405800707</v>
      </c>
      <c r="S622" s="9">
        <v>2.2227142857142859</v>
      </c>
      <c r="T622" s="9">
        <v>2.027714285714286</v>
      </c>
      <c r="U622" s="9">
        <v>1.967714285714286</v>
      </c>
      <c r="V622" s="9">
        <v>1.852714285714286</v>
      </c>
      <c r="W622" s="9">
        <v>2.0627142857142862</v>
      </c>
      <c r="X622" s="9">
        <v>2.1777142857142859</v>
      </c>
      <c r="Y622" s="9">
        <v>2.277714285714286</v>
      </c>
      <c r="Z622" s="9">
        <v>1.6927142857142861</v>
      </c>
      <c r="AA622" s="9">
        <v>2.3377142857142861</v>
      </c>
      <c r="AB622" s="9">
        <v>2.4377142857142862</v>
      </c>
      <c r="AC622" s="9">
        <v>2.092714285714286</v>
      </c>
    </row>
    <row r="623" spans="1:29" x14ac:dyDescent="0.25">
      <c r="A623" s="8">
        <v>36194</v>
      </c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Q623" s="9">
        <v>2.1751428571428573</v>
      </c>
      <c r="R623" s="9">
        <v>1.7945244664006017</v>
      </c>
      <c r="S623" s="9">
        <v>2.2051428571428571</v>
      </c>
      <c r="T623" s="9">
        <v>2.0101428571428572</v>
      </c>
      <c r="U623" s="9">
        <v>1.9651428571428573</v>
      </c>
      <c r="V623" s="9">
        <v>1.8351428571428572</v>
      </c>
      <c r="W623" s="9">
        <v>2.0451428571428574</v>
      </c>
      <c r="X623" s="9">
        <v>2.1601428571428571</v>
      </c>
      <c r="Y623" s="9">
        <v>2.2651428571428571</v>
      </c>
      <c r="Z623" s="9">
        <v>1.7001428571428572</v>
      </c>
      <c r="AA623" s="9">
        <v>2.3201428571428573</v>
      </c>
      <c r="AB623" s="9">
        <v>2.4201428571428574</v>
      </c>
      <c r="AC623" s="9">
        <v>2.0751428571428572</v>
      </c>
    </row>
    <row r="624" spans="1:29" x14ac:dyDescent="0.25">
      <c r="A624" s="8">
        <v>36195</v>
      </c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Q624" s="9">
        <v>2.1779999999999999</v>
      </c>
      <c r="R624" s="9">
        <v>1.8034586220352034</v>
      </c>
      <c r="S624" s="9">
        <v>2.2054999999999998</v>
      </c>
      <c r="T624" s="9">
        <v>2.0129999999999999</v>
      </c>
      <c r="U624" s="9">
        <v>1.9729999999999999</v>
      </c>
      <c r="V624" s="9">
        <v>1.8379999999999999</v>
      </c>
      <c r="W624" s="9">
        <v>2.048</v>
      </c>
      <c r="X624" s="9">
        <v>2.1629999999999998</v>
      </c>
      <c r="Y624" s="9">
        <v>2.2679999999999998</v>
      </c>
      <c r="Z624" s="9">
        <v>1.698</v>
      </c>
      <c r="AA624" s="9">
        <v>2.323</v>
      </c>
      <c r="AB624" s="9">
        <v>2.4304999999999999</v>
      </c>
      <c r="AC624" s="9">
        <v>2.0779999999999998</v>
      </c>
    </row>
    <row r="625" spans="1:29" x14ac:dyDescent="0.25">
      <c r="A625" s="8">
        <v>36196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Q625" s="9">
        <v>2.1837142857142853</v>
      </c>
      <c r="R625" s="9">
        <v>1.8091729077494887</v>
      </c>
      <c r="S625" s="9">
        <v>2.2112142857142851</v>
      </c>
      <c r="T625" s="9">
        <v>2.0187142857142852</v>
      </c>
      <c r="U625" s="9">
        <v>1.9787142857142852</v>
      </c>
      <c r="V625" s="9">
        <v>1.8437142857142852</v>
      </c>
      <c r="W625" s="9">
        <v>2.0537142857142854</v>
      </c>
      <c r="X625" s="9">
        <v>2.1687142857142852</v>
      </c>
      <c r="Y625" s="9">
        <v>2.2737142857142851</v>
      </c>
      <c r="Z625" s="9">
        <v>1.7037142857142853</v>
      </c>
      <c r="AA625" s="9">
        <v>2.3287142857142853</v>
      </c>
      <c r="AB625" s="9">
        <v>2.4362142857142852</v>
      </c>
      <c r="AC625" s="9">
        <v>2.0837142857142852</v>
      </c>
    </row>
    <row r="626" spans="1:29" x14ac:dyDescent="0.25">
      <c r="A626" s="8">
        <v>36199</v>
      </c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Q626" s="9">
        <v>2.1885714285714291</v>
      </c>
      <c r="R626" s="9">
        <v>1.8140300506066325</v>
      </c>
      <c r="S626" s="9">
        <v>2.2160714285714289</v>
      </c>
      <c r="T626" s="9">
        <v>2.023571428571429</v>
      </c>
      <c r="U626" s="9">
        <v>1.973571428571429</v>
      </c>
      <c r="V626" s="9">
        <v>1.848571428571429</v>
      </c>
      <c r="W626" s="9">
        <v>2.0585714285714292</v>
      </c>
      <c r="X626" s="9">
        <v>2.1735714285714289</v>
      </c>
      <c r="Y626" s="9">
        <v>2.2785714285714289</v>
      </c>
      <c r="Z626" s="9">
        <v>1.7085714285714291</v>
      </c>
      <c r="AA626" s="9">
        <v>2.3335714285714291</v>
      </c>
      <c r="AB626" s="9">
        <v>2.441071428571429</v>
      </c>
      <c r="AC626" s="9">
        <v>2.088571428571429</v>
      </c>
    </row>
    <row r="627" spans="1:29" x14ac:dyDescent="0.25">
      <c r="A627" s="8">
        <v>36200</v>
      </c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Q627" s="9">
        <v>2.1912857142857143</v>
      </c>
      <c r="R627" s="9">
        <v>1.7945244664006017</v>
      </c>
      <c r="S627" s="9">
        <v>2.2187857142857141</v>
      </c>
      <c r="T627" s="9">
        <v>2.0362857142857145</v>
      </c>
      <c r="U627" s="9">
        <v>1.9862857142857142</v>
      </c>
      <c r="V627" s="9">
        <v>1.8512857142857142</v>
      </c>
      <c r="W627" s="9">
        <v>2.0612857142857144</v>
      </c>
      <c r="X627" s="9">
        <v>2.1762857142857142</v>
      </c>
      <c r="Y627" s="9">
        <v>2.2812857142857141</v>
      </c>
      <c r="Z627" s="9">
        <v>1.7012857142857143</v>
      </c>
      <c r="AA627" s="9">
        <v>2.3362857142857143</v>
      </c>
      <c r="AB627" s="9">
        <v>2.4437857142857142</v>
      </c>
      <c r="AC627" s="9">
        <v>2.0912857142857142</v>
      </c>
    </row>
    <row r="628" spans="1:29" x14ac:dyDescent="0.25">
      <c r="A628" s="8">
        <v>36201</v>
      </c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Q628" s="9">
        <v>2.1775714285714285</v>
      </c>
      <c r="R628" s="9">
        <v>1.7954548992311832</v>
      </c>
      <c r="S628" s="9">
        <v>2.2050714285714283</v>
      </c>
      <c r="T628" s="9">
        <v>2.0225714285714287</v>
      </c>
      <c r="U628" s="9">
        <v>1.9725714285714284</v>
      </c>
      <c r="V628" s="9">
        <v>1.8375714285714284</v>
      </c>
      <c r="W628" s="9">
        <v>2.0475714285714286</v>
      </c>
      <c r="X628" s="9">
        <v>2.1625714285714284</v>
      </c>
      <c r="Y628" s="9">
        <v>2.2675714285714283</v>
      </c>
      <c r="Z628" s="9">
        <v>1.6975714285714285</v>
      </c>
      <c r="AA628" s="9">
        <v>2.3225714285714285</v>
      </c>
      <c r="AB628" s="9">
        <v>2.4300714285714284</v>
      </c>
      <c r="AC628" s="9">
        <v>2.0775714285714284</v>
      </c>
    </row>
    <row r="629" spans="1:29" x14ac:dyDescent="0.25">
      <c r="A629" s="8">
        <v>36202</v>
      </c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Q629" s="9">
        <v>2.1794285714285713</v>
      </c>
      <c r="R629" s="9">
        <v>1.8029567606331931</v>
      </c>
      <c r="S629" s="9">
        <v>2.2069285714285711</v>
      </c>
      <c r="T629" s="9">
        <v>2.0144285714285712</v>
      </c>
      <c r="U629" s="9">
        <v>1.9694285714285713</v>
      </c>
      <c r="V629" s="9">
        <v>1.8394285714285712</v>
      </c>
      <c r="W629" s="9">
        <v>2.0494285714285714</v>
      </c>
      <c r="X629" s="9">
        <v>2.1644285714285711</v>
      </c>
      <c r="Y629" s="9">
        <v>2.2694285714285711</v>
      </c>
      <c r="Z629" s="9">
        <v>1.7194285714285713</v>
      </c>
      <c r="AA629" s="9">
        <v>2.3244285714285713</v>
      </c>
      <c r="AB629" s="9">
        <v>2.4319285714285712</v>
      </c>
      <c r="AC629" s="9">
        <v>2.0794285714285712</v>
      </c>
    </row>
    <row r="630" spans="1:29" x14ac:dyDescent="0.25">
      <c r="A630" s="8">
        <v>36203</v>
      </c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Q630" s="9">
        <v>2.1744285714285714</v>
      </c>
      <c r="R630" s="9">
        <v>1.7979567606331932</v>
      </c>
      <c r="S630" s="9">
        <v>2.2019285714285712</v>
      </c>
      <c r="T630" s="9">
        <v>2.0094285714285713</v>
      </c>
      <c r="U630" s="9">
        <v>1.9644285714285714</v>
      </c>
      <c r="V630" s="9">
        <v>1.8344285714285713</v>
      </c>
      <c r="W630" s="9">
        <v>2.0444285714285715</v>
      </c>
      <c r="X630" s="9">
        <v>2.1594285714285713</v>
      </c>
      <c r="Y630" s="9">
        <v>2.2644285714285712</v>
      </c>
      <c r="Z630" s="9">
        <v>1.7144285714285714</v>
      </c>
      <c r="AA630" s="9">
        <v>2.3194285714285714</v>
      </c>
      <c r="AB630" s="9">
        <v>2.4269285714285713</v>
      </c>
      <c r="AC630" s="9">
        <v>2.0744285714285713</v>
      </c>
    </row>
    <row r="631" spans="1:29" x14ac:dyDescent="0.25">
      <c r="A631" s="8">
        <v>36207</v>
      </c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Q631" s="9">
        <v>2.1655714285714285</v>
      </c>
      <c r="R631" s="9">
        <v>1.7912424749189071</v>
      </c>
      <c r="S631" s="9">
        <v>2.1930714285714283</v>
      </c>
      <c r="T631" s="9">
        <v>2.0005714285714284</v>
      </c>
      <c r="U631" s="9">
        <v>1.9555714285714285</v>
      </c>
      <c r="V631" s="9">
        <v>1.8255714285714284</v>
      </c>
      <c r="W631" s="9">
        <v>2.0355714285714286</v>
      </c>
      <c r="X631" s="9">
        <v>2.1505714285714284</v>
      </c>
      <c r="Y631" s="9">
        <v>2.2555714285714283</v>
      </c>
      <c r="Z631" s="9">
        <v>1.7112857142857141</v>
      </c>
      <c r="AA631" s="9">
        <v>2.3105714285714285</v>
      </c>
      <c r="AB631" s="9">
        <v>2.4180714285714284</v>
      </c>
      <c r="AC631" s="9">
        <v>2.0655714285714284</v>
      </c>
    </row>
    <row r="632" spans="1:29" x14ac:dyDescent="0.25">
      <c r="A632" s="8">
        <v>36208</v>
      </c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Q632" s="9">
        <v>2.1462142857142856</v>
      </c>
      <c r="R632" s="9">
        <v>1.7718853320617642</v>
      </c>
      <c r="S632" s="9">
        <v>2.1762142857142854</v>
      </c>
      <c r="T632" s="9">
        <v>1.9812142857142856</v>
      </c>
      <c r="U632" s="9">
        <v>1.9362142857142857</v>
      </c>
      <c r="V632" s="9">
        <v>1.8062142857142856</v>
      </c>
      <c r="W632" s="9">
        <v>2.0162142857142857</v>
      </c>
      <c r="X632" s="9">
        <v>2.1312142857142855</v>
      </c>
      <c r="Y632" s="9">
        <v>2.2362142857142855</v>
      </c>
      <c r="Z632" s="9">
        <v>1.6919285714285712</v>
      </c>
      <c r="AA632" s="9">
        <v>2.2912142857142856</v>
      </c>
      <c r="AB632" s="9">
        <v>2.3987142857142856</v>
      </c>
      <c r="AC632" s="9">
        <v>2.0462142857142855</v>
      </c>
    </row>
    <row r="633" spans="1:29" x14ac:dyDescent="0.25">
      <c r="A633" s="8">
        <v>36209</v>
      </c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Q633" s="9">
        <v>2.1584285714285714</v>
      </c>
      <c r="R633" s="9">
        <v>1.8026710463474787</v>
      </c>
      <c r="S633" s="9">
        <v>2.1884285714285712</v>
      </c>
      <c r="T633" s="9">
        <v>1.9934285714285713</v>
      </c>
      <c r="U633" s="9">
        <v>1.9484285714285714</v>
      </c>
      <c r="V633" s="9">
        <v>1.8184285714285713</v>
      </c>
      <c r="W633" s="9">
        <v>2.0284285714285715</v>
      </c>
      <c r="X633" s="9">
        <v>2.1434285714285712</v>
      </c>
      <c r="Y633" s="9">
        <v>2.2484285714285712</v>
      </c>
      <c r="Z633" s="9">
        <v>1.7227142857142856</v>
      </c>
      <c r="AA633" s="9">
        <v>2.3034285714285714</v>
      </c>
      <c r="AB633" s="9">
        <v>2.4109285714285713</v>
      </c>
      <c r="AC633" s="9">
        <v>2.0584285714285713</v>
      </c>
    </row>
    <row r="634" spans="1:29" x14ac:dyDescent="0.25">
      <c r="A634" s="8">
        <v>36210</v>
      </c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Q634" s="9">
        <v>2.1492857142857145</v>
      </c>
      <c r="R634" s="9">
        <v>1.791953037829173</v>
      </c>
      <c r="S634" s="9">
        <v>2.1717857142857144</v>
      </c>
      <c r="T634" s="9">
        <v>1.9842857142857144</v>
      </c>
      <c r="U634" s="9">
        <v>1.9392857142857145</v>
      </c>
      <c r="V634" s="9">
        <v>1.8092857142857144</v>
      </c>
      <c r="W634" s="9">
        <v>2.0192857142857146</v>
      </c>
      <c r="X634" s="9">
        <v>2.1342857142857143</v>
      </c>
      <c r="Y634" s="9">
        <v>2.2442857142857147</v>
      </c>
      <c r="Z634" s="9">
        <v>1.7090000000000001</v>
      </c>
      <c r="AA634" s="9">
        <v>2.2942857142857145</v>
      </c>
      <c r="AB634" s="9">
        <v>2.4017857142857144</v>
      </c>
      <c r="AC634" s="9">
        <v>2.0492857142857144</v>
      </c>
    </row>
    <row r="635" spans="1:29" x14ac:dyDescent="0.25">
      <c r="A635" s="8">
        <v>36213</v>
      </c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Q635" s="9">
        <v>2.1338571428571429</v>
      </c>
      <c r="R635" s="9">
        <v>1.7878064578822954</v>
      </c>
      <c r="S635" s="9">
        <v>2.1588571428571428</v>
      </c>
      <c r="T635" s="9">
        <v>1.9688571428571429</v>
      </c>
      <c r="U635" s="9">
        <v>1.9238571428571429</v>
      </c>
      <c r="V635" s="9">
        <v>1.7988571428571429</v>
      </c>
      <c r="W635" s="9">
        <v>2.003857142857143</v>
      </c>
      <c r="X635" s="9">
        <v>2.1188571428571428</v>
      </c>
      <c r="Y635" s="9">
        <v>2.2288571428571431</v>
      </c>
      <c r="Z635" s="9">
        <v>1.7218571428571428</v>
      </c>
      <c r="AA635" s="9">
        <v>2.2788571428571429</v>
      </c>
      <c r="AB635" s="9">
        <v>2.3863571428571428</v>
      </c>
      <c r="AC635" s="9">
        <v>2.0338571428571428</v>
      </c>
    </row>
    <row r="636" spans="1:29" x14ac:dyDescent="0.25">
      <c r="A636" s="8">
        <v>36214</v>
      </c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Q636" s="9">
        <v>2.1291428571428574</v>
      </c>
      <c r="R636" s="9">
        <v>1.8038909162677952</v>
      </c>
      <c r="S636" s="9">
        <v>2.1541428571428574</v>
      </c>
      <c r="T636" s="9">
        <v>1.9641428571428574</v>
      </c>
      <c r="U636" s="9">
        <v>1.9241428571428574</v>
      </c>
      <c r="V636" s="9">
        <v>1.7941428571428575</v>
      </c>
      <c r="W636" s="9">
        <v>2.0016428571428575</v>
      </c>
      <c r="X636" s="9">
        <v>2.1141428571428573</v>
      </c>
      <c r="Y636" s="9">
        <v>2.2241428571428576</v>
      </c>
      <c r="Z636" s="9">
        <v>1.7134285714285717</v>
      </c>
      <c r="AA636" s="9">
        <v>2.2741428571428575</v>
      </c>
      <c r="AB636" s="9">
        <v>2.3816428571428574</v>
      </c>
      <c r="AC636" s="9">
        <v>2.0291428571428574</v>
      </c>
    </row>
    <row r="637" spans="1:29" x14ac:dyDescent="0.25">
      <c r="A637" s="8">
        <v>36215</v>
      </c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Q637" s="9">
        <v>2.1294285714285714</v>
      </c>
      <c r="R637" s="9">
        <v>1.8062461977229278</v>
      </c>
      <c r="S637" s="9">
        <v>2.1569285714285713</v>
      </c>
      <c r="T637" s="9">
        <v>1.9694285714285715</v>
      </c>
      <c r="U637" s="9">
        <v>1.9294285714285715</v>
      </c>
      <c r="V637" s="9">
        <v>1.7944285714285715</v>
      </c>
      <c r="W637" s="9">
        <v>2.0019285714285715</v>
      </c>
      <c r="X637" s="9">
        <v>2.1144285714285713</v>
      </c>
      <c r="Y637" s="9">
        <v>2.2244285714285716</v>
      </c>
      <c r="Z637" s="9">
        <v>1.7092857142857145</v>
      </c>
      <c r="AA637" s="9">
        <v>2.2744285714285715</v>
      </c>
      <c r="AB637" s="9">
        <v>2.3819285714285714</v>
      </c>
      <c r="AC637" s="9">
        <v>2.0294285714285714</v>
      </c>
    </row>
    <row r="638" spans="1:29" x14ac:dyDescent="0.25">
      <c r="A638" s="8">
        <v>36216</v>
      </c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Q638" s="9">
        <v>2.120714285714286</v>
      </c>
      <c r="R638" s="9">
        <v>1.7975319120086424</v>
      </c>
      <c r="S638" s="9">
        <v>2.1457142857142859</v>
      </c>
      <c r="T638" s="9">
        <v>1.965714285714286</v>
      </c>
      <c r="U638" s="9">
        <v>1.920714285714286</v>
      </c>
      <c r="V638" s="9">
        <v>1.785714285714286</v>
      </c>
      <c r="W638" s="9">
        <v>1.993214285714286</v>
      </c>
      <c r="X638" s="9">
        <v>2.1057142857142859</v>
      </c>
      <c r="Y638" s="9">
        <v>2.2157142857142862</v>
      </c>
      <c r="Z638" s="9">
        <v>1.7005714285714291</v>
      </c>
      <c r="AA638" s="9">
        <v>2.265714285714286</v>
      </c>
      <c r="AB638" s="9">
        <v>2.3732142857142859</v>
      </c>
      <c r="AC638" s="9">
        <v>2.0207142857142859</v>
      </c>
    </row>
    <row r="639" spans="1:29" x14ac:dyDescent="0.25">
      <c r="A639" s="8">
        <v>36217</v>
      </c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Q639" s="9">
        <v>2.101714285714285</v>
      </c>
      <c r="R639" s="9">
        <v>1.7899530378291728</v>
      </c>
      <c r="S639" s="9">
        <v>2.1242142857142849</v>
      </c>
      <c r="T639" s="9">
        <v>1.946714285714285</v>
      </c>
      <c r="U639" s="9">
        <v>1.901714285714285</v>
      </c>
      <c r="V639" s="9">
        <v>1.7717142857142849</v>
      </c>
      <c r="W639" s="9">
        <v>1.9717142857142851</v>
      </c>
      <c r="X639" s="9">
        <v>2.0867142857142849</v>
      </c>
      <c r="Y639" s="9">
        <v>2.1967142857142852</v>
      </c>
      <c r="Z639" s="9">
        <v>1.6969999999999998</v>
      </c>
      <c r="AA639" s="9">
        <v>2.246714285714285</v>
      </c>
      <c r="AB639" s="9">
        <v>2.3542142857142849</v>
      </c>
      <c r="AC639" s="9">
        <v>2.0017142857142849</v>
      </c>
    </row>
    <row r="640" spans="1:29" x14ac:dyDescent="0.25">
      <c r="A640" s="8">
        <v>36220</v>
      </c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Q640" s="9">
        <v>2.1225714285714288</v>
      </c>
      <c r="R640" s="9">
        <v>1.8081677250518651</v>
      </c>
      <c r="S640" s="9">
        <v>2.1400714285714288</v>
      </c>
      <c r="T640" s="9">
        <v>1.9675714285714287</v>
      </c>
      <c r="U640" s="9">
        <v>1.9175714285714287</v>
      </c>
      <c r="V640" s="9">
        <v>1.7925714285714287</v>
      </c>
      <c r="W640" s="9">
        <v>1.9950714285714288</v>
      </c>
      <c r="X640" s="9">
        <v>2.1075714285714287</v>
      </c>
      <c r="Y640" s="9">
        <v>2.217571428571429</v>
      </c>
      <c r="Z640" s="9">
        <v>1.7061428571428574</v>
      </c>
      <c r="AA640" s="9">
        <v>2.2675714285714288</v>
      </c>
      <c r="AB640" s="9">
        <v>2.3725714285714288</v>
      </c>
      <c r="AC640" s="9">
        <v>2.0225714285714287</v>
      </c>
    </row>
    <row r="641" spans="1:29" x14ac:dyDescent="0.25">
      <c r="A641" s="8">
        <v>36221</v>
      </c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Q641" s="9">
        <v>2.1268571428571428</v>
      </c>
      <c r="R641" s="9">
        <v>1.8224496743488108</v>
      </c>
      <c r="S641" s="9">
        <v>2.1468571428571428</v>
      </c>
      <c r="T641" s="9">
        <v>1.9668571428571429</v>
      </c>
      <c r="U641" s="9">
        <v>1.9218571428571427</v>
      </c>
      <c r="V641" s="9">
        <v>1.7968571428571427</v>
      </c>
      <c r="W641" s="9">
        <v>1.9993571428571428</v>
      </c>
      <c r="X641" s="9">
        <v>2.1118571428571427</v>
      </c>
      <c r="Y641" s="9">
        <v>2.221857142857143</v>
      </c>
      <c r="Z641" s="9">
        <v>1.7384285714285717</v>
      </c>
      <c r="AA641" s="9">
        <v>2.2718571428571428</v>
      </c>
      <c r="AB641" s="9">
        <v>2.3768571428571428</v>
      </c>
      <c r="AC641" s="9">
        <v>2.0268571428571427</v>
      </c>
    </row>
    <row r="642" spans="1:29" x14ac:dyDescent="0.25">
      <c r="A642" s="8">
        <v>36222</v>
      </c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Q642" s="9">
        <v>2.1315</v>
      </c>
      <c r="R642" s="9">
        <v>1.8340887665028998</v>
      </c>
      <c r="S642" s="9">
        <v>2.1564999999999999</v>
      </c>
      <c r="T642" s="9">
        <v>1.9715</v>
      </c>
      <c r="U642" s="9">
        <v>1.9264999999999999</v>
      </c>
      <c r="V642" s="9">
        <v>1.8014999999999999</v>
      </c>
      <c r="W642" s="9">
        <v>2.004</v>
      </c>
      <c r="X642" s="9">
        <v>2.1164999999999998</v>
      </c>
      <c r="Y642" s="9">
        <v>2.2214999999999998</v>
      </c>
      <c r="Z642" s="9">
        <v>1.7330714285714288</v>
      </c>
      <c r="AA642" s="9">
        <v>2.2765</v>
      </c>
      <c r="AB642" s="9">
        <v>2.3815</v>
      </c>
      <c r="AC642" s="9">
        <v>2.0314999999999999</v>
      </c>
    </row>
    <row r="643" spans="1:29" x14ac:dyDescent="0.25">
      <c r="A643" s="8">
        <v>36223</v>
      </c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Q643" s="9">
        <v>2.1398571428571427</v>
      </c>
      <c r="R643" s="9">
        <v>1.8281601950743278</v>
      </c>
      <c r="S643" s="9">
        <v>2.1648571428571426</v>
      </c>
      <c r="T643" s="9">
        <v>1.9798571428571428</v>
      </c>
      <c r="U643" s="9">
        <v>1.9348571428571426</v>
      </c>
      <c r="V643" s="9">
        <v>1.8098571428571426</v>
      </c>
      <c r="W643" s="9">
        <v>2.0073571428571428</v>
      </c>
      <c r="X643" s="9">
        <v>2.1248571428571426</v>
      </c>
      <c r="Y643" s="9">
        <v>2.2298571428571425</v>
      </c>
      <c r="Z643" s="9">
        <v>1.7271428571428569</v>
      </c>
      <c r="AA643" s="9">
        <v>2.2848571428571427</v>
      </c>
      <c r="AB643" s="9">
        <v>2.3898571428571427</v>
      </c>
      <c r="AC643" s="9">
        <v>2.0398571428571426</v>
      </c>
    </row>
    <row r="644" spans="1:29" x14ac:dyDescent="0.25">
      <c r="A644" s="8">
        <v>36224</v>
      </c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Q644" s="9">
        <v>2.1618571428571429</v>
      </c>
      <c r="R644" s="9">
        <v>1.8203185746978896</v>
      </c>
      <c r="S644" s="9">
        <v>2.1868571428571428</v>
      </c>
      <c r="T644" s="9">
        <v>1.9968571428571429</v>
      </c>
      <c r="U644" s="9">
        <v>1.951857142857143</v>
      </c>
      <c r="V644" s="9">
        <v>1.8218571428571428</v>
      </c>
      <c r="W644" s="9">
        <v>2.0293571428571431</v>
      </c>
      <c r="X644" s="9">
        <v>2.1468571428571428</v>
      </c>
      <c r="Y644" s="9">
        <v>2.2518571428571428</v>
      </c>
      <c r="Z644" s="9">
        <v>1.7254285714285718</v>
      </c>
      <c r="AA644" s="9">
        <v>2.3068571428571429</v>
      </c>
      <c r="AB644" s="9">
        <v>2.4118571428571429</v>
      </c>
      <c r="AC644" s="9">
        <v>2.0618571428571428</v>
      </c>
    </row>
    <row r="645" spans="1:29" x14ac:dyDescent="0.25">
      <c r="A645" s="8">
        <v>36227</v>
      </c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Q645" s="9">
        <v>2.1718571428571427</v>
      </c>
      <c r="R645" s="9">
        <v>1.840696022731553</v>
      </c>
      <c r="S645" s="9">
        <v>2.1968571428571426</v>
      </c>
      <c r="T645" s="9">
        <v>2.0018571428571428</v>
      </c>
      <c r="U645" s="9">
        <v>1.9518571428571427</v>
      </c>
      <c r="V645" s="9">
        <v>1.8318571428571426</v>
      </c>
      <c r="W645" s="9">
        <v>2.0393571428571429</v>
      </c>
      <c r="X645" s="9">
        <v>2.1568571428571426</v>
      </c>
      <c r="Y645" s="9">
        <v>2.2568571428571427</v>
      </c>
      <c r="Z645" s="9">
        <v>1.7204285714285714</v>
      </c>
      <c r="AA645" s="9">
        <v>2.3168571428571427</v>
      </c>
      <c r="AB645" s="9">
        <v>2.4218571428571427</v>
      </c>
      <c r="AC645" s="9">
        <v>2.0718571428571426</v>
      </c>
    </row>
    <row r="646" spans="1:29" x14ac:dyDescent="0.25">
      <c r="A646" s="8">
        <v>36228</v>
      </c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Q646" s="9">
        <v>2.1921428571428572</v>
      </c>
      <c r="R646" s="9">
        <v>1.8679000357063762</v>
      </c>
      <c r="S646" s="9">
        <v>2.2171428571428571</v>
      </c>
      <c r="T646" s="9">
        <v>2.0296428571428571</v>
      </c>
      <c r="U646" s="9">
        <v>1.9721428571428572</v>
      </c>
      <c r="V646" s="9">
        <v>1.8496428571428571</v>
      </c>
      <c r="W646" s="9">
        <v>2.0596428571428573</v>
      </c>
      <c r="X646" s="9">
        <v>2.177142857142857</v>
      </c>
      <c r="Y646" s="9">
        <v>2.2771428571428571</v>
      </c>
      <c r="Z646" s="9">
        <v>1.7407142857142859</v>
      </c>
      <c r="AA646" s="9">
        <v>2.3321428571428573</v>
      </c>
      <c r="AB646" s="9">
        <v>2.4421428571428572</v>
      </c>
      <c r="AC646" s="9">
        <v>2.0921428571428571</v>
      </c>
    </row>
    <row r="647" spans="1:29" x14ac:dyDescent="0.25">
      <c r="A647" s="8">
        <v>36229</v>
      </c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Q647" s="9">
        <v>2.2067142857142854</v>
      </c>
      <c r="R647" s="9">
        <v>1.8893897629669136</v>
      </c>
      <c r="S647" s="9">
        <v>2.2392142857142856</v>
      </c>
      <c r="T647" s="9">
        <v>2.0367142857142855</v>
      </c>
      <c r="U647" s="9">
        <v>1.9867142857142854</v>
      </c>
      <c r="V647" s="9">
        <v>1.8692142857142855</v>
      </c>
      <c r="W647" s="9">
        <v>2.0742142857142856</v>
      </c>
      <c r="X647" s="9">
        <v>2.1917142857142853</v>
      </c>
      <c r="Y647" s="9">
        <v>2.2917142857142854</v>
      </c>
      <c r="Z647" s="9">
        <v>1.7552857142857141</v>
      </c>
      <c r="AA647" s="9">
        <v>2.3467142857142855</v>
      </c>
      <c r="AB647" s="9">
        <v>2.4567142857142854</v>
      </c>
      <c r="AC647" s="9">
        <v>2.0917142857142852</v>
      </c>
    </row>
    <row r="648" spans="1:29" x14ac:dyDescent="0.25">
      <c r="A648" s="8">
        <v>36230</v>
      </c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Q648" s="9">
        <v>2.1597142857142857</v>
      </c>
      <c r="R648" s="9">
        <v>1.8261451396390491</v>
      </c>
      <c r="S648" s="9">
        <v>2.1897142857142855</v>
      </c>
      <c r="T648" s="9">
        <v>1.9897142857142858</v>
      </c>
      <c r="U648" s="9">
        <v>1.9397142857142857</v>
      </c>
      <c r="V648" s="9">
        <v>1.8247142857142857</v>
      </c>
      <c r="W648" s="9">
        <v>2.0272142857142859</v>
      </c>
      <c r="X648" s="9">
        <v>2.1447142857142856</v>
      </c>
      <c r="Y648" s="9">
        <v>2.2447142857142857</v>
      </c>
      <c r="Z648" s="9">
        <v>1.7797142857142858</v>
      </c>
      <c r="AA648" s="9">
        <v>2.2997142857142858</v>
      </c>
      <c r="AB648" s="9">
        <v>2.4097142857142857</v>
      </c>
      <c r="AC648" s="9">
        <v>2.0447142857142855</v>
      </c>
    </row>
    <row r="649" spans="1:29" x14ac:dyDescent="0.25">
      <c r="A649" s="8">
        <v>36231</v>
      </c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Q649" s="9">
        <v>2.1377142857142859</v>
      </c>
      <c r="R649" s="9">
        <v>1.8171451396390497</v>
      </c>
      <c r="S649" s="9">
        <v>2.1677142857142857</v>
      </c>
      <c r="T649" s="9">
        <v>1.967714285714286</v>
      </c>
      <c r="U649" s="9">
        <v>1.9177142857142859</v>
      </c>
      <c r="V649" s="9">
        <v>1.8027142857142859</v>
      </c>
      <c r="W649" s="9">
        <v>2.0052142857142861</v>
      </c>
      <c r="X649" s="9">
        <v>2.1227142857142858</v>
      </c>
      <c r="Y649" s="9">
        <v>2.2227142857142859</v>
      </c>
      <c r="Z649" s="9">
        <v>1.7707142857142861</v>
      </c>
      <c r="AA649" s="9">
        <v>2.277714285714286</v>
      </c>
      <c r="AB649" s="9">
        <v>2.3877142857142859</v>
      </c>
      <c r="AC649" s="9">
        <v>2.0227142857142857</v>
      </c>
    </row>
    <row r="650" spans="1:29" x14ac:dyDescent="0.25">
      <c r="A650" s="8">
        <v>36234</v>
      </c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Q650" s="9">
        <v>2.1254285714285714</v>
      </c>
      <c r="R650" s="9">
        <v>1.8017004415839166</v>
      </c>
      <c r="S650" s="9">
        <v>2.1554285714285712</v>
      </c>
      <c r="T650" s="9">
        <v>1.9554285714285715</v>
      </c>
      <c r="U650" s="9">
        <v>1.9054285714285715</v>
      </c>
      <c r="V650" s="9">
        <v>1.7904285714285715</v>
      </c>
      <c r="W650" s="9">
        <v>1.9929285714285714</v>
      </c>
      <c r="X650" s="9">
        <v>2.1104285714285713</v>
      </c>
      <c r="Y650" s="9">
        <v>2.2104285714285714</v>
      </c>
      <c r="Z650" s="9">
        <v>1.7304285714285714</v>
      </c>
      <c r="AA650" s="9">
        <v>2.2629285714285716</v>
      </c>
      <c r="AB650" s="9">
        <v>2.3754285714285714</v>
      </c>
      <c r="AC650" s="9">
        <v>2.0104285714285712</v>
      </c>
    </row>
    <row r="651" spans="1:29" x14ac:dyDescent="0.25">
      <c r="A651" s="8">
        <v>36235</v>
      </c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Q651" s="9">
        <v>2.1201428571428571</v>
      </c>
      <c r="R651" s="9">
        <v>1.8014147272982022</v>
      </c>
      <c r="S651" s="9">
        <v>2.1501428571428569</v>
      </c>
      <c r="T651" s="9">
        <v>1.9501428571428572</v>
      </c>
      <c r="U651" s="9">
        <v>1.9001428571428571</v>
      </c>
      <c r="V651" s="9">
        <v>1.7851428571428571</v>
      </c>
      <c r="W651" s="9">
        <v>1.987642857142857</v>
      </c>
      <c r="X651" s="9">
        <v>2.105142857142857</v>
      </c>
      <c r="Y651" s="9">
        <v>2.2051428571428571</v>
      </c>
      <c r="Z651" s="9">
        <v>1.730142857142857</v>
      </c>
      <c r="AA651" s="9">
        <v>2.2601428571428572</v>
      </c>
      <c r="AB651" s="9">
        <v>2.3701428571428571</v>
      </c>
      <c r="AC651" s="9">
        <v>2.0051428571428569</v>
      </c>
    </row>
    <row r="652" spans="1:29" x14ac:dyDescent="0.25">
      <c r="A652" s="8">
        <v>36236</v>
      </c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Q652" s="9">
        <v>2.1312857142857142</v>
      </c>
      <c r="R652" s="9">
        <v>1.8045575844410593</v>
      </c>
      <c r="S652" s="9">
        <v>2.161285714285714</v>
      </c>
      <c r="T652" s="9">
        <v>1.9662857142857142</v>
      </c>
      <c r="U652" s="9">
        <v>1.9212857142857143</v>
      </c>
      <c r="V652" s="9">
        <v>1.7962857142857143</v>
      </c>
      <c r="W652" s="9">
        <v>1.9987857142857142</v>
      </c>
      <c r="X652" s="9">
        <v>2.1162857142857141</v>
      </c>
      <c r="Y652" s="9">
        <v>2.2412857142857141</v>
      </c>
      <c r="Z652" s="9">
        <v>1.7332857142857141</v>
      </c>
      <c r="AA652" s="9">
        <v>2.2712857142857144</v>
      </c>
      <c r="AB652" s="9">
        <v>2.3812857142857142</v>
      </c>
      <c r="AC652" s="9">
        <v>2.016285714285714</v>
      </c>
    </row>
    <row r="653" spans="1:29" x14ac:dyDescent="0.25">
      <c r="A653" s="8">
        <v>36237</v>
      </c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Q653" s="9">
        <v>2.1144285714285713</v>
      </c>
      <c r="R653" s="9">
        <v>1.7877004415839164</v>
      </c>
      <c r="S653" s="9">
        <v>2.1444285714285711</v>
      </c>
      <c r="T653" s="9">
        <v>1.9494285714285713</v>
      </c>
      <c r="U653" s="9">
        <v>1.9044285714285714</v>
      </c>
      <c r="V653" s="9">
        <v>1.7794285714285714</v>
      </c>
      <c r="W653" s="9">
        <v>1.9819285714285713</v>
      </c>
      <c r="X653" s="9">
        <v>2.0994285714285712</v>
      </c>
      <c r="Y653" s="9">
        <v>2.2244285714285712</v>
      </c>
      <c r="Z653" s="9">
        <v>1.7164285714285712</v>
      </c>
      <c r="AA653" s="9">
        <v>2.2544285714285714</v>
      </c>
      <c r="AB653" s="9">
        <v>2.3644285714285713</v>
      </c>
      <c r="AC653" s="9">
        <v>1.9994285714285713</v>
      </c>
    </row>
    <row r="654" spans="1:29" x14ac:dyDescent="0.25">
      <c r="A654" s="8">
        <v>36238</v>
      </c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Q654" s="9">
        <v>2.1274285714285712</v>
      </c>
      <c r="R654" s="9">
        <v>1.7947990167940495</v>
      </c>
      <c r="S654" s="9">
        <v>2.157428571428571</v>
      </c>
      <c r="T654" s="9">
        <v>1.9599285714285712</v>
      </c>
      <c r="U654" s="9">
        <v>1.9099285714285712</v>
      </c>
      <c r="V654" s="9">
        <v>1.7924285714285713</v>
      </c>
      <c r="W654" s="9">
        <v>1.9949285714285712</v>
      </c>
      <c r="X654" s="9">
        <v>2.1124285714285711</v>
      </c>
      <c r="Y654" s="9">
        <v>2.2274285714285713</v>
      </c>
      <c r="Z654" s="9">
        <v>1.7504285714285714</v>
      </c>
      <c r="AA654" s="9">
        <v>2.2674285714285713</v>
      </c>
      <c r="AB654" s="9">
        <v>2.3774285714285712</v>
      </c>
      <c r="AC654" s="9">
        <v>2.012428571428571</v>
      </c>
    </row>
    <row r="655" spans="1:29" x14ac:dyDescent="0.25">
      <c r="A655" s="8">
        <v>36241</v>
      </c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Q655" s="9">
        <v>2.1474285714285708</v>
      </c>
      <c r="R655" s="9">
        <v>1.8051511539788501</v>
      </c>
      <c r="S655" s="9">
        <v>2.1824285714285709</v>
      </c>
      <c r="T655" s="9">
        <v>1.9824285714285708</v>
      </c>
      <c r="U655" s="9">
        <v>1.9299285714285708</v>
      </c>
      <c r="V655" s="9">
        <v>1.8124285714285708</v>
      </c>
      <c r="W655" s="9">
        <v>2.0174285714285709</v>
      </c>
      <c r="X655" s="9">
        <v>2.1324285714285707</v>
      </c>
      <c r="Y655" s="9">
        <v>2.2574285714285707</v>
      </c>
      <c r="Z655" s="9">
        <v>1.760428571428571</v>
      </c>
      <c r="AA655" s="9">
        <v>2.2874285714285709</v>
      </c>
      <c r="AB655" s="9">
        <v>2.3974285714285708</v>
      </c>
      <c r="AC655" s="9">
        <v>2.0324285714285706</v>
      </c>
    </row>
    <row r="656" spans="1:29" x14ac:dyDescent="0.25">
      <c r="A656" s="8">
        <v>36242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Q656" s="9">
        <v>2.1484285714285716</v>
      </c>
      <c r="R656" s="9">
        <v>1.8125032911636514</v>
      </c>
      <c r="S656" s="9">
        <v>2.1809285714285718</v>
      </c>
      <c r="T656" s="9">
        <v>1.9834285714285715</v>
      </c>
      <c r="U656" s="9">
        <v>1.9309285714285715</v>
      </c>
      <c r="V656" s="9">
        <v>1.8134285714285716</v>
      </c>
      <c r="W656" s="9">
        <v>2.0159285714285717</v>
      </c>
      <c r="X656" s="9">
        <v>2.1334285714285715</v>
      </c>
      <c r="Y656" s="9">
        <v>2.2584285714285715</v>
      </c>
      <c r="Z656" s="9">
        <v>1.7624285714285717</v>
      </c>
      <c r="AA656" s="9">
        <v>2.2884285714285717</v>
      </c>
      <c r="AB656" s="9">
        <v>2.3984285714285716</v>
      </c>
      <c r="AC656" s="9">
        <v>2.0334285714285714</v>
      </c>
    </row>
    <row r="657" spans="1:29" x14ac:dyDescent="0.25">
      <c r="A657" s="8">
        <v>36243</v>
      </c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Q657" s="9">
        <v>2.1557142857142861</v>
      </c>
      <c r="R657" s="9">
        <v>1.8163382930544325</v>
      </c>
      <c r="S657" s="9">
        <v>2.1907142857142863</v>
      </c>
      <c r="T657" s="9">
        <v>1.9857142857142862</v>
      </c>
      <c r="U657" s="9">
        <v>1.9382142857142861</v>
      </c>
      <c r="V657" s="9">
        <v>1.8207142857142862</v>
      </c>
      <c r="W657" s="9">
        <v>2.0232142857142863</v>
      </c>
      <c r="X657" s="9">
        <v>2.140714285714286</v>
      </c>
      <c r="Y657" s="9">
        <v>2.265714285714286</v>
      </c>
      <c r="Z657" s="9">
        <v>1.7597142857142862</v>
      </c>
      <c r="AA657" s="9">
        <v>2.2957142857142863</v>
      </c>
      <c r="AB657" s="9">
        <v>2.4057142857142861</v>
      </c>
      <c r="AC657" s="9">
        <v>2.0407142857142859</v>
      </c>
    </row>
    <row r="658" spans="1:29" x14ac:dyDescent="0.25">
      <c r="A658" s="8">
        <v>36244</v>
      </c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Q658" s="9">
        <v>2.1695714285714285</v>
      </c>
      <c r="R658" s="9">
        <v>1.8249982854913092</v>
      </c>
      <c r="S658" s="9">
        <v>2.2020714285714287</v>
      </c>
      <c r="T658" s="9">
        <v>2.0020714285714285</v>
      </c>
      <c r="U658" s="9">
        <v>1.9495714285714285</v>
      </c>
      <c r="V658" s="9">
        <v>1.8345714285714285</v>
      </c>
      <c r="W658" s="9">
        <v>2.0370714285714286</v>
      </c>
      <c r="X658" s="9">
        <v>2.1545714285714284</v>
      </c>
      <c r="Y658" s="9">
        <v>2.2795714285714284</v>
      </c>
      <c r="Z658" s="9">
        <v>1.7545714285714284</v>
      </c>
      <c r="AA658" s="9">
        <v>2.3095714285714286</v>
      </c>
      <c r="AB658" s="9">
        <v>2.4195714285714285</v>
      </c>
      <c r="AC658" s="9">
        <v>2.0545714285714283</v>
      </c>
    </row>
    <row r="659" spans="1:29" x14ac:dyDescent="0.25">
      <c r="A659" s="8">
        <v>36245</v>
      </c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Q659" s="9">
        <v>2.1715714285714283</v>
      </c>
      <c r="R659" s="9">
        <v>1.8407568531383187</v>
      </c>
      <c r="S659" s="9">
        <v>2.2040714285714285</v>
      </c>
      <c r="T659" s="9">
        <v>2.0015714285714283</v>
      </c>
      <c r="U659" s="9">
        <v>1.9515714285714283</v>
      </c>
      <c r="V659" s="9">
        <v>1.8315714285714282</v>
      </c>
      <c r="W659" s="9">
        <v>2.0390714285714284</v>
      </c>
      <c r="X659" s="9">
        <v>2.1565714285714281</v>
      </c>
      <c r="Y659" s="9">
        <v>2.2865714285714285</v>
      </c>
      <c r="Z659" s="9">
        <v>1.7834285714285709</v>
      </c>
      <c r="AA659" s="9">
        <v>2.3115714285714284</v>
      </c>
      <c r="AB659" s="9">
        <v>2.4215714285714283</v>
      </c>
      <c r="AC659" s="9">
        <v>2.0565714285714281</v>
      </c>
    </row>
    <row r="660" spans="1:29" x14ac:dyDescent="0.25">
      <c r="A660" s="8">
        <v>36248</v>
      </c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Q660" s="9">
        <v>2.1624285714285714</v>
      </c>
      <c r="R660" s="9">
        <v>1.8113161520880698</v>
      </c>
      <c r="S660" s="9">
        <v>2.1949285714285716</v>
      </c>
      <c r="T660" s="9">
        <v>1.9924285714285714</v>
      </c>
      <c r="U660" s="9">
        <v>1.9524285714285714</v>
      </c>
      <c r="V660" s="9">
        <v>1.8224285714285713</v>
      </c>
      <c r="W660" s="9">
        <v>2.0299285714285715</v>
      </c>
      <c r="X660" s="9">
        <v>2.1474285714285712</v>
      </c>
      <c r="Y660" s="9">
        <v>2.2749285714285712</v>
      </c>
      <c r="Z660" s="9">
        <v>1.778142857142857</v>
      </c>
      <c r="AA660" s="9">
        <v>2.3024285714285715</v>
      </c>
      <c r="AB660" s="9">
        <v>2.4124285714285714</v>
      </c>
      <c r="AC660" s="9">
        <v>2.0474285714285712</v>
      </c>
    </row>
    <row r="661" spans="1:29" x14ac:dyDescent="0.25">
      <c r="A661" s="8">
        <v>36249</v>
      </c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Q661" s="9">
        <v>2.1831428571428568</v>
      </c>
      <c r="R661" s="9">
        <v>1.8219761445249472</v>
      </c>
      <c r="S661" s="9">
        <v>2.215642857142857</v>
      </c>
      <c r="T661" s="9">
        <v>2.010642857142857</v>
      </c>
      <c r="U661" s="9">
        <v>1.9631428571428569</v>
      </c>
      <c r="V661" s="9">
        <v>1.8431428571428567</v>
      </c>
      <c r="W661" s="9">
        <v>2.050642857142857</v>
      </c>
      <c r="X661" s="9">
        <v>2.1681428571428567</v>
      </c>
      <c r="Y661" s="9">
        <v>2.2831428571428569</v>
      </c>
      <c r="Z661" s="9">
        <v>1.8</v>
      </c>
      <c r="AA661" s="9">
        <v>2.323142857142857</v>
      </c>
      <c r="AB661" s="9">
        <v>2.4331428571428568</v>
      </c>
      <c r="AC661" s="9">
        <v>2.0681428571428566</v>
      </c>
    </row>
    <row r="662" spans="1:29" x14ac:dyDescent="0.25">
      <c r="A662" s="8">
        <v>36250</v>
      </c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Q662" s="9">
        <v>2.181</v>
      </c>
      <c r="R662" s="9">
        <v>1.8445281108615181</v>
      </c>
      <c r="S662" s="9">
        <v>2.2135000000000002</v>
      </c>
      <c r="T662" s="9">
        <v>2.0060000000000002</v>
      </c>
      <c r="U662" s="9">
        <v>1.956</v>
      </c>
      <c r="V662" s="9">
        <v>1.841</v>
      </c>
      <c r="W662" s="9">
        <v>2.0434999999999999</v>
      </c>
      <c r="X662" s="9">
        <v>2.1659999999999999</v>
      </c>
      <c r="Y662" s="9">
        <v>2.2709999999999999</v>
      </c>
      <c r="Z662" s="9">
        <v>1.79</v>
      </c>
      <c r="AA662" s="9">
        <v>2.3210000000000002</v>
      </c>
      <c r="AB662" s="9">
        <v>2.431</v>
      </c>
      <c r="AC662" s="9">
        <v>2.0659999999999998</v>
      </c>
    </row>
    <row r="663" spans="1:29" x14ac:dyDescent="0.25">
      <c r="A663" s="8">
        <v>36251</v>
      </c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Q663" s="9">
        <v>2.181</v>
      </c>
      <c r="R663" s="9">
        <v>1.8389280855506691</v>
      </c>
      <c r="S663" s="9">
        <v>2.2135000000000002</v>
      </c>
      <c r="T663" s="9">
        <v>2.0060000000000002</v>
      </c>
      <c r="U663" s="9">
        <v>1.956</v>
      </c>
      <c r="V663" s="9">
        <v>1.841</v>
      </c>
      <c r="W663" s="9">
        <v>2.0434999999999999</v>
      </c>
      <c r="X663" s="9">
        <v>2.1659999999999999</v>
      </c>
      <c r="Y663" s="9">
        <v>2.2709999999999999</v>
      </c>
      <c r="Z663" s="9">
        <v>1.79</v>
      </c>
      <c r="AA663" s="9">
        <v>2.3210000000000002</v>
      </c>
      <c r="AB663" s="9">
        <v>2.431</v>
      </c>
      <c r="AC663" s="9">
        <v>2.0659999999999998</v>
      </c>
    </row>
    <row r="664" spans="1:29" x14ac:dyDescent="0.25">
      <c r="A664" s="8">
        <v>36255</v>
      </c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Q664" s="9">
        <v>2.1952857142857143</v>
      </c>
      <c r="R664" s="9">
        <v>1.8697345807884564</v>
      </c>
      <c r="S664" s="9">
        <v>2.2177857142857142</v>
      </c>
      <c r="T664" s="9">
        <v>2.0202857142857145</v>
      </c>
      <c r="U664" s="9">
        <v>1.9702857142857142</v>
      </c>
      <c r="V664" s="9">
        <v>1.8602857142857143</v>
      </c>
      <c r="W664" s="9">
        <v>2.0627857142857144</v>
      </c>
      <c r="X664" s="9">
        <v>2.1802857142857142</v>
      </c>
      <c r="Y664" s="9">
        <v>2.2802857142857142</v>
      </c>
      <c r="Z664" s="9">
        <v>1.8088571428571427</v>
      </c>
      <c r="AA664" s="9">
        <v>2.3352857142857144</v>
      </c>
      <c r="AB664" s="9">
        <v>2.4452857142857143</v>
      </c>
      <c r="AC664" s="9">
        <v>2.0802857142857141</v>
      </c>
    </row>
    <row r="665" spans="1:29" x14ac:dyDescent="0.25">
      <c r="A665" s="8">
        <v>36256</v>
      </c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Q665" s="9">
        <v>2.1894285714285715</v>
      </c>
      <c r="R665" s="9">
        <v>1.8611996575649639</v>
      </c>
      <c r="S665" s="9">
        <v>2.2194285714285713</v>
      </c>
      <c r="T665" s="9">
        <v>2.0194285714285716</v>
      </c>
      <c r="U665" s="9">
        <v>1.9644285714285714</v>
      </c>
      <c r="V665" s="9">
        <v>1.8544285714285715</v>
      </c>
      <c r="W665" s="9">
        <v>2.0569285714285717</v>
      </c>
      <c r="X665" s="9">
        <v>2.1744285714285714</v>
      </c>
      <c r="Y665" s="9">
        <v>2.2744285714285715</v>
      </c>
      <c r="Z665" s="9">
        <v>1.8121428571428568</v>
      </c>
      <c r="AA665" s="9">
        <v>2.3294285714285716</v>
      </c>
      <c r="AB665" s="9">
        <v>2.4394285714285715</v>
      </c>
      <c r="AC665" s="9">
        <v>2.0744285714285713</v>
      </c>
    </row>
    <row r="666" spans="1:29" x14ac:dyDescent="0.25">
      <c r="A666" s="8">
        <v>36257</v>
      </c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Q666" s="9">
        <v>2.1915714285714283</v>
      </c>
      <c r="R666" s="9">
        <v>1.6320282289935353</v>
      </c>
      <c r="S666" s="9">
        <v>2.2215714285714281</v>
      </c>
      <c r="T666" s="9">
        <v>2.0215714285714284</v>
      </c>
      <c r="U666" s="9">
        <v>1.9665714285714282</v>
      </c>
      <c r="V666" s="9">
        <v>1.8565714285714283</v>
      </c>
      <c r="W666" s="9">
        <v>2.0590714285714284</v>
      </c>
      <c r="X666" s="9">
        <v>2.1790714285714281</v>
      </c>
      <c r="Y666" s="9">
        <v>2.2965714285714283</v>
      </c>
      <c r="Z666" s="9">
        <v>1.5829714285714283</v>
      </c>
      <c r="AA666" s="9">
        <v>2.3315714285714284</v>
      </c>
      <c r="AB666" s="9">
        <v>2.4415714285714283</v>
      </c>
      <c r="AC666" s="9">
        <v>2.0765714285714281</v>
      </c>
    </row>
    <row r="667" spans="1:29" x14ac:dyDescent="0.25">
      <c r="A667" s="8">
        <v>36258</v>
      </c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Q667" s="9">
        <v>2.1951428571428568</v>
      </c>
      <c r="R667" s="9">
        <v>1.8549822217621503</v>
      </c>
      <c r="S667" s="9">
        <v>2.2226428571428567</v>
      </c>
      <c r="T667" s="9">
        <v>2.0251428571428569</v>
      </c>
      <c r="U667" s="9">
        <v>1.9701428571428568</v>
      </c>
      <c r="V667" s="9">
        <v>1.8601428571428569</v>
      </c>
      <c r="W667" s="9">
        <v>2.062642857142857</v>
      </c>
      <c r="X667" s="9">
        <v>2.1826428571428567</v>
      </c>
      <c r="Y667" s="9">
        <v>2.3001428571428568</v>
      </c>
      <c r="Z667" s="9">
        <v>1.8258571428571424</v>
      </c>
      <c r="AA667" s="9">
        <v>2.3376428571428569</v>
      </c>
      <c r="AB667" s="9">
        <v>2.4451428571428568</v>
      </c>
      <c r="AC667" s="9">
        <v>2.0801428571428566</v>
      </c>
    </row>
    <row r="668" spans="1:29" x14ac:dyDescent="0.25">
      <c r="A668" s="8">
        <v>36262</v>
      </c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Q668" s="9">
        <v>2.2159999999999997</v>
      </c>
      <c r="R668" s="9">
        <v>1.8923091844536701</v>
      </c>
      <c r="S668" s="9">
        <v>2.2509999999999999</v>
      </c>
      <c r="T668" s="9">
        <v>2.0459999999999998</v>
      </c>
      <c r="U668" s="9">
        <v>1.9909999999999997</v>
      </c>
      <c r="V668" s="9">
        <v>1.8809999999999998</v>
      </c>
      <c r="W668" s="9">
        <v>2.0809999999999995</v>
      </c>
      <c r="X668" s="9">
        <v>2.2034999999999996</v>
      </c>
      <c r="Y668" s="9">
        <v>2.3209999999999997</v>
      </c>
      <c r="Z668" s="9">
        <v>1.8371428571428567</v>
      </c>
      <c r="AA668" s="9">
        <v>2.3609999999999998</v>
      </c>
      <c r="AB668" s="9">
        <v>2.4709999999999996</v>
      </c>
      <c r="AC668" s="9">
        <v>2.1009999999999995</v>
      </c>
    </row>
    <row r="669" spans="1:29" x14ac:dyDescent="0.25">
      <c r="A669" s="8">
        <v>36263</v>
      </c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Q669" s="9">
        <v>2.2304285714285714</v>
      </c>
      <c r="R669" s="9">
        <v>1.8894408920420933</v>
      </c>
      <c r="S669" s="9">
        <v>2.2654285714285716</v>
      </c>
      <c r="T669" s="9">
        <v>2.0579285714285716</v>
      </c>
      <c r="U669" s="9">
        <v>2.0004285714285714</v>
      </c>
      <c r="V669" s="9">
        <v>1.8954285714285715</v>
      </c>
      <c r="W669" s="9">
        <v>2.0979285714285716</v>
      </c>
      <c r="X669" s="9">
        <v>2.2179285714285712</v>
      </c>
      <c r="Y669" s="9">
        <v>2.3304285714285715</v>
      </c>
      <c r="Z669" s="9">
        <v>1.8532857142857142</v>
      </c>
      <c r="AA669" s="9">
        <v>2.3804285714285713</v>
      </c>
      <c r="AB669" s="9">
        <v>2.4854285714285713</v>
      </c>
      <c r="AC669" s="9">
        <v>2.1154285714285712</v>
      </c>
    </row>
    <row r="670" spans="1:29" x14ac:dyDescent="0.25">
      <c r="A670" s="8">
        <v>36264</v>
      </c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Q670" s="9">
        <v>2.2284285714285716</v>
      </c>
      <c r="R670" s="9">
        <v>1.8900532677174857</v>
      </c>
      <c r="S670" s="9">
        <v>2.2634285714285718</v>
      </c>
      <c r="T670" s="9">
        <v>2.0609285714285717</v>
      </c>
      <c r="U670" s="9">
        <v>1.9959285714285717</v>
      </c>
      <c r="V670" s="9">
        <v>1.8934285714285717</v>
      </c>
      <c r="W670" s="9">
        <v>2.0959285714285718</v>
      </c>
      <c r="X670" s="9">
        <v>2.2159285714285715</v>
      </c>
      <c r="Y670" s="9">
        <v>2.3284285714285717</v>
      </c>
      <c r="Z670" s="9">
        <v>1.8624285714285718</v>
      </c>
      <c r="AA670" s="9">
        <v>2.3734285714285717</v>
      </c>
      <c r="AB670" s="9">
        <v>2.4834285714285715</v>
      </c>
      <c r="AC670" s="9">
        <v>2.1134285714285714</v>
      </c>
    </row>
    <row r="671" spans="1:29" x14ac:dyDescent="0.25">
      <c r="A671" s="8">
        <v>36265</v>
      </c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Q671" s="9">
        <v>2.2528571428571427</v>
      </c>
      <c r="R671" s="9">
        <v>1.8881283069395725</v>
      </c>
      <c r="S671" s="9">
        <v>2.2878571428571428</v>
      </c>
      <c r="T671" s="9">
        <v>2.0853571428571427</v>
      </c>
      <c r="U671" s="9">
        <v>2.0203571428571427</v>
      </c>
      <c r="V671" s="9">
        <v>1.9178571428571427</v>
      </c>
      <c r="W671" s="9">
        <v>2.1203571428571428</v>
      </c>
      <c r="X671" s="9">
        <v>2.2403571428571425</v>
      </c>
      <c r="Y671" s="9">
        <v>2.3528571428571428</v>
      </c>
      <c r="Z671" s="9">
        <v>1.8638571428571427</v>
      </c>
      <c r="AA671" s="9">
        <v>2.3978571428571427</v>
      </c>
      <c r="AB671" s="9">
        <v>2.5078571428571426</v>
      </c>
      <c r="AC671" s="9">
        <v>2.1378571428571425</v>
      </c>
    </row>
    <row r="672" spans="1:29" x14ac:dyDescent="0.25">
      <c r="A672" s="8">
        <v>36266</v>
      </c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Q672" s="9">
        <v>2.2625714285714289</v>
      </c>
      <c r="R672" s="9">
        <v>1.8898425926538587</v>
      </c>
      <c r="S672" s="9">
        <v>2.297571428571429</v>
      </c>
      <c r="T672" s="9">
        <v>2.0950714285714289</v>
      </c>
      <c r="U672" s="9">
        <v>2.030071428571429</v>
      </c>
      <c r="V672" s="9">
        <v>1.9275714285714289</v>
      </c>
      <c r="W672" s="9">
        <v>2.135071428571429</v>
      </c>
      <c r="X672" s="9">
        <v>2.2525714285714291</v>
      </c>
      <c r="Y672" s="9">
        <v>2.362571428571429</v>
      </c>
      <c r="Z672" s="9">
        <v>1.8655714285714289</v>
      </c>
      <c r="AA672" s="9">
        <v>2.4075714285714289</v>
      </c>
      <c r="AB672" s="9">
        <v>2.5175714285714288</v>
      </c>
      <c r="AC672" s="9">
        <v>2.1475714285714287</v>
      </c>
    </row>
    <row r="673" spans="1:29" x14ac:dyDescent="0.25">
      <c r="A673" s="8">
        <v>36269</v>
      </c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Q673" s="9">
        <v>2.2725714285714287</v>
      </c>
      <c r="R673" s="9">
        <v>1.8966206266813166</v>
      </c>
      <c r="S673" s="9">
        <v>2.3075714285714288</v>
      </c>
      <c r="T673" s="9">
        <v>2.1050714285714287</v>
      </c>
      <c r="U673" s="9">
        <v>2.0400714285714288</v>
      </c>
      <c r="V673" s="9">
        <v>1.9288214285714287</v>
      </c>
      <c r="W673" s="9">
        <v>2.1400714285714288</v>
      </c>
      <c r="X673" s="9">
        <v>2.2625714285714289</v>
      </c>
      <c r="Y673" s="9">
        <v>2.3725714285714288</v>
      </c>
      <c r="Z673" s="9">
        <v>1.8735714285714284</v>
      </c>
      <c r="AA673" s="9">
        <v>2.4175714285714287</v>
      </c>
      <c r="AB673" s="9">
        <v>2.5275714285714286</v>
      </c>
      <c r="AC673" s="9">
        <v>2.1575714285714285</v>
      </c>
    </row>
    <row r="674" spans="1:29" x14ac:dyDescent="0.25">
      <c r="A674" s="8">
        <v>36270</v>
      </c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Q674" s="9">
        <v>2.2717142857142858</v>
      </c>
      <c r="R674" s="9">
        <v>1.9277263028032403</v>
      </c>
      <c r="S674" s="9">
        <v>2.3067142857142859</v>
      </c>
      <c r="T674" s="9">
        <v>2.1042142857142858</v>
      </c>
      <c r="U674" s="9">
        <v>2.0392142857142859</v>
      </c>
      <c r="V674" s="9">
        <v>1.9279642857142858</v>
      </c>
      <c r="W674" s="9">
        <v>2.1467142857142858</v>
      </c>
      <c r="X674" s="9">
        <v>2.261714285714286</v>
      </c>
      <c r="Y674" s="9">
        <v>2.3717142857142859</v>
      </c>
      <c r="Z674" s="9">
        <v>1.8827142857142856</v>
      </c>
      <c r="AA674" s="9">
        <v>2.4192142857142858</v>
      </c>
      <c r="AB674" s="9">
        <v>2.5267142857142857</v>
      </c>
      <c r="AC674" s="9">
        <v>2.1567142857142856</v>
      </c>
    </row>
    <row r="675" spans="1:29" x14ac:dyDescent="0.25">
      <c r="A675" s="8">
        <v>36271</v>
      </c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Q675" s="9">
        <v>2.2812857142857141</v>
      </c>
      <c r="R675" s="9">
        <v>1.9312977313746689</v>
      </c>
      <c r="S675" s="9">
        <v>2.3187857142857142</v>
      </c>
      <c r="T675" s="9">
        <v>2.1137857142857142</v>
      </c>
      <c r="U675" s="9">
        <v>2.0562857142857141</v>
      </c>
      <c r="V675" s="9">
        <v>1.9387857142857141</v>
      </c>
      <c r="W675" s="9">
        <v>2.1587857142857141</v>
      </c>
      <c r="X675" s="9">
        <v>2.2737857142857143</v>
      </c>
      <c r="Y675" s="9">
        <v>2.3837857142857142</v>
      </c>
      <c r="Z675" s="9">
        <v>1.8862857142857141</v>
      </c>
      <c r="AA675" s="9">
        <v>2.4287857142857141</v>
      </c>
      <c r="AB675" s="9">
        <v>2.536285714285714</v>
      </c>
      <c r="AC675" s="9">
        <v>2.1662857142857139</v>
      </c>
    </row>
    <row r="676" spans="1:29" x14ac:dyDescent="0.25">
      <c r="A676" s="8">
        <v>36272</v>
      </c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Q676" s="9">
        <v>2.2945714285714289</v>
      </c>
      <c r="R676" s="9">
        <v>1.9357891429844134</v>
      </c>
      <c r="S676" s="9">
        <v>2.332071428571429</v>
      </c>
      <c r="T676" s="9">
        <v>2.124571428571429</v>
      </c>
      <c r="U676" s="9">
        <v>2.0695714285714288</v>
      </c>
      <c r="V676" s="9">
        <v>1.9520714285714289</v>
      </c>
      <c r="W676" s="9">
        <v>2.1720714285714289</v>
      </c>
      <c r="X676" s="9">
        <v>2.289571428571429</v>
      </c>
      <c r="Y676" s="9">
        <v>2.397071428571429</v>
      </c>
      <c r="Z676" s="9">
        <v>1.8865714285714288</v>
      </c>
      <c r="AA676" s="9">
        <v>2.4420714285714289</v>
      </c>
      <c r="AB676" s="9">
        <v>2.5495714285714288</v>
      </c>
      <c r="AC676" s="9">
        <v>2.1920714285714289</v>
      </c>
    </row>
    <row r="677" spans="1:29" x14ac:dyDescent="0.25">
      <c r="A677" s="8">
        <v>36273</v>
      </c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Q677" s="9">
        <v>2.2934285714285711</v>
      </c>
      <c r="R677" s="9">
        <v>1.9465007564676855</v>
      </c>
      <c r="S677" s="9">
        <v>2.3309285714285712</v>
      </c>
      <c r="T677" s="9">
        <v>2.1259285714285712</v>
      </c>
      <c r="U677" s="9">
        <v>2.070928571428571</v>
      </c>
      <c r="V677" s="9">
        <v>1.9509285714285711</v>
      </c>
      <c r="W677" s="9">
        <v>2.1709285714285711</v>
      </c>
      <c r="X677" s="9">
        <v>2.2884285714285713</v>
      </c>
      <c r="Y677" s="9">
        <v>2.403428571428571</v>
      </c>
      <c r="Z677" s="9">
        <v>1.889428571428571</v>
      </c>
      <c r="AA677" s="9">
        <v>2.4409285714285711</v>
      </c>
      <c r="AB677" s="9">
        <v>2.548428571428571</v>
      </c>
      <c r="AC677" s="9">
        <v>2.1909285714285711</v>
      </c>
    </row>
    <row r="678" spans="1:29" x14ac:dyDescent="0.25">
      <c r="A678" s="8">
        <v>36276</v>
      </c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Q678" s="9">
        <v>2.3161428571428573</v>
      </c>
      <c r="R678" s="9">
        <v>1.9561074413362811</v>
      </c>
      <c r="S678" s="9">
        <v>2.3511428571428574</v>
      </c>
      <c r="T678" s="9">
        <v>2.1486428571428573</v>
      </c>
      <c r="U678" s="9">
        <v>2.0936428571428571</v>
      </c>
      <c r="V678" s="9">
        <v>1.9736428571428573</v>
      </c>
      <c r="W678" s="9">
        <v>2.1961428571428572</v>
      </c>
      <c r="X678" s="9">
        <v>2.3136428571428573</v>
      </c>
      <c r="Y678" s="9">
        <v>2.4261428571428572</v>
      </c>
      <c r="Z678" s="9">
        <v>1.8956428571428572</v>
      </c>
      <c r="AA678" s="9">
        <v>2.4636428571428572</v>
      </c>
      <c r="AB678" s="9">
        <v>2.5711428571428572</v>
      </c>
      <c r="AC678" s="9">
        <v>2.2136428571428572</v>
      </c>
    </row>
    <row r="679" spans="1:29" x14ac:dyDescent="0.25">
      <c r="A679" s="8">
        <v>36277</v>
      </c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Q679" s="9">
        <v>2.3170000000000002</v>
      </c>
      <c r="R679" s="9">
        <v>1.9748293215704429</v>
      </c>
      <c r="S679" s="9">
        <v>2.3545000000000003</v>
      </c>
      <c r="T679" s="9">
        <v>2.1495000000000002</v>
      </c>
      <c r="U679" s="9">
        <v>2.0945</v>
      </c>
      <c r="V679" s="9">
        <v>1.9745000000000001</v>
      </c>
      <c r="W679" s="9">
        <v>2.1970000000000001</v>
      </c>
      <c r="X679" s="9">
        <v>2.3145000000000002</v>
      </c>
      <c r="Y679" s="9">
        <v>2.427</v>
      </c>
      <c r="Z679" s="9">
        <v>1.9239999999999999</v>
      </c>
      <c r="AA679" s="9">
        <v>2.4695</v>
      </c>
      <c r="AB679" s="9">
        <v>2.5720000000000001</v>
      </c>
      <c r="AC679" s="9">
        <v>2.2145000000000001</v>
      </c>
    </row>
    <row r="680" spans="1:29" x14ac:dyDescent="0.25">
      <c r="A680" s="8">
        <v>36278</v>
      </c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Q680" s="9">
        <v>2.3411428571428567</v>
      </c>
      <c r="R680" s="9">
        <v>1.9869883701317053</v>
      </c>
      <c r="S680" s="9">
        <v>2.3786428571428568</v>
      </c>
      <c r="T680" s="9">
        <v>2.1711428571428568</v>
      </c>
      <c r="U680" s="9">
        <v>2.1186428571428566</v>
      </c>
      <c r="V680" s="9">
        <v>1.9986428571428567</v>
      </c>
      <c r="W680" s="9">
        <v>2.2211428571428566</v>
      </c>
      <c r="X680" s="9">
        <v>2.3386428571428568</v>
      </c>
      <c r="Y680" s="9">
        <v>2.4511428571428566</v>
      </c>
      <c r="Z680" s="9">
        <v>1.9211428571428568</v>
      </c>
      <c r="AA680" s="9">
        <v>2.4936428571428566</v>
      </c>
      <c r="AB680" s="9">
        <v>2.5961428571428566</v>
      </c>
      <c r="AC680" s="9">
        <v>2.2386428571428567</v>
      </c>
    </row>
    <row r="681" spans="1:29" x14ac:dyDescent="0.25">
      <c r="A681" s="8">
        <v>36279</v>
      </c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Q681" s="9">
        <v>2.3411428571428567</v>
      </c>
      <c r="R681" s="9">
        <v>1.9847688887107686</v>
      </c>
      <c r="S681" s="9">
        <v>2.3786428571428568</v>
      </c>
      <c r="T681" s="9">
        <v>2.1661428571428569</v>
      </c>
      <c r="U681" s="9">
        <v>2.1161428571428567</v>
      </c>
      <c r="V681" s="9">
        <v>1.9861428571428568</v>
      </c>
      <c r="W681" s="9">
        <v>2.2211428571428566</v>
      </c>
      <c r="X681" s="9">
        <v>2.3386428571428568</v>
      </c>
      <c r="Y681" s="9">
        <v>2.4461428571428567</v>
      </c>
      <c r="Z681" s="9">
        <v>1.9411428571428568</v>
      </c>
      <c r="AA681" s="9">
        <v>2.4936428571428566</v>
      </c>
      <c r="AB681" s="9">
        <v>2.5961428571428566</v>
      </c>
      <c r="AC681" s="9">
        <v>2.2411428571428567</v>
      </c>
    </row>
    <row r="682" spans="1:29" x14ac:dyDescent="0.25">
      <c r="A682" s="8">
        <v>36280</v>
      </c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Q682" s="9">
        <v>2.2924285714285717</v>
      </c>
      <c r="R682" s="9">
        <v>1.9436175511777196</v>
      </c>
      <c r="S682" s="9">
        <v>2.3299285714285718</v>
      </c>
      <c r="T682" s="9">
        <v>2.1174285714285719</v>
      </c>
      <c r="U682" s="9">
        <v>2.0674285714285716</v>
      </c>
      <c r="V682" s="9">
        <v>1.9424285714285716</v>
      </c>
      <c r="W682" s="9">
        <v>2.1724285714285716</v>
      </c>
      <c r="X682" s="9">
        <v>2.2899285714285718</v>
      </c>
      <c r="Y682" s="9">
        <v>2.4024285714285716</v>
      </c>
      <c r="Z682" s="9">
        <v>1.9014285714285717</v>
      </c>
      <c r="AA682" s="9">
        <v>2.4449285714285716</v>
      </c>
      <c r="AB682" s="9">
        <v>2.5474285714285716</v>
      </c>
      <c r="AC682" s="9">
        <v>2.1924285714285716</v>
      </c>
    </row>
    <row r="683" spans="1:29" x14ac:dyDescent="0.25">
      <c r="A683" s="8">
        <v>36283</v>
      </c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Q683" s="9">
        <v>2.3781428571428576</v>
      </c>
      <c r="R683" s="9">
        <v>2.0274886806874681</v>
      </c>
      <c r="S683" s="9">
        <v>2.4156428571428576</v>
      </c>
      <c r="T683" s="9">
        <v>2.2031428571428577</v>
      </c>
      <c r="U683" s="9">
        <v>2.1481428571428576</v>
      </c>
      <c r="V683" s="9">
        <v>2.0231428571428576</v>
      </c>
      <c r="W683" s="9">
        <v>2.2581428571428575</v>
      </c>
      <c r="X683" s="9">
        <v>2.3731428571428577</v>
      </c>
      <c r="Y683" s="9">
        <v>2.4881428571428574</v>
      </c>
      <c r="Z683" s="9">
        <v>1.9531428571428575</v>
      </c>
      <c r="AA683" s="9">
        <v>2.5306428571428574</v>
      </c>
      <c r="AB683" s="9">
        <v>2.6331428571428575</v>
      </c>
      <c r="AC683" s="9">
        <v>2.2781428571428575</v>
      </c>
    </row>
    <row r="684" spans="1:29" x14ac:dyDescent="0.25">
      <c r="A684" s="8">
        <v>36284</v>
      </c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Q684" s="9">
        <v>2.3958571428571429</v>
      </c>
      <c r="R684" s="9">
        <v>2.0452029664017539</v>
      </c>
      <c r="S684" s="9">
        <v>2.433357142857143</v>
      </c>
      <c r="T684" s="9">
        <v>2.2208571428571431</v>
      </c>
      <c r="U684" s="9">
        <v>2.1508571428571428</v>
      </c>
      <c r="V684" s="9">
        <v>2.0308571428571431</v>
      </c>
      <c r="W684" s="9">
        <v>2.2758571428571428</v>
      </c>
      <c r="X684" s="9">
        <v>2.390857142857143</v>
      </c>
      <c r="Y684" s="9">
        <v>2.495857142857143</v>
      </c>
      <c r="Z684" s="9">
        <v>1.9708571428571429</v>
      </c>
      <c r="AA684" s="9">
        <v>2.5483571428571428</v>
      </c>
      <c r="AB684" s="9">
        <v>2.6508571428571428</v>
      </c>
      <c r="AC684" s="9">
        <v>2.2958571428571428</v>
      </c>
    </row>
    <row r="685" spans="1:29" x14ac:dyDescent="0.25">
      <c r="A685" s="8">
        <v>36285</v>
      </c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Q685" s="9">
        <v>2.4008571428571424</v>
      </c>
      <c r="R685" s="9">
        <v>2.0452469221489018</v>
      </c>
      <c r="S685" s="9">
        <v>2.4408571428571424</v>
      </c>
      <c r="T685" s="9">
        <v>2.2208571428571422</v>
      </c>
      <c r="U685" s="9">
        <v>2.1558571428571423</v>
      </c>
      <c r="V685" s="9">
        <v>2.0258571428571424</v>
      </c>
      <c r="W685" s="9">
        <v>2.2783571428571423</v>
      </c>
      <c r="X685" s="9">
        <v>2.3958571428571425</v>
      </c>
      <c r="Y685" s="9">
        <v>2.5008571428571424</v>
      </c>
      <c r="Z685" s="9">
        <v>1.9958571428571423</v>
      </c>
      <c r="AA685" s="9">
        <v>2.5533571428571422</v>
      </c>
      <c r="AB685" s="9">
        <v>2.6608571428571421</v>
      </c>
      <c r="AC685" s="9">
        <v>2.3008571428571423</v>
      </c>
    </row>
    <row r="686" spans="1:29" x14ac:dyDescent="0.25">
      <c r="A686" s="8">
        <v>36286</v>
      </c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Q686" s="9">
        <v>2.31</v>
      </c>
      <c r="R686" s="9">
        <v>1.9392564112330135</v>
      </c>
      <c r="S686" s="9">
        <v>2.3525</v>
      </c>
      <c r="T686" s="9">
        <v>2.1425000000000001</v>
      </c>
      <c r="U686" s="9">
        <v>2.0612499999999998</v>
      </c>
      <c r="V686" s="9">
        <v>1.94</v>
      </c>
      <c r="W686" s="9">
        <v>2.1875</v>
      </c>
      <c r="X686" s="9">
        <v>2.3050000000000002</v>
      </c>
      <c r="Y686" s="9">
        <v>2.4049999999999998</v>
      </c>
      <c r="Z686" s="9">
        <v>1.9075</v>
      </c>
      <c r="AA686" s="9">
        <v>2.4624999999999999</v>
      </c>
      <c r="AB686" s="9">
        <v>2.57</v>
      </c>
      <c r="AC686" s="9">
        <v>2.2075</v>
      </c>
    </row>
    <row r="687" spans="1:29" x14ac:dyDescent="0.25">
      <c r="A687" s="8">
        <v>36287</v>
      </c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Q687" s="9">
        <v>2.3840000000000003</v>
      </c>
      <c r="R687" s="9">
        <v>1.9947309486674063</v>
      </c>
      <c r="S687" s="9">
        <v>2.4315000000000002</v>
      </c>
      <c r="T687" s="9">
        <v>2.2040000000000002</v>
      </c>
      <c r="U687" s="9">
        <v>2.1290000000000004</v>
      </c>
      <c r="V687" s="9">
        <v>2.0090000000000003</v>
      </c>
      <c r="W687" s="9">
        <v>2.2615000000000003</v>
      </c>
      <c r="X687" s="9">
        <v>2.3790000000000004</v>
      </c>
      <c r="Y687" s="9">
        <v>2.4840000000000004</v>
      </c>
      <c r="Z687" s="9">
        <v>1.9540000000000004</v>
      </c>
      <c r="AA687" s="9">
        <v>2.5390000000000001</v>
      </c>
      <c r="AB687" s="9">
        <v>2.6440000000000001</v>
      </c>
      <c r="AC687" s="9">
        <v>2.2840000000000003</v>
      </c>
    </row>
    <row r="688" spans="1:29" x14ac:dyDescent="0.25">
      <c r="A688" s="8">
        <v>36290</v>
      </c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Q688" s="9">
        <v>2.3210000000000002</v>
      </c>
      <c r="R688" s="9">
        <v>1.9317012600218459</v>
      </c>
      <c r="S688" s="9">
        <v>2.3735000000000004</v>
      </c>
      <c r="T688" s="9">
        <v>2.1535000000000002</v>
      </c>
      <c r="U688" s="9">
        <v>2.0609999999999999</v>
      </c>
      <c r="V688" s="9">
        <v>1.9435000000000002</v>
      </c>
      <c r="W688" s="9">
        <v>2.2035</v>
      </c>
      <c r="X688" s="9">
        <v>2.3160000000000003</v>
      </c>
      <c r="Y688" s="9">
        <v>2.4160000000000004</v>
      </c>
      <c r="Z688" s="9">
        <v>1.8975</v>
      </c>
      <c r="AA688" s="9">
        <v>2.4835000000000003</v>
      </c>
      <c r="AB688" s="9">
        <v>2.5810000000000004</v>
      </c>
      <c r="AC688" s="9">
        <v>2.2135000000000002</v>
      </c>
    </row>
    <row r="689" spans="1:29" x14ac:dyDescent="0.25">
      <c r="A689" s="8">
        <v>36291</v>
      </c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Q689" s="9">
        <v>2.3109999999999999</v>
      </c>
      <c r="R689" s="9">
        <v>1.9244664238419891</v>
      </c>
      <c r="S689" s="9">
        <v>2.3609999999999998</v>
      </c>
      <c r="T689" s="9">
        <v>2.1435</v>
      </c>
      <c r="U689" s="9">
        <v>2.0547499999999999</v>
      </c>
      <c r="V689" s="9">
        <v>1.9359999999999999</v>
      </c>
      <c r="W689" s="9">
        <v>2.1959999999999997</v>
      </c>
      <c r="X689" s="9">
        <v>2.306</v>
      </c>
      <c r="Y689" s="9">
        <v>2.4085000000000001</v>
      </c>
      <c r="Z689" s="9">
        <v>1.88</v>
      </c>
      <c r="AA689" s="9">
        <v>2.4710000000000001</v>
      </c>
      <c r="AB689" s="9">
        <v>2.5709999999999997</v>
      </c>
      <c r="AC689" s="9">
        <v>2.2035</v>
      </c>
    </row>
    <row r="690" spans="1:29" x14ac:dyDescent="0.25">
      <c r="A690" s="8">
        <v>36292</v>
      </c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Q690" s="9">
        <v>2.3035999999999999</v>
      </c>
      <c r="R690" s="9">
        <v>1.9244664238419891</v>
      </c>
      <c r="S690" s="9">
        <v>2.3485999999999998</v>
      </c>
      <c r="T690" s="9">
        <v>2.1360999999999999</v>
      </c>
      <c r="U690" s="9">
        <v>2.0585999999999998</v>
      </c>
      <c r="V690" s="9">
        <v>1.9385999999999999</v>
      </c>
      <c r="W690" s="9">
        <v>2.1885999999999997</v>
      </c>
      <c r="X690" s="9">
        <v>2.2986</v>
      </c>
      <c r="Y690" s="9">
        <v>2.4011</v>
      </c>
      <c r="Z690" s="9">
        <v>1.87</v>
      </c>
      <c r="AA690" s="9">
        <v>2.4611000000000001</v>
      </c>
      <c r="AB690" s="9">
        <v>2.5636000000000001</v>
      </c>
      <c r="AC690" s="9">
        <v>2.1936</v>
      </c>
    </row>
    <row r="691" spans="1:29" x14ac:dyDescent="0.25">
      <c r="A691" s="8">
        <v>36293</v>
      </c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Q691" s="9">
        <v>2.327</v>
      </c>
      <c r="R691" s="9">
        <v>1.9245664238419888</v>
      </c>
      <c r="S691" s="9">
        <v>2.3694999999999999</v>
      </c>
      <c r="T691" s="9">
        <v>2.1595</v>
      </c>
      <c r="U691" s="9">
        <v>2.0794999999999999</v>
      </c>
      <c r="V691" s="9">
        <v>1.962</v>
      </c>
      <c r="W691" s="9">
        <v>2.2119999999999997</v>
      </c>
      <c r="X691" s="9">
        <v>2.3220000000000001</v>
      </c>
      <c r="Y691" s="9">
        <v>2.4245000000000001</v>
      </c>
      <c r="Z691" s="9">
        <v>1.9050999999999998</v>
      </c>
      <c r="AA691" s="9">
        <v>2.4819999999999998</v>
      </c>
      <c r="AB691" s="9">
        <v>2.5869999999999997</v>
      </c>
      <c r="AC691" s="9">
        <v>2.2269999999999999</v>
      </c>
    </row>
    <row r="692" spans="1:29" x14ac:dyDescent="0.25">
      <c r="A692" s="8">
        <v>36294</v>
      </c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Q692" s="9">
        <v>2.33</v>
      </c>
      <c r="R692" s="9">
        <v>1.94</v>
      </c>
      <c r="S692" s="9">
        <v>2.37</v>
      </c>
      <c r="T692" s="9">
        <v>2.1625000000000001</v>
      </c>
      <c r="U692" s="9">
        <v>2.085</v>
      </c>
      <c r="V692" s="9">
        <v>1.9624999999999999</v>
      </c>
      <c r="W692" s="9">
        <v>2.2124999999999999</v>
      </c>
      <c r="X692" s="9">
        <v>2.3250000000000002</v>
      </c>
      <c r="Y692" s="9">
        <v>2.4275000000000002</v>
      </c>
      <c r="Z692" s="9">
        <v>1.915</v>
      </c>
      <c r="AA692" s="9">
        <v>2.4849999999999999</v>
      </c>
      <c r="AB692" s="9">
        <v>2.58</v>
      </c>
      <c r="AC692" s="9">
        <v>2.2200000000000002</v>
      </c>
    </row>
    <row r="693" spans="1:29" x14ac:dyDescent="0.25">
      <c r="A693" s="8">
        <v>36297</v>
      </c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Q693" s="9">
        <v>2.347142857142857</v>
      </c>
      <c r="R693" s="9">
        <v>1.9219988076961758</v>
      </c>
      <c r="S693" s="9">
        <v>2.387142857142857</v>
      </c>
      <c r="T693" s="9">
        <v>2.177142857142857</v>
      </c>
      <c r="U693" s="9">
        <v>2.0921428571428571</v>
      </c>
      <c r="V693" s="9">
        <v>1.979642857142857</v>
      </c>
      <c r="W693" s="9">
        <v>2.2271428571428569</v>
      </c>
      <c r="X693" s="9">
        <v>2.3421428571428571</v>
      </c>
      <c r="Y693" s="9">
        <v>2.4471428571428571</v>
      </c>
      <c r="Z693" s="9">
        <v>1.8921428571428569</v>
      </c>
      <c r="AA693" s="9">
        <v>2.5021428571428568</v>
      </c>
      <c r="AB693" s="9">
        <v>2.597142857142857</v>
      </c>
      <c r="AC693" s="9">
        <v>2.2471428571428569</v>
      </c>
    </row>
    <row r="694" spans="1:29" x14ac:dyDescent="0.25">
      <c r="A694" s="8">
        <v>36298</v>
      </c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Q694" s="9">
        <v>2.3330000000000006</v>
      </c>
      <c r="R694" s="9">
        <v>1.9052283556032825</v>
      </c>
      <c r="S694" s="9">
        <v>2.3755000000000006</v>
      </c>
      <c r="T694" s="9">
        <v>2.1630000000000007</v>
      </c>
      <c r="U694" s="9">
        <v>2.0805000000000007</v>
      </c>
      <c r="V694" s="9">
        <v>1.9630000000000005</v>
      </c>
      <c r="W694" s="9">
        <v>2.2155000000000005</v>
      </c>
      <c r="X694" s="9">
        <v>2.3280000000000007</v>
      </c>
      <c r="Y694" s="9">
        <v>2.4330000000000007</v>
      </c>
      <c r="Z694" s="9">
        <v>1.9020000000000006</v>
      </c>
      <c r="AA694" s="9">
        <v>2.4880000000000004</v>
      </c>
      <c r="AB694" s="9">
        <v>2.5830000000000006</v>
      </c>
      <c r="AC694" s="9">
        <v>2.2355000000000005</v>
      </c>
    </row>
    <row r="695" spans="1:29" x14ac:dyDescent="0.25">
      <c r="A695" s="8">
        <v>36299</v>
      </c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Q695" s="9">
        <v>2.3288571428571427</v>
      </c>
      <c r="R695" s="9">
        <v>1.911192285013819</v>
      </c>
      <c r="S695" s="9">
        <v>2.3738571428571427</v>
      </c>
      <c r="T695" s="9">
        <v>2.1688571428571426</v>
      </c>
      <c r="U695" s="9">
        <v>2.0763571428571428</v>
      </c>
      <c r="V695" s="9">
        <v>1.9563571428571427</v>
      </c>
      <c r="W695" s="9">
        <v>2.2138571428571425</v>
      </c>
      <c r="X695" s="9">
        <v>2.3238571428571428</v>
      </c>
      <c r="Y695" s="9">
        <v>2.4263571428571429</v>
      </c>
      <c r="Z695" s="9">
        <v>1.8968571428571428</v>
      </c>
      <c r="AA695" s="9">
        <v>2.4838571428571425</v>
      </c>
      <c r="AB695" s="9">
        <v>2.5788571428571427</v>
      </c>
      <c r="AC695" s="9">
        <v>2.2338571428571425</v>
      </c>
    </row>
    <row r="696" spans="1:29" x14ac:dyDescent="0.25">
      <c r="A696" s="8">
        <v>36300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Q696" s="9">
        <v>2.3260000000000001</v>
      </c>
      <c r="R696" s="9">
        <v>1.9173351421566762</v>
      </c>
      <c r="S696" s="9">
        <v>2.371</v>
      </c>
      <c r="T696" s="9">
        <v>2.1684999999999999</v>
      </c>
      <c r="U696" s="9">
        <v>2.0735000000000001</v>
      </c>
      <c r="V696" s="9">
        <v>1.9535</v>
      </c>
      <c r="W696" s="9">
        <v>2.2109999999999999</v>
      </c>
      <c r="X696" s="9">
        <v>2.3210000000000002</v>
      </c>
      <c r="Y696" s="9">
        <v>2.4235000000000002</v>
      </c>
      <c r="Z696" s="9">
        <v>1.8905000000000001</v>
      </c>
      <c r="AA696" s="9">
        <v>2.4835000000000003</v>
      </c>
      <c r="AB696" s="9">
        <v>2.5760000000000001</v>
      </c>
      <c r="AC696" s="9">
        <v>2.2309999999999999</v>
      </c>
    </row>
    <row r="697" spans="1:29" x14ac:dyDescent="0.25">
      <c r="A697" s="8">
        <v>36301</v>
      </c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Q697" s="9">
        <v>2.3354285714285719</v>
      </c>
      <c r="R697" s="9">
        <v>1.9073620653946981</v>
      </c>
      <c r="S697" s="9">
        <v>2.3804285714285718</v>
      </c>
      <c r="T697" s="9">
        <v>2.1754285714285717</v>
      </c>
      <c r="U697" s="9">
        <v>2.0829285714285719</v>
      </c>
      <c r="V697" s="9">
        <v>1.9654285714285717</v>
      </c>
      <c r="W697" s="9">
        <v>2.2204285714285716</v>
      </c>
      <c r="X697" s="9">
        <v>2.330428571428572</v>
      </c>
      <c r="Y697" s="9">
        <v>2.430428571428572</v>
      </c>
      <c r="Z697" s="9">
        <v>1.9</v>
      </c>
      <c r="AA697" s="9">
        <v>2.492928571428572</v>
      </c>
      <c r="AB697" s="9">
        <v>2.5854285714285719</v>
      </c>
      <c r="AC697" s="9">
        <v>2.2379285714285717</v>
      </c>
    </row>
    <row r="698" spans="1:29" x14ac:dyDescent="0.25">
      <c r="A698" s="8">
        <v>36304</v>
      </c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Q698" s="9">
        <v>2.33</v>
      </c>
      <c r="R698" s="9">
        <v>1.9023432705198653</v>
      </c>
      <c r="S698" s="9">
        <v>2.375</v>
      </c>
      <c r="T698" s="9">
        <v>2.1749999999999998</v>
      </c>
      <c r="U698" s="9">
        <v>2.085</v>
      </c>
      <c r="V698" s="9">
        <v>1.96</v>
      </c>
      <c r="W698" s="9">
        <v>2.2149999999999999</v>
      </c>
      <c r="X698" s="9">
        <v>2.3250000000000002</v>
      </c>
      <c r="Y698" s="9">
        <v>2.4249999999999998</v>
      </c>
      <c r="Z698" s="9">
        <v>1.9085000000000003</v>
      </c>
      <c r="AA698" s="9">
        <v>2.4874999999999998</v>
      </c>
      <c r="AB698" s="9">
        <v>2.58</v>
      </c>
      <c r="AC698" s="9">
        <v>2.2349999999999999</v>
      </c>
    </row>
    <row r="699" spans="1:29" x14ac:dyDescent="0.25">
      <c r="A699" s="8">
        <v>36305</v>
      </c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Q699" s="9">
        <v>2.3314285714285714</v>
      </c>
      <c r="R699" s="9">
        <v>1.9079493871051012</v>
      </c>
      <c r="S699" s="9">
        <v>2.3764285714285713</v>
      </c>
      <c r="T699" s="9">
        <v>2.1764285714285716</v>
      </c>
      <c r="U699" s="9">
        <v>2.0839285714285714</v>
      </c>
      <c r="V699" s="9">
        <v>1.9576785714285714</v>
      </c>
      <c r="W699" s="9">
        <v>2.2164285714285712</v>
      </c>
      <c r="X699" s="9">
        <v>2.3264285714285715</v>
      </c>
      <c r="Y699" s="9">
        <v>2.4264285714285716</v>
      </c>
      <c r="Z699" s="9">
        <v>1.8884285714285711</v>
      </c>
      <c r="AA699" s="9">
        <v>2.4889285714285716</v>
      </c>
      <c r="AB699" s="9">
        <v>2.5814285714285714</v>
      </c>
      <c r="AC699" s="9">
        <v>2.2364285714285712</v>
      </c>
    </row>
    <row r="700" spans="1:29" x14ac:dyDescent="0.25">
      <c r="A700" s="8">
        <v>36306</v>
      </c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Q700" s="9">
        <v>2.3328571428571427</v>
      </c>
      <c r="R700" s="9">
        <v>1.9202480960043169</v>
      </c>
      <c r="S700" s="9">
        <v>2.3778571428571427</v>
      </c>
      <c r="T700" s="9">
        <v>2.1778571428571429</v>
      </c>
      <c r="U700" s="9">
        <v>2.0828571428571427</v>
      </c>
      <c r="V700" s="9">
        <v>1.9591071428571427</v>
      </c>
      <c r="W700" s="9">
        <v>2.2178571428571425</v>
      </c>
      <c r="X700" s="9">
        <v>2.3278571428571428</v>
      </c>
      <c r="Y700" s="9">
        <v>2.4278571428571429</v>
      </c>
      <c r="Z700" s="9">
        <v>1.8898571428571425</v>
      </c>
      <c r="AA700" s="9">
        <v>2.4903571428571429</v>
      </c>
      <c r="AB700" s="9">
        <v>2.5828571428571427</v>
      </c>
      <c r="AC700" s="9">
        <v>2.2378571428571425</v>
      </c>
    </row>
    <row r="701" spans="1:29" x14ac:dyDescent="0.25">
      <c r="A701" s="8">
        <v>36307</v>
      </c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Q701" s="9">
        <v>2.3454285714285712</v>
      </c>
      <c r="R701" s="9">
        <v>1.9208195245757453</v>
      </c>
      <c r="S701" s="9">
        <v>2.3904285714285711</v>
      </c>
      <c r="T701" s="9">
        <v>2.1779285714285712</v>
      </c>
      <c r="U701" s="9">
        <v>2.0904285714285713</v>
      </c>
      <c r="V701" s="9">
        <v>1.9704285714285712</v>
      </c>
      <c r="W701" s="9">
        <v>2.230428571428571</v>
      </c>
      <c r="X701" s="9">
        <v>2.3404285714285713</v>
      </c>
      <c r="Y701" s="9">
        <v>2.4429285714285713</v>
      </c>
      <c r="Z701" s="9">
        <v>1.9104285714285711</v>
      </c>
      <c r="AA701" s="9">
        <v>2.5029285714285714</v>
      </c>
      <c r="AB701" s="9">
        <v>2.5954285714285712</v>
      </c>
      <c r="AC701" s="9">
        <v>2.250428571428571</v>
      </c>
    </row>
    <row r="702" spans="1:29" x14ac:dyDescent="0.25">
      <c r="A702" s="8">
        <v>36308</v>
      </c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Q702" s="9">
        <v>2.3595714285714284</v>
      </c>
      <c r="R702" s="9">
        <v>1.9229559978906718</v>
      </c>
      <c r="S702" s="9">
        <v>2.4045714285714284</v>
      </c>
      <c r="T702" s="9">
        <v>2.1995714285714283</v>
      </c>
      <c r="U702" s="9">
        <v>2.1045714285714285</v>
      </c>
      <c r="V702" s="9">
        <v>1.9845714285714284</v>
      </c>
      <c r="W702" s="9">
        <v>2.2420714285714283</v>
      </c>
      <c r="X702" s="9">
        <v>2.3545714285714285</v>
      </c>
      <c r="Y702" s="9">
        <v>2.4545714285714286</v>
      </c>
      <c r="Z702" s="9">
        <v>1.9195714285714285</v>
      </c>
      <c r="AA702" s="9">
        <v>2.5170714285714286</v>
      </c>
      <c r="AB702" s="9">
        <v>2.6095714285714284</v>
      </c>
      <c r="AC702" s="9">
        <v>2.2545714285714284</v>
      </c>
    </row>
    <row r="703" spans="1:29" x14ac:dyDescent="0.25">
      <c r="A703" s="8">
        <v>36312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Q703" s="9">
        <v>2.3542857142857145</v>
      </c>
      <c r="R703" s="9">
        <v>1.945200707888382</v>
      </c>
      <c r="S703" s="9">
        <v>2.3967857142857145</v>
      </c>
      <c r="T703" s="9">
        <v>2.1992857142857147</v>
      </c>
      <c r="U703" s="9">
        <v>2.0992857142857146</v>
      </c>
      <c r="V703" s="9">
        <v>1.9817857142857145</v>
      </c>
      <c r="W703" s="9">
        <v>2.2367857142857144</v>
      </c>
      <c r="X703" s="9">
        <v>2.3492857142857146</v>
      </c>
      <c r="Y703" s="9">
        <v>2.4492857142857147</v>
      </c>
      <c r="Z703" s="9">
        <v>1.9252857142857145</v>
      </c>
      <c r="AA703" s="9">
        <v>2.5117857142857147</v>
      </c>
      <c r="AB703" s="9">
        <v>2.6042857142857145</v>
      </c>
      <c r="AC703" s="9">
        <v>2.2542857142857144</v>
      </c>
    </row>
    <row r="704" spans="1:29" x14ac:dyDescent="0.25">
      <c r="A704" s="8">
        <v>36313</v>
      </c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Q704" s="9">
        <v>2.3652857142857142</v>
      </c>
      <c r="R704" s="9">
        <v>1.964157217315466</v>
      </c>
      <c r="S704" s="9">
        <v>2.4052857142857142</v>
      </c>
      <c r="T704" s="9">
        <v>2.2002857142857142</v>
      </c>
      <c r="U704" s="9">
        <v>2.1052857142857144</v>
      </c>
      <c r="V704" s="9">
        <v>1.9877857142857143</v>
      </c>
      <c r="W704" s="9">
        <v>2.2452857142857141</v>
      </c>
      <c r="X704" s="9">
        <v>2.3602857142857143</v>
      </c>
      <c r="Y704" s="9">
        <v>2.4527857142857141</v>
      </c>
      <c r="Z704" s="9">
        <v>1.9102857142857141</v>
      </c>
      <c r="AA704" s="9">
        <v>2.5227857142857144</v>
      </c>
      <c r="AB704" s="9">
        <v>2.6152857142857142</v>
      </c>
      <c r="AC704" s="9">
        <v>2.270285714285714</v>
      </c>
    </row>
    <row r="705" spans="1:29" x14ac:dyDescent="0.25">
      <c r="A705" s="8">
        <v>36314</v>
      </c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Q705" s="9">
        <v>2.3704285714285716</v>
      </c>
      <c r="R705" s="9">
        <v>1.9489293321767709</v>
      </c>
      <c r="S705" s="9">
        <v>2.4054285714285717</v>
      </c>
      <c r="T705" s="9">
        <v>2.2054285714285715</v>
      </c>
      <c r="U705" s="9">
        <v>2.1104285714285718</v>
      </c>
      <c r="V705" s="9">
        <v>1.9904285714285717</v>
      </c>
      <c r="W705" s="9">
        <v>2.2504285714285714</v>
      </c>
      <c r="X705" s="9">
        <v>2.3654285714285717</v>
      </c>
      <c r="Y705" s="9">
        <v>2.4579285714285715</v>
      </c>
      <c r="Z705" s="9">
        <v>1.9234285714285715</v>
      </c>
      <c r="AA705" s="9">
        <v>2.5254285714285714</v>
      </c>
      <c r="AB705" s="9">
        <v>2.6204285714285716</v>
      </c>
      <c r="AC705" s="9">
        <v>2.2754285714285714</v>
      </c>
    </row>
    <row r="706" spans="1:29" x14ac:dyDescent="0.25">
      <c r="A706" s="8">
        <v>36315</v>
      </c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Q706" s="9">
        <v>2.3794285714285719</v>
      </c>
      <c r="R706" s="9">
        <v>1.9388029557637745</v>
      </c>
      <c r="S706" s="9">
        <v>2.414428571428572</v>
      </c>
      <c r="T706" s="9">
        <v>2.2144285714285719</v>
      </c>
      <c r="U706" s="9">
        <v>2.1194285714285721</v>
      </c>
      <c r="V706" s="9">
        <v>1.999428571428572</v>
      </c>
      <c r="W706" s="9">
        <v>2.2594285714285718</v>
      </c>
      <c r="X706" s="9">
        <v>2.374428571428572</v>
      </c>
      <c r="Y706" s="9">
        <v>2.4669285714285718</v>
      </c>
      <c r="Z706" s="9">
        <v>1.9204285714285718</v>
      </c>
      <c r="AA706" s="9">
        <v>2.5344285714285717</v>
      </c>
      <c r="AB706" s="9">
        <v>2.6294285714285719</v>
      </c>
      <c r="AC706" s="9">
        <v>2.2844285714285717</v>
      </c>
    </row>
    <row r="707" spans="1:29" x14ac:dyDescent="0.25">
      <c r="A707" s="8">
        <v>36318</v>
      </c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Q707" s="9">
        <v>2.391142857142857</v>
      </c>
      <c r="R707" s="9">
        <v>1.9385172414780596</v>
      </c>
      <c r="S707" s="9">
        <v>2.4236428571428572</v>
      </c>
      <c r="T707" s="9">
        <v>2.2311428571428569</v>
      </c>
      <c r="U707" s="9">
        <v>2.132392857142857</v>
      </c>
      <c r="V707" s="9">
        <v>2.0111428571428571</v>
      </c>
      <c r="W707" s="9">
        <v>2.2711428571428569</v>
      </c>
      <c r="X707" s="9">
        <v>2.3861428571428571</v>
      </c>
      <c r="Y707" s="9">
        <v>2.4711428571428571</v>
      </c>
      <c r="Z707" s="9">
        <v>1.950142857142857</v>
      </c>
      <c r="AA707" s="9">
        <v>2.5436428571428569</v>
      </c>
      <c r="AB707" s="9">
        <v>2.641142857142857</v>
      </c>
      <c r="AC707" s="9">
        <v>2.2961428571428568</v>
      </c>
    </row>
    <row r="708" spans="1:29" x14ac:dyDescent="0.25">
      <c r="A708" s="8">
        <v>36319</v>
      </c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Q708" s="9">
        <v>2.3764285714285718</v>
      </c>
      <c r="R708" s="9">
        <v>1.9215502029377802</v>
      </c>
      <c r="S708" s="9">
        <v>2.4064285714285716</v>
      </c>
      <c r="T708" s="9">
        <v>2.2176785714285718</v>
      </c>
      <c r="U708" s="9">
        <v>2.116428571428572</v>
      </c>
      <c r="V708" s="9">
        <v>1.9964285714285719</v>
      </c>
      <c r="W708" s="9">
        <v>2.2564285714285717</v>
      </c>
      <c r="X708" s="9">
        <v>2.3714285714285719</v>
      </c>
      <c r="Y708" s="9">
        <v>2.4664285714285716</v>
      </c>
      <c r="Z708" s="9">
        <v>1.9324285714285718</v>
      </c>
      <c r="AA708" s="9">
        <v>2.5289285714285716</v>
      </c>
      <c r="AB708" s="9">
        <v>2.6264285714285718</v>
      </c>
      <c r="AC708" s="9">
        <v>2.2814285714285716</v>
      </c>
    </row>
    <row r="709" spans="1:29" x14ac:dyDescent="0.25">
      <c r="A709" s="8">
        <v>36320</v>
      </c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Q709" s="9">
        <v>2.3818571428571427</v>
      </c>
      <c r="R709" s="9">
        <v>1.9362315271923454</v>
      </c>
      <c r="S709" s="9">
        <v>2.4118571428571425</v>
      </c>
      <c r="T709" s="9">
        <v>2.2231071428571427</v>
      </c>
      <c r="U709" s="9">
        <v>2.1218571428571424</v>
      </c>
      <c r="V709" s="9">
        <v>2.0068571428571427</v>
      </c>
      <c r="W709" s="9">
        <v>2.2618571428571426</v>
      </c>
      <c r="X709" s="9">
        <v>2.3768571428571428</v>
      </c>
      <c r="Y709" s="9">
        <v>2.4718571428571425</v>
      </c>
      <c r="Z709" s="9">
        <v>1.9328571428571428</v>
      </c>
      <c r="AA709" s="9">
        <v>2.5343571428571425</v>
      </c>
      <c r="AB709" s="9">
        <v>2.6318571428571427</v>
      </c>
      <c r="AC709" s="9">
        <v>2.2868571428571425</v>
      </c>
    </row>
    <row r="710" spans="1:29" x14ac:dyDescent="0.25">
      <c r="A710" s="8">
        <v>36321</v>
      </c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Q710" s="9">
        <v>2.3591428571428574</v>
      </c>
      <c r="R710" s="9">
        <v>1.9283908650650625</v>
      </c>
      <c r="S710" s="9">
        <v>2.3891428571428572</v>
      </c>
      <c r="T710" s="9">
        <v>2.2003928571428575</v>
      </c>
      <c r="U710" s="9">
        <v>2.1041428571428575</v>
      </c>
      <c r="V710" s="9">
        <v>1.9816428571428575</v>
      </c>
      <c r="W710" s="9">
        <v>2.2391428571428573</v>
      </c>
      <c r="X710" s="9">
        <v>2.3541428571428575</v>
      </c>
      <c r="Y710" s="9">
        <v>2.4516428571428572</v>
      </c>
      <c r="Z710" s="9">
        <v>1.9121428571428574</v>
      </c>
      <c r="AA710" s="9">
        <v>2.5116428571428573</v>
      </c>
      <c r="AB710" s="9">
        <v>2.6091428571428574</v>
      </c>
      <c r="AC710" s="9">
        <v>2.2641428571428572</v>
      </c>
    </row>
    <row r="711" spans="1:29" x14ac:dyDescent="0.25">
      <c r="A711" s="8">
        <v>36322</v>
      </c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Q711" s="9">
        <v>2.3598571428571433</v>
      </c>
      <c r="R711" s="9">
        <v>1.9340444341095842</v>
      </c>
      <c r="S711" s="9">
        <v>2.3873571428571432</v>
      </c>
      <c r="T711" s="9">
        <v>2.1998571428571432</v>
      </c>
      <c r="U711" s="9">
        <v>2.1048571428571434</v>
      </c>
      <c r="V711" s="9">
        <v>2.0023571428571434</v>
      </c>
      <c r="W711" s="9">
        <v>2.2398571428571432</v>
      </c>
      <c r="X711" s="9">
        <v>2.3548571428571434</v>
      </c>
      <c r="Y711" s="9">
        <v>2.4523571428571431</v>
      </c>
      <c r="Z711" s="9">
        <v>1.915</v>
      </c>
      <c r="AA711" s="9">
        <v>2.5123571428571432</v>
      </c>
      <c r="AB711" s="9">
        <v>2.6098571428571433</v>
      </c>
      <c r="AC711" s="9">
        <v>2.2648571428571431</v>
      </c>
    </row>
    <row r="712" spans="1:29" x14ac:dyDescent="0.25">
      <c r="A712" s="8">
        <v>36325</v>
      </c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Q712" s="9">
        <v>2.3571428571428572</v>
      </c>
      <c r="R712" s="9">
        <v>1.9353908650650622</v>
      </c>
      <c r="S712" s="9">
        <v>2.387142857142857</v>
      </c>
      <c r="T712" s="9">
        <v>2.1983928571428573</v>
      </c>
      <c r="U712" s="9">
        <v>2.1046428571428573</v>
      </c>
      <c r="V712" s="9">
        <v>1.9996428571428573</v>
      </c>
      <c r="W712" s="9">
        <v>2.2371428571428571</v>
      </c>
      <c r="X712" s="9">
        <v>2.3521428571428573</v>
      </c>
      <c r="Y712" s="9">
        <v>2.4533928571428572</v>
      </c>
      <c r="Z712" s="9">
        <v>1.919142857142857</v>
      </c>
      <c r="AA712" s="9">
        <v>2.5096428571428571</v>
      </c>
      <c r="AB712" s="9">
        <v>2.6071428571428572</v>
      </c>
      <c r="AC712" s="9">
        <v>2.262142857142857</v>
      </c>
    </row>
    <row r="713" spans="1:29" x14ac:dyDescent="0.25">
      <c r="A713" s="8">
        <v>36326</v>
      </c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Q713" s="9">
        <v>2.3568571428571432</v>
      </c>
      <c r="R713" s="9">
        <v>1.9321051507793485</v>
      </c>
      <c r="S713" s="9">
        <v>2.386857142857143</v>
      </c>
      <c r="T713" s="9">
        <v>2.1981071428571433</v>
      </c>
      <c r="U713" s="9">
        <v>2.1006071428571431</v>
      </c>
      <c r="V713" s="9">
        <v>2.0018571428571432</v>
      </c>
      <c r="W713" s="9">
        <v>2.2368571428571431</v>
      </c>
      <c r="X713" s="9">
        <v>2.3518571428571433</v>
      </c>
      <c r="Y713" s="9">
        <v>2.4543571428571433</v>
      </c>
      <c r="Z713" s="9">
        <v>1.9108571428571433</v>
      </c>
      <c r="AA713" s="9">
        <v>2.5043571428571432</v>
      </c>
      <c r="AB713" s="9">
        <v>2.596857142857143</v>
      </c>
      <c r="AC713" s="9">
        <v>2.261857142857143</v>
      </c>
    </row>
    <row r="714" spans="1:29" x14ac:dyDescent="0.25">
      <c r="A714" s="8">
        <v>36327</v>
      </c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Q714" s="9">
        <v>2.342857142857143</v>
      </c>
      <c r="R714" s="9">
        <v>1.9382315271923456</v>
      </c>
      <c r="S714" s="9">
        <v>2.3728571428571428</v>
      </c>
      <c r="T714" s="9">
        <v>2.184107142857143</v>
      </c>
      <c r="U714" s="9">
        <v>2.0878571428571431</v>
      </c>
      <c r="V714" s="9">
        <v>1.987857142857143</v>
      </c>
      <c r="W714" s="9">
        <v>2.2228571428571429</v>
      </c>
      <c r="X714" s="9">
        <v>2.3378571428571431</v>
      </c>
      <c r="Y714" s="9">
        <v>2.445357142857143</v>
      </c>
      <c r="Z714" s="9">
        <v>1.8998571428571429</v>
      </c>
      <c r="AA714" s="9">
        <v>2.4903571428571429</v>
      </c>
      <c r="AB714" s="9">
        <v>2.5828571428571427</v>
      </c>
      <c r="AC714" s="9">
        <v>2.2478571428571428</v>
      </c>
    </row>
    <row r="715" spans="1:29" x14ac:dyDescent="0.25">
      <c r="A715" s="8">
        <v>36328</v>
      </c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Q715" s="9">
        <v>2.3238571428571433</v>
      </c>
      <c r="R715" s="9">
        <v>1.9239787743663519</v>
      </c>
      <c r="S715" s="9">
        <v>2.3538571428571431</v>
      </c>
      <c r="T715" s="9">
        <v>2.1676071428571433</v>
      </c>
      <c r="U715" s="9">
        <v>2.0713571428571433</v>
      </c>
      <c r="V715" s="9">
        <v>1.9688571428571433</v>
      </c>
      <c r="W715" s="9">
        <v>2.2038571428571432</v>
      </c>
      <c r="X715" s="9">
        <v>2.3188571428571434</v>
      </c>
      <c r="Y715" s="9">
        <v>2.4238571428571434</v>
      </c>
      <c r="Z715" s="9">
        <v>1.8798571428571433</v>
      </c>
      <c r="AA715" s="9">
        <v>2.4713571428571433</v>
      </c>
      <c r="AB715" s="9">
        <v>2.5638571428571435</v>
      </c>
      <c r="AC715" s="9">
        <v>2.2288571428571431</v>
      </c>
    </row>
    <row r="716" spans="1:29" x14ac:dyDescent="0.25">
      <c r="A716" s="8">
        <v>36329</v>
      </c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Q716" s="9">
        <v>2.326857142857143</v>
      </c>
      <c r="R716" s="9">
        <v>1.9249787743663513</v>
      </c>
      <c r="S716" s="9">
        <v>2.3568571428571428</v>
      </c>
      <c r="T716" s="9">
        <v>2.170607142857143</v>
      </c>
      <c r="U716" s="9">
        <v>2.076857142857143</v>
      </c>
      <c r="V716" s="9">
        <v>1.971857142857143</v>
      </c>
      <c r="W716" s="9">
        <v>2.2068571428571429</v>
      </c>
      <c r="X716" s="9">
        <v>2.324357142857143</v>
      </c>
      <c r="Y716" s="9">
        <v>2.4256071428571429</v>
      </c>
      <c r="Z716" s="9">
        <v>1.8808571428571428</v>
      </c>
      <c r="AA716" s="9">
        <v>2.4743571428571429</v>
      </c>
      <c r="AB716" s="9">
        <v>2.5718571428571431</v>
      </c>
      <c r="AC716" s="9">
        <v>2.2318571428571428</v>
      </c>
    </row>
    <row r="717" spans="1:29" x14ac:dyDescent="0.25">
      <c r="A717" s="8">
        <v>36332</v>
      </c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Q717" s="9">
        <v>2.2992857142857139</v>
      </c>
      <c r="R717" s="9">
        <v>1.8993049235865822</v>
      </c>
      <c r="S717" s="9">
        <v>2.3292857142857137</v>
      </c>
      <c r="T717" s="9">
        <v>2.1430357142857139</v>
      </c>
      <c r="U717" s="9">
        <v>2.046785714285714</v>
      </c>
      <c r="V717" s="9">
        <v>1.944285714285714</v>
      </c>
      <c r="W717" s="9">
        <v>2.1792857142857138</v>
      </c>
      <c r="X717" s="9">
        <v>2.296785714285714</v>
      </c>
      <c r="Y717" s="9">
        <v>2.399285714285714</v>
      </c>
      <c r="Z717" s="9">
        <v>1.875285714285714</v>
      </c>
      <c r="AA717" s="9">
        <v>2.4467857142857139</v>
      </c>
      <c r="AB717" s="9">
        <v>2.544285714285714</v>
      </c>
      <c r="AC717" s="9">
        <v>2.2042857142857137</v>
      </c>
    </row>
    <row r="718" spans="1:29" x14ac:dyDescent="0.25">
      <c r="A718" s="8">
        <v>36333</v>
      </c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Q718" s="9">
        <v>2.2992857142857139</v>
      </c>
      <c r="R718" s="9">
        <v>1.9023049235865823</v>
      </c>
      <c r="S718" s="9">
        <v>2.3317857142857141</v>
      </c>
      <c r="T718" s="9">
        <v>2.1430357142857139</v>
      </c>
      <c r="U718" s="9">
        <v>2.046785714285714</v>
      </c>
      <c r="V718" s="9">
        <v>1.9467857142857139</v>
      </c>
      <c r="W718" s="9">
        <v>2.1792857142857138</v>
      </c>
      <c r="X718" s="9">
        <v>2.296785714285714</v>
      </c>
      <c r="Y718" s="9">
        <v>2.399285714285714</v>
      </c>
      <c r="Z718" s="9">
        <v>1.8782857142857141</v>
      </c>
      <c r="AA718" s="9">
        <v>2.4467857142857139</v>
      </c>
      <c r="AB718" s="9">
        <v>2.544285714285714</v>
      </c>
      <c r="AC718" s="9">
        <v>2.2042857142857137</v>
      </c>
    </row>
    <row r="719" spans="1:29" x14ac:dyDescent="0.25">
      <c r="A719" s="8">
        <v>36334</v>
      </c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Q719" s="9">
        <v>2.3071428571428574</v>
      </c>
      <c r="R719" s="9">
        <v>1.8981620664437258</v>
      </c>
      <c r="S719" s="9">
        <v>2.3396428571428576</v>
      </c>
      <c r="T719" s="9">
        <v>2.1508928571428574</v>
      </c>
      <c r="U719" s="9">
        <v>2.0546428571428574</v>
      </c>
      <c r="V719" s="9">
        <v>1.9521428571428574</v>
      </c>
      <c r="W719" s="9">
        <v>2.1871428571428573</v>
      </c>
      <c r="X719" s="9">
        <v>2.3046428571428574</v>
      </c>
      <c r="Y719" s="9">
        <v>2.4071428571428575</v>
      </c>
      <c r="Z719" s="9">
        <v>1.8691428571428577</v>
      </c>
      <c r="AA719" s="9">
        <v>2.4546428571428573</v>
      </c>
      <c r="AB719" s="9">
        <v>2.5521428571428575</v>
      </c>
      <c r="AC719" s="9">
        <v>2.2121428571428572</v>
      </c>
    </row>
    <row r="720" spans="1:29" x14ac:dyDescent="0.25">
      <c r="A720" s="8">
        <v>36335</v>
      </c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Q720" s="9">
        <v>2.3195714285714284</v>
      </c>
      <c r="R720" s="9">
        <v>1.9133601229912054</v>
      </c>
      <c r="S720" s="9">
        <v>2.3520714285714286</v>
      </c>
      <c r="T720" s="9">
        <v>2.1633214285714284</v>
      </c>
      <c r="U720" s="9">
        <v>2.0595714285714282</v>
      </c>
      <c r="V720" s="9">
        <v>1.9533214285714284</v>
      </c>
      <c r="W720" s="9">
        <v>2.1995714285714283</v>
      </c>
      <c r="X720" s="9">
        <v>2.3170714285714284</v>
      </c>
      <c r="Y720" s="9">
        <v>2.4183214285714283</v>
      </c>
      <c r="Z720" s="9">
        <v>1.8735714285714287</v>
      </c>
      <c r="AA720" s="9">
        <v>2.4670714285714284</v>
      </c>
      <c r="AB720" s="9">
        <v>2.5645714285714285</v>
      </c>
      <c r="AC720" s="9">
        <v>2.2245714285714282</v>
      </c>
    </row>
    <row r="721" spans="1:29" x14ac:dyDescent="0.25">
      <c r="A721" s="8">
        <v>36336</v>
      </c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Q721" s="9">
        <v>2.3042857142857147</v>
      </c>
      <c r="R721" s="9">
        <v>1.9174337221973696</v>
      </c>
      <c r="S721" s="9">
        <v>2.3367857142857149</v>
      </c>
      <c r="T721" s="9">
        <v>2.1480357142857147</v>
      </c>
      <c r="U721" s="9">
        <v>2.0442857142857145</v>
      </c>
      <c r="V721" s="9">
        <v>1.9355357142857148</v>
      </c>
      <c r="W721" s="9">
        <v>2.1842857142857146</v>
      </c>
      <c r="X721" s="9">
        <v>2.3017857142857148</v>
      </c>
      <c r="Y721" s="9">
        <v>2.3942857142857146</v>
      </c>
      <c r="Z721" s="9">
        <v>1.8632857142857149</v>
      </c>
      <c r="AA721" s="9">
        <v>2.4517857142857147</v>
      </c>
      <c r="AB721" s="9">
        <v>2.5492857142857148</v>
      </c>
      <c r="AC721" s="9">
        <v>2.2092857142857145</v>
      </c>
    </row>
    <row r="722" spans="1:29" x14ac:dyDescent="0.25">
      <c r="A722" s="8">
        <v>36339</v>
      </c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Q722" s="9">
        <v>2.3078571428571428</v>
      </c>
      <c r="R722" s="9">
        <v>1.9280051507687979</v>
      </c>
      <c r="S722" s="9">
        <v>2.340357142857143</v>
      </c>
      <c r="T722" s="9">
        <v>2.1516071428571428</v>
      </c>
      <c r="U722" s="9">
        <v>2.0491071428571428</v>
      </c>
      <c r="V722" s="9">
        <v>1.9391071428571429</v>
      </c>
      <c r="W722" s="9">
        <v>2.1878571428571427</v>
      </c>
      <c r="X722" s="9">
        <v>2.3053571428571429</v>
      </c>
      <c r="Y722" s="9">
        <v>2.3991071428571429</v>
      </c>
      <c r="Z722" s="9">
        <v>1.8738571428571431</v>
      </c>
      <c r="AA722" s="9">
        <v>2.4553571428571428</v>
      </c>
      <c r="AB722" s="9">
        <v>2.5528571428571429</v>
      </c>
      <c r="AC722" s="9">
        <v>2.2128571428571426</v>
      </c>
    </row>
    <row r="723" spans="1:29" x14ac:dyDescent="0.25">
      <c r="A723" s="8">
        <v>36340</v>
      </c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Q723" s="9">
        <v>2.3285714285714287</v>
      </c>
      <c r="R723" s="9">
        <v>1.9237194364830834</v>
      </c>
      <c r="S723" s="9">
        <v>2.3635714285714289</v>
      </c>
      <c r="T723" s="9">
        <v>2.1723214285714287</v>
      </c>
      <c r="U723" s="9">
        <v>2.0685714285714285</v>
      </c>
      <c r="V723" s="9">
        <v>1.9685714285714289</v>
      </c>
      <c r="W723" s="9">
        <v>2.2110714285714286</v>
      </c>
      <c r="X723" s="9">
        <v>2.3260714285714288</v>
      </c>
      <c r="Y723" s="9">
        <v>2.4198214285714288</v>
      </c>
      <c r="Z723" s="9">
        <v>1.8845714285714286</v>
      </c>
      <c r="AA723" s="9">
        <v>2.4785714285714286</v>
      </c>
      <c r="AB723" s="9">
        <v>2.5785714285714287</v>
      </c>
      <c r="AC723" s="9">
        <v>2.2335714285714285</v>
      </c>
    </row>
    <row r="724" spans="1:29" x14ac:dyDescent="0.25">
      <c r="A724" s="8">
        <v>36341</v>
      </c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Q724" s="9">
        <v>2.3285714285714287</v>
      </c>
      <c r="R724" s="9">
        <v>1.9237194364830834</v>
      </c>
      <c r="S724" s="9">
        <v>2.3635714285714289</v>
      </c>
      <c r="T724" s="9">
        <v>2.1723214285714287</v>
      </c>
      <c r="U724" s="9">
        <v>2.0685714285714285</v>
      </c>
      <c r="V724" s="9">
        <v>1.9685714285714289</v>
      </c>
      <c r="W724" s="9">
        <v>2.2110714285714286</v>
      </c>
      <c r="X724" s="9">
        <v>2.3260714285714288</v>
      </c>
      <c r="Y724" s="9">
        <v>2.4198214285714288</v>
      </c>
      <c r="Z724" s="9">
        <v>1.8845714285714286</v>
      </c>
      <c r="AA724" s="9">
        <v>2.4785714285714286</v>
      </c>
      <c r="AB724" s="9">
        <v>2.5785714285714287</v>
      </c>
      <c r="AC724" s="9">
        <v>2.2335714285714285</v>
      </c>
    </row>
    <row r="725" spans="1:29" x14ac:dyDescent="0.25">
      <c r="A725" s="8">
        <v>36342</v>
      </c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Q725" s="9">
        <v>2.3017142857142856</v>
      </c>
      <c r="R725" s="9">
        <v>1.9018622936259404</v>
      </c>
      <c r="S725" s="9">
        <v>2.3367142857142857</v>
      </c>
      <c r="T725" s="9">
        <v>2.1417142857142855</v>
      </c>
      <c r="U725" s="9">
        <v>2.0467142857142857</v>
      </c>
      <c r="V725" s="9">
        <v>1.9442142857142857</v>
      </c>
      <c r="W725" s="9">
        <v>2.1867142857142854</v>
      </c>
      <c r="X725" s="9">
        <v>2.2992142857142857</v>
      </c>
      <c r="Y725" s="9">
        <v>2.3942142857142854</v>
      </c>
      <c r="Z725" s="9">
        <v>1.8627142857142855</v>
      </c>
      <c r="AA725" s="9">
        <v>2.4542142857142855</v>
      </c>
      <c r="AB725" s="9">
        <v>2.5542142857142855</v>
      </c>
      <c r="AC725" s="9">
        <v>2.2067142857142854</v>
      </c>
    </row>
    <row r="726" spans="1:29" x14ac:dyDescent="0.25">
      <c r="A726" s="8">
        <v>36343</v>
      </c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Q726" s="9">
        <v>2.2967142857142853</v>
      </c>
      <c r="R726" s="9">
        <v>1.9228622936259401</v>
      </c>
      <c r="S726" s="9">
        <v>2.3317142857142854</v>
      </c>
      <c r="T726" s="9">
        <v>2.1367142857142851</v>
      </c>
      <c r="U726" s="9">
        <v>2.036714285714285</v>
      </c>
      <c r="V726" s="9">
        <v>1.9404642857142853</v>
      </c>
      <c r="W726" s="9">
        <v>2.1817142857142851</v>
      </c>
      <c r="X726" s="9">
        <v>2.2942142857142853</v>
      </c>
      <c r="Y726" s="9">
        <v>2.3942142857142854</v>
      </c>
      <c r="Z726" s="9">
        <v>1.8487142857142853</v>
      </c>
      <c r="AA726" s="9">
        <v>2.4492142857142851</v>
      </c>
      <c r="AB726" s="9">
        <v>2.5492142857142852</v>
      </c>
      <c r="AC726" s="9">
        <v>2.1942142857142852</v>
      </c>
    </row>
    <row r="727" spans="1:29" x14ac:dyDescent="0.25">
      <c r="A727" s="8">
        <v>36347</v>
      </c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Q727" s="9">
        <v>2.2864285714285715</v>
      </c>
      <c r="R727" s="9">
        <v>1.8954293809278988</v>
      </c>
      <c r="S727" s="9">
        <v>2.3214285714285716</v>
      </c>
      <c r="T727" s="9">
        <v>2.1314285714285717</v>
      </c>
      <c r="U727" s="9">
        <v>2.0389285714285714</v>
      </c>
      <c r="V727" s="9">
        <v>1.9339285714285714</v>
      </c>
      <c r="W727" s="9">
        <v>2.1689285714285713</v>
      </c>
      <c r="X727" s="9">
        <v>2.2839285714285715</v>
      </c>
      <c r="Y727" s="9">
        <v>2.3826785714285714</v>
      </c>
      <c r="Z727" s="9">
        <v>1.84</v>
      </c>
      <c r="AA727" s="9">
        <v>2.4389285714285713</v>
      </c>
      <c r="AB727" s="9">
        <v>2.5389285714285714</v>
      </c>
      <c r="AC727" s="9">
        <v>2.1864285714285714</v>
      </c>
    </row>
    <row r="728" spans="1:29" x14ac:dyDescent="0.25">
      <c r="A728" s="8">
        <v>36348</v>
      </c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Q728" s="9">
        <v>2.2797142857142858</v>
      </c>
      <c r="R728" s="9">
        <v>1.8987334950151542</v>
      </c>
      <c r="S728" s="9">
        <v>2.312214285714286</v>
      </c>
      <c r="T728" s="9">
        <v>2.1272142857142859</v>
      </c>
      <c r="U728" s="9">
        <v>2.0334642857142859</v>
      </c>
      <c r="V728" s="9">
        <v>1.9297142857142857</v>
      </c>
      <c r="W728" s="9">
        <v>2.1647142857142856</v>
      </c>
      <c r="X728" s="9">
        <v>2.2772142857142859</v>
      </c>
      <c r="Y728" s="9">
        <v>2.3734642857142858</v>
      </c>
      <c r="Z728" s="9">
        <v>1.8647142857142858</v>
      </c>
      <c r="AA728" s="9">
        <v>2.4322142857142857</v>
      </c>
      <c r="AB728" s="9">
        <v>2.5322142857142858</v>
      </c>
      <c r="AC728" s="9">
        <v>2.1847142857142856</v>
      </c>
    </row>
    <row r="729" spans="1:29" x14ac:dyDescent="0.25">
      <c r="A729" s="8">
        <v>36349</v>
      </c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Q729" s="9">
        <v>2.2897142857142856</v>
      </c>
      <c r="R729" s="9">
        <v>1.8987334950151538</v>
      </c>
      <c r="S729" s="9">
        <v>2.3222142857142858</v>
      </c>
      <c r="T729" s="9">
        <v>2.1372142857142857</v>
      </c>
      <c r="U729" s="9">
        <v>2.0434642857142857</v>
      </c>
      <c r="V729" s="9">
        <v>1.9372142857142856</v>
      </c>
      <c r="W729" s="9">
        <v>2.1737142857142855</v>
      </c>
      <c r="X729" s="9">
        <v>2.2872142857142856</v>
      </c>
      <c r="Y729" s="9">
        <v>2.3834642857142856</v>
      </c>
      <c r="Z729" s="9">
        <v>1.8647142857142855</v>
      </c>
      <c r="AA729" s="9">
        <v>2.4422142857142854</v>
      </c>
      <c r="AB729" s="9">
        <v>2.5422142857142855</v>
      </c>
      <c r="AC729" s="9">
        <v>2.1947142857142854</v>
      </c>
    </row>
    <row r="730" spans="1:29" x14ac:dyDescent="0.25">
      <c r="A730" s="8">
        <v>36350</v>
      </c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Q730" s="9">
        <v>2.2995714285714288</v>
      </c>
      <c r="R730" s="9">
        <v>1.8914109811263582</v>
      </c>
      <c r="S730" s="9">
        <v>2.332071428571429</v>
      </c>
      <c r="T730" s="9">
        <v>2.147071428571429</v>
      </c>
      <c r="U730" s="9">
        <v>2.053321428571429</v>
      </c>
      <c r="V730" s="9">
        <v>1.9470714285714288</v>
      </c>
      <c r="W730" s="9">
        <v>2.1835714285714287</v>
      </c>
      <c r="X730" s="9">
        <v>2.2970714285714289</v>
      </c>
      <c r="Y730" s="9">
        <v>2.3920714285714286</v>
      </c>
      <c r="Z730" s="9">
        <v>1.8795714285714289</v>
      </c>
      <c r="AA730" s="9">
        <v>2.4520714285714287</v>
      </c>
      <c r="AB730" s="9">
        <v>2.5520714285714288</v>
      </c>
      <c r="AC730" s="9">
        <v>2.2045714285714286</v>
      </c>
    </row>
    <row r="731" spans="1:29" x14ac:dyDescent="0.25">
      <c r="A731" s="8">
        <v>36353</v>
      </c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Q731" s="9">
        <v>2.2999999999999998</v>
      </c>
      <c r="R731" s="9">
        <v>1.9006090376738374</v>
      </c>
      <c r="S731" s="9">
        <v>2.3325</v>
      </c>
      <c r="T731" s="9">
        <v>2.1475</v>
      </c>
      <c r="U731" s="9">
        <v>2.0499999999999998</v>
      </c>
      <c r="V731" s="9">
        <v>1.9550000000000001</v>
      </c>
      <c r="W731" s="9">
        <v>2.1850000000000001</v>
      </c>
      <c r="X731" s="9">
        <v>2.2974999999999999</v>
      </c>
      <c r="Y731" s="9">
        <v>2.39</v>
      </c>
      <c r="Z731" s="9">
        <v>1.8779999999999997</v>
      </c>
      <c r="AA731" s="9">
        <v>2.4525000000000001</v>
      </c>
      <c r="AB731" s="9">
        <v>2.5525000000000002</v>
      </c>
      <c r="AC731" s="9">
        <v>2.2050000000000001</v>
      </c>
    </row>
    <row r="732" spans="1:29" x14ac:dyDescent="0.25">
      <c r="A732" s="8">
        <v>36354</v>
      </c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Q732" s="9">
        <v>2.3172857142857142</v>
      </c>
      <c r="R732" s="9">
        <v>1.928613378943308</v>
      </c>
      <c r="S732" s="9">
        <v>2.3547857142857143</v>
      </c>
      <c r="T732" s="9">
        <v>2.1622857142857144</v>
      </c>
      <c r="U732" s="9">
        <v>2.0685357142857144</v>
      </c>
      <c r="V732" s="9">
        <v>1.9722857142857142</v>
      </c>
      <c r="W732" s="9">
        <v>2.202285714285714</v>
      </c>
      <c r="X732" s="9">
        <v>2.3147857142857142</v>
      </c>
      <c r="Y732" s="9">
        <v>2.407285714285714</v>
      </c>
      <c r="Z732" s="9">
        <v>1.8772857142857142</v>
      </c>
      <c r="AA732" s="9">
        <v>2.469785714285714</v>
      </c>
      <c r="AB732" s="9">
        <v>2.5697857142857141</v>
      </c>
      <c r="AC732" s="9">
        <v>2.222285714285714</v>
      </c>
    </row>
    <row r="733" spans="1:29" x14ac:dyDescent="0.25">
      <c r="A733" s="8">
        <v>36355</v>
      </c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Q733" s="9">
        <v>2.3208571428571427</v>
      </c>
      <c r="R733" s="9">
        <v>1.9311848075147362</v>
      </c>
      <c r="S733" s="9">
        <v>2.3608571428571428</v>
      </c>
      <c r="T733" s="9">
        <v>2.1721071428571426</v>
      </c>
      <c r="U733" s="9">
        <v>2.0733571428571427</v>
      </c>
      <c r="V733" s="9">
        <v>1.9783571428571427</v>
      </c>
      <c r="W733" s="9">
        <v>2.2083571428571429</v>
      </c>
      <c r="X733" s="9">
        <v>2.3208571428571427</v>
      </c>
      <c r="Y733" s="9">
        <v>2.4108571428571426</v>
      </c>
      <c r="Z733" s="9">
        <v>1.8948571428571426</v>
      </c>
      <c r="AA733" s="9">
        <v>2.4733571428571426</v>
      </c>
      <c r="AB733" s="9">
        <v>2.5733571428571427</v>
      </c>
      <c r="AC733" s="9">
        <v>2.2258571428571425</v>
      </c>
    </row>
    <row r="734" spans="1:29" x14ac:dyDescent="0.25">
      <c r="A734" s="8">
        <v>36356</v>
      </c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3"/>
      <c r="Q734" s="9">
        <v>2.3338571428571426</v>
      </c>
      <c r="R734" s="9">
        <v>1.9338571428571427</v>
      </c>
      <c r="S734" s="9">
        <v>2.3738571428571427</v>
      </c>
      <c r="T734" s="9">
        <v>2.1813571428571428</v>
      </c>
      <c r="U734" s="9">
        <v>2.0838571428571426</v>
      </c>
      <c r="V734" s="9">
        <v>1.9863571428571427</v>
      </c>
      <c r="W734" s="9">
        <v>2.2213571428571428</v>
      </c>
      <c r="X734" s="9">
        <v>2.3338571428571426</v>
      </c>
      <c r="Y734" s="9">
        <v>2.4238571428571425</v>
      </c>
      <c r="Z734" s="9">
        <v>1.9078571428571425</v>
      </c>
      <c r="AA734" s="9">
        <v>2.4863571428571425</v>
      </c>
      <c r="AB734" s="9">
        <v>2.5863571428571426</v>
      </c>
      <c r="AC734" s="9">
        <v>2.2388571428571424</v>
      </c>
    </row>
    <row r="735" spans="1:29" x14ac:dyDescent="0.25">
      <c r="A735" s="8">
        <v>36357</v>
      </c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3"/>
      <c r="Q735" s="9">
        <v>2.3414285714285716</v>
      </c>
      <c r="R735" s="9">
        <v>1.9414285714285717</v>
      </c>
      <c r="S735" s="9">
        <v>2.3864285714285716</v>
      </c>
      <c r="T735" s="9">
        <v>2.1889285714285718</v>
      </c>
      <c r="U735" s="9">
        <v>2.0914285714285716</v>
      </c>
      <c r="V735" s="9">
        <v>1.9914285714285715</v>
      </c>
      <c r="W735" s="9">
        <v>2.2289285714285718</v>
      </c>
      <c r="X735" s="9">
        <v>2.3414285714285716</v>
      </c>
      <c r="Y735" s="9">
        <v>2.4264285714285716</v>
      </c>
      <c r="Z735" s="9">
        <v>1.9154285714285715</v>
      </c>
      <c r="AA735" s="9">
        <v>2.4939285714285715</v>
      </c>
      <c r="AB735" s="9">
        <v>2.5939285714285716</v>
      </c>
      <c r="AC735" s="9">
        <v>2.2464285714285714</v>
      </c>
    </row>
    <row r="736" spans="1:29" x14ac:dyDescent="0.25">
      <c r="A736" s="8">
        <v>36360</v>
      </c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3"/>
      <c r="Q736" s="9">
        <v>2.3454285714285712</v>
      </c>
      <c r="R736" s="9">
        <v>1.9454285714285713</v>
      </c>
      <c r="S736" s="9">
        <v>2.3904285714285711</v>
      </c>
      <c r="T736" s="9">
        <v>2.1929285714285713</v>
      </c>
      <c r="U736" s="9">
        <v>2.0954285714285712</v>
      </c>
      <c r="V736" s="9">
        <v>1.9954285714285711</v>
      </c>
      <c r="W736" s="9">
        <v>2.2329285714285714</v>
      </c>
      <c r="X736" s="9">
        <v>2.3454285714285712</v>
      </c>
      <c r="Y736" s="9">
        <v>2.4304285714285712</v>
      </c>
      <c r="Z736" s="9">
        <v>1.919428571428571</v>
      </c>
      <c r="AA736" s="9">
        <v>2.4979285714285711</v>
      </c>
      <c r="AB736" s="9">
        <v>2.5979285714285711</v>
      </c>
      <c r="AC736" s="9">
        <v>2.250428571428571</v>
      </c>
    </row>
    <row r="737" spans="1:30" x14ac:dyDescent="0.25">
      <c r="A737" s="8">
        <v>36361</v>
      </c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3"/>
      <c r="Q737" s="9">
        <v>2.3454285714285712</v>
      </c>
      <c r="R737" s="9">
        <v>1.9454285714285713</v>
      </c>
      <c r="S737" s="9">
        <v>2.3904285714285711</v>
      </c>
      <c r="T737" s="9">
        <v>2.1929285714285713</v>
      </c>
      <c r="U737" s="9">
        <v>2.0954285714285712</v>
      </c>
      <c r="V737" s="9">
        <v>2.0004285714285714</v>
      </c>
      <c r="W737" s="9">
        <v>2.2354285714285713</v>
      </c>
      <c r="X737" s="9">
        <v>2.3479285714285711</v>
      </c>
      <c r="Y737" s="9">
        <v>2.4254285714285713</v>
      </c>
      <c r="Z737" s="9">
        <v>1.919428571428571</v>
      </c>
      <c r="AA737" s="9">
        <v>2.4979285714285711</v>
      </c>
      <c r="AB737" s="9">
        <v>2.5979285714285711</v>
      </c>
      <c r="AC737" s="9">
        <v>2.250428571428571</v>
      </c>
    </row>
    <row r="738" spans="1:30" x14ac:dyDescent="0.25">
      <c r="A738" s="8">
        <v>36362</v>
      </c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Q738" s="9">
        <v>2.367285714285714</v>
      </c>
      <c r="R738" s="9">
        <v>1.9447004608294927</v>
      </c>
      <c r="S738" s="9">
        <v>2.4172857142857138</v>
      </c>
      <c r="T738" s="9">
        <v>2.222285714285714</v>
      </c>
      <c r="U738" s="9">
        <v>2.1122857142857141</v>
      </c>
      <c r="V738" s="9">
        <v>2.012285714285714</v>
      </c>
      <c r="W738" s="9">
        <v>2.2572857142857141</v>
      </c>
      <c r="X738" s="9">
        <v>2.3697857142857139</v>
      </c>
      <c r="Y738" s="9">
        <v>2.4472857142857141</v>
      </c>
      <c r="Z738" s="9">
        <v>1.952285714285714</v>
      </c>
      <c r="AA738" s="9">
        <v>2.5172857142857139</v>
      </c>
      <c r="AB738" s="9">
        <v>2.597285714285714</v>
      </c>
      <c r="AC738" s="9">
        <v>2.2772857142857141</v>
      </c>
    </row>
    <row r="739" spans="1:30" x14ac:dyDescent="0.25">
      <c r="A739" s="8">
        <v>36363</v>
      </c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Q739" s="9">
        <v>2.3980000000000001</v>
      </c>
      <c r="R739" s="9">
        <v>1.9688849040313472</v>
      </c>
      <c r="S739" s="9">
        <v>2.4455</v>
      </c>
      <c r="T739" s="9">
        <v>2.2530000000000001</v>
      </c>
      <c r="U739" s="9">
        <v>2.1405000000000003</v>
      </c>
      <c r="V739" s="9">
        <v>2.0380000000000003</v>
      </c>
      <c r="W739" s="9">
        <v>2.2880000000000003</v>
      </c>
      <c r="X739" s="9">
        <v>2.4005000000000001</v>
      </c>
      <c r="Y739" s="9">
        <v>2.4780000000000002</v>
      </c>
      <c r="Z739" s="9">
        <v>1.9630000000000001</v>
      </c>
      <c r="AA739" s="9">
        <v>2.548</v>
      </c>
      <c r="AB739" s="9">
        <v>2.6280000000000001</v>
      </c>
      <c r="AC739" s="9">
        <v>2.3080000000000003</v>
      </c>
    </row>
    <row r="740" spans="1:30" x14ac:dyDescent="0.25">
      <c r="A740" s="8">
        <v>36364</v>
      </c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Q740" s="9">
        <v>2.4251428571428568</v>
      </c>
      <c r="R740" s="9">
        <v>1.9758916118748751</v>
      </c>
      <c r="S740" s="9">
        <v>2.4701428571428568</v>
      </c>
      <c r="T740" s="9">
        <v>2.2801428571428568</v>
      </c>
      <c r="U740" s="9">
        <v>2.1651428571428566</v>
      </c>
      <c r="V740" s="9">
        <v>2.0551428571428567</v>
      </c>
      <c r="W740" s="9">
        <v>2.3151428571428569</v>
      </c>
      <c r="X740" s="9">
        <v>2.4276428571428568</v>
      </c>
      <c r="Y740" s="9">
        <v>2.5051428571428569</v>
      </c>
      <c r="Z740" s="9">
        <v>1.9701428571428568</v>
      </c>
      <c r="AA740" s="9">
        <v>2.5776428571428567</v>
      </c>
      <c r="AB740" s="9">
        <v>2.6551428571428568</v>
      </c>
      <c r="AC740" s="9">
        <v>2.335142857142857</v>
      </c>
    </row>
    <row r="741" spans="1:30" x14ac:dyDescent="0.25">
      <c r="A741" s="8">
        <v>36367</v>
      </c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Q741" s="9">
        <v>2.4251428571428568</v>
      </c>
      <c r="R741" s="9">
        <v>1.9773826081197428</v>
      </c>
      <c r="S741" s="9">
        <v>2.4701428571428568</v>
      </c>
      <c r="T741" s="9">
        <v>2.2801428571428568</v>
      </c>
      <c r="U741" s="9">
        <v>2.1651428571428566</v>
      </c>
      <c r="V741" s="9">
        <v>2.0601428571428571</v>
      </c>
      <c r="W741" s="9">
        <v>2.3151428571428569</v>
      </c>
      <c r="X741" s="9">
        <v>2.4276428571428568</v>
      </c>
      <c r="Y741" s="9">
        <v>2.5051428571428569</v>
      </c>
      <c r="Z741" s="9">
        <v>1.9801428571428568</v>
      </c>
      <c r="AA741" s="9">
        <v>2.5776428571428567</v>
      </c>
      <c r="AB741" s="9">
        <v>2.6551428571428568</v>
      </c>
      <c r="AC741" s="9">
        <v>2.335142857142857</v>
      </c>
    </row>
    <row r="742" spans="1:30" x14ac:dyDescent="0.25">
      <c r="A742" s="8">
        <v>36368</v>
      </c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Q742" s="9">
        <v>2.415142857142857</v>
      </c>
      <c r="R742" s="9">
        <v>1.9612000529240539</v>
      </c>
      <c r="S742" s="9">
        <v>2.460142857142857</v>
      </c>
      <c r="T742" s="9">
        <v>2.2676428571428571</v>
      </c>
      <c r="U742" s="9">
        <v>2.1551428571428568</v>
      </c>
      <c r="V742" s="9">
        <v>2.0551428571428572</v>
      </c>
      <c r="W742" s="9">
        <v>2.3051428571428572</v>
      </c>
      <c r="X742" s="9">
        <v>2.417642857142857</v>
      </c>
      <c r="Y742" s="9">
        <v>2.4901428571428572</v>
      </c>
      <c r="Z742" s="9">
        <v>1.970142857142857</v>
      </c>
      <c r="AA742" s="9">
        <v>2.5651428571428569</v>
      </c>
      <c r="AB742" s="9">
        <v>2.645142857142857</v>
      </c>
      <c r="AC742" s="9">
        <v>2.3251428571428572</v>
      </c>
    </row>
    <row r="743" spans="1:30" x14ac:dyDescent="0.25">
      <c r="A743" s="8">
        <v>36369</v>
      </c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Q743" s="9">
        <v>2.3801428571428569</v>
      </c>
      <c r="R743" s="9">
        <v>1.9891174913998411</v>
      </c>
      <c r="S743" s="9">
        <v>2.426392857142857</v>
      </c>
      <c r="T743" s="9">
        <v>2.230142857142857</v>
      </c>
      <c r="U743" s="9">
        <v>2.1151428571428568</v>
      </c>
      <c r="V743" s="9">
        <v>2.020142857142857</v>
      </c>
      <c r="W743" s="9">
        <v>2.270142857142857</v>
      </c>
      <c r="X743" s="9">
        <v>2.3876428571428567</v>
      </c>
      <c r="Y743" s="9">
        <v>2.4501428571428567</v>
      </c>
      <c r="Z743" s="9">
        <v>2.3801428571428569</v>
      </c>
      <c r="AA743" s="9">
        <v>2.5376428571428571</v>
      </c>
      <c r="AB743" s="9">
        <v>2.6376428571428567</v>
      </c>
      <c r="AC743" s="9">
        <v>2.290142857142857</v>
      </c>
    </row>
    <row r="744" spans="1:30" x14ac:dyDescent="0.25">
      <c r="A744" s="8">
        <v>36370</v>
      </c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Q744" s="9">
        <v>2.36</v>
      </c>
      <c r="R744" s="9">
        <v>1.965830704753492</v>
      </c>
      <c r="S744" s="9">
        <v>2.4075000000000002</v>
      </c>
      <c r="T744" s="9">
        <v>2.2200000000000002</v>
      </c>
      <c r="U744" s="9">
        <v>2.0950000000000002</v>
      </c>
      <c r="V744" s="9">
        <v>2</v>
      </c>
      <c r="W744" s="9">
        <v>2.25</v>
      </c>
      <c r="X744" s="9">
        <v>2.3624999999999998</v>
      </c>
      <c r="Y744" s="9">
        <v>2.42</v>
      </c>
      <c r="Z744" s="9">
        <v>1.9450000000000001</v>
      </c>
      <c r="AA744" s="9">
        <v>2.5150000000000001</v>
      </c>
      <c r="AB744" s="9">
        <v>2.6150000000000002</v>
      </c>
      <c r="AC744" s="9">
        <v>2.27</v>
      </c>
      <c r="AD744" s="9"/>
    </row>
    <row r="745" spans="1:30" x14ac:dyDescent="0.25">
      <c r="A745" s="8">
        <v>36371</v>
      </c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Q745" s="9">
        <v>2.3679999999999999</v>
      </c>
      <c r="R745" s="9">
        <v>1.9706867752499997</v>
      </c>
      <c r="S745" s="9">
        <v>2.4154999999999998</v>
      </c>
      <c r="T745" s="9">
        <v>2.2279999999999998</v>
      </c>
      <c r="U745" s="9">
        <v>2.1029999999999998</v>
      </c>
      <c r="V745" s="9">
        <v>2.008</v>
      </c>
      <c r="W745" s="9">
        <v>2.258</v>
      </c>
      <c r="X745" s="9">
        <v>2.3704999999999998</v>
      </c>
      <c r="Y745" s="9">
        <v>2.4279999999999999</v>
      </c>
      <c r="Z745" s="9">
        <v>1.9529999999999998</v>
      </c>
      <c r="AA745" s="9">
        <v>2.5229999999999997</v>
      </c>
      <c r="AB745" s="9">
        <v>2.6229999999999998</v>
      </c>
      <c r="AC745" s="9">
        <v>2.278</v>
      </c>
      <c r="AD745" s="9">
        <v>2.2429999999999999</v>
      </c>
    </row>
    <row r="746" spans="1:30" x14ac:dyDescent="0.25">
      <c r="A746" s="8">
        <v>36374</v>
      </c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Q746" s="9">
        <v>2.371142857142857</v>
      </c>
      <c r="R746" s="9">
        <v>1.9672792247857143</v>
      </c>
      <c r="S746" s="9">
        <v>2.4161428571428569</v>
      </c>
      <c r="T746" s="9">
        <v>2.2361428571428572</v>
      </c>
      <c r="U746" s="9">
        <v>2.1111428571428572</v>
      </c>
      <c r="V746" s="9">
        <v>2.0111428571428571</v>
      </c>
      <c r="W746" s="9">
        <v>2.2636428571428571</v>
      </c>
      <c r="X746" s="9">
        <v>2.3761428571428569</v>
      </c>
      <c r="Y746" s="9">
        <v>2.431142857142857</v>
      </c>
      <c r="Z746" s="9">
        <v>1.9711428571428571</v>
      </c>
      <c r="AA746" s="9">
        <v>2.5261428571428568</v>
      </c>
      <c r="AB746" s="9">
        <v>2.6286428571428568</v>
      </c>
      <c r="AC746" s="9">
        <v>2.2811428571428571</v>
      </c>
      <c r="AD746" s="9">
        <v>2.2361428571428572</v>
      </c>
    </row>
    <row r="747" spans="1:30" x14ac:dyDescent="0.25">
      <c r="A747" s="8">
        <v>36375</v>
      </c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Q747" s="9">
        <v>2.3838571428571429</v>
      </c>
      <c r="R747" s="9">
        <v>1.9973699934999998</v>
      </c>
      <c r="S747" s="9">
        <v>2.4313571428571428</v>
      </c>
      <c r="T747" s="9">
        <v>2.2438571428571428</v>
      </c>
      <c r="U747" s="9">
        <v>2.1188571428571428</v>
      </c>
      <c r="V747" s="9">
        <v>2.0188571428571427</v>
      </c>
      <c r="W747" s="9">
        <v>2.276357142857143</v>
      </c>
      <c r="X747" s="9">
        <v>2.3888571428571428</v>
      </c>
      <c r="Y747" s="9">
        <v>2.4463571428571429</v>
      </c>
      <c r="Z747" s="9">
        <v>1.973857142857143</v>
      </c>
      <c r="AA747" s="9">
        <v>2.5388571428571427</v>
      </c>
      <c r="AB747" s="9">
        <v>2.6413571428571427</v>
      </c>
      <c r="AC747" s="9">
        <v>2.296357142857143</v>
      </c>
      <c r="AD747" s="9">
        <v>2.2488571428571431</v>
      </c>
    </row>
    <row r="748" spans="1:30" x14ac:dyDescent="0.25">
      <c r="A748" s="8">
        <v>36376</v>
      </c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Q748" s="9">
        <v>2.3988571428571426</v>
      </c>
      <c r="R748" s="9">
        <v>1.9772155376249996</v>
      </c>
      <c r="S748" s="9">
        <v>2.4488571428571424</v>
      </c>
      <c r="T748" s="9">
        <v>2.2588571428571425</v>
      </c>
      <c r="U748" s="9">
        <v>2.1288571428571426</v>
      </c>
      <c r="V748" s="9">
        <v>2.0288571428571425</v>
      </c>
      <c r="W748" s="9">
        <v>2.2913571428571426</v>
      </c>
      <c r="X748" s="9">
        <v>2.4038571428571425</v>
      </c>
      <c r="Y748" s="9">
        <v>2.4538571428571427</v>
      </c>
      <c r="Z748" s="9">
        <v>1.9888571428571427</v>
      </c>
      <c r="AA748" s="9">
        <v>2.5563571428571428</v>
      </c>
      <c r="AB748" s="9">
        <v>2.6588571428571424</v>
      </c>
      <c r="AC748" s="9">
        <v>2.3138571428571426</v>
      </c>
      <c r="AD748" s="9">
        <v>2.2588571428571425</v>
      </c>
    </row>
    <row r="749" spans="1:30" x14ac:dyDescent="0.25">
      <c r="A749" s="8">
        <v>36377</v>
      </c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Q749" s="9">
        <v>2.3988571428571426</v>
      </c>
      <c r="R749" s="9">
        <v>2.0044578</v>
      </c>
      <c r="S749" s="9">
        <v>2.4488571428571424</v>
      </c>
      <c r="T749" s="9">
        <v>2.2588571428571425</v>
      </c>
      <c r="U749" s="9">
        <v>2.1238571428571427</v>
      </c>
      <c r="V749" s="9">
        <v>2.0288571428571425</v>
      </c>
      <c r="W749" s="9">
        <v>2.2913571428571426</v>
      </c>
      <c r="X749" s="9">
        <v>2.4063571428571424</v>
      </c>
      <c r="Y749" s="9">
        <v>2.4538571428571427</v>
      </c>
      <c r="Z749" s="9">
        <v>1.9888571428571427</v>
      </c>
      <c r="AA749" s="9">
        <v>2.5563571428571428</v>
      </c>
      <c r="AB749" s="9">
        <v>2.6588571428571424</v>
      </c>
      <c r="AC749" s="9">
        <v>2.3138571428571426</v>
      </c>
      <c r="AD749" s="9">
        <v>2.2588571428571425</v>
      </c>
    </row>
    <row r="750" spans="1:30" x14ac:dyDescent="0.25">
      <c r="A750" s="8">
        <v>36378</v>
      </c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Q750" s="9">
        <v>2.4122857142857148</v>
      </c>
      <c r="R750" s="9">
        <v>1.99277262</v>
      </c>
      <c r="S750" s="9">
        <v>2.4622857142857146</v>
      </c>
      <c r="T750" s="9">
        <v>2.2697857142857147</v>
      </c>
      <c r="U750" s="9">
        <v>2.134785714285715</v>
      </c>
      <c r="V750" s="9">
        <v>2.0422857142857147</v>
      </c>
      <c r="W750" s="9">
        <v>2.3047857142857149</v>
      </c>
      <c r="X750" s="9">
        <v>2.4197857142857147</v>
      </c>
      <c r="Y750" s="9">
        <v>2.4622857142857146</v>
      </c>
      <c r="Z750" s="9">
        <v>2.0022857142857147</v>
      </c>
      <c r="AA750" s="9">
        <v>2.569785714285715</v>
      </c>
      <c r="AB750" s="9">
        <v>2.6722857142857146</v>
      </c>
      <c r="AC750" s="9">
        <v>2.3272857142857148</v>
      </c>
      <c r="AD750" s="9">
        <v>2.2722857142857147</v>
      </c>
    </row>
    <row r="751" spans="1:30" x14ac:dyDescent="0.25">
      <c r="A751" s="8">
        <v>36381</v>
      </c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Q751" s="9">
        <v>2.4122857142857148</v>
      </c>
      <c r="R751" s="9">
        <v>2.0042014349999997</v>
      </c>
      <c r="S751" s="9">
        <v>2.4622857142857146</v>
      </c>
      <c r="T751" s="9">
        <v>2.2697857142857147</v>
      </c>
      <c r="U751" s="9">
        <v>2.134785714285715</v>
      </c>
      <c r="V751" s="9">
        <v>2.0422857142857147</v>
      </c>
      <c r="W751" s="9">
        <v>2.3047857142857149</v>
      </c>
      <c r="X751" s="9">
        <v>2.4197857142857147</v>
      </c>
      <c r="Y751" s="9">
        <v>2.4622857142857146</v>
      </c>
      <c r="Z751" s="9">
        <v>1.9872857142857148</v>
      </c>
      <c r="AA751" s="9">
        <v>2.569785714285715</v>
      </c>
      <c r="AB751" s="9">
        <v>2.6722857142857146</v>
      </c>
      <c r="AC751" s="9">
        <v>2.3272857142857148</v>
      </c>
      <c r="AD751" s="1">
        <v>2.257285714285715</v>
      </c>
    </row>
    <row r="752" spans="1:30" x14ac:dyDescent="0.25">
      <c r="A752" s="8">
        <v>36382</v>
      </c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Q752" s="9">
        <v>2.4134285714285713</v>
      </c>
      <c r="R752" s="9">
        <v>1.9939154771428564</v>
      </c>
      <c r="S752" s="9">
        <v>2.4634285714285711</v>
      </c>
      <c r="T752" s="9">
        <v>2.2709285714285712</v>
      </c>
      <c r="U752" s="9">
        <v>2.1359285714285714</v>
      </c>
      <c r="V752" s="9">
        <v>2.0384285714285713</v>
      </c>
      <c r="W752" s="9">
        <v>2.3059285714285713</v>
      </c>
      <c r="X752" s="9">
        <v>2.4209285714285711</v>
      </c>
      <c r="Y752" s="9">
        <v>2.4534285714285713</v>
      </c>
      <c r="Z752" s="9">
        <v>2.0034285714285711</v>
      </c>
      <c r="AA752" s="9">
        <v>2.5709285714285715</v>
      </c>
      <c r="AB752" s="9">
        <v>2.6734285714285715</v>
      </c>
      <c r="AC752" s="9">
        <v>2.3284285714285713</v>
      </c>
      <c r="AD752" s="9">
        <v>2.2734285714285711</v>
      </c>
    </row>
    <row r="753" spans="1:30" x14ac:dyDescent="0.25">
      <c r="A753" s="8">
        <v>36383</v>
      </c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Q753" s="9">
        <v>2.4082857142857144</v>
      </c>
      <c r="R753" s="9">
        <v>1.9887726199999995</v>
      </c>
      <c r="S753" s="9">
        <v>2.4582857142857142</v>
      </c>
      <c r="T753" s="9">
        <v>2.2657857142857143</v>
      </c>
      <c r="U753" s="9">
        <v>2.1307857142857145</v>
      </c>
      <c r="V753" s="9">
        <v>2.0332857142857144</v>
      </c>
      <c r="W753" s="9">
        <v>2.3007857142857144</v>
      </c>
      <c r="X753" s="9">
        <v>2.4157857142857142</v>
      </c>
      <c r="Y753" s="9">
        <v>2.4382857142857142</v>
      </c>
      <c r="Z753" s="9">
        <v>1.9982857142857144</v>
      </c>
      <c r="AA753" s="9">
        <v>2.5657857142857146</v>
      </c>
      <c r="AB753" s="9">
        <v>2.6682857142857141</v>
      </c>
      <c r="AC753" s="9">
        <v>2.3232857142857144</v>
      </c>
      <c r="AD753" s="9">
        <v>2.2682857142857142</v>
      </c>
    </row>
    <row r="754" spans="1:30" x14ac:dyDescent="0.25">
      <c r="A754" s="8">
        <v>36384</v>
      </c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Q754" s="9">
        <v>2.4092857142857147</v>
      </c>
      <c r="R754" s="9">
        <v>1.9887726199999995</v>
      </c>
      <c r="S754" s="9">
        <v>2.4582857142857142</v>
      </c>
      <c r="T754" s="9">
        <v>2.2657857142857143</v>
      </c>
      <c r="U754" s="9">
        <v>2.1307857142857145</v>
      </c>
      <c r="V754" s="9">
        <v>2.0332857142857144</v>
      </c>
      <c r="W754" s="9">
        <v>2.3007857142857144</v>
      </c>
      <c r="X754" s="9">
        <v>2.4157857142857142</v>
      </c>
      <c r="Y754" s="9">
        <v>2.4382857142857142</v>
      </c>
      <c r="Z754" s="9">
        <v>1.9982857142857144</v>
      </c>
      <c r="AA754" s="9">
        <v>2.5657857142857146</v>
      </c>
      <c r="AB754" s="9">
        <v>2.6682857142857141</v>
      </c>
      <c r="AC754" s="9">
        <v>2.3232857142857144</v>
      </c>
      <c r="AD754" s="9">
        <v>2.2682857142857142</v>
      </c>
    </row>
    <row r="755" spans="1:30" x14ac:dyDescent="0.25">
      <c r="A755" s="8">
        <v>36385</v>
      </c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Q755" s="9">
        <v>2.4142857142857141</v>
      </c>
      <c r="R755" s="9">
        <v>2.0039197500000001</v>
      </c>
      <c r="S755" s="9">
        <v>2.4629044988161004</v>
      </c>
      <c r="T755" s="9">
        <v>2.2709608411892672</v>
      </c>
      <c r="U755" s="9">
        <v>2.1334528390795566</v>
      </c>
      <c r="V755" s="9">
        <v>2.0367585993182522</v>
      </c>
      <c r="W755" s="9">
        <v>2.3055938538205978</v>
      </c>
      <c r="X755" s="9">
        <v>2.4242857142857139</v>
      </c>
      <c r="Y755" s="9">
        <v>2.4409196733300824</v>
      </c>
      <c r="Z755" s="9">
        <v>1.9942857142857142</v>
      </c>
      <c r="AA755" s="9">
        <v>2.5693328840970353</v>
      </c>
      <c r="AB755" s="9">
        <v>2.6732988721804505</v>
      </c>
      <c r="AC755" s="9">
        <v>2.3275644028103044</v>
      </c>
      <c r="AD755" s="1">
        <v>2.2592857142857143</v>
      </c>
    </row>
    <row r="756" spans="1:30" x14ac:dyDescent="0.25">
      <c r="A756" s="8">
        <v>36388</v>
      </c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Q756" s="9">
        <v>2.4162857142857144</v>
      </c>
      <c r="R756" s="9">
        <v>2.0153137500000002</v>
      </c>
      <c r="S756" s="9">
        <v>2.4647663772691391</v>
      </c>
      <c r="T756" s="9">
        <v>2.2773390137780996</v>
      </c>
      <c r="U756" s="9">
        <v>2.1455957747585015</v>
      </c>
      <c r="V756" s="9">
        <v>2.0462857142857143</v>
      </c>
      <c r="W756" s="9">
        <v>2.307375830564784</v>
      </c>
      <c r="X756" s="9">
        <v>2.4275357142857144</v>
      </c>
      <c r="Y756" s="9">
        <v>2.4441782057532908</v>
      </c>
      <c r="Z756" s="9">
        <v>1.9962857142857144</v>
      </c>
      <c r="AA756" s="9">
        <v>2.5713328840970355</v>
      </c>
      <c r="AB756" s="9">
        <v>2.6752988721804507</v>
      </c>
      <c r="AC756" s="9">
        <v>2.3316135831381732</v>
      </c>
      <c r="AD756" s="1">
        <v>2.2587857142857142</v>
      </c>
    </row>
    <row r="757" spans="1:30" x14ac:dyDescent="0.25">
      <c r="A757" s="8">
        <v>36389</v>
      </c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Q757" s="9">
        <v>2.4208571428571424</v>
      </c>
      <c r="R757" s="9">
        <v>2.0182994000000001</v>
      </c>
      <c r="S757" s="9">
        <v>2.4694759273875286</v>
      </c>
      <c r="T757" s="9">
        <v>2.2775322697606954</v>
      </c>
      <c r="U757" s="9">
        <v>2.1484767140501053</v>
      </c>
      <c r="V757" s="9">
        <v>2.0473864270220012</v>
      </c>
      <c r="W757" s="9">
        <v>2.3122742940199328</v>
      </c>
      <c r="X757" s="9">
        <v>2.4346071428571423</v>
      </c>
      <c r="Y757" s="9">
        <v>2.4468618356899068</v>
      </c>
      <c r="Z757" s="9">
        <v>2.0033571428571424</v>
      </c>
      <c r="AA757" s="9">
        <v>2.5726024258760112</v>
      </c>
      <c r="AB757" s="9">
        <v>2.6799799498746859</v>
      </c>
      <c r="AC757" s="9">
        <v>2.3382341920374698</v>
      </c>
      <c r="AD757" s="1">
        <v>2.2633571428571422</v>
      </c>
    </row>
    <row r="758" spans="1:30" x14ac:dyDescent="0.25">
      <c r="A758" s="8">
        <v>36390</v>
      </c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Q758" s="9">
        <v>2.4504285714285712</v>
      </c>
      <c r="R758" s="9">
        <v>2.0407709000000001</v>
      </c>
      <c r="S758" s="9">
        <v>2.4993235990528802</v>
      </c>
      <c r="T758" s="9">
        <v>2.304184916606236</v>
      </c>
      <c r="U758" s="9">
        <v>2.1577622712636457</v>
      </c>
      <c r="V758" s="9">
        <v>2.0665457080880074</v>
      </c>
      <c r="W758" s="9">
        <v>2.341409676079734</v>
      </c>
      <c r="X758" s="9">
        <v>2.5379285714285711</v>
      </c>
      <c r="Y758" s="9">
        <v>2.4682528035104823</v>
      </c>
      <c r="Z758" s="9">
        <v>2.0254285714285714</v>
      </c>
      <c r="AA758" s="9">
        <v>2.607126684636119</v>
      </c>
      <c r="AB758" s="9">
        <v>2.7095513784461147</v>
      </c>
      <c r="AC758" s="9">
        <v>2.3653466042154561</v>
      </c>
      <c r="AD758" s="1">
        <v>2.2954285714285714</v>
      </c>
    </row>
    <row r="759" spans="1:30" x14ac:dyDescent="0.25">
      <c r="A759" s="8">
        <v>36391</v>
      </c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Q759" s="9">
        <v>2.4914285714285715</v>
      </c>
      <c r="R759" s="9">
        <v>2.1183344999999996</v>
      </c>
      <c r="S759" s="9">
        <v>2.5408760852407259</v>
      </c>
      <c r="T759" s="9">
        <v>2.3422661348803482</v>
      </c>
      <c r="U759" s="9">
        <v>2.1864285714285714</v>
      </c>
      <c r="V759" s="9">
        <v>2.0914285714285716</v>
      </c>
      <c r="W759" s="9">
        <v>2.3820826411960132</v>
      </c>
      <c r="X759" s="9">
        <v>2.4989285714285714</v>
      </c>
      <c r="Y759" s="9">
        <v>2.4878577523159437</v>
      </c>
      <c r="Z759" s="9">
        <v>2.0664285714285717</v>
      </c>
      <c r="AA759" s="9">
        <v>2.6497776280323455</v>
      </c>
      <c r="AB759" s="9">
        <v>2.7512092731829574</v>
      </c>
      <c r="AC759" s="9">
        <v>2.4030679156908668</v>
      </c>
      <c r="AD759" s="1">
        <v>2.3114285714285714</v>
      </c>
    </row>
    <row r="760" spans="1:30" x14ac:dyDescent="0.25">
      <c r="A760" s="8">
        <v>36392</v>
      </c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Q760" s="9">
        <v>2.5115714285714286</v>
      </c>
      <c r="R760" s="9">
        <v>2.0609213999999998</v>
      </c>
      <c r="S760" s="9">
        <v>2.5619857932123127</v>
      </c>
      <c r="T760" s="9">
        <v>2.3624089920232052</v>
      </c>
      <c r="U760" s="9">
        <v>2.1896665357731879</v>
      </c>
      <c r="V760" s="9">
        <v>2.0959532073132943</v>
      </c>
      <c r="W760" s="9">
        <v>2.4020074750830567</v>
      </c>
      <c r="X760" s="9">
        <v>2.5190714285714284</v>
      </c>
      <c r="Y760" s="9">
        <v>2.4891226231106778</v>
      </c>
      <c r="Z760" s="9">
        <v>2.0865714285714287</v>
      </c>
      <c r="AA760" s="9">
        <v>2.6732223719676549</v>
      </c>
      <c r="AB760" s="9">
        <v>2.7715714285714288</v>
      </c>
      <c r="AC760" s="9">
        <v>2.4223911007025762</v>
      </c>
      <c r="AD760" s="1">
        <v>2.3265714285714285</v>
      </c>
    </row>
    <row r="761" spans="1:30" x14ac:dyDescent="0.25">
      <c r="A761" s="8">
        <v>36395</v>
      </c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Q761" s="9">
        <v>2.5578571428571428</v>
      </c>
      <c r="R761" s="9">
        <v>2.11422</v>
      </c>
      <c r="S761" s="9">
        <v>2.6081333859510654</v>
      </c>
      <c r="T761" s="9">
        <v>2.402857142857143</v>
      </c>
      <c r="U761" s="9">
        <v>2.2224283358203096</v>
      </c>
      <c r="V761" s="9">
        <v>2.1266207003408741</v>
      </c>
      <c r="W761" s="9">
        <v>2.447857142857143</v>
      </c>
      <c r="X761" s="9">
        <v>2.5660817805383025</v>
      </c>
      <c r="Y761" s="9">
        <v>2.527857142857143</v>
      </c>
      <c r="Z761" s="9">
        <v>2.1178571428571429</v>
      </c>
      <c r="AA761" s="9">
        <v>2.717857142857143</v>
      </c>
      <c r="AB761" s="9">
        <v>2.8178571428571431</v>
      </c>
      <c r="AC761" s="9">
        <v>2.467857142857143</v>
      </c>
      <c r="AD761" s="1">
        <v>2.362857142857143</v>
      </c>
    </row>
    <row r="762" spans="1:30" x14ac:dyDescent="0.25">
      <c r="A762" s="8">
        <v>36396</v>
      </c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Q762" s="9">
        <v>2.5491428571428574</v>
      </c>
      <c r="R762" s="9">
        <v>2.0591428571428576</v>
      </c>
      <c r="S762" s="9">
        <v>2.5991428571428572</v>
      </c>
      <c r="T762" s="9">
        <v>2.3941428571428576</v>
      </c>
      <c r="U762" s="9">
        <v>2.2091428571428575</v>
      </c>
      <c r="V762" s="9">
        <v>2.1091428571428574</v>
      </c>
      <c r="W762" s="9">
        <v>2.4391428571428575</v>
      </c>
      <c r="X762" s="9">
        <v>2.5566428571428572</v>
      </c>
      <c r="Y762" s="9">
        <v>2.5191428571428576</v>
      </c>
      <c r="Z762" s="9">
        <v>2.0491428571428574</v>
      </c>
      <c r="AA762" s="9">
        <v>2.7141428571428574</v>
      </c>
      <c r="AB762" s="9">
        <v>2.8141428571428575</v>
      </c>
      <c r="AC762" s="9">
        <v>2.4591428571428575</v>
      </c>
      <c r="AD762" s="9">
        <v>2.3791428571428574</v>
      </c>
    </row>
    <row r="763" spans="1:30" x14ac:dyDescent="0.25">
      <c r="A763" s="8">
        <v>36397</v>
      </c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Q763" s="9">
        <v>2.5305714285714287</v>
      </c>
      <c r="R763" s="9">
        <v>2.0405714285714289</v>
      </c>
      <c r="S763" s="9">
        <v>2.5805714285714285</v>
      </c>
      <c r="T763" s="9">
        <v>2.3755714285714289</v>
      </c>
      <c r="U763" s="9">
        <v>2.1905714285714288</v>
      </c>
      <c r="V763" s="9">
        <v>2.0905714285714287</v>
      </c>
      <c r="W763" s="9">
        <v>2.4205714285714288</v>
      </c>
      <c r="X763" s="9">
        <v>2.5380714285714285</v>
      </c>
      <c r="Y763" s="9">
        <v>2.5005714285714289</v>
      </c>
      <c r="Z763" s="9">
        <v>2.0305714285714287</v>
      </c>
      <c r="AA763" s="9">
        <v>2.6955714285714287</v>
      </c>
      <c r="AB763" s="9">
        <v>2.7955714285714288</v>
      </c>
      <c r="AC763" s="9">
        <v>2.4405714285714288</v>
      </c>
      <c r="AD763" s="9">
        <v>2.3605714285714288</v>
      </c>
    </row>
    <row r="764" spans="1:30" x14ac:dyDescent="0.25">
      <c r="A764" s="8">
        <v>36398</v>
      </c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Q764" s="9">
        <v>2.524142857142857</v>
      </c>
      <c r="R764" s="9">
        <v>2.0712023749999999</v>
      </c>
      <c r="S764" s="9">
        <v>2.5716428571428569</v>
      </c>
      <c r="T764" s="9">
        <v>2.379142857142857</v>
      </c>
      <c r="U764" s="9">
        <v>2.234142857142857</v>
      </c>
      <c r="V764" s="9">
        <v>2.1341428571428569</v>
      </c>
      <c r="W764" s="9">
        <v>2.4141428571428571</v>
      </c>
      <c r="X764" s="9">
        <v>2.5328928571428571</v>
      </c>
      <c r="Y764" s="9">
        <v>2.5341428571428568</v>
      </c>
      <c r="Z764" s="9">
        <v>2.0941428571428569</v>
      </c>
      <c r="AA764" s="9">
        <v>2.6816428571428572</v>
      </c>
      <c r="AB764" s="9">
        <v>2.7841428571428573</v>
      </c>
      <c r="AC764" s="9">
        <v>2.4391428571428571</v>
      </c>
      <c r="AD764" s="9">
        <v>2.3441428571428569</v>
      </c>
    </row>
    <row r="765" spans="1:30" x14ac:dyDescent="0.25">
      <c r="A765" s="8">
        <v>36399</v>
      </c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Q765" s="9">
        <v>2.4957142857142856</v>
      </c>
      <c r="R765" s="9">
        <v>2.1064129999999999</v>
      </c>
      <c r="S765" s="9">
        <v>2.5432142857142854</v>
      </c>
      <c r="T765" s="9">
        <v>2.3532142857142855</v>
      </c>
      <c r="U765" s="9">
        <v>2.2057142857142855</v>
      </c>
      <c r="V765" s="9">
        <v>2.1057142857142854</v>
      </c>
      <c r="W765" s="9">
        <v>2.3857142857142857</v>
      </c>
      <c r="X765" s="9">
        <v>2.5044642857142856</v>
      </c>
      <c r="Y765" s="9">
        <v>2.5057142857142853</v>
      </c>
      <c r="Z765" s="9">
        <v>2.1007142857142855</v>
      </c>
      <c r="AA765" s="9">
        <v>2.6532142857142857</v>
      </c>
      <c r="AB765" s="9">
        <v>2.7557142857142853</v>
      </c>
      <c r="AC765" s="9">
        <v>2.4079142857142855</v>
      </c>
      <c r="AD765" s="9">
        <v>2.3157142857142854</v>
      </c>
    </row>
    <row r="766" spans="1:30" x14ac:dyDescent="0.25">
      <c r="A766" s="8">
        <v>36402</v>
      </c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Q766" s="9">
        <v>2.5104285714285717</v>
      </c>
      <c r="R766" s="9">
        <v>2.1064129999999999</v>
      </c>
      <c r="S766" s="9">
        <v>2.5579285714285716</v>
      </c>
      <c r="T766" s="9">
        <v>2.3579285714285718</v>
      </c>
      <c r="U766" s="9">
        <v>2.1904285714285718</v>
      </c>
      <c r="V766" s="9">
        <v>2.0904285714285717</v>
      </c>
      <c r="W766" s="9">
        <v>2.3954285714285715</v>
      </c>
      <c r="X766" s="9">
        <v>2.5191785714285717</v>
      </c>
      <c r="Y766" s="9">
        <v>2.5204285714285715</v>
      </c>
      <c r="Z766" s="9">
        <v>2.1154285714285717</v>
      </c>
      <c r="AA766" s="9">
        <v>2.6679285714285719</v>
      </c>
      <c r="AB766" s="9">
        <v>2.7704285714285719</v>
      </c>
      <c r="AC766" s="9">
        <v>2.4204285714285718</v>
      </c>
      <c r="AD766" s="9">
        <v>2.3304285714285715</v>
      </c>
    </row>
    <row r="767" spans="1:30" x14ac:dyDescent="0.25">
      <c r="A767" s="8">
        <v>36403</v>
      </c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Q767" s="9">
        <v>2.5</v>
      </c>
      <c r="R767" s="9">
        <v>2.0648882000000004</v>
      </c>
      <c r="S767" s="9">
        <v>2.5462500000000001</v>
      </c>
      <c r="T767" s="9">
        <v>2.355</v>
      </c>
      <c r="U767" s="9">
        <v>2.2050000000000001</v>
      </c>
      <c r="V767" s="9">
        <v>2.1</v>
      </c>
      <c r="W767" s="9">
        <v>2.3875000000000002</v>
      </c>
      <c r="X767" s="9">
        <v>2.50875</v>
      </c>
      <c r="Y767" s="9">
        <v>2.5049999999999999</v>
      </c>
      <c r="Z767" s="9">
        <v>2.0950000000000002</v>
      </c>
      <c r="AA767" s="9">
        <v>2.6575000000000002</v>
      </c>
      <c r="AB767" s="9">
        <v>2.7574999999999998</v>
      </c>
      <c r="AC767" s="9">
        <v>2.41</v>
      </c>
      <c r="AD767" s="9">
        <v>2.3199999999999998</v>
      </c>
    </row>
    <row r="768" spans="1:30" x14ac:dyDescent="0.25">
      <c r="A768" s="8">
        <v>36404</v>
      </c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Q768" s="9">
        <v>2.4837142857142855</v>
      </c>
      <c r="R768" s="9">
        <v>2.0590435</v>
      </c>
      <c r="S768" s="9">
        <v>2.5287142857142855</v>
      </c>
      <c r="T768" s="9">
        <v>2.3387142857142855</v>
      </c>
      <c r="U768" s="9">
        <v>2.1912142857142856</v>
      </c>
      <c r="V768" s="9">
        <v>2.1037142857142856</v>
      </c>
      <c r="W768" s="9">
        <v>2.3737142857142857</v>
      </c>
      <c r="X768" s="9">
        <v>2.4912142857142854</v>
      </c>
      <c r="Y768" s="9">
        <v>2.4987142857142857</v>
      </c>
      <c r="Z768" s="9">
        <v>2.0837142857142856</v>
      </c>
      <c r="AA768" s="9">
        <v>2.6412142857142857</v>
      </c>
      <c r="AB768" s="9">
        <v>2.7437142857142858</v>
      </c>
      <c r="AC768" s="9">
        <v>2.3937142857142857</v>
      </c>
      <c r="AD768" s="9">
        <v>2.3037142857142854</v>
      </c>
    </row>
    <row r="769" spans="1:30" x14ac:dyDescent="0.25">
      <c r="A769" s="8">
        <v>36405</v>
      </c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Q769" s="9">
        <v>2.3951428571428575</v>
      </c>
      <c r="R769" s="9">
        <v>2.0155563999999999</v>
      </c>
      <c r="S769" s="9">
        <v>2.4376428571428574</v>
      </c>
      <c r="T769" s="9">
        <v>2.2501428571428574</v>
      </c>
      <c r="U769" s="9">
        <v>2.0951428571428576</v>
      </c>
      <c r="V769" s="9">
        <v>2.0051428571428573</v>
      </c>
      <c r="W769" s="9">
        <v>2.2851428571428576</v>
      </c>
      <c r="X769" s="9">
        <v>2.4026428571428573</v>
      </c>
      <c r="Y769" s="9">
        <v>2.4101428571428576</v>
      </c>
      <c r="Z769" s="9">
        <v>2.0101428571428572</v>
      </c>
      <c r="AA769" s="9">
        <v>2.5526428571428577</v>
      </c>
      <c r="AB769" s="9">
        <v>2.6526428571428573</v>
      </c>
      <c r="AC769" s="9">
        <v>2.3051428571428576</v>
      </c>
      <c r="AD769" s="9">
        <v>2.2351428571428573</v>
      </c>
    </row>
    <row r="770" spans="1:30" x14ac:dyDescent="0.25">
      <c r="A770" s="8">
        <v>36406</v>
      </c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Q770" s="9">
        <v>2.4207142857142854</v>
      </c>
      <c r="R770" s="9">
        <v>2.0215909999999999</v>
      </c>
      <c r="S770" s="9">
        <v>2.4669642857142855</v>
      </c>
      <c r="T770" s="9">
        <v>2.2682142857142855</v>
      </c>
      <c r="U770" s="9">
        <v>2.1007142857142855</v>
      </c>
      <c r="V770" s="9">
        <v>2.0057142857142853</v>
      </c>
      <c r="W770" s="9">
        <v>2.3107142857142855</v>
      </c>
      <c r="X770" s="9">
        <v>2.4269642857142855</v>
      </c>
      <c r="Y770" s="9">
        <v>2.4207142857142854</v>
      </c>
      <c r="Z770" s="9">
        <v>2.0157142857142851</v>
      </c>
      <c r="AA770" s="9">
        <v>2.5782142857142856</v>
      </c>
      <c r="AB770" s="9">
        <v>2.6782142857142852</v>
      </c>
      <c r="AC770" s="9">
        <v>2.3282142857142856</v>
      </c>
      <c r="AD770" s="9">
        <v>2.2332142857142854</v>
      </c>
    </row>
    <row r="771" spans="1:30" x14ac:dyDescent="0.25">
      <c r="A771" s="8">
        <v>36410</v>
      </c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Q771" s="9">
        <v>2.4585714285714286</v>
      </c>
      <c r="R771" s="9">
        <v>2.0200823499999996</v>
      </c>
      <c r="S771" s="9">
        <v>2.5035714285714286</v>
      </c>
      <c r="T771" s="9">
        <v>2.3085714285714287</v>
      </c>
      <c r="U771" s="9">
        <v>2.1385714285714288</v>
      </c>
      <c r="V771" s="9">
        <v>2.0335714285714288</v>
      </c>
      <c r="W771" s="9">
        <v>2.3485714285714288</v>
      </c>
      <c r="X771" s="9">
        <v>2.4648214285714287</v>
      </c>
      <c r="Y771" s="9">
        <v>2.4585714285714286</v>
      </c>
      <c r="Z771" s="9">
        <v>2.0285714285714285</v>
      </c>
      <c r="AA771" s="9">
        <v>2.6160714285714288</v>
      </c>
      <c r="AB771" s="9">
        <v>2.7135714285714285</v>
      </c>
      <c r="AC771" s="9">
        <v>2.3673214285714286</v>
      </c>
      <c r="AD771" s="9">
        <v>2.2285714285714286</v>
      </c>
    </row>
    <row r="772" spans="1:30" x14ac:dyDescent="0.25">
      <c r="A772" s="8">
        <v>36411</v>
      </c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Q772" s="9">
        <v>2.4461428571428572</v>
      </c>
      <c r="R772" s="9">
        <v>2.0488944</v>
      </c>
      <c r="S772" s="9">
        <v>2.4911428571428571</v>
      </c>
      <c r="T772" s="9">
        <v>2.2986428571428572</v>
      </c>
      <c r="U772" s="9">
        <v>2.1261428571428573</v>
      </c>
      <c r="V772" s="9">
        <v>2.0311428571428571</v>
      </c>
      <c r="W772" s="9">
        <v>2.3386428571428572</v>
      </c>
      <c r="X772" s="9">
        <v>2.4523928571428573</v>
      </c>
      <c r="Y772" s="9">
        <v>2.4461428571428572</v>
      </c>
      <c r="Z772" s="9">
        <v>2.018642857142857</v>
      </c>
      <c r="AA772" s="9">
        <v>2.6036428571428574</v>
      </c>
      <c r="AB772" s="9">
        <v>2.703642857142857</v>
      </c>
      <c r="AC772" s="9">
        <v>2.3536428571428574</v>
      </c>
      <c r="AD772" s="9">
        <v>2.2511428571428573</v>
      </c>
    </row>
    <row r="773" spans="1:30" x14ac:dyDescent="0.25">
      <c r="A773" s="8">
        <v>36412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Q773" s="9">
        <v>2.5310000000000001</v>
      </c>
      <c r="R773" s="9">
        <v>2.0967492000000001</v>
      </c>
      <c r="S773" s="9">
        <v>2.5760000000000001</v>
      </c>
      <c r="T773" s="9">
        <v>2.3760000000000003</v>
      </c>
      <c r="U773" s="9">
        <v>2.2084999999999999</v>
      </c>
      <c r="V773" s="9">
        <v>2.1085000000000003</v>
      </c>
      <c r="W773" s="9">
        <v>2.4210000000000003</v>
      </c>
      <c r="X773" s="9">
        <v>2.5372500000000002</v>
      </c>
      <c r="Y773" s="9">
        <v>2.5260000000000002</v>
      </c>
      <c r="Z773" s="9">
        <v>2.0960000000000001</v>
      </c>
      <c r="AA773" s="9">
        <v>2.6885000000000003</v>
      </c>
      <c r="AB773" s="9">
        <v>2.7885</v>
      </c>
      <c r="AC773" s="9">
        <v>2.4385000000000003</v>
      </c>
      <c r="AD773" s="9">
        <v>2.3160000000000003</v>
      </c>
    </row>
    <row r="774" spans="1:30" x14ac:dyDescent="0.25">
      <c r="A774" s="8">
        <v>36413</v>
      </c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Q774" s="9">
        <v>2.5295714285714288</v>
      </c>
      <c r="R774" s="9">
        <v>2.1029526000000001</v>
      </c>
      <c r="S774" s="9">
        <v>2.5745714285714287</v>
      </c>
      <c r="T774" s="9">
        <v>2.374571428571429</v>
      </c>
      <c r="U774" s="9">
        <v>2.207071428571429</v>
      </c>
      <c r="V774" s="9">
        <v>2.1070714285714289</v>
      </c>
      <c r="W774" s="9">
        <v>2.4183214285714287</v>
      </c>
      <c r="X774" s="9">
        <v>2.5358214285714289</v>
      </c>
      <c r="Y774" s="9">
        <v>2.519571428571429</v>
      </c>
      <c r="Z774" s="9">
        <v>2.0945714285714288</v>
      </c>
      <c r="AA774" s="9">
        <v>2.687071428571429</v>
      </c>
      <c r="AB774" s="9">
        <v>2.7870714285714286</v>
      </c>
      <c r="AC774" s="9">
        <v>2.4358214285714288</v>
      </c>
      <c r="AD774" s="9">
        <v>2.3195714285714288</v>
      </c>
    </row>
    <row r="775" spans="1:30" x14ac:dyDescent="0.25">
      <c r="A775" s="8">
        <v>36416</v>
      </c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Q775" s="9">
        <v>2.5327142857142855</v>
      </c>
      <c r="R775" s="9">
        <v>2.101982</v>
      </c>
      <c r="S775" s="9">
        <v>2.5789642857142856</v>
      </c>
      <c r="T775" s="9">
        <v>2.3777142857142857</v>
      </c>
      <c r="U775" s="9">
        <v>2.2102142857142857</v>
      </c>
      <c r="V775" s="9">
        <v>2.1152142857142855</v>
      </c>
      <c r="W775" s="9">
        <v>2.4227142857142856</v>
      </c>
      <c r="X775" s="9">
        <v>2.5389642857142856</v>
      </c>
      <c r="Y775" s="9">
        <v>2.5352142857142854</v>
      </c>
      <c r="Z775" s="9">
        <v>2.1177142857142854</v>
      </c>
      <c r="AA775" s="9">
        <v>2.6902142857142857</v>
      </c>
      <c r="AB775" s="9">
        <v>2.7902142857142853</v>
      </c>
      <c r="AC775" s="9">
        <v>2.4377142857142853</v>
      </c>
      <c r="AD775" s="9">
        <v>2.3227142857142855</v>
      </c>
    </row>
    <row r="776" spans="1:30" x14ac:dyDescent="0.25">
      <c r="A776" s="8">
        <v>36417</v>
      </c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Q776" s="9">
        <v>2.504</v>
      </c>
      <c r="R776" s="9">
        <v>2.09222325</v>
      </c>
      <c r="S776" s="9">
        <v>2.5502500000000001</v>
      </c>
      <c r="T776" s="9">
        <v>2.3540000000000001</v>
      </c>
      <c r="U776" s="9">
        <v>2.1989999999999998</v>
      </c>
      <c r="V776" s="9">
        <v>2.1040000000000001</v>
      </c>
      <c r="W776" s="9">
        <v>2.3952499999999999</v>
      </c>
      <c r="X776" s="9">
        <v>2.5102500000000001</v>
      </c>
      <c r="Y776" s="9">
        <v>2.5139999999999998</v>
      </c>
      <c r="Z776" s="9">
        <v>2.0990000000000002</v>
      </c>
      <c r="AA776" s="9">
        <v>2.6615000000000002</v>
      </c>
      <c r="AB776" s="9">
        <v>2.7614999999999998</v>
      </c>
      <c r="AC776" s="9">
        <v>2.4115000000000002</v>
      </c>
      <c r="AD776" s="9">
        <v>2.3039999999999998</v>
      </c>
    </row>
    <row r="777" spans="1:30" x14ac:dyDescent="0.25">
      <c r="A777" s="8">
        <v>36418</v>
      </c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Q777" s="9">
        <v>2.5152857142857141</v>
      </c>
      <c r="R777" s="9">
        <v>2.0779174499999997</v>
      </c>
      <c r="S777" s="9">
        <v>2.5615357142857142</v>
      </c>
      <c r="T777" s="9">
        <v>2.3652857142857142</v>
      </c>
      <c r="U777" s="9">
        <v>2.2152857142857143</v>
      </c>
      <c r="V777" s="9">
        <v>2.1152857142857142</v>
      </c>
      <c r="W777" s="9">
        <v>2.4052857142857142</v>
      </c>
      <c r="X777" s="9">
        <v>2.5215357142857142</v>
      </c>
      <c r="Y777" s="9">
        <v>2.5327857142857142</v>
      </c>
      <c r="Z777" s="9">
        <v>2.1202857142857141</v>
      </c>
      <c r="AA777" s="9">
        <v>2.6727857142857143</v>
      </c>
      <c r="AB777" s="9">
        <v>2.772785714285714</v>
      </c>
      <c r="AC777" s="9">
        <v>2.4227857142857143</v>
      </c>
      <c r="AD777" s="9">
        <v>2.3252857142857142</v>
      </c>
    </row>
    <row r="778" spans="1:30" x14ac:dyDescent="0.25">
      <c r="A778" s="8">
        <v>36419</v>
      </c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Q778" s="9">
        <v>2.5135714285714283</v>
      </c>
      <c r="R778" s="9">
        <v>2.089137375</v>
      </c>
      <c r="S778" s="9">
        <v>2.5585714285714283</v>
      </c>
      <c r="T778" s="9">
        <v>2.3635714285714284</v>
      </c>
      <c r="U778" s="9">
        <v>2.2110714285714286</v>
      </c>
      <c r="V778" s="9">
        <v>2.1160714285714284</v>
      </c>
      <c r="W778" s="9">
        <v>2.4048214285714282</v>
      </c>
      <c r="X778" s="9">
        <v>2.5198214285714284</v>
      </c>
      <c r="Y778" s="9">
        <v>2.5235714285714281</v>
      </c>
      <c r="Z778" s="9">
        <v>2.1135714285714284</v>
      </c>
      <c r="AA778" s="9">
        <v>2.6710714285714285</v>
      </c>
      <c r="AB778" s="9">
        <v>2.7710714285714282</v>
      </c>
      <c r="AC778" s="9">
        <v>2.4223214285714283</v>
      </c>
      <c r="AD778" s="9">
        <v>2.3235714285714284</v>
      </c>
    </row>
    <row r="779" spans="1:30" x14ac:dyDescent="0.25">
      <c r="A779" s="8">
        <v>36420</v>
      </c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Q779" s="9">
        <v>2.5452857142857144</v>
      </c>
      <c r="R779" s="9">
        <v>2.1136819500000001</v>
      </c>
      <c r="S779" s="9">
        <v>2.5902857142857143</v>
      </c>
      <c r="T779" s="9">
        <v>2.3927857142857145</v>
      </c>
      <c r="U779" s="9">
        <v>2.2427857142857146</v>
      </c>
      <c r="V779" s="9">
        <v>2.1452857142857145</v>
      </c>
      <c r="W779" s="9">
        <v>2.4365357142857142</v>
      </c>
      <c r="X779" s="9">
        <v>2.5515357142857145</v>
      </c>
      <c r="Y779" s="9">
        <v>2.5602857142857145</v>
      </c>
      <c r="Z779" s="9">
        <v>2.1352857142857142</v>
      </c>
      <c r="AA779" s="9">
        <v>2.7027857142857146</v>
      </c>
      <c r="AB779" s="9">
        <v>2.8027857142857142</v>
      </c>
      <c r="AC779" s="9">
        <v>2.4527857142857146</v>
      </c>
      <c r="AD779" s="9">
        <v>2.3452857142857142</v>
      </c>
    </row>
    <row r="780" spans="1:30" x14ac:dyDescent="0.25">
      <c r="A780" s="8">
        <v>36423</v>
      </c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Q780" s="9">
        <v>2.5414285714285714</v>
      </c>
      <c r="R780" s="9">
        <v>2.1038809999999999</v>
      </c>
      <c r="S780" s="9">
        <v>2.5864285714285713</v>
      </c>
      <c r="T780" s="9">
        <v>2.3914285714285715</v>
      </c>
      <c r="U780" s="9">
        <v>2.2414285714285715</v>
      </c>
      <c r="V780" s="9">
        <v>2.1414285714285715</v>
      </c>
      <c r="W780" s="9">
        <v>2.4339285714285714</v>
      </c>
      <c r="X780" s="9">
        <v>2.5476785714285715</v>
      </c>
      <c r="Y780" s="9">
        <v>2.5589285714285714</v>
      </c>
      <c r="Z780" s="9">
        <v>2.1339285714285712</v>
      </c>
      <c r="AA780" s="9">
        <v>2.6964285714285712</v>
      </c>
      <c r="AB780" s="9">
        <v>2.7989285714285712</v>
      </c>
      <c r="AC780" s="9">
        <v>2.4489285714285716</v>
      </c>
      <c r="AD780" s="9">
        <v>2.3439285714285711</v>
      </c>
    </row>
    <row r="781" spans="1:30" x14ac:dyDescent="0.25">
      <c r="A781" s="8">
        <v>36424</v>
      </c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Q781" s="9">
        <v>2.5144285714285712</v>
      </c>
      <c r="R781" s="9">
        <v>2.1114268874999995</v>
      </c>
      <c r="S781" s="9">
        <v>2.5581785714285714</v>
      </c>
      <c r="T781" s="9">
        <v>2.3644285714285713</v>
      </c>
      <c r="U781" s="9">
        <v>2.2219285714285713</v>
      </c>
      <c r="V781" s="9">
        <v>2.1269285714285711</v>
      </c>
      <c r="W781" s="9">
        <v>2.4069285714285713</v>
      </c>
      <c r="X781" s="9">
        <v>2.5206785714285713</v>
      </c>
      <c r="Y781" s="9">
        <v>2.5319285714285713</v>
      </c>
      <c r="Z781" s="9">
        <v>2.1144285714285713</v>
      </c>
      <c r="AA781" s="9">
        <v>2.669428571428571</v>
      </c>
      <c r="AB781" s="9">
        <v>2.7719285714285711</v>
      </c>
      <c r="AC781" s="9">
        <v>2.4231785714285712</v>
      </c>
      <c r="AD781" s="9">
        <v>2.316928571428571</v>
      </c>
    </row>
    <row r="782" spans="1:30" x14ac:dyDescent="0.25">
      <c r="A782" s="8">
        <v>36425</v>
      </c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Q782" s="9">
        <v>2.5208571428571429</v>
      </c>
      <c r="R782" s="9">
        <v>2.1235039999999996</v>
      </c>
      <c r="S782" s="9">
        <v>2.5658571428571428</v>
      </c>
      <c r="T782" s="9">
        <v>2.3733571428571429</v>
      </c>
      <c r="U782" s="9">
        <v>2.2183571428571431</v>
      </c>
      <c r="V782" s="9">
        <v>2.1283571428571428</v>
      </c>
      <c r="W782" s="9">
        <v>2.413357142857143</v>
      </c>
      <c r="X782" s="9">
        <v>2.527107142857143</v>
      </c>
      <c r="Y782" s="9">
        <v>2.5333571428571431</v>
      </c>
      <c r="Z782" s="9">
        <v>2.118357142857143</v>
      </c>
      <c r="AA782" s="9">
        <v>2.674607142857143</v>
      </c>
      <c r="AB782" s="9">
        <v>2.7783571428571427</v>
      </c>
      <c r="AC782" s="9">
        <v>2.4296071428571429</v>
      </c>
      <c r="AD782" s="9">
        <v>2.3233571428571427</v>
      </c>
    </row>
    <row r="783" spans="1:30" x14ac:dyDescent="0.25">
      <c r="A783" s="8">
        <v>36426</v>
      </c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Q783" s="9">
        <v>2.5925714285714285</v>
      </c>
      <c r="R783" s="9">
        <v>2.1601758000000002</v>
      </c>
      <c r="S783" s="9">
        <v>2.6375714285714285</v>
      </c>
      <c r="T783" s="9">
        <v>2.4375714285714287</v>
      </c>
      <c r="U783" s="9">
        <v>2.2825714285714285</v>
      </c>
      <c r="V783" s="9">
        <v>2.1875714285714283</v>
      </c>
      <c r="W783" s="9">
        <v>2.4825714285714287</v>
      </c>
      <c r="X783" s="9">
        <v>2.5963214285714287</v>
      </c>
      <c r="Y783" s="9">
        <v>2.6025714285714283</v>
      </c>
      <c r="Z783" s="9">
        <v>2.1725714285714286</v>
      </c>
      <c r="AA783" s="9">
        <v>2.7450714285714284</v>
      </c>
      <c r="AB783" s="9">
        <v>2.8475714285714284</v>
      </c>
      <c r="AC783" s="9">
        <v>2.4963214285714286</v>
      </c>
      <c r="AD783" s="9">
        <v>2.3850714285714285</v>
      </c>
    </row>
    <row r="784" spans="1:30" x14ac:dyDescent="0.25">
      <c r="A784" s="8">
        <v>36427</v>
      </c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Q784" s="9">
        <v>2.6032857142857142</v>
      </c>
      <c r="R784" s="9">
        <v>2.1673286999999997</v>
      </c>
      <c r="S784" s="9">
        <v>2.6495357142857143</v>
      </c>
      <c r="T784" s="9">
        <v>2.4482857142857144</v>
      </c>
      <c r="U784" s="9">
        <v>2.2932857142857141</v>
      </c>
      <c r="V784" s="9">
        <v>2.2032857142857143</v>
      </c>
      <c r="W784" s="9">
        <v>2.4932857142857143</v>
      </c>
      <c r="X784" s="9">
        <v>2.6070357142857143</v>
      </c>
      <c r="Y784" s="9">
        <v>2.613285714285714</v>
      </c>
      <c r="Z784" s="9">
        <v>2.1832857142857143</v>
      </c>
      <c r="AA784" s="9">
        <v>2.758285714285714</v>
      </c>
      <c r="AB784" s="9">
        <v>2.8582857142857141</v>
      </c>
      <c r="AC784" s="9">
        <v>2.5095357142857142</v>
      </c>
      <c r="AD784" s="9">
        <v>2.3932857142857142</v>
      </c>
    </row>
    <row r="785" spans="1:30" x14ac:dyDescent="0.25">
      <c r="A785" s="8">
        <v>36430</v>
      </c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Q785" s="9">
        <v>2.6062857142857143</v>
      </c>
      <c r="R785" s="9">
        <v>2.1808960000000002</v>
      </c>
      <c r="S785" s="9">
        <v>2.6537857142857142</v>
      </c>
      <c r="T785" s="9">
        <v>2.4587857142857144</v>
      </c>
      <c r="U785" s="9">
        <v>2.2987857142857142</v>
      </c>
      <c r="V785" s="9">
        <v>2.2112857142857143</v>
      </c>
      <c r="W785" s="9">
        <v>2.4962857142857144</v>
      </c>
      <c r="X785" s="9">
        <v>2.6125357142857144</v>
      </c>
      <c r="Y785" s="9">
        <v>2.6237857142857144</v>
      </c>
      <c r="Z785" s="9">
        <v>2.1987857142857141</v>
      </c>
      <c r="AA785" s="9">
        <v>2.7612857142857141</v>
      </c>
      <c r="AB785" s="9">
        <v>2.8612857142857142</v>
      </c>
      <c r="AC785" s="9">
        <v>2.5125357142857143</v>
      </c>
      <c r="AD785" s="9">
        <v>2.3962857142857144</v>
      </c>
    </row>
    <row r="786" spans="1:30" x14ac:dyDescent="0.25">
      <c r="A786" s="8">
        <v>36431</v>
      </c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Q786" s="9">
        <v>2.5721428571428571</v>
      </c>
      <c r="R786" s="9">
        <v>2.1616950000000004</v>
      </c>
      <c r="S786" s="9">
        <v>2.6183928571428572</v>
      </c>
      <c r="T786" s="9">
        <v>2.4196428571428572</v>
      </c>
      <c r="U786" s="9">
        <v>2.2796428571428571</v>
      </c>
      <c r="V786" s="9">
        <v>2.1921428571428572</v>
      </c>
      <c r="W786" s="9">
        <v>2.4621428571428572</v>
      </c>
      <c r="X786" s="9">
        <v>2.577142857142857</v>
      </c>
      <c r="Y786" s="9">
        <v>2.597142857142857</v>
      </c>
      <c r="Z786" s="9">
        <v>2.1696428571428572</v>
      </c>
      <c r="AA786" s="9">
        <v>2.7271428571428569</v>
      </c>
      <c r="AB786" s="9">
        <v>2.827142857142857</v>
      </c>
      <c r="AC786" s="9">
        <v>2.4783928571428571</v>
      </c>
      <c r="AD786" s="9">
        <v>2.3621428571428571</v>
      </c>
    </row>
    <row r="787" spans="1:30" x14ac:dyDescent="0.25">
      <c r="A787" s="8">
        <v>36432</v>
      </c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Q787" s="9">
        <v>2.5612857142857139</v>
      </c>
      <c r="R787" s="9">
        <v>2.1662857142857139</v>
      </c>
      <c r="S787" s="9">
        <v>2.6112857142857138</v>
      </c>
      <c r="T787" s="9">
        <v>2.4087857142857141</v>
      </c>
      <c r="U787" s="9">
        <v>2.268785714285714</v>
      </c>
      <c r="V787" s="9">
        <v>2.1862857142857139</v>
      </c>
      <c r="W787" s="9">
        <v>2.4512857142857141</v>
      </c>
      <c r="X787" s="9">
        <v>2.5650357142857141</v>
      </c>
      <c r="Y787" s="9">
        <v>2.5887857142857138</v>
      </c>
      <c r="Z787" s="9">
        <v>2.1587857142857141</v>
      </c>
      <c r="AA787" s="9">
        <v>2.7162857142857137</v>
      </c>
      <c r="AB787" s="9">
        <v>2.8162857142857138</v>
      </c>
      <c r="AC787" s="9">
        <v>2.4675357142857139</v>
      </c>
      <c r="AD787" s="9">
        <v>2.3612857142857138</v>
      </c>
    </row>
    <row r="788" spans="1:30" x14ac:dyDescent="0.25">
      <c r="A788" s="8">
        <v>36433</v>
      </c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Q788" s="9">
        <v>2.5487142857142859</v>
      </c>
      <c r="R788" s="9">
        <v>2.1537142857142859</v>
      </c>
      <c r="S788" s="9">
        <v>2.5987142857142858</v>
      </c>
      <c r="T788" s="9">
        <v>2.4037142857142859</v>
      </c>
      <c r="U788" s="9">
        <v>2.2662142857142857</v>
      </c>
      <c r="V788" s="9">
        <v>2.1887142857142861</v>
      </c>
      <c r="W788" s="9">
        <v>2.4424642857142858</v>
      </c>
      <c r="X788" s="9">
        <v>2.5524642857142861</v>
      </c>
      <c r="Y788" s="9">
        <v>2.5812142857142861</v>
      </c>
      <c r="Z788" s="9">
        <v>2.168714285714286</v>
      </c>
      <c r="AA788" s="9">
        <v>2.7037142857142857</v>
      </c>
      <c r="AB788" s="9">
        <v>2.804964285714286</v>
      </c>
      <c r="AC788" s="9">
        <v>2.4549642857142859</v>
      </c>
      <c r="AD788" s="9">
        <v>2.3612142857142859</v>
      </c>
    </row>
    <row r="789" spans="1:30" x14ac:dyDescent="0.25">
      <c r="A789" s="8">
        <v>36434</v>
      </c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Q789" s="9">
        <v>2.5477142857142856</v>
      </c>
      <c r="R789" s="9">
        <v>2.1527142857142856</v>
      </c>
      <c r="S789" s="9">
        <v>2.6014642857142856</v>
      </c>
      <c r="T789" s="9">
        <v>2.4027142857142856</v>
      </c>
      <c r="U789" s="9">
        <v>2.2702142857142857</v>
      </c>
      <c r="V789" s="9">
        <v>2.1902142857142857</v>
      </c>
      <c r="W789" s="9">
        <v>2.4414642857142854</v>
      </c>
      <c r="X789" s="9">
        <v>2.5539642857142857</v>
      </c>
      <c r="Y789" s="9">
        <v>2.5889642857142854</v>
      </c>
      <c r="Z789" s="9">
        <v>2.1677142857142857</v>
      </c>
      <c r="AA789" s="9">
        <v>2.7027142857142854</v>
      </c>
      <c r="AB789" s="9">
        <v>2.8039642857142857</v>
      </c>
      <c r="AC789" s="9">
        <v>2.4539642857142856</v>
      </c>
      <c r="AD789" s="9">
        <v>2.3627142857142855</v>
      </c>
    </row>
    <row r="790" spans="1:30" x14ac:dyDescent="0.25">
      <c r="A790" s="8">
        <v>36437</v>
      </c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Q790" s="9">
        <v>2.5018571428571432</v>
      </c>
      <c r="R790" s="9">
        <v>2.1243571428571433</v>
      </c>
      <c r="S790" s="9">
        <v>2.5531071428571432</v>
      </c>
      <c r="T790" s="9">
        <v>2.3568571428571432</v>
      </c>
      <c r="U790" s="9">
        <v>2.2318571428571432</v>
      </c>
      <c r="V790" s="9">
        <v>2.1518571428571431</v>
      </c>
      <c r="W790" s="9">
        <v>2.395607142857143</v>
      </c>
      <c r="X790" s="9">
        <v>2.5081071428571433</v>
      </c>
      <c r="Y790" s="9">
        <v>2.5393571428571433</v>
      </c>
      <c r="Z790" s="9">
        <v>2.1318571428571431</v>
      </c>
      <c r="AA790" s="9">
        <v>2.656857142857143</v>
      </c>
      <c r="AB790" s="9">
        <v>2.7581071428571433</v>
      </c>
      <c r="AC790" s="9">
        <v>2.4081071428571432</v>
      </c>
      <c r="AD790" s="9">
        <v>2.3418571428571431</v>
      </c>
    </row>
    <row r="791" spans="1:30" x14ac:dyDescent="0.25">
      <c r="A791" s="8">
        <v>36438</v>
      </c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Q791" s="9">
        <v>2.4917142857142855</v>
      </c>
      <c r="R791" s="9">
        <v>2.1317142857142857</v>
      </c>
      <c r="S791" s="9">
        <v>2.5429642857142856</v>
      </c>
      <c r="T791" s="9">
        <v>2.3492142857142855</v>
      </c>
      <c r="U791" s="9">
        <v>2.2217142857142855</v>
      </c>
      <c r="V791" s="9">
        <v>2.1417142857142855</v>
      </c>
      <c r="W791" s="9">
        <v>2.3854642857142854</v>
      </c>
      <c r="X791" s="9">
        <v>2.4979642857142856</v>
      </c>
      <c r="Y791" s="9">
        <v>2.5417142857142854</v>
      </c>
      <c r="Z791" s="9">
        <v>2.1292142857142857</v>
      </c>
      <c r="AA791" s="9">
        <v>2.6467142857142854</v>
      </c>
      <c r="AB791" s="9">
        <v>2.7467142857142854</v>
      </c>
      <c r="AC791" s="9">
        <v>2.3979642857142855</v>
      </c>
      <c r="AD791" s="9">
        <v>2.3292142857142855</v>
      </c>
    </row>
    <row r="792" spans="1:30" x14ac:dyDescent="0.25">
      <c r="A792" s="8">
        <v>36439</v>
      </c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Q792" s="9">
        <v>2.492</v>
      </c>
      <c r="R792" s="9">
        <v>2.137</v>
      </c>
      <c r="S792" s="9">
        <v>2.5470000000000002</v>
      </c>
      <c r="T792" s="9">
        <v>2.3445</v>
      </c>
      <c r="U792" s="9">
        <v>2.2119999999999997</v>
      </c>
      <c r="V792" s="9">
        <v>2.137</v>
      </c>
      <c r="W792" s="9">
        <v>2.3845000000000001</v>
      </c>
      <c r="X792" s="9">
        <v>2.4982500000000001</v>
      </c>
      <c r="Y792" s="9">
        <v>2.5369999999999999</v>
      </c>
      <c r="Z792" s="9">
        <v>2.1295000000000002</v>
      </c>
      <c r="AA792" s="9">
        <v>2.6469999999999998</v>
      </c>
      <c r="AB792" s="9">
        <v>2.7469999999999999</v>
      </c>
      <c r="AC792" s="9">
        <v>2.39825</v>
      </c>
      <c r="AD792" s="9">
        <v>2.327</v>
      </c>
    </row>
    <row r="793" spans="1:30" x14ac:dyDescent="0.25">
      <c r="A793" s="8">
        <v>36440</v>
      </c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Q793" s="9">
        <v>2.5110000000000001</v>
      </c>
      <c r="R793" s="9">
        <v>2.1535000000000002</v>
      </c>
      <c r="S793" s="9">
        <v>2.5660000000000003</v>
      </c>
      <c r="T793" s="9">
        <v>2.3660000000000001</v>
      </c>
      <c r="U793" s="9">
        <v>2.2309999999999999</v>
      </c>
      <c r="V793" s="9">
        <v>2.161</v>
      </c>
      <c r="W793" s="9">
        <v>2.4035000000000002</v>
      </c>
      <c r="X793" s="9">
        <v>2.5147500000000003</v>
      </c>
      <c r="Y793" s="9">
        <v>2.5510000000000002</v>
      </c>
      <c r="Z793" s="9">
        <v>2.1660000000000004</v>
      </c>
      <c r="AA793" s="9">
        <v>2.6659999999999999</v>
      </c>
      <c r="AB793" s="9">
        <v>2.7672500000000002</v>
      </c>
      <c r="AC793" s="9">
        <v>2.4172500000000001</v>
      </c>
      <c r="AD793" s="9">
        <v>2.3485</v>
      </c>
    </row>
    <row r="794" spans="1:30" x14ac:dyDescent="0.25">
      <c r="A794" s="8">
        <v>36441</v>
      </c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Q794" s="9">
        <v>2.5115714285714286</v>
      </c>
      <c r="R794" s="9">
        <v>2.1590714285714285</v>
      </c>
      <c r="S794" s="9">
        <v>2.5665714285714287</v>
      </c>
      <c r="T794" s="9">
        <v>2.3665714285714285</v>
      </c>
      <c r="U794" s="9">
        <v>2.2290714285714284</v>
      </c>
      <c r="V794" s="9">
        <v>2.1515714285714287</v>
      </c>
      <c r="W794" s="9">
        <v>2.4028214285714284</v>
      </c>
      <c r="X794" s="9">
        <v>2.5178214285714287</v>
      </c>
      <c r="Y794" s="9">
        <v>2.5590714285714284</v>
      </c>
      <c r="Z794" s="9">
        <v>2.1665714285714284</v>
      </c>
      <c r="AA794" s="9">
        <v>2.6665714285714284</v>
      </c>
      <c r="AB794" s="9">
        <v>2.7665714285714285</v>
      </c>
      <c r="AC794" s="9">
        <v>2.4178214285714286</v>
      </c>
      <c r="AD794" s="9">
        <v>2.3515714285714284</v>
      </c>
    </row>
    <row r="795" spans="1:30" x14ac:dyDescent="0.25">
      <c r="A795" s="8">
        <v>36444</v>
      </c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Q795" s="9">
        <v>2.5505714285714283</v>
      </c>
      <c r="R795" s="9">
        <v>2.1905714285714284</v>
      </c>
      <c r="S795" s="9">
        <v>2.6055714285714284</v>
      </c>
      <c r="T795" s="9">
        <v>2.4055714285714282</v>
      </c>
      <c r="U795" s="9">
        <v>2.2655714285714281</v>
      </c>
      <c r="V795" s="9">
        <v>2.1880714285714284</v>
      </c>
      <c r="W795" s="9">
        <v>2.4430714285714283</v>
      </c>
      <c r="X795" s="9">
        <v>2.5555714285714282</v>
      </c>
      <c r="Y795" s="9">
        <v>2.5880714285714284</v>
      </c>
      <c r="Z795" s="9">
        <v>2.1955714285714283</v>
      </c>
      <c r="AA795" s="9">
        <v>2.7055714285714281</v>
      </c>
      <c r="AB795" s="9">
        <v>2.8068214285714284</v>
      </c>
      <c r="AC795" s="9">
        <v>2.4568214285714283</v>
      </c>
      <c r="AD795" s="9">
        <v>2.3905714285714281</v>
      </c>
    </row>
    <row r="796" spans="1:30" x14ac:dyDescent="0.25">
      <c r="A796" s="8">
        <v>36445</v>
      </c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Q796" s="9">
        <v>2.588857142857143</v>
      </c>
      <c r="R796" s="9">
        <v>2.211357142857143</v>
      </c>
      <c r="S796" s="9">
        <v>2.6463571428571431</v>
      </c>
      <c r="T796" s="9">
        <v>2.443857142857143</v>
      </c>
      <c r="U796" s="9">
        <v>2.293857142857143</v>
      </c>
      <c r="V796" s="9">
        <v>2.2188571428571429</v>
      </c>
      <c r="W796" s="9">
        <v>2.481357142857143</v>
      </c>
      <c r="X796" s="9">
        <v>2.5938571428571429</v>
      </c>
      <c r="Y796" s="9">
        <v>2.628857142857143</v>
      </c>
      <c r="Z796" s="9">
        <v>2.233857142857143</v>
      </c>
      <c r="AA796" s="9">
        <v>2.7438571428571428</v>
      </c>
      <c r="AB796" s="9">
        <v>2.8463571428571428</v>
      </c>
      <c r="AC796" s="9">
        <v>2.495107142857143</v>
      </c>
      <c r="AD796" s="9">
        <v>2.4138571428571431</v>
      </c>
    </row>
    <row r="797" spans="1:30" x14ac:dyDescent="0.25">
      <c r="A797" s="8">
        <v>36446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Q797" s="9">
        <v>2.597285714285714</v>
      </c>
      <c r="R797" s="9">
        <v>2.242285714285714</v>
      </c>
      <c r="S797" s="9">
        <v>2.6560357142857138</v>
      </c>
      <c r="T797" s="9">
        <v>2.4535357142857142</v>
      </c>
      <c r="U797" s="9">
        <v>2.3122857142857138</v>
      </c>
      <c r="V797" s="9">
        <v>2.2522857142857138</v>
      </c>
      <c r="W797" s="9">
        <v>2.492285714285714</v>
      </c>
      <c r="X797" s="9">
        <v>2.6022857142857139</v>
      </c>
      <c r="Y797" s="9">
        <v>2.6347857142857141</v>
      </c>
      <c r="Z797" s="9">
        <v>2.2572857142857141</v>
      </c>
      <c r="AA797" s="9">
        <v>2.7522857142857138</v>
      </c>
      <c r="AB797" s="9">
        <v>2.8572857142857142</v>
      </c>
      <c r="AC797" s="9">
        <v>2.5072857142857141</v>
      </c>
      <c r="AD797" s="9">
        <v>2.4197857142857142</v>
      </c>
    </row>
    <row r="798" spans="1:30" x14ac:dyDescent="0.25">
      <c r="A798" s="8">
        <v>36447</v>
      </c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Q798" s="9">
        <v>2.5624285714285713</v>
      </c>
      <c r="R798" s="9">
        <v>2.2074285714285713</v>
      </c>
      <c r="S798" s="9">
        <v>2.6199285714285714</v>
      </c>
      <c r="T798" s="9">
        <v>2.4224285714285712</v>
      </c>
      <c r="U798" s="9">
        <v>2.2924285714285713</v>
      </c>
      <c r="V798" s="9">
        <v>2.2324285714285712</v>
      </c>
      <c r="W798" s="9">
        <v>2.4586785714285715</v>
      </c>
      <c r="X798" s="9">
        <v>2.5674285714285712</v>
      </c>
      <c r="Y798" s="9">
        <v>2.6024285714285713</v>
      </c>
      <c r="Z798" s="9">
        <v>2.2224285714285714</v>
      </c>
      <c r="AA798" s="9">
        <v>2.7174285714285711</v>
      </c>
      <c r="AB798" s="9">
        <v>2.8224285714285715</v>
      </c>
      <c r="AC798" s="9">
        <v>2.4699285714285715</v>
      </c>
      <c r="AD798" s="9">
        <v>2.3974285714285712</v>
      </c>
    </row>
    <row r="799" spans="1:30" x14ac:dyDescent="0.25">
      <c r="A799" s="8">
        <v>36448</v>
      </c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Q799" s="9">
        <v>2.5921428571428575</v>
      </c>
      <c r="R799" s="9">
        <v>2.2371428571428575</v>
      </c>
      <c r="S799" s="9">
        <v>2.6508928571428574</v>
      </c>
      <c r="T799" s="9">
        <v>2.4471428571428575</v>
      </c>
      <c r="U799" s="9">
        <v>2.3171428571428576</v>
      </c>
      <c r="V799" s="9">
        <v>2.2496428571428577</v>
      </c>
      <c r="W799" s="9">
        <v>2.4871428571428575</v>
      </c>
      <c r="X799" s="9">
        <v>2.5971428571428574</v>
      </c>
      <c r="Y799" s="9">
        <v>2.6196428571428574</v>
      </c>
      <c r="Z799" s="9">
        <v>2.2521428571428577</v>
      </c>
      <c r="AA799" s="9">
        <v>2.7496428571428577</v>
      </c>
      <c r="AB799" s="9">
        <v>2.8521428571428578</v>
      </c>
      <c r="AC799" s="9">
        <v>2.4996428571428577</v>
      </c>
      <c r="AD799" s="9">
        <v>2.4271428571428575</v>
      </c>
    </row>
    <row r="800" spans="1:30" x14ac:dyDescent="0.25">
      <c r="A800" s="8">
        <v>36451</v>
      </c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Q800" s="9">
        <v>2.5817142857142854</v>
      </c>
      <c r="R800" s="9">
        <v>2.2267142857142854</v>
      </c>
      <c r="S800" s="9">
        <v>2.6392142857142855</v>
      </c>
      <c r="T800" s="9">
        <v>2.4367142857142854</v>
      </c>
      <c r="U800" s="9">
        <v>2.3067142857142855</v>
      </c>
      <c r="V800" s="9">
        <v>2.2392142857142856</v>
      </c>
      <c r="W800" s="9">
        <v>2.4767142857142854</v>
      </c>
      <c r="X800" s="9">
        <v>2.5867142857142853</v>
      </c>
      <c r="Y800" s="9">
        <v>2.6117142857142852</v>
      </c>
      <c r="Z800" s="9">
        <v>2.2392142857142856</v>
      </c>
      <c r="AA800" s="9">
        <v>2.7392142857142856</v>
      </c>
      <c r="AB800" s="9">
        <v>2.8417142857142856</v>
      </c>
      <c r="AC800" s="9">
        <v>2.4892142857142856</v>
      </c>
      <c r="AD800" s="9">
        <v>2.4167142857142854</v>
      </c>
    </row>
    <row r="801" spans="1:30" x14ac:dyDescent="0.25">
      <c r="A801" s="8">
        <v>36452</v>
      </c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Q801" s="9">
        <v>2.5878571428571431</v>
      </c>
      <c r="R801" s="9">
        <v>2.2278571428571432</v>
      </c>
      <c r="S801" s="9">
        <v>2.6478571428571431</v>
      </c>
      <c r="T801" s="9">
        <v>2.445357142857143</v>
      </c>
      <c r="U801" s="9">
        <v>2.3053571428571429</v>
      </c>
      <c r="V801" s="9">
        <v>2.237857142857143</v>
      </c>
      <c r="W801" s="9">
        <v>2.4816071428571429</v>
      </c>
      <c r="X801" s="9">
        <v>2.5941071428571432</v>
      </c>
      <c r="Y801" s="9">
        <v>2.6228571428571432</v>
      </c>
      <c r="Z801" s="9">
        <v>2.2403571428571429</v>
      </c>
      <c r="AA801" s="9">
        <v>2.7441071428571431</v>
      </c>
      <c r="AB801" s="9">
        <v>2.8466071428571431</v>
      </c>
      <c r="AC801" s="9">
        <v>2.4953571428571433</v>
      </c>
      <c r="AD801" s="9">
        <v>2.422857142857143</v>
      </c>
    </row>
    <row r="802" spans="1:30" x14ac:dyDescent="0.25">
      <c r="A802" s="8">
        <v>36453</v>
      </c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Q802" s="9">
        <v>2.5785714285714287</v>
      </c>
      <c r="R802" s="9">
        <v>2.2235714285714288</v>
      </c>
      <c r="S802" s="9">
        <v>2.6360714285714288</v>
      </c>
      <c r="T802" s="9">
        <v>2.4335714285714287</v>
      </c>
      <c r="U802" s="9">
        <v>2.2985714285714289</v>
      </c>
      <c r="V802" s="9">
        <v>2.2285714285714286</v>
      </c>
      <c r="W802" s="9">
        <v>2.4735714285714288</v>
      </c>
      <c r="X802" s="9">
        <v>2.5848214285714288</v>
      </c>
      <c r="Y802" s="9">
        <v>2.6135714285714289</v>
      </c>
      <c r="Z802" s="9">
        <v>2.2310714285714286</v>
      </c>
      <c r="AA802" s="9">
        <v>2.7348214285714287</v>
      </c>
      <c r="AB802" s="9">
        <v>2.8360714285714286</v>
      </c>
      <c r="AC802" s="9">
        <v>2.4860714285714289</v>
      </c>
      <c r="AD802" s="9">
        <v>2.4185714285714286</v>
      </c>
    </row>
    <row r="803" spans="1:30" x14ac:dyDescent="0.25">
      <c r="A803" s="8">
        <v>36454</v>
      </c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Q803" s="9">
        <v>2.5608571428571429</v>
      </c>
      <c r="R803" s="9">
        <v>2.223357142857143</v>
      </c>
      <c r="S803" s="9">
        <v>2.620857142857143</v>
      </c>
      <c r="T803" s="9">
        <v>2.4158571428571429</v>
      </c>
      <c r="U803" s="9">
        <v>2.2808571428571431</v>
      </c>
      <c r="V803" s="9">
        <v>2.2108571428571429</v>
      </c>
      <c r="W803" s="9">
        <v>2.453357142857143</v>
      </c>
      <c r="X803" s="9">
        <v>2.5658571428571428</v>
      </c>
      <c r="Y803" s="9">
        <v>2.5958571428571431</v>
      </c>
      <c r="Z803" s="9">
        <v>2.2133571428571428</v>
      </c>
      <c r="AA803" s="9">
        <v>2.7171071428571429</v>
      </c>
      <c r="AB803" s="9">
        <v>2.8183571428571428</v>
      </c>
      <c r="AC803" s="9">
        <v>2.4683571428571431</v>
      </c>
      <c r="AD803" s="9">
        <v>2.4008571428571428</v>
      </c>
    </row>
    <row r="804" spans="1:30" x14ac:dyDescent="0.25">
      <c r="A804" s="8">
        <v>36455</v>
      </c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Q804" s="9">
        <v>2.5921428571428575</v>
      </c>
      <c r="R804" s="9">
        <v>2.2496428571428577</v>
      </c>
      <c r="S804" s="9">
        <v>2.6521428571428576</v>
      </c>
      <c r="T804" s="9">
        <v>2.4433928571428574</v>
      </c>
      <c r="U804" s="9">
        <v>2.3146428571428577</v>
      </c>
      <c r="V804" s="9">
        <v>2.2396428571428575</v>
      </c>
      <c r="W804" s="9">
        <v>2.4858928571428573</v>
      </c>
      <c r="X804" s="9">
        <v>2.5971428571428574</v>
      </c>
      <c r="Y804" s="9">
        <v>2.6271428571428577</v>
      </c>
      <c r="Z804" s="9">
        <v>2.2421428571428574</v>
      </c>
      <c r="AA804" s="9">
        <v>2.7483928571428575</v>
      </c>
      <c r="AB804" s="9">
        <v>2.8496428571428574</v>
      </c>
      <c r="AC804" s="9">
        <v>2.4996428571428577</v>
      </c>
      <c r="AD804" s="9">
        <v>2.4171428571428577</v>
      </c>
    </row>
    <row r="805" spans="1:30" x14ac:dyDescent="0.25">
      <c r="A805" s="8">
        <v>36458</v>
      </c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Q805" s="9">
        <v>2.5805714285714285</v>
      </c>
      <c r="R805" s="9">
        <v>2.2405714285714287</v>
      </c>
      <c r="S805" s="9">
        <v>2.6405714285714286</v>
      </c>
      <c r="T805" s="9">
        <v>2.4380714285714284</v>
      </c>
      <c r="U805" s="9">
        <v>2.2980714285714283</v>
      </c>
      <c r="V805" s="9">
        <v>2.2280714285714285</v>
      </c>
      <c r="W805" s="9">
        <v>2.4743214285714283</v>
      </c>
      <c r="X805" s="9">
        <v>2.5855714285714284</v>
      </c>
      <c r="Y805" s="9">
        <v>2.6155714285714287</v>
      </c>
      <c r="Z805" s="9">
        <v>2.2280714285714285</v>
      </c>
      <c r="AA805" s="9">
        <v>2.7368214285714285</v>
      </c>
      <c r="AB805" s="9">
        <v>2.8380714285714284</v>
      </c>
      <c r="AC805" s="9">
        <v>2.4880714285714287</v>
      </c>
      <c r="AD805" s="9">
        <v>2.4005714285714284</v>
      </c>
    </row>
    <row r="806" spans="1:30" x14ac:dyDescent="0.25">
      <c r="A806" s="8">
        <v>36459</v>
      </c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Q806" s="9">
        <v>2.5842857142857141</v>
      </c>
      <c r="R806" s="9">
        <v>2.2442857142857142</v>
      </c>
      <c r="S806" s="9">
        <v>2.6442857142857141</v>
      </c>
      <c r="T806" s="9">
        <v>2.4392857142857141</v>
      </c>
      <c r="U806" s="9">
        <v>2.3017857142857139</v>
      </c>
      <c r="V806" s="9">
        <v>2.231785714285714</v>
      </c>
      <c r="W806" s="9">
        <v>2.4805357142857143</v>
      </c>
      <c r="X806" s="9">
        <v>2.5905357142857142</v>
      </c>
      <c r="Y806" s="9">
        <v>2.6267857142857141</v>
      </c>
      <c r="Z806" s="9">
        <v>2.231785714285714</v>
      </c>
      <c r="AA806" s="9">
        <v>2.7392857142857139</v>
      </c>
      <c r="AB806" s="9">
        <v>2.839285714285714</v>
      </c>
      <c r="AC806" s="9">
        <v>2.4917857142857143</v>
      </c>
      <c r="AD806" s="9">
        <v>2.4042857142857139</v>
      </c>
    </row>
    <row r="807" spans="1:30" x14ac:dyDescent="0.25">
      <c r="A807" s="8">
        <v>36460</v>
      </c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Q807" s="9">
        <v>2.605</v>
      </c>
      <c r="R807" s="9">
        <v>2.2650000000000001</v>
      </c>
      <c r="S807" s="9">
        <v>2.665</v>
      </c>
      <c r="T807" s="9">
        <v>2.4575</v>
      </c>
      <c r="U807" s="9">
        <v>2.3224999999999998</v>
      </c>
      <c r="V807" s="9">
        <v>2.2524999999999999</v>
      </c>
      <c r="W807" s="9">
        <v>2.5</v>
      </c>
      <c r="X807" s="9">
        <v>2.6112500000000001</v>
      </c>
      <c r="Y807" s="9">
        <v>2.6475</v>
      </c>
      <c r="Z807" s="9">
        <v>2.2524999999999999</v>
      </c>
      <c r="AA807" s="9">
        <v>2.76</v>
      </c>
      <c r="AB807" s="9">
        <v>2.86</v>
      </c>
      <c r="AC807" s="9">
        <v>2.5125000000000002</v>
      </c>
      <c r="AD807" s="9">
        <v>2.4249999999999998</v>
      </c>
    </row>
    <row r="808" spans="1:30" x14ac:dyDescent="0.25">
      <c r="A808" s="8">
        <v>36461</v>
      </c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Q808" s="9">
        <v>2.5538571428571428</v>
      </c>
      <c r="R808" s="9">
        <v>2.2438571428571428</v>
      </c>
      <c r="S808" s="9">
        <v>2.6101071428571427</v>
      </c>
      <c r="T808" s="9">
        <v>2.4063571428571429</v>
      </c>
      <c r="U808" s="9">
        <v>2.2838571428571428</v>
      </c>
      <c r="V808" s="9">
        <v>2.2113571428571426</v>
      </c>
      <c r="W808" s="9">
        <v>2.4463571428571429</v>
      </c>
      <c r="X808" s="9">
        <v>2.5601071428571429</v>
      </c>
      <c r="Y808" s="9">
        <v>2.5963571428571428</v>
      </c>
      <c r="Z808" s="9">
        <v>2.193857142857143</v>
      </c>
      <c r="AA808" s="9">
        <v>2.7063571428571427</v>
      </c>
      <c r="AB808" s="9">
        <v>2.8063571428571428</v>
      </c>
      <c r="AC808" s="9">
        <v>2.461357142857143</v>
      </c>
      <c r="AD808" s="9">
        <v>2.381357142857143</v>
      </c>
    </row>
    <row r="809" spans="1:30" x14ac:dyDescent="0.25">
      <c r="A809" s="8">
        <v>36462</v>
      </c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Q809" s="9">
        <v>2.5529999999999999</v>
      </c>
      <c r="R809" s="9">
        <v>2.2404999999999999</v>
      </c>
      <c r="S809" s="9">
        <v>2.6069999999999998</v>
      </c>
      <c r="T809" s="9">
        <v>2.4079999999999999</v>
      </c>
      <c r="U809" s="9">
        <v>2.2805</v>
      </c>
      <c r="V809" s="9">
        <v>2.2130000000000001</v>
      </c>
      <c r="W809" s="9">
        <v>2.4467499999999998</v>
      </c>
      <c r="X809" s="9">
        <v>2.55925</v>
      </c>
      <c r="Y809" s="9">
        <v>2.6179999999999999</v>
      </c>
      <c r="Z809" s="9">
        <v>2.2130000000000001</v>
      </c>
      <c r="AA809" s="9">
        <v>2.7029999999999998</v>
      </c>
      <c r="AB809" s="9">
        <v>2.8029999999999999</v>
      </c>
      <c r="AC809" s="9">
        <v>2.4605000000000001</v>
      </c>
      <c r="AD809" s="9">
        <v>2.3805000000000001</v>
      </c>
    </row>
    <row r="810" spans="1:30" x14ac:dyDescent="0.25">
      <c r="A810" s="8">
        <v>36465</v>
      </c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Q810" s="9">
        <v>2.5365714285714285</v>
      </c>
      <c r="R810" s="9">
        <v>2.2215714285714285</v>
      </c>
      <c r="S810" s="9">
        <v>2.5840714285714284</v>
      </c>
      <c r="T810" s="9">
        <v>2.3915714285714285</v>
      </c>
      <c r="U810" s="9">
        <v>2.2665714285714285</v>
      </c>
      <c r="V810" s="9">
        <v>2.2040714285714285</v>
      </c>
      <c r="W810" s="9">
        <v>2.4315714285714285</v>
      </c>
      <c r="X810" s="9">
        <v>2.5428214285714286</v>
      </c>
      <c r="Y810" s="9">
        <v>2.5965714285714285</v>
      </c>
      <c r="Z810" s="9">
        <v>2.2040714285714285</v>
      </c>
      <c r="AA810" s="9">
        <v>2.6778214285714284</v>
      </c>
      <c r="AB810" s="9">
        <v>2.7828214285714283</v>
      </c>
      <c r="AC810" s="9">
        <v>2.4440714285714287</v>
      </c>
      <c r="AD810" s="9">
        <v>2.3665714285714285</v>
      </c>
    </row>
    <row r="811" spans="1:30" x14ac:dyDescent="0.25">
      <c r="A811" s="8">
        <v>36466</v>
      </c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Q811" s="9">
        <v>2.523857142857143</v>
      </c>
      <c r="R811" s="9">
        <v>2.1888571428571431</v>
      </c>
      <c r="S811" s="9">
        <v>2.5713571428571429</v>
      </c>
      <c r="T811" s="9">
        <v>2.378857142857143</v>
      </c>
      <c r="U811" s="9">
        <v>2.2488571428571431</v>
      </c>
      <c r="V811" s="9">
        <v>2.1838571428571432</v>
      </c>
      <c r="W811" s="9">
        <v>2.418857142857143</v>
      </c>
      <c r="X811" s="9">
        <v>2.5301071428571431</v>
      </c>
      <c r="Y811" s="9">
        <v>2.568857142857143</v>
      </c>
      <c r="Z811" s="9">
        <v>2.1838571428571432</v>
      </c>
      <c r="AA811" s="9">
        <v>2.6638571428571431</v>
      </c>
      <c r="AB811" s="9">
        <v>2.7638571428571428</v>
      </c>
      <c r="AC811" s="9">
        <v>2.4313571428571432</v>
      </c>
      <c r="AD811" s="9">
        <v>2.3538571428571431</v>
      </c>
    </row>
    <row r="812" spans="1:30" x14ac:dyDescent="0.25">
      <c r="A812" s="8">
        <v>36467</v>
      </c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Q812" s="9">
        <v>2.5421428571428573</v>
      </c>
      <c r="R812" s="9">
        <v>2.1871428571428573</v>
      </c>
      <c r="S812" s="9">
        <v>2.5908928571428573</v>
      </c>
      <c r="T812" s="9">
        <v>2.3971428571428572</v>
      </c>
      <c r="U812" s="9">
        <v>2.2571428571428571</v>
      </c>
      <c r="V812" s="9">
        <v>2.1946428571428571</v>
      </c>
      <c r="W812" s="9">
        <v>2.4346428571428573</v>
      </c>
      <c r="X812" s="9">
        <v>2.5483928571428573</v>
      </c>
      <c r="Y812" s="9">
        <v>2.5796428571428573</v>
      </c>
      <c r="Z812" s="9">
        <v>2.2021428571428574</v>
      </c>
      <c r="AA812" s="9">
        <v>2.6821428571428574</v>
      </c>
      <c r="AB812" s="9">
        <v>2.7821428571428575</v>
      </c>
      <c r="AC812" s="9">
        <v>2.4496428571428575</v>
      </c>
      <c r="AD812" s="9">
        <v>2.3721428571428573</v>
      </c>
    </row>
    <row r="813" spans="1:30" x14ac:dyDescent="0.25">
      <c r="A813" s="8">
        <v>36468</v>
      </c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Q813" s="9">
        <v>2.5255714285714284</v>
      </c>
      <c r="R813" s="9">
        <v>2.1755714285714283</v>
      </c>
      <c r="S813" s="9">
        <v>2.5718214285714285</v>
      </c>
      <c r="T813" s="9">
        <v>2.3805714285714283</v>
      </c>
      <c r="U813" s="9">
        <v>2.2530714285714284</v>
      </c>
      <c r="V813" s="9">
        <v>2.1855714285714285</v>
      </c>
      <c r="W813" s="9">
        <v>2.4168214285714282</v>
      </c>
      <c r="X813" s="9">
        <v>2.5318214285714284</v>
      </c>
      <c r="Y813" s="9">
        <v>2.5705714285714283</v>
      </c>
      <c r="Z813" s="9">
        <v>2.1855714285714285</v>
      </c>
      <c r="AA813" s="9">
        <v>2.6655714285714285</v>
      </c>
      <c r="AB813" s="9">
        <v>2.7655714285714286</v>
      </c>
      <c r="AC813" s="9">
        <v>2.4330714285714286</v>
      </c>
      <c r="AD813" s="9">
        <v>2.3455714285714282</v>
      </c>
    </row>
    <row r="814" spans="1:30" x14ac:dyDescent="0.25">
      <c r="A814" s="8">
        <v>36469</v>
      </c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Q814" s="9">
        <v>2.5464285714285713</v>
      </c>
      <c r="R814" s="9">
        <v>2.1939285714285712</v>
      </c>
      <c r="S814" s="9">
        <v>2.5914285714285712</v>
      </c>
      <c r="T814" s="9">
        <v>2.4014285714285712</v>
      </c>
      <c r="U814" s="9">
        <v>2.2664285714285715</v>
      </c>
      <c r="V814" s="9">
        <v>2.2064285714285714</v>
      </c>
      <c r="W814" s="9">
        <v>2.4364285714285714</v>
      </c>
      <c r="X814" s="9">
        <v>2.5526785714285714</v>
      </c>
      <c r="Y814" s="9">
        <v>2.5914285714285712</v>
      </c>
      <c r="Z814" s="9">
        <v>2.2064285714285714</v>
      </c>
      <c r="AA814" s="9">
        <v>2.6864285714285714</v>
      </c>
      <c r="AB814" s="9">
        <v>2.7876785714285712</v>
      </c>
      <c r="AC814" s="9">
        <v>2.4539285714285715</v>
      </c>
      <c r="AD814" s="9">
        <v>2.3664285714285711</v>
      </c>
    </row>
    <row r="815" spans="1:30" x14ac:dyDescent="0.25">
      <c r="A815" s="8">
        <v>36472</v>
      </c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Q815" s="9">
        <v>2.5094285714285713</v>
      </c>
      <c r="R815" s="9">
        <v>2.1544285714285714</v>
      </c>
      <c r="S815" s="9">
        <v>2.5506785714285711</v>
      </c>
      <c r="T815" s="9">
        <v>2.3644285714285713</v>
      </c>
      <c r="U815" s="9">
        <v>2.2344285714285714</v>
      </c>
      <c r="V815" s="9">
        <v>2.1719285714285714</v>
      </c>
      <c r="W815" s="9">
        <v>2.4019285714285714</v>
      </c>
      <c r="X815" s="9">
        <v>2.5156785714285714</v>
      </c>
      <c r="Y815" s="9">
        <v>2.5519285714285713</v>
      </c>
      <c r="Z815" s="9">
        <v>2.1694285714285715</v>
      </c>
      <c r="AA815" s="9">
        <v>2.6494285714285715</v>
      </c>
      <c r="AB815" s="9">
        <v>2.7469285714285712</v>
      </c>
      <c r="AC815" s="9">
        <v>2.4219285714285714</v>
      </c>
      <c r="AD815" s="9">
        <v>2.3294285714285712</v>
      </c>
    </row>
    <row r="816" spans="1:30" x14ac:dyDescent="0.25">
      <c r="A816" s="8">
        <v>36473</v>
      </c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Q816" s="9">
        <v>2.4992857142857146</v>
      </c>
      <c r="R816" s="9">
        <v>2.1167857142857147</v>
      </c>
      <c r="S816" s="9">
        <v>2.5405357142857143</v>
      </c>
      <c r="T816" s="9">
        <v>2.3517857142857146</v>
      </c>
      <c r="U816" s="9">
        <v>2.2192857142857143</v>
      </c>
      <c r="V816" s="9">
        <v>2.1492857142857145</v>
      </c>
      <c r="W816" s="9">
        <v>2.3855357142857145</v>
      </c>
      <c r="X816" s="9">
        <v>2.5042857142857144</v>
      </c>
      <c r="Y816" s="9">
        <v>2.5392857142857146</v>
      </c>
      <c r="Z816" s="9">
        <v>2.1492857142857145</v>
      </c>
      <c r="AA816" s="9">
        <v>2.6380357142857145</v>
      </c>
      <c r="AB816" s="9">
        <v>2.7367857142857144</v>
      </c>
      <c r="AC816" s="9">
        <v>2.4055357142857146</v>
      </c>
      <c r="AD816" s="9">
        <v>2.3217857142857143</v>
      </c>
    </row>
    <row r="817" spans="1:30" x14ac:dyDescent="0.25">
      <c r="A817" s="8">
        <v>36474</v>
      </c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Q817" s="9">
        <v>2.5104285714285717</v>
      </c>
      <c r="R817" s="9">
        <v>2.1504285714285718</v>
      </c>
      <c r="S817" s="9">
        <v>2.5541785714285719</v>
      </c>
      <c r="T817" s="9">
        <v>2.3629285714285717</v>
      </c>
      <c r="U817" s="9">
        <v>2.2304285714285719</v>
      </c>
      <c r="V817" s="9">
        <v>2.1504285714285718</v>
      </c>
      <c r="W817" s="9">
        <v>2.3979285714285719</v>
      </c>
      <c r="X817" s="9">
        <v>2.5154285714285716</v>
      </c>
      <c r="Y817" s="9">
        <v>2.5454285714285718</v>
      </c>
      <c r="Z817" s="9">
        <v>2.1404285714285716</v>
      </c>
      <c r="AA817" s="9">
        <v>2.6479285714285719</v>
      </c>
      <c r="AB817" s="9">
        <v>2.7504285714285714</v>
      </c>
      <c r="AC817" s="9">
        <v>2.4179285714285719</v>
      </c>
      <c r="AD817" s="9">
        <v>2.3329285714285719</v>
      </c>
    </row>
    <row r="818" spans="1:30" x14ac:dyDescent="0.25">
      <c r="A818" s="8">
        <v>36475</v>
      </c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Q818" s="9">
        <v>2.4917142857142855</v>
      </c>
      <c r="R818" s="9">
        <v>2.1417142857142855</v>
      </c>
      <c r="S818" s="9">
        <v>2.5342142857142855</v>
      </c>
      <c r="T818" s="9">
        <v>2.3417142857142856</v>
      </c>
      <c r="U818" s="9">
        <v>2.2092142857142854</v>
      </c>
      <c r="V818" s="9">
        <v>2.1367142857142856</v>
      </c>
      <c r="W818" s="9">
        <v>2.3767142857142853</v>
      </c>
      <c r="X818" s="9">
        <v>2.4967142857142854</v>
      </c>
      <c r="Y818" s="9">
        <v>2.5267142857142857</v>
      </c>
      <c r="Z818" s="9">
        <v>2.1267142857142858</v>
      </c>
      <c r="AA818" s="9">
        <v>2.6317142857142857</v>
      </c>
      <c r="AB818" s="9">
        <v>2.7317142857142853</v>
      </c>
      <c r="AC818" s="9">
        <v>2.3979642857142855</v>
      </c>
      <c r="AD818" s="9">
        <v>2.3142142857142858</v>
      </c>
    </row>
    <row r="819" spans="1:30" x14ac:dyDescent="0.25">
      <c r="A819" s="8">
        <v>36476</v>
      </c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Q819" s="9">
        <v>2.5351428571428571</v>
      </c>
      <c r="R819" s="9">
        <v>2.1701428571428574</v>
      </c>
      <c r="S819" s="9">
        <v>2.5788928571428573</v>
      </c>
      <c r="T819" s="9">
        <v>2.3851428571428572</v>
      </c>
      <c r="U819" s="9">
        <v>2.2526428571428569</v>
      </c>
      <c r="V819" s="9">
        <v>2.1776428571428572</v>
      </c>
      <c r="W819" s="9">
        <v>2.4201428571428569</v>
      </c>
      <c r="X819" s="9">
        <v>2.540142857142857</v>
      </c>
      <c r="Y819" s="9">
        <v>2.5701428571428573</v>
      </c>
      <c r="Z819" s="9">
        <v>2.1601428571428571</v>
      </c>
      <c r="AA819" s="9">
        <v>2.6751428571428573</v>
      </c>
      <c r="AB819" s="9">
        <v>2.7751428571428569</v>
      </c>
      <c r="AC819" s="9">
        <v>2.4413928571428571</v>
      </c>
      <c r="AD819" s="9">
        <v>2.3576428571428574</v>
      </c>
    </row>
    <row r="820" spans="1:30" x14ac:dyDescent="0.25">
      <c r="A820" s="8">
        <v>36479</v>
      </c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Q820" s="9">
        <v>2.5107142857142857</v>
      </c>
      <c r="R820" s="9">
        <v>2.1432142857142855</v>
      </c>
      <c r="S820" s="9">
        <v>2.5557142857142856</v>
      </c>
      <c r="T820" s="9">
        <v>2.3607142857142858</v>
      </c>
      <c r="U820" s="9">
        <v>2.2257142857142855</v>
      </c>
      <c r="V820" s="9">
        <v>2.1382142857142856</v>
      </c>
      <c r="W820" s="9">
        <v>2.3957142857142855</v>
      </c>
      <c r="X820" s="9">
        <v>2.5157142857142856</v>
      </c>
      <c r="Y820" s="9">
        <v>2.5407142857142855</v>
      </c>
      <c r="Z820" s="9">
        <v>2.1307142857142858</v>
      </c>
      <c r="AA820" s="9">
        <v>2.6519642857142856</v>
      </c>
      <c r="AB820" s="9">
        <v>2.7607142857142857</v>
      </c>
      <c r="AC820" s="9">
        <v>2.4207142857142858</v>
      </c>
      <c r="AD820" s="9">
        <v>2.3332142857142859</v>
      </c>
    </row>
    <row r="821" spans="1:30" x14ac:dyDescent="0.25">
      <c r="A821" s="8">
        <v>36480</v>
      </c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Q821" s="9">
        <v>2.4872857142857145</v>
      </c>
      <c r="R821" s="9">
        <v>2.1272857142857147</v>
      </c>
      <c r="S821" s="9">
        <v>2.5297857142857145</v>
      </c>
      <c r="T821" s="9">
        <v>2.3372857142857146</v>
      </c>
      <c r="U821" s="9">
        <v>2.2072857142857147</v>
      </c>
      <c r="V821" s="9">
        <v>2.1222857142857148</v>
      </c>
      <c r="W821" s="9">
        <v>2.3722857142857143</v>
      </c>
      <c r="X821" s="9">
        <v>2.4922857142857144</v>
      </c>
      <c r="Y821" s="9">
        <v>2.5160357142857146</v>
      </c>
      <c r="Z821" s="9">
        <v>2.1147857142857145</v>
      </c>
      <c r="AA821" s="9">
        <v>2.6247857142857147</v>
      </c>
      <c r="AB821" s="9">
        <v>2.7297857142857147</v>
      </c>
      <c r="AC821" s="9">
        <v>2.3972857142857147</v>
      </c>
      <c r="AD821" s="9">
        <v>2.3072857142857144</v>
      </c>
    </row>
    <row r="822" spans="1:30" x14ac:dyDescent="0.25">
      <c r="A822" s="8">
        <v>36481</v>
      </c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Q822" s="9">
        <v>2.4884285714285714</v>
      </c>
      <c r="R822" s="9">
        <v>2.1284285714285716</v>
      </c>
      <c r="S822" s="9">
        <v>2.5271785714285713</v>
      </c>
      <c r="T822" s="9">
        <v>2.3384285714285715</v>
      </c>
      <c r="U822" s="9">
        <v>2.2084285714285716</v>
      </c>
      <c r="V822" s="9">
        <v>2.1209285714285713</v>
      </c>
      <c r="W822" s="9">
        <v>2.3759285714285716</v>
      </c>
      <c r="X822" s="9">
        <v>2.4921785714285716</v>
      </c>
      <c r="Y822" s="9">
        <v>2.5159285714285713</v>
      </c>
      <c r="Z822" s="9">
        <v>2.1159285714285714</v>
      </c>
      <c r="AA822" s="9">
        <v>2.6246785714285714</v>
      </c>
      <c r="AB822" s="9">
        <v>2.7284285714285712</v>
      </c>
      <c r="AC822" s="9">
        <v>2.3959285714285716</v>
      </c>
      <c r="AD822" s="9">
        <v>2.3084285714285713</v>
      </c>
    </row>
    <row r="823" spans="1:30" x14ac:dyDescent="0.25">
      <c r="A823" s="8">
        <v>36482</v>
      </c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Q823" s="9">
        <v>2.4894285714285713</v>
      </c>
      <c r="R823" s="9">
        <v>2.1444285714285716</v>
      </c>
      <c r="S823" s="9">
        <v>2.5281785714285712</v>
      </c>
      <c r="T823" s="9">
        <v>2.3419285714285714</v>
      </c>
      <c r="U823" s="9">
        <v>2.2119285714285715</v>
      </c>
      <c r="V823" s="9">
        <v>2.1281785714285713</v>
      </c>
      <c r="W823" s="9">
        <v>2.3794285714285714</v>
      </c>
      <c r="X823" s="9">
        <v>2.4944285714285712</v>
      </c>
      <c r="Y823" s="9">
        <v>2.5169285714285712</v>
      </c>
      <c r="Z823" s="9">
        <v>2.1169285714285713</v>
      </c>
      <c r="AA823" s="9">
        <v>2.6231785714285714</v>
      </c>
      <c r="AB823" s="9">
        <v>2.7294285714285715</v>
      </c>
      <c r="AC823" s="9">
        <v>2.3994285714285715</v>
      </c>
      <c r="AD823" s="9">
        <v>2.3094285714285712</v>
      </c>
    </row>
    <row r="824" spans="1:30" x14ac:dyDescent="0.25">
      <c r="A824" s="8">
        <v>36483</v>
      </c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Q824" s="9">
        <v>2.4791428571428575</v>
      </c>
      <c r="R824" s="9">
        <v>2.1341428571428578</v>
      </c>
      <c r="S824" s="9">
        <v>2.5178928571428574</v>
      </c>
      <c r="T824" s="9">
        <v>2.3316428571428576</v>
      </c>
      <c r="U824" s="9">
        <v>2.2041428571428576</v>
      </c>
      <c r="V824" s="9">
        <v>2.1191428571428577</v>
      </c>
      <c r="W824" s="9">
        <v>2.3716428571428576</v>
      </c>
      <c r="X824" s="9">
        <v>2.4841428571428574</v>
      </c>
      <c r="Y824" s="9">
        <v>2.5216428571428575</v>
      </c>
      <c r="Z824" s="9">
        <v>2.1041428571428575</v>
      </c>
      <c r="AA824" s="9">
        <v>2.6128928571428576</v>
      </c>
      <c r="AB824" s="9">
        <v>2.7166428571428574</v>
      </c>
      <c r="AC824" s="9">
        <v>2.3891428571428577</v>
      </c>
      <c r="AD824" s="9">
        <v>2.2991428571428574</v>
      </c>
    </row>
    <row r="825" spans="1:30" x14ac:dyDescent="0.25">
      <c r="A825" s="8">
        <v>36486</v>
      </c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Q825" s="9">
        <v>2.3934285714285717</v>
      </c>
      <c r="R825" s="9">
        <v>2.0584285714285717</v>
      </c>
      <c r="S825" s="9">
        <v>2.4259285714285719</v>
      </c>
      <c r="T825" s="9">
        <v>2.2559285714285715</v>
      </c>
      <c r="U825" s="9">
        <v>2.1284285714285716</v>
      </c>
      <c r="V825" s="9">
        <v>2.0484285714285715</v>
      </c>
      <c r="W825" s="9">
        <v>2.2884285714285717</v>
      </c>
      <c r="X825" s="9">
        <v>2.4309285714285718</v>
      </c>
      <c r="Y825" s="9">
        <v>2.4409285714285716</v>
      </c>
      <c r="Z825" s="9">
        <v>2.0334285714285718</v>
      </c>
      <c r="AA825" s="9">
        <v>2.5234285714285716</v>
      </c>
      <c r="AB825" s="9">
        <v>2.6284285714285716</v>
      </c>
      <c r="AC825" s="9">
        <v>2.3034285714285718</v>
      </c>
      <c r="AD825" s="9">
        <v>2.2234285714285718</v>
      </c>
    </row>
    <row r="826" spans="1:30" x14ac:dyDescent="0.25">
      <c r="A826" s="8">
        <v>36487</v>
      </c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Q826" s="9">
        <v>2.3775714285714287</v>
      </c>
      <c r="R826" s="9">
        <v>2.0425714285714287</v>
      </c>
      <c r="S826" s="9">
        <v>2.4138214285714286</v>
      </c>
      <c r="T826" s="9">
        <v>2.2425714285714289</v>
      </c>
      <c r="U826" s="9">
        <v>2.1100714285714286</v>
      </c>
      <c r="V826" s="9">
        <v>2.0375714285714288</v>
      </c>
      <c r="W826" s="9">
        <v>2.2700714285714287</v>
      </c>
      <c r="X826" s="9">
        <v>2.3813214285714288</v>
      </c>
      <c r="Y826" s="9">
        <v>2.4250714285714285</v>
      </c>
      <c r="Z826" s="9">
        <v>2.0175714285714288</v>
      </c>
      <c r="AA826" s="9">
        <v>2.5100714285714285</v>
      </c>
      <c r="AB826" s="9">
        <v>2.6138214285714287</v>
      </c>
      <c r="AC826" s="9">
        <v>2.2875714285714288</v>
      </c>
      <c r="AD826" s="9">
        <v>2.2075714285714287</v>
      </c>
    </row>
    <row r="827" spans="1:30" x14ac:dyDescent="0.25">
      <c r="A827" s="8">
        <v>36488</v>
      </c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Q827" s="9">
        <v>2.3570000000000002</v>
      </c>
      <c r="R827" s="9">
        <v>2.0120000000000005</v>
      </c>
      <c r="S827" s="9">
        <v>2.3932500000000001</v>
      </c>
      <c r="T827" s="9">
        <v>2.2220000000000004</v>
      </c>
      <c r="U827" s="9">
        <v>2.0945</v>
      </c>
      <c r="V827" s="9">
        <v>2.0220000000000002</v>
      </c>
      <c r="W827" s="9">
        <v>2.2495000000000003</v>
      </c>
      <c r="X827" s="9">
        <v>2.3620000000000001</v>
      </c>
      <c r="Y827" s="9">
        <v>2.4045000000000001</v>
      </c>
      <c r="Z827" s="9">
        <v>1.9970000000000003</v>
      </c>
      <c r="AA827" s="9">
        <v>2.4932500000000002</v>
      </c>
      <c r="AB827" s="9">
        <v>2.5945</v>
      </c>
      <c r="AC827" s="9">
        <v>2.2670000000000003</v>
      </c>
      <c r="AD827" s="9">
        <v>2.1870000000000003</v>
      </c>
    </row>
    <row r="828" spans="1:30" x14ac:dyDescent="0.25">
      <c r="A828" s="8">
        <v>36493</v>
      </c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Q828" s="9">
        <v>2.3685714285714288</v>
      </c>
      <c r="R828" s="9">
        <v>2.0285714285714289</v>
      </c>
      <c r="S828" s="9">
        <v>2.4073214285714286</v>
      </c>
      <c r="T828" s="9">
        <v>2.2335714285714285</v>
      </c>
      <c r="U828" s="9">
        <v>2.1160714285714288</v>
      </c>
      <c r="V828" s="9">
        <v>2.026071428571429</v>
      </c>
      <c r="W828" s="9">
        <v>2.2610714285714288</v>
      </c>
      <c r="X828" s="9">
        <v>2.3735714285714287</v>
      </c>
      <c r="Y828" s="9">
        <v>2.4235714285714289</v>
      </c>
      <c r="Z828" s="9">
        <v>2.0085714285714289</v>
      </c>
      <c r="AA828" s="9">
        <v>2.4985714285714287</v>
      </c>
      <c r="AB828" s="9">
        <v>2.6148214285714286</v>
      </c>
      <c r="AC828" s="9">
        <v>2.2810714285714289</v>
      </c>
      <c r="AD828" s="9">
        <v>2.2035714285714287</v>
      </c>
    </row>
    <row r="829" spans="1:30" x14ac:dyDescent="0.25">
      <c r="A829" s="8">
        <v>36494</v>
      </c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Q829" s="9">
        <v>2.3421428571428571</v>
      </c>
      <c r="R829" s="9">
        <v>2.0021428571428572</v>
      </c>
      <c r="S829" s="9">
        <v>2.3808928571428569</v>
      </c>
      <c r="T829" s="9">
        <v>2.2071428571428573</v>
      </c>
      <c r="U829" s="9">
        <v>2.077142857142857</v>
      </c>
      <c r="V829" s="9">
        <v>1.9971428571428571</v>
      </c>
      <c r="W829" s="9">
        <v>2.2346428571428572</v>
      </c>
      <c r="X829" s="9">
        <v>2.347142857142857</v>
      </c>
      <c r="Y829" s="9">
        <v>2.389642857142857</v>
      </c>
      <c r="Z829" s="9">
        <v>1.9821428571428572</v>
      </c>
      <c r="AA829" s="9">
        <v>2.4821428571428572</v>
      </c>
      <c r="AB829" s="9">
        <v>2.5883928571428569</v>
      </c>
      <c r="AC829" s="9">
        <v>2.2521428571428572</v>
      </c>
      <c r="AD829" s="9">
        <v>2.1721428571428572</v>
      </c>
    </row>
    <row r="830" spans="1:30" x14ac:dyDescent="0.25">
      <c r="A830" s="8">
        <v>36495</v>
      </c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Q830" s="9">
        <v>2.3675714285714284</v>
      </c>
      <c r="R830" s="9">
        <v>2.0275714285714286</v>
      </c>
      <c r="S830" s="9">
        <v>2.4163214285714285</v>
      </c>
      <c r="T830" s="9">
        <v>2.2238214285714286</v>
      </c>
      <c r="U830" s="9">
        <v>2.1175714285714284</v>
      </c>
      <c r="V830" s="9">
        <v>2.0250714285714286</v>
      </c>
      <c r="W830" s="9">
        <v>2.2625714285714285</v>
      </c>
      <c r="X830" s="9">
        <v>2.3725714285714283</v>
      </c>
      <c r="Y830" s="9">
        <v>2.4175714285714283</v>
      </c>
      <c r="Z830" s="9">
        <v>2.0050714285714286</v>
      </c>
      <c r="AA830" s="9">
        <v>2.5100714285714285</v>
      </c>
      <c r="AB830" s="9">
        <v>2.6175714285714284</v>
      </c>
      <c r="AC830" s="9">
        <v>2.2775714285714286</v>
      </c>
      <c r="AD830" s="9">
        <v>2.2025714285714284</v>
      </c>
    </row>
    <row r="831" spans="1:30" x14ac:dyDescent="0.25">
      <c r="A831" s="8">
        <v>36496</v>
      </c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Q831" s="9">
        <v>2.3841428571428573</v>
      </c>
      <c r="R831" s="9">
        <v>2.0291428571428574</v>
      </c>
      <c r="S831" s="9">
        <v>2.4291428571428573</v>
      </c>
      <c r="T831" s="9">
        <v>2.2441428571428572</v>
      </c>
      <c r="U831" s="9">
        <v>2.1266428571428575</v>
      </c>
      <c r="V831" s="9">
        <v>2.0341428571428573</v>
      </c>
      <c r="W831" s="9">
        <v>2.2766428571428574</v>
      </c>
      <c r="X831" s="9">
        <v>2.3903928571428574</v>
      </c>
      <c r="Y831" s="9">
        <v>2.4016428571428574</v>
      </c>
      <c r="Z831" s="9">
        <v>2.0141428571428572</v>
      </c>
      <c r="AA831" s="9">
        <v>2.5266428571428574</v>
      </c>
      <c r="AB831" s="9">
        <v>2.6341428571428573</v>
      </c>
      <c r="AC831" s="9">
        <v>2.2941428571428575</v>
      </c>
      <c r="AD831" s="9">
        <v>2.2116428571428575</v>
      </c>
    </row>
    <row r="832" spans="1:30" x14ac:dyDescent="0.25">
      <c r="A832" s="8">
        <v>36497</v>
      </c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Q832" s="9">
        <v>2.3447142857142858</v>
      </c>
      <c r="R832" s="9">
        <v>1.9947142857142857</v>
      </c>
      <c r="S832" s="9">
        <v>2.3872142857142857</v>
      </c>
      <c r="T832" s="9">
        <v>2.2022142857142857</v>
      </c>
      <c r="U832" s="9">
        <v>2.084714285714286</v>
      </c>
      <c r="V832" s="9">
        <v>1.9947142857142857</v>
      </c>
      <c r="W832" s="9">
        <v>2.2372142857142858</v>
      </c>
      <c r="X832" s="9">
        <v>2.3509642857142858</v>
      </c>
      <c r="Y832" s="9">
        <v>2.3847142857142858</v>
      </c>
      <c r="Z832" s="9">
        <v>1.9747142857142856</v>
      </c>
      <c r="AA832" s="9">
        <v>2.4872142857142858</v>
      </c>
      <c r="AB832" s="9">
        <v>2.584714285714286</v>
      </c>
      <c r="AC832" s="9">
        <v>2.2547142857142859</v>
      </c>
      <c r="AD832" s="9">
        <v>2.1722142857142859</v>
      </c>
    </row>
    <row r="833" spans="1:30" x14ac:dyDescent="0.25">
      <c r="A833" s="8">
        <v>36500</v>
      </c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Q833" s="9">
        <v>2.3178571428571431</v>
      </c>
      <c r="R833" s="9">
        <v>1.9728571428571431</v>
      </c>
      <c r="S833" s="9">
        <v>2.3578571428571431</v>
      </c>
      <c r="T833" s="9">
        <v>2.1828571428571433</v>
      </c>
      <c r="U833" s="9">
        <v>2.0753571428571429</v>
      </c>
      <c r="V833" s="9">
        <v>1.985357142857143</v>
      </c>
      <c r="W833" s="9">
        <v>2.2103571428571431</v>
      </c>
      <c r="X833" s="9">
        <v>2.3241071428571431</v>
      </c>
      <c r="Y833" s="9">
        <v>2.362857142857143</v>
      </c>
      <c r="Z833" s="9">
        <v>1.9528571428571431</v>
      </c>
      <c r="AA833" s="9">
        <v>2.4578571428571432</v>
      </c>
      <c r="AB833" s="9">
        <v>2.5578571428571433</v>
      </c>
      <c r="AC833" s="9">
        <v>2.2278571428571432</v>
      </c>
      <c r="AD833" s="9">
        <v>2.152857142857143</v>
      </c>
    </row>
    <row r="834" spans="1:30" x14ac:dyDescent="0.25">
      <c r="A834" s="8">
        <v>36501</v>
      </c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Q834" s="9">
        <v>2.3515714285714289</v>
      </c>
      <c r="R834" s="9">
        <v>2.0065714285714291</v>
      </c>
      <c r="S834" s="9">
        <v>2.3915714285714289</v>
      </c>
      <c r="T834" s="9">
        <v>2.2115714285714287</v>
      </c>
      <c r="U834" s="9">
        <v>2.0915714285714291</v>
      </c>
      <c r="V834" s="9">
        <v>2.0090714285714286</v>
      </c>
      <c r="W834" s="9">
        <v>2.2465714285714289</v>
      </c>
      <c r="X834" s="9">
        <v>2.357821428571429</v>
      </c>
      <c r="Y834" s="9">
        <v>2.406571428571429</v>
      </c>
      <c r="Z834" s="9">
        <v>2.0015714285714288</v>
      </c>
      <c r="AA834" s="9">
        <v>2.4865714285714287</v>
      </c>
      <c r="AB834" s="9">
        <v>2.5915714285714291</v>
      </c>
      <c r="AC834" s="9">
        <v>2.261571428571429</v>
      </c>
      <c r="AD834" s="9">
        <v>2.2115714285714287</v>
      </c>
    </row>
    <row r="835" spans="1:30" x14ac:dyDescent="0.25">
      <c r="A835" s="8">
        <v>36502</v>
      </c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Q835" s="9">
        <v>2.3637142857142854</v>
      </c>
      <c r="R835" s="9">
        <v>2.0187142857142852</v>
      </c>
      <c r="S835" s="9">
        <v>2.4037142857142855</v>
      </c>
      <c r="T835" s="9">
        <v>2.2287142857142852</v>
      </c>
      <c r="U835" s="9">
        <v>2.1237142857142857</v>
      </c>
      <c r="V835" s="9">
        <v>2.0362142857142853</v>
      </c>
      <c r="W835" s="9">
        <v>2.2587142857142855</v>
      </c>
      <c r="X835" s="9">
        <v>2.3699642857142855</v>
      </c>
      <c r="Y835" s="9">
        <v>2.4112142857142853</v>
      </c>
      <c r="Z835" s="9">
        <v>2.0237142857142856</v>
      </c>
      <c r="AA835" s="9">
        <v>2.4987142857142857</v>
      </c>
      <c r="AB835" s="9">
        <v>2.6037142857142852</v>
      </c>
      <c r="AC835" s="9">
        <v>2.2737142857142856</v>
      </c>
      <c r="AD835" s="9">
        <v>2.2237142857142853</v>
      </c>
    </row>
    <row r="836" spans="1:30" x14ac:dyDescent="0.25">
      <c r="A836" s="8">
        <v>36503</v>
      </c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Q836" s="9">
        <v>2.3637142857142854</v>
      </c>
      <c r="R836" s="9">
        <v>2.0262142857142855</v>
      </c>
      <c r="S836" s="9">
        <v>2.4062142857142854</v>
      </c>
      <c r="T836" s="9">
        <v>2.2337142857142855</v>
      </c>
      <c r="U836" s="9">
        <v>2.1213142857142855</v>
      </c>
      <c r="V836" s="9">
        <v>2.0337142857142854</v>
      </c>
      <c r="W836" s="9">
        <v>2.2587142857142855</v>
      </c>
      <c r="X836" s="9">
        <v>2.3712142857142853</v>
      </c>
      <c r="Y836" s="9">
        <v>2.4162142857142856</v>
      </c>
      <c r="Z836" s="9">
        <v>2.0187142857142852</v>
      </c>
      <c r="AA836" s="9">
        <v>2.4987142857142857</v>
      </c>
      <c r="AB836" s="9">
        <v>2.6037142857142852</v>
      </c>
      <c r="AC836" s="9">
        <v>2.2737142857142856</v>
      </c>
      <c r="AD836" s="9">
        <v>2.2237142857142853</v>
      </c>
    </row>
    <row r="837" spans="1:30" x14ac:dyDescent="0.25">
      <c r="A837" s="8">
        <v>36504</v>
      </c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Q837" s="9">
        <v>2.447857142857143</v>
      </c>
      <c r="R837" s="9">
        <v>2.0953571428571429</v>
      </c>
      <c r="S837" s="9">
        <v>2.4928571428571429</v>
      </c>
      <c r="T837" s="9">
        <v>2.3078571428571428</v>
      </c>
      <c r="U837" s="9">
        <v>2.2028571428571428</v>
      </c>
      <c r="V837" s="9">
        <v>2.1078571428571431</v>
      </c>
      <c r="W837" s="9">
        <v>2.342857142857143</v>
      </c>
      <c r="X837" s="9">
        <v>2.4553571428571428</v>
      </c>
      <c r="Y837" s="9">
        <v>2.4941071428571431</v>
      </c>
      <c r="Z837" s="9">
        <v>2.0978571428571429</v>
      </c>
      <c r="AA837" s="9">
        <v>2.5853571428571431</v>
      </c>
      <c r="AB837" s="9">
        <v>2.6916071428571429</v>
      </c>
      <c r="AC837" s="9">
        <v>2.3578571428571431</v>
      </c>
      <c r="AD837" s="9">
        <v>2.3078571428571428</v>
      </c>
    </row>
    <row r="838" spans="1:30" x14ac:dyDescent="0.25">
      <c r="A838" s="8">
        <v>36507</v>
      </c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Q838" s="9">
        <v>2.4665714285714282</v>
      </c>
      <c r="R838" s="9">
        <v>2.1065714285714283</v>
      </c>
      <c r="S838" s="9">
        <v>2.5115714285714281</v>
      </c>
      <c r="T838" s="9">
        <v>2.3340714285714284</v>
      </c>
      <c r="U838" s="9">
        <v>2.2140714285714282</v>
      </c>
      <c r="V838" s="9">
        <v>2.1240714285714279</v>
      </c>
      <c r="W838" s="9">
        <v>2.3615714285714282</v>
      </c>
      <c r="X838" s="9">
        <v>2.474071428571428</v>
      </c>
      <c r="Y838" s="9">
        <v>2.5265714285714282</v>
      </c>
      <c r="Z838" s="9">
        <v>2.1140714285714282</v>
      </c>
      <c r="AA838" s="9">
        <v>2.6065714285714283</v>
      </c>
      <c r="AB838" s="9">
        <v>2.7165714285714282</v>
      </c>
      <c r="AC838" s="9">
        <v>2.3765714285714283</v>
      </c>
      <c r="AD838" s="9">
        <v>2.3015714285714282</v>
      </c>
    </row>
    <row r="839" spans="1:30" x14ac:dyDescent="0.25">
      <c r="A839" s="8">
        <v>36508</v>
      </c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Q839" s="9">
        <v>2.5024285714285712</v>
      </c>
      <c r="R839" s="9">
        <v>2.1549285714285711</v>
      </c>
      <c r="S839" s="9">
        <v>2.5499285714285711</v>
      </c>
      <c r="T839" s="9">
        <v>2.364928571428571</v>
      </c>
      <c r="U839" s="9">
        <v>2.2499285714285713</v>
      </c>
      <c r="V839" s="9">
        <v>2.159928571428571</v>
      </c>
      <c r="W839" s="9">
        <v>2.3974285714285712</v>
      </c>
      <c r="X839" s="9">
        <v>2.5099285714285711</v>
      </c>
      <c r="Y839" s="9">
        <v>2.5349285714285714</v>
      </c>
      <c r="Z839" s="9">
        <v>2.1324285714285711</v>
      </c>
      <c r="AA839" s="9">
        <v>2.6449285714285713</v>
      </c>
      <c r="AB839" s="9">
        <v>2.753678571428571</v>
      </c>
      <c r="AC839" s="9">
        <v>2.4124285714285714</v>
      </c>
      <c r="AD839" s="9">
        <v>2.3274285714285714</v>
      </c>
    </row>
    <row r="840" spans="1:30" x14ac:dyDescent="0.25">
      <c r="A840" s="8">
        <v>36509</v>
      </c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Q840" s="9">
        <v>2.4675714285714285</v>
      </c>
      <c r="R840" s="9">
        <v>2.1325714285714286</v>
      </c>
      <c r="S840" s="9">
        <v>2.5150714285714284</v>
      </c>
      <c r="T840" s="9">
        <v>2.3350714285714287</v>
      </c>
      <c r="U840" s="9">
        <v>2.2275714285714283</v>
      </c>
      <c r="V840" s="9">
        <v>2.1350714285714285</v>
      </c>
      <c r="W840" s="9">
        <v>2.3650714285714285</v>
      </c>
      <c r="X840" s="9">
        <v>2.4750714285714284</v>
      </c>
      <c r="Y840" s="9">
        <v>2.5225714285714287</v>
      </c>
      <c r="Z840" s="9">
        <v>2.1225714285714288</v>
      </c>
      <c r="AA840" s="9">
        <v>2.6088214285714284</v>
      </c>
      <c r="AB840" s="9">
        <v>2.7175714285714285</v>
      </c>
      <c r="AC840" s="9">
        <v>2.3775714285714287</v>
      </c>
      <c r="AD840" s="9">
        <v>2.2975714285714286</v>
      </c>
    </row>
    <row r="841" spans="1:30" x14ac:dyDescent="0.25">
      <c r="A841" s="8">
        <v>36510</v>
      </c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Q841" s="9">
        <v>2.5164285714285719</v>
      </c>
      <c r="R841" s="9">
        <v>2.1614285714285719</v>
      </c>
      <c r="S841" s="9">
        <v>2.5639285714285718</v>
      </c>
      <c r="T841" s="9">
        <v>2.3789285714285717</v>
      </c>
      <c r="U841" s="9">
        <v>2.2714285714285718</v>
      </c>
      <c r="V841" s="9">
        <v>2.178928571428572</v>
      </c>
      <c r="W841" s="9">
        <v>2.4101785714285717</v>
      </c>
      <c r="X841" s="9">
        <v>2.6039285714285718</v>
      </c>
      <c r="Y841" s="9">
        <v>2.5689285714285721</v>
      </c>
      <c r="Z841" s="9">
        <v>2.1614285714285719</v>
      </c>
      <c r="AA841" s="9">
        <v>2.6576785714285718</v>
      </c>
      <c r="AB841" s="9">
        <v>2.7576785714285719</v>
      </c>
      <c r="AC841" s="9">
        <v>2.426428571428572</v>
      </c>
      <c r="AD841" s="9">
        <v>2.3489285714285719</v>
      </c>
    </row>
    <row r="842" spans="1:30" x14ac:dyDescent="0.25">
      <c r="A842" s="8">
        <v>36511</v>
      </c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Q842" s="9">
        <v>2.5064285714285712</v>
      </c>
      <c r="R842" s="9">
        <v>2.161428571428571</v>
      </c>
      <c r="S842" s="9">
        <v>2.5539285714285711</v>
      </c>
      <c r="T842" s="9">
        <v>2.371428571428571</v>
      </c>
      <c r="U842" s="9">
        <v>2.2664285714285715</v>
      </c>
      <c r="V842" s="9">
        <v>2.1739285714285712</v>
      </c>
      <c r="W842" s="9">
        <v>2.4014285714285712</v>
      </c>
      <c r="X842" s="9">
        <v>2.5139285714285711</v>
      </c>
      <c r="Y842" s="9">
        <v>2.5714285714285712</v>
      </c>
      <c r="Z842" s="9">
        <v>2.161428571428571</v>
      </c>
      <c r="AA842" s="9">
        <v>2.6476785714285711</v>
      </c>
      <c r="AB842" s="9">
        <v>2.7476785714285712</v>
      </c>
      <c r="AC842" s="9">
        <v>2.4164285714285714</v>
      </c>
      <c r="AD842" s="9">
        <v>2.3564285714285713</v>
      </c>
    </row>
    <row r="843" spans="1:30" x14ac:dyDescent="0.25">
      <c r="A843" s="8">
        <v>36514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Q843" s="9">
        <v>2.5011428571428569</v>
      </c>
      <c r="R843" s="9">
        <v>2.1536428571428567</v>
      </c>
      <c r="S843" s="9">
        <v>2.5486428571428568</v>
      </c>
      <c r="T843" s="9">
        <v>2.3611428571428568</v>
      </c>
      <c r="U843" s="9">
        <v>2.2636428571428571</v>
      </c>
      <c r="V843" s="9">
        <v>2.1711428571428568</v>
      </c>
      <c r="W843" s="9">
        <v>2.3961428571428569</v>
      </c>
      <c r="X843" s="9">
        <v>2.5086428571428567</v>
      </c>
      <c r="Y843" s="9">
        <v>2.5661428571428568</v>
      </c>
      <c r="Z843" s="9">
        <v>2.1561428571428571</v>
      </c>
      <c r="AA843" s="9">
        <v>2.641142857142857</v>
      </c>
      <c r="AB843" s="9">
        <v>2.7423928571428569</v>
      </c>
      <c r="AC843" s="9">
        <v>2.411142857142857</v>
      </c>
      <c r="AD843" s="9">
        <v>2.3461428571428571</v>
      </c>
    </row>
    <row r="844" spans="1:30" x14ac:dyDescent="0.25">
      <c r="A844" s="8">
        <v>36515</v>
      </c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Q844" s="9">
        <v>2.4572857142857143</v>
      </c>
      <c r="R844" s="9">
        <v>2.1222857142857143</v>
      </c>
      <c r="S844" s="9">
        <v>2.5047857142857142</v>
      </c>
      <c r="T844" s="9">
        <v>2.3247857142857145</v>
      </c>
      <c r="U844" s="9">
        <v>2.2172857142857145</v>
      </c>
      <c r="V844" s="9">
        <v>2.1247857142857143</v>
      </c>
      <c r="W844" s="9">
        <v>2.3547857142857143</v>
      </c>
      <c r="X844" s="9">
        <v>2.4647857142857141</v>
      </c>
      <c r="Y844" s="9">
        <v>2.5122857142857145</v>
      </c>
      <c r="Z844" s="9">
        <v>2.1122857142857141</v>
      </c>
      <c r="AA844" s="9">
        <v>2.5985357142857142</v>
      </c>
      <c r="AB844" s="9">
        <v>2.7072857142857143</v>
      </c>
      <c r="AC844" s="9">
        <v>2.3672857142857144</v>
      </c>
      <c r="AD844" s="9">
        <v>2.2872857142857144</v>
      </c>
    </row>
    <row r="845" spans="1:30" x14ac:dyDescent="0.25">
      <c r="A845" s="8">
        <v>36516</v>
      </c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Q845" s="9">
        <v>2.4221428571428576</v>
      </c>
      <c r="R845" s="9">
        <v>2.0871428571428576</v>
      </c>
      <c r="S845" s="9">
        <v>2.4696428571428575</v>
      </c>
      <c r="T845" s="9">
        <v>2.2971428571428576</v>
      </c>
      <c r="U845" s="9">
        <v>2.1796428571428574</v>
      </c>
      <c r="V845" s="9">
        <v>2.1021428571428578</v>
      </c>
      <c r="W845" s="9">
        <v>2.3183928571428578</v>
      </c>
      <c r="X845" s="9">
        <v>2.4296428571428574</v>
      </c>
      <c r="Y845" s="9">
        <v>2.5071428571428576</v>
      </c>
      <c r="Z845" s="9">
        <v>2.1021428571428578</v>
      </c>
      <c r="AA845" s="9">
        <v>2.5621428571428577</v>
      </c>
      <c r="AB845" s="9">
        <v>2.6708928571428574</v>
      </c>
      <c r="AC845" s="9">
        <v>2.3321428571428577</v>
      </c>
      <c r="AD845" s="9">
        <v>2.2921428571428577</v>
      </c>
    </row>
    <row r="846" spans="1:30" x14ac:dyDescent="0.25">
      <c r="A846" s="8">
        <v>36517</v>
      </c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Q846" s="9">
        <v>2.4138571428571427</v>
      </c>
      <c r="R846" s="9">
        <v>2.0788571428571427</v>
      </c>
      <c r="S846" s="9">
        <v>2.4601071428571428</v>
      </c>
      <c r="T846" s="9">
        <v>2.2888571428571427</v>
      </c>
      <c r="U846" s="9">
        <v>2.1713571428571425</v>
      </c>
      <c r="V846" s="9">
        <v>2.0938571428571429</v>
      </c>
      <c r="W846" s="9">
        <v>2.3101071428571429</v>
      </c>
      <c r="X846" s="9">
        <v>2.4213571428571425</v>
      </c>
      <c r="Y846" s="9">
        <v>2.4988571428571427</v>
      </c>
      <c r="Z846" s="9">
        <v>2.0838571428571426</v>
      </c>
      <c r="AA846" s="9">
        <v>2.5538571428571428</v>
      </c>
      <c r="AB846" s="9">
        <v>2.6626071428571425</v>
      </c>
      <c r="AC846" s="9">
        <v>2.3238571428571428</v>
      </c>
      <c r="AD846" s="9">
        <v>2.2838571428571428</v>
      </c>
    </row>
    <row r="847" spans="1:30" x14ac:dyDescent="0.25">
      <c r="A847" s="8">
        <v>36521</v>
      </c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Q847" s="9">
        <v>2.3494285714285712</v>
      </c>
      <c r="R847" s="9">
        <v>2.0344285714285713</v>
      </c>
      <c r="S847" s="9">
        <v>2.3944285714285711</v>
      </c>
      <c r="T847" s="9">
        <v>2.2244285714285712</v>
      </c>
      <c r="U847" s="9">
        <v>2.1194285714285712</v>
      </c>
      <c r="V847" s="9">
        <v>2.0319285714285713</v>
      </c>
      <c r="W847" s="9">
        <v>2.2469285714285712</v>
      </c>
      <c r="X847" s="9">
        <v>2.356928571428571</v>
      </c>
      <c r="Y847" s="9">
        <v>2.4344285714285712</v>
      </c>
      <c r="Z847" s="9">
        <v>2.0344285714285713</v>
      </c>
      <c r="AA847" s="9">
        <v>2.4869285714285714</v>
      </c>
      <c r="AB847" s="9">
        <v>2.5994285714285712</v>
      </c>
      <c r="AC847" s="9">
        <v>2.2594285714285713</v>
      </c>
      <c r="AD847" s="9">
        <v>2.214428571428571</v>
      </c>
    </row>
    <row r="848" spans="1:30" x14ac:dyDescent="0.25">
      <c r="A848" s="8">
        <v>36522</v>
      </c>
      <c r="B848" s="9">
        <v>2.6093999999999999</v>
      </c>
      <c r="C848" s="9">
        <v>2.3043999999999998</v>
      </c>
      <c r="D848" s="9">
        <v>2.7443999999999997</v>
      </c>
      <c r="E848" s="9">
        <v>2.4718999999999998</v>
      </c>
      <c r="F848" s="9">
        <v>2.3693999999999997</v>
      </c>
      <c r="G848" s="9">
        <v>2.3668999999999998</v>
      </c>
      <c r="H848" s="9">
        <v>2.4969000000000001</v>
      </c>
      <c r="I848" s="9">
        <v>2.6543999999999999</v>
      </c>
      <c r="J848" s="9">
        <v>2.6294</v>
      </c>
      <c r="K848" s="9">
        <v>2.6093999999999999</v>
      </c>
      <c r="L848" s="9">
        <v>2.8618999999999999</v>
      </c>
      <c r="M848" s="9">
        <v>3.3593999999999999</v>
      </c>
      <c r="N848" s="9">
        <v>2.4868999999999999</v>
      </c>
      <c r="O848" s="9">
        <v>2.6093999999999999</v>
      </c>
      <c r="Q848" s="9">
        <v>2.3797142857142859</v>
      </c>
      <c r="R848" s="9">
        <v>2.0647142857142859</v>
      </c>
      <c r="S848" s="9">
        <v>2.4272142857142858</v>
      </c>
      <c r="T848" s="9">
        <v>2.2547142857142859</v>
      </c>
      <c r="U848" s="9">
        <v>2.14721428571429</v>
      </c>
      <c r="V848" s="9">
        <v>2.0697142857142858</v>
      </c>
      <c r="W848" s="9">
        <v>2.2747142857142859</v>
      </c>
      <c r="X848" s="9">
        <v>2.4672142857142858</v>
      </c>
      <c r="Y848" s="9">
        <v>2.4647142857142859</v>
      </c>
      <c r="Z848" s="9">
        <v>2.0647142857142859</v>
      </c>
      <c r="AA848" s="9">
        <v>2.519714285714286</v>
      </c>
      <c r="AB848" s="9">
        <v>2.6297142857142859</v>
      </c>
      <c r="AC848" s="9">
        <v>2.289714285714286</v>
      </c>
      <c r="AD848" s="9">
        <v>2.2447142857142861</v>
      </c>
    </row>
    <row r="849" spans="1:30" x14ac:dyDescent="0.25">
      <c r="A849" s="8">
        <v>36523</v>
      </c>
      <c r="B849" s="9">
        <v>2.6093999999999999</v>
      </c>
      <c r="C849" s="9">
        <v>2.3043999999999998</v>
      </c>
      <c r="D849" s="9">
        <v>2.7443999999999997</v>
      </c>
      <c r="E849" s="9">
        <v>2.4744000000000002</v>
      </c>
      <c r="F849" s="9">
        <v>2.3794</v>
      </c>
      <c r="G849" s="9">
        <v>2.3693999999999997</v>
      </c>
      <c r="H849" s="9">
        <v>2.5019</v>
      </c>
      <c r="I849" s="9">
        <v>2.5681500000000002</v>
      </c>
      <c r="J849" s="9">
        <v>2.6294</v>
      </c>
      <c r="K849" s="9">
        <v>2.6093999999999999</v>
      </c>
      <c r="L849" s="9">
        <v>2.8618999999999999</v>
      </c>
      <c r="M849" s="9">
        <v>3.3593999999999999</v>
      </c>
      <c r="N849" s="9">
        <v>2.4843999999999999</v>
      </c>
      <c r="O849" s="9">
        <v>2.6093999999999999</v>
      </c>
      <c r="Q849" s="9">
        <v>2.3797142857142859</v>
      </c>
      <c r="R849" s="9">
        <v>2.0647142857142859</v>
      </c>
      <c r="S849" s="9">
        <v>2.4272142857142858</v>
      </c>
      <c r="T849" s="9">
        <v>2.2547142857142859</v>
      </c>
      <c r="U849" s="9">
        <v>2.164714285714286</v>
      </c>
      <c r="V849" s="9">
        <v>2.0597142857142861</v>
      </c>
      <c r="W849" s="9">
        <v>2.2772142857142859</v>
      </c>
      <c r="X849" s="9">
        <v>2.3909642857142859</v>
      </c>
      <c r="Y849" s="9">
        <v>2.4547142857142861</v>
      </c>
      <c r="Z849" s="9">
        <v>2.0647142857142859</v>
      </c>
      <c r="AA849" s="9">
        <v>2.519714285714286</v>
      </c>
      <c r="AB849" s="9">
        <v>2.6322142857142858</v>
      </c>
      <c r="AC849" s="9">
        <v>2.289714285714286</v>
      </c>
      <c r="AD849" s="9">
        <v>2.2447142857142861</v>
      </c>
    </row>
    <row r="850" spans="1:30" x14ac:dyDescent="0.25">
      <c r="A850" s="8">
        <v>36524</v>
      </c>
      <c r="B850" s="9">
        <v>2.6141999999999999</v>
      </c>
      <c r="C850" s="9">
        <v>2.2991999999999999</v>
      </c>
      <c r="D850" s="9">
        <v>2.7504499999999998</v>
      </c>
      <c r="E850" s="9">
        <v>2.4791999999999996</v>
      </c>
      <c r="F850" s="9">
        <v>2.3742000000000001</v>
      </c>
      <c r="G850" s="9">
        <v>2.3742000000000001</v>
      </c>
      <c r="H850" s="9">
        <v>2.5042</v>
      </c>
      <c r="I850" s="9">
        <v>2.5716999999999999</v>
      </c>
      <c r="J850" s="9">
        <v>2.6341999999999999</v>
      </c>
      <c r="K850" s="9">
        <v>2.6141999999999999</v>
      </c>
      <c r="L850" s="9">
        <v>2.8666999999999998</v>
      </c>
      <c r="M850" s="9">
        <v>3.3641999999999999</v>
      </c>
      <c r="N850" s="9">
        <v>2.4941999999999998</v>
      </c>
      <c r="O850" s="9">
        <v>2.6141999999999999</v>
      </c>
      <c r="Q850" s="9">
        <v>2.3797142857142859</v>
      </c>
      <c r="R850" s="9">
        <v>2.0747142857142857</v>
      </c>
      <c r="S850" s="9">
        <v>2.4247142857142858</v>
      </c>
      <c r="T850" s="9">
        <v>2.2622142857142857</v>
      </c>
      <c r="U850" s="9">
        <v>2.167214285714286</v>
      </c>
      <c r="V850" s="9">
        <v>2.0747142857142857</v>
      </c>
      <c r="W850" s="9">
        <v>2.2747142857142859</v>
      </c>
      <c r="X850" s="9">
        <v>2.3909642857142859</v>
      </c>
      <c r="Y850" s="9">
        <v>2.4722142857142857</v>
      </c>
      <c r="Z850" s="9">
        <v>2.0647142857142859</v>
      </c>
      <c r="AA850" s="9">
        <v>2.519714285714286</v>
      </c>
      <c r="AB850" s="9">
        <v>2.6297142857142859</v>
      </c>
      <c r="AC850" s="9">
        <v>2.289714285714286</v>
      </c>
      <c r="AD850" s="9">
        <v>2.2597142857142858</v>
      </c>
    </row>
    <row r="851" spans="1:30" x14ac:dyDescent="0.25">
      <c r="A851" s="8">
        <v>36529</v>
      </c>
      <c r="B851" s="9">
        <v>2.5783999999999998</v>
      </c>
      <c r="C851" s="9">
        <v>2.2483999999999997</v>
      </c>
      <c r="D851" s="9">
        <v>2.7146499999999998</v>
      </c>
      <c r="E851" s="9">
        <v>2.4533999999999998</v>
      </c>
      <c r="F851" s="9">
        <v>2.3483999999999998</v>
      </c>
      <c r="G851" s="9">
        <v>2.3483999999999998</v>
      </c>
      <c r="H851" s="9">
        <v>2.4708999999999999</v>
      </c>
      <c r="I851" s="9">
        <v>2.5358999999999998</v>
      </c>
      <c r="J851" s="9">
        <v>2.6033999999999997</v>
      </c>
      <c r="K851" s="9">
        <v>2.5783999999999998</v>
      </c>
      <c r="L851" s="9">
        <v>2.8308999999999997</v>
      </c>
      <c r="M851" s="9">
        <v>3.3283999999999998</v>
      </c>
      <c r="N851" s="9">
        <v>2.4583999999999997</v>
      </c>
      <c r="O851" s="9">
        <v>2.5783999999999998</v>
      </c>
      <c r="Q851" s="9">
        <v>2.305571428571429</v>
      </c>
      <c r="R851" s="9">
        <v>2.0055714285714292</v>
      </c>
      <c r="S851" s="9">
        <v>2.348071428571429</v>
      </c>
      <c r="T851" s="9">
        <v>2.1955714285714292</v>
      </c>
      <c r="U851" s="9">
        <v>2.1105714285714292</v>
      </c>
      <c r="V851" s="9">
        <v>2.015571428571429</v>
      </c>
      <c r="W851" s="9">
        <v>2.205571428571429</v>
      </c>
      <c r="X851" s="9">
        <v>2.319321428571429</v>
      </c>
      <c r="Y851" s="9">
        <v>2.4155714285714289</v>
      </c>
      <c r="Z851" s="9">
        <v>1.9980714285714289</v>
      </c>
      <c r="AA851" s="9">
        <v>2.4455714285714292</v>
      </c>
      <c r="AB851" s="9">
        <v>2.555571428571429</v>
      </c>
      <c r="AC851" s="9">
        <v>2.2305714285714289</v>
      </c>
      <c r="AD851" s="9">
        <v>2.1755714285714292</v>
      </c>
    </row>
    <row r="852" spans="1:30" x14ac:dyDescent="0.25">
      <c r="A852" s="8">
        <v>36530</v>
      </c>
      <c r="B852" s="9">
        <v>2.5810000000000004</v>
      </c>
      <c r="C852" s="9">
        <v>2.2660000000000005</v>
      </c>
      <c r="D852" s="9">
        <v>2.7172500000000004</v>
      </c>
      <c r="E852" s="9">
        <v>2.4510000000000005</v>
      </c>
      <c r="F852" s="9">
        <v>2.3610000000000002</v>
      </c>
      <c r="G852" s="9">
        <v>2.3610000000000002</v>
      </c>
      <c r="H852" s="9">
        <v>2.4735000000000005</v>
      </c>
      <c r="I852" s="9">
        <v>2.5385000000000004</v>
      </c>
      <c r="J852" s="9">
        <v>2.6060000000000003</v>
      </c>
      <c r="K852" s="9">
        <v>2.5810000000000004</v>
      </c>
      <c r="L852" s="9">
        <v>2.8335000000000004</v>
      </c>
      <c r="M852" s="9">
        <v>3.3310000000000004</v>
      </c>
      <c r="N852" s="9">
        <v>2.4660000000000002</v>
      </c>
      <c r="O852" s="9">
        <v>2.5810000000000004</v>
      </c>
      <c r="Q852" s="9">
        <v>2.3065714285714285</v>
      </c>
      <c r="R852" s="9">
        <v>2.0090714285714286</v>
      </c>
      <c r="S852" s="9">
        <v>2.3478214285714283</v>
      </c>
      <c r="T852" s="9">
        <v>2.1965714285714286</v>
      </c>
      <c r="U852" s="9">
        <v>2.1090714285714283</v>
      </c>
      <c r="V852" s="9">
        <v>2.0165714285714285</v>
      </c>
      <c r="W852" s="9">
        <v>2.2065714285714284</v>
      </c>
      <c r="X852" s="9">
        <v>2.3190714285714287</v>
      </c>
      <c r="Y852" s="9">
        <v>2.4190714285714283</v>
      </c>
      <c r="Z852" s="9">
        <v>2.0065714285714287</v>
      </c>
      <c r="AA852" s="9">
        <v>2.4440714285714287</v>
      </c>
      <c r="AB852" s="9">
        <v>2.5490714285714287</v>
      </c>
      <c r="AC852" s="9">
        <v>2.2365714285714287</v>
      </c>
      <c r="AD852" s="9">
        <v>2.1815714285714285</v>
      </c>
    </row>
    <row r="853" spans="1:30" x14ac:dyDescent="0.25">
      <c r="A853" s="8">
        <v>36531</v>
      </c>
      <c r="B853" s="9">
        <v>2.6002000000000001</v>
      </c>
      <c r="C853" s="9">
        <v>2.2552000000000003</v>
      </c>
      <c r="D853" s="9">
        <v>2.7326999999999999</v>
      </c>
      <c r="E853" s="9">
        <v>2.4601999999999999</v>
      </c>
      <c r="F853" s="9">
        <v>2.3801999999999999</v>
      </c>
      <c r="G853" s="9">
        <v>2.3702000000000001</v>
      </c>
      <c r="H853" s="9">
        <v>2.4952000000000001</v>
      </c>
      <c r="I853" s="9">
        <v>2.5577000000000001</v>
      </c>
      <c r="J853" s="9">
        <v>2.6301999999999999</v>
      </c>
      <c r="K853" s="9">
        <v>2.5702000000000003</v>
      </c>
      <c r="L853" s="9">
        <v>2.8552</v>
      </c>
      <c r="M853" s="9">
        <v>3.3601999999999999</v>
      </c>
      <c r="N853" s="9">
        <v>2.4851999999999999</v>
      </c>
      <c r="O853" s="9">
        <v>2.5902000000000003</v>
      </c>
      <c r="Q853" s="9">
        <v>2.331142857142857</v>
      </c>
      <c r="R853" s="9">
        <v>2.0211428571428569</v>
      </c>
      <c r="S853" s="9">
        <v>2.3736428571428569</v>
      </c>
      <c r="T853" s="9">
        <v>2.2186428571428571</v>
      </c>
      <c r="U853" s="9">
        <v>2.1336428571428572</v>
      </c>
      <c r="V853" s="9">
        <v>2.036142857142857</v>
      </c>
      <c r="W853" s="9">
        <v>2.2286428571428569</v>
      </c>
      <c r="X853" s="9">
        <v>2.3436428571428571</v>
      </c>
      <c r="Y853" s="9">
        <v>2.4386428571428569</v>
      </c>
      <c r="Z853" s="9">
        <v>2.0211428571428569</v>
      </c>
      <c r="AA853" s="9">
        <v>2.4686428571428571</v>
      </c>
      <c r="AB853" s="9">
        <v>2.578642857142857</v>
      </c>
      <c r="AC853" s="9">
        <v>2.2561428571428568</v>
      </c>
      <c r="AD853" s="9">
        <v>2.206142857142857</v>
      </c>
    </row>
    <row r="854" spans="1:30" x14ac:dyDescent="0.25">
      <c r="A854" s="8">
        <v>36532</v>
      </c>
      <c r="B854" s="9">
        <v>2.5885999999999996</v>
      </c>
      <c r="C854" s="9">
        <v>2.2435999999999998</v>
      </c>
      <c r="D854" s="9">
        <v>2.7210999999999994</v>
      </c>
      <c r="E854" s="9">
        <v>2.4485999999999994</v>
      </c>
      <c r="F854" s="9">
        <v>2.3685999999999994</v>
      </c>
      <c r="G854" s="9">
        <v>2.3585999999999996</v>
      </c>
      <c r="H854" s="9">
        <v>2.4835999999999996</v>
      </c>
      <c r="I854" s="9">
        <v>2.5460999999999996</v>
      </c>
      <c r="J854" s="9">
        <v>2.6185999999999994</v>
      </c>
      <c r="K854" s="9">
        <v>2.5585999999999998</v>
      </c>
      <c r="L854" s="9">
        <v>2.8435999999999995</v>
      </c>
      <c r="M854" s="9">
        <v>3.3485999999999994</v>
      </c>
      <c r="N854" s="9">
        <v>2.4735999999999994</v>
      </c>
      <c r="O854" s="9">
        <v>2.5785999999999998</v>
      </c>
      <c r="Q854" s="9">
        <v>2.3214285714285716</v>
      </c>
      <c r="R854" s="9">
        <v>2.0114285714285716</v>
      </c>
      <c r="S854" s="9">
        <v>2.3639285714285716</v>
      </c>
      <c r="T854" s="9">
        <v>2.2089285714285718</v>
      </c>
      <c r="U854" s="9">
        <v>2.1239285714285714</v>
      </c>
      <c r="V854" s="9">
        <v>2.0264285714285717</v>
      </c>
      <c r="W854" s="9">
        <v>2.2189285714285716</v>
      </c>
      <c r="X854" s="9">
        <v>2.3339285714285718</v>
      </c>
      <c r="Y854" s="9">
        <v>2.4289285714285715</v>
      </c>
      <c r="Z854" s="9">
        <v>2.0114285714285716</v>
      </c>
      <c r="AA854" s="9">
        <v>2.4589285714285718</v>
      </c>
      <c r="AB854" s="9">
        <v>2.5689285714285717</v>
      </c>
      <c r="AC854" s="9">
        <v>2.2464285714285714</v>
      </c>
      <c r="AD854" s="9">
        <v>2.1964285714285716</v>
      </c>
    </row>
    <row r="855" spans="1:30" x14ac:dyDescent="0.25">
      <c r="A855" s="8">
        <v>36535</v>
      </c>
      <c r="B855" s="9">
        <v>2.6008000000000004</v>
      </c>
      <c r="C855" s="9">
        <v>2.2683000000000004</v>
      </c>
      <c r="D855" s="9">
        <v>2.7333000000000003</v>
      </c>
      <c r="E855" s="9">
        <v>2.4683000000000006</v>
      </c>
      <c r="F855" s="9">
        <v>2.3908000000000005</v>
      </c>
      <c r="G855" s="9">
        <v>2.3783000000000003</v>
      </c>
      <c r="H855" s="9">
        <v>2.4958000000000005</v>
      </c>
      <c r="I855" s="9">
        <v>2.5583000000000005</v>
      </c>
      <c r="J855" s="9">
        <v>2.6370500000000003</v>
      </c>
      <c r="K855" s="9">
        <v>2.5808000000000004</v>
      </c>
      <c r="L855" s="9">
        <v>2.8608000000000002</v>
      </c>
      <c r="M855" s="9">
        <v>3.3858000000000006</v>
      </c>
      <c r="N855" s="9">
        <v>2.4908000000000006</v>
      </c>
      <c r="O855" s="9">
        <v>2.5908000000000007</v>
      </c>
      <c r="Q855" s="9">
        <v>2.3397142857142859</v>
      </c>
      <c r="R855" s="9">
        <v>2.0347142857142857</v>
      </c>
      <c r="S855" s="9">
        <v>2.3822142857142858</v>
      </c>
      <c r="T855" s="9">
        <v>2.2247142857142856</v>
      </c>
      <c r="U855" s="9">
        <v>2.1397142857142857</v>
      </c>
      <c r="V855" s="9">
        <v>2.0497142857142858</v>
      </c>
      <c r="W855" s="9">
        <v>2.2397142857142858</v>
      </c>
      <c r="X855" s="9">
        <v>2.352214285714286</v>
      </c>
      <c r="Y855" s="9">
        <v>2.4522142857142857</v>
      </c>
      <c r="Z855" s="9">
        <v>2.0297142857142858</v>
      </c>
      <c r="AA855" s="9">
        <v>2.4759642857142858</v>
      </c>
      <c r="AB855" s="9">
        <v>2.5872142857142859</v>
      </c>
      <c r="AC855" s="9">
        <v>2.2647142857142857</v>
      </c>
      <c r="AD855" s="9">
        <v>2.2397142857142858</v>
      </c>
    </row>
    <row r="856" spans="1:30" x14ac:dyDescent="0.25">
      <c r="A856" s="8">
        <v>36536</v>
      </c>
      <c r="B856" s="9">
        <v>2.62</v>
      </c>
      <c r="C856" s="9">
        <v>2.2999999999999998</v>
      </c>
      <c r="D856" s="9">
        <v>2.7524999999999999</v>
      </c>
      <c r="E856" s="9">
        <v>2.5</v>
      </c>
      <c r="F856" s="9">
        <v>2.415</v>
      </c>
      <c r="G856" s="9">
        <v>2.3925000000000001</v>
      </c>
      <c r="H856" s="9">
        <v>2.51125</v>
      </c>
      <c r="I856" s="9">
        <v>2.585</v>
      </c>
      <c r="J856" s="9">
        <v>2.67</v>
      </c>
      <c r="K856" s="9">
        <v>2.6</v>
      </c>
      <c r="L856" s="9">
        <v>2.88</v>
      </c>
      <c r="M856" s="9">
        <v>3.4049999999999998</v>
      </c>
      <c r="N856" s="9">
        <v>2.4975000000000001</v>
      </c>
      <c r="O856" s="9">
        <v>2.61</v>
      </c>
      <c r="Q856" s="9">
        <v>2.3687142857142858</v>
      </c>
      <c r="R856" s="9">
        <v>2.0837142857142856</v>
      </c>
      <c r="S856" s="9">
        <v>2.4112142857142858</v>
      </c>
      <c r="T856" s="9">
        <v>2.2562142857142859</v>
      </c>
      <c r="U856" s="9">
        <v>2.171214285714286</v>
      </c>
      <c r="V856" s="9">
        <v>2.0837142857142856</v>
      </c>
      <c r="W856" s="9">
        <v>2.2674642857142859</v>
      </c>
      <c r="X856" s="9">
        <v>2.3812142857142859</v>
      </c>
      <c r="Y856" s="9">
        <v>2.4937142857142858</v>
      </c>
      <c r="Z856" s="9">
        <v>2.0687142857142859</v>
      </c>
      <c r="AA856" s="9">
        <v>2.5049642857142858</v>
      </c>
      <c r="AB856" s="9">
        <v>2.6187142857142858</v>
      </c>
      <c r="AC856" s="9">
        <v>2.2987142857142859</v>
      </c>
      <c r="AD856" s="9">
        <v>2.2687142857142857</v>
      </c>
    </row>
    <row r="857" spans="1:30" x14ac:dyDescent="0.25">
      <c r="A857" s="8">
        <v>36537</v>
      </c>
      <c r="B857" s="9">
        <v>2.6158000000000001</v>
      </c>
      <c r="C857" s="9">
        <v>2.3108</v>
      </c>
      <c r="D857" s="9">
        <v>2.7470500000000002</v>
      </c>
      <c r="E857" s="9">
        <v>2.4858000000000002</v>
      </c>
      <c r="F857" s="9">
        <v>2.4157999999999999</v>
      </c>
      <c r="G857" s="9">
        <v>2.3908</v>
      </c>
      <c r="H857" s="9">
        <v>2.5108000000000001</v>
      </c>
      <c r="I857" s="9">
        <v>2.5808</v>
      </c>
      <c r="J857" s="9">
        <v>2.6858</v>
      </c>
      <c r="K857" s="9">
        <v>2.5958000000000001</v>
      </c>
      <c r="L857" s="9">
        <v>2.8757999999999999</v>
      </c>
      <c r="M857" s="9">
        <v>3.4008000000000003</v>
      </c>
      <c r="N857" s="9">
        <v>2.4933000000000001</v>
      </c>
      <c r="O857" s="9">
        <v>2.6583000000000001</v>
      </c>
      <c r="Q857" s="9">
        <v>2.3677142857142859</v>
      </c>
      <c r="R857" s="9">
        <v>2.072714285714286</v>
      </c>
      <c r="S857" s="9">
        <v>2.4114642857142861</v>
      </c>
      <c r="T857" s="9">
        <v>2.2552142857142861</v>
      </c>
      <c r="U857" s="9">
        <v>2.1677142857142857</v>
      </c>
      <c r="V857" s="9">
        <v>2.0777142857142858</v>
      </c>
      <c r="W857" s="9">
        <v>2.2639642857142861</v>
      </c>
      <c r="X857" s="9">
        <v>2.3802142857142861</v>
      </c>
      <c r="Y857" s="9">
        <v>2.4927142857142859</v>
      </c>
      <c r="Z857" s="9">
        <v>2.072714285714286</v>
      </c>
      <c r="AA857" s="9">
        <v>2.5039642857142859</v>
      </c>
      <c r="AB857" s="9">
        <v>2.6177142857142859</v>
      </c>
      <c r="AC857" s="9">
        <v>2.297714285714286</v>
      </c>
      <c r="AD857" s="9">
        <v>2.277714285714286</v>
      </c>
    </row>
    <row r="858" spans="1:30" x14ac:dyDescent="0.25">
      <c r="A858" s="8">
        <v>36538</v>
      </c>
      <c r="B858" s="9">
        <v>2.6080000000000001</v>
      </c>
      <c r="C858" s="9">
        <v>2.3355000000000001</v>
      </c>
      <c r="D858" s="9">
        <v>2.7417500000000001</v>
      </c>
      <c r="E858" s="9">
        <v>2.4805000000000001</v>
      </c>
      <c r="F858" s="9">
        <v>2.4104999999999999</v>
      </c>
      <c r="G858" s="9">
        <v>2.3930000000000002</v>
      </c>
      <c r="H858" s="9">
        <v>2.5030000000000001</v>
      </c>
      <c r="I858" s="9">
        <v>2.5717500000000002</v>
      </c>
      <c r="J858" s="9">
        <v>2.6930000000000001</v>
      </c>
      <c r="K858" s="9">
        <v>2.6779999999999999</v>
      </c>
      <c r="L858" s="9">
        <v>2.8680000000000003</v>
      </c>
      <c r="M858" s="9">
        <v>3.4430000000000001</v>
      </c>
      <c r="N858" s="9">
        <v>2.4904999999999999</v>
      </c>
      <c r="O858" s="9">
        <v>2.6505000000000001</v>
      </c>
      <c r="Q858" s="9">
        <v>2.3687142857142862</v>
      </c>
      <c r="R858" s="9">
        <v>2.0837142857142861</v>
      </c>
      <c r="S858" s="9">
        <v>2.4137142857142861</v>
      </c>
      <c r="T858" s="9">
        <v>2.2587142857142863</v>
      </c>
      <c r="U858" s="9">
        <v>2.168714285714286</v>
      </c>
      <c r="V858" s="9">
        <v>2.0912142857142864</v>
      </c>
      <c r="W858" s="9">
        <v>2.2662142857142862</v>
      </c>
      <c r="X858" s="9">
        <v>2.3812142857142864</v>
      </c>
      <c r="Y858" s="9">
        <v>2.4962142857142862</v>
      </c>
      <c r="Z858" s="9">
        <v>2.0887142857142864</v>
      </c>
      <c r="AA858" s="9">
        <v>2.5099642857142861</v>
      </c>
      <c r="AB858" s="9">
        <v>2.6199642857142864</v>
      </c>
      <c r="AC858" s="9">
        <v>2.2949642857142862</v>
      </c>
      <c r="AD858" s="9">
        <v>2.2787142857142864</v>
      </c>
    </row>
    <row r="859" spans="1:30" x14ac:dyDescent="0.25">
      <c r="A859" s="8">
        <v>36539</v>
      </c>
      <c r="B859" s="9">
        <v>2.6344000000000003</v>
      </c>
      <c r="C859" s="9">
        <v>2.3494000000000002</v>
      </c>
      <c r="D859" s="9">
        <v>2.7694000000000001</v>
      </c>
      <c r="E859" s="9">
        <v>2.5019000000000005</v>
      </c>
      <c r="F859" s="9">
        <v>2.4319000000000002</v>
      </c>
      <c r="G859" s="9">
        <v>2.4194000000000004</v>
      </c>
      <c r="H859" s="9">
        <v>2.5294000000000003</v>
      </c>
      <c r="I859" s="9">
        <v>2.5981500000000004</v>
      </c>
      <c r="J859" s="9">
        <v>2.7119000000000004</v>
      </c>
      <c r="K859" s="9">
        <v>2.6694000000000004</v>
      </c>
      <c r="L859" s="9">
        <v>2.8944000000000001</v>
      </c>
      <c r="M859" s="9">
        <v>3.4694000000000003</v>
      </c>
      <c r="N859" s="9">
        <v>2.5144000000000002</v>
      </c>
      <c r="O859" s="9">
        <v>2.6919000000000004</v>
      </c>
      <c r="Q859" s="9">
        <v>2.4185714285714286</v>
      </c>
      <c r="R859" s="9">
        <v>2.1310714285714285</v>
      </c>
      <c r="S859" s="9">
        <v>2.4635714285714285</v>
      </c>
      <c r="T859" s="9">
        <v>2.3035714285714284</v>
      </c>
      <c r="U859" s="9">
        <v>2.2135714285714285</v>
      </c>
      <c r="V859" s="9">
        <v>2.1335714285714285</v>
      </c>
      <c r="W859" s="9">
        <v>2.3160714285714286</v>
      </c>
      <c r="X859" s="9">
        <v>2.4310714285714288</v>
      </c>
      <c r="Y859" s="9">
        <v>2.5410714285714286</v>
      </c>
      <c r="Z859" s="9">
        <v>2.1360714285714284</v>
      </c>
      <c r="AA859" s="9">
        <v>2.5598214285714285</v>
      </c>
      <c r="AB859" s="9">
        <v>2.6685714285714286</v>
      </c>
      <c r="AC859" s="9">
        <v>2.3435714285714284</v>
      </c>
      <c r="AD859" s="9">
        <v>2.3335714285714286</v>
      </c>
    </row>
    <row r="860" spans="1:30" x14ac:dyDescent="0.25">
      <c r="A860" s="8">
        <v>36543</v>
      </c>
      <c r="B860" s="9">
        <v>2.6670000000000003</v>
      </c>
      <c r="C860" s="9">
        <v>2.3845000000000001</v>
      </c>
      <c r="D860" s="9">
        <v>2.8007500000000003</v>
      </c>
      <c r="E860" s="9">
        <v>2.5370000000000004</v>
      </c>
      <c r="F860" s="9">
        <v>2.4645000000000001</v>
      </c>
      <c r="G860" s="9">
        <v>2.4470000000000001</v>
      </c>
      <c r="H860" s="9">
        <v>2.5620000000000003</v>
      </c>
      <c r="I860" s="9">
        <v>2.6295000000000002</v>
      </c>
      <c r="J860" s="9">
        <v>2.7420000000000004</v>
      </c>
      <c r="K860" s="9">
        <v>2.7120000000000002</v>
      </c>
      <c r="L860" s="9">
        <v>2.9220000000000002</v>
      </c>
      <c r="M860" s="9">
        <v>3.4520000000000004</v>
      </c>
      <c r="N860" s="9">
        <v>2.5470000000000002</v>
      </c>
      <c r="O860" s="9">
        <v>2.7095000000000002</v>
      </c>
      <c r="Q860" s="9">
        <v>2.4635714285714285</v>
      </c>
      <c r="R860" s="9">
        <v>2.1685714285714286</v>
      </c>
      <c r="S860" s="9">
        <v>2.5098214285714286</v>
      </c>
      <c r="T860" s="9">
        <v>2.3473214285714286</v>
      </c>
      <c r="U860" s="9">
        <v>2.2585714285714285</v>
      </c>
      <c r="V860" s="9">
        <v>2.1735714285714285</v>
      </c>
      <c r="W860" s="9">
        <v>2.3573214285714283</v>
      </c>
      <c r="X860" s="9">
        <v>2.4760714285714287</v>
      </c>
      <c r="Y860" s="9">
        <v>2.5735714285714284</v>
      </c>
      <c r="Z860" s="9">
        <v>2.1685714285714286</v>
      </c>
      <c r="AA860" s="9">
        <v>2.6048214285714284</v>
      </c>
      <c r="AB860" s="9">
        <v>2.7148214285714287</v>
      </c>
      <c r="AC860" s="9">
        <v>2.3835714285714285</v>
      </c>
      <c r="AD860" s="9">
        <v>2.3635714285714284</v>
      </c>
    </row>
    <row r="861" spans="1:30" x14ac:dyDescent="0.25">
      <c r="A861" s="8">
        <v>36544</v>
      </c>
      <c r="B861" s="9">
        <v>2.6903999999999995</v>
      </c>
      <c r="C861" s="9">
        <v>2.4128999999999996</v>
      </c>
      <c r="D861" s="9">
        <v>2.8253999999999992</v>
      </c>
      <c r="E861" s="9">
        <v>2.5578999999999996</v>
      </c>
      <c r="F861" s="9">
        <v>2.4853999999999994</v>
      </c>
      <c r="G861" s="9">
        <v>2.4753999999999996</v>
      </c>
      <c r="H861" s="9">
        <v>2.5853999999999995</v>
      </c>
      <c r="I861" s="9">
        <v>2.6528999999999994</v>
      </c>
      <c r="J861" s="9">
        <v>2.7628999999999992</v>
      </c>
      <c r="K861" s="9">
        <v>2.7403999999999993</v>
      </c>
      <c r="L861" s="9">
        <v>2.9453999999999994</v>
      </c>
      <c r="M861" s="9">
        <v>3.4903999999999993</v>
      </c>
      <c r="N861" s="9">
        <v>2.5728999999999993</v>
      </c>
      <c r="O861" s="9">
        <v>2.7303999999999995</v>
      </c>
      <c r="Q861" s="9">
        <v>2.4952857142857141</v>
      </c>
      <c r="R861" s="9">
        <v>2.1977857142857142</v>
      </c>
      <c r="S861" s="9">
        <v>2.5415357142857142</v>
      </c>
      <c r="T861" s="9">
        <v>2.3802857142857139</v>
      </c>
      <c r="U861" s="9">
        <v>2.2952857142857139</v>
      </c>
      <c r="V861" s="9">
        <v>2.210285714285714</v>
      </c>
      <c r="W861" s="9">
        <v>2.3902857142857141</v>
      </c>
      <c r="X861" s="9">
        <v>2.5077857142857143</v>
      </c>
      <c r="Y861" s="9">
        <v>2.6077857142857139</v>
      </c>
      <c r="Z861" s="9">
        <v>2.2002857142857142</v>
      </c>
      <c r="AA861" s="9">
        <v>2.636535714285714</v>
      </c>
      <c r="AB861" s="9">
        <v>2.7427857142857142</v>
      </c>
      <c r="AC861" s="9">
        <v>2.417785714285714</v>
      </c>
      <c r="AD861" s="9">
        <v>2.4002857142857139</v>
      </c>
    </row>
    <row r="862" spans="1:30" x14ac:dyDescent="0.25">
      <c r="A862" s="8">
        <v>36545</v>
      </c>
      <c r="B862" s="9">
        <v>2.7332000000000001</v>
      </c>
      <c r="C862" s="9">
        <v>2.4632000000000001</v>
      </c>
      <c r="D862" s="9">
        <v>2.8707000000000003</v>
      </c>
      <c r="E862" s="9">
        <v>2.6032000000000002</v>
      </c>
      <c r="F862" s="9">
        <v>2.5232000000000001</v>
      </c>
      <c r="G862" s="9">
        <v>2.5131999999999999</v>
      </c>
      <c r="H862" s="9">
        <v>2.6257000000000001</v>
      </c>
      <c r="I862" s="9">
        <v>2.6957</v>
      </c>
      <c r="J862" s="9">
        <v>2.8107000000000002</v>
      </c>
      <c r="K862" s="9">
        <v>2.7782</v>
      </c>
      <c r="L862" s="9">
        <v>2.9882</v>
      </c>
      <c r="M862" s="9">
        <v>3.5331999999999999</v>
      </c>
      <c r="N862" s="9">
        <v>2.6132</v>
      </c>
      <c r="O862" s="9">
        <v>2.7732000000000001</v>
      </c>
      <c r="Q862" s="9">
        <v>2.5958571428571431</v>
      </c>
      <c r="R862" s="9">
        <v>2.2908571428571429</v>
      </c>
      <c r="S862" s="9">
        <v>2.643357142857143</v>
      </c>
      <c r="T862" s="9">
        <v>2.4783571428571429</v>
      </c>
      <c r="U862" s="9">
        <v>2.3858571428571431</v>
      </c>
      <c r="V862" s="9">
        <v>2.3108571428571429</v>
      </c>
      <c r="W862" s="9">
        <v>2.4896071428571429</v>
      </c>
      <c r="X862" s="9">
        <v>2.6083571428571433</v>
      </c>
      <c r="Y862" s="9">
        <v>2.7008571428571431</v>
      </c>
      <c r="Z862" s="9">
        <v>2.2958571428571433</v>
      </c>
      <c r="AA862" s="9">
        <v>2.7358571428571432</v>
      </c>
      <c r="AB862" s="9">
        <v>2.8433571428571431</v>
      </c>
      <c r="AC862" s="9">
        <v>2.515857142857143</v>
      </c>
      <c r="AD862" s="9">
        <v>2.4833571428571433</v>
      </c>
    </row>
    <row r="863" spans="1:30" x14ac:dyDescent="0.25">
      <c r="A863" s="8">
        <v>36546</v>
      </c>
      <c r="B863" s="9">
        <v>2.7177999999999995</v>
      </c>
      <c r="C863" s="9">
        <v>2.4477999999999995</v>
      </c>
      <c r="D863" s="9">
        <v>2.8502999999999994</v>
      </c>
      <c r="E863" s="9">
        <v>2.5802999999999994</v>
      </c>
      <c r="F863" s="9">
        <v>2.5177999999999994</v>
      </c>
      <c r="G863" s="9">
        <v>2.5102999999999995</v>
      </c>
      <c r="H863" s="9">
        <v>2.6102999999999996</v>
      </c>
      <c r="I863" s="9">
        <v>2.6802999999999995</v>
      </c>
      <c r="J863" s="9">
        <v>2.7977999999999996</v>
      </c>
      <c r="K863" s="9">
        <v>2.7627999999999995</v>
      </c>
      <c r="L863" s="9">
        <v>2.9777999999999993</v>
      </c>
      <c r="M863" s="9">
        <v>3.5677999999999996</v>
      </c>
      <c r="N863" s="9">
        <v>2.6002999999999994</v>
      </c>
      <c r="O863" s="9">
        <v>2.7577999999999996</v>
      </c>
      <c r="Q863" s="9">
        <v>2.528</v>
      </c>
      <c r="R863" s="9">
        <v>2.2229999999999999</v>
      </c>
      <c r="S863" s="9">
        <v>2.5754999999999999</v>
      </c>
      <c r="T863" s="9">
        <v>2.4079999999999999</v>
      </c>
      <c r="U863" s="9">
        <v>2.3254999999999999</v>
      </c>
      <c r="V863" s="9">
        <v>2.2454999999999998</v>
      </c>
      <c r="W863" s="9">
        <v>2.423</v>
      </c>
      <c r="X863" s="9">
        <v>2.5405000000000002</v>
      </c>
      <c r="Y863" s="9">
        <v>2.6430000000000002</v>
      </c>
      <c r="Z863" s="9">
        <v>2.2280000000000002</v>
      </c>
      <c r="AA863" s="9">
        <v>2.6705000000000001</v>
      </c>
      <c r="AB863" s="9">
        <v>2.7930000000000001</v>
      </c>
      <c r="AC863" s="9">
        <v>2.448</v>
      </c>
      <c r="AD863" s="9">
        <v>2.4155000000000002</v>
      </c>
    </row>
    <row r="864" spans="1:30" x14ac:dyDescent="0.25">
      <c r="A864" s="8">
        <v>36549</v>
      </c>
      <c r="B864" s="9">
        <v>2.718</v>
      </c>
      <c r="C864" s="9">
        <v>2.4504999999999999</v>
      </c>
      <c r="D864" s="9">
        <v>2.8529999999999998</v>
      </c>
      <c r="E864" s="9">
        <v>2.5830000000000002</v>
      </c>
      <c r="F864" s="9">
        <v>2.5179999999999998</v>
      </c>
      <c r="G864" s="9">
        <v>2.508</v>
      </c>
      <c r="H864" s="9">
        <v>2.6117499999999998</v>
      </c>
      <c r="I864" s="9">
        <v>2.6804999999999999</v>
      </c>
      <c r="J864" s="9">
        <v>2.798</v>
      </c>
      <c r="K864" s="9">
        <v>2.7730000000000001</v>
      </c>
      <c r="L864" s="9">
        <v>2.9779999999999998</v>
      </c>
      <c r="M864" s="9">
        <v>3.573</v>
      </c>
      <c r="N864" s="9">
        <v>2.6029999999999998</v>
      </c>
      <c r="O864" s="9">
        <v>2.758</v>
      </c>
      <c r="Q864" s="9">
        <v>2.5327142857142855</v>
      </c>
      <c r="R864" s="9">
        <v>2.2377142857142855</v>
      </c>
      <c r="S864" s="9">
        <v>2.5802142857142853</v>
      </c>
      <c r="T864" s="9">
        <v>2.4127142857142854</v>
      </c>
      <c r="U864" s="9">
        <v>2.3177142857142856</v>
      </c>
      <c r="V864" s="9">
        <v>2.2477142857142853</v>
      </c>
      <c r="W864" s="9">
        <v>2.4264642857142853</v>
      </c>
      <c r="X864" s="9">
        <v>2.5439642857142855</v>
      </c>
      <c r="Y864" s="9">
        <v>2.6402142857142854</v>
      </c>
      <c r="Z864" s="9">
        <v>2.2327142857142857</v>
      </c>
      <c r="AA864" s="9">
        <v>2.6727142857142856</v>
      </c>
      <c r="AB864" s="9">
        <v>2.7927142857142853</v>
      </c>
      <c r="AC864" s="9">
        <v>2.4527142857142854</v>
      </c>
      <c r="AD864" s="9">
        <v>2.4227142857142856</v>
      </c>
    </row>
    <row r="865" spans="1:30" x14ac:dyDescent="0.25">
      <c r="A865" s="8">
        <v>36550</v>
      </c>
      <c r="B865" s="9">
        <v>2.7244000000000002</v>
      </c>
      <c r="C865" s="9">
        <v>2.4569000000000001</v>
      </c>
      <c r="D865" s="9">
        <v>2.8569</v>
      </c>
      <c r="E865" s="9">
        <v>2.5894000000000004</v>
      </c>
      <c r="F865" s="9">
        <v>2.5144000000000002</v>
      </c>
      <c r="G865" s="9">
        <v>2.5044</v>
      </c>
      <c r="H865" s="9">
        <v>2.6169000000000002</v>
      </c>
      <c r="I865" s="9">
        <v>2.6869000000000001</v>
      </c>
      <c r="J865" s="9">
        <v>2.8044000000000002</v>
      </c>
      <c r="K865" s="9">
        <v>2.7794000000000003</v>
      </c>
      <c r="L865" s="9">
        <v>2.9843999999999999</v>
      </c>
      <c r="M865" s="9">
        <v>3.5944000000000003</v>
      </c>
      <c r="N865" s="9">
        <v>2.6044</v>
      </c>
      <c r="O865" s="9">
        <v>2.7644000000000002</v>
      </c>
      <c r="Q865" s="9">
        <v>2.5595714285714286</v>
      </c>
      <c r="R865" s="9">
        <v>2.2595714285714288</v>
      </c>
      <c r="S865" s="9">
        <v>2.6083214285714287</v>
      </c>
      <c r="T865" s="9">
        <v>2.4370714285714286</v>
      </c>
      <c r="U865" s="9">
        <v>2.3495714285714286</v>
      </c>
      <c r="V865" s="9">
        <v>2.2695714285714286</v>
      </c>
      <c r="W865" s="9">
        <v>2.4533214285714284</v>
      </c>
      <c r="X865" s="9">
        <v>2.5695714285714284</v>
      </c>
      <c r="Y865" s="9">
        <v>2.6645714285714286</v>
      </c>
      <c r="Z865" s="9">
        <v>2.2595714285714288</v>
      </c>
      <c r="AA865" s="9">
        <v>2.6995714285714287</v>
      </c>
      <c r="AB865" s="9">
        <v>2.8270714285714287</v>
      </c>
      <c r="AC865" s="9">
        <v>2.4820714285714285</v>
      </c>
      <c r="AD865" s="9">
        <v>2.4545714285714286</v>
      </c>
    </row>
    <row r="866" spans="1:30" x14ac:dyDescent="0.25">
      <c r="A866" s="8">
        <v>36551</v>
      </c>
      <c r="B866" s="9">
        <v>2.7006000000000001</v>
      </c>
      <c r="C866" s="9">
        <v>2.4331</v>
      </c>
      <c r="D866" s="9">
        <v>2.8306</v>
      </c>
      <c r="E866" s="9">
        <v>2.5655999999999999</v>
      </c>
      <c r="F866" s="9">
        <v>2.4856000000000003</v>
      </c>
      <c r="G866" s="9">
        <v>2.4805999999999999</v>
      </c>
      <c r="H866" s="9">
        <v>2.5956000000000001</v>
      </c>
      <c r="I866" s="9">
        <v>2.6631</v>
      </c>
      <c r="J866" s="9">
        <v>2.7756000000000003</v>
      </c>
      <c r="K866" s="9">
        <v>2.7505999999999999</v>
      </c>
      <c r="L866" s="9">
        <v>2.9606000000000003</v>
      </c>
      <c r="M866" s="9">
        <v>3.5706000000000002</v>
      </c>
      <c r="N866" s="9">
        <v>2.5806</v>
      </c>
      <c r="O866" s="9">
        <v>2.7456</v>
      </c>
      <c r="Q866" s="9">
        <v>2.5021428571428572</v>
      </c>
      <c r="R866" s="9">
        <v>2.1946428571428571</v>
      </c>
      <c r="S866" s="9">
        <v>2.552142857142857</v>
      </c>
      <c r="T866" s="9">
        <v>2.3821428571428571</v>
      </c>
      <c r="U866" s="9">
        <v>2.2921428571428573</v>
      </c>
      <c r="V866" s="9">
        <v>2.2121428571428572</v>
      </c>
      <c r="W866" s="9">
        <v>2.3971428571428572</v>
      </c>
      <c r="X866" s="9">
        <v>2.512142857142857</v>
      </c>
      <c r="Y866" s="9">
        <v>2.6196428571428574</v>
      </c>
      <c r="Z866" s="9">
        <v>2.1971428571428571</v>
      </c>
      <c r="AA866" s="9">
        <v>2.6446428571428573</v>
      </c>
      <c r="AB866" s="9">
        <v>2.7696428571428573</v>
      </c>
      <c r="AC866" s="9">
        <v>2.4221428571428572</v>
      </c>
      <c r="AD866" s="9">
        <v>2.3971428571428572</v>
      </c>
    </row>
    <row r="867" spans="1:30" x14ac:dyDescent="0.25">
      <c r="A867" s="8">
        <v>36552</v>
      </c>
      <c r="B867" s="9">
        <v>2.6929999999999996</v>
      </c>
      <c r="C867" s="9">
        <v>2.4204999999999997</v>
      </c>
      <c r="D867" s="9">
        <v>2.8229999999999995</v>
      </c>
      <c r="E867" s="9">
        <v>2.5579999999999998</v>
      </c>
      <c r="F867" s="9">
        <v>2.4779999999999998</v>
      </c>
      <c r="G867" s="9">
        <v>2.4729999999999994</v>
      </c>
      <c r="H867" s="9">
        <v>2.5879999999999996</v>
      </c>
      <c r="I867" s="9">
        <v>2.6567499999999997</v>
      </c>
      <c r="J867" s="9">
        <v>2.7679999999999998</v>
      </c>
      <c r="K867" s="9">
        <v>2.7429999999999994</v>
      </c>
      <c r="L867" s="9">
        <v>2.9529999999999994</v>
      </c>
      <c r="M867" s="9">
        <v>3.5629999999999997</v>
      </c>
      <c r="N867" s="9">
        <v>2.5729999999999995</v>
      </c>
      <c r="O867" s="9">
        <v>2.7379999999999995</v>
      </c>
      <c r="Q867" s="9">
        <v>2.5197142857142856</v>
      </c>
      <c r="R867" s="9">
        <v>2.2047142857142856</v>
      </c>
      <c r="S867" s="9">
        <v>2.5659642857142857</v>
      </c>
      <c r="T867" s="9">
        <v>2.3997142857142855</v>
      </c>
      <c r="U867" s="9">
        <v>2.3097142857142856</v>
      </c>
      <c r="V867" s="9">
        <v>2.2297142857142855</v>
      </c>
      <c r="W867" s="9">
        <v>2.4147142857142856</v>
      </c>
      <c r="X867" s="9">
        <v>2.5297142857142854</v>
      </c>
      <c r="Y867" s="9">
        <v>2.6372142857142857</v>
      </c>
      <c r="Z867" s="9">
        <v>2.2147142857142854</v>
      </c>
      <c r="AA867" s="9">
        <v>2.6634642857142854</v>
      </c>
      <c r="AB867" s="9">
        <v>2.7847142857142857</v>
      </c>
      <c r="AC867" s="9">
        <v>2.4397142857142855</v>
      </c>
      <c r="AD867" s="9">
        <v>2.4147142857142856</v>
      </c>
    </row>
    <row r="868" spans="1:30" x14ac:dyDescent="0.25">
      <c r="A868" s="8">
        <v>36553</v>
      </c>
      <c r="B868" s="9">
        <v>2.7038000000000002</v>
      </c>
      <c r="C868" s="9">
        <v>2.4313000000000002</v>
      </c>
      <c r="D868" s="9">
        <v>2.8238000000000003</v>
      </c>
      <c r="E868" s="9">
        <v>2.5688000000000004</v>
      </c>
      <c r="F868" s="9">
        <v>2.4888000000000003</v>
      </c>
      <c r="G868" s="9">
        <v>2.4788000000000001</v>
      </c>
      <c r="H868" s="9">
        <v>2.5988000000000002</v>
      </c>
      <c r="I868" s="9">
        <v>2.6638000000000002</v>
      </c>
      <c r="J868" s="9">
        <v>2.7788000000000004</v>
      </c>
      <c r="K868" s="9">
        <v>2.7313000000000001</v>
      </c>
      <c r="L868" s="9">
        <v>2.9488000000000003</v>
      </c>
      <c r="M868" s="9">
        <v>3.5738000000000003</v>
      </c>
      <c r="N868" s="9">
        <v>2.5838000000000001</v>
      </c>
      <c r="O868" s="9">
        <v>2.7488000000000001</v>
      </c>
      <c r="Q868" s="9">
        <v>2.5212857142857144</v>
      </c>
      <c r="R868" s="9">
        <v>2.2062857142857144</v>
      </c>
      <c r="S868" s="9">
        <v>2.5675357142857145</v>
      </c>
      <c r="T868" s="9">
        <v>2.3962857142857144</v>
      </c>
      <c r="U868" s="9">
        <v>2.2962857142857143</v>
      </c>
      <c r="V868" s="9">
        <v>2.2212857142857145</v>
      </c>
      <c r="W868" s="9">
        <v>2.4162857142857144</v>
      </c>
      <c r="X868" s="9">
        <v>2.5287857142857142</v>
      </c>
      <c r="Y868" s="9">
        <v>2.6312857142857142</v>
      </c>
      <c r="Z868" s="9">
        <v>2.2062857142857144</v>
      </c>
      <c r="AA868" s="9">
        <v>2.6637857142857144</v>
      </c>
      <c r="AB868" s="9">
        <v>2.7937857142857143</v>
      </c>
      <c r="AC868" s="9">
        <v>2.4412857142857143</v>
      </c>
      <c r="AD868" s="9">
        <v>2.3962857142857144</v>
      </c>
    </row>
    <row r="869" spans="1:30" x14ac:dyDescent="0.25">
      <c r="A869" s="8">
        <v>36556</v>
      </c>
      <c r="B869" s="9">
        <v>2.7351999999999999</v>
      </c>
      <c r="C869" s="9">
        <v>2.4501999999999997</v>
      </c>
      <c r="D869" s="9">
        <v>2.8552</v>
      </c>
      <c r="E869" s="9">
        <v>2.5976999999999997</v>
      </c>
      <c r="F869" s="9">
        <v>2.5226999999999999</v>
      </c>
      <c r="G869" s="9">
        <v>2.5126999999999997</v>
      </c>
      <c r="H869" s="9">
        <v>2.6276999999999999</v>
      </c>
      <c r="I869" s="9">
        <v>2.6951999999999998</v>
      </c>
      <c r="J869" s="9">
        <v>2.8151999999999999</v>
      </c>
      <c r="K869" s="9">
        <v>2.7626999999999997</v>
      </c>
      <c r="L869" s="9">
        <v>2.9802</v>
      </c>
      <c r="M869" s="9">
        <v>3.6052</v>
      </c>
      <c r="N869" s="9">
        <v>2.6126999999999998</v>
      </c>
      <c r="O869" s="9">
        <v>2.7801999999999998</v>
      </c>
      <c r="Q869" s="9">
        <v>2.576857142857143</v>
      </c>
      <c r="R869" s="9">
        <v>2.2468571428571429</v>
      </c>
      <c r="S869" s="9">
        <v>2.6231071428571431</v>
      </c>
      <c r="T869" s="9">
        <v>2.4568571428571429</v>
      </c>
      <c r="U869" s="9">
        <v>2.346857142857143</v>
      </c>
      <c r="V869" s="9">
        <v>2.2768571428571431</v>
      </c>
      <c r="W869" s="9">
        <v>2.4643571428571431</v>
      </c>
      <c r="X869" s="9">
        <v>2.5843571428571428</v>
      </c>
      <c r="Y869" s="9">
        <v>2.6868571428571428</v>
      </c>
      <c r="Z869" s="9">
        <v>2.261857142857143</v>
      </c>
      <c r="AA869" s="9">
        <v>2.719357142857143</v>
      </c>
      <c r="AB869" s="9">
        <v>2.8493571428571429</v>
      </c>
      <c r="AC869" s="9">
        <v>2.4943571428571429</v>
      </c>
      <c r="AD869" s="9">
        <v>2.451857142857143</v>
      </c>
    </row>
    <row r="870" spans="1:30" x14ac:dyDescent="0.25">
      <c r="A870" s="8">
        <v>36557</v>
      </c>
      <c r="B870" s="9">
        <v>2.7338</v>
      </c>
      <c r="C870" s="9">
        <v>2.4588000000000001</v>
      </c>
      <c r="D870" s="9">
        <v>2.8513000000000002</v>
      </c>
      <c r="E870" s="9">
        <v>2.6013000000000002</v>
      </c>
      <c r="F870" s="9">
        <v>2.5188000000000001</v>
      </c>
      <c r="G870" s="9">
        <v>2.5087999999999999</v>
      </c>
      <c r="H870" s="9">
        <v>2.6288</v>
      </c>
      <c r="I870" s="9">
        <v>2.6962999999999999</v>
      </c>
      <c r="J870" s="9">
        <v>2.8138000000000001</v>
      </c>
      <c r="K870" s="9">
        <v>2.7713000000000001</v>
      </c>
      <c r="L870" s="9">
        <v>2.9863</v>
      </c>
      <c r="M870" s="9">
        <v>3.6438000000000001</v>
      </c>
      <c r="N870" s="9">
        <v>2.6137999999999999</v>
      </c>
      <c r="O870" s="9">
        <v>2.7787999999999999</v>
      </c>
      <c r="Q870" s="9">
        <v>2.5819999999999999</v>
      </c>
      <c r="R870" s="9">
        <v>2.2669999999999999</v>
      </c>
      <c r="S870" s="9">
        <v>2.6319999999999997</v>
      </c>
      <c r="T870" s="9">
        <v>2.4569999999999999</v>
      </c>
      <c r="U870" s="9">
        <v>2.3519999999999999</v>
      </c>
      <c r="V870" s="9">
        <v>2.282</v>
      </c>
      <c r="W870" s="9">
        <v>2.472</v>
      </c>
      <c r="X870" s="9">
        <v>2.5932499999999998</v>
      </c>
      <c r="Y870" s="9">
        <v>2.6869999999999998</v>
      </c>
      <c r="Z870" s="9">
        <v>2.2645</v>
      </c>
      <c r="AA870" s="9">
        <v>2.7257499999999997</v>
      </c>
      <c r="AB870" s="9">
        <v>2.8544999999999998</v>
      </c>
      <c r="AC870" s="9">
        <v>2.4969999999999999</v>
      </c>
      <c r="AD870" s="9">
        <v>2.472</v>
      </c>
    </row>
    <row r="871" spans="1:30" x14ac:dyDescent="0.25">
      <c r="A871" s="8">
        <v>36558</v>
      </c>
      <c r="B871" s="9">
        <v>2.7416</v>
      </c>
      <c r="C871" s="9">
        <v>2.4691000000000001</v>
      </c>
      <c r="D871" s="9">
        <v>2.8641000000000001</v>
      </c>
      <c r="E871" s="9">
        <v>2.6091000000000002</v>
      </c>
      <c r="F871" s="9">
        <v>2.5215999999999998</v>
      </c>
      <c r="G871" s="9">
        <v>2.5116000000000001</v>
      </c>
      <c r="H871" s="9">
        <v>2.6316000000000002</v>
      </c>
      <c r="I871" s="9">
        <v>2.7016</v>
      </c>
      <c r="J871" s="9">
        <v>2.81535</v>
      </c>
      <c r="K871" s="9">
        <v>2.7741000000000002</v>
      </c>
      <c r="L871" s="9">
        <v>2.9965999999999999</v>
      </c>
      <c r="M871" s="9">
        <v>3.6890999999999998</v>
      </c>
      <c r="N871" s="9">
        <v>2.6215999999999999</v>
      </c>
      <c r="O871" s="9">
        <v>2.7741000000000002</v>
      </c>
      <c r="Q871" s="9">
        <v>2.5941428571428569</v>
      </c>
      <c r="R871" s="9">
        <v>2.276642857142857</v>
      </c>
      <c r="S871" s="9">
        <v>2.6466428571428571</v>
      </c>
      <c r="T871" s="9">
        <v>2.464142857142857</v>
      </c>
      <c r="U871" s="9">
        <v>2.3491428571428568</v>
      </c>
      <c r="V871" s="9">
        <v>2.2791428571428569</v>
      </c>
      <c r="W871" s="9">
        <v>2.481642857142857</v>
      </c>
      <c r="X871" s="9">
        <v>2.6016428571428567</v>
      </c>
      <c r="Y871" s="9">
        <v>2.6891428571428571</v>
      </c>
      <c r="Z871" s="9">
        <v>2.2791428571428569</v>
      </c>
      <c r="AA871" s="9">
        <v>2.7441428571428568</v>
      </c>
      <c r="AB871" s="9">
        <v>2.879142857142857</v>
      </c>
      <c r="AC871" s="9">
        <v>2.5141428571428568</v>
      </c>
      <c r="AD871" s="9">
        <v>2.4741428571428568</v>
      </c>
    </row>
    <row r="872" spans="1:30" x14ac:dyDescent="0.25">
      <c r="A872" s="8">
        <v>36559</v>
      </c>
      <c r="B872" s="9">
        <v>2.7215999999999996</v>
      </c>
      <c r="C872" s="9">
        <v>2.4515999999999996</v>
      </c>
      <c r="D872" s="9">
        <v>2.8440999999999996</v>
      </c>
      <c r="E872" s="9">
        <v>2.5915999999999997</v>
      </c>
      <c r="F872" s="9">
        <v>2.5015999999999994</v>
      </c>
      <c r="G872" s="9">
        <v>2.4890999999999996</v>
      </c>
      <c r="H872" s="9">
        <v>2.6165999999999996</v>
      </c>
      <c r="I872" s="9">
        <v>2.6815999999999995</v>
      </c>
      <c r="J872" s="9">
        <v>2.7990999999999997</v>
      </c>
      <c r="K872" s="9">
        <v>2.7540999999999998</v>
      </c>
      <c r="L872" s="9">
        <v>2.9740999999999995</v>
      </c>
      <c r="M872" s="9">
        <v>3.7465999999999995</v>
      </c>
      <c r="N872" s="9">
        <v>2.5990999999999995</v>
      </c>
      <c r="O872" s="9">
        <v>2.7540999999999998</v>
      </c>
      <c r="Q872" s="9">
        <v>2.556</v>
      </c>
      <c r="R872" s="9">
        <v>2.2385000000000002</v>
      </c>
      <c r="S872" s="9">
        <v>2.6085000000000003</v>
      </c>
      <c r="T872" s="9">
        <v>2.4359999999999999</v>
      </c>
      <c r="U872" s="9">
        <v>2.3235000000000001</v>
      </c>
      <c r="V872" s="9">
        <v>2.2509999999999999</v>
      </c>
      <c r="W872" s="9">
        <v>2.4460000000000002</v>
      </c>
      <c r="X872" s="9">
        <v>2.5634999999999999</v>
      </c>
      <c r="Y872" s="9">
        <v>2.661</v>
      </c>
      <c r="Z872" s="9">
        <v>2.246</v>
      </c>
      <c r="AA872" s="9">
        <v>2.706</v>
      </c>
      <c r="AB872" s="9">
        <v>2.851</v>
      </c>
      <c r="AC872" s="9">
        <v>2.476</v>
      </c>
      <c r="AD872" s="9">
        <v>2.431</v>
      </c>
    </row>
    <row r="873" spans="1:30" x14ac:dyDescent="0.25">
      <c r="A873" s="8">
        <v>36560</v>
      </c>
      <c r="B873" s="9">
        <v>2.7345999999999999</v>
      </c>
      <c r="C873" s="9">
        <v>2.4645999999999999</v>
      </c>
      <c r="D873" s="9">
        <v>2.8571</v>
      </c>
      <c r="E873" s="9">
        <v>2.5970999999999997</v>
      </c>
      <c r="F873" s="9">
        <v>2.5095999999999998</v>
      </c>
      <c r="G873" s="9">
        <v>2.4996</v>
      </c>
      <c r="H873" s="9">
        <v>2.6221000000000001</v>
      </c>
      <c r="I873" s="9">
        <v>2.6945999999999999</v>
      </c>
      <c r="J873" s="9">
        <v>2.8045999999999998</v>
      </c>
      <c r="K873" s="9">
        <v>2.7696000000000001</v>
      </c>
      <c r="L873" s="9">
        <v>2.9870999999999999</v>
      </c>
      <c r="M873" s="9">
        <v>3.7595999999999998</v>
      </c>
      <c r="N873" s="9">
        <v>2.5970999999999997</v>
      </c>
      <c r="O873" s="9">
        <v>2.7696000000000001</v>
      </c>
      <c r="Q873" s="9">
        <v>2.5941428571428573</v>
      </c>
      <c r="R873" s="9">
        <v>2.2766428571428574</v>
      </c>
      <c r="S873" s="9">
        <v>2.6466428571428575</v>
      </c>
      <c r="T873" s="9">
        <v>2.4691428571428573</v>
      </c>
      <c r="U873" s="9">
        <v>2.3491428571428572</v>
      </c>
      <c r="V873" s="9">
        <v>2.2691428571428571</v>
      </c>
      <c r="W873" s="9">
        <v>2.4816428571428575</v>
      </c>
      <c r="X873" s="9">
        <v>2.6016428571428571</v>
      </c>
      <c r="Y873" s="9">
        <v>2.6841428571428572</v>
      </c>
      <c r="Z873" s="9">
        <v>2.2841428571428573</v>
      </c>
      <c r="AA873" s="9">
        <v>2.7416428571428573</v>
      </c>
      <c r="AB873" s="9">
        <v>2.8891428571428572</v>
      </c>
      <c r="AC873" s="9">
        <v>2.5141428571428572</v>
      </c>
      <c r="AD873" s="9">
        <v>2.4691428571428573</v>
      </c>
    </row>
    <row r="874" spans="1:30" x14ac:dyDescent="0.25">
      <c r="A874" s="8">
        <v>36563</v>
      </c>
      <c r="B874" s="9">
        <v>2.7241999999999997</v>
      </c>
      <c r="C874" s="9">
        <v>2.4417</v>
      </c>
      <c r="D874" s="9">
        <v>2.8441999999999998</v>
      </c>
      <c r="E874" s="9">
        <v>2.5941999999999998</v>
      </c>
      <c r="F874" s="9">
        <v>2.5141999999999998</v>
      </c>
      <c r="G874" s="9">
        <v>2.5041999999999995</v>
      </c>
      <c r="H874" s="9">
        <v>2.6116999999999999</v>
      </c>
      <c r="I874" s="9">
        <v>2.6816999999999998</v>
      </c>
      <c r="J874" s="9">
        <v>2.7991999999999999</v>
      </c>
      <c r="K874" s="9">
        <v>2.7691999999999997</v>
      </c>
      <c r="L874" s="9">
        <v>2.9791999999999996</v>
      </c>
      <c r="M874" s="9">
        <v>3.7542</v>
      </c>
      <c r="N874" s="9">
        <v>2.5966999999999998</v>
      </c>
      <c r="O874" s="9">
        <v>2.7641999999999998</v>
      </c>
      <c r="Q874" s="9">
        <v>2.5244285714285715</v>
      </c>
      <c r="R874" s="9">
        <v>2.2019285714285717</v>
      </c>
      <c r="S874" s="9">
        <v>2.5744285714285713</v>
      </c>
      <c r="T874" s="9">
        <v>2.4044285714285714</v>
      </c>
      <c r="U874" s="9">
        <v>2.2994285714285714</v>
      </c>
      <c r="V874" s="9">
        <v>2.2144285714285714</v>
      </c>
      <c r="W874" s="9">
        <v>2.4144285714285716</v>
      </c>
      <c r="X874" s="9">
        <v>2.5319285714285713</v>
      </c>
      <c r="Y874" s="9">
        <v>2.6369285714285713</v>
      </c>
      <c r="Z874" s="9">
        <v>2.2144285714285714</v>
      </c>
      <c r="AA874" s="9">
        <v>2.6744285714285714</v>
      </c>
      <c r="AB874" s="9">
        <v>2.8394285714285714</v>
      </c>
      <c r="AC874" s="9">
        <v>2.4419285714285714</v>
      </c>
      <c r="AD874" s="9">
        <v>2.4119285714285716</v>
      </c>
    </row>
    <row r="875" spans="1:30" x14ac:dyDescent="0.25">
      <c r="A875" s="8">
        <v>36564</v>
      </c>
      <c r="B875" s="9">
        <v>2.7145999999999999</v>
      </c>
      <c r="C875" s="9">
        <v>2.4396</v>
      </c>
      <c r="D875" s="9">
        <v>2.8296000000000001</v>
      </c>
      <c r="E875" s="9">
        <v>2.5821000000000001</v>
      </c>
      <c r="F875" s="9">
        <v>2.5120999999999998</v>
      </c>
      <c r="G875" s="9">
        <v>2.4996</v>
      </c>
      <c r="H875" s="9">
        <v>2.6071</v>
      </c>
      <c r="I875" s="9">
        <v>2.6720999999999999</v>
      </c>
      <c r="J875" s="9">
        <v>2.7896000000000001</v>
      </c>
      <c r="K875" s="9">
        <v>2.7545999999999999</v>
      </c>
      <c r="L875" s="9">
        <v>2.9670999999999998</v>
      </c>
      <c r="M875" s="9">
        <v>3.6145999999999998</v>
      </c>
      <c r="N875" s="9">
        <v>2.5945999999999998</v>
      </c>
      <c r="O875" s="9">
        <v>2.7496</v>
      </c>
      <c r="Q875" s="9">
        <v>2.4954285714285711</v>
      </c>
      <c r="R875" s="9">
        <v>2.1854285714285711</v>
      </c>
      <c r="S875" s="9">
        <v>2.5454285714285709</v>
      </c>
      <c r="T875" s="9">
        <v>2.375428571428571</v>
      </c>
      <c r="U875" s="9">
        <v>2.2754285714285709</v>
      </c>
      <c r="V875" s="9">
        <v>2.1979285714285712</v>
      </c>
      <c r="W875" s="9">
        <v>2.3854285714285712</v>
      </c>
      <c r="X875" s="9">
        <v>2.5054285714285709</v>
      </c>
      <c r="Y875" s="9">
        <v>2.6004285714285711</v>
      </c>
      <c r="Z875" s="9">
        <v>2.1779285714285712</v>
      </c>
      <c r="AA875" s="9">
        <v>2.6404285714285711</v>
      </c>
      <c r="AB875" s="9">
        <v>2.7829285714285712</v>
      </c>
      <c r="AC875" s="9">
        <v>2.415428571428571</v>
      </c>
      <c r="AD875" s="9">
        <v>2.3804285714285709</v>
      </c>
    </row>
    <row r="876" spans="1:30" x14ac:dyDescent="0.25">
      <c r="A876" s="8">
        <v>36565</v>
      </c>
      <c r="B876" s="9">
        <v>2.7418</v>
      </c>
      <c r="C876" s="9">
        <v>2.4668000000000001</v>
      </c>
      <c r="D876" s="9">
        <v>2.8542999999999998</v>
      </c>
      <c r="E876" s="9">
        <v>2.6067999999999998</v>
      </c>
      <c r="F876" s="9">
        <v>2.5318000000000001</v>
      </c>
      <c r="G876" s="9">
        <v>2.5143</v>
      </c>
      <c r="H876" s="9">
        <v>2.6343000000000001</v>
      </c>
      <c r="I876" s="9">
        <v>2.6943000000000001</v>
      </c>
      <c r="J876" s="9">
        <v>2.8193000000000001</v>
      </c>
      <c r="K876" s="9">
        <v>2.7867999999999999</v>
      </c>
      <c r="L876" s="9">
        <v>2.9943</v>
      </c>
      <c r="M876" s="9">
        <v>3.6417999999999999</v>
      </c>
      <c r="N876" s="9">
        <v>2.6168</v>
      </c>
      <c r="O876" s="9">
        <v>2.7843</v>
      </c>
      <c r="Q876" s="9">
        <v>2.5297142857142854</v>
      </c>
      <c r="R876" s="9">
        <v>2.2222142857142853</v>
      </c>
      <c r="S876" s="9">
        <v>2.5822142857142856</v>
      </c>
      <c r="T876" s="9">
        <v>2.4072142857142853</v>
      </c>
      <c r="U876" s="9">
        <v>2.3122142857142856</v>
      </c>
      <c r="V876" s="9">
        <v>2.2347142857142854</v>
      </c>
      <c r="W876" s="9">
        <v>2.4197142857142855</v>
      </c>
      <c r="X876" s="9">
        <v>2.5397142857142851</v>
      </c>
      <c r="Y876" s="9">
        <v>2.6347142857142853</v>
      </c>
      <c r="Z876" s="9">
        <v>2.2222142857142853</v>
      </c>
      <c r="AA876" s="9">
        <v>2.6822142857142852</v>
      </c>
      <c r="AB876" s="9">
        <v>2.8147142857142855</v>
      </c>
      <c r="AC876" s="9">
        <v>2.4447142857142854</v>
      </c>
      <c r="AD876" s="9">
        <v>2.4197142857142855</v>
      </c>
    </row>
    <row r="877" spans="1:30" x14ac:dyDescent="0.25">
      <c r="A877" s="8">
        <v>36566</v>
      </c>
      <c r="B877" s="9">
        <v>2.8055999999999996</v>
      </c>
      <c r="C877" s="9">
        <v>2.5305999999999997</v>
      </c>
      <c r="D877" s="9">
        <v>2.9230999999999998</v>
      </c>
      <c r="E877" s="9">
        <v>2.6605999999999996</v>
      </c>
      <c r="F877" s="9">
        <v>2.5655999999999999</v>
      </c>
      <c r="G877" s="9">
        <v>2.5705999999999998</v>
      </c>
      <c r="H877" s="9">
        <v>2.6955999999999998</v>
      </c>
      <c r="I877" s="9">
        <v>2.7555999999999998</v>
      </c>
      <c r="J877" s="9">
        <v>2.8680999999999996</v>
      </c>
      <c r="K877" s="9">
        <v>2.8480999999999996</v>
      </c>
      <c r="L877" s="9">
        <v>3.0580999999999996</v>
      </c>
      <c r="M877" s="9">
        <v>3.7905999999999995</v>
      </c>
      <c r="N877" s="9">
        <v>2.6805999999999996</v>
      </c>
      <c r="O877" s="9">
        <v>2.8355999999999995</v>
      </c>
      <c r="Q877" s="9">
        <v>2.5965714285714285</v>
      </c>
      <c r="R877" s="9">
        <v>2.2865714285714285</v>
      </c>
      <c r="S877" s="9">
        <v>2.6540714285714286</v>
      </c>
      <c r="T877" s="9">
        <v>2.4715714285714285</v>
      </c>
      <c r="U877" s="9">
        <v>2.3590714285714287</v>
      </c>
      <c r="V877" s="9">
        <v>2.2865714285714285</v>
      </c>
      <c r="W877" s="9">
        <v>2.4840714285714287</v>
      </c>
      <c r="X877" s="9">
        <v>2.6040714285714284</v>
      </c>
      <c r="Y877" s="9">
        <v>2.6965714285714286</v>
      </c>
      <c r="Z877" s="9">
        <v>2.2865714285714285</v>
      </c>
      <c r="AA877" s="9">
        <v>2.7590714285714286</v>
      </c>
      <c r="AB877" s="9">
        <v>2.8940714285714284</v>
      </c>
      <c r="AC877" s="9">
        <v>2.5090714285714286</v>
      </c>
      <c r="AD877" s="9">
        <v>2.4640714285714287</v>
      </c>
    </row>
    <row r="878" spans="1:30" x14ac:dyDescent="0.25">
      <c r="A878" s="8">
        <v>36567</v>
      </c>
      <c r="B878" s="9">
        <v>2.8256000000000001</v>
      </c>
      <c r="C878" s="9">
        <v>2.5531000000000001</v>
      </c>
      <c r="D878" s="9">
        <v>2.9406000000000003</v>
      </c>
      <c r="E878" s="9">
        <v>2.6806000000000001</v>
      </c>
      <c r="F878" s="9">
        <v>2.6055999999999999</v>
      </c>
      <c r="G878" s="9">
        <v>2.5956000000000001</v>
      </c>
      <c r="H878" s="9">
        <v>2.7156000000000002</v>
      </c>
      <c r="I878" s="9">
        <v>2.7756000000000003</v>
      </c>
      <c r="J878" s="9">
        <v>2.8831000000000002</v>
      </c>
      <c r="K878" s="9">
        <v>2.8656000000000001</v>
      </c>
      <c r="L878" s="9">
        <v>3.0856000000000003</v>
      </c>
      <c r="M878" s="9">
        <v>3.8155999999999999</v>
      </c>
      <c r="N878" s="9">
        <v>2.7006000000000001</v>
      </c>
      <c r="O878" s="9">
        <v>2.8431000000000002</v>
      </c>
      <c r="Q878" s="9">
        <v>2.6110000000000002</v>
      </c>
      <c r="R878" s="9">
        <v>2.306</v>
      </c>
      <c r="S878" s="9">
        <v>2.6685000000000003</v>
      </c>
      <c r="T878" s="9">
        <v>2.4885000000000002</v>
      </c>
      <c r="U878" s="9">
        <v>2.3860000000000001</v>
      </c>
      <c r="V878" s="9">
        <v>2.306</v>
      </c>
      <c r="W878" s="9">
        <v>2.5010000000000003</v>
      </c>
      <c r="X878" s="9">
        <v>2.6185</v>
      </c>
      <c r="Y878" s="9">
        <v>2.7035</v>
      </c>
      <c r="Z878" s="9">
        <v>2.3010000000000002</v>
      </c>
      <c r="AA878" s="9">
        <v>2.7760000000000002</v>
      </c>
      <c r="AB878" s="9">
        <v>2.9085000000000001</v>
      </c>
      <c r="AC878" s="9">
        <v>2.5260000000000002</v>
      </c>
      <c r="AD878" s="9">
        <v>2.4810000000000003</v>
      </c>
    </row>
    <row r="879" spans="1:30" x14ac:dyDescent="0.25">
      <c r="A879" s="8">
        <v>36570</v>
      </c>
      <c r="B879" s="9">
        <v>2.8212000000000002</v>
      </c>
      <c r="C879" s="9">
        <v>2.5462000000000002</v>
      </c>
      <c r="D879" s="9">
        <v>2.9362000000000004</v>
      </c>
      <c r="E879" s="9">
        <v>2.6787000000000001</v>
      </c>
      <c r="F879" s="9">
        <v>2.6012</v>
      </c>
      <c r="G879" s="9">
        <v>2.5862000000000003</v>
      </c>
      <c r="H879" s="9">
        <v>2.7112000000000003</v>
      </c>
      <c r="I879" s="9">
        <v>2.7737000000000003</v>
      </c>
      <c r="J879" s="9">
        <v>2.8812000000000002</v>
      </c>
      <c r="K879" s="9">
        <v>2.8712</v>
      </c>
      <c r="L879" s="9">
        <v>3.0762</v>
      </c>
      <c r="M879" s="9">
        <v>3.8012000000000001</v>
      </c>
      <c r="N879" s="9">
        <v>2.6987000000000001</v>
      </c>
      <c r="O879" s="9">
        <v>2.8412000000000002</v>
      </c>
      <c r="Q879" s="9">
        <v>2.5967142857142855</v>
      </c>
      <c r="R879" s="9">
        <v>2.2817142857142856</v>
      </c>
      <c r="S879" s="9">
        <v>2.6467142857142854</v>
      </c>
      <c r="T879" s="9">
        <v>2.4717142857142855</v>
      </c>
      <c r="U879" s="9">
        <v>2.3717142857142854</v>
      </c>
      <c r="V879" s="9">
        <v>2.2967142857142857</v>
      </c>
      <c r="W879" s="9">
        <v>2.4867142857142857</v>
      </c>
      <c r="X879" s="9">
        <v>2.6042142857142854</v>
      </c>
      <c r="Y879" s="9">
        <v>2.6917142857142857</v>
      </c>
      <c r="Z879" s="9">
        <v>2.2917142857142854</v>
      </c>
      <c r="AA879" s="9">
        <v>2.7517142857142853</v>
      </c>
      <c r="AB879" s="9">
        <v>2.8867142857142856</v>
      </c>
      <c r="AC879" s="9">
        <v>2.5117142857142856</v>
      </c>
      <c r="AD879" s="9">
        <v>2.4642142857142857</v>
      </c>
    </row>
    <row r="880" spans="1:30" x14ac:dyDescent="0.25">
      <c r="A880" s="8">
        <v>36571</v>
      </c>
      <c r="B880" s="9">
        <v>2.8626</v>
      </c>
      <c r="C880" s="9">
        <v>2.5851000000000002</v>
      </c>
      <c r="D880" s="9">
        <v>2.9776000000000002</v>
      </c>
      <c r="E880" s="9">
        <v>2.7101000000000002</v>
      </c>
      <c r="F880" s="9">
        <v>2.6326000000000001</v>
      </c>
      <c r="G880" s="9">
        <v>2.6175999999999999</v>
      </c>
      <c r="H880" s="9">
        <v>2.7526000000000002</v>
      </c>
      <c r="I880" s="9">
        <v>2.8151000000000002</v>
      </c>
      <c r="J880" s="9">
        <v>2.9076</v>
      </c>
      <c r="K880" s="9">
        <v>2.9151000000000002</v>
      </c>
      <c r="L880" s="9">
        <v>3.1151</v>
      </c>
      <c r="M880" s="9">
        <v>3.8226</v>
      </c>
      <c r="N880" s="9">
        <v>2.7351000000000001</v>
      </c>
      <c r="O880" s="9">
        <v>2.8725999999999998</v>
      </c>
      <c r="Q880" s="9">
        <v>2.6578571428571429</v>
      </c>
      <c r="R880" s="9">
        <v>2.3378571428571431</v>
      </c>
      <c r="S880" s="9">
        <v>2.7078571428571427</v>
      </c>
      <c r="T880" s="9">
        <v>2.527857142857143</v>
      </c>
      <c r="U880" s="9">
        <v>2.4278571428571429</v>
      </c>
      <c r="V880" s="9">
        <v>2.3478571428571429</v>
      </c>
      <c r="W880" s="9">
        <v>2.5453571428571431</v>
      </c>
      <c r="X880" s="9">
        <v>2.6653571428571428</v>
      </c>
      <c r="Y880" s="9">
        <v>2.7528571428571431</v>
      </c>
      <c r="Z880" s="9">
        <v>2.3478571428571429</v>
      </c>
      <c r="AA880" s="9">
        <v>2.8103571428571428</v>
      </c>
      <c r="AB880" s="9">
        <v>2.947857142857143</v>
      </c>
      <c r="AC880" s="9">
        <v>2.570357142857143</v>
      </c>
      <c r="AD880" s="9">
        <v>2.527857142857143</v>
      </c>
    </row>
    <row r="881" spans="1:30" x14ac:dyDescent="0.25">
      <c r="A881" s="8">
        <v>36572</v>
      </c>
      <c r="B881" s="9">
        <v>2.8410000000000002</v>
      </c>
      <c r="C881" s="9">
        <v>2.5660000000000003</v>
      </c>
      <c r="D881" s="9">
        <v>2.9585000000000004</v>
      </c>
      <c r="E881" s="9">
        <v>2.6910000000000003</v>
      </c>
      <c r="F881" s="9">
        <v>2.6160000000000001</v>
      </c>
      <c r="G881" s="9">
        <v>2.601</v>
      </c>
      <c r="H881" s="9">
        <v>2.7310000000000003</v>
      </c>
      <c r="I881" s="9">
        <v>2.7960000000000003</v>
      </c>
      <c r="J881" s="9">
        <v>2.8860000000000001</v>
      </c>
      <c r="K881" s="9">
        <v>2.8985000000000003</v>
      </c>
      <c r="L881" s="9">
        <v>3.0910000000000002</v>
      </c>
      <c r="M881" s="9">
        <v>3.7885</v>
      </c>
      <c r="N881" s="9">
        <v>2.7110000000000003</v>
      </c>
      <c r="O881" s="9">
        <v>2.8410000000000002</v>
      </c>
      <c r="Q881" s="9">
        <v>2.6277142857142861</v>
      </c>
      <c r="R881" s="9">
        <v>2.3127142857142862</v>
      </c>
      <c r="S881" s="9">
        <v>2.6802142857142863</v>
      </c>
      <c r="T881" s="9">
        <v>2.5027142857142861</v>
      </c>
      <c r="U881" s="9">
        <v>2.4077142857142859</v>
      </c>
      <c r="V881" s="9">
        <v>2.3252142857142859</v>
      </c>
      <c r="W881" s="9">
        <v>2.5177142857142862</v>
      </c>
      <c r="X881" s="9">
        <v>2.6377142857142859</v>
      </c>
      <c r="Y881" s="9">
        <v>2.7252142857142863</v>
      </c>
      <c r="Z881" s="9">
        <v>2.320214285714286</v>
      </c>
      <c r="AA881" s="9">
        <v>2.780214285714286</v>
      </c>
      <c r="AB881" s="9">
        <v>2.9177142857142861</v>
      </c>
      <c r="AC881" s="9">
        <v>2.5402142857142862</v>
      </c>
      <c r="AD881" s="9">
        <v>2.5002142857142862</v>
      </c>
    </row>
    <row r="882" spans="1:30" x14ac:dyDescent="0.25">
      <c r="A882" s="8">
        <v>36573</v>
      </c>
      <c r="B882" s="9">
        <v>2.8879999999999999</v>
      </c>
      <c r="C882" s="9">
        <v>2.6204999999999998</v>
      </c>
      <c r="D882" s="9">
        <v>3.0055000000000001</v>
      </c>
      <c r="E882" s="9">
        <v>2.738</v>
      </c>
      <c r="F882" s="9">
        <v>2.6604999999999999</v>
      </c>
      <c r="G882" s="9">
        <v>2.6404999999999998</v>
      </c>
      <c r="H882" s="9">
        <v>2.778</v>
      </c>
      <c r="I882" s="9">
        <v>2.843</v>
      </c>
      <c r="J882" s="9">
        <v>2.9304999999999999</v>
      </c>
      <c r="K882" s="9">
        <v>2.9529999999999998</v>
      </c>
      <c r="L882" s="9">
        <v>3.1355</v>
      </c>
      <c r="M882" s="9">
        <v>3.8504999999999998</v>
      </c>
      <c r="N882" s="9">
        <v>2.7629999999999999</v>
      </c>
      <c r="O882" s="9">
        <v>2.9104999999999999</v>
      </c>
      <c r="Q882" s="9">
        <v>2.7008571428571431</v>
      </c>
      <c r="R882" s="9">
        <v>2.3808571428571432</v>
      </c>
      <c r="S882" s="9">
        <v>2.7533571428571433</v>
      </c>
      <c r="T882" s="9">
        <v>2.5758571428571431</v>
      </c>
      <c r="U882" s="9">
        <v>2.475857142857143</v>
      </c>
      <c r="V882" s="9">
        <v>2.3958571428571429</v>
      </c>
      <c r="W882" s="9">
        <v>2.5883571428571432</v>
      </c>
      <c r="X882" s="9">
        <v>2.7108571428571429</v>
      </c>
      <c r="Y882" s="9">
        <v>2.7983571428571432</v>
      </c>
      <c r="Z882" s="9">
        <v>2.3883571428571431</v>
      </c>
      <c r="AA882" s="9">
        <v>2.8583571428571433</v>
      </c>
      <c r="AB882" s="9">
        <v>2.995857142857143</v>
      </c>
      <c r="AC882" s="9">
        <v>2.6158571428571431</v>
      </c>
      <c r="AD882" s="9">
        <v>2.580857142857143</v>
      </c>
    </row>
    <row r="883" spans="1:30" x14ac:dyDescent="0.25">
      <c r="A883" s="8">
        <v>36574</v>
      </c>
      <c r="B883" s="9">
        <v>2.8708000000000005</v>
      </c>
      <c r="C883" s="9">
        <v>2.6058000000000003</v>
      </c>
      <c r="D883" s="9">
        <v>2.9858000000000007</v>
      </c>
      <c r="E883" s="9">
        <v>2.7183000000000006</v>
      </c>
      <c r="F883" s="9">
        <v>2.6433000000000004</v>
      </c>
      <c r="G883" s="9">
        <v>2.6258000000000004</v>
      </c>
      <c r="H883" s="9">
        <v>2.7608000000000006</v>
      </c>
      <c r="I883" s="9">
        <v>2.8283000000000005</v>
      </c>
      <c r="J883" s="9">
        <v>2.9158000000000004</v>
      </c>
      <c r="K883" s="9">
        <v>2.9358000000000004</v>
      </c>
      <c r="L883" s="9">
        <v>3.1233000000000004</v>
      </c>
      <c r="M883" s="9">
        <v>3.8308000000000004</v>
      </c>
      <c r="N883" s="9">
        <v>2.7458000000000005</v>
      </c>
      <c r="O883" s="9">
        <v>2.8758000000000004</v>
      </c>
      <c r="Q883" s="9">
        <v>2.6729999999999996</v>
      </c>
      <c r="R883" s="9">
        <v>2.3579999999999997</v>
      </c>
      <c r="S883" s="9">
        <v>2.7254999999999998</v>
      </c>
      <c r="T883" s="9">
        <v>2.5504999999999995</v>
      </c>
      <c r="U883" s="9">
        <v>2.4579999999999997</v>
      </c>
      <c r="V883" s="9">
        <v>2.3754999999999997</v>
      </c>
      <c r="W883" s="9">
        <v>2.5654999999999997</v>
      </c>
      <c r="X883" s="9">
        <v>2.6829999999999994</v>
      </c>
      <c r="Y883" s="9">
        <v>2.7729999999999997</v>
      </c>
      <c r="Z883" s="9">
        <v>2.3629999999999995</v>
      </c>
      <c r="AA883" s="9">
        <v>2.8279999999999994</v>
      </c>
      <c r="AB883" s="9">
        <v>2.9729999999999994</v>
      </c>
      <c r="AC883" s="9">
        <v>2.5904999999999996</v>
      </c>
      <c r="AD883" s="9">
        <v>2.5554999999999994</v>
      </c>
    </row>
    <row r="884" spans="1:30" x14ac:dyDescent="0.25">
      <c r="A884" s="8">
        <v>36578</v>
      </c>
      <c r="B884" s="9">
        <v>2.8288000000000002</v>
      </c>
      <c r="C884" s="9">
        <v>2.5638000000000001</v>
      </c>
      <c r="D884" s="9">
        <v>2.9463000000000004</v>
      </c>
      <c r="E884" s="9">
        <v>2.6788000000000003</v>
      </c>
      <c r="F884" s="9">
        <v>2.6088</v>
      </c>
      <c r="G884" s="9">
        <v>2.5888</v>
      </c>
      <c r="H884" s="9">
        <v>2.7188000000000003</v>
      </c>
      <c r="I884" s="9">
        <v>2.7863000000000002</v>
      </c>
      <c r="J884" s="9">
        <v>2.8838000000000004</v>
      </c>
      <c r="K884" s="9">
        <v>2.8963000000000001</v>
      </c>
      <c r="L884" s="9">
        <v>3.0788000000000002</v>
      </c>
      <c r="M884" s="9">
        <v>3.7888000000000002</v>
      </c>
      <c r="N884" s="9">
        <v>2.6963000000000004</v>
      </c>
      <c r="O884" s="9">
        <v>2.8413000000000004</v>
      </c>
      <c r="Q884" s="9">
        <v>2.6024285714285713</v>
      </c>
      <c r="R884" s="9">
        <v>2.2974285714285712</v>
      </c>
      <c r="S884" s="9">
        <v>2.6524285714285711</v>
      </c>
      <c r="T884" s="9">
        <v>2.4824285714285712</v>
      </c>
      <c r="U884" s="9">
        <v>2.3899285714285714</v>
      </c>
      <c r="V884" s="9">
        <v>2.3124285714285713</v>
      </c>
      <c r="W884" s="9">
        <v>2.4974285714285713</v>
      </c>
      <c r="X884" s="9">
        <v>2.6124285714285711</v>
      </c>
      <c r="Y884" s="9">
        <v>2.7124285714285712</v>
      </c>
      <c r="Z884" s="9">
        <v>2.3024285714285715</v>
      </c>
      <c r="AA884" s="9">
        <v>2.7549285714285712</v>
      </c>
      <c r="AB884" s="9">
        <v>2.8924285714285713</v>
      </c>
      <c r="AC884" s="9">
        <v>2.5199285714285713</v>
      </c>
      <c r="AD884" s="9">
        <v>2.5074285714285711</v>
      </c>
    </row>
    <row r="885" spans="1:30" x14ac:dyDescent="0.25">
      <c r="A885" s="8">
        <v>36579</v>
      </c>
      <c r="B885" s="9">
        <v>2.8288000000000002</v>
      </c>
      <c r="C885" s="9">
        <v>2.5638000000000001</v>
      </c>
      <c r="D885" s="9">
        <v>2.9438000000000004</v>
      </c>
      <c r="E885" s="9">
        <v>2.6788000000000003</v>
      </c>
      <c r="F885" s="9">
        <v>2.6088</v>
      </c>
      <c r="G885" s="9">
        <v>2.5913000000000004</v>
      </c>
      <c r="H885" s="9">
        <v>2.7188000000000003</v>
      </c>
      <c r="I885" s="9">
        <v>2.7863000000000002</v>
      </c>
      <c r="J885" s="9">
        <v>2.8788</v>
      </c>
      <c r="K885" s="9">
        <v>2.8988</v>
      </c>
      <c r="L885" s="9">
        <v>3.0813000000000001</v>
      </c>
      <c r="M885" s="9">
        <v>3.7888000000000002</v>
      </c>
      <c r="N885" s="9">
        <v>2.6988000000000003</v>
      </c>
      <c r="O885" s="9">
        <v>2.8413000000000004</v>
      </c>
      <c r="Q885" s="9">
        <v>2.6019999999999999</v>
      </c>
      <c r="R885" s="9">
        <v>2.2969999999999997</v>
      </c>
      <c r="S885" s="9">
        <v>2.6519999999999997</v>
      </c>
      <c r="T885" s="9">
        <v>2.4819999999999998</v>
      </c>
      <c r="U885" s="9">
        <v>2.387</v>
      </c>
      <c r="V885" s="9">
        <v>2.2995000000000001</v>
      </c>
      <c r="W885" s="9">
        <v>2.4944999999999999</v>
      </c>
      <c r="X885" s="9">
        <v>2.6145</v>
      </c>
      <c r="Y885" s="9">
        <v>2.7044999999999999</v>
      </c>
      <c r="Z885" s="9">
        <v>2.2969999999999997</v>
      </c>
      <c r="AA885" s="9">
        <v>2.7557499999999999</v>
      </c>
      <c r="AB885" s="9">
        <v>2.887</v>
      </c>
      <c r="AC885" s="9">
        <v>2.5194999999999999</v>
      </c>
      <c r="AD885" s="9">
        <v>2.5019999999999998</v>
      </c>
    </row>
    <row r="886" spans="1:30" x14ac:dyDescent="0.25">
      <c r="A886" s="8">
        <v>36580</v>
      </c>
      <c r="B886" s="9">
        <v>2.8297999999999996</v>
      </c>
      <c r="C886" s="9">
        <v>2.5747999999999998</v>
      </c>
      <c r="D886" s="9">
        <v>2.9472999999999998</v>
      </c>
      <c r="E886" s="9">
        <v>2.6772999999999998</v>
      </c>
      <c r="F886" s="9">
        <v>2.6047999999999996</v>
      </c>
      <c r="G886" s="9">
        <v>2.5872999999999995</v>
      </c>
      <c r="H886" s="9">
        <v>2.7197999999999998</v>
      </c>
      <c r="I886" s="9">
        <v>2.7872999999999997</v>
      </c>
      <c r="J886" s="9">
        <v>2.8797999999999995</v>
      </c>
      <c r="K886" s="9">
        <v>2.8947999999999996</v>
      </c>
      <c r="L886" s="9">
        <v>3.0822999999999996</v>
      </c>
      <c r="M886" s="9">
        <v>3.8147999999999995</v>
      </c>
      <c r="N886" s="9">
        <v>2.6947999999999999</v>
      </c>
      <c r="O886" s="9">
        <v>2.8397999999999994</v>
      </c>
      <c r="Q886" s="9">
        <v>2.6105714285714288</v>
      </c>
      <c r="R886" s="9">
        <v>2.3155714285714288</v>
      </c>
      <c r="S886" s="9">
        <v>2.6605714285714286</v>
      </c>
      <c r="T886" s="9">
        <v>2.4880714285714287</v>
      </c>
      <c r="U886" s="9">
        <v>2.3955714285714289</v>
      </c>
      <c r="V886" s="9">
        <v>2.3105714285714289</v>
      </c>
      <c r="W886" s="9">
        <v>2.5030714285714288</v>
      </c>
      <c r="X886" s="9">
        <v>2.6230714285714289</v>
      </c>
      <c r="Y886" s="9">
        <v>2.7080714285714289</v>
      </c>
      <c r="Z886" s="9">
        <v>2.3105714285714289</v>
      </c>
      <c r="AA886" s="9">
        <v>2.7630714285714286</v>
      </c>
      <c r="AB886" s="9">
        <v>2.9055714285714287</v>
      </c>
      <c r="AC886" s="9">
        <v>2.5280714285714287</v>
      </c>
      <c r="AD886" s="9">
        <v>2.5105714285714287</v>
      </c>
    </row>
    <row r="887" spans="1:30" x14ac:dyDescent="0.25">
      <c r="A887" s="8">
        <v>36581</v>
      </c>
      <c r="B887" s="9">
        <v>2.8784000000000001</v>
      </c>
      <c r="C887" s="9">
        <v>2.6234000000000002</v>
      </c>
      <c r="D887" s="9">
        <v>2.9959000000000002</v>
      </c>
      <c r="E887" s="9">
        <v>2.7259000000000002</v>
      </c>
      <c r="F887" s="9">
        <v>2.6509</v>
      </c>
      <c r="G887" s="9">
        <v>2.6358999999999999</v>
      </c>
      <c r="H887" s="9">
        <v>2.7684000000000002</v>
      </c>
      <c r="I887" s="9">
        <v>2.8359000000000001</v>
      </c>
      <c r="J887" s="9">
        <v>2.9209000000000001</v>
      </c>
      <c r="K887" s="9">
        <v>2.9434</v>
      </c>
      <c r="L887" s="9">
        <v>3.1309</v>
      </c>
      <c r="M887" s="9">
        <v>3.8984000000000001</v>
      </c>
      <c r="N887" s="9">
        <v>2.7484000000000002</v>
      </c>
      <c r="O887" s="9">
        <v>2.8883999999999999</v>
      </c>
      <c r="Q887" s="9">
        <v>2.6678571428571431</v>
      </c>
      <c r="R887" s="9">
        <v>2.362857142857143</v>
      </c>
      <c r="S887" s="9">
        <v>2.7203571428571434</v>
      </c>
      <c r="T887" s="9">
        <v>2.5453571428571431</v>
      </c>
      <c r="U887" s="9">
        <v>2.447857142857143</v>
      </c>
      <c r="V887" s="9">
        <v>2.362857142857143</v>
      </c>
      <c r="W887" s="9">
        <v>2.5603571428571432</v>
      </c>
      <c r="X887" s="9">
        <v>2.6778571428571429</v>
      </c>
      <c r="Y887" s="9">
        <v>2.757857142857143</v>
      </c>
      <c r="Z887" s="9">
        <v>2.3678571428571433</v>
      </c>
      <c r="AA887" s="9">
        <v>2.822857142857143</v>
      </c>
      <c r="AB887" s="9">
        <v>2.9628571428571431</v>
      </c>
      <c r="AC887" s="9">
        <v>2.5853571428571431</v>
      </c>
      <c r="AD887" s="9">
        <v>2.5678571428571431</v>
      </c>
    </row>
    <row r="888" spans="1:30" x14ac:dyDescent="0.25">
      <c r="A888" s="8">
        <v>36584</v>
      </c>
      <c r="B888" s="9">
        <v>2.9113999999999995</v>
      </c>
      <c r="C888" s="9">
        <v>2.6588999999999996</v>
      </c>
      <c r="D888" s="9">
        <v>3.0313999999999997</v>
      </c>
      <c r="E888" s="9">
        <v>2.7588999999999997</v>
      </c>
      <c r="F888" s="9">
        <v>2.6788999999999996</v>
      </c>
      <c r="G888" s="9">
        <v>2.6663999999999994</v>
      </c>
      <c r="H888" s="9">
        <v>2.8013999999999997</v>
      </c>
      <c r="I888" s="9">
        <v>2.8663999999999996</v>
      </c>
      <c r="J888" s="9">
        <v>2.9538999999999995</v>
      </c>
      <c r="K888" s="9">
        <v>2.9788999999999994</v>
      </c>
      <c r="L888" s="9">
        <v>3.1638999999999995</v>
      </c>
      <c r="M888" s="9">
        <v>3.9413999999999998</v>
      </c>
      <c r="N888" s="9">
        <v>2.7813999999999997</v>
      </c>
      <c r="O888" s="9">
        <v>2.9213999999999993</v>
      </c>
      <c r="Q888" s="9">
        <v>2.7205714285714286</v>
      </c>
      <c r="R888" s="9">
        <v>2.4055714285714287</v>
      </c>
      <c r="S888" s="9">
        <v>2.7730714285714289</v>
      </c>
      <c r="T888" s="9">
        <v>2.5980714285714286</v>
      </c>
      <c r="U888" s="9">
        <v>2.4905714285714287</v>
      </c>
      <c r="V888" s="9">
        <v>2.4055714285714287</v>
      </c>
      <c r="W888" s="9">
        <v>2.6130714285714287</v>
      </c>
      <c r="X888" s="9">
        <v>2.7305714285714284</v>
      </c>
      <c r="Y888" s="9">
        <v>2.8030714285714287</v>
      </c>
      <c r="Z888" s="9">
        <v>2.4180714285714284</v>
      </c>
      <c r="AA888" s="9">
        <v>2.8755714285714284</v>
      </c>
      <c r="AB888" s="9">
        <v>3.0155714285714286</v>
      </c>
      <c r="AC888" s="9">
        <v>2.6380714285714286</v>
      </c>
      <c r="AD888" s="9">
        <v>2.6055714285714284</v>
      </c>
    </row>
    <row r="889" spans="1:30" x14ac:dyDescent="0.25">
      <c r="A889" s="8">
        <v>36585</v>
      </c>
      <c r="B889" s="9">
        <v>2.9474000000000005</v>
      </c>
      <c r="C889" s="9">
        <v>2.7374000000000005</v>
      </c>
      <c r="D889" s="9">
        <v>3.0774000000000004</v>
      </c>
      <c r="E889" s="9">
        <v>2.7824000000000004</v>
      </c>
      <c r="F889" s="9">
        <v>2.7074000000000007</v>
      </c>
      <c r="G889" s="9">
        <v>2.6949000000000005</v>
      </c>
      <c r="H889" s="9">
        <v>2.8349000000000006</v>
      </c>
      <c r="I889" s="9">
        <v>2.9024000000000005</v>
      </c>
      <c r="J889" s="9">
        <v>2.9874000000000005</v>
      </c>
      <c r="K889" s="9">
        <v>3.0174000000000003</v>
      </c>
      <c r="L889" s="9">
        <v>3.2124000000000006</v>
      </c>
      <c r="M889" s="9">
        <v>4.0474000000000006</v>
      </c>
      <c r="N889" s="9">
        <v>2.8149000000000006</v>
      </c>
      <c r="O889" s="9">
        <v>2.9524000000000004</v>
      </c>
      <c r="Q889" s="9">
        <v>2.7860000000000005</v>
      </c>
      <c r="R889" s="9">
        <v>2.4810000000000003</v>
      </c>
      <c r="S889" s="9">
        <v>2.8460000000000005</v>
      </c>
      <c r="T889" s="9">
        <v>2.6585000000000005</v>
      </c>
      <c r="U889" s="9">
        <v>2.5560000000000005</v>
      </c>
      <c r="V889" s="9">
        <v>2.4660000000000006</v>
      </c>
      <c r="W889" s="9">
        <v>2.6760000000000006</v>
      </c>
      <c r="X889" s="9">
        <v>2.8010000000000006</v>
      </c>
      <c r="Y889" s="9">
        <v>2.8610000000000007</v>
      </c>
      <c r="Z889" s="9">
        <v>2.4860000000000007</v>
      </c>
      <c r="AA889" s="9">
        <v>2.9510000000000005</v>
      </c>
      <c r="AB889" s="9">
        <v>3.0910000000000006</v>
      </c>
      <c r="AC889" s="9">
        <v>2.7010000000000005</v>
      </c>
      <c r="AD889" s="9">
        <v>2.6760000000000006</v>
      </c>
    </row>
    <row r="890" spans="1:30" x14ac:dyDescent="0.25">
      <c r="A890" s="8">
        <v>36586</v>
      </c>
      <c r="B890" s="9">
        <v>2.9980000000000002</v>
      </c>
      <c r="C890" s="9">
        <v>2.7880000000000003</v>
      </c>
      <c r="D890" s="9">
        <v>3.1280000000000001</v>
      </c>
      <c r="E890" s="9">
        <v>2.8330000000000002</v>
      </c>
      <c r="F890" s="9">
        <v>2.7630000000000003</v>
      </c>
      <c r="G890" s="9">
        <v>2.7455000000000003</v>
      </c>
      <c r="H890" s="9">
        <v>2.8855000000000004</v>
      </c>
      <c r="I890" s="9">
        <v>2.9530000000000003</v>
      </c>
      <c r="J890" s="9">
        <v>3.0380000000000003</v>
      </c>
      <c r="K890" s="9">
        <v>3.0780000000000003</v>
      </c>
      <c r="L890" s="9">
        <v>3.2630000000000003</v>
      </c>
      <c r="M890" s="9">
        <v>4.0980000000000008</v>
      </c>
      <c r="N890" s="9">
        <v>2.8705000000000003</v>
      </c>
      <c r="O890" s="9">
        <v>3.008</v>
      </c>
      <c r="Q890" s="9">
        <v>2.8412857142857142</v>
      </c>
      <c r="R890" s="9">
        <v>2.536285714285714</v>
      </c>
      <c r="S890" s="9">
        <v>2.9012857142857142</v>
      </c>
      <c r="T890" s="9">
        <v>2.7137857142857142</v>
      </c>
      <c r="U890" s="9">
        <v>2.6162857142857141</v>
      </c>
      <c r="V890" s="9">
        <v>2.5287857142857142</v>
      </c>
      <c r="W890" s="9">
        <v>2.7337857142857143</v>
      </c>
      <c r="X890" s="9">
        <v>2.8562857142857143</v>
      </c>
      <c r="Y890" s="9">
        <v>2.911285714285714</v>
      </c>
      <c r="Z890" s="9">
        <v>2.5512857142857142</v>
      </c>
      <c r="AA890" s="9">
        <v>3.0062857142857142</v>
      </c>
      <c r="AB890" s="9">
        <v>3.1462857142857144</v>
      </c>
      <c r="AC890" s="9">
        <v>2.7537857142857143</v>
      </c>
      <c r="AD890" s="9">
        <v>2.7387857142857142</v>
      </c>
    </row>
    <row r="891" spans="1:30" x14ac:dyDescent="0.25">
      <c r="A891" s="8">
        <v>36587</v>
      </c>
      <c r="B891" s="9">
        <v>2.9973999999999998</v>
      </c>
      <c r="C891" s="9">
        <v>2.7973999999999997</v>
      </c>
      <c r="D891" s="9">
        <v>3.1248999999999998</v>
      </c>
      <c r="E891" s="9">
        <v>2.8348999999999998</v>
      </c>
      <c r="F891" s="9">
        <v>2.7698999999999998</v>
      </c>
      <c r="G891" s="9">
        <v>2.7548999999999997</v>
      </c>
      <c r="H891" s="9">
        <v>2.8874</v>
      </c>
      <c r="I891" s="9">
        <v>2.9523999999999999</v>
      </c>
      <c r="J891" s="9">
        <v>3.0423999999999998</v>
      </c>
      <c r="K891" s="9">
        <v>3.0924</v>
      </c>
      <c r="L891" s="9">
        <v>3.2624</v>
      </c>
      <c r="M891" s="9">
        <v>4.1124000000000001</v>
      </c>
      <c r="N891" s="9">
        <v>2.8698999999999999</v>
      </c>
      <c r="O891" s="9">
        <v>3.0099</v>
      </c>
      <c r="Q891" s="9">
        <v>2.8291428571428576</v>
      </c>
      <c r="R891" s="9">
        <v>2.5566428571428577</v>
      </c>
      <c r="S891" s="9">
        <v>2.8891428571428577</v>
      </c>
      <c r="T891" s="9">
        <v>2.7041428571428576</v>
      </c>
      <c r="U891" s="9">
        <v>2.6091428571428574</v>
      </c>
      <c r="V891" s="9">
        <v>2.5291428571428578</v>
      </c>
      <c r="W891" s="9">
        <v>2.7216428571428577</v>
      </c>
      <c r="X891" s="9">
        <v>2.8466428571428577</v>
      </c>
      <c r="Y891" s="9">
        <v>2.9066428571428577</v>
      </c>
      <c r="Z891" s="9">
        <v>2.5541428571428577</v>
      </c>
      <c r="AA891" s="9">
        <v>2.9916428571428577</v>
      </c>
      <c r="AB891" s="9">
        <v>3.1391428571428577</v>
      </c>
      <c r="AC891" s="9">
        <v>2.7441428571428577</v>
      </c>
      <c r="AD891" s="9">
        <v>2.7341428571428574</v>
      </c>
    </row>
    <row r="892" spans="1:30" x14ac:dyDescent="0.25">
      <c r="A892" s="8">
        <v>36588</v>
      </c>
      <c r="B892" s="9">
        <v>3.0195999999999996</v>
      </c>
      <c r="C892" s="9">
        <v>2.8245999999999998</v>
      </c>
      <c r="D892" s="9">
        <v>3.1445999999999996</v>
      </c>
      <c r="E892" s="9">
        <v>2.8570999999999995</v>
      </c>
      <c r="F892" s="9">
        <v>2.7970999999999995</v>
      </c>
      <c r="G892" s="9">
        <v>2.7795999999999994</v>
      </c>
      <c r="H892" s="9">
        <v>2.9095999999999997</v>
      </c>
      <c r="I892" s="9">
        <v>2.9745999999999997</v>
      </c>
      <c r="J892" s="9">
        <v>3.0670999999999995</v>
      </c>
      <c r="K892" s="9">
        <v>3.1195999999999997</v>
      </c>
      <c r="L892" s="9">
        <v>3.2820999999999998</v>
      </c>
      <c r="M892" s="9">
        <v>4.1345999999999998</v>
      </c>
      <c r="N892" s="9">
        <v>2.8920999999999997</v>
      </c>
      <c r="O892" s="9">
        <v>3.0295999999999994</v>
      </c>
      <c r="Q892" s="9">
        <v>2.8647142857142853</v>
      </c>
      <c r="R892" s="9">
        <v>2.5947142857142853</v>
      </c>
      <c r="S892" s="9">
        <v>2.9197142857142855</v>
      </c>
      <c r="T892" s="9">
        <v>2.7397142857142853</v>
      </c>
      <c r="U892" s="9">
        <v>2.6497142857142855</v>
      </c>
      <c r="V892" s="9">
        <v>2.5747142857142853</v>
      </c>
      <c r="W892" s="9">
        <v>2.7572142857142854</v>
      </c>
      <c r="X892" s="9">
        <v>2.8847142857142853</v>
      </c>
      <c r="Y892" s="9">
        <v>2.9497142857142853</v>
      </c>
      <c r="Z892" s="9">
        <v>2.5897142857142854</v>
      </c>
      <c r="AA892" s="9">
        <v>3.0272142857142854</v>
      </c>
      <c r="AB892" s="9">
        <v>3.1722142857142854</v>
      </c>
      <c r="AC892" s="9">
        <v>2.7822142857142853</v>
      </c>
      <c r="AD892" s="9">
        <v>2.7597142857142853</v>
      </c>
    </row>
    <row r="893" spans="1:30" x14ac:dyDescent="0.25">
      <c r="A893" s="8">
        <v>36591</v>
      </c>
      <c r="B893" s="9">
        <v>3.0550000000000002</v>
      </c>
      <c r="C893" s="9">
        <v>2.86</v>
      </c>
      <c r="D893" s="9">
        <v>3.1724999999999999</v>
      </c>
      <c r="E893" s="9">
        <v>2.8925000000000001</v>
      </c>
      <c r="F893" s="9">
        <v>2.84</v>
      </c>
      <c r="G893" s="9">
        <v>2.8250000000000002</v>
      </c>
      <c r="H893" s="9">
        <v>2.9449999999999998</v>
      </c>
      <c r="I893" s="9">
        <v>3.0125000000000002</v>
      </c>
      <c r="J893" s="9">
        <v>3.11</v>
      </c>
      <c r="K893" s="9">
        <v>3.15</v>
      </c>
      <c r="L893" s="9">
        <v>3.3149999999999999</v>
      </c>
      <c r="M893" s="9">
        <v>4.1550000000000002</v>
      </c>
      <c r="N893" s="9">
        <v>2.9275000000000002</v>
      </c>
      <c r="O893" s="9">
        <v>3.08</v>
      </c>
      <c r="Q893" s="9">
        <v>2.8988571428571426</v>
      </c>
      <c r="R893" s="9">
        <v>2.6288571428571426</v>
      </c>
      <c r="S893" s="9">
        <v>2.9513571428571428</v>
      </c>
      <c r="T893" s="9">
        <v>2.7763571428571425</v>
      </c>
      <c r="U893" s="9">
        <v>2.6863571428571427</v>
      </c>
      <c r="V893" s="9">
        <v>2.6138571428571424</v>
      </c>
      <c r="W893" s="9">
        <v>2.7938571428571426</v>
      </c>
      <c r="X893" s="9">
        <v>2.9188571428571426</v>
      </c>
      <c r="Y893" s="9">
        <v>2.9963571428571427</v>
      </c>
      <c r="Z893" s="9">
        <v>2.6238571428571427</v>
      </c>
      <c r="AA893" s="9">
        <v>3.0588571428571427</v>
      </c>
      <c r="AB893" s="9">
        <v>3.2063571428571427</v>
      </c>
      <c r="AC893" s="9">
        <v>2.8163571428571426</v>
      </c>
      <c r="AD893" s="9">
        <v>2.8238571428571424</v>
      </c>
    </row>
    <row r="894" spans="1:30" x14ac:dyDescent="0.25">
      <c r="A894" s="8">
        <v>36592</v>
      </c>
      <c r="B894" s="9">
        <v>3.0331999999999999</v>
      </c>
      <c r="C894" s="9">
        <v>2.8331999999999997</v>
      </c>
      <c r="D894" s="9">
        <v>3.1556999999999999</v>
      </c>
      <c r="E894" s="9">
        <v>2.8731999999999998</v>
      </c>
      <c r="F894" s="9">
        <v>2.8231999999999999</v>
      </c>
      <c r="G894" s="9">
        <v>2.8031999999999999</v>
      </c>
      <c r="H894" s="9">
        <v>2.9257</v>
      </c>
      <c r="I894" s="9">
        <v>2.9931999999999999</v>
      </c>
      <c r="J894" s="9">
        <v>3.0857000000000001</v>
      </c>
      <c r="K894" s="9">
        <v>3.1406999999999998</v>
      </c>
      <c r="L894" s="9">
        <v>3.2906999999999997</v>
      </c>
      <c r="M894" s="9">
        <v>4.1257000000000001</v>
      </c>
      <c r="N894" s="9">
        <v>2.9081999999999999</v>
      </c>
      <c r="O894" s="9">
        <v>3.0631999999999997</v>
      </c>
      <c r="Q894" s="9">
        <v>2.8614285714285712</v>
      </c>
      <c r="R894" s="9">
        <v>2.6064285714285713</v>
      </c>
      <c r="S894" s="9">
        <v>2.9164285714285714</v>
      </c>
      <c r="T894" s="9">
        <v>2.7439285714285711</v>
      </c>
      <c r="U894" s="9">
        <v>2.6589285714285711</v>
      </c>
      <c r="V894" s="9">
        <v>2.5914285714285712</v>
      </c>
      <c r="W894" s="9">
        <v>2.7564285714285712</v>
      </c>
      <c r="X894" s="9">
        <v>2.8839285714285712</v>
      </c>
      <c r="Y894" s="9">
        <v>2.9714285714285711</v>
      </c>
      <c r="Z894" s="9">
        <v>2.5914285714285712</v>
      </c>
      <c r="AA894" s="9">
        <v>3.0214285714285714</v>
      </c>
      <c r="AB894" s="9">
        <v>3.1714285714285713</v>
      </c>
      <c r="AC894" s="9">
        <v>2.7814285714285711</v>
      </c>
      <c r="AD894" s="9">
        <v>2.8064285714285711</v>
      </c>
    </row>
    <row r="895" spans="1:30" x14ac:dyDescent="0.25">
      <c r="A895" s="8">
        <v>36593</v>
      </c>
      <c r="B895" s="9">
        <v>2.9807999999999999</v>
      </c>
      <c r="C895" s="9">
        <v>2.7658</v>
      </c>
      <c r="D895" s="9">
        <v>3.1008</v>
      </c>
      <c r="E895" s="9">
        <v>2.8207999999999998</v>
      </c>
      <c r="F895" s="9">
        <v>2.7757999999999998</v>
      </c>
      <c r="G895" s="9">
        <v>2.7507999999999999</v>
      </c>
      <c r="H895" s="9">
        <v>2.8733</v>
      </c>
      <c r="I895" s="9">
        <v>2.9407999999999999</v>
      </c>
      <c r="J895" s="9">
        <v>3.0358000000000001</v>
      </c>
      <c r="K895" s="9">
        <v>3.1008</v>
      </c>
      <c r="L895" s="9">
        <v>3.2357999999999998</v>
      </c>
      <c r="M895" s="9">
        <v>4.0157999999999996</v>
      </c>
      <c r="N895" s="9">
        <v>2.8607999999999998</v>
      </c>
      <c r="O895" s="9">
        <v>3.0207999999999999</v>
      </c>
      <c r="Q895" s="9">
        <v>2.7837142857142858</v>
      </c>
      <c r="R895" s="9">
        <v>2.5412142857142856</v>
      </c>
      <c r="S895" s="9">
        <v>2.836214285714286</v>
      </c>
      <c r="T895" s="9">
        <v>2.6687142857142856</v>
      </c>
      <c r="U895" s="9">
        <v>2.586214285714286</v>
      </c>
      <c r="V895" s="9">
        <v>2.5187142857142857</v>
      </c>
      <c r="W895" s="9">
        <v>2.6812142857142858</v>
      </c>
      <c r="X895" s="9">
        <v>2.8087142857142857</v>
      </c>
      <c r="Y895" s="9">
        <v>2.898714285714286</v>
      </c>
      <c r="Z895" s="9">
        <v>2.5312142857142859</v>
      </c>
      <c r="AA895" s="9">
        <v>2.9387142857142856</v>
      </c>
      <c r="AB895" s="9">
        <v>3.0787142857142857</v>
      </c>
      <c r="AC895" s="9">
        <v>2.7037142857142857</v>
      </c>
      <c r="AD895" s="9">
        <v>2.7437142857142858</v>
      </c>
    </row>
    <row r="896" spans="1:30" x14ac:dyDescent="0.25">
      <c r="A896" s="8">
        <v>36594</v>
      </c>
      <c r="B896" s="9">
        <v>3.0183999999999997</v>
      </c>
      <c r="C896" s="9">
        <v>2.8033999999999999</v>
      </c>
      <c r="D896" s="9">
        <v>3.1383999999999999</v>
      </c>
      <c r="E896" s="9">
        <v>2.8583999999999996</v>
      </c>
      <c r="F896" s="9">
        <v>2.8058999999999998</v>
      </c>
      <c r="G896" s="9">
        <v>2.7833999999999999</v>
      </c>
      <c r="H896" s="9">
        <v>2.9083999999999999</v>
      </c>
      <c r="I896" s="9">
        <v>2.9783999999999997</v>
      </c>
      <c r="J896" s="9">
        <v>3.0733999999999999</v>
      </c>
      <c r="K896" s="9">
        <v>3.1483999999999996</v>
      </c>
      <c r="L896" s="9">
        <v>3.2733999999999996</v>
      </c>
      <c r="M896" s="9">
        <v>4.0808999999999997</v>
      </c>
      <c r="N896" s="9">
        <v>2.8958999999999997</v>
      </c>
      <c r="O896" s="9">
        <v>3.0408999999999997</v>
      </c>
      <c r="Q896" s="9">
        <v>2.8408571428571432</v>
      </c>
      <c r="R896" s="9">
        <v>2.598357142857143</v>
      </c>
      <c r="S896" s="9">
        <v>2.8933571428571434</v>
      </c>
      <c r="T896" s="9">
        <v>2.7208571428571431</v>
      </c>
      <c r="U896" s="9">
        <v>2.6283571428571433</v>
      </c>
      <c r="V896" s="9">
        <v>2.5658571428571433</v>
      </c>
      <c r="W896" s="9">
        <v>2.7358571428571432</v>
      </c>
      <c r="X896" s="9">
        <v>2.8633571428571432</v>
      </c>
      <c r="Y896" s="9">
        <v>2.9383571428571433</v>
      </c>
      <c r="Z896" s="9">
        <v>2.5883571428571432</v>
      </c>
      <c r="AA896" s="9">
        <v>2.993357142857143</v>
      </c>
      <c r="AB896" s="9">
        <v>3.1308571428571432</v>
      </c>
      <c r="AC896" s="9">
        <v>2.7608571428571431</v>
      </c>
      <c r="AD896" s="9">
        <v>2.7958571428571433</v>
      </c>
    </row>
    <row r="897" spans="1:30" x14ac:dyDescent="0.25">
      <c r="A897" s="8">
        <v>36595</v>
      </c>
      <c r="B897" s="9">
        <v>3.0154000000000001</v>
      </c>
      <c r="C897" s="9">
        <v>2.8029000000000002</v>
      </c>
      <c r="D897" s="9">
        <v>3.1354000000000002</v>
      </c>
      <c r="E897" s="9">
        <v>2.8553999999999999</v>
      </c>
      <c r="F897" s="9">
        <v>2.7979000000000003</v>
      </c>
      <c r="G897" s="9">
        <v>2.7854000000000001</v>
      </c>
      <c r="H897" s="9">
        <v>2.9079000000000002</v>
      </c>
      <c r="I897" s="9">
        <v>2.9754</v>
      </c>
      <c r="J897" s="9">
        <v>3.0653999999999999</v>
      </c>
      <c r="K897" s="9">
        <v>3.1404000000000001</v>
      </c>
      <c r="L897" s="9">
        <v>3.2728999999999999</v>
      </c>
      <c r="M897" s="9">
        <v>4.0804</v>
      </c>
      <c r="N897" s="9">
        <v>2.8929</v>
      </c>
      <c r="O897" s="9">
        <v>3.0354000000000001</v>
      </c>
      <c r="Q897" s="9">
        <v>2.831</v>
      </c>
      <c r="R897" s="9">
        <v>2.5760000000000001</v>
      </c>
      <c r="S897" s="9">
        <v>2.8835000000000002</v>
      </c>
      <c r="T897" s="9">
        <v>2.7185000000000001</v>
      </c>
      <c r="U897" s="9">
        <v>2.6284999999999998</v>
      </c>
      <c r="V897" s="9">
        <v>2.5684999999999998</v>
      </c>
      <c r="W897" s="9">
        <v>2.726</v>
      </c>
      <c r="X897" s="9">
        <v>2.8559999999999999</v>
      </c>
      <c r="Y897" s="9">
        <v>2.9335</v>
      </c>
      <c r="Z897" s="9">
        <v>2.5709999999999997</v>
      </c>
      <c r="AA897" s="9">
        <v>2.9834999999999998</v>
      </c>
      <c r="AB897" s="9">
        <v>3.1185</v>
      </c>
      <c r="AC897" s="9">
        <v>2.7509999999999999</v>
      </c>
      <c r="AD897" s="9">
        <v>2.7909999999999999</v>
      </c>
    </row>
    <row r="898" spans="1:30" x14ac:dyDescent="0.25">
      <c r="A898" s="8">
        <v>36598</v>
      </c>
      <c r="B898" s="9">
        <v>3.0577999999999999</v>
      </c>
      <c r="C898" s="9">
        <v>2.8452999999999999</v>
      </c>
      <c r="D898" s="9">
        <v>3.1778</v>
      </c>
      <c r="E898" s="9">
        <v>2.8977999999999997</v>
      </c>
      <c r="F898" s="9">
        <v>2.8428</v>
      </c>
      <c r="G898" s="9">
        <v>2.8203</v>
      </c>
      <c r="H898" s="9">
        <v>2.9478</v>
      </c>
      <c r="I898" s="9">
        <v>3.0177999999999998</v>
      </c>
      <c r="J898" s="9">
        <v>3.1027999999999998</v>
      </c>
      <c r="K898" s="9">
        <v>3.1728000000000001</v>
      </c>
      <c r="L898" s="9">
        <v>3.3127999999999997</v>
      </c>
      <c r="M898" s="9">
        <v>4.1478000000000002</v>
      </c>
      <c r="N898" s="9">
        <v>2.9352999999999998</v>
      </c>
      <c r="O898" s="9">
        <v>3.0777999999999999</v>
      </c>
      <c r="Q898" s="9">
        <v>2.8988571428571426</v>
      </c>
      <c r="R898" s="9">
        <v>2.6388571428571428</v>
      </c>
      <c r="S898" s="9">
        <v>2.9513571428571428</v>
      </c>
      <c r="T898" s="9">
        <v>2.7788571428571425</v>
      </c>
      <c r="U898" s="9">
        <v>2.6938571428571425</v>
      </c>
      <c r="V898" s="9">
        <v>2.6288571428571426</v>
      </c>
      <c r="W898" s="9">
        <v>2.7938571428571426</v>
      </c>
      <c r="X898" s="9">
        <v>2.9213571428571425</v>
      </c>
      <c r="Y898" s="9">
        <v>2.9938571428571428</v>
      </c>
      <c r="Z898" s="9">
        <v>2.6388571428571428</v>
      </c>
      <c r="AA898" s="9">
        <v>3.0513571428571424</v>
      </c>
      <c r="AB898" s="9">
        <v>3.1888571428571426</v>
      </c>
      <c r="AC898" s="9">
        <v>2.8213571428571425</v>
      </c>
      <c r="AD898" s="9">
        <v>2.8538571428571426</v>
      </c>
    </row>
    <row r="899" spans="1:30" x14ac:dyDescent="0.25">
      <c r="A899" s="8">
        <v>36599</v>
      </c>
      <c r="B899" s="45">
        <v>3.0431999999999997</v>
      </c>
      <c r="C899" s="45">
        <v>2.8331999999999997</v>
      </c>
      <c r="D899" s="45">
        <v>3.1631999999999998</v>
      </c>
      <c r="E899" s="45">
        <v>2.8856999999999995</v>
      </c>
      <c r="F899" s="45">
        <v>2.8366999999999996</v>
      </c>
      <c r="G899" s="45">
        <v>2.8131999999999997</v>
      </c>
      <c r="H899" s="45">
        <v>2.9331999999999998</v>
      </c>
      <c r="I899" s="45">
        <v>3.0006999999999997</v>
      </c>
      <c r="J899" s="45">
        <v>3.0971999999999995</v>
      </c>
      <c r="K899" s="45">
        <v>3.1581999999999999</v>
      </c>
      <c r="L899" s="45">
        <v>3.2981999999999996</v>
      </c>
      <c r="M899" s="45">
        <v>4.1131999999999991</v>
      </c>
      <c r="N899" s="45">
        <v>3.0006999999999997</v>
      </c>
      <c r="O899" s="45">
        <v>3.0821999999999998</v>
      </c>
      <c r="Q899" s="45">
        <v>2.8743333333333339</v>
      </c>
      <c r="R899" s="45">
        <v>2.623619047619048</v>
      </c>
      <c r="S899" s="45">
        <v>2.9260000000000006</v>
      </c>
      <c r="T899" s="45">
        <v>2.761833333333334</v>
      </c>
      <c r="U899" s="45">
        <v>2.6747500000000004</v>
      </c>
      <c r="V899" s="45">
        <v>2.6093333333333337</v>
      </c>
      <c r="W899" s="45">
        <v>2.7718333333333338</v>
      </c>
      <c r="X899" s="45">
        <v>2.8972500000000005</v>
      </c>
      <c r="Y899" s="45">
        <v>3.0014166666666671</v>
      </c>
      <c r="Z899" s="45">
        <v>2.619333333333334</v>
      </c>
      <c r="AA899" s="45">
        <v>3.0301666666666671</v>
      </c>
      <c r="AB899" s="45">
        <v>3.1551666666666671</v>
      </c>
      <c r="AC899" s="45">
        <v>2.8972500000000005</v>
      </c>
      <c r="AD899" s="45">
        <v>2.8360000000000003</v>
      </c>
    </row>
    <row r="900" spans="1:30" x14ac:dyDescent="0.25">
      <c r="A900" s="8">
        <v>36600</v>
      </c>
      <c r="B900" s="45">
        <v>3.0639999999999996</v>
      </c>
      <c r="C900" s="45">
        <v>2.8539999999999996</v>
      </c>
      <c r="D900" s="45">
        <v>3.1789999999999994</v>
      </c>
      <c r="E900" s="45">
        <v>2.9089999999999998</v>
      </c>
      <c r="F900" s="45">
        <v>2.8574999999999999</v>
      </c>
      <c r="G900" s="45">
        <v>2.8364999999999996</v>
      </c>
      <c r="H900" s="45">
        <v>2.9539999999999997</v>
      </c>
      <c r="I900" s="45">
        <v>3.0214999999999996</v>
      </c>
      <c r="J900" s="45">
        <v>3.1164999999999998</v>
      </c>
      <c r="K900" s="45">
        <v>3.1839999999999997</v>
      </c>
      <c r="L900" s="45">
        <v>3.3189999999999995</v>
      </c>
      <c r="M900" s="45">
        <v>4.1339999999999995</v>
      </c>
      <c r="N900" s="45">
        <v>3.0214999999999996</v>
      </c>
      <c r="O900" s="45">
        <v>3.1014999999999997</v>
      </c>
      <c r="Q900" s="45">
        <v>2.9120000000000004</v>
      </c>
      <c r="R900" s="45">
        <v>2.660857142857143</v>
      </c>
      <c r="S900" s="45">
        <v>2.9636666666666671</v>
      </c>
      <c r="T900" s="45">
        <v>2.7970000000000006</v>
      </c>
      <c r="U900" s="45">
        <v>2.7124166666666669</v>
      </c>
      <c r="V900" s="45">
        <v>2.6528333333333336</v>
      </c>
      <c r="W900" s="45">
        <v>2.8070000000000004</v>
      </c>
      <c r="X900" s="45">
        <v>2.9349166666666671</v>
      </c>
      <c r="Y900" s="45">
        <v>3.0407500000000005</v>
      </c>
      <c r="Z900" s="45">
        <v>2.6595000000000004</v>
      </c>
      <c r="AA900" s="45">
        <v>3.0678333333333336</v>
      </c>
      <c r="AB900" s="45">
        <v>3.1928333333333336</v>
      </c>
      <c r="AC900" s="45">
        <v>2.9349166666666671</v>
      </c>
      <c r="AD900" s="45">
        <v>2.8736666666666668</v>
      </c>
    </row>
    <row r="901" spans="1:30" x14ac:dyDescent="0.25">
      <c r="A901" s="8">
        <v>36601</v>
      </c>
      <c r="B901" s="45">
        <v>3.0533999999999999</v>
      </c>
      <c r="C901" s="45">
        <v>2.8433999999999999</v>
      </c>
      <c r="D901" s="45">
        <v>3.1684000000000001</v>
      </c>
      <c r="E901" s="45">
        <v>2.8984000000000001</v>
      </c>
      <c r="F901" s="45">
        <v>2.8493999999999997</v>
      </c>
      <c r="G901" s="45">
        <v>2.8283999999999998</v>
      </c>
      <c r="H901" s="45">
        <v>2.9434</v>
      </c>
      <c r="I901" s="45">
        <v>3.0108999999999999</v>
      </c>
      <c r="J901" s="45">
        <v>3.1109</v>
      </c>
      <c r="K901" s="45">
        <v>3.1734</v>
      </c>
      <c r="L901" s="45">
        <v>3.3083999999999998</v>
      </c>
      <c r="M901" s="45">
        <v>4.1439000000000004</v>
      </c>
      <c r="N901" s="45">
        <v>3.0108999999999999</v>
      </c>
      <c r="O901" s="45">
        <v>3.0958999999999999</v>
      </c>
      <c r="Q901" s="45">
        <v>2.9031666666666669</v>
      </c>
      <c r="R901" s="45">
        <v>2.648309523809524</v>
      </c>
      <c r="S901" s="45">
        <v>2.9573333333333336</v>
      </c>
      <c r="T901" s="45">
        <v>2.7906666666666671</v>
      </c>
      <c r="U901" s="45">
        <v>2.7010833333333335</v>
      </c>
      <c r="V901" s="45">
        <v>2.6440000000000001</v>
      </c>
      <c r="W901" s="45">
        <v>2.7981666666666669</v>
      </c>
      <c r="X901" s="45">
        <v>2.9260833333333336</v>
      </c>
      <c r="Y901" s="45">
        <v>3.0294166666666671</v>
      </c>
      <c r="Z901" s="45">
        <v>2.6506666666666669</v>
      </c>
      <c r="AA901" s="45">
        <v>3.0590000000000002</v>
      </c>
      <c r="AB901" s="45">
        <v>3.1840000000000002</v>
      </c>
      <c r="AC901" s="45">
        <v>2.9260833333333336</v>
      </c>
      <c r="AD901" s="45">
        <v>2.8648333333333333</v>
      </c>
    </row>
    <row r="902" spans="1:30" x14ac:dyDescent="0.25">
      <c r="A902" s="8">
        <v>36602</v>
      </c>
      <c r="B902" s="45">
        <v>3.0232000000000001</v>
      </c>
      <c r="C902" s="45">
        <v>2.8231999999999999</v>
      </c>
      <c r="D902" s="45">
        <v>3.1407000000000003</v>
      </c>
      <c r="E902" s="45">
        <v>2.8682000000000003</v>
      </c>
      <c r="F902" s="45">
        <v>2.8191999999999999</v>
      </c>
      <c r="G902" s="45">
        <v>2.7982</v>
      </c>
      <c r="H902" s="45">
        <v>2.9132000000000002</v>
      </c>
      <c r="I902" s="45">
        <v>2.9807000000000001</v>
      </c>
      <c r="J902" s="45">
        <v>3.0807000000000002</v>
      </c>
      <c r="K902" s="45">
        <v>3.1532</v>
      </c>
      <c r="L902" s="45">
        <v>3.2782</v>
      </c>
      <c r="M902" s="45">
        <v>4.0887000000000002</v>
      </c>
      <c r="N902" s="45">
        <v>2.9807000000000001</v>
      </c>
      <c r="O902" s="45">
        <v>3.0657000000000001</v>
      </c>
      <c r="Q902" s="45">
        <v>2.8574999999999999</v>
      </c>
      <c r="R902" s="45">
        <v>2.6130714285714287</v>
      </c>
      <c r="S902" s="45">
        <v>2.9116666666666666</v>
      </c>
      <c r="T902" s="45">
        <v>2.7470833333333333</v>
      </c>
      <c r="U902" s="45">
        <v>2.66</v>
      </c>
      <c r="V902" s="45">
        <v>2.6045833333333333</v>
      </c>
      <c r="W902" s="45">
        <v>2.7549999999999999</v>
      </c>
      <c r="X902" s="45">
        <v>2.8804166666666666</v>
      </c>
      <c r="Y902" s="45">
        <v>2.9883333333333333</v>
      </c>
      <c r="Z902" s="45">
        <v>2.6083333333333334</v>
      </c>
      <c r="AA902" s="45">
        <v>3.0108333333333333</v>
      </c>
      <c r="AB902" s="45">
        <v>3.1383333333333332</v>
      </c>
      <c r="AC902" s="45">
        <v>2.8804166666666666</v>
      </c>
      <c r="AD902" s="45">
        <v>2.8191666666666668</v>
      </c>
    </row>
    <row r="903" spans="1:30" x14ac:dyDescent="0.25">
      <c r="A903" s="8">
        <v>36605</v>
      </c>
      <c r="B903" s="45">
        <v>2.9813999999999998</v>
      </c>
      <c r="C903" s="45">
        <v>2.7763999999999998</v>
      </c>
      <c r="D903" s="45">
        <v>3.0989</v>
      </c>
      <c r="E903" s="45">
        <v>2.8289</v>
      </c>
      <c r="F903" s="45">
        <v>2.7773999999999996</v>
      </c>
      <c r="G903" s="45">
        <v>2.7563999999999997</v>
      </c>
      <c r="H903" s="45">
        <v>2.8714</v>
      </c>
      <c r="I903" s="45">
        <v>2.9388999999999998</v>
      </c>
      <c r="J903" s="45">
        <v>3.0408999999999997</v>
      </c>
      <c r="K903" s="45">
        <v>3.1113999999999997</v>
      </c>
      <c r="L903" s="45">
        <v>3.2363999999999997</v>
      </c>
      <c r="M903" s="45">
        <v>4.0468999999999999</v>
      </c>
      <c r="N903" s="45">
        <v>2.9388999999999998</v>
      </c>
      <c r="O903" s="45">
        <v>3.0259</v>
      </c>
      <c r="Q903" s="45">
        <v>2.7961666666666667</v>
      </c>
      <c r="R903" s="45">
        <v>2.5544523809523811</v>
      </c>
      <c r="S903" s="45">
        <v>2.8503333333333334</v>
      </c>
      <c r="T903" s="45">
        <v>2.6857500000000001</v>
      </c>
      <c r="U903" s="45">
        <v>2.5986666666666669</v>
      </c>
      <c r="V903" s="45">
        <v>2.5461666666666667</v>
      </c>
      <c r="W903" s="45">
        <v>2.6961666666666666</v>
      </c>
      <c r="X903" s="45">
        <v>2.8190833333333334</v>
      </c>
      <c r="Y903" s="45">
        <v>2.927</v>
      </c>
      <c r="Z903" s="45">
        <v>2.5528333333333335</v>
      </c>
      <c r="AA903" s="45">
        <v>2.9495</v>
      </c>
      <c r="AB903" s="45">
        <v>3.077</v>
      </c>
      <c r="AC903" s="45">
        <v>2.8190833333333334</v>
      </c>
      <c r="AD903" s="45">
        <v>2.7603333333333335</v>
      </c>
    </row>
    <row r="904" spans="1:30" x14ac:dyDescent="0.25">
      <c r="A904" s="8">
        <v>36606</v>
      </c>
      <c r="B904" s="45">
        <v>3.0026000000000002</v>
      </c>
      <c r="C904" s="45">
        <v>2.7976000000000001</v>
      </c>
      <c r="D904" s="45">
        <v>3.1201000000000003</v>
      </c>
      <c r="E904" s="45">
        <v>2.8476000000000004</v>
      </c>
      <c r="F904" s="45">
        <v>2.7986</v>
      </c>
      <c r="G904" s="45">
        <v>2.7776000000000001</v>
      </c>
      <c r="H904" s="45">
        <v>2.8926000000000003</v>
      </c>
      <c r="I904" s="45">
        <v>2.9601000000000002</v>
      </c>
      <c r="J904" s="45">
        <v>3.0616000000000003</v>
      </c>
      <c r="K904" s="45">
        <v>3.1326000000000001</v>
      </c>
      <c r="L904" s="45">
        <v>3.2576000000000001</v>
      </c>
      <c r="M904" s="45">
        <v>4.0681000000000003</v>
      </c>
      <c r="N904" s="45">
        <v>2.9601000000000002</v>
      </c>
      <c r="O904" s="45">
        <v>3.0466000000000002</v>
      </c>
      <c r="Q904" s="45">
        <v>2.8258333333333332</v>
      </c>
      <c r="R904" s="45">
        <v>2.5796904761904762</v>
      </c>
      <c r="S904" s="45">
        <v>2.8824999999999998</v>
      </c>
      <c r="T904" s="45">
        <v>2.7104166666666667</v>
      </c>
      <c r="U904" s="45">
        <v>2.6283333333333334</v>
      </c>
      <c r="V904" s="45">
        <v>2.5758333333333332</v>
      </c>
      <c r="W904" s="45">
        <v>2.7233333333333332</v>
      </c>
      <c r="X904" s="45">
        <v>2.8487499999999999</v>
      </c>
      <c r="Y904" s="45">
        <v>2.9550000000000001</v>
      </c>
      <c r="Z904" s="45">
        <v>2.5741666666666667</v>
      </c>
      <c r="AA904" s="45">
        <v>2.9791666666666665</v>
      </c>
      <c r="AB904" s="45">
        <v>3.1091666666666664</v>
      </c>
      <c r="AC904" s="45">
        <v>2.8487499999999999</v>
      </c>
      <c r="AD904" s="45">
        <v>2.7925</v>
      </c>
    </row>
    <row r="905" spans="1:30" x14ac:dyDescent="0.25">
      <c r="A905" s="8">
        <v>36607</v>
      </c>
      <c r="B905" s="45">
        <v>3.0232000000000001</v>
      </c>
      <c r="C905" s="45">
        <v>2.8182</v>
      </c>
      <c r="D905" s="45">
        <v>3.1432000000000002</v>
      </c>
      <c r="E905" s="45">
        <v>2.8656999999999999</v>
      </c>
      <c r="F905" s="45">
        <v>2.8191999999999999</v>
      </c>
      <c r="G905" s="45">
        <v>2.7957000000000001</v>
      </c>
      <c r="H905" s="45">
        <v>2.9132000000000002</v>
      </c>
      <c r="I905" s="45">
        <v>2.9807000000000001</v>
      </c>
      <c r="J905" s="45">
        <v>3.0822000000000003</v>
      </c>
      <c r="K905" s="45">
        <v>3.1532</v>
      </c>
      <c r="L905" s="45">
        <v>3.2782</v>
      </c>
      <c r="M905" s="45">
        <v>4.0887000000000002</v>
      </c>
      <c r="N905" s="45">
        <v>2.9807000000000001</v>
      </c>
      <c r="O905" s="45">
        <v>3.0672000000000001</v>
      </c>
      <c r="Q905" s="45">
        <v>2.862166666666667</v>
      </c>
      <c r="R905" s="45">
        <v>2.6155952380952385</v>
      </c>
      <c r="S905" s="45">
        <v>2.9188333333333336</v>
      </c>
      <c r="T905" s="45">
        <v>2.7467500000000005</v>
      </c>
      <c r="U905" s="45">
        <v>2.6625833333333335</v>
      </c>
      <c r="V905" s="45">
        <v>2.609666666666667</v>
      </c>
      <c r="W905" s="45">
        <v>2.7621666666666669</v>
      </c>
      <c r="X905" s="45">
        <v>2.8850833333333337</v>
      </c>
      <c r="Y905" s="45">
        <v>2.9955000000000003</v>
      </c>
      <c r="Z905" s="45">
        <v>2.6105000000000005</v>
      </c>
      <c r="AA905" s="45">
        <v>3.0155000000000003</v>
      </c>
      <c r="AB905" s="45">
        <v>3.1455000000000002</v>
      </c>
      <c r="AC905" s="45">
        <v>2.8850833333333337</v>
      </c>
      <c r="AD905" s="45">
        <v>2.8363333333333336</v>
      </c>
    </row>
    <row r="906" spans="1:30" x14ac:dyDescent="0.25">
      <c r="A906" s="8">
        <v>36608</v>
      </c>
      <c r="B906" s="45">
        <v>3.0489999999999999</v>
      </c>
      <c r="C906" s="45">
        <v>2.8439999999999999</v>
      </c>
      <c r="D906" s="45">
        <v>3.169</v>
      </c>
      <c r="E906" s="45">
        <v>2.8914999999999997</v>
      </c>
      <c r="F906" s="45">
        <v>2.8424999999999998</v>
      </c>
      <c r="G906" s="45">
        <v>2.8214999999999999</v>
      </c>
      <c r="H906" s="45">
        <v>2.9390000000000001</v>
      </c>
      <c r="I906" s="45">
        <v>3.0065</v>
      </c>
      <c r="J906" s="45">
        <v>3.1084999999999998</v>
      </c>
      <c r="K906" s="45">
        <v>3.1789999999999998</v>
      </c>
      <c r="L906" s="45">
        <v>3.3039999999999998</v>
      </c>
      <c r="M906" s="45">
        <v>4.1144999999999996</v>
      </c>
      <c r="N906" s="45">
        <v>3.0065</v>
      </c>
      <c r="O906" s="45">
        <v>3.0935000000000001</v>
      </c>
      <c r="Q906" s="45">
        <v>2.9060000000000001</v>
      </c>
      <c r="R906" s="45">
        <v>2.6578571428571429</v>
      </c>
      <c r="S906" s="45">
        <v>2.9635000000000002</v>
      </c>
      <c r="T906" s="45">
        <v>2.7905833333333336</v>
      </c>
      <c r="U906" s="45">
        <v>2.7076666666666669</v>
      </c>
      <c r="V906" s="45">
        <v>2.6555833333333334</v>
      </c>
      <c r="W906" s="45">
        <v>2.8035000000000001</v>
      </c>
      <c r="X906" s="45">
        <v>2.9289166666666668</v>
      </c>
      <c r="Y906" s="45">
        <v>3.0414166666666667</v>
      </c>
      <c r="Z906" s="45">
        <v>2.6543333333333337</v>
      </c>
      <c r="AA906" s="45">
        <v>3.0593333333333335</v>
      </c>
      <c r="AB906" s="45">
        <v>3.1893333333333334</v>
      </c>
      <c r="AC906" s="45">
        <v>2.9289166666666668</v>
      </c>
      <c r="AD906" s="45">
        <v>2.8851666666666667</v>
      </c>
    </row>
    <row r="907" spans="1:30" x14ac:dyDescent="0.25">
      <c r="A907" s="8">
        <v>36609</v>
      </c>
      <c r="B907" s="45">
        <v>3.0324</v>
      </c>
      <c r="C907" s="45">
        <v>2.8273999999999999</v>
      </c>
      <c r="D907" s="45">
        <v>3.1524000000000001</v>
      </c>
      <c r="E907" s="45">
        <v>2.8748999999999998</v>
      </c>
      <c r="F907" s="45">
        <v>2.8258999999999999</v>
      </c>
      <c r="G907" s="45">
        <v>2.8048999999999999</v>
      </c>
      <c r="H907" s="45">
        <v>2.9224000000000001</v>
      </c>
      <c r="I907" s="45">
        <v>2.9899</v>
      </c>
      <c r="J907" s="45">
        <v>3.0918999999999999</v>
      </c>
      <c r="K907" s="45">
        <v>3.1623999999999999</v>
      </c>
      <c r="L907" s="45">
        <v>3.2873999999999999</v>
      </c>
      <c r="M907" s="45">
        <v>4.0979000000000001</v>
      </c>
      <c r="N907" s="45">
        <v>2.9899</v>
      </c>
      <c r="O907" s="45">
        <v>3.0769000000000002</v>
      </c>
      <c r="Q907" s="45">
        <v>2.8925000000000001</v>
      </c>
      <c r="R907" s="45">
        <v>2.6416428571428572</v>
      </c>
      <c r="S907" s="45">
        <v>2.9508333333333332</v>
      </c>
      <c r="T907" s="45">
        <v>2.7745833333333332</v>
      </c>
      <c r="U907" s="45">
        <v>2.6949999999999998</v>
      </c>
      <c r="V907" s="45">
        <v>2.6395833333333334</v>
      </c>
      <c r="W907" s="45">
        <v>2.7925</v>
      </c>
      <c r="X907" s="45">
        <v>2.9154166666666668</v>
      </c>
      <c r="Y907" s="45">
        <v>3.0254166666666666</v>
      </c>
      <c r="Z907" s="45">
        <v>2.6403333333333334</v>
      </c>
      <c r="AA907" s="45">
        <v>3.0458333333333334</v>
      </c>
      <c r="AB907" s="45">
        <v>3.1758333333333333</v>
      </c>
      <c r="AC907" s="45">
        <v>2.9154166666666668</v>
      </c>
      <c r="AD907" s="45">
        <v>2.8716666666666666</v>
      </c>
    </row>
    <row r="908" spans="1:30" x14ac:dyDescent="0.25">
      <c r="A908" s="8">
        <v>36612</v>
      </c>
      <c r="B908" s="45">
        <v>3.0718000000000001</v>
      </c>
      <c r="C908" s="45">
        <v>2.8668</v>
      </c>
      <c r="D908" s="45">
        <v>3.1918000000000002</v>
      </c>
      <c r="E908" s="45">
        <v>2.9142999999999999</v>
      </c>
      <c r="F908" s="45">
        <v>2.8628</v>
      </c>
      <c r="G908" s="45">
        <v>2.8418000000000001</v>
      </c>
      <c r="H908" s="45">
        <v>2.9618000000000002</v>
      </c>
      <c r="I908" s="45">
        <v>3.0293000000000001</v>
      </c>
      <c r="J908" s="45">
        <v>3.1288</v>
      </c>
      <c r="K908" s="45">
        <v>3.2018</v>
      </c>
      <c r="L908" s="45">
        <v>3.3268</v>
      </c>
      <c r="M908" s="45">
        <v>4.1372999999999998</v>
      </c>
      <c r="N908" s="45">
        <v>3.0293000000000001</v>
      </c>
      <c r="O908" s="45">
        <v>3.1137999999999999</v>
      </c>
      <c r="Q908" s="45">
        <v>2.96</v>
      </c>
      <c r="R908" s="45">
        <v>2.7048571428571422</v>
      </c>
      <c r="S908" s="45">
        <v>3.0183333333333326</v>
      </c>
      <c r="T908" s="45">
        <v>2.8395833333333327</v>
      </c>
      <c r="U908" s="45">
        <v>2.7574999999999998</v>
      </c>
      <c r="V908" s="45">
        <v>2.699583333333333</v>
      </c>
      <c r="W908" s="45">
        <v>2.86</v>
      </c>
      <c r="X908" s="45">
        <v>2.9804166666666663</v>
      </c>
      <c r="Y908" s="45">
        <v>3.0879166666666662</v>
      </c>
      <c r="Z908" s="45">
        <v>2.7016666666666662</v>
      </c>
      <c r="AA908" s="45">
        <v>3.1129166666666661</v>
      </c>
      <c r="AB908" s="45">
        <v>3.2433333333333327</v>
      </c>
      <c r="AC908" s="45">
        <v>2.9804166666666663</v>
      </c>
      <c r="AD908" s="45">
        <v>2.9341666666666661</v>
      </c>
    </row>
    <row r="909" spans="1:30" x14ac:dyDescent="0.25">
      <c r="A909" s="8">
        <v>36613</v>
      </c>
      <c r="B909" s="45">
        <v>3.085</v>
      </c>
      <c r="C909" s="45">
        <v>2.89</v>
      </c>
      <c r="D909" s="45">
        <v>3.2050000000000001</v>
      </c>
      <c r="E909" s="45">
        <v>2.9275000000000002</v>
      </c>
      <c r="F909" s="45">
        <v>2.8759999999999999</v>
      </c>
      <c r="G909" s="45">
        <v>2.855</v>
      </c>
      <c r="H909" s="45">
        <v>2.9750000000000001</v>
      </c>
      <c r="I909" s="45">
        <v>3.0425</v>
      </c>
      <c r="J909" s="45">
        <v>3.1444999999999999</v>
      </c>
      <c r="K909" s="45">
        <v>3.2149999999999999</v>
      </c>
      <c r="L909" s="45">
        <v>3.34</v>
      </c>
      <c r="M909" s="45">
        <v>4.1604999999999999</v>
      </c>
      <c r="N909" s="45">
        <v>3.0425</v>
      </c>
      <c r="O909" s="45">
        <v>3.1295000000000002</v>
      </c>
      <c r="Q909" s="45">
        <v>2.9918333333333336</v>
      </c>
      <c r="R909" s="45">
        <v>2.730261904761905</v>
      </c>
      <c r="S909" s="45">
        <v>3.0476666666666667</v>
      </c>
      <c r="T909" s="45">
        <v>2.8747500000000001</v>
      </c>
      <c r="U909" s="45">
        <v>2.7968333333333337</v>
      </c>
      <c r="V909" s="45">
        <v>2.7364166666666669</v>
      </c>
      <c r="W909" s="45">
        <v>2.8947500000000002</v>
      </c>
      <c r="X909" s="45">
        <v>3.0118333333333336</v>
      </c>
      <c r="Y909" s="45">
        <v>3.1293333333333337</v>
      </c>
      <c r="Z909" s="45">
        <v>2.7368333333333337</v>
      </c>
      <c r="AA909" s="45">
        <v>3.1430833333333337</v>
      </c>
      <c r="AB909" s="45">
        <v>3.2751666666666668</v>
      </c>
      <c r="AC909" s="45">
        <v>3.0118333333333336</v>
      </c>
      <c r="AD909" s="45">
        <v>2.9660000000000002</v>
      </c>
    </row>
    <row r="910" spans="1:30" x14ac:dyDescent="0.25">
      <c r="A910" s="8">
        <v>36614</v>
      </c>
      <c r="B910" s="45">
        <v>3.0543999999999998</v>
      </c>
      <c r="C910" s="45">
        <v>2.8593999999999999</v>
      </c>
      <c r="D910" s="45">
        <v>3.1743999999999999</v>
      </c>
      <c r="E910" s="45">
        <v>2.8968999999999996</v>
      </c>
      <c r="F910" s="45">
        <v>2.8478999999999997</v>
      </c>
      <c r="G910" s="45">
        <v>2.8268999999999997</v>
      </c>
      <c r="H910" s="45">
        <v>2.9443999999999999</v>
      </c>
      <c r="I910" s="45">
        <v>3.0118999999999998</v>
      </c>
      <c r="J910" s="45">
        <v>3.1163999999999996</v>
      </c>
      <c r="K910" s="45">
        <v>3.1843999999999997</v>
      </c>
      <c r="L910" s="45">
        <v>3.3093999999999997</v>
      </c>
      <c r="M910" s="45">
        <v>4.1298999999999992</v>
      </c>
      <c r="N910" s="45">
        <v>3.0118999999999998</v>
      </c>
      <c r="O910" s="45">
        <v>3.0989</v>
      </c>
      <c r="Q910" s="45">
        <v>2.9406666666666665</v>
      </c>
      <c r="R910" s="45">
        <v>2.6853809523809522</v>
      </c>
      <c r="S910" s="45">
        <v>2.9964999999999997</v>
      </c>
      <c r="T910" s="45">
        <v>2.828583333333333</v>
      </c>
      <c r="U910" s="45">
        <v>2.7506666666666666</v>
      </c>
      <c r="V910" s="45">
        <v>2.6927499999999998</v>
      </c>
      <c r="W910" s="45">
        <v>2.8435833333333331</v>
      </c>
      <c r="X910" s="45">
        <v>2.9610833333333333</v>
      </c>
      <c r="Y910" s="45">
        <v>3.0806666666666667</v>
      </c>
      <c r="Z910" s="45">
        <v>2.6856666666666666</v>
      </c>
      <c r="AA910" s="45">
        <v>3.089833333333333</v>
      </c>
      <c r="AB910" s="45">
        <v>3.2239999999999998</v>
      </c>
      <c r="AC910" s="45">
        <v>2.9610833333333333</v>
      </c>
      <c r="AD910" s="45">
        <v>2.9098333333333333</v>
      </c>
    </row>
    <row r="911" spans="1:30" x14ac:dyDescent="0.25">
      <c r="A911" s="8">
        <v>36615</v>
      </c>
      <c r="B911" s="45">
        <v>3.0274000000000001</v>
      </c>
      <c r="C911" s="45">
        <v>2.8374000000000001</v>
      </c>
      <c r="D911" s="45">
        <v>3.1474000000000002</v>
      </c>
      <c r="E911" s="45">
        <v>2.8698999999999999</v>
      </c>
      <c r="F911" s="45">
        <v>2.8233999999999999</v>
      </c>
      <c r="G911" s="45">
        <v>2.7999000000000001</v>
      </c>
      <c r="H911" s="45">
        <v>2.9174000000000002</v>
      </c>
      <c r="I911" s="45">
        <v>2.9849000000000001</v>
      </c>
      <c r="J911" s="45">
        <v>3.0893999999999999</v>
      </c>
      <c r="K911" s="45">
        <v>3.1623999999999999</v>
      </c>
      <c r="L911" s="45">
        <v>3.2824</v>
      </c>
      <c r="M911" s="45">
        <v>4.1224000000000007</v>
      </c>
      <c r="N911" s="45">
        <v>2.9849000000000001</v>
      </c>
      <c r="O911" s="45">
        <v>3.0719000000000003</v>
      </c>
      <c r="Q911" s="45">
        <v>2.907</v>
      </c>
      <c r="R911" s="45">
        <v>2.6545714285714288</v>
      </c>
      <c r="S911" s="45">
        <v>2.9620000000000002</v>
      </c>
      <c r="T911" s="45">
        <v>2.7911666666666668</v>
      </c>
      <c r="U911" s="45">
        <v>2.7115833333333335</v>
      </c>
      <c r="V911" s="45">
        <v>2.6461666666666668</v>
      </c>
      <c r="W911" s="45">
        <v>2.8099166666666666</v>
      </c>
      <c r="X911" s="45">
        <v>2.9274166666666668</v>
      </c>
      <c r="Y911" s="45">
        <v>3.0565833333333332</v>
      </c>
      <c r="Z911" s="45">
        <v>2.6503333333333332</v>
      </c>
      <c r="AA911" s="45">
        <v>3.052</v>
      </c>
      <c r="AB911" s="45">
        <v>3.1903333333333332</v>
      </c>
      <c r="AC911" s="45">
        <v>2.9274166666666668</v>
      </c>
      <c r="AD911" s="45">
        <v>2.8861666666666665</v>
      </c>
    </row>
    <row r="912" spans="1:30" x14ac:dyDescent="0.25">
      <c r="A912" s="8">
        <v>36616</v>
      </c>
      <c r="B912" s="45">
        <v>3.0716000000000001</v>
      </c>
      <c r="C912" s="45">
        <v>2.8766000000000003</v>
      </c>
      <c r="D912" s="45">
        <v>3.1941000000000002</v>
      </c>
      <c r="E912" s="45">
        <v>2.9140999999999999</v>
      </c>
      <c r="F912" s="45">
        <v>2.8626</v>
      </c>
      <c r="G912" s="45">
        <v>2.8391000000000002</v>
      </c>
      <c r="H912" s="45">
        <v>2.9616000000000002</v>
      </c>
      <c r="I912" s="45">
        <v>3.0291000000000001</v>
      </c>
      <c r="J912" s="45">
        <v>3.1286</v>
      </c>
      <c r="K912" s="45">
        <v>3.1966000000000001</v>
      </c>
      <c r="L912" s="45">
        <v>3.3266</v>
      </c>
      <c r="M912" s="45">
        <v>4.1966000000000001</v>
      </c>
      <c r="N912" s="45">
        <v>3.0291000000000001</v>
      </c>
      <c r="O912" s="45">
        <v>3.1111</v>
      </c>
      <c r="Q912" s="45">
        <v>2.968</v>
      </c>
      <c r="R912" s="45">
        <v>2.7055714285714285</v>
      </c>
      <c r="S912" s="45">
        <v>3.0230000000000001</v>
      </c>
      <c r="T912" s="45">
        <v>2.8484166666666666</v>
      </c>
      <c r="U912" s="45">
        <v>2.7621666666666664</v>
      </c>
      <c r="V912" s="45">
        <v>2.6959166666666667</v>
      </c>
      <c r="W912" s="45">
        <v>2.8679999999999999</v>
      </c>
      <c r="X912" s="45">
        <v>2.9884166666666667</v>
      </c>
      <c r="Y912" s="45">
        <v>3.1088333333333331</v>
      </c>
      <c r="Z912" s="45">
        <v>2.6996666666666664</v>
      </c>
      <c r="AA912" s="45">
        <v>3.1209166666666666</v>
      </c>
      <c r="AB912" s="45">
        <v>3.2513333333333332</v>
      </c>
      <c r="AC912" s="45">
        <v>2.9884166666666667</v>
      </c>
      <c r="AD912" s="45">
        <v>2.9421666666666666</v>
      </c>
    </row>
    <row r="913" spans="1:30" x14ac:dyDescent="0.25">
      <c r="A913" s="8">
        <v>36619</v>
      </c>
      <c r="B913" s="45">
        <v>3.0488</v>
      </c>
      <c r="C913" s="45">
        <v>2.8538000000000001</v>
      </c>
      <c r="D913" s="45">
        <v>3.1713</v>
      </c>
      <c r="E913" s="45">
        <v>2.8912999999999998</v>
      </c>
      <c r="F913" s="45">
        <v>2.8372999999999999</v>
      </c>
      <c r="G913" s="45">
        <v>2.8163</v>
      </c>
      <c r="H913" s="45">
        <v>2.9388000000000001</v>
      </c>
      <c r="I913" s="45">
        <v>3.0063</v>
      </c>
      <c r="J913" s="45">
        <v>3.1057999999999999</v>
      </c>
      <c r="K913" s="45">
        <v>3.1688000000000001</v>
      </c>
      <c r="L913" s="45">
        <v>3.3037999999999998</v>
      </c>
      <c r="M913" s="45">
        <v>4.1787999999999998</v>
      </c>
      <c r="N913" s="45">
        <v>3.0063</v>
      </c>
      <c r="O913" s="45">
        <v>3.0882999999999998</v>
      </c>
      <c r="Q913" s="45">
        <v>2.9256666666666669</v>
      </c>
      <c r="R913" s="45">
        <v>2.6620000000000004</v>
      </c>
      <c r="S913" s="45">
        <v>2.980666666666667</v>
      </c>
      <c r="T913" s="45">
        <v>2.8081666666666667</v>
      </c>
      <c r="U913" s="45">
        <v>2.7148333333333334</v>
      </c>
      <c r="V913" s="45">
        <v>2.64025</v>
      </c>
      <c r="W913" s="45">
        <v>2.8256666666666668</v>
      </c>
      <c r="X913" s="45">
        <v>2.9460833333333336</v>
      </c>
      <c r="Y913" s="45">
        <v>3.0685833333333337</v>
      </c>
      <c r="Z913" s="45">
        <v>2.6456666666666671</v>
      </c>
      <c r="AA913" s="45">
        <v>3.0723333333333334</v>
      </c>
      <c r="AB913" s="45">
        <v>3.2090000000000001</v>
      </c>
      <c r="AC913" s="45">
        <v>2.9460833333333336</v>
      </c>
      <c r="AD913" s="45">
        <v>2.8715000000000002</v>
      </c>
    </row>
    <row r="914" spans="1:30" x14ac:dyDescent="0.25">
      <c r="A914" s="8">
        <v>36620</v>
      </c>
      <c r="B914" s="45">
        <v>3.0026000000000002</v>
      </c>
      <c r="C914" s="45">
        <v>2.8076000000000003</v>
      </c>
      <c r="D914" s="45">
        <v>3.1226000000000003</v>
      </c>
      <c r="E914" s="45">
        <v>2.8451</v>
      </c>
      <c r="F914" s="45">
        <v>2.7936000000000001</v>
      </c>
      <c r="G914" s="45">
        <v>2.7701000000000002</v>
      </c>
      <c r="H914" s="45">
        <v>2.8926000000000003</v>
      </c>
      <c r="I914" s="45">
        <v>2.9601000000000002</v>
      </c>
      <c r="J914" s="45">
        <v>3.0646</v>
      </c>
      <c r="K914" s="45">
        <v>3.1276000000000002</v>
      </c>
      <c r="L914" s="45">
        <v>3.2576000000000001</v>
      </c>
      <c r="M914" s="45">
        <v>4.1135999999999999</v>
      </c>
      <c r="N914" s="45">
        <v>2.9601000000000002</v>
      </c>
      <c r="O914" s="45">
        <v>3.0596000000000001</v>
      </c>
      <c r="Q914" s="45">
        <v>2.863</v>
      </c>
      <c r="R914" s="45">
        <v>2.6106666666666665</v>
      </c>
      <c r="S914" s="45">
        <v>2.9180000000000001</v>
      </c>
      <c r="T914" s="45">
        <v>2.7484166666666665</v>
      </c>
      <c r="U914" s="45">
        <v>2.6546666666666665</v>
      </c>
      <c r="V914" s="45">
        <v>2.5784166666666666</v>
      </c>
      <c r="W914" s="45">
        <v>2.7654999999999998</v>
      </c>
      <c r="X914" s="45">
        <v>2.8825833333333333</v>
      </c>
      <c r="Y914" s="45">
        <v>3.0050833333333333</v>
      </c>
      <c r="Z914" s="45">
        <v>2.5979999999999999</v>
      </c>
      <c r="AA914" s="45">
        <v>3.0159166666666666</v>
      </c>
      <c r="AB914" s="45">
        <v>3.1488333333333332</v>
      </c>
      <c r="AC914" s="45">
        <v>2.8825833333333333</v>
      </c>
      <c r="AD914" s="45">
        <v>2.8146666666666667</v>
      </c>
    </row>
    <row r="915" spans="1:30" x14ac:dyDescent="0.25">
      <c r="A915" s="8">
        <v>36621</v>
      </c>
      <c r="B915" s="45">
        <v>3.036</v>
      </c>
      <c r="C915" s="45">
        <v>2.8679999999999999</v>
      </c>
      <c r="D915" s="45">
        <v>3.1560000000000001</v>
      </c>
      <c r="E915" s="45">
        <v>2.8784999999999998</v>
      </c>
      <c r="F915" s="45">
        <v>2.827</v>
      </c>
      <c r="G915" s="45">
        <v>2.8010000000000002</v>
      </c>
      <c r="H915" s="45">
        <v>2.9260000000000002</v>
      </c>
      <c r="I915" s="45">
        <v>2.9980000000000002</v>
      </c>
      <c r="J915" s="45">
        <v>3.1030000000000002</v>
      </c>
      <c r="K915" s="45">
        <v>3.1710000000000003</v>
      </c>
      <c r="L915" s="45">
        <v>3.2909999999999999</v>
      </c>
      <c r="M915" s="45">
        <v>4.1669999999999998</v>
      </c>
      <c r="N915" s="45">
        <v>2.9980000000000002</v>
      </c>
      <c r="O915" s="45">
        <v>3.1055000000000001</v>
      </c>
      <c r="Q915" s="45">
        <v>2.9196666666666666</v>
      </c>
      <c r="R915" s="45">
        <v>2.6881666666666666</v>
      </c>
      <c r="S915" s="45">
        <v>2.9746666666666668</v>
      </c>
      <c r="T915" s="45">
        <v>2.8000833333333333</v>
      </c>
      <c r="U915" s="45">
        <v>2.7105000000000001</v>
      </c>
      <c r="V915" s="45">
        <v>2.6400833333333331</v>
      </c>
      <c r="W915" s="45">
        <v>2.8221666666666665</v>
      </c>
      <c r="X915" s="45">
        <v>2.9371666666666667</v>
      </c>
      <c r="Y915" s="45">
        <v>3.0492499999999998</v>
      </c>
      <c r="Z915" s="45">
        <v>2.6788333333333334</v>
      </c>
      <c r="AA915" s="45">
        <v>3.0725833333333332</v>
      </c>
      <c r="AB915" s="45">
        <v>3.2054999999999998</v>
      </c>
      <c r="AC915" s="45">
        <v>2.9371666666666667</v>
      </c>
      <c r="AD915" s="45">
        <v>2.8871666666666664</v>
      </c>
    </row>
    <row r="916" spans="1:30" x14ac:dyDescent="0.25">
      <c r="A916" s="8">
        <v>36622</v>
      </c>
      <c r="B916" s="45">
        <v>3.0759999999999996</v>
      </c>
      <c r="C916" s="45">
        <v>2.9009999999999998</v>
      </c>
      <c r="D916" s="45">
        <v>3.1959999999999997</v>
      </c>
      <c r="E916" s="45">
        <v>2.9184999999999994</v>
      </c>
      <c r="F916" s="45">
        <v>2.8644999999999996</v>
      </c>
      <c r="G916" s="45">
        <v>2.8384999999999998</v>
      </c>
      <c r="H916" s="45">
        <v>2.9659999999999997</v>
      </c>
      <c r="I916" s="45">
        <v>3.0379999999999998</v>
      </c>
      <c r="J916" s="45">
        <v>3.1304999999999996</v>
      </c>
      <c r="K916" s="45">
        <v>3.2059999999999995</v>
      </c>
      <c r="L916" s="45">
        <v>3.3309999999999995</v>
      </c>
      <c r="M916" s="45">
        <v>4.2229999999999999</v>
      </c>
      <c r="N916" s="45">
        <v>3.0379999999999998</v>
      </c>
      <c r="O916" s="45">
        <v>3.1404999999999994</v>
      </c>
      <c r="Q916" s="45">
        <v>2.9789999999999996</v>
      </c>
      <c r="R916" s="45">
        <v>2.7404999999999995</v>
      </c>
      <c r="S916" s="45">
        <v>3.0339999999999998</v>
      </c>
      <c r="T916" s="45">
        <v>2.8577499999999998</v>
      </c>
      <c r="U916" s="45">
        <v>2.7585833333333332</v>
      </c>
      <c r="V916" s="45">
        <v>2.6819166666666665</v>
      </c>
      <c r="W916" s="45">
        <v>2.8789999999999996</v>
      </c>
      <c r="X916" s="45">
        <v>2.9964999999999997</v>
      </c>
      <c r="Y916" s="45">
        <v>3.0914999999999995</v>
      </c>
      <c r="Z916" s="45">
        <v>2.7238333333333329</v>
      </c>
      <c r="AA916" s="45">
        <v>3.1319166666666662</v>
      </c>
      <c r="AB916" s="45">
        <v>3.2689999999999997</v>
      </c>
      <c r="AC916" s="45">
        <v>2.9964999999999997</v>
      </c>
      <c r="AD916" s="45">
        <v>2.9156666666666662</v>
      </c>
    </row>
    <row r="917" spans="1:30" x14ac:dyDescent="0.25">
      <c r="A917" s="8">
        <v>36623</v>
      </c>
      <c r="B917" s="45">
        <v>3.0935999999999999</v>
      </c>
      <c r="C917" s="45">
        <v>2.9135999999999997</v>
      </c>
      <c r="D917" s="45">
        <v>3.2136</v>
      </c>
      <c r="E917" s="45">
        <v>2.9360999999999997</v>
      </c>
      <c r="F917" s="45">
        <v>2.8820999999999999</v>
      </c>
      <c r="G917" s="45">
        <v>2.8561000000000001</v>
      </c>
      <c r="H917" s="45">
        <v>2.9836</v>
      </c>
      <c r="I917" s="45">
        <v>3.0545999999999998</v>
      </c>
      <c r="J917" s="45">
        <v>3.1480999999999999</v>
      </c>
      <c r="K917" s="45">
        <v>3.2206000000000001</v>
      </c>
      <c r="L917" s="45">
        <v>3.3485999999999998</v>
      </c>
      <c r="M917" s="45">
        <v>4.2476000000000003</v>
      </c>
      <c r="N917" s="45">
        <v>3.0545999999999998</v>
      </c>
      <c r="O917" s="45">
        <v>3.1581000000000001</v>
      </c>
      <c r="Q917" s="45">
        <v>3.0011666666666663</v>
      </c>
      <c r="R917" s="45">
        <v>2.7551666666666663</v>
      </c>
      <c r="S917" s="45">
        <v>3.0561666666666665</v>
      </c>
      <c r="T917" s="45">
        <v>2.8753333333333329</v>
      </c>
      <c r="U917" s="45">
        <v>2.7715833333333331</v>
      </c>
      <c r="V917" s="45">
        <v>2.6957499999999994</v>
      </c>
      <c r="W917" s="45">
        <v>2.9011666666666662</v>
      </c>
      <c r="X917" s="45">
        <v>3.0165833333333332</v>
      </c>
      <c r="Y917" s="45">
        <v>3.1069999999999998</v>
      </c>
      <c r="Z917" s="45">
        <v>2.7409999999999997</v>
      </c>
      <c r="AA917" s="45">
        <v>3.1615833333333332</v>
      </c>
      <c r="AB917" s="45">
        <v>3.3036666666666665</v>
      </c>
      <c r="AC917" s="45">
        <v>3.0165833333333332</v>
      </c>
      <c r="AD917" s="45">
        <v>2.9394999999999998</v>
      </c>
    </row>
    <row r="918" spans="1:30" x14ac:dyDescent="0.25">
      <c r="A918" s="8">
        <v>36626</v>
      </c>
      <c r="B918" s="45">
        <v>3.1024000000000003</v>
      </c>
      <c r="C918" s="45">
        <v>2.9224000000000001</v>
      </c>
      <c r="D918" s="45">
        <v>3.2249000000000003</v>
      </c>
      <c r="E918" s="45">
        <v>2.9449000000000001</v>
      </c>
      <c r="F918" s="45">
        <v>2.8909000000000002</v>
      </c>
      <c r="G918" s="45">
        <v>2.8649000000000004</v>
      </c>
      <c r="H918" s="45">
        <v>2.9924000000000004</v>
      </c>
      <c r="I918" s="45">
        <v>3.0624000000000002</v>
      </c>
      <c r="J918" s="45">
        <v>3.1569000000000003</v>
      </c>
      <c r="K918" s="45">
        <v>3.2294</v>
      </c>
      <c r="L918" s="45">
        <v>3.3674000000000004</v>
      </c>
      <c r="M918" s="45">
        <v>4.2524000000000006</v>
      </c>
      <c r="N918" s="45">
        <v>3.0624000000000002</v>
      </c>
      <c r="O918" s="45">
        <v>3.1669</v>
      </c>
      <c r="Q918" s="45">
        <v>3.0026666666666668</v>
      </c>
      <c r="R918" s="45">
        <v>2.7486666666666668</v>
      </c>
      <c r="S918" s="45">
        <v>3.057666666666667</v>
      </c>
      <c r="T918" s="45">
        <v>2.8776666666666668</v>
      </c>
      <c r="U918" s="45">
        <v>2.7664166666666667</v>
      </c>
      <c r="V918" s="45">
        <v>2.6897500000000001</v>
      </c>
      <c r="W918" s="45">
        <v>2.9026666666666667</v>
      </c>
      <c r="X918" s="45">
        <v>3.0168333333333335</v>
      </c>
      <c r="Y918" s="45">
        <v>3.1022500000000002</v>
      </c>
      <c r="Z918" s="45">
        <v>2.73</v>
      </c>
      <c r="AA918" s="45">
        <v>3.1630833333333337</v>
      </c>
      <c r="AB918" s="45">
        <v>3.305166666666667</v>
      </c>
      <c r="AC918" s="45">
        <v>3.0168333333333335</v>
      </c>
      <c r="AD918" s="45">
        <v>2.9380833333333336</v>
      </c>
    </row>
    <row r="919" spans="1:30" x14ac:dyDescent="0.25">
      <c r="A919" s="8">
        <v>36627</v>
      </c>
      <c r="B919" s="45">
        <v>3.0932000000000004</v>
      </c>
      <c r="C919" s="45">
        <v>2.9132000000000002</v>
      </c>
      <c r="D919" s="45">
        <v>3.2132000000000005</v>
      </c>
      <c r="E919" s="45">
        <v>2.9357000000000002</v>
      </c>
      <c r="F919" s="45">
        <v>2.8792000000000004</v>
      </c>
      <c r="G919" s="45">
        <v>2.8557000000000006</v>
      </c>
      <c r="H919" s="45">
        <v>2.9832000000000005</v>
      </c>
      <c r="I919" s="45">
        <v>3.0532000000000004</v>
      </c>
      <c r="J919" s="45">
        <v>3.1477000000000004</v>
      </c>
      <c r="K919" s="45">
        <v>3.2202000000000002</v>
      </c>
      <c r="L919" s="45">
        <v>3.3582000000000005</v>
      </c>
      <c r="M919" s="45">
        <v>4.2432000000000007</v>
      </c>
      <c r="N919" s="45">
        <v>3.0532000000000004</v>
      </c>
      <c r="O919" s="45">
        <v>3.1577000000000002</v>
      </c>
      <c r="Q919" s="45">
        <v>2.9818333333333329</v>
      </c>
      <c r="R919" s="45">
        <v>2.7409999999999997</v>
      </c>
      <c r="S919" s="45">
        <v>3.0368333333333331</v>
      </c>
      <c r="T919" s="45">
        <v>2.8614166666666661</v>
      </c>
      <c r="U919" s="45">
        <v>2.7455833333333328</v>
      </c>
      <c r="V919" s="45">
        <v>2.6780833333333329</v>
      </c>
      <c r="W919" s="45">
        <v>2.8818333333333328</v>
      </c>
      <c r="X919" s="45">
        <v>2.9959999999999996</v>
      </c>
      <c r="Y919" s="45">
        <v>3.0822499999999997</v>
      </c>
      <c r="Z919" s="45">
        <v>2.7266666666666661</v>
      </c>
      <c r="AA919" s="45">
        <v>3.1422499999999998</v>
      </c>
      <c r="AB919" s="45">
        <v>3.2843333333333331</v>
      </c>
      <c r="AC919" s="45">
        <v>2.9959999999999996</v>
      </c>
      <c r="AD919" s="45">
        <v>2.9489166666666664</v>
      </c>
    </row>
    <row r="920" spans="1:30" x14ac:dyDescent="0.25">
      <c r="A920" s="8">
        <v>36628</v>
      </c>
      <c r="B920" s="45">
        <v>3.1326000000000001</v>
      </c>
      <c r="C920" s="45">
        <v>2.9626000000000001</v>
      </c>
      <c r="D920" s="45">
        <v>3.2526000000000002</v>
      </c>
      <c r="E920" s="45">
        <v>2.9725999999999999</v>
      </c>
      <c r="F920" s="45">
        <v>2.9085999999999999</v>
      </c>
      <c r="G920" s="45">
        <v>2.8875999999999999</v>
      </c>
      <c r="H920" s="45">
        <v>3.0226000000000002</v>
      </c>
      <c r="I920" s="45">
        <v>3.0926</v>
      </c>
      <c r="J920" s="45">
        <v>3.1771000000000003</v>
      </c>
      <c r="K920" s="45">
        <v>3.2595999999999998</v>
      </c>
      <c r="L920" s="45">
        <v>3.3976000000000002</v>
      </c>
      <c r="M920" s="45">
        <v>4.2826000000000004</v>
      </c>
      <c r="N920" s="45">
        <v>3.0926</v>
      </c>
      <c r="O920" s="45">
        <v>3.1996000000000002</v>
      </c>
      <c r="Q920" s="45">
        <v>3.0423333333333331</v>
      </c>
      <c r="R920" s="45">
        <v>2.8075000000000001</v>
      </c>
      <c r="S920" s="45">
        <v>3.0998333333333332</v>
      </c>
      <c r="T920" s="45">
        <v>2.9189999999999996</v>
      </c>
      <c r="U920" s="45">
        <v>2.7960833333333333</v>
      </c>
      <c r="V920" s="45">
        <v>2.7310833333333333</v>
      </c>
      <c r="W920" s="45">
        <v>2.942333333333333</v>
      </c>
      <c r="X920" s="45">
        <v>3.0573333333333332</v>
      </c>
      <c r="Y920" s="45">
        <v>3.1264999999999996</v>
      </c>
      <c r="Z920" s="45">
        <v>2.7851666666666666</v>
      </c>
      <c r="AA920" s="45">
        <v>3.20275</v>
      </c>
      <c r="AB920" s="45">
        <v>3.3448333333333333</v>
      </c>
      <c r="AC920" s="45">
        <v>3.0573333333333332</v>
      </c>
      <c r="AD920" s="45">
        <v>3.0110833333333331</v>
      </c>
    </row>
    <row r="921" spans="1:30" x14ac:dyDescent="0.25">
      <c r="A921" s="8">
        <v>36629</v>
      </c>
      <c r="B921" s="45">
        <v>3.1856</v>
      </c>
      <c r="C921" s="45">
        <v>3.0156000000000001</v>
      </c>
      <c r="D921" s="45">
        <v>3.3056000000000001</v>
      </c>
      <c r="E921" s="45">
        <v>3.0230999999999999</v>
      </c>
      <c r="F921" s="45">
        <v>2.9641000000000002</v>
      </c>
      <c r="G921" s="45">
        <v>2.9455999999999998</v>
      </c>
      <c r="H921" s="45">
        <v>3.0756000000000001</v>
      </c>
      <c r="I921" s="45">
        <v>3.1456</v>
      </c>
      <c r="J921" s="45">
        <v>3.2345999999999999</v>
      </c>
      <c r="K921" s="45">
        <v>3.3125999999999998</v>
      </c>
      <c r="L921" s="45">
        <v>3.4506000000000001</v>
      </c>
      <c r="M921" s="45">
        <v>4.3481000000000005</v>
      </c>
      <c r="N921" s="45">
        <v>3.1456</v>
      </c>
      <c r="O921" s="45">
        <v>3.2576000000000001</v>
      </c>
      <c r="Q921" s="45">
        <v>3.1060000000000003</v>
      </c>
      <c r="R921" s="45">
        <v>2.8631666666666669</v>
      </c>
      <c r="S921" s="45">
        <v>3.1610000000000005</v>
      </c>
      <c r="T921" s="45">
        <v>2.9768333333333334</v>
      </c>
      <c r="U921" s="45">
        <v>2.8572500000000005</v>
      </c>
      <c r="V921" s="45">
        <v>2.7960000000000003</v>
      </c>
      <c r="W921" s="45">
        <v>3.0035000000000003</v>
      </c>
      <c r="X921" s="45">
        <v>3.1230833333333337</v>
      </c>
      <c r="Y921" s="45">
        <v>3.1764166666666669</v>
      </c>
      <c r="Z921" s="45">
        <v>2.8488333333333338</v>
      </c>
      <c r="AA921" s="45">
        <v>3.2722500000000005</v>
      </c>
      <c r="AB921" s="45">
        <v>3.4160000000000004</v>
      </c>
      <c r="AC921" s="45">
        <v>3.1230833333333337</v>
      </c>
      <c r="AD921" s="45">
        <v>3.0735000000000001</v>
      </c>
    </row>
    <row r="922" spans="1:30" x14ac:dyDescent="0.25">
      <c r="A922" s="8">
        <v>36630</v>
      </c>
      <c r="B922" s="45">
        <v>3.1838000000000002</v>
      </c>
      <c r="C922" s="45">
        <v>3.0058000000000002</v>
      </c>
      <c r="D922" s="45">
        <v>3.3038000000000003</v>
      </c>
      <c r="E922" s="45">
        <v>3.0238</v>
      </c>
      <c r="F922" s="45">
        <v>2.9623000000000004</v>
      </c>
      <c r="G922" s="45">
        <v>2.9438000000000004</v>
      </c>
      <c r="H922" s="45">
        <v>3.0738000000000003</v>
      </c>
      <c r="I922" s="45">
        <v>3.1438000000000001</v>
      </c>
      <c r="J922" s="45">
        <v>3.2328000000000001</v>
      </c>
      <c r="K922" s="45">
        <v>3.3108000000000004</v>
      </c>
      <c r="L922" s="45">
        <v>3.4488000000000003</v>
      </c>
      <c r="M922" s="45">
        <v>4.3463000000000003</v>
      </c>
      <c r="N922" s="45">
        <v>3.1438000000000001</v>
      </c>
      <c r="O922" s="45">
        <v>3.2583000000000002</v>
      </c>
      <c r="Q922" s="45">
        <v>3.0960000000000001</v>
      </c>
      <c r="R922" s="45">
        <v>2.8493333333333335</v>
      </c>
      <c r="S922" s="45">
        <v>3.1510000000000002</v>
      </c>
      <c r="T922" s="45">
        <v>2.9660000000000002</v>
      </c>
      <c r="U922" s="45">
        <v>2.851</v>
      </c>
      <c r="V922" s="45">
        <v>2.7905833333333336</v>
      </c>
      <c r="W922" s="45">
        <v>2.9910000000000001</v>
      </c>
      <c r="X922" s="45">
        <v>3.1130833333333334</v>
      </c>
      <c r="Y922" s="45">
        <v>3.1589166666666668</v>
      </c>
      <c r="Z922" s="45">
        <v>2.8334999999999999</v>
      </c>
      <c r="AA922" s="45">
        <v>3.2622499999999999</v>
      </c>
      <c r="AB922" s="45">
        <v>3.4060000000000001</v>
      </c>
      <c r="AC922" s="45">
        <v>3.1130833333333334</v>
      </c>
      <c r="AD922" s="45">
        <v>3.0622500000000001</v>
      </c>
    </row>
    <row r="923" spans="1:30" x14ac:dyDescent="0.25">
      <c r="A923" s="8">
        <v>36633</v>
      </c>
      <c r="B923" s="45">
        <v>3.2379999999999995</v>
      </c>
      <c r="C923" s="45">
        <v>3.06</v>
      </c>
      <c r="D923" s="45">
        <v>3.3604999999999996</v>
      </c>
      <c r="E923" s="45">
        <v>3.0729999999999995</v>
      </c>
      <c r="F923" s="45">
        <v>3.0089999999999995</v>
      </c>
      <c r="G923" s="45">
        <v>2.9879999999999995</v>
      </c>
      <c r="H923" s="45">
        <v>3.1279999999999997</v>
      </c>
      <c r="I923" s="45">
        <v>3.1979999999999995</v>
      </c>
      <c r="J923" s="45">
        <v>3.2669999999999995</v>
      </c>
      <c r="K923" s="45">
        <v>3.3579999999999997</v>
      </c>
      <c r="L923" s="45">
        <v>3.5029999999999997</v>
      </c>
      <c r="M923" s="45">
        <v>4.4094999999999995</v>
      </c>
      <c r="N923" s="45">
        <v>3.1979999999999995</v>
      </c>
      <c r="O923" s="45">
        <v>3.3125</v>
      </c>
      <c r="Q923" s="45">
        <v>3.1745000000000001</v>
      </c>
      <c r="R923" s="45">
        <v>2.9033333333333333</v>
      </c>
      <c r="S923" s="45">
        <v>3.2270000000000003</v>
      </c>
      <c r="T923" s="45">
        <v>3.0274166666666669</v>
      </c>
      <c r="U923" s="45">
        <v>2.908666666666667</v>
      </c>
      <c r="V923" s="45">
        <v>2.8494999999999999</v>
      </c>
      <c r="W923" s="45">
        <v>3.0645000000000002</v>
      </c>
      <c r="X923" s="45">
        <v>3.189916666666667</v>
      </c>
      <c r="Y923" s="45">
        <v>3.2049166666666666</v>
      </c>
      <c r="Z923" s="45">
        <v>2.907</v>
      </c>
      <c r="AA923" s="45">
        <v>3.3415833333333333</v>
      </c>
      <c r="AB923" s="45">
        <v>3.4999166666666666</v>
      </c>
      <c r="AC923" s="45">
        <v>3.189916666666667</v>
      </c>
      <c r="AD923" s="45">
        <v>3.1320000000000001</v>
      </c>
    </row>
    <row r="924" spans="1:30" x14ac:dyDescent="0.25">
      <c r="A924" s="8">
        <v>36634</v>
      </c>
      <c r="B924" s="45">
        <v>3.2134</v>
      </c>
      <c r="C924" s="45">
        <v>3.0504000000000002</v>
      </c>
      <c r="D924" s="45">
        <v>3.3359000000000001</v>
      </c>
      <c r="E924" s="45">
        <v>3.0508999999999999</v>
      </c>
      <c r="F924" s="45">
        <v>2.9868999999999999</v>
      </c>
      <c r="G924" s="45">
        <v>2.9634</v>
      </c>
      <c r="H924" s="45">
        <v>3.1034000000000002</v>
      </c>
      <c r="I924" s="45">
        <v>3.1734</v>
      </c>
      <c r="J924" s="45">
        <v>3.2673999999999999</v>
      </c>
      <c r="K924" s="45">
        <v>3.3334000000000001</v>
      </c>
      <c r="L924" s="45">
        <v>3.4784000000000002</v>
      </c>
      <c r="M924" s="45">
        <v>4.3694000000000006</v>
      </c>
      <c r="N924" s="45">
        <v>3.1734</v>
      </c>
      <c r="O924" s="45">
        <v>3.3204000000000002</v>
      </c>
      <c r="Q924" s="45">
        <v>3.1248333333333336</v>
      </c>
      <c r="R924" s="45">
        <v>2.8945000000000003</v>
      </c>
      <c r="S924" s="45">
        <v>3.1773333333333338</v>
      </c>
      <c r="T924" s="45">
        <v>2.9885833333333336</v>
      </c>
      <c r="U924" s="45">
        <v>2.8760833333333338</v>
      </c>
      <c r="V924" s="45">
        <v>2.8148333333333335</v>
      </c>
      <c r="W924" s="45">
        <v>3.0173333333333336</v>
      </c>
      <c r="X924" s="45">
        <v>3.1398333333333337</v>
      </c>
      <c r="Y924" s="45">
        <v>3.1923333333333335</v>
      </c>
      <c r="Z924" s="45">
        <v>2.8673333333333337</v>
      </c>
      <c r="AA924" s="45">
        <v>3.2919166666666668</v>
      </c>
      <c r="AB924" s="45">
        <v>3.45025</v>
      </c>
      <c r="AC924" s="45">
        <v>3.1398333333333337</v>
      </c>
      <c r="AD924" s="45">
        <v>3.0994166666666669</v>
      </c>
    </row>
    <row r="925" spans="1:30" x14ac:dyDescent="0.25">
      <c r="A925" s="8">
        <v>36635</v>
      </c>
      <c r="B925" s="45">
        <v>3.1873999999999998</v>
      </c>
      <c r="C925" s="45">
        <v>3.0393999999999997</v>
      </c>
      <c r="D925" s="45">
        <v>3.3073999999999999</v>
      </c>
      <c r="E925" s="45">
        <v>3.0273999999999996</v>
      </c>
      <c r="F925" s="45">
        <v>2.9708999999999999</v>
      </c>
      <c r="G925" s="45">
        <v>2.9474</v>
      </c>
      <c r="H925" s="45">
        <v>3.0773999999999999</v>
      </c>
      <c r="I925" s="45">
        <v>3.1473999999999998</v>
      </c>
      <c r="J925" s="45">
        <v>3.2488999999999999</v>
      </c>
      <c r="K925" s="45">
        <v>3.3123999999999998</v>
      </c>
      <c r="L925" s="45">
        <v>3.4523999999999999</v>
      </c>
      <c r="M925" s="45">
        <v>4.3433999999999999</v>
      </c>
      <c r="N925" s="45">
        <v>3.1473999999999998</v>
      </c>
      <c r="O925" s="45">
        <v>3.2918999999999996</v>
      </c>
      <c r="Q925" s="45">
        <v>3.0874999999999999</v>
      </c>
      <c r="R925" s="45">
        <v>2.8624999999999998</v>
      </c>
      <c r="S925" s="45">
        <v>3.1425000000000001</v>
      </c>
      <c r="T925" s="45">
        <v>2.9541666666666666</v>
      </c>
      <c r="U925" s="45">
        <v>2.8462499999999999</v>
      </c>
      <c r="V925" s="45">
        <v>2.7858333333333332</v>
      </c>
      <c r="W925" s="45">
        <v>2.9824999999999999</v>
      </c>
      <c r="X925" s="45">
        <v>3.1025</v>
      </c>
      <c r="Y925" s="45">
        <v>3.1587499999999999</v>
      </c>
      <c r="Z925" s="45">
        <v>2.835</v>
      </c>
      <c r="AA925" s="45">
        <v>3.2545833333333332</v>
      </c>
      <c r="AB925" s="45">
        <v>3.4129166666666664</v>
      </c>
      <c r="AC925" s="45">
        <v>3.1025</v>
      </c>
      <c r="AD925" s="45">
        <v>3.0620833333333333</v>
      </c>
    </row>
    <row r="926" spans="1:30" x14ac:dyDescent="0.25">
      <c r="A926" s="8">
        <v>36636</v>
      </c>
      <c r="B926" s="45">
        <v>3.1946000000000003</v>
      </c>
      <c r="C926" s="45">
        <v>3.0446000000000004</v>
      </c>
      <c r="D926" s="45">
        <v>3.3196000000000003</v>
      </c>
      <c r="E926" s="45">
        <v>3.0321000000000002</v>
      </c>
      <c r="F926" s="45">
        <v>2.9731000000000005</v>
      </c>
      <c r="G926" s="45">
        <v>2.9496000000000002</v>
      </c>
      <c r="H926" s="45">
        <v>3.0871000000000004</v>
      </c>
      <c r="I926" s="45">
        <v>3.1546000000000003</v>
      </c>
      <c r="J926" s="45">
        <v>3.2486000000000002</v>
      </c>
      <c r="K926" s="45">
        <v>3.3046000000000002</v>
      </c>
      <c r="L926" s="45">
        <v>3.4596000000000005</v>
      </c>
      <c r="M926" s="45">
        <v>4.3506</v>
      </c>
      <c r="N926" s="45">
        <v>3.1546000000000003</v>
      </c>
      <c r="O926" s="45">
        <v>3.3016000000000005</v>
      </c>
      <c r="Q926" s="45">
        <v>3.1013333333333333</v>
      </c>
      <c r="R926" s="45">
        <v>2.863</v>
      </c>
      <c r="S926" s="45">
        <v>3.1563333333333334</v>
      </c>
      <c r="T926" s="45">
        <v>2.9634166666666668</v>
      </c>
      <c r="U926" s="45">
        <v>2.8463333333333334</v>
      </c>
      <c r="V926" s="45">
        <v>2.7850833333333331</v>
      </c>
      <c r="W926" s="45">
        <v>2.9963333333333333</v>
      </c>
      <c r="X926" s="45">
        <v>3.1163333333333334</v>
      </c>
      <c r="Y926" s="45">
        <v>3.1546666666666665</v>
      </c>
      <c r="Z926" s="45">
        <v>2.8416666666666668</v>
      </c>
      <c r="AA926" s="45">
        <v>3.2684166666666665</v>
      </c>
      <c r="AB926" s="45">
        <v>3.4267499999999997</v>
      </c>
      <c r="AC926" s="45">
        <v>3.1163333333333334</v>
      </c>
      <c r="AD926" s="45">
        <v>3.0725833333333332</v>
      </c>
    </row>
    <row r="927" spans="1:30" x14ac:dyDescent="0.25">
      <c r="A927" s="8">
        <v>36640</v>
      </c>
      <c r="B927" s="9">
        <v>3.2372000000000001</v>
      </c>
      <c r="C927" s="9">
        <v>3.0771999999999999</v>
      </c>
      <c r="D927" s="9">
        <v>3.3622000000000001</v>
      </c>
      <c r="E927" s="9">
        <v>3.0672000000000001</v>
      </c>
      <c r="F927" s="9">
        <v>3.0057</v>
      </c>
      <c r="G927" s="9">
        <v>2.9822000000000002</v>
      </c>
      <c r="H927" s="9">
        <v>3.1297000000000001</v>
      </c>
      <c r="I927" s="9">
        <v>3.1972</v>
      </c>
      <c r="J927" s="9">
        <v>3.2737000000000003</v>
      </c>
      <c r="K927" s="9">
        <v>3.3372000000000002</v>
      </c>
      <c r="L927" s="9">
        <v>3.5037000000000003</v>
      </c>
      <c r="M927" s="9">
        <v>4.3971999999999998</v>
      </c>
      <c r="N927" s="9">
        <v>3.1972</v>
      </c>
      <c r="O927" s="9">
        <v>3.3416999999999999</v>
      </c>
      <c r="Q927" s="9">
        <v>3.1575000000000002</v>
      </c>
      <c r="R927" s="9">
        <v>2.8875000000000002</v>
      </c>
      <c r="S927" s="9">
        <v>3.2116666666666669</v>
      </c>
      <c r="T927" s="9">
        <v>3.0058333333333334</v>
      </c>
      <c r="U927" s="9">
        <v>2.8870833333333334</v>
      </c>
      <c r="V927" s="9">
        <v>2.8216666666666668</v>
      </c>
      <c r="W927" s="9">
        <v>3.05</v>
      </c>
      <c r="X927" s="9">
        <v>3.1695833333333336</v>
      </c>
      <c r="Y927" s="9">
        <v>3.1933333333333334</v>
      </c>
      <c r="Z927" s="9">
        <v>2.8774999999999999</v>
      </c>
      <c r="AA927" s="9">
        <v>3.3358333333333334</v>
      </c>
      <c r="AB927" s="9">
        <v>3.4748333333333337</v>
      </c>
      <c r="AC927" s="9">
        <v>3.1695833333333336</v>
      </c>
      <c r="AD927" s="9">
        <v>3.104166666666667</v>
      </c>
    </row>
    <row r="928" spans="1:30" x14ac:dyDescent="0.25">
      <c r="A928" s="8">
        <v>36641</v>
      </c>
      <c r="B928" s="9">
        <v>3.2242000000000006</v>
      </c>
      <c r="C928" s="9">
        <v>3.0591999999999997</v>
      </c>
      <c r="D928" s="9">
        <v>3.3467000000000007</v>
      </c>
      <c r="E928" s="9">
        <v>3.0542000000000007</v>
      </c>
      <c r="F928" s="9">
        <v>2.9927000000000006</v>
      </c>
      <c r="G928" s="9">
        <v>2.9642000000000008</v>
      </c>
      <c r="H928" s="9">
        <v>3.1142000000000007</v>
      </c>
      <c r="I928" s="9">
        <v>3.1842000000000006</v>
      </c>
      <c r="J928" s="9">
        <v>3.2632000000000008</v>
      </c>
      <c r="K928" s="9">
        <v>3.3192000000000008</v>
      </c>
      <c r="L928" s="9">
        <v>3.4907000000000008</v>
      </c>
      <c r="M928" s="9">
        <v>4.3842000000000008</v>
      </c>
      <c r="N928" s="9">
        <v>3.1842000000000006</v>
      </c>
      <c r="O928" s="9">
        <v>3.3137000000000008</v>
      </c>
      <c r="Q928" s="9">
        <v>3.1341666666666668</v>
      </c>
      <c r="R928" s="9">
        <v>2.8611666666666666</v>
      </c>
      <c r="S928" s="9">
        <v>3.1829166666666668</v>
      </c>
      <c r="T928" s="9">
        <v>2.9712499999999999</v>
      </c>
      <c r="U928" s="9">
        <v>2.8570833333333336</v>
      </c>
      <c r="V928" s="9">
        <v>2.7941666666666669</v>
      </c>
      <c r="W928" s="9">
        <v>3.0212500000000002</v>
      </c>
      <c r="X928" s="9">
        <v>3.1437499999999998</v>
      </c>
      <c r="Y928" s="9">
        <v>3.1645833333333333</v>
      </c>
      <c r="Z928" s="9">
        <v>2.8441666666666667</v>
      </c>
      <c r="AA928" s="9">
        <v>3.3079166666666668</v>
      </c>
      <c r="AB928" s="9">
        <v>3.4662500000000001</v>
      </c>
      <c r="AC928" s="9">
        <v>3.1437499999999998</v>
      </c>
      <c r="AD928" s="9">
        <v>3.0766666666666667</v>
      </c>
    </row>
    <row r="929" spans="1:30" x14ac:dyDescent="0.25">
      <c r="A929" s="8">
        <v>36642</v>
      </c>
      <c r="B929" s="9">
        <v>3.2036000000000002</v>
      </c>
      <c r="C929" s="9">
        <v>3.0386000000000002</v>
      </c>
      <c r="D929" s="9">
        <v>3.3261000000000003</v>
      </c>
      <c r="E929" s="9">
        <v>3.0361000000000002</v>
      </c>
      <c r="F929" s="9">
        <v>2.9746000000000001</v>
      </c>
      <c r="G929" s="9">
        <v>2.9436</v>
      </c>
      <c r="H929" s="9">
        <v>3.0936000000000003</v>
      </c>
      <c r="I929" s="9">
        <v>3.1636000000000002</v>
      </c>
      <c r="J929" s="9">
        <v>3.2451000000000003</v>
      </c>
      <c r="K929" s="9">
        <v>3.2936000000000001</v>
      </c>
      <c r="L929" s="9">
        <v>3.4701000000000004</v>
      </c>
      <c r="M929" s="9">
        <v>4.3635999999999999</v>
      </c>
      <c r="N929" s="9">
        <v>3.1636000000000002</v>
      </c>
      <c r="O929" s="9">
        <v>3.2881</v>
      </c>
      <c r="Q929" s="9">
        <v>3.1066666666666669</v>
      </c>
      <c r="R929" s="9">
        <v>2.8398333333333334</v>
      </c>
      <c r="S929" s="9">
        <v>3.1575000000000002</v>
      </c>
      <c r="T929" s="9">
        <v>2.9430833333333335</v>
      </c>
      <c r="U929" s="9">
        <v>2.8367500000000003</v>
      </c>
      <c r="V929" s="9">
        <v>2.7672500000000002</v>
      </c>
      <c r="W929" s="9">
        <v>2.9895833333333335</v>
      </c>
      <c r="X929" s="9">
        <v>3.1139166666666669</v>
      </c>
      <c r="Y929" s="9">
        <v>3.1439166666666667</v>
      </c>
      <c r="Z929" s="9">
        <v>2.8118333333333334</v>
      </c>
      <c r="AA929" s="9">
        <v>3.2820833333333335</v>
      </c>
      <c r="AB929" s="9">
        <v>3.44</v>
      </c>
      <c r="AC929" s="9">
        <v>3.1139166666666669</v>
      </c>
      <c r="AD929" s="9">
        <v>3.0493333333333337</v>
      </c>
    </row>
    <row r="930" spans="1:30" x14ac:dyDescent="0.25">
      <c r="A930" s="8">
        <v>36643</v>
      </c>
      <c r="B930" s="9">
        <v>3.1818</v>
      </c>
      <c r="C930" s="9">
        <v>3.0167999999999999</v>
      </c>
      <c r="D930" s="9">
        <v>3.3018000000000001</v>
      </c>
      <c r="E930" s="9">
        <v>3.0118</v>
      </c>
      <c r="F930" s="9">
        <v>2.9527999999999999</v>
      </c>
      <c r="G930" s="9">
        <v>2.9192999999999998</v>
      </c>
      <c r="H930" s="9">
        <v>3.0718000000000001</v>
      </c>
      <c r="I930" s="9">
        <v>3.1417999999999999</v>
      </c>
      <c r="J930" s="9">
        <v>3.2233000000000001</v>
      </c>
      <c r="K930" s="9">
        <v>3.2717999999999998</v>
      </c>
      <c r="L930" s="9">
        <v>3.4483000000000001</v>
      </c>
      <c r="M930" s="9">
        <v>4.3277999999999999</v>
      </c>
      <c r="N930" s="9">
        <v>3.1417999999999999</v>
      </c>
      <c r="O930" s="9">
        <v>3.2662999999999998</v>
      </c>
      <c r="Q930" s="9">
        <v>3.0802</v>
      </c>
      <c r="R930" s="9">
        <v>2.8190000000000004</v>
      </c>
      <c r="S930" s="9">
        <v>3.1276999999999999</v>
      </c>
      <c r="T930" s="9">
        <v>2.9297</v>
      </c>
      <c r="U930" s="9">
        <v>2.8176999999999999</v>
      </c>
      <c r="V930" s="9">
        <v>2.7452000000000001</v>
      </c>
      <c r="W930" s="9">
        <v>2.9652000000000003</v>
      </c>
      <c r="X930" s="9">
        <v>3.0927000000000002</v>
      </c>
      <c r="Y930" s="9">
        <v>3.1396999999999999</v>
      </c>
      <c r="Z930" s="9">
        <v>2.7911999999999999</v>
      </c>
      <c r="AA930" s="9">
        <v>3.2507000000000001</v>
      </c>
      <c r="AB930" s="9">
        <v>3.4052000000000002</v>
      </c>
      <c r="AC930" s="9">
        <v>3.0927000000000002</v>
      </c>
      <c r="AD930" s="9">
        <v>3.0387</v>
      </c>
    </row>
    <row r="931" spans="1:30" x14ac:dyDescent="0.25">
      <c r="A931" s="8">
        <v>36644</v>
      </c>
      <c r="B931" s="9">
        <v>3.2392000000000003</v>
      </c>
      <c r="C931" s="9">
        <v>3.0692000000000004</v>
      </c>
      <c r="D931" s="9">
        <v>3.3567000000000005</v>
      </c>
      <c r="E931" s="9">
        <v>3.0617000000000001</v>
      </c>
      <c r="F931" s="9">
        <v>3.0002000000000004</v>
      </c>
      <c r="G931" s="9">
        <v>2.9567000000000001</v>
      </c>
      <c r="H931" s="9">
        <v>3.1192000000000002</v>
      </c>
      <c r="I931" s="9">
        <v>3.1967000000000003</v>
      </c>
      <c r="J931" s="9">
        <v>3.2707000000000002</v>
      </c>
      <c r="K931" s="9">
        <v>3.3192000000000004</v>
      </c>
      <c r="L931" s="9">
        <v>3.5057000000000005</v>
      </c>
      <c r="M931" s="9">
        <v>4.3852000000000002</v>
      </c>
      <c r="N931" s="9">
        <v>3.1967000000000003</v>
      </c>
      <c r="O931" s="9">
        <v>3.3087000000000004</v>
      </c>
      <c r="Q931" s="9">
        <v>3.1590000000000003</v>
      </c>
      <c r="R931" s="9">
        <v>2.8631666666666669</v>
      </c>
      <c r="S931" s="9">
        <v>3.2065000000000001</v>
      </c>
      <c r="T931" s="9">
        <v>2.9849999999999999</v>
      </c>
      <c r="U931" s="9">
        <v>2.8745000000000003</v>
      </c>
      <c r="V931" s="9">
        <v>2.7910000000000004</v>
      </c>
      <c r="W931" s="9">
        <v>3.0340000000000003</v>
      </c>
      <c r="X931" s="9">
        <v>3.1685000000000003</v>
      </c>
      <c r="Y931" s="9">
        <v>3.1965000000000003</v>
      </c>
      <c r="Z931" s="9">
        <v>2.8490000000000002</v>
      </c>
      <c r="AA931" s="9">
        <v>3.3295000000000003</v>
      </c>
      <c r="AB931" s="9">
        <v>3.4840000000000004</v>
      </c>
      <c r="AC931" s="9">
        <v>3.1685000000000003</v>
      </c>
      <c r="AD931" s="9">
        <v>3.0924999999999998</v>
      </c>
    </row>
    <row r="932" spans="1:30" x14ac:dyDescent="0.25">
      <c r="A932" s="8">
        <v>36647</v>
      </c>
      <c r="B932" s="9">
        <v>3.3034000000000008</v>
      </c>
      <c r="C932" s="9">
        <v>3.1233999999999997</v>
      </c>
      <c r="D932" s="9">
        <v>3.4209000000000009</v>
      </c>
      <c r="E932" s="9">
        <v>3.128400000000001</v>
      </c>
      <c r="F932" s="9">
        <v>3.0494000000000008</v>
      </c>
      <c r="G932" s="9">
        <v>3.003400000000001</v>
      </c>
      <c r="H932" s="9">
        <v>3.1834000000000007</v>
      </c>
      <c r="I932" s="9">
        <v>3.2609000000000008</v>
      </c>
      <c r="J932" s="9">
        <v>3.3324000000000007</v>
      </c>
      <c r="K932" s="9">
        <v>3.3714000000000008</v>
      </c>
      <c r="L932" s="9">
        <v>3.569900000000001</v>
      </c>
      <c r="M932" s="9">
        <v>4.4494000000000007</v>
      </c>
      <c r="N932" s="9">
        <v>3.2609000000000008</v>
      </c>
      <c r="O932" s="9">
        <v>3.3529000000000009</v>
      </c>
      <c r="Q932" s="9">
        <v>3.2352000000000003</v>
      </c>
      <c r="R932" s="9">
        <v>2.9570000000000003</v>
      </c>
      <c r="S932" s="9">
        <v>3.2802000000000002</v>
      </c>
      <c r="T932" s="9">
        <v>3.0547000000000004</v>
      </c>
      <c r="U932" s="9">
        <v>2.9477000000000002</v>
      </c>
      <c r="V932" s="9">
        <v>2.8532000000000002</v>
      </c>
      <c r="W932" s="9">
        <v>3.1052000000000004</v>
      </c>
      <c r="X932" s="9">
        <v>3.2427000000000001</v>
      </c>
      <c r="Y932" s="9">
        <v>3.3017000000000003</v>
      </c>
      <c r="Z932" s="9">
        <v>2.9112000000000005</v>
      </c>
      <c r="AA932" s="9">
        <v>3.4042000000000003</v>
      </c>
      <c r="AB932" s="9">
        <v>3.5587000000000004</v>
      </c>
      <c r="AC932" s="9">
        <v>3.2427000000000001</v>
      </c>
      <c r="AD932" s="9">
        <v>3.1752000000000002</v>
      </c>
    </row>
    <row r="933" spans="1:30" x14ac:dyDescent="0.25">
      <c r="A933" s="8">
        <v>36648</v>
      </c>
      <c r="B933" s="9">
        <v>3.3147999999999995</v>
      </c>
      <c r="C933" s="9">
        <v>3.1298000000000004</v>
      </c>
      <c r="D933" s="9">
        <v>3.4322999999999997</v>
      </c>
      <c r="E933" s="9">
        <v>3.1397999999999997</v>
      </c>
      <c r="F933" s="9">
        <v>3.0657999999999994</v>
      </c>
      <c r="G933" s="9">
        <v>3.0222999999999995</v>
      </c>
      <c r="H933" s="9">
        <v>3.1947999999999994</v>
      </c>
      <c r="I933" s="9">
        <v>3.2697999999999996</v>
      </c>
      <c r="J933" s="9">
        <v>3.3562999999999996</v>
      </c>
      <c r="K933" s="9">
        <v>3.3807999999999994</v>
      </c>
      <c r="L933" s="9">
        <v>3.5957999999999997</v>
      </c>
      <c r="M933" s="9">
        <v>4.4547999999999996</v>
      </c>
      <c r="N933" s="9">
        <v>3.2697999999999996</v>
      </c>
      <c r="O933" s="9">
        <v>3.3742999999999994</v>
      </c>
      <c r="Q933" s="9">
        <v>3.2368000000000001</v>
      </c>
      <c r="R933" s="9">
        <v>2.9519999999999995</v>
      </c>
      <c r="S933" s="9">
        <v>3.2793000000000001</v>
      </c>
      <c r="T933" s="9">
        <v>3.0638000000000001</v>
      </c>
      <c r="U933" s="9">
        <v>2.9563000000000001</v>
      </c>
      <c r="V933" s="9">
        <v>2.8598000000000003</v>
      </c>
      <c r="W933" s="9">
        <v>3.1017999999999999</v>
      </c>
      <c r="X933" s="9">
        <v>3.2418</v>
      </c>
      <c r="Y933" s="9">
        <v>3.3212999999999999</v>
      </c>
      <c r="Z933" s="9">
        <v>2.9108000000000001</v>
      </c>
      <c r="AA933" s="9">
        <v>3.4018000000000002</v>
      </c>
      <c r="AB933" s="9">
        <v>3.5593000000000004</v>
      </c>
      <c r="AC933" s="9">
        <v>3.2418</v>
      </c>
      <c r="AD933" s="9">
        <v>3.1853000000000002</v>
      </c>
    </row>
    <row r="934" spans="1:30" x14ac:dyDescent="0.25">
      <c r="A934" s="8">
        <v>36649</v>
      </c>
      <c r="B934" s="9">
        <v>3.2692000000000001</v>
      </c>
      <c r="C934" s="9">
        <v>3.0891999999999999</v>
      </c>
      <c r="D934" s="9">
        <v>3.3867000000000003</v>
      </c>
      <c r="E934" s="9">
        <v>3.1017000000000001</v>
      </c>
      <c r="F934" s="9">
        <v>3.0327000000000002</v>
      </c>
      <c r="G934" s="9">
        <v>2.9892000000000003</v>
      </c>
      <c r="H934" s="9">
        <v>3.1492</v>
      </c>
      <c r="I934" s="9">
        <v>3.2242000000000002</v>
      </c>
      <c r="J934" s="9">
        <v>3.3132000000000001</v>
      </c>
      <c r="K934" s="9">
        <v>3.3522000000000003</v>
      </c>
      <c r="L934" s="9">
        <v>3.5502000000000002</v>
      </c>
      <c r="M934" s="9">
        <v>4.4012000000000002</v>
      </c>
      <c r="N934" s="9">
        <v>3.2242000000000002</v>
      </c>
      <c r="O934" s="9">
        <v>3.3536999999999999</v>
      </c>
      <c r="Q934" s="9">
        <v>3.1564000000000005</v>
      </c>
      <c r="R934" s="9">
        <v>2.8798000000000004</v>
      </c>
      <c r="S934" s="9">
        <v>3.1989000000000005</v>
      </c>
      <c r="T934" s="9">
        <v>2.9984000000000006</v>
      </c>
      <c r="U934" s="9">
        <v>2.8889000000000005</v>
      </c>
      <c r="V934" s="9">
        <v>2.7919000000000005</v>
      </c>
      <c r="W934" s="9">
        <v>3.0264000000000006</v>
      </c>
      <c r="X934" s="9">
        <v>3.1619000000000006</v>
      </c>
      <c r="Y934" s="9">
        <v>3.2454000000000005</v>
      </c>
      <c r="Z934" s="9">
        <v>2.8344000000000005</v>
      </c>
      <c r="AA934" s="9">
        <v>3.3214000000000006</v>
      </c>
      <c r="AB934" s="9">
        <v>3.4789000000000003</v>
      </c>
      <c r="AC934" s="9">
        <v>3.1619000000000006</v>
      </c>
      <c r="AD934" s="9">
        <v>3.1129000000000007</v>
      </c>
    </row>
    <row r="935" spans="1:30" x14ac:dyDescent="0.25">
      <c r="A935" s="8">
        <v>36650</v>
      </c>
      <c r="B935" s="9">
        <v>3.2511999999999999</v>
      </c>
      <c r="C935" s="9">
        <v>3.0711999999999997</v>
      </c>
      <c r="D935" s="9">
        <v>3.3687</v>
      </c>
      <c r="E935" s="9">
        <v>3.0861999999999998</v>
      </c>
      <c r="F935" s="9">
        <v>3.0017</v>
      </c>
      <c r="G935" s="9">
        <v>2.9586999999999999</v>
      </c>
      <c r="H935" s="9">
        <v>3.1311999999999998</v>
      </c>
      <c r="I935" s="9">
        <v>3.2061999999999999</v>
      </c>
      <c r="J935" s="9">
        <v>3.2851999999999997</v>
      </c>
      <c r="K935" s="9">
        <v>3.3342000000000001</v>
      </c>
      <c r="L935" s="9">
        <v>3.5322</v>
      </c>
      <c r="M935" s="9">
        <v>4.3772000000000002</v>
      </c>
      <c r="N935" s="9">
        <v>3.2061999999999999</v>
      </c>
      <c r="O935" s="9">
        <v>3.3396999999999997</v>
      </c>
      <c r="Q935" s="9">
        <v>3.1369999999999996</v>
      </c>
      <c r="R935" s="9">
        <v>2.8657999999999997</v>
      </c>
      <c r="S935" s="9">
        <v>3.1819999999999995</v>
      </c>
      <c r="T935" s="9">
        <v>2.98</v>
      </c>
      <c r="U935" s="9">
        <v>2.8574999999999999</v>
      </c>
      <c r="V935" s="9">
        <v>2.7625000000000002</v>
      </c>
      <c r="W935" s="9">
        <v>3.0069999999999997</v>
      </c>
      <c r="X935" s="9">
        <v>3.1429999999999993</v>
      </c>
      <c r="Y935" s="9">
        <v>3.2229999999999994</v>
      </c>
      <c r="Z935" s="9">
        <v>2.8139999999999996</v>
      </c>
      <c r="AA935" s="9">
        <v>3.3025000000000002</v>
      </c>
      <c r="AB935" s="9">
        <v>3.4619999999999997</v>
      </c>
      <c r="AC935" s="9">
        <v>3.1429999999999993</v>
      </c>
      <c r="AD935" s="9">
        <v>3.0919999999999996</v>
      </c>
    </row>
    <row r="936" spans="1:30" x14ac:dyDescent="0.25">
      <c r="A936" s="8">
        <v>36651</v>
      </c>
      <c r="B936" s="9">
        <v>3.1989999999999998</v>
      </c>
      <c r="C936" s="9">
        <v>2.9789999999999996</v>
      </c>
      <c r="D936" s="9">
        <v>3.3140000000000001</v>
      </c>
      <c r="E936" s="9">
        <v>3.0214999999999996</v>
      </c>
      <c r="F936" s="9">
        <v>2.9264999999999999</v>
      </c>
      <c r="G936" s="9">
        <v>2.8815</v>
      </c>
      <c r="H936" s="9">
        <v>3.0764999999999998</v>
      </c>
      <c r="I936" s="9">
        <v>3.1539999999999999</v>
      </c>
      <c r="J936" s="9">
        <v>3.214</v>
      </c>
      <c r="K936" s="9">
        <v>3.2509999999999999</v>
      </c>
      <c r="L936" s="9">
        <v>3.48</v>
      </c>
      <c r="M936" s="9">
        <v>4.3250000000000002</v>
      </c>
      <c r="N936" s="9">
        <v>3.1539999999999999</v>
      </c>
      <c r="O936" s="9">
        <v>3.2464999999999997</v>
      </c>
      <c r="Q936" s="9">
        <v>3.0649999999999999</v>
      </c>
      <c r="R936" s="9">
        <v>2.7742000000000004</v>
      </c>
      <c r="S936" s="9">
        <v>3.11</v>
      </c>
      <c r="T936" s="9">
        <v>2.8975</v>
      </c>
      <c r="U936" s="9">
        <v>2.7815000000000003</v>
      </c>
      <c r="V936" s="9">
        <v>2.6865000000000006</v>
      </c>
      <c r="W936" s="9">
        <v>2.9325000000000001</v>
      </c>
      <c r="X936" s="9">
        <v>3.0724999999999998</v>
      </c>
      <c r="Y936" s="9">
        <v>3.1310000000000002</v>
      </c>
      <c r="Z936" s="9">
        <v>2.7304000000000004</v>
      </c>
      <c r="AA936" s="9">
        <v>3.2305000000000006</v>
      </c>
      <c r="AB936" s="9">
        <v>3.3925000000000001</v>
      </c>
      <c r="AC936" s="9">
        <v>3.0724999999999998</v>
      </c>
      <c r="AD936" s="9">
        <v>2.9810000000000003</v>
      </c>
    </row>
    <row r="937" spans="1:30" x14ac:dyDescent="0.25">
      <c r="A937" s="8">
        <v>36654</v>
      </c>
      <c r="B937" s="9">
        <v>3.2824000000000004</v>
      </c>
      <c r="C937" s="9">
        <v>3.0324000000000004</v>
      </c>
      <c r="D937" s="9">
        <v>3.4024000000000005</v>
      </c>
      <c r="E937" s="9">
        <v>3.0999000000000003</v>
      </c>
      <c r="F937" s="9">
        <v>2.9809000000000005</v>
      </c>
      <c r="G937" s="9">
        <v>2.9324000000000003</v>
      </c>
      <c r="H937" s="9">
        <v>3.1599000000000004</v>
      </c>
      <c r="I937" s="9">
        <v>3.2374000000000005</v>
      </c>
      <c r="J937" s="9">
        <v>3.2709000000000006</v>
      </c>
      <c r="K937" s="9">
        <v>3.3024000000000004</v>
      </c>
      <c r="L937" s="9">
        <v>3.5634000000000006</v>
      </c>
      <c r="M937" s="9">
        <v>4.4184000000000001</v>
      </c>
      <c r="N937" s="9">
        <v>3.2374000000000005</v>
      </c>
      <c r="O937" s="9">
        <v>3.2899000000000003</v>
      </c>
      <c r="Q937" s="9">
        <v>3.194</v>
      </c>
      <c r="R937" s="9">
        <v>2.8386</v>
      </c>
      <c r="S937" s="9">
        <v>3.2414999999999998</v>
      </c>
      <c r="T937" s="9">
        <v>3.012</v>
      </c>
      <c r="U937" s="9">
        <v>2.8754999999999997</v>
      </c>
      <c r="V937" s="9">
        <v>2.7854999999999999</v>
      </c>
      <c r="W937" s="9">
        <v>3.0564999999999998</v>
      </c>
      <c r="X937" s="9">
        <v>3.2</v>
      </c>
      <c r="Y937" s="9">
        <v>3.2244999999999999</v>
      </c>
      <c r="Z937" s="9">
        <v>2.8340000000000001</v>
      </c>
      <c r="AA937" s="9">
        <v>3.3605</v>
      </c>
      <c r="AB937" s="9">
        <v>3.5339999999999998</v>
      </c>
      <c r="AC937" s="9">
        <v>3.2</v>
      </c>
      <c r="AD937" s="9">
        <v>3.089</v>
      </c>
    </row>
    <row r="938" spans="1:30" x14ac:dyDescent="0.25">
      <c r="A938" s="8">
        <v>36655</v>
      </c>
      <c r="B938" s="9">
        <v>3.2986000000000004</v>
      </c>
      <c r="C938" s="9">
        <v>3.0336000000000003</v>
      </c>
      <c r="D938" s="9">
        <v>3.4136000000000006</v>
      </c>
      <c r="E938" s="9">
        <v>3.1161000000000003</v>
      </c>
      <c r="F938" s="9">
        <v>2.9996000000000005</v>
      </c>
      <c r="G938" s="9">
        <v>2.9486000000000003</v>
      </c>
      <c r="H938" s="9">
        <v>3.1761000000000004</v>
      </c>
      <c r="I938" s="9">
        <v>3.2536000000000005</v>
      </c>
      <c r="J938" s="9">
        <v>3.2846000000000006</v>
      </c>
      <c r="K938" s="9">
        <v>3.3136000000000005</v>
      </c>
      <c r="L938" s="9">
        <v>3.5796000000000006</v>
      </c>
      <c r="M938" s="9">
        <v>4.4346000000000005</v>
      </c>
      <c r="N938" s="9">
        <v>3.2536000000000005</v>
      </c>
      <c r="O938" s="9">
        <v>3.3061000000000003</v>
      </c>
      <c r="Q938" s="9">
        <v>3.2076000000000007</v>
      </c>
      <c r="R938" s="9">
        <v>2.8414000000000006</v>
      </c>
      <c r="S938" s="9">
        <v>3.2551000000000005</v>
      </c>
      <c r="T938" s="9">
        <v>3.0241000000000007</v>
      </c>
      <c r="U938" s="9">
        <v>2.8866000000000005</v>
      </c>
      <c r="V938" s="9">
        <v>2.7946000000000009</v>
      </c>
      <c r="W938" s="9">
        <v>3.0701000000000005</v>
      </c>
      <c r="X938" s="9">
        <v>3.2116000000000007</v>
      </c>
      <c r="Y938" s="9">
        <v>3.2396000000000007</v>
      </c>
      <c r="Z938" s="9">
        <v>2.8476000000000008</v>
      </c>
      <c r="AA938" s="9">
        <v>3.3741000000000008</v>
      </c>
      <c r="AB938" s="9">
        <v>3.5576000000000008</v>
      </c>
      <c r="AC938" s="9">
        <v>3.2116000000000007</v>
      </c>
      <c r="AD938" s="9">
        <v>3.0776000000000008</v>
      </c>
    </row>
    <row r="939" spans="1:30" x14ac:dyDescent="0.25">
      <c r="A939" s="8">
        <v>36656</v>
      </c>
      <c r="B939" s="9">
        <v>3.4048000000000003</v>
      </c>
      <c r="C939" s="9">
        <v>3.1248000000000005</v>
      </c>
      <c r="D939" s="9">
        <v>3.5198</v>
      </c>
      <c r="E939" s="9">
        <v>3.2148000000000003</v>
      </c>
      <c r="F939" s="9">
        <v>3.0883000000000003</v>
      </c>
      <c r="G939" s="9">
        <v>3.0348000000000002</v>
      </c>
      <c r="H939" s="9">
        <v>3.2748000000000004</v>
      </c>
      <c r="I939" s="9">
        <v>3.3598000000000003</v>
      </c>
      <c r="J939" s="9">
        <v>3.3708000000000005</v>
      </c>
      <c r="K939" s="9">
        <v>3.4148000000000001</v>
      </c>
      <c r="L939" s="9">
        <v>3.6858000000000004</v>
      </c>
      <c r="M939" s="9">
        <v>4.5558000000000005</v>
      </c>
      <c r="N939" s="9">
        <v>3.3598000000000003</v>
      </c>
      <c r="O939" s="9">
        <v>3.4023000000000003</v>
      </c>
      <c r="Q939" s="9">
        <v>3.3348</v>
      </c>
      <c r="R939" s="9">
        <v>2.9460000000000002</v>
      </c>
      <c r="S939" s="9">
        <v>3.3822999999999999</v>
      </c>
      <c r="T939" s="9">
        <v>3.1478000000000002</v>
      </c>
      <c r="U939" s="9">
        <v>2.9857999999999998</v>
      </c>
      <c r="V939" s="9">
        <v>2.8927999999999998</v>
      </c>
      <c r="W939" s="9">
        <v>3.1898</v>
      </c>
      <c r="X939" s="9">
        <v>3.3388</v>
      </c>
      <c r="Y939" s="9">
        <v>3.3502999999999998</v>
      </c>
      <c r="Z939" s="9">
        <v>2.9398</v>
      </c>
      <c r="AA939" s="9">
        <v>3.5003000000000002</v>
      </c>
      <c r="AB939" s="9">
        <v>3.6852999999999998</v>
      </c>
      <c r="AC939" s="9">
        <v>3.3388</v>
      </c>
      <c r="AD939" s="9">
        <v>3.1848000000000001</v>
      </c>
    </row>
    <row r="940" spans="1:30" x14ac:dyDescent="0.25">
      <c r="A940" s="8">
        <v>36657</v>
      </c>
      <c r="B940" s="9">
        <v>3.4580000000000006</v>
      </c>
      <c r="C940" s="9">
        <v>3.1780000000000008</v>
      </c>
      <c r="D940" s="9">
        <v>3.5680000000000005</v>
      </c>
      <c r="E940" s="9">
        <v>3.2555000000000005</v>
      </c>
      <c r="F940" s="9">
        <v>3.1115000000000008</v>
      </c>
      <c r="G940" s="9">
        <v>3.0605000000000007</v>
      </c>
      <c r="H940" s="9">
        <v>3.3180000000000005</v>
      </c>
      <c r="I940" s="9">
        <v>3.3980000000000006</v>
      </c>
      <c r="J940" s="9">
        <v>3.3940000000000006</v>
      </c>
      <c r="K940" s="9">
        <v>3.4520000000000008</v>
      </c>
      <c r="L940" s="9">
        <v>3.7490000000000006</v>
      </c>
      <c r="M940" s="9">
        <v>4.6380000000000008</v>
      </c>
      <c r="N940" s="9">
        <v>3.3980000000000006</v>
      </c>
      <c r="O940" s="9">
        <v>3.4505000000000008</v>
      </c>
      <c r="Q940" s="9">
        <v>3.3768000000000007</v>
      </c>
      <c r="R940" s="9">
        <v>2.9884000000000008</v>
      </c>
      <c r="S940" s="9">
        <v>3.4218000000000006</v>
      </c>
      <c r="T940" s="9">
        <v>3.1773000000000007</v>
      </c>
      <c r="U940" s="9">
        <v>3.0063000000000009</v>
      </c>
      <c r="V940" s="9">
        <v>2.9088000000000007</v>
      </c>
      <c r="W940" s="9">
        <v>3.2268000000000008</v>
      </c>
      <c r="X940" s="9">
        <v>3.3743000000000007</v>
      </c>
      <c r="Y940" s="9">
        <v>3.3713000000000006</v>
      </c>
      <c r="Z940" s="9">
        <v>2.9648000000000008</v>
      </c>
      <c r="AA940" s="9">
        <v>3.5423000000000009</v>
      </c>
      <c r="AB940" s="9">
        <v>3.7343000000000006</v>
      </c>
      <c r="AC940" s="9">
        <v>3.3743000000000007</v>
      </c>
      <c r="AD940" s="9">
        <v>3.2238000000000007</v>
      </c>
    </row>
    <row r="941" spans="1:30" x14ac:dyDescent="0.25">
      <c r="A941" s="8">
        <v>36658</v>
      </c>
      <c r="B941" s="9">
        <v>3.4807999999999999</v>
      </c>
      <c r="C941" s="9">
        <v>3.2058</v>
      </c>
      <c r="D941" s="9">
        <v>3.5932999999999997</v>
      </c>
      <c r="E941" s="9">
        <v>3.2832999999999997</v>
      </c>
      <c r="F941" s="9">
        <v>3.1543000000000001</v>
      </c>
      <c r="G941" s="9">
        <v>3.1008</v>
      </c>
      <c r="H941" s="9">
        <v>3.3432999999999997</v>
      </c>
      <c r="I941" s="9">
        <v>3.4207999999999998</v>
      </c>
      <c r="J941" s="9">
        <v>3.4567999999999999</v>
      </c>
      <c r="K941" s="9">
        <v>3.4947999999999997</v>
      </c>
      <c r="L941" s="9">
        <v>3.7778</v>
      </c>
      <c r="M941" s="9">
        <v>4.7107999999999999</v>
      </c>
      <c r="N941" s="9">
        <v>3.4207999999999998</v>
      </c>
      <c r="O941" s="9">
        <v>3.4958</v>
      </c>
      <c r="Q941" s="9">
        <v>3.3834000000000004</v>
      </c>
      <c r="R941" s="9">
        <v>3.0058000000000002</v>
      </c>
      <c r="S941" s="9">
        <v>3.4284000000000003</v>
      </c>
      <c r="T941" s="9">
        <v>3.1844000000000006</v>
      </c>
      <c r="U941" s="9">
        <v>3.0159000000000002</v>
      </c>
      <c r="V941" s="9">
        <v>2.9184000000000005</v>
      </c>
      <c r="W941" s="9">
        <v>3.2359000000000004</v>
      </c>
      <c r="X941" s="9">
        <v>3.3809000000000005</v>
      </c>
      <c r="Y941" s="9">
        <v>3.4129000000000005</v>
      </c>
      <c r="Z941" s="9">
        <v>2.9734000000000003</v>
      </c>
      <c r="AA941" s="9">
        <v>3.5489000000000006</v>
      </c>
      <c r="AB941" s="9">
        <v>3.7489000000000003</v>
      </c>
      <c r="AC941" s="9">
        <v>3.3809000000000005</v>
      </c>
      <c r="AD941" s="9">
        <v>3.2519000000000005</v>
      </c>
    </row>
    <row r="942" spans="1:30" x14ac:dyDescent="0.25">
      <c r="A942" s="8">
        <v>36661</v>
      </c>
      <c r="B942" s="9">
        <v>3.5396000000000001</v>
      </c>
      <c r="C942" s="9">
        <v>3.2696000000000001</v>
      </c>
      <c r="D942" s="9">
        <v>3.6520999999999999</v>
      </c>
      <c r="E942" s="9">
        <v>3.3395999999999999</v>
      </c>
      <c r="F942" s="9">
        <v>3.2256</v>
      </c>
      <c r="G942" s="9">
        <v>3.1696</v>
      </c>
      <c r="H942" s="9">
        <v>3.4046000000000003</v>
      </c>
      <c r="I942" s="9">
        <v>3.4796</v>
      </c>
      <c r="J942" s="9">
        <v>3.5211000000000001</v>
      </c>
      <c r="K942" s="9">
        <v>3.5436000000000001</v>
      </c>
      <c r="L942" s="9">
        <v>3.8366000000000002</v>
      </c>
      <c r="M942" s="9">
        <v>4.7995999999999999</v>
      </c>
      <c r="N942" s="9">
        <v>3.4796</v>
      </c>
      <c r="O942" s="9">
        <v>3.5441000000000003</v>
      </c>
      <c r="Q942" s="9">
        <v>3.431</v>
      </c>
      <c r="R942" s="9">
        <v>3.0506000000000002</v>
      </c>
      <c r="S942" s="9">
        <v>3.476</v>
      </c>
      <c r="T942" s="9">
        <v>3.2349999999999999</v>
      </c>
      <c r="U942" s="9">
        <v>3.0775000000000001</v>
      </c>
      <c r="V942" s="9">
        <v>2.9740000000000002</v>
      </c>
      <c r="W942" s="9">
        <v>3.286</v>
      </c>
      <c r="X942" s="9">
        <v>3.4285000000000001</v>
      </c>
      <c r="Y942" s="9">
        <v>3.468</v>
      </c>
      <c r="Z942" s="9">
        <v>3.0169999999999999</v>
      </c>
      <c r="AA942" s="9">
        <v>3.5965000000000003</v>
      </c>
      <c r="AB942" s="9">
        <v>3.7960000000000003</v>
      </c>
      <c r="AC942" s="9">
        <v>3.4285000000000001</v>
      </c>
      <c r="AD942" s="9">
        <v>3.282</v>
      </c>
    </row>
    <row r="943" spans="1:30" x14ac:dyDescent="0.25">
      <c r="A943" s="8">
        <v>36662</v>
      </c>
      <c r="B943" s="9">
        <v>3.6125999999999996</v>
      </c>
      <c r="C943" s="9">
        <v>3.3525999999999998</v>
      </c>
      <c r="D943" s="9">
        <v>3.7250999999999994</v>
      </c>
      <c r="E943" s="9">
        <v>3.4100999999999995</v>
      </c>
      <c r="F943" s="9">
        <v>3.3035999999999994</v>
      </c>
      <c r="G943" s="9">
        <v>3.2375999999999996</v>
      </c>
      <c r="H943" s="9">
        <v>3.4675999999999996</v>
      </c>
      <c r="I943" s="9">
        <v>3.5525999999999995</v>
      </c>
      <c r="J943" s="9">
        <v>3.6140999999999996</v>
      </c>
      <c r="K943" s="9">
        <v>3.6275999999999997</v>
      </c>
      <c r="L943" s="9">
        <v>3.9145999999999996</v>
      </c>
      <c r="M943" s="9">
        <v>4.9775999999999998</v>
      </c>
      <c r="N943" s="9">
        <v>3.5525999999999995</v>
      </c>
      <c r="O943" s="9">
        <v>3.6270999999999995</v>
      </c>
      <c r="Q943" s="9">
        <v>3.4862000000000002</v>
      </c>
      <c r="R943" s="9">
        <v>3.1060000000000003</v>
      </c>
      <c r="S943" s="9">
        <v>3.5312000000000001</v>
      </c>
      <c r="T943" s="9">
        <v>3.3007000000000004</v>
      </c>
      <c r="U943" s="9">
        <v>3.1457000000000002</v>
      </c>
      <c r="V943" s="9">
        <v>3.0377000000000001</v>
      </c>
      <c r="W943" s="9">
        <v>3.3387000000000002</v>
      </c>
      <c r="X943" s="9">
        <v>3.4862000000000002</v>
      </c>
      <c r="Y943" s="9">
        <v>3.5672000000000001</v>
      </c>
      <c r="Z943" s="9">
        <v>3.0712000000000002</v>
      </c>
      <c r="AA943" s="9">
        <v>3.6517000000000004</v>
      </c>
      <c r="AB943" s="9">
        <v>3.8562000000000003</v>
      </c>
      <c r="AC943" s="9">
        <v>3.4862000000000002</v>
      </c>
      <c r="AD943" s="9">
        <v>3.3517000000000001</v>
      </c>
    </row>
    <row r="944" spans="1:30" x14ac:dyDescent="0.25">
      <c r="A944" s="8">
        <v>36663</v>
      </c>
      <c r="B944" s="9">
        <v>3.8096000000000005</v>
      </c>
      <c r="C944" s="9">
        <v>3.5696000000000003</v>
      </c>
      <c r="D944" s="9">
        <v>3.9296000000000006</v>
      </c>
      <c r="E944" s="9">
        <v>3.6146000000000007</v>
      </c>
      <c r="F944" s="9">
        <v>3.4906000000000006</v>
      </c>
      <c r="G944" s="9">
        <v>3.4296000000000006</v>
      </c>
      <c r="H944" s="9">
        <v>3.6646000000000005</v>
      </c>
      <c r="I944" s="9">
        <v>3.7496000000000005</v>
      </c>
      <c r="J944" s="9">
        <v>3.7986000000000004</v>
      </c>
      <c r="K944" s="9">
        <v>3.8206000000000007</v>
      </c>
      <c r="L944" s="9">
        <v>4.1216000000000008</v>
      </c>
      <c r="M944" s="9">
        <v>5.2696000000000005</v>
      </c>
      <c r="N944" s="9">
        <v>3.7496000000000005</v>
      </c>
      <c r="O944" s="9">
        <v>3.8241000000000005</v>
      </c>
      <c r="Q944" s="9">
        <v>3.7161999999999997</v>
      </c>
      <c r="R944" s="9">
        <v>3.2847999999999997</v>
      </c>
      <c r="S944" s="9">
        <v>3.7711999999999999</v>
      </c>
      <c r="T944" s="9">
        <v>3.5416999999999996</v>
      </c>
      <c r="U944" s="9">
        <v>3.3741999999999996</v>
      </c>
      <c r="V944" s="9">
        <v>3.2521999999999998</v>
      </c>
      <c r="W944" s="9">
        <v>3.5686999999999998</v>
      </c>
      <c r="X944" s="9">
        <v>3.7181999999999995</v>
      </c>
      <c r="Y944" s="9">
        <v>3.8131999999999997</v>
      </c>
      <c r="Z944" s="9">
        <v>3.2911999999999999</v>
      </c>
      <c r="AA944" s="9">
        <v>3.8861999999999997</v>
      </c>
      <c r="AB944" s="9">
        <v>4.0967000000000002</v>
      </c>
      <c r="AC944" s="9">
        <v>3.7181999999999995</v>
      </c>
      <c r="AD944" s="9">
        <v>3.5901999999999998</v>
      </c>
    </row>
    <row r="945" spans="1:30" x14ac:dyDescent="0.25">
      <c r="A945" s="8">
        <v>36664</v>
      </c>
      <c r="B945" s="9">
        <v>3.8137999999999996</v>
      </c>
      <c r="C945" s="9">
        <v>3.5937999999999994</v>
      </c>
      <c r="D945" s="9">
        <v>3.9337999999999997</v>
      </c>
      <c r="E945" s="9">
        <v>3.6187999999999998</v>
      </c>
      <c r="F945" s="9">
        <v>3.5697999999999999</v>
      </c>
      <c r="G945" s="9">
        <v>3.5062999999999995</v>
      </c>
      <c r="H945" s="9">
        <v>3.6762999999999995</v>
      </c>
      <c r="I945" s="9">
        <v>3.7537999999999996</v>
      </c>
      <c r="J945" s="9">
        <v>3.9002999999999997</v>
      </c>
      <c r="K945" s="9">
        <v>3.8837999999999995</v>
      </c>
      <c r="L945" s="9">
        <v>4.1332999999999993</v>
      </c>
      <c r="M945" s="9">
        <v>5.2437999999999994</v>
      </c>
      <c r="N945" s="9">
        <v>3.7537999999999996</v>
      </c>
      <c r="O945" s="9">
        <v>3.8932999999999995</v>
      </c>
      <c r="Q945" s="9">
        <v>3.7236000000000002</v>
      </c>
      <c r="R945" s="9">
        <v>3.3144</v>
      </c>
      <c r="S945" s="9">
        <v>3.7811000000000003</v>
      </c>
      <c r="T945" s="9">
        <v>3.5781000000000001</v>
      </c>
      <c r="U945" s="9">
        <v>3.4431000000000003</v>
      </c>
      <c r="V945" s="9">
        <v>3.3406000000000002</v>
      </c>
      <c r="W945" s="9">
        <v>3.5886000000000005</v>
      </c>
      <c r="X945" s="9">
        <v>3.7281000000000004</v>
      </c>
      <c r="Y945" s="9">
        <v>3.9366000000000003</v>
      </c>
      <c r="Z945" s="9">
        <v>3.3380000000000001</v>
      </c>
      <c r="AA945" s="9">
        <v>3.8961000000000001</v>
      </c>
      <c r="AB945" s="9">
        <v>4.1086</v>
      </c>
      <c r="AC945" s="9">
        <v>3.7281000000000004</v>
      </c>
      <c r="AD945" s="9">
        <v>3.6476000000000002</v>
      </c>
    </row>
    <row r="946" spans="1:30" x14ac:dyDescent="0.25">
      <c r="A946" s="8">
        <v>36665</v>
      </c>
      <c r="B946" s="9">
        <v>3.9078000000000004</v>
      </c>
      <c r="C946" s="9">
        <v>3.6928000000000005</v>
      </c>
      <c r="D946" s="9">
        <v>4.0327999999999999</v>
      </c>
      <c r="E946" s="9">
        <v>3.7278000000000002</v>
      </c>
      <c r="F946" s="9">
        <v>3.6663000000000006</v>
      </c>
      <c r="G946" s="9">
        <v>3.5928000000000004</v>
      </c>
      <c r="H946" s="9">
        <v>3.7728000000000002</v>
      </c>
      <c r="I946" s="9">
        <v>3.8553000000000002</v>
      </c>
      <c r="J946" s="9">
        <v>3.9843000000000002</v>
      </c>
      <c r="K946" s="9">
        <v>3.9798000000000004</v>
      </c>
      <c r="L946" s="9">
        <v>4.2473000000000001</v>
      </c>
      <c r="M946" s="9">
        <v>5.3378000000000005</v>
      </c>
      <c r="N946" s="9">
        <v>3.8553000000000002</v>
      </c>
      <c r="O946" s="9">
        <v>3.9898000000000002</v>
      </c>
      <c r="Q946" s="9">
        <v>3.8398000000000003</v>
      </c>
      <c r="R946" s="9">
        <v>3.4262000000000001</v>
      </c>
      <c r="S946" s="9">
        <v>3.8973000000000004</v>
      </c>
      <c r="T946" s="9">
        <v>3.7043000000000004</v>
      </c>
      <c r="U946" s="9">
        <v>3.5708000000000002</v>
      </c>
      <c r="V946" s="9">
        <v>3.4573000000000005</v>
      </c>
      <c r="W946" s="9">
        <v>3.7048000000000005</v>
      </c>
      <c r="X946" s="9">
        <v>3.8483000000000005</v>
      </c>
      <c r="Y946" s="9">
        <v>4.0483000000000002</v>
      </c>
      <c r="Z946" s="9">
        <v>3.4588000000000001</v>
      </c>
      <c r="AA946" s="9">
        <v>4.0152999999999999</v>
      </c>
      <c r="AB946" s="9">
        <v>4.2248000000000001</v>
      </c>
      <c r="AC946" s="9">
        <v>3.8483000000000005</v>
      </c>
      <c r="AD946" s="9">
        <v>3.7613000000000003</v>
      </c>
    </row>
    <row r="947" spans="1:30" x14ac:dyDescent="0.25">
      <c r="A947" s="8">
        <v>36668</v>
      </c>
      <c r="B947" s="9">
        <v>3.8618000000000001</v>
      </c>
      <c r="C947" s="9">
        <v>3.6768000000000001</v>
      </c>
      <c r="D947" s="9">
        <v>3.9968000000000004</v>
      </c>
      <c r="E947" s="9">
        <v>3.6968000000000001</v>
      </c>
      <c r="F947" s="9">
        <v>3.6453000000000002</v>
      </c>
      <c r="G947" s="9">
        <v>3.5668000000000002</v>
      </c>
      <c r="H947" s="9">
        <v>3.7318000000000002</v>
      </c>
      <c r="I947" s="9">
        <v>3.8168000000000002</v>
      </c>
      <c r="J947" s="9">
        <v>3.9733000000000001</v>
      </c>
      <c r="K947" s="9">
        <v>3.9518</v>
      </c>
      <c r="L947" s="9">
        <v>4.2012999999999998</v>
      </c>
      <c r="M947" s="9">
        <v>5.3018000000000001</v>
      </c>
      <c r="N947" s="9">
        <v>3.8168000000000002</v>
      </c>
      <c r="O947" s="9">
        <v>3.9788000000000001</v>
      </c>
      <c r="Q947" s="9">
        <v>3.7656000000000001</v>
      </c>
      <c r="R947" s="9">
        <v>3.3776000000000002</v>
      </c>
      <c r="S947" s="9">
        <v>3.8256000000000001</v>
      </c>
      <c r="T947" s="9">
        <v>3.6560999999999999</v>
      </c>
      <c r="U947" s="9">
        <v>3.5556000000000001</v>
      </c>
      <c r="V947" s="9">
        <v>3.4211</v>
      </c>
      <c r="W947" s="9">
        <v>3.6431</v>
      </c>
      <c r="X947" s="9">
        <v>3.7791000000000001</v>
      </c>
      <c r="Y947" s="9">
        <v>4.0960999999999999</v>
      </c>
      <c r="Z947" s="9">
        <v>3.4285999999999999</v>
      </c>
      <c r="AA947" s="9">
        <v>3.9431000000000003</v>
      </c>
      <c r="AB947" s="9">
        <v>4.1665999999999999</v>
      </c>
      <c r="AC947" s="9">
        <v>3.7791000000000001</v>
      </c>
      <c r="AD947" s="9">
        <v>3.6871</v>
      </c>
    </row>
    <row r="948" spans="1:30" x14ac:dyDescent="0.25">
      <c r="A948" s="8">
        <v>36669</v>
      </c>
      <c r="B948" s="9">
        <v>3.9032000000000004</v>
      </c>
      <c r="C948" s="9">
        <v>3.7032000000000003</v>
      </c>
      <c r="D948" s="9">
        <v>4.0382000000000007</v>
      </c>
      <c r="E948" s="9">
        <v>3.7382000000000004</v>
      </c>
      <c r="F948" s="9">
        <v>3.6667000000000005</v>
      </c>
      <c r="G948" s="9">
        <v>3.5832000000000006</v>
      </c>
      <c r="H948" s="9">
        <v>3.7782000000000004</v>
      </c>
      <c r="I948" s="9">
        <v>3.8582000000000005</v>
      </c>
      <c r="J948" s="9">
        <v>3.9747000000000003</v>
      </c>
      <c r="K948" s="9">
        <v>3.9822000000000006</v>
      </c>
      <c r="L948" s="9">
        <v>4.2427000000000001</v>
      </c>
      <c r="M948" s="9">
        <v>5.3432000000000004</v>
      </c>
      <c r="N948" s="9">
        <v>3.8582000000000005</v>
      </c>
      <c r="O948" s="9">
        <v>4.0202000000000009</v>
      </c>
      <c r="Q948" s="9">
        <v>3.8226</v>
      </c>
      <c r="R948" s="9">
        <v>3.4104000000000001</v>
      </c>
      <c r="S948" s="9">
        <v>3.8851</v>
      </c>
      <c r="T948" s="9">
        <v>3.7170999999999998</v>
      </c>
      <c r="U948" s="9">
        <v>3.5800999999999998</v>
      </c>
      <c r="V948" s="9">
        <v>3.4390999999999998</v>
      </c>
      <c r="W948" s="9">
        <v>3.7025999999999999</v>
      </c>
      <c r="X948" s="9">
        <v>3.8365999999999998</v>
      </c>
      <c r="Y948" s="9">
        <v>4.0646000000000004</v>
      </c>
      <c r="Z948" s="9">
        <v>3.4716</v>
      </c>
      <c r="AA948" s="9">
        <v>4.0000999999999998</v>
      </c>
      <c r="AB948" s="9">
        <v>4.2686000000000002</v>
      </c>
      <c r="AC948" s="9">
        <v>3.8365999999999998</v>
      </c>
      <c r="AD948" s="9">
        <v>3.7441</v>
      </c>
    </row>
    <row r="949" spans="1:30" x14ac:dyDescent="0.25">
      <c r="A949" s="8">
        <v>36670</v>
      </c>
      <c r="B949" s="9">
        <v>4.1137999999999995</v>
      </c>
      <c r="C949" s="9">
        <v>3.8737999999999992</v>
      </c>
      <c r="D949" s="9">
        <v>4.2612999999999994</v>
      </c>
      <c r="E949" s="9">
        <v>3.9387999999999996</v>
      </c>
      <c r="F949" s="9">
        <v>3.8422999999999994</v>
      </c>
      <c r="G949" s="9">
        <v>3.7437999999999994</v>
      </c>
      <c r="H949" s="9">
        <v>3.9837999999999996</v>
      </c>
      <c r="I949" s="9">
        <v>4.0662999999999991</v>
      </c>
      <c r="J949" s="9">
        <v>4.1452999999999998</v>
      </c>
      <c r="K949" s="9">
        <v>4.1537999999999995</v>
      </c>
      <c r="L949" s="9">
        <v>4.4567999999999994</v>
      </c>
      <c r="M949" s="9">
        <v>5.6402999999999999</v>
      </c>
      <c r="N949" s="9">
        <v>4.0662999999999991</v>
      </c>
      <c r="O949" s="9">
        <v>4.1707999999999998</v>
      </c>
      <c r="Q949" s="9">
        <v>4.0708000000000002</v>
      </c>
      <c r="R949" s="9">
        <v>3.5564</v>
      </c>
      <c r="S949" s="9">
        <v>4.1408000000000005</v>
      </c>
      <c r="T949" s="9">
        <v>3.9368000000000003</v>
      </c>
      <c r="U949" s="9">
        <v>3.7898000000000001</v>
      </c>
      <c r="V949" s="9">
        <v>3.6253000000000002</v>
      </c>
      <c r="W949" s="9">
        <v>3.9433000000000002</v>
      </c>
      <c r="X949" s="9">
        <v>4.0823</v>
      </c>
      <c r="Y949" s="9">
        <v>4.2338000000000005</v>
      </c>
      <c r="Z949" s="9">
        <v>3.6568000000000001</v>
      </c>
      <c r="AA949" s="9">
        <v>4.2533000000000003</v>
      </c>
      <c r="AB949" s="9">
        <v>4.5697999999999999</v>
      </c>
      <c r="AC949" s="9">
        <v>4.0823</v>
      </c>
      <c r="AD949" s="9">
        <v>3.9303000000000003</v>
      </c>
    </row>
    <row r="950" spans="1:30" x14ac:dyDescent="0.25">
      <c r="A950" s="8">
        <v>36671</v>
      </c>
      <c r="B950" s="9">
        <v>4.2634000000000007</v>
      </c>
      <c r="C950" s="9">
        <v>4.0234000000000005</v>
      </c>
      <c r="D950" s="9">
        <v>4.4259000000000004</v>
      </c>
      <c r="E950" s="9">
        <v>4.083400000000001</v>
      </c>
      <c r="F950" s="9">
        <v>3.9919000000000007</v>
      </c>
      <c r="G950" s="9">
        <v>3.8934000000000006</v>
      </c>
      <c r="H950" s="9">
        <v>4.1234000000000011</v>
      </c>
      <c r="I950" s="9">
        <v>4.2109000000000005</v>
      </c>
      <c r="J950" s="9">
        <v>4.2949000000000011</v>
      </c>
      <c r="K950" s="9">
        <v>4.293400000000001</v>
      </c>
      <c r="L950" s="9">
        <v>4.6229000000000005</v>
      </c>
      <c r="M950" s="9">
        <v>5.8199000000000005</v>
      </c>
      <c r="N950" s="9">
        <v>4.2109000000000005</v>
      </c>
      <c r="O950" s="9">
        <v>4.3129000000000008</v>
      </c>
      <c r="Q950" s="9">
        <v>4.2239999999999993</v>
      </c>
      <c r="R950" s="9">
        <v>3.6809999999999992</v>
      </c>
      <c r="S950" s="9">
        <v>4.3064999999999989</v>
      </c>
      <c r="T950" s="9">
        <v>4.0904999999999996</v>
      </c>
      <c r="U950" s="9">
        <v>3.9459999999999993</v>
      </c>
      <c r="V950" s="9">
        <v>3.7689999999999992</v>
      </c>
      <c r="W950" s="9">
        <v>4.091499999999999</v>
      </c>
      <c r="X950" s="9">
        <v>4.2324999999999999</v>
      </c>
      <c r="Y950" s="9">
        <v>4.4109999999999996</v>
      </c>
      <c r="Z950" s="9">
        <v>3.7839999999999994</v>
      </c>
      <c r="AA950" s="9">
        <v>4.4089999999999989</v>
      </c>
      <c r="AB950" s="9">
        <v>4.7969999999999988</v>
      </c>
      <c r="AC950" s="9">
        <v>4.2324999999999999</v>
      </c>
      <c r="AD950" s="9">
        <v>4.0579999999999989</v>
      </c>
    </row>
    <row r="951" spans="1:30" x14ac:dyDescent="0.25">
      <c r="A951" s="8">
        <v>36672</v>
      </c>
      <c r="B951" s="9">
        <v>4.319</v>
      </c>
      <c r="C951" s="9">
        <v>4.0750000000000002</v>
      </c>
      <c r="D951" s="9">
        <v>4.4764999999999997</v>
      </c>
      <c r="E951" s="9">
        <v>4.1239999999999997</v>
      </c>
      <c r="F951" s="9">
        <v>4.0374999999999996</v>
      </c>
      <c r="G951" s="9">
        <v>3.9464999999999999</v>
      </c>
      <c r="H951" s="9">
        <v>4.1740000000000004</v>
      </c>
      <c r="I951" s="9">
        <v>4.2640000000000002</v>
      </c>
      <c r="J951" s="9">
        <v>4.3529999999999998</v>
      </c>
      <c r="K951" s="9">
        <v>4.3490000000000002</v>
      </c>
      <c r="L951" s="9">
        <v>4.6784999999999997</v>
      </c>
      <c r="M951" s="9">
        <v>5.8754999999999997</v>
      </c>
      <c r="N951" s="9">
        <v>4.2640000000000002</v>
      </c>
      <c r="O951" s="9">
        <v>4.3734999999999999</v>
      </c>
      <c r="Q951" s="9">
        <v>4.2914000000000003</v>
      </c>
      <c r="R951" s="9">
        <v>3.6946000000000003</v>
      </c>
      <c r="S951" s="9">
        <v>4.3604000000000003</v>
      </c>
      <c r="T951" s="9">
        <v>4.1374000000000004</v>
      </c>
      <c r="U951" s="9">
        <v>3.9717000000000002</v>
      </c>
      <c r="V951" s="9">
        <v>3.7682000000000002</v>
      </c>
      <c r="W951" s="9">
        <v>4.1424000000000003</v>
      </c>
      <c r="X951" s="9">
        <v>4.2912800000000004</v>
      </c>
      <c r="Y951" s="9">
        <v>4.4481999999999999</v>
      </c>
      <c r="Z951" s="9">
        <v>3.8122000000000003</v>
      </c>
      <c r="AA951" s="9">
        <v>4.4724000000000004</v>
      </c>
      <c r="AB951" s="9">
        <v>4.8334000000000001</v>
      </c>
      <c r="AC951" s="9">
        <v>4.2912800000000004</v>
      </c>
      <c r="AD951" s="9">
        <v>4.0891999999999999</v>
      </c>
    </row>
    <row r="952" spans="1:30" x14ac:dyDescent="0.25">
      <c r="A952" s="8">
        <v>36676</v>
      </c>
      <c r="B952" s="9">
        <v>4.3860000000000001</v>
      </c>
      <c r="C952" s="9">
        <v>4.1470000000000002</v>
      </c>
      <c r="D952" s="9">
        <v>4.5510000000000002</v>
      </c>
      <c r="E952" s="9">
        <v>4.1985000000000001</v>
      </c>
      <c r="F952" s="9">
        <v>4.1319999999999997</v>
      </c>
      <c r="G952" s="9">
        <v>4.0385</v>
      </c>
      <c r="H952" s="9">
        <v>4.2510000000000003</v>
      </c>
      <c r="I952" s="9">
        <v>4.3310000000000004</v>
      </c>
      <c r="J952" s="9">
        <v>4.4474999999999998</v>
      </c>
      <c r="K952" s="9">
        <v>4.4329999999999998</v>
      </c>
      <c r="L952" s="9">
        <v>4.7454999999999998</v>
      </c>
      <c r="M952" s="9">
        <v>5.9610000000000003</v>
      </c>
      <c r="N952" s="9">
        <v>4.3310000000000004</v>
      </c>
      <c r="O952" s="9">
        <v>4.4604999999999997</v>
      </c>
      <c r="Q952" s="9">
        <v>4.33725</v>
      </c>
      <c r="R952" s="9">
        <v>3.9295</v>
      </c>
      <c r="S952" s="9">
        <v>4.4147499999999997</v>
      </c>
      <c r="T952" s="9">
        <v>4.2285000000000004</v>
      </c>
      <c r="U952" s="9">
        <v>4.1141250000000005</v>
      </c>
      <c r="V952" s="9">
        <v>3.9003749999999999</v>
      </c>
      <c r="W952" s="9">
        <v>4.21225</v>
      </c>
      <c r="X952" s="9">
        <v>4.3447500000000003</v>
      </c>
      <c r="Y952" s="9">
        <v>4.6547499999999999</v>
      </c>
      <c r="Z952" s="9">
        <v>3.9322499999999998</v>
      </c>
      <c r="AA952" s="9">
        <v>4.5259999999999998</v>
      </c>
      <c r="AB952" s="9">
        <v>4.8622500000000004</v>
      </c>
      <c r="AC952" s="9">
        <v>4.3447500000000003</v>
      </c>
      <c r="AD952" s="9">
        <v>4.2653749999999997</v>
      </c>
    </row>
    <row r="953" spans="1:30" x14ac:dyDescent="0.25">
      <c r="A953" s="8">
        <v>36677</v>
      </c>
      <c r="B953" s="9">
        <v>4.4000000000000004</v>
      </c>
      <c r="C953" s="9">
        <v>4.1920000000000002</v>
      </c>
      <c r="D953" s="9">
        <v>4.5774999999999997</v>
      </c>
      <c r="E953" s="9">
        <v>4.22</v>
      </c>
      <c r="F953" s="9">
        <v>4.1685000000000008</v>
      </c>
      <c r="G953" s="9">
        <v>4.085</v>
      </c>
      <c r="H953" s="9">
        <v>4.2725</v>
      </c>
      <c r="I953" s="9">
        <v>4.3449999999999998</v>
      </c>
      <c r="J953" s="9">
        <v>4.484</v>
      </c>
      <c r="K953" s="9">
        <v>4.4470000000000001</v>
      </c>
      <c r="L953" s="9">
        <v>4.7774999999999999</v>
      </c>
      <c r="M953" s="9">
        <v>5.99</v>
      </c>
      <c r="N953" s="9">
        <v>4.3449999999999998</v>
      </c>
      <c r="O953" s="9">
        <v>4.4895000000000005</v>
      </c>
      <c r="Q953" s="9">
        <v>4.3425000000000002</v>
      </c>
      <c r="R953" s="9">
        <v>3.9812500000000002</v>
      </c>
      <c r="S953" s="9">
        <v>4.4275000000000002</v>
      </c>
      <c r="T953" s="9">
        <v>4.2312500000000002</v>
      </c>
      <c r="U953" s="9">
        <v>4.1287500000000001</v>
      </c>
      <c r="V953" s="9">
        <v>3.9668749999999999</v>
      </c>
      <c r="W953" s="9">
        <v>4.2175000000000002</v>
      </c>
      <c r="X953" s="9">
        <v>4.3449999999999998</v>
      </c>
      <c r="Y953" s="9">
        <v>4.6637500000000003</v>
      </c>
      <c r="Z953" s="9">
        <v>3.9624999999999999</v>
      </c>
      <c r="AA953" s="9">
        <v>4.53125</v>
      </c>
      <c r="AB953" s="9">
        <v>4.8674999999999997</v>
      </c>
      <c r="AC953" s="9">
        <v>4.3449999999999998</v>
      </c>
      <c r="AD953" s="9">
        <v>4.2874999999999996</v>
      </c>
    </row>
    <row r="954" spans="1:30" x14ac:dyDescent="0.25">
      <c r="A954" s="8">
        <v>36678</v>
      </c>
      <c r="B954" s="9">
        <v>4.1120000000000001</v>
      </c>
      <c r="C954" s="9">
        <v>3.9028</v>
      </c>
      <c r="D954" s="9">
        <v>4.2795000000000005</v>
      </c>
      <c r="E954" s="9">
        <v>3.9370000000000003</v>
      </c>
      <c r="F954" s="9">
        <v>3.8805000000000001</v>
      </c>
      <c r="G954" s="9">
        <v>3.7895000000000003</v>
      </c>
      <c r="H954" s="9">
        <v>3.9895</v>
      </c>
      <c r="I954" s="9">
        <v>4.0570000000000004</v>
      </c>
      <c r="J954" s="9">
        <v>4.1959999999999997</v>
      </c>
      <c r="K954" s="9">
        <v>4.1820000000000004</v>
      </c>
      <c r="L954" s="9">
        <v>4.4794999999999998</v>
      </c>
      <c r="M954" s="9">
        <v>5.6470000000000002</v>
      </c>
      <c r="N954" s="9">
        <v>4.0570000000000004</v>
      </c>
      <c r="O954" s="9">
        <v>4.2015000000000002</v>
      </c>
      <c r="Q954" s="9">
        <v>4.0475000000000003</v>
      </c>
      <c r="R954" s="9">
        <v>3.6785000000000005</v>
      </c>
      <c r="S954" s="9">
        <v>4.1275000000000004</v>
      </c>
      <c r="T954" s="9">
        <v>3.9350000000000001</v>
      </c>
      <c r="U954" s="9">
        <v>3.8306249999999999</v>
      </c>
      <c r="V954" s="9">
        <v>3.65</v>
      </c>
      <c r="W954" s="9">
        <v>3.9224999999999999</v>
      </c>
      <c r="X954" s="9">
        <v>4.0525000000000002</v>
      </c>
      <c r="Y954" s="9">
        <v>4.3587499999999997</v>
      </c>
      <c r="Z954" s="9">
        <v>3.6575000000000002</v>
      </c>
      <c r="AA954" s="9">
        <v>4.2362500000000001</v>
      </c>
      <c r="AB954" s="9">
        <v>4.5599999999999996</v>
      </c>
      <c r="AC954" s="9">
        <v>4.0525000000000002</v>
      </c>
      <c r="AD954" s="9">
        <v>3.9662500000000001</v>
      </c>
    </row>
    <row r="955" spans="1:30" x14ac:dyDescent="0.25">
      <c r="A955" s="8">
        <v>36679</v>
      </c>
      <c r="B955" s="9">
        <v>4.0491999999999999</v>
      </c>
      <c r="C955" s="9">
        <v>3.8386</v>
      </c>
      <c r="D955" s="9">
        <v>4.2092000000000001</v>
      </c>
      <c r="E955" s="9">
        <v>3.8691999999999998</v>
      </c>
      <c r="F955" s="9">
        <v>3.8026999999999997</v>
      </c>
      <c r="G955" s="9">
        <v>3.7041999999999997</v>
      </c>
      <c r="H955" s="9">
        <v>3.9217</v>
      </c>
      <c r="I955" s="9">
        <v>3.9941999999999998</v>
      </c>
      <c r="J955" s="9">
        <v>4.1181999999999999</v>
      </c>
      <c r="K955" s="9">
        <v>4.1091999999999995</v>
      </c>
      <c r="L955" s="9">
        <v>4.4166999999999996</v>
      </c>
      <c r="M955" s="9">
        <v>5.5841999999999992</v>
      </c>
      <c r="N955" s="9">
        <v>3.9941999999999998</v>
      </c>
      <c r="O955" s="9">
        <v>4.1287000000000003</v>
      </c>
      <c r="Q955" s="9">
        <v>4.0162500000000003</v>
      </c>
      <c r="R955" s="9">
        <v>3.6110000000000002</v>
      </c>
      <c r="S955" s="9">
        <v>4.0962500000000004</v>
      </c>
      <c r="T955" s="9">
        <v>3.895</v>
      </c>
      <c r="U955" s="9">
        <v>3.7762500000000001</v>
      </c>
      <c r="V955" s="9">
        <v>3.546875</v>
      </c>
      <c r="W955" s="9">
        <v>3.88375</v>
      </c>
      <c r="X955" s="9">
        <v>4.0212500000000002</v>
      </c>
      <c r="Y955" s="9">
        <v>4.2731250000000003</v>
      </c>
      <c r="Z955" s="9">
        <v>3.5950000000000002</v>
      </c>
      <c r="AA955" s="9">
        <v>4.2050000000000001</v>
      </c>
      <c r="AB955" s="9">
        <v>4.5287499999999996</v>
      </c>
      <c r="AC955" s="9">
        <v>4.0212500000000002</v>
      </c>
      <c r="AD955" s="9">
        <v>3.8849999999999998</v>
      </c>
    </row>
    <row r="956" spans="1:30" x14ac:dyDescent="0.25">
      <c r="A956" s="8">
        <v>36682</v>
      </c>
      <c r="B956" s="9">
        <v>4.3155999999999999</v>
      </c>
      <c r="C956" s="9">
        <v>4.0835999999999997</v>
      </c>
      <c r="D956" s="9">
        <v>4.4905999999999997</v>
      </c>
      <c r="E956" s="9">
        <v>4.1306000000000003</v>
      </c>
      <c r="F956" s="9">
        <v>4.0565999999999995</v>
      </c>
      <c r="G956" s="9">
        <v>3.9680999999999997</v>
      </c>
      <c r="H956" s="9">
        <v>4.1856</v>
      </c>
      <c r="I956" s="9">
        <v>4.2606000000000002</v>
      </c>
      <c r="J956" s="9">
        <v>4.3765999999999998</v>
      </c>
      <c r="K956" s="9">
        <v>4.3755999999999995</v>
      </c>
      <c r="L956" s="9">
        <v>4.6830999999999996</v>
      </c>
      <c r="M956" s="9">
        <v>5.8605999999999998</v>
      </c>
      <c r="N956" s="9">
        <v>4.2606000000000002</v>
      </c>
      <c r="O956" s="9">
        <v>4.3826000000000001</v>
      </c>
      <c r="Q956" s="9">
        <v>4.3407500000000008</v>
      </c>
      <c r="R956" s="9">
        <v>3.9030000000000009</v>
      </c>
      <c r="S956" s="9">
        <v>4.4207500000000008</v>
      </c>
      <c r="T956" s="9">
        <v>4.2020000000000008</v>
      </c>
      <c r="U956" s="9">
        <v>4.0613750000000008</v>
      </c>
      <c r="V956" s="9">
        <v>3.8276250000000007</v>
      </c>
      <c r="W956" s="9">
        <v>4.2032500000000006</v>
      </c>
      <c r="X956" s="9">
        <v>4.3426250000000008</v>
      </c>
      <c r="Y956" s="9">
        <v>4.5463750000000012</v>
      </c>
      <c r="Z956" s="9">
        <v>3.8757500000000009</v>
      </c>
      <c r="AA956" s="9">
        <v>4.5370000000000008</v>
      </c>
      <c r="AB956" s="9">
        <v>4.8757500000000009</v>
      </c>
      <c r="AC956" s="9">
        <v>4.3426250000000008</v>
      </c>
      <c r="AD956" s="9">
        <v>4.1670000000000007</v>
      </c>
    </row>
    <row r="957" spans="1:30" x14ac:dyDescent="0.25">
      <c r="A957" s="8">
        <v>36683</v>
      </c>
      <c r="B957" s="9">
        <v>4.2092000000000001</v>
      </c>
      <c r="C957" s="9">
        <v>3.9792000000000001</v>
      </c>
      <c r="D957" s="9">
        <v>4.3792</v>
      </c>
      <c r="E957" s="9">
        <v>4.0266999999999999</v>
      </c>
      <c r="F957" s="9">
        <v>3.9677000000000002</v>
      </c>
      <c r="G957" s="9">
        <v>3.8742000000000001</v>
      </c>
      <c r="H957" s="9">
        <v>4.0716999999999999</v>
      </c>
      <c r="I957" s="9">
        <v>4.1542000000000003</v>
      </c>
      <c r="J957" s="9">
        <v>4.2702</v>
      </c>
      <c r="K957" s="9">
        <v>4.2492000000000001</v>
      </c>
      <c r="L957" s="9">
        <v>4.5766999999999998</v>
      </c>
      <c r="M957" s="9">
        <v>5.7892000000000001</v>
      </c>
      <c r="N957" s="9">
        <v>4.1542000000000003</v>
      </c>
      <c r="O957" s="9">
        <v>4.2686999999999999</v>
      </c>
      <c r="Q957" s="9">
        <v>4.2527499999999998</v>
      </c>
      <c r="R957" s="9">
        <v>3.7977499999999997</v>
      </c>
      <c r="S957" s="9">
        <v>4.3302499999999995</v>
      </c>
      <c r="T957" s="9">
        <v>4.0958749999999995</v>
      </c>
      <c r="U957" s="9">
        <v>3.9446249999999998</v>
      </c>
      <c r="V957" s="9">
        <v>3.7146249999999998</v>
      </c>
      <c r="W957" s="9">
        <v>4.1077500000000002</v>
      </c>
      <c r="X957" s="9">
        <v>4.2527499999999998</v>
      </c>
      <c r="Y957" s="9">
        <v>4.4346249999999996</v>
      </c>
      <c r="Z957" s="9">
        <v>3.7577499999999997</v>
      </c>
      <c r="AA957" s="9">
        <v>4.4489999999999998</v>
      </c>
      <c r="AB957" s="9">
        <v>4.78775</v>
      </c>
      <c r="AC957" s="9">
        <v>4.2527499999999998</v>
      </c>
      <c r="AD957" s="9">
        <v>4.0714999999999995</v>
      </c>
    </row>
    <row r="958" spans="1:30" x14ac:dyDescent="0.25">
      <c r="A958" s="8">
        <v>36684</v>
      </c>
      <c r="B958" s="9">
        <v>3.9270000000000005</v>
      </c>
      <c r="C958" s="9">
        <v>3.7122000000000006</v>
      </c>
      <c r="D958" s="9">
        <v>4.0870000000000006</v>
      </c>
      <c r="E958" s="9">
        <v>3.7470000000000003</v>
      </c>
      <c r="F958" s="9">
        <v>3.6955000000000005</v>
      </c>
      <c r="G958" s="9">
        <v>3.6095000000000006</v>
      </c>
      <c r="H958" s="9">
        <v>3.7945000000000007</v>
      </c>
      <c r="I958" s="9">
        <v>3.8720000000000003</v>
      </c>
      <c r="J958" s="9">
        <v>4.0230000000000006</v>
      </c>
      <c r="K958" s="9">
        <v>3.9970000000000003</v>
      </c>
      <c r="L958" s="9">
        <v>4.2945000000000002</v>
      </c>
      <c r="M958" s="9">
        <v>5.5070000000000006</v>
      </c>
      <c r="N958" s="9">
        <v>3.8720000000000003</v>
      </c>
      <c r="O958" s="9">
        <v>4.0165000000000006</v>
      </c>
      <c r="Q958" s="9">
        <v>3.9227500000000002</v>
      </c>
      <c r="R958" s="9">
        <v>3.52075</v>
      </c>
      <c r="S958" s="9">
        <v>3.9977500000000004</v>
      </c>
      <c r="T958" s="9">
        <v>3.8015000000000003</v>
      </c>
      <c r="U958" s="9">
        <v>3.6852500000000004</v>
      </c>
      <c r="V958" s="9">
        <v>3.4508750000000004</v>
      </c>
      <c r="W958" s="9">
        <v>3.78525</v>
      </c>
      <c r="X958" s="9">
        <v>3.9252500000000001</v>
      </c>
      <c r="Y958" s="9">
        <v>4.2233749999999999</v>
      </c>
      <c r="Z958" s="9">
        <v>3.4827500000000002</v>
      </c>
      <c r="AA958" s="9">
        <v>4.1189999999999998</v>
      </c>
      <c r="AB958" s="9">
        <v>4.4577499999999999</v>
      </c>
      <c r="AC958" s="9">
        <v>3.9252500000000001</v>
      </c>
      <c r="AD958" s="9">
        <v>3.7921250000000004</v>
      </c>
    </row>
    <row r="959" spans="1:30" x14ac:dyDescent="0.25">
      <c r="A959" s="8">
        <v>36685</v>
      </c>
      <c r="B959" s="9">
        <v>4.0646000000000004</v>
      </c>
      <c r="C959" s="9">
        <v>3.8508000000000004</v>
      </c>
      <c r="D959" s="9">
        <v>4.2246000000000006</v>
      </c>
      <c r="E959" s="9">
        <v>3.8846000000000003</v>
      </c>
      <c r="F959" s="9">
        <v>3.8331000000000004</v>
      </c>
      <c r="G959" s="9">
        <v>3.7571000000000003</v>
      </c>
      <c r="H959" s="9">
        <v>3.9271000000000003</v>
      </c>
      <c r="I959" s="9">
        <v>4.0096000000000007</v>
      </c>
      <c r="J959" s="9">
        <v>4.1506000000000007</v>
      </c>
      <c r="K959" s="9">
        <v>4.1396000000000006</v>
      </c>
      <c r="L959" s="9">
        <v>4.4321000000000002</v>
      </c>
      <c r="M959" s="9">
        <v>5.6646000000000001</v>
      </c>
      <c r="N959" s="9">
        <v>4.0096000000000007</v>
      </c>
      <c r="O959" s="9">
        <v>4.1591000000000005</v>
      </c>
      <c r="Q959" s="9">
        <v>4.0994999999999999</v>
      </c>
      <c r="R959" s="9">
        <v>3.6964999999999999</v>
      </c>
      <c r="S959" s="9">
        <v>4.1795</v>
      </c>
      <c r="T959" s="9">
        <v>3.9913750000000001</v>
      </c>
      <c r="U959" s="9">
        <v>3.8845000000000001</v>
      </c>
      <c r="V959" s="9">
        <v>3.6663749999999999</v>
      </c>
      <c r="W959" s="9">
        <v>3.9569999999999999</v>
      </c>
      <c r="X959" s="9">
        <v>4.1016874999999997</v>
      </c>
      <c r="Y959" s="9">
        <v>4.4563749999999995</v>
      </c>
      <c r="Z959" s="9">
        <v>3.6669999999999998</v>
      </c>
      <c r="AA959" s="9">
        <v>4.29575</v>
      </c>
      <c r="AB959" s="9">
        <v>4.6295000000000002</v>
      </c>
      <c r="AC959" s="9">
        <v>4.1016874999999997</v>
      </c>
      <c r="AD959" s="9">
        <v>3.998875</v>
      </c>
    </row>
    <row r="960" spans="1:30" x14ac:dyDescent="0.25">
      <c r="A960" s="8">
        <v>36686</v>
      </c>
      <c r="B960" s="9">
        <v>4.0709999999999997</v>
      </c>
      <c r="C960" s="9">
        <v>3.8483999999999998</v>
      </c>
      <c r="D960" s="9">
        <v>4.2334999999999994</v>
      </c>
      <c r="E960" s="9">
        <v>3.8909999999999996</v>
      </c>
      <c r="F960" s="9">
        <v>3.8419999999999996</v>
      </c>
      <c r="G960" s="9">
        <v>3.7659999999999996</v>
      </c>
      <c r="H960" s="9">
        <v>3.9309999999999996</v>
      </c>
      <c r="I960" s="9">
        <v>4.016</v>
      </c>
      <c r="J960" s="9">
        <v>4.1795</v>
      </c>
      <c r="K960" s="9">
        <v>4.1459999999999999</v>
      </c>
      <c r="L960" s="9">
        <v>4.4384999999999994</v>
      </c>
      <c r="M960" s="9">
        <v>5.6610999999999994</v>
      </c>
      <c r="N960" s="9">
        <v>4.016</v>
      </c>
      <c r="O960" s="9">
        <v>4.1654999999999998</v>
      </c>
      <c r="Q960" s="9">
        <v>4.1295000000000002</v>
      </c>
      <c r="R960" s="9">
        <v>3.7232500000000002</v>
      </c>
      <c r="S960" s="9">
        <v>4.2119999999999997</v>
      </c>
      <c r="T960" s="9">
        <v>4.0207500000000005</v>
      </c>
      <c r="U960" s="9">
        <v>3.9157500000000001</v>
      </c>
      <c r="V960" s="9">
        <v>3.6857500000000001</v>
      </c>
      <c r="W960" s="9">
        <v>3.9845000000000002</v>
      </c>
      <c r="X960" s="9">
        <v>4.1316875</v>
      </c>
      <c r="Y960" s="9">
        <v>4.547625</v>
      </c>
      <c r="Z960" s="9">
        <v>3.6970000000000001</v>
      </c>
      <c r="AA960" s="9">
        <v>4.3257500000000002</v>
      </c>
      <c r="AB960" s="9">
        <v>4.6595000000000004</v>
      </c>
      <c r="AC960" s="9">
        <v>4.1316875</v>
      </c>
      <c r="AD960" s="9">
        <v>4.0288750000000002</v>
      </c>
    </row>
    <row r="961" spans="1:30" x14ac:dyDescent="0.25">
      <c r="A961" s="8">
        <v>36689</v>
      </c>
      <c r="B961" s="9">
        <v>4.128400000000001</v>
      </c>
      <c r="C961" s="9">
        <v>3.9094000000000011</v>
      </c>
      <c r="D961" s="9">
        <v>4.3009000000000013</v>
      </c>
      <c r="E961" s="9">
        <v>3.9509000000000007</v>
      </c>
      <c r="F961" s="9">
        <v>3.8994000000000009</v>
      </c>
      <c r="G961" s="9">
        <v>3.8234000000000008</v>
      </c>
      <c r="H961" s="9">
        <v>3.9859000000000009</v>
      </c>
      <c r="I961" s="9">
        <v>4.0734000000000012</v>
      </c>
      <c r="J961" s="9">
        <v>4.2369000000000012</v>
      </c>
      <c r="K961" s="9">
        <v>4.2034000000000011</v>
      </c>
      <c r="L961" s="9">
        <v>4.5059000000000013</v>
      </c>
      <c r="M961" s="9">
        <v>5.8124000000000011</v>
      </c>
      <c r="N961" s="9">
        <v>4.0734000000000012</v>
      </c>
      <c r="O961" s="9">
        <v>4.222900000000001</v>
      </c>
      <c r="Q961" s="9">
        <v>4.1857500000000005</v>
      </c>
      <c r="R961" s="9">
        <v>3.7592500000000006</v>
      </c>
      <c r="S961" s="9">
        <v>4.2707500000000005</v>
      </c>
      <c r="T961" s="9">
        <v>4.0826250000000002</v>
      </c>
      <c r="U961" s="9">
        <v>3.9813750000000003</v>
      </c>
      <c r="V961" s="9">
        <v>3.7220000000000004</v>
      </c>
      <c r="W961" s="9">
        <v>4.040750000000001</v>
      </c>
      <c r="X961" s="9">
        <v>4.1879375000000003</v>
      </c>
      <c r="Y961" s="9">
        <v>4.6295000000000002</v>
      </c>
      <c r="Z961" s="9">
        <v>3.7595000000000005</v>
      </c>
      <c r="AA961" s="9">
        <v>4.3820000000000006</v>
      </c>
      <c r="AB961" s="9">
        <v>4.7132500000000004</v>
      </c>
      <c r="AC961" s="9">
        <v>4.1879375000000003</v>
      </c>
      <c r="AD961" s="9">
        <v>4.0851250000000006</v>
      </c>
    </row>
    <row r="962" spans="1:30" x14ac:dyDescent="0.25">
      <c r="A962" s="8">
        <v>36690</v>
      </c>
      <c r="B962" s="9">
        <v>4.0906000000000002</v>
      </c>
      <c r="C962" s="9">
        <v>3.8584000000000001</v>
      </c>
      <c r="D962" s="9">
        <v>4.2556000000000003</v>
      </c>
      <c r="E962" s="9">
        <v>3.9156000000000004</v>
      </c>
      <c r="F962" s="9">
        <v>3.8466000000000005</v>
      </c>
      <c r="G962" s="9">
        <v>3.7681000000000004</v>
      </c>
      <c r="H962" s="9">
        <v>3.9456000000000002</v>
      </c>
      <c r="I962" s="9">
        <v>4.0356000000000005</v>
      </c>
      <c r="J962" s="9">
        <v>4.2016</v>
      </c>
      <c r="K962" s="9">
        <v>4.1706000000000003</v>
      </c>
      <c r="L962" s="9">
        <v>4.4781000000000004</v>
      </c>
      <c r="M962" s="9">
        <v>5.7746000000000004</v>
      </c>
      <c r="N962" s="9">
        <v>4.0356000000000005</v>
      </c>
      <c r="O962" s="9">
        <v>4.1851000000000003</v>
      </c>
      <c r="Q962" s="9">
        <v>4.1320000000000006</v>
      </c>
      <c r="R962" s="9">
        <v>3.6782500000000007</v>
      </c>
      <c r="S962" s="9">
        <v>4.2120000000000006</v>
      </c>
      <c r="T962" s="9">
        <v>4.0220000000000002</v>
      </c>
      <c r="U962" s="9">
        <v>3.9157500000000005</v>
      </c>
      <c r="V962" s="9">
        <v>3.6351250000000004</v>
      </c>
      <c r="W962" s="9">
        <v>3.9845000000000006</v>
      </c>
      <c r="X962" s="9">
        <v>4.134500000000001</v>
      </c>
      <c r="Y962" s="9">
        <v>4.5757500000000002</v>
      </c>
      <c r="Z962" s="9">
        <v>3.6970000000000005</v>
      </c>
      <c r="AA962" s="9">
        <v>4.3282500000000006</v>
      </c>
      <c r="AB962" s="9">
        <v>4.6670000000000007</v>
      </c>
      <c r="AC962" s="9">
        <v>4.134500000000001</v>
      </c>
      <c r="AD962" s="9">
        <v>4.0488750000000007</v>
      </c>
    </row>
    <row r="963" spans="1:30" x14ac:dyDescent="0.25">
      <c r="A963" s="8">
        <v>36691</v>
      </c>
      <c r="B963" s="9">
        <v>4.1632000000000007</v>
      </c>
      <c r="C963" s="9">
        <v>3.9210000000000007</v>
      </c>
      <c r="D963" s="9">
        <v>4.3332000000000006</v>
      </c>
      <c r="E963" s="9">
        <v>3.9857000000000005</v>
      </c>
      <c r="F963" s="9">
        <v>3.9142000000000006</v>
      </c>
      <c r="G963" s="9">
        <v>3.8332000000000006</v>
      </c>
      <c r="H963" s="9">
        <v>4.0182000000000011</v>
      </c>
      <c r="I963" s="9">
        <v>4.108200000000001</v>
      </c>
      <c r="J963" s="9">
        <v>4.2617000000000003</v>
      </c>
      <c r="K963" s="9">
        <v>4.2432000000000007</v>
      </c>
      <c r="L963" s="9">
        <v>4.5507000000000009</v>
      </c>
      <c r="M963" s="9">
        <v>5.8472000000000008</v>
      </c>
      <c r="N963" s="9">
        <v>4.108200000000001</v>
      </c>
      <c r="O963" s="9">
        <v>4.2577000000000007</v>
      </c>
      <c r="Q963" s="9">
        <v>4.2260000000000009</v>
      </c>
      <c r="R963" s="9">
        <v>3.757000000000001</v>
      </c>
      <c r="S963" s="9">
        <v>4.3060000000000009</v>
      </c>
      <c r="T963" s="9">
        <v>4.1072500000000005</v>
      </c>
      <c r="U963" s="9">
        <v>3.9878750000000007</v>
      </c>
      <c r="V963" s="9">
        <v>3.7110000000000012</v>
      </c>
      <c r="W963" s="9">
        <v>4.0785000000000009</v>
      </c>
      <c r="X963" s="9">
        <v>4.2260000000000009</v>
      </c>
      <c r="Y963" s="9">
        <v>4.6366250000000004</v>
      </c>
      <c r="Z963" s="9">
        <v>3.7847500000000007</v>
      </c>
      <c r="AA963" s="9">
        <v>4.4210000000000012</v>
      </c>
      <c r="AB963" s="9">
        <v>4.761000000000001</v>
      </c>
      <c r="AC963" s="9">
        <v>4.2285000000000013</v>
      </c>
      <c r="AD963" s="9">
        <v>4.1378750000000011</v>
      </c>
    </row>
    <row r="964" spans="1:30" x14ac:dyDescent="0.25">
      <c r="A964" s="8">
        <v>36692</v>
      </c>
      <c r="B964" s="9">
        <v>4.3040000000000003</v>
      </c>
      <c r="C964" s="9">
        <v>4.0602</v>
      </c>
      <c r="D964" s="9">
        <v>4.4790000000000001</v>
      </c>
      <c r="E964" s="9">
        <v>4.1240000000000006</v>
      </c>
      <c r="F964" s="9">
        <v>4.0575000000000001</v>
      </c>
      <c r="G964" s="9">
        <v>3.9690000000000003</v>
      </c>
      <c r="H964" s="9">
        <v>4.1515000000000004</v>
      </c>
      <c r="I964" s="9">
        <v>4.2469999999999999</v>
      </c>
      <c r="J964" s="9">
        <v>4.3975</v>
      </c>
      <c r="K964" s="9">
        <v>4.3840000000000003</v>
      </c>
      <c r="L964" s="9">
        <v>4.6915000000000004</v>
      </c>
      <c r="M964" s="9">
        <v>6.056</v>
      </c>
      <c r="N964" s="9">
        <v>4.2490000000000006</v>
      </c>
      <c r="O964" s="9">
        <v>4.3935000000000004</v>
      </c>
      <c r="Q964" s="9">
        <v>4.4052499999999997</v>
      </c>
      <c r="R964" s="9">
        <v>3.9269999999999996</v>
      </c>
      <c r="S964" s="9">
        <v>4.4852499999999997</v>
      </c>
      <c r="T964" s="9">
        <v>4.2758750000000001</v>
      </c>
      <c r="U964" s="9">
        <v>4.1427499999999995</v>
      </c>
      <c r="V964" s="9">
        <v>3.8833749999999996</v>
      </c>
      <c r="W964" s="9">
        <v>4.2452499999999995</v>
      </c>
      <c r="X964" s="9">
        <v>4.4014999999999995</v>
      </c>
      <c r="Y964" s="9">
        <v>4.7364999999999995</v>
      </c>
      <c r="Z964" s="9">
        <v>3.9714999999999998</v>
      </c>
      <c r="AA964" s="9">
        <v>4.60025</v>
      </c>
      <c r="AB964" s="9">
        <v>4.9402499999999998</v>
      </c>
      <c r="AC964" s="9">
        <v>4.4077500000000001</v>
      </c>
      <c r="AD964" s="9">
        <v>4.3071250000000001</v>
      </c>
    </row>
    <row r="965" spans="1:30" x14ac:dyDescent="0.25">
      <c r="A965" s="8">
        <v>36693</v>
      </c>
      <c r="B965" s="9">
        <v>4.3579999999999997</v>
      </c>
      <c r="C965" s="9">
        <v>4.1171999999999995</v>
      </c>
      <c r="D965" s="9">
        <v>4.5254999999999992</v>
      </c>
      <c r="E965" s="9">
        <v>4.173</v>
      </c>
      <c r="F965" s="9">
        <v>4.1114999999999995</v>
      </c>
      <c r="G965" s="9">
        <v>4.0279999999999996</v>
      </c>
      <c r="H965" s="9">
        <v>4.2029999999999994</v>
      </c>
      <c r="I965" s="9">
        <v>4.3009999999999993</v>
      </c>
      <c r="J965" s="9">
        <v>4.4615</v>
      </c>
      <c r="K965" s="9">
        <v>4.4379999999999997</v>
      </c>
      <c r="L965" s="9">
        <v>4.7454999999999998</v>
      </c>
      <c r="M965" s="9">
        <v>6.09</v>
      </c>
      <c r="N965" s="9">
        <v>4.3009999999999993</v>
      </c>
      <c r="O965" s="9">
        <v>4.4574999999999996</v>
      </c>
      <c r="Q965" s="9">
        <v>4.4424999999999999</v>
      </c>
      <c r="R965" s="9">
        <v>3.9635000000000007</v>
      </c>
      <c r="S965" s="9">
        <v>4.5175000000000001</v>
      </c>
      <c r="T965" s="9">
        <v>4.30375</v>
      </c>
      <c r="U965" s="9">
        <v>4.1749999999999998</v>
      </c>
      <c r="V965" s="9">
        <v>3.9243749999999999</v>
      </c>
      <c r="W965" s="9">
        <v>4.2774999999999999</v>
      </c>
      <c r="X965" s="9">
        <v>4.4375</v>
      </c>
      <c r="Y965" s="9">
        <v>4.7406249999999996</v>
      </c>
      <c r="Z965" s="9">
        <v>3.9874999999999998</v>
      </c>
      <c r="AA965" s="9">
        <v>4.6375000000000002</v>
      </c>
      <c r="AB965" s="9">
        <v>4.9725000000000001</v>
      </c>
      <c r="AC965" s="9">
        <v>4.4375</v>
      </c>
      <c r="AD965" s="9">
        <v>4.3306250000000004</v>
      </c>
    </row>
    <row r="966" spans="1:30" x14ac:dyDescent="0.25">
      <c r="A966" s="8">
        <v>36696</v>
      </c>
      <c r="B966" s="9">
        <v>4.059800000000001</v>
      </c>
      <c r="C966" s="9">
        <v>3.8302000000000009</v>
      </c>
      <c r="D966" s="9">
        <v>4.224800000000001</v>
      </c>
      <c r="E966" s="9">
        <v>3.8748000000000009</v>
      </c>
      <c r="F966" s="9">
        <v>3.825800000000001</v>
      </c>
      <c r="G966" s="9">
        <v>3.744800000000001</v>
      </c>
      <c r="H966" s="9">
        <v>3.9048000000000012</v>
      </c>
      <c r="I966" s="9">
        <v>4.0028000000000006</v>
      </c>
      <c r="J966" s="9">
        <v>4.155800000000001</v>
      </c>
      <c r="K966" s="9">
        <v>4.1548000000000007</v>
      </c>
      <c r="L966" s="9">
        <v>4.4473000000000011</v>
      </c>
      <c r="M966" s="9">
        <v>5.7218000000000009</v>
      </c>
      <c r="N966" s="9">
        <v>4.0028000000000006</v>
      </c>
      <c r="O966" s="9">
        <v>4.1593000000000009</v>
      </c>
      <c r="Q966" s="9">
        <v>4.085</v>
      </c>
      <c r="R966" s="9">
        <v>3.64575</v>
      </c>
      <c r="S966" s="9">
        <v>4.1574999999999998</v>
      </c>
      <c r="T966" s="9">
        <v>3.9424999999999999</v>
      </c>
      <c r="U966" s="9">
        <v>3.8156249999999998</v>
      </c>
      <c r="V966" s="9">
        <v>3.5887500000000001</v>
      </c>
      <c r="W966" s="9">
        <v>3.9249999999999998</v>
      </c>
      <c r="X966" s="9">
        <v>4.0812499999999998</v>
      </c>
      <c r="Y966" s="9">
        <v>4.375</v>
      </c>
      <c r="Z966" s="9">
        <v>3.65</v>
      </c>
      <c r="AA966" s="9">
        <v>4.2787499999999996</v>
      </c>
      <c r="AB966" s="9">
        <v>4.5975000000000001</v>
      </c>
      <c r="AC966" s="9">
        <v>4.0812499999999998</v>
      </c>
      <c r="AD966" s="9">
        <v>3.9725000000000001</v>
      </c>
    </row>
    <row r="967" spans="1:30" x14ac:dyDescent="0.25">
      <c r="A967" s="8">
        <v>36697</v>
      </c>
      <c r="B967" s="9">
        <v>4.1192000000000002</v>
      </c>
      <c r="C967" s="9">
        <v>3.8932000000000002</v>
      </c>
      <c r="D967" s="9">
        <v>4.2842000000000002</v>
      </c>
      <c r="E967" s="9">
        <v>3.9417</v>
      </c>
      <c r="F967" s="9">
        <v>3.8802000000000003</v>
      </c>
      <c r="G967" s="9">
        <v>3.8167</v>
      </c>
      <c r="H967" s="9">
        <v>3.9642000000000004</v>
      </c>
      <c r="I967" s="9">
        <v>4.0621999999999998</v>
      </c>
      <c r="J967" s="9">
        <v>4.2227000000000006</v>
      </c>
      <c r="K967" s="9">
        <v>4.2141999999999999</v>
      </c>
      <c r="L967" s="9">
        <v>4.5017000000000005</v>
      </c>
      <c r="M967" s="9">
        <v>5.7631999999999994</v>
      </c>
      <c r="N967" s="9">
        <v>4.0621999999999998</v>
      </c>
      <c r="O967" s="9">
        <v>4.2212000000000005</v>
      </c>
      <c r="Q967" s="9">
        <v>4.1025</v>
      </c>
      <c r="R967" s="9">
        <v>3.6760000000000002</v>
      </c>
      <c r="S967" s="9">
        <v>4.18</v>
      </c>
      <c r="T967" s="9">
        <v>3.97</v>
      </c>
      <c r="U967" s="9">
        <v>3.850625</v>
      </c>
      <c r="V967" s="9">
        <v>3.6112500000000001</v>
      </c>
      <c r="W967" s="9">
        <v>3.9375</v>
      </c>
      <c r="X967" s="9">
        <v>4.0993750000000002</v>
      </c>
      <c r="Y967" s="9">
        <v>4.41</v>
      </c>
      <c r="Z967" s="9">
        <v>3.6712500000000001</v>
      </c>
      <c r="AA967" s="9">
        <v>4.2962499999999997</v>
      </c>
      <c r="AB967" s="9">
        <v>4.5999999999999996</v>
      </c>
      <c r="AC967" s="9">
        <v>4.0993750000000002</v>
      </c>
      <c r="AD967" s="9">
        <v>3.9856250000000002</v>
      </c>
    </row>
    <row r="968" spans="1:30" x14ac:dyDescent="0.25">
      <c r="A968" s="8">
        <v>36698</v>
      </c>
      <c r="B968" s="9">
        <v>4.3230000000000004</v>
      </c>
      <c r="C968" s="9">
        <v>4.0932000000000004</v>
      </c>
      <c r="D968" s="9">
        <v>4.4880000000000004</v>
      </c>
      <c r="E968" s="9">
        <v>4.1430000000000007</v>
      </c>
      <c r="F968" s="9">
        <v>4.0715000000000003</v>
      </c>
      <c r="G968" s="9">
        <v>4.0055000000000005</v>
      </c>
      <c r="H968" s="9">
        <v>4.1605000000000008</v>
      </c>
      <c r="I968" s="9">
        <v>4.266</v>
      </c>
      <c r="J968" s="9">
        <v>4.4265000000000008</v>
      </c>
      <c r="K968" s="9">
        <v>4.4140000000000006</v>
      </c>
      <c r="L968" s="9">
        <v>4.6955</v>
      </c>
      <c r="M968" s="9">
        <v>6.0270000000000001</v>
      </c>
      <c r="N968" s="9">
        <v>4.266</v>
      </c>
      <c r="O968" s="9">
        <v>4.4249999999999998</v>
      </c>
      <c r="Q968" s="9">
        <v>4.3594999999999997</v>
      </c>
      <c r="R968" s="9">
        <v>3.9037500000000001</v>
      </c>
      <c r="S968" s="9">
        <v>4.4344999999999999</v>
      </c>
      <c r="T968" s="9">
        <v>4.2269999999999994</v>
      </c>
      <c r="U968" s="9">
        <v>4.0907499999999999</v>
      </c>
      <c r="V968" s="9">
        <v>3.8394999999999997</v>
      </c>
      <c r="W968" s="9">
        <v>4.1944999999999997</v>
      </c>
      <c r="X968" s="9">
        <v>4.3563749999999999</v>
      </c>
      <c r="Y968" s="9">
        <v>4.6463749999999999</v>
      </c>
      <c r="Z968" s="9">
        <v>3.9244999999999997</v>
      </c>
      <c r="AA968" s="9">
        <v>4.5532499999999994</v>
      </c>
      <c r="AB968" s="9">
        <v>4.8569999999999993</v>
      </c>
      <c r="AC968" s="9">
        <v>4.3563749999999999</v>
      </c>
      <c r="AD968" s="9">
        <v>4.2207499999999998</v>
      </c>
    </row>
    <row r="969" spans="1:30" x14ac:dyDescent="0.25">
      <c r="A969" s="8">
        <v>36699</v>
      </c>
      <c r="B969" s="9">
        <v>4.4366000000000003</v>
      </c>
      <c r="C969" s="9">
        <v>4.2086000000000006</v>
      </c>
      <c r="D969" s="9">
        <v>4.6016000000000004</v>
      </c>
      <c r="E969" s="9">
        <v>4.2586000000000004</v>
      </c>
      <c r="F969" s="9">
        <v>4.1901000000000002</v>
      </c>
      <c r="G969" s="9">
        <v>4.1215999999999999</v>
      </c>
      <c r="H969" s="9">
        <v>4.2766000000000002</v>
      </c>
      <c r="I969" s="9">
        <v>4.3795999999999999</v>
      </c>
      <c r="J969" s="9">
        <v>4.5476000000000001</v>
      </c>
      <c r="K969" s="9">
        <v>4.5316000000000001</v>
      </c>
      <c r="L969" s="9">
        <v>4.8191000000000006</v>
      </c>
      <c r="M969" s="9">
        <v>6.1706000000000003</v>
      </c>
      <c r="N969" s="9">
        <v>4.3795999999999999</v>
      </c>
      <c r="O969" s="9">
        <v>4.5486000000000004</v>
      </c>
      <c r="Q969" s="9">
        <v>4.5075000000000003</v>
      </c>
      <c r="R969" s="9">
        <v>4.0212500000000002</v>
      </c>
      <c r="S969" s="9">
        <v>4.5824999999999996</v>
      </c>
      <c r="T969" s="9">
        <v>4.38</v>
      </c>
      <c r="U969" s="9">
        <v>4.2418750000000003</v>
      </c>
      <c r="V969" s="9">
        <v>3.9881250000000001</v>
      </c>
      <c r="W969" s="9">
        <v>4.3375000000000004</v>
      </c>
      <c r="X969" s="9">
        <v>4.4993749999999997</v>
      </c>
      <c r="Y969" s="9">
        <v>4.8274999999999997</v>
      </c>
      <c r="Z969" s="9">
        <v>4.08</v>
      </c>
      <c r="AA969" s="9">
        <v>4.6968750000000004</v>
      </c>
      <c r="AB969" s="9">
        <v>5.0049999999999999</v>
      </c>
      <c r="AC969" s="9">
        <v>4.4993749999999997</v>
      </c>
      <c r="AD969" s="9">
        <v>4.4056249999999997</v>
      </c>
    </row>
    <row r="970" spans="1:30" x14ac:dyDescent="0.25">
      <c r="A970" s="8">
        <v>36700</v>
      </c>
      <c r="B970" s="9">
        <v>4.3391999999999999</v>
      </c>
      <c r="C970" s="9">
        <v>4.1070000000000002</v>
      </c>
      <c r="D970" s="9">
        <v>4.5042</v>
      </c>
      <c r="E970" s="9">
        <v>4.1586999999999996</v>
      </c>
      <c r="F970" s="9">
        <v>4.0876999999999999</v>
      </c>
      <c r="G970" s="9">
        <v>4.0091999999999999</v>
      </c>
      <c r="H970" s="9">
        <v>4.1767000000000003</v>
      </c>
      <c r="I970" s="9">
        <v>4.2797000000000001</v>
      </c>
      <c r="J970" s="9">
        <v>4.4477000000000002</v>
      </c>
      <c r="K970" s="9">
        <v>4.4362000000000004</v>
      </c>
      <c r="L970" s="9">
        <v>4.7217000000000002</v>
      </c>
      <c r="M970" s="9">
        <v>6.0532000000000004</v>
      </c>
      <c r="N970" s="9">
        <v>4.2797000000000001</v>
      </c>
      <c r="O970" s="9">
        <v>4.4486999999999997</v>
      </c>
      <c r="Q970" s="9">
        <v>4.4117499999999996</v>
      </c>
      <c r="R970" s="9">
        <v>3.9117499999999996</v>
      </c>
      <c r="S970" s="9">
        <v>4.4792499999999995</v>
      </c>
      <c r="T970" s="9">
        <v>4.2817499999999997</v>
      </c>
      <c r="U970" s="9">
        <v>4.1292499999999999</v>
      </c>
      <c r="V970" s="9">
        <v>3.8623749999999997</v>
      </c>
      <c r="W970" s="9">
        <v>4.2367499999999998</v>
      </c>
      <c r="X970" s="9">
        <v>4.4036249999999999</v>
      </c>
      <c r="Y970" s="9">
        <v>4.7004999999999999</v>
      </c>
      <c r="Z970" s="9">
        <v>3.9542499999999996</v>
      </c>
      <c r="AA970" s="9">
        <v>4.5992499999999996</v>
      </c>
      <c r="AB970" s="9">
        <v>4.8967499999999999</v>
      </c>
      <c r="AC970" s="9">
        <v>4.4036249999999999</v>
      </c>
      <c r="AD970" s="9">
        <v>4.2967499999999994</v>
      </c>
    </row>
    <row r="971" spans="1:30" x14ac:dyDescent="0.25">
      <c r="A971" s="8">
        <v>36703</v>
      </c>
      <c r="B971" s="9">
        <v>4.4022000000000006</v>
      </c>
      <c r="C971" s="9">
        <v>4.1742000000000008</v>
      </c>
      <c r="D971" s="9">
        <v>4.5647000000000002</v>
      </c>
      <c r="E971" s="9">
        <v>4.2242000000000006</v>
      </c>
      <c r="F971" s="9">
        <v>4.1507000000000005</v>
      </c>
      <c r="G971" s="9">
        <v>4.0797000000000008</v>
      </c>
      <c r="H971" s="9">
        <v>4.2397000000000009</v>
      </c>
      <c r="I971" s="9">
        <v>4.3427000000000007</v>
      </c>
      <c r="J971" s="9">
        <v>4.5057000000000009</v>
      </c>
      <c r="K971" s="9">
        <v>4.499200000000001</v>
      </c>
      <c r="L971" s="9">
        <v>4.7847000000000008</v>
      </c>
      <c r="M971" s="9">
        <v>6.1462000000000003</v>
      </c>
      <c r="N971" s="9">
        <v>4.3427000000000007</v>
      </c>
      <c r="O971" s="9">
        <v>4.5142000000000007</v>
      </c>
      <c r="Q971" s="9">
        <v>4.51</v>
      </c>
      <c r="R971" s="9">
        <v>3.9814999999999996</v>
      </c>
      <c r="S971" s="9">
        <v>4.5743749999999999</v>
      </c>
      <c r="T971" s="9">
        <v>4.3825000000000003</v>
      </c>
      <c r="U971" s="9">
        <v>4.2243750000000002</v>
      </c>
      <c r="V971" s="9">
        <v>3.9693749999999999</v>
      </c>
      <c r="W971" s="9">
        <v>4.3337500000000002</v>
      </c>
      <c r="X971" s="9">
        <v>4.5012499999999998</v>
      </c>
      <c r="Y971" s="9">
        <v>4.836875</v>
      </c>
      <c r="Z971" s="9">
        <v>4.0750000000000002</v>
      </c>
      <c r="AA971" s="9">
        <v>4.6974999999999998</v>
      </c>
      <c r="AB971" s="9">
        <v>5.0212500000000002</v>
      </c>
      <c r="AC971" s="9">
        <v>4.5012499999999998</v>
      </c>
      <c r="AD971" s="9">
        <v>4.4124999999999996</v>
      </c>
    </row>
    <row r="972" spans="1:30" x14ac:dyDescent="0.25">
      <c r="A972" s="8">
        <v>36704</v>
      </c>
      <c r="B972" s="9">
        <v>4.4689999999999994</v>
      </c>
      <c r="C972" s="9">
        <v>4.2341999999999995</v>
      </c>
      <c r="D972" s="9">
        <v>4.6314999999999991</v>
      </c>
      <c r="E972" s="9">
        <v>4.2884999999999991</v>
      </c>
      <c r="F972" s="9">
        <v>4.2275</v>
      </c>
      <c r="G972" s="9">
        <v>4.153999999999999</v>
      </c>
      <c r="H972" s="9">
        <v>4.3064999999999998</v>
      </c>
      <c r="I972" s="9">
        <v>4.4074999999999998</v>
      </c>
      <c r="J972" s="9">
        <v>4.5750000000000002</v>
      </c>
      <c r="K972" s="9">
        <v>4.5639999999999992</v>
      </c>
      <c r="L972" s="9">
        <v>4.8514999999999997</v>
      </c>
      <c r="M972" s="9">
        <v>6.2329999999999997</v>
      </c>
      <c r="N972" s="9">
        <v>4.4079999999999995</v>
      </c>
      <c r="O972" s="9">
        <v>4.5809999999999995</v>
      </c>
      <c r="Q972" s="9">
        <v>4.609</v>
      </c>
      <c r="R972" s="9">
        <v>4.0387500000000003</v>
      </c>
      <c r="S972" s="9">
        <v>4.6790000000000003</v>
      </c>
      <c r="T972" s="9">
        <v>4.4708750000000004</v>
      </c>
      <c r="U972" s="9">
        <v>4.3046249999999997</v>
      </c>
      <c r="V972" s="9">
        <v>4.0602499999999999</v>
      </c>
      <c r="W972" s="9">
        <v>4.4352499999999999</v>
      </c>
      <c r="X972" s="9">
        <v>4.5952500000000001</v>
      </c>
      <c r="Y972" s="9">
        <v>4.937125</v>
      </c>
      <c r="Z972" s="9">
        <v>4.1390000000000002</v>
      </c>
      <c r="AA972" s="9">
        <v>4.7933750000000002</v>
      </c>
      <c r="AB972" s="9">
        <v>5.14025</v>
      </c>
      <c r="AC972" s="9">
        <v>4.5952500000000001</v>
      </c>
      <c r="AD972" s="9">
        <v>4.4983750000000002</v>
      </c>
    </row>
    <row r="973" spans="1:30" x14ac:dyDescent="0.25">
      <c r="A973" s="8">
        <v>36705</v>
      </c>
      <c r="B973" s="9">
        <v>4.2970000000000006</v>
      </c>
      <c r="C973" s="9">
        <v>4.0666000000000002</v>
      </c>
      <c r="D973" s="9">
        <v>4.4595000000000002</v>
      </c>
      <c r="E973" s="9">
        <v>4.1215000000000011</v>
      </c>
      <c r="F973" s="9">
        <v>4.0605000000000002</v>
      </c>
      <c r="G973" s="9">
        <v>3.9920000000000004</v>
      </c>
      <c r="H973" s="9">
        <v>4.1395000000000008</v>
      </c>
      <c r="I973" s="9">
        <v>4.2355000000000009</v>
      </c>
      <c r="J973" s="9">
        <v>4.4030000000000005</v>
      </c>
      <c r="K973" s="9">
        <v>4.3920000000000003</v>
      </c>
      <c r="L973" s="9">
        <v>4.6795000000000009</v>
      </c>
      <c r="M973" s="9">
        <v>6.0310000000000006</v>
      </c>
      <c r="N973" s="9">
        <v>4.2355000000000009</v>
      </c>
      <c r="O973" s="9">
        <v>4.4065000000000003</v>
      </c>
      <c r="Q973" s="9">
        <v>4.3727500000000008</v>
      </c>
      <c r="R973" s="9">
        <v>3.8865000000000007</v>
      </c>
      <c r="S973" s="9">
        <v>4.4442500000000011</v>
      </c>
      <c r="T973" s="9">
        <v>4.2815000000000012</v>
      </c>
      <c r="U973" s="9">
        <v>4.1290000000000004</v>
      </c>
      <c r="V973" s="9">
        <v>3.8727500000000008</v>
      </c>
      <c r="W973" s="9">
        <v>4.2098750000000011</v>
      </c>
      <c r="X973" s="9">
        <v>4.3640000000000008</v>
      </c>
      <c r="Y973" s="9">
        <v>4.7965000000000009</v>
      </c>
      <c r="Z973" s="9">
        <v>3.9852500000000006</v>
      </c>
      <c r="AA973" s="9">
        <v>4.5602500000000008</v>
      </c>
      <c r="AB973" s="9">
        <v>4.916500000000001</v>
      </c>
      <c r="AC973" s="9">
        <v>4.3640000000000008</v>
      </c>
      <c r="AD973" s="9">
        <v>4.347125000000001</v>
      </c>
    </row>
    <row r="974" spans="1:30" x14ac:dyDescent="0.25">
      <c r="A974" s="8">
        <v>36706</v>
      </c>
      <c r="B974" s="9">
        <v>4.3033999999999999</v>
      </c>
      <c r="C974" s="9">
        <v>4.0666000000000002</v>
      </c>
      <c r="D974" s="9">
        <v>4.4634</v>
      </c>
      <c r="E974" s="9">
        <v>4.1254</v>
      </c>
      <c r="F974" s="9">
        <v>4.0518999999999998</v>
      </c>
      <c r="G974" s="9">
        <v>3.9883999999999999</v>
      </c>
      <c r="H974" s="9">
        <v>4.1459000000000001</v>
      </c>
      <c r="I974" s="9">
        <v>4.2419000000000002</v>
      </c>
      <c r="J974" s="9">
        <v>4.4093999999999998</v>
      </c>
      <c r="K974" s="9">
        <v>4.4043999999999999</v>
      </c>
      <c r="L974" s="9">
        <v>4.6859000000000002</v>
      </c>
      <c r="M974" s="9">
        <v>6.0373999999999999</v>
      </c>
      <c r="N974" s="9">
        <v>4.1684000000000001</v>
      </c>
      <c r="O974" s="9">
        <v>4.4154</v>
      </c>
      <c r="Q974" s="9">
        <v>4.3936666666666664</v>
      </c>
      <c r="R974" s="9">
        <v>3.92</v>
      </c>
      <c r="S974" s="9">
        <v>4.4611666666666663</v>
      </c>
      <c r="T974" s="9">
        <v>4.2703333333333333</v>
      </c>
      <c r="U974" s="9">
        <v>4.1036666666666664</v>
      </c>
      <c r="V974" s="9">
        <v>3.8519999999999999</v>
      </c>
      <c r="W974" s="9">
        <v>4.2236666666666665</v>
      </c>
      <c r="X974" s="9">
        <v>4.3853333333333326</v>
      </c>
      <c r="Y974" s="9">
        <v>4.742</v>
      </c>
      <c r="Z974" s="9">
        <v>3.9336666666666664</v>
      </c>
      <c r="AA974" s="9">
        <v>4.5836666666666668</v>
      </c>
      <c r="AB974" s="9">
        <v>4.9403333333333332</v>
      </c>
      <c r="AC974" s="9">
        <v>4.2828333333333326</v>
      </c>
      <c r="AD974" s="9">
        <v>4.3144999999999998</v>
      </c>
    </row>
    <row r="975" spans="1:30" x14ac:dyDescent="0.25">
      <c r="A975" s="8">
        <v>36707</v>
      </c>
      <c r="B975" s="9">
        <v>4.3446000000000007</v>
      </c>
      <c r="C975" s="9">
        <v>4.1086000000000009</v>
      </c>
      <c r="D975" s="9">
        <v>4.5046000000000008</v>
      </c>
      <c r="E975" s="9">
        <v>4.1641000000000004</v>
      </c>
      <c r="F975" s="9">
        <v>4.0981000000000005</v>
      </c>
      <c r="G975" s="9">
        <v>4.0296000000000003</v>
      </c>
      <c r="H975" s="9">
        <v>4.1871000000000009</v>
      </c>
      <c r="I975" s="9">
        <v>4.283100000000001</v>
      </c>
      <c r="J975" s="9">
        <v>4.4756000000000009</v>
      </c>
      <c r="K975" s="9">
        <v>4.4496000000000011</v>
      </c>
      <c r="L975" s="9">
        <v>4.7246000000000006</v>
      </c>
      <c r="M975" s="9">
        <v>6.0986000000000011</v>
      </c>
      <c r="N975" s="9">
        <v>4.2096000000000009</v>
      </c>
      <c r="O975" s="9">
        <v>4.4741000000000009</v>
      </c>
      <c r="Q975" s="9">
        <v>4.4430000000000005</v>
      </c>
      <c r="R975" s="9">
        <v>3.9570000000000007</v>
      </c>
      <c r="S975" s="9">
        <v>4.5080000000000009</v>
      </c>
      <c r="T975" s="9">
        <v>4.3130000000000006</v>
      </c>
      <c r="U975" s="9">
        <v>4.1630000000000003</v>
      </c>
      <c r="V975" s="9">
        <v>3.904666666666667</v>
      </c>
      <c r="W975" s="9">
        <v>4.2730000000000006</v>
      </c>
      <c r="X975" s="9">
        <v>4.4355000000000002</v>
      </c>
      <c r="Y975" s="9">
        <v>4.8580000000000005</v>
      </c>
      <c r="Z975" s="9">
        <v>3.9780000000000006</v>
      </c>
      <c r="AA975" s="9">
        <v>4.6321666666666674</v>
      </c>
      <c r="AB975" s="9">
        <v>5.006333333333334</v>
      </c>
      <c r="AC975" s="9">
        <v>4.3330000000000002</v>
      </c>
      <c r="AD975" s="9">
        <v>4.3646666666666674</v>
      </c>
    </row>
    <row r="976" spans="1:30" x14ac:dyDescent="0.25">
      <c r="A976" s="8">
        <v>36712</v>
      </c>
      <c r="B976" s="9">
        <v>4.4338000000000006</v>
      </c>
      <c r="C976" s="9">
        <v>4.1554000000000002</v>
      </c>
      <c r="D976" s="9">
        <v>4.5743000000000009</v>
      </c>
      <c r="E976" s="9">
        <v>4.2558000000000007</v>
      </c>
      <c r="F976" s="9">
        <v>4.1798000000000011</v>
      </c>
      <c r="G976" s="9">
        <v>4.0763000000000007</v>
      </c>
      <c r="H976" s="9">
        <v>4.2723000000000004</v>
      </c>
      <c r="I976" s="9">
        <v>4.380300000000001</v>
      </c>
      <c r="J976" s="9">
        <v>4.6093000000000011</v>
      </c>
      <c r="K976" s="9">
        <v>4.5058000000000007</v>
      </c>
      <c r="L976" s="9">
        <v>4.7838000000000003</v>
      </c>
      <c r="M976" s="9">
        <v>6.0488</v>
      </c>
      <c r="N976" s="9">
        <v>4.2978000000000005</v>
      </c>
      <c r="O976" s="9">
        <v>4.5193000000000003</v>
      </c>
      <c r="Q976" s="9">
        <v>4.4290000000000003</v>
      </c>
      <c r="R976" s="9">
        <v>3.8336666666666668</v>
      </c>
      <c r="S976" s="9">
        <v>4.4885000000000002</v>
      </c>
      <c r="T976" s="9">
        <v>4.3423333333333334</v>
      </c>
      <c r="U976" s="9">
        <v>4.1656666666666666</v>
      </c>
      <c r="V976" s="9">
        <v>3.9031666666666669</v>
      </c>
      <c r="W976" s="9">
        <v>4.2618333333333336</v>
      </c>
      <c r="X976" s="9">
        <v>4.4215</v>
      </c>
      <c r="Y976" s="9">
        <v>4.9173333333333336</v>
      </c>
      <c r="Z976" s="9">
        <v>3.9656666666666669</v>
      </c>
      <c r="AA976" s="9">
        <v>4.6115000000000004</v>
      </c>
      <c r="AB976" s="9">
        <v>4.9748333333333337</v>
      </c>
      <c r="AC976" s="9">
        <v>4.3573333333333339</v>
      </c>
      <c r="AD976" s="9">
        <v>4.4140000000000006</v>
      </c>
    </row>
    <row r="977" spans="1:30" x14ac:dyDescent="0.25">
      <c r="A977" s="8">
        <v>36713</v>
      </c>
      <c r="B977" s="9">
        <v>4.0536000000000003</v>
      </c>
      <c r="C977" s="9">
        <v>3.8192000000000004</v>
      </c>
      <c r="D977" s="9">
        <v>4.2136000000000005</v>
      </c>
      <c r="E977" s="9">
        <v>3.8856000000000002</v>
      </c>
      <c r="F977" s="9">
        <v>3.8146000000000004</v>
      </c>
      <c r="G977" s="9">
        <v>3.7486000000000002</v>
      </c>
      <c r="H977" s="9">
        <v>3.8986000000000005</v>
      </c>
      <c r="I977" s="9">
        <v>3.9921000000000002</v>
      </c>
      <c r="J977" s="9">
        <v>4.2046000000000001</v>
      </c>
      <c r="K977" s="9">
        <v>4.1786000000000003</v>
      </c>
      <c r="L977" s="9">
        <v>4.4206000000000003</v>
      </c>
      <c r="M977" s="9">
        <v>5.7306000000000008</v>
      </c>
      <c r="N977" s="9">
        <v>3.9236000000000004</v>
      </c>
      <c r="O977" s="9">
        <v>4.1905999999999999</v>
      </c>
      <c r="Q977" s="9">
        <v>4.1036666666666664</v>
      </c>
      <c r="R977" s="9">
        <v>3.6336666666666666</v>
      </c>
      <c r="S977" s="9">
        <v>4.1686666666666667</v>
      </c>
      <c r="T977" s="9">
        <v>3.9986666666666664</v>
      </c>
      <c r="U977" s="9">
        <v>3.8419999999999996</v>
      </c>
      <c r="V977" s="9">
        <v>3.6086666666666662</v>
      </c>
      <c r="W977" s="9">
        <v>3.9436666666666662</v>
      </c>
      <c r="X977" s="9">
        <v>4.1053333333333333</v>
      </c>
      <c r="Y977" s="9">
        <v>4.538666666666666</v>
      </c>
      <c r="Z977" s="9">
        <v>3.6636666666666664</v>
      </c>
      <c r="AA977" s="9">
        <v>4.2928333333333333</v>
      </c>
      <c r="AB977" s="9">
        <v>4.6478333333333328</v>
      </c>
      <c r="AC977" s="9">
        <v>4.0053333333333327</v>
      </c>
      <c r="AD977" s="9">
        <v>4.032</v>
      </c>
    </row>
    <row r="978" spans="1:30" x14ac:dyDescent="0.25">
      <c r="A978" s="8">
        <v>36714</v>
      </c>
      <c r="B978" s="9">
        <v>4.2244000000000002</v>
      </c>
      <c r="C978" s="9">
        <v>3.9608000000000003</v>
      </c>
      <c r="D978" s="9">
        <v>4.3818999999999999</v>
      </c>
      <c r="E978" s="9">
        <v>4.0574000000000003</v>
      </c>
      <c r="F978" s="9">
        <v>3.9744000000000002</v>
      </c>
      <c r="G978" s="9">
        <v>3.9044000000000003</v>
      </c>
      <c r="H978" s="9">
        <v>4.0693999999999999</v>
      </c>
      <c r="I978" s="9">
        <v>4.1714000000000002</v>
      </c>
      <c r="J978" s="9">
        <v>4.3453999999999997</v>
      </c>
      <c r="K978" s="9">
        <v>4.3254000000000001</v>
      </c>
      <c r="L978" s="9">
        <v>4.5853999999999999</v>
      </c>
      <c r="M978" s="9">
        <v>5.8115000000000006</v>
      </c>
      <c r="N978" s="9">
        <v>4.0894000000000004</v>
      </c>
      <c r="O978" s="9">
        <v>4.3258999999999999</v>
      </c>
      <c r="Q978" s="9">
        <v>4.246666666666667</v>
      </c>
      <c r="R978" s="9">
        <v>3.7130000000000005</v>
      </c>
      <c r="S978" s="9">
        <v>4.3141666666666669</v>
      </c>
      <c r="T978" s="9">
        <v>4.1116666666666672</v>
      </c>
      <c r="U978" s="9">
        <v>3.9291666666666671</v>
      </c>
      <c r="V978" s="9">
        <v>3.6933333333333338</v>
      </c>
      <c r="W978" s="9">
        <v>4.081666666666667</v>
      </c>
      <c r="X978" s="9">
        <v>4.25</v>
      </c>
      <c r="Y978" s="9">
        <v>4.6133333333333333</v>
      </c>
      <c r="Z978" s="9">
        <v>3.7483333333333335</v>
      </c>
      <c r="AA978" s="9">
        <v>4.4233333333333338</v>
      </c>
      <c r="AB978" s="9">
        <v>4.7750000000000004</v>
      </c>
      <c r="AC978" s="9">
        <v>4.1333333333333337</v>
      </c>
      <c r="AD978" s="9">
        <v>4.0983333333333336</v>
      </c>
    </row>
    <row r="979" spans="1:30" x14ac:dyDescent="0.25">
      <c r="A979" s="8">
        <v>36717</v>
      </c>
      <c r="B979" s="9">
        <v>4.2249999999999996</v>
      </c>
      <c r="C979" s="9">
        <v>3.9411999999999998</v>
      </c>
      <c r="D979" s="9">
        <v>4.37</v>
      </c>
      <c r="E979" s="9">
        <v>4.0579999999999998</v>
      </c>
      <c r="F979" s="9">
        <v>3.9750000000000001</v>
      </c>
      <c r="G979" s="9">
        <v>3.9049999999999998</v>
      </c>
      <c r="H979" s="9">
        <v>4.07</v>
      </c>
      <c r="I979" s="9">
        <v>4.1719999999999997</v>
      </c>
      <c r="J979" s="9">
        <v>4.351</v>
      </c>
      <c r="K979" s="9">
        <v>4.3259999999999996</v>
      </c>
      <c r="L979" s="9">
        <v>4.5859999999999994</v>
      </c>
      <c r="M979" s="9">
        <v>5.8100999999999994</v>
      </c>
      <c r="N979" s="9">
        <v>4.0949999999999998</v>
      </c>
      <c r="O979" s="9">
        <v>4.3394999999999992</v>
      </c>
      <c r="Q979" s="9">
        <v>4.22</v>
      </c>
      <c r="R979" s="9">
        <v>3.6839999999999997</v>
      </c>
      <c r="S979" s="9">
        <v>4.2824999999999998</v>
      </c>
      <c r="T979" s="9">
        <v>4.0925000000000002</v>
      </c>
      <c r="U979" s="9">
        <v>3.9175</v>
      </c>
      <c r="V979" s="9">
        <v>3.6749999999999998</v>
      </c>
      <c r="W979" s="9">
        <v>4.0625</v>
      </c>
      <c r="X979" s="9">
        <v>4.2233333333333327</v>
      </c>
      <c r="Y979" s="9">
        <v>4.5983333333333327</v>
      </c>
      <c r="Z979" s="9">
        <v>3.7149999999999999</v>
      </c>
      <c r="AA979" s="9">
        <v>4.3966666666666665</v>
      </c>
      <c r="AB979" s="9">
        <v>4.7033333333333331</v>
      </c>
      <c r="AC979" s="9">
        <v>4.1108333333333329</v>
      </c>
      <c r="AD979" s="9">
        <v>4.1100000000000003</v>
      </c>
    </row>
    <row r="980" spans="1:30" x14ac:dyDescent="0.25">
      <c r="A980" s="8">
        <v>36718</v>
      </c>
      <c r="B980" s="9">
        <v>4.2249999999999996</v>
      </c>
      <c r="C980" s="9">
        <v>3.9411999999999998</v>
      </c>
      <c r="D980" s="9">
        <v>4.37</v>
      </c>
      <c r="E980" s="9">
        <v>4.0579999999999998</v>
      </c>
      <c r="F980" s="9">
        <v>3.9750000000000001</v>
      </c>
      <c r="G980" s="9">
        <v>3.9049999999999998</v>
      </c>
      <c r="H980" s="9">
        <v>4.07</v>
      </c>
      <c r="I980" s="9">
        <v>4.1719999999999997</v>
      </c>
      <c r="J980" s="9">
        <v>4.351</v>
      </c>
      <c r="K980" s="9">
        <v>4.3259999999999996</v>
      </c>
      <c r="L980" s="9">
        <v>4.5859999999999994</v>
      </c>
      <c r="M980" s="9">
        <v>5.8100999999999994</v>
      </c>
      <c r="N980" s="9">
        <v>4.0949999999999998</v>
      </c>
      <c r="O980" s="9">
        <v>4.3394999999999992</v>
      </c>
      <c r="Q980" s="9">
        <v>4.22</v>
      </c>
      <c r="R980" s="9">
        <v>3.6839999999999997</v>
      </c>
      <c r="S980" s="9">
        <v>4.2824999999999998</v>
      </c>
      <c r="T980" s="9">
        <v>4.0925000000000002</v>
      </c>
      <c r="U980" s="9">
        <v>3.9175</v>
      </c>
      <c r="V980" s="9">
        <v>3.6749999999999998</v>
      </c>
      <c r="W980" s="9">
        <v>4.0625</v>
      </c>
      <c r="X980" s="9">
        <v>4.2233333333333327</v>
      </c>
      <c r="Y980" s="9">
        <v>4.5983333333333327</v>
      </c>
      <c r="Z980" s="9">
        <v>3.7149999999999999</v>
      </c>
      <c r="AA980" s="9">
        <v>4.3966666666666665</v>
      </c>
      <c r="AB980" s="9">
        <v>4.7033333333333331</v>
      </c>
      <c r="AC980" s="9">
        <v>4.1108333333333329</v>
      </c>
      <c r="AD980" s="9">
        <v>4.1100000000000003</v>
      </c>
    </row>
    <row r="981" spans="1:30" x14ac:dyDescent="0.25">
      <c r="A981" s="8">
        <v>36719</v>
      </c>
      <c r="B981" s="9">
        <v>4.0508000000000006</v>
      </c>
      <c r="C981" s="9">
        <v>3.77</v>
      </c>
      <c r="D981" s="9">
        <v>4.178300000000001</v>
      </c>
      <c r="E981" s="9">
        <v>3.8838000000000008</v>
      </c>
      <c r="F981" s="9">
        <v>3.8083000000000005</v>
      </c>
      <c r="G981" s="9">
        <v>3.7458000000000005</v>
      </c>
      <c r="H981" s="9">
        <v>3.8983000000000008</v>
      </c>
      <c r="I981" s="9">
        <v>4.0003000000000002</v>
      </c>
      <c r="J981" s="9">
        <v>4.1893000000000002</v>
      </c>
      <c r="K981" s="9">
        <v>4.1408000000000005</v>
      </c>
      <c r="L981" s="9">
        <v>4.3888000000000007</v>
      </c>
      <c r="M981" s="9">
        <v>5.575800000000001</v>
      </c>
      <c r="N981" s="9">
        <v>3.9208000000000007</v>
      </c>
      <c r="O981" s="9">
        <v>4.1678000000000006</v>
      </c>
      <c r="Q981" s="9">
        <v>4.0276666666666676</v>
      </c>
      <c r="R981" s="9">
        <v>3.4976666666666674</v>
      </c>
      <c r="S981" s="9">
        <v>4.092666666666668</v>
      </c>
      <c r="T981" s="9">
        <v>3.9276666666666675</v>
      </c>
      <c r="U981" s="9">
        <v>3.7493333333333343</v>
      </c>
      <c r="V981" s="9">
        <v>3.5076666666666676</v>
      </c>
      <c r="W981" s="9">
        <v>3.8726666666666678</v>
      </c>
      <c r="X981" s="9">
        <v>4.0360000000000014</v>
      </c>
      <c r="Y981" s="9">
        <v>4.4976666666666674</v>
      </c>
      <c r="Z981" s="9">
        <v>3.5476666666666676</v>
      </c>
      <c r="AA981" s="9">
        <v>4.2026666666666674</v>
      </c>
      <c r="AB981" s="9">
        <v>4.471000000000001</v>
      </c>
      <c r="AC981" s="9">
        <v>3.9476666666666675</v>
      </c>
      <c r="AD981" s="9">
        <v>3.9668333333333341</v>
      </c>
    </row>
    <row r="982" spans="1:30" x14ac:dyDescent="0.25">
      <c r="A982" s="8">
        <v>36720</v>
      </c>
      <c r="B982" s="9">
        <v>4.0508000000000006</v>
      </c>
      <c r="C982" s="9">
        <v>3.77</v>
      </c>
      <c r="D982" s="9">
        <v>4.178300000000001</v>
      </c>
      <c r="E982" s="9">
        <v>3.8838000000000008</v>
      </c>
      <c r="F982" s="9">
        <v>3.8083000000000005</v>
      </c>
      <c r="G982" s="9">
        <v>3.7458000000000005</v>
      </c>
      <c r="H982" s="9">
        <v>3.8983000000000008</v>
      </c>
      <c r="I982" s="9">
        <v>4.0003000000000002</v>
      </c>
      <c r="J982" s="9">
        <v>4.1893000000000002</v>
      </c>
      <c r="K982" s="9">
        <v>4.1408000000000005</v>
      </c>
      <c r="L982" s="9">
        <v>4.3888000000000007</v>
      </c>
      <c r="M982" s="9">
        <v>5.575800000000001</v>
      </c>
      <c r="N982" s="9">
        <v>3.9208000000000007</v>
      </c>
      <c r="O982" s="9">
        <v>4.1678000000000006</v>
      </c>
      <c r="Q982" s="9">
        <v>4.0276666666666676</v>
      </c>
      <c r="R982" s="9">
        <v>3.4976666666666674</v>
      </c>
      <c r="S982" s="9">
        <v>4.092666666666668</v>
      </c>
      <c r="T982" s="9">
        <v>3.9276666666666675</v>
      </c>
      <c r="U982" s="9">
        <v>3.7493333333333343</v>
      </c>
      <c r="V982" s="9">
        <v>3.5076666666666676</v>
      </c>
      <c r="W982" s="9">
        <v>3.8726666666666678</v>
      </c>
      <c r="X982" s="9">
        <v>4.0360000000000014</v>
      </c>
      <c r="Y982" s="9">
        <v>4.4976666666666674</v>
      </c>
      <c r="Z982" s="9">
        <v>3.5476666666666676</v>
      </c>
      <c r="AA982" s="9">
        <v>4.2026666666666674</v>
      </c>
      <c r="AB982" s="9">
        <v>4.471000000000001</v>
      </c>
      <c r="AC982" s="9">
        <v>3.9476666666666675</v>
      </c>
      <c r="AD982" s="9">
        <v>3.9668333333333341</v>
      </c>
    </row>
    <row r="983" spans="1:30" x14ac:dyDescent="0.25">
      <c r="A983" s="8">
        <v>36721</v>
      </c>
      <c r="B983" s="9">
        <v>4.1539999999999999</v>
      </c>
      <c r="C983" s="9">
        <v>3.8706</v>
      </c>
      <c r="D983" s="9">
        <v>4.2815000000000003</v>
      </c>
      <c r="E983" s="9">
        <v>3.9870000000000001</v>
      </c>
      <c r="F983" s="9">
        <v>3.9064999999999999</v>
      </c>
      <c r="G983" s="9">
        <v>3.8365</v>
      </c>
      <c r="H983" s="9">
        <v>4.0015000000000001</v>
      </c>
      <c r="I983" s="9">
        <v>4.1059999999999999</v>
      </c>
      <c r="J983" s="9">
        <v>4.2975000000000003</v>
      </c>
      <c r="K983" s="9">
        <v>4.234</v>
      </c>
      <c r="L983" s="9">
        <v>4.4539999999999997</v>
      </c>
      <c r="M983" s="9">
        <v>5.6129999999999995</v>
      </c>
      <c r="N983" s="9">
        <v>4.024</v>
      </c>
      <c r="O983" s="9">
        <v>4.2634999999999996</v>
      </c>
      <c r="Q983" s="9">
        <v>4.1416666666666666</v>
      </c>
      <c r="R983" s="9">
        <v>3.5946666666666665</v>
      </c>
      <c r="S983" s="9">
        <v>4.2041666666666666</v>
      </c>
      <c r="T983" s="9">
        <v>4.0625</v>
      </c>
      <c r="U983" s="9">
        <v>3.8116666666666665</v>
      </c>
      <c r="V983" s="9">
        <v>3.583333333333333</v>
      </c>
      <c r="W983" s="9">
        <v>3.9866666666666668</v>
      </c>
      <c r="X983" s="9">
        <v>4.1566666666666663</v>
      </c>
      <c r="Y983" s="9">
        <v>4.6449999999999996</v>
      </c>
      <c r="Z983" s="9">
        <v>3.6413333333333333</v>
      </c>
      <c r="AA983" s="9">
        <v>4.3166666666666664</v>
      </c>
      <c r="AB983" s="9">
        <v>4.5533333333333337</v>
      </c>
      <c r="AC983" s="9">
        <v>4.0766666666666662</v>
      </c>
      <c r="AD983" s="9">
        <v>4.041666666666667</v>
      </c>
    </row>
    <row r="984" spans="1:30" x14ac:dyDescent="0.25">
      <c r="A984" s="8">
        <v>36724</v>
      </c>
      <c r="B984" s="9">
        <v>4.0206</v>
      </c>
      <c r="C984" s="9">
        <v>3.7376</v>
      </c>
      <c r="D984" s="9">
        <v>4.1356000000000002</v>
      </c>
      <c r="E984" s="9">
        <v>3.8586</v>
      </c>
      <c r="F984" s="9">
        <v>3.7831000000000001</v>
      </c>
      <c r="G984" s="9">
        <v>3.7155999999999998</v>
      </c>
      <c r="H984" s="9">
        <v>3.8681000000000001</v>
      </c>
      <c r="I984" s="9">
        <v>3.9731000000000001</v>
      </c>
      <c r="J984" s="9">
        <v>4.1840999999999999</v>
      </c>
      <c r="K984" s="9">
        <v>4.1006</v>
      </c>
      <c r="L984" s="9">
        <v>4.3010999999999999</v>
      </c>
      <c r="M984" s="9">
        <v>5.3515999999999995</v>
      </c>
      <c r="N984" s="9">
        <v>3.8971</v>
      </c>
      <c r="O984" s="9">
        <v>4.1401000000000003</v>
      </c>
      <c r="Q984" s="9">
        <v>4.0010000000000003</v>
      </c>
      <c r="R984" s="9">
        <v>3.4540000000000002</v>
      </c>
      <c r="S984" s="9">
        <v>4.0635000000000003</v>
      </c>
      <c r="T984" s="9">
        <v>3.9410000000000003</v>
      </c>
      <c r="U984" s="9">
        <v>3.682666666666667</v>
      </c>
      <c r="V984" s="9">
        <v>3.4576666666666669</v>
      </c>
      <c r="W984" s="9">
        <v>3.847666666666667</v>
      </c>
      <c r="X984" s="9">
        <v>4.0218333333333334</v>
      </c>
      <c r="Y984" s="9">
        <v>4.5451666666666668</v>
      </c>
      <c r="Z984" s="9">
        <v>3.4710000000000005</v>
      </c>
      <c r="AA984" s="9">
        <v>4.1760000000000002</v>
      </c>
      <c r="AB984" s="9">
        <v>4.4043333333333337</v>
      </c>
      <c r="AC984" s="9">
        <v>3.952666666666667</v>
      </c>
      <c r="AD984" s="9">
        <v>3.9160000000000004</v>
      </c>
    </row>
    <row r="985" spans="1:30" x14ac:dyDescent="0.25">
      <c r="A985" s="8">
        <v>36725</v>
      </c>
      <c r="B985" s="9">
        <v>4.0354000000000001</v>
      </c>
      <c r="C985" s="9">
        <v>3.7408000000000001</v>
      </c>
      <c r="D985" s="9">
        <v>4.1528999999999998</v>
      </c>
      <c r="E985" s="9">
        <v>3.8658999999999999</v>
      </c>
      <c r="F985" s="9">
        <v>3.7928999999999999</v>
      </c>
      <c r="G985" s="9">
        <v>3.7254</v>
      </c>
      <c r="H985" s="9">
        <v>3.8879000000000001</v>
      </c>
      <c r="I985" s="9">
        <v>3.9879000000000002</v>
      </c>
      <c r="J985" s="9">
        <v>4.2088999999999999</v>
      </c>
      <c r="K985" s="9">
        <v>4.1294000000000004</v>
      </c>
      <c r="L985" s="9">
        <v>4.3159000000000001</v>
      </c>
      <c r="M985" s="9">
        <v>5.4234</v>
      </c>
      <c r="N985" s="9">
        <v>3.9043999999999999</v>
      </c>
      <c r="O985" s="9">
        <v>4.1549000000000005</v>
      </c>
      <c r="Q985" s="9">
        <v>4.0360000000000005</v>
      </c>
      <c r="R985" s="9">
        <v>3.4636666666666671</v>
      </c>
      <c r="S985" s="9">
        <v>4.0960000000000001</v>
      </c>
      <c r="T985" s="9">
        <v>3.9660000000000006</v>
      </c>
      <c r="U985" s="9">
        <v>3.7126666666666672</v>
      </c>
      <c r="V985" s="9">
        <v>3.4476666666666671</v>
      </c>
      <c r="W985" s="9">
        <v>3.8885000000000005</v>
      </c>
      <c r="X985" s="9">
        <v>4.054333333333334</v>
      </c>
      <c r="Y985" s="9">
        <v>4.6510000000000007</v>
      </c>
      <c r="Z985" s="9">
        <v>3.4676666666666671</v>
      </c>
      <c r="AA985" s="9">
        <v>4.2110000000000003</v>
      </c>
      <c r="AB985" s="9">
        <v>4.4360000000000008</v>
      </c>
      <c r="AC985" s="9">
        <v>3.9760000000000004</v>
      </c>
      <c r="AD985" s="9">
        <v>3.9543333333333339</v>
      </c>
    </row>
    <row r="986" spans="1:30" x14ac:dyDescent="0.25">
      <c r="A986" s="8">
        <v>36726</v>
      </c>
      <c r="B986" s="9">
        <v>3.92</v>
      </c>
      <c r="C986" s="9">
        <v>3.6484000000000005</v>
      </c>
      <c r="D986" s="9">
        <v>4.0350000000000001</v>
      </c>
      <c r="E986" s="9">
        <v>3.7555000000000005</v>
      </c>
      <c r="F986" s="9">
        <v>3.69</v>
      </c>
      <c r="G986" s="9">
        <v>3.62</v>
      </c>
      <c r="H986" s="9">
        <v>3.7725</v>
      </c>
      <c r="I986" s="9">
        <v>3.8725000000000001</v>
      </c>
      <c r="J986" s="9">
        <v>4.1210000000000004</v>
      </c>
      <c r="K986" s="9">
        <v>4.0199999999999996</v>
      </c>
      <c r="L986" s="9">
        <v>4.2004999999999999</v>
      </c>
      <c r="M986" s="9">
        <v>5.2780000000000005</v>
      </c>
      <c r="N986" s="9">
        <v>3.7905000000000002</v>
      </c>
      <c r="O986" s="9">
        <v>4.0645000000000007</v>
      </c>
      <c r="Q986" s="9">
        <v>3.8853333333333335</v>
      </c>
      <c r="R986" s="9">
        <v>3.3726666666666669</v>
      </c>
      <c r="S986" s="9">
        <v>3.9453333333333336</v>
      </c>
      <c r="T986" s="9">
        <v>3.8103333333333333</v>
      </c>
      <c r="U986" s="9">
        <v>3.5986666666666669</v>
      </c>
      <c r="V986" s="9">
        <v>3.327</v>
      </c>
      <c r="W986" s="9">
        <v>3.7428333333333335</v>
      </c>
      <c r="X986" s="9">
        <v>3.9028333333333336</v>
      </c>
      <c r="Y986" s="9">
        <v>4.5186666666666664</v>
      </c>
      <c r="Z986" s="9">
        <v>3.3586666666666667</v>
      </c>
      <c r="AA986" s="9">
        <v>4.0603333333333333</v>
      </c>
      <c r="AB986" s="9">
        <v>4.282</v>
      </c>
      <c r="AC986" s="9">
        <v>3.8136666666666668</v>
      </c>
      <c r="AD986" s="9">
        <v>3.8286666666666669</v>
      </c>
    </row>
    <row r="987" spans="1:30" x14ac:dyDescent="0.25">
      <c r="A987" s="8">
        <v>36727</v>
      </c>
      <c r="B987" s="9">
        <v>3.8952</v>
      </c>
      <c r="C987" s="9">
        <v>3.6236000000000002</v>
      </c>
      <c r="D987" s="9">
        <v>4.0126999999999997</v>
      </c>
      <c r="E987" s="9">
        <v>3.7332000000000001</v>
      </c>
      <c r="F987" s="9">
        <v>3.6627000000000001</v>
      </c>
      <c r="G987" s="9">
        <v>3.6027</v>
      </c>
      <c r="H987" s="9">
        <v>3.7502</v>
      </c>
      <c r="I987" s="9">
        <v>3.8477000000000001</v>
      </c>
      <c r="J987" s="9">
        <v>4.1387</v>
      </c>
      <c r="K987" s="9">
        <v>4.0152000000000001</v>
      </c>
      <c r="L987" s="9">
        <v>4.1607000000000003</v>
      </c>
      <c r="M987" s="9">
        <v>5.2051999999999996</v>
      </c>
      <c r="N987" s="9">
        <v>3.7656999999999998</v>
      </c>
      <c r="O987" s="9">
        <v>4.0697000000000001</v>
      </c>
      <c r="Q987" s="9">
        <v>3.8610000000000002</v>
      </c>
      <c r="R987" s="9">
        <v>3.3660000000000001</v>
      </c>
      <c r="S987" s="9">
        <v>3.9260000000000002</v>
      </c>
      <c r="T987" s="9">
        <v>3.7993333333333337</v>
      </c>
      <c r="U987" s="9">
        <v>3.6251666666666669</v>
      </c>
      <c r="V987" s="9">
        <v>3.3026666666666671</v>
      </c>
      <c r="W987" s="9">
        <v>3.726</v>
      </c>
      <c r="X987" s="9">
        <v>3.8810000000000002</v>
      </c>
      <c r="Y987" s="9">
        <v>4.5085000000000006</v>
      </c>
      <c r="Z987" s="9">
        <v>3.3410000000000002</v>
      </c>
      <c r="AA987" s="9">
        <v>4.0360000000000005</v>
      </c>
      <c r="AB987" s="9">
        <v>4.2476666666666665</v>
      </c>
      <c r="AC987" s="9">
        <v>3.807666666666667</v>
      </c>
      <c r="AD987" s="9">
        <v>3.8843333333333336</v>
      </c>
    </row>
    <row r="988" spans="1:30" x14ac:dyDescent="0.25">
      <c r="A988" s="8">
        <v>36728</v>
      </c>
      <c r="B988" s="9">
        <v>3.8702000000000005</v>
      </c>
      <c r="C988" s="9">
        <v>3.5950000000000002</v>
      </c>
      <c r="D988" s="9">
        <v>3.9927000000000006</v>
      </c>
      <c r="E988" s="9">
        <v>3.7132000000000005</v>
      </c>
      <c r="F988" s="9">
        <v>3.6402000000000005</v>
      </c>
      <c r="G988" s="9">
        <v>3.5752000000000006</v>
      </c>
      <c r="H988" s="9">
        <v>3.7252000000000005</v>
      </c>
      <c r="I988" s="9">
        <v>3.8227000000000007</v>
      </c>
      <c r="J988" s="9">
        <v>4.1137000000000006</v>
      </c>
      <c r="K988" s="9">
        <v>3.9902000000000006</v>
      </c>
      <c r="L988" s="9">
        <v>4.1357000000000008</v>
      </c>
      <c r="M988" s="9">
        <v>5.2082000000000006</v>
      </c>
      <c r="N988" s="9">
        <v>3.7457000000000007</v>
      </c>
      <c r="O988" s="9">
        <v>4.0447000000000006</v>
      </c>
      <c r="Q988" s="9">
        <v>3.835</v>
      </c>
      <c r="R988" s="9">
        <v>3.3373333333333335</v>
      </c>
      <c r="S988" s="9">
        <v>3.9</v>
      </c>
      <c r="T988" s="9">
        <v>3.7766666666666673</v>
      </c>
      <c r="U988" s="9">
        <v>3.605</v>
      </c>
      <c r="V988" s="9">
        <v>3.2650000000000001</v>
      </c>
      <c r="W988" s="9">
        <v>3.6924999999999999</v>
      </c>
      <c r="X988" s="9">
        <v>3.8558333333333339</v>
      </c>
      <c r="Y988" s="9">
        <v>4.5016666666666669</v>
      </c>
      <c r="Z988" s="9">
        <v>3.3016666666666672</v>
      </c>
      <c r="AA988" s="9">
        <v>4.01</v>
      </c>
      <c r="AB988" s="9">
        <v>4.21</v>
      </c>
      <c r="AC988" s="9">
        <v>3.79</v>
      </c>
      <c r="AD988" s="9">
        <v>3.8583333333333338</v>
      </c>
    </row>
    <row r="989" spans="1:30" x14ac:dyDescent="0.25">
      <c r="A989" s="8">
        <v>36731</v>
      </c>
      <c r="B989" s="9">
        <v>3.7824</v>
      </c>
      <c r="C989" s="9">
        <v>3.5047999999999999</v>
      </c>
      <c r="D989" s="9">
        <v>3.8984000000000001</v>
      </c>
      <c r="E989" s="9">
        <v>3.6353999999999997</v>
      </c>
      <c r="F989" s="9">
        <v>3.5524</v>
      </c>
      <c r="G989" s="9">
        <v>3.4923999999999999</v>
      </c>
      <c r="H989" s="9">
        <v>3.6423999999999999</v>
      </c>
      <c r="I989" s="9">
        <v>3.7374000000000001</v>
      </c>
      <c r="J989" s="9">
        <v>4.0358999999999998</v>
      </c>
      <c r="K989" s="9">
        <v>3.8824000000000001</v>
      </c>
      <c r="L989" s="9">
        <v>4.0479000000000003</v>
      </c>
      <c r="M989" s="9">
        <v>5.0743999999999998</v>
      </c>
      <c r="N989" s="9">
        <v>3.6654</v>
      </c>
      <c r="O989" s="9">
        <v>3.9769000000000001</v>
      </c>
      <c r="Q989" s="9">
        <v>3.7239999999999998</v>
      </c>
      <c r="R989" s="9">
        <v>3.253333333333333</v>
      </c>
      <c r="S989" s="9">
        <v>3.7839999999999998</v>
      </c>
      <c r="T989" s="9">
        <v>3.6623333333333332</v>
      </c>
      <c r="U989" s="9">
        <v>3.5281666666666665</v>
      </c>
      <c r="V989" s="9">
        <v>3.1239999999999997</v>
      </c>
      <c r="W989" s="9">
        <v>3.5914999999999999</v>
      </c>
      <c r="X989" s="9">
        <v>3.7481666666666662</v>
      </c>
      <c r="Y989" s="9">
        <v>4.4481666666666664</v>
      </c>
      <c r="Z989" s="9">
        <v>3.1423333333333332</v>
      </c>
      <c r="AA989" s="9">
        <v>3.8989999999999996</v>
      </c>
      <c r="AB989" s="9">
        <v>4.0923333333333334</v>
      </c>
      <c r="AC989" s="9">
        <v>3.6806666666666663</v>
      </c>
      <c r="AD989" s="9">
        <v>3.8606666666666665</v>
      </c>
    </row>
    <row r="990" spans="1:30" x14ac:dyDescent="0.25">
      <c r="A990" s="8">
        <v>36732</v>
      </c>
      <c r="B990" s="9">
        <v>3.7385999999999995</v>
      </c>
      <c r="C990" s="9">
        <v>3.4655999999999993</v>
      </c>
      <c r="D990" s="9">
        <v>3.8510999999999993</v>
      </c>
      <c r="E990" s="9">
        <v>3.5940999999999996</v>
      </c>
      <c r="F990" s="9">
        <v>3.5085999999999995</v>
      </c>
      <c r="G990" s="9">
        <v>3.4485999999999994</v>
      </c>
      <c r="H990" s="9">
        <v>3.5960999999999994</v>
      </c>
      <c r="I990" s="9">
        <v>3.6935999999999996</v>
      </c>
      <c r="J990" s="9">
        <v>3.9770999999999996</v>
      </c>
      <c r="K990" s="9">
        <v>3.8385999999999996</v>
      </c>
      <c r="L990" s="9">
        <v>3.9945999999999993</v>
      </c>
      <c r="M990" s="9">
        <v>4.9605999999999995</v>
      </c>
      <c r="N990" s="9">
        <v>3.6240999999999994</v>
      </c>
      <c r="O990" s="9">
        <v>3.9130999999999996</v>
      </c>
      <c r="Q990" s="9">
        <v>3.6686666666666667</v>
      </c>
      <c r="R990" s="9">
        <v>3.2383333333333333</v>
      </c>
      <c r="S990" s="9">
        <v>3.7286666666666668</v>
      </c>
      <c r="T990" s="9">
        <v>3.6303333333333336</v>
      </c>
      <c r="U990" s="9">
        <v>3.4761666666666668</v>
      </c>
      <c r="V990" s="9">
        <v>3.0986666666666669</v>
      </c>
      <c r="W990" s="9">
        <v>3.5361666666666669</v>
      </c>
      <c r="X990" s="9">
        <v>3.6920000000000002</v>
      </c>
      <c r="Y990" s="9">
        <v>4.3994999999999997</v>
      </c>
      <c r="Z990" s="9">
        <v>3.0986666666666669</v>
      </c>
      <c r="AA990" s="9">
        <v>3.8386666666666667</v>
      </c>
      <c r="AB990" s="9">
        <v>4.0236666666666672</v>
      </c>
      <c r="AC990" s="9">
        <v>3.6219999999999999</v>
      </c>
      <c r="AD990" s="9">
        <v>3.8286666666666669</v>
      </c>
    </row>
    <row r="991" spans="1:30" x14ac:dyDescent="0.25">
      <c r="A991" s="8">
        <v>36733</v>
      </c>
      <c r="B991" s="9">
        <v>3.8609999999999998</v>
      </c>
      <c r="C991" s="9">
        <v>3.5735999999999999</v>
      </c>
      <c r="D991" s="9">
        <v>3.9784999999999999</v>
      </c>
      <c r="E991" s="9">
        <v>3.7139999999999995</v>
      </c>
      <c r="F991" s="9">
        <v>3.6259999999999999</v>
      </c>
      <c r="G991" s="9">
        <v>3.5709999999999997</v>
      </c>
      <c r="H991" s="9">
        <v>3.7159999999999997</v>
      </c>
      <c r="I991" s="9">
        <v>3.8159999999999998</v>
      </c>
      <c r="J991" s="9">
        <v>4.0869999999999997</v>
      </c>
      <c r="K991" s="9">
        <v>3.9609999999999999</v>
      </c>
      <c r="L991" s="9">
        <v>4.117</v>
      </c>
      <c r="M991" s="9">
        <v>5.1489999999999991</v>
      </c>
      <c r="N991" s="9">
        <v>3.7379999999999995</v>
      </c>
      <c r="O991" s="9">
        <v>4.0305</v>
      </c>
      <c r="Q991" s="9">
        <v>3.7880000000000003</v>
      </c>
      <c r="R991" s="9">
        <v>3.3180000000000001</v>
      </c>
      <c r="S991" s="9">
        <v>3.8530000000000002</v>
      </c>
      <c r="T991" s="9">
        <v>3.7263333333333337</v>
      </c>
      <c r="U991" s="9">
        <v>3.5505000000000004</v>
      </c>
      <c r="V991" s="9">
        <v>3.1880000000000002</v>
      </c>
      <c r="W991" s="9">
        <v>3.6455000000000002</v>
      </c>
      <c r="X991" s="9">
        <v>3.8105000000000002</v>
      </c>
      <c r="Y991" s="9">
        <v>4.4805000000000001</v>
      </c>
      <c r="Z991" s="9">
        <v>3.1980000000000004</v>
      </c>
      <c r="AA991" s="9">
        <v>3.9580000000000002</v>
      </c>
      <c r="AB991" s="9">
        <v>4.1430000000000007</v>
      </c>
      <c r="AC991" s="9">
        <v>3.7271666666666667</v>
      </c>
      <c r="AD991" s="9">
        <v>3.9313333333333338</v>
      </c>
    </row>
    <row r="992" spans="1:30" x14ac:dyDescent="0.25">
      <c r="A992" s="8">
        <v>36734</v>
      </c>
      <c r="B992" s="9">
        <v>3.9350000000000001</v>
      </c>
      <c r="C992" s="9">
        <v>3.6446000000000001</v>
      </c>
      <c r="D992" s="9">
        <v>4.0625</v>
      </c>
      <c r="E992" s="9">
        <v>3.7829999999999999</v>
      </c>
      <c r="F992" s="9">
        <v>3.6974999999999998</v>
      </c>
      <c r="G992" s="9">
        <v>3.645</v>
      </c>
      <c r="H992" s="9">
        <v>3.7925</v>
      </c>
      <c r="I992" s="9">
        <v>3.887</v>
      </c>
      <c r="J992" s="9">
        <v>4.1280000000000001</v>
      </c>
      <c r="K992" s="9">
        <v>4.0449999999999999</v>
      </c>
      <c r="L992" s="9">
        <v>4.1909999999999998</v>
      </c>
      <c r="M992" s="9">
        <v>5.3014999999999999</v>
      </c>
      <c r="N992" s="9">
        <v>3.8045</v>
      </c>
      <c r="O992" s="9">
        <v>4.0895000000000001</v>
      </c>
      <c r="Q992" s="9">
        <v>3.8413333333333335</v>
      </c>
      <c r="R992" s="9">
        <v>3.3513333333333337</v>
      </c>
      <c r="S992" s="9">
        <v>3.9080000000000004</v>
      </c>
      <c r="T992" s="9">
        <v>3.7663333333333333</v>
      </c>
      <c r="U992" s="9">
        <v>3.5463333333333336</v>
      </c>
      <c r="V992" s="9">
        <v>3.2596666666666669</v>
      </c>
      <c r="W992" s="9">
        <v>3.7021666666666668</v>
      </c>
      <c r="X992" s="9">
        <v>3.8613333333333335</v>
      </c>
      <c r="Y992" s="9">
        <v>4.4721666666666664</v>
      </c>
      <c r="Z992" s="9">
        <v>3.2746666666666671</v>
      </c>
      <c r="AA992" s="9">
        <v>4.0121666666666664</v>
      </c>
      <c r="AB992" s="9">
        <v>4.2313333333333336</v>
      </c>
      <c r="AC992" s="9">
        <v>3.7680000000000002</v>
      </c>
      <c r="AD992" s="9">
        <v>3.9813333333333336</v>
      </c>
    </row>
    <row r="993" spans="1:30" x14ac:dyDescent="0.25">
      <c r="A993" s="8">
        <v>36735</v>
      </c>
      <c r="B993" s="9">
        <v>3.9470000000000001</v>
      </c>
      <c r="C993" s="9">
        <v>3.6564000000000001</v>
      </c>
      <c r="D993" s="9">
        <v>4.0694999999999997</v>
      </c>
      <c r="E993" s="9">
        <v>3.79</v>
      </c>
      <c r="F993" s="9">
        <v>3.6945000000000001</v>
      </c>
      <c r="G993" s="9">
        <v>3.6419999999999999</v>
      </c>
      <c r="H993" s="9">
        <v>3.7970000000000002</v>
      </c>
      <c r="I993" s="9">
        <v>3.8965000000000001</v>
      </c>
      <c r="J993" s="9">
        <v>4.1420000000000003</v>
      </c>
      <c r="K993" s="9">
        <v>4.0570000000000004</v>
      </c>
      <c r="L993" s="9">
        <v>4.2220000000000004</v>
      </c>
      <c r="M993" s="9">
        <v>5.3535000000000004</v>
      </c>
      <c r="N993" s="9">
        <v>3.8140000000000001</v>
      </c>
      <c r="O993" s="9">
        <v>4.0914999999999999</v>
      </c>
      <c r="Q993" s="9">
        <v>3.8505000000000003</v>
      </c>
      <c r="R993" s="9">
        <v>3.3535000000000004</v>
      </c>
      <c r="S993" s="9">
        <v>3.9080000000000004</v>
      </c>
      <c r="T993" s="9">
        <v>3.7755000000000001</v>
      </c>
      <c r="U993" s="9">
        <v>3.5880000000000001</v>
      </c>
      <c r="V993" s="9">
        <v>3.3130000000000002</v>
      </c>
      <c r="W993" s="9">
        <v>3.7117500000000003</v>
      </c>
      <c r="X993" s="9">
        <v>3.8630000000000004</v>
      </c>
      <c r="Y993" s="9">
        <v>4.51675</v>
      </c>
      <c r="Z993" s="9">
        <v>3.3505000000000003</v>
      </c>
      <c r="AA993" s="9">
        <v>4.0305</v>
      </c>
      <c r="AB993" s="9">
        <v>4.2605000000000004</v>
      </c>
      <c r="AC993" s="9">
        <v>3.7755000000000001</v>
      </c>
      <c r="AD993" s="9">
        <v>4.0005000000000006</v>
      </c>
    </row>
    <row r="994" spans="1:30" x14ac:dyDescent="0.25">
      <c r="A994" s="8">
        <v>36738</v>
      </c>
      <c r="B994" s="9">
        <v>3.9066000000000001</v>
      </c>
      <c r="C994" s="9">
        <v>3.6215999999999999</v>
      </c>
      <c r="D994" s="9">
        <v>4.0341000000000005</v>
      </c>
      <c r="E994" s="9">
        <v>3.7496</v>
      </c>
      <c r="F994" s="9">
        <v>3.6591</v>
      </c>
      <c r="G994" s="9">
        <v>3.6066000000000003</v>
      </c>
      <c r="H994" s="9">
        <v>3.7641</v>
      </c>
      <c r="I994" s="9">
        <v>3.8561000000000001</v>
      </c>
      <c r="J994" s="9">
        <v>4.1315999999999997</v>
      </c>
      <c r="K994" s="9">
        <v>4.0166000000000004</v>
      </c>
      <c r="L994" s="9">
        <v>4.1816000000000004</v>
      </c>
      <c r="M994" s="9">
        <v>5.2831000000000001</v>
      </c>
      <c r="N994" s="9">
        <v>3.7736000000000001</v>
      </c>
      <c r="O994" s="9">
        <v>4.0711000000000004</v>
      </c>
      <c r="Q994" s="9">
        <v>3.7860000000000005</v>
      </c>
      <c r="R994" s="9">
        <v>3.2940000000000005</v>
      </c>
      <c r="S994" s="9">
        <v>3.8535000000000004</v>
      </c>
      <c r="T994" s="9">
        <v>3.7285000000000004</v>
      </c>
      <c r="U994" s="9">
        <v>3.5360000000000005</v>
      </c>
      <c r="V994" s="9">
        <v>3.2435000000000005</v>
      </c>
      <c r="W994" s="9">
        <v>3.6560000000000006</v>
      </c>
      <c r="X994" s="9">
        <v>3.8035000000000005</v>
      </c>
      <c r="Y994" s="9">
        <v>4.4735000000000005</v>
      </c>
      <c r="Z994" s="9">
        <v>3.2735000000000003</v>
      </c>
      <c r="AA994" s="9">
        <v>3.9660000000000006</v>
      </c>
      <c r="AB994" s="9">
        <v>4.2010000000000005</v>
      </c>
      <c r="AC994" s="9">
        <v>3.7310000000000003</v>
      </c>
      <c r="AD994" s="9">
        <v>3.8860000000000006</v>
      </c>
    </row>
    <row r="995" spans="1:30" x14ac:dyDescent="0.25">
      <c r="A995" s="8">
        <v>36739</v>
      </c>
      <c r="B995" s="9">
        <v>4.0559999999999992</v>
      </c>
      <c r="C995" s="9">
        <v>3.7517999999999994</v>
      </c>
      <c r="D995" s="9">
        <v>4.1834999999999996</v>
      </c>
      <c r="E995" s="9">
        <v>3.8934999999999991</v>
      </c>
      <c r="F995" s="9">
        <v>3.7759999999999989</v>
      </c>
      <c r="G995" s="9">
        <v>3.7259999999999991</v>
      </c>
      <c r="H995" s="9">
        <v>3.9109999999999991</v>
      </c>
      <c r="I995" s="9">
        <v>4.0054999999999987</v>
      </c>
      <c r="J995" s="9">
        <v>4.2234999999999996</v>
      </c>
      <c r="K995" s="9">
        <v>4.1359999999999992</v>
      </c>
      <c r="L995" s="9">
        <v>4.3309999999999995</v>
      </c>
      <c r="M995" s="9">
        <v>5.5044999999999993</v>
      </c>
      <c r="N995" s="9">
        <v>3.9179999999999993</v>
      </c>
      <c r="O995" s="9">
        <v>4.1754999999999995</v>
      </c>
      <c r="Q995" s="9">
        <v>3.9865000000000004</v>
      </c>
      <c r="R995" s="9">
        <v>3.4335000000000004</v>
      </c>
      <c r="S995" s="9">
        <v>4.0615000000000006</v>
      </c>
      <c r="T995" s="9">
        <v>3.8965000000000005</v>
      </c>
      <c r="U995" s="9">
        <v>3.6515000000000004</v>
      </c>
      <c r="V995" s="9">
        <v>3.3590000000000004</v>
      </c>
      <c r="W995" s="9">
        <v>3.8565000000000005</v>
      </c>
      <c r="X995" s="9">
        <v>4.0015000000000001</v>
      </c>
      <c r="Y995" s="9">
        <v>4.5289999999999999</v>
      </c>
      <c r="Z995" s="9">
        <v>3.4165000000000005</v>
      </c>
      <c r="AA995" s="9">
        <v>4.1665000000000001</v>
      </c>
      <c r="AB995" s="9">
        <v>4.4165000000000001</v>
      </c>
      <c r="AC995" s="9">
        <v>3.9040000000000004</v>
      </c>
      <c r="AD995" s="9">
        <v>4.0065</v>
      </c>
    </row>
    <row r="996" spans="1:30" x14ac:dyDescent="0.25">
      <c r="A996" s="8">
        <v>36740</v>
      </c>
      <c r="B996" s="9">
        <v>4.2523999999999997</v>
      </c>
      <c r="C996" s="9">
        <v>3.9337999999999997</v>
      </c>
      <c r="D996" s="9">
        <v>4.3849</v>
      </c>
      <c r="E996" s="9">
        <v>4.0748999999999995</v>
      </c>
      <c r="F996" s="9">
        <v>3.9423999999999997</v>
      </c>
      <c r="G996" s="9">
        <v>3.8873999999999995</v>
      </c>
      <c r="H996" s="9">
        <v>4.1074000000000002</v>
      </c>
      <c r="I996" s="9">
        <v>4.2018999999999993</v>
      </c>
      <c r="J996" s="9">
        <v>4.4074</v>
      </c>
      <c r="K996" s="9">
        <v>4.3323999999999998</v>
      </c>
      <c r="L996" s="9">
        <v>4.5434000000000001</v>
      </c>
      <c r="M996" s="9">
        <v>5.8090999999999999</v>
      </c>
      <c r="N996" s="9">
        <v>4.0994000000000002</v>
      </c>
      <c r="O996" s="9">
        <v>4.3769</v>
      </c>
      <c r="Q996" s="9">
        <v>4.2115000000000009</v>
      </c>
      <c r="R996" s="9">
        <v>3.616000000000001</v>
      </c>
      <c r="S996" s="9">
        <v>4.2865000000000011</v>
      </c>
      <c r="T996" s="9">
        <v>4.0665000000000013</v>
      </c>
      <c r="U996" s="9">
        <v>3.697750000000001</v>
      </c>
      <c r="V996" s="9">
        <v>3.4815000000000009</v>
      </c>
      <c r="W996" s="9">
        <v>4.0715000000000012</v>
      </c>
      <c r="X996" s="9">
        <v>4.2190000000000012</v>
      </c>
      <c r="Y996" s="9">
        <v>4.6027500000000012</v>
      </c>
      <c r="Z996" s="9">
        <v>3.5565000000000007</v>
      </c>
      <c r="AA996" s="9">
        <v>4.3915000000000006</v>
      </c>
      <c r="AB996" s="9">
        <v>4.6540000000000008</v>
      </c>
      <c r="AC996" s="9">
        <v>4.0865000000000009</v>
      </c>
      <c r="AD996" s="9">
        <v>4.1265000000000009</v>
      </c>
    </row>
    <row r="997" spans="1:30" x14ac:dyDescent="0.25">
      <c r="A997" s="8">
        <v>36741</v>
      </c>
      <c r="B997" s="9">
        <v>4.2929999999999993</v>
      </c>
      <c r="C997" s="9">
        <v>3.9823999999999993</v>
      </c>
      <c r="D997" s="9">
        <v>4.4254999999999995</v>
      </c>
      <c r="E997" s="9">
        <v>4.1179999999999994</v>
      </c>
      <c r="F997" s="9">
        <v>3.9954999999999994</v>
      </c>
      <c r="G997" s="9">
        <v>3.9329999999999994</v>
      </c>
      <c r="H997" s="9">
        <v>4.1479999999999997</v>
      </c>
      <c r="I997" s="9">
        <v>4.2424999999999997</v>
      </c>
      <c r="J997" s="9">
        <v>4.4794999999999989</v>
      </c>
      <c r="K997" s="9">
        <v>4.3729999999999993</v>
      </c>
      <c r="L997" s="9">
        <v>4.5839999999999996</v>
      </c>
      <c r="M997" s="9">
        <v>5.8496999999999995</v>
      </c>
      <c r="N997" s="9">
        <v>4.1425000000000001</v>
      </c>
      <c r="O997" s="9">
        <v>4.4325000000000001</v>
      </c>
      <c r="Q997" s="9">
        <v>4.2509999999999994</v>
      </c>
      <c r="R997" s="9">
        <v>3.6564999999999994</v>
      </c>
      <c r="S997" s="9">
        <v>4.3259999999999996</v>
      </c>
      <c r="T997" s="9">
        <v>4.1184999999999992</v>
      </c>
      <c r="U997" s="9">
        <v>3.7234999999999996</v>
      </c>
      <c r="V997" s="9">
        <v>3.5359999999999996</v>
      </c>
      <c r="W997" s="9">
        <v>4.1109999999999998</v>
      </c>
      <c r="X997" s="9">
        <v>4.2584999999999997</v>
      </c>
      <c r="Y997" s="9">
        <v>4.7384999999999993</v>
      </c>
      <c r="Z997" s="9">
        <v>3.6109999999999993</v>
      </c>
      <c r="AA997" s="9">
        <v>4.4309999999999992</v>
      </c>
      <c r="AB997" s="9">
        <v>4.6834999999999996</v>
      </c>
      <c r="AC997" s="9">
        <v>4.1334999999999997</v>
      </c>
      <c r="AD997" s="9">
        <v>4.2159999999999993</v>
      </c>
    </row>
    <row r="998" spans="1:30" x14ac:dyDescent="0.25">
      <c r="A998" s="8">
        <v>36742</v>
      </c>
      <c r="B998" s="9">
        <v>4.2840000000000007</v>
      </c>
      <c r="C998" s="9">
        <v>3.9660000000000006</v>
      </c>
      <c r="D998" s="9">
        <v>4.416500000000001</v>
      </c>
      <c r="E998" s="9">
        <v>4.1115000000000004</v>
      </c>
      <c r="F998" s="9">
        <v>3.9815000000000005</v>
      </c>
      <c r="G998" s="9">
        <v>3.9290000000000007</v>
      </c>
      <c r="H998" s="9">
        <v>4.1390000000000011</v>
      </c>
      <c r="I998" s="9">
        <v>4.2335000000000003</v>
      </c>
      <c r="J998" s="9">
        <v>4.4730000000000008</v>
      </c>
      <c r="K998" s="9">
        <v>4.3640000000000008</v>
      </c>
      <c r="L998" s="9">
        <v>4.5750000000000002</v>
      </c>
      <c r="M998" s="9">
        <v>5.8507000000000007</v>
      </c>
      <c r="N998" s="9">
        <v>4.1335000000000006</v>
      </c>
      <c r="O998" s="9">
        <v>4.4135000000000009</v>
      </c>
      <c r="Q998" s="9">
        <v>4.2930000000000001</v>
      </c>
      <c r="R998" s="9">
        <v>3.6764999999999999</v>
      </c>
      <c r="S998" s="9">
        <v>4.3630000000000004</v>
      </c>
      <c r="T998" s="9">
        <v>4.1530000000000005</v>
      </c>
      <c r="U998" s="9">
        <v>3.6992500000000001</v>
      </c>
      <c r="V998" s="9">
        <v>3.5730000000000004</v>
      </c>
      <c r="W998" s="9">
        <v>4.1505000000000001</v>
      </c>
      <c r="X998" s="9">
        <v>4.3005000000000004</v>
      </c>
      <c r="Y998" s="9">
        <v>4.7292500000000004</v>
      </c>
      <c r="Z998" s="9">
        <v>3.6430000000000002</v>
      </c>
      <c r="AA998" s="9">
        <v>4.4729999999999999</v>
      </c>
      <c r="AB998" s="9">
        <v>4.7130000000000001</v>
      </c>
      <c r="AC998" s="9">
        <v>4.1705000000000005</v>
      </c>
      <c r="AD998" s="9">
        <v>4.2080000000000002</v>
      </c>
    </row>
    <row r="999" spans="1:30" x14ac:dyDescent="0.25">
      <c r="A999" s="8">
        <v>36745</v>
      </c>
      <c r="B999" s="9">
        <v>4.2766000000000002</v>
      </c>
      <c r="C999" s="9">
        <v>3.94</v>
      </c>
      <c r="D999" s="9">
        <v>4.4066000000000001</v>
      </c>
      <c r="E999" s="9">
        <v>4.1040999999999999</v>
      </c>
      <c r="F999" s="9">
        <v>3.9566000000000003</v>
      </c>
      <c r="G999" s="9">
        <v>3.8916000000000004</v>
      </c>
      <c r="H999" s="9">
        <v>4.1316000000000006</v>
      </c>
      <c r="I999" s="9">
        <v>4.2260999999999997</v>
      </c>
      <c r="J999" s="9">
        <v>4.4455999999999998</v>
      </c>
      <c r="K999" s="9">
        <v>4.3466000000000005</v>
      </c>
      <c r="L999" s="9">
        <v>4.5676000000000005</v>
      </c>
      <c r="M999" s="9">
        <v>5.8433000000000002</v>
      </c>
      <c r="N999" s="9">
        <v>4.1261000000000001</v>
      </c>
      <c r="O999" s="9">
        <v>4.3860999999999999</v>
      </c>
      <c r="Q999" s="9">
        <v>4.3460000000000001</v>
      </c>
      <c r="R999" s="9">
        <v>3.6840000000000002</v>
      </c>
      <c r="S999" s="9">
        <v>4.4184999999999999</v>
      </c>
      <c r="T999" s="9">
        <v>4.2084999999999999</v>
      </c>
      <c r="U999" s="9">
        <v>3.6247500000000001</v>
      </c>
      <c r="V999" s="9">
        <v>3.52725</v>
      </c>
      <c r="W999" s="9">
        <v>4.2060000000000004</v>
      </c>
      <c r="X999" s="9">
        <v>4.3535000000000004</v>
      </c>
      <c r="Y999" s="9">
        <v>4.6535000000000002</v>
      </c>
      <c r="Z999" s="9">
        <v>3.6585000000000001</v>
      </c>
      <c r="AA999" s="9">
        <v>4.5259999999999998</v>
      </c>
      <c r="AB999" s="9">
        <v>4.7885</v>
      </c>
      <c r="AC999" s="9">
        <v>4.2322500000000005</v>
      </c>
      <c r="AD999" s="9">
        <v>4.1909999999999998</v>
      </c>
    </row>
    <row r="1000" spans="1:30" x14ac:dyDescent="0.25">
      <c r="A1000" s="8">
        <v>36746</v>
      </c>
      <c r="B1000" s="9">
        <v>4.3056000000000001</v>
      </c>
      <c r="C1000" s="9">
        <v>3.9722</v>
      </c>
      <c r="D1000" s="9">
        <v>4.4331000000000005</v>
      </c>
      <c r="E1000" s="9">
        <v>4.1356000000000002</v>
      </c>
      <c r="F1000" s="9">
        <v>3.9805999999999999</v>
      </c>
      <c r="G1000" s="9">
        <v>3.9256000000000002</v>
      </c>
      <c r="H1000" s="9">
        <v>4.1606000000000005</v>
      </c>
      <c r="I1000" s="9">
        <v>4.2550999999999997</v>
      </c>
      <c r="J1000" s="9">
        <v>4.4745999999999997</v>
      </c>
      <c r="K1000" s="9">
        <v>4.3456000000000001</v>
      </c>
      <c r="L1000" s="9">
        <v>4.5966000000000005</v>
      </c>
      <c r="M1000" s="9">
        <v>5.8555999999999999</v>
      </c>
      <c r="N1000" s="9">
        <v>4.1576000000000004</v>
      </c>
      <c r="O1000" s="9">
        <v>4.4150999999999998</v>
      </c>
      <c r="Q1000" s="9">
        <v>4.4055</v>
      </c>
      <c r="R1000" s="9">
        <v>3.7080000000000002</v>
      </c>
      <c r="S1000" s="9">
        <v>4.4729999999999999</v>
      </c>
      <c r="T1000" s="9">
        <v>4.2629999999999999</v>
      </c>
      <c r="U1000" s="9">
        <v>3.653</v>
      </c>
      <c r="V1000" s="9">
        <v>3.5804999999999998</v>
      </c>
      <c r="W1000" s="9">
        <v>4.2655000000000003</v>
      </c>
      <c r="X1000" s="9">
        <v>4.4130000000000003</v>
      </c>
      <c r="Y1000" s="9">
        <v>4.7355</v>
      </c>
      <c r="Z1000" s="9">
        <v>3.6905000000000001</v>
      </c>
      <c r="AA1000" s="9">
        <v>4.5854999999999997</v>
      </c>
      <c r="AB1000" s="9">
        <v>4.8404999999999996</v>
      </c>
      <c r="AC1000" s="9">
        <v>4.2942499999999999</v>
      </c>
      <c r="AD1000" s="9">
        <v>4.2504999999999997</v>
      </c>
    </row>
    <row r="1001" spans="1:30" x14ac:dyDescent="0.25">
      <c r="A1001" s="8">
        <v>36747</v>
      </c>
      <c r="B1001" s="9">
        <v>4.3208000000000002</v>
      </c>
      <c r="C1001" s="9">
        <v>3.9802</v>
      </c>
      <c r="D1001" s="9">
        <v>4.4458000000000002</v>
      </c>
      <c r="E1001" s="9">
        <v>4.1482999999999999</v>
      </c>
      <c r="F1001" s="9">
        <v>3.9658000000000002</v>
      </c>
      <c r="G1001" s="9">
        <v>3.9208000000000003</v>
      </c>
      <c r="H1001" s="9">
        <v>4.1783000000000001</v>
      </c>
      <c r="I1001" s="9">
        <v>4.2702999999999998</v>
      </c>
      <c r="J1001" s="9">
        <v>4.4767999999999999</v>
      </c>
      <c r="K1001" s="9">
        <v>4.3558000000000003</v>
      </c>
      <c r="L1001" s="9">
        <v>4.6118000000000006</v>
      </c>
      <c r="M1001" s="9">
        <v>5.8795999999999999</v>
      </c>
      <c r="N1001" s="9">
        <v>4.1678000000000006</v>
      </c>
      <c r="O1001" s="9">
        <v>4.4278000000000004</v>
      </c>
      <c r="Q1001" s="9">
        <v>4.4154999999999998</v>
      </c>
      <c r="R1001" s="9">
        <v>3.6644999999999999</v>
      </c>
      <c r="S1001" s="9">
        <v>4.4904999999999999</v>
      </c>
      <c r="T1001" s="9">
        <v>4.2542499999999999</v>
      </c>
      <c r="U1001" s="9">
        <v>3.6167499999999997</v>
      </c>
      <c r="V1001" s="9">
        <v>3.5179999999999998</v>
      </c>
      <c r="W1001" s="9">
        <v>4.2755000000000001</v>
      </c>
      <c r="X1001" s="9">
        <v>4.423</v>
      </c>
      <c r="Y1001" s="9">
        <v>4.6505000000000001</v>
      </c>
      <c r="Z1001" s="9">
        <v>3.6254999999999997</v>
      </c>
      <c r="AA1001" s="9">
        <v>4.5954999999999995</v>
      </c>
      <c r="AB1001" s="9">
        <v>4.8504999999999994</v>
      </c>
      <c r="AC1001" s="9">
        <v>4.298</v>
      </c>
      <c r="AD1001" s="9">
        <v>4.1955</v>
      </c>
    </row>
    <row r="1002" spans="1:30" x14ac:dyDescent="0.25">
      <c r="A1002" s="8">
        <v>36748</v>
      </c>
      <c r="B1002" s="9">
        <v>4.3533999999999997</v>
      </c>
      <c r="C1002" s="9">
        <v>4.0084</v>
      </c>
      <c r="D1002" s="9">
        <v>4.4783999999999997</v>
      </c>
      <c r="E1002" s="9">
        <v>4.1783999999999999</v>
      </c>
      <c r="F1002" s="9">
        <v>4.0084</v>
      </c>
      <c r="G1002" s="9">
        <v>3.9483999999999999</v>
      </c>
      <c r="H1002" s="9">
        <v>4.2084000000000001</v>
      </c>
      <c r="I1002" s="9">
        <v>4.3028999999999993</v>
      </c>
      <c r="J1002" s="9">
        <v>4.5068999999999999</v>
      </c>
      <c r="K1002" s="9">
        <v>4.3883999999999999</v>
      </c>
      <c r="L1002" s="9">
        <v>4.6444000000000001</v>
      </c>
      <c r="M1002" s="9">
        <v>5.9122000000000003</v>
      </c>
      <c r="N1002" s="9">
        <v>4.2054</v>
      </c>
      <c r="O1002" s="9">
        <v>4.4678999999999993</v>
      </c>
      <c r="Q1002" s="9">
        <v>4.4604999999999997</v>
      </c>
      <c r="R1002" s="9">
        <v>3.6425000000000001</v>
      </c>
      <c r="S1002" s="9">
        <v>4.5354999999999999</v>
      </c>
      <c r="T1002" s="9">
        <v>4.3017499999999993</v>
      </c>
      <c r="U1002" s="9">
        <v>3.7004999999999999</v>
      </c>
      <c r="V1002" s="9">
        <v>3.5254999999999996</v>
      </c>
      <c r="W1002" s="9">
        <v>4.3179999999999996</v>
      </c>
      <c r="X1002" s="9">
        <v>4.468</v>
      </c>
      <c r="Y1002" s="9">
        <v>4.7317499999999999</v>
      </c>
      <c r="Z1002" s="9">
        <v>3.6004999999999994</v>
      </c>
      <c r="AA1002" s="9">
        <v>4.6404999999999994</v>
      </c>
      <c r="AB1002" s="9">
        <v>4.8954999999999993</v>
      </c>
      <c r="AC1002" s="9">
        <v>4.3504999999999994</v>
      </c>
      <c r="AD1002" s="9">
        <v>4.2954999999999997</v>
      </c>
    </row>
    <row r="1003" spans="1:30" x14ac:dyDescent="0.25">
      <c r="A1003" s="8">
        <v>36749</v>
      </c>
      <c r="B1003" s="9">
        <v>4.3651999999999997</v>
      </c>
      <c r="C1003" s="9">
        <v>3.99</v>
      </c>
      <c r="D1003" s="9">
        <v>4.4826999999999995</v>
      </c>
      <c r="E1003" s="9">
        <v>4.1776999999999997</v>
      </c>
      <c r="F1003" s="9">
        <v>3.9802</v>
      </c>
      <c r="G1003" s="9">
        <v>3.9001999999999999</v>
      </c>
      <c r="H1003" s="9">
        <v>4.2151999999999994</v>
      </c>
      <c r="I1003" s="9">
        <v>4.3146999999999993</v>
      </c>
      <c r="J1003" s="9">
        <v>4.5137</v>
      </c>
      <c r="K1003" s="9">
        <v>4.3851999999999993</v>
      </c>
      <c r="L1003" s="9">
        <v>4.6562000000000001</v>
      </c>
      <c r="M1003" s="9">
        <v>5.8751999999999995</v>
      </c>
      <c r="N1003" s="9">
        <v>4.2122000000000002</v>
      </c>
      <c r="O1003" s="9">
        <v>4.4796999999999993</v>
      </c>
      <c r="Q1003" s="9">
        <v>4.468</v>
      </c>
      <c r="R1003" s="9">
        <v>3.6179999999999999</v>
      </c>
      <c r="S1003" s="9">
        <v>4.5380000000000003</v>
      </c>
      <c r="T1003" s="9">
        <v>4.298</v>
      </c>
      <c r="U1003" s="9">
        <v>3.6567499999999997</v>
      </c>
      <c r="V1003" s="9">
        <v>3.4704999999999999</v>
      </c>
      <c r="W1003" s="9">
        <v>4.3230000000000004</v>
      </c>
      <c r="X1003" s="9">
        <v>4.4755000000000003</v>
      </c>
      <c r="Y1003" s="9">
        <v>4.7004999999999999</v>
      </c>
      <c r="Z1003" s="9">
        <v>3.5179999999999998</v>
      </c>
      <c r="AA1003" s="9">
        <v>4.6479999999999997</v>
      </c>
      <c r="AB1003" s="9">
        <v>4.8855000000000004</v>
      </c>
      <c r="AC1003" s="9">
        <v>4.3492499999999996</v>
      </c>
      <c r="AD1003" s="9">
        <v>4.2930000000000001</v>
      </c>
    </row>
    <row r="1004" spans="1:30" x14ac:dyDescent="0.25">
      <c r="A1004" s="8">
        <v>36752</v>
      </c>
      <c r="B1004" s="9">
        <v>4.2713999999999999</v>
      </c>
      <c r="C1004" s="9">
        <v>3.8977999999999997</v>
      </c>
      <c r="D1004" s="9">
        <v>4.3864000000000001</v>
      </c>
      <c r="E1004" s="9">
        <v>4.0938999999999997</v>
      </c>
      <c r="F1004" s="9">
        <v>3.9063999999999997</v>
      </c>
      <c r="G1004" s="9">
        <v>3.8159000000000001</v>
      </c>
      <c r="H1004" s="9">
        <v>4.1264000000000003</v>
      </c>
      <c r="I1004" s="9">
        <v>4.2208999999999994</v>
      </c>
      <c r="J1004" s="9">
        <v>4.4424000000000001</v>
      </c>
      <c r="K1004" s="9">
        <v>4.2964000000000002</v>
      </c>
      <c r="L1004" s="9">
        <v>4.5624000000000002</v>
      </c>
      <c r="M1004" s="9">
        <v>5.7577999999999996</v>
      </c>
      <c r="N1004" s="9">
        <v>4.1234000000000002</v>
      </c>
      <c r="O1004" s="9">
        <v>4.3909000000000002</v>
      </c>
      <c r="Q1004" s="9">
        <v>4.3145000000000007</v>
      </c>
      <c r="R1004" s="9">
        <v>3.5205000000000006</v>
      </c>
      <c r="S1004" s="9">
        <v>4.3820000000000006</v>
      </c>
      <c r="T1004" s="9">
        <v>4.1670000000000007</v>
      </c>
      <c r="U1004" s="9">
        <v>3.6057500000000005</v>
      </c>
      <c r="V1004" s="9">
        <v>3.3645000000000005</v>
      </c>
      <c r="W1004" s="9">
        <v>4.174500000000001</v>
      </c>
      <c r="X1004" s="9">
        <v>4.3157500000000004</v>
      </c>
      <c r="Y1004" s="9">
        <v>4.6895000000000007</v>
      </c>
      <c r="Z1004" s="9">
        <v>3.3945000000000007</v>
      </c>
      <c r="AA1004" s="9">
        <v>4.4945000000000004</v>
      </c>
      <c r="AB1004" s="9">
        <v>4.714500000000001</v>
      </c>
      <c r="AC1004" s="9">
        <v>4.2082500000000005</v>
      </c>
      <c r="AD1004" s="9">
        <v>4.2345000000000006</v>
      </c>
    </row>
    <row r="1005" spans="1:30" x14ac:dyDescent="0.25">
      <c r="A1005" s="8">
        <v>36753</v>
      </c>
      <c r="B1005" s="9">
        <v>4.2080000000000002</v>
      </c>
      <c r="C1005" s="9">
        <v>3.8486000000000002</v>
      </c>
      <c r="D1005" s="9">
        <v>4.3180000000000005</v>
      </c>
      <c r="E1005" s="9">
        <v>4.0354999999999999</v>
      </c>
      <c r="F1005" s="9">
        <v>3.8580000000000001</v>
      </c>
      <c r="G1005" s="9">
        <v>3.7625000000000002</v>
      </c>
      <c r="H1005" s="9">
        <v>4.0655000000000001</v>
      </c>
      <c r="I1005" s="9">
        <v>4.1574999999999998</v>
      </c>
      <c r="J1005" s="9">
        <v>4.3905000000000003</v>
      </c>
      <c r="K1005" s="9">
        <v>4.2430000000000003</v>
      </c>
      <c r="L1005" s="9">
        <v>4.4990000000000006</v>
      </c>
      <c r="M1005" s="9">
        <v>5.6444000000000001</v>
      </c>
      <c r="N1005" s="9">
        <v>4.0599999999999996</v>
      </c>
      <c r="O1005" s="9">
        <v>4.3375000000000004</v>
      </c>
      <c r="Q1005" s="9">
        <v>4.2365000000000004</v>
      </c>
      <c r="R1005" s="9">
        <v>3.5249999999999999</v>
      </c>
      <c r="S1005" s="9">
        <v>4.2965</v>
      </c>
      <c r="T1005" s="9">
        <v>4.1065000000000005</v>
      </c>
      <c r="U1005" s="9">
        <v>3.6215000000000002</v>
      </c>
      <c r="V1005" s="9">
        <v>3.3890000000000002</v>
      </c>
      <c r="W1005" s="9">
        <v>4.0990000000000002</v>
      </c>
      <c r="X1005" s="9">
        <v>4.2390000000000008</v>
      </c>
      <c r="Y1005" s="9">
        <v>4.6865000000000006</v>
      </c>
      <c r="Z1005" s="9">
        <v>3.4190000000000005</v>
      </c>
      <c r="AA1005" s="9">
        <v>4.4127500000000008</v>
      </c>
      <c r="AB1005" s="9">
        <v>4.6315000000000008</v>
      </c>
      <c r="AC1005" s="9">
        <v>4.1465000000000005</v>
      </c>
      <c r="AD1005" s="9">
        <v>4.2065000000000001</v>
      </c>
    </row>
    <row r="1006" spans="1:30" x14ac:dyDescent="0.25">
      <c r="A1006" s="8">
        <v>36754</v>
      </c>
      <c r="B1006" s="9">
        <v>4.3525999999999998</v>
      </c>
      <c r="C1006" s="9">
        <v>4.0321999999999996</v>
      </c>
      <c r="D1006" s="9">
        <v>4.4650999999999996</v>
      </c>
      <c r="E1006" s="9">
        <v>4.1875999999999998</v>
      </c>
      <c r="F1006" s="9">
        <v>4.0500999999999996</v>
      </c>
      <c r="G1006" s="9">
        <v>3.9621</v>
      </c>
      <c r="H1006" s="9">
        <v>4.2076000000000002</v>
      </c>
      <c r="I1006" s="9">
        <v>4.3020999999999994</v>
      </c>
      <c r="J1006" s="9">
        <v>4.5861000000000001</v>
      </c>
      <c r="K1006" s="9">
        <v>4.4125999999999994</v>
      </c>
      <c r="L1006" s="9">
        <v>4.6335999999999995</v>
      </c>
      <c r="M1006" s="9">
        <v>5.819</v>
      </c>
      <c r="N1006" s="9">
        <v>4.2096</v>
      </c>
      <c r="O1006" s="9">
        <v>4.5221</v>
      </c>
      <c r="Q1006" s="9">
        <v>4.4165000000000001</v>
      </c>
      <c r="R1006" s="9">
        <v>3.73</v>
      </c>
      <c r="S1006" s="9">
        <v>4.4764999999999997</v>
      </c>
      <c r="T1006" s="9">
        <v>4.3114999999999997</v>
      </c>
      <c r="U1006" s="9">
        <v>3.9152500000000003</v>
      </c>
      <c r="V1006" s="9">
        <v>3.7164999999999999</v>
      </c>
      <c r="W1006" s="9">
        <v>4.2815000000000003</v>
      </c>
      <c r="X1006" s="9">
        <v>4.4190000000000005</v>
      </c>
      <c r="Y1006" s="9">
        <v>4.9902499999999996</v>
      </c>
      <c r="Z1006" s="9">
        <v>3.7164999999999999</v>
      </c>
      <c r="AA1006" s="9">
        <v>4.5927500000000006</v>
      </c>
      <c r="AB1006" s="9">
        <v>4.8064999999999998</v>
      </c>
      <c r="AC1006" s="9">
        <v>4.3289999999999997</v>
      </c>
      <c r="AD1006" s="9">
        <v>4.5265000000000004</v>
      </c>
    </row>
    <row r="1007" spans="1:30" x14ac:dyDescent="0.25">
      <c r="A1007" s="8">
        <v>36755</v>
      </c>
      <c r="B1007" s="9">
        <v>4.3849999999999998</v>
      </c>
      <c r="C1007" s="9">
        <v>4.1066000000000003</v>
      </c>
      <c r="D1007" s="9">
        <v>4.4974999999999996</v>
      </c>
      <c r="E1007" s="9">
        <v>4.22</v>
      </c>
      <c r="F1007" s="9">
        <v>4.1100000000000003</v>
      </c>
      <c r="G1007" s="9">
        <v>4.0344999999999995</v>
      </c>
      <c r="H1007" s="9">
        <v>4.2424999999999997</v>
      </c>
      <c r="I1007" s="9">
        <v>4.3344999999999994</v>
      </c>
      <c r="J1007" s="9">
        <v>4.6524999999999999</v>
      </c>
      <c r="K1007" s="9">
        <v>4.47</v>
      </c>
      <c r="L1007" s="9">
        <v>4.6659999999999995</v>
      </c>
      <c r="M1007" s="9">
        <v>5.8613999999999997</v>
      </c>
      <c r="N1007" s="9">
        <v>4.2450000000000001</v>
      </c>
      <c r="O1007" s="9">
        <v>4.6144999999999996</v>
      </c>
      <c r="Q1007" s="9">
        <v>4.4135000000000009</v>
      </c>
      <c r="R1007" s="9">
        <v>3.7825000000000002</v>
      </c>
      <c r="S1007" s="9">
        <v>4.4735000000000005</v>
      </c>
      <c r="T1007" s="9">
        <v>4.3185000000000011</v>
      </c>
      <c r="U1007" s="9">
        <v>3.928500000000001</v>
      </c>
      <c r="V1007" s="9">
        <v>3.8135000000000008</v>
      </c>
      <c r="W1007" s="9">
        <v>4.2810000000000006</v>
      </c>
      <c r="X1007" s="9">
        <v>4.4160000000000013</v>
      </c>
      <c r="Y1007" s="9">
        <v>5.0310000000000006</v>
      </c>
      <c r="Z1007" s="9">
        <v>3.779500000000001</v>
      </c>
      <c r="AA1007" s="9">
        <v>4.5897500000000004</v>
      </c>
      <c r="AB1007" s="9">
        <v>4.8035000000000005</v>
      </c>
      <c r="AC1007" s="9">
        <v>4.3310000000000013</v>
      </c>
      <c r="AD1007" s="9">
        <v>4.613500000000001</v>
      </c>
    </row>
    <row r="1008" spans="1:30" x14ac:dyDescent="0.25">
      <c r="A1008" s="8">
        <v>36756</v>
      </c>
      <c r="B1008" s="9">
        <v>4.4249999999999998</v>
      </c>
      <c r="C1008" s="9">
        <v>4.1268000000000011</v>
      </c>
      <c r="D1008" s="9">
        <v>4.5374999999999996</v>
      </c>
      <c r="E1008" s="9">
        <v>4.2575000000000003</v>
      </c>
      <c r="F1008" s="9">
        <v>4.1325000000000003</v>
      </c>
      <c r="G1008" s="9">
        <v>4.0945000000000009</v>
      </c>
      <c r="H1008" s="9">
        <v>4.2824999999999998</v>
      </c>
      <c r="I1008" s="9">
        <v>4.3745000000000003</v>
      </c>
      <c r="J1008" s="9">
        <v>4.6950000000000003</v>
      </c>
      <c r="K1008" s="9">
        <v>4.5199999999999996</v>
      </c>
      <c r="L1008" s="9">
        <v>4.7060000000000004</v>
      </c>
      <c r="M1008" s="9">
        <v>5.8814000000000011</v>
      </c>
      <c r="N1008" s="9">
        <v>4.2824999999999998</v>
      </c>
      <c r="O1008" s="9">
        <v>4.634500000000001</v>
      </c>
      <c r="Q1008" s="9">
        <v>4.4455</v>
      </c>
      <c r="R1008" s="9">
        <v>3.8090000000000002</v>
      </c>
      <c r="S1008" s="9">
        <v>4.5105000000000004</v>
      </c>
      <c r="T1008" s="9">
        <v>4.3579999999999997</v>
      </c>
      <c r="U1008" s="9">
        <v>3.8855</v>
      </c>
      <c r="V1008" s="9">
        <v>3.8254999999999999</v>
      </c>
      <c r="W1008" s="9">
        <v>4.3129999999999997</v>
      </c>
      <c r="X1008" s="9">
        <v>4.4480000000000004</v>
      </c>
      <c r="Y1008" s="9">
        <v>5.0492499999999998</v>
      </c>
      <c r="Z1008" s="9">
        <v>3.8239999999999998</v>
      </c>
      <c r="AA1008" s="9">
        <v>4.6217500000000005</v>
      </c>
      <c r="AB1008" s="9">
        <v>4.8254999999999999</v>
      </c>
      <c r="AC1008" s="9">
        <v>4.3730000000000002</v>
      </c>
      <c r="AD1008" s="9">
        <v>4.6254999999999997</v>
      </c>
    </row>
    <row r="1009" spans="1:30" x14ac:dyDescent="0.25">
      <c r="A1009" s="8">
        <v>36759</v>
      </c>
      <c r="B1009" s="9">
        <v>4.6557999999999993</v>
      </c>
      <c r="C1009" s="9">
        <v>4.3577999999999992</v>
      </c>
      <c r="D1009" s="9">
        <v>4.7707999999999995</v>
      </c>
      <c r="E1009" s="9">
        <v>4.4932999999999996</v>
      </c>
      <c r="F1009" s="9">
        <v>4.375799999999999</v>
      </c>
      <c r="G1009" s="9">
        <v>4.3227999999999991</v>
      </c>
      <c r="H1009" s="9">
        <v>4.5132999999999992</v>
      </c>
      <c r="I1009" s="9">
        <v>4.6052999999999988</v>
      </c>
      <c r="J1009" s="9">
        <v>5.000799999999999</v>
      </c>
      <c r="K1009" s="9">
        <v>4.750799999999999</v>
      </c>
      <c r="L1009" s="9">
        <v>4.9467999999999996</v>
      </c>
      <c r="M1009" s="9">
        <v>6.1607999999999992</v>
      </c>
      <c r="N1009" s="9">
        <v>4.5207999999999995</v>
      </c>
      <c r="O1009" s="9">
        <v>4.9152999999999993</v>
      </c>
      <c r="Q1009" s="9">
        <v>4.7494999999999994</v>
      </c>
      <c r="R1009" s="9">
        <v>3.990499999999999</v>
      </c>
      <c r="S1009" s="9">
        <v>4.809499999999999</v>
      </c>
      <c r="T1009" s="9">
        <v>4.6294999999999993</v>
      </c>
      <c r="U1009" s="9">
        <v>4.0919999999999996</v>
      </c>
      <c r="V1009" s="9">
        <v>4.0644999999999989</v>
      </c>
      <c r="W1009" s="9">
        <v>4.6069999999999993</v>
      </c>
      <c r="X1009" s="9">
        <v>4.7482499999999996</v>
      </c>
      <c r="Y1009" s="9">
        <v>5.5669999999999993</v>
      </c>
      <c r="Z1009" s="9">
        <v>4.0504999999999995</v>
      </c>
      <c r="AA1009" s="9">
        <v>4.9282499999999994</v>
      </c>
      <c r="AB1009" s="9">
        <v>5.1294999999999993</v>
      </c>
      <c r="AC1009" s="9">
        <v>4.6769999999999996</v>
      </c>
      <c r="AD1009" s="9">
        <v>5.0894999999999992</v>
      </c>
    </row>
    <row r="1010" spans="1:30" x14ac:dyDescent="0.25">
      <c r="A1010" s="8">
        <v>36760</v>
      </c>
      <c r="B1010" s="9">
        <v>4.4715999999999996</v>
      </c>
      <c r="C1010" s="9">
        <v>4.1809999999999992</v>
      </c>
      <c r="D1010" s="9">
        <v>4.5865999999999998</v>
      </c>
      <c r="E1010" s="9">
        <v>4.3115999999999994</v>
      </c>
      <c r="F1010" s="9">
        <v>4.1915999999999993</v>
      </c>
      <c r="G1010" s="9">
        <v>4.1360999999999999</v>
      </c>
      <c r="H1010" s="9">
        <v>4.3290999999999995</v>
      </c>
      <c r="I1010" s="9">
        <v>4.4210999999999991</v>
      </c>
      <c r="J1010" s="9">
        <v>4.9525999999999994</v>
      </c>
      <c r="K1010" s="9">
        <v>4.5915999999999997</v>
      </c>
      <c r="L1010" s="9">
        <v>4.7625999999999999</v>
      </c>
      <c r="M1010" s="9">
        <v>5.9565999999999999</v>
      </c>
      <c r="N1010" s="9">
        <v>4.3360999999999992</v>
      </c>
      <c r="O1010" s="9">
        <v>4.8110999999999997</v>
      </c>
      <c r="Q1010" s="9">
        <v>4.5250000000000004</v>
      </c>
      <c r="R1010" s="9">
        <v>3.8450000000000002</v>
      </c>
      <c r="S1010" s="9">
        <v>4.585</v>
      </c>
      <c r="T1010" s="9">
        <v>4.38</v>
      </c>
      <c r="U1010" s="9">
        <v>3.8450000000000002</v>
      </c>
      <c r="V1010" s="9">
        <v>3.7974999999999999</v>
      </c>
      <c r="W1010" s="9">
        <v>4.38375</v>
      </c>
      <c r="X1010" s="9">
        <v>4.5274999999999999</v>
      </c>
      <c r="Y1010" s="9">
        <v>5.625</v>
      </c>
      <c r="Z1010" s="9">
        <v>3.8125</v>
      </c>
      <c r="AA1010" s="9">
        <v>4.7050000000000001</v>
      </c>
      <c r="AB1010" s="9">
        <v>4.9074999999999998</v>
      </c>
      <c r="AC1010" s="9">
        <v>4.45</v>
      </c>
      <c r="AD1010" s="9">
        <v>4.97</v>
      </c>
    </row>
    <row r="1011" spans="1:30" x14ac:dyDescent="0.25">
      <c r="A1011" s="8">
        <v>36761</v>
      </c>
      <c r="B1011" s="9">
        <v>4.5141999999999998</v>
      </c>
      <c r="C1011" s="9">
        <v>4.2244000000000002</v>
      </c>
      <c r="D1011" s="9">
        <v>4.6292</v>
      </c>
      <c r="E1011" s="9">
        <v>4.3541999999999996</v>
      </c>
      <c r="F1011" s="9">
        <v>4.2321999999999997</v>
      </c>
      <c r="G1011" s="9">
        <v>4.1811999999999996</v>
      </c>
      <c r="H1011" s="9">
        <v>4.3666999999999998</v>
      </c>
      <c r="I1011" s="9">
        <v>4.4636999999999993</v>
      </c>
      <c r="J1011" s="9">
        <v>5.0026999999999999</v>
      </c>
      <c r="K1011" s="9">
        <v>4.6341999999999999</v>
      </c>
      <c r="L1011" s="9">
        <v>4.8052000000000001</v>
      </c>
      <c r="M1011" s="9">
        <v>5.9992000000000001</v>
      </c>
      <c r="N1011" s="9">
        <v>4.3776999999999999</v>
      </c>
      <c r="O1011" s="9">
        <v>4.8236999999999997</v>
      </c>
      <c r="Q1011" s="9">
        <v>4.6050000000000004</v>
      </c>
      <c r="R1011" s="9">
        <v>3.8615000000000004</v>
      </c>
      <c r="S1011" s="9">
        <v>4.6624999999999996</v>
      </c>
      <c r="T1011" s="9">
        <v>4.4450000000000003</v>
      </c>
      <c r="U1011" s="9">
        <v>3.8774999999999999</v>
      </c>
      <c r="V1011" s="9">
        <v>3.84</v>
      </c>
      <c r="W1011" s="9">
        <v>4.4587500000000002</v>
      </c>
      <c r="X1011" s="9">
        <v>4.6037499999999998</v>
      </c>
      <c r="Y1011" s="9">
        <v>5.72</v>
      </c>
      <c r="Z1011" s="9">
        <v>3.8535000000000004</v>
      </c>
      <c r="AA1011" s="9">
        <v>4.7850000000000001</v>
      </c>
      <c r="AB1011" s="9">
        <v>4.9800000000000004</v>
      </c>
      <c r="AC1011" s="9">
        <v>4.5250000000000004</v>
      </c>
      <c r="AD1011" s="9">
        <v>5.1050000000000004</v>
      </c>
    </row>
    <row r="1012" spans="1:30" x14ac:dyDescent="0.25">
      <c r="A1012" s="8">
        <v>36762</v>
      </c>
      <c r="B1012" s="9">
        <v>4.4665999999999997</v>
      </c>
      <c r="C1012" s="9">
        <v>4.1495999999999995</v>
      </c>
      <c r="D1012" s="9">
        <v>4.5790999999999995</v>
      </c>
      <c r="E1012" s="9">
        <v>4.3065999999999995</v>
      </c>
      <c r="F1012" s="9">
        <v>4.1820999999999993</v>
      </c>
      <c r="G1012" s="9">
        <v>4.1036000000000001</v>
      </c>
      <c r="H1012" s="9">
        <v>4.3240999999999996</v>
      </c>
      <c r="I1012" s="9">
        <v>4.4160999999999992</v>
      </c>
      <c r="J1012" s="9">
        <v>5.1951000000000001</v>
      </c>
      <c r="K1012" s="9">
        <v>4.5865999999999998</v>
      </c>
      <c r="L1012" s="9">
        <v>4.7515999999999998</v>
      </c>
      <c r="M1012" s="9">
        <v>5.9315999999999995</v>
      </c>
      <c r="N1012" s="9">
        <v>4.3325999999999993</v>
      </c>
      <c r="O1012" s="9">
        <v>4.8460999999999999</v>
      </c>
      <c r="Q1012" s="9">
        <v>4.5465</v>
      </c>
      <c r="R1012" s="9">
        <v>3.7909999999999999</v>
      </c>
      <c r="S1012" s="9">
        <v>4.6027500000000003</v>
      </c>
      <c r="T1012" s="9">
        <v>4.4015000000000004</v>
      </c>
      <c r="U1012" s="9">
        <v>3.7965</v>
      </c>
      <c r="V1012" s="9">
        <v>3.7115</v>
      </c>
      <c r="W1012" s="9">
        <v>4.4027500000000002</v>
      </c>
      <c r="X1012" s="9">
        <v>4.5490000000000004</v>
      </c>
      <c r="Y1012" s="9">
        <v>5.9465000000000003</v>
      </c>
      <c r="Z1012" s="9">
        <v>3.7465000000000002</v>
      </c>
      <c r="AA1012" s="9">
        <v>4.7264999999999997</v>
      </c>
      <c r="AB1012" s="9">
        <v>4.9165000000000001</v>
      </c>
      <c r="AC1012" s="9">
        <v>4.4664999999999999</v>
      </c>
      <c r="AD1012" s="9">
        <v>5.1215000000000002</v>
      </c>
    </row>
    <row r="1013" spans="1:30" x14ac:dyDescent="0.25">
      <c r="A1013" s="8">
        <v>36763</v>
      </c>
      <c r="B1013" s="9">
        <v>4.5446</v>
      </c>
      <c r="C1013" s="9">
        <v>4.2698</v>
      </c>
      <c r="D1013" s="9">
        <v>4.6596000000000002</v>
      </c>
      <c r="E1013" s="9">
        <v>4.3720999999999997</v>
      </c>
      <c r="F1013" s="9">
        <v>4.2201000000000004</v>
      </c>
      <c r="G1013" s="9">
        <v>4.1890999999999998</v>
      </c>
      <c r="H1013" s="9">
        <v>4.3996000000000004</v>
      </c>
      <c r="I1013" s="9">
        <v>4.4940999999999995</v>
      </c>
      <c r="J1013" s="9">
        <v>5.4131</v>
      </c>
      <c r="K1013" s="9">
        <v>4.7557999999999998</v>
      </c>
      <c r="L1013" s="9">
        <v>4.8296000000000001</v>
      </c>
      <c r="M1013" s="9">
        <v>6.0396000000000001</v>
      </c>
      <c r="N1013" s="9">
        <v>4.4131</v>
      </c>
      <c r="O1013" s="9">
        <v>5.0441000000000003</v>
      </c>
      <c r="Q1013" s="9">
        <v>4.6319999999999997</v>
      </c>
      <c r="R1013" s="9">
        <v>3.8279999999999994</v>
      </c>
      <c r="S1013" s="9">
        <v>4.6894999999999998</v>
      </c>
      <c r="T1013" s="9">
        <v>4.4782500000000001</v>
      </c>
      <c r="U1013" s="9">
        <v>3.7269999999999994</v>
      </c>
      <c r="V1013" s="9">
        <v>3.6719999999999997</v>
      </c>
      <c r="W1013" s="9">
        <v>4.4857499999999995</v>
      </c>
      <c r="X1013" s="9">
        <v>4.6294999999999993</v>
      </c>
      <c r="Y1013" s="9">
        <v>6.7645</v>
      </c>
      <c r="Z1013" s="9">
        <v>3.7669999999999995</v>
      </c>
      <c r="AA1013" s="9">
        <v>4.8094999999999999</v>
      </c>
      <c r="AB1013" s="9">
        <v>4.9969999999999999</v>
      </c>
      <c r="AC1013" s="9">
        <v>4.5594999999999999</v>
      </c>
      <c r="AD1013" s="9">
        <v>5.4319999999999995</v>
      </c>
    </row>
    <row r="1014" spans="1:30" x14ac:dyDescent="0.25">
      <c r="A1014" s="8">
        <v>36766</v>
      </c>
      <c r="B1014" s="9">
        <v>4.5946000000000007</v>
      </c>
      <c r="C1014" s="9">
        <v>4.3086000000000002</v>
      </c>
      <c r="D1014" s="9">
        <v>4.7096000000000009</v>
      </c>
      <c r="E1014" s="9">
        <v>4.4126000000000003</v>
      </c>
      <c r="F1014" s="9">
        <v>4.2251000000000003</v>
      </c>
      <c r="G1014" s="9">
        <v>4.1991000000000005</v>
      </c>
      <c r="H1014" s="9">
        <v>4.4471000000000007</v>
      </c>
      <c r="I1014" s="9">
        <v>4.5441000000000003</v>
      </c>
      <c r="J1014" s="9">
        <v>5.501100000000001</v>
      </c>
      <c r="K1014" s="9">
        <v>4.8346000000000009</v>
      </c>
      <c r="L1014" s="9">
        <v>4.8796000000000008</v>
      </c>
      <c r="M1014" s="9">
        <v>6.1446000000000005</v>
      </c>
      <c r="N1014" s="9">
        <v>4.4681000000000006</v>
      </c>
      <c r="O1014" s="9">
        <v>5.0441000000000003</v>
      </c>
      <c r="Q1014" s="9">
        <v>4.6884999999999994</v>
      </c>
      <c r="R1014" s="9">
        <v>3.8624999999999998</v>
      </c>
      <c r="S1014" s="9">
        <v>4.7409999999999997</v>
      </c>
      <c r="T1014" s="9">
        <v>4.520999999999999</v>
      </c>
      <c r="U1014" s="9">
        <v>3.6659999999999995</v>
      </c>
      <c r="V1014" s="9">
        <v>3.6659999999999995</v>
      </c>
      <c r="W1014" s="9">
        <v>4.5447499999999996</v>
      </c>
      <c r="X1014" s="9">
        <v>4.6834999999999996</v>
      </c>
      <c r="Y1014" s="9">
        <v>6.9334999999999996</v>
      </c>
      <c r="Z1014" s="9">
        <v>3.7934999999999994</v>
      </c>
      <c r="AA1014" s="9">
        <v>4.8659999999999997</v>
      </c>
      <c r="AB1014" s="9">
        <v>5.0534999999999997</v>
      </c>
      <c r="AC1014" s="9">
        <v>4.6122499999999995</v>
      </c>
      <c r="AD1014" s="9">
        <v>5.5784999999999991</v>
      </c>
    </row>
    <row r="1015" spans="1:30" x14ac:dyDescent="0.25">
      <c r="A1015" s="8">
        <v>36767</v>
      </c>
      <c r="B1015" s="9">
        <v>4.5713999999999997</v>
      </c>
      <c r="C1015" s="9">
        <v>4.2786</v>
      </c>
      <c r="D1015" s="9">
        <v>4.6838999999999995</v>
      </c>
      <c r="E1015" s="9">
        <v>4.3873999999999995</v>
      </c>
      <c r="F1015" s="9">
        <v>4.2018999999999993</v>
      </c>
      <c r="G1015" s="9">
        <v>4.1684000000000001</v>
      </c>
      <c r="H1015" s="9">
        <v>4.4264000000000001</v>
      </c>
      <c r="I1015" s="9">
        <v>4.5208999999999993</v>
      </c>
      <c r="J1015" s="9">
        <v>5.4508999999999999</v>
      </c>
      <c r="K1015" s="9">
        <v>4.8013999999999992</v>
      </c>
      <c r="L1015" s="9">
        <v>4.8563999999999998</v>
      </c>
      <c r="M1015" s="9">
        <v>6.1313999999999993</v>
      </c>
      <c r="N1015" s="9">
        <v>4.4448999999999996</v>
      </c>
      <c r="O1015" s="9">
        <v>5.0008999999999997</v>
      </c>
      <c r="Q1015" s="9">
        <v>4.6304999999999996</v>
      </c>
      <c r="R1015" s="9">
        <v>3.8525</v>
      </c>
      <c r="S1015" s="9">
        <v>4.6839999949999997</v>
      </c>
      <c r="T1015" s="9">
        <v>4.4529999999999994</v>
      </c>
      <c r="U1015" s="9">
        <v>3.6379999999999995</v>
      </c>
      <c r="V1015" s="9">
        <v>3.6279999999999997</v>
      </c>
      <c r="W1015" s="9">
        <v>4.4939999999999998</v>
      </c>
      <c r="X1015" s="9">
        <v>4.6252499999999994</v>
      </c>
      <c r="Y1015" s="9">
        <v>6.8780000000000001</v>
      </c>
      <c r="Z1015" s="9">
        <v>3.7604999999999995</v>
      </c>
      <c r="AA1015" s="9">
        <v>4.8079999999999998</v>
      </c>
      <c r="AB1015" s="9">
        <v>5.0004999999999997</v>
      </c>
      <c r="AC1015" s="9">
        <v>4.5454999999999997</v>
      </c>
      <c r="AD1015" s="9">
        <v>5.6979999999999995</v>
      </c>
    </row>
    <row r="1016" spans="1:30" x14ac:dyDescent="0.25">
      <c r="A1016" s="8">
        <v>36768</v>
      </c>
      <c r="B1016" s="9">
        <v>4.7088000000000001</v>
      </c>
      <c r="C1016" s="9">
        <v>4.3822000000000001</v>
      </c>
      <c r="D1016" s="9">
        <v>4.8238000000000003</v>
      </c>
      <c r="E1016" s="9">
        <v>4.5273000000000003</v>
      </c>
      <c r="F1016" s="9">
        <v>4.3193000000000001</v>
      </c>
      <c r="G1016" s="9">
        <v>4.2732999999999999</v>
      </c>
      <c r="H1016" s="9">
        <v>4.5638000000000005</v>
      </c>
      <c r="I1016" s="9">
        <v>4.6582999999999997</v>
      </c>
      <c r="J1016" s="9">
        <v>5.1303000000000001</v>
      </c>
      <c r="K1016" s="9">
        <v>4.8917999999999999</v>
      </c>
      <c r="L1016" s="9">
        <v>4.9938000000000002</v>
      </c>
      <c r="M1016" s="9">
        <v>6.3038000000000007</v>
      </c>
      <c r="N1016" s="9">
        <v>4.5792999999999999</v>
      </c>
      <c r="O1016" s="9">
        <v>4.8582999999999998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</row>
    <row r="1017" spans="1:30" x14ac:dyDescent="0.25">
      <c r="A1017" s="8">
        <v>36769</v>
      </c>
      <c r="B1017" s="9">
        <v>4.6989999999999998</v>
      </c>
      <c r="C1017" s="9">
        <v>4.3729999999999993</v>
      </c>
      <c r="D1017" s="9">
        <v>4.8140000000000001</v>
      </c>
      <c r="E1017" s="9">
        <v>4.5025000000000004</v>
      </c>
      <c r="F1017" s="9">
        <v>4.2619999999999996</v>
      </c>
      <c r="G1017" s="9">
        <v>4.2184999999999997</v>
      </c>
      <c r="H1017" s="9">
        <v>4.5489999999999995</v>
      </c>
      <c r="I1017" s="9">
        <v>4.6484999999999994</v>
      </c>
      <c r="J1017" s="9">
        <v>5.0990000000000002</v>
      </c>
      <c r="K1017" s="9">
        <v>4.899</v>
      </c>
      <c r="L1017" s="9">
        <v>4.9989999999999997</v>
      </c>
      <c r="M1017" s="9">
        <v>6.3090000000000002</v>
      </c>
      <c r="N1017" s="9">
        <v>4.5644</v>
      </c>
      <c r="O1017" s="9">
        <v>4.9885000000000002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</row>
    <row r="1018" spans="1:30" x14ac:dyDescent="0.25">
      <c r="A1018" s="8">
        <v>36770</v>
      </c>
      <c r="B1018" s="9">
        <v>4.76</v>
      </c>
      <c r="C1018" s="9">
        <v>4.4403999999999995</v>
      </c>
      <c r="D1018" s="9">
        <v>4.8775000000000004</v>
      </c>
      <c r="E1018" s="9">
        <v>4.5735000000000001</v>
      </c>
      <c r="F1018" s="9">
        <v>4.3605</v>
      </c>
      <c r="G1018" s="9">
        <v>4.3395000000000001</v>
      </c>
      <c r="H1018" s="9">
        <v>4.6100000000000003</v>
      </c>
      <c r="I1018" s="9">
        <v>4.7094999999999994</v>
      </c>
      <c r="J1018" s="9">
        <v>5.125</v>
      </c>
      <c r="K1018" s="9">
        <v>4.96</v>
      </c>
      <c r="L1018" s="9">
        <v>5.0599999999999996</v>
      </c>
      <c r="M1018" s="9">
        <v>6.4</v>
      </c>
      <c r="N1018" s="9">
        <v>4.6254</v>
      </c>
      <c r="O1018" s="9">
        <v>5.0294999999999996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</row>
    <row r="1019" spans="1:30" x14ac:dyDescent="0.25">
      <c r="A1019" s="8">
        <v>36774</v>
      </c>
      <c r="B1019" s="9">
        <v>4.8845999999999998</v>
      </c>
      <c r="C1019" s="9">
        <v>4.6055999999999999</v>
      </c>
      <c r="D1019" s="9">
        <v>5.0145999999999997</v>
      </c>
      <c r="E1019" s="9">
        <v>4.7180999999999997</v>
      </c>
      <c r="F1019" s="9">
        <v>4.6101000000000001</v>
      </c>
      <c r="G1019" s="9">
        <v>4.5541</v>
      </c>
      <c r="H1019" s="9">
        <v>4.7345999999999995</v>
      </c>
      <c r="I1019" s="9">
        <v>4.8340999999999994</v>
      </c>
      <c r="J1019" s="9">
        <v>5.2671000000000001</v>
      </c>
      <c r="K1019" s="9">
        <v>5.1095999999999995</v>
      </c>
      <c r="L1019" s="9">
        <v>5.1996000000000002</v>
      </c>
      <c r="M1019" s="9">
        <v>6.6245999999999992</v>
      </c>
      <c r="N1019" s="9">
        <v>4.7630999999999997</v>
      </c>
      <c r="O1019" s="9">
        <v>5.1540999999999997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</row>
    <row r="1020" spans="1:30" x14ac:dyDescent="0.25">
      <c r="A1020" s="8">
        <v>36775</v>
      </c>
      <c r="B1020" s="9">
        <v>5.0086000000000004</v>
      </c>
      <c r="C1020" s="9">
        <v>4.7194000000000003</v>
      </c>
      <c r="D1020" s="9">
        <v>5.1436000000000002</v>
      </c>
      <c r="E1020" s="9">
        <v>4.8446000000000007</v>
      </c>
      <c r="F1020" s="9">
        <v>4.7166000000000006</v>
      </c>
      <c r="G1020" s="9">
        <v>4.6481000000000003</v>
      </c>
      <c r="H1020" s="9">
        <v>4.8611000000000004</v>
      </c>
      <c r="I1020" s="9">
        <v>4.9581</v>
      </c>
      <c r="J1020" s="9">
        <v>5.3731</v>
      </c>
      <c r="K1020" s="9">
        <v>5.2336</v>
      </c>
      <c r="L1020" s="9">
        <v>5.3386000000000005</v>
      </c>
      <c r="M1020" s="9">
        <v>6.7686000000000011</v>
      </c>
      <c r="N1020" s="9">
        <v>4.8871000000000002</v>
      </c>
      <c r="O1020" s="9">
        <v>5.2781000000000002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</row>
    <row r="1021" spans="1:30" x14ac:dyDescent="0.25">
      <c r="A1021" s="8">
        <v>36776</v>
      </c>
      <c r="B1021" s="9">
        <v>4.9744000000000002</v>
      </c>
      <c r="C1021" s="9">
        <v>4.6722000000000001</v>
      </c>
      <c r="D1021" s="9">
        <v>5.1093999999999999</v>
      </c>
      <c r="E1021" s="9">
        <v>4.8079000000000001</v>
      </c>
      <c r="F1021" s="9">
        <v>4.6848999999999998</v>
      </c>
      <c r="G1021" s="9">
        <v>4.6238999999999999</v>
      </c>
      <c r="H1021" s="9">
        <v>4.8294000000000006</v>
      </c>
      <c r="I1021" s="9">
        <v>4.9238999999999997</v>
      </c>
      <c r="J1021" s="9">
        <v>5.3513999999999999</v>
      </c>
      <c r="K1021" s="9">
        <v>5.1794000000000002</v>
      </c>
      <c r="L1021" s="9">
        <v>5.3044000000000002</v>
      </c>
      <c r="M1021" s="9">
        <v>6.7243999999999993</v>
      </c>
      <c r="N1021" s="9">
        <v>4.8529</v>
      </c>
      <c r="O1021" s="9">
        <v>5.2439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</row>
    <row r="1022" spans="1:30" x14ac:dyDescent="0.25">
      <c r="A1022" s="8">
        <v>36777</v>
      </c>
      <c r="B1022" s="9">
        <v>4.9047999999999998</v>
      </c>
      <c r="C1022" s="9">
        <v>4.5839999999999996</v>
      </c>
      <c r="D1022" s="9">
        <v>5.0472999999999999</v>
      </c>
      <c r="E1022" s="9">
        <v>4.7408000000000001</v>
      </c>
      <c r="F1022" s="9">
        <v>4.6177999999999999</v>
      </c>
      <c r="G1022" s="9">
        <v>4.5542999999999996</v>
      </c>
      <c r="H1022" s="9">
        <v>4.7598000000000003</v>
      </c>
      <c r="I1022" s="9">
        <v>4.8542999999999994</v>
      </c>
      <c r="J1022" s="9">
        <v>5.3063000000000002</v>
      </c>
      <c r="K1022" s="9">
        <v>5.1097999999999999</v>
      </c>
      <c r="L1022" s="9">
        <v>5.2347999999999999</v>
      </c>
      <c r="M1022" s="9">
        <v>6.6348000000000003</v>
      </c>
      <c r="N1022" s="9">
        <v>4.7858000000000001</v>
      </c>
      <c r="O1022" s="9">
        <v>5.1742999999999997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</row>
    <row r="1023" spans="1:30" x14ac:dyDescent="0.25">
      <c r="A1023" s="8">
        <v>36780</v>
      </c>
      <c r="B1023" s="9">
        <v>5.0344000000000007</v>
      </c>
      <c r="C1023" s="9">
        <v>4.7320000000000011</v>
      </c>
      <c r="D1023" s="9">
        <v>5.1819000000000006</v>
      </c>
      <c r="E1023" s="9">
        <v>4.870400000000001</v>
      </c>
      <c r="F1023" s="9">
        <v>4.7524000000000006</v>
      </c>
      <c r="G1023" s="9">
        <v>4.6939000000000011</v>
      </c>
      <c r="H1023" s="9">
        <v>4.8919000000000006</v>
      </c>
      <c r="I1023" s="9">
        <v>4.9839000000000002</v>
      </c>
      <c r="J1023" s="9">
        <v>5.4384000000000006</v>
      </c>
      <c r="K1023" s="9">
        <v>5.2744000000000009</v>
      </c>
      <c r="L1023" s="9">
        <v>5.3644000000000007</v>
      </c>
      <c r="M1023" s="9">
        <v>6.7944000000000013</v>
      </c>
      <c r="N1023" s="9">
        <v>4.9154000000000009</v>
      </c>
      <c r="O1023" s="9">
        <v>5.3039000000000005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</row>
    <row r="1024" spans="1:30" x14ac:dyDescent="0.25">
      <c r="A1024" s="8">
        <v>36781</v>
      </c>
      <c r="B1024" s="9">
        <v>5.0082000000000004</v>
      </c>
      <c r="C1024" s="9">
        <v>4.7104000000000008</v>
      </c>
      <c r="D1024" s="9">
        <v>5.1632000000000007</v>
      </c>
      <c r="E1024" s="9">
        <v>4.8542000000000005</v>
      </c>
      <c r="F1024" s="9">
        <v>4.7562000000000006</v>
      </c>
      <c r="G1024" s="9">
        <v>4.6977000000000002</v>
      </c>
      <c r="H1024" s="9">
        <v>4.8757000000000001</v>
      </c>
      <c r="I1024" s="9">
        <v>4.9622000000000002</v>
      </c>
      <c r="J1024" s="9">
        <v>5.4122000000000003</v>
      </c>
      <c r="K1024" s="9">
        <v>5.2482000000000006</v>
      </c>
      <c r="L1024" s="9">
        <v>5.3622000000000005</v>
      </c>
      <c r="M1024" s="9">
        <v>6.8082000000000003</v>
      </c>
      <c r="N1024" s="9">
        <v>4.9092000000000002</v>
      </c>
      <c r="O1024" s="9">
        <v>5.2777000000000003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</row>
    <row r="1025" spans="1:30" x14ac:dyDescent="0.25">
      <c r="A1025" s="8">
        <v>36782</v>
      </c>
      <c r="B1025" s="9">
        <v>5.0544000000000002</v>
      </c>
      <c r="C1025" s="9">
        <v>4.7545999999999999</v>
      </c>
      <c r="D1025" s="9">
        <v>5.2194000000000003</v>
      </c>
      <c r="E1025" s="9">
        <v>4.9004000000000003</v>
      </c>
      <c r="F1025" s="9">
        <v>4.8174000000000001</v>
      </c>
      <c r="G1025" s="9">
        <v>4.7514000000000003</v>
      </c>
      <c r="H1025" s="9">
        <v>4.9194000000000004</v>
      </c>
      <c r="I1025" s="9">
        <v>5.0084</v>
      </c>
      <c r="J1025" s="9">
        <v>5.4309000000000003</v>
      </c>
      <c r="K1025" s="9">
        <v>5.2944000000000004</v>
      </c>
      <c r="L1025" s="9">
        <v>5.4244000000000003</v>
      </c>
      <c r="M1025" s="9">
        <v>6.8743999999999996</v>
      </c>
      <c r="N1025" s="9">
        <v>4.9554</v>
      </c>
      <c r="O1025" s="9">
        <v>5.3239000000000001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</row>
    <row r="1026" spans="1:30" x14ac:dyDescent="0.25">
      <c r="A1026" s="8">
        <v>36783</v>
      </c>
      <c r="B1026" s="9">
        <v>5.1956000000000007</v>
      </c>
      <c r="C1026" s="9">
        <v>4.8994000000000009</v>
      </c>
      <c r="D1026" s="9">
        <v>5.3606000000000007</v>
      </c>
      <c r="E1026" s="9">
        <v>5.0616000000000003</v>
      </c>
      <c r="F1026" s="9">
        <v>4.9711000000000007</v>
      </c>
      <c r="G1026" s="9">
        <v>4.8901000000000003</v>
      </c>
      <c r="H1026" s="9">
        <v>5.0606000000000009</v>
      </c>
      <c r="I1026" s="9">
        <v>5.1526000000000005</v>
      </c>
      <c r="J1026" s="9">
        <v>5.5356000000000005</v>
      </c>
      <c r="K1026" s="9">
        <v>5.4356000000000009</v>
      </c>
      <c r="L1026" s="9">
        <v>5.5756000000000006</v>
      </c>
      <c r="M1026" s="9">
        <v>7.0356000000000005</v>
      </c>
      <c r="N1026" s="9">
        <v>5.0966000000000005</v>
      </c>
      <c r="O1026" s="9">
        <v>5.4651000000000005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</row>
    <row r="1027" spans="1:30" x14ac:dyDescent="0.25">
      <c r="A1027" s="8">
        <v>36784</v>
      </c>
      <c r="B1027" s="9">
        <v>5.1829999999999998</v>
      </c>
      <c r="C1027" s="9">
        <v>4.9036</v>
      </c>
      <c r="D1027" s="9">
        <v>5.3454999999999995</v>
      </c>
      <c r="E1027" s="9">
        <v>5.0389999999999997</v>
      </c>
      <c r="F1027" s="9">
        <v>4.9384999999999994</v>
      </c>
      <c r="G1027" s="9">
        <v>4.8724999999999996</v>
      </c>
      <c r="H1027" s="9">
        <v>5.048</v>
      </c>
      <c r="I1027" s="9">
        <v>5.1375000000000002</v>
      </c>
      <c r="J1027" s="9">
        <v>5.4290000000000003</v>
      </c>
      <c r="K1027" s="9">
        <v>5.4079999999999995</v>
      </c>
      <c r="L1027" s="9">
        <v>5.5629999999999997</v>
      </c>
      <c r="M1027" s="9">
        <v>7.0229999999999997</v>
      </c>
      <c r="N1027" s="9">
        <v>5.0839999999999996</v>
      </c>
      <c r="O1027" s="9">
        <v>5.3525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</row>
    <row r="1028" spans="1:30" x14ac:dyDescent="0.25">
      <c r="A1028" s="8">
        <v>36787</v>
      </c>
      <c r="B1028" s="9">
        <v>5.2682000000000002</v>
      </c>
      <c r="C1028" s="9">
        <v>4.9614000000000003</v>
      </c>
      <c r="D1028" s="9">
        <v>5.4357000000000006</v>
      </c>
      <c r="E1028" s="9">
        <v>5.1142000000000003</v>
      </c>
      <c r="F1028" s="9">
        <v>5.0182000000000002</v>
      </c>
      <c r="G1028" s="9">
        <v>4.9222000000000001</v>
      </c>
      <c r="H1028" s="9">
        <v>5.1332000000000004</v>
      </c>
      <c r="I1028" s="9">
        <v>5.2222</v>
      </c>
      <c r="J1028" s="9">
        <v>5.5082000000000004</v>
      </c>
      <c r="K1028" s="9">
        <v>5.4632000000000005</v>
      </c>
      <c r="L1028" s="9">
        <v>5.6482000000000001</v>
      </c>
      <c r="M1028" s="9">
        <v>7.1281999999999996</v>
      </c>
      <c r="N1028" s="9">
        <v>5.1692</v>
      </c>
      <c r="O1028" s="9">
        <v>5.4377000000000004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</row>
    <row r="1029" spans="1:30" x14ac:dyDescent="0.25">
      <c r="A1029" s="8">
        <v>36788</v>
      </c>
      <c r="B1029" s="9">
        <v>5.3490000000000011</v>
      </c>
      <c r="C1029" s="9">
        <v>5.0210000000000008</v>
      </c>
      <c r="D1029" s="9">
        <v>5.519000000000001</v>
      </c>
      <c r="E1029" s="9">
        <v>5.19</v>
      </c>
      <c r="F1029" s="9">
        <v>5.0324999999999998</v>
      </c>
      <c r="G1029" s="9">
        <v>4.9570000000000007</v>
      </c>
      <c r="H1029" s="9">
        <v>5.2140000000000013</v>
      </c>
      <c r="I1029" s="9">
        <v>5.3035000000000014</v>
      </c>
      <c r="J1029" s="9">
        <v>5.5395000000000012</v>
      </c>
      <c r="K1029" s="9">
        <v>5.5390000000000015</v>
      </c>
      <c r="L1029" s="9">
        <v>5.729000000000001</v>
      </c>
      <c r="M1029" s="9">
        <v>7.2090000000000014</v>
      </c>
      <c r="N1029" s="9">
        <v>5.25</v>
      </c>
      <c r="O1029" s="9">
        <v>5.4985000000000008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</row>
    <row r="1030" spans="1:30" x14ac:dyDescent="0.25">
      <c r="A1030" s="8">
        <v>36789</v>
      </c>
      <c r="B1030" s="9">
        <v>5.3218000000000005</v>
      </c>
      <c r="C1030" s="9">
        <v>5.0020000000000007</v>
      </c>
      <c r="D1030" s="9">
        <v>5.4918000000000005</v>
      </c>
      <c r="E1030" s="9">
        <v>5.1628000000000007</v>
      </c>
      <c r="F1030" s="9">
        <v>5.0053000000000001</v>
      </c>
      <c r="G1030" s="9">
        <v>4.9383000000000008</v>
      </c>
      <c r="H1030" s="9">
        <v>5.1893000000000002</v>
      </c>
      <c r="I1030" s="9">
        <v>5.2763000000000009</v>
      </c>
      <c r="J1030" s="9">
        <v>5.5048000000000004</v>
      </c>
      <c r="K1030" s="9">
        <v>5.5118000000000009</v>
      </c>
      <c r="L1030" s="9">
        <v>5.7018000000000004</v>
      </c>
      <c r="M1030" s="9">
        <v>7.1318000000000001</v>
      </c>
      <c r="N1030" s="9">
        <v>5.2228000000000003</v>
      </c>
      <c r="O1030" s="9">
        <v>5.4858000000000002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</row>
    <row r="1031" spans="1:30" x14ac:dyDescent="0.25">
      <c r="A1031" s="8">
        <v>36790</v>
      </c>
      <c r="B1031" s="9">
        <v>5.3029999999999999</v>
      </c>
      <c r="C1031" s="9">
        <v>4.9694000000000003</v>
      </c>
      <c r="D1031" s="9">
        <v>5.4705000000000004</v>
      </c>
      <c r="E1031" s="9">
        <v>5.1440000000000001</v>
      </c>
      <c r="F1031" s="9">
        <v>4.923</v>
      </c>
      <c r="G1031" s="9">
        <v>4.8529999999999998</v>
      </c>
      <c r="H1031" s="9">
        <v>5.1680000000000001</v>
      </c>
      <c r="I1031" s="9">
        <v>5.2575000000000003</v>
      </c>
      <c r="J1031" s="9">
        <v>5.4414999999999996</v>
      </c>
      <c r="K1031" s="9">
        <v>5.4930000000000003</v>
      </c>
      <c r="L1031" s="9">
        <v>5.6829999999999998</v>
      </c>
      <c r="M1031" s="9">
        <v>7.093</v>
      </c>
      <c r="N1031" s="9">
        <v>5.1989999999999998</v>
      </c>
      <c r="O1031" s="9">
        <v>5.4470000000000001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</row>
    <row r="1032" spans="1:30" x14ac:dyDescent="0.25">
      <c r="A1032" s="8">
        <v>36791</v>
      </c>
      <c r="B1032" s="9">
        <v>5.1878000000000002</v>
      </c>
      <c r="C1032" s="9">
        <v>4.8698000000000006</v>
      </c>
      <c r="D1032" s="9">
        <v>5.3502999999999998</v>
      </c>
      <c r="E1032" s="9">
        <v>5.0288000000000004</v>
      </c>
      <c r="F1032" s="9">
        <v>4.8392999999999997</v>
      </c>
      <c r="G1032" s="9">
        <v>4.7507999999999999</v>
      </c>
      <c r="H1032" s="9">
        <v>5.0578000000000003</v>
      </c>
      <c r="I1032" s="9">
        <v>5.1423000000000005</v>
      </c>
      <c r="J1032" s="9">
        <v>5.3283000000000005</v>
      </c>
      <c r="K1032" s="9">
        <v>5.3778000000000006</v>
      </c>
      <c r="L1032" s="9">
        <v>5.5478000000000005</v>
      </c>
      <c r="M1032" s="9">
        <v>6.9278000000000004</v>
      </c>
      <c r="N1032" s="9">
        <v>5.0888</v>
      </c>
      <c r="O1032" s="9">
        <v>5.3318000000000003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</row>
    <row r="1033" spans="1:30" x14ac:dyDescent="0.25">
      <c r="A1033" s="8">
        <v>36794</v>
      </c>
      <c r="B1033" s="9">
        <v>5.3213999999999997</v>
      </c>
      <c r="C1033" s="9">
        <v>4.9941999999999993</v>
      </c>
      <c r="D1033" s="9">
        <v>5.4863999999999997</v>
      </c>
      <c r="E1033" s="9">
        <v>5.1598999999999995</v>
      </c>
      <c r="F1033" s="9">
        <v>4.9699</v>
      </c>
      <c r="G1033" s="9">
        <v>4.8734000000000002</v>
      </c>
      <c r="H1033" s="9">
        <v>5.1888999999999994</v>
      </c>
      <c r="I1033" s="9">
        <v>5.2759</v>
      </c>
      <c r="J1033" s="9">
        <v>5.4878999999999998</v>
      </c>
      <c r="K1033" s="9">
        <v>5.5004</v>
      </c>
      <c r="L1033" s="9">
        <v>5.6713999999999993</v>
      </c>
      <c r="M1033" s="9">
        <v>7.0313999999999997</v>
      </c>
      <c r="N1033" s="9">
        <v>5.2199</v>
      </c>
      <c r="O1033" s="9">
        <v>5.4753999999999996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</row>
    <row r="1034" spans="1:30" x14ac:dyDescent="0.25">
      <c r="A1034" s="8">
        <v>36795</v>
      </c>
      <c r="B1034" s="9">
        <v>5.3579999999999997</v>
      </c>
      <c r="C1034" s="9">
        <v>5.03904</v>
      </c>
      <c r="D1034" s="9">
        <v>5.5154999999999994</v>
      </c>
      <c r="E1034" s="9">
        <v>5.1964999999999995</v>
      </c>
      <c r="F1034" s="9">
        <v>5.0119999999999996</v>
      </c>
      <c r="G1034" s="9">
        <v>4.9239999999999995</v>
      </c>
      <c r="H1034" s="9">
        <v>5.2254999999999994</v>
      </c>
      <c r="I1034" s="9">
        <v>5.3125</v>
      </c>
      <c r="J1034" s="9">
        <v>5.5469999999999997</v>
      </c>
      <c r="K1034" s="9">
        <v>5.5379999999999994</v>
      </c>
      <c r="L1034" s="9">
        <v>5.7079999999999993</v>
      </c>
      <c r="M1034" s="9">
        <v>7.0679999999999996</v>
      </c>
      <c r="N1034" s="9">
        <v>5.2565</v>
      </c>
      <c r="O1034" s="9">
        <v>5.5119999999999996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</row>
    <row r="1035" spans="1:30" x14ac:dyDescent="0.25">
      <c r="A1035" s="8">
        <v>36796</v>
      </c>
      <c r="B1035" s="9">
        <v>5.3552</v>
      </c>
      <c r="C1035" s="9">
        <v>5.0357799999999999</v>
      </c>
      <c r="D1035" s="9">
        <v>5.5152000000000001</v>
      </c>
      <c r="E1035" s="9">
        <v>5.1936999999999998</v>
      </c>
      <c r="F1035" s="9">
        <v>5.0251999999999999</v>
      </c>
      <c r="G1035" s="9">
        <v>4.9492000000000003</v>
      </c>
      <c r="H1035" s="9">
        <v>5.2226999999999997</v>
      </c>
      <c r="I1035" s="9">
        <v>5.3071999999999999</v>
      </c>
      <c r="J1035" s="9">
        <v>5.6086999999999998</v>
      </c>
      <c r="K1035" s="9">
        <v>5.5731999999999999</v>
      </c>
      <c r="L1035" s="9">
        <v>5.6852</v>
      </c>
      <c r="M1035" s="9">
        <v>7.0152000000000001</v>
      </c>
      <c r="N1035" s="9">
        <v>5.2537000000000003</v>
      </c>
      <c r="O1035" s="9">
        <v>5.5842000000000001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</row>
    <row r="1036" spans="1:30" x14ac:dyDescent="0.25">
      <c r="A1036" s="8">
        <v>36797</v>
      </c>
      <c r="B1036" s="9">
        <v>5.0549999999999997</v>
      </c>
      <c r="C1036" s="9">
        <v>4.7505400000000009</v>
      </c>
      <c r="D1036" s="9">
        <v>5.21</v>
      </c>
      <c r="E1036" s="9">
        <v>4.9035000000000002</v>
      </c>
      <c r="F1036" s="9">
        <v>4.7485000000000008</v>
      </c>
      <c r="G1036" s="9">
        <v>4.6624999999999996</v>
      </c>
      <c r="H1036" s="9">
        <v>4.9249999999999998</v>
      </c>
      <c r="I1036" s="9">
        <v>5.0070000000000006</v>
      </c>
      <c r="J1036" s="9">
        <v>5.3565000000000005</v>
      </c>
      <c r="K1036" s="9">
        <v>5.2960000000000003</v>
      </c>
      <c r="L1036" s="9">
        <v>5.3849999999999998</v>
      </c>
      <c r="M1036" s="9">
        <v>6.6449999999999996</v>
      </c>
      <c r="N1036" s="9">
        <v>4.9535000000000009</v>
      </c>
      <c r="O1036" s="9">
        <v>5.3040000000000003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</row>
    <row r="1037" spans="1:30" x14ac:dyDescent="0.25">
      <c r="A1037" s="8">
        <v>36798</v>
      </c>
      <c r="B1037" s="9">
        <v>5.1054000000000004</v>
      </c>
      <c r="C1037" s="9">
        <v>4.7917400000000008</v>
      </c>
      <c r="D1037" s="9">
        <v>5.2604000000000006</v>
      </c>
      <c r="E1037" s="9">
        <v>4.9664000000000001</v>
      </c>
      <c r="F1037" s="9">
        <v>4.8524000000000003</v>
      </c>
      <c r="G1037" s="9">
        <v>4.7479000000000005</v>
      </c>
      <c r="H1037" s="9">
        <v>4.9754000000000005</v>
      </c>
      <c r="I1037" s="9">
        <v>5.0579000000000001</v>
      </c>
      <c r="J1037" s="9">
        <v>5.3609</v>
      </c>
      <c r="K1037" s="9">
        <v>5.3254000000000001</v>
      </c>
      <c r="L1037" s="9">
        <v>5.4354000000000005</v>
      </c>
      <c r="M1037" s="9">
        <v>6.6954000000000002</v>
      </c>
      <c r="N1037" s="9">
        <v>5.0114000000000001</v>
      </c>
      <c r="O1037" s="9">
        <v>5.3544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</row>
    <row r="1038" spans="1:30" x14ac:dyDescent="0.25">
      <c r="A1038" s="8">
        <v>36801</v>
      </c>
      <c r="B1038" s="9">
        <v>5.2504</v>
      </c>
      <c r="C1038" s="9">
        <v>4.9103599999999998</v>
      </c>
      <c r="D1038" s="9">
        <v>5.4054000000000002</v>
      </c>
      <c r="E1038" s="9">
        <v>5.1089000000000002</v>
      </c>
      <c r="F1038" s="9">
        <v>4.9863999999999997</v>
      </c>
      <c r="G1038" s="9">
        <v>4.8654000000000002</v>
      </c>
      <c r="H1038" s="9">
        <v>5.1204000000000001</v>
      </c>
      <c r="I1038" s="9">
        <v>5.2054</v>
      </c>
      <c r="J1038" s="9">
        <v>5.5479000000000003</v>
      </c>
      <c r="K1038" s="9">
        <v>5.4543999999999997</v>
      </c>
      <c r="L1038" s="9">
        <v>5.5903999999999998</v>
      </c>
      <c r="M1038" s="9">
        <v>6.8504000000000005</v>
      </c>
      <c r="N1038" s="9">
        <v>5.1563999999999997</v>
      </c>
      <c r="O1038" s="9">
        <v>5.4993999999999996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</row>
    <row r="1039" spans="1:30" x14ac:dyDescent="0.25">
      <c r="A1039" s="8">
        <v>36802</v>
      </c>
      <c r="B1039" s="9">
        <v>5.2489999999999997</v>
      </c>
      <c r="C1039" s="9">
        <v>4.9024799999999997</v>
      </c>
      <c r="D1039" s="9">
        <v>5.4064999999999994</v>
      </c>
      <c r="E1039" s="9">
        <v>5.1124999999999998</v>
      </c>
      <c r="F1039" s="9">
        <v>4.9904999999999999</v>
      </c>
      <c r="G1039" s="9">
        <v>4.8479999999999999</v>
      </c>
      <c r="H1039" s="9">
        <v>5.1189999999999998</v>
      </c>
      <c r="I1039" s="9">
        <v>5.2050000000000001</v>
      </c>
      <c r="J1039" s="9">
        <v>5.5194999999999999</v>
      </c>
      <c r="K1039" s="9">
        <v>5.4689999999999994</v>
      </c>
      <c r="L1039" s="9">
        <v>5.5854999999999997</v>
      </c>
      <c r="M1039" s="9">
        <v>6.8479999999999999</v>
      </c>
      <c r="N1039" s="9">
        <v>5.16</v>
      </c>
      <c r="O1039" s="9">
        <v>5.4979999999999993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</row>
    <row r="1040" spans="1:30" x14ac:dyDescent="0.25">
      <c r="A1040" s="8">
        <v>36803</v>
      </c>
      <c r="B1040" s="9">
        <v>5.2060000000000004</v>
      </c>
      <c r="C1040" s="9">
        <v>4.8594800000000005</v>
      </c>
      <c r="D1040" s="9">
        <v>4.8594800000000005</v>
      </c>
      <c r="E1040" s="9">
        <v>4.8594800000000005</v>
      </c>
      <c r="F1040" s="9">
        <v>4.8594800000000005</v>
      </c>
      <c r="G1040" s="9">
        <v>4.8594800000000005</v>
      </c>
      <c r="H1040" s="9">
        <v>4.8594800000000005</v>
      </c>
      <c r="I1040" s="9">
        <v>4.8594800000000005</v>
      </c>
      <c r="J1040" s="9">
        <v>4.8594800000000005</v>
      </c>
      <c r="K1040" s="9">
        <v>4.8594800000000005</v>
      </c>
      <c r="L1040" s="9">
        <v>4.8594800000000005</v>
      </c>
      <c r="M1040" s="9">
        <v>4.8594800000000005</v>
      </c>
      <c r="N1040" s="9">
        <v>4.8594800000000005</v>
      </c>
      <c r="O1040" s="9">
        <v>4.8594800000000005</v>
      </c>
      <c r="Q1040" s="9">
        <f>VLOOKUP(Q$7,PLOOK,R$2,FALSE)</f>
        <v>0</v>
      </c>
      <c r="R1040" s="9">
        <f>VLOOKUP(R$7,PLOOK,R$2,FALSE)+Q1040</f>
        <v>0</v>
      </c>
      <c r="S1040" s="9">
        <f>VLOOKUP(S$7,PLOOK,R$2,FALSE)+Q1040</f>
        <v>0</v>
      </c>
      <c r="T1040" s="9">
        <f>VLOOKUP(T$7,PLOOK,R$2,FALSE)+Q1040</f>
        <v>0</v>
      </c>
      <c r="U1040" s="9">
        <f>VLOOKUP(U$7,PLOOK,R$2,FALSE)+Q1040</f>
        <v>0</v>
      </c>
      <c r="V1040" s="9">
        <f>VLOOKUP(V$7,PLOOK,R$2,FALSE)+Q1040</f>
        <v>0</v>
      </c>
      <c r="W1040" s="9">
        <f>VLOOKUP(W$7,PLOOK,R$2,FALSE)+Q1040</f>
        <v>0</v>
      </c>
      <c r="X1040" s="9">
        <f>VLOOKUP(X$7,PLOOK,R$2,FALSE)+Q1040</f>
        <v>0</v>
      </c>
      <c r="Y1040" s="9">
        <f>VLOOKUP(Y$7,PLOOK,R$2,FALSE)+Q1040</f>
        <v>0</v>
      </c>
      <c r="Z1040" s="9">
        <f>VLOOKUP(Z$7,PLOOK,R$2,FALSE)+Q1040</f>
        <v>0</v>
      </c>
      <c r="AA1040" s="9">
        <f>VLOOKUP(AA$7,PLOOK,R$2,FALSE)+Q1040</f>
        <v>0</v>
      </c>
      <c r="AB1040" s="9">
        <f>VLOOKUP(AB$7,PLOOK,R$2,FALSE)+Q1040</f>
        <v>0</v>
      </c>
      <c r="AC1040" s="9">
        <f>VLOOKUP(AC$7,PLOOK,R$2,FALSE)+Q1040</f>
        <v>0</v>
      </c>
      <c r="AD1040" s="9">
        <f>VLOOKUP(AD$7,PLOOK,R$2,FALSE)+Q1040</f>
        <v>0</v>
      </c>
    </row>
    <row r="1041" spans="1:30" x14ac:dyDescent="0.25">
      <c r="A1041" s="8">
        <v>36804</v>
      </c>
      <c r="B1041" s="9">
        <v>5.0759999999999996</v>
      </c>
      <c r="C1041" s="9">
        <v>4.7346199999999996</v>
      </c>
      <c r="D1041" s="9">
        <v>5.2219999999999995</v>
      </c>
      <c r="E1041" s="9">
        <v>4.9444999999999997</v>
      </c>
      <c r="F1041" s="9">
        <v>4.8119999999999994</v>
      </c>
      <c r="G1041" s="9">
        <v>4.6834999999999996</v>
      </c>
      <c r="H1041" s="9">
        <v>4.9459999999999997</v>
      </c>
      <c r="I1041" s="9">
        <v>5.0354999999999999</v>
      </c>
      <c r="J1041" s="9">
        <v>5.3409999999999993</v>
      </c>
      <c r="K1041" s="9">
        <v>5.2759999999999998</v>
      </c>
      <c r="L1041" s="9">
        <v>5.3949999999999996</v>
      </c>
      <c r="M1041" s="9">
        <v>6.64</v>
      </c>
      <c r="N1041" s="9">
        <v>4.9894999999999996</v>
      </c>
      <c r="O1041" s="9">
        <v>5.3250000000000002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</row>
    <row r="1042" spans="1:30" x14ac:dyDescent="0.25">
      <c r="A1042" s="8">
        <v>36805</v>
      </c>
      <c r="B1042" s="9">
        <v>4.9489999999999998</v>
      </c>
      <c r="C1042" s="9">
        <v>4.5949424208080094</v>
      </c>
      <c r="D1042" s="9">
        <v>5.0919999999999996</v>
      </c>
      <c r="E1042" s="9">
        <v>4.8105000000000002</v>
      </c>
      <c r="F1042" s="9">
        <v>4.6594999999999995</v>
      </c>
      <c r="G1042" s="9">
        <v>4.5339999999999998</v>
      </c>
      <c r="H1042" s="9">
        <v>4.8339999999999996</v>
      </c>
      <c r="I1042" s="9">
        <v>4.9059999999999997</v>
      </c>
      <c r="J1042" s="9">
        <v>5.2059999999999995</v>
      </c>
      <c r="K1042" s="9">
        <v>5.1609999999999996</v>
      </c>
      <c r="L1042" s="9">
        <v>5.258</v>
      </c>
      <c r="M1042" s="9">
        <v>6.4889999999999999</v>
      </c>
      <c r="N1042" s="9">
        <v>4.8624999999999998</v>
      </c>
      <c r="O1042" s="9">
        <v>5.1979999999999995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</row>
    <row r="1043" spans="1:30" x14ac:dyDescent="0.25">
      <c r="A1043" s="8">
        <v>36808</v>
      </c>
      <c r="B1043" s="9">
        <v>5.0785999999999998</v>
      </c>
      <c r="C1043" s="9">
        <v>4.7207874050522953</v>
      </c>
      <c r="D1043" s="9">
        <v>5.2235999999999994</v>
      </c>
      <c r="E1043" s="9">
        <v>4.9386000000000001</v>
      </c>
      <c r="F1043" s="9">
        <v>4.7831000000000001</v>
      </c>
      <c r="G1043" s="9">
        <v>4.6640999999999995</v>
      </c>
      <c r="H1043" s="9">
        <v>4.9635999999999996</v>
      </c>
      <c r="I1043" s="9">
        <v>5.0360999999999994</v>
      </c>
      <c r="J1043" s="9">
        <v>5.3155999999999999</v>
      </c>
      <c r="K1043" s="9">
        <v>5.2946</v>
      </c>
      <c r="L1043" s="9">
        <v>5.3875999999999999</v>
      </c>
      <c r="M1043" s="9">
        <v>6.6185999999999998</v>
      </c>
      <c r="N1043" s="9">
        <v>4.9920999999999998</v>
      </c>
      <c r="O1043" s="9">
        <v>5.3275999999999994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</row>
    <row r="1044" spans="1:30" x14ac:dyDescent="0.25">
      <c r="A1044" s="8">
        <v>36809</v>
      </c>
      <c r="B1044" s="9">
        <v>5.0692000000000004</v>
      </c>
      <c r="C1044" s="9">
        <v>4.7105830705251286</v>
      </c>
      <c r="D1044" s="9">
        <v>5.2141999999999999</v>
      </c>
      <c r="E1044" s="9">
        <v>4.9312000000000005</v>
      </c>
      <c r="F1044" s="9">
        <v>4.7702</v>
      </c>
      <c r="G1044" s="9">
        <v>4.6647000000000007</v>
      </c>
      <c r="H1044" s="9">
        <v>4.9542000000000002</v>
      </c>
      <c r="I1044" s="9">
        <v>5.0292000000000003</v>
      </c>
      <c r="J1044" s="9">
        <v>5.2532000000000005</v>
      </c>
      <c r="K1044" s="9">
        <v>5.2342000000000004</v>
      </c>
      <c r="L1044" s="9">
        <v>5.3722000000000003</v>
      </c>
      <c r="M1044" s="9">
        <v>6.5852000000000004</v>
      </c>
      <c r="N1044" s="9">
        <v>4.9802</v>
      </c>
      <c r="O1044" s="9">
        <v>5.2647000000000004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</row>
    <row r="1045" spans="1:30" x14ac:dyDescent="0.25">
      <c r="A1045" s="8">
        <v>36810</v>
      </c>
      <c r="B1045" s="9">
        <v>5.3954000000000004</v>
      </c>
      <c r="C1045" s="9">
        <v>5.0232814381210806</v>
      </c>
      <c r="D1045" s="9">
        <v>5.5584000000000007</v>
      </c>
      <c r="E1045" s="9">
        <v>5.2574000000000005</v>
      </c>
      <c r="F1045" s="9">
        <v>5.0964</v>
      </c>
      <c r="G1045" s="9">
        <v>4.9909000000000008</v>
      </c>
      <c r="H1045" s="9">
        <v>5.2829000000000006</v>
      </c>
      <c r="I1045" s="9">
        <v>5.3559000000000001</v>
      </c>
      <c r="J1045" s="9">
        <v>5.5689000000000002</v>
      </c>
      <c r="K1045" s="9">
        <v>5.5454000000000008</v>
      </c>
      <c r="L1045" s="9">
        <v>5.6994000000000007</v>
      </c>
      <c r="M1045" s="9">
        <v>6.9404000000000003</v>
      </c>
      <c r="N1045" s="9">
        <v>5.3064</v>
      </c>
      <c r="O1045" s="9">
        <v>5.5909000000000004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</row>
    <row r="1046" spans="1:30" x14ac:dyDescent="0.25">
      <c r="A1046" s="8">
        <v>36811</v>
      </c>
      <c r="B1046" s="9">
        <v>5.5346000000000002</v>
      </c>
      <c r="C1046" s="9">
        <v>5.1635315075841683</v>
      </c>
      <c r="D1046" s="9">
        <v>5.7016</v>
      </c>
      <c r="E1046" s="9">
        <v>5.3936000000000002</v>
      </c>
      <c r="F1046" s="9">
        <v>5.2236000000000002</v>
      </c>
      <c r="G1046" s="9">
        <v>5.1306000000000003</v>
      </c>
      <c r="H1046" s="9">
        <v>5.4121000000000006</v>
      </c>
      <c r="I1046" s="9">
        <v>5.4946000000000002</v>
      </c>
      <c r="J1046" s="9">
        <v>5.7151000000000005</v>
      </c>
      <c r="K1046" s="9">
        <v>5.7046000000000001</v>
      </c>
      <c r="L1046" s="9">
        <v>5.8576000000000006</v>
      </c>
      <c r="M1046" s="9">
        <v>7.0945999999999998</v>
      </c>
      <c r="N1046" s="9">
        <v>5.4405999999999999</v>
      </c>
      <c r="O1046" s="9">
        <v>5.7355999999999998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</row>
    <row r="1047" spans="1:30" x14ac:dyDescent="0.25">
      <c r="A1047" s="8">
        <v>36812</v>
      </c>
      <c r="B1047" s="9">
        <v>5.4617999999999993</v>
      </c>
      <c r="C1047" s="9">
        <v>5.0933996910281714</v>
      </c>
      <c r="D1047" s="9">
        <v>5.625799999999999</v>
      </c>
      <c r="E1047" s="9">
        <v>5.3207999999999993</v>
      </c>
      <c r="F1047" s="9">
        <v>5.1427999999999994</v>
      </c>
      <c r="G1047" s="9">
        <v>5.0607999999999995</v>
      </c>
      <c r="H1047" s="9">
        <v>5.3392999999999997</v>
      </c>
      <c r="I1047" s="9">
        <v>5.4217999999999993</v>
      </c>
      <c r="J1047" s="9">
        <v>5.641799999999999</v>
      </c>
      <c r="K1047" s="9">
        <v>5.6317999999999993</v>
      </c>
      <c r="L1047" s="9">
        <v>5.7847999999999997</v>
      </c>
      <c r="M1047" s="9">
        <v>6.9417999999999989</v>
      </c>
      <c r="N1047" s="9">
        <v>5.367799999999999</v>
      </c>
      <c r="O1047" s="9">
        <v>5.6527999999999992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</row>
    <row r="1048" spans="1:30" x14ac:dyDescent="0.25">
      <c r="A1048" s="8">
        <v>36815</v>
      </c>
      <c r="B1048" s="9">
        <v>5.3128000000000011</v>
      </c>
      <c r="C1048" s="9">
        <v>4.9494605101129094</v>
      </c>
      <c r="D1048" s="9">
        <v>5.4563000000000015</v>
      </c>
      <c r="E1048" s="9">
        <v>5.1718000000000011</v>
      </c>
      <c r="F1048" s="9">
        <v>5.0048000000000012</v>
      </c>
      <c r="G1048" s="9">
        <v>4.9258000000000006</v>
      </c>
      <c r="H1048" s="9">
        <v>5.1978000000000009</v>
      </c>
      <c r="I1048" s="9">
        <v>5.272800000000001</v>
      </c>
      <c r="J1048" s="9">
        <v>5.4928000000000008</v>
      </c>
      <c r="K1048" s="9">
        <v>5.482800000000001</v>
      </c>
      <c r="L1048" s="9">
        <v>5.6208000000000009</v>
      </c>
      <c r="M1048" s="9">
        <v>6.7758000000000012</v>
      </c>
      <c r="N1048" s="9">
        <v>5.2188000000000008</v>
      </c>
      <c r="O1048" s="9">
        <v>5.5038000000000009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</row>
    <row r="1049" spans="1:30" x14ac:dyDescent="0.25">
      <c r="A1049" s="8">
        <v>36816</v>
      </c>
      <c r="B1049" s="9">
        <v>5.3724000000000007</v>
      </c>
      <c r="C1049" s="9">
        <v>4.9839065096426705</v>
      </c>
      <c r="D1049" s="9">
        <v>5.5159000000000011</v>
      </c>
      <c r="E1049" s="9">
        <v>5.2314000000000007</v>
      </c>
      <c r="F1049" s="9">
        <v>5.0784000000000011</v>
      </c>
      <c r="G1049" s="9">
        <v>4.9964000000000004</v>
      </c>
      <c r="H1049" s="9">
        <v>5.254900000000001</v>
      </c>
      <c r="I1049" s="9">
        <v>5.3304000000000009</v>
      </c>
      <c r="J1049" s="9">
        <v>5.5479000000000003</v>
      </c>
      <c r="K1049" s="9">
        <v>5.5384000000000011</v>
      </c>
      <c r="L1049" s="9">
        <v>5.6814000000000009</v>
      </c>
      <c r="M1049" s="9">
        <v>6.8304000000000009</v>
      </c>
      <c r="N1049" s="9">
        <v>5.2784000000000004</v>
      </c>
      <c r="O1049" s="9">
        <v>5.5634000000000006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</row>
    <row r="1050" spans="1:30" x14ac:dyDescent="0.25">
      <c r="A1050" s="8">
        <v>36817</v>
      </c>
      <c r="B1050" s="9">
        <v>5.1837999999999997</v>
      </c>
      <c r="C1050" s="9">
        <v>4.8349687440723317</v>
      </c>
      <c r="D1050" s="9">
        <v>5.3262999999999998</v>
      </c>
      <c r="E1050" s="9">
        <v>5.0472999999999999</v>
      </c>
      <c r="F1050" s="9">
        <v>4.9157999999999999</v>
      </c>
      <c r="G1050" s="9">
        <v>4.8258000000000001</v>
      </c>
      <c r="H1050" s="9">
        <v>5.0687999999999995</v>
      </c>
      <c r="I1050" s="9">
        <v>5.1417999999999999</v>
      </c>
      <c r="J1050" s="9">
        <v>5.3777999999999997</v>
      </c>
      <c r="K1050" s="9">
        <v>5.3797999999999995</v>
      </c>
      <c r="L1050" s="9">
        <v>5.4937999999999994</v>
      </c>
      <c r="M1050" s="9">
        <v>6.5977999999999994</v>
      </c>
      <c r="N1050" s="9">
        <v>5.0922999999999998</v>
      </c>
      <c r="O1050" s="9">
        <v>5.3847999999999994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</row>
    <row r="1051" spans="1:30" x14ac:dyDescent="0.25">
      <c r="A1051" s="8">
        <v>36818</v>
      </c>
      <c r="B1051" s="9">
        <v>4.9304000000000006</v>
      </c>
      <c r="C1051" s="9">
        <v>4.5953907610220304</v>
      </c>
      <c r="D1051" s="9">
        <v>5.0654000000000003</v>
      </c>
      <c r="E1051" s="9">
        <v>4.7924000000000007</v>
      </c>
      <c r="F1051" s="9">
        <v>4.6554000000000002</v>
      </c>
      <c r="G1051" s="9">
        <v>4.5719000000000003</v>
      </c>
      <c r="H1051" s="9">
        <v>4.8179000000000007</v>
      </c>
      <c r="I1051" s="9">
        <v>4.8884000000000007</v>
      </c>
      <c r="J1051" s="9">
        <v>5.1434000000000006</v>
      </c>
      <c r="K1051" s="9">
        <v>5.1344000000000003</v>
      </c>
      <c r="L1051" s="9">
        <v>5.2304000000000004</v>
      </c>
      <c r="M1051" s="9">
        <v>6.3284000000000002</v>
      </c>
      <c r="N1051" s="9">
        <v>4.8389000000000006</v>
      </c>
      <c r="O1051" s="9">
        <v>5.1314000000000002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</row>
    <row r="1052" spans="1:30" x14ac:dyDescent="0.25">
      <c r="A1052" s="8">
        <v>36819</v>
      </c>
      <c r="B1052" s="9">
        <v>4.915</v>
      </c>
      <c r="C1052" s="9">
        <v>4.5676789089617706</v>
      </c>
      <c r="D1052" s="9">
        <v>5.0540000000000012</v>
      </c>
      <c r="E1052" s="9">
        <v>4.777000000000001</v>
      </c>
      <c r="F1052" s="9">
        <v>4.6074999999999999</v>
      </c>
      <c r="G1052" s="9">
        <v>4.5395000000000012</v>
      </c>
      <c r="H1052" s="9">
        <v>4.8025000000000002</v>
      </c>
      <c r="I1052" s="9">
        <v>4.8705000000000007</v>
      </c>
      <c r="J1052" s="9">
        <v>5.1190000000000007</v>
      </c>
      <c r="K1052" s="9">
        <v>5.1090000000000009</v>
      </c>
      <c r="L1052" s="9">
        <v>5.2090000000000014</v>
      </c>
      <c r="M1052" s="9">
        <v>6.3110000000000008</v>
      </c>
      <c r="N1052" s="9">
        <v>4.823500000000001</v>
      </c>
      <c r="O1052" s="9">
        <v>5.1160000000000005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</row>
    <row r="1053" spans="1:30" x14ac:dyDescent="0.25">
      <c r="A1053" s="8">
        <v>36822</v>
      </c>
      <c r="B1053" s="9">
        <v>5.0444000000000004</v>
      </c>
      <c r="C1053" s="9">
        <v>4.683724437661704</v>
      </c>
      <c r="D1053" s="9">
        <v>5.1824000000000003</v>
      </c>
      <c r="E1053" s="9">
        <v>4.9089</v>
      </c>
      <c r="F1053" s="9">
        <v>4.7524000000000006</v>
      </c>
      <c r="G1053" s="9">
        <v>4.6789000000000005</v>
      </c>
      <c r="H1053" s="9">
        <v>4.9244000000000003</v>
      </c>
      <c r="I1053" s="9">
        <v>5.0009000000000006</v>
      </c>
      <c r="J1053" s="9">
        <v>5.2414000000000005</v>
      </c>
      <c r="K1053" s="9">
        <v>5.2224000000000004</v>
      </c>
      <c r="L1053" s="9">
        <v>5.3284000000000002</v>
      </c>
      <c r="M1053" s="9">
        <v>6.4304000000000006</v>
      </c>
      <c r="N1053" s="9">
        <v>4.9529000000000005</v>
      </c>
      <c r="O1053" s="9">
        <v>5.2394000000000007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</row>
    <row r="1054" spans="1:30" x14ac:dyDescent="0.25">
      <c r="A1054" s="8">
        <v>36823</v>
      </c>
      <c r="B1054" s="9">
        <v>4.8110000000000008</v>
      </c>
      <c r="C1054" s="9">
        <v>4.4991648783544607</v>
      </c>
      <c r="D1054" s="9">
        <v>4.9400000000000004</v>
      </c>
      <c r="E1054" s="9">
        <v>4.6775000000000002</v>
      </c>
      <c r="F1054" s="9">
        <v>4.5555000000000012</v>
      </c>
      <c r="G1054" s="9">
        <v>4.49</v>
      </c>
      <c r="H1054" s="9">
        <v>4.6960000000000006</v>
      </c>
      <c r="I1054" s="9">
        <v>4.7685000000000004</v>
      </c>
      <c r="J1054" s="9">
        <v>5.041500000000001</v>
      </c>
      <c r="K1054" s="9">
        <v>4.9990000000000006</v>
      </c>
      <c r="L1054" s="9">
        <v>5.0770000000000008</v>
      </c>
      <c r="M1054" s="9">
        <v>6.1150000000000002</v>
      </c>
      <c r="N1054" s="9">
        <v>4.7205000000000013</v>
      </c>
      <c r="O1054" s="9">
        <v>5.03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</row>
    <row r="1055" spans="1:30" x14ac:dyDescent="0.25">
      <c r="A1055" s="8">
        <v>36824</v>
      </c>
      <c r="B1055" s="9">
        <v>4.6474000000000002</v>
      </c>
      <c r="C1055" s="9">
        <v>4.361629579007122</v>
      </c>
      <c r="D1055" s="9">
        <v>4.7679</v>
      </c>
      <c r="E1055" s="9">
        <v>4.5164</v>
      </c>
      <c r="F1055" s="9">
        <v>4.4028999999999998</v>
      </c>
      <c r="G1055" s="9">
        <v>4.3574000000000002</v>
      </c>
      <c r="H1055" s="9">
        <v>4.5324</v>
      </c>
      <c r="I1055" s="9">
        <v>4.6078999999999999</v>
      </c>
      <c r="J1055" s="9">
        <v>4.9034000000000004</v>
      </c>
      <c r="K1055" s="9">
        <v>4.8494000000000002</v>
      </c>
      <c r="L1055" s="9">
        <v>4.9114000000000004</v>
      </c>
      <c r="M1055" s="9">
        <v>5.9454000000000002</v>
      </c>
      <c r="N1055" s="9">
        <v>4.5583999999999998</v>
      </c>
      <c r="O1055" s="9">
        <v>4.8974000000000002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</row>
    <row r="1056" spans="1:30" x14ac:dyDescent="0.25">
      <c r="A1056" s="8">
        <v>36825</v>
      </c>
      <c r="B1056" s="9">
        <v>4.6346000000000007</v>
      </c>
      <c r="C1056" s="9">
        <v>4.3470836422123726</v>
      </c>
      <c r="D1056" s="9">
        <v>4.7506000000000004</v>
      </c>
      <c r="E1056" s="9">
        <v>4.5051000000000005</v>
      </c>
      <c r="F1056" s="9">
        <v>4.3876000000000008</v>
      </c>
      <c r="G1056" s="9">
        <v>4.3386000000000005</v>
      </c>
      <c r="H1056" s="9">
        <v>4.5221000000000009</v>
      </c>
      <c r="I1056" s="9">
        <v>4.5976000000000008</v>
      </c>
      <c r="J1056" s="9">
        <v>4.9096000000000011</v>
      </c>
      <c r="K1056" s="9">
        <v>4.8466000000000005</v>
      </c>
      <c r="L1056" s="9">
        <v>4.8916000000000004</v>
      </c>
      <c r="M1056" s="9">
        <v>5.8976000000000006</v>
      </c>
      <c r="N1056" s="9">
        <v>4.5446000000000009</v>
      </c>
      <c r="O1056" s="9">
        <v>4.8936000000000011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</row>
    <row r="1057" spans="1:30" x14ac:dyDescent="0.25">
      <c r="A1057" s="8">
        <v>36826</v>
      </c>
      <c r="B1057" s="9">
        <v>4.5308000000000002</v>
      </c>
      <c r="C1057" s="9">
        <v>4.2656118018786158</v>
      </c>
      <c r="D1057" s="9">
        <v>4.6467999999999998</v>
      </c>
      <c r="E1057" s="9">
        <v>4.4081000000000001</v>
      </c>
      <c r="F1057" s="9">
        <v>4.2843</v>
      </c>
      <c r="G1057" s="9">
        <v>4.2498000000000005</v>
      </c>
      <c r="H1057" s="9">
        <v>4.4183000000000003</v>
      </c>
      <c r="I1057" s="9">
        <v>4.4935999999999998</v>
      </c>
      <c r="J1057" s="9">
        <v>4.8228</v>
      </c>
      <c r="K1057" s="9">
        <v>4.7408000000000001</v>
      </c>
      <c r="L1057" s="9">
        <v>4.7827999999999999</v>
      </c>
      <c r="M1057" s="9">
        <v>5.8027999999999995</v>
      </c>
      <c r="N1057" s="9">
        <v>4.4446000000000003</v>
      </c>
      <c r="O1057" s="9">
        <v>4.7808000000000002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</row>
    <row r="1058" spans="1:30" x14ac:dyDescent="0.25">
      <c r="A1058" s="8">
        <v>36829</v>
      </c>
      <c r="B1058" s="9">
        <v>4.3982500000000009</v>
      </c>
      <c r="C1058" s="9">
        <v>4.053764475086016</v>
      </c>
      <c r="D1058" s="9">
        <v>4.5120000000000005</v>
      </c>
      <c r="E1058" s="9">
        <v>4.2638750000000005</v>
      </c>
      <c r="F1058" s="9">
        <v>4.1388750000000005</v>
      </c>
      <c r="G1058" s="9">
        <v>4.1182500000000006</v>
      </c>
      <c r="H1058" s="9">
        <v>4.268250000000001</v>
      </c>
      <c r="I1058" s="9">
        <v>4.355125000000001</v>
      </c>
      <c r="J1058" s="9">
        <v>4.6370000000000005</v>
      </c>
      <c r="K1058" s="9">
        <v>4.6107500000000012</v>
      </c>
      <c r="L1058" s="9">
        <v>4.6557500000000012</v>
      </c>
      <c r="M1058" s="9">
        <v>5.8482500000000011</v>
      </c>
      <c r="N1058" s="9">
        <v>4.306375000000001</v>
      </c>
      <c r="O1058" s="9">
        <v>4.6401250000000012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</row>
    <row r="1059" spans="1:30" x14ac:dyDescent="0.25">
      <c r="A1059" s="8">
        <v>36830</v>
      </c>
      <c r="B1059" s="9">
        <v>4.3982500000000009</v>
      </c>
      <c r="C1059" s="9">
        <v>4.053764475086016</v>
      </c>
      <c r="D1059" s="9">
        <v>4.5120000000000005</v>
      </c>
      <c r="E1059" s="9">
        <v>4.2638750000000005</v>
      </c>
      <c r="F1059" s="9">
        <v>4.1388750000000005</v>
      </c>
      <c r="G1059" s="9">
        <v>4.1182500000000006</v>
      </c>
      <c r="H1059" s="9">
        <v>4.268250000000001</v>
      </c>
      <c r="I1059" s="9">
        <v>4.355125000000001</v>
      </c>
      <c r="J1059" s="9">
        <v>4.6370000000000005</v>
      </c>
      <c r="K1059" s="9">
        <v>4.6107500000000012</v>
      </c>
      <c r="L1059" s="9">
        <v>4.6557500000000012</v>
      </c>
      <c r="M1059" s="9">
        <v>5.8482500000000011</v>
      </c>
      <c r="N1059" s="9">
        <v>4.306375000000001</v>
      </c>
      <c r="O1059" s="9">
        <v>4.6401250000000012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</row>
    <row r="1060" spans="1:30" x14ac:dyDescent="0.25">
      <c r="A1060" s="8">
        <v>36831</v>
      </c>
      <c r="B1060" s="9">
        <v>4.5907499999999999</v>
      </c>
      <c r="C1060" s="9">
        <v>4.2353392781895449</v>
      </c>
      <c r="D1060" s="9">
        <v>4.7069999999999999</v>
      </c>
      <c r="E1060" s="9">
        <v>4.4563749999999995</v>
      </c>
      <c r="F1060" s="9">
        <v>4.3207500000000003</v>
      </c>
      <c r="G1060" s="9">
        <v>4.29575</v>
      </c>
      <c r="H1060" s="9">
        <v>4.46075</v>
      </c>
      <c r="I1060" s="9">
        <v>4.547625</v>
      </c>
      <c r="J1060" s="9">
        <v>4.8682499999999997</v>
      </c>
      <c r="K1060" s="9">
        <v>4.8432500000000003</v>
      </c>
      <c r="L1060" s="9">
        <v>4.8557499999999996</v>
      </c>
      <c r="M1060" s="9">
        <v>6.0332499999999998</v>
      </c>
      <c r="N1060" s="9">
        <v>4.498875</v>
      </c>
      <c r="O1060" s="9">
        <v>4.8588750000000003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</row>
    <row r="1061" spans="1:30" x14ac:dyDescent="0.25">
      <c r="A1061" s="8">
        <v>36832</v>
      </c>
      <c r="B1061" s="9">
        <v>4.6732499999999995</v>
      </c>
      <c r="C1061" s="9">
        <v>4.3257710694982991</v>
      </c>
      <c r="D1061" s="9">
        <v>4.7769999999999992</v>
      </c>
      <c r="E1061" s="9">
        <v>4.5388749999999991</v>
      </c>
      <c r="F1061" s="9">
        <v>4.4226249999999991</v>
      </c>
      <c r="G1061" s="9">
        <v>4.3938749999999995</v>
      </c>
      <c r="H1061" s="9">
        <v>4.5382499999999997</v>
      </c>
      <c r="I1061" s="9">
        <v>4.6294999999999993</v>
      </c>
      <c r="J1061" s="9">
        <v>4.9732499999999993</v>
      </c>
      <c r="K1061" s="9">
        <v>4.9257499999999999</v>
      </c>
      <c r="L1061" s="9">
        <v>4.9207499999999991</v>
      </c>
      <c r="M1061" s="9">
        <v>5.9982499999999996</v>
      </c>
      <c r="N1061" s="9">
        <v>4.5813749999999995</v>
      </c>
      <c r="O1061" s="9">
        <v>4.9551249999999998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</row>
    <row r="1062" spans="1:30" x14ac:dyDescent="0.25">
      <c r="A1062" s="8">
        <v>36833</v>
      </c>
      <c r="B1062" s="9">
        <v>4.8280000000000003</v>
      </c>
      <c r="C1062" s="9">
        <v>4.482252651416295</v>
      </c>
      <c r="D1062" s="9">
        <v>4.9405000000000001</v>
      </c>
      <c r="E1062" s="9">
        <v>4.6936249999999999</v>
      </c>
      <c r="F1062" s="9">
        <v>4.5717500000000006</v>
      </c>
      <c r="G1062" s="9">
        <v>4.5380000000000003</v>
      </c>
      <c r="H1062" s="9">
        <v>4.6930000000000005</v>
      </c>
      <c r="I1062" s="9">
        <v>4.7842500000000001</v>
      </c>
      <c r="J1062" s="9">
        <v>5.1154999999999999</v>
      </c>
      <c r="K1062" s="9">
        <v>5.0805000000000007</v>
      </c>
      <c r="L1062" s="9">
        <v>5.0917500000000002</v>
      </c>
      <c r="M1062" s="9">
        <v>6.2017500000000005</v>
      </c>
      <c r="N1062" s="9">
        <v>4.7361250000000004</v>
      </c>
      <c r="O1062" s="9">
        <v>5.1005000000000003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</row>
    <row r="1063" spans="1:30" x14ac:dyDescent="0.25">
      <c r="A1063" s="8">
        <v>36836</v>
      </c>
      <c r="B1063" s="9">
        <v>4.7627500000000005</v>
      </c>
      <c r="C1063" s="9">
        <v>4.4489166259740358</v>
      </c>
      <c r="D1063" s="9">
        <v>4.8727500000000008</v>
      </c>
      <c r="E1063" s="9">
        <v>4.6227500000000008</v>
      </c>
      <c r="F1063" s="9">
        <v>4.5065000000000008</v>
      </c>
      <c r="G1063" s="9">
        <v>4.4771250000000009</v>
      </c>
      <c r="H1063" s="9">
        <v>4.6277500000000007</v>
      </c>
      <c r="I1063" s="9">
        <v>4.7202500000000001</v>
      </c>
      <c r="J1063" s="9">
        <v>5.0502500000000001</v>
      </c>
      <c r="K1063" s="9">
        <v>4.9752500000000008</v>
      </c>
      <c r="L1063" s="9">
        <v>5.0265000000000004</v>
      </c>
      <c r="M1063" s="9">
        <v>6.1127500000000001</v>
      </c>
      <c r="N1063" s="9">
        <v>4.6627500000000008</v>
      </c>
      <c r="O1063" s="9">
        <v>5.0271250000000007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</row>
    <row r="1064" spans="1:30" x14ac:dyDescent="0.25">
      <c r="A1064" s="8">
        <v>36837</v>
      </c>
      <c r="B1064" s="9">
        <v>4.9870000000000001</v>
      </c>
      <c r="C1064" s="9">
        <v>4.6938358674577652</v>
      </c>
      <c r="D1064" s="9">
        <v>5.1007499999999997</v>
      </c>
      <c r="E1064" s="9">
        <v>4.8494999999999999</v>
      </c>
      <c r="F1064" s="9">
        <v>4.7426250000000003</v>
      </c>
      <c r="G1064" s="9">
        <v>4.703875</v>
      </c>
      <c r="H1064" s="9">
        <v>4.8520000000000003</v>
      </c>
      <c r="I1064" s="9">
        <v>4.9444999999999997</v>
      </c>
      <c r="J1064" s="9">
        <v>5.2869999999999999</v>
      </c>
      <c r="K1064" s="9">
        <v>5.2395000000000005</v>
      </c>
      <c r="L1064" s="9">
        <v>5.2582500000000003</v>
      </c>
      <c r="M1064" s="9">
        <v>6.3845000000000001</v>
      </c>
      <c r="N1064" s="9">
        <v>4.8876249999999999</v>
      </c>
      <c r="O1064" s="9">
        <v>5.2569999999999997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</row>
    <row r="1065" spans="1:30" x14ac:dyDescent="0.25">
      <c r="A1065" s="8">
        <v>36838</v>
      </c>
      <c r="B1065" s="9">
        <v>5.2132499999999995</v>
      </c>
      <c r="C1065" s="9">
        <v>4.9508436830729643</v>
      </c>
      <c r="D1065" s="9">
        <v>5.3457499999999998</v>
      </c>
      <c r="E1065" s="9">
        <v>5.0926249999999991</v>
      </c>
      <c r="F1065" s="9">
        <v>5.0138749999999996</v>
      </c>
      <c r="G1065" s="9">
        <v>4.9644999999999992</v>
      </c>
      <c r="H1065" s="9">
        <v>5.0932499999999994</v>
      </c>
      <c r="I1065" s="9">
        <v>5.1732499999999995</v>
      </c>
      <c r="J1065" s="9">
        <v>5.6101249999999991</v>
      </c>
      <c r="K1065" s="9">
        <v>5.5732499999999998</v>
      </c>
      <c r="L1065" s="9">
        <v>5.5207499999999996</v>
      </c>
      <c r="M1065" s="9">
        <v>6.7732499999999991</v>
      </c>
      <c r="N1065" s="9">
        <v>5.1176249999999994</v>
      </c>
      <c r="O1065" s="9">
        <v>5.5832499999999996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</row>
    <row r="1066" spans="1:30" x14ac:dyDescent="0.25">
      <c r="A1066" s="8">
        <v>36839</v>
      </c>
      <c r="B1066" s="9">
        <v>5.2874999999999996</v>
      </c>
      <c r="C1066" s="9">
        <v>5.0159259313553104</v>
      </c>
      <c r="D1066" s="9">
        <v>5.4337499999999999</v>
      </c>
      <c r="E1066" s="9">
        <v>5.1825000000000001</v>
      </c>
      <c r="F1066" s="9">
        <v>5.109375</v>
      </c>
      <c r="G1066" s="9">
        <v>5.05</v>
      </c>
      <c r="H1066" s="9">
        <v>5.1725000000000003</v>
      </c>
      <c r="I1066" s="9">
        <v>5.2518750000000001</v>
      </c>
      <c r="J1066" s="9">
        <v>5.7750000000000004</v>
      </c>
      <c r="K1066" s="9">
        <v>5.6675000000000004</v>
      </c>
      <c r="L1066" s="9">
        <v>5.6112500000000001</v>
      </c>
      <c r="M1066" s="9">
        <v>6.86</v>
      </c>
      <c r="N1066" s="9">
        <v>5.2006249999999996</v>
      </c>
      <c r="O1066" s="9">
        <v>5.7237499999999999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</row>
    <row r="1067" spans="1:30" x14ac:dyDescent="0.25">
      <c r="A1067" s="8">
        <v>36840</v>
      </c>
      <c r="B1067" s="9">
        <v>5.2679999999999998</v>
      </c>
      <c r="C1067" s="9">
        <v>4.9915397775134878</v>
      </c>
      <c r="D1067" s="9">
        <v>5.41425</v>
      </c>
      <c r="E1067" s="9">
        <v>5.1629999999999994</v>
      </c>
      <c r="F1067" s="9">
        <v>5.0679999999999996</v>
      </c>
      <c r="G1067" s="9">
        <v>5.0136249999999993</v>
      </c>
      <c r="H1067" s="9">
        <v>5.1529999999999996</v>
      </c>
      <c r="I1067" s="9">
        <v>5.2323750000000002</v>
      </c>
      <c r="J1067" s="9">
        <v>5.7286250000000001</v>
      </c>
      <c r="K1067" s="9">
        <v>5.6529999999999996</v>
      </c>
      <c r="L1067" s="9">
        <v>5.5904999999999996</v>
      </c>
      <c r="M1067" s="9">
        <v>6.8417499999999993</v>
      </c>
      <c r="N1067" s="9">
        <v>5.1811249999999998</v>
      </c>
      <c r="O1067" s="9">
        <v>5.6917499999999999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</row>
    <row r="1068" spans="1:30" x14ac:dyDescent="0.25">
      <c r="A1068" s="8">
        <v>36843</v>
      </c>
      <c r="B1068" s="9">
        <v>5.45275</v>
      </c>
      <c r="C1068" s="9">
        <v>5.1574598755966896</v>
      </c>
      <c r="D1068" s="9">
        <v>5.6040000000000001</v>
      </c>
      <c r="E1068" s="9">
        <v>5.3471250000000001</v>
      </c>
      <c r="F1068" s="9">
        <v>5.2633749999999999</v>
      </c>
      <c r="G1068" s="9">
        <v>5.2021249999999997</v>
      </c>
      <c r="H1068" s="9">
        <v>5.3377499999999998</v>
      </c>
      <c r="I1068" s="9">
        <v>5.4183750000000002</v>
      </c>
      <c r="J1068" s="9">
        <v>5.9714999999999998</v>
      </c>
      <c r="K1068" s="9">
        <v>5.8727499999999999</v>
      </c>
      <c r="L1068" s="9">
        <v>5.7727500000000003</v>
      </c>
      <c r="M1068" s="9">
        <v>7.0702499999999997</v>
      </c>
      <c r="N1068" s="9">
        <v>5.3665000000000003</v>
      </c>
      <c r="O1068" s="9">
        <v>5.9039999999999999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</row>
    <row r="1069" spans="1:30" x14ac:dyDescent="0.25">
      <c r="A1069" s="8">
        <v>36844</v>
      </c>
      <c r="B1069" s="9">
        <v>5.7115000000000009</v>
      </c>
      <c r="C1069" s="9">
        <v>5.3601183012087663</v>
      </c>
      <c r="D1069" s="9">
        <v>5.8740000000000006</v>
      </c>
      <c r="E1069" s="9">
        <v>5.6190000000000007</v>
      </c>
      <c r="F1069" s="9">
        <v>5.5302500000000006</v>
      </c>
      <c r="G1069" s="9">
        <v>5.4765000000000006</v>
      </c>
      <c r="H1069" s="9">
        <v>5.6015000000000006</v>
      </c>
      <c r="I1069" s="9">
        <v>5.6802500000000009</v>
      </c>
      <c r="J1069" s="9">
        <v>6.3621250000000007</v>
      </c>
      <c r="K1069" s="9">
        <v>6.2365000000000013</v>
      </c>
      <c r="L1069" s="9">
        <v>6.0315000000000012</v>
      </c>
      <c r="M1069" s="9">
        <v>7.3290000000000006</v>
      </c>
      <c r="N1069" s="9">
        <v>5.682125000000001</v>
      </c>
      <c r="O1069" s="9">
        <v>6.2652500000000009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</row>
    <row r="1070" spans="1:30" x14ac:dyDescent="0.25">
      <c r="A1070" s="8">
        <v>36845</v>
      </c>
      <c r="B1070" s="9">
        <v>5.9144999999999994</v>
      </c>
      <c r="C1070" s="9">
        <v>5.5416364028842366</v>
      </c>
      <c r="D1070" s="9">
        <v>6.0744999999999996</v>
      </c>
      <c r="E1070" s="9">
        <v>5.818249999999999</v>
      </c>
      <c r="F1070" s="9">
        <v>5.6763749999999993</v>
      </c>
      <c r="G1070" s="9">
        <v>5.6138749999999993</v>
      </c>
      <c r="H1070" s="9">
        <v>5.7944999999999993</v>
      </c>
      <c r="I1070" s="9">
        <v>5.8832499999999994</v>
      </c>
      <c r="J1070" s="9">
        <v>6.5482499999999995</v>
      </c>
      <c r="K1070" s="9">
        <v>6.4519999999999991</v>
      </c>
      <c r="L1070" s="9">
        <v>6.2344999999999997</v>
      </c>
      <c r="M1070" s="9">
        <v>7.5145</v>
      </c>
      <c r="N1070" s="9">
        <v>5.8413749999999993</v>
      </c>
      <c r="O1070" s="9">
        <v>6.4644999999999992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</row>
    <row r="1071" spans="1:30" x14ac:dyDescent="0.25">
      <c r="A1071" s="8">
        <v>36846</v>
      </c>
      <c r="B1071" s="9">
        <v>5.5370000000000008</v>
      </c>
      <c r="C1071" s="9">
        <v>5.222038962468746</v>
      </c>
      <c r="D1071" s="9">
        <v>5.6882500000000009</v>
      </c>
      <c r="E1071" s="9">
        <v>5.4457500000000012</v>
      </c>
      <c r="F1071" s="9">
        <v>5.3051250000000012</v>
      </c>
      <c r="G1071" s="9">
        <v>5.2620000000000005</v>
      </c>
      <c r="H1071" s="9">
        <v>5.4120000000000008</v>
      </c>
      <c r="I1071" s="9">
        <v>5.5051250000000005</v>
      </c>
      <c r="J1071" s="9">
        <v>6.3345000000000011</v>
      </c>
      <c r="K1071" s="9">
        <v>6.3170000000000011</v>
      </c>
      <c r="L1071" s="9">
        <v>5.839500000000001</v>
      </c>
      <c r="M1071" s="9">
        <v>7.0370000000000008</v>
      </c>
      <c r="N1071" s="9">
        <v>5.4663750000000011</v>
      </c>
      <c r="O1071" s="9">
        <v>6.2895000000000003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</row>
    <row r="1072" spans="1:30" x14ac:dyDescent="0.25">
      <c r="A1072" s="8">
        <v>36847</v>
      </c>
      <c r="B1072" s="9">
        <v>5.7794999999999996</v>
      </c>
      <c r="C1072" s="9">
        <v>5.4105378349821072</v>
      </c>
      <c r="D1072" s="9">
        <v>5.9407499999999995</v>
      </c>
      <c r="E1072" s="9">
        <v>5.7919999999999998</v>
      </c>
      <c r="F1072" s="9">
        <v>5.717625</v>
      </c>
      <c r="G1072" s="9">
        <v>5.60825</v>
      </c>
      <c r="H1072" s="9">
        <v>5.6795</v>
      </c>
      <c r="I1072" s="9">
        <v>5.7726249999999997</v>
      </c>
      <c r="J1072" s="9">
        <v>6.79575</v>
      </c>
      <c r="K1072" s="9">
        <v>6.7370000000000001</v>
      </c>
      <c r="L1072" s="9">
        <v>6.0757499999999993</v>
      </c>
      <c r="M1072" s="9">
        <v>7.3519999999999994</v>
      </c>
      <c r="N1072" s="9">
        <v>5.7894999999999994</v>
      </c>
      <c r="O1072" s="9">
        <v>6.7319999999999993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</row>
    <row r="1073" spans="1:30" x14ac:dyDescent="0.25">
      <c r="A1073" s="8">
        <v>36850</v>
      </c>
      <c r="B1073" s="9">
        <v>5.911999999999999</v>
      </c>
      <c r="C1073" s="9">
        <v>5.4964433340593963</v>
      </c>
      <c r="D1073" s="9">
        <v>6.0719999999999992</v>
      </c>
      <c r="E1073" s="9">
        <v>5.9644999999999992</v>
      </c>
      <c r="F1073" s="9">
        <v>5.8994999999999989</v>
      </c>
      <c r="G1073" s="9">
        <v>5.8507499999999988</v>
      </c>
      <c r="H1073" s="9">
        <v>5.8119999999999994</v>
      </c>
      <c r="I1073" s="9">
        <v>5.9338749999999987</v>
      </c>
      <c r="J1073" s="9">
        <v>7.9494999999999987</v>
      </c>
      <c r="K1073" s="9">
        <v>7.911999999999999</v>
      </c>
      <c r="L1073" s="9">
        <v>6.2019999999999991</v>
      </c>
      <c r="M1073" s="9">
        <v>7.4444999999999988</v>
      </c>
      <c r="N1073" s="9">
        <v>5.9544999999999995</v>
      </c>
      <c r="O1073" s="9">
        <v>7.8619999999999992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</row>
    <row r="1074" spans="1:30" x14ac:dyDescent="0.25">
      <c r="A1074" s="8">
        <v>36851</v>
      </c>
      <c r="B1074" s="9">
        <v>6.0809999999999995</v>
      </c>
      <c r="C1074" s="9">
        <v>5.6216046067912098</v>
      </c>
      <c r="D1074" s="9">
        <v>6.2297499999999992</v>
      </c>
      <c r="E1074" s="9">
        <v>6.1484999999999994</v>
      </c>
      <c r="F1074" s="9">
        <v>6.0259999999999998</v>
      </c>
      <c r="G1074" s="9">
        <v>5.9509999999999996</v>
      </c>
      <c r="H1074" s="9">
        <v>5.9809999999999999</v>
      </c>
      <c r="I1074" s="9">
        <v>6.1041249999999998</v>
      </c>
      <c r="J1074" s="9">
        <v>8.9809999999999999</v>
      </c>
      <c r="K1074" s="9">
        <v>9.0685000000000002</v>
      </c>
      <c r="L1074" s="9">
        <v>6.3709999999999996</v>
      </c>
      <c r="M1074" s="9">
        <v>7.6534999999999993</v>
      </c>
      <c r="N1074" s="9">
        <v>6.1397499999999994</v>
      </c>
      <c r="O1074" s="9">
        <v>8.9809999999999981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</row>
    <row r="1075" spans="1:30" x14ac:dyDescent="0.25">
      <c r="A1075" s="8">
        <v>36852</v>
      </c>
      <c r="B1075" s="9">
        <v>6.2512499999999998</v>
      </c>
      <c r="C1075" s="9">
        <v>5.7525333975329778</v>
      </c>
      <c r="D1075" s="9">
        <v>6.3912500000000003</v>
      </c>
      <c r="E1075" s="9">
        <v>6.3112500000000002</v>
      </c>
      <c r="F1075" s="9">
        <v>6.1762499999999996</v>
      </c>
      <c r="G1075" s="9">
        <v>6.0812499999999998</v>
      </c>
      <c r="H1075" s="9">
        <v>6.1362500000000004</v>
      </c>
      <c r="I1075" s="9">
        <v>6.2643750000000002</v>
      </c>
      <c r="J1075" s="9">
        <v>8.9012499999999992</v>
      </c>
      <c r="K1075" s="9">
        <v>8.9262499999999996</v>
      </c>
      <c r="L1075" s="9">
        <v>6.5137499999999999</v>
      </c>
      <c r="M1075" s="9">
        <v>7.7725</v>
      </c>
      <c r="N1075" s="9">
        <v>6.3</v>
      </c>
      <c r="O1075" s="9">
        <v>8.9012499999999992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</row>
    <row r="1076" spans="1:30" x14ac:dyDescent="0.25">
      <c r="A1076" s="8">
        <v>36857</v>
      </c>
      <c r="B1076" s="9">
        <v>6.1702500000000002</v>
      </c>
      <c r="C1076" s="9">
        <v>5.7116592123875529</v>
      </c>
      <c r="D1076" s="9">
        <v>6.28775</v>
      </c>
      <c r="E1076" s="9">
        <v>6.2002500000000005</v>
      </c>
      <c r="F1076" s="9">
        <v>6.0202499999999999</v>
      </c>
      <c r="G1076" s="9">
        <v>5.9489999999999998</v>
      </c>
      <c r="H1076" s="9">
        <v>6.0433750000000002</v>
      </c>
      <c r="I1076" s="9">
        <v>6.1602500000000004</v>
      </c>
      <c r="J1076" s="9">
        <v>9.4827499999999993</v>
      </c>
      <c r="K1076" s="9">
        <v>9.4577500000000008</v>
      </c>
      <c r="L1076" s="9">
        <v>6.4077500000000001</v>
      </c>
      <c r="M1076" s="9">
        <v>7.5752500000000005</v>
      </c>
      <c r="N1076" s="9">
        <v>6.1989999999999998</v>
      </c>
      <c r="O1076" s="9">
        <v>9.4702500000000001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</row>
    <row r="1077" spans="1:30" x14ac:dyDescent="0.25">
      <c r="A1077" s="8">
        <v>36858</v>
      </c>
      <c r="B1077" s="9">
        <v>5.9332499999999992</v>
      </c>
      <c r="C1077" s="9">
        <v>5.5432290646311246</v>
      </c>
      <c r="D1077" s="9">
        <v>6.0544999999999991</v>
      </c>
      <c r="E1077" s="9">
        <v>6.0167499999999992</v>
      </c>
      <c r="F1077" s="9">
        <v>5.8507499999999997</v>
      </c>
      <c r="G1077" s="9">
        <v>5.7769999999999992</v>
      </c>
      <c r="H1077" s="9">
        <v>5.8126249999999988</v>
      </c>
      <c r="I1077" s="9">
        <v>5.9111249999999993</v>
      </c>
      <c r="J1077" s="9">
        <v>10.206999999999999</v>
      </c>
      <c r="K1077" s="9">
        <v>10.154499999999999</v>
      </c>
      <c r="L1077" s="9">
        <v>6.1657499999999992</v>
      </c>
      <c r="M1077" s="9">
        <v>7.2257499999999988</v>
      </c>
      <c r="N1077" s="9">
        <v>5.9942499999999992</v>
      </c>
      <c r="O1077" s="9">
        <v>10.155125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</row>
    <row r="1078" spans="1:30" x14ac:dyDescent="0.25">
      <c r="A1078" s="8">
        <v>36859</v>
      </c>
      <c r="B1078" s="9">
        <v>5.9143333333333343</v>
      </c>
      <c r="C1078" s="9">
        <v>5.6863341986403766</v>
      </c>
      <c r="D1078" s="9">
        <v>6.0610000000000008</v>
      </c>
      <c r="E1078" s="9">
        <v>5.9910000000000014</v>
      </c>
      <c r="F1078" s="9">
        <v>5.8243333333333345</v>
      </c>
      <c r="G1078" s="9">
        <v>5.7376666666666676</v>
      </c>
      <c r="H1078" s="9">
        <v>5.8001666666666676</v>
      </c>
      <c r="I1078" s="9">
        <v>5.8993333333333347</v>
      </c>
      <c r="J1078" s="9">
        <v>9.4476666666666684</v>
      </c>
      <c r="K1078" s="9">
        <v>9.2143333333333342</v>
      </c>
      <c r="L1078" s="9">
        <v>6.1576666666666675</v>
      </c>
      <c r="M1078" s="9">
        <v>7.3476666666666679</v>
      </c>
      <c r="N1078" s="9">
        <v>5.9810000000000008</v>
      </c>
      <c r="O1078" s="9">
        <v>9.347666666666667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</row>
    <row r="1079" spans="1:30" x14ac:dyDescent="0.25">
      <c r="A1079" s="8">
        <v>36860</v>
      </c>
      <c r="B1079" s="9">
        <v>6.2810000000000015</v>
      </c>
      <c r="C1079" s="9">
        <v>5.9738794927895746</v>
      </c>
      <c r="D1079" s="9">
        <v>6.4160000000000013</v>
      </c>
      <c r="E1079" s="9">
        <v>6.3493333333333348</v>
      </c>
      <c r="F1079" s="9">
        <v>6.1943333333333346</v>
      </c>
      <c r="G1079" s="9">
        <v>6.1110000000000015</v>
      </c>
      <c r="H1079" s="9">
        <v>6.176000000000001</v>
      </c>
      <c r="I1079" s="9">
        <v>6.2660000000000018</v>
      </c>
      <c r="J1079" s="9">
        <v>10.024333333333335</v>
      </c>
      <c r="K1079" s="9">
        <v>9.7976666666666681</v>
      </c>
      <c r="L1079" s="9">
        <v>6.5243333333333347</v>
      </c>
      <c r="M1079" s="9">
        <v>7.8676666666666684</v>
      </c>
      <c r="N1079" s="9">
        <v>6.3476666666666679</v>
      </c>
      <c r="O1079" s="9">
        <v>9.924333333333335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</row>
    <row r="1080" spans="1:30" x14ac:dyDescent="0.25">
      <c r="A1080" s="8">
        <v>36861</v>
      </c>
      <c r="B1080" s="9">
        <v>6.4163333333333332</v>
      </c>
      <c r="C1080" s="9">
        <v>6.1047795307471695</v>
      </c>
      <c r="D1080" s="9">
        <v>6.5880000000000001</v>
      </c>
      <c r="E1080" s="9">
        <v>6.4563333333333333</v>
      </c>
      <c r="F1080" s="9">
        <v>6.301333333333333</v>
      </c>
      <c r="G1080" s="9">
        <v>6.2213333333333329</v>
      </c>
      <c r="H1080" s="9">
        <v>6.3063333333333329</v>
      </c>
      <c r="I1080" s="9">
        <v>6.4005000000000001</v>
      </c>
      <c r="J1080" s="9">
        <v>9.5263333333333335</v>
      </c>
      <c r="K1080" s="9">
        <v>9.3663333333333334</v>
      </c>
      <c r="L1080" s="9">
        <v>6.716333333333333</v>
      </c>
      <c r="M1080" s="9">
        <v>8.129666666666667</v>
      </c>
      <c r="N1080" s="9">
        <v>6.4429999999999996</v>
      </c>
      <c r="O1080" s="9">
        <v>9.4096666666666664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</row>
    <row r="1081" spans="1:30" x14ac:dyDescent="0.25">
      <c r="A1081" s="8">
        <v>36864</v>
      </c>
      <c r="B1081" s="9">
        <v>6.4163333333333332</v>
      </c>
      <c r="C1081" s="9">
        <v>6.1047795307471695</v>
      </c>
      <c r="D1081" s="9">
        <v>6.5880000000000001</v>
      </c>
      <c r="E1081" s="9">
        <v>6.4563333333333333</v>
      </c>
      <c r="F1081" s="9">
        <v>6.301333333333333</v>
      </c>
      <c r="G1081" s="9">
        <v>6.2213333333333329</v>
      </c>
      <c r="H1081" s="9">
        <v>6.3063333333333329</v>
      </c>
      <c r="I1081" s="9">
        <v>6.4005000000000001</v>
      </c>
      <c r="J1081" s="9">
        <v>9.5263333333333335</v>
      </c>
      <c r="K1081" s="9">
        <v>9.3663333333333334</v>
      </c>
      <c r="L1081" s="9">
        <v>6.716333333333333</v>
      </c>
      <c r="M1081" s="9">
        <v>8.129666666666667</v>
      </c>
      <c r="N1081" s="9">
        <v>6.4429999999999996</v>
      </c>
      <c r="O1081" s="9">
        <v>9.4096666666666664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</row>
    <row r="1082" spans="1:30" x14ac:dyDescent="0.25">
      <c r="A1082" s="8">
        <v>36865</v>
      </c>
      <c r="B1082" s="9">
        <v>7.0053333333333336</v>
      </c>
      <c r="C1082" s="9">
        <v>6.720429871616747</v>
      </c>
      <c r="D1082" s="9">
        <v>7.4020000000000001</v>
      </c>
      <c r="E1082" s="9">
        <v>7.1470000000000002</v>
      </c>
      <c r="F1082" s="9">
        <v>7.0470000000000006</v>
      </c>
      <c r="G1082" s="9">
        <v>7.0003333333333337</v>
      </c>
      <c r="H1082" s="9">
        <v>6.9353333333333333</v>
      </c>
      <c r="I1082" s="9">
        <v>7.0245000000000006</v>
      </c>
      <c r="J1082" s="9">
        <v>14.022</v>
      </c>
      <c r="K1082" s="9">
        <v>13.538666666666668</v>
      </c>
      <c r="L1082" s="9">
        <v>7.3986666666666672</v>
      </c>
      <c r="M1082" s="9">
        <v>10.688666666666666</v>
      </c>
      <c r="N1082" s="9">
        <v>7.1270000000000007</v>
      </c>
      <c r="O1082" s="9">
        <v>13.905333333333333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</row>
    <row r="1083" spans="1:30" x14ac:dyDescent="0.25">
      <c r="A1083" s="8">
        <v>36866</v>
      </c>
      <c r="B1083" s="9">
        <v>7.8956666666666671</v>
      </c>
      <c r="C1083" s="9">
        <v>7.6166086768445167</v>
      </c>
      <c r="D1083" s="9">
        <v>8.4990000000000006</v>
      </c>
      <c r="E1083" s="9">
        <v>8.1756666666666664</v>
      </c>
      <c r="F1083" s="9">
        <v>7.9973333333333336</v>
      </c>
      <c r="G1083" s="9">
        <v>7.9506666666666668</v>
      </c>
      <c r="H1083" s="9">
        <v>7.9956666666666667</v>
      </c>
      <c r="I1083" s="9">
        <v>7.9315000000000007</v>
      </c>
      <c r="J1083" s="9">
        <v>14.245666666666668</v>
      </c>
      <c r="K1083" s="9">
        <v>14.329000000000001</v>
      </c>
      <c r="L1083" s="9">
        <v>8.3990000000000009</v>
      </c>
      <c r="M1083" s="9">
        <v>13.962333333333333</v>
      </c>
      <c r="N1083" s="9">
        <v>8.1556666666666668</v>
      </c>
      <c r="O1083" s="9">
        <v>14.129000000000001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</row>
    <row r="1084" spans="1:30" x14ac:dyDescent="0.25">
      <c r="A1084" s="8">
        <v>36867</v>
      </c>
      <c r="B1084" s="9">
        <v>7.8956666666666671</v>
      </c>
      <c r="C1084" s="9">
        <v>7.6166086768445167</v>
      </c>
      <c r="D1084" s="9">
        <v>8.4990000000000006</v>
      </c>
      <c r="E1084" s="9">
        <v>8.1756666666666664</v>
      </c>
      <c r="F1084" s="9">
        <v>7.9973333333333336</v>
      </c>
      <c r="G1084" s="9">
        <v>7.9506666666666668</v>
      </c>
      <c r="H1084" s="9">
        <v>7.9956666666666667</v>
      </c>
      <c r="I1084" s="9">
        <v>7.9315000000000007</v>
      </c>
      <c r="J1084" s="9">
        <v>14.245666666666668</v>
      </c>
      <c r="K1084" s="9">
        <v>14.329000000000001</v>
      </c>
      <c r="L1084" s="9">
        <v>8.3990000000000009</v>
      </c>
      <c r="M1084" s="9">
        <v>13.962333333333333</v>
      </c>
      <c r="N1084" s="9">
        <v>8.1556666666666668</v>
      </c>
      <c r="O1084" s="9">
        <v>14.129000000000001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</row>
    <row r="1085" spans="1:30" x14ac:dyDescent="0.25">
      <c r="A1085" s="8">
        <v>36868</v>
      </c>
      <c r="B1085" s="9">
        <v>7.8153333333333324</v>
      </c>
      <c r="C1085" s="9">
        <v>7.5800835743779427</v>
      </c>
      <c r="D1085" s="9">
        <v>8.2953333333333319</v>
      </c>
      <c r="E1085" s="9">
        <v>8.0953333333333326</v>
      </c>
      <c r="F1085" s="9">
        <v>7.9169999999999989</v>
      </c>
      <c r="G1085" s="9">
        <v>7.8136666666666654</v>
      </c>
      <c r="H1085" s="9">
        <v>7.915333333333332</v>
      </c>
      <c r="I1085" s="9">
        <v>7.8503333333333325</v>
      </c>
      <c r="J1085" s="9">
        <v>14.498666666666665</v>
      </c>
      <c r="K1085" s="9">
        <v>14.415333333333333</v>
      </c>
      <c r="L1085" s="9">
        <v>8.2553333333333327</v>
      </c>
      <c r="M1085" s="9">
        <v>13.315333333333331</v>
      </c>
      <c r="N1085" s="9">
        <v>8.075333333333333</v>
      </c>
      <c r="O1085" s="9">
        <v>14.382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</row>
    <row r="1086" spans="1:30" x14ac:dyDescent="0.25">
      <c r="A1086" s="8">
        <v>36871</v>
      </c>
      <c r="B1086" s="9">
        <v>8.9036666666666662</v>
      </c>
      <c r="C1086" s="9">
        <v>8.7409999511217649</v>
      </c>
      <c r="D1086" s="9">
        <v>9.620333333333333</v>
      </c>
      <c r="E1086" s="9">
        <v>9.080333333333332</v>
      </c>
      <c r="F1086" s="9">
        <v>8.577</v>
      </c>
      <c r="G1086" s="9">
        <v>8.5119999999999987</v>
      </c>
      <c r="H1086" s="9">
        <v>8.9786666666666655</v>
      </c>
      <c r="I1086" s="9">
        <v>8.9236666666666657</v>
      </c>
      <c r="J1086" s="9">
        <v>12.237</v>
      </c>
      <c r="K1086" s="9">
        <v>11.837</v>
      </c>
      <c r="L1086" s="9">
        <v>9.4403333333333332</v>
      </c>
      <c r="M1086" s="9">
        <v>14.503666666666668</v>
      </c>
      <c r="N1086" s="9">
        <v>9.0569999999999986</v>
      </c>
      <c r="O1086" s="9">
        <v>12.120333333333333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</row>
    <row r="1087" spans="1:30" x14ac:dyDescent="0.25">
      <c r="A1087" s="8">
        <v>36872</v>
      </c>
      <c r="B1087" s="9">
        <v>8.9036666666666662</v>
      </c>
      <c r="C1087" s="9">
        <v>8.7409999511217649</v>
      </c>
      <c r="D1087" s="9">
        <v>9.620333333333333</v>
      </c>
      <c r="E1087" s="9">
        <v>9.080333333333332</v>
      </c>
      <c r="F1087" s="9">
        <v>8.577</v>
      </c>
      <c r="G1087" s="9">
        <v>8.5119999999999987</v>
      </c>
      <c r="H1087" s="9">
        <v>8.9786666666666655</v>
      </c>
      <c r="I1087" s="9">
        <v>8.9236666666666657</v>
      </c>
      <c r="J1087" s="9">
        <v>12.237</v>
      </c>
      <c r="K1087" s="9">
        <v>11.837</v>
      </c>
      <c r="L1087" s="9">
        <v>9.4403333333333332</v>
      </c>
      <c r="M1087" s="9">
        <v>14.503666666666668</v>
      </c>
      <c r="N1087" s="9">
        <v>9.0569999999999986</v>
      </c>
      <c r="O1087" s="9">
        <v>12.120333333333333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</row>
    <row r="1088" spans="1:30" x14ac:dyDescent="0.25">
      <c r="A1088" s="8">
        <v>36873</v>
      </c>
      <c r="B1088" s="9">
        <v>7.4303333333333335</v>
      </c>
      <c r="C1088" s="9">
        <v>7.4269455317870179</v>
      </c>
      <c r="D1088" s="9">
        <v>7.8436666666666666</v>
      </c>
      <c r="E1088" s="9">
        <v>7.4703333333333335</v>
      </c>
      <c r="F1088" s="9">
        <v>7.0403333333333338</v>
      </c>
      <c r="G1088" s="9">
        <v>6.9636666666666667</v>
      </c>
      <c r="H1088" s="9">
        <v>7.4053333333333331</v>
      </c>
      <c r="I1088" s="9">
        <v>7.4353333333333333</v>
      </c>
      <c r="J1088" s="9">
        <v>9.2303333333333342</v>
      </c>
      <c r="K1088" s="9">
        <v>9.1470000000000002</v>
      </c>
      <c r="L1088" s="9">
        <v>7.8570000000000002</v>
      </c>
      <c r="M1088" s="9">
        <v>10.363666666666667</v>
      </c>
      <c r="N1088" s="9">
        <v>7.4603333333333337</v>
      </c>
      <c r="O1088" s="9">
        <v>8.9803333333333342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</row>
    <row r="1089" spans="1:30" x14ac:dyDescent="0.25">
      <c r="A1089" s="8">
        <v>36874</v>
      </c>
      <c r="B1089" s="9">
        <v>7.2493333333333334</v>
      </c>
      <c r="C1089" s="9">
        <v>7.2299078237471237</v>
      </c>
      <c r="D1089" s="9">
        <v>7.6226666666666665</v>
      </c>
      <c r="E1089" s="9">
        <v>7.1893333333333338</v>
      </c>
      <c r="F1089" s="9">
        <v>6.7993333333333332</v>
      </c>
      <c r="G1089" s="9">
        <v>6.7126666666666663</v>
      </c>
      <c r="H1089" s="9">
        <v>7.2243333333333331</v>
      </c>
      <c r="I1089" s="9">
        <v>7.2510000000000003</v>
      </c>
      <c r="J1089" s="9">
        <v>8.7826666666666675</v>
      </c>
      <c r="K1089" s="9">
        <v>8.7993333333333332</v>
      </c>
      <c r="L1089" s="9">
        <v>7.6760000000000002</v>
      </c>
      <c r="M1089" s="9">
        <v>10.416</v>
      </c>
      <c r="N1089" s="9">
        <v>7.1793333333333331</v>
      </c>
      <c r="O1089" s="9">
        <v>8.5326666666666675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</row>
    <row r="1090" spans="1:30" x14ac:dyDescent="0.25">
      <c r="A1090" s="8">
        <v>36875</v>
      </c>
      <c r="B1090" s="9">
        <v>8.0953333333333344</v>
      </c>
      <c r="C1090" s="9">
        <v>7.9805874443535556</v>
      </c>
      <c r="D1090" s="9">
        <v>8.6420000000000012</v>
      </c>
      <c r="E1090" s="9">
        <v>8.1503333333333341</v>
      </c>
      <c r="F1090" s="9">
        <v>7.858666666666668</v>
      </c>
      <c r="G1090" s="9">
        <v>7.7586666666666675</v>
      </c>
      <c r="H1090" s="9">
        <v>8.1753333333333345</v>
      </c>
      <c r="I1090" s="9">
        <v>8.1053333333333342</v>
      </c>
      <c r="J1090" s="9">
        <v>10.145333333333333</v>
      </c>
      <c r="K1090" s="9">
        <v>10.095333333333334</v>
      </c>
      <c r="L1090" s="9">
        <v>8.5220000000000002</v>
      </c>
      <c r="M1090" s="9">
        <v>11.262</v>
      </c>
      <c r="N1090" s="9">
        <v>8.1453333333333351</v>
      </c>
      <c r="O1090" s="9">
        <v>9.8953333333333351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</row>
    <row r="1091" spans="1:30" x14ac:dyDescent="0.25">
      <c r="A1091" s="8">
        <v>36878</v>
      </c>
      <c r="B1091" s="9">
        <v>8.1856666666666662</v>
      </c>
      <c r="C1091" s="9">
        <v>8.0367795525766059</v>
      </c>
      <c r="D1091" s="9">
        <v>8.7523333333333326</v>
      </c>
      <c r="E1091" s="9">
        <v>8.2406666666666659</v>
      </c>
      <c r="F1091" s="9">
        <v>7.8656666666666659</v>
      </c>
      <c r="G1091" s="9">
        <v>7.7889999999999997</v>
      </c>
      <c r="H1091" s="9">
        <v>8.2856666666666658</v>
      </c>
      <c r="I1091" s="9">
        <v>8.1965000000000003</v>
      </c>
      <c r="J1091" s="9">
        <v>10.352333333333332</v>
      </c>
      <c r="K1091" s="9">
        <v>10.102333333333332</v>
      </c>
      <c r="L1091" s="9">
        <v>8.7456666666666667</v>
      </c>
      <c r="M1091" s="9">
        <v>11.352333333333332</v>
      </c>
      <c r="N1091" s="9">
        <v>8.2356666666666669</v>
      </c>
      <c r="O1091" s="9">
        <v>10.102333333333332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</row>
    <row r="1092" spans="1:30" x14ac:dyDescent="0.25">
      <c r="A1092" s="8">
        <v>36879</v>
      </c>
      <c r="B1092" s="9">
        <v>8.615333333333334</v>
      </c>
      <c r="C1092" s="9">
        <v>8.3725509962001681</v>
      </c>
      <c r="D1092" s="9">
        <v>9.2720000000000002</v>
      </c>
      <c r="E1092" s="9">
        <v>8.6686666666666667</v>
      </c>
      <c r="F1092" s="9">
        <v>8.1786666666666665</v>
      </c>
      <c r="G1092" s="9">
        <v>8.0486666666666675</v>
      </c>
      <c r="H1092" s="9">
        <v>8.7053333333333338</v>
      </c>
      <c r="I1092" s="9">
        <v>8.6253333333333337</v>
      </c>
      <c r="J1092" s="9">
        <v>10.915333333333333</v>
      </c>
      <c r="K1092" s="9">
        <v>10.782</v>
      </c>
      <c r="L1092" s="9">
        <v>9.195333333333334</v>
      </c>
      <c r="M1092" s="9">
        <v>11.782</v>
      </c>
      <c r="N1092" s="9">
        <v>8.6553333333333331</v>
      </c>
      <c r="O1092" s="9">
        <v>10.665333333333335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</row>
    <row r="1093" spans="1:30" x14ac:dyDescent="0.25">
      <c r="A1093" s="8">
        <v>36880</v>
      </c>
      <c r="B1093" s="9">
        <v>8.7560000000000002</v>
      </c>
      <c r="C1093" s="9">
        <v>8.4925986439880496</v>
      </c>
      <c r="D1093" s="9">
        <v>9.5533333333333328</v>
      </c>
      <c r="E1093" s="9">
        <v>8.8360000000000003</v>
      </c>
      <c r="F1093" s="9">
        <v>8.3460000000000001</v>
      </c>
      <c r="G1093" s="9">
        <v>8.2726666666666677</v>
      </c>
      <c r="H1093" s="9">
        <v>8.8759999999999994</v>
      </c>
      <c r="I1093" s="9">
        <v>8.7676666666666669</v>
      </c>
      <c r="J1093" s="9">
        <v>11.589333333333334</v>
      </c>
      <c r="K1093" s="9">
        <v>11.256</v>
      </c>
      <c r="L1093" s="9">
        <v>9.4493333333333336</v>
      </c>
      <c r="M1093" s="9">
        <v>11.922666666666666</v>
      </c>
      <c r="N1093" s="9">
        <v>8.809333333333333</v>
      </c>
      <c r="O1093" s="9">
        <v>11.339333333333334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</row>
    <row r="1094" spans="1:30" x14ac:dyDescent="0.25">
      <c r="A1094" s="8">
        <v>36881</v>
      </c>
      <c r="B1094" s="9">
        <v>9.0299999999999994</v>
      </c>
      <c r="C1094" s="9">
        <v>8.6549765491007804</v>
      </c>
      <c r="D1094" s="9">
        <v>9.8800000000000008</v>
      </c>
      <c r="E1094" s="9">
        <v>9.15</v>
      </c>
      <c r="F1094" s="9">
        <v>8.67</v>
      </c>
      <c r="G1094" s="9">
        <v>8.6300000000000008</v>
      </c>
      <c r="H1094" s="9">
        <v>9.15</v>
      </c>
      <c r="I1094" s="9">
        <v>9.0458333333333343</v>
      </c>
      <c r="J1094" s="9">
        <v>12.08</v>
      </c>
      <c r="K1094" s="9">
        <v>11.93</v>
      </c>
      <c r="L1094" s="9">
        <v>9.7166666666666686</v>
      </c>
      <c r="M1094" s="9">
        <v>12.73</v>
      </c>
      <c r="N1094" s="9">
        <v>9.1066666666666674</v>
      </c>
      <c r="O1094" s="9">
        <v>11.83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</row>
    <row r="1095" spans="1:30" x14ac:dyDescent="0.25">
      <c r="A1095" s="8">
        <v>36882</v>
      </c>
      <c r="B1095" s="9">
        <v>8.7703333333333351</v>
      </c>
      <c r="C1095" s="9">
        <v>8.4997225910760612</v>
      </c>
      <c r="D1095" s="9">
        <v>9.5203333333333351</v>
      </c>
      <c r="E1095" s="9">
        <v>8.9270000000000014</v>
      </c>
      <c r="F1095" s="9">
        <v>8.315333333333335</v>
      </c>
      <c r="G1095" s="9">
        <v>8.2603333333333353</v>
      </c>
      <c r="H1095" s="9">
        <v>8.8903333333333343</v>
      </c>
      <c r="I1095" s="9">
        <v>8.7778333333333354</v>
      </c>
      <c r="J1095" s="9">
        <v>12.553666666666668</v>
      </c>
      <c r="K1095" s="9">
        <v>11.953666666666669</v>
      </c>
      <c r="L1095" s="9">
        <v>9.4570000000000007</v>
      </c>
      <c r="M1095" s="9">
        <v>12.470333333333334</v>
      </c>
      <c r="N1095" s="9">
        <v>8.8603333333333349</v>
      </c>
      <c r="O1095" s="9">
        <v>12.270333333333335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</row>
    <row r="1096" spans="1:30" x14ac:dyDescent="0.25">
      <c r="A1096" s="8">
        <v>36886</v>
      </c>
      <c r="B1096" s="9">
        <v>8.9769999999999985</v>
      </c>
      <c r="C1096" s="9">
        <v>8.547513860615318</v>
      </c>
      <c r="D1096" s="9">
        <v>9.7269999999999985</v>
      </c>
      <c r="E1096" s="9">
        <v>9.1169999999999991</v>
      </c>
      <c r="F1096" s="9">
        <v>8.4203333333333319</v>
      </c>
      <c r="G1096" s="9">
        <v>8.3036666666666648</v>
      </c>
      <c r="H1096" s="9">
        <v>9.0569999999999986</v>
      </c>
      <c r="I1096" s="9">
        <v>8.9736666666666647</v>
      </c>
      <c r="J1096" s="9">
        <v>12.676999999999998</v>
      </c>
      <c r="K1096" s="9">
        <v>12.160333333333332</v>
      </c>
      <c r="L1096" s="9">
        <v>9.6636666666666642</v>
      </c>
      <c r="M1096" s="9">
        <v>12.676999999999998</v>
      </c>
      <c r="N1096" s="9">
        <v>9.0569999999999986</v>
      </c>
      <c r="O1096" s="9">
        <v>12.143666666666665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</row>
    <row r="1097" spans="1:30" x14ac:dyDescent="0.25">
      <c r="A1097" s="8">
        <v>36887</v>
      </c>
      <c r="B1097" s="9">
        <v>9.1833333333333318</v>
      </c>
      <c r="C1097" s="9">
        <v>8.8327821053969977</v>
      </c>
      <c r="D1097" s="9">
        <v>9.7733333333333317</v>
      </c>
      <c r="E1097" s="9">
        <v>9.2073333333333309</v>
      </c>
      <c r="F1097" s="9">
        <v>8.4016666666666655</v>
      </c>
      <c r="G1097" s="9">
        <v>8.33</v>
      </c>
      <c r="H1097" s="9">
        <v>9.173333333333332</v>
      </c>
      <c r="I1097" s="9">
        <v>9.1439999999999984</v>
      </c>
      <c r="J1097" s="9">
        <v>12.3</v>
      </c>
      <c r="K1097" s="9">
        <v>12.007333333333332</v>
      </c>
      <c r="L1097" s="9">
        <v>9.7833333333333314</v>
      </c>
      <c r="M1097" s="9">
        <v>13.416666666666664</v>
      </c>
      <c r="N1097" s="9">
        <v>9.1806666666666654</v>
      </c>
      <c r="O1097" s="9">
        <v>11.433333333333332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</row>
    <row r="1098" spans="1:30" x14ac:dyDescent="0.25">
      <c r="A1098" s="8">
        <v>36888</v>
      </c>
      <c r="B1098" s="9">
        <v>8.8079999999999998</v>
      </c>
      <c r="C1098" s="9">
        <v>8.8080219167837424</v>
      </c>
      <c r="D1098" s="9">
        <v>9.4580000000000002</v>
      </c>
      <c r="E1098" s="9">
        <v>8.8130000000000006</v>
      </c>
      <c r="F1098" s="9">
        <v>8.0779999999999994</v>
      </c>
      <c r="G1098" s="9">
        <v>7.9829999999999997</v>
      </c>
      <c r="H1098" s="9">
        <v>8.8079999999999998</v>
      </c>
      <c r="I1098" s="9">
        <v>8.7829999999999995</v>
      </c>
      <c r="J1098" s="9">
        <v>10.132999999999999</v>
      </c>
      <c r="K1098" s="9">
        <v>9.6329999999999991</v>
      </c>
      <c r="L1098" s="9">
        <v>9.4580000000000002</v>
      </c>
      <c r="M1098" s="9">
        <v>12.608000000000001</v>
      </c>
      <c r="N1098" s="9">
        <v>8.8130000000000006</v>
      </c>
      <c r="O1098" s="9">
        <v>9.7829999999999995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</row>
    <row r="1099" spans="1:30" x14ac:dyDescent="0.25">
      <c r="A1099" s="8">
        <v>36889</v>
      </c>
      <c r="B1099" s="9">
        <v>9.2830000000000013</v>
      </c>
      <c r="C1099" s="9">
        <v>9.1411432231534455</v>
      </c>
      <c r="D1099" s="9">
        <v>9.9330000000000016</v>
      </c>
      <c r="E1099" s="9">
        <v>9.2580000000000009</v>
      </c>
      <c r="F1099" s="9">
        <v>8.5330000000000013</v>
      </c>
      <c r="G1099" s="9">
        <v>8.4230000000000018</v>
      </c>
      <c r="H1099" s="9">
        <v>9.2330000000000005</v>
      </c>
      <c r="I1099" s="9">
        <v>9.2492500000000017</v>
      </c>
      <c r="J1099" s="9">
        <v>10.483000000000001</v>
      </c>
      <c r="K1099" s="9">
        <v>10.108000000000001</v>
      </c>
      <c r="L1099" s="9">
        <v>9.9330000000000016</v>
      </c>
      <c r="M1099" s="9">
        <v>13.083000000000002</v>
      </c>
      <c r="N1099" s="9">
        <v>9.2580000000000009</v>
      </c>
      <c r="O1099" s="9">
        <v>10.133000000000001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</row>
    <row r="1100" spans="1:30" x14ac:dyDescent="0.25">
      <c r="A1100" s="8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</row>
    <row r="1101" spans="1:30" x14ac:dyDescent="0.25">
      <c r="A1101" s="8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</row>
    <row r="1102" spans="1:30" x14ac:dyDescent="0.25">
      <c r="A1102" s="8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</row>
    <row r="1103" spans="1:30" x14ac:dyDescent="0.25">
      <c r="A1103" s="8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</row>
    <row r="1104" spans="1:30" x14ac:dyDescent="0.25">
      <c r="A1104" s="8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</row>
    <row r="1105" spans="1:30" x14ac:dyDescent="0.25">
      <c r="A1105" s="8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</row>
    <row r="1106" spans="1:30" x14ac:dyDescent="0.25">
      <c r="A1106" s="8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</row>
    <row r="1107" spans="1:30" x14ac:dyDescent="0.25">
      <c r="A1107" s="8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</row>
    <row r="1108" spans="1:30" x14ac:dyDescent="0.25">
      <c r="A1108" s="8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</row>
    <row r="1109" spans="1:30" x14ac:dyDescent="0.25">
      <c r="A1109" s="8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</row>
    <row r="1110" spans="1:30" x14ac:dyDescent="0.25">
      <c r="A1110" s="8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</row>
    <row r="1111" spans="1:30" x14ac:dyDescent="0.25">
      <c r="A1111" s="8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</row>
    <row r="1112" spans="1:30" x14ac:dyDescent="0.25">
      <c r="A1112" s="8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</row>
    <row r="1113" spans="1:30" x14ac:dyDescent="0.25">
      <c r="A1113" s="8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</row>
    <row r="1114" spans="1:30" x14ac:dyDescent="0.25">
      <c r="A1114" s="8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</row>
    <row r="1115" spans="1:30" x14ac:dyDescent="0.25">
      <c r="A1115" s="8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</row>
    <row r="1116" spans="1:30" x14ac:dyDescent="0.25">
      <c r="A1116" s="8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</row>
    <row r="1117" spans="1:30" x14ac:dyDescent="0.25">
      <c r="A1117" s="8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</row>
    <row r="1118" spans="1:30" x14ac:dyDescent="0.25">
      <c r="A1118" s="8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</row>
    <row r="1119" spans="1:30" x14ac:dyDescent="0.25">
      <c r="A1119" s="8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</row>
    <row r="1120" spans="1:30" x14ac:dyDescent="0.25">
      <c r="A1120" s="8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</row>
    <row r="1121" spans="1:30" x14ac:dyDescent="0.25">
      <c r="A1121" s="8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</row>
    <row r="1122" spans="1:30" x14ac:dyDescent="0.25">
      <c r="A1122" s="8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</row>
    <row r="1123" spans="1:30" x14ac:dyDescent="0.25">
      <c r="A1123" s="8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</row>
    <row r="1124" spans="1:30" x14ac:dyDescent="0.25">
      <c r="A1124" s="8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</row>
    <row r="1125" spans="1:30" x14ac:dyDescent="0.25">
      <c r="A1125" s="8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</row>
    <row r="1126" spans="1:30" x14ac:dyDescent="0.25">
      <c r="A1126" s="8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T44"/>
  <sheetViews>
    <sheetView topLeftCell="A3" workbookViewId="0">
      <selection activeCell="E11" sqref="E11"/>
    </sheetView>
  </sheetViews>
  <sheetFormatPr defaultRowHeight="13.2" x14ac:dyDescent="0.25"/>
  <cols>
    <col min="1" max="1" width="14.33203125" style="30" customWidth="1"/>
    <col min="2" max="2" width="12.5546875" style="30" customWidth="1"/>
    <col min="3" max="3" width="13" style="30" customWidth="1"/>
    <col min="4" max="4" width="11.5546875" style="30" customWidth="1"/>
    <col min="5" max="5" width="10.88671875" style="30" customWidth="1"/>
    <col min="6" max="40" width="9.109375" style="30" customWidth="1"/>
    <col min="41" max="46" width="9.109375" style="14" customWidth="1"/>
  </cols>
  <sheetData>
    <row r="1" spans="1:8" x14ac:dyDescent="0.25">
      <c r="A1" s="28" t="s">
        <v>144</v>
      </c>
      <c r="B1" s="29" t="s">
        <v>167</v>
      </c>
      <c r="C1" s="29" t="s">
        <v>186</v>
      </c>
      <c r="D1" s="29" t="s">
        <v>409</v>
      </c>
      <c r="E1" s="29" t="s">
        <v>14</v>
      </c>
      <c r="F1" s="29" t="s">
        <v>336</v>
      </c>
      <c r="G1" s="29" t="s">
        <v>407</v>
      </c>
      <c r="H1" s="29" t="s">
        <v>288</v>
      </c>
    </row>
    <row r="2" spans="1:8" x14ac:dyDescent="0.25">
      <c r="A2" s="31">
        <f>EffDt1</f>
        <v>37224</v>
      </c>
      <c r="B2" s="32"/>
      <c r="C2" s="32"/>
      <c r="D2" s="32"/>
      <c r="E2" s="32"/>
      <c r="F2" s="32"/>
      <c r="G2" s="32"/>
      <c r="H2" s="32"/>
    </row>
    <row r="3" spans="1:8" x14ac:dyDescent="0.25">
      <c r="A3" s="28"/>
      <c r="B3" s="32"/>
      <c r="C3" s="32"/>
      <c r="D3" s="32"/>
      <c r="E3" s="32"/>
      <c r="F3" s="32"/>
      <c r="G3" s="32"/>
      <c r="H3" s="32"/>
    </row>
    <row r="4" spans="1:8" x14ac:dyDescent="0.25">
      <c r="A4" s="28" t="s">
        <v>3</v>
      </c>
      <c r="B4" s="33">
        <v>2.8</v>
      </c>
      <c r="C4" s="33"/>
      <c r="D4" s="33">
        <f ca="1">'GD Curves'!K1</f>
        <v>2.3109999999999999</v>
      </c>
      <c r="E4" s="34">
        <f>Curves!C2</f>
        <v>2.5609999999999999</v>
      </c>
      <c r="F4" s="34">
        <f>Curves!C3</f>
        <v>0</v>
      </c>
      <c r="G4" s="34" t="e">
        <f ca="1">Curves!C5</f>
        <v>#N/A</v>
      </c>
      <c r="H4" s="34" t="e">
        <f ca="1">Curves!C4</f>
        <v>#N/A</v>
      </c>
    </row>
    <row r="5" spans="1:8" x14ac:dyDescent="0.25">
      <c r="A5" s="28"/>
      <c r="B5" s="32"/>
      <c r="C5" s="32"/>
      <c r="D5" s="32"/>
      <c r="E5" s="32"/>
      <c r="F5" s="32"/>
      <c r="G5" s="32"/>
      <c r="H5" s="32"/>
    </row>
    <row r="6" spans="1:8" ht="13.8" thickBot="1" x14ac:dyDescent="0.3">
      <c r="A6" s="35" t="s">
        <v>187</v>
      </c>
      <c r="B6" s="29"/>
      <c r="C6" s="29"/>
      <c r="D6" s="29"/>
      <c r="E6" s="29"/>
      <c r="F6" s="29"/>
      <c r="G6" s="29"/>
      <c r="H6" s="29"/>
    </row>
    <row r="7" spans="1:8" ht="13.8" thickTop="1" x14ac:dyDescent="0.25">
      <c r="A7" s="28" t="s">
        <v>31</v>
      </c>
      <c r="B7" s="33">
        <v>2.5449999999999999</v>
      </c>
      <c r="C7" s="33"/>
      <c r="D7" s="33">
        <f ca="1">'GD Curves'!M1</f>
        <v>2.0459999999999998</v>
      </c>
      <c r="E7" s="33">
        <f>Curves!G2</f>
        <v>-0.3</v>
      </c>
      <c r="F7" s="33">
        <f>Curves!G3</f>
        <v>0</v>
      </c>
      <c r="G7" s="33" t="e">
        <f ca="1">Curves!G5</f>
        <v>#N/A</v>
      </c>
      <c r="H7" s="33" t="e">
        <f ca="1">Curves!G4</f>
        <v>#N/A</v>
      </c>
    </row>
    <row r="8" spans="1:8" x14ac:dyDescent="0.25">
      <c r="A8" s="28" t="s">
        <v>36</v>
      </c>
      <c r="B8" s="33">
        <v>2.62</v>
      </c>
      <c r="C8" s="33"/>
      <c r="D8" s="33">
        <f ca="1">'GD Curves'!I1</f>
        <v>2.1560000000000001</v>
      </c>
      <c r="E8" s="33">
        <f>Curves!F2</f>
        <v>-0.23</v>
      </c>
      <c r="F8" s="64">
        <f>Curves!F3</f>
        <v>0</v>
      </c>
      <c r="G8" s="33" t="e">
        <f ca="1">Curves!F5</f>
        <v>#N/A</v>
      </c>
      <c r="H8" s="33" t="e">
        <f ca="1">Curves!F4</f>
        <v>#N/A</v>
      </c>
    </row>
    <row r="9" spans="1:8" x14ac:dyDescent="0.25">
      <c r="A9" s="28" t="s">
        <v>24</v>
      </c>
      <c r="B9" s="33">
        <v>2.85</v>
      </c>
      <c r="C9" s="33"/>
      <c r="D9" s="33">
        <f ca="1">'GD Curves'!F1</f>
        <v>2.3660000000000001</v>
      </c>
      <c r="E9" s="33">
        <f>Curves!J2</f>
        <v>0.01</v>
      </c>
      <c r="F9" s="33">
        <f>Curves!J3</f>
        <v>0</v>
      </c>
      <c r="G9" s="33" t="e">
        <f ca="1">Curves!J5</f>
        <v>#N/A</v>
      </c>
      <c r="H9" s="33" t="e">
        <f ca="1">Curves!J4</f>
        <v>#N/A</v>
      </c>
    </row>
    <row r="10" spans="1:8" x14ac:dyDescent="0.25">
      <c r="A10" s="28" t="s">
        <v>35</v>
      </c>
      <c r="B10" s="33">
        <v>2.7450000000000001</v>
      </c>
      <c r="C10" s="33"/>
      <c r="D10" s="33">
        <f ca="1">'GD Curves'!AH1</f>
        <v>2.4660000000000002</v>
      </c>
      <c r="E10" s="33">
        <f>Curves!O2</f>
        <v>0.05</v>
      </c>
      <c r="F10" s="33">
        <f>Curves!O3</f>
        <v>0</v>
      </c>
      <c r="G10" s="33" t="e">
        <f ca="1">Curves!O5</f>
        <v>#N/A</v>
      </c>
      <c r="H10" s="33" t="e">
        <f ca="1">Curves!O4</f>
        <v>#N/A</v>
      </c>
    </row>
    <row r="11" spans="1:8" ht="13.8" thickBot="1" x14ac:dyDescent="0.3">
      <c r="A11" s="28" t="s">
        <v>27</v>
      </c>
      <c r="B11" s="36">
        <v>2.5950000000000002</v>
      </c>
      <c r="C11" s="36"/>
      <c r="D11" s="36">
        <f ca="1">'GD Curves'!AF1</f>
        <v>2.3660000000000001</v>
      </c>
      <c r="E11" s="36">
        <f>Curves!K2</f>
        <v>0.3</v>
      </c>
      <c r="F11" s="36">
        <f>Curves!K3</f>
        <v>0</v>
      </c>
      <c r="G11" s="36" t="e">
        <f ca="1">Curves!K5</f>
        <v>#N/A</v>
      </c>
      <c r="H11" s="36" t="e">
        <f ca="1">Curves!K4</f>
        <v>#N/A</v>
      </c>
    </row>
    <row r="12" spans="1:8" ht="13.8" thickTop="1" x14ac:dyDescent="0.25">
      <c r="A12" s="28"/>
      <c r="B12" s="33"/>
      <c r="C12" s="33"/>
      <c r="D12" s="33"/>
      <c r="E12" s="33"/>
      <c r="F12" s="33"/>
      <c r="G12" s="33"/>
      <c r="H12" s="33"/>
    </row>
    <row r="13" spans="1:8" ht="13.8" thickBot="1" x14ac:dyDescent="0.3">
      <c r="A13" s="35" t="s">
        <v>188</v>
      </c>
      <c r="B13" s="33"/>
      <c r="C13" s="33"/>
      <c r="D13" s="33"/>
      <c r="E13" s="33"/>
      <c r="F13" s="33"/>
      <c r="G13" s="33"/>
      <c r="H13" s="33"/>
    </row>
    <row r="14" spans="1:8" ht="13.8" thickTop="1" x14ac:dyDescent="0.25">
      <c r="A14" s="108" t="s">
        <v>359</v>
      </c>
      <c r="B14" s="33"/>
      <c r="C14" s="33"/>
      <c r="D14" s="33">
        <f ca="1">'GD Curves'!Q1</f>
        <v>2.3109999999999999</v>
      </c>
      <c r="E14" s="33">
        <f>Curves!U2</f>
        <v>-0.04</v>
      </c>
      <c r="F14" s="33">
        <v>0</v>
      </c>
      <c r="G14" s="33" t="e">
        <f ca="1">Curves!U5</f>
        <v>#N/A</v>
      </c>
      <c r="H14" s="33" t="e">
        <f ca="1">Curves!U4</f>
        <v>#N/A</v>
      </c>
    </row>
    <row r="15" spans="1:8" x14ac:dyDescent="0.25">
      <c r="A15" s="108" t="s">
        <v>360</v>
      </c>
      <c r="B15" s="33"/>
      <c r="C15" s="33"/>
      <c r="D15" s="33">
        <f ca="1">'GD Curves'!P1</f>
        <v>2.3010000000000002</v>
      </c>
      <c r="E15" s="33">
        <f>Curves!V2</f>
        <v>-0.04</v>
      </c>
      <c r="F15" s="33">
        <v>1</v>
      </c>
      <c r="G15" s="33" t="e">
        <f ca="1">Curves!V5</f>
        <v>#N/A</v>
      </c>
      <c r="H15" s="33" t="e">
        <f ca="1">Curves!V4</f>
        <v>#N/A</v>
      </c>
    </row>
    <row r="16" spans="1:8" x14ac:dyDescent="0.25">
      <c r="A16" s="28" t="s">
        <v>38</v>
      </c>
      <c r="B16" s="33">
        <v>2.66</v>
      </c>
      <c r="C16" s="33"/>
      <c r="D16" s="33">
        <f ca="1">'GD Curves'!H1</f>
        <v>2.3250000000000002</v>
      </c>
      <c r="E16" s="33">
        <f>Curves!E2</f>
        <v>-0.15</v>
      </c>
      <c r="F16" s="33">
        <f>Curves!E3</f>
        <v>0</v>
      </c>
      <c r="G16" s="33" t="e">
        <f ca="1">Curves!E5</f>
        <v>#N/A</v>
      </c>
      <c r="H16" s="33" t="e">
        <f ca="1">Curves!E4</f>
        <v>#N/A</v>
      </c>
    </row>
    <row r="17" spans="1:9" x14ac:dyDescent="0.25">
      <c r="A17" s="28" t="s">
        <v>9</v>
      </c>
      <c r="B17" s="33">
        <v>2.7250000000000001</v>
      </c>
      <c r="C17" s="33"/>
      <c r="D17" s="33">
        <f ca="1">'GD Curves'!X1</f>
        <v>2.38</v>
      </c>
      <c r="E17" s="33">
        <f>Curves!N2</f>
        <v>-0.13</v>
      </c>
      <c r="F17" s="33">
        <f>Curves!N3</f>
        <v>0</v>
      </c>
      <c r="G17" s="33" t="e">
        <f ca="1">Curves!N5</f>
        <v>#N/A</v>
      </c>
      <c r="H17" s="33" t="e">
        <f ca="1">Curves!N4</f>
        <v>#N/A</v>
      </c>
    </row>
    <row r="18" spans="1:9" x14ac:dyDescent="0.25">
      <c r="A18" s="28" t="s">
        <v>7</v>
      </c>
      <c r="B18" s="33">
        <v>2.7149999999999999</v>
      </c>
      <c r="C18" s="33"/>
      <c r="D18" s="33">
        <f ca="1">'GD Curves'!S1</f>
        <v>2.2160000000000002</v>
      </c>
      <c r="E18" s="33">
        <f>Curves!H2</f>
        <v>-0.13</v>
      </c>
      <c r="F18" s="33">
        <f>Curves!H3</f>
        <v>0</v>
      </c>
      <c r="G18" s="33" t="e">
        <f ca="1">Curves!H5</f>
        <v>#N/A</v>
      </c>
      <c r="H18" s="33" t="e">
        <f ca="1">Curves!H4</f>
        <v>#N/A</v>
      </c>
    </row>
    <row r="19" spans="1:9" ht="13.8" thickBot="1" x14ac:dyDescent="0.3">
      <c r="A19" s="28" t="s">
        <v>12</v>
      </c>
      <c r="B19" s="36">
        <v>2.8050000000000002</v>
      </c>
      <c r="C19" s="36"/>
      <c r="D19" s="36">
        <f ca="1">'GD Curves'!L1</f>
        <v>2.35</v>
      </c>
      <c r="E19" s="36">
        <f>Curves!I2</f>
        <v>-3.2500000000000001E-2</v>
      </c>
      <c r="F19" s="36">
        <f>Curves!I3</f>
        <v>0</v>
      </c>
      <c r="G19" s="36" t="e">
        <f ca="1">Curves!I5</f>
        <v>#N/A</v>
      </c>
      <c r="H19" s="36" t="e">
        <f ca="1">Curves!I4</f>
        <v>#N/A</v>
      </c>
      <c r="I19" s="65"/>
    </row>
    <row r="20" spans="1:9" ht="13.8" thickTop="1" x14ac:dyDescent="0.25">
      <c r="A20" s="28"/>
      <c r="B20" s="33"/>
      <c r="C20" s="33"/>
      <c r="D20" s="33"/>
      <c r="E20" s="33"/>
      <c r="F20" s="33"/>
      <c r="G20" s="33"/>
      <c r="H20" s="33"/>
    </row>
    <row r="21" spans="1:9" ht="13.8" thickBot="1" x14ac:dyDescent="0.3">
      <c r="A21" s="35" t="s">
        <v>408</v>
      </c>
      <c r="B21" s="33"/>
      <c r="C21" s="33"/>
      <c r="D21" s="33"/>
      <c r="E21" s="33"/>
      <c r="F21" s="33"/>
      <c r="G21" s="33"/>
      <c r="H21" s="33"/>
    </row>
    <row r="22" spans="1:9" ht="13.8" thickTop="1" x14ac:dyDescent="0.25">
      <c r="A22" s="28" t="s">
        <v>355</v>
      </c>
      <c r="B22" s="33"/>
      <c r="C22" s="33"/>
      <c r="D22" s="33">
        <f ca="1">'GD Curves'!U1</f>
        <v>2.3384999999999998</v>
      </c>
      <c r="E22" s="33">
        <f>Curves!Q2</f>
        <v>1.2500000000000001E-2</v>
      </c>
      <c r="F22" s="33">
        <v>0</v>
      </c>
      <c r="G22" s="33" t="e">
        <f ca="1">Curves!Q5</f>
        <v>#N/A</v>
      </c>
      <c r="H22" s="33" t="e">
        <f ca="1">Curves!Q4</f>
        <v>#N/A</v>
      </c>
    </row>
    <row r="23" spans="1:9" x14ac:dyDescent="0.25">
      <c r="A23" s="28" t="s">
        <v>356</v>
      </c>
      <c r="B23" s="33"/>
      <c r="C23" s="33"/>
      <c r="D23" s="33">
        <f ca="1">'GD Curves'!J1</f>
        <v>2.3010000000000002</v>
      </c>
      <c r="E23" s="33">
        <f>Curves!R2</f>
        <v>-5.0000000000000001E-3</v>
      </c>
      <c r="F23" s="33">
        <v>0</v>
      </c>
      <c r="G23" s="33" t="e">
        <f ca="1">Curves!R5</f>
        <v>#N/A</v>
      </c>
      <c r="H23" s="33" t="e">
        <f ca="1">Curves!R4</f>
        <v>#N/A</v>
      </c>
    </row>
    <row r="24" spans="1:9" x14ac:dyDescent="0.25">
      <c r="A24" s="28" t="s">
        <v>357</v>
      </c>
      <c r="B24" s="33"/>
      <c r="C24" s="33"/>
      <c r="D24" s="33">
        <f ca="1">'GD Curves'!AI1</f>
        <v>2.5409999999999999</v>
      </c>
      <c r="E24" s="33">
        <f>Curves!S2</f>
        <v>0.3</v>
      </c>
      <c r="F24" s="33">
        <v>0</v>
      </c>
      <c r="G24" s="33" t="e">
        <f ca="1">Curves!S5</f>
        <v>#N/A</v>
      </c>
      <c r="H24" s="33" t="e">
        <f ca="1">Curves!S4</f>
        <v>#N/A</v>
      </c>
    </row>
    <row r="25" spans="1:9" ht="13.8" thickBot="1" x14ac:dyDescent="0.3">
      <c r="A25" s="28" t="s">
        <v>358</v>
      </c>
      <c r="B25" s="36"/>
      <c r="C25" s="36"/>
      <c r="D25" s="36">
        <f ca="1">'GD Curves'!AJ1</f>
        <v>2.9809999999999999</v>
      </c>
      <c r="E25" s="36">
        <f>Curves!T2</f>
        <v>0.92</v>
      </c>
      <c r="F25" s="36">
        <v>0</v>
      </c>
      <c r="G25" s="36" t="e">
        <f ca="1">Curves!T5</f>
        <v>#N/A</v>
      </c>
      <c r="H25" s="36" t="e">
        <f ca="1">Curves!T4</f>
        <v>#N/A</v>
      </c>
    </row>
    <row r="26" spans="1:9" ht="13.8" thickTop="1" x14ac:dyDescent="0.25">
      <c r="A26" s="28"/>
      <c r="B26" s="33"/>
      <c r="C26" s="33"/>
      <c r="D26" s="33"/>
      <c r="E26" s="33"/>
      <c r="F26" s="33"/>
      <c r="G26" s="33"/>
      <c r="H26" s="33"/>
    </row>
    <row r="27" spans="1:9" ht="13.8" thickBot="1" x14ac:dyDescent="0.3">
      <c r="A27" s="35" t="s">
        <v>189</v>
      </c>
      <c r="B27" s="33"/>
      <c r="C27" s="33"/>
      <c r="D27" s="33"/>
      <c r="E27" s="33"/>
      <c r="F27" s="33"/>
      <c r="G27" s="33"/>
      <c r="H27" s="33"/>
    </row>
    <row r="28" spans="1:9" ht="13.8" thickTop="1" x14ac:dyDescent="0.25">
      <c r="A28" s="28" t="s">
        <v>39</v>
      </c>
      <c r="B28" s="33">
        <v>2.875</v>
      </c>
      <c r="C28" s="33"/>
      <c r="D28" s="33">
        <f ca="1">'GD Curves'!G1</f>
        <v>2.411</v>
      </c>
      <c r="E28" s="33">
        <f>Curves!D2</f>
        <v>0.12</v>
      </c>
      <c r="F28" s="33">
        <f>Curves!D3</f>
        <v>0</v>
      </c>
      <c r="G28" s="33" t="e">
        <f ca="1">Curves!D5</f>
        <v>#N/A</v>
      </c>
      <c r="H28" s="33" t="e">
        <f ca="1">Curves!D4</f>
        <v>#N/A</v>
      </c>
    </row>
    <row r="29" spans="1:9" x14ac:dyDescent="0.25">
      <c r="A29" s="28" t="s">
        <v>30</v>
      </c>
      <c r="B29" s="33">
        <v>2.9350000000000001</v>
      </c>
      <c r="C29" s="33"/>
      <c r="D29" s="33">
        <f ca="1">'GD Curves'!AK1</f>
        <v>2.476</v>
      </c>
      <c r="E29" s="33">
        <f>Curves!L2</f>
        <v>0.215</v>
      </c>
      <c r="F29" s="33">
        <f>Curves!L3</f>
        <v>0</v>
      </c>
      <c r="G29" s="33" t="e">
        <f ca="1">Curves!L5</f>
        <v>#N/A</v>
      </c>
      <c r="H29" s="33" t="e">
        <f ca="1">Curves!L4</f>
        <v>#N/A</v>
      </c>
    </row>
    <row r="30" spans="1:9" x14ac:dyDescent="0.25">
      <c r="A30" s="28" t="s">
        <v>28</v>
      </c>
      <c r="B30" s="107">
        <v>3.13</v>
      </c>
      <c r="C30" s="107"/>
      <c r="D30" s="107">
        <f ca="1">'GD Curves'!V1</f>
        <v>3.2109999999999999</v>
      </c>
      <c r="E30" s="107">
        <f>Curves!M2</f>
        <v>1.68</v>
      </c>
      <c r="F30" s="107">
        <f>Curves!M3</f>
        <v>0</v>
      </c>
      <c r="G30" s="107" t="e">
        <f ca="1">Curves!M5</f>
        <v>#N/A</v>
      </c>
      <c r="H30" s="107" t="e">
        <f ca="1">Curves!M4</f>
        <v>#N/A</v>
      </c>
    </row>
    <row r="31" spans="1:9" ht="13.8" thickBot="1" x14ac:dyDescent="0.3">
      <c r="A31" s="28" t="s">
        <v>361</v>
      </c>
      <c r="B31" s="36"/>
      <c r="C31" s="36"/>
      <c r="D31" s="36">
        <f ca="1">'GD Curves'!AG1</f>
        <v>2.5760000000000001</v>
      </c>
      <c r="E31" s="36">
        <f>Curves!W2</f>
        <v>0.09</v>
      </c>
      <c r="F31" s="36">
        <v>0</v>
      </c>
      <c r="G31" s="36" t="e">
        <f ca="1">Curves!W5</f>
        <v>#N/A</v>
      </c>
      <c r="H31" s="36" t="e">
        <f ca="1">Curves!W4</f>
        <v>#N/A</v>
      </c>
    </row>
    <row r="32" spans="1:9" ht="13.8" thickTop="1" x14ac:dyDescent="0.25">
      <c r="A32" s="28"/>
      <c r="B32" s="33"/>
      <c r="C32" s="33"/>
      <c r="D32" s="33"/>
      <c r="E32" s="33"/>
      <c r="F32" s="33"/>
      <c r="G32" s="33"/>
      <c r="H32" s="33"/>
    </row>
    <row r="33" spans="1:8" ht="13.8" thickBot="1" x14ac:dyDescent="0.3">
      <c r="A33" s="28" t="s">
        <v>37</v>
      </c>
      <c r="B33" s="36">
        <v>2.5797915000000002</v>
      </c>
      <c r="C33" s="36"/>
      <c r="D33" s="36">
        <f ca="1">'GD Curves'!AL1</f>
        <v>2.198</v>
      </c>
      <c r="E33" s="36">
        <f>Curves!P2</f>
        <v>-0.3</v>
      </c>
      <c r="F33" s="36">
        <f>Curves!P3</f>
        <v>0</v>
      </c>
      <c r="G33" s="36" t="e">
        <f ca="1">Curves!P5</f>
        <v>#N/A</v>
      </c>
      <c r="H33" s="36" t="e">
        <f ca="1">Curves!P4</f>
        <v>#N/A</v>
      </c>
    </row>
    <row r="34" spans="1:8" ht="13.8" thickTop="1" x14ac:dyDescent="0.25">
      <c r="A34" s="28">
        <v>0.68400000000000005</v>
      </c>
      <c r="B34" s="33">
        <v>3.5750000000000002</v>
      </c>
      <c r="C34" s="33"/>
      <c r="D34" s="33">
        <v>3</v>
      </c>
      <c r="E34" s="33">
        <v>3</v>
      </c>
      <c r="F34" s="33">
        <v>3</v>
      </c>
      <c r="G34" s="33">
        <v>3</v>
      </c>
      <c r="H34" s="33">
        <v>3</v>
      </c>
    </row>
    <row r="35" spans="1:8" x14ac:dyDescent="0.25">
      <c r="A35" s="28">
        <v>1.0549999999999999</v>
      </c>
      <c r="B35" s="33">
        <f>B34*A35*A34</f>
        <v>2.5797915000000002</v>
      </c>
      <c r="C35" s="33"/>
      <c r="D35" s="33"/>
      <c r="E35" s="33"/>
      <c r="F35" s="33">
        <v>-0.26</v>
      </c>
      <c r="G35" s="33">
        <v>-0.21249999999999999</v>
      </c>
      <c r="H35" s="33">
        <v>-0.26</v>
      </c>
    </row>
    <row r="36" spans="1:8" x14ac:dyDescent="0.25">
      <c r="A36" s="28" t="s">
        <v>209</v>
      </c>
      <c r="B36" s="33"/>
      <c r="C36" s="33"/>
      <c r="D36" s="33"/>
      <c r="E36" s="33"/>
      <c r="F36" s="33"/>
      <c r="G36" s="33"/>
      <c r="H36" s="33"/>
    </row>
    <row r="37" spans="1:8" x14ac:dyDescent="0.25">
      <c r="A37" s="28"/>
      <c r="B37" s="33" t="s">
        <v>167</v>
      </c>
      <c r="C37" s="33"/>
      <c r="D37" s="33"/>
      <c r="E37" s="33"/>
      <c r="F37" s="33"/>
      <c r="G37" s="33"/>
      <c r="H37" s="33"/>
    </row>
    <row r="38" spans="1:8" x14ac:dyDescent="0.25">
      <c r="A38" s="28" t="s">
        <v>190</v>
      </c>
      <c r="B38" s="33" t="s">
        <v>289</v>
      </c>
      <c r="C38" s="33" t="s">
        <v>290</v>
      </c>
      <c r="D38" s="33" t="s">
        <v>14</v>
      </c>
      <c r="E38" s="33"/>
      <c r="F38" s="33"/>
      <c r="G38" s="33"/>
      <c r="H38" s="33"/>
    </row>
    <row r="39" spans="1:8" x14ac:dyDescent="0.25">
      <c r="A39" s="28" t="s">
        <v>210</v>
      </c>
      <c r="B39" s="28">
        <v>39</v>
      </c>
      <c r="C39" s="28">
        <v>34</v>
      </c>
      <c r="D39" s="28">
        <v>34</v>
      </c>
      <c r="E39" s="33"/>
      <c r="F39" s="33"/>
      <c r="G39" s="33"/>
      <c r="H39" s="33"/>
    </row>
    <row r="40" spans="1:8" x14ac:dyDescent="0.25">
      <c r="A40" s="28" t="s">
        <v>191</v>
      </c>
      <c r="B40" s="37">
        <v>38</v>
      </c>
      <c r="C40" s="37">
        <v>35</v>
      </c>
      <c r="D40" s="37">
        <v>35</v>
      </c>
      <c r="E40" s="33"/>
      <c r="F40" s="33"/>
      <c r="G40" s="33"/>
      <c r="H40" s="33"/>
    </row>
    <row r="41" spans="1:8" x14ac:dyDescent="0.25">
      <c r="A41" s="28" t="s">
        <v>192</v>
      </c>
      <c r="B41" s="37">
        <v>37</v>
      </c>
      <c r="C41" s="37">
        <v>36</v>
      </c>
      <c r="D41" s="37">
        <v>36</v>
      </c>
      <c r="E41" s="33"/>
      <c r="F41" s="33"/>
      <c r="G41" s="33"/>
      <c r="H41" s="33"/>
    </row>
    <row r="42" spans="1:8" x14ac:dyDescent="0.25">
      <c r="A42" s="28" t="s">
        <v>193</v>
      </c>
      <c r="B42" s="37">
        <v>36</v>
      </c>
      <c r="C42" s="37">
        <v>37</v>
      </c>
      <c r="D42" s="37">
        <v>37</v>
      </c>
      <c r="E42" s="33"/>
      <c r="F42" s="33"/>
      <c r="G42" s="33"/>
      <c r="H42" s="33"/>
    </row>
    <row r="43" spans="1:8" x14ac:dyDescent="0.25">
      <c r="A43" s="28" t="s">
        <v>194</v>
      </c>
      <c r="B43" s="37">
        <v>35</v>
      </c>
      <c r="C43" s="37">
        <v>38</v>
      </c>
      <c r="D43" s="37">
        <v>38</v>
      </c>
      <c r="E43" s="33"/>
      <c r="F43" s="33"/>
      <c r="G43" s="33"/>
      <c r="H43" s="33"/>
    </row>
    <row r="44" spans="1:8" x14ac:dyDescent="0.25">
      <c r="A44" s="28" t="s">
        <v>195</v>
      </c>
      <c r="B44" s="37">
        <v>34</v>
      </c>
      <c r="C44" s="28">
        <v>39</v>
      </c>
      <c r="D44" s="28">
        <v>39</v>
      </c>
      <c r="E44" s="28"/>
      <c r="F44" s="28"/>
      <c r="G44" s="28"/>
      <c r="H44" s="28"/>
    </row>
  </sheetData>
  <customSheetViews>
    <customSheetView guid="{AE45B011-2060-11D3-BF3F-0008C7526F0C}" showRuler="0">
      <pageMargins left="0.75" right="0.75" top="1" bottom="1" header="0.5" footer="0.5"/>
      <headerFooter alignWithMargins="0">
        <oddHeader>&amp;A</oddHeader>
        <oddFooter>Page &amp;P</oddFooter>
      </headerFooter>
    </customSheetView>
  </customSheetViews>
  <phoneticPr fontId="0" type="noConversion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M375"/>
  <sheetViews>
    <sheetView zoomScaleNormal="100" workbookViewId="0">
      <pane ySplit="1" topLeftCell="A2" activePane="bottomLeft" state="frozen"/>
      <selection activeCell="K1" sqref="K1"/>
      <selection pane="bottomLeft" activeCell="A10" sqref="A10"/>
    </sheetView>
  </sheetViews>
  <sheetFormatPr defaultColWidth="9.109375" defaultRowHeight="12" x14ac:dyDescent="0.25"/>
  <cols>
    <col min="1" max="1" width="10.6640625" style="48" customWidth="1"/>
    <col min="2" max="2" width="11.5546875" style="52" customWidth="1"/>
    <col min="3" max="3" width="11.109375" style="51" customWidth="1"/>
    <col min="4" max="4" width="11.33203125" style="51" customWidth="1"/>
    <col min="5" max="5" width="11.44140625" style="51" customWidth="1"/>
    <col min="6" max="6" width="10.88671875" style="51" bestFit="1" customWidth="1"/>
    <col min="7" max="8" width="9.109375" style="51"/>
    <col min="9" max="9" width="13.109375" style="51" customWidth="1"/>
    <col min="10" max="10" width="13" style="51" customWidth="1"/>
    <col min="11" max="11" width="10.33203125" style="51" customWidth="1"/>
    <col min="12" max="12" width="9.6640625" style="51" customWidth="1"/>
    <col min="13" max="13" width="14.33203125" style="51" customWidth="1"/>
    <col min="14" max="14" width="13.5546875" style="51" customWidth="1"/>
    <col min="15" max="16" width="11.33203125" style="48" customWidth="1"/>
    <col min="17" max="17" width="13.6640625" style="48" bestFit="1" customWidth="1"/>
    <col min="18" max="18" width="11.33203125" style="48" customWidth="1"/>
    <col min="19" max="19" width="15.33203125" style="48" bestFit="1" customWidth="1"/>
    <col min="20" max="22" width="11.33203125" style="48" customWidth="1"/>
    <col min="23" max="23" width="16.109375" style="48" customWidth="1"/>
    <col min="24" max="24" width="11.33203125" style="48" customWidth="1"/>
    <col min="25" max="25" width="15.33203125" style="48" customWidth="1"/>
    <col min="26" max="26" width="15" style="48" customWidth="1"/>
    <col min="27" max="27" width="14.33203125" style="48" customWidth="1"/>
    <col min="28" max="28" width="10.88671875" style="48" customWidth="1"/>
    <col min="29" max="36" width="9.109375" style="48"/>
    <col min="37" max="37" width="18" style="48" bestFit="1" customWidth="1"/>
    <col min="38" max="42" width="9.109375" style="48"/>
    <col min="43" max="43" width="13.109375" style="48" customWidth="1"/>
    <col min="44" max="16384" width="9.109375" style="48"/>
  </cols>
  <sheetData>
    <row r="1" spans="1:65" x14ac:dyDescent="0.25">
      <c r="A1" s="48" t="s">
        <v>529</v>
      </c>
      <c r="C1" s="67" t="str">
        <f>C18</f>
        <v>NG</v>
      </c>
      <c r="D1" s="67" t="str">
        <f t="shared" ref="D1:L1" si="0">D18</f>
        <v>NGI/CHI. GATE</v>
      </c>
      <c r="E1" s="67" t="str">
        <f t="shared" si="0"/>
        <v>IF-ELPO/PERMIAN</v>
      </c>
      <c r="F1" s="67" t="str">
        <f t="shared" si="0"/>
        <v>IF-ELPO/SJ</v>
      </c>
      <c r="G1" s="67" t="str">
        <f t="shared" si="0"/>
        <v>IF-NWPL_ROCKY_M</v>
      </c>
      <c r="H1" s="67" t="str">
        <f t="shared" si="0"/>
        <v>IF-PAN/TX/OK</v>
      </c>
      <c r="I1" s="67" t="str">
        <f t="shared" si="0"/>
        <v>IF-HPL/SHPCHAN</v>
      </c>
      <c r="J1" s="67" t="str">
        <f t="shared" si="0"/>
        <v>NGI-SOCAL</v>
      </c>
      <c r="K1" s="67" t="str">
        <f t="shared" si="0"/>
        <v>IF-NTHWST/CANBR</v>
      </c>
      <c r="L1" s="67" t="str">
        <f t="shared" si="0"/>
        <v>IF-CGT/APPALAC</v>
      </c>
      <c r="M1" s="67" t="str">
        <f>N18</f>
        <v>IF-TRANSCO/Z6</v>
      </c>
      <c r="N1" s="67" t="str">
        <f>O18</f>
        <v>IF-WAHA-TX</v>
      </c>
      <c r="O1" s="67" t="str">
        <f>Q18</f>
        <v>NGI-MALIN</v>
      </c>
      <c r="P1" s="67" t="str">
        <f>R18</f>
        <v>CGPR-AECO/BASIS</v>
      </c>
      <c r="Q1" s="67" t="s">
        <v>401</v>
      </c>
      <c r="R1" s="67" t="s">
        <v>402</v>
      </c>
      <c r="S1" s="67" t="s">
        <v>340</v>
      </c>
      <c r="T1" s="67" t="s">
        <v>341</v>
      </c>
      <c r="U1" s="67" t="s">
        <v>403</v>
      </c>
      <c r="V1" s="67" t="s">
        <v>405</v>
      </c>
      <c r="W1" s="67" t="str">
        <f>X14</f>
        <v>NGI-PGE/CG</v>
      </c>
      <c r="X1" s="67"/>
    </row>
    <row r="2" spans="1:65" x14ac:dyDescent="0.25">
      <c r="A2" s="153">
        <f>IF(B10&lt;=B11,6,7)</f>
        <v>7</v>
      </c>
      <c r="B2" s="66" t="s">
        <v>335</v>
      </c>
      <c r="C2" s="51">
        <f>INDEX(Curves,$A$2,MATCH(C1,$B$18:$X$18,0))</f>
        <v>2.5609999999999999</v>
      </c>
      <c r="D2" s="51">
        <f t="shared" ref="D2:W2" si="1">INDEX(Curves,$A$2,MATCH(D1,$B$18:$X$18,0))</f>
        <v>0.12</v>
      </c>
      <c r="E2" s="51">
        <f t="shared" si="1"/>
        <v>-0.15</v>
      </c>
      <c r="F2" s="51">
        <f t="shared" si="1"/>
        <v>-0.23</v>
      </c>
      <c r="G2" s="51">
        <f t="shared" si="1"/>
        <v>-0.3</v>
      </c>
      <c r="H2" s="51">
        <f t="shared" si="1"/>
        <v>-0.13</v>
      </c>
      <c r="I2" s="51">
        <f t="shared" si="1"/>
        <v>-3.2500000000000001E-2</v>
      </c>
      <c r="J2" s="51">
        <f t="shared" si="1"/>
        <v>0.01</v>
      </c>
      <c r="K2" s="51">
        <f t="shared" si="1"/>
        <v>0.3</v>
      </c>
      <c r="L2" s="51">
        <f t="shared" si="1"/>
        <v>0.215</v>
      </c>
      <c r="M2" s="51">
        <f t="shared" si="1"/>
        <v>1.68</v>
      </c>
      <c r="N2" s="51">
        <f t="shared" si="1"/>
        <v>-0.13</v>
      </c>
      <c r="O2" s="51">
        <f t="shared" si="1"/>
        <v>0.05</v>
      </c>
      <c r="P2" s="51">
        <f t="shared" si="1"/>
        <v>-0.3</v>
      </c>
      <c r="Q2" s="51">
        <f t="shared" si="1"/>
        <v>1.2500000000000001E-2</v>
      </c>
      <c r="R2" s="51">
        <f t="shared" si="1"/>
        <v>-5.0000000000000001E-3</v>
      </c>
      <c r="S2" s="51">
        <f t="shared" si="1"/>
        <v>0.3</v>
      </c>
      <c r="T2" s="51">
        <f t="shared" si="1"/>
        <v>0.92</v>
      </c>
      <c r="U2" s="51">
        <f t="shared" si="1"/>
        <v>-0.04</v>
      </c>
      <c r="V2" s="51">
        <f t="shared" si="1"/>
        <v>-0.04</v>
      </c>
      <c r="W2" s="51">
        <f t="shared" si="1"/>
        <v>0.09</v>
      </c>
    </row>
    <row r="3" spans="1:65" x14ac:dyDescent="0.25">
      <c r="B3" s="66" t="s">
        <v>338</v>
      </c>
      <c r="C3" s="51">
        <v>0</v>
      </c>
      <c r="D3" s="51">
        <v>0</v>
      </c>
      <c r="E3" s="51">
        <v>0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48">
        <v>0</v>
      </c>
      <c r="R3" s="48">
        <v>0</v>
      </c>
      <c r="S3" s="48">
        <v>0</v>
      </c>
      <c r="T3" s="48">
        <v>0</v>
      </c>
      <c r="U3" s="48">
        <v>0</v>
      </c>
      <c r="V3" s="48">
        <v>0</v>
      </c>
      <c r="W3" s="48">
        <v>0</v>
      </c>
    </row>
    <row r="4" spans="1:65" x14ac:dyDescent="0.25">
      <c r="A4" s="152" t="s">
        <v>530</v>
      </c>
      <c r="B4" s="66" t="s">
        <v>288</v>
      </c>
      <c r="C4" s="151" t="e">
        <f t="shared" ref="C4:L4" ca="1" si="2">AVERAGE(INDIRECT(C12))</f>
        <v>#N/A</v>
      </c>
      <c r="D4" s="151" t="e">
        <f t="shared" ca="1" si="2"/>
        <v>#N/A</v>
      </c>
      <c r="E4" s="151" t="e">
        <f t="shared" ca="1" si="2"/>
        <v>#N/A</v>
      </c>
      <c r="F4" s="151" t="e">
        <f t="shared" ca="1" si="2"/>
        <v>#N/A</v>
      </c>
      <c r="G4" s="151" t="e">
        <f t="shared" ca="1" si="2"/>
        <v>#N/A</v>
      </c>
      <c r="H4" s="151" t="e">
        <f t="shared" ca="1" si="2"/>
        <v>#N/A</v>
      </c>
      <c r="I4" s="151" t="e">
        <f t="shared" ca="1" si="2"/>
        <v>#N/A</v>
      </c>
      <c r="J4" s="151" t="e">
        <f t="shared" ca="1" si="2"/>
        <v>#N/A</v>
      </c>
      <c r="K4" s="151" t="e">
        <f t="shared" ca="1" si="2"/>
        <v>#N/A</v>
      </c>
      <c r="L4" s="151" t="e">
        <f t="shared" ca="1" si="2"/>
        <v>#N/A</v>
      </c>
      <c r="M4" s="151" t="e">
        <f ca="1">AVERAGE(INDIRECT(N12))</f>
        <v>#N/A</v>
      </c>
      <c r="N4" s="151" t="e">
        <f ca="1">AVERAGE(INDIRECT(O12))</f>
        <v>#N/A</v>
      </c>
      <c r="O4" s="151" t="e">
        <f t="shared" ref="O4:S5" ca="1" si="3">AVERAGE(INDIRECT(Q12))</f>
        <v>#N/A</v>
      </c>
      <c r="P4" s="151" t="e">
        <f t="shared" ca="1" si="3"/>
        <v>#N/A</v>
      </c>
      <c r="Q4" s="151" t="e">
        <f t="shared" ca="1" si="3"/>
        <v>#N/A</v>
      </c>
      <c r="R4" s="151" t="e">
        <f t="shared" ca="1" si="3"/>
        <v>#N/A</v>
      </c>
      <c r="S4" s="151" t="e">
        <f t="shared" ca="1" si="3"/>
        <v>#N/A</v>
      </c>
      <c r="T4" s="151" t="e">
        <f ca="1">AVERAGE(INDIRECT(P12))</f>
        <v>#N/A</v>
      </c>
      <c r="U4" s="151" t="e">
        <f t="shared" ref="U4:W5" ca="1" si="4">AVERAGE(INDIRECT(V12))</f>
        <v>#N/A</v>
      </c>
      <c r="V4" s="151" t="e">
        <f t="shared" ca="1" si="4"/>
        <v>#N/A</v>
      </c>
      <c r="W4" s="151" t="e">
        <f t="shared" ca="1" si="4"/>
        <v>#N/A</v>
      </c>
    </row>
    <row r="5" spans="1:65" x14ac:dyDescent="0.25">
      <c r="A5" s="152" t="s">
        <v>531</v>
      </c>
      <c r="B5" s="66" t="s">
        <v>404</v>
      </c>
      <c r="C5" s="151" t="e">
        <f t="shared" ref="C5:L5" ca="1" si="5">AVERAGE(INDIRECT(C13))</f>
        <v>#N/A</v>
      </c>
      <c r="D5" s="151" t="e">
        <f t="shared" ca="1" si="5"/>
        <v>#N/A</v>
      </c>
      <c r="E5" s="151" t="e">
        <f t="shared" ca="1" si="5"/>
        <v>#N/A</v>
      </c>
      <c r="F5" s="151" t="e">
        <f t="shared" ca="1" si="5"/>
        <v>#N/A</v>
      </c>
      <c r="G5" s="151" t="e">
        <f t="shared" ca="1" si="5"/>
        <v>#N/A</v>
      </c>
      <c r="H5" s="151" t="e">
        <f t="shared" ca="1" si="5"/>
        <v>#N/A</v>
      </c>
      <c r="I5" s="151" t="e">
        <f t="shared" ca="1" si="5"/>
        <v>#N/A</v>
      </c>
      <c r="J5" s="151" t="e">
        <f t="shared" ca="1" si="5"/>
        <v>#N/A</v>
      </c>
      <c r="K5" s="151" t="e">
        <f t="shared" ca="1" si="5"/>
        <v>#N/A</v>
      </c>
      <c r="L5" s="151" t="e">
        <f t="shared" ca="1" si="5"/>
        <v>#N/A</v>
      </c>
      <c r="M5" s="151" t="e">
        <f ca="1">AVERAGE(INDIRECT(N13))</f>
        <v>#N/A</v>
      </c>
      <c r="N5" s="151" t="e">
        <f ca="1">AVERAGE(INDIRECT(O13))</f>
        <v>#N/A</v>
      </c>
      <c r="O5" s="151" t="e">
        <f t="shared" ca="1" si="3"/>
        <v>#N/A</v>
      </c>
      <c r="P5" s="151" t="e">
        <f t="shared" ca="1" si="3"/>
        <v>#N/A</v>
      </c>
      <c r="Q5" s="151" t="e">
        <f t="shared" ca="1" si="3"/>
        <v>#N/A</v>
      </c>
      <c r="R5" s="151" t="e">
        <f t="shared" ca="1" si="3"/>
        <v>#N/A</v>
      </c>
      <c r="S5" s="151" t="e">
        <f t="shared" ca="1" si="3"/>
        <v>#N/A</v>
      </c>
      <c r="T5" s="151" t="e">
        <f ca="1">AVERAGE(INDIRECT(P13))</f>
        <v>#N/A</v>
      </c>
      <c r="U5" s="151" t="e">
        <f t="shared" ca="1" si="4"/>
        <v>#N/A</v>
      </c>
      <c r="V5" s="151" t="e">
        <f t="shared" ca="1" si="4"/>
        <v>#N/A</v>
      </c>
      <c r="W5" s="151" t="e">
        <f t="shared" ca="1" si="4"/>
        <v>#N/A</v>
      </c>
    </row>
    <row r="6" spans="1:65" x14ac:dyDescent="0.25">
      <c r="A6" s="48" t="s">
        <v>291</v>
      </c>
      <c r="B6" s="49" t="s">
        <v>292</v>
      </c>
      <c r="C6" s="50" t="s">
        <v>293</v>
      </c>
    </row>
    <row r="7" spans="1:65" x14ac:dyDescent="0.25">
      <c r="A7" s="48" t="s">
        <v>294</v>
      </c>
      <c r="B7" s="49" t="s">
        <v>292</v>
      </c>
      <c r="C7" s="50" t="s">
        <v>295</v>
      </c>
      <c r="O7" s="156" t="s">
        <v>537</v>
      </c>
      <c r="P7" s="157"/>
      <c r="Q7" s="157" t="s">
        <v>535</v>
      </c>
      <c r="R7" s="158" t="s">
        <v>536</v>
      </c>
    </row>
    <row r="8" spans="1:65" x14ac:dyDescent="0.25">
      <c r="A8" s="48" t="s">
        <v>296</v>
      </c>
      <c r="B8" s="49" t="s">
        <v>297</v>
      </c>
      <c r="C8" s="50" t="s">
        <v>298</v>
      </c>
      <c r="O8" s="159">
        <f>ROW(A16)</f>
        <v>16</v>
      </c>
      <c r="P8" s="160" t="s">
        <v>532</v>
      </c>
      <c r="Q8" s="160"/>
      <c r="R8" s="161"/>
    </row>
    <row r="9" spans="1:65" ht="13.2" x14ac:dyDescent="0.25">
      <c r="B9" s="49"/>
      <c r="C9" s="50"/>
      <c r="K9" s="60"/>
      <c r="L9" s="61"/>
      <c r="M9"/>
      <c r="N9"/>
      <c r="O9" s="162"/>
      <c r="P9" s="163" t="s">
        <v>533</v>
      </c>
      <c r="Q9" s="164" t="e">
        <f ca="1">MAX(A2,R9-6)</f>
        <v>#N/A</v>
      </c>
      <c r="R9" s="165" t="e">
        <f ca="1">CELL("Contents",OFFSET(B1,MATCH(DATEVALUE("10/01/2001"),B:B,0)-1,-1))</f>
        <v>#N/A</v>
      </c>
      <c r="S9"/>
      <c r="T9"/>
      <c r="U9"/>
      <c r="V9"/>
      <c r="W9"/>
      <c r="X9"/>
      <c r="Y9"/>
      <c r="Z9"/>
      <c r="AA9"/>
      <c r="AB9"/>
      <c r="AC9"/>
      <c r="AD9"/>
      <c r="AE9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</row>
    <row r="10" spans="1:65" x14ac:dyDescent="0.25">
      <c r="A10" s="48" t="s">
        <v>299</v>
      </c>
      <c r="B10" s="68">
        <v>37224</v>
      </c>
      <c r="C10" s="50" t="s">
        <v>300</v>
      </c>
      <c r="N10" s="51">
        <f>1/SQRT(3)</f>
        <v>0.57735026918962584</v>
      </c>
      <c r="O10" s="166"/>
      <c r="P10" s="167" t="s">
        <v>534</v>
      </c>
      <c r="Q10" s="167" t="e">
        <f ca="1">R9+1</f>
        <v>#N/A</v>
      </c>
      <c r="R10" s="168" t="e">
        <f ca="1">Q10+4</f>
        <v>#N/A</v>
      </c>
    </row>
    <row r="11" spans="1:65" x14ac:dyDescent="0.25">
      <c r="A11" s="170" t="s">
        <v>539</v>
      </c>
      <c r="B11" s="171">
        <f>IF(WEEKDAY(EOMONTH(B10,0),1)&gt;5,WORKDAY(EOMONTH(B10,0),-3),WORKDAY(EOMONTH(B10,0),-2))</f>
        <v>37222</v>
      </c>
      <c r="C11" s="50"/>
    </row>
    <row r="12" spans="1:65" x14ac:dyDescent="0.25">
      <c r="B12" s="154" t="s">
        <v>533</v>
      </c>
      <c r="C12" s="155" t="e">
        <f ca="1">CONCATENATE(ADDRESS($O$8+$Q$9-1,COLUMN()),":",ADDRESS($O$8+$R$9-1,COLUMN()))</f>
        <v>#N/A</v>
      </c>
      <c r="D12" s="155" t="e">
        <f t="shared" ref="D12:X12" ca="1" si="6">CONCATENATE(ADDRESS($O$8+$Q$9-1,COLUMN()),":",ADDRESS($O$8+$R$9-1,COLUMN()))</f>
        <v>#N/A</v>
      </c>
      <c r="E12" s="155" t="e">
        <f t="shared" ca="1" si="6"/>
        <v>#N/A</v>
      </c>
      <c r="F12" s="155" t="e">
        <f t="shared" ca="1" si="6"/>
        <v>#N/A</v>
      </c>
      <c r="G12" s="155" t="e">
        <f t="shared" ca="1" si="6"/>
        <v>#N/A</v>
      </c>
      <c r="H12" s="155" t="e">
        <f t="shared" ca="1" si="6"/>
        <v>#N/A</v>
      </c>
      <c r="I12" s="155" t="e">
        <f t="shared" ca="1" si="6"/>
        <v>#N/A</v>
      </c>
      <c r="J12" s="155" t="e">
        <f t="shared" ca="1" si="6"/>
        <v>#N/A</v>
      </c>
      <c r="K12" s="155" t="e">
        <f t="shared" ca="1" si="6"/>
        <v>#N/A</v>
      </c>
      <c r="L12" s="155" t="e">
        <f t="shared" ca="1" si="6"/>
        <v>#N/A</v>
      </c>
      <c r="M12" s="155" t="e">
        <f t="shared" ca="1" si="6"/>
        <v>#N/A</v>
      </c>
      <c r="N12" s="155" t="e">
        <f t="shared" ca="1" si="6"/>
        <v>#N/A</v>
      </c>
      <c r="O12" s="155" t="e">
        <f t="shared" ca="1" si="6"/>
        <v>#N/A</v>
      </c>
      <c r="P12" s="155" t="e">
        <f t="shared" ca="1" si="6"/>
        <v>#N/A</v>
      </c>
      <c r="Q12" s="155" t="e">
        <f t="shared" ca="1" si="6"/>
        <v>#N/A</v>
      </c>
      <c r="R12" s="155" t="e">
        <f t="shared" ca="1" si="6"/>
        <v>#N/A</v>
      </c>
      <c r="S12" s="155" t="e">
        <f t="shared" ca="1" si="6"/>
        <v>#N/A</v>
      </c>
      <c r="T12" s="155" t="e">
        <f t="shared" ca="1" si="6"/>
        <v>#N/A</v>
      </c>
      <c r="U12" s="155" t="e">
        <f t="shared" ca="1" si="6"/>
        <v>#N/A</v>
      </c>
      <c r="V12" s="155" t="e">
        <f t="shared" ca="1" si="6"/>
        <v>#N/A</v>
      </c>
      <c r="W12" s="155" t="e">
        <f t="shared" ca="1" si="6"/>
        <v>#N/A</v>
      </c>
      <c r="X12" s="155" t="e">
        <f t="shared" ca="1" si="6"/>
        <v>#N/A</v>
      </c>
    </row>
    <row r="13" spans="1:65" x14ac:dyDescent="0.25">
      <c r="B13" s="154" t="s">
        <v>534</v>
      </c>
      <c r="C13" s="155" t="e">
        <f ca="1">CONCATENATE(ADDRESS($O$8+$Q$10-1,COLUMN()),":",ADDRESS($O$8+$R$10-1,COLUMN()))</f>
        <v>#N/A</v>
      </c>
      <c r="D13" s="155" t="e">
        <f t="shared" ref="D13:X13" ca="1" si="7">CONCATENATE(ADDRESS($O$8+$Q$10-1,COLUMN()),":",ADDRESS($O$8+$R$10-1,COLUMN()))</f>
        <v>#N/A</v>
      </c>
      <c r="E13" s="155" t="e">
        <f t="shared" ca="1" si="7"/>
        <v>#N/A</v>
      </c>
      <c r="F13" s="155" t="e">
        <f t="shared" ca="1" si="7"/>
        <v>#N/A</v>
      </c>
      <c r="G13" s="155" t="e">
        <f t="shared" ca="1" si="7"/>
        <v>#N/A</v>
      </c>
      <c r="H13" s="155" t="e">
        <f t="shared" ca="1" si="7"/>
        <v>#N/A</v>
      </c>
      <c r="I13" s="155" t="e">
        <f t="shared" ca="1" si="7"/>
        <v>#N/A</v>
      </c>
      <c r="J13" s="155" t="e">
        <f t="shared" ca="1" si="7"/>
        <v>#N/A</v>
      </c>
      <c r="K13" s="155" t="e">
        <f t="shared" ca="1" si="7"/>
        <v>#N/A</v>
      </c>
      <c r="L13" s="155" t="e">
        <f t="shared" ca="1" si="7"/>
        <v>#N/A</v>
      </c>
      <c r="M13" s="155" t="e">
        <f t="shared" ca="1" si="7"/>
        <v>#N/A</v>
      </c>
      <c r="N13" s="155" t="e">
        <f t="shared" ca="1" si="7"/>
        <v>#N/A</v>
      </c>
      <c r="O13" s="155" t="e">
        <f t="shared" ca="1" si="7"/>
        <v>#N/A</v>
      </c>
      <c r="P13" s="155" t="e">
        <f t="shared" ca="1" si="7"/>
        <v>#N/A</v>
      </c>
      <c r="Q13" s="155" t="e">
        <f t="shared" ca="1" si="7"/>
        <v>#N/A</v>
      </c>
      <c r="R13" s="155" t="e">
        <f t="shared" ca="1" si="7"/>
        <v>#N/A</v>
      </c>
      <c r="S13" s="155" t="e">
        <f t="shared" ca="1" si="7"/>
        <v>#N/A</v>
      </c>
      <c r="T13" s="155" t="e">
        <f t="shared" ca="1" si="7"/>
        <v>#N/A</v>
      </c>
      <c r="U13" s="155" t="e">
        <f t="shared" ca="1" si="7"/>
        <v>#N/A</v>
      </c>
      <c r="V13" s="155" t="e">
        <f t="shared" ca="1" si="7"/>
        <v>#N/A</v>
      </c>
      <c r="W13" s="155" t="e">
        <f t="shared" ca="1" si="7"/>
        <v>#N/A</v>
      </c>
      <c r="X13" s="155" t="e">
        <f t="shared" ca="1" si="7"/>
        <v>#N/A</v>
      </c>
    </row>
    <row r="14" spans="1:65" ht="13.2" x14ac:dyDescent="0.25">
      <c r="C14" s="63" t="s">
        <v>304</v>
      </c>
      <c r="D14" s="61" t="s">
        <v>306</v>
      </c>
      <c r="E14" t="s">
        <v>310</v>
      </c>
      <c r="F14" t="s">
        <v>311</v>
      </c>
      <c r="G14" t="s">
        <v>313</v>
      </c>
      <c r="H14" t="s">
        <v>305</v>
      </c>
      <c r="I14" t="s">
        <v>309</v>
      </c>
      <c r="J14" t="s">
        <v>314</v>
      </c>
      <c r="K14" t="s">
        <v>312</v>
      </c>
      <c r="L14" t="s">
        <v>307</v>
      </c>
      <c r="M14" t="s">
        <v>340</v>
      </c>
      <c r="N14" t="s">
        <v>308</v>
      </c>
      <c r="O14" t="s">
        <v>339</v>
      </c>
      <c r="P14" t="s">
        <v>341</v>
      </c>
      <c r="Q14" t="s">
        <v>320</v>
      </c>
      <c r="R14" t="s">
        <v>337</v>
      </c>
      <c r="S14" t="s">
        <v>401</v>
      </c>
      <c r="T14" t="s">
        <v>402</v>
      </c>
      <c r="U14" t="s">
        <v>340</v>
      </c>
      <c r="V14" t="s">
        <v>403</v>
      </c>
      <c r="W14" t="s">
        <v>405</v>
      </c>
      <c r="X14" t="s">
        <v>406</v>
      </c>
      <c r="Y14" t="s">
        <v>321</v>
      </c>
      <c r="Z14" s="62" t="s">
        <v>322</v>
      </c>
      <c r="AA14" s="62" t="s">
        <v>323</v>
      </c>
      <c r="AB14" s="62" t="s">
        <v>324</v>
      </c>
      <c r="AC14" s="62" t="s">
        <v>325</v>
      </c>
      <c r="AD14" s="62" t="s">
        <v>326</v>
      </c>
      <c r="AE14" s="62" t="s">
        <v>327</v>
      </c>
      <c r="AF14" s="62" t="s">
        <v>328</v>
      </c>
      <c r="AG14" s="62" t="s">
        <v>329</v>
      </c>
      <c r="AH14" s="62" t="s">
        <v>330</v>
      </c>
      <c r="AI14" s="62" t="s">
        <v>331</v>
      </c>
      <c r="AJ14" s="62" t="s">
        <v>332</v>
      </c>
      <c r="AK14" s="62" t="s">
        <v>333</v>
      </c>
    </row>
    <row r="15" spans="1:65" x14ac:dyDescent="0.25">
      <c r="C15" s="51">
        <v>1</v>
      </c>
      <c r="D15" s="51">
        <v>2</v>
      </c>
      <c r="E15" s="51">
        <v>3</v>
      </c>
      <c r="F15" s="51">
        <v>4</v>
      </c>
      <c r="G15" s="51">
        <v>5</v>
      </c>
      <c r="H15" s="51">
        <v>6</v>
      </c>
      <c r="I15" s="51">
        <v>7</v>
      </c>
      <c r="J15" s="51">
        <v>8</v>
      </c>
      <c r="K15" s="51">
        <v>9</v>
      </c>
      <c r="L15" s="51">
        <v>10</v>
      </c>
      <c r="M15" s="51">
        <v>11</v>
      </c>
      <c r="N15" s="51">
        <v>12</v>
      </c>
      <c r="O15" s="51">
        <v>13</v>
      </c>
      <c r="P15" s="51">
        <v>14</v>
      </c>
      <c r="Q15" s="51">
        <v>15</v>
      </c>
      <c r="R15" s="51">
        <v>16</v>
      </c>
      <c r="S15" s="51">
        <v>17</v>
      </c>
      <c r="T15" s="51">
        <v>18</v>
      </c>
      <c r="U15" s="51">
        <v>19</v>
      </c>
      <c r="V15" s="51">
        <v>20</v>
      </c>
      <c r="W15" s="51">
        <v>21</v>
      </c>
      <c r="X15" s="51">
        <v>22</v>
      </c>
      <c r="Y15" s="51">
        <v>23</v>
      </c>
      <c r="Z15" s="51">
        <v>24</v>
      </c>
      <c r="AA15" s="51">
        <v>25</v>
      </c>
      <c r="AB15" s="51">
        <v>26</v>
      </c>
      <c r="AC15" s="51">
        <v>27</v>
      </c>
      <c r="AD15" s="51">
        <v>28</v>
      </c>
      <c r="AE15" s="51">
        <v>29</v>
      </c>
      <c r="AF15" s="51">
        <v>30</v>
      </c>
      <c r="AG15" s="51">
        <v>31</v>
      </c>
      <c r="AH15" s="51">
        <v>32</v>
      </c>
      <c r="AI15" s="51">
        <v>33</v>
      </c>
      <c r="AJ15" s="51">
        <v>34</v>
      </c>
      <c r="AK15" s="51">
        <v>35</v>
      </c>
      <c r="AL15" s="51">
        <v>36</v>
      </c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</row>
    <row r="16" spans="1:65" x14ac:dyDescent="0.25">
      <c r="A16" s="48">
        <v>1</v>
      </c>
      <c r="B16" s="53" t="s">
        <v>301</v>
      </c>
      <c r="C16" s="54">
        <f>EffDt1</f>
        <v>37224</v>
      </c>
      <c r="D16" s="54">
        <f t="shared" ref="D16:AL16" si="8">EffDt1</f>
        <v>37224</v>
      </c>
      <c r="E16" s="54">
        <f t="shared" si="8"/>
        <v>37224</v>
      </c>
      <c r="F16" s="54">
        <f t="shared" si="8"/>
        <v>37224</v>
      </c>
      <c r="G16" s="54">
        <f t="shared" si="8"/>
        <v>37224</v>
      </c>
      <c r="H16" s="54">
        <f t="shared" si="8"/>
        <v>37224</v>
      </c>
      <c r="I16" s="54">
        <f t="shared" si="8"/>
        <v>37224</v>
      </c>
      <c r="J16" s="54">
        <f t="shared" si="8"/>
        <v>37224</v>
      </c>
      <c r="K16" s="54">
        <f t="shared" si="8"/>
        <v>37224</v>
      </c>
      <c r="L16" s="54">
        <f t="shared" si="8"/>
        <v>37224</v>
      </c>
      <c r="M16" s="54">
        <f t="shared" si="8"/>
        <v>37224</v>
      </c>
      <c r="N16" s="54">
        <f t="shared" si="8"/>
        <v>37224</v>
      </c>
      <c r="O16" s="54">
        <f t="shared" si="8"/>
        <v>37224</v>
      </c>
      <c r="P16" s="54">
        <f t="shared" si="8"/>
        <v>37224</v>
      </c>
      <c r="Q16" s="54">
        <f t="shared" si="8"/>
        <v>37224</v>
      </c>
      <c r="R16" s="54">
        <f t="shared" si="8"/>
        <v>37224</v>
      </c>
      <c r="S16" s="54">
        <f t="shared" si="8"/>
        <v>37224</v>
      </c>
      <c r="T16" s="54">
        <f t="shared" si="8"/>
        <v>37224</v>
      </c>
      <c r="U16" s="54">
        <f t="shared" si="8"/>
        <v>37224</v>
      </c>
      <c r="V16" s="54">
        <f t="shared" si="8"/>
        <v>37224</v>
      </c>
      <c r="W16" s="54">
        <f t="shared" si="8"/>
        <v>37224</v>
      </c>
      <c r="X16" s="54">
        <f t="shared" si="8"/>
        <v>37224</v>
      </c>
      <c r="Y16" s="54">
        <f t="shared" si="8"/>
        <v>37224</v>
      </c>
      <c r="Z16" s="54">
        <f t="shared" si="8"/>
        <v>37224</v>
      </c>
      <c r="AA16" s="54">
        <f t="shared" si="8"/>
        <v>37224</v>
      </c>
      <c r="AB16" s="54">
        <f t="shared" si="8"/>
        <v>37224</v>
      </c>
      <c r="AC16" s="54">
        <f t="shared" si="8"/>
        <v>37224</v>
      </c>
      <c r="AD16" s="54">
        <f t="shared" si="8"/>
        <v>37224</v>
      </c>
      <c r="AE16" s="54">
        <f t="shared" si="8"/>
        <v>37224</v>
      </c>
      <c r="AF16" s="54">
        <f t="shared" si="8"/>
        <v>37224</v>
      </c>
      <c r="AG16" s="54">
        <f t="shared" si="8"/>
        <v>37224</v>
      </c>
      <c r="AH16" s="54">
        <f t="shared" si="8"/>
        <v>37224</v>
      </c>
      <c r="AI16" s="54">
        <f t="shared" si="8"/>
        <v>37224</v>
      </c>
      <c r="AJ16" s="54">
        <f t="shared" si="8"/>
        <v>37224</v>
      </c>
      <c r="AK16" s="54">
        <f t="shared" si="8"/>
        <v>37224</v>
      </c>
      <c r="AL16" s="54">
        <f t="shared" si="8"/>
        <v>37224</v>
      </c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</row>
    <row r="17" spans="1:65" x14ac:dyDescent="0.25">
      <c r="A17" s="48">
        <v>2</v>
      </c>
      <c r="B17" s="53" t="s">
        <v>302</v>
      </c>
      <c r="C17" s="49">
        <f t="shared" ref="C17:X17" si="9">EOMONTH(C16,0)+1</f>
        <v>37226</v>
      </c>
      <c r="D17" s="49">
        <f t="shared" si="9"/>
        <v>37226</v>
      </c>
      <c r="E17" s="49">
        <f t="shared" si="9"/>
        <v>37226</v>
      </c>
      <c r="F17" s="49">
        <f t="shared" si="9"/>
        <v>37226</v>
      </c>
      <c r="G17" s="49">
        <f t="shared" si="9"/>
        <v>37226</v>
      </c>
      <c r="H17" s="49">
        <f t="shared" si="9"/>
        <v>37226</v>
      </c>
      <c r="I17" s="49">
        <f t="shared" si="9"/>
        <v>37226</v>
      </c>
      <c r="J17" s="49">
        <f t="shared" si="9"/>
        <v>37226</v>
      </c>
      <c r="K17" s="49">
        <f t="shared" si="9"/>
        <v>37226</v>
      </c>
      <c r="L17" s="49">
        <f t="shared" si="9"/>
        <v>37226</v>
      </c>
      <c r="M17" s="49">
        <f t="shared" si="9"/>
        <v>37226</v>
      </c>
      <c r="N17" s="49">
        <f t="shared" si="9"/>
        <v>37226</v>
      </c>
      <c r="O17" s="49">
        <f t="shared" si="9"/>
        <v>37226</v>
      </c>
      <c r="P17" s="49">
        <f t="shared" si="9"/>
        <v>37226</v>
      </c>
      <c r="Q17" s="49">
        <f t="shared" si="9"/>
        <v>37226</v>
      </c>
      <c r="R17" s="49">
        <f t="shared" si="9"/>
        <v>37226</v>
      </c>
      <c r="S17" s="49">
        <f t="shared" si="9"/>
        <v>37226</v>
      </c>
      <c r="T17" s="49">
        <f t="shared" si="9"/>
        <v>37226</v>
      </c>
      <c r="U17" s="49">
        <f t="shared" si="9"/>
        <v>37226</v>
      </c>
      <c r="V17" s="49">
        <f t="shared" si="9"/>
        <v>37226</v>
      </c>
      <c r="W17" s="49">
        <f t="shared" si="9"/>
        <v>37226</v>
      </c>
      <c r="X17" s="49">
        <f t="shared" si="9"/>
        <v>37226</v>
      </c>
      <c r="Y17" s="49">
        <f t="shared" ref="Y17:AL17" si="10">EffDt1</f>
        <v>37224</v>
      </c>
      <c r="Z17" s="49">
        <f t="shared" si="10"/>
        <v>37224</v>
      </c>
      <c r="AA17" s="49">
        <f t="shared" si="10"/>
        <v>37224</v>
      </c>
      <c r="AB17" s="49">
        <f t="shared" si="10"/>
        <v>37224</v>
      </c>
      <c r="AC17" s="49">
        <f t="shared" si="10"/>
        <v>37224</v>
      </c>
      <c r="AD17" s="49">
        <f t="shared" si="10"/>
        <v>37224</v>
      </c>
      <c r="AE17" s="49">
        <f t="shared" si="10"/>
        <v>37224</v>
      </c>
      <c r="AF17" s="49">
        <f t="shared" si="10"/>
        <v>37224</v>
      </c>
      <c r="AG17" s="49">
        <f t="shared" si="10"/>
        <v>37224</v>
      </c>
      <c r="AH17" s="49">
        <f t="shared" si="10"/>
        <v>37224</v>
      </c>
      <c r="AI17" s="49">
        <f t="shared" si="10"/>
        <v>37224</v>
      </c>
      <c r="AJ17" s="49">
        <f t="shared" si="10"/>
        <v>37224</v>
      </c>
      <c r="AK17" s="49">
        <f t="shared" si="10"/>
        <v>37224</v>
      </c>
      <c r="AL17" s="49">
        <f t="shared" si="10"/>
        <v>37224</v>
      </c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</row>
    <row r="18" spans="1:65" ht="13.2" x14ac:dyDescent="0.25">
      <c r="A18" s="48">
        <v>3</v>
      </c>
      <c r="B18" s="53" t="s">
        <v>303</v>
      </c>
      <c r="C18" s="63" t="s">
        <v>304</v>
      </c>
      <c r="D18" s="61" t="s">
        <v>306</v>
      </c>
      <c r="E18" t="s">
        <v>310</v>
      </c>
      <c r="F18" t="s">
        <v>311</v>
      </c>
      <c r="G18" t="s">
        <v>313</v>
      </c>
      <c r="H18" t="s">
        <v>305</v>
      </c>
      <c r="I18" t="s">
        <v>309</v>
      </c>
      <c r="J18" t="s">
        <v>314</v>
      </c>
      <c r="K18" t="s">
        <v>312</v>
      </c>
      <c r="L18" t="s">
        <v>307</v>
      </c>
      <c r="M18" t="s">
        <v>340</v>
      </c>
      <c r="N18" t="s">
        <v>308</v>
      </c>
      <c r="O18" t="s">
        <v>339</v>
      </c>
      <c r="P18" t="s">
        <v>341</v>
      </c>
      <c r="Q18" t="s">
        <v>320</v>
      </c>
      <c r="R18" t="s">
        <v>337</v>
      </c>
      <c r="S18" t="s">
        <v>401</v>
      </c>
      <c r="T18" t="s">
        <v>402</v>
      </c>
      <c r="U18" t="s">
        <v>340</v>
      </c>
      <c r="V18" t="s">
        <v>403</v>
      </c>
      <c r="W18" t="s">
        <v>405</v>
      </c>
      <c r="X18" t="s">
        <v>406</v>
      </c>
      <c r="Y18" t="s">
        <v>321</v>
      </c>
      <c r="Z18" s="62" t="s">
        <v>322</v>
      </c>
      <c r="AA18" s="62" t="s">
        <v>323</v>
      </c>
      <c r="AB18" s="62" t="s">
        <v>324</v>
      </c>
      <c r="AC18" s="62" t="s">
        <v>325</v>
      </c>
      <c r="AD18" s="62" t="s">
        <v>326</v>
      </c>
      <c r="AE18" s="62" t="s">
        <v>327</v>
      </c>
      <c r="AF18" s="62" t="s">
        <v>328</v>
      </c>
      <c r="AG18" s="62" t="s">
        <v>329</v>
      </c>
      <c r="AH18" s="62" t="s">
        <v>330</v>
      </c>
      <c r="AI18" s="62" t="s">
        <v>331</v>
      </c>
      <c r="AJ18" s="62" t="s">
        <v>332</v>
      </c>
      <c r="AK18" s="62" t="s">
        <v>333</v>
      </c>
      <c r="BG18" s="55"/>
      <c r="BH18" s="55"/>
      <c r="BI18" s="55"/>
      <c r="BJ18" s="55"/>
      <c r="BK18" s="55"/>
      <c r="BL18" s="55"/>
      <c r="BM18" s="55"/>
    </row>
    <row r="19" spans="1:65" x14ac:dyDescent="0.25">
      <c r="A19" s="48">
        <v>4</v>
      </c>
      <c r="B19" s="53" t="s">
        <v>315</v>
      </c>
      <c r="C19" s="51" t="s">
        <v>316</v>
      </c>
      <c r="D19" s="51" t="s">
        <v>316</v>
      </c>
      <c r="E19" s="51" t="s">
        <v>316</v>
      </c>
      <c r="F19" s="51" t="s">
        <v>316</v>
      </c>
      <c r="G19" s="51" t="s">
        <v>316</v>
      </c>
      <c r="H19" s="51" t="s">
        <v>316</v>
      </c>
      <c r="I19" s="51" t="s">
        <v>316</v>
      </c>
      <c r="J19" s="51" t="s">
        <v>316</v>
      </c>
      <c r="K19" s="51" t="s">
        <v>316</v>
      </c>
      <c r="L19" s="51" t="s">
        <v>316</v>
      </c>
      <c r="M19" s="51" t="s">
        <v>316</v>
      </c>
      <c r="N19" s="51" t="s">
        <v>316</v>
      </c>
      <c r="O19" s="51" t="s">
        <v>316</v>
      </c>
      <c r="P19" s="51" t="s">
        <v>316</v>
      </c>
      <c r="Q19" s="51" t="s">
        <v>316</v>
      </c>
      <c r="R19" s="51" t="s">
        <v>316</v>
      </c>
      <c r="S19" s="51" t="s">
        <v>316</v>
      </c>
      <c r="T19" s="51" t="s">
        <v>316</v>
      </c>
      <c r="U19" s="51" t="s">
        <v>316</v>
      </c>
      <c r="V19" s="51" t="s">
        <v>316</v>
      </c>
      <c r="W19" s="51" t="s">
        <v>316</v>
      </c>
      <c r="X19" s="51" t="s">
        <v>316</v>
      </c>
      <c r="Y19" s="51" t="s">
        <v>334</v>
      </c>
      <c r="Z19" s="51" t="s">
        <v>334</v>
      </c>
      <c r="AA19" s="51" t="s">
        <v>334</v>
      </c>
      <c r="AB19" s="51" t="s">
        <v>334</v>
      </c>
      <c r="AC19" s="51" t="s">
        <v>334</v>
      </c>
      <c r="AD19" s="51" t="s">
        <v>334</v>
      </c>
      <c r="AE19" s="51" t="s">
        <v>334</v>
      </c>
      <c r="AF19" s="51" t="s">
        <v>334</v>
      </c>
      <c r="AG19" s="51" t="s">
        <v>334</v>
      </c>
      <c r="AH19" s="51" t="s">
        <v>334</v>
      </c>
      <c r="AI19" s="51" t="s">
        <v>334</v>
      </c>
      <c r="AJ19" s="51" t="s">
        <v>334</v>
      </c>
      <c r="AK19" s="51" t="s">
        <v>334</v>
      </c>
      <c r="AL19" s="51" t="s">
        <v>334</v>
      </c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</row>
    <row r="20" spans="1:65" x14ac:dyDescent="0.25">
      <c r="A20" s="48">
        <v>5</v>
      </c>
      <c r="B20" s="53" t="s">
        <v>317</v>
      </c>
      <c r="C20" s="51" t="s">
        <v>318</v>
      </c>
      <c r="D20" s="51" t="s">
        <v>319</v>
      </c>
      <c r="E20" s="51" t="s">
        <v>319</v>
      </c>
      <c r="F20" s="51" t="s">
        <v>319</v>
      </c>
      <c r="G20" s="51" t="s">
        <v>319</v>
      </c>
      <c r="H20" s="51" t="s">
        <v>319</v>
      </c>
      <c r="I20" s="51" t="s">
        <v>319</v>
      </c>
      <c r="J20" s="51" t="s">
        <v>319</v>
      </c>
      <c r="K20" s="51" t="s">
        <v>319</v>
      </c>
      <c r="L20" s="51" t="s">
        <v>319</v>
      </c>
      <c r="M20" s="51" t="s">
        <v>319</v>
      </c>
      <c r="N20" s="51" t="s">
        <v>319</v>
      </c>
      <c r="O20" s="51" t="s">
        <v>319</v>
      </c>
      <c r="P20" s="51" t="s">
        <v>319</v>
      </c>
      <c r="Q20" s="51" t="s">
        <v>319</v>
      </c>
      <c r="R20" s="51" t="s">
        <v>319</v>
      </c>
      <c r="S20" s="51" t="s">
        <v>319</v>
      </c>
      <c r="T20" s="51" t="s">
        <v>319</v>
      </c>
      <c r="U20" s="51" t="s">
        <v>319</v>
      </c>
      <c r="V20" s="51" t="s">
        <v>319</v>
      </c>
      <c r="W20" s="51" t="s">
        <v>319</v>
      </c>
      <c r="X20" s="51" t="s">
        <v>319</v>
      </c>
      <c r="Y20" s="51" t="s">
        <v>319</v>
      </c>
      <c r="Z20" s="51" t="s">
        <v>319</v>
      </c>
      <c r="AA20" s="51" t="s">
        <v>319</v>
      </c>
      <c r="AB20" s="51" t="s">
        <v>319</v>
      </c>
      <c r="AC20" s="51" t="s">
        <v>319</v>
      </c>
      <c r="AD20" s="51" t="s">
        <v>319</v>
      </c>
      <c r="AE20" s="51" t="s">
        <v>319</v>
      </c>
      <c r="AF20" s="51" t="s">
        <v>319</v>
      </c>
      <c r="AG20" s="51" t="s">
        <v>319</v>
      </c>
      <c r="AH20" s="51" t="s">
        <v>319</v>
      </c>
      <c r="AI20" s="51" t="s">
        <v>319</v>
      </c>
      <c r="AJ20" s="51" t="s">
        <v>319</v>
      </c>
      <c r="AK20" s="51" t="s">
        <v>319</v>
      </c>
      <c r="AL20" s="51" t="s">
        <v>319</v>
      </c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</row>
    <row r="21" spans="1:65" x14ac:dyDescent="0.25">
      <c r="A21" s="48">
        <v>6</v>
      </c>
      <c r="B21" s="52">
        <f>EOMONTH(EffDt1,0)+1</f>
        <v>37226</v>
      </c>
      <c r="C21" s="51">
        <v>2.3159999999999998</v>
      </c>
      <c r="D21" s="51">
        <v>9.5000000000000001E-2</v>
      </c>
      <c r="E21" s="51">
        <v>2.4E-2</v>
      </c>
      <c r="F21" s="51">
        <v>-0.17</v>
      </c>
      <c r="G21" s="51">
        <v>-0.28000000000000003</v>
      </c>
      <c r="H21" s="51">
        <v>-0.1</v>
      </c>
      <c r="I21" s="51">
        <v>4.3999999999999997E-2</v>
      </c>
      <c r="J21" s="51">
        <v>0.05</v>
      </c>
      <c r="K21" s="51">
        <v>0.34</v>
      </c>
      <c r="L21" s="51">
        <v>0.14749999999999999</v>
      </c>
      <c r="M21" s="51">
        <v>0.22500000000000001</v>
      </c>
      <c r="N21" s="51">
        <v>0.84</v>
      </c>
      <c r="O21" s="51">
        <v>6.4000000000000001E-2</v>
      </c>
      <c r="P21" s="51">
        <v>0.6</v>
      </c>
      <c r="Q21" s="48">
        <v>0.21</v>
      </c>
      <c r="R21" s="105">
        <v>5.0151283683326997E-2</v>
      </c>
      <c r="S21" s="48">
        <v>0.01</v>
      </c>
      <c r="T21" s="48">
        <v>-0.01</v>
      </c>
      <c r="U21" s="48">
        <v>0.22500000000000001</v>
      </c>
      <c r="V21" s="48">
        <v>-0.02</v>
      </c>
      <c r="W21" s="48">
        <v>-0.02</v>
      </c>
      <c r="X21" s="48">
        <v>0.36</v>
      </c>
      <c r="Y21" s="48">
        <v>2.335</v>
      </c>
      <c r="Z21" s="48">
        <v>2.48</v>
      </c>
      <c r="AA21" s="48">
        <v>2.58</v>
      </c>
      <c r="AB21" s="48">
        <v>2.5649999999999999</v>
      </c>
      <c r="AC21" s="48">
        <v>2.5049999999999999</v>
      </c>
      <c r="AD21" s="48">
        <v>2.44</v>
      </c>
      <c r="AE21" s="56">
        <v>2.5550000000000002</v>
      </c>
      <c r="AF21" s="56">
        <v>2.6749999999999998</v>
      </c>
      <c r="AG21" s="56">
        <v>2.6349999999999998</v>
      </c>
      <c r="AH21" s="56">
        <v>2.4</v>
      </c>
      <c r="AI21" s="56">
        <v>2.91</v>
      </c>
      <c r="AJ21" s="56">
        <v>2.5449999999999999</v>
      </c>
      <c r="AK21" s="56">
        <v>2.83</v>
      </c>
      <c r="AL21" s="56"/>
      <c r="AM21" s="56"/>
      <c r="AN21" s="56"/>
      <c r="AO21" s="57"/>
      <c r="AP21" s="56"/>
      <c r="AQ21" s="58"/>
      <c r="AR21" s="58"/>
      <c r="AS21" s="59"/>
    </row>
    <row r="22" spans="1:65" x14ac:dyDescent="0.25">
      <c r="A22" s="48">
        <v>7</v>
      </c>
      <c r="B22" s="52">
        <f t="shared" ref="B22:B53" si="11">EOMONTH(B21,0)+1</f>
        <v>37257</v>
      </c>
      <c r="C22" s="51">
        <v>2.5609999999999999</v>
      </c>
      <c r="D22" s="51">
        <v>0.12</v>
      </c>
      <c r="E22" s="51">
        <v>-0.15</v>
      </c>
      <c r="F22" s="51">
        <v>-0.23</v>
      </c>
      <c r="G22" s="51">
        <v>-0.3</v>
      </c>
      <c r="H22" s="51">
        <v>-0.13</v>
      </c>
      <c r="I22" s="51">
        <v>-3.2500000000000001E-2</v>
      </c>
      <c r="J22" s="51">
        <v>0.01</v>
      </c>
      <c r="K22" s="51">
        <v>0.3</v>
      </c>
      <c r="L22" s="51">
        <v>0.215</v>
      </c>
      <c r="M22" s="51">
        <v>0.3</v>
      </c>
      <c r="N22" s="51">
        <v>1.68</v>
      </c>
      <c r="O22" s="51">
        <v>-0.13</v>
      </c>
      <c r="P22" s="51">
        <v>0.92</v>
      </c>
      <c r="Q22" s="48">
        <v>0.05</v>
      </c>
      <c r="R22" s="105">
        <v>-0.3</v>
      </c>
      <c r="S22" s="105">
        <v>1.2500000000000001E-2</v>
      </c>
      <c r="T22" s="105">
        <v>-5.0000000000000001E-3</v>
      </c>
      <c r="U22" s="105">
        <v>0.3</v>
      </c>
      <c r="V22" s="105">
        <v>-0.04</v>
      </c>
      <c r="W22" s="105">
        <v>-0.04</v>
      </c>
      <c r="X22" s="105">
        <v>0.09</v>
      </c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7"/>
      <c r="AP22" s="56"/>
      <c r="AQ22" s="58"/>
      <c r="AR22" s="58"/>
      <c r="AS22" s="59"/>
    </row>
    <row r="23" spans="1:65" x14ac:dyDescent="0.25">
      <c r="A23" s="48">
        <v>8</v>
      </c>
      <c r="B23" s="52">
        <f t="shared" si="11"/>
        <v>37288</v>
      </c>
      <c r="C23" s="51">
        <v>2.6720000000000002</v>
      </c>
      <c r="D23" s="51">
        <v>0.11</v>
      </c>
      <c r="E23" s="51">
        <v>-0.155</v>
      </c>
      <c r="F23" s="51">
        <v>-0.22</v>
      </c>
      <c r="G23" s="51">
        <v>-0.3</v>
      </c>
      <c r="H23" s="51">
        <v>-0.125</v>
      </c>
      <c r="I23" s="51">
        <v>-2.75E-2</v>
      </c>
      <c r="J23" s="51">
        <v>0.01</v>
      </c>
      <c r="K23" s="51">
        <v>0</v>
      </c>
      <c r="L23" s="51">
        <v>0.22500000000000001</v>
      </c>
      <c r="M23" s="51">
        <v>0.3</v>
      </c>
      <c r="N23" s="51">
        <v>1.5549999999999999</v>
      </c>
      <c r="O23" s="51">
        <v>-0.13500000000000001</v>
      </c>
      <c r="P23" s="51">
        <v>0.89500000000000002</v>
      </c>
      <c r="Q23" s="48">
        <v>0.03</v>
      </c>
      <c r="R23" s="48">
        <v>-0.36</v>
      </c>
      <c r="S23" s="48">
        <v>1.2500000000000001E-2</v>
      </c>
      <c r="T23" s="48">
        <v>-5.0000000000000001E-3</v>
      </c>
      <c r="U23" s="48">
        <v>0.3</v>
      </c>
      <c r="V23" s="48">
        <v>-0.03</v>
      </c>
      <c r="W23" s="48">
        <v>-0.03</v>
      </c>
      <c r="X23" s="48">
        <v>0.08</v>
      </c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7"/>
      <c r="AP23" s="56"/>
      <c r="AQ23" s="58"/>
      <c r="AR23" s="58"/>
      <c r="AS23" s="59"/>
    </row>
    <row r="24" spans="1:65" x14ac:dyDescent="0.25">
      <c r="A24" s="48">
        <v>9</v>
      </c>
      <c r="B24" s="52">
        <f t="shared" si="11"/>
        <v>37316</v>
      </c>
      <c r="C24" s="51">
        <v>2.6819999999999999</v>
      </c>
      <c r="D24" s="51">
        <v>8.5000000000000006E-2</v>
      </c>
      <c r="E24" s="51">
        <v>-0.16</v>
      </c>
      <c r="F24" s="51">
        <v>-0.25</v>
      </c>
      <c r="G24" s="51">
        <v>-0.35</v>
      </c>
      <c r="H24" s="51">
        <v>-0.125</v>
      </c>
      <c r="I24" s="51">
        <v>-2.2499999999999999E-2</v>
      </c>
      <c r="J24" s="51">
        <v>-0.02</v>
      </c>
      <c r="K24" s="51">
        <v>-0.24</v>
      </c>
      <c r="L24" s="51">
        <v>0.19500000000000001</v>
      </c>
      <c r="M24" s="51">
        <v>0.255</v>
      </c>
      <c r="N24" s="51">
        <v>0.56999999999999995</v>
      </c>
      <c r="O24" s="51">
        <v>-0.14000000000000001</v>
      </c>
      <c r="P24" s="51">
        <v>0.48499999999999999</v>
      </c>
      <c r="Q24" s="48">
        <v>2.3E-2</v>
      </c>
      <c r="R24" s="48">
        <v>-0.43</v>
      </c>
      <c r="S24" s="48">
        <v>1.2500000000000001E-2</v>
      </c>
      <c r="T24" s="48">
        <v>-5.0000000000000001E-3</v>
      </c>
      <c r="U24" s="48">
        <v>0.255</v>
      </c>
      <c r="V24" s="48">
        <v>-0.03</v>
      </c>
      <c r="W24" s="48">
        <v>-0.03</v>
      </c>
      <c r="X24" s="48">
        <v>6.5000000000000002E-2</v>
      </c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7"/>
      <c r="AP24" s="56"/>
      <c r="AQ24" s="58"/>
      <c r="AR24" s="58"/>
      <c r="AS24" s="59"/>
    </row>
    <row r="25" spans="1:65" x14ac:dyDescent="0.25">
      <c r="A25" s="48">
        <v>10</v>
      </c>
      <c r="B25" s="52">
        <f t="shared" si="11"/>
        <v>37347</v>
      </c>
      <c r="C25" s="51">
        <v>2.6669999999999998</v>
      </c>
      <c r="D25" s="51">
        <v>2.5000000000000001E-2</v>
      </c>
      <c r="E25" s="51">
        <v>-0.17499999999999999</v>
      </c>
      <c r="F25" s="51">
        <v>-0.33</v>
      </c>
      <c r="G25" s="51">
        <v>-0.52</v>
      </c>
      <c r="H25" s="51">
        <v>-0.12</v>
      </c>
      <c r="I25" s="51">
        <v>1.4999999999999999E-2</v>
      </c>
      <c r="J25" s="51">
        <v>-0.05</v>
      </c>
      <c r="K25" s="51">
        <v>-0.31</v>
      </c>
      <c r="L25" s="51">
        <v>0.15</v>
      </c>
      <c r="M25" s="51">
        <v>0.20499999999999999</v>
      </c>
      <c r="N25" s="51">
        <v>0.41</v>
      </c>
      <c r="O25" s="51">
        <v>-0.13500000000000001</v>
      </c>
      <c r="P25" s="51">
        <v>0.35</v>
      </c>
      <c r="Q25" s="48">
        <v>-0.18</v>
      </c>
      <c r="R25" s="48">
        <v>-0.47</v>
      </c>
      <c r="S25" s="48">
        <v>1.2500000000000001E-2</v>
      </c>
      <c r="T25" s="48">
        <v>7.4999999999999997E-3</v>
      </c>
      <c r="U25" s="48">
        <v>0.20499999999999999</v>
      </c>
      <c r="V25" s="48">
        <v>-0.09</v>
      </c>
      <c r="W25" s="48">
        <v>-0.09</v>
      </c>
      <c r="X25" s="48">
        <v>0.01</v>
      </c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7"/>
      <c r="AP25" s="56"/>
      <c r="AQ25" s="58"/>
      <c r="AR25" s="58"/>
      <c r="AS25" s="59"/>
    </row>
    <row r="26" spans="1:65" x14ac:dyDescent="0.25">
      <c r="A26" s="48">
        <v>11</v>
      </c>
      <c r="B26" s="52">
        <f t="shared" si="11"/>
        <v>37377</v>
      </c>
      <c r="C26" s="51">
        <v>2.7170000000000001</v>
      </c>
      <c r="D26" s="51">
        <v>2.5000000000000001E-2</v>
      </c>
      <c r="E26" s="51">
        <v>-0.17</v>
      </c>
      <c r="F26" s="51">
        <v>-0.33</v>
      </c>
      <c r="G26" s="51">
        <v>-0.52</v>
      </c>
      <c r="H26" s="51">
        <v>-0.12</v>
      </c>
      <c r="I26" s="51">
        <v>0.02</v>
      </c>
      <c r="J26" s="51">
        <v>-0.02</v>
      </c>
      <c r="K26" s="51">
        <v>-0.31</v>
      </c>
      <c r="L26" s="51">
        <v>0.13</v>
      </c>
      <c r="M26" s="51">
        <v>0.14499999999999999</v>
      </c>
      <c r="N26" s="51">
        <v>0.38</v>
      </c>
      <c r="O26" s="51">
        <v>-0.1225</v>
      </c>
      <c r="P26" s="51">
        <v>0.3125</v>
      </c>
      <c r="Q26" s="48">
        <v>-0.18</v>
      </c>
      <c r="R26" s="48">
        <v>-0.47</v>
      </c>
      <c r="S26" s="48">
        <v>1.2500000000000001E-2</v>
      </c>
      <c r="T26" s="48">
        <v>7.4999999999999997E-3</v>
      </c>
      <c r="U26" s="48">
        <v>0.14499999999999999</v>
      </c>
      <c r="V26" s="48">
        <v>-0.09</v>
      </c>
      <c r="W26" s="48">
        <v>-0.09</v>
      </c>
      <c r="X26" s="48">
        <v>0.02</v>
      </c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7"/>
      <c r="AP26" s="56"/>
      <c r="AQ26" s="58"/>
      <c r="AR26" s="58"/>
      <c r="AS26" s="59"/>
    </row>
    <row r="27" spans="1:65" x14ac:dyDescent="0.25">
      <c r="A27" s="48">
        <v>12</v>
      </c>
      <c r="B27" s="52">
        <f t="shared" si="11"/>
        <v>37408</v>
      </c>
      <c r="C27" s="51">
        <v>2.7669999999999999</v>
      </c>
      <c r="D27" s="51">
        <v>2.5000000000000001E-2</v>
      </c>
      <c r="E27" s="51">
        <v>-0.16</v>
      </c>
      <c r="F27" s="51">
        <v>-0.33</v>
      </c>
      <c r="G27" s="51">
        <v>-0.52</v>
      </c>
      <c r="H27" s="51">
        <v>-0.12</v>
      </c>
      <c r="I27" s="51">
        <v>3.2500000000000001E-2</v>
      </c>
      <c r="J27" s="51">
        <v>0.02</v>
      </c>
      <c r="K27" s="51">
        <v>-0.31</v>
      </c>
      <c r="L27" s="51">
        <v>0.15</v>
      </c>
      <c r="M27" s="51">
        <v>0.17499999999999999</v>
      </c>
      <c r="N27" s="51">
        <v>0.36749999999999999</v>
      </c>
      <c r="O27" s="51">
        <v>-0.11</v>
      </c>
      <c r="P27" s="51">
        <v>0.32</v>
      </c>
      <c r="Q27" s="48">
        <v>-0.18</v>
      </c>
      <c r="R27" s="48">
        <v>-0.47</v>
      </c>
      <c r="S27" s="48">
        <v>1.2500000000000001E-2</v>
      </c>
      <c r="T27" s="48">
        <v>1.2500000000000001E-2</v>
      </c>
      <c r="U27" s="48">
        <v>0.17499999999999999</v>
      </c>
      <c r="V27" s="48">
        <v>-0.09</v>
      </c>
      <c r="W27" s="48">
        <v>-0.09</v>
      </c>
      <c r="X27" s="48">
        <v>0.1</v>
      </c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7"/>
      <c r="AP27" s="56"/>
      <c r="AQ27" s="58"/>
      <c r="AR27" s="58"/>
      <c r="AS27" s="59"/>
    </row>
    <row r="28" spans="1:65" x14ac:dyDescent="0.25">
      <c r="A28" s="48">
        <v>13</v>
      </c>
      <c r="B28" s="52">
        <f t="shared" si="11"/>
        <v>37438</v>
      </c>
      <c r="C28" s="51">
        <v>2.8119999999999998</v>
      </c>
      <c r="D28" s="51">
        <v>2.5000000000000001E-2</v>
      </c>
      <c r="E28" s="51">
        <v>-0.14000000000000001</v>
      </c>
      <c r="F28" s="51">
        <v>-0.3</v>
      </c>
      <c r="G28" s="51">
        <v>-0.52</v>
      </c>
      <c r="H28" s="51">
        <v>-0.12</v>
      </c>
      <c r="I28" s="51">
        <v>4.4999999999999998E-2</v>
      </c>
      <c r="J28" s="51">
        <v>0.19</v>
      </c>
      <c r="K28" s="51">
        <v>-0.37</v>
      </c>
      <c r="L28" s="51">
        <v>0.17499999999999999</v>
      </c>
      <c r="M28" s="51">
        <v>0.215</v>
      </c>
      <c r="N28" s="51">
        <v>0.43</v>
      </c>
      <c r="O28" s="51">
        <v>-0.08</v>
      </c>
      <c r="P28" s="51">
        <v>0.34</v>
      </c>
      <c r="Q28" s="48">
        <v>-0.03</v>
      </c>
      <c r="R28" s="48">
        <v>-0.47</v>
      </c>
      <c r="S28" s="48">
        <v>1.2500000000000001E-2</v>
      </c>
      <c r="T28" s="48">
        <v>1.2500000000000001E-2</v>
      </c>
      <c r="U28" s="48">
        <v>0.215</v>
      </c>
      <c r="V28" s="48">
        <v>-0.09</v>
      </c>
      <c r="W28" s="48">
        <v>-0.09</v>
      </c>
      <c r="X28" s="48">
        <v>0.23</v>
      </c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7"/>
      <c r="AP28" s="56"/>
      <c r="AQ28" s="58"/>
      <c r="AR28" s="58"/>
      <c r="AS28" s="59"/>
    </row>
    <row r="29" spans="1:65" x14ac:dyDescent="0.25">
      <c r="A29" s="48">
        <v>14</v>
      </c>
      <c r="B29" s="52">
        <f t="shared" si="11"/>
        <v>37469</v>
      </c>
      <c r="C29" s="51">
        <v>2.8570000000000002</v>
      </c>
      <c r="D29" s="51">
        <v>2.5000000000000001E-2</v>
      </c>
      <c r="E29" s="51">
        <v>-0.12</v>
      </c>
      <c r="F29" s="51">
        <v>-0.3</v>
      </c>
      <c r="G29" s="51">
        <v>-0.52</v>
      </c>
      <c r="H29" s="51">
        <v>-0.12</v>
      </c>
      <c r="I29" s="51">
        <v>0.05</v>
      </c>
      <c r="J29" s="51">
        <v>0.20499999999999999</v>
      </c>
      <c r="K29" s="51">
        <v>-0.37</v>
      </c>
      <c r="L29" s="51">
        <v>0.17499999999999999</v>
      </c>
      <c r="M29" s="51">
        <v>0.215</v>
      </c>
      <c r="N29" s="51">
        <v>0.43</v>
      </c>
      <c r="O29" s="51">
        <v>-7.0000000000000007E-2</v>
      </c>
      <c r="P29" s="51">
        <v>0.34</v>
      </c>
      <c r="Q29" s="48">
        <v>-0.03</v>
      </c>
      <c r="R29" s="48">
        <v>-0.47</v>
      </c>
      <c r="S29" s="48">
        <v>1.2500000000000001E-2</v>
      </c>
      <c r="T29" s="48">
        <v>1.2500000000000001E-2</v>
      </c>
      <c r="U29" s="48">
        <v>0.215</v>
      </c>
      <c r="V29" s="48">
        <v>-0.09</v>
      </c>
      <c r="W29" s="48">
        <v>-0.09</v>
      </c>
      <c r="X29" s="48">
        <v>0.23499999999999999</v>
      </c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7"/>
      <c r="AP29" s="56"/>
      <c r="AQ29" s="58"/>
      <c r="AR29" s="58"/>
      <c r="AS29" s="59"/>
    </row>
    <row r="30" spans="1:65" x14ac:dyDescent="0.25">
      <c r="A30" s="48">
        <v>15</v>
      </c>
      <c r="B30" s="52">
        <f t="shared" si="11"/>
        <v>37500</v>
      </c>
      <c r="C30" s="51">
        <v>2.8650000000000002</v>
      </c>
      <c r="D30" s="51">
        <v>2.5000000000000001E-2</v>
      </c>
      <c r="E30" s="51">
        <v>-0.13750000000000001</v>
      </c>
      <c r="F30" s="51">
        <v>-0.3</v>
      </c>
      <c r="G30" s="51">
        <v>-0.52</v>
      </c>
      <c r="H30" s="51">
        <v>-0.12</v>
      </c>
      <c r="I30" s="51">
        <v>0.04</v>
      </c>
      <c r="J30" s="51">
        <v>0.19</v>
      </c>
      <c r="K30" s="51">
        <v>-0.37</v>
      </c>
      <c r="L30" s="51">
        <v>0.13</v>
      </c>
      <c r="M30" s="51">
        <v>0.155</v>
      </c>
      <c r="N30" s="51">
        <v>0.34250000000000003</v>
      </c>
      <c r="O30" s="51">
        <v>-8.5000000000000006E-2</v>
      </c>
      <c r="P30" s="51">
        <v>0.32</v>
      </c>
      <c r="Q30" s="48">
        <v>-0.03</v>
      </c>
      <c r="R30" s="48">
        <v>-0.47</v>
      </c>
      <c r="S30" s="48">
        <v>1.2500000000000001E-2</v>
      </c>
      <c r="T30" s="48">
        <v>7.4999999999999997E-3</v>
      </c>
      <c r="U30" s="48">
        <v>0.155</v>
      </c>
      <c r="V30" s="48">
        <v>-0.09</v>
      </c>
      <c r="W30" s="48">
        <v>-0.09</v>
      </c>
      <c r="X30" s="48">
        <v>0.23499999999999999</v>
      </c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7"/>
      <c r="AP30" s="56"/>
      <c r="AQ30" s="58"/>
      <c r="AR30" s="58"/>
      <c r="AS30" s="59"/>
    </row>
    <row r="31" spans="1:65" x14ac:dyDescent="0.25">
      <c r="A31" s="48">
        <v>16</v>
      </c>
      <c r="B31" s="52">
        <f t="shared" si="11"/>
        <v>37530</v>
      </c>
      <c r="C31" s="51">
        <v>2.895</v>
      </c>
      <c r="D31" s="51">
        <v>2.5000000000000001E-2</v>
      </c>
      <c r="E31" s="51">
        <v>-0.18</v>
      </c>
      <c r="F31" s="51">
        <v>-0.31</v>
      </c>
      <c r="G31" s="51">
        <v>-0.52</v>
      </c>
      <c r="H31" s="51">
        <v>-0.12</v>
      </c>
      <c r="I31" s="51">
        <v>7.4999999999999997E-3</v>
      </c>
      <c r="J31" s="51">
        <v>0.1</v>
      </c>
      <c r="K31" s="51">
        <v>-0.2</v>
      </c>
      <c r="L31" s="51">
        <v>0.15</v>
      </c>
      <c r="M31" s="51">
        <v>0.185</v>
      </c>
      <c r="N31" s="51">
        <v>0.37</v>
      </c>
      <c r="O31" s="51">
        <v>-0.13750000000000001</v>
      </c>
      <c r="P31" s="51">
        <v>0.38</v>
      </c>
      <c r="Q31" s="48">
        <v>-0.05</v>
      </c>
      <c r="R31" s="48">
        <v>-0.47</v>
      </c>
      <c r="S31" s="48">
        <v>1.2500000000000001E-2</v>
      </c>
      <c r="T31" s="48">
        <v>7.4999999999999997E-3</v>
      </c>
      <c r="U31" s="48">
        <v>0.185</v>
      </c>
      <c r="V31" s="48">
        <v>-0.09</v>
      </c>
      <c r="W31" s="48">
        <v>-0.09</v>
      </c>
      <c r="X31" s="48">
        <v>0.125</v>
      </c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7"/>
      <c r="AP31" s="56"/>
      <c r="AQ31" s="58"/>
      <c r="AR31" s="58"/>
      <c r="AS31" s="59"/>
    </row>
    <row r="32" spans="1:65" x14ac:dyDescent="0.25">
      <c r="A32" s="48">
        <v>17</v>
      </c>
      <c r="B32" s="52">
        <f t="shared" si="11"/>
        <v>37561</v>
      </c>
      <c r="C32" s="51">
        <v>3.0950000000000002</v>
      </c>
      <c r="D32" s="51">
        <v>8.5000000000000006E-2</v>
      </c>
      <c r="E32" s="51">
        <v>-0.16750000000000001</v>
      </c>
      <c r="F32" s="51">
        <v>-0.215</v>
      </c>
      <c r="G32" s="51">
        <v>-0.28499999999999998</v>
      </c>
      <c r="H32" s="51">
        <v>-0.12</v>
      </c>
      <c r="I32" s="51">
        <v>-2.2499999999999999E-2</v>
      </c>
      <c r="J32" s="51">
        <v>0.125</v>
      </c>
      <c r="K32" s="51">
        <v>0.02</v>
      </c>
      <c r="L32" s="51">
        <v>0.215</v>
      </c>
      <c r="M32" s="51">
        <v>0.26</v>
      </c>
      <c r="N32" s="51">
        <v>0.53</v>
      </c>
      <c r="O32" s="51">
        <v>-0.13</v>
      </c>
      <c r="P32" s="51">
        <v>0.44500000000000001</v>
      </c>
      <c r="Q32" s="48">
        <v>1.4999999999999999E-2</v>
      </c>
      <c r="R32" s="48">
        <v>-0.41499999999999998</v>
      </c>
      <c r="S32" s="48">
        <v>1.7500000000000002E-2</v>
      </c>
      <c r="T32" s="48">
        <v>2.5000000000000001E-3</v>
      </c>
      <c r="U32" s="48">
        <v>0.26</v>
      </c>
      <c r="V32" s="48">
        <v>0</v>
      </c>
      <c r="W32" s="48">
        <v>-0.01</v>
      </c>
      <c r="X32" s="48">
        <v>0.19</v>
      </c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7"/>
      <c r="AP32" s="56"/>
      <c r="AQ32" s="58"/>
      <c r="AR32" s="58"/>
      <c r="AS32" s="59"/>
    </row>
    <row r="33" spans="1:45" x14ac:dyDescent="0.25">
      <c r="A33" s="48">
        <v>18</v>
      </c>
      <c r="B33" s="52">
        <f t="shared" si="11"/>
        <v>37591</v>
      </c>
      <c r="C33" s="51">
        <v>3.2850000000000001</v>
      </c>
      <c r="D33" s="51">
        <v>0.115</v>
      </c>
      <c r="E33" s="51">
        <v>-0.16750000000000001</v>
      </c>
      <c r="F33" s="51">
        <v>-0.215</v>
      </c>
      <c r="G33" s="51">
        <v>-0.28499999999999998</v>
      </c>
      <c r="H33" s="51">
        <v>-0.1225</v>
      </c>
      <c r="I33" s="51">
        <v>-4.4999999999999998E-2</v>
      </c>
      <c r="J33" s="51">
        <v>0.125</v>
      </c>
      <c r="K33" s="51">
        <v>0.36</v>
      </c>
      <c r="L33" s="51">
        <v>0.23499999999999999</v>
      </c>
      <c r="M33" s="51">
        <v>0.33</v>
      </c>
      <c r="N33" s="51">
        <v>0.87</v>
      </c>
      <c r="O33" s="51">
        <v>-0.13</v>
      </c>
      <c r="P33" s="51">
        <v>0.78</v>
      </c>
      <c r="Q33" s="48">
        <v>3.5000000000000003E-2</v>
      </c>
      <c r="R33" s="48">
        <v>-0.41499999999999998</v>
      </c>
      <c r="S33" s="48">
        <v>1.7500000000000002E-2</v>
      </c>
      <c r="T33" s="48">
        <v>2.5000000000000001E-3</v>
      </c>
      <c r="U33" s="48">
        <v>0.33</v>
      </c>
      <c r="V33" s="48">
        <v>5.0000000000000001E-3</v>
      </c>
      <c r="W33" s="48">
        <v>-5.0000000000000001E-3</v>
      </c>
      <c r="X33" s="48">
        <v>0.31</v>
      </c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7"/>
      <c r="AP33" s="56"/>
      <c r="AQ33" s="58"/>
      <c r="AR33" s="58"/>
      <c r="AS33" s="59"/>
    </row>
    <row r="34" spans="1:45" x14ac:dyDescent="0.25">
      <c r="A34" s="48">
        <v>19</v>
      </c>
      <c r="B34" s="52">
        <f t="shared" si="11"/>
        <v>37622</v>
      </c>
      <c r="C34" s="51">
        <v>3.39</v>
      </c>
      <c r="D34" s="51">
        <v>0.13500000000000001</v>
      </c>
      <c r="E34" s="51">
        <v>-0.155</v>
      </c>
      <c r="F34" s="51">
        <v>-0.215</v>
      </c>
      <c r="G34" s="51">
        <v>-0.25</v>
      </c>
      <c r="H34" s="51">
        <v>-0.125</v>
      </c>
      <c r="I34" s="51">
        <v>-0.05</v>
      </c>
      <c r="J34" s="51">
        <v>0.105</v>
      </c>
      <c r="K34" s="51">
        <v>0.39</v>
      </c>
      <c r="L34" s="51">
        <v>0.255</v>
      </c>
      <c r="M34" s="51">
        <v>0.38</v>
      </c>
      <c r="N34" s="51">
        <v>1.81</v>
      </c>
      <c r="O34" s="51">
        <v>-0.125</v>
      </c>
      <c r="P34" s="51">
        <v>1.07</v>
      </c>
      <c r="Q34" s="48">
        <v>0.11</v>
      </c>
      <c r="R34" s="48">
        <v>-0.41499999999999998</v>
      </c>
      <c r="S34" s="48">
        <v>1.7500000000000002E-2</v>
      </c>
      <c r="T34" s="48">
        <v>2.5000000000000001E-3</v>
      </c>
      <c r="U34" s="48">
        <v>0.38</v>
      </c>
      <c r="V34" s="48">
        <v>2.5000000000000001E-2</v>
      </c>
      <c r="W34" s="48">
        <v>1.4999999999999999E-2</v>
      </c>
      <c r="X34" s="48">
        <v>0.44</v>
      </c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7"/>
      <c r="AP34" s="56"/>
      <c r="AQ34" s="58"/>
      <c r="AR34" s="58"/>
      <c r="AS34" s="59"/>
    </row>
    <row r="35" spans="1:45" x14ac:dyDescent="0.25">
      <c r="A35" s="48">
        <v>20</v>
      </c>
      <c r="B35" s="52">
        <f t="shared" si="11"/>
        <v>37653</v>
      </c>
      <c r="C35" s="51">
        <v>3.32</v>
      </c>
      <c r="D35" s="51">
        <v>0.125</v>
      </c>
      <c r="E35" s="51">
        <v>-0.155</v>
      </c>
      <c r="F35" s="51">
        <v>-0.215</v>
      </c>
      <c r="G35" s="51">
        <v>-0.24</v>
      </c>
      <c r="H35" s="51">
        <v>-0.11749999999999999</v>
      </c>
      <c r="I35" s="51">
        <v>-3.5000000000000003E-2</v>
      </c>
      <c r="J35" s="51">
        <v>0.105</v>
      </c>
      <c r="K35" s="51">
        <v>7.0000000000000007E-2</v>
      </c>
      <c r="L35" s="51">
        <v>0.255</v>
      </c>
      <c r="M35" s="51">
        <v>0.38</v>
      </c>
      <c r="N35" s="51">
        <v>1.81</v>
      </c>
      <c r="O35" s="51">
        <v>-0.125</v>
      </c>
      <c r="P35" s="51">
        <v>1.06</v>
      </c>
      <c r="Q35" s="48">
        <v>0.09</v>
      </c>
      <c r="R35" s="48">
        <v>-0.41499999999999998</v>
      </c>
      <c r="S35" s="48">
        <v>1.7500000000000002E-2</v>
      </c>
      <c r="T35" s="48">
        <v>2.5000000000000001E-3</v>
      </c>
      <c r="U35" s="48">
        <v>0.38</v>
      </c>
      <c r="V35" s="48">
        <v>0.02</v>
      </c>
      <c r="W35" s="48">
        <v>0.01</v>
      </c>
      <c r="X35" s="48">
        <v>0.34</v>
      </c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7"/>
      <c r="AP35" s="56"/>
      <c r="AQ35" s="58"/>
      <c r="AR35" s="58"/>
      <c r="AS35" s="59"/>
    </row>
    <row r="36" spans="1:45" x14ac:dyDescent="0.25">
      <c r="A36" s="48">
        <v>21</v>
      </c>
      <c r="B36" s="52">
        <f t="shared" si="11"/>
        <v>37681</v>
      </c>
      <c r="C36" s="51">
        <v>3.2250000000000001</v>
      </c>
      <c r="D36" s="51">
        <v>0.12</v>
      </c>
      <c r="E36" s="51">
        <v>-0.155</v>
      </c>
      <c r="F36" s="51">
        <v>-0.215</v>
      </c>
      <c r="G36" s="51">
        <v>-0.28999999999999998</v>
      </c>
      <c r="H36" s="51">
        <v>-0.115</v>
      </c>
      <c r="I36" s="51">
        <v>-2.2499999999999999E-2</v>
      </c>
      <c r="J36" s="51">
        <v>0.105</v>
      </c>
      <c r="K36" s="51">
        <v>-0.24</v>
      </c>
      <c r="L36" s="51">
        <v>0.215</v>
      </c>
      <c r="M36" s="51">
        <v>0.33</v>
      </c>
      <c r="N36" s="51">
        <v>0.57999999999999996</v>
      </c>
      <c r="O36" s="51">
        <v>-0.125</v>
      </c>
      <c r="P36" s="51">
        <v>0.54500000000000004</v>
      </c>
      <c r="Q36" s="48">
        <v>0.01</v>
      </c>
      <c r="R36" s="48">
        <v>-0.41499999999999998</v>
      </c>
      <c r="S36" s="48">
        <v>1.7500000000000002E-2</v>
      </c>
      <c r="T36" s="48">
        <v>2.5000000000000001E-3</v>
      </c>
      <c r="U36" s="48">
        <v>0.33</v>
      </c>
      <c r="V36" s="48">
        <v>0</v>
      </c>
      <c r="W36" s="48">
        <v>-0.01</v>
      </c>
      <c r="X36" s="48">
        <v>0.21</v>
      </c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7"/>
      <c r="AP36" s="56"/>
      <c r="AQ36" s="58"/>
      <c r="AR36" s="58"/>
      <c r="AS36" s="59"/>
    </row>
    <row r="37" spans="1:45" x14ac:dyDescent="0.25">
      <c r="A37" s="48">
        <v>22</v>
      </c>
      <c r="B37" s="52">
        <f t="shared" si="11"/>
        <v>37712</v>
      </c>
      <c r="C37" s="51">
        <v>3.09</v>
      </c>
      <c r="D37" s="51">
        <v>0.03</v>
      </c>
      <c r="E37" s="51">
        <v>-0.115</v>
      </c>
      <c r="F37" s="51">
        <v>-0.27500000000000002</v>
      </c>
      <c r="G37" s="51">
        <v>-0.435</v>
      </c>
      <c r="H37" s="51">
        <v>-0.12</v>
      </c>
      <c r="I37" s="51">
        <v>0.03</v>
      </c>
      <c r="J37" s="51">
        <v>0.22</v>
      </c>
      <c r="K37" s="51">
        <v>-0.25</v>
      </c>
      <c r="L37" s="51">
        <v>0.17499999999999999</v>
      </c>
      <c r="M37" s="51">
        <v>0.30499999999999999</v>
      </c>
      <c r="N37" s="51">
        <v>0.38</v>
      </c>
      <c r="O37" s="51">
        <v>-9.2499999999999999E-2</v>
      </c>
      <c r="P37" s="51">
        <v>0.36</v>
      </c>
      <c r="Q37" s="48">
        <v>0.05</v>
      </c>
      <c r="R37" s="48">
        <v>-0.42499999999999999</v>
      </c>
      <c r="S37" s="48">
        <v>0.02</v>
      </c>
      <c r="T37" s="48">
        <v>7.4999999999999997E-3</v>
      </c>
      <c r="U37" s="48">
        <v>0.30499999999999999</v>
      </c>
      <c r="V37" s="48">
        <v>-0.09</v>
      </c>
      <c r="W37" s="48">
        <v>-0.09</v>
      </c>
      <c r="X37" s="48">
        <v>0.44</v>
      </c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7"/>
      <c r="AP37" s="56"/>
      <c r="AQ37" s="58"/>
      <c r="AR37" s="58"/>
      <c r="AS37" s="59"/>
    </row>
    <row r="38" spans="1:45" x14ac:dyDescent="0.25">
      <c r="A38" s="48">
        <v>23</v>
      </c>
      <c r="B38" s="52">
        <f t="shared" si="11"/>
        <v>37742</v>
      </c>
      <c r="C38" s="51">
        <v>3.09</v>
      </c>
      <c r="D38" s="51">
        <v>0.03</v>
      </c>
      <c r="E38" s="51">
        <v>-0.115</v>
      </c>
      <c r="F38" s="51">
        <v>-0.27500000000000002</v>
      </c>
      <c r="G38" s="51">
        <v>-0.435</v>
      </c>
      <c r="H38" s="51">
        <v>-0.12</v>
      </c>
      <c r="I38" s="51">
        <v>0.03</v>
      </c>
      <c r="J38" s="51">
        <v>0.22</v>
      </c>
      <c r="K38" s="51">
        <v>-0.25</v>
      </c>
      <c r="L38" s="51">
        <v>0.16500000000000001</v>
      </c>
      <c r="M38" s="51">
        <v>0.2</v>
      </c>
      <c r="N38" s="51">
        <v>0.33</v>
      </c>
      <c r="O38" s="51">
        <v>-9.2499999999999999E-2</v>
      </c>
      <c r="P38" s="51">
        <v>0.32500000000000001</v>
      </c>
      <c r="Q38" s="48">
        <v>0.05</v>
      </c>
      <c r="R38" s="48">
        <v>-0.42499999999999999</v>
      </c>
      <c r="S38" s="48">
        <v>0.02</v>
      </c>
      <c r="T38" s="48">
        <v>7.4999999999999997E-3</v>
      </c>
      <c r="U38" s="48">
        <v>0.2</v>
      </c>
      <c r="V38" s="48">
        <v>-0.09</v>
      </c>
      <c r="W38" s="48">
        <v>-0.09</v>
      </c>
      <c r="X38" s="48">
        <v>0.44</v>
      </c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7"/>
      <c r="AP38" s="56"/>
      <c r="AQ38" s="58"/>
      <c r="AR38" s="58"/>
      <c r="AS38" s="59"/>
    </row>
    <row r="39" spans="1:45" x14ac:dyDescent="0.25">
      <c r="A39" s="48">
        <v>24</v>
      </c>
      <c r="B39" s="52">
        <f t="shared" si="11"/>
        <v>37773</v>
      </c>
      <c r="C39" s="51">
        <v>3.12</v>
      </c>
      <c r="D39" s="51">
        <v>0.03</v>
      </c>
      <c r="E39" s="51">
        <v>-0.115</v>
      </c>
      <c r="F39" s="51">
        <v>-0.27500000000000002</v>
      </c>
      <c r="G39" s="51">
        <v>-0.435</v>
      </c>
      <c r="H39" s="51">
        <v>-0.12</v>
      </c>
      <c r="I39" s="51">
        <v>3.5000000000000003E-2</v>
      </c>
      <c r="J39" s="51">
        <v>0.22</v>
      </c>
      <c r="K39" s="51">
        <v>-0.25</v>
      </c>
      <c r="L39" s="51">
        <v>0.185</v>
      </c>
      <c r="M39" s="51">
        <v>0.23</v>
      </c>
      <c r="N39" s="51">
        <v>0.37</v>
      </c>
      <c r="O39" s="51">
        <v>-9.2499999999999999E-2</v>
      </c>
      <c r="P39" s="51">
        <v>0.33500000000000002</v>
      </c>
      <c r="Q39" s="48">
        <v>0.05</v>
      </c>
      <c r="R39" s="48">
        <v>-0.42499999999999999</v>
      </c>
      <c r="S39" s="48">
        <v>0.02</v>
      </c>
      <c r="T39" s="48">
        <v>1.2500000000000001E-2</v>
      </c>
      <c r="U39" s="48">
        <v>0.23</v>
      </c>
      <c r="V39" s="48">
        <v>-0.09</v>
      </c>
      <c r="W39" s="48">
        <v>-0.09</v>
      </c>
      <c r="X39" s="48">
        <v>0.44</v>
      </c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7"/>
      <c r="AP39" s="56"/>
      <c r="AQ39" s="58"/>
      <c r="AR39" s="58"/>
      <c r="AS39" s="59"/>
    </row>
    <row r="40" spans="1:45" x14ac:dyDescent="0.25">
      <c r="A40" s="48">
        <v>25</v>
      </c>
      <c r="B40" s="52">
        <f t="shared" si="11"/>
        <v>37803</v>
      </c>
      <c r="C40" s="51">
        <v>3.16</v>
      </c>
      <c r="D40" s="51">
        <v>0.03</v>
      </c>
      <c r="E40" s="51">
        <v>-0.115</v>
      </c>
      <c r="F40" s="51">
        <v>-0.27500000000000002</v>
      </c>
      <c r="G40" s="51">
        <v>-0.435</v>
      </c>
      <c r="H40" s="51">
        <v>-0.12</v>
      </c>
      <c r="I40" s="51">
        <v>3.7499999999999999E-2</v>
      </c>
      <c r="J40" s="51">
        <v>0.22</v>
      </c>
      <c r="K40" s="51">
        <v>-0.25</v>
      </c>
      <c r="L40" s="51">
        <v>0.18</v>
      </c>
      <c r="M40" s="51">
        <v>0.24</v>
      </c>
      <c r="N40" s="51">
        <v>0.41</v>
      </c>
      <c r="O40" s="51">
        <v>-9.2499999999999999E-2</v>
      </c>
      <c r="P40" s="51">
        <v>0.35</v>
      </c>
      <c r="Q40" s="48">
        <v>0.05</v>
      </c>
      <c r="R40" s="48">
        <v>-0.42499999999999999</v>
      </c>
      <c r="S40" s="48">
        <v>0.02</v>
      </c>
      <c r="T40" s="48">
        <v>1.2500000000000001E-2</v>
      </c>
      <c r="U40" s="48">
        <v>0.24</v>
      </c>
      <c r="V40" s="48">
        <v>-0.09</v>
      </c>
      <c r="W40" s="48">
        <v>-0.09</v>
      </c>
      <c r="X40" s="48">
        <v>0.44</v>
      </c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7"/>
      <c r="AP40" s="56"/>
      <c r="AQ40" s="58"/>
      <c r="AR40" s="58"/>
      <c r="AS40" s="59"/>
    </row>
    <row r="41" spans="1:45" x14ac:dyDescent="0.25">
      <c r="A41" s="48">
        <v>26</v>
      </c>
      <c r="B41" s="52">
        <f t="shared" si="11"/>
        <v>37834</v>
      </c>
      <c r="C41" s="51">
        <v>3.1949999999999998</v>
      </c>
      <c r="D41" s="51">
        <v>0.03</v>
      </c>
      <c r="E41" s="51">
        <v>-0.115</v>
      </c>
      <c r="F41" s="51">
        <v>-0.27500000000000002</v>
      </c>
      <c r="G41" s="51">
        <v>-0.435</v>
      </c>
      <c r="H41" s="51">
        <v>-0.12</v>
      </c>
      <c r="I41" s="51">
        <v>0.04</v>
      </c>
      <c r="J41" s="51">
        <v>0.22</v>
      </c>
      <c r="K41" s="51">
        <v>-0.25</v>
      </c>
      <c r="L41" s="51">
        <v>0.19</v>
      </c>
      <c r="M41" s="51">
        <v>0.24</v>
      </c>
      <c r="N41" s="51">
        <v>0.41</v>
      </c>
      <c r="O41" s="51">
        <v>-9.2499999999999999E-2</v>
      </c>
      <c r="P41" s="51">
        <v>0.35</v>
      </c>
      <c r="Q41" s="48">
        <v>0.05</v>
      </c>
      <c r="R41" s="48">
        <v>-0.42499999999999999</v>
      </c>
      <c r="S41" s="48">
        <v>0.02</v>
      </c>
      <c r="T41" s="48">
        <v>1.2500000000000001E-2</v>
      </c>
      <c r="U41" s="48">
        <v>0.24</v>
      </c>
      <c r="V41" s="48">
        <v>-0.09</v>
      </c>
      <c r="W41" s="48">
        <v>-0.09</v>
      </c>
      <c r="X41" s="48">
        <v>0.44</v>
      </c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7"/>
      <c r="AP41" s="56"/>
      <c r="AQ41" s="58"/>
      <c r="AR41" s="58"/>
      <c r="AS41" s="59"/>
    </row>
    <row r="42" spans="1:45" x14ac:dyDescent="0.25">
      <c r="A42" s="48">
        <v>27</v>
      </c>
      <c r="B42" s="52">
        <f t="shared" si="11"/>
        <v>37865</v>
      </c>
      <c r="C42" s="51">
        <v>3.1949999999999998</v>
      </c>
      <c r="D42" s="51">
        <v>0.03</v>
      </c>
      <c r="E42" s="51">
        <v>-0.115</v>
      </c>
      <c r="F42" s="51">
        <v>-0.27500000000000002</v>
      </c>
      <c r="G42" s="51">
        <v>-0.435</v>
      </c>
      <c r="H42" s="51">
        <v>-0.12</v>
      </c>
      <c r="I42" s="51">
        <v>3.2500000000000001E-2</v>
      </c>
      <c r="J42" s="51">
        <v>0.22</v>
      </c>
      <c r="K42" s="51">
        <v>-0.25</v>
      </c>
      <c r="L42" s="51">
        <v>0.16500000000000001</v>
      </c>
      <c r="M42" s="51">
        <v>0.2</v>
      </c>
      <c r="N42" s="51">
        <v>0.36</v>
      </c>
      <c r="O42" s="51">
        <v>-9.2499999999999999E-2</v>
      </c>
      <c r="P42" s="51">
        <v>0.315</v>
      </c>
      <c r="Q42" s="48">
        <v>0.05</v>
      </c>
      <c r="R42" s="48">
        <v>-0.42499999999999999</v>
      </c>
      <c r="S42" s="48">
        <v>0.02</v>
      </c>
      <c r="T42" s="48">
        <v>7.4999999999999997E-3</v>
      </c>
      <c r="U42" s="48">
        <v>0.2</v>
      </c>
      <c r="V42" s="48">
        <v>-0.09</v>
      </c>
      <c r="W42" s="48">
        <v>-0.09</v>
      </c>
      <c r="X42" s="48">
        <v>0.44</v>
      </c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7"/>
      <c r="AP42" s="56"/>
      <c r="AQ42" s="58"/>
      <c r="AR42" s="58"/>
      <c r="AS42" s="59"/>
    </row>
    <row r="43" spans="1:45" x14ac:dyDescent="0.25">
      <c r="A43" s="48">
        <v>28</v>
      </c>
      <c r="B43" s="52">
        <f t="shared" si="11"/>
        <v>37895</v>
      </c>
      <c r="C43" s="51">
        <v>3.23</v>
      </c>
      <c r="D43" s="51">
        <v>0.03</v>
      </c>
      <c r="E43" s="51">
        <v>-0.115</v>
      </c>
      <c r="F43" s="51">
        <v>-0.27500000000000002</v>
      </c>
      <c r="G43" s="51">
        <v>-0.435</v>
      </c>
      <c r="H43" s="51">
        <v>-0.12</v>
      </c>
      <c r="I43" s="51">
        <v>2.2499999999999999E-2</v>
      </c>
      <c r="J43" s="51">
        <v>0.22</v>
      </c>
      <c r="K43" s="51">
        <v>-0.25</v>
      </c>
      <c r="L43" s="51">
        <v>0.17499999999999999</v>
      </c>
      <c r="M43" s="51">
        <v>0.23</v>
      </c>
      <c r="N43" s="51">
        <v>0.4</v>
      </c>
      <c r="O43" s="51">
        <v>-9.2499999999999999E-2</v>
      </c>
      <c r="P43" s="51">
        <v>0.36</v>
      </c>
      <c r="Q43" s="48">
        <v>0.05</v>
      </c>
      <c r="R43" s="48">
        <v>-0.42499999999999999</v>
      </c>
      <c r="S43" s="48">
        <v>0.02</v>
      </c>
      <c r="T43" s="48">
        <v>7.4999999999999997E-3</v>
      </c>
      <c r="U43" s="48">
        <v>0.23</v>
      </c>
      <c r="V43" s="48">
        <v>-0.09</v>
      </c>
      <c r="W43" s="48">
        <v>-0.09</v>
      </c>
      <c r="X43" s="48">
        <v>0.44</v>
      </c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7"/>
      <c r="AP43" s="56"/>
      <c r="AQ43" s="58"/>
      <c r="AR43" s="58"/>
      <c r="AS43" s="59"/>
    </row>
    <row r="44" spans="1:45" x14ac:dyDescent="0.25">
      <c r="A44" s="48">
        <v>29</v>
      </c>
      <c r="B44" s="52">
        <f t="shared" si="11"/>
        <v>37926</v>
      </c>
      <c r="C44" s="51">
        <v>3.375</v>
      </c>
      <c r="D44" s="51">
        <v>0.125</v>
      </c>
      <c r="E44" s="51">
        <v>-0.105</v>
      </c>
      <c r="F44" s="51">
        <v>-0.17</v>
      </c>
      <c r="G44" s="51">
        <v>-0.27</v>
      </c>
      <c r="H44" s="51">
        <v>-0.12</v>
      </c>
      <c r="I44" s="51">
        <v>-2.5000000000000001E-2</v>
      </c>
      <c r="J44" s="51">
        <v>0.23</v>
      </c>
      <c r="K44" s="51">
        <v>0.05</v>
      </c>
      <c r="L44" s="51">
        <v>0.215</v>
      </c>
      <c r="M44" s="51">
        <v>0.25</v>
      </c>
      <c r="N44" s="51">
        <v>0.69</v>
      </c>
      <c r="O44" s="51">
        <v>-8.5000000000000006E-2</v>
      </c>
      <c r="P44" s="51">
        <v>0.46</v>
      </c>
      <c r="Q44" s="48">
        <v>0.16</v>
      </c>
      <c r="R44" s="48">
        <v>-0.39500000000000002</v>
      </c>
      <c r="S44" s="48">
        <v>2.2499999999999999E-2</v>
      </c>
      <c r="T44" s="48">
        <v>2.5000000000000001E-3</v>
      </c>
      <c r="U44" s="48">
        <v>0.25</v>
      </c>
      <c r="V44" s="48">
        <v>0</v>
      </c>
      <c r="W44" s="48">
        <v>-0.01</v>
      </c>
      <c r="X44" s="48">
        <v>0.52</v>
      </c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7"/>
      <c r="AP44" s="56"/>
      <c r="AQ44" s="58"/>
      <c r="AR44" s="58"/>
      <c r="AS44" s="59"/>
    </row>
    <row r="45" spans="1:45" x14ac:dyDescent="0.25">
      <c r="A45" s="48">
        <v>30</v>
      </c>
      <c r="B45" s="52">
        <f t="shared" si="11"/>
        <v>37956</v>
      </c>
      <c r="C45" s="51">
        <v>3.5139999999999998</v>
      </c>
      <c r="D45" s="51">
        <v>0.125</v>
      </c>
      <c r="E45" s="51">
        <v>-0.105</v>
      </c>
      <c r="F45" s="51">
        <v>-0.17</v>
      </c>
      <c r="G45" s="51">
        <v>-0.27</v>
      </c>
      <c r="H45" s="51">
        <v>-0.1225</v>
      </c>
      <c r="I45" s="51">
        <v>-4.7500000000000001E-2</v>
      </c>
      <c r="J45" s="51">
        <v>0.23</v>
      </c>
      <c r="K45" s="51">
        <v>0.39</v>
      </c>
      <c r="L45" s="51">
        <v>0.23499999999999999</v>
      </c>
      <c r="M45" s="51">
        <v>0.33</v>
      </c>
      <c r="N45" s="51">
        <v>0.94</v>
      </c>
      <c r="O45" s="51">
        <v>-8.5000000000000006E-2</v>
      </c>
      <c r="P45" s="51">
        <v>0.78</v>
      </c>
      <c r="Q45" s="48">
        <v>0.16</v>
      </c>
      <c r="R45" s="48">
        <v>-0.39500000000000002</v>
      </c>
      <c r="S45" s="48">
        <v>2.2499999999999999E-2</v>
      </c>
      <c r="T45" s="48">
        <v>2.5000000000000001E-3</v>
      </c>
      <c r="U45" s="48">
        <v>0.33</v>
      </c>
      <c r="V45" s="48">
        <v>5.0000000000000001E-3</v>
      </c>
      <c r="W45" s="48">
        <v>-5.0000000000000001E-3</v>
      </c>
      <c r="X45" s="48">
        <v>0.53</v>
      </c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7"/>
      <c r="AP45" s="56"/>
      <c r="AQ45" s="58"/>
      <c r="AR45" s="58"/>
      <c r="AS45" s="59"/>
    </row>
    <row r="46" spans="1:45" x14ac:dyDescent="0.25">
      <c r="A46" s="48">
        <v>31</v>
      </c>
      <c r="B46" s="52">
        <f t="shared" si="11"/>
        <v>37987</v>
      </c>
      <c r="C46" s="51">
        <v>3.5790000000000002</v>
      </c>
      <c r="D46" s="51">
        <v>0.125</v>
      </c>
      <c r="E46" s="51">
        <v>-9.7500000000000003E-2</v>
      </c>
      <c r="F46" s="51">
        <v>-0.17</v>
      </c>
      <c r="G46" s="51">
        <v>-0.27</v>
      </c>
      <c r="H46" s="51">
        <v>-0.125</v>
      </c>
      <c r="I46" s="51">
        <v>-0.05</v>
      </c>
      <c r="J46" s="51">
        <v>0.23</v>
      </c>
      <c r="K46" s="51">
        <v>0.42</v>
      </c>
      <c r="L46" s="51">
        <v>0.255</v>
      </c>
      <c r="M46" s="51">
        <v>0.38</v>
      </c>
      <c r="N46" s="51">
        <v>1.57</v>
      </c>
      <c r="O46" s="51">
        <v>-0.08</v>
      </c>
      <c r="P46" s="51">
        <v>1.04</v>
      </c>
      <c r="Q46" s="48">
        <v>0.17</v>
      </c>
      <c r="R46" s="48">
        <v>-0.39500000000000002</v>
      </c>
      <c r="S46" s="48">
        <v>2.2499999999999999E-2</v>
      </c>
      <c r="T46" s="48">
        <v>2.5000000000000001E-3</v>
      </c>
      <c r="U46" s="48">
        <v>0.38</v>
      </c>
      <c r="V46" s="48">
        <v>2.5000000000000001E-2</v>
      </c>
      <c r="W46" s="48">
        <v>1.4999999999999999E-2</v>
      </c>
      <c r="X46" s="48">
        <v>0.56000000000000005</v>
      </c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7"/>
      <c r="AP46" s="56"/>
      <c r="AQ46" s="58"/>
      <c r="AR46" s="58"/>
      <c r="AS46" s="59"/>
    </row>
    <row r="47" spans="1:45" x14ac:dyDescent="0.25">
      <c r="A47" s="48">
        <v>32</v>
      </c>
      <c r="B47" s="52">
        <f t="shared" si="11"/>
        <v>38018</v>
      </c>
      <c r="C47" s="51">
        <v>3.4990000000000001</v>
      </c>
      <c r="D47" s="51">
        <v>0.125</v>
      </c>
      <c r="E47" s="51">
        <v>-9.7500000000000003E-2</v>
      </c>
      <c r="F47" s="51">
        <v>-0.17</v>
      </c>
      <c r="G47" s="51">
        <v>-0.27</v>
      </c>
      <c r="H47" s="51">
        <v>-0.11749999999999999</v>
      </c>
      <c r="I47" s="51">
        <v>-3.2500000000000001E-2</v>
      </c>
      <c r="J47" s="51">
        <v>0.23</v>
      </c>
      <c r="K47" s="51">
        <v>0.1</v>
      </c>
      <c r="L47" s="51">
        <v>0.255</v>
      </c>
      <c r="M47" s="51">
        <v>0.38</v>
      </c>
      <c r="N47" s="51">
        <v>1.57</v>
      </c>
      <c r="O47" s="51">
        <v>-0.08</v>
      </c>
      <c r="P47" s="51">
        <v>1.04</v>
      </c>
      <c r="Q47" s="48">
        <v>0.17</v>
      </c>
      <c r="R47" s="48">
        <v>-0.39500000000000002</v>
      </c>
      <c r="S47" s="48">
        <v>2.2499999999999999E-2</v>
      </c>
      <c r="T47" s="48">
        <v>2.5000000000000001E-3</v>
      </c>
      <c r="U47" s="48">
        <v>0.38</v>
      </c>
      <c r="V47" s="48">
        <v>0.02</v>
      </c>
      <c r="W47" s="48">
        <v>0.01</v>
      </c>
      <c r="X47" s="48">
        <v>0.52</v>
      </c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7"/>
      <c r="AP47" s="56"/>
      <c r="AQ47" s="58"/>
      <c r="AR47" s="58"/>
      <c r="AS47" s="59"/>
    </row>
    <row r="48" spans="1:45" x14ac:dyDescent="0.25">
      <c r="A48" s="48">
        <v>33</v>
      </c>
      <c r="B48" s="52">
        <f t="shared" si="11"/>
        <v>38047</v>
      </c>
      <c r="C48" s="51">
        <v>3.3690000000000002</v>
      </c>
      <c r="D48" s="51">
        <v>0.125</v>
      </c>
      <c r="E48" s="51">
        <v>-9.7500000000000003E-2</v>
      </c>
      <c r="F48" s="51">
        <v>-0.17</v>
      </c>
      <c r="G48" s="51">
        <v>-0.27</v>
      </c>
      <c r="H48" s="51">
        <v>-0.115</v>
      </c>
      <c r="I48" s="51">
        <v>-0.02</v>
      </c>
      <c r="J48" s="51">
        <v>0.23</v>
      </c>
      <c r="K48" s="51">
        <v>-0.21</v>
      </c>
      <c r="L48" s="51">
        <v>0.215</v>
      </c>
      <c r="M48" s="51">
        <v>0.33</v>
      </c>
      <c r="N48" s="51">
        <v>0.68</v>
      </c>
      <c r="O48" s="51">
        <v>-0.08</v>
      </c>
      <c r="P48" s="51">
        <v>0.54</v>
      </c>
      <c r="Q48" s="48">
        <v>0.17</v>
      </c>
      <c r="R48" s="48">
        <v>-0.39500000000000002</v>
      </c>
      <c r="S48" s="48">
        <v>2.2499999999999999E-2</v>
      </c>
      <c r="T48" s="48">
        <v>2.5000000000000001E-3</v>
      </c>
      <c r="U48" s="48">
        <v>0.33</v>
      </c>
      <c r="V48" s="48">
        <v>0</v>
      </c>
      <c r="W48" s="48">
        <v>-0.01</v>
      </c>
      <c r="X48" s="48">
        <v>0.4</v>
      </c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7"/>
      <c r="AP48" s="56"/>
      <c r="AQ48" s="58"/>
      <c r="AR48" s="58"/>
      <c r="AS48" s="59"/>
    </row>
    <row r="49" spans="1:45" x14ac:dyDescent="0.25">
      <c r="A49" s="48">
        <v>34</v>
      </c>
      <c r="B49" s="52">
        <f t="shared" si="11"/>
        <v>38078</v>
      </c>
      <c r="C49" s="51">
        <v>3.1840000000000002</v>
      </c>
      <c r="D49" s="51">
        <v>0.04</v>
      </c>
      <c r="E49" s="51">
        <v>-0.09</v>
      </c>
      <c r="F49" s="51">
        <v>-0.22</v>
      </c>
      <c r="G49" s="51">
        <v>-0.41</v>
      </c>
      <c r="H49" s="51">
        <v>-0.12</v>
      </c>
      <c r="I49" s="51">
        <v>2.5000000000000001E-2</v>
      </c>
      <c r="J49" s="51">
        <v>0.26</v>
      </c>
      <c r="K49" s="51">
        <v>-0.3</v>
      </c>
      <c r="L49" s="51">
        <v>0.17499999999999999</v>
      </c>
      <c r="M49" s="51">
        <v>0.30499999999999999</v>
      </c>
      <c r="N49" s="51">
        <v>0.38</v>
      </c>
      <c r="O49" s="51">
        <v>-7.2499999999999995E-2</v>
      </c>
      <c r="P49" s="51">
        <v>0.36</v>
      </c>
      <c r="Q49" s="48">
        <v>0.13500000000000001</v>
      </c>
      <c r="R49" s="48">
        <v>-0.43</v>
      </c>
      <c r="S49" s="48">
        <v>0.02</v>
      </c>
      <c r="T49" s="48">
        <v>7.4999999999999997E-3</v>
      </c>
      <c r="U49" s="48">
        <v>0.30499999999999999</v>
      </c>
      <c r="V49" s="48">
        <v>-0.09</v>
      </c>
      <c r="W49" s="48">
        <v>-0.09</v>
      </c>
      <c r="X49" s="48">
        <v>0.47499999999999998</v>
      </c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7"/>
      <c r="AP49" s="56"/>
      <c r="AQ49" s="58"/>
      <c r="AR49" s="58"/>
      <c r="AS49" s="59"/>
    </row>
    <row r="50" spans="1:45" x14ac:dyDescent="0.25">
      <c r="A50" s="48">
        <v>35</v>
      </c>
      <c r="B50" s="52">
        <f t="shared" si="11"/>
        <v>38108</v>
      </c>
      <c r="C50" s="51">
        <v>3.1819999999999999</v>
      </c>
      <c r="D50" s="51">
        <v>0.04</v>
      </c>
      <c r="E50" s="51">
        <v>-0.09</v>
      </c>
      <c r="F50" s="51">
        <v>-0.22</v>
      </c>
      <c r="G50" s="51">
        <v>-0.41</v>
      </c>
      <c r="H50" s="51">
        <v>-0.12</v>
      </c>
      <c r="I50" s="51">
        <v>2.5000000000000001E-2</v>
      </c>
      <c r="J50" s="51">
        <v>0.26</v>
      </c>
      <c r="K50" s="51">
        <v>-0.3</v>
      </c>
      <c r="L50" s="51">
        <v>0.16500000000000001</v>
      </c>
      <c r="M50" s="51">
        <v>0.2</v>
      </c>
      <c r="N50" s="51">
        <v>0.33</v>
      </c>
      <c r="O50" s="51">
        <v>-7.2499999999999995E-2</v>
      </c>
      <c r="P50" s="51">
        <v>0.32500000000000001</v>
      </c>
      <c r="Q50" s="48">
        <v>0.13500000000000001</v>
      </c>
      <c r="R50" s="48">
        <v>-0.43</v>
      </c>
      <c r="S50" s="48">
        <v>0.02</v>
      </c>
      <c r="T50" s="48">
        <v>7.4999999999999997E-3</v>
      </c>
      <c r="U50" s="48">
        <v>0.2</v>
      </c>
      <c r="V50" s="48">
        <v>-0.09</v>
      </c>
      <c r="W50" s="48">
        <v>-0.09</v>
      </c>
      <c r="X50" s="48">
        <v>0.47499999999999998</v>
      </c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7"/>
      <c r="AP50" s="56"/>
      <c r="AQ50" s="58"/>
      <c r="AR50" s="58"/>
      <c r="AS50" s="59"/>
    </row>
    <row r="51" spans="1:45" x14ac:dyDescent="0.25">
      <c r="A51" s="48">
        <v>36</v>
      </c>
      <c r="B51" s="52">
        <f t="shared" si="11"/>
        <v>38139</v>
      </c>
      <c r="C51" s="51">
        <v>3.2269999999999999</v>
      </c>
      <c r="D51" s="51">
        <v>0.04</v>
      </c>
      <c r="E51" s="51">
        <v>-0.09</v>
      </c>
      <c r="F51" s="51">
        <v>-0.22</v>
      </c>
      <c r="G51" s="51">
        <v>-0.41</v>
      </c>
      <c r="H51" s="51">
        <v>-0.12</v>
      </c>
      <c r="I51" s="51">
        <v>0.03</v>
      </c>
      <c r="J51" s="51">
        <v>0.26</v>
      </c>
      <c r="K51" s="51">
        <v>-0.3</v>
      </c>
      <c r="L51" s="51">
        <v>0.185</v>
      </c>
      <c r="M51" s="51">
        <v>0.23</v>
      </c>
      <c r="N51" s="51">
        <v>0.37</v>
      </c>
      <c r="O51" s="51">
        <v>-7.2499999999999995E-2</v>
      </c>
      <c r="P51" s="51">
        <v>0.33500000000000002</v>
      </c>
      <c r="Q51" s="48">
        <v>0.13500000000000001</v>
      </c>
      <c r="R51" s="48">
        <v>-0.43</v>
      </c>
      <c r="S51" s="48">
        <v>0.02</v>
      </c>
      <c r="T51" s="48">
        <v>1.2500000000000001E-2</v>
      </c>
      <c r="U51" s="48">
        <v>0.23</v>
      </c>
      <c r="V51" s="48">
        <v>-0.09</v>
      </c>
      <c r="W51" s="48">
        <v>-0.09</v>
      </c>
      <c r="X51" s="48">
        <v>0.47499999999999998</v>
      </c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7"/>
      <c r="AP51" s="56"/>
      <c r="AQ51" s="58"/>
      <c r="AR51" s="58"/>
      <c r="AS51" s="59"/>
    </row>
    <row r="52" spans="1:45" x14ac:dyDescent="0.25">
      <c r="A52" s="48">
        <v>37</v>
      </c>
      <c r="B52" s="52">
        <f t="shared" si="11"/>
        <v>38169</v>
      </c>
      <c r="C52" s="51">
        <v>3.2719999999999998</v>
      </c>
      <c r="D52" s="51">
        <v>0.04</v>
      </c>
      <c r="E52" s="51">
        <v>-0.09</v>
      </c>
      <c r="F52" s="51">
        <v>-0.22</v>
      </c>
      <c r="G52" s="51">
        <v>-0.41</v>
      </c>
      <c r="H52" s="51">
        <v>-0.12</v>
      </c>
      <c r="I52" s="51">
        <v>3.2500000000000001E-2</v>
      </c>
      <c r="J52" s="51">
        <v>0.26</v>
      </c>
      <c r="K52" s="51">
        <v>-0.3</v>
      </c>
      <c r="L52" s="51">
        <v>0.18</v>
      </c>
      <c r="M52" s="51">
        <v>0.24</v>
      </c>
      <c r="N52" s="51">
        <v>0.41</v>
      </c>
      <c r="O52" s="51">
        <v>-7.2499999999999995E-2</v>
      </c>
      <c r="P52" s="51">
        <v>0.35</v>
      </c>
      <c r="Q52" s="48">
        <v>0.13500000000000001</v>
      </c>
      <c r="R52" s="48">
        <v>-0.43</v>
      </c>
      <c r="S52" s="48">
        <v>0.02</v>
      </c>
      <c r="T52" s="48">
        <v>1.2500000000000001E-2</v>
      </c>
      <c r="U52" s="48">
        <v>0.24</v>
      </c>
      <c r="V52" s="48">
        <v>-0.09</v>
      </c>
      <c r="W52" s="48">
        <v>-0.09</v>
      </c>
      <c r="X52" s="48">
        <v>0.47499999999999998</v>
      </c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7"/>
      <c r="AP52" s="56"/>
      <c r="AQ52" s="58"/>
      <c r="AR52" s="58"/>
      <c r="AS52" s="59"/>
    </row>
    <row r="53" spans="1:45" x14ac:dyDescent="0.25">
      <c r="A53" s="48">
        <v>38</v>
      </c>
      <c r="B53" s="52">
        <f t="shared" si="11"/>
        <v>38200</v>
      </c>
      <c r="C53" s="51">
        <v>3.3170000000000002</v>
      </c>
      <c r="D53" s="51">
        <v>0.04</v>
      </c>
      <c r="E53" s="51">
        <v>-0.09</v>
      </c>
      <c r="F53" s="51">
        <v>-0.22</v>
      </c>
      <c r="G53" s="51">
        <v>-0.41</v>
      </c>
      <c r="H53" s="51">
        <v>-0.12</v>
      </c>
      <c r="I53" s="51">
        <v>3.5000000000000003E-2</v>
      </c>
      <c r="J53" s="51">
        <v>0.26</v>
      </c>
      <c r="K53" s="51">
        <v>-0.3</v>
      </c>
      <c r="L53" s="51">
        <v>0.19</v>
      </c>
      <c r="M53" s="51">
        <v>0.24</v>
      </c>
      <c r="N53" s="51">
        <v>0.41</v>
      </c>
      <c r="O53" s="51">
        <v>-7.2499999999999995E-2</v>
      </c>
      <c r="P53" s="51">
        <v>0.35</v>
      </c>
      <c r="Q53" s="48">
        <v>0.13500000000000001</v>
      </c>
      <c r="R53" s="48">
        <v>-0.43</v>
      </c>
      <c r="S53" s="48">
        <v>0.02</v>
      </c>
      <c r="T53" s="48">
        <v>1.2500000000000001E-2</v>
      </c>
      <c r="U53" s="48">
        <v>0.24</v>
      </c>
      <c r="V53" s="48">
        <v>-0.09</v>
      </c>
      <c r="W53" s="48">
        <v>-0.09</v>
      </c>
      <c r="X53" s="48">
        <v>0.47499999999999998</v>
      </c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7"/>
      <c r="AP53" s="56"/>
      <c r="AQ53" s="58"/>
      <c r="AR53" s="58"/>
      <c r="AS53" s="59"/>
    </row>
    <row r="54" spans="1:45" x14ac:dyDescent="0.25">
      <c r="A54" s="48">
        <v>39</v>
      </c>
      <c r="B54" s="52">
        <f t="shared" ref="B54:B85" si="12">EOMONTH(B53,0)+1</f>
        <v>38231</v>
      </c>
      <c r="C54" s="51">
        <v>3.3</v>
      </c>
      <c r="D54" s="51">
        <v>0.04</v>
      </c>
      <c r="E54" s="51">
        <v>-0.09</v>
      </c>
      <c r="F54" s="51">
        <v>-0.22</v>
      </c>
      <c r="G54" s="51">
        <v>-0.41</v>
      </c>
      <c r="H54" s="51">
        <v>-0.12</v>
      </c>
      <c r="I54" s="51">
        <v>2.75E-2</v>
      </c>
      <c r="J54" s="51">
        <v>0.26</v>
      </c>
      <c r="K54" s="51">
        <v>-0.3</v>
      </c>
      <c r="L54" s="51">
        <v>0.16500000000000001</v>
      </c>
      <c r="M54" s="51">
        <v>0.2</v>
      </c>
      <c r="N54" s="51">
        <v>0.36</v>
      </c>
      <c r="O54" s="51">
        <v>-7.2499999999999995E-2</v>
      </c>
      <c r="P54" s="51">
        <v>0.315</v>
      </c>
      <c r="Q54" s="48">
        <v>0.13500000000000001</v>
      </c>
      <c r="R54" s="48">
        <v>-0.43</v>
      </c>
      <c r="S54" s="48">
        <v>0.02</v>
      </c>
      <c r="T54" s="48">
        <v>7.4999999999999997E-3</v>
      </c>
      <c r="U54" s="48">
        <v>0.2</v>
      </c>
      <c r="V54" s="48">
        <v>-0.09</v>
      </c>
      <c r="W54" s="48">
        <v>-0.09</v>
      </c>
      <c r="X54" s="48">
        <v>0.47499999999999998</v>
      </c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7"/>
      <c r="AP54" s="56"/>
      <c r="AQ54" s="58"/>
      <c r="AR54" s="58"/>
      <c r="AS54" s="59"/>
    </row>
    <row r="55" spans="1:45" x14ac:dyDescent="0.25">
      <c r="A55" s="48">
        <v>40</v>
      </c>
      <c r="B55" s="52">
        <f t="shared" si="12"/>
        <v>38261</v>
      </c>
      <c r="C55" s="51">
        <v>3.3250000000000002</v>
      </c>
      <c r="D55" s="51">
        <v>0.04</v>
      </c>
      <c r="E55" s="51">
        <v>-0.09</v>
      </c>
      <c r="F55" s="51">
        <v>-0.22</v>
      </c>
      <c r="G55" s="51">
        <v>-0.41</v>
      </c>
      <c r="H55" s="51">
        <v>-0.12</v>
      </c>
      <c r="I55" s="51">
        <v>1.7500000000000002E-2</v>
      </c>
      <c r="J55" s="51">
        <v>0.26</v>
      </c>
      <c r="K55" s="51">
        <v>-0.3</v>
      </c>
      <c r="L55" s="51">
        <v>0.17499999999999999</v>
      </c>
      <c r="M55" s="51">
        <v>0.23</v>
      </c>
      <c r="N55" s="51">
        <v>0.4</v>
      </c>
      <c r="O55" s="51">
        <v>-7.2499999999999995E-2</v>
      </c>
      <c r="P55" s="51">
        <v>0.36</v>
      </c>
      <c r="Q55" s="48">
        <v>0.13500000000000001</v>
      </c>
      <c r="R55" s="48">
        <v>-0.43</v>
      </c>
      <c r="S55" s="48">
        <v>0.02</v>
      </c>
      <c r="T55" s="48">
        <v>7.4999999999999997E-3</v>
      </c>
      <c r="U55" s="48">
        <v>0.23</v>
      </c>
      <c r="V55" s="48">
        <v>-0.09</v>
      </c>
      <c r="W55" s="48">
        <v>-0.09</v>
      </c>
      <c r="X55" s="48">
        <v>0.47499999999999998</v>
      </c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7"/>
      <c r="AP55" s="56"/>
      <c r="AQ55" s="58"/>
      <c r="AR55" s="58"/>
      <c r="AS55" s="59"/>
    </row>
    <row r="56" spans="1:45" x14ac:dyDescent="0.25">
      <c r="A56" s="48">
        <v>41</v>
      </c>
      <c r="B56" s="52">
        <f t="shared" si="12"/>
        <v>38292</v>
      </c>
      <c r="C56" s="51">
        <v>3.4769999999999999</v>
      </c>
      <c r="D56" s="51">
        <v>0.125</v>
      </c>
      <c r="E56" s="51">
        <v>-8.5000000000000006E-2</v>
      </c>
      <c r="F56" s="51">
        <v>-0.13500000000000001</v>
      </c>
      <c r="G56" s="51">
        <v>-0.27</v>
      </c>
      <c r="H56" s="51">
        <v>-0.12</v>
      </c>
      <c r="I56" s="51">
        <v>-2.5000000000000001E-2</v>
      </c>
      <c r="J56" s="51">
        <v>0.25</v>
      </c>
      <c r="K56" s="51">
        <v>0.248</v>
      </c>
      <c r="L56" s="51">
        <v>0.215</v>
      </c>
      <c r="M56" s="51">
        <v>0.25</v>
      </c>
      <c r="N56" s="51">
        <v>0.69499999999999995</v>
      </c>
      <c r="O56" s="51">
        <v>-6.7500000000000004E-2</v>
      </c>
      <c r="P56" s="51">
        <v>0.46</v>
      </c>
      <c r="Q56" s="48">
        <v>0.19</v>
      </c>
      <c r="R56" s="48">
        <v>-0.38500000000000001</v>
      </c>
      <c r="S56" s="48">
        <v>2.2499999999999999E-2</v>
      </c>
      <c r="T56" s="48">
        <v>3.5000000000000001E-3</v>
      </c>
      <c r="U56" s="48">
        <v>0.25</v>
      </c>
      <c r="V56" s="48">
        <v>0</v>
      </c>
      <c r="W56" s="48">
        <v>-0.01</v>
      </c>
      <c r="X56" s="48">
        <v>0.5</v>
      </c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7"/>
      <c r="AP56" s="56"/>
      <c r="AQ56" s="58"/>
      <c r="AR56" s="58"/>
      <c r="AS56" s="59"/>
    </row>
    <row r="57" spans="1:45" x14ac:dyDescent="0.25">
      <c r="A57" s="48">
        <v>42</v>
      </c>
      <c r="B57" s="52">
        <f t="shared" si="12"/>
        <v>38322</v>
      </c>
      <c r="C57" s="51">
        <v>3.62</v>
      </c>
      <c r="D57" s="51">
        <v>0.125</v>
      </c>
      <c r="E57" s="51">
        <v>-8.5000000000000006E-2</v>
      </c>
      <c r="F57" s="51">
        <v>-0.13500000000000001</v>
      </c>
      <c r="G57" s="51">
        <v>-0.27</v>
      </c>
      <c r="H57" s="51">
        <v>-0.1225</v>
      </c>
      <c r="I57" s="51">
        <v>-4.7500000000000001E-2</v>
      </c>
      <c r="J57" s="51">
        <v>0.25</v>
      </c>
      <c r="K57" s="51">
        <v>0.308</v>
      </c>
      <c r="L57" s="51">
        <v>0.23499999999999999</v>
      </c>
      <c r="M57" s="51">
        <v>0.33</v>
      </c>
      <c r="N57" s="51">
        <v>0.95</v>
      </c>
      <c r="O57" s="51">
        <v>-6.7500000000000004E-2</v>
      </c>
      <c r="P57" s="51">
        <v>0.77</v>
      </c>
      <c r="Q57" s="48">
        <v>0.19</v>
      </c>
      <c r="R57" s="48">
        <v>-0.38500000000000001</v>
      </c>
      <c r="S57" s="48">
        <v>2.2499999999999999E-2</v>
      </c>
      <c r="T57" s="48">
        <v>3.5000000000000001E-3</v>
      </c>
      <c r="U57" s="48">
        <v>0.33</v>
      </c>
      <c r="V57" s="48">
        <v>5.0000000000000001E-3</v>
      </c>
      <c r="W57" s="48">
        <v>-5.0000000000000001E-3</v>
      </c>
      <c r="X57" s="48">
        <v>0.56999999999999995</v>
      </c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7"/>
      <c r="AP57" s="56"/>
      <c r="AQ57" s="58"/>
      <c r="AR57" s="58"/>
      <c r="AS57" s="59"/>
    </row>
    <row r="58" spans="1:45" x14ac:dyDescent="0.25">
      <c r="A58" s="48">
        <v>43</v>
      </c>
      <c r="B58" s="52">
        <f t="shared" si="12"/>
        <v>38353</v>
      </c>
      <c r="C58" s="51">
        <v>3.6640000000000001</v>
      </c>
      <c r="D58" s="51">
        <v>0.125</v>
      </c>
      <c r="E58" s="51">
        <v>-0.08</v>
      </c>
      <c r="F58" s="51">
        <v>-0.13500000000000001</v>
      </c>
      <c r="G58" s="51">
        <v>-0.27</v>
      </c>
      <c r="H58" s="51">
        <v>-0.125</v>
      </c>
      <c r="I58" s="51">
        <v>-0.05</v>
      </c>
      <c r="J58" s="51">
        <v>0.25</v>
      </c>
      <c r="K58" s="51">
        <v>0.378</v>
      </c>
      <c r="L58" s="51">
        <v>0.255</v>
      </c>
      <c r="M58" s="51">
        <v>0.38</v>
      </c>
      <c r="N58" s="51">
        <v>1.585</v>
      </c>
      <c r="O58" s="51">
        <v>-6.25E-2</v>
      </c>
      <c r="P58" s="51">
        <v>1.04</v>
      </c>
      <c r="Q58" s="48">
        <v>0.19</v>
      </c>
      <c r="R58" s="48">
        <v>-0.38500000000000001</v>
      </c>
      <c r="S58" s="48">
        <v>2.2499999999999999E-2</v>
      </c>
      <c r="T58" s="48">
        <v>3.5000000000000001E-3</v>
      </c>
      <c r="U58" s="48">
        <v>0.38</v>
      </c>
      <c r="V58" s="48">
        <v>2.5000000000000001E-2</v>
      </c>
      <c r="W58" s="48">
        <v>1.4999999999999999E-2</v>
      </c>
      <c r="X58" s="48">
        <v>0.56999999999999995</v>
      </c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7"/>
      <c r="AP58" s="56"/>
      <c r="AQ58" s="58"/>
      <c r="AR58" s="58"/>
      <c r="AS58" s="59"/>
    </row>
    <row r="59" spans="1:45" x14ac:dyDescent="0.25">
      <c r="A59" s="48">
        <v>44</v>
      </c>
      <c r="B59" s="52">
        <f t="shared" si="12"/>
        <v>38384</v>
      </c>
      <c r="C59" s="51">
        <v>3.5840000000000001</v>
      </c>
      <c r="D59" s="51">
        <v>0.125</v>
      </c>
      <c r="E59" s="51">
        <v>-0.08</v>
      </c>
      <c r="F59" s="51">
        <v>-0.13500000000000001</v>
      </c>
      <c r="G59" s="51">
        <v>-0.27</v>
      </c>
      <c r="H59" s="51">
        <v>-0.11749999999999999</v>
      </c>
      <c r="I59" s="51">
        <v>-3.2500000000000001E-2</v>
      </c>
      <c r="J59" s="51">
        <v>0.25</v>
      </c>
      <c r="K59" s="51">
        <v>0.248</v>
      </c>
      <c r="L59" s="51">
        <v>0.255</v>
      </c>
      <c r="M59" s="51">
        <v>0.38</v>
      </c>
      <c r="N59" s="51">
        <v>1.585</v>
      </c>
      <c r="O59" s="51">
        <v>-6.25E-2</v>
      </c>
      <c r="P59" s="51">
        <v>1.04</v>
      </c>
      <c r="Q59" s="48">
        <v>0.19</v>
      </c>
      <c r="R59" s="48">
        <v>-0.38500000000000001</v>
      </c>
      <c r="S59" s="48">
        <v>2.2499999999999999E-2</v>
      </c>
      <c r="T59" s="48">
        <v>3.5000000000000001E-3</v>
      </c>
      <c r="U59" s="48">
        <v>0.38</v>
      </c>
      <c r="V59" s="48">
        <v>0.02</v>
      </c>
      <c r="W59" s="48">
        <v>0.01</v>
      </c>
      <c r="X59" s="48">
        <v>0.56999999999999995</v>
      </c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7"/>
      <c r="AP59" s="56"/>
      <c r="AQ59" s="58"/>
      <c r="AR59" s="58"/>
      <c r="AS59" s="59"/>
    </row>
    <row r="60" spans="1:45" x14ac:dyDescent="0.25">
      <c r="A60" s="48">
        <v>45</v>
      </c>
      <c r="B60" s="52">
        <f t="shared" si="12"/>
        <v>38412</v>
      </c>
      <c r="C60" s="51">
        <v>3.4540000000000002</v>
      </c>
      <c r="D60" s="51">
        <v>0.125</v>
      </c>
      <c r="E60" s="51">
        <v>-0.08</v>
      </c>
      <c r="F60" s="51">
        <v>-0.13500000000000001</v>
      </c>
      <c r="G60" s="51">
        <v>-0.27</v>
      </c>
      <c r="H60" s="51">
        <v>-0.115</v>
      </c>
      <c r="I60" s="51">
        <v>-0.02</v>
      </c>
      <c r="J60" s="51">
        <v>0.25</v>
      </c>
      <c r="K60" s="51">
        <v>6.8000000000000005E-2</v>
      </c>
      <c r="L60" s="51">
        <v>0.215</v>
      </c>
      <c r="M60" s="51">
        <v>0.33</v>
      </c>
      <c r="N60" s="51">
        <v>0.68500000000000005</v>
      </c>
      <c r="O60" s="51">
        <v>-6.25E-2</v>
      </c>
      <c r="P60" s="51">
        <v>0.54</v>
      </c>
      <c r="Q60" s="48">
        <v>0.19</v>
      </c>
      <c r="R60" s="48">
        <v>-0.38500000000000001</v>
      </c>
      <c r="S60" s="48">
        <v>2.2499999999999999E-2</v>
      </c>
      <c r="T60" s="48">
        <v>3.5000000000000001E-3</v>
      </c>
      <c r="U60" s="48">
        <v>0.33</v>
      </c>
      <c r="V60" s="48">
        <v>0</v>
      </c>
      <c r="W60" s="48">
        <v>-0.01</v>
      </c>
      <c r="X60" s="48">
        <v>0.56999999999999995</v>
      </c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7"/>
      <c r="AP60" s="56"/>
      <c r="AQ60" s="58"/>
      <c r="AR60" s="58"/>
      <c r="AS60" s="59"/>
    </row>
    <row r="61" spans="1:45" x14ac:dyDescent="0.25">
      <c r="A61" s="48">
        <v>46</v>
      </c>
      <c r="B61" s="52">
        <f t="shared" si="12"/>
        <v>38443</v>
      </c>
      <c r="C61" s="51">
        <v>3.2690000000000001</v>
      </c>
      <c r="D61" s="51">
        <v>0.04</v>
      </c>
      <c r="E61" s="51">
        <v>-0.08</v>
      </c>
      <c r="F61" s="51">
        <v>-0.2</v>
      </c>
      <c r="G61" s="51">
        <v>-0.4</v>
      </c>
      <c r="H61" s="51">
        <v>-0.12</v>
      </c>
      <c r="I61" s="51">
        <v>1.7500000000000002E-2</v>
      </c>
      <c r="J61" s="51">
        <v>0.26</v>
      </c>
      <c r="K61" s="51">
        <v>-0.25</v>
      </c>
      <c r="L61" s="51">
        <v>0.17499999999999999</v>
      </c>
      <c r="M61" s="51">
        <v>0.30499999999999999</v>
      </c>
      <c r="N61" s="51">
        <v>0.38</v>
      </c>
      <c r="O61" s="51">
        <v>-6.25E-2</v>
      </c>
      <c r="P61" s="51">
        <v>0.36</v>
      </c>
      <c r="Q61" s="48">
        <v>0.13500000000000001</v>
      </c>
      <c r="R61" s="48">
        <v>-0.42</v>
      </c>
      <c r="S61" s="48">
        <v>0.02</v>
      </c>
      <c r="T61" s="48">
        <v>8.5000000000000006E-3</v>
      </c>
      <c r="U61" s="48">
        <v>0.30499999999999999</v>
      </c>
      <c r="V61" s="48">
        <v>-0.09</v>
      </c>
      <c r="W61" s="48">
        <v>-0.09</v>
      </c>
      <c r="X61" s="48">
        <v>0.47499999999999998</v>
      </c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7"/>
      <c r="AP61" s="56"/>
      <c r="AQ61" s="58"/>
      <c r="AR61" s="58"/>
      <c r="AS61" s="59"/>
    </row>
    <row r="62" spans="1:45" x14ac:dyDescent="0.25">
      <c r="A62" s="48">
        <v>47</v>
      </c>
      <c r="B62" s="52">
        <f t="shared" si="12"/>
        <v>38473</v>
      </c>
      <c r="C62" s="51">
        <v>3.2669999999999999</v>
      </c>
      <c r="D62" s="51">
        <v>0.04</v>
      </c>
      <c r="E62" s="51">
        <v>-0.08</v>
      </c>
      <c r="F62" s="51">
        <v>-0.2</v>
      </c>
      <c r="G62" s="51">
        <v>-0.4</v>
      </c>
      <c r="H62" s="51">
        <v>-0.12</v>
      </c>
      <c r="I62" s="51">
        <v>1.7500000000000002E-2</v>
      </c>
      <c r="J62" s="51">
        <v>0.26</v>
      </c>
      <c r="K62" s="51">
        <v>-0.25</v>
      </c>
      <c r="L62" s="51">
        <v>0.16500000000000001</v>
      </c>
      <c r="M62" s="51">
        <v>0.2</v>
      </c>
      <c r="N62" s="51">
        <v>0.33</v>
      </c>
      <c r="O62" s="51">
        <v>-6.25E-2</v>
      </c>
      <c r="P62" s="51">
        <v>0.32500000000000001</v>
      </c>
      <c r="Q62" s="48">
        <v>0.13500000000000001</v>
      </c>
      <c r="R62" s="48">
        <v>-0.42</v>
      </c>
      <c r="S62" s="48">
        <v>0.02</v>
      </c>
      <c r="T62" s="48">
        <v>8.5000000000000006E-3</v>
      </c>
      <c r="U62" s="48">
        <v>0.2</v>
      </c>
      <c r="V62" s="48">
        <v>-0.09</v>
      </c>
      <c r="W62" s="48">
        <v>-0.09</v>
      </c>
      <c r="X62" s="48">
        <v>0.47499999999999998</v>
      </c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7"/>
      <c r="AP62" s="56"/>
      <c r="AQ62" s="58"/>
      <c r="AR62" s="58"/>
      <c r="AS62" s="59"/>
    </row>
    <row r="63" spans="1:45" x14ac:dyDescent="0.25">
      <c r="A63" s="48">
        <v>48</v>
      </c>
      <c r="B63" s="52">
        <f t="shared" si="12"/>
        <v>38504</v>
      </c>
      <c r="C63" s="51">
        <v>3.3119999999999998</v>
      </c>
      <c r="D63" s="51">
        <v>0.04</v>
      </c>
      <c r="E63" s="51">
        <v>-0.08</v>
      </c>
      <c r="F63" s="51">
        <v>-0.2</v>
      </c>
      <c r="G63" s="51">
        <v>-0.4</v>
      </c>
      <c r="H63" s="51">
        <v>-0.12</v>
      </c>
      <c r="I63" s="51">
        <v>2.2499999999999999E-2</v>
      </c>
      <c r="J63" s="51">
        <v>0.26</v>
      </c>
      <c r="K63" s="51">
        <v>-0.25</v>
      </c>
      <c r="L63" s="51">
        <v>0.185</v>
      </c>
      <c r="M63" s="51">
        <v>0.23</v>
      </c>
      <c r="N63" s="51">
        <v>0.37</v>
      </c>
      <c r="O63" s="51">
        <v>-6.25E-2</v>
      </c>
      <c r="P63" s="51">
        <v>0.33500000000000002</v>
      </c>
      <c r="Q63" s="48">
        <v>0.13500000000000001</v>
      </c>
      <c r="R63" s="48">
        <v>-0.42</v>
      </c>
      <c r="S63" s="48">
        <v>0.02</v>
      </c>
      <c r="T63" s="48">
        <v>1.35E-2</v>
      </c>
      <c r="U63" s="48">
        <v>0.23</v>
      </c>
      <c r="V63" s="48">
        <v>-0.09</v>
      </c>
      <c r="W63" s="48">
        <v>-0.09</v>
      </c>
      <c r="X63" s="48">
        <v>0.47499999999999998</v>
      </c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7"/>
      <c r="AP63" s="56"/>
      <c r="AQ63" s="58"/>
      <c r="AR63" s="58"/>
      <c r="AS63" s="59"/>
    </row>
    <row r="64" spans="1:45" x14ac:dyDescent="0.25">
      <c r="A64" s="48">
        <v>49</v>
      </c>
      <c r="B64" s="52">
        <f t="shared" si="12"/>
        <v>38534</v>
      </c>
      <c r="C64" s="51">
        <v>3.3570000000000002</v>
      </c>
      <c r="D64" s="51">
        <v>0.04</v>
      </c>
      <c r="E64" s="51">
        <v>-0.08</v>
      </c>
      <c r="F64" s="51">
        <v>-0.2</v>
      </c>
      <c r="G64" s="51">
        <v>-0.4</v>
      </c>
      <c r="H64" s="51">
        <v>-0.12</v>
      </c>
      <c r="I64" s="51">
        <v>2.5000000000000001E-2</v>
      </c>
      <c r="J64" s="51">
        <v>0.26</v>
      </c>
      <c r="K64" s="51">
        <v>-0.25</v>
      </c>
      <c r="L64" s="51">
        <v>0.18</v>
      </c>
      <c r="M64" s="51">
        <v>0.24</v>
      </c>
      <c r="N64" s="51">
        <v>0.41</v>
      </c>
      <c r="O64" s="51">
        <v>-6.25E-2</v>
      </c>
      <c r="P64" s="51">
        <v>0.35</v>
      </c>
      <c r="Q64" s="48">
        <v>0.13500000000000001</v>
      </c>
      <c r="R64" s="48">
        <v>-0.42</v>
      </c>
      <c r="S64" s="48">
        <v>0.02</v>
      </c>
      <c r="T64" s="48">
        <v>1.35E-2</v>
      </c>
      <c r="U64" s="48">
        <v>0.24</v>
      </c>
      <c r="V64" s="48">
        <v>-0.09</v>
      </c>
      <c r="W64" s="48">
        <v>-0.09</v>
      </c>
      <c r="X64" s="48">
        <v>0.47499999999999998</v>
      </c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7"/>
      <c r="AP64" s="56"/>
      <c r="AQ64" s="58"/>
      <c r="AR64" s="58"/>
      <c r="AS64" s="59"/>
    </row>
    <row r="65" spans="1:45" x14ac:dyDescent="0.25">
      <c r="A65" s="48">
        <v>50</v>
      </c>
      <c r="B65" s="52">
        <f t="shared" si="12"/>
        <v>38565</v>
      </c>
      <c r="C65" s="51">
        <v>3.4020000000000001</v>
      </c>
      <c r="D65" s="51">
        <v>0.04</v>
      </c>
      <c r="E65" s="51">
        <v>-0.08</v>
      </c>
      <c r="F65" s="51">
        <v>-0.2</v>
      </c>
      <c r="G65" s="51">
        <v>-0.4</v>
      </c>
      <c r="H65" s="51">
        <v>-0.12</v>
      </c>
      <c r="I65" s="51">
        <v>2.75E-2</v>
      </c>
      <c r="J65" s="51">
        <v>0.26</v>
      </c>
      <c r="K65" s="51">
        <v>-0.25</v>
      </c>
      <c r="L65" s="51">
        <v>0.19</v>
      </c>
      <c r="M65" s="51">
        <v>0.24</v>
      </c>
      <c r="N65" s="51">
        <v>0.41</v>
      </c>
      <c r="O65" s="51">
        <v>-6.25E-2</v>
      </c>
      <c r="P65" s="51">
        <v>0.35</v>
      </c>
      <c r="Q65" s="48">
        <v>0.13500000000000001</v>
      </c>
      <c r="R65" s="48">
        <v>-0.42</v>
      </c>
      <c r="S65" s="48">
        <v>0.02</v>
      </c>
      <c r="T65" s="48">
        <v>1.35E-2</v>
      </c>
      <c r="U65" s="48">
        <v>0.24</v>
      </c>
      <c r="V65" s="48">
        <v>-0.09</v>
      </c>
      <c r="W65" s="48">
        <v>-0.09</v>
      </c>
      <c r="X65" s="48">
        <v>0.47499999999999998</v>
      </c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7"/>
      <c r="AP65" s="56"/>
      <c r="AQ65" s="58"/>
      <c r="AR65" s="58"/>
      <c r="AS65" s="59"/>
    </row>
    <row r="66" spans="1:45" x14ac:dyDescent="0.25">
      <c r="A66" s="48">
        <v>51</v>
      </c>
      <c r="B66" s="52">
        <f t="shared" si="12"/>
        <v>38596</v>
      </c>
      <c r="C66" s="51">
        <v>3.3849999999999998</v>
      </c>
      <c r="D66" s="51">
        <v>0.04</v>
      </c>
      <c r="E66" s="51">
        <v>-0.08</v>
      </c>
      <c r="F66" s="51">
        <v>-0.2</v>
      </c>
      <c r="G66" s="51">
        <v>-0.4</v>
      </c>
      <c r="H66" s="51">
        <v>-0.12</v>
      </c>
      <c r="I66" s="51">
        <v>0.02</v>
      </c>
      <c r="J66" s="51">
        <v>0.26</v>
      </c>
      <c r="K66" s="51">
        <v>-0.25</v>
      </c>
      <c r="L66" s="51">
        <v>0.16500000000000001</v>
      </c>
      <c r="M66" s="51">
        <v>0.2</v>
      </c>
      <c r="N66" s="51">
        <v>0.36</v>
      </c>
      <c r="O66" s="51">
        <v>-6.25E-2</v>
      </c>
      <c r="P66" s="51">
        <v>0.315</v>
      </c>
      <c r="Q66" s="48">
        <v>0.13500000000000001</v>
      </c>
      <c r="R66" s="48">
        <v>-0.42</v>
      </c>
      <c r="S66" s="48">
        <v>0.02</v>
      </c>
      <c r="T66" s="48">
        <v>8.5000000000000006E-3</v>
      </c>
      <c r="U66" s="48">
        <v>0.2</v>
      </c>
      <c r="V66" s="48">
        <v>-0.09</v>
      </c>
      <c r="W66" s="48">
        <v>-0.09</v>
      </c>
      <c r="X66" s="48">
        <v>0.47499999999999998</v>
      </c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7"/>
      <c r="AP66" s="56"/>
      <c r="AQ66" s="58"/>
      <c r="AR66" s="58"/>
      <c r="AS66" s="59"/>
    </row>
    <row r="67" spans="1:45" x14ac:dyDescent="0.25">
      <c r="A67" s="48">
        <v>52</v>
      </c>
      <c r="B67" s="52">
        <f t="shared" si="12"/>
        <v>38626</v>
      </c>
      <c r="C67" s="51">
        <v>3.41</v>
      </c>
      <c r="D67" s="51">
        <v>0.04</v>
      </c>
      <c r="E67" s="51">
        <v>-0.08</v>
      </c>
      <c r="F67" s="51">
        <v>-0.2</v>
      </c>
      <c r="G67" s="51">
        <v>-0.4</v>
      </c>
      <c r="H67" s="51">
        <v>-0.12</v>
      </c>
      <c r="I67" s="51">
        <v>0.01</v>
      </c>
      <c r="J67" s="51">
        <v>0.26</v>
      </c>
      <c r="K67" s="51">
        <v>-0.25</v>
      </c>
      <c r="L67" s="51">
        <v>0.17499999999999999</v>
      </c>
      <c r="M67" s="51">
        <v>0.23</v>
      </c>
      <c r="N67" s="51">
        <v>0.4</v>
      </c>
      <c r="O67" s="51">
        <v>-6.25E-2</v>
      </c>
      <c r="P67" s="51">
        <v>0.36</v>
      </c>
      <c r="Q67" s="48">
        <v>0.13500000000000001</v>
      </c>
      <c r="R67" s="48">
        <v>-0.42</v>
      </c>
      <c r="S67" s="48">
        <v>0.02</v>
      </c>
      <c r="T67" s="48">
        <v>8.5000000000000006E-3</v>
      </c>
      <c r="U67" s="48">
        <v>0.23</v>
      </c>
      <c r="V67" s="48">
        <v>-0.09</v>
      </c>
      <c r="W67" s="48">
        <v>-0.09</v>
      </c>
      <c r="X67" s="48">
        <v>0.47499999999999998</v>
      </c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7"/>
      <c r="AP67" s="56"/>
      <c r="AQ67" s="58"/>
      <c r="AR67" s="58"/>
      <c r="AS67" s="59"/>
    </row>
    <row r="68" spans="1:45" x14ac:dyDescent="0.25">
      <c r="A68" s="48">
        <v>53</v>
      </c>
      <c r="B68" s="52">
        <f t="shared" si="12"/>
        <v>38657</v>
      </c>
      <c r="C68" s="51">
        <v>3.5619999999999998</v>
      </c>
      <c r="D68" s="51">
        <v>0.125</v>
      </c>
      <c r="E68" s="51">
        <v>-0.08</v>
      </c>
      <c r="F68" s="51">
        <v>-0.13</v>
      </c>
      <c r="G68" s="51">
        <v>-0.26</v>
      </c>
      <c r="H68" s="51">
        <v>-0.12</v>
      </c>
      <c r="I68" s="51">
        <v>-2.2499999999999999E-2</v>
      </c>
      <c r="J68" s="51">
        <v>0.25</v>
      </c>
      <c r="K68" s="51">
        <v>0.248</v>
      </c>
      <c r="L68" s="51">
        <v>0.215</v>
      </c>
      <c r="M68" s="51">
        <v>0.25</v>
      </c>
      <c r="N68" s="51">
        <v>0.7</v>
      </c>
      <c r="O68" s="51">
        <v>-6.25E-2</v>
      </c>
      <c r="P68" s="51">
        <v>0.46</v>
      </c>
      <c r="Q68" s="48">
        <v>0.19</v>
      </c>
      <c r="R68" s="48">
        <v>-0.38500000000000001</v>
      </c>
      <c r="S68" s="48">
        <v>2.35E-2</v>
      </c>
      <c r="T68" s="48">
        <v>3.5000000000000001E-3</v>
      </c>
      <c r="U68" s="48">
        <v>0.25</v>
      </c>
      <c r="V68" s="48">
        <v>0</v>
      </c>
      <c r="W68" s="48">
        <v>-0.01</v>
      </c>
      <c r="X68" s="48">
        <v>0.5</v>
      </c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7"/>
      <c r="AP68" s="56"/>
      <c r="AQ68" s="58"/>
      <c r="AR68" s="58"/>
      <c r="AS68" s="59"/>
    </row>
    <row r="69" spans="1:45" x14ac:dyDescent="0.25">
      <c r="A69" s="48">
        <v>54</v>
      </c>
      <c r="B69" s="52">
        <f t="shared" si="12"/>
        <v>38687</v>
      </c>
      <c r="C69" s="51">
        <v>3.7050000000000001</v>
      </c>
      <c r="D69" s="51">
        <v>0.125</v>
      </c>
      <c r="E69" s="51">
        <v>-0.08</v>
      </c>
      <c r="F69" s="51">
        <v>-0.13</v>
      </c>
      <c r="G69" s="51">
        <v>-0.26</v>
      </c>
      <c r="H69" s="51">
        <v>-0.1225</v>
      </c>
      <c r="I69" s="51">
        <v>-4.4999999999999998E-2</v>
      </c>
      <c r="J69" s="51">
        <v>0.25</v>
      </c>
      <c r="K69" s="51">
        <v>0.308</v>
      </c>
      <c r="L69" s="51">
        <v>0.23499999999999999</v>
      </c>
      <c r="M69" s="51">
        <v>0.33</v>
      </c>
      <c r="N69" s="51">
        <v>0.98</v>
      </c>
      <c r="O69" s="51">
        <v>-6.25E-2</v>
      </c>
      <c r="P69" s="51">
        <v>0.77</v>
      </c>
      <c r="Q69" s="48">
        <v>0.19</v>
      </c>
      <c r="R69" s="48">
        <v>-0.38500000000000001</v>
      </c>
      <c r="S69" s="48">
        <v>2.35E-2</v>
      </c>
      <c r="T69" s="48">
        <v>3.5000000000000001E-3</v>
      </c>
      <c r="U69" s="48">
        <v>0.33</v>
      </c>
      <c r="V69" s="48">
        <v>5.0000000000000001E-3</v>
      </c>
      <c r="W69" s="48">
        <v>-5.0000000000000001E-3</v>
      </c>
      <c r="X69" s="48">
        <v>0.56999999999999995</v>
      </c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7"/>
      <c r="AP69" s="56"/>
      <c r="AQ69" s="58"/>
      <c r="AR69" s="58"/>
      <c r="AS69" s="59"/>
    </row>
    <row r="70" spans="1:45" x14ac:dyDescent="0.25">
      <c r="A70" s="48">
        <v>55</v>
      </c>
      <c r="B70" s="52">
        <f t="shared" si="12"/>
        <v>38718</v>
      </c>
      <c r="C70" s="51">
        <v>3.7490000000000001</v>
      </c>
      <c r="D70" s="51">
        <v>0.125</v>
      </c>
      <c r="E70" s="51">
        <v>-7.4999999999999997E-2</v>
      </c>
      <c r="F70" s="51">
        <v>-0.13</v>
      </c>
      <c r="G70" s="51">
        <v>-0.26</v>
      </c>
      <c r="H70" s="51">
        <v>-0.125</v>
      </c>
      <c r="I70" s="51">
        <v>-4.7500000000000001E-2</v>
      </c>
      <c r="J70" s="51">
        <v>0.25</v>
      </c>
      <c r="K70" s="51">
        <v>0.378</v>
      </c>
      <c r="L70" s="51">
        <v>0.255</v>
      </c>
      <c r="M70" s="51">
        <v>0.38</v>
      </c>
      <c r="N70" s="51">
        <v>1.6</v>
      </c>
      <c r="O70" s="51">
        <v>-6.5000000000000002E-2</v>
      </c>
      <c r="P70" s="51">
        <v>1.04</v>
      </c>
      <c r="Q70" s="48">
        <v>0.19</v>
      </c>
      <c r="R70" s="48">
        <v>-0.38500000000000001</v>
      </c>
      <c r="S70" s="48">
        <v>2.35E-2</v>
      </c>
      <c r="T70" s="48">
        <v>3.5000000000000001E-3</v>
      </c>
      <c r="U70" s="48">
        <v>0.38</v>
      </c>
      <c r="V70" s="48">
        <v>2.5000000000000001E-2</v>
      </c>
      <c r="W70" s="48">
        <v>1.4999999999999999E-2</v>
      </c>
      <c r="X70" s="48">
        <v>0.56999999999999995</v>
      </c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7"/>
      <c r="AP70" s="56"/>
      <c r="AQ70" s="58"/>
      <c r="AR70" s="58"/>
      <c r="AS70" s="59"/>
    </row>
    <row r="71" spans="1:45" x14ac:dyDescent="0.25">
      <c r="A71" s="48">
        <v>56</v>
      </c>
      <c r="B71" s="52">
        <f t="shared" si="12"/>
        <v>38749</v>
      </c>
      <c r="C71" s="51">
        <v>3.669</v>
      </c>
      <c r="D71" s="51">
        <v>0.125</v>
      </c>
      <c r="E71" s="51">
        <v>-7.4999999999999997E-2</v>
      </c>
      <c r="F71" s="51">
        <v>-0.13</v>
      </c>
      <c r="G71" s="51">
        <v>-0.26</v>
      </c>
      <c r="H71" s="51">
        <v>-0.11749999999999999</v>
      </c>
      <c r="I71" s="51">
        <v>-0.03</v>
      </c>
      <c r="J71" s="51">
        <v>0.25</v>
      </c>
      <c r="K71" s="51">
        <v>0.248</v>
      </c>
      <c r="L71" s="51">
        <v>0.255</v>
      </c>
      <c r="M71" s="51">
        <v>0.38</v>
      </c>
      <c r="N71" s="51">
        <v>1.6</v>
      </c>
      <c r="O71" s="51">
        <v>-6.5000000000000002E-2</v>
      </c>
      <c r="P71" s="51">
        <v>1.04</v>
      </c>
      <c r="Q71" s="48">
        <v>0.19</v>
      </c>
      <c r="R71" s="48">
        <v>-0.38500000000000001</v>
      </c>
      <c r="S71" s="48">
        <v>2.35E-2</v>
      </c>
      <c r="T71" s="48">
        <v>3.5000000000000001E-3</v>
      </c>
      <c r="U71" s="48">
        <v>0.38</v>
      </c>
      <c r="V71" s="48">
        <v>0.02</v>
      </c>
      <c r="W71" s="48">
        <v>0.01</v>
      </c>
      <c r="X71" s="48">
        <v>0.56999999999999995</v>
      </c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7"/>
      <c r="AP71" s="56"/>
      <c r="AQ71" s="58"/>
      <c r="AR71" s="58"/>
      <c r="AS71" s="59"/>
    </row>
    <row r="72" spans="1:45" x14ac:dyDescent="0.25">
      <c r="A72" s="48">
        <v>57</v>
      </c>
      <c r="B72" s="52">
        <f t="shared" si="12"/>
        <v>38777</v>
      </c>
      <c r="C72" s="51">
        <v>3.5390000000000001</v>
      </c>
      <c r="D72" s="51">
        <v>0.125</v>
      </c>
      <c r="E72" s="51">
        <v>-7.4999999999999997E-2</v>
      </c>
      <c r="F72" s="51">
        <v>-0.13</v>
      </c>
      <c r="G72" s="51">
        <v>-0.26</v>
      </c>
      <c r="H72" s="51">
        <v>-0.115</v>
      </c>
      <c r="I72" s="51">
        <v>-1.7500000000000002E-2</v>
      </c>
      <c r="J72" s="51">
        <v>0.25</v>
      </c>
      <c r="K72" s="51">
        <v>6.8000000000000005E-2</v>
      </c>
      <c r="L72" s="51">
        <v>0.215</v>
      </c>
      <c r="M72" s="51">
        <v>0.33</v>
      </c>
      <c r="N72" s="51">
        <v>0.69</v>
      </c>
      <c r="O72" s="51">
        <v>-6.5000000000000002E-2</v>
      </c>
      <c r="P72" s="51">
        <v>0.54</v>
      </c>
      <c r="Q72" s="48">
        <v>0.19</v>
      </c>
      <c r="R72" s="48">
        <v>-0.38500000000000001</v>
      </c>
      <c r="S72" s="48">
        <v>2.35E-2</v>
      </c>
      <c r="T72" s="48">
        <v>8.5000000000000006E-3</v>
      </c>
      <c r="U72" s="48">
        <v>0.33</v>
      </c>
      <c r="V72" s="48">
        <v>0</v>
      </c>
      <c r="W72" s="48">
        <v>-0.01</v>
      </c>
      <c r="X72" s="48">
        <v>0.56999999999999995</v>
      </c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7"/>
      <c r="AP72" s="56"/>
      <c r="AQ72" s="58"/>
      <c r="AR72" s="58"/>
      <c r="AS72" s="59"/>
    </row>
    <row r="73" spans="1:45" x14ac:dyDescent="0.25">
      <c r="A73" s="48">
        <v>58</v>
      </c>
      <c r="B73" s="52">
        <f t="shared" si="12"/>
        <v>38808</v>
      </c>
      <c r="C73" s="51">
        <v>3.3540000000000001</v>
      </c>
      <c r="D73" s="51">
        <v>0.04</v>
      </c>
      <c r="E73" s="51">
        <v>-7.4999999999999997E-2</v>
      </c>
      <c r="F73" s="51">
        <v>-0.19500000000000001</v>
      </c>
      <c r="G73" s="51">
        <v>-0.39</v>
      </c>
      <c r="H73" s="51">
        <v>-0.12</v>
      </c>
      <c r="I73" s="51">
        <v>0.02</v>
      </c>
      <c r="J73" s="51">
        <v>0.26</v>
      </c>
      <c r="K73" s="51">
        <v>-0.25</v>
      </c>
      <c r="L73" s="51">
        <v>0.17499999999999999</v>
      </c>
      <c r="M73" s="51">
        <v>0.30499999999999999</v>
      </c>
      <c r="N73" s="51">
        <v>0.38</v>
      </c>
      <c r="O73" s="51">
        <v>-6.5000000000000002E-2</v>
      </c>
      <c r="P73" s="51">
        <v>0.36</v>
      </c>
      <c r="Q73" s="48">
        <v>0.13500000000000001</v>
      </c>
      <c r="R73" s="48">
        <v>-0.42</v>
      </c>
      <c r="S73" s="48">
        <v>2.0500000000000001E-2</v>
      </c>
      <c r="T73" s="48">
        <v>8.5000000000000006E-3</v>
      </c>
      <c r="U73" s="48">
        <v>0.30499999999999999</v>
      </c>
      <c r="V73" s="48">
        <v>-0.09</v>
      </c>
      <c r="W73" s="48">
        <v>-0.09</v>
      </c>
      <c r="X73" s="48">
        <v>0.47499999999999998</v>
      </c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7"/>
      <c r="AP73" s="56"/>
      <c r="AQ73" s="58"/>
      <c r="AR73" s="58"/>
      <c r="AS73" s="59"/>
    </row>
    <row r="74" spans="1:45" x14ac:dyDescent="0.25">
      <c r="A74" s="48">
        <v>59</v>
      </c>
      <c r="B74" s="52">
        <f t="shared" si="12"/>
        <v>38838</v>
      </c>
      <c r="C74" s="51">
        <v>3.3519999999999999</v>
      </c>
      <c r="D74" s="51">
        <v>0.04</v>
      </c>
      <c r="E74" s="51">
        <v>-7.4999999999999997E-2</v>
      </c>
      <c r="F74" s="51">
        <v>-0.19500000000000001</v>
      </c>
      <c r="G74" s="51">
        <v>-0.39</v>
      </c>
      <c r="H74" s="51">
        <v>-0.12</v>
      </c>
      <c r="I74" s="51">
        <v>0.02</v>
      </c>
      <c r="J74" s="51">
        <v>0.26</v>
      </c>
      <c r="K74" s="51">
        <v>-0.25</v>
      </c>
      <c r="L74" s="51">
        <v>0.16500000000000001</v>
      </c>
      <c r="M74" s="51">
        <v>0.2</v>
      </c>
      <c r="N74" s="51">
        <v>0.33</v>
      </c>
      <c r="O74" s="51">
        <v>-6.5000000000000002E-2</v>
      </c>
      <c r="P74" s="51">
        <v>0.32500000000000001</v>
      </c>
      <c r="Q74" s="48">
        <v>0.13500000000000001</v>
      </c>
      <c r="R74" s="48">
        <v>-0.42</v>
      </c>
      <c r="S74" s="48">
        <v>2.0500000000000001E-2</v>
      </c>
      <c r="T74" s="48">
        <v>1.35E-2</v>
      </c>
      <c r="U74" s="48">
        <v>0.2</v>
      </c>
      <c r="V74" s="48">
        <v>-0.09</v>
      </c>
      <c r="W74" s="48">
        <v>-0.09</v>
      </c>
      <c r="X74" s="48">
        <v>0.47499999999999998</v>
      </c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7"/>
      <c r="AP74" s="56"/>
      <c r="AQ74" s="58"/>
      <c r="AR74" s="58"/>
      <c r="AS74" s="59"/>
    </row>
    <row r="75" spans="1:45" x14ac:dyDescent="0.25">
      <c r="A75" s="48">
        <v>60</v>
      </c>
      <c r="B75" s="52">
        <f t="shared" si="12"/>
        <v>38869</v>
      </c>
      <c r="C75" s="51">
        <v>3.3969999999999998</v>
      </c>
      <c r="D75" s="51">
        <v>0.04</v>
      </c>
      <c r="E75" s="51">
        <v>-7.4999999999999997E-2</v>
      </c>
      <c r="F75" s="51">
        <v>-0.19500000000000001</v>
      </c>
      <c r="G75" s="51">
        <v>-0.39</v>
      </c>
      <c r="H75" s="51">
        <v>-0.12</v>
      </c>
      <c r="I75" s="51">
        <v>2.5000000000000001E-2</v>
      </c>
      <c r="J75" s="51">
        <v>0.26</v>
      </c>
      <c r="K75" s="51">
        <v>-0.25</v>
      </c>
      <c r="L75" s="51">
        <v>0.185</v>
      </c>
      <c r="M75" s="51">
        <v>0.23</v>
      </c>
      <c r="N75" s="51">
        <v>0.37</v>
      </c>
      <c r="O75" s="51">
        <v>-6.5000000000000002E-2</v>
      </c>
      <c r="P75" s="51">
        <v>0.33500000000000002</v>
      </c>
      <c r="Q75" s="48">
        <v>0.13500000000000001</v>
      </c>
      <c r="R75" s="48">
        <v>-0.42</v>
      </c>
      <c r="S75" s="48">
        <v>2.0500000000000001E-2</v>
      </c>
      <c r="T75" s="48">
        <v>1.35E-2</v>
      </c>
      <c r="U75" s="48">
        <v>0.23</v>
      </c>
      <c r="V75" s="48">
        <v>-0.09</v>
      </c>
      <c r="W75" s="48">
        <v>-0.09</v>
      </c>
      <c r="X75" s="48">
        <v>0.47499999999999998</v>
      </c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7"/>
      <c r="AP75" s="56"/>
      <c r="AQ75" s="58"/>
      <c r="AR75" s="58"/>
      <c r="AS75" s="59"/>
    </row>
    <row r="76" spans="1:45" x14ac:dyDescent="0.25">
      <c r="A76" s="48">
        <v>61</v>
      </c>
      <c r="B76" s="52">
        <f t="shared" si="12"/>
        <v>38899</v>
      </c>
      <c r="C76" s="51">
        <v>3.4420000000000002</v>
      </c>
      <c r="D76" s="51">
        <v>0.04</v>
      </c>
      <c r="E76" s="51">
        <v>-7.4999999999999997E-2</v>
      </c>
      <c r="F76" s="51">
        <v>-0.19500000000000001</v>
      </c>
      <c r="G76" s="51">
        <v>-0.39</v>
      </c>
      <c r="H76" s="51">
        <v>-0.12</v>
      </c>
      <c r="I76" s="51">
        <v>2.75E-2</v>
      </c>
      <c r="J76" s="51">
        <v>0.26</v>
      </c>
      <c r="K76" s="51">
        <v>-0.25</v>
      </c>
      <c r="L76" s="51">
        <v>0.18</v>
      </c>
      <c r="M76" s="51">
        <v>0.24</v>
      </c>
      <c r="N76" s="51">
        <v>0.41</v>
      </c>
      <c r="O76" s="51">
        <v>-6.5000000000000002E-2</v>
      </c>
      <c r="P76" s="51">
        <v>0.35</v>
      </c>
      <c r="Q76" s="48">
        <v>0.13500000000000001</v>
      </c>
      <c r="R76" s="48">
        <v>-0.42</v>
      </c>
      <c r="S76" s="48">
        <v>2.0500000000000001E-2</v>
      </c>
      <c r="T76" s="48">
        <v>1.35E-2</v>
      </c>
      <c r="U76" s="48">
        <v>0.24</v>
      </c>
      <c r="V76" s="48">
        <v>-0.09</v>
      </c>
      <c r="W76" s="48">
        <v>-0.09</v>
      </c>
      <c r="X76" s="48">
        <v>0.47499999999999998</v>
      </c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7"/>
      <c r="AP76" s="56"/>
      <c r="AQ76" s="58"/>
      <c r="AR76" s="58"/>
      <c r="AS76" s="59"/>
    </row>
    <row r="77" spans="1:45" x14ac:dyDescent="0.25">
      <c r="A77" s="48">
        <v>62</v>
      </c>
      <c r="B77" s="52">
        <f t="shared" si="12"/>
        <v>38930</v>
      </c>
      <c r="C77" s="51">
        <v>3.4870000000000001</v>
      </c>
      <c r="D77" s="51">
        <v>0.04</v>
      </c>
      <c r="E77" s="51">
        <v>-7.4999999999999997E-2</v>
      </c>
      <c r="F77" s="51">
        <v>-0.19500000000000001</v>
      </c>
      <c r="G77" s="51">
        <v>-0.39</v>
      </c>
      <c r="H77" s="51">
        <v>-0.12</v>
      </c>
      <c r="I77" s="51">
        <v>0.03</v>
      </c>
      <c r="J77" s="51">
        <v>0.26</v>
      </c>
      <c r="K77" s="51">
        <v>-0.25</v>
      </c>
      <c r="L77" s="51">
        <v>0.19</v>
      </c>
      <c r="M77" s="51">
        <v>0.24</v>
      </c>
      <c r="N77" s="51">
        <v>0.41</v>
      </c>
      <c r="O77" s="51">
        <v>-6.5000000000000002E-2</v>
      </c>
      <c r="P77" s="51">
        <v>0.35</v>
      </c>
      <c r="Q77" s="48">
        <v>0.13500000000000001</v>
      </c>
      <c r="R77" s="48">
        <v>-0.42</v>
      </c>
      <c r="S77" s="48">
        <v>2.0500000000000001E-2</v>
      </c>
      <c r="T77" s="48">
        <v>8.5000000000000006E-3</v>
      </c>
      <c r="U77" s="48">
        <v>0.24</v>
      </c>
      <c r="V77" s="48">
        <v>-0.09</v>
      </c>
      <c r="W77" s="48">
        <v>-0.09</v>
      </c>
      <c r="X77" s="48">
        <v>0.47499999999999998</v>
      </c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7"/>
      <c r="AP77" s="56"/>
      <c r="AQ77" s="58"/>
      <c r="AR77" s="58"/>
      <c r="AS77" s="59"/>
    </row>
    <row r="78" spans="1:45" x14ac:dyDescent="0.25">
      <c r="A78" s="48">
        <v>63</v>
      </c>
      <c r="B78" s="52">
        <f t="shared" si="12"/>
        <v>38961</v>
      </c>
      <c r="C78" s="51">
        <v>3.47</v>
      </c>
      <c r="D78" s="51">
        <v>0.04</v>
      </c>
      <c r="E78" s="51">
        <v>-7.4999999999999997E-2</v>
      </c>
      <c r="F78" s="51">
        <v>-0.19500000000000001</v>
      </c>
      <c r="G78" s="51">
        <v>-0.39</v>
      </c>
      <c r="H78" s="51">
        <v>-0.12</v>
      </c>
      <c r="I78" s="51">
        <v>2.2499999999999999E-2</v>
      </c>
      <c r="J78" s="51">
        <v>0.26</v>
      </c>
      <c r="K78" s="51">
        <v>-0.25</v>
      </c>
      <c r="L78" s="51">
        <v>0.16500000000000001</v>
      </c>
      <c r="M78" s="51">
        <v>0.2</v>
      </c>
      <c r="N78" s="51">
        <v>0.36</v>
      </c>
      <c r="O78" s="51">
        <v>-6.5000000000000002E-2</v>
      </c>
      <c r="P78" s="51">
        <v>0.315</v>
      </c>
      <c r="Q78" s="48">
        <v>0.13500000000000001</v>
      </c>
      <c r="R78" s="48">
        <v>-0.42</v>
      </c>
      <c r="S78" s="48">
        <v>2.0500000000000001E-2</v>
      </c>
      <c r="T78" s="48">
        <v>8.5000000000000006E-3</v>
      </c>
      <c r="U78" s="48">
        <v>0.2</v>
      </c>
      <c r="V78" s="48">
        <v>-0.09</v>
      </c>
      <c r="W78" s="48">
        <v>-0.09</v>
      </c>
      <c r="X78" s="48">
        <v>0.47499999999999998</v>
      </c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7"/>
      <c r="AP78" s="56"/>
      <c r="AQ78" s="58"/>
      <c r="AR78" s="58"/>
      <c r="AS78" s="59"/>
    </row>
    <row r="79" spans="1:45" x14ac:dyDescent="0.25">
      <c r="A79" s="48">
        <v>64</v>
      </c>
      <c r="B79" s="52">
        <f t="shared" si="12"/>
        <v>38991</v>
      </c>
      <c r="C79" s="51">
        <v>3.4950000000000001</v>
      </c>
      <c r="D79" s="51">
        <v>0.04</v>
      </c>
      <c r="E79" s="51">
        <v>-7.4999999999999997E-2</v>
      </c>
      <c r="F79" s="51">
        <v>-0.19500000000000001</v>
      </c>
      <c r="G79" s="51">
        <v>-0.39</v>
      </c>
      <c r="H79" s="51">
        <v>-0.12</v>
      </c>
      <c r="I79" s="51">
        <v>1.2500000000000001E-2</v>
      </c>
      <c r="J79" s="51">
        <v>0.26</v>
      </c>
      <c r="K79" s="51">
        <v>-0.25</v>
      </c>
      <c r="L79" s="51">
        <v>0.17499999999999999</v>
      </c>
      <c r="M79" s="51">
        <v>0.23</v>
      </c>
      <c r="N79" s="51">
        <v>0.4</v>
      </c>
      <c r="O79" s="51">
        <v>-6.5000000000000002E-2</v>
      </c>
      <c r="P79" s="51">
        <v>0.36</v>
      </c>
      <c r="Q79" s="48">
        <v>0.13500000000000001</v>
      </c>
      <c r="R79" s="48">
        <v>-0.42</v>
      </c>
      <c r="S79" s="48">
        <v>2.0500000000000001E-2</v>
      </c>
      <c r="T79" s="48">
        <v>3.5000000000000001E-3</v>
      </c>
      <c r="U79" s="48">
        <v>0.23</v>
      </c>
      <c r="V79" s="48">
        <v>-0.09</v>
      </c>
      <c r="W79" s="48">
        <v>-0.09</v>
      </c>
      <c r="X79" s="48">
        <v>0.47499999999999998</v>
      </c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7"/>
      <c r="AP79" s="56"/>
      <c r="AQ79" s="58"/>
      <c r="AR79" s="58"/>
      <c r="AS79" s="59"/>
    </row>
    <row r="80" spans="1:45" x14ac:dyDescent="0.25">
      <c r="A80" s="48">
        <v>65</v>
      </c>
      <c r="B80" s="52">
        <f t="shared" si="12"/>
        <v>39022</v>
      </c>
      <c r="C80" s="51">
        <v>3.6469999999999998</v>
      </c>
      <c r="D80" s="51">
        <v>0.125</v>
      </c>
      <c r="E80" s="51">
        <v>-7.4999999999999997E-2</v>
      </c>
      <c r="F80" s="51">
        <v>-0.13</v>
      </c>
      <c r="G80" s="51">
        <v>-0.26</v>
      </c>
      <c r="H80" s="51">
        <v>-0.12</v>
      </c>
      <c r="I80" s="51">
        <v>-2.2499999999999999E-2</v>
      </c>
      <c r="J80" s="51">
        <v>0.25</v>
      </c>
      <c r="K80" s="51">
        <v>0.248</v>
      </c>
      <c r="L80" s="51">
        <v>0.215</v>
      </c>
      <c r="M80" s="51">
        <v>0.25</v>
      </c>
      <c r="N80" s="51">
        <v>0.7</v>
      </c>
      <c r="O80" s="51">
        <v>-6.5000000000000002E-2</v>
      </c>
      <c r="P80" s="51">
        <v>0.46</v>
      </c>
      <c r="Q80" s="48">
        <v>0.19</v>
      </c>
      <c r="R80" s="48">
        <v>-0.4</v>
      </c>
      <c r="S80" s="48">
        <v>2.4E-2</v>
      </c>
      <c r="T80" s="48">
        <v>4.4999999999999997E-3</v>
      </c>
      <c r="U80" s="48">
        <v>0.25</v>
      </c>
      <c r="V80" s="48">
        <v>0</v>
      </c>
      <c r="W80" s="48">
        <v>-0.01</v>
      </c>
      <c r="X80" s="48">
        <v>0.5</v>
      </c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7"/>
      <c r="AP80" s="56"/>
      <c r="AQ80" s="58"/>
      <c r="AR80" s="58"/>
      <c r="AS80" s="59"/>
    </row>
    <row r="81" spans="1:45" x14ac:dyDescent="0.25">
      <c r="A81" s="48">
        <v>66</v>
      </c>
      <c r="B81" s="52">
        <f t="shared" si="12"/>
        <v>39052</v>
      </c>
      <c r="C81" s="51">
        <v>3.79</v>
      </c>
      <c r="D81" s="51">
        <v>0.125</v>
      </c>
      <c r="E81" s="51">
        <v>-7.4999999999999997E-2</v>
      </c>
      <c r="F81" s="51">
        <v>-0.13</v>
      </c>
      <c r="G81" s="51">
        <v>-0.26</v>
      </c>
      <c r="H81" s="51">
        <v>-0.1225</v>
      </c>
      <c r="I81" s="51">
        <v>-4.4999999999999998E-2</v>
      </c>
      <c r="J81" s="51">
        <v>0.25</v>
      </c>
      <c r="K81" s="51">
        <v>0.308</v>
      </c>
      <c r="L81" s="51">
        <v>0.23499999999999999</v>
      </c>
      <c r="M81" s="51">
        <v>0.33</v>
      </c>
      <c r="N81" s="51">
        <v>0.98</v>
      </c>
      <c r="O81" s="51">
        <v>-6.5000000000000002E-2</v>
      </c>
      <c r="P81" s="51">
        <v>0.77</v>
      </c>
      <c r="Q81" s="48">
        <v>0.19</v>
      </c>
      <c r="R81" s="48">
        <v>-0.4</v>
      </c>
      <c r="S81" s="48">
        <v>2.4E-2</v>
      </c>
      <c r="T81" s="48">
        <v>4.4999999999999997E-3</v>
      </c>
      <c r="U81" s="48">
        <v>0.33</v>
      </c>
      <c r="V81" s="48">
        <v>5.0000000000000001E-3</v>
      </c>
      <c r="W81" s="48">
        <v>-5.0000000000000001E-3</v>
      </c>
      <c r="X81" s="48">
        <v>0.56999999999999995</v>
      </c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7"/>
      <c r="AP81" s="56"/>
      <c r="AQ81" s="58"/>
      <c r="AR81" s="58"/>
      <c r="AS81" s="59"/>
    </row>
    <row r="82" spans="1:45" x14ac:dyDescent="0.25">
      <c r="A82" s="48">
        <v>67</v>
      </c>
      <c r="B82" s="52">
        <f t="shared" si="12"/>
        <v>39083</v>
      </c>
      <c r="C82" s="51">
        <v>3.8340000000000001</v>
      </c>
      <c r="D82" s="51">
        <v>0.125</v>
      </c>
      <c r="E82" s="51">
        <v>-7.0000000000000007E-2</v>
      </c>
      <c r="F82" s="51">
        <v>-0.13</v>
      </c>
      <c r="G82" s="51">
        <v>-0.26</v>
      </c>
      <c r="H82" s="51">
        <v>-0.125</v>
      </c>
      <c r="I82" s="51">
        <v>-4.7500000000000001E-2</v>
      </c>
      <c r="J82" s="51">
        <v>0.25</v>
      </c>
      <c r="K82" s="51">
        <v>0.378</v>
      </c>
      <c r="L82" s="51">
        <v>0.255</v>
      </c>
      <c r="M82" s="51">
        <v>0.38</v>
      </c>
      <c r="N82" s="51">
        <v>1.6</v>
      </c>
      <c r="O82" s="51">
        <v>-0.06</v>
      </c>
      <c r="P82" s="51">
        <v>1.04</v>
      </c>
      <c r="Q82" s="48">
        <v>0.19</v>
      </c>
      <c r="R82" s="48">
        <v>-0.4</v>
      </c>
      <c r="S82" s="48">
        <v>2.4E-2</v>
      </c>
      <c r="T82" s="48">
        <v>4.4999999999999997E-3</v>
      </c>
      <c r="U82" s="48">
        <v>0.38</v>
      </c>
      <c r="V82" s="48">
        <v>2.5000000000000001E-2</v>
      </c>
      <c r="W82" s="48">
        <v>1.4999999999999999E-2</v>
      </c>
      <c r="X82" s="48">
        <v>0.56999999999999995</v>
      </c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7"/>
      <c r="AP82" s="56"/>
      <c r="AQ82" s="58"/>
      <c r="AR82" s="58"/>
      <c r="AS82" s="59"/>
    </row>
    <row r="83" spans="1:45" x14ac:dyDescent="0.25">
      <c r="A83" s="48">
        <v>68</v>
      </c>
      <c r="B83" s="52">
        <f t="shared" si="12"/>
        <v>39114</v>
      </c>
      <c r="C83" s="51">
        <v>3.754</v>
      </c>
      <c r="D83" s="51">
        <v>0.125</v>
      </c>
      <c r="E83" s="51">
        <v>-7.0000000000000007E-2</v>
      </c>
      <c r="F83" s="51">
        <v>-0.13</v>
      </c>
      <c r="G83" s="51">
        <v>-0.26</v>
      </c>
      <c r="H83" s="51">
        <v>-0.11749999999999999</v>
      </c>
      <c r="I83" s="51">
        <v>-0.03</v>
      </c>
      <c r="J83" s="51">
        <v>0.25</v>
      </c>
      <c r="K83" s="51">
        <v>0.248</v>
      </c>
      <c r="L83" s="51">
        <v>0.255</v>
      </c>
      <c r="M83" s="51">
        <v>0.38</v>
      </c>
      <c r="N83" s="51">
        <v>1.6</v>
      </c>
      <c r="O83" s="51">
        <v>-0.06</v>
      </c>
      <c r="P83" s="51">
        <v>1.04</v>
      </c>
      <c r="Q83" s="48">
        <v>0.19</v>
      </c>
      <c r="R83" s="48">
        <v>-0.4</v>
      </c>
      <c r="S83" s="48">
        <v>2.4E-2</v>
      </c>
      <c r="T83" s="48">
        <v>4.4999999999999997E-3</v>
      </c>
      <c r="U83" s="48">
        <v>0.38</v>
      </c>
      <c r="V83" s="48">
        <v>0.02</v>
      </c>
      <c r="W83" s="48">
        <v>0.01</v>
      </c>
      <c r="X83" s="48">
        <v>0.56999999999999995</v>
      </c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7"/>
      <c r="AP83" s="56"/>
      <c r="AQ83" s="58"/>
      <c r="AR83" s="58"/>
      <c r="AS83" s="59"/>
    </row>
    <row r="84" spans="1:45" x14ac:dyDescent="0.25">
      <c r="A84" s="48">
        <v>69</v>
      </c>
      <c r="B84" s="52">
        <f t="shared" si="12"/>
        <v>39142</v>
      </c>
      <c r="C84" s="51">
        <v>3.6240000000000001</v>
      </c>
      <c r="D84" s="51">
        <v>0.125</v>
      </c>
      <c r="E84" s="51">
        <v>-7.0000000000000007E-2</v>
      </c>
      <c r="F84" s="51">
        <v>-0.13</v>
      </c>
      <c r="G84" s="51">
        <v>-0.26</v>
      </c>
      <c r="H84" s="51">
        <v>-0.115</v>
      </c>
      <c r="I84" s="51">
        <v>-1.7500000000000002E-2</v>
      </c>
      <c r="J84" s="51">
        <v>0.25</v>
      </c>
      <c r="K84" s="51">
        <v>6.8000000000000005E-2</v>
      </c>
      <c r="L84" s="51">
        <v>0.215</v>
      </c>
      <c r="M84" s="51">
        <v>0.33</v>
      </c>
      <c r="N84" s="51">
        <v>0.69</v>
      </c>
      <c r="O84" s="51">
        <v>-0.06</v>
      </c>
      <c r="P84" s="51">
        <v>0.54</v>
      </c>
      <c r="Q84" s="48">
        <v>0.19</v>
      </c>
      <c r="R84" s="48">
        <v>-0.4</v>
      </c>
      <c r="S84" s="48">
        <v>2.4E-2</v>
      </c>
      <c r="T84" s="48">
        <v>9.4999999999999998E-3</v>
      </c>
      <c r="U84" s="48">
        <v>0.33</v>
      </c>
      <c r="V84" s="48">
        <v>0</v>
      </c>
      <c r="W84" s="48">
        <v>-0.01</v>
      </c>
      <c r="X84" s="48">
        <v>0.56999999999999995</v>
      </c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7"/>
      <c r="AP84" s="56"/>
      <c r="AQ84" s="58"/>
      <c r="AR84" s="58"/>
      <c r="AS84" s="59"/>
    </row>
    <row r="85" spans="1:45" x14ac:dyDescent="0.25">
      <c r="A85" s="48">
        <v>70</v>
      </c>
      <c r="B85" s="52">
        <f t="shared" si="12"/>
        <v>39173</v>
      </c>
      <c r="C85" s="51">
        <v>3.4390000000000001</v>
      </c>
      <c r="D85" s="51">
        <v>0.04</v>
      </c>
      <c r="E85" s="51">
        <v>-7.0000000000000007E-2</v>
      </c>
      <c r="F85" s="51">
        <v>-0.19500000000000001</v>
      </c>
      <c r="G85" s="51">
        <v>-0.39</v>
      </c>
      <c r="H85" s="51">
        <v>-0.12</v>
      </c>
      <c r="I85" s="51">
        <v>0.02</v>
      </c>
      <c r="J85" s="51">
        <v>0.26</v>
      </c>
      <c r="K85" s="51">
        <v>-0.25</v>
      </c>
      <c r="L85" s="51">
        <v>0.17</v>
      </c>
      <c r="M85" s="51">
        <v>0.30499999999999999</v>
      </c>
      <c r="N85" s="51">
        <v>0.38</v>
      </c>
      <c r="O85" s="51">
        <v>-0.06</v>
      </c>
      <c r="P85" s="51">
        <v>0.36</v>
      </c>
      <c r="Q85" s="48">
        <v>0.13500000000000001</v>
      </c>
      <c r="R85" s="48">
        <v>-0.435</v>
      </c>
      <c r="S85" s="48">
        <v>2.0500000000000001E-2</v>
      </c>
      <c r="T85" s="48">
        <v>9.4999999999999998E-3</v>
      </c>
      <c r="U85" s="48">
        <v>0.30499999999999999</v>
      </c>
      <c r="V85" s="48">
        <v>-0.09</v>
      </c>
      <c r="W85" s="48">
        <v>-0.09</v>
      </c>
      <c r="X85" s="48">
        <v>0.47499999999999998</v>
      </c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7"/>
      <c r="AP85" s="56"/>
      <c r="AQ85" s="58"/>
      <c r="AR85" s="58"/>
      <c r="AS85" s="59"/>
    </row>
    <row r="86" spans="1:45" x14ac:dyDescent="0.25">
      <c r="A86" s="48">
        <v>71</v>
      </c>
      <c r="B86" s="52">
        <f t="shared" ref="B86:B117" si="13">EOMONTH(B85,0)+1</f>
        <v>39203</v>
      </c>
      <c r="C86" s="51">
        <v>3.4369999999999998</v>
      </c>
      <c r="D86" s="51">
        <v>0.04</v>
      </c>
      <c r="E86" s="51">
        <v>-7.0000000000000007E-2</v>
      </c>
      <c r="F86" s="51">
        <v>-0.19500000000000001</v>
      </c>
      <c r="G86" s="51">
        <v>-0.39</v>
      </c>
      <c r="H86" s="51">
        <v>-0.12</v>
      </c>
      <c r="I86" s="51">
        <v>0.02</v>
      </c>
      <c r="J86" s="51">
        <v>0.26</v>
      </c>
      <c r="K86" s="51">
        <v>-0.25</v>
      </c>
      <c r="L86" s="51">
        <v>0.16500000000000001</v>
      </c>
      <c r="M86" s="51">
        <v>0.2</v>
      </c>
      <c r="N86" s="51">
        <v>0.33</v>
      </c>
      <c r="O86" s="51">
        <v>-0.06</v>
      </c>
      <c r="P86" s="51">
        <v>0.32500000000000001</v>
      </c>
      <c r="Q86" s="48">
        <v>0.13500000000000001</v>
      </c>
      <c r="R86" s="48">
        <v>-0.435</v>
      </c>
      <c r="S86" s="48">
        <v>2.0500000000000001E-2</v>
      </c>
      <c r="T86" s="48">
        <v>1.4500000000000001E-2</v>
      </c>
      <c r="U86" s="48">
        <v>0.2</v>
      </c>
      <c r="V86" s="48">
        <v>-0.09</v>
      </c>
      <c r="W86" s="48">
        <v>-0.09</v>
      </c>
      <c r="X86" s="48">
        <v>0.47499999999999998</v>
      </c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7"/>
      <c r="AP86" s="56"/>
      <c r="AQ86" s="58"/>
      <c r="AR86" s="58"/>
      <c r="AS86" s="59"/>
    </row>
    <row r="87" spans="1:45" x14ac:dyDescent="0.25">
      <c r="A87" s="48">
        <v>72</v>
      </c>
      <c r="B87" s="52">
        <f t="shared" si="13"/>
        <v>39234</v>
      </c>
      <c r="C87" s="51">
        <v>3.4820000000000002</v>
      </c>
      <c r="D87" s="51">
        <v>0.04</v>
      </c>
      <c r="E87" s="51">
        <v>-7.0000000000000007E-2</v>
      </c>
      <c r="F87" s="51">
        <v>-0.19500000000000001</v>
      </c>
      <c r="G87" s="51">
        <v>-0.39</v>
      </c>
      <c r="H87" s="51">
        <v>-0.12</v>
      </c>
      <c r="I87" s="51">
        <v>2.5000000000000001E-2</v>
      </c>
      <c r="J87" s="51">
        <v>0.26</v>
      </c>
      <c r="K87" s="51">
        <v>-0.25</v>
      </c>
      <c r="L87" s="51">
        <v>0.17</v>
      </c>
      <c r="M87" s="51">
        <v>0.23</v>
      </c>
      <c r="N87" s="51">
        <v>0.37</v>
      </c>
      <c r="O87" s="51">
        <v>-0.06</v>
      </c>
      <c r="P87" s="51">
        <v>0.33500000000000002</v>
      </c>
      <c r="Q87" s="48">
        <v>0.13500000000000001</v>
      </c>
      <c r="R87" s="48">
        <v>-0.435</v>
      </c>
      <c r="S87" s="48">
        <v>2.0500000000000001E-2</v>
      </c>
      <c r="T87" s="48">
        <v>1.4500000000000001E-2</v>
      </c>
      <c r="U87" s="48">
        <v>0.23</v>
      </c>
      <c r="V87" s="48">
        <v>-0.09</v>
      </c>
      <c r="W87" s="48">
        <v>-0.09</v>
      </c>
      <c r="X87" s="48">
        <v>0.47499999999999998</v>
      </c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7"/>
      <c r="AP87" s="56"/>
      <c r="AQ87" s="58"/>
      <c r="AR87" s="58"/>
      <c r="AS87" s="59"/>
    </row>
    <row r="88" spans="1:45" x14ac:dyDescent="0.25">
      <c r="A88" s="48">
        <v>73</v>
      </c>
      <c r="B88" s="52">
        <f t="shared" si="13"/>
        <v>39264</v>
      </c>
      <c r="C88" s="51">
        <v>3.5270000000000001</v>
      </c>
      <c r="D88" s="51">
        <v>0.04</v>
      </c>
      <c r="E88" s="51">
        <v>-7.0000000000000007E-2</v>
      </c>
      <c r="F88" s="51">
        <v>-0.19500000000000001</v>
      </c>
      <c r="G88" s="51">
        <v>-0.39</v>
      </c>
      <c r="H88" s="51">
        <v>-0.12</v>
      </c>
      <c r="I88" s="51">
        <v>2.75E-2</v>
      </c>
      <c r="J88" s="51">
        <v>0.26</v>
      </c>
      <c r="K88" s="51">
        <v>-0.25</v>
      </c>
      <c r="L88" s="51">
        <v>0.17499999999999999</v>
      </c>
      <c r="M88" s="51">
        <v>0.24</v>
      </c>
      <c r="N88" s="51">
        <v>0.41</v>
      </c>
      <c r="O88" s="51">
        <v>-0.06</v>
      </c>
      <c r="P88" s="51">
        <v>0.35</v>
      </c>
      <c r="Q88" s="48">
        <v>0.13500000000000001</v>
      </c>
      <c r="R88" s="48">
        <v>-0.435</v>
      </c>
      <c r="S88" s="48">
        <v>2.0500000000000001E-2</v>
      </c>
      <c r="T88" s="48">
        <v>1.4500000000000001E-2</v>
      </c>
      <c r="U88" s="48">
        <v>0.24</v>
      </c>
      <c r="V88" s="48">
        <v>-0.09</v>
      </c>
      <c r="W88" s="48">
        <v>-0.09</v>
      </c>
      <c r="X88" s="48">
        <v>0.47499999999999998</v>
      </c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7"/>
      <c r="AP88" s="56"/>
      <c r="AQ88" s="58"/>
      <c r="AR88" s="58"/>
      <c r="AS88" s="59"/>
    </row>
    <row r="89" spans="1:45" x14ac:dyDescent="0.25">
      <c r="A89" s="48">
        <v>74</v>
      </c>
      <c r="B89" s="52">
        <f t="shared" si="13"/>
        <v>39295</v>
      </c>
      <c r="C89" s="51">
        <v>3.5720000000000001</v>
      </c>
      <c r="D89" s="51">
        <v>0.04</v>
      </c>
      <c r="E89" s="51">
        <v>-7.0000000000000007E-2</v>
      </c>
      <c r="F89" s="51">
        <v>-0.19500000000000001</v>
      </c>
      <c r="G89" s="51">
        <v>-0.39</v>
      </c>
      <c r="H89" s="51">
        <v>-0.12</v>
      </c>
      <c r="I89" s="51">
        <v>0.03</v>
      </c>
      <c r="J89" s="51">
        <v>0.26</v>
      </c>
      <c r="K89" s="51">
        <v>-0.25</v>
      </c>
      <c r="L89" s="51">
        <v>0.17499999999999999</v>
      </c>
      <c r="M89" s="51">
        <v>0.24</v>
      </c>
      <c r="N89" s="51">
        <v>0.41</v>
      </c>
      <c r="O89" s="51">
        <v>-0.06</v>
      </c>
      <c r="P89" s="51">
        <v>0.35</v>
      </c>
      <c r="Q89" s="48">
        <v>0.13500000000000001</v>
      </c>
      <c r="R89" s="48">
        <v>-0.435</v>
      </c>
      <c r="S89" s="48">
        <v>2.0500000000000001E-2</v>
      </c>
      <c r="T89" s="48">
        <v>9.4999999999999998E-3</v>
      </c>
      <c r="U89" s="48">
        <v>0.24</v>
      </c>
      <c r="V89" s="48">
        <v>-0.09</v>
      </c>
      <c r="W89" s="48">
        <v>-0.09</v>
      </c>
      <c r="X89" s="48">
        <v>0.47499999999999998</v>
      </c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7"/>
      <c r="AP89" s="56"/>
      <c r="AQ89" s="58"/>
      <c r="AR89" s="58"/>
      <c r="AS89" s="59"/>
    </row>
    <row r="90" spans="1:45" x14ac:dyDescent="0.25">
      <c r="A90" s="48">
        <v>75</v>
      </c>
      <c r="B90" s="52">
        <f t="shared" si="13"/>
        <v>39326</v>
      </c>
      <c r="C90" s="51">
        <v>3.5550000000000002</v>
      </c>
      <c r="D90" s="51">
        <v>0.04</v>
      </c>
      <c r="E90" s="51">
        <v>-7.0000000000000007E-2</v>
      </c>
      <c r="F90" s="51">
        <v>-0.19500000000000001</v>
      </c>
      <c r="G90" s="51">
        <v>-0.39</v>
      </c>
      <c r="H90" s="51">
        <v>-0.12</v>
      </c>
      <c r="I90" s="51">
        <v>2.2499999999999999E-2</v>
      </c>
      <c r="J90" s="51">
        <v>0.26</v>
      </c>
      <c r="K90" s="51">
        <v>-0.25</v>
      </c>
      <c r="L90" s="51">
        <v>0.16500000000000001</v>
      </c>
      <c r="M90" s="51">
        <v>0.2</v>
      </c>
      <c r="N90" s="51">
        <v>0.36</v>
      </c>
      <c r="O90" s="51">
        <v>-0.06</v>
      </c>
      <c r="P90" s="51">
        <v>0.315</v>
      </c>
      <c r="Q90" s="48">
        <v>0.13500000000000001</v>
      </c>
      <c r="R90" s="48">
        <v>-0.435</v>
      </c>
      <c r="S90" s="48">
        <v>2.0500000000000001E-2</v>
      </c>
      <c r="T90" s="48">
        <v>9.4999999999999998E-3</v>
      </c>
      <c r="U90" s="48">
        <v>0.2</v>
      </c>
      <c r="V90" s="48">
        <v>-0.09</v>
      </c>
      <c r="W90" s="48">
        <v>-0.09</v>
      </c>
      <c r="X90" s="48">
        <v>0.47499999999999998</v>
      </c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7"/>
      <c r="AP90" s="56"/>
      <c r="AQ90" s="58"/>
      <c r="AR90" s="58"/>
      <c r="AS90" s="59"/>
    </row>
    <row r="91" spans="1:45" x14ac:dyDescent="0.25">
      <c r="A91" s="48">
        <v>76</v>
      </c>
      <c r="B91" s="52">
        <f t="shared" si="13"/>
        <v>39356</v>
      </c>
      <c r="C91" s="51">
        <v>3.58</v>
      </c>
      <c r="D91" s="51">
        <v>0.04</v>
      </c>
      <c r="E91" s="51">
        <v>-7.0000000000000007E-2</v>
      </c>
      <c r="F91" s="51">
        <v>-0.19500000000000001</v>
      </c>
      <c r="G91" s="51">
        <v>-0.39</v>
      </c>
      <c r="H91" s="51">
        <v>-0.12</v>
      </c>
      <c r="I91" s="51">
        <v>1.2500000000000001E-2</v>
      </c>
      <c r="J91" s="51">
        <v>0.26</v>
      </c>
      <c r="K91" s="51">
        <v>-0.25</v>
      </c>
      <c r="L91" s="51">
        <v>0.17249999999999999</v>
      </c>
      <c r="M91" s="51">
        <v>0.23</v>
      </c>
      <c r="N91" s="51">
        <v>0.4</v>
      </c>
      <c r="O91" s="51">
        <v>-0.06</v>
      </c>
      <c r="P91" s="51">
        <v>0.36</v>
      </c>
      <c r="Q91" s="48">
        <v>0.13500000000000001</v>
      </c>
      <c r="R91" s="48">
        <v>-0.435</v>
      </c>
      <c r="S91" s="48">
        <v>2.0500000000000001E-2</v>
      </c>
      <c r="T91" s="48">
        <v>4.4999999999999997E-3</v>
      </c>
      <c r="U91" s="48">
        <v>0.23</v>
      </c>
      <c r="V91" s="48">
        <v>-0.09</v>
      </c>
      <c r="W91" s="48">
        <v>-0.09</v>
      </c>
      <c r="X91" s="48">
        <v>0.47499999999999998</v>
      </c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7"/>
      <c r="AP91" s="56"/>
      <c r="AQ91" s="58"/>
      <c r="AR91" s="58"/>
      <c r="AS91" s="59"/>
    </row>
    <row r="92" spans="1:45" x14ac:dyDescent="0.25">
      <c r="A92" s="48">
        <v>77</v>
      </c>
      <c r="B92" s="52">
        <f t="shared" si="13"/>
        <v>39387</v>
      </c>
      <c r="C92" s="51">
        <v>3.7320000000000002</v>
      </c>
      <c r="D92" s="51">
        <v>0.125</v>
      </c>
      <c r="E92" s="51">
        <v>-7.0000000000000007E-2</v>
      </c>
      <c r="F92" s="51">
        <v>-0.13</v>
      </c>
      <c r="G92" s="51">
        <v>-0.26</v>
      </c>
      <c r="H92" s="51">
        <v>-0.12</v>
      </c>
      <c r="I92" s="51">
        <v>-2.2499999999999999E-2</v>
      </c>
      <c r="J92" s="51">
        <v>0.25</v>
      </c>
      <c r="K92" s="51">
        <v>0.248</v>
      </c>
      <c r="L92" s="51">
        <v>0.215</v>
      </c>
      <c r="M92" s="51">
        <v>0.25</v>
      </c>
      <c r="N92" s="51">
        <v>0.7</v>
      </c>
      <c r="O92" s="51">
        <v>-0.06</v>
      </c>
      <c r="P92" s="51">
        <v>0.46</v>
      </c>
      <c r="Q92" s="48">
        <v>0.19</v>
      </c>
      <c r="R92" s="48">
        <v>-0.4</v>
      </c>
      <c r="S92" s="48">
        <v>2.5000000000000001E-2</v>
      </c>
      <c r="T92" s="48">
        <v>5.4999999999999997E-3</v>
      </c>
      <c r="U92" s="48">
        <v>0.25</v>
      </c>
      <c r="V92" s="48">
        <v>0</v>
      </c>
      <c r="W92" s="48">
        <v>-0.01</v>
      </c>
      <c r="X92" s="48">
        <v>0.5</v>
      </c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7"/>
      <c r="AP92" s="56"/>
      <c r="AQ92" s="58"/>
      <c r="AR92" s="58"/>
      <c r="AS92" s="59"/>
    </row>
    <row r="93" spans="1:45" x14ac:dyDescent="0.25">
      <c r="A93" s="48">
        <v>78</v>
      </c>
      <c r="B93" s="52">
        <f t="shared" si="13"/>
        <v>39417</v>
      </c>
      <c r="C93" s="51">
        <v>3.875</v>
      </c>
      <c r="D93" s="51">
        <v>0.125</v>
      </c>
      <c r="E93" s="51">
        <v>-7.0000000000000007E-2</v>
      </c>
      <c r="F93" s="51">
        <v>-0.13</v>
      </c>
      <c r="G93" s="51">
        <v>-0.26</v>
      </c>
      <c r="H93" s="51">
        <v>-0.1225</v>
      </c>
      <c r="I93" s="51">
        <v>-4.4999999999999998E-2</v>
      </c>
      <c r="J93" s="51">
        <v>0.25</v>
      </c>
      <c r="K93" s="51">
        <v>0.308</v>
      </c>
      <c r="L93" s="51">
        <v>0.23499999999999999</v>
      </c>
      <c r="M93" s="51">
        <v>0.33</v>
      </c>
      <c r="N93" s="51">
        <v>0.98</v>
      </c>
      <c r="O93" s="51">
        <v>-0.06</v>
      </c>
      <c r="P93" s="51">
        <v>0.77</v>
      </c>
      <c r="Q93" s="48">
        <v>0.19</v>
      </c>
      <c r="R93" s="48">
        <v>-0.4</v>
      </c>
      <c r="S93" s="48">
        <v>2.5000000000000001E-2</v>
      </c>
      <c r="T93" s="48">
        <v>5.4999999999999997E-3</v>
      </c>
      <c r="U93" s="48">
        <v>0.33</v>
      </c>
      <c r="V93" s="48">
        <v>5.0000000000000001E-3</v>
      </c>
      <c r="W93" s="48">
        <v>-5.0000000000000001E-3</v>
      </c>
      <c r="X93" s="48">
        <v>0.56999999999999995</v>
      </c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7"/>
      <c r="AP93" s="56"/>
      <c r="AQ93" s="58"/>
      <c r="AR93" s="58"/>
      <c r="AS93" s="59"/>
    </row>
    <row r="94" spans="1:45" x14ac:dyDescent="0.25">
      <c r="A94" s="48">
        <v>79</v>
      </c>
      <c r="B94" s="52">
        <f t="shared" si="13"/>
        <v>39448</v>
      </c>
      <c r="C94" s="51">
        <v>3.919</v>
      </c>
      <c r="D94" s="51">
        <v>0.125</v>
      </c>
      <c r="E94" s="51">
        <v>-7.0000000000000007E-2</v>
      </c>
      <c r="F94" s="51">
        <v>-0.13</v>
      </c>
      <c r="G94" s="51">
        <v>-0.26</v>
      </c>
      <c r="H94" s="51">
        <v>-0.125</v>
      </c>
      <c r="I94" s="51">
        <v>-4.7500000000000001E-2</v>
      </c>
      <c r="J94" s="51">
        <v>0.25</v>
      </c>
      <c r="K94" s="51">
        <v>0.378</v>
      </c>
      <c r="L94" s="51">
        <v>0.255</v>
      </c>
      <c r="M94" s="51">
        <v>0.38</v>
      </c>
      <c r="N94" s="51">
        <v>1.6</v>
      </c>
      <c r="O94" s="51">
        <v>-0.06</v>
      </c>
      <c r="P94" s="51">
        <v>1.04</v>
      </c>
      <c r="Q94" s="48">
        <v>0.19</v>
      </c>
      <c r="R94" s="48">
        <v>-0.4</v>
      </c>
      <c r="S94" s="48">
        <v>2.5000000000000001E-2</v>
      </c>
      <c r="T94" s="48">
        <v>5.4999999999999997E-3</v>
      </c>
      <c r="U94" s="48">
        <v>0.38</v>
      </c>
      <c r="V94" s="48">
        <v>2.5000000000000001E-2</v>
      </c>
      <c r="W94" s="48">
        <v>1.4999999999999999E-2</v>
      </c>
      <c r="X94" s="48">
        <v>0.56999999999999995</v>
      </c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7"/>
      <c r="AP94" s="56"/>
      <c r="AQ94" s="58"/>
      <c r="AR94" s="58"/>
      <c r="AS94" s="59"/>
    </row>
    <row r="95" spans="1:45" x14ac:dyDescent="0.25">
      <c r="A95" s="48">
        <v>80</v>
      </c>
      <c r="B95" s="52">
        <f t="shared" si="13"/>
        <v>39479</v>
      </c>
      <c r="C95" s="51">
        <v>3.839</v>
      </c>
      <c r="D95" s="51">
        <v>0.125</v>
      </c>
      <c r="E95" s="51">
        <v>-7.0000000000000007E-2</v>
      </c>
      <c r="F95" s="51">
        <v>-0.13</v>
      </c>
      <c r="G95" s="51">
        <v>-0.26</v>
      </c>
      <c r="H95" s="51">
        <v>-0.11749999999999999</v>
      </c>
      <c r="I95" s="51">
        <v>-0.03</v>
      </c>
      <c r="J95" s="51">
        <v>0.25</v>
      </c>
      <c r="K95" s="51">
        <v>0.248</v>
      </c>
      <c r="L95" s="51">
        <v>0.255</v>
      </c>
      <c r="M95" s="51">
        <v>0.38</v>
      </c>
      <c r="N95" s="51">
        <v>1.6</v>
      </c>
      <c r="O95" s="51">
        <v>-0.06</v>
      </c>
      <c r="P95" s="51">
        <v>1.04</v>
      </c>
      <c r="Q95" s="48">
        <v>0.19</v>
      </c>
      <c r="R95" s="48">
        <v>-0.4</v>
      </c>
      <c r="S95" s="48">
        <v>2.5000000000000001E-2</v>
      </c>
      <c r="T95" s="48">
        <v>5.4999999999999997E-3</v>
      </c>
      <c r="U95" s="48">
        <v>0.38</v>
      </c>
      <c r="V95" s="48">
        <v>0.02</v>
      </c>
      <c r="W95" s="48">
        <v>0.01</v>
      </c>
      <c r="X95" s="48">
        <v>0.56999999999999995</v>
      </c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7"/>
      <c r="AP95" s="56"/>
      <c r="AQ95" s="58"/>
      <c r="AR95" s="58"/>
      <c r="AS95" s="59"/>
    </row>
    <row r="96" spans="1:45" x14ac:dyDescent="0.25">
      <c r="A96" s="48">
        <v>81</v>
      </c>
      <c r="B96" s="52">
        <f t="shared" si="13"/>
        <v>39508</v>
      </c>
      <c r="C96" s="51">
        <v>3.7090000000000001</v>
      </c>
      <c r="D96" s="51">
        <v>0.125</v>
      </c>
      <c r="E96" s="51">
        <v>-7.0000000000000007E-2</v>
      </c>
      <c r="F96" s="51">
        <v>-0.13</v>
      </c>
      <c r="G96" s="51">
        <v>-0.26</v>
      </c>
      <c r="H96" s="51">
        <v>-0.115</v>
      </c>
      <c r="I96" s="51">
        <v>-1.7500000000000002E-2</v>
      </c>
      <c r="J96" s="51">
        <v>0.25</v>
      </c>
      <c r="K96" s="51">
        <v>6.8000000000000005E-2</v>
      </c>
      <c r="L96" s="51">
        <v>0.215</v>
      </c>
      <c r="M96" s="51">
        <v>0.33</v>
      </c>
      <c r="N96" s="51">
        <v>0.69</v>
      </c>
      <c r="O96" s="51">
        <v>-0.06</v>
      </c>
      <c r="P96" s="51">
        <v>0.54</v>
      </c>
      <c r="Q96" s="48">
        <v>0.19</v>
      </c>
      <c r="R96" s="48">
        <v>-0.4</v>
      </c>
      <c r="S96" s="48">
        <v>2.5000000000000001E-2</v>
      </c>
      <c r="T96" s="48">
        <v>1.0500000000000001E-2</v>
      </c>
      <c r="U96" s="48">
        <v>0.33</v>
      </c>
      <c r="V96" s="48">
        <v>0</v>
      </c>
      <c r="W96" s="48">
        <v>-0.01</v>
      </c>
      <c r="X96" s="48">
        <v>0.56999999999999995</v>
      </c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7"/>
      <c r="AP96" s="56"/>
      <c r="AQ96" s="58"/>
      <c r="AR96" s="58"/>
      <c r="AS96" s="59"/>
    </row>
    <row r="97" spans="1:45" x14ac:dyDescent="0.25">
      <c r="A97" s="48">
        <v>82</v>
      </c>
      <c r="B97" s="52">
        <f t="shared" si="13"/>
        <v>39539</v>
      </c>
      <c r="C97" s="51">
        <v>3.524</v>
      </c>
      <c r="D97" s="51">
        <v>0.04</v>
      </c>
      <c r="E97" s="51">
        <v>-7.0000000000000007E-2</v>
      </c>
      <c r="F97" s="51">
        <v>-0.19500000000000001</v>
      </c>
      <c r="G97" s="51">
        <v>-0.39</v>
      </c>
      <c r="H97" s="51">
        <v>-0.12</v>
      </c>
      <c r="I97" s="51">
        <v>0.02</v>
      </c>
      <c r="J97" s="51">
        <v>0.26</v>
      </c>
      <c r="K97" s="51">
        <v>-0.25</v>
      </c>
      <c r="L97" s="51">
        <v>0.17</v>
      </c>
      <c r="M97" s="51">
        <v>0.30499999999999999</v>
      </c>
      <c r="N97" s="51">
        <v>0.38</v>
      </c>
      <c r="O97" s="51">
        <v>-0.06</v>
      </c>
      <c r="P97" s="51">
        <v>0.36</v>
      </c>
      <c r="Q97" s="48">
        <v>0.13500000000000001</v>
      </c>
      <c r="R97" s="48">
        <v>-0.44500000000000001</v>
      </c>
      <c r="S97" s="48">
        <v>2.0500000000000001E-2</v>
      </c>
      <c r="T97" s="48">
        <v>1.0500000000000001E-2</v>
      </c>
      <c r="U97" s="48">
        <v>0.30499999999999999</v>
      </c>
      <c r="V97" s="48">
        <v>-0.09</v>
      </c>
      <c r="W97" s="48">
        <v>-0.09</v>
      </c>
      <c r="X97" s="48">
        <v>0.47499999999999998</v>
      </c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7"/>
      <c r="AP97" s="56"/>
      <c r="AQ97" s="58"/>
      <c r="AR97" s="58"/>
      <c r="AS97" s="59"/>
    </row>
    <row r="98" spans="1:45" x14ac:dyDescent="0.25">
      <c r="A98" s="48">
        <v>83</v>
      </c>
      <c r="B98" s="52">
        <f t="shared" si="13"/>
        <v>39569</v>
      </c>
      <c r="C98" s="51">
        <v>3.5219999999999998</v>
      </c>
      <c r="D98" s="51">
        <v>0.04</v>
      </c>
      <c r="E98" s="51">
        <v>-7.0000000000000007E-2</v>
      </c>
      <c r="F98" s="51">
        <v>-0.19500000000000001</v>
      </c>
      <c r="G98" s="51">
        <v>-0.39</v>
      </c>
      <c r="H98" s="51">
        <v>-0.12</v>
      </c>
      <c r="I98" s="51">
        <v>0.02</v>
      </c>
      <c r="J98" s="51">
        <v>0.26</v>
      </c>
      <c r="K98" s="51">
        <v>-0.25</v>
      </c>
      <c r="L98" s="51">
        <v>0.16500000000000001</v>
      </c>
      <c r="M98" s="51">
        <v>0.2</v>
      </c>
      <c r="N98" s="51">
        <v>0.33</v>
      </c>
      <c r="O98" s="51">
        <v>-0.06</v>
      </c>
      <c r="P98" s="51">
        <v>0.32500000000000001</v>
      </c>
      <c r="Q98" s="48">
        <v>0.13500000000000001</v>
      </c>
      <c r="R98" s="48">
        <v>-0.44500000000000001</v>
      </c>
      <c r="S98" s="48">
        <v>2.0500000000000001E-2</v>
      </c>
      <c r="T98" s="48">
        <v>1.55E-2</v>
      </c>
      <c r="U98" s="48">
        <v>0.2</v>
      </c>
      <c r="V98" s="48">
        <v>-0.09</v>
      </c>
      <c r="W98" s="48">
        <v>-0.09</v>
      </c>
      <c r="X98" s="48">
        <v>0.47499999999999998</v>
      </c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7"/>
      <c r="AP98" s="56"/>
      <c r="AQ98" s="58"/>
      <c r="AR98" s="58"/>
      <c r="AS98" s="59"/>
    </row>
    <row r="99" spans="1:45" x14ac:dyDescent="0.25">
      <c r="A99" s="48">
        <v>84</v>
      </c>
      <c r="B99" s="52">
        <f t="shared" si="13"/>
        <v>39600</v>
      </c>
      <c r="C99" s="51">
        <v>3.5670000000000002</v>
      </c>
      <c r="D99" s="51">
        <v>0.04</v>
      </c>
      <c r="E99" s="51">
        <v>-7.0000000000000007E-2</v>
      </c>
      <c r="F99" s="51">
        <v>-0.19500000000000001</v>
      </c>
      <c r="G99" s="51">
        <v>-0.39</v>
      </c>
      <c r="H99" s="51">
        <v>-0.12</v>
      </c>
      <c r="I99" s="51">
        <v>2.5000000000000001E-2</v>
      </c>
      <c r="J99" s="51">
        <v>0.26</v>
      </c>
      <c r="K99" s="51">
        <v>-0.25</v>
      </c>
      <c r="L99" s="51">
        <v>0.17</v>
      </c>
      <c r="M99" s="51">
        <v>0.23</v>
      </c>
      <c r="N99" s="51">
        <v>0.37</v>
      </c>
      <c r="O99" s="51">
        <v>-0.06</v>
      </c>
      <c r="P99" s="51">
        <v>0.33500000000000002</v>
      </c>
      <c r="Q99" s="48">
        <v>0.13500000000000001</v>
      </c>
      <c r="R99" s="48">
        <v>-0.44500000000000001</v>
      </c>
      <c r="S99" s="48">
        <v>2.0500000000000001E-2</v>
      </c>
      <c r="T99" s="48">
        <v>1.55E-2</v>
      </c>
      <c r="U99" s="48">
        <v>0.23</v>
      </c>
      <c r="V99" s="48">
        <v>-0.09</v>
      </c>
      <c r="W99" s="48">
        <v>-0.09</v>
      </c>
      <c r="X99" s="48">
        <v>0.47499999999999998</v>
      </c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7"/>
      <c r="AP99" s="56"/>
      <c r="AQ99" s="58"/>
      <c r="AR99" s="58"/>
      <c r="AS99" s="59"/>
    </row>
    <row r="100" spans="1:45" x14ac:dyDescent="0.25">
      <c r="A100" s="48">
        <v>85</v>
      </c>
      <c r="B100" s="52">
        <f t="shared" si="13"/>
        <v>39630</v>
      </c>
      <c r="C100" s="51">
        <v>3.6120000000000001</v>
      </c>
      <c r="D100" s="51">
        <v>0.04</v>
      </c>
      <c r="E100" s="51">
        <v>-7.0000000000000007E-2</v>
      </c>
      <c r="F100" s="51">
        <v>-0.19500000000000001</v>
      </c>
      <c r="G100" s="51">
        <v>-0.39</v>
      </c>
      <c r="H100" s="51">
        <v>-0.12</v>
      </c>
      <c r="I100" s="51">
        <v>2.75E-2</v>
      </c>
      <c r="J100" s="51">
        <v>0.26</v>
      </c>
      <c r="K100" s="51">
        <v>-0.25</v>
      </c>
      <c r="L100" s="51">
        <v>0.17499999999999999</v>
      </c>
      <c r="M100" s="51">
        <v>0.24</v>
      </c>
      <c r="N100" s="51">
        <v>0.41</v>
      </c>
      <c r="O100" s="51">
        <v>-0.06</v>
      </c>
      <c r="P100" s="51">
        <v>0.35</v>
      </c>
      <c r="Q100" s="48">
        <v>0.13500000000000001</v>
      </c>
      <c r="R100" s="48">
        <v>-0.44500000000000001</v>
      </c>
      <c r="S100" s="48">
        <v>2.0500000000000001E-2</v>
      </c>
      <c r="T100" s="48">
        <v>1.55E-2</v>
      </c>
      <c r="U100" s="48">
        <v>0.24</v>
      </c>
      <c r="V100" s="48">
        <v>-0.09</v>
      </c>
      <c r="W100" s="48">
        <v>-0.09</v>
      </c>
      <c r="X100" s="48">
        <v>0.47499999999999998</v>
      </c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7"/>
      <c r="AP100" s="56"/>
      <c r="AQ100" s="58"/>
      <c r="AR100" s="58"/>
      <c r="AS100" s="59"/>
    </row>
    <row r="101" spans="1:45" x14ac:dyDescent="0.25">
      <c r="A101" s="48">
        <v>86</v>
      </c>
      <c r="B101" s="52">
        <f t="shared" si="13"/>
        <v>39661</v>
      </c>
      <c r="C101" s="51">
        <v>3.657</v>
      </c>
      <c r="D101" s="51">
        <v>0.04</v>
      </c>
      <c r="E101" s="51">
        <v>-7.0000000000000007E-2</v>
      </c>
      <c r="F101" s="51">
        <v>-0.19500000000000001</v>
      </c>
      <c r="G101" s="51">
        <v>-0.39</v>
      </c>
      <c r="H101" s="51">
        <v>-0.12</v>
      </c>
      <c r="I101" s="51">
        <v>0.03</v>
      </c>
      <c r="J101" s="51">
        <v>0.26</v>
      </c>
      <c r="K101" s="51">
        <v>-0.25</v>
      </c>
      <c r="L101" s="51">
        <v>0.17499999999999999</v>
      </c>
      <c r="M101" s="51">
        <v>0.24</v>
      </c>
      <c r="N101" s="51">
        <v>0.41</v>
      </c>
      <c r="O101" s="51">
        <v>-0.06</v>
      </c>
      <c r="P101" s="51">
        <v>0.35</v>
      </c>
      <c r="Q101" s="48">
        <v>0.13500000000000001</v>
      </c>
      <c r="R101" s="48">
        <v>-0.44500000000000001</v>
      </c>
      <c r="S101" s="48">
        <v>2.0500000000000001E-2</v>
      </c>
      <c r="T101" s="48">
        <v>1.0500000000000001E-2</v>
      </c>
      <c r="U101" s="48">
        <v>0.24</v>
      </c>
      <c r="V101" s="48">
        <v>-0.09</v>
      </c>
      <c r="W101" s="48">
        <v>-0.09</v>
      </c>
      <c r="X101" s="48">
        <v>0.47499999999999998</v>
      </c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7"/>
      <c r="AP101" s="56"/>
      <c r="AQ101" s="58"/>
      <c r="AR101" s="58"/>
      <c r="AS101" s="59"/>
    </row>
    <row r="102" spans="1:45" x14ac:dyDescent="0.25">
      <c r="A102" s="48">
        <v>87</v>
      </c>
      <c r="B102" s="52">
        <f t="shared" si="13"/>
        <v>39692</v>
      </c>
      <c r="C102" s="51">
        <v>3.64</v>
      </c>
      <c r="D102" s="51">
        <v>0.04</v>
      </c>
      <c r="E102" s="51">
        <v>-7.0000000000000007E-2</v>
      </c>
      <c r="F102" s="51">
        <v>-0.19500000000000001</v>
      </c>
      <c r="G102" s="51">
        <v>-0.39</v>
      </c>
      <c r="H102" s="51">
        <v>-0.12</v>
      </c>
      <c r="I102" s="51">
        <v>2.2499999999999999E-2</v>
      </c>
      <c r="J102" s="51">
        <v>0.26</v>
      </c>
      <c r="K102" s="51">
        <v>-0.25</v>
      </c>
      <c r="L102" s="51">
        <v>0.16500000000000001</v>
      </c>
      <c r="M102" s="51">
        <v>0.2</v>
      </c>
      <c r="N102" s="51">
        <v>0.36</v>
      </c>
      <c r="O102" s="51">
        <v>-0.06</v>
      </c>
      <c r="P102" s="51">
        <v>0.315</v>
      </c>
      <c r="Q102" s="48">
        <v>0.13500000000000001</v>
      </c>
      <c r="R102" s="48">
        <v>-0.44500000000000001</v>
      </c>
      <c r="S102" s="48">
        <v>2.0500000000000001E-2</v>
      </c>
      <c r="T102" s="48">
        <v>1.0500000000000001E-2</v>
      </c>
      <c r="U102" s="48">
        <v>0.2</v>
      </c>
      <c r="V102" s="48">
        <v>-0.09</v>
      </c>
      <c r="W102" s="48">
        <v>-0.09</v>
      </c>
      <c r="X102" s="48">
        <v>0.47499999999999998</v>
      </c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7"/>
      <c r="AP102" s="56"/>
      <c r="AQ102" s="58"/>
      <c r="AR102" s="58"/>
      <c r="AS102" s="59"/>
    </row>
    <row r="103" spans="1:45" x14ac:dyDescent="0.25">
      <c r="A103" s="48">
        <v>88</v>
      </c>
      <c r="B103" s="52">
        <f t="shared" si="13"/>
        <v>39722</v>
      </c>
      <c r="C103" s="51">
        <v>3.665</v>
      </c>
      <c r="D103" s="51">
        <v>0.04</v>
      </c>
      <c r="E103" s="51">
        <v>-7.0000000000000007E-2</v>
      </c>
      <c r="F103" s="51">
        <v>-0.19500000000000001</v>
      </c>
      <c r="G103" s="51">
        <v>-0.39</v>
      </c>
      <c r="H103" s="51">
        <v>-0.12</v>
      </c>
      <c r="I103" s="51">
        <v>1.2500000000000001E-2</v>
      </c>
      <c r="J103" s="51">
        <v>0.26</v>
      </c>
      <c r="K103" s="51">
        <v>-0.25</v>
      </c>
      <c r="L103" s="51">
        <v>0.17249999999999999</v>
      </c>
      <c r="M103" s="51">
        <v>0.23</v>
      </c>
      <c r="N103" s="51">
        <v>0.4</v>
      </c>
      <c r="O103" s="51">
        <v>-0.06</v>
      </c>
      <c r="P103" s="51">
        <v>0.36</v>
      </c>
      <c r="Q103" s="48">
        <v>0.13500000000000001</v>
      </c>
      <c r="R103" s="48">
        <v>-0.44500000000000001</v>
      </c>
      <c r="S103" s="48">
        <v>2.0500000000000001E-2</v>
      </c>
      <c r="T103" s="48">
        <v>5.4999999999999997E-3</v>
      </c>
      <c r="U103" s="48">
        <v>0.23</v>
      </c>
      <c r="V103" s="48">
        <v>-0.09</v>
      </c>
      <c r="W103" s="48">
        <v>-0.09</v>
      </c>
      <c r="X103" s="48">
        <v>0.47499999999999998</v>
      </c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7"/>
      <c r="AP103" s="56"/>
      <c r="AQ103" s="58"/>
      <c r="AR103" s="58"/>
      <c r="AS103" s="59"/>
    </row>
    <row r="104" spans="1:45" x14ac:dyDescent="0.25">
      <c r="A104" s="48">
        <v>89</v>
      </c>
      <c r="B104" s="52">
        <f t="shared" si="13"/>
        <v>39753</v>
      </c>
      <c r="C104" s="51">
        <v>3.8170000000000002</v>
      </c>
      <c r="D104" s="51">
        <v>0.125</v>
      </c>
      <c r="E104" s="51">
        <v>-7.0000000000000007E-2</v>
      </c>
      <c r="F104" s="51">
        <v>-0.13</v>
      </c>
      <c r="G104" s="51">
        <v>-0.26</v>
      </c>
      <c r="H104" s="51">
        <v>-0.12</v>
      </c>
      <c r="I104" s="51">
        <v>-2.2499999999999999E-2</v>
      </c>
      <c r="J104" s="51">
        <v>0.25</v>
      </c>
      <c r="K104" s="51">
        <v>0.248</v>
      </c>
      <c r="L104" s="51">
        <v>0.215</v>
      </c>
      <c r="M104" s="51">
        <v>0.25</v>
      </c>
      <c r="N104" s="51">
        <v>0.7</v>
      </c>
      <c r="O104" s="51">
        <v>-0.06</v>
      </c>
      <c r="P104" s="51">
        <v>0.46</v>
      </c>
      <c r="Q104" s="48">
        <v>0</v>
      </c>
      <c r="R104" s="48">
        <v>-0.4</v>
      </c>
      <c r="S104" s="48">
        <v>2.5999999999999999E-2</v>
      </c>
      <c r="T104" s="48">
        <v>6.4999999999999997E-3</v>
      </c>
      <c r="U104" s="48">
        <v>0.25</v>
      </c>
      <c r="V104" s="48">
        <v>0</v>
      </c>
      <c r="W104" s="48">
        <v>-0.01</v>
      </c>
      <c r="X104" s="48">
        <v>0.5</v>
      </c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7"/>
      <c r="AP104" s="56"/>
      <c r="AQ104" s="58"/>
      <c r="AR104" s="58"/>
      <c r="AS104" s="59"/>
    </row>
    <row r="105" spans="1:45" x14ac:dyDescent="0.25">
      <c r="A105" s="48">
        <v>90</v>
      </c>
      <c r="B105" s="52">
        <f t="shared" si="13"/>
        <v>39783</v>
      </c>
      <c r="C105" s="51">
        <v>3.96</v>
      </c>
      <c r="D105" s="51">
        <v>0.125</v>
      </c>
      <c r="E105" s="51">
        <v>-7.0000000000000007E-2</v>
      </c>
      <c r="F105" s="51">
        <v>-0.13</v>
      </c>
      <c r="G105" s="51">
        <v>-0.26</v>
      </c>
      <c r="H105" s="51">
        <v>-0.1225</v>
      </c>
      <c r="I105" s="51">
        <v>-4.4999999999999998E-2</v>
      </c>
      <c r="J105" s="51">
        <v>0.25</v>
      </c>
      <c r="K105" s="51">
        <v>0.308</v>
      </c>
      <c r="L105" s="51">
        <v>0.23499999999999999</v>
      </c>
      <c r="M105" s="51">
        <v>0.33</v>
      </c>
      <c r="N105" s="51">
        <v>0.98</v>
      </c>
      <c r="O105" s="51">
        <v>-0.06</v>
      </c>
      <c r="P105" s="51">
        <v>0.77</v>
      </c>
      <c r="Q105" s="48">
        <v>0</v>
      </c>
      <c r="R105" s="48">
        <v>-0.4</v>
      </c>
      <c r="S105" s="48">
        <v>2.5999999999999999E-2</v>
      </c>
      <c r="T105" s="48">
        <v>6.4999999999999997E-3</v>
      </c>
      <c r="U105" s="48">
        <v>0.33</v>
      </c>
      <c r="V105" s="48">
        <v>5.0000000000000001E-3</v>
      </c>
      <c r="W105" s="48">
        <v>-5.0000000000000001E-3</v>
      </c>
      <c r="X105" s="48">
        <v>0.56999999999999995</v>
      </c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7"/>
      <c r="AP105" s="56"/>
      <c r="AQ105" s="58"/>
      <c r="AR105" s="58"/>
      <c r="AS105" s="59"/>
    </row>
    <row r="106" spans="1:45" x14ac:dyDescent="0.25">
      <c r="A106" s="48">
        <v>91</v>
      </c>
      <c r="B106" s="52">
        <f t="shared" si="13"/>
        <v>39814</v>
      </c>
      <c r="C106" s="51">
        <v>4.0039999999999996</v>
      </c>
      <c r="D106" s="51">
        <v>0.125</v>
      </c>
      <c r="E106" s="51">
        <v>-7.0000000000000007E-2</v>
      </c>
      <c r="F106" s="51">
        <v>-0.13</v>
      </c>
      <c r="G106" s="51">
        <v>-0.26</v>
      </c>
      <c r="H106" s="51">
        <v>-0.125</v>
      </c>
      <c r="I106" s="51">
        <v>-4.7500000000000001E-2</v>
      </c>
      <c r="J106" s="51">
        <v>0.25</v>
      </c>
      <c r="K106" s="51">
        <v>0.378</v>
      </c>
      <c r="L106" s="51">
        <v>0.255</v>
      </c>
      <c r="M106" s="51">
        <v>0.38</v>
      </c>
      <c r="N106" s="51">
        <v>1.6</v>
      </c>
      <c r="O106" s="51">
        <v>-0.06</v>
      </c>
      <c r="P106" s="51">
        <v>1.04</v>
      </c>
      <c r="Q106" s="48">
        <v>0</v>
      </c>
      <c r="R106" s="48">
        <v>-0.4</v>
      </c>
      <c r="S106" s="48">
        <v>2.5999999999999999E-2</v>
      </c>
      <c r="T106" s="48">
        <v>6.4999999999999997E-3</v>
      </c>
      <c r="U106" s="48">
        <v>0.38</v>
      </c>
      <c r="V106" s="48">
        <v>2.5000000000000001E-2</v>
      </c>
      <c r="W106" s="48">
        <v>1.4999999999999999E-2</v>
      </c>
      <c r="X106" s="48">
        <v>0.56999999999999995</v>
      </c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7"/>
      <c r="AP106" s="56"/>
      <c r="AQ106" s="58"/>
      <c r="AR106" s="58"/>
      <c r="AS106" s="59"/>
    </row>
    <row r="107" spans="1:45" x14ac:dyDescent="0.25">
      <c r="A107" s="48">
        <v>92</v>
      </c>
      <c r="B107" s="52">
        <f t="shared" si="13"/>
        <v>39845</v>
      </c>
      <c r="C107" s="51">
        <v>3.9239999999999999</v>
      </c>
      <c r="D107" s="51">
        <v>0.125</v>
      </c>
      <c r="E107" s="51">
        <v>-7.0000000000000007E-2</v>
      </c>
      <c r="F107" s="51">
        <v>-0.13</v>
      </c>
      <c r="G107" s="51">
        <v>-0.26</v>
      </c>
      <c r="H107" s="51">
        <v>-0.11749999999999999</v>
      </c>
      <c r="I107" s="51">
        <v>-0.03</v>
      </c>
      <c r="J107" s="51">
        <v>0.25</v>
      </c>
      <c r="K107" s="51">
        <v>0.248</v>
      </c>
      <c r="L107" s="51">
        <v>0.255</v>
      </c>
      <c r="M107" s="51">
        <v>0.38</v>
      </c>
      <c r="N107" s="51">
        <v>1.6</v>
      </c>
      <c r="O107" s="51">
        <v>-0.06</v>
      </c>
      <c r="P107" s="51">
        <v>1.04</v>
      </c>
      <c r="Q107" s="48">
        <v>0</v>
      </c>
      <c r="R107" s="48">
        <v>-0.4</v>
      </c>
      <c r="S107" s="48">
        <v>2.5999999999999999E-2</v>
      </c>
      <c r="T107" s="48">
        <v>6.4999999999999997E-3</v>
      </c>
      <c r="U107" s="48">
        <v>0.38</v>
      </c>
      <c r="V107" s="48">
        <v>0.02</v>
      </c>
      <c r="W107" s="48">
        <v>0.01</v>
      </c>
      <c r="X107" s="48">
        <v>0.56999999999999995</v>
      </c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7"/>
      <c r="AP107" s="56"/>
      <c r="AQ107" s="58"/>
      <c r="AR107" s="58"/>
      <c r="AS107" s="59"/>
    </row>
    <row r="108" spans="1:45" x14ac:dyDescent="0.25">
      <c r="A108" s="48">
        <v>93</v>
      </c>
      <c r="B108" s="52">
        <f t="shared" si="13"/>
        <v>39873</v>
      </c>
      <c r="C108" s="51">
        <v>3.794</v>
      </c>
      <c r="D108" s="51">
        <v>0.125</v>
      </c>
      <c r="E108" s="51">
        <v>-7.0000000000000007E-2</v>
      </c>
      <c r="F108" s="51">
        <v>-0.13</v>
      </c>
      <c r="G108" s="51">
        <v>-0.26</v>
      </c>
      <c r="H108" s="51">
        <v>-0.115</v>
      </c>
      <c r="I108" s="51">
        <v>-1.7500000000000002E-2</v>
      </c>
      <c r="J108" s="51">
        <v>0.25</v>
      </c>
      <c r="K108" s="51">
        <v>6.8000000000000005E-2</v>
      </c>
      <c r="L108" s="51">
        <v>0.215</v>
      </c>
      <c r="M108" s="51">
        <v>0.33</v>
      </c>
      <c r="N108" s="51">
        <v>0.69</v>
      </c>
      <c r="O108" s="51">
        <v>-0.06</v>
      </c>
      <c r="P108" s="51">
        <v>0.54</v>
      </c>
      <c r="Q108" s="48">
        <v>0</v>
      </c>
      <c r="R108" s="48">
        <v>-0.4</v>
      </c>
      <c r="S108" s="48">
        <v>2.5999999999999999E-2</v>
      </c>
      <c r="T108" s="48">
        <v>1.15E-2</v>
      </c>
      <c r="U108" s="48">
        <v>0.33</v>
      </c>
      <c r="V108" s="48">
        <v>0</v>
      </c>
      <c r="W108" s="48">
        <v>-0.01</v>
      </c>
      <c r="X108" s="48">
        <v>0.56999999999999995</v>
      </c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7"/>
      <c r="AP108" s="56"/>
      <c r="AQ108" s="58"/>
      <c r="AR108" s="58"/>
      <c r="AS108" s="59"/>
    </row>
    <row r="109" spans="1:45" x14ac:dyDescent="0.25">
      <c r="A109" s="48">
        <v>94</v>
      </c>
      <c r="B109" s="52">
        <f t="shared" si="13"/>
        <v>39904</v>
      </c>
      <c r="C109" s="51">
        <v>3.609</v>
      </c>
      <c r="D109" s="51">
        <v>0.04</v>
      </c>
      <c r="E109" s="51">
        <v>-7.0000000000000007E-2</v>
      </c>
      <c r="F109" s="51">
        <v>-0.19500000000000001</v>
      </c>
      <c r="G109" s="51">
        <v>-0.39</v>
      </c>
      <c r="H109" s="51">
        <v>-0.12</v>
      </c>
      <c r="I109" s="51">
        <v>0.02</v>
      </c>
      <c r="J109" s="51">
        <v>0.26</v>
      </c>
      <c r="K109" s="51">
        <v>-0.25</v>
      </c>
      <c r="L109" s="51">
        <v>0.17</v>
      </c>
      <c r="M109" s="51">
        <v>0.30499999999999999</v>
      </c>
      <c r="N109" s="51">
        <v>0.38</v>
      </c>
      <c r="O109" s="51">
        <v>-0.06</v>
      </c>
      <c r="P109" s="51">
        <v>0.36</v>
      </c>
      <c r="Q109" s="48">
        <v>0</v>
      </c>
      <c r="R109" s="48">
        <v>-0.5</v>
      </c>
      <c r="S109" s="48">
        <v>2.0500000000000001E-2</v>
      </c>
      <c r="T109" s="48">
        <v>1.15E-2</v>
      </c>
      <c r="U109" s="48">
        <v>0.30499999999999999</v>
      </c>
      <c r="V109" s="48">
        <v>-0.09</v>
      </c>
      <c r="W109" s="48">
        <v>-0.09</v>
      </c>
      <c r="X109" s="48">
        <v>0.47499999999999998</v>
      </c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7"/>
      <c r="AP109" s="56"/>
      <c r="AQ109" s="58"/>
      <c r="AR109" s="58"/>
      <c r="AS109" s="59"/>
    </row>
    <row r="110" spans="1:45" x14ac:dyDescent="0.25">
      <c r="A110" s="48">
        <v>95</v>
      </c>
      <c r="B110" s="52">
        <f t="shared" si="13"/>
        <v>39934</v>
      </c>
      <c r="C110" s="51">
        <v>3.6070000000000002</v>
      </c>
      <c r="D110" s="51">
        <v>0.04</v>
      </c>
      <c r="E110" s="51">
        <v>-7.0000000000000007E-2</v>
      </c>
      <c r="F110" s="51">
        <v>-0.19500000000000001</v>
      </c>
      <c r="G110" s="51">
        <v>-0.39</v>
      </c>
      <c r="H110" s="51">
        <v>-0.12</v>
      </c>
      <c r="I110" s="51">
        <v>0.02</v>
      </c>
      <c r="J110" s="51">
        <v>0.26</v>
      </c>
      <c r="K110" s="51">
        <v>-0.25</v>
      </c>
      <c r="L110" s="51">
        <v>0.16500000000000001</v>
      </c>
      <c r="M110" s="51">
        <v>0.2</v>
      </c>
      <c r="N110" s="51">
        <v>0.33</v>
      </c>
      <c r="O110" s="51">
        <v>-0.06</v>
      </c>
      <c r="P110" s="51">
        <v>0.32500000000000001</v>
      </c>
      <c r="Q110" s="48">
        <v>0</v>
      </c>
      <c r="R110" s="48">
        <v>-0.5</v>
      </c>
      <c r="S110" s="48">
        <v>2.0500000000000001E-2</v>
      </c>
      <c r="T110" s="48">
        <v>1.6500000000000001E-2</v>
      </c>
      <c r="U110" s="48">
        <v>0.2</v>
      </c>
      <c r="V110" s="48">
        <v>-0.09</v>
      </c>
      <c r="W110" s="48">
        <v>-0.09</v>
      </c>
      <c r="X110" s="48">
        <v>0.47499999999999998</v>
      </c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7"/>
      <c r="AP110" s="56"/>
      <c r="AQ110" s="58"/>
      <c r="AR110" s="58"/>
      <c r="AS110" s="59"/>
    </row>
    <row r="111" spans="1:45" x14ac:dyDescent="0.25">
      <c r="A111" s="48">
        <v>96</v>
      </c>
      <c r="B111" s="52">
        <f t="shared" si="13"/>
        <v>39965</v>
      </c>
      <c r="C111" s="51">
        <v>3.6520000000000001</v>
      </c>
      <c r="D111" s="51">
        <v>0.04</v>
      </c>
      <c r="E111" s="51">
        <v>-7.0000000000000007E-2</v>
      </c>
      <c r="F111" s="51">
        <v>-0.19500000000000001</v>
      </c>
      <c r="G111" s="51">
        <v>-0.39</v>
      </c>
      <c r="H111" s="51">
        <v>-0.12</v>
      </c>
      <c r="I111" s="51">
        <v>2.5000000000000001E-2</v>
      </c>
      <c r="J111" s="51">
        <v>0.26</v>
      </c>
      <c r="K111" s="51">
        <v>-0.25</v>
      </c>
      <c r="L111" s="51">
        <v>0.17</v>
      </c>
      <c r="M111" s="51">
        <v>0.23</v>
      </c>
      <c r="N111" s="51">
        <v>0.37</v>
      </c>
      <c r="O111" s="51">
        <v>-0.06</v>
      </c>
      <c r="P111" s="51">
        <v>0.33500000000000002</v>
      </c>
      <c r="Q111" s="48">
        <v>0</v>
      </c>
      <c r="R111" s="48">
        <v>-0.5</v>
      </c>
      <c r="S111" s="48">
        <v>2.0500000000000001E-2</v>
      </c>
      <c r="T111" s="48">
        <v>1.6500000000000001E-2</v>
      </c>
      <c r="U111" s="48">
        <v>0.23</v>
      </c>
      <c r="V111" s="48">
        <v>-0.09</v>
      </c>
      <c r="W111" s="48">
        <v>-0.09</v>
      </c>
      <c r="X111" s="48">
        <v>0.47499999999999998</v>
      </c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7"/>
      <c r="AP111" s="56"/>
      <c r="AQ111" s="58"/>
      <c r="AR111" s="58"/>
      <c r="AS111" s="59"/>
    </row>
    <row r="112" spans="1:45" x14ac:dyDescent="0.25">
      <c r="A112" s="48">
        <v>97</v>
      </c>
      <c r="B112" s="52">
        <f t="shared" si="13"/>
        <v>39995</v>
      </c>
      <c r="C112" s="51">
        <v>3.6970000000000001</v>
      </c>
      <c r="D112" s="51">
        <v>0.04</v>
      </c>
      <c r="E112" s="51">
        <v>-7.0000000000000007E-2</v>
      </c>
      <c r="F112" s="51">
        <v>-0.19500000000000001</v>
      </c>
      <c r="G112" s="51">
        <v>-0.39</v>
      </c>
      <c r="H112" s="51">
        <v>-0.12</v>
      </c>
      <c r="I112" s="51">
        <v>2.75E-2</v>
      </c>
      <c r="J112" s="51">
        <v>0.26</v>
      </c>
      <c r="K112" s="51">
        <v>-0.25</v>
      </c>
      <c r="L112" s="51">
        <v>0.17499999999999999</v>
      </c>
      <c r="M112" s="51">
        <v>0.24</v>
      </c>
      <c r="N112" s="51">
        <v>0.41</v>
      </c>
      <c r="O112" s="51">
        <v>-0.06</v>
      </c>
      <c r="P112" s="51">
        <v>0.35</v>
      </c>
      <c r="Q112" s="48">
        <v>0</v>
      </c>
      <c r="R112" s="48">
        <v>-0.5</v>
      </c>
      <c r="S112" s="48">
        <v>2.0500000000000001E-2</v>
      </c>
      <c r="T112" s="48">
        <v>1.6500000000000001E-2</v>
      </c>
      <c r="U112" s="48">
        <v>0.24</v>
      </c>
      <c r="V112" s="48">
        <v>-0.09</v>
      </c>
      <c r="W112" s="48">
        <v>-0.09</v>
      </c>
      <c r="X112" s="48">
        <v>0.47499999999999998</v>
      </c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7"/>
      <c r="AP112" s="56"/>
      <c r="AQ112" s="58"/>
      <c r="AR112" s="58"/>
      <c r="AS112" s="59"/>
    </row>
    <row r="113" spans="1:45" x14ac:dyDescent="0.25">
      <c r="A113" s="48">
        <v>98</v>
      </c>
      <c r="B113" s="52">
        <f t="shared" si="13"/>
        <v>40026</v>
      </c>
      <c r="C113" s="51">
        <v>3.742</v>
      </c>
      <c r="D113" s="51">
        <v>0.04</v>
      </c>
      <c r="E113" s="51">
        <v>-7.0000000000000007E-2</v>
      </c>
      <c r="F113" s="51">
        <v>-0.19500000000000001</v>
      </c>
      <c r="G113" s="51">
        <v>-0.39</v>
      </c>
      <c r="H113" s="51">
        <v>-0.12</v>
      </c>
      <c r="I113" s="51">
        <v>0.03</v>
      </c>
      <c r="J113" s="51">
        <v>0.26</v>
      </c>
      <c r="K113" s="51">
        <v>-0.25</v>
      </c>
      <c r="L113" s="51">
        <v>0.17499999999999999</v>
      </c>
      <c r="M113" s="51">
        <v>0.24</v>
      </c>
      <c r="N113" s="51">
        <v>0.41</v>
      </c>
      <c r="O113" s="51">
        <v>-0.06</v>
      </c>
      <c r="P113" s="51">
        <v>0.35</v>
      </c>
      <c r="Q113" s="48">
        <v>0</v>
      </c>
      <c r="R113" s="48">
        <v>-0.5</v>
      </c>
      <c r="S113" s="48">
        <v>2.0500000000000001E-2</v>
      </c>
      <c r="T113" s="48">
        <v>1.15E-2</v>
      </c>
      <c r="U113" s="48">
        <v>0.24</v>
      </c>
      <c r="V113" s="48">
        <v>-0.09</v>
      </c>
      <c r="W113" s="48">
        <v>-0.09</v>
      </c>
      <c r="X113" s="48">
        <v>0.47499999999999998</v>
      </c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7"/>
      <c r="AP113" s="56"/>
      <c r="AQ113" s="58"/>
      <c r="AR113" s="58"/>
      <c r="AS113" s="59"/>
    </row>
    <row r="114" spans="1:45" x14ac:dyDescent="0.25">
      <c r="A114" s="48">
        <v>99</v>
      </c>
      <c r="B114" s="52">
        <f t="shared" si="13"/>
        <v>40057</v>
      </c>
      <c r="C114" s="51">
        <v>3.7250000000000001</v>
      </c>
      <c r="D114" s="51">
        <v>0.04</v>
      </c>
      <c r="E114" s="51">
        <v>-7.0000000000000007E-2</v>
      </c>
      <c r="F114" s="51">
        <v>-0.19500000000000001</v>
      </c>
      <c r="G114" s="51">
        <v>-0.39</v>
      </c>
      <c r="H114" s="51">
        <v>-0.12</v>
      </c>
      <c r="I114" s="51">
        <v>2.2499999999999999E-2</v>
      </c>
      <c r="J114" s="51">
        <v>0.26</v>
      </c>
      <c r="K114" s="51">
        <v>-0.25</v>
      </c>
      <c r="L114" s="51">
        <v>0.16500000000000001</v>
      </c>
      <c r="M114" s="51">
        <v>0.2</v>
      </c>
      <c r="N114" s="51">
        <v>0.36</v>
      </c>
      <c r="O114" s="51">
        <v>-0.06</v>
      </c>
      <c r="P114" s="51">
        <v>0.315</v>
      </c>
      <c r="Q114" s="48">
        <v>0</v>
      </c>
      <c r="R114" s="48">
        <v>-0.5</v>
      </c>
      <c r="S114" s="48">
        <v>2.0500000000000001E-2</v>
      </c>
      <c r="T114" s="48">
        <v>1.15E-2</v>
      </c>
      <c r="U114" s="48">
        <v>0.2</v>
      </c>
      <c r="V114" s="48">
        <v>-0.09</v>
      </c>
      <c r="W114" s="48">
        <v>-0.09</v>
      </c>
      <c r="X114" s="48">
        <v>0.47499999999999998</v>
      </c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7"/>
      <c r="AP114" s="56"/>
      <c r="AQ114" s="58"/>
      <c r="AR114" s="58"/>
      <c r="AS114" s="59"/>
    </row>
    <row r="115" spans="1:45" x14ac:dyDescent="0.25">
      <c r="A115" s="48">
        <v>100</v>
      </c>
      <c r="B115" s="52">
        <f t="shared" si="13"/>
        <v>40087</v>
      </c>
      <c r="C115" s="51">
        <v>3.75</v>
      </c>
      <c r="D115" s="51">
        <v>0.04</v>
      </c>
      <c r="E115" s="51">
        <v>-7.0000000000000007E-2</v>
      </c>
      <c r="F115" s="51">
        <v>-0.19500000000000001</v>
      </c>
      <c r="G115" s="51">
        <v>-0.39</v>
      </c>
      <c r="H115" s="51">
        <v>-0.12</v>
      </c>
      <c r="I115" s="51">
        <v>1.2500000000000001E-2</v>
      </c>
      <c r="J115" s="51">
        <v>0.26</v>
      </c>
      <c r="K115" s="51">
        <v>-0.25</v>
      </c>
      <c r="L115" s="51">
        <v>0.17249999999999999</v>
      </c>
      <c r="M115" s="51">
        <v>0.23</v>
      </c>
      <c r="N115" s="51">
        <v>0.4</v>
      </c>
      <c r="O115" s="51">
        <v>-0.06</v>
      </c>
      <c r="P115" s="51">
        <v>0.36</v>
      </c>
      <c r="Q115" s="48">
        <v>0</v>
      </c>
      <c r="R115" s="48">
        <v>-0.5</v>
      </c>
      <c r="S115" s="48">
        <v>2.0500000000000001E-2</v>
      </c>
      <c r="T115" s="48">
        <v>6.4999999999999997E-3</v>
      </c>
      <c r="U115" s="48">
        <v>0.23</v>
      </c>
      <c r="V115" s="48">
        <v>-0.09</v>
      </c>
      <c r="W115" s="48">
        <v>-0.09</v>
      </c>
      <c r="X115" s="48">
        <v>0.47499999999999998</v>
      </c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7"/>
      <c r="AP115" s="56"/>
      <c r="AQ115" s="58"/>
      <c r="AR115" s="58"/>
      <c r="AS115" s="59"/>
    </row>
    <row r="116" spans="1:45" x14ac:dyDescent="0.25">
      <c r="A116" s="48">
        <v>101</v>
      </c>
      <c r="B116" s="52">
        <f t="shared" si="13"/>
        <v>40118</v>
      </c>
      <c r="C116" s="51">
        <v>3.9020000000000001</v>
      </c>
      <c r="D116" s="51">
        <v>0.125</v>
      </c>
      <c r="E116" s="51">
        <v>-7.0000000000000007E-2</v>
      </c>
      <c r="F116" s="51">
        <v>-0.13</v>
      </c>
      <c r="G116" s="51">
        <v>-0.26</v>
      </c>
      <c r="H116" s="51">
        <v>-0.12</v>
      </c>
      <c r="I116" s="51">
        <v>-2.2499999999999999E-2</v>
      </c>
      <c r="J116" s="51">
        <v>0.25</v>
      </c>
      <c r="K116" s="51">
        <v>0.248</v>
      </c>
      <c r="L116" s="51">
        <v>0.215</v>
      </c>
      <c r="M116" s="51">
        <v>0.25</v>
      </c>
      <c r="N116" s="51">
        <v>0.7</v>
      </c>
      <c r="O116" s="51">
        <v>-0.06</v>
      </c>
      <c r="P116" s="51">
        <v>0.46</v>
      </c>
      <c r="Q116" s="48">
        <v>0</v>
      </c>
      <c r="R116" s="48">
        <v>-0.42</v>
      </c>
      <c r="S116" s="48">
        <v>2.5999999999999999E-2</v>
      </c>
      <c r="T116" s="48">
        <v>7.4999999999999997E-3</v>
      </c>
      <c r="U116" s="48">
        <v>0.25</v>
      </c>
      <c r="V116" s="48">
        <v>0</v>
      </c>
      <c r="W116" s="48">
        <v>-0.01</v>
      </c>
      <c r="X116" s="48">
        <v>0.5</v>
      </c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7"/>
      <c r="AP116" s="56"/>
      <c r="AQ116" s="58"/>
      <c r="AR116" s="58"/>
      <c r="AS116" s="59"/>
    </row>
    <row r="117" spans="1:45" x14ac:dyDescent="0.25">
      <c r="A117" s="48">
        <v>102</v>
      </c>
      <c r="B117" s="52">
        <f t="shared" si="13"/>
        <v>40148</v>
      </c>
      <c r="C117" s="51">
        <v>4.0449999999999999</v>
      </c>
      <c r="D117" s="51">
        <v>0.125</v>
      </c>
      <c r="E117" s="51">
        <v>-7.0000000000000007E-2</v>
      </c>
      <c r="F117" s="51">
        <v>-0.13</v>
      </c>
      <c r="G117" s="51">
        <v>-0.26</v>
      </c>
      <c r="H117" s="51">
        <v>-0.1225</v>
      </c>
      <c r="I117" s="51">
        <v>-4.4999999999999998E-2</v>
      </c>
      <c r="J117" s="51">
        <v>0.25</v>
      </c>
      <c r="K117" s="51">
        <v>0.308</v>
      </c>
      <c r="L117" s="51">
        <v>0.23499999999999999</v>
      </c>
      <c r="M117" s="51">
        <v>0.33</v>
      </c>
      <c r="N117" s="51">
        <v>0.98</v>
      </c>
      <c r="O117" s="51">
        <v>-0.06</v>
      </c>
      <c r="P117" s="51">
        <v>0.77</v>
      </c>
      <c r="Q117" s="48">
        <v>0</v>
      </c>
      <c r="R117" s="48">
        <v>-0.42</v>
      </c>
      <c r="S117" s="48">
        <v>2.5999999999999999E-2</v>
      </c>
      <c r="T117" s="48">
        <v>7.4999999999999997E-3</v>
      </c>
      <c r="U117" s="48">
        <v>0.33</v>
      </c>
      <c r="V117" s="48">
        <v>5.0000000000000001E-3</v>
      </c>
      <c r="W117" s="48">
        <v>-5.0000000000000001E-3</v>
      </c>
      <c r="X117" s="48">
        <v>0.56999999999999995</v>
      </c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7"/>
      <c r="AP117" s="56"/>
      <c r="AQ117" s="58"/>
      <c r="AR117" s="58"/>
      <c r="AS117" s="59"/>
    </row>
    <row r="118" spans="1:45" x14ac:dyDescent="0.25">
      <c r="A118" s="48">
        <v>103</v>
      </c>
      <c r="B118" s="52">
        <f t="shared" ref="B118:B149" si="14">EOMONTH(B117,0)+1</f>
        <v>40179</v>
      </c>
      <c r="C118" s="51">
        <v>4.0890000000000004</v>
      </c>
      <c r="D118" s="51">
        <v>0.125</v>
      </c>
      <c r="E118" s="51">
        <v>-7.0000000000000007E-2</v>
      </c>
      <c r="F118" s="51">
        <v>-0.13</v>
      </c>
      <c r="G118" s="51">
        <v>-0.26</v>
      </c>
      <c r="H118" s="51">
        <v>-0.125</v>
      </c>
      <c r="I118" s="51">
        <v>-4.7500000000000001E-2</v>
      </c>
      <c r="J118" s="51">
        <v>0.25</v>
      </c>
      <c r="K118" s="51">
        <v>0.378</v>
      </c>
      <c r="L118" s="51">
        <v>0.255</v>
      </c>
      <c r="M118" s="51">
        <v>0.38</v>
      </c>
      <c r="N118" s="51">
        <v>1.6</v>
      </c>
      <c r="O118" s="51">
        <v>-0.06</v>
      </c>
      <c r="P118" s="51">
        <v>1.04</v>
      </c>
      <c r="Q118" s="48">
        <v>0</v>
      </c>
      <c r="R118" s="48">
        <v>-0.42</v>
      </c>
      <c r="S118" s="48">
        <v>2.5999999999999999E-2</v>
      </c>
      <c r="T118" s="48">
        <v>7.4999999999999997E-3</v>
      </c>
      <c r="U118" s="48">
        <v>0.38</v>
      </c>
      <c r="V118" s="48">
        <v>2.5000000000000001E-2</v>
      </c>
      <c r="W118" s="48">
        <v>1.4999999999999999E-2</v>
      </c>
      <c r="X118" s="48">
        <v>0.56999999999999995</v>
      </c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7"/>
      <c r="AP118" s="56"/>
      <c r="AQ118" s="58"/>
      <c r="AR118" s="58"/>
      <c r="AS118" s="59"/>
    </row>
    <row r="119" spans="1:45" x14ac:dyDescent="0.25">
      <c r="A119" s="48">
        <v>104</v>
      </c>
      <c r="B119" s="52">
        <f t="shared" si="14"/>
        <v>40210</v>
      </c>
      <c r="C119" s="51">
        <v>4.0090000000000003</v>
      </c>
      <c r="D119" s="51">
        <v>0.125</v>
      </c>
      <c r="E119" s="51">
        <v>-7.0000000000000007E-2</v>
      </c>
      <c r="F119" s="51">
        <v>-0.13</v>
      </c>
      <c r="G119" s="51">
        <v>-0.26</v>
      </c>
      <c r="H119" s="51">
        <v>-0.11749999999999999</v>
      </c>
      <c r="I119" s="51">
        <v>-0.03</v>
      </c>
      <c r="J119" s="51">
        <v>0.25</v>
      </c>
      <c r="K119" s="51">
        <v>0.248</v>
      </c>
      <c r="L119" s="51">
        <v>0.255</v>
      </c>
      <c r="M119" s="51">
        <v>0.38</v>
      </c>
      <c r="N119" s="51">
        <v>1.6</v>
      </c>
      <c r="O119" s="51">
        <v>-0.06</v>
      </c>
      <c r="P119" s="51">
        <v>1.04</v>
      </c>
      <c r="Q119" s="48">
        <v>0</v>
      </c>
      <c r="R119" s="48">
        <v>-0.42</v>
      </c>
      <c r="S119" s="48">
        <v>2.5999999999999999E-2</v>
      </c>
      <c r="T119" s="48">
        <v>7.4999999999999997E-3</v>
      </c>
      <c r="U119" s="48">
        <v>0.38</v>
      </c>
      <c r="V119" s="48">
        <v>0.02</v>
      </c>
      <c r="W119" s="48">
        <v>0.01</v>
      </c>
      <c r="X119" s="48">
        <v>0.56999999999999995</v>
      </c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7"/>
      <c r="AP119" s="56"/>
      <c r="AQ119" s="58"/>
      <c r="AR119" s="58"/>
      <c r="AS119" s="59"/>
    </row>
    <row r="120" spans="1:45" x14ac:dyDescent="0.25">
      <c r="A120" s="48">
        <v>105</v>
      </c>
      <c r="B120" s="52">
        <f t="shared" si="14"/>
        <v>40238</v>
      </c>
      <c r="C120" s="51">
        <v>3.879</v>
      </c>
      <c r="D120" s="51">
        <v>0.125</v>
      </c>
      <c r="E120" s="51">
        <v>-7.0000000000000007E-2</v>
      </c>
      <c r="F120" s="51">
        <v>-0.13</v>
      </c>
      <c r="G120" s="51">
        <v>-0.26</v>
      </c>
      <c r="H120" s="51">
        <v>-0.115</v>
      </c>
      <c r="I120" s="51">
        <v>-1.7500000000000002E-2</v>
      </c>
      <c r="J120" s="51">
        <v>0.25</v>
      </c>
      <c r="K120" s="51">
        <v>6.8000000000000005E-2</v>
      </c>
      <c r="L120" s="51">
        <v>0.215</v>
      </c>
      <c r="M120" s="51">
        <v>0.33</v>
      </c>
      <c r="N120" s="51">
        <v>0.69</v>
      </c>
      <c r="O120" s="51">
        <v>-0.06</v>
      </c>
      <c r="P120" s="51">
        <v>0.54</v>
      </c>
      <c r="Q120" s="48">
        <v>0</v>
      </c>
      <c r="R120" s="48">
        <v>-0.42</v>
      </c>
      <c r="S120" s="48">
        <v>2.5999999999999999E-2</v>
      </c>
      <c r="T120" s="48">
        <v>1.2500000000000001E-2</v>
      </c>
      <c r="U120" s="48">
        <v>0.33</v>
      </c>
      <c r="V120" s="48">
        <v>0</v>
      </c>
      <c r="W120" s="48">
        <v>-0.01</v>
      </c>
      <c r="X120" s="48">
        <v>0.56999999999999995</v>
      </c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7"/>
      <c r="AP120" s="56"/>
      <c r="AQ120" s="58"/>
      <c r="AR120" s="58"/>
      <c r="AS120" s="59"/>
    </row>
    <row r="121" spans="1:45" x14ac:dyDescent="0.25">
      <c r="A121" s="48">
        <v>106</v>
      </c>
      <c r="B121" s="52">
        <f t="shared" si="14"/>
        <v>40269</v>
      </c>
      <c r="C121" s="51">
        <v>3.694</v>
      </c>
      <c r="D121" s="51">
        <v>0.04</v>
      </c>
      <c r="E121" s="51">
        <v>-7.0000000000000007E-2</v>
      </c>
      <c r="F121" s="51">
        <v>-0.19500000000000001</v>
      </c>
      <c r="G121" s="51">
        <v>-0.37</v>
      </c>
      <c r="H121" s="51">
        <v>-0.12</v>
      </c>
      <c r="I121" s="51">
        <v>0.02</v>
      </c>
      <c r="J121" s="51">
        <v>0.26</v>
      </c>
      <c r="K121" s="51">
        <v>-0.25</v>
      </c>
      <c r="L121" s="51">
        <v>0.17</v>
      </c>
      <c r="M121" s="51">
        <v>0.30499999999999999</v>
      </c>
      <c r="N121" s="51">
        <v>0.38</v>
      </c>
      <c r="O121" s="51">
        <v>-0.06</v>
      </c>
      <c r="P121" s="51">
        <v>0.36</v>
      </c>
      <c r="Q121" s="48">
        <v>0</v>
      </c>
      <c r="R121" s="48">
        <v>-0.54</v>
      </c>
      <c r="S121" s="48">
        <v>2.0500000000000001E-2</v>
      </c>
      <c r="T121" s="48">
        <v>1.2500000000000001E-2</v>
      </c>
      <c r="U121" s="48">
        <v>0.30499999999999999</v>
      </c>
      <c r="V121" s="48">
        <v>-0.09</v>
      </c>
      <c r="W121" s="48">
        <v>-0.09</v>
      </c>
      <c r="X121" s="48">
        <v>0.47499999999999998</v>
      </c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7"/>
      <c r="AP121" s="56"/>
      <c r="AQ121" s="58"/>
      <c r="AR121" s="58"/>
      <c r="AS121" s="59"/>
    </row>
    <row r="122" spans="1:45" x14ac:dyDescent="0.25">
      <c r="A122" s="48">
        <v>107</v>
      </c>
      <c r="B122" s="52">
        <f t="shared" si="14"/>
        <v>40299</v>
      </c>
      <c r="C122" s="51">
        <v>3.6920000000000002</v>
      </c>
      <c r="D122" s="51">
        <v>0.04</v>
      </c>
      <c r="E122" s="51">
        <v>-7.0000000000000007E-2</v>
      </c>
      <c r="F122" s="51">
        <v>-0.19500000000000001</v>
      </c>
      <c r="G122" s="51">
        <v>-0.37</v>
      </c>
      <c r="H122" s="51">
        <v>-0.12</v>
      </c>
      <c r="I122" s="51">
        <v>0.02</v>
      </c>
      <c r="J122" s="51">
        <v>0.26</v>
      </c>
      <c r="K122" s="51">
        <v>-0.25</v>
      </c>
      <c r="L122" s="51">
        <v>0.16500000000000001</v>
      </c>
      <c r="M122" s="51">
        <v>0.2</v>
      </c>
      <c r="N122" s="51">
        <v>0.33</v>
      </c>
      <c r="O122" s="51">
        <v>-0.06</v>
      </c>
      <c r="P122" s="51">
        <v>0.32500000000000001</v>
      </c>
      <c r="Q122" s="48">
        <v>0</v>
      </c>
      <c r="R122" s="48">
        <v>-0.54</v>
      </c>
      <c r="S122" s="48">
        <v>2.0500000000000001E-2</v>
      </c>
      <c r="T122" s="48">
        <v>1.7500000000000002E-2</v>
      </c>
      <c r="U122" s="48">
        <v>0.2</v>
      </c>
      <c r="V122" s="48">
        <v>-0.09</v>
      </c>
      <c r="W122" s="48">
        <v>-0.09</v>
      </c>
      <c r="X122" s="48">
        <v>0.47499999999999998</v>
      </c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7"/>
      <c r="AP122" s="56"/>
      <c r="AQ122" s="58"/>
      <c r="AR122" s="58"/>
      <c r="AS122" s="59"/>
    </row>
    <row r="123" spans="1:45" x14ac:dyDescent="0.25">
      <c r="A123" s="48">
        <v>108</v>
      </c>
      <c r="B123" s="52">
        <f t="shared" si="14"/>
        <v>40330</v>
      </c>
      <c r="C123" s="51">
        <v>3.7370000000000001</v>
      </c>
      <c r="D123" s="51">
        <v>0.04</v>
      </c>
      <c r="E123" s="51">
        <v>-7.0000000000000007E-2</v>
      </c>
      <c r="F123" s="51">
        <v>-0.19500000000000001</v>
      </c>
      <c r="G123" s="51">
        <v>-0.37</v>
      </c>
      <c r="H123" s="51">
        <v>-0.12</v>
      </c>
      <c r="I123" s="51">
        <v>2.5000000000000001E-2</v>
      </c>
      <c r="J123" s="51">
        <v>0.26</v>
      </c>
      <c r="K123" s="51">
        <v>-0.25</v>
      </c>
      <c r="L123" s="51">
        <v>0.17</v>
      </c>
      <c r="M123" s="51">
        <v>0.23</v>
      </c>
      <c r="N123" s="51">
        <v>0.37</v>
      </c>
      <c r="O123" s="51">
        <v>-0.06</v>
      </c>
      <c r="P123" s="51">
        <v>0.33500000000000002</v>
      </c>
      <c r="Q123" s="48">
        <v>0</v>
      </c>
      <c r="R123" s="48">
        <v>-0.54</v>
      </c>
      <c r="S123" s="48">
        <v>2.0500000000000001E-2</v>
      </c>
      <c r="T123" s="48">
        <v>1.7500000000000002E-2</v>
      </c>
      <c r="U123" s="48">
        <v>0.23</v>
      </c>
      <c r="V123" s="48">
        <v>-0.09</v>
      </c>
      <c r="W123" s="48">
        <v>-0.09</v>
      </c>
      <c r="X123" s="48">
        <v>0.47499999999999998</v>
      </c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7"/>
      <c r="AP123" s="56"/>
      <c r="AQ123" s="58"/>
      <c r="AR123" s="58"/>
      <c r="AS123" s="59"/>
    </row>
    <row r="124" spans="1:45" x14ac:dyDescent="0.25">
      <c r="A124" s="48">
        <v>109</v>
      </c>
      <c r="B124" s="52">
        <f t="shared" si="14"/>
        <v>40360</v>
      </c>
      <c r="C124" s="51">
        <v>3.782</v>
      </c>
      <c r="D124" s="51">
        <v>0.04</v>
      </c>
      <c r="E124" s="51">
        <v>-7.0000000000000007E-2</v>
      </c>
      <c r="F124" s="51">
        <v>-0.19500000000000001</v>
      </c>
      <c r="G124" s="51">
        <v>-0.37</v>
      </c>
      <c r="H124" s="51">
        <v>-0.12</v>
      </c>
      <c r="I124" s="51">
        <v>2.75E-2</v>
      </c>
      <c r="J124" s="51">
        <v>0.26</v>
      </c>
      <c r="K124" s="51">
        <v>-0.25</v>
      </c>
      <c r="L124" s="51">
        <v>0.17499999999999999</v>
      </c>
      <c r="M124" s="51">
        <v>0.24</v>
      </c>
      <c r="N124" s="51">
        <v>0.41</v>
      </c>
      <c r="O124" s="51">
        <v>-0.06</v>
      </c>
      <c r="P124" s="51">
        <v>0.35</v>
      </c>
      <c r="Q124" s="48">
        <v>0</v>
      </c>
      <c r="R124" s="48">
        <v>-0.54</v>
      </c>
      <c r="S124" s="48">
        <v>2.0500000000000001E-2</v>
      </c>
      <c r="T124" s="48">
        <v>1.7500000000000002E-2</v>
      </c>
      <c r="U124" s="48">
        <v>0.24</v>
      </c>
      <c r="V124" s="48">
        <v>-0.09</v>
      </c>
      <c r="W124" s="48">
        <v>-0.09</v>
      </c>
      <c r="X124" s="48">
        <v>0.47499999999999998</v>
      </c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7"/>
      <c r="AP124" s="56"/>
      <c r="AQ124" s="58"/>
      <c r="AR124" s="58"/>
      <c r="AS124" s="59"/>
    </row>
    <row r="125" spans="1:45" x14ac:dyDescent="0.25">
      <c r="A125" s="48">
        <v>110</v>
      </c>
      <c r="B125" s="52">
        <f t="shared" si="14"/>
        <v>40391</v>
      </c>
      <c r="C125" s="51">
        <v>3.827</v>
      </c>
      <c r="D125" s="51">
        <v>0.04</v>
      </c>
      <c r="E125" s="51">
        <v>-7.0000000000000007E-2</v>
      </c>
      <c r="F125" s="51">
        <v>-0.19500000000000001</v>
      </c>
      <c r="G125" s="51">
        <v>-0.37</v>
      </c>
      <c r="H125" s="51">
        <v>-0.12</v>
      </c>
      <c r="I125" s="51">
        <v>0.03</v>
      </c>
      <c r="J125" s="51">
        <v>0.26</v>
      </c>
      <c r="K125" s="51">
        <v>-0.25</v>
      </c>
      <c r="L125" s="51">
        <v>0.17499999999999999</v>
      </c>
      <c r="M125" s="51">
        <v>0.24</v>
      </c>
      <c r="N125" s="51">
        <v>0.41</v>
      </c>
      <c r="O125" s="51">
        <v>-0.06</v>
      </c>
      <c r="P125" s="51">
        <v>0.35</v>
      </c>
      <c r="Q125" s="48">
        <v>0</v>
      </c>
      <c r="R125" s="48">
        <v>-0.54</v>
      </c>
      <c r="S125" s="48">
        <v>2.0500000000000001E-2</v>
      </c>
      <c r="T125" s="48">
        <v>1.2500000000000001E-2</v>
      </c>
      <c r="U125" s="48">
        <v>0.24</v>
      </c>
      <c r="V125" s="48">
        <v>-0.09</v>
      </c>
      <c r="W125" s="48">
        <v>-0.09</v>
      </c>
      <c r="X125" s="48">
        <v>0.47499999999999998</v>
      </c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7"/>
      <c r="AP125" s="56"/>
      <c r="AQ125" s="58"/>
      <c r="AR125" s="58"/>
      <c r="AS125" s="59"/>
    </row>
    <row r="126" spans="1:45" x14ac:dyDescent="0.25">
      <c r="A126" s="48">
        <v>111</v>
      </c>
      <c r="B126" s="52">
        <f t="shared" si="14"/>
        <v>40422</v>
      </c>
      <c r="C126" s="51">
        <v>3.81</v>
      </c>
      <c r="D126" s="51">
        <v>0.04</v>
      </c>
      <c r="E126" s="51">
        <v>-7.0000000000000007E-2</v>
      </c>
      <c r="F126" s="51">
        <v>-0.19500000000000001</v>
      </c>
      <c r="G126" s="51">
        <v>-0.37</v>
      </c>
      <c r="H126" s="51">
        <v>-0.12</v>
      </c>
      <c r="I126" s="51">
        <v>2.2499999999999999E-2</v>
      </c>
      <c r="J126" s="51">
        <v>0.26</v>
      </c>
      <c r="K126" s="51">
        <v>-0.25</v>
      </c>
      <c r="L126" s="51">
        <v>0.16500000000000001</v>
      </c>
      <c r="M126" s="51">
        <v>0.2</v>
      </c>
      <c r="N126" s="51">
        <v>0.36</v>
      </c>
      <c r="O126" s="51">
        <v>-0.06</v>
      </c>
      <c r="P126" s="51">
        <v>0.315</v>
      </c>
      <c r="Q126" s="48">
        <v>0</v>
      </c>
      <c r="R126" s="48">
        <v>-0.54</v>
      </c>
      <c r="S126" s="48">
        <v>2.0500000000000001E-2</v>
      </c>
      <c r="T126" s="48">
        <v>1.2500000000000001E-2</v>
      </c>
      <c r="U126" s="48">
        <v>0.2</v>
      </c>
      <c r="V126" s="48">
        <v>-0.09</v>
      </c>
      <c r="W126" s="48">
        <v>-0.09</v>
      </c>
      <c r="X126" s="48">
        <v>0.47499999999999998</v>
      </c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7"/>
      <c r="AP126" s="56"/>
      <c r="AQ126" s="58"/>
      <c r="AR126" s="58"/>
      <c r="AS126" s="59"/>
    </row>
    <row r="127" spans="1:45" x14ac:dyDescent="0.25">
      <c r="A127" s="48">
        <v>112</v>
      </c>
      <c r="B127" s="52">
        <f t="shared" si="14"/>
        <v>40452</v>
      </c>
      <c r="C127" s="51">
        <v>3.835</v>
      </c>
      <c r="D127" s="51">
        <v>0.04</v>
      </c>
      <c r="E127" s="51">
        <v>-7.0000000000000007E-2</v>
      </c>
      <c r="F127" s="51">
        <v>-0.19500000000000001</v>
      </c>
      <c r="G127" s="51">
        <v>-0.37</v>
      </c>
      <c r="H127" s="51">
        <v>-0.12</v>
      </c>
      <c r="I127" s="51">
        <v>1.2500000000000001E-2</v>
      </c>
      <c r="J127" s="51">
        <v>0.26</v>
      </c>
      <c r="K127" s="51">
        <v>-0.25</v>
      </c>
      <c r="L127" s="51">
        <v>0.17249999999999999</v>
      </c>
      <c r="M127" s="51">
        <v>0.23</v>
      </c>
      <c r="N127" s="51">
        <v>0.4</v>
      </c>
      <c r="O127" s="51">
        <v>-0.06</v>
      </c>
      <c r="P127" s="51">
        <v>0.36</v>
      </c>
      <c r="Q127" s="48">
        <v>0</v>
      </c>
      <c r="R127" s="48">
        <v>-0.54</v>
      </c>
      <c r="S127" s="48">
        <v>2.0500000000000001E-2</v>
      </c>
      <c r="T127" s="48">
        <v>7.4999999999999997E-3</v>
      </c>
      <c r="U127" s="48">
        <v>0.23</v>
      </c>
      <c r="V127" s="48">
        <v>-0.09</v>
      </c>
      <c r="W127" s="48">
        <v>-0.09</v>
      </c>
      <c r="X127" s="48">
        <v>0.47499999999999998</v>
      </c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7"/>
      <c r="AP127" s="56"/>
      <c r="AQ127" s="58"/>
      <c r="AR127" s="58"/>
      <c r="AS127" s="59"/>
    </row>
    <row r="128" spans="1:45" x14ac:dyDescent="0.25">
      <c r="A128" s="48">
        <v>113</v>
      </c>
      <c r="B128" s="52">
        <f t="shared" si="14"/>
        <v>40483</v>
      </c>
      <c r="C128" s="51">
        <v>3.9870000000000001</v>
      </c>
      <c r="D128" s="51">
        <v>0.125</v>
      </c>
      <c r="E128" s="51">
        <v>-7.0000000000000007E-2</v>
      </c>
      <c r="F128" s="51">
        <v>-0.13</v>
      </c>
      <c r="G128" s="51">
        <v>-0.26</v>
      </c>
      <c r="H128" s="51">
        <v>-0.12</v>
      </c>
      <c r="I128" s="51">
        <v>-2.2499999999999999E-2</v>
      </c>
      <c r="J128" s="51">
        <v>0.35</v>
      </c>
      <c r="K128" s="51">
        <v>0.248</v>
      </c>
      <c r="L128" s="51">
        <v>0.215</v>
      </c>
      <c r="M128" s="51">
        <v>0.25</v>
      </c>
      <c r="N128" s="51">
        <v>0.7</v>
      </c>
      <c r="O128" s="51">
        <v>-0.06</v>
      </c>
      <c r="P128" s="51">
        <v>0.46</v>
      </c>
      <c r="Q128" s="48">
        <v>0</v>
      </c>
      <c r="R128" s="48">
        <v>-0.5</v>
      </c>
      <c r="S128" s="48">
        <v>2.5999999999999999E-2</v>
      </c>
      <c r="T128" s="48">
        <v>8.5000000000000006E-3</v>
      </c>
      <c r="U128" s="48">
        <v>0.25</v>
      </c>
      <c r="V128" s="48">
        <v>0</v>
      </c>
      <c r="W128" s="48">
        <v>-0.01</v>
      </c>
      <c r="X128" s="48">
        <v>0.5</v>
      </c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7"/>
      <c r="AP128" s="56"/>
      <c r="AQ128" s="58"/>
      <c r="AR128" s="58"/>
      <c r="AS128" s="59"/>
    </row>
    <row r="129" spans="1:45" x14ac:dyDescent="0.25">
      <c r="A129" s="48">
        <v>114</v>
      </c>
      <c r="B129" s="52">
        <f t="shared" si="14"/>
        <v>40513</v>
      </c>
      <c r="C129" s="51">
        <v>4.13</v>
      </c>
      <c r="D129" s="51">
        <v>0.125</v>
      </c>
      <c r="E129" s="51">
        <v>-7.0000000000000007E-2</v>
      </c>
      <c r="F129" s="51">
        <v>-0.13</v>
      </c>
      <c r="G129" s="51">
        <v>-0.26</v>
      </c>
      <c r="H129" s="51">
        <v>-0.1225</v>
      </c>
      <c r="I129" s="51">
        <v>-4.4999999999999998E-2</v>
      </c>
      <c r="J129" s="51">
        <v>0.35</v>
      </c>
      <c r="K129" s="51">
        <v>0.308</v>
      </c>
      <c r="L129" s="51">
        <v>0.23499999999999999</v>
      </c>
      <c r="M129" s="51">
        <v>0.33</v>
      </c>
      <c r="N129" s="51">
        <v>0.98</v>
      </c>
      <c r="O129" s="51">
        <v>-0.06</v>
      </c>
      <c r="P129" s="51">
        <v>0.77</v>
      </c>
      <c r="Q129" s="48">
        <v>0</v>
      </c>
      <c r="R129" s="48">
        <v>-0.5</v>
      </c>
      <c r="S129" s="48">
        <v>2.5999999999999999E-2</v>
      </c>
      <c r="T129" s="48">
        <v>8.5000000000000006E-3</v>
      </c>
      <c r="U129" s="48">
        <v>0.33</v>
      </c>
      <c r="V129" s="48">
        <v>5.0000000000000001E-3</v>
      </c>
      <c r="W129" s="48">
        <v>-5.0000000000000001E-3</v>
      </c>
      <c r="X129" s="48">
        <v>0.56999999999999995</v>
      </c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7"/>
      <c r="AP129" s="56"/>
      <c r="AQ129" s="58"/>
      <c r="AR129" s="58"/>
      <c r="AS129" s="59"/>
    </row>
    <row r="130" spans="1:45" x14ac:dyDescent="0.25">
      <c r="A130" s="48">
        <v>115</v>
      </c>
      <c r="B130" s="52">
        <f t="shared" si="14"/>
        <v>40544</v>
      </c>
      <c r="C130" s="51">
        <v>4.1740000000000004</v>
      </c>
      <c r="D130" s="51">
        <v>0.125</v>
      </c>
      <c r="E130" s="51">
        <v>-7.0000000000000007E-2</v>
      </c>
      <c r="F130" s="51">
        <v>-0.13</v>
      </c>
      <c r="G130" s="51">
        <v>-0.26</v>
      </c>
      <c r="H130" s="51">
        <v>-0.125</v>
      </c>
      <c r="I130" s="51">
        <v>-4.7500000000000001E-2</v>
      </c>
      <c r="J130" s="51">
        <v>0.35</v>
      </c>
      <c r="K130" s="51">
        <v>0.378</v>
      </c>
      <c r="L130" s="51">
        <v>0.255</v>
      </c>
      <c r="M130" s="51">
        <v>0.38</v>
      </c>
      <c r="N130" s="51">
        <v>1.6</v>
      </c>
      <c r="O130" s="51">
        <v>-0.06</v>
      </c>
      <c r="P130" s="51">
        <v>1.04</v>
      </c>
      <c r="Q130" s="48">
        <v>0</v>
      </c>
      <c r="R130" s="48">
        <v>-0.5</v>
      </c>
      <c r="S130" s="48">
        <v>2.5999999999999999E-2</v>
      </c>
      <c r="T130" s="48">
        <v>8.5000000000000006E-3</v>
      </c>
      <c r="U130" s="48">
        <v>0.38</v>
      </c>
      <c r="V130" s="48">
        <v>2.5000000000000001E-2</v>
      </c>
      <c r="W130" s="48">
        <v>1.4999999999999999E-2</v>
      </c>
      <c r="X130" s="48">
        <v>0.56999999999999995</v>
      </c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7"/>
      <c r="AP130" s="56"/>
      <c r="AQ130" s="58"/>
      <c r="AR130" s="58"/>
      <c r="AS130" s="59"/>
    </row>
    <row r="131" spans="1:45" x14ac:dyDescent="0.25">
      <c r="A131" s="48">
        <v>116</v>
      </c>
      <c r="B131" s="52">
        <f t="shared" si="14"/>
        <v>40575</v>
      </c>
      <c r="C131" s="51">
        <v>4.0940000000000003</v>
      </c>
      <c r="D131" s="51">
        <v>0.125</v>
      </c>
      <c r="E131" s="51">
        <v>-7.0000000000000007E-2</v>
      </c>
      <c r="F131" s="51">
        <v>-0.13</v>
      </c>
      <c r="G131" s="51">
        <v>-0.26</v>
      </c>
      <c r="H131" s="51">
        <v>-0.11749999999999999</v>
      </c>
      <c r="I131" s="51">
        <v>-0.03</v>
      </c>
      <c r="J131" s="51">
        <v>0.35</v>
      </c>
      <c r="K131" s="51">
        <v>0.248</v>
      </c>
      <c r="L131" s="51">
        <v>0.255</v>
      </c>
      <c r="M131" s="51">
        <v>0.38</v>
      </c>
      <c r="N131" s="51">
        <v>1.6</v>
      </c>
      <c r="O131" s="51">
        <v>-0.06</v>
      </c>
      <c r="P131" s="51">
        <v>1.04</v>
      </c>
      <c r="Q131" s="48">
        <v>0</v>
      </c>
      <c r="R131" s="48">
        <v>-0.5</v>
      </c>
      <c r="S131" s="48">
        <v>2.5999999999999999E-2</v>
      </c>
      <c r="T131" s="48">
        <v>8.5000000000000006E-3</v>
      </c>
      <c r="U131" s="48">
        <v>0.38</v>
      </c>
      <c r="V131" s="48">
        <v>0.02</v>
      </c>
      <c r="W131" s="48">
        <v>0.01</v>
      </c>
      <c r="X131" s="48">
        <v>0.56999999999999995</v>
      </c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7"/>
      <c r="AP131" s="56"/>
      <c r="AQ131" s="58"/>
      <c r="AR131" s="58"/>
      <c r="AS131" s="59"/>
    </row>
    <row r="132" spans="1:45" x14ac:dyDescent="0.25">
      <c r="A132" s="48">
        <v>117</v>
      </c>
      <c r="B132" s="52">
        <f t="shared" si="14"/>
        <v>40603</v>
      </c>
      <c r="C132" s="51">
        <v>3.964</v>
      </c>
      <c r="D132" s="51">
        <v>0.125</v>
      </c>
      <c r="E132" s="51">
        <v>-7.0000000000000007E-2</v>
      </c>
      <c r="F132" s="51">
        <v>-0.13</v>
      </c>
      <c r="G132" s="51">
        <v>-0.26</v>
      </c>
      <c r="H132" s="51">
        <v>-0.115</v>
      </c>
      <c r="I132" s="51">
        <v>-1.7500000000000002E-2</v>
      </c>
      <c r="J132" s="51">
        <v>0.35</v>
      </c>
      <c r="K132" s="51">
        <v>6.8000000000000005E-2</v>
      </c>
      <c r="L132" s="51">
        <v>0.215</v>
      </c>
      <c r="M132" s="51">
        <v>0.33</v>
      </c>
      <c r="N132" s="51">
        <v>0.69</v>
      </c>
      <c r="O132" s="51">
        <v>-0.06</v>
      </c>
      <c r="P132" s="51">
        <v>0.54</v>
      </c>
      <c r="Q132" s="48">
        <v>0</v>
      </c>
      <c r="R132" s="48">
        <v>-0.5</v>
      </c>
      <c r="S132" s="48">
        <v>2.5999999999999999E-2</v>
      </c>
      <c r="T132" s="48">
        <v>1.35E-2</v>
      </c>
      <c r="U132" s="48">
        <v>0.33</v>
      </c>
      <c r="V132" s="48">
        <v>0</v>
      </c>
      <c r="W132" s="48">
        <v>-0.01</v>
      </c>
      <c r="X132" s="48">
        <v>0.56999999999999995</v>
      </c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7"/>
      <c r="AP132" s="56"/>
      <c r="AQ132" s="58"/>
      <c r="AR132" s="58"/>
      <c r="AS132" s="59"/>
    </row>
    <row r="133" spans="1:45" x14ac:dyDescent="0.25">
      <c r="A133" s="48">
        <v>118</v>
      </c>
      <c r="B133" s="52">
        <f t="shared" si="14"/>
        <v>40634</v>
      </c>
      <c r="C133" s="51">
        <v>3.7789999999999999</v>
      </c>
      <c r="D133" s="51">
        <v>0.04</v>
      </c>
      <c r="E133" s="51">
        <v>-7.0000000000000007E-2</v>
      </c>
      <c r="F133" s="51">
        <v>-0.19500000000000001</v>
      </c>
      <c r="G133" s="51">
        <v>-0.37</v>
      </c>
      <c r="H133" s="51">
        <v>-0.12</v>
      </c>
      <c r="I133" s="51">
        <v>0.02</v>
      </c>
      <c r="J133" s="51">
        <v>0.43</v>
      </c>
      <c r="K133" s="51">
        <v>-0.25</v>
      </c>
      <c r="L133" s="51">
        <v>0.17</v>
      </c>
      <c r="M133" s="51">
        <v>0.30499999999999999</v>
      </c>
      <c r="N133" s="51">
        <v>0.38</v>
      </c>
      <c r="O133" s="51">
        <v>-0.06</v>
      </c>
      <c r="P133" s="51">
        <v>0.36</v>
      </c>
      <c r="Q133" s="48">
        <v>0</v>
      </c>
      <c r="R133" s="48">
        <v>-0.55000000000000004</v>
      </c>
      <c r="S133" s="48">
        <v>2.0500000000000001E-2</v>
      </c>
      <c r="T133" s="48">
        <v>1.35E-2</v>
      </c>
      <c r="U133" s="48">
        <v>0.30499999999999999</v>
      </c>
      <c r="V133" s="48">
        <v>-0.09</v>
      </c>
      <c r="W133" s="48">
        <v>-0.09</v>
      </c>
      <c r="X133" s="48">
        <v>0.47499999999999998</v>
      </c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7"/>
      <c r="AP133" s="56"/>
      <c r="AQ133" s="58"/>
      <c r="AR133" s="58"/>
      <c r="AS133" s="59"/>
    </row>
    <row r="134" spans="1:45" x14ac:dyDescent="0.25">
      <c r="A134" s="48">
        <v>119</v>
      </c>
      <c r="B134" s="52">
        <f t="shared" si="14"/>
        <v>40664</v>
      </c>
      <c r="C134" s="51">
        <v>3.7770000000000001</v>
      </c>
      <c r="D134" s="51">
        <v>0.04</v>
      </c>
      <c r="E134" s="51">
        <v>-7.0000000000000007E-2</v>
      </c>
      <c r="F134" s="51">
        <v>-0.19500000000000001</v>
      </c>
      <c r="G134" s="51">
        <v>-0.37</v>
      </c>
      <c r="H134" s="51">
        <v>-0.12</v>
      </c>
      <c r="I134" s="51">
        <v>0.02</v>
      </c>
      <c r="J134" s="51">
        <v>0.43</v>
      </c>
      <c r="K134" s="51">
        <v>-0.1</v>
      </c>
      <c r="L134" s="51">
        <v>0.16500000000000001</v>
      </c>
      <c r="M134" s="51">
        <v>0.2</v>
      </c>
      <c r="N134" s="51">
        <v>0.33</v>
      </c>
      <c r="O134" s="51">
        <v>-0.06</v>
      </c>
      <c r="P134" s="51">
        <v>0.32500000000000001</v>
      </c>
      <c r="Q134" s="48">
        <v>0</v>
      </c>
      <c r="R134" s="48">
        <v>-0.55000000000000004</v>
      </c>
      <c r="S134" s="48">
        <v>2.0500000000000001E-2</v>
      </c>
      <c r="T134" s="48">
        <v>1.8499999999999999E-2</v>
      </c>
      <c r="U134" s="48">
        <v>0.2</v>
      </c>
      <c r="V134" s="48">
        <v>-0.09</v>
      </c>
      <c r="W134" s="48">
        <v>-0.09</v>
      </c>
      <c r="X134" s="48">
        <v>0.47499999999999998</v>
      </c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7"/>
      <c r="AP134" s="56"/>
      <c r="AQ134" s="58"/>
      <c r="AR134" s="58"/>
      <c r="AS134" s="59"/>
    </row>
    <row r="135" spans="1:45" x14ac:dyDescent="0.25">
      <c r="A135" s="48">
        <v>120</v>
      </c>
      <c r="B135" s="52">
        <f t="shared" si="14"/>
        <v>40695</v>
      </c>
      <c r="C135" s="51">
        <v>3.8220000000000001</v>
      </c>
      <c r="D135" s="51">
        <v>0.04</v>
      </c>
      <c r="E135" s="51">
        <v>-7.0000000000000007E-2</v>
      </c>
      <c r="F135" s="51">
        <v>-0.19500000000000001</v>
      </c>
      <c r="G135" s="51">
        <v>-0.37</v>
      </c>
      <c r="H135" s="51">
        <v>-0.12</v>
      </c>
      <c r="I135" s="51">
        <v>2.5000000000000001E-2</v>
      </c>
      <c r="J135" s="51">
        <v>0.43</v>
      </c>
      <c r="K135" s="51">
        <v>-0.1</v>
      </c>
      <c r="L135" s="51">
        <v>0.17</v>
      </c>
      <c r="M135" s="51">
        <v>0.23</v>
      </c>
      <c r="N135" s="51">
        <v>0.37</v>
      </c>
      <c r="O135" s="51">
        <v>-0.06</v>
      </c>
      <c r="P135" s="51">
        <v>0.33500000000000002</v>
      </c>
      <c r="Q135" s="48">
        <v>0</v>
      </c>
      <c r="R135" s="48">
        <v>-0.55000000000000004</v>
      </c>
      <c r="S135" s="48">
        <v>2.0500000000000001E-2</v>
      </c>
      <c r="T135" s="48">
        <v>1.8499999999999999E-2</v>
      </c>
      <c r="U135" s="48">
        <v>0.23</v>
      </c>
      <c r="V135" s="48">
        <v>-0.09</v>
      </c>
      <c r="W135" s="48">
        <v>-0.09</v>
      </c>
      <c r="X135" s="48">
        <v>0.47499999999999998</v>
      </c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7"/>
      <c r="AP135" s="56"/>
      <c r="AQ135" s="58"/>
      <c r="AR135" s="58"/>
      <c r="AS135" s="59"/>
    </row>
    <row r="136" spans="1:45" x14ac:dyDescent="0.25">
      <c r="A136" s="48">
        <v>121</v>
      </c>
      <c r="B136" s="52">
        <f t="shared" si="14"/>
        <v>40725</v>
      </c>
      <c r="C136" s="51">
        <v>3.867</v>
      </c>
      <c r="D136" s="51">
        <v>0.04</v>
      </c>
      <c r="E136" s="51">
        <v>-7.0000000000000007E-2</v>
      </c>
      <c r="F136" s="51">
        <v>-0.19500000000000001</v>
      </c>
      <c r="G136" s="51">
        <v>-0.37</v>
      </c>
      <c r="H136" s="51">
        <v>-0.12</v>
      </c>
      <c r="I136" s="51">
        <v>2.75E-2</v>
      </c>
      <c r="J136" s="51">
        <v>0.43</v>
      </c>
      <c r="K136" s="51">
        <v>-0.1</v>
      </c>
      <c r="L136" s="51">
        <v>0.17499999999999999</v>
      </c>
      <c r="M136" s="51">
        <v>0.24</v>
      </c>
      <c r="N136" s="51">
        <v>0.41</v>
      </c>
      <c r="O136" s="51">
        <v>-0.06</v>
      </c>
      <c r="P136" s="51">
        <v>0.35</v>
      </c>
      <c r="Q136" s="48">
        <v>0</v>
      </c>
      <c r="R136" s="48">
        <v>-0.55000000000000004</v>
      </c>
      <c r="S136" s="48">
        <v>2.0500000000000001E-2</v>
      </c>
      <c r="T136" s="48">
        <v>1.8499999999999999E-2</v>
      </c>
      <c r="U136" s="48">
        <v>0.24</v>
      </c>
      <c r="V136" s="48">
        <v>-0.09</v>
      </c>
      <c r="W136" s="48">
        <v>-0.09</v>
      </c>
      <c r="X136" s="48">
        <v>0.47499999999999998</v>
      </c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7"/>
      <c r="AP136" s="56"/>
      <c r="AQ136" s="58"/>
      <c r="AR136" s="58"/>
      <c r="AS136" s="59"/>
    </row>
    <row r="137" spans="1:45" x14ac:dyDescent="0.25">
      <c r="A137" s="48">
        <v>122</v>
      </c>
      <c r="B137" s="52">
        <f t="shared" si="14"/>
        <v>40756</v>
      </c>
      <c r="C137" s="51">
        <v>3.9119999999999999</v>
      </c>
      <c r="D137" s="51">
        <v>0.04</v>
      </c>
      <c r="E137" s="51">
        <v>-7.0000000000000007E-2</v>
      </c>
      <c r="F137" s="51">
        <v>-0.19500000000000001</v>
      </c>
      <c r="G137" s="51">
        <v>-0.37</v>
      </c>
      <c r="H137" s="51">
        <v>-0.12</v>
      </c>
      <c r="I137" s="51">
        <v>0.03</v>
      </c>
      <c r="J137" s="51">
        <v>0.43</v>
      </c>
      <c r="K137" s="51">
        <v>-0.1</v>
      </c>
      <c r="L137" s="51">
        <v>0.17499999999999999</v>
      </c>
      <c r="M137" s="51">
        <v>0.24</v>
      </c>
      <c r="N137" s="51">
        <v>0.41</v>
      </c>
      <c r="O137" s="51">
        <v>-0.06</v>
      </c>
      <c r="P137" s="51">
        <v>0.35</v>
      </c>
      <c r="Q137" s="48">
        <v>0</v>
      </c>
      <c r="R137" s="48">
        <v>-0.55000000000000004</v>
      </c>
      <c r="S137" s="48">
        <v>2.0500000000000001E-2</v>
      </c>
      <c r="T137" s="48">
        <v>1.35E-2</v>
      </c>
      <c r="U137" s="48">
        <v>0.24</v>
      </c>
      <c r="V137" s="48">
        <v>-0.09</v>
      </c>
      <c r="W137" s="48">
        <v>-0.09</v>
      </c>
      <c r="X137" s="48">
        <v>0.47499999999999998</v>
      </c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7"/>
      <c r="AP137" s="56"/>
      <c r="AQ137" s="58"/>
      <c r="AR137" s="58"/>
      <c r="AS137" s="59"/>
    </row>
    <row r="138" spans="1:45" x14ac:dyDescent="0.25">
      <c r="A138" s="48">
        <v>123</v>
      </c>
      <c r="B138" s="52">
        <f t="shared" si="14"/>
        <v>40787</v>
      </c>
      <c r="C138" s="51">
        <v>3.895</v>
      </c>
      <c r="D138" s="51">
        <v>0.04</v>
      </c>
      <c r="E138" s="51">
        <v>-7.0000000000000007E-2</v>
      </c>
      <c r="F138" s="51">
        <v>-0.19500000000000001</v>
      </c>
      <c r="G138" s="51">
        <v>-0.37</v>
      </c>
      <c r="H138" s="51">
        <v>-0.12</v>
      </c>
      <c r="I138" s="51">
        <v>2.2499999999999999E-2</v>
      </c>
      <c r="J138" s="51">
        <v>0.43</v>
      </c>
      <c r="K138" s="51">
        <v>-0.1</v>
      </c>
      <c r="L138" s="51">
        <v>0.16500000000000001</v>
      </c>
      <c r="M138" s="51">
        <v>0.2</v>
      </c>
      <c r="N138" s="51">
        <v>0.36</v>
      </c>
      <c r="O138" s="51">
        <v>-0.06</v>
      </c>
      <c r="P138" s="51">
        <v>0.315</v>
      </c>
      <c r="Q138" s="48">
        <v>0</v>
      </c>
      <c r="R138" s="48">
        <v>-0.55000000000000004</v>
      </c>
      <c r="S138" s="48">
        <v>2.0500000000000001E-2</v>
      </c>
      <c r="T138" s="48">
        <v>1.35E-2</v>
      </c>
      <c r="U138" s="48">
        <v>0.2</v>
      </c>
      <c r="V138" s="48">
        <v>-0.09</v>
      </c>
      <c r="W138" s="48">
        <v>-0.09</v>
      </c>
      <c r="X138" s="48">
        <v>0.47499999999999998</v>
      </c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7"/>
      <c r="AP138" s="56"/>
      <c r="AQ138" s="58"/>
      <c r="AR138" s="58"/>
      <c r="AS138" s="59"/>
    </row>
    <row r="139" spans="1:45" x14ac:dyDescent="0.25">
      <c r="A139" s="48">
        <v>124</v>
      </c>
      <c r="B139" s="52">
        <f t="shared" si="14"/>
        <v>40817</v>
      </c>
      <c r="C139" s="51">
        <v>3.92</v>
      </c>
      <c r="D139" s="51">
        <v>0.04</v>
      </c>
      <c r="E139" s="51">
        <v>-7.0000000000000007E-2</v>
      </c>
      <c r="F139" s="51">
        <v>-0.19500000000000001</v>
      </c>
      <c r="G139" s="51">
        <v>-0.37</v>
      </c>
      <c r="H139" s="51">
        <v>-0.12</v>
      </c>
      <c r="I139" s="51">
        <v>1.2500000000000001E-2</v>
      </c>
      <c r="J139" s="51">
        <v>0.43</v>
      </c>
      <c r="K139" s="51">
        <v>-0.1</v>
      </c>
      <c r="L139" s="51">
        <v>0.17249999999999999</v>
      </c>
      <c r="M139" s="51">
        <v>0.23</v>
      </c>
      <c r="N139" s="51">
        <v>0.4</v>
      </c>
      <c r="O139" s="51">
        <v>-0.06</v>
      </c>
      <c r="P139" s="51">
        <v>0.36</v>
      </c>
      <c r="Q139" s="48">
        <v>0</v>
      </c>
      <c r="R139" s="48">
        <v>-0.55000000000000004</v>
      </c>
      <c r="S139" s="48">
        <v>2.0500000000000001E-2</v>
      </c>
      <c r="T139" s="48">
        <v>8.5000000000000006E-3</v>
      </c>
      <c r="U139" s="48">
        <v>0.23</v>
      </c>
      <c r="V139" s="48">
        <v>-0.09</v>
      </c>
      <c r="W139" s="48">
        <v>-0.09</v>
      </c>
      <c r="X139" s="48">
        <v>0.47499999999999998</v>
      </c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7"/>
      <c r="AP139" s="56"/>
      <c r="AQ139" s="58"/>
      <c r="AR139" s="58"/>
      <c r="AS139" s="59"/>
    </row>
    <row r="140" spans="1:45" x14ac:dyDescent="0.25">
      <c r="A140" s="48">
        <v>125</v>
      </c>
      <c r="B140" s="52">
        <f t="shared" si="14"/>
        <v>40848</v>
      </c>
      <c r="C140" s="51">
        <v>4.0720000000000001</v>
      </c>
      <c r="D140" s="51">
        <v>0.125</v>
      </c>
      <c r="E140" s="51">
        <v>-7.0000000000000007E-2</v>
      </c>
      <c r="F140" s="51">
        <v>-0.13</v>
      </c>
      <c r="G140" s="51">
        <v>-0.26</v>
      </c>
      <c r="H140" s="51">
        <v>-0.12</v>
      </c>
      <c r="I140" s="51">
        <v>-2.2499999999999999E-2</v>
      </c>
      <c r="J140" s="51">
        <v>0.35</v>
      </c>
      <c r="K140" s="51">
        <v>0.248</v>
      </c>
      <c r="L140" s="51">
        <v>0.215</v>
      </c>
      <c r="M140" s="51">
        <v>0.25</v>
      </c>
      <c r="N140" s="51">
        <v>0.7</v>
      </c>
      <c r="O140" s="51">
        <v>-0.06</v>
      </c>
      <c r="P140" s="51">
        <v>0.46</v>
      </c>
      <c r="Q140" s="48">
        <v>0</v>
      </c>
      <c r="R140" s="48">
        <v>-0.49</v>
      </c>
      <c r="S140" s="48">
        <v>2.5999999999999999E-2</v>
      </c>
      <c r="T140" s="48">
        <v>9.4999999999999998E-3</v>
      </c>
      <c r="U140" s="48">
        <v>0.25</v>
      </c>
      <c r="V140" s="48">
        <v>0</v>
      </c>
      <c r="W140" s="48">
        <v>-0.01</v>
      </c>
      <c r="X140" s="48">
        <v>0.5</v>
      </c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7"/>
      <c r="AP140" s="56"/>
      <c r="AQ140" s="58"/>
      <c r="AR140" s="58"/>
      <c r="AS140" s="59"/>
    </row>
    <row r="141" spans="1:45" x14ac:dyDescent="0.25">
      <c r="A141" s="48">
        <v>126</v>
      </c>
      <c r="B141" s="52">
        <f t="shared" si="14"/>
        <v>40878</v>
      </c>
      <c r="C141" s="51">
        <v>4.2149999999999999</v>
      </c>
      <c r="D141" s="51">
        <v>0.125</v>
      </c>
      <c r="E141" s="51">
        <v>-7.0000000000000007E-2</v>
      </c>
      <c r="F141" s="51">
        <v>-0.13</v>
      </c>
      <c r="G141" s="51">
        <v>-0.26</v>
      </c>
      <c r="H141" s="51">
        <v>-0.1225</v>
      </c>
      <c r="I141" s="51">
        <v>-4.4999999999999998E-2</v>
      </c>
      <c r="J141" s="51">
        <v>0.35</v>
      </c>
      <c r="K141" s="51">
        <v>0.308</v>
      </c>
      <c r="L141" s="51">
        <v>0.23499999999999999</v>
      </c>
      <c r="M141" s="51">
        <v>0.33</v>
      </c>
      <c r="N141" s="51">
        <v>0.98</v>
      </c>
      <c r="O141" s="51">
        <v>-0.06</v>
      </c>
      <c r="P141" s="51">
        <v>0.77</v>
      </c>
      <c r="Q141" s="48">
        <v>0</v>
      </c>
      <c r="R141" s="48">
        <v>-0.49</v>
      </c>
      <c r="S141" s="48">
        <v>2.5999999999999999E-2</v>
      </c>
      <c r="T141" s="48">
        <v>9.4999999999999998E-3</v>
      </c>
      <c r="U141" s="48">
        <v>0.33</v>
      </c>
      <c r="V141" s="48">
        <v>5.0000000000000001E-3</v>
      </c>
      <c r="W141" s="48">
        <v>-5.0000000000000001E-3</v>
      </c>
      <c r="X141" s="48">
        <v>0.56999999999999995</v>
      </c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7"/>
      <c r="AP141" s="56"/>
      <c r="AQ141" s="58"/>
      <c r="AR141" s="58"/>
      <c r="AS141" s="59"/>
    </row>
    <row r="142" spans="1:45" x14ac:dyDescent="0.25">
      <c r="A142" s="48">
        <v>127</v>
      </c>
      <c r="B142" s="52">
        <f t="shared" si="14"/>
        <v>40909</v>
      </c>
      <c r="C142" s="51">
        <v>4.2590000000000003</v>
      </c>
      <c r="D142" s="51">
        <v>0.125</v>
      </c>
      <c r="E142" s="51">
        <v>-7.0000000000000007E-2</v>
      </c>
      <c r="F142" s="51">
        <v>-0.13</v>
      </c>
      <c r="G142" s="51">
        <v>-0.26</v>
      </c>
      <c r="H142" s="51">
        <v>-0.125</v>
      </c>
      <c r="I142" s="51">
        <v>-4.7500000000000001E-2</v>
      </c>
      <c r="J142" s="51">
        <v>0.35</v>
      </c>
      <c r="K142" s="51">
        <v>0.378</v>
      </c>
      <c r="L142" s="51">
        <v>0.255</v>
      </c>
      <c r="M142" s="51">
        <v>0.38</v>
      </c>
      <c r="N142" s="51">
        <v>1.6</v>
      </c>
      <c r="O142" s="51">
        <v>-0.06</v>
      </c>
      <c r="P142" s="51">
        <v>1.04</v>
      </c>
      <c r="Q142" s="48">
        <v>0</v>
      </c>
      <c r="R142" s="48">
        <v>-0.49</v>
      </c>
      <c r="S142" s="48">
        <v>2.5999999999999999E-2</v>
      </c>
      <c r="T142" s="48">
        <v>9.4999999999999998E-3</v>
      </c>
      <c r="U142" s="48">
        <v>0.38</v>
      </c>
      <c r="V142" s="48">
        <v>2.5000000000000001E-2</v>
      </c>
      <c r="W142" s="48">
        <v>1.4999999999999999E-2</v>
      </c>
      <c r="X142" s="48">
        <v>0.56999999999999995</v>
      </c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7"/>
      <c r="AP142" s="56"/>
      <c r="AQ142" s="58"/>
      <c r="AR142" s="58"/>
      <c r="AS142" s="59"/>
    </row>
    <row r="143" spans="1:45" x14ac:dyDescent="0.25">
      <c r="A143" s="48">
        <v>128</v>
      </c>
      <c r="B143" s="52">
        <f t="shared" si="14"/>
        <v>40940</v>
      </c>
      <c r="C143" s="51">
        <v>4.1790000000000003</v>
      </c>
      <c r="D143" s="51">
        <v>0.125</v>
      </c>
      <c r="E143" s="51">
        <v>-7.0000000000000007E-2</v>
      </c>
      <c r="F143" s="51">
        <v>-0.13</v>
      </c>
      <c r="G143" s="51">
        <v>-0.26</v>
      </c>
      <c r="H143" s="51">
        <v>-0.11749999999999999</v>
      </c>
      <c r="I143" s="51">
        <v>-0.03</v>
      </c>
      <c r="J143" s="51">
        <v>0.35</v>
      </c>
      <c r="K143" s="51">
        <v>0.248</v>
      </c>
      <c r="L143" s="51">
        <v>0.255</v>
      </c>
      <c r="M143" s="51">
        <v>0.38</v>
      </c>
      <c r="N143" s="51">
        <v>1.6</v>
      </c>
      <c r="O143" s="51">
        <v>-0.06</v>
      </c>
      <c r="P143" s="51">
        <v>1.04</v>
      </c>
      <c r="Q143" s="48">
        <v>0</v>
      </c>
      <c r="R143" s="48">
        <v>-0.49</v>
      </c>
      <c r="S143" s="48">
        <v>2.5999999999999999E-2</v>
      </c>
      <c r="T143" s="48">
        <v>9.4999999999999998E-3</v>
      </c>
      <c r="U143" s="48">
        <v>0.38</v>
      </c>
      <c r="V143" s="48">
        <v>0.02</v>
      </c>
      <c r="W143" s="48">
        <v>0.01</v>
      </c>
      <c r="X143" s="48">
        <v>0.56999999999999995</v>
      </c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7"/>
      <c r="AP143" s="56"/>
      <c r="AQ143" s="58"/>
      <c r="AR143" s="58"/>
      <c r="AS143" s="59"/>
    </row>
    <row r="144" spans="1:45" x14ac:dyDescent="0.25">
      <c r="A144" s="48">
        <v>129</v>
      </c>
      <c r="B144" s="52">
        <f t="shared" si="14"/>
        <v>40969</v>
      </c>
      <c r="C144" s="51">
        <v>4.0490000000000004</v>
      </c>
      <c r="D144" s="51">
        <v>0.125</v>
      </c>
      <c r="E144" s="51">
        <v>-7.0000000000000007E-2</v>
      </c>
      <c r="F144" s="51">
        <v>-0.13</v>
      </c>
      <c r="G144" s="51">
        <v>-0.26</v>
      </c>
      <c r="H144" s="51">
        <v>-0.115</v>
      </c>
      <c r="I144" s="51">
        <v>-1.7500000000000002E-2</v>
      </c>
      <c r="J144" s="51">
        <v>0.35</v>
      </c>
      <c r="K144" s="51">
        <v>6.8000000000000005E-2</v>
      </c>
      <c r="L144" s="51">
        <v>0.215</v>
      </c>
      <c r="M144" s="51">
        <v>0.33</v>
      </c>
      <c r="N144" s="51">
        <v>0.69</v>
      </c>
      <c r="O144" s="51">
        <v>-0.06</v>
      </c>
      <c r="P144" s="51">
        <v>0.54</v>
      </c>
      <c r="Q144" s="48">
        <v>0</v>
      </c>
      <c r="R144" s="48">
        <v>-0.49</v>
      </c>
      <c r="S144" s="48">
        <v>2.5999999999999999E-2</v>
      </c>
      <c r="T144" s="48">
        <v>1.4500000000000001E-2</v>
      </c>
      <c r="U144" s="48">
        <v>0.33</v>
      </c>
      <c r="V144" s="48">
        <v>0</v>
      </c>
      <c r="W144" s="48">
        <v>-0.01</v>
      </c>
      <c r="X144" s="48">
        <v>0.56999999999999995</v>
      </c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7"/>
      <c r="AP144" s="56"/>
      <c r="AQ144" s="58"/>
      <c r="AR144" s="58"/>
      <c r="AS144" s="59"/>
    </row>
    <row r="145" spans="1:45" x14ac:dyDescent="0.25">
      <c r="A145" s="48">
        <v>130</v>
      </c>
      <c r="B145" s="52">
        <f t="shared" si="14"/>
        <v>41000</v>
      </c>
      <c r="C145" s="51">
        <v>3.8639999999999999</v>
      </c>
      <c r="D145" s="51">
        <v>0.04</v>
      </c>
      <c r="E145" s="51">
        <v>-7.0000000000000007E-2</v>
      </c>
      <c r="F145" s="51">
        <v>-0.19500000000000001</v>
      </c>
      <c r="G145" s="51">
        <v>-0.37</v>
      </c>
      <c r="H145" s="51">
        <v>-0.12</v>
      </c>
      <c r="I145" s="51">
        <v>0.02</v>
      </c>
      <c r="J145" s="51">
        <v>0.43</v>
      </c>
      <c r="K145" s="51">
        <v>-0.25</v>
      </c>
      <c r="L145" s="51">
        <v>0.17</v>
      </c>
      <c r="M145" s="51">
        <v>0.30499999999999999</v>
      </c>
      <c r="N145" s="51">
        <v>0.38</v>
      </c>
      <c r="O145" s="51">
        <v>-0.06</v>
      </c>
      <c r="P145" s="51">
        <v>0.36</v>
      </c>
      <c r="Q145" s="48">
        <v>0</v>
      </c>
      <c r="R145" s="48">
        <v>-0.60299999999999998</v>
      </c>
      <c r="S145" s="48">
        <v>2.0500000000000001E-2</v>
      </c>
      <c r="T145" s="48">
        <v>1.4500000000000001E-2</v>
      </c>
      <c r="U145" s="48">
        <v>0.30499999999999999</v>
      </c>
      <c r="V145" s="48">
        <v>-0.09</v>
      </c>
      <c r="W145" s="48">
        <v>-0.09</v>
      </c>
      <c r="X145" s="48">
        <v>0.47499999999999998</v>
      </c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7"/>
      <c r="AP145" s="56"/>
      <c r="AQ145" s="58"/>
      <c r="AR145" s="58"/>
      <c r="AS145" s="59"/>
    </row>
    <row r="146" spans="1:45" x14ac:dyDescent="0.25">
      <c r="A146" s="48">
        <v>131</v>
      </c>
      <c r="B146" s="52">
        <f t="shared" si="14"/>
        <v>41030</v>
      </c>
      <c r="C146" s="51">
        <v>3.8620000000000001</v>
      </c>
      <c r="D146" s="51">
        <v>0.04</v>
      </c>
      <c r="E146" s="51">
        <v>-7.0000000000000007E-2</v>
      </c>
      <c r="F146" s="51">
        <v>-0.19500000000000001</v>
      </c>
      <c r="G146" s="51">
        <v>-0.37</v>
      </c>
      <c r="H146" s="51">
        <v>-0.12</v>
      </c>
      <c r="I146" s="51">
        <v>0.02</v>
      </c>
      <c r="J146" s="51">
        <v>0.43</v>
      </c>
      <c r="K146" s="51">
        <v>-0.1</v>
      </c>
      <c r="L146" s="51">
        <v>0.16500000000000001</v>
      </c>
      <c r="M146" s="51">
        <v>0.2</v>
      </c>
      <c r="N146" s="51">
        <v>0.33</v>
      </c>
      <c r="O146" s="51">
        <v>-0.06</v>
      </c>
      <c r="P146" s="51">
        <v>0.32500000000000001</v>
      </c>
      <c r="Q146" s="48">
        <v>0</v>
      </c>
      <c r="R146" s="48">
        <v>-0.60299999999999998</v>
      </c>
      <c r="S146" s="48">
        <v>2.0500000000000001E-2</v>
      </c>
      <c r="T146" s="48">
        <v>1.95E-2</v>
      </c>
      <c r="U146" s="48">
        <v>0.2</v>
      </c>
      <c r="V146" s="48">
        <v>-0.09</v>
      </c>
      <c r="W146" s="48">
        <v>-0.09</v>
      </c>
      <c r="X146" s="48">
        <v>0.47499999999999998</v>
      </c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7"/>
      <c r="AP146" s="56"/>
      <c r="AQ146" s="58"/>
      <c r="AR146" s="58"/>
      <c r="AS146" s="59"/>
    </row>
    <row r="147" spans="1:45" x14ac:dyDescent="0.25">
      <c r="A147" s="48">
        <v>132</v>
      </c>
      <c r="B147" s="52">
        <f t="shared" si="14"/>
        <v>41061</v>
      </c>
      <c r="C147" s="51">
        <v>3.907</v>
      </c>
      <c r="D147" s="51">
        <v>0.04</v>
      </c>
      <c r="E147" s="51">
        <v>-7.0000000000000007E-2</v>
      </c>
      <c r="F147" s="51">
        <v>-0.19500000000000001</v>
      </c>
      <c r="G147" s="51">
        <v>-0.37</v>
      </c>
      <c r="H147" s="51">
        <v>-0.12</v>
      </c>
      <c r="I147" s="51">
        <v>2.5000000000000001E-2</v>
      </c>
      <c r="J147" s="51">
        <v>0.43</v>
      </c>
      <c r="K147" s="51">
        <v>-0.1</v>
      </c>
      <c r="L147" s="51">
        <v>0.17</v>
      </c>
      <c r="M147" s="51">
        <v>0.23</v>
      </c>
      <c r="N147" s="51">
        <v>0.37</v>
      </c>
      <c r="O147" s="51">
        <v>-0.06</v>
      </c>
      <c r="P147" s="51">
        <v>0.33500000000000002</v>
      </c>
      <c r="Q147" s="48">
        <v>0</v>
      </c>
      <c r="R147" s="48">
        <v>-0.60299999999999998</v>
      </c>
      <c r="S147" s="48">
        <v>2.0500000000000001E-2</v>
      </c>
      <c r="T147" s="48">
        <v>1.95E-2</v>
      </c>
      <c r="U147" s="48">
        <v>0.23</v>
      </c>
      <c r="V147" s="48">
        <v>-0.09</v>
      </c>
      <c r="W147" s="48">
        <v>-0.09</v>
      </c>
      <c r="X147" s="48">
        <v>0.47499999999999998</v>
      </c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7"/>
      <c r="AP147" s="56"/>
      <c r="AQ147" s="58"/>
      <c r="AR147" s="58"/>
      <c r="AS147" s="59"/>
    </row>
    <row r="148" spans="1:45" x14ac:dyDescent="0.25">
      <c r="A148" s="48">
        <v>133</v>
      </c>
      <c r="B148" s="52">
        <f t="shared" si="14"/>
        <v>41091</v>
      </c>
      <c r="C148" s="51">
        <v>3.952</v>
      </c>
      <c r="D148" s="51">
        <v>0.04</v>
      </c>
      <c r="E148" s="51">
        <v>-7.0000000000000007E-2</v>
      </c>
      <c r="F148" s="51">
        <v>-0.19500000000000001</v>
      </c>
      <c r="G148" s="51">
        <v>-0.37</v>
      </c>
      <c r="H148" s="51">
        <v>-0.12</v>
      </c>
      <c r="I148" s="51">
        <v>2.75E-2</v>
      </c>
      <c r="J148" s="51">
        <v>0.43</v>
      </c>
      <c r="K148" s="51">
        <v>-0.1</v>
      </c>
      <c r="L148" s="51">
        <v>0.17499999999999999</v>
      </c>
      <c r="M148" s="51">
        <v>0.24</v>
      </c>
      <c r="N148" s="51">
        <v>0.41</v>
      </c>
      <c r="O148" s="51">
        <v>-0.06</v>
      </c>
      <c r="P148" s="51">
        <v>0.35</v>
      </c>
      <c r="Q148" s="48">
        <v>0</v>
      </c>
      <c r="R148" s="48">
        <v>-0.60299999999999998</v>
      </c>
      <c r="S148" s="48">
        <v>2.0500000000000001E-2</v>
      </c>
      <c r="T148" s="48">
        <v>1.95E-2</v>
      </c>
      <c r="U148" s="48">
        <v>0.24</v>
      </c>
      <c r="V148" s="48">
        <v>-0.09</v>
      </c>
      <c r="W148" s="48">
        <v>-0.09</v>
      </c>
      <c r="X148" s="48">
        <v>0.47499999999999998</v>
      </c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7"/>
      <c r="AP148" s="56"/>
      <c r="AQ148" s="58"/>
      <c r="AR148" s="58"/>
      <c r="AS148" s="59"/>
    </row>
    <row r="149" spans="1:45" x14ac:dyDescent="0.25">
      <c r="A149" s="48">
        <v>134</v>
      </c>
      <c r="B149" s="52">
        <f t="shared" si="14"/>
        <v>41122</v>
      </c>
      <c r="C149" s="51">
        <v>3.9969999999999999</v>
      </c>
      <c r="D149" s="51">
        <v>0.04</v>
      </c>
      <c r="E149" s="51">
        <v>-7.0000000000000007E-2</v>
      </c>
      <c r="F149" s="51">
        <v>-0.19500000000000001</v>
      </c>
      <c r="G149" s="51">
        <v>-0.37</v>
      </c>
      <c r="H149" s="51">
        <v>-0.12</v>
      </c>
      <c r="I149" s="51">
        <v>0.03</v>
      </c>
      <c r="J149" s="51">
        <v>0.43</v>
      </c>
      <c r="K149" s="51">
        <v>-0.1</v>
      </c>
      <c r="L149" s="51">
        <v>0.17499999999999999</v>
      </c>
      <c r="M149" s="51">
        <v>0.24</v>
      </c>
      <c r="N149" s="51">
        <v>0.41</v>
      </c>
      <c r="O149" s="51">
        <v>-0.06</v>
      </c>
      <c r="P149" s="51">
        <v>0.35</v>
      </c>
      <c r="Q149" s="48">
        <v>0</v>
      </c>
      <c r="R149" s="48">
        <v>-0.60299999999999998</v>
      </c>
      <c r="S149" s="48">
        <v>2.0500000000000001E-2</v>
      </c>
      <c r="T149" s="48">
        <v>1.4500000000000001E-2</v>
      </c>
      <c r="U149" s="48">
        <v>0.24</v>
      </c>
      <c r="V149" s="48">
        <v>-0.09</v>
      </c>
      <c r="W149" s="48">
        <v>-0.09</v>
      </c>
      <c r="X149" s="48">
        <v>0.47499999999999998</v>
      </c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7"/>
      <c r="AP149" s="56"/>
      <c r="AQ149" s="58"/>
      <c r="AR149" s="58"/>
      <c r="AS149" s="59"/>
    </row>
    <row r="150" spans="1:45" x14ac:dyDescent="0.25">
      <c r="A150" s="48">
        <v>135</v>
      </c>
      <c r="B150" s="52">
        <f t="shared" ref="B150:B162" si="15">EOMONTH(B149,0)+1</f>
        <v>41153</v>
      </c>
      <c r="C150" s="51">
        <v>3.98</v>
      </c>
      <c r="D150" s="51">
        <v>0.04</v>
      </c>
      <c r="E150" s="51">
        <v>-7.0000000000000007E-2</v>
      </c>
      <c r="F150" s="51">
        <v>-0.19500000000000001</v>
      </c>
      <c r="G150" s="51">
        <v>-0.37</v>
      </c>
      <c r="H150" s="51">
        <v>-0.12</v>
      </c>
      <c r="I150" s="51">
        <v>2.2499999999999999E-2</v>
      </c>
      <c r="J150" s="51">
        <v>0.43</v>
      </c>
      <c r="K150" s="51">
        <v>-0.1</v>
      </c>
      <c r="L150" s="51">
        <v>0.16500000000000001</v>
      </c>
      <c r="M150" s="51">
        <v>0.2</v>
      </c>
      <c r="N150" s="51">
        <v>0.36</v>
      </c>
      <c r="O150" s="51">
        <v>-0.06</v>
      </c>
      <c r="P150" s="51">
        <v>0.315</v>
      </c>
      <c r="Q150" s="48">
        <v>0</v>
      </c>
      <c r="R150" s="48">
        <v>-0.60299999999999998</v>
      </c>
      <c r="S150" s="48">
        <v>2.0500000000000001E-2</v>
      </c>
      <c r="T150" s="48">
        <v>1.4500000000000001E-2</v>
      </c>
      <c r="U150" s="48">
        <v>0.2</v>
      </c>
      <c r="V150" s="48">
        <v>-0.09</v>
      </c>
      <c r="W150" s="48">
        <v>-0.09</v>
      </c>
      <c r="X150" s="48">
        <v>0.47499999999999998</v>
      </c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7"/>
      <c r="AP150" s="56"/>
      <c r="AQ150" s="58"/>
      <c r="AR150" s="58"/>
      <c r="AS150" s="59"/>
    </row>
    <row r="151" spans="1:45" x14ac:dyDescent="0.25">
      <c r="A151" s="48">
        <v>136</v>
      </c>
      <c r="B151" s="52">
        <f t="shared" si="15"/>
        <v>41183</v>
      </c>
      <c r="C151" s="51">
        <v>4.0049999999999999</v>
      </c>
      <c r="D151" s="51">
        <v>0.04</v>
      </c>
      <c r="E151" s="51">
        <v>-7.0000000000000007E-2</v>
      </c>
      <c r="F151" s="51">
        <v>-0.19500000000000001</v>
      </c>
      <c r="G151" s="51">
        <v>-0.37</v>
      </c>
      <c r="H151" s="51">
        <v>-0.12</v>
      </c>
      <c r="I151" s="51">
        <v>1.2500000000000001E-2</v>
      </c>
      <c r="J151" s="51">
        <v>0.43</v>
      </c>
      <c r="K151" s="51">
        <v>-0.1</v>
      </c>
      <c r="L151" s="51">
        <v>0.17249999999999999</v>
      </c>
      <c r="M151" s="51">
        <v>0.23</v>
      </c>
      <c r="N151" s="51">
        <v>0.4</v>
      </c>
      <c r="O151" s="51">
        <v>-0.06</v>
      </c>
      <c r="P151" s="51">
        <v>0.36</v>
      </c>
      <c r="Q151" s="48">
        <v>0</v>
      </c>
      <c r="R151" s="48">
        <v>-0.60299999999999998</v>
      </c>
      <c r="S151" s="48">
        <v>2.0500000000000001E-2</v>
      </c>
      <c r="T151" s="48">
        <v>9.4999999999999998E-3</v>
      </c>
      <c r="U151" s="48">
        <v>0.23</v>
      </c>
      <c r="V151" s="48">
        <v>-0.09</v>
      </c>
      <c r="W151" s="48">
        <v>-0.09</v>
      </c>
      <c r="X151" s="48">
        <v>0.47499999999999998</v>
      </c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7"/>
      <c r="AP151" s="56"/>
      <c r="AQ151" s="58"/>
      <c r="AR151" s="58"/>
      <c r="AS151" s="59"/>
    </row>
    <row r="152" spans="1:45" x14ac:dyDescent="0.25">
      <c r="A152" s="48">
        <v>137</v>
      </c>
      <c r="B152" s="52">
        <f t="shared" si="15"/>
        <v>41214</v>
      </c>
      <c r="C152" s="51">
        <v>4.157</v>
      </c>
      <c r="D152" s="51">
        <v>0.125</v>
      </c>
      <c r="E152" s="51">
        <v>-7.0000000000000007E-2</v>
      </c>
      <c r="F152" s="51">
        <v>-0.13</v>
      </c>
      <c r="G152" s="51">
        <v>-0.26</v>
      </c>
      <c r="H152" s="51">
        <v>-0.12</v>
      </c>
      <c r="I152" s="51">
        <v>-2.2499999999999999E-2</v>
      </c>
      <c r="J152" s="51">
        <v>0.35</v>
      </c>
      <c r="K152" s="51">
        <v>0.248</v>
      </c>
      <c r="L152" s="51">
        <v>0.215</v>
      </c>
      <c r="M152" s="51">
        <v>0.25</v>
      </c>
      <c r="N152" s="51">
        <v>0.7</v>
      </c>
      <c r="O152" s="51">
        <v>-0.06</v>
      </c>
      <c r="P152" s="51">
        <v>0.46</v>
      </c>
      <c r="Q152" s="48">
        <v>0</v>
      </c>
      <c r="R152" s="48">
        <v>-0.54300000000000004</v>
      </c>
      <c r="S152" s="48">
        <v>2.5999999999999999E-2</v>
      </c>
      <c r="T152" s="48">
        <v>1.0500000000000001E-2</v>
      </c>
      <c r="U152" s="48">
        <v>0.25</v>
      </c>
      <c r="V152" s="48">
        <v>0</v>
      </c>
      <c r="W152" s="48">
        <v>-0.01</v>
      </c>
      <c r="X152" s="48">
        <v>0.5</v>
      </c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7"/>
      <c r="AP152" s="56"/>
      <c r="AQ152" s="58"/>
      <c r="AR152" s="58"/>
      <c r="AS152" s="59"/>
    </row>
    <row r="153" spans="1:45" x14ac:dyDescent="0.25">
      <c r="A153" s="48">
        <v>138</v>
      </c>
      <c r="B153" s="52">
        <f t="shared" si="15"/>
        <v>41244</v>
      </c>
      <c r="C153" s="51">
        <v>4.3</v>
      </c>
      <c r="D153" s="51">
        <v>0.125</v>
      </c>
      <c r="E153" s="51">
        <v>-7.0000000000000007E-2</v>
      </c>
      <c r="F153" s="51">
        <v>-0.13</v>
      </c>
      <c r="G153" s="51">
        <v>-0.26</v>
      </c>
      <c r="H153" s="51">
        <v>-0.1225</v>
      </c>
      <c r="I153" s="51">
        <v>-4.4999999999999998E-2</v>
      </c>
      <c r="J153" s="51">
        <v>0.35</v>
      </c>
      <c r="K153" s="51">
        <v>0.308</v>
      </c>
      <c r="L153" s="51">
        <v>0.23499999999999999</v>
      </c>
      <c r="M153" s="51">
        <v>0.33</v>
      </c>
      <c r="N153" s="51">
        <v>0.98</v>
      </c>
      <c r="O153" s="51">
        <v>-0.06</v>
      </c>
      <c r="P153" s="51">
        <v>0.77</v>
      </c>
      <c r="Q153" s="48">
        <v>0</v>
      </c>
      <c r="R153" s="48">
        <v>-0.54300000000000004</v>
      </c>
      <c r="S153" s="48">
        <v>2.5999999999999999E-2</v>
      </c>
      <c r="T153" s="48">
        <v>1.0500000000000001E-2</v>
      </c>
      <c r="U153" s="48">
        <v>0.33</v>
      </c>
      <c r="V153" s="48">
        <v>5.0000000000000001E-3</v>
      </c>
      <c r="W153" s="48">
        <v>-5.0000000000000001E-3</v>
      </c>
      <c r="X153" s="48">
        <v>0.56999999999999995</v>
      </c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7"/>
      <c r="AP153" s="56"/>
      <c r="AQ153" s="58"/>
      <c r="AR153" s="58"/>
      <c r="AS153" s="59"/>
    </row>
    <row r="154" spans="1:45" x14ac:dyDescent="0.25">
      <c r="A154" s="48">
        <v>139</v>
      </c>
      <c r="B154" s="52">
        <f t="shared" si="15"/>
        <v>41275</v>
      </c>
      <c r="C154" s="51">
        <v>4.3440000000000003</v>
      </c>
      <c r="D154" s="51">
        <v>0.125</v>
      </c>
      <c r="E154" s="51">
        <v>-7.0000000000000007E-2</v>
      </c>
      <c r="F154" s="51">
        <v>-0.13</v>
      </c>
      <c r="G154" s="51">
        <v>-0.26</v>
      </c>
      <c r="H154" s="51">
        <v>-0.125</v>
      </c>
      <c r="I154" s="51">
        <v>-4.7500000000000001E-2</v>
      </c>
      <c r="J154" s="51">
        <v>0.35</v>
      </c>
      <c r="K154" s="51">
        <v>0.378</v>
      </c>
      <c r="L154" s="51">
        <v>0.255</v>
      </c>
      <c r="M154" s="51">
        <v>0.38</v>
      </c>
      <c r="N154" s="51">
        <v>1.6</v>
      </c>
      <c r="O154" s="51">
        <v>-0.06</v>
      </c>
      <c r="P154" s="51">
        <v>1.04</v>
      </c>
      <c r="Q154" s="48">
        <v>0</v>
      </c>
      <c r="R154" s="48">
        <v>-0.54300000000000004</v>
      </c>
      <c r="S154" s="48">
        <v>2.5999999999999999E-2</v>
      </c>
      <c r="T154" s="48">
        <v>1.0500000000000001E-2</v>
      </c>
      <c r="U154" s="48">
        <v>0.38</v>
      </c>
      <c r="V154" s="48">
        <v>2.5000000000000001E-2</v>
      </c>
      <c r="W154" s="48">
        <v>1.4999999999999999E-2</v>
      </c>
      <c r="X154" s="48">
        <v>0.56999999999999995</v>
      </c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7"/>
      <c r="AP154" s="56"/>
      <c r="AQ154" s="58"/>
      <c r="AR154" s="58"/>
      <c r="AS154" s="59"/>
    </row>
    <row r="155" spans="1:45" x14ac:dyDescent="0.25">
      <c r="A155" s="48">
        <v>140</v>
      </c>
      <c r="B155" s="52">
        <f t="shared" si="15"/>
        <v>41306</v>
      </c>
      <c r="C155" s="51">
        <v>4.2640000000000002</v>
      </c>
      <c r="D155" s="51">
        <v>0.125</v>
      </c>
      <c r="E155" s="51">
        <v>-7.0000000000000007E-2</v>
      </c>
      <c r="F155" s="51">
        <v>-0.13</v>
      </c>
      <c r="G155" s="51">
        <v>-0.26</v>
      </c>
      <c r="H155" s="51">
        <v>-0.11749999999999999</v>
      </c>
      <c r="I155" s="51">
        <v>-0.03</v>
      </c>
      <c r="J155" s="51">
        <v>0.35</v>
      </c>
      <c r="K155" s="51">
        <v>0.248</v>
      </c>
      <c r="L155" s="51">
        <v>0.255</v>
      </c>
      <c r="M155" s="51">
        <v>0.38</v>
      </c>
      <c r="N155" s="51">
        <v>1.6</v>
      </c>
      <c r="O155" s="51">
        <v>-0.06</v>
      </c>
      <c r="P155" s="51">
        <v>1.04</v>
      </c>
      <c r="Q155" s="48">
        <v>0</v>
      </c>
      <c r="R155" s="48">
        <v>-0.54300000000000004</v>
      </c>
      <c r="S155" s="48">
        <v>2.5999999999999999E-2</v>
      </c>
      <c r="T155" s="48">
        <v>1.0500000000000001E-2</v>
      </c>
      <c r="U155" s="48">
        <v>0.38</v>
      </c>
      <c r="V155" s="48">
        <v>0.02</v>
      </c>
      <c r="W155" s="48">
        <v>0.01</v>
      </c>
      <c r="X155" s="48">
        <v>0.56999999999999995</v>
      </c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7"/>
      <c r="AP155" s="56"/>
      <c r="AQ155" s="58"/>
      <c r="AR155" s="58"/>
      <c r="AS155" s="59"/>
    </row>
    <row r="156" spans="1:45" x14ac:dyDescent="0.25">
      <c r="A156" s="48">
        <v>141</v>
      </c>
      <c r="B156" s="52">
        <f t="shared" si="15"/>
        <v>41334</v>
      </c>
      <c r="C156" s="51">
        <v>4.1340000000000003</v>
      </c>
      <c r="D156" s="51">
        <v>0.125</v>
      </c>
      <c r="E156" s="51">
        <v>-7.0000000000000007E-2</v>
      </c>
      <c r="F156" s="51">
        <v>-0.13</v>
      </c>
      <c r="G156" s="51">
        <v>-0.26</v>
      </c>
      <c r="H156" s="51">
        <v>-0.115</v>
      </c>
      <c r="I156" s="51">
        <v>-1.7500000000000002E-2</v>
      </c>
      <c r="J156" s="51">
        <v>0.35</v>
      </c>
      <c r="K156" s="51">
        <v>6.8000000000000005E-2</v>
      </c>
      <c r="L156" s="51">
        <v>0.215</v>
      </c>
      <c r="M156" s="51">
        <v>0.33</v>
      </c>
      <c r="N156" s="51">
        <v>0.69</v>
      </c>
      <c r="O156" s="51">
        <v>-0.06</v>
      </c>
      <c r="P156" s="51">
        <v>0.54</v>
      </c>
      <c r="Q156" s="48">
        <v>0</v>
      </c>
      <c r="R156" s="48">
        <v>-0.54300000000000004</v>
      </c>
      <c r="S156" s="48">
        <v>2.5999999999999999E-2</v>
      </c>
      <c r="T156" s="48">
        <v>1.55E-2</v>
      </c>
      <c r="U156" s="48">
        <v>0.33</v>
      </c>
      <c r="V156" s="48">
        <v>0</v>
      </c>
      <c r="W156" s="48">
        <v>-0.01</v>
      </c>
      <c r="X156" s="48">
        <v>0.56999999999999995</v>
      </c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7"/>
      <c r="AP156" s="56"/>
      <c r="AQ156" s="58"/>
      <c r="AR156" s="58"/>
      <c r="AS156" s="59"/>
    </row>
    <row r="157" spans="1:45" x14ac:dyDescent="0.25">
      <c r="A157" s="48">
        <v>142</v>
      </c>
      <c r="B157" s="52">
        <f t="shared" si="15"/>
        <v>41365</v>
      </c>
      <c r="C157" s="51">
        <v>3.9489999999999998</v>
      </c>
      <c r="D157" s="51">
        <v>0.04</v>
      </c>
      <c r="E157" s="51">
        <v>-7.0000000000000007E-2</v>
      </c>
      <c r="F157" s="51">
        <v>-0.19500000000000001</v>
      </c>
      <c r="G157" s="51">
        <v>-0.37</v>
      </c>
      <c r="H157" s="51">
        <v>-0.12</v>
      </c>
      <c r="I157" s="51">
        <v>0.02</v>
      </c>
      <c r="J157" s="51">
        <v>0.43</v>
      </c>
      <c r="K157" s="51">
        <v>-0.25</v>
      </c>
      <c r="L157" s="51">
        <v>0.17</v>
      </c>
      <c r="M157" s="51">
        <v>0.30499999999999999</v>
      </c>
      <c r="N157" s="51">
        <v>0.38</v>
      </c>
      <c r="O157" s="51">
        <v>-0.06</v>
      </c>
      <c r="P157" s="51">
        <v>0.36</v>
      </c>
      <c r="Q157" s="48">
        <v>0</v>
      </c>
      <c r="R157" s="48">
        <v>-0.64300000000000002</v>
      </c>
      <c r="S157" s="48">
        <v>2.0500000000000001E-2</v>
      </c>
      <c r="T157" s="48">
        <v>1.55E-2</v>
      </c>
      <c r="U157" s="48">
        <v>0.30499999999999999</v>
      </c>
      <c r="V157" s="48">
        <v>-0.09</v>
      </c>
      <c r="W157" s="48">
        <v>-0.09</v>
      </c>
      <c r="X157" s="48">
        <v>0.47499999999999998</v>
      </c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7"/>
      <c r="AP157" s="56"/>
      <c r="AQ157" s="58"/>
      <c r="AR157" s="58"/>
      <c r="AS157" s="59"/>
    </row>
    <row r="158" spans="1:45" x14ac:dyDescent="0.25">
      <c r="A158" s="48">
        <v>143</v>
      </c>
      <c r="B158" s="52">
        <f t="shared" si="15"/>
        <v>41395</v>
      </c>
      <c r="C158" s="51">
        <v>3.9470000000000001</v>
      </c>
      <c r="D158" s="51">
        <v>0.04</v>
      </c>
      <c r="E158" s="51">
        <v>-7.0000000000000007E-2</v>
      </c>
      <c r="F158" s="51">
        <v>-0.19500000000000001</v>
      </c>
      <c r="G158" s="51">
        <v>-0.37</v>
      </c>
      <c r="H158" s="51">
        <v>-0.12</v>
      </c>
      <c r="I158" s="51">
        <v>0.02</v>
      </c>
      <c r="J158" s="51">
        <v>0.43</v>
      </c>
      <c r="K158" s="51">
        <v>-0.1</v>
      </c>
      <c r="L158" s="51">
        <v>0.16500000000000001</v>
      </c>
      <c r="M158" s="51">
        <v>0.2</v>
      </c>
      <c r="N158" s="51">
        <v>0.33</v>
      </c>
      <c r="O158" s="51">
        <v>-0.06</v>
      </c>
      <c r="P158" s="51">
        <v>0.32500000000000001</v>
      </c>
      <c r="Q158" s="48">
        <v>0</v>
      </c>
      <c r="R158" s="48">
        <v>-0.64300000000000002</v>
      </c>
      <c r="S158" s="48">
        <v>2.0500000000000001E-2</v>
      </c>
      <c r="T158" s="48">
        <v>2.0500000000000001E-2</v>
      </c>
      <c r="U158" s="48">
        <v>0.2</v>
      </c>
      <c r="V158" s="48">
        <v>-0.09</v>
      </c>
      <c r="W158" s="48">
        <v>-0.09</v>
      </c>
      <c r="X158" s="48">
        <v>0.47499999999999998</v>
      </c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7"/>
      <c r="AP158" s="56"/>
      <c r="AQ158" s="58"/>
      <c r="AR158" s="58"/>
      <c r="AS158" s="59"/>
    </row>
    <row r="159" spans="1:45" x14ac:dyDescent="0.25">
      <c r="A159" s="48">
        <v>144</v>
      </c>
      <c r="B159" s="52">
        <f t="shared" si="15"/>
        <v>41426</v>
      </c>
      <c r="C159" s="51">
        <v>3.992</v>
      </c>
      <c r="D159" s="51">
        <v>0.04</v>
      </c>
      <c r="E159" s="51">
        <v>-7.0000000000000007E-2</v>
      </c>
      <c r="F159" s="51">
        <v>-0.19500000000000001</v>
      </c>
      <c r="G159" s="51">
        <v>-0.37</v>
      </c>
      <c r="H159" s="51">
        <v>-0.12</v>
      </c>
      <c r="I159" s="51">
        <v>2.5000000000000001E-2</v>
      </c>
      <c r="J159" s="51">
        <v>0.43</v>
      </c>
      <c r="K159" s="51">
        <v>-0.1</v>
      </c>
      <c r="L159" s="51">
        <v>0.17</v>
      </c>
      <c r="M159" s="51">
        <v>0.23</v>
      </c>
      <c r="N159" s="51">
        <v>0.37</v>
      </c>
      <c r="O159" s="51">
        <v>-0.06</v>
      </c>
      <c r="P159" s="51">
        <v>0.33500000000000002</v>
      </c>
      <c r="Q159" s="48">
        <v>0</v>
      </c>
      <c r="R159" s="48">
        <v>-0.64300000000000002</v>
      </c>
      <c r="S159" s="48">
        <v>2.0500000000000001E-2</v>
      </c>
      <c r="T159" s="48">
        <v>2.0500000000000001E-2</v>
      </c>
      <c r="U159" s="48">
        <v>0.23</v>
      </c>
      <c r="V159" s="48">
        <v>-0.09</v>
      </c>
      <c r="W159" s="48">
        <v>-0.09</v>
      </c>
      <c r="X159" s="48">
        <v>0.47499999999999998</v>
      </c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7"/>
      <c r="AP159" s="56"/>
      <c r="AQ159" s="58"/>
      <c r="AR159" s="58"/>
      <c r="AS159" s="59"/>
    </row>
    <row r="160" spans="1:45" x14ac:dyDescent="0.25">
      <c r="A160" s="48">
        <v>145</v>
      </c>
      <c r="B160" s="52">
        <f t="shared" si="15"/>
        <v>41456</v>
      </c>
      <c r="C160" s="51">
        <v>4.0369999999999999</v>
      </c>
      <c r="D160" s="51">
        <v>0.04</v>
      </c>
      <c r="E160" s="51">
        <v>-7.0000000000000007E-2</v>
      </c>
      <c r="F160" s="51">
        <v>-0.19500000000000001</v>
      </c>
      <c r="G160" s="51">
        <v>-0.37</v>
      </c>
      <c r="H160" s="51">
        <v>-0.12</v>
      </c>
      <c r="I160" s="51">
        <v>2.75E-2</v>
      </c>
      <c r="J160" s="51">
        <v>0.43</v>
      </c>
      <c r="K160" s="51">
        <v>-0.1</v>
      </c>
      <c r="L160" s="51">
        <v>0.17499999999999999</v>
      </c>
      <c r="M160" s="51">
        <v>0.24</v>
      </c>
      <c r="N160" s="51">
        <v>0.41</v>
      </c>
      <c r="O160" s="51">
        <v>-0.06</v>
      </c>
      <c r="P160" s="51">
        <v>0.35</v>
      </c>
      <c r="Q160" s="48">
        <v>0</v>
      </c>
      <c r="R160" s="48">
        <v>-0.64300000000000002</v>
      </c>
      <c r="S160" s="48">
        <v>2.0500000000000001E-2</v>
      </c>
      <c r="T160" s="48">
        <v>2.0500000000000001E-2</v>
      </c>
      <c r="U160" s="48">
        <v>0.24</v>
      </c>
      <c r="V160" s="48">
        <v>-0.09</v>
      </c>
      <c r="W160" s="48">
        <v>-0.09</v>
      </c>
      <c r="X160" s="48">
        <v>0.47499999999999998</v>
      </c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7"/>
      <c r="AP160" s="56"/>
      <c r="AQ160" s="58"/>
      <c r="AR160" s="58"/>
      <c r="AS160" s="59"/>
    </row>
    <row r="161" spans="1:45" x14ac:dyDescent="0.25">
      <c r="A161" s="48">
        <v>146</v>
      </c>
      <c r="B161" s="52">
        <f t="shared" si="15"/>
        <v>41487</v>
      </c>
      <c r="C161" s="51">
        <v>4.0819999999999999</v>
      </c>
      <c r="D161" s="51">
        <v>0.04</v>
      </c>
      <c r="E161" s="51">
        <v>-7.0000000000000007E-2</v>
      </c>
      <c r="F161" s="51">
        <v>-0.19500000000000001</v>
      </c>
      <c r="G161" s="51">
        <v>-0.37</v>
      </c>
      <c r="H161" s="51">
        <v>-0.12</v>
      </c>
      <c r="I161" s="51">
        <v>0.03</v>
      </c>
      <c r="J161" s="51">
        <v>0.43</v>
      </c>
      <c r="K161" s="51">
        <v>-0.1</v>
      </c>
      <c r="L161" s="51">
        <v>0.17499999999999999</v>
      </c>
      <c r="M161" s="51">
        <v>0.24</v>
      </c>
      <c r="N161" s="51">
        <v>0.41</v>
      </c>
      <c r="O161" s="51">
        <v>-0.06</v>
      </c>
      <c r="P161" s="51">
        <v>0.35</v>
      </c>
      <c r="Q161" s="48">
        <v>0</v>
      </c>
      <c r="R161" s="48">
        <v>-0.64300000000000002</v>
      </c>
      <c r="S161" s="48">
        <v>2.0500000000000001E-2</v>
      </c>
      <c r="T161" s="48">
        <v>1.55E-2</v>
      </c>
      <c r="U161" s="48">
        <v>0.24</v>
      </c>
      <c r="V161" s="48">
        <v>-0.09</v>
      </c>
      <c r="W161" s="48">
        <v>-0.09</v>
      </c>
      <c r="X161" s="48">
        <v>0.47499999999999998</v>
      </c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7"/>
      <c r="AP161" s="56"/>
      <c r="AQ161" s="58"/>
      <c r="AR161" s="58"/>
      <c r="AS161" s="59"/>
    </row>
    <row r="162" spans="1:45" x14ac:dyDescent="0.25">
      <c r="A162" s="48">
        <v>147</v>
      </c>
      <c r="B162" s="52">
        <f t="shared" si="15"/>
        <v>41518</v>
      </c>
      <c r="C162" s="51">
        <v>4.0650000000000004</v>
      </c>
      <c r="D162" s="51">
        <v>0.04</v>
      </c>
      <c r="E162" s="51">
        <v>-7.0000000000000007E-2</v>
      </c>
      <c r="F162" s="51">
        <v>-0.19500000000000001</v>
      </c>
      <c r="G162" s="51">
        <v>-0.37</v>
      </c>
      <c r="H162" s="51">
        <v>-0.12</v>
      </c>
      <c r="I162" s="51">
        <v>2.2499999999999999E-2</v>
      </c>
      <c r="J162" s="51">
        <v>0.43</v>
      </c>
      <c r="K162" s="51">
        <v>-0.1</v>
      </c>
      <c r="L162" s="51">
        <v>0.16500000000000001</v>
      </c>
      <c r="M162" s="51">
        <v>0.2</v>
      </c>
      <c r="N162" s="51">
        <v>0.36</v>
      </c>
      <c r="O162" s="51">
        <v>-0.06</v>
      </c>
      <c r="P162" s="51">
        <v>0.315</v>
      </c>
      <c r="Q162" s="48">
        <v>0</v>
      </c>
      <c r="R162" s="48">
        <v>-0.64300000000000002</v>
      </c>
      <c r="S162" s="48">
        <v>2.0500000000000001E-2</v>
      </c>
      <c r="T162" s="48">
        <v>1.55E-2</v>
      </c>
      <c r="U162" s="48">
        <v>0.2</v>
      </c>
      <c r="V162" s="48">
        <v>-0.09</v>
      </c>
      <c r="W162" s="48">
        <v>-0.09</v>
      </c>
      <c r="X162" s="48">
        <v>0.47499999999999998</v>
      </c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7"/>
      <c r="AP162" s="56"/>
      <c r="AQ162" s="58"/>
      <c r="AR162" s="58"/>
      <c r="AS162" s="59"/>
    </row>
    <row r="163" spans="1:45" x14ac:dyDescent="0.25">
      <c r="C163" s="51">
        <v>4.09</v>
      </c>
      <c r="D163" s="51">
        <v>0.04</v>
      </c>
      <c r="E163" s="51">
        <v>-7.0000000000000007E-2</v>
      </c>
      <c r="F163" s="51">
        <v>-0.19500000000000001</v>
      </c>
      <c r="G163" s="51">
        <v>-0.37</v>
      </c>
      <c r="H163" s="51">
        <v>-0.12</v>
      </c>
      <c r="I163" s="51">
        <v>1.2500000000000001E-2</v>
      </c>
      <c r="J163" s="51">
        <v>0.43</v>
      </c>
      <c r="K163" s="51">
        <v>-0.1</v>
      </c>
      <c r="L163" s="51">
        <v>0.17249999999999999</v>
      </c>
      <c r="M163" s="51">
        <v>0.23</v>
      </c>
      <c r="N163" s="51">
        <v>0.4</v>
      </c>
      <c r="O163" s="51">
        <v>-0.06</v>
      </c>
      <c r="P163" s="51">
        <v>0.36</v>
      </c>
      <c r="Q163" s="48">
        <v>0</v>
      </c>
      <c r="R163" s="48">
        <v>-0.64300000000000002</v>
      </c>
      <c r="S163" s="48">
        <v>2.0500000000000001E-2</v>
      </c>
      <c r="T163" s="48">
        <v>1.0500000000000001E-2</v>
      </c>
      <c r="U163" s="48">
        <v>0.23</v>
      </c>
      <c r="V163" s="48">
        <v>-0.09</v>
      </c>
      <c r="W163" s="48">
        <v>-0.09</v>
      </c>
      <c r="X163" s="48">
        <v>0.47499999999999998</v>
      </c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7"/>
      <c r="AP163" s="56"/>
      <c r="AQ163" s="58"/>
      <c r="AR163" s="58"/>
      <c r="AS163" s="59"/>
    </row>
    <row r="164" spans="1:45" x14ac:dyDescent="0.25">
      <c r="C164" s="51">
        <v>4.242</v>
      </c>
      <c r="D164" s="51">
        <v>0.125</v>
      </c>
      <c r="E164" s="51">
        <v>-7.0000000000000007E-2</v>
      </c>
      <c r="F164" s="51">
        <v>-0.13</v>
      </c>
      <c r="G164" s="51">
        <v>-0.26</v>
      </c>
      <c r="H164" s="51">
        <v>-0.12</v>
      </c>
      <c r="I164" s="51">
        <v>-2.2499999999999999E-2</v>
      </c>
      <c r="J164" s="51">
        <v>0.35</v>
      </c>
      <c r="K164" s="51">
        <v>0.248</v>
      </c>
      <c r="L164" s="51">
        <v>0.215</v>
      </c>
      <c r="M164" s="51">
        <v>0.25</v>
      </c>
      <c r="N164" s="51">
        <v>0.7</v>
      </c>
      <c r="O164" s="51">
        <v>-0.06</v>
      </c>
      <c r="P164" s="51">
        <v>0.46</v>
      </c>
      <c r="Q164" s="48">
        <v>0</v>
      </c>
      <c r="R164" s="48">
        <v>-0.58299999999999996</v>
      </c>
      <c r="S164" s="48">
        <v>2.5999999999999999E-2</v>
      </c>
      <c r="T164" s="48">
        <v>1.15E-2</v>
      </c>
      <c r="U164" s="48">
        <v>0.25</v>
      </c>
      <c r="V164" s="48">
        <v>0</v>
      </c>
      <c r="W164" s="48">
        <v>-0.01</v>
      </c>
      <c r="X164" s="48">
        <v>0.5</v>
      </c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7"/>
      <c r="AP164" s="56"/>
      <c r="AQ164" s="58"/>
      <c r="AR164" s="58"/>
      <c r="AS164" s="59"/>
    </row>
    <row r="165" spans="1:45" x14ac:dyDescent="0.25">
      <c r="C165" s="51">
        <v>4.3849999999999998</v>
      </c>
      <c r="D165" s="51">
        <v>0.125</v>
      </c>
      <c r="E165" s="51">
        <v>-7.0000000000000007E-2</v>
      </c>
      <c r="F165" s="51">
        <v>-0.13</v>
      </c>
      <c r="G165" s="51">
        <v>-0.26</v>
      </c>
      <c r="H165" s="51">
        <v>-0.1225</v>
      </c>
      <c r="I165" s="51">
        <v>-4.4999999999999998E-2</v>
      </c>
      <c r="J165" s="51">
        <v>0.35</v>
      </c>
      <c r="K165" s="51">
        <v>0.308</v>
      </c>
      <c r="L165" s="51">
        <v>0.23499999999999999</v>
      </c>
      <c r="M165" s="51">
        <v>0.33</v>
      </c>
      <c r="N165" s="51">
        <v>0.98</v>
      </c>
      <c r="O165" s="51">
        <v>-0.06</v>
      </c>
      <c r="P165" s="51">
        <v>0.77</v>
      </c>
      <c r="Q165" s="48">
        <v>0</v>
      </c>
      <c r="R165" s="48">
        <v>-0.58299999999999996</v>
      </c>
      <c r="S165" s="48">
        <v>2.5999999999999999E-2</v>
      </c>
      <c r="T165" s="48">
        <v>1.15E-2</v>
      </c>
      <c r="U165" s="48">
        <v>0.33</v>
      </c>
      <c r="V165" s="48">
        <v>5.0000000000000001E-3</v>
      </c>
      <c r="W165" s="48">
        <v>-5.0000000000000001E-3</v>
      </c>
      <c r="X165" s="48">
        <v>0.56999999999999995</v>
      </c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7"/>
      <c r="AP165" s="56"/>
      <c r="AQ165" s="58"/>
      <c r="AR165" s="58"/>
      <c r="AS165" s="59"/>
    </row>
    <row r="166" spans="1:45" x14ac:dyDescent="0.25">
      <c r="C166" s="51">
        <v>4.4290000000000003</v>
      </c>
      <c r="D166" s="51">
        <v>0.125</v>
      </c>
      <c r="E166" s="51">
        <v>-7.0000000000000007E-2</v>
      </c>
      <c r="F166" s="51">
        <v>-0.13</v>
      </c>
      <c r="G166" s="51">
        <v>-0.26</v>
      </c>
      <c r="H166" s="51">
        <v>-0.125</v>
      </c>
      <c r="I166" s="51">
        <v>-4.7500000000000001E-2</v>
      </c>
      <c r="J166" s="51">
        <v>0.35</v>
      </c>
      <c r="K166" s="51">
        <v>0.378</v>
      </c>
      <c r="L166" s="51">
        <v>0.255</v>
      </c>
      <c r="M166" s="51">
        <v>0.38</v>
      </c>
      <c r="N166" s="51">
        <v>1.6</v>
      </c>
      <c r="O166" s="51">
        <v>-0.06</v>
      </c>
      <c r="P166" s="51">
        <v>1.04</v>
      </c>
      <c r="Q166" s="48">
        <v>0</v>
      </c>
      <c r="R166" s="48">
        <v>-0.58299999999999996</v>
      </c>
      <c r="S166" s="48">
        <v>2.5999999999999999E-2</v>
      </c>
      <c r="T166" s="48">
        <v>1.15E-2</v>
      </c>
      <c r="U166" s="48">
        <v>0.38</v>
      </c>
      <c r="V166" s="48">
        <v>2.5000000000000001E-2</v>
      </c>
      <c r="W166" s="48">
        <v>1.4999999999999999E-2</v>
      </c>
      <c r="X166" s="48">
        <v>0.56999999999999995</v>
      </c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7"/>
      <c r="AP166" s="56"/>
      <c r="AQ166" s="58"/>
      <c r="AR166" s="58"/>
      <c r="AS166" s="59"/>
    </row>
    <row r="167" spans="1:45" x14ac:dyDescent="0.25">
      <c r="C167" s="51">
        <v>4.3490000000000002</v>
      </c>
      <c r="D167" s="51">
        <v>0.125</v>
      </c>
      <c r="E167" s="51">
        <v>-7.0000000000000007E-2</v>
      </c>
      <c r="F167" s="51">
        <v>-0.13</v>
      </c>
      <c r="G167" s="51">
        <v>-0.26</v>
      </c>
      <c r="H167" s="51">
        <v>-0.11749999999999999</v>
      </c>
      <c r="I167" s="51">
        <v>-0.03</v>
      </c>
      <c r="J167" s="51">
        <v>0.35</v>
      </c>
      <c r="K167" s="51">
        <v>0.248</v>
      </c>
      <c r="L167" s="51">
        <v>0.255</v>
      </c>
      <c r="M167" s="51">
        <v>0.38</v>
      </c>
      <c r="N167" s="51">
        <v>1.6</v>
      </c>
      <c r="O167" s="51">
        <v>-0.06</v>
      </c>
      <c r="P167" s="51">
        <v>1.04</v>
      </c>
      <c r="Q167" s="48">
        <v>0</v>
      </c>
      <c r="R167" s="48">
        <v>-0.58299999999999996</v>
      </c>
      <c r="S167" s="48">
        <v>2.5999999999999999E-2</v>
      </c>
      <c r="T167" s="48">
        <v>1.15E-2</v>
      </c>
      <c r="U167" s="48">
        <v>0.38</v>
      </c>
      <c r="V167" s="48">
        <v>0.02</v>
      </c>
      <c r="W167" s="48">
        <v>0.01</v>
      </c>
      <c r="X167" s="48">
        <v>0.56999999999999995</v>
      </c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7"/>
      <c r="AP167" s="56"/>
      <c r="AQ167" s="58"/>
      <c r="AR167" s="58"/>
      <c r="AS167" s="59"/>
    </row>
    <row r="168" spans="1:45" x14ac:dyDescent="0.25">
      <c r="C168" s="51">
        <v>4.2190000000000003</v>
      </c>
      <c r="D168" s="51">
        <v>0.125</v>
      </c>
      <c r="E168" s="51">
        <v>-7.0000000000000007E-2</v>
      </c>
      <c r="F168" s="51">
        <v>-0.13</v>
      </c>
      <c r="G168" s="51">
        <v>-0.26</v>
      </c>
      <c r="H168" s="51">
        <v>-0.115</v>
      </c>
      <c r="I168" s="51">
        <v>-1.7500000000000002E-2</v>
      </c>
      <c r="J168" s="51">
        <v>0.35</v>
      </c>
      <c r="K168" s="51">
        <v>6.8000000000000005E-2</v>
      </c>
      <c r="L168" s="51">
        <v>0.215</v>
      </c>
      <c r="M168" s="51">
        <v>0.33</v>
      </c>
      <c r="N168" s="51">
        <v>0.69</v>
      </c>
      <c r="O168" s="51">
        <v>-0.06</v>
      </c>
      <c r="P168" s="51">
        <v>0.54</v>
      </c>
      <c r="Q168" s="48">
        <v>0</v>
      </c>
      <c r="R168" s="48">
        <v>-0.58299999999999996</v>
      </c>
      <c r="S168" s="48">
        <v>2.5999999999999999E-2</v>
      </c>
      <c r="T168" s="48">
        <v>1.6500000000000001E-2</v>
      </c>
      <c r="U168" s="48">
        <v>0.33</v>
      </c>
      <c r="V168" s="48">
        <v>0</v>
      </c>
      <c r="W168" s="48">
        <v>-0.01</v>
      </c>
      <c r="X168" s="48">
        <v>0.56999999999999995</v>
      </c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7"/>
      <c r="AP168" s="56"/>
      <c r="AQ168" s="58"/>
      <c r="AR168" s="58"/>
      <c r="AS168" s="59"/>
    </row>
    <row r="169" spans="1:45" x14ac:dyDescent="0.25">
      <c r="C169" s="51">
        <v>4.0339999999999998</v>
      </c>
      <c r="D169" s="51">
        <v>0.04</v>
      </c>
      <c r="E169" s="51">
        <v>-7.0000000000000007E-2</v>
      </c>
      <c r="F169" s="51">
        <v>-0.19500000000000001</v>
      </c>
      <c r="G169" s="51">
        <v>-0.37</v>
      </c>
      <c r="H169" s="51">
        <v>-0.12</v>
      </c>
      <c r="I169" s="51">
        <v>0.02</v>
      </c>
      <c r="J169" s="51">
        <v>0.43</v>
      </c>
      <c r="K169" s="51">
        <v>-0.25</v>
      </c>
      <c r="L169" s="51">
        <v>0.17</v>
      </c>
      <c r="M169" s="51">
        <v>0.30499999999999999</v>
      </c>
      <c r="N169" s="51">
        <v>0.38</v>
      </c>
      <c r="O169" s="51">
        <v>-0.06</v>
      </c>
      <c r="P169" s="51">
        <v>0.36</v>
      </c>
      <c r="Q169" s="48">
        <v>0</v>
      </c>
      <c r="R169" s="48">
        <v>-0.68300000000000005</v>
      </c>
      <c r="S169" s="48">
        <v>2.0500000000000001E-2</v>
      </c>
      <c r="T169" s="48">
        <v>1.6500000000000001E-2</v>
      </c>
      <c r="U169" s="48">
        <v>0.30499999999999999</v>
      </c>
      <c r="V169" s="48">
        <v>-0.09</v>
      </c>
      <c r="W169" s="48">
        <v>-0.09</v>
      </c>
      <c r="X169" s="48">
        <v>0.47499999999999998</v>
      </c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7"/>
      <c r="AP169" s="56"/>
      <c r="AQ169" s="58"/>
      <c r="AR169" s="58"/>
      <c r="AS169" s="59"/>
    </row>
    <row r="170" spans="1:45" x14ac:dyDescent="0.25">
      <c r="C170" s="51">
        <v>4.032</v>
      </c>
      <c r="D170" s="51">
        <v>0.04</v>
      </c>
      <c r="E170" s="51">
        <v>-7.0000000000000007E-2</v>
      </c>
      <c r="F170" s="51">
        <v>-0.19500000000000001</v>
      </c>
      <c r="G170" s="51">
        <v>-0.37</v>
      </c>
      <c r="H170" s="51">
        <v>-0.12</v>
      </c>
      <c r="I170" s="51">
        <v>0.02</v>
      </c>
      <c r="J170" s="51">
        <v>0.43</v>
      </c>
      <c r="K170" s="51">
        <v>-0.1</v>
      </c>
      <c r="L170" s="51">
        <v>0.16500000000000001</v>
      </c>
      <c r="M170" s="51">
        <v>0.2</v>
      </c>
      <c r="N170" s="51">
        <v>0.33</v>
      </c>
      <c r="O170" s="51">
        <v>-0.06</v>
      </c>
      <c r="P170" s="51">
        <v>0.32500000000000001</v>
      </c>
      <c r="Q170" s="48">
        <v>0</v>
      </c>
      <c r="R170" s="48">
        <v>-0.68300000000000005</v>
      </c>
      <c r="S170" s="48">
        <v>2.0500000000000001E-2</v>
      </c>
      <c r="T170" s="48">
        <v>2.1499999999999998E-2</v>
      </c>
      <c r="U170" s="48">
        <v>0.2</v>
      </c>
      <c r="V170" s="48">
        <v>-0.09</v>
      </c>
      <c r="W170" s="48">
        <v>-0.09</v>
      </c>
      <c r="X170" s="48">
        <v>0.47499999999999998</v>
      </c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7"/>
      <c r="AP170" s="56"/>
      <c r="AQ170" s="58"/>
      <c r="AR170" s="58"/>
      <c r="AS170" s="59"/>
    </row>
    <row r="171" spans="1:45" x14ac:dyDescent="0.25">
      <c r="C171" s="51">
        <v>4.077</v>
      </c>
      <c r="D171" s="51">
        <v>0.04</v>
      </c>
      <c r="E171" s="51">
        <v>-7.0000000000000007E-2</v>
      </c>
      <c r="F171" s="51">
        <v>-0.19500000000000001</v>
      </c>
      <c r="G171" s="51">
        <v>-0.37</v>
      </c>
      <c r="H171" s="51">
        <v>-0.12</v>
      </c>
      <c r="I171" s="51">
        <v>2.5000000000000001E-2</v>
      </c>
      <c r="J171" s="51">
        <v>0.43</v>
      </c>
      <c r="K171" s="51">
        <v>-0.1</v>
      </c>
      <c r="L171" s="51">
        <v>0.17</v>
      </c>
      <c r="M171" s="51">
        <v>0.23</v>
      </c>
      <c r="N171" s="51">
        <v>0.37</v>
      </c>
      <c r="O171" s="51">
        <v>-0.06</v>
      </c>
      <c r="P171" s="51">
        <v>0.33500000000000002</v>
      </c>
      <c r="Q171" s="48">
        <v>0</v>
      </c>
      <c r="R171" s="48">
        <v>-0.68300000000000005</v>
      </c>
      <c r="S171" s="48">
        <v>2.0500000000000001E-2</v>
      </c>
      <c r="T171" s="48">
        <v>2.1499999999999998E-2</v>
      </c>
      <c r="U171" s="48">
        <v>0.23</v>
      </c>
      <c r="V171" s="48">
        <v>-0.09</v>
      </c>
      <c r="W171" s="48">
        <v>-0.09</v>
      </c>
      <c r="X171" s="48">
        <v>0.47499999999999998</v>
      </c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7"/>
      <c r="AP171" s="56"/>
      <c r="AQ171" s="58"/>
      <c r="AR171" s="58"/>
      <c r="AS171" s="59"/>
    </row>
    <row r="172" spans="1:45" x14ac:dyDescent="0.25">
      <c r="C172" s="51">
        <v>4.1219999999999999</v>
      </c>
      <c r="D172" s="51">
        <v>0.04</v>
      </c>
      <c r="E172" s="51">
        <v>-7.0000000000000007E-2</v>
      </c>
      <c r="F172" s="51">
        <v>-0.19500000000000001</v>
      </c>
      <c r="G172" s="51">
        <v>-0.37</v>
      </c>
      <c r="H172" s="51">
        <v>-0.12</v>
      </c>
      <c r="I172" s="51">
        <v>2.75E-2</v>
      </c>
      <c r="J172" s="51">
        <v>0.43</v>
      </c>
      <c r="K172" s="51">
        <v>-0.1</v>
      </c>
      <c r="L172" s="51">
        <v>0.17499999999999999</v>
      </c>
      <c r="M172" s="51">
        <v>0.24</v>
      </c>
      <c r="N172" s="51">
        <v>0.41</v>
      </c>
      <c r="O172" s="51">
        <v>-0.06</v>
      </c>
      <c r="P172" s="51">
        <v>0.35</v>
      </c>
      <c r="Q172" s="48">
        <v>0</v>
      </c>
      <c r="R172" s="48">
        <v>-0.68300000000000005</v>
      </c>
      <c r="S172" s="48">
        <v>2.0500000000000001E-2</v>
      </c>
      <c r="T172" s="48">
        <v>2.1499999999999998E-2</v>
      </c>
      <c r="U172" s="48">
        <v>0.24</v>
      </c>
      <c r="V172" s="48">
        <v>-0.09</v>
      </c>
      <c r="W172" s="48">
        <v>-0.09</v>
      </c>
      <c r="X172" s="48">
        <v>0.47499999999999998</v>
      </c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7"/>
      <c r="AP172" s="56"/>
      <c r="AQ172" s="58"/>
      <c r="AR172" s="58"/>
      <c r="AS172" s="59"/>
    </row>
    <row r="173" spans="1:45" x14ac:dyDescent="0.25">
      <c r="C173" s="51">
        <v>4.1669999999999998</v>
      </c>
      <c r="D173" s="51">
        <v>0.04</v>
      </c>
      <c r="E173" s="51">
        <v>-7.0000000000000007E-2</v>
      </c>
      <c r="F173" s="51">
        <v>-0.19500000000000001</v>
      </c>
      <c r="G173" s="51">
        <v>-0.37</v>
      </c>
      <c r="H173" s="51">
        <v>-0.12</v>
      </c>
      <c r="I173" s="51">
        <v>0.03</v>
      </c>
      <c r="J173" s="51">
        <v>0.43</v>
      </c>
      <c r="K173" s="51">
        <v>-0.1</v>
      </c>
      <c r="L173" s="51">
        <v>0.17499999999999999</v>
      </c>
      <c r="M173" s="51">
        <v>0.24</v>
      </c>
      <c r="N173" s="51">
        <v>0.41</v>
      </c>
      <c r="O173" s="51">
        <v>-0.06</v>
      </c>
      <c r="P173" s="51">
        <v>0.35</v>
      </c>
      <c r="Q173" s="48">
        <v>0</v>
      </c>
      <c r="R173" s="48">
        <v>-0.68300000000000005</v>
      </c>
      <c r="S173" s="48">
        <v>2.0500000000000001E-2</v>
      </c>
      <c r="T173" s="48">
        <v>1.6500000000000001E-2</v>
      </c>
      <c r="U173" s="48">
        <v>0.24</v>
      </c>
      <c r="V173" s="48">
        <v>-0.09</v>
      </c>
      <c r="W173" s="48">
        <v>-0.09</v>
      </c>
      <c r="X173" s="48">
        <v>0.47499999999999998</v>
      </c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7"/>
      <c r="AP173" s="56"/>
      <c r="AQ173" s="58"/>
      <c r="AR173" s="58"/>
      <c r="AS173" s="59"/>
    </row>
    <row r="174" spans="1:45" x14ac:dyDescent="0.25">
      <c r="C174" s="51">
        <v>4.1500000000000004</v>
      </c>
      <c r="D174" s="51">
        <v>0.04</v>
      </c>
      <c r="E174" s="51">
        <v>-7.0000000000000007E-2</v>
      </c>
      <c r="F174" s="51">
        <v>-0.19500000000000001</v>
      </c>
      <c r="G174" s="51">
        <v>-0.37</v>
      </c>
      <c r="H174" s="51">
        <v>-0.12</v>
      </c>
      <c r="I174" s="51">
        <v>2.2499999999999999E-2</v>
      </c>
      <c r="J174" s="51">
        <v>0.43</v>
      </c>
      <c r="K174" s="51">
        <v>-0.1</v>
      </c>
      <c r="L174" s="51">
        <v>0.16500000000000001</v>
      </c>
      <c r="M174" s="51">
        <v>0.2</v>
      </c>
      <c r="N174" s="51">
        <v>0.36</v>
      </c>
      <c r="O174" s="51">
        <v>-0.06</v>
      </c>
      <c r="P174" s="51">
        <v>0.315</v>
      </c>
      <c r="Q174" s="48">
        <v>0</v>
      </c>
      <c r="R174" s="48">
        <v>-0.68300000000000005</v>
      </c>
      <c r="S174" s="48">
        <v>2.0500000000000001E-2</v>
      </c>
      <c r="T174" s="48">
        <v>1.6500000000000001E-2</v>
      </c>
      <c r="U174" s="48">
        <v>0.2</v>
      </c>
      <c r="V174" s="48">
        <v>-0.09</v>
      </c>
      <c r="W174" s="48">
        <v>-0.09</v>
      </c>
      <c r="X174" s="48">
        <v>0.47499999999999998</v>
      </c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7"/>
      <c r="AP174" s="56"/>
      <c r="AQ174" s="58"/>
      <c r="AR174" s="58"/>
      <c r="AS174" s="59"/>
    </row>
    <row r="175" spans="1:45" x14ac:dyDescent="0.25">
      <c r="C175" s="51">
        <v>4.1749999999999998</v>
      </c>
      <c r="D175" s="51">
        <v>0.04</v>
      </c>
      <c r="E175" s="51">
        <v>-7.0000000000000007E-2</v>
      </c>
      <c r="F175" s="51">
        <v>-0.19500000000000001</v>
      </c>
      <c r="G175" s="51">
        <v>-0.37</v>
      </c>
      <c r="H175" s="51">
        <v>-0.12</v>
      </c>
      <c r="I175" s="51">
        <v>1.2500000000000001E-2</v>
      </c>
      <c r="J175" s="51">
        <v>0.43</v>
      </c>
      <c r="K175" s="51">
        <v>-0.1</v>
      </c>
      <c r="L175" s="51">
        <v>0.17249999999999999</v>
      </c>
      <c r="M175" s="51">
        <v>0.23</v>
      </c>
      <c r="N175" s="51">
        <v>0.4</v>
      </c>
      <c r="O175" s="51">
        <v>-0.06</v>
      </c>
      <c r="P175" s="51">
        <v>0.36</v>
      </c>
      <c r="Q175" s="48">
        <v>0</v>
      </c>
      <c r="R175" s="48">
        <v>-0.68300000000000005</v>
      </c>
      <c r="S175" s="48">
        <v>2.0500000000000001E-2</v>
      </c>
      <c r="T175" s="48">
        <v>1.15E-2</v>
      </c>
      <c r="U175" s="48">
        <v>0.23</v>
      </c>
      <c r="V175" s="48">
        <v>-0.09</v>
      </c>
      <c r="W175" s="48">
        <v>-0.09</v>
      </c>
      <c r="X175" s="48">
        <v>0.47499999999999998</v>
      </c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7"/>
      <c r="AP175" s="56"/>
      <c r="AQ175" s="58"/>
      <c r="AR175" s="58"/>
      <c r="AS175" s="59"/>
    </row>
    <row r="176" spans="1:45" x14ac:dyDescent="0.25">
      <c r="C176" s="51">
        <v>4.327</v>
      </c>
      <c r="D176" s="51">
        <v>0</v>
      </c>
      <c r="E176" s="51">
        <v>-7.0000000000000007E-2</v>
      </c>
      <c r="F176" s="51">
        <v>-0.13</v>
      </c>
      <c r="G176" s="51">
        <v>-0.26</v>
      </c>
      <c r="H176" s="51">
        <v>-0.12</v>
      </c>
      <c r="I176" s="51">
        <v>-2.2499999999999999E-2</v>
      </c>
      <c r="J176" s="51">
        <v>0.35</v>
      </c>
      <c r="K176" s="51">
        <v>0.248</v>
      </c>
      <c r="L176" s="51">
        <v>0.215</v>
      </c>
      <c r="M176" s="51">
        <v>0.25</v>
      </c>
      <c r="N176" s="51">
        <v>0.7</v>
      </c>
      <c r="O176" s="51">
        <v>-0.06</v>
      </c>
      <c r="P176" s="51">
        <v>0.46</v>
      </c>
      <c r="Q176" s="48">
        <v>0</v>
      </c>
      <c r="R176" s="48">
        <v>-0.64300000000000002</v>
      </c>
      <c r="S176" s="48">
        <v>2.5999999999999999E-2</v>
      </c>
      <c r="T176" s="48">
        <v>1.2500000000000001E-2</v>
      </c>
      <c r="U176" s="48">
        <v>0.25</v>
      </c>
      <c r="V176" s="48">
        <v>0</v>
      </c>
      <c r="W176" s="48">
        <v>-0.01</v>
      </c>
      <c r="X176" s="48">
        <v>0.5</v>
      </c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7"/>
      <c r="AP176" s="56"/>
      <c r="AQ176" s="58"/>
      <c r="AR176" s="58"/>
      <c r="AS176" s="59"/>
    </row>
    <row r="177" spans="3:45" x14ac:dyDescent="0.25">
      <c r="C177" s="51">
        <v>4.47</v>
      </c>
      <c r="D177" s="51">
        <v>0</v>
      </c>
      <c r="E177" s="51">
        <v>-7.0000000000000007E-2</v>
      </c>
      <c r="F177" s="51">
        <v>-0.13</v>
      </c>
      <c r="G177" s="51">
        <v>-0.26</v>
      </c>
      <c r="H177" s="51">
        <v>-0.1225</v>
      </c>
      <c r="I177" s="51">
        <v>-4.4999999999999998E-2</v>
      </c>
      <c r="J177" s="51">
        <v>0.35</v>
      </c>
      <c r="K177" s="51">
        <v>0.308</v>
      </c>
      <c r="L177" s="51">
        <v>0.23499999999999999</v>
      </c>
      <c r="M177" s="51">
        <v>0.33</v>
      </c>
      <c r="N177" s="51">
        <v>0.98</v>
      </c>
      <c r="O177" s="51">
        <v>-0.06</v>
      </c>
      <c r="P177" s="51">
        <v>0.77</v>
      </c>
      <c r="Q177" s="48">
        <v>0</v>
      </c>
      <c r="R177" s="48">
        <v>-0.64300000000000002</v>
      </c>
      <c r="S177" s="48">
        <v>2.5999999999999999E-2</v>
      </c>
      <c r="T177" s="48">
        <v>1.2500000000000001E-2</v>
      </c>
      <c r="U177" s="48">
        <v>0.33</v>
      </c>
      <c r="V177" s="48">
        <v>5.0000000000000001E-3</v>
      </c>
      <c r="W177" s="48">
        <v>-5.0000000000000001E-3</v>
      </c>
      <c r="X177" s="48">
        <v>0.56999999999999995</v>
      </c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7"/>
      <c r="AP177" s="56"/>
      <c r="AQ177" s="58"/>
      <c r="AR177" s="58"/>
      <c r="AS177" s="59"/>
    </row>
    <row r="178" spans="3:45" x14ac:dyDescent="0.25">
      <c r="C178" s="51">
        <v>4.5140000000000002</v>
      </c>
      <c r="D178" s="51">
        <v>0</v>
      </c>
      <c r="E178" s="51">
        <v>-7.0000000000000007E-2</v>
      </c>
      <c r="F178" s="51">
        <v>-0.13</v>
      </c>
      <c r="G178" s="51">
        <v>-0.26</v>
      </c>
      <c r="H178" s="51">
        <v>-0.125</v>
      </c>
      <c r="I178" s="51">
        <v>-4.7500000000000001E-2</v>
      </c>
      <c r="J178" s="51">
        <v>0.35</v>
      </c>
      <c r="K178" s="51">
        <v>0.378</v>
      </c>
      <c r="L178" s="51">
        <v>0.255</v>
      </c>
      <c r="M178" s="51">
        <v>0.38</v>
      </c>
      <c r="N178" s="51">
        <v>1.6</v>
      </c>
      <c r="O178" s="51">
        <v>-0.06</v>
      </c>
      <c r="P178" s="51">
        <v>1.04</v>
      </c>
      <c r="Q178" s="48">
        <v>0</v>
      </c>
      <c r="R178" s="48">
        <v>-0.64300000000000002</v>
      </c>
      <c r="S178" s="48">
        <v>2.5999999999999999E-2</v>
      </c>
      <c r="T178" s="48">
        <v>1.2500000000000001E-2</v>
      </c>
      <c r="U178" s="48">
        <v>0.38</v>
      </c>
      <c r="V178" s="48">
        <v>2.5000000000000001E-2</v>
      </c>
      <c r="W178" s="48">
        <v>1.4999999999999999E-2</v>
      </c>
      <c r="X178" s="48">
        <v>0.56999999999999995</v>
      </c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7"/>
      <c r="AP178" s="56"/>
      <c r="AQ178" s="58"/>
      <c r="AR178" s="58"/>
      <c r="AS178" s="59"/>
    </row>
    <row r="179" spans="3:45" x14ac:dyDescent="0.25">
      <c r="C179" s="51">
        <v>4.4340000000000002</v>
      </c>
      <c r="D179" s="51">
        <v>0</v>
      </c>
      <c r="E179" s="51">
        <v>-7.0000000000000007E-2</v>
      </c>
      <c r="F179" s="51">
        <v>-0.13</v>
      </c>
      <c r="G179" s="51">
        <v>-0.26</v>
      </c>
      <c r="H179" s="51">
        <v>-0.11749999999999999</v>
      </c>
      <c r="I179" s="51">
        <v>-0.03</v>
      </c>
      <c r="J179" s="51">
        <v>0.35</v>
      </c>
      <c r="K179" s="51">
        <v>0.248</v>
      </c>
      <c r="L179" s="51">
        <v>0.255</v>
      </c>
      <c r="M179" s="51">
        <v>0.38</v>
      </c>
      <c r="N179" s="51">
        <v>1.6</v>
      </c>
      <c r="O179" s="51">
        <v>-0.06</v>
      </c>
      <c r="P179" s="51">
        <v>1.04</v>
      </c>
      <c r="Q179" s="48">
        <v>0</v>
      </c>
      <c r="R179" s="48">
        <v>-0.64300000000000002</v>
      </c>
      <c r="S179" s="48">
        <v>2.5999999999999999E-2</v>
      </c>
      <c r="T179" s="48">
        <v>1.2500000000000001E-2</v>
      </c>
      <c r="U179" s="48">
        <v>0.38</v>
      </c>
      <c r="V179" s="48">
        <v>0.02</v>
      </c>
      <c r="W179" s="48">
        <v>0.01</v>
      </c>
      <c r="X179" s="48">
        <v>0.56999999999999995</v>
      </c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7"/>
      <c r="AP179" s="56"/>
      <c r="AQ179" s="58"/>
      <c r="AR179" s="58"/>
      <c r="AS179" s="59"/>
    </row>
    <row r="180" spans="3:45" x14ac:dyDescent="0.25">
      <c r="C180" s="51">
        <v>4.3040000000000003</v>
      </c>
      <c r="D180" s="51">
        <v>0</v>
      </c>
      <c r="E180" s="51">
        <v>-7.0000000000000007E-2</v>
      </c>
      <c r="F180" s="51">
        <v>-0.13</v>
      </c>
      <c r="G180" s="51">
        <v>-0.26</v>
      </c>
      <c r="H180" s="51">
        <v>-0.115</v>
      </c>
      <c r="I180" s="51">
        <v>-1.7500000000000002E-2</v>
      </c>
      <c r="J180" s="51">
        <v>0.35</v>
      </c>
      <c r="K180" s="51">
        <v>6.8000000000000005E-2</v>
      </c>
      <c r="L180" s="51">
        <v>0.215</v>
      </c>
      <c r="M180" s="51">
        <v>0.33</v>
      </c>
      <c r="N180" s="51">
        <v>0.69</v>
      </c>
      <c r="O180" s="51">
        <v>-0.06</v>
      </c>
      <c r="P180" s="51">
        <v>0.54</v>
      </c>
      <c r="Q180" s="48">
        <v>0</v>
      </c>
      <c r="R180" s="48">
        <v>-0.64300000000000002</v>
      </c>
      <c r="S180" s="48">
        <v>2.5999999999999999E-2</v>
      </c>
      <c r="T180" s="48">
        <v>1.7500000000000002E-2</v>
      </c>
      <c r="U180" s="48">
        <v>0.33</v>
      </c>
      <c r="V180" s="48">
        <v>0</v>
      </c>
      <c r="W180" s="48">
        <v>-0.01</v>
      </c>
      <c r="X180" s="48">
        <v>0.56999999999999995</v>
      </c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7"/>
      <c r="AP180" s="56"/>
      <c r="AQ180" s="58"/>
      <c r="AR180" s="58"/>
      <c r="AS180" s="59"/>
    </row>
    <row r="181" spans="3:45" x14ac:dyDescent="0.25">
      <c r="C181" s="51">
        <v>4.1189999999999998</v>
      </c>
      <c r="D181" s="51">
        <v>0</v>
      </c>
      <c r="E181" s="51">
        <v>-7.0000000000000007E-2</v>
      </c>
      <c r="F181" s="51">
        <v>-0.19500000000000001</v>
      </c>
      <c r="G181" s="51">
        <v>-0.37</v>
      </c>
      <c r="H181" s="51">
        <v>-0.12</v>
      </c>
      <c r="I181" s="51">
        <v>0.02</v>
      </c>
      <c r="J181" s="51">
        <v>0.43</v>
      </c>
      <c r="K181" s="51">
        <v>-0.25</v>
      </c>
      <c r="L181" s="51">
        <v>0.17</v>
      </c>
      <c r="M181" s="51">
        <v>0.30499999999999999</v>
      </c>
      <c r="N181" s="51">
        <v>0.38</v>
      </c>
      <c r="O181" s="51">
        <v>-0.06</v>
      </c>
      <c r="P181" s="51">
        <v>0.36</v>
      </c>
      <c r="Q181" s="48">
        <v>0</v>
      </c>
      <c r="R181" s="48">
        <v>-0.77800000000000002</v>
      </c>
      <c r="S181" s="48">
        <v>2.0500000000000001E-2</v>
      </c>
      <c r="T181" s="48">
        <v>1.7500000000000002E-2</v>
      </c>
      <c r="U181" s="48">
        <v>0.30499999999999999</v>
      </c>
      <c r="V181" s="48">
        <v>-0.09</v>
      </c>
      <c r="W181" s="48">
        <v>-0.09</v>
      </c>
      <c r="X181" s="48">
        <v>0.47499999999999998</v>
      </c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7"/>
      <c r="AP181" s="56"/>
      <c r="AQ181" s="58"/>
      <c r="AR181" s="58"/>
      <c r="AS181" s="59"/>
    </row>
    <row r="182" spans="3:45" x14ac:dyDescent="0.25">
      <c r="C182" s="51">
        <v>4.117</v>
      </c>
      <c r="D182" s="51">
        <v>0</v>
      </c>
      <c r="E182" s="51">
        <v>-7.0000000000000007E-2</v>
      </c>
      <c r="F182" s="51">
        <v>-0.19500000000000001</v>
      </c>
      <c r="G182" s="51">
        <v>-0.37</v>
      </c>
      <c r="H182" s="51">
        <v>-0.12</v>
      </c>
      <c r="I182" s="51">
        <v>0.02</v>
      </c>
      <c r="J182" s="51">
        <v>0.43</v>
      </c>
      <c r="K182" s="51">
        <v>-0.1</v>
      </c>
      <c r="L182" s="51">
        <v>0.16500000000000001</v>
      </c>
      <c r="M182" s="51">
        <v>0.2</v>
      </c>
      <c r="N182" s="51">
        <v>0.33</v>
      </c>
      <c r="O182" s="51">
        <v>-0.06</v>
      </c>
      <c r="P182" s="51">
        <v>0.32500000000000001</v>
      </c>
      <c r="Q182" s="48">
        <v>0</v>
      </c>
      <c r="R182" s="48">
        <v>-0.77800000000000002</v>
      </c>
      <c r="S182" s="48">
        <v>2.0500000000000001E-2</v>
      </c>
      <c r="T182" s="48">
        <v>2.2499999999999999E-2</v>
      </c>
      <c r="U182" s="48">
        <v>0.2</v>
      </c>
      <c r="V182" s="48">
        <v>-0.09</v>
      </c>
      <c r="W182" s="48">
        <v>-0.09</v>
      </c>
      <c r="X182" s="48">
        <v>0.47499999999999998</v>
      </c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7"/>
      <c r="AP182" s="56"/>
      <c r="AQ182" s="58"/>
      <c r="AR182" s="58"/>
      <c r="AS182" s="59"/>
    </row>
    <row r="183" spans="3:45" x14ac:dyDescent="0.25">
      <c r="C183" s="51">
        <v>4.1619999999999999</v>
      </c>
      <c r="D183" s="51">
        <v>0</v>
      </c>
      <c r="E183" s="51">
        <v>-7.0000000000000007E-2</v>
      </c>
      <c r="F183" s="51">
        <v>-0.19500000000000001</v>
      </c>
      <c r="G183" s="51">
        <v>-0.37</v>
      </c>
      <c r="H183" s="51">
        <v>-0.12</v>
      </c>
      <c r="I183" s="51">
        <v>2.5000000000000001E-2</v>
      </c>
      <c r="J183" s="51">
        <v>0.43</v>
      </c>
      <c r="K183" s="51">
        <v>-0.1</v>
      </c>
      <c r="L183" s="51">
        <v>0.17</v>
      </c>
      <c r="M183" s="51">
        <v>0.23</v>
      </c>
      <c r="N183" s="51">
        <v>0.37</v>
      </c>
      <c r="O183" s="51">
        <v>-0.06</v>
      </c>
      <c r="P183" s="51">
        <v>0.33500000000000002</v>
      </c>
      <c r="Q183" s="48">
        <v>0</v>
      </c>
      <c r="R183" s="48">
        <v>-0.77800000000000002</v>
      </c>
      <c r="S183" s="48">
        <v>2.0500000000000001E-2</v>
      </c>
      <c r="T183" s="48">
        <v>2.2499999999999999E-2</v>
      </c>
      <c r="U183" s="48">
        <v>0.23</v>
      </c>
      <c r="V183" s="48">
        <v>-0.09</v>
      </c>
      <c r="W183" s="48">
        <v>-0.09</v>
      </c>
      <c r="X183" s="48">
        <v>0.47499999999999998</v>
      </c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7"/>
      <c r="AP183" s="56"/>
      <c r="AQ183" s="58"/>
      <c r="AR183" s="58"/>
      <c r="AS183" s="59"/>
    </row>
    <row r="184" spans="3:45" x14ac:dyDescent="0.25">
      <c r="C184" s="51">
        <v>4.2069999999999999</v>
      </c>
      <c r="D184" s="51">
        <v>0</v>
      </c>
      <c r="E184" s="51">
        <v>-7.0000000000000007E-2</v>
      </c>
      <c r="F184" s="51">
        <v>-0.19500000000000001</v>
      </c>
      <c r="G184" s="51">
        <v>-0.37</v>
      </c>
      <c r="H184" s="51">
        <v>-0.12</v>
      </c>
      <c r="I184" s="51">
        <v>2.75E-2</v>
      </c>
      <c r="J184" s="51">
        <v>0.43</v>
      </c>
      <c r="K184" s="51">
        <v>-0.1</v>
      </c>
      <c r="L184" s="51">
        <v>0.17499999999999999</v>
      </c>
      <c r="M184" s="51">
        <v>0.24</v>
      </c>
      <c r="N184" s="51">
        <v>0.41</v>
      </c>
      <c r="O184" s="51">
        <v>-0.06</v>
      </c>
      <c r="P184" s="51">
        <v>0.35</v>
      </c>
      <c r="Q184" s="48">
        <v>0</v>
      </c>
      <c r="R184" s="48">
        <v>-0.77800000000000002</v>
      </c>
      <c r="S184" s="48">
        <v>2.0500000000000001E-2</v>
      </c>
      <c r="T184" s="48">
        <v>2.2499999999999999E-2</v>
      </c>
      <c r="U184" s="48">
        <v>0.24</v>
      </c>
      <c r="V184" s="48">
        <v>-0.09</v>
      </c>
      <c r="W184" s="48">
        <v>-0.09</v>
      </c>
      <c r="X184" s="48">
        <v>0.47499999999999998</v>
      </c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7"/>
      <c r="AP184" s="56"/>
      <c r="AQ184" s="58"/>
      <c r="AR184" s="58"/>
      <c r="AS184" s="59"/>
    </row>
    <row r="185" spans="3:45" x14ac:dyDescent="0.25">
      <c r="C185" s="51">
        <v>4.2519999999999998</v>
      </c>
      <c r="D185" s="51">
        <v>0</v>
      </c>
      <c r="E185" s="51">
        <v>-7.0000000000000007E-2</v>
      </c>
      <c r="F185" s="51">
        <v>-0.19500000000000001</v>
      </c>
      <c r="G185" s="51">
        <v>-0.37</v>
      </c>
      <c r="H185" s="51">
        <v>-0.12</v>
      </c>
      <c r="I185" s="51">
        <v>0.03</v>
      </c>
      <c r="J185" s="51">
        <v>0.43</v>
      </c>
      <c r="K185" s="51">
        <v>-0.1</v>
      </c>
      <c r="L185" s="51">
        <v>0.17499999999999999</v>
      </c>
      <c r="M185" s="51">
        <v>0.24</v>
      </c>
      <c r="N185" s="51">
        <v>0.41</v>
      </c>
      <c r="O185" s="51">
        <v>-0.06</v>
      </c>
      <c r="P185" s="51">
        <v>0.35</v>
      </c>
      <c r="Q185" s="48">
        <v>0</v>
      </c>
      <c r="R185" s="48">
        <v>-0.77800000000000002</v>
      </c>
      <c r="S185" s="48">
        <v>2.0500000000000001E-2</v>
      </c>
      <c r="T185" s="48">
        <v>1.7500000000000002E-2</v>
      </c>
      <c r="U185" s="48">
        <v>0.24</v>
      </c>
      <c r="V185" s="48">
        <v>-0.09</v>
      </c>
      <c r="W185" s="48">
        <v>-0.09</v>
      </c>
      <c r="X185" s="48">
        <v>0.47499999999999998</v>
      </c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7"/>
      <c r="AP185" s="56"/>
      <c r="AQ185" s="58"/>
      <c r="AR185" s="58"/>
      <c r="AS185" s="59"/>
    </row>
    <row r="186" spans="3:45" x14ac:dyDescent="0.25">
      <c r="C186" s="51">
        <v>4.2350000000000003</v>
      </c>
      <c r="D186" s="51">
        <v>0</v>
      </c>
      <c r="E186" s="51">
        <v>-7.0000000000000007E-2</v>
      </c>
      <c r="F186" s="51">
        <v>-0.19500000000000001</v>
      </c>
      <c r="G186" s="51">
        <v>-0.37</v>
      </c>
      <c r="H186" s="51">
        <v>-0.12</v>
      </c>
      <c r="I186" s="51">
        <v>2.2499999999999999E-2</v>
      </c>
      <c r="J186" s="51">
        <v>0.43</v>
      </c>
      <c r="K186" s="51">
        <v>-0.1</v>
      </c>
      <c r="L186" s="51">
        <v>0.16500000000000001</v>
      </c>
      <c r="M186" s="51">
        <v>0.2</v>
      </c>
      <c r="N186" s="51">
        <v>0.36</v>
      </c>
      <c r="O186" s="51">
        <v>-0.06</v>
      </c>
      <c r="P186" s="51">
        <v>0.315</v>
      </c>
      <c r="Q186" s="48">
        <v>0</v>
      </c>
      <c r="R186" s="48">
        <v>-0.77800000000000002</v>
      </c>
      <c r="S186" s="48">
        <v>2.0500000000000001E-2</v>
      </c>
      <c r="T186" s="48">
        <v>1.7500000000000002E-2</v>
      </c>
      <c r="U186" s="48">
        <v>0.2</v>
      </c>
      <c r="V186" s="48">
        <v>-0.09</v>
      </c>
      <c r="W186" s="48">
        <v>-0.09</v>
      </c>
      <c r="X186" s="48">
        <v>0.47499999999999998</v>
      </c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7"/>
      <c r="AP186" s="56"/>
      <c r="AQ186" s="58"/>
      <c r="AR186" s="58"/>
      <c r="AS186" s="59"/>
    </row>
    <row r="187" spans="3:45" x14ac:dyDescent="0.25">
      <c r="C187" s="51">
        <v>4.26</v>
      </c>
      <c r="D187" s="51">
        <v>0</v>
      </c>
      <c r="E187" s="51">
        <v>-7.0000000000000007E-2</v>
      </c>
      <c r="F187" s="51">
        <v>-0.19500000000000001</v>
      </c>
      <c r="G187" s="51">
        <v>-0.37</v>
      </c>
      <c r="H187" s="51">
        <v>-0.12</v>
      </c>
      <c r="I187" s="51">
        <v>1.2500000000000001E-2</v>
      </c>
      <c r="J187" s="51">
        <v>0.43</v>
      </c>
      <c r="K187" s="51">
        <v>-0.1</v>
      </c>
      <c r="L187" s="51">
        <v>0.17249999999999999</v>
      </c>
      <c r="M187" s="51">
        <v>0.23</v>
      </c>
      <c r="N187" s="51">
        <v>0.4</v>
      </c>
      <c r="O187" s="51">
        <v>-0.06</v>
      </c>
      <c r="P187" s="51">
        <v>0.36</v>
      </c>
      <c r="Q187" s="48">
        <v>0</v>
      </c>
      <c r="R187" s="48">
        <v>-0.77800000000000002</v>
      </c>
      <c r="S187" s="48">
        <v>2.0500000000000001E-2</v>
      </c>
      <c r="T187" s="48">
        <v>1.2500000000000001E-2</v>
      </c>
      <c r="U187" s="48">
        <v>0.23</v>
      </c>
      <c r="V187" s="48">
        <v>-0.09</v>
      </c>
      <c r="W187" s="48">
        <v>-0.09</v>
      </c>
      <c r="X187" s="48">
        <v>0.47499999999999998</v>
      </c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7"/>
      <c r="AP187" s="56"/>
      <c r="AQ187" s="58"/>
      <c r="AR187" s="58"/>
      <c r="AS187" s="59"/>
    </row>
    <row r="188" spans="3:45" x14ac:dyDescent="0.25">
      <c r="C188" s="51">
        <v>4.4119999999999999</v>
      </c>
      <c r="D188" s="51">
        <v>0</v>
      </c>
      <c r="E188" s="51">
        <v>-7.0000000000000007E-2</v>
      </c>
      <c r="F188" s="51">
        <v>-0.13</v>
      </c>
      <c r="G188" s="51">
        <v>-0.26</v>
      </c>
      <c r="H188" s="51">
        <v>-0.12</v>
      </c>
      <c r="I188" s="51">
        <v>-2.2499999999999999E-2</v>
      </c>
      <c r="J188" s="51">
        <v>0.35</v>
      </c>
      <c r="K188" s="51">
        <v>0</v>
      </c>
      <c r="L188" s="51">
        <v>0.215</v>
      </c>
      <c r="M188" s="51">
        <v>0.25</v>
      </c>
      <c r="N188" s="51">
        <v>0.7</v>
      </c>
      <c r="O188" s="51">
        <v>-0.06</v>
      </c>
      <c r="P188" s="51">
        <v>0.46</v>
      </c>
      <c r="Q188" s="48">
        <v>0</v>
      </c>
      <c r="R188" s="48">
        <v>-0.67800000000000005</v>
      </c>
      <c r="S188" s="48">
        <v>2.5999999999999999E-2</v>
      </c>
      <c r="T188" s="48">
        <v>1.35E-2</v>
      </c>
      <c r="U188" s="48">
        <v>0.25</v>
      </c>
      <c r="V188" s="48">
        <v>0</v>
      </c>
      <c r="W188" s="48">
        <v>-0.01</v>
      </c>
      <c r="X188" s="48">
        <v>0.5</v>
      </c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7"/>
      <c r="AP188" s="56"/>
      <c r="AQ188" s="58"/>
      <c r="AR188" s="58"/>
      <c r="AS188" s="59"/>
    </row>
    <row r="189" spans="3:45" x14ac:dyDescent="0.25">
      <c r="C189" s="51">
        <v>4.5549999999999997</v>
      </c>
      <c r="D189" s="51">
        <v>0</v>
      </c>
      <c r="E189" s="51">
        <v>-7.0000000000000007E-2</v>
      </c>
      <c r="F189" s="51">
        <v>-0.13</v>
      </c>
      <c r="G189" s="51">
        <v>-0.26</v>
      </c>
      <c r="H189" s="51">
        <v>-0.1225</v>
      </c>
      <c r="I189" s="51">
        <v>-4.4999999999999998E-2</v>
      </c>
      <c r="J189" s="51">
        <v>0.35</v>
      </c>
      <c r="K189" s="51">
        <v>0</v>
      </c>
      <c r="L189" s="51">
        <v>0.23499999999999999</v>
      </c>
      <c r="M189" s="51">
        <v>0.33</v>
      </c>
      <c r="N189" s="51">
        <v>0.98</v>
      </c>
      <c r="O189" s="51">
        <v>-0.06</v>
      </c>
      <c r="P189" s="51">
        <v>0.77</v>
      </c>
      <c r="Q189" s="48">
        <v>0</v>
      </c>
      <c r="R189" s="48">
        <v>-0.67800000000000005</v>
      </c>
      <c r="S189" s="48">
        <v>2.5999999999999999E-2</v>
      </c>
      <c r="T189" s="48">
        <v>1.35E-2</v>
      </c>
      <c r="U189" s="48">
        <v>0.33</v>
      </c>
      <c r="V189" s="48">
        <v>5.0000000000000001E-3</v>
      </c>
      <c r="W189" s="48">
        <v>-5.0000000000000001E-3</v>
      </c>
      <c r="X189" s="48">
        <v>0.56999999999999995</v>
      </c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7"/>
      <c r="AP189" s="56"/>
      <c r="AQ189" s="58"/>
      <c r="AR189" s="58"/>
      <c r="AS189" s="59"/>
    </row>
    <row r="190" spans="3:45" x14ac:dyDescent="0.25">
      <c r="C190" s="51">
        <v>4.5990000000000002</v>
      </c>
      <c r="D190" s="51">
        <v>0</v>
      </c>
      <c r="E190" s="51">
        <v>-7.0000000000000007E-2</v>
      </c>
      <c r="F190" s="51">
        <v>-0.13</v>
      </c>
      <c r="G190" s="51">
        <v>-0.26</v>
      </c>
      <c r="H190" s="51">
        <v>-0.125</v>
      </c>
      <c r="I190" s="51">
        <v>-4.7500000000000001E-2</v>
      </c>
      <c r="J190" s="51">
        <v>0.35</v>
      </c>
      <c r="K190" s="51">
        <v>0</v>
      </c>
      <c r="L190" s="51">
        <v>0.255</v>
      </c>
      <c r="M190" s="51">
        <v>0.38</v>
      </c>
      <c r="N190" s="51">
        <v>1.6</v>
      </c>
      <c r="O190" s="51">
        <v>-0.06</v>
      </c>
      <c r="P190" s="51">
        <v>1.04</v>
      </c>
      <c r="Q190" s="48">
        <v>0</v>
      </c>
      <c r="R190" s="48">
        <v>-0.67800000000000005</v>
      </c>
      <c r="S190" s="48">
        <v>2.5999999999999999E-2</v>
      </c>
      <c r="T190" s="48">
        <v>1.35E-2</v>
      </c>
      <c r="U190" s="48">
        <v>0.38</v>
      </c>
      <c r="V190" s="48">
        <v>2.5000000000000001E-2</v>
      </c>
      <c r="W190" s="48">
        <v>1.4999999999999999E-2</v>
      </c>
      <c r="X190" s="48">
        <v>0.56999999999999995</v>
      </c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7"/>
      <c r="AP190" s="56"/>
      <c r="AQ190" s="58"/>
      <c r="AR190" s="58"/>
      <c r="AS190" s="59"/>
    </row>
    <row r="191" spans="3:45" x14ac:dyDescent="0.25">
      <c r="C191" s="51">
        <v>4.5190000000000001</v>
      </c>
      <c r="D191" s="51">
        <v>0</v>
      </c>
      <c r="E191" s="51">
        <v>-7.0000000000000007E-2</v>
      </c>
      <c r="F191" s="51">
        <v>-0.13</v>
      </c>
      <c r="G191" s="51">
        <v>-0.26</v>
      </c>
      <c r="H191" s="51">
        <v>-0.11749999999999999</v>
      </c>
      <c r="I191" s="51">
        <v>-0.03</v>
      </c>
      <c r="J191" s="51">
        <v>0.35</v>
      </c>
      <c r="K191" s="51">
        <v>0</v>
      </c>
      <c r="L191" s="51">
        <v>0.255</v>
      </c>
      <c r="M191" s="51">
        <v>0.38</v>
      </c>
      <c r="N191" s="51">
        <v>1.6</v>
      </c>
      <c r="O191" s="51">
        <v>-0.06</v>
      </c>
      <c r="P191" s="51">
        <v>1.04</v>
      </c>
      <c r="Q191" s="48">
        <v>0</v>
      </c>
      <c r="R191" s="48">
        <v>-0.67800000000000005</v>
      </c>
      <c r="S191" s="48">
        <v>2.5999999999999999E-2</v>
      </c>
      <c r="T191" s="48">
        <v>1.35E-2</v>
      </c>
      <c r="U191" s="48">
        <v>0.38</v>
      </c>
      <c r="V191" s="48">
        <v>0.02</v>
      </c>
      <c r="W191" s="48">
        <v>0.01</v>
      </c>
      <c r="X191" s="48">
        <v>0.56999999999999995</v>
      </c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7"/>
      <c r="AP191" s="56"/>
      <c r="AQ191" s="58"/>
      <c r="AR191" s="58"/>
      <c r="AS191" s="59"/>
    </row>
    <row r="192" spans="3:45" x14ac:dyDescent="0.25">
      <c r="C192" s="51">
        <v>4.3890000000000002</v>
      </c>
      <c r="D192" s="51">
        <v>0</v>
      </c>
      <c r="E192" s="51">
        <v>-7.0000000000000007E-2</v>
      </c>
      <c r="F192" s="51">
        <v>-0.13</v>
      </c>
      <c r="G192" s="51">
        <v>-0.26</v>
      </c>
      <c r="H192" s="51">
        <v>-0.115</v>
      </c>
      <c r="I192" s="51">
        <v>-1.7500000000000002E-2</v>
      </c>
      <c r="J192" s="51">
        <v>0.35</v>
      </c>
      <c r="K192" s="51">
        <v>0</v>
      </c>
      <c r="L192" s="51">
        <v>0.215</v>
      </c>
      <c r="M192" s="51">
        <v>0.33</v>
      </c>
      <c r="N192" s="51">
        <v>0.69</v>
      </c>
      <c r="O192" s="51">
        <v>-0.06</v>
      </c>
      <c r="P192" s="51">
        <v>0.54</v>
      </c>
      <c r="Q192" s="48">
        <v>0</v>
      </c>
      <c r="R192" s="48">
        <v>-0.67800000000000005</v>
      </c>
      <c r="S192" s="48">
        <v>2.5999999999999999E-2</v>
      </c>
      <c r="T192" s="48">
        <v>1.8499999999999999E-2</v>
      </c>
      <c r="U192" s="48">
        <v>0.33</v>
      </c>
      <c r="V192" s="48">
        <v>0</v>
      </c>
      <c r="W192" s="48">
        <v>-0.01</v>
      </c>
      <c r="X192" s="48">
        <v>0.56999999999999995</v>
      </c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7"/>
      <c r="AP192" s="56"/>
      <c r="AQ192" s="58"/>
      <c r="AR192" s="58"/>
      <c r="AS192" s="59"/>
    </row>
    <row r="193" spans="3:45" x14ac:dyDescent="0.25">
      <c r="C193" s="51">
        <v>4.2039999999999997</v>
      </c>
      <c r="D193" s="51">
        <v>0</v>
      </c>
      <c r="E193" s="51">
        <v>-7.0000000000000007E-2</v>
      </c>
      <c r="F193" s="51">
        <v>-0.19500000000000001</v>
      </c>
      <c r="G193" s="51">
        <v>-0.37</v>
      </c>
      <c r="H193" s="51">
        <v>-0.12</v>
      </c>
      <c r="I193" s="51">
        <v>0.02</v>
      </c>
      <c r="J193" s="51">
        <v>0.43</v>
      </c>
      <c r="K193" s="51">
        <v>0</v>
      </c>
      <c r="L193" s="51">
        <v>0.17</v>
      </c>
      <c r="M193" s="51">
        <v>0.30499999999999999</v>
      </c>
      <c r="N193" s="51">
        <v>0.38</v>
      </c>
      <c r="O193" s="51">
        <v>-0.06</v>
      </c>
      <c r="P193" s="51">
        <v>0.36</v>
      </c>
      <c r="Q193" s="48">
        <v>0</v>
      </c>
      <c r="R193" s="48">
        <v>-0.77800000000000002</v>
      </c>
      <c r="S193" s="48">
        <v>2.0500000000000001E-2</v>
      </c>
      <c r="T193" s="48">
        <v>1.8499999999999999E-2</v>
      </c>
      <c r="U193" s="48">
        <v>0.30499999999999999</v>
      </c>
      <c r="V193" s="48">
        <v>-0.09</v>
      </c>
      <c r="W193" s="48">
        <v>-0.09</v>
      </c>
      <c r="X193" s="48">
        <v>0.47499999999999998</v>
      </c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7"/>
      <c r="AP193" s="56"/>
      <c r="AQ193" s="58"/>
      <c r="AR193" s="58"/>
      <c r="AS193" s="59"/>
    </row>
    <row r="194" spans="3:45" x14ac:dyDescent="0.25">
      <c r="C194" s="51">
        <v>4.202</v>
      </c>
      <c r="D194" s="51">
        <v>0</v>
      </c>
      <c r="E194" s="51">
        <v>-7.0000000000000007E-2</v>
      </c>
      <c r="F194" s="51">
        <v>-0.19500000000000001</v>
      </c>
      <c r="G194" s="51">
        <v>-0.37</v>
      </c>
      <c r="H194" s="51">
        <v>0</v>
      </c>
      <c r="I194" s="51">
        <v>0.02</v>
      </c>
      <c r="J194" s="51">
        <v>0.43</v>
      </c>
      <c r="K194" s="51">
        <v>0</v>
      </c>
      <c r="L194" s="51">
        <v>0.16500000000000001</v>
      </c>
      <c r="M194" s="51">
        <v>0.2</v>
      </c>
      <c r="N194" s="51">
        <v>0.33</v>
      </c>
      <c r="O194" s="51">
        <v>-0.06</v>
      </c>
      <c r="P194" s="51">
        <v>0.32500000000000001</v>
      </c>
      <c r="Q194" s="48">
        <v>0</v>
      </c>
      <c r="R194" s="48">
        <v>-0.77800000000000002</v>
      </c>
      <c r="S194" s="48">
        <v>2.0500000000000001E-2</v>
      </c>
      <c r="T194" s="48">
        <v>2.35E-2</v>
      </c>
      <c r="U194" s="48">
        <v>0.2</v>
      </c>
      <c r="V194" s="48">
        <v>0</v>
      </c>
      <c r="W194" s="48">
        <v>0</v>
      </c>
      <c r="X194" s="48">
        <v>0.47499999999999998</v>
      </c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7"/>
      <c r="AP194" s="56"/>
      <c r="AQ194" s="58"/>
      <c r="AR194" s="58"/>
      <c r="AS194" s="59"/>
    </row>
    <row r="195" spans="3:45" x14ac:dyDescent="0.25">
      <c r="C195" s="51">
        <v>4.2469999999999999</v>
      </c>
      <c r="D195" s="51">
        <v>0</v>
      </c>
      <c r="E195" s="51">
        <v>-7.0000000000000007E-2</v>
      </c>
      <c r="F195" s="51">
        <v>-0.19500000000000001</v>
      </c>
      <c r="G195" s="51">
        <v>-0.37</v>
      </c>
      <c r="H195" s="51">
        <v>0</v>
      </c>
      <c r="I195" s="51">
        <v>2.5000000000000001E-2</v>
      </c>
      <c r="J195" s="51">
        <v>0.43</v>
      </c>
      <c r="K195" s="51">
        <v>0</v>
      </c>
      <c r="L195" s="51">
        <v>0.17</v>
      </c>
      <c r="M195" s="51">
        <v>0.23</v>
      </c>
      <c r="N195" s="51">
        <v>0.37</v>
      </c>
      <c r="O195" s="51">
        <v>-0.06</v>
      </c>
      <c r="P195" s="51">
        <v>0.33500000000000002</v>
      </c>
      <c r="Q195" s="48">
        <v>0</v>
      </c>
      <c r="R195" s="48">
        <v>-0.77800000000000002</v>
      </c>
      <c r="S195" s="48">
        <v>2.0500000000000001E-2</v>
      </c>
      <c r="T195" s="48">
        <v>2.35E-2</v>
      </c>
      <c r="U195" s="48">
        <v>0.23</v>
      </c>
      <c r="V195" s="48">
        <v>0</v>
      </c>
      <c r="W195" s="48">
        <v>0</v>
      </c>
      <c r="X195" s="48">
        <v>0.47499999999999998</v>
      </c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7"/>
      <c r="AP195" s="56"/>
      <c r="AQ195" s="58"/>
      <c r="AR195" s="58"/>
      <c r="AS195" s="59"/>
    </row>
    <row r="196" spans="3:45" x14ac:dyDescent="0.25">
      <c r="C196" s="51">
        <v>4.2919999999999998</v>
      </c>
      <c r="D196" s="51">
        <v>0</v>
      </c>
      <c r="E196" s="51">
        <v>-7.0000000000000007E-2</v>
      </c>
      <c r="F196" s="51">
        <v>-0.19500000000000001</v>
      </c>
      <c r="G196" s="51">
        <v>-0.37</v>
      </c>
      <c r="H196" s="51">
        <v>0</v>
      </c>
      <c r="I196" s="51">
        <v>2.75E-2</v>
      </c>
      <c r="J196" s="51">
        <v>0.43</v>
      </c>
      <c r="K196" s="51">
        <v>0</v>
      </c>
      <c r="L196" s="51">
        <v>0.17499999999999999</v>
      </c>
      <c r="M196" s="51">
        <v>0.24</v>
      </c>
      <c r="N196" s="51">
        <v>0.41</v>
      </c>
      <c r="O196" s="51">
        <v>-0.06</v>
      </c>
      <c r="P196" s="51">
        <v>0.35</v>
      </c>
      <c r="Q196" s="48">
        <v>0</v>
      </c>
      <c r="R196" s="48">
        <v>-0.77800000000000002</v>
      </c>
      <c r="S196" s="48">
        <v>2.0500000000000001E-2</v>
      </c>
      <c r="T196" s="48">
        <v>2.35E-2</v>
      </c>
      <c r="U196" s="48">
        <v>0.24</v>
      </c>
      <c r="V196" s="48">
        <v>0</v>
      </c>
      <c r="W196" s="48">
        <v>0</v>
      </c>
      <c r="X196" s="48">
        <v>0.47499999999999998</v>
      </c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7"/>
      <c r="AP196" s="56"/>
      <c r="AQ196" s="58"/>
      <c r="AR196" s="58"/>
      <c r="AS196" s="59"/>
    </row>
    <row r="197" spans="3:45" x14ac:dyDescent="0.25">
      <c r="C197" s="51">
        <v>4.3369999999999997</v>
      </c>
      <c r="D197" s="51">
        <v>0</v>
      </c>
      <c r="E197" s="51">
        <v>-7.0000000000000007E-2</v>
      </c>
      <c r="F197" s="51">
        <v>-0.19500000000000001</v>
      </c>
      <c r="G197" s="51">
        <v>-0.37</v>
      </c>
      <c r="H197" s="51">
        <v>0</v>
      </c>
      <c r="I197" s="51">
        <v>0.03</v>
      </c>
      <c r="J197" s="51">
        <v>0.43</v>
      </c>
      <c r="K197" s="51">
        <v>0</v>
      </c>
      <c r="L197" s="51">
        <v>0.17499999999999999</v>
      </c>
      <c r="M197" s="51">
        <v>0.24</v>
      </c>
      <c r="N197" s="51">
        <v>0.41</v>
      </c>
      <c r="O197" s="51">
        <v>-0.06</v>
      </c>
      <c r="P197" s="51">
        <v>0.35</v>
      </c>
      <c r="Q197" s="48">
        <v>0</v>
      </c>
      <c r="R197" s="48">
        <v>-0.77800000000000002</v>
      </c>
      <c r="S197" s="48">
        <v>2.0500000000000001E-2</v>
      </c>
      <c r="T197" s="48">
        <v>1.8499999999999999E-2</v>
      </c>
      <c r="U197" s="48">
        <v>0.24</v>
      </c>
      <c r="V197" s="48">
        <v>0</v>
      </c>
      <c r="W197" s="48">
        <v>0</v>
      </c>
      <c r="X197" s="48">
        <v>0.47499999999999998</v>
      </c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7"/>
      <c r="AP197" s="56"/>
      <c r="AQ197" s="58"/>
      <c r="AR197" s="58"/>
      <c r="AS197" s="59"/>
    </row>
    <row r="198" spans="3:45" x14ac:dyDescent="0.25">
      <c r="C198" s="51">
        <v>4.32</v>
      </c>
      <c r="D198" s="51">
        <v>0</v>
      </c>
      <c r="E198" s="51">
        <v>-7.0000000000000007E-2</v>
      </c>
      <c r="F198" s="51">
        <v>-0.19500000000000001</v>
      </c>
      <c r="G198" s="51">
        <v>-0.37</v>
      </c>
      <c r="H198" s="51">
        <v>0</v>
      </c>
      <c r="I198" s="51">
        <v>2.2499999999999999E-2</v>
      </c>
      <c r="J198" s="51">
        <v>0.43</v>
      </c>
      <c r="K198" s="51">
        <v>0</v>
      </c>
      <c r="L198" s="51">
        <v>0.16500000000000001</v>
      </c>
      <c r="M198" s="51">
        <v>0.2</v>
      </c>
      <c r="N198" s="51">
        <v>0.36</v>
      </c>
      <c r="O198" s="51">
        <v>-0.06</v>
      </c>
      <c r="P198" s="51">
        <v>0.315</v>
      </c>
      <c r="Q198" s="48">
        <v>0</v>
      </c>
      <c r="R198" s="48">
        <v>-0.77800000000000002</v>
      </c>
      <c r="S198" s="48">
        <v>2.0500000000000001E-2</v>
      </c>
      <c r="T198" s="48">
        <v>1.8499999999999999E-2</v>
      </c>
      <c r="U198" s="48">
        <v>0.2</v>
      </c>
      <c r="V198" s="48">
        <v>0</v>
      </c>
      <c r="W198" s="48">
        <v>0</v>
      </c>
      <c r="X198" s="48">
        <v>0.47499999999999998</v>
      </c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7"/>
      <c r="AP198" s="56"/>
      <c r="AQ198" s="58"/>
      <c r="AR198" s="58"/>
      <c r="AS198" s="59"/>
    </row>
    <row r="199" spans="3:45" x14ac:dyDescent="0.25">
      <c r="C199" s="51">
        <v>4.3449999999999998</v>
      </c>
      <c r="D199" s="51">
        <v>0</v>
      </c>
      <c r="E199" s="51">
        <v>-7.0000000000000007E-2</v>
      </c>
      <c r="F199" s="51">
        <v>-0.19500000000000001</v>
      </c>
      <c r="G199" s="51">
        <v>-0.37</v>
      </c>
      <c r="H199" s="51">
        <v>0</v>
      </c>
      <c r="I199" s="51">
        <v>1.2500000000000001E-2</v>
      </c>
      <c r="J199" s="51">
        <v>0.43</v>
      </c>
      <c r="K199" s="51">
        <v>0</v>
      </c>
      <c r="L199" s="51">
        <v>0.17249999999999999</v>
      </c>
      <c r="M199" s="51">
        <v>0.23</v>
      </c>
      <c r="N199" s="51">
        <v>0.4</v>
      </c>
      <c r="O199" s="51">
        <v>-0.06</v>
      </c>
      <c r="P199" s="51">
        <v>0.36</v>
      </c>
      <c r="Q199" s="48">
        <v>0</v>
      </c>
      <c r="R199" s="48">
        <v>-0.77800000000000002</v>
      </c>
      <c r="S199" s="48">
        <v>2.0500000000000001E-2</v>
      </c>
      <c r="T199" s="48">
        <v>1.35E-2</v>
      </c>
      <c r="U199" s="48">
        <v>0.23</v>
      </c>
      <c r="V199" s="48">
        <v>0</v>
      </c>
      <c r="W199" s="48">
        <v>0</v>
      </c>
      <c r="X199" s="48">
        <v>0.47499999999999998</v>
      </c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7"/>
      <c r="AP199" s="56"/>
      <c r="AQ199" s="58"/>
      <c r="AR199" s="58"/>
      <c r="AS199" s="59"/>
    </row>
    <row r="200" spans="3:45" x14ac:dyDescent="0.25">
      <c r="C200" s="51">
        <v>4.4969999999999999</v>
      </c>
      <c r="D200" s="51">
        <v>0</v>
      </c>
      <c r="E200" s="51">
        <v>-7.0000000000000007E-2</v>
      </c>
      <c r="F200" s="51">
        <v>-0.13</v>
      </c>
      <c r="G200" s="51">
        <v>-0.26</v>
      </c>
      <c r="H200" s="51">
        <v>0</v>
      </c>
      <c r="I200" s="51">
        <v>-2.2499999999999999E-2</v>
      </c>
      <c r="J200" s="51">
        <v>0.35</v>
      </c>
      <c r="K200" s="51">
        <v>0</v>
      </c>
      <c r="L200" s="51">
        <v>0.215</v>
      </c>
      <c r="M200" s="51">
        <v>0.25</v>
      </c>
      <c r="N200" s="51">
        <v>0.7</v>
      </c>
      <c r="O200" s="51">
        <v>-0.06</v>
      </c>
      <c r="P200" s="51">
        <v>0.46</v>
      </c>
      <c r="Q200" s="48">
        <v>0</v>
      </c>
      <c r="R200" s="48">
        <v>-0.67800000000000005</v>
      </c>
      <c r="S200" s="48">
        <v>2.5999999999999999E-2</v>
      </c>
      <c r="T200" s="48">
        <v>1.4500000000000001E-2</v>
      </c>
      <c r="U200" s="48">
        <v>0.25</v>
      </c>
      <c r="V200" s="48">
        <v>0</v>
      </c>
      <c r="W200" s="48">
        <v>0</v>
      </c>
      <c r="X200" s="48">
        <v>0.5</v>
      </c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7"/>
      <c r="AP200" s="56"/>
      <c r="AQ200" s="58"/>
      <c r="AR200" s="58"/>
      <c r="AS200" s="59"/>
    </row>
    <row r="201" spans="3:45" x14ac:dyDescent="0.25">
      <c r="C201" s="51">
        <v>4.6399999999999997</v>
      </c>
      <c r="D201" s="51">
        <v>0</v>
      </c>
      <c r="E201" s="51">
        <v>-7.0000000000000007E-2</v>
      </c>
      <c r="F201" s="51">
        <v>-0.13</v>
      </c>
      <c r="G201" s="51">
        <v>-0.26</v>
      </c>
      <c r="H201" s="51">
        <v>0</v>
      </c>
      <c r="I201" s="51">
        <v>-4.4999999999999998E-2</v>
      </c>
      <c r="J201" s="51">
        <v>0.35</v>
      </c>
      <c r="K201" s="51">
        <v>0</v>
      </c>
      <c r="L201" s="51">
        <v>0.23499999999999999</v>
      </c>
      <c r="M201" s="51">
        <v>0.33</v>
      </c>
      <c r="N201" s="51">
        <v>0.98</v>
      </c>
      <c r="O201" s="51">
        <v>-0.06</v>
      </c>
      <c r="P201" s="51">
        <v>0.77</v>
      </c>
      <c r="Q201" s="48">
        <v>0</v>
      </c>
      <c r="R201" s="48">
        <v>-0.67800000000000005</v>
      </c>
      <c r="S201" s="48">
        <v>2.5999999999999999E-2</v>
      </c>
      <c r="T201" s="48">
        <v>1.4500000000000001E-2</v>
      </c>
      <c r="U201" s="48">
        <v>0.33</v>
      </c>
      <c r="V201" s="48">
        <v>0</v>
      </c>
      <c r="W201" s="48">
        <v>0</v>
      </c>
      <c r="X201" s="48">
        <v>0.56999999999999995</v>
      </c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7"/>
      <c r="AP201" s="56"/>
      <c r="AQ201" s="58"/>
      <c r="AR201" s="58"/>
      <c r="AS201" s="59"/>
    </row>
    <row r="202" spans="3:45" x14ac:dyDescent="0.25">
      <c r="C202" s="51">
        <v>4.6840000000000002</v>
      </c>
      <c r="D202" s="51">
        <v>0</v>
      </c>
      <c r="E202" s="51">
        <v>-7.0000000000000007E-2</v>
      </c>
      <c r="F202" s="51">
        <v>-0.13</v>
      </c>
      <c r="G202" s="51">
        <v>-0.26</v>
      </c>
      <c r="H202" s="51">
        <v>0</v>
      </c>
      <c r="I202" s="51">
        <v>-4.7500000000000001E-2</v>
      </c>
      <c r="J202" s="51">
        <v>0.35</v>
      </c>
      <c r="K202" s="51">
        <v>0</v>
      </c>
      <c r="L202" s="51">
        <v>0.255</v>
      </c>
      <c r="M202" s="51">
        <v>0.38</v>
      </c>
      <c r="N202" s="51">
        <v>1.6</v>
      </c>
      <c r="O202" s="51">
        <v>-0.06</v>
      </c>
      <c r="P202" s="51">
        <v>1.04</v>
      </c>
      <c r="Q202" s="48">
        <v>0</v>
      </c>
      <c r="R202" s="48">
        <v>-0.67800000000000005</v>
      </c>
      <c r="S202" s="48">
        <v>2.5999999999999999E-2</v>
      </c>
      <c r="T202" s="48">
        <v>1.4500000000000001E-2</v>
      </c>
      <c r="U202" s="48">
        <v>0.38</v>
      </c>
      <c r="V202" s="48">
        <v>0</v>
      </c>
      <c r="W202" s="48">
        <v>0</v>
      </c>
      <c r="X202" s="48">
        <v>0.56999999999999995</v>
      </c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7"/>
      <c r="AP202" s="56"/>
      <c r="AQ202" s="58"/>
      <c r="AR202" s="58"/>
      <c r="AS202" s="59"/>
    </row>
    <row r="203" spans="3:45" x14ac:dyDescent="0.25">
      <c r="C203" s="51">
        <v>4.6040000000000001</v>
      </c>
      <c r="D203" s="51">
        <v>0</v>
      </c>
      <c r="E203" s="51">
        <v>-7.0000000000000007E-2</v>
      </c>
      <c r="F203" s="51">
        <v>-0.13</v>
      </c>
      <c r="G203" s="51">
        <v>-0.26</v>
      </c>
      <c r="H203" s="51">
        <v>0</v>
      </c>
      <c r="I203" s="51">
        <v>-0.03</v>
      </c>
      <c r="J203" s="51">
        <v>0.35</v>
      </c>
      <c r="K203" s="51">
        <v>0</v>
      </c>
      <c r="L203" s="51">
        <v>0.255</v>
      </c>
      <c r="M203" s="51">
        <v>0.38</v>
      </c>
      <c r="N203" s="51">
        <v>1.6</v>
      </c>
      <c r="O203" s="51">
        <v>-0.06</v>
      </c>
      <c r="P203" s="51">
        <v>1.04</v>
      </c>
      <c r="Q203" s="48">
        <v>0</v>
      </c>
      <c r="R203" s="48">
        <v>-0.67800000000000005</v>
      </c>
      <c r="S203" s="48">
        <v>2.5999999999999999E-2</v>
      </c>
      <c r="T203" s="48">
        <v>1.4500000000000001E-2</v>
      </c>
      <c r="U203" s="48">
        <v>0.38</v>
      </c>
      <c r="V203" s="48">
        <v>0</v>
      </c>
      <c r="W203" s="48">
        <v>0</v>
      </c>
      <c r="X203" s="48">
        <v>0.56999999999999995</v>
      </c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7"/>
      <c r="AP203" s="56"/>
      <c r="AQ203" s="58"/>
      <c r="AR203" s="58"/>
      <c r="AS203" s="59"/>
    </row>
    <row r="204" spans="3:45" x14ac:dyDescent="0.25">
      <c r="C204" s="51">
        <v>4.4740000000000002</v>
      </c>
      <c r="D204" s="51">
        <v>0</v>
      </c>
      <c r="E204" s="51">
        <v>-7.0000000000000007E-2</v>
      </c>
      <c r="F204" s="51">
        <v>-0.13</v>
      </c>
      <c r="G204" s="51">
        <v>-0.26</v>
      </c>
      <c r="H204" s="51">
        <v>0</v>
      </c>
      <c r="I204" s="51">
        <v>-1.7500000000000002E-2</v>
      </c>
      <c r="J204" s="51">
        <v>0.35</v>
      </c>
      <c r="K204" s="51">
        <v>0</v>
      </c>
      <c r="L204" s="51">
        <v>0.215</v>
      </c>
      <c r="M204" s="51">
        <v>0.33</v>
      </c>
      <c r="N204" s="51">
        <v>0.69</v>
      </c>
      <c r="O204" s="51">
        <v>-0.06</v>
      </c>
      <c r="P204" s="51">
        <v>0.54</v>
      </c>
      <c r="Q204" s="48">
        <v>0</v>
      </c>
      <c r="R204" s="48">
        <v>-0.67800000000000005</v>
      </c>
      <c r="S204" s="48">
        <v>2.5999999999999999E-2</v>
      </c>
      <c r="T204" s="48">
        <v>1.95E-2</v>
      </c>
      <c r="U204" s="48">
        <v>0.33</v>
      </c>
      <c r="V204" s="48">
        <v>0</v>
      </c>
      <c r="W204" s="48">
        <v>0</v>
      </c>
      <c r="X204" s="48">
        <v>0.56999999999999995</v>
      </c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7"/>
      <c r="AP204" s="56"/>
      <c r="AQ204" s="58"/>
      <c r="AR204" s="58"/>
      <c r="AS204" s="59"/>
    </row>
    <row r="205" spans="3:45" x14ac:dyDescent="0.25">
      <c r="C205" s="51">
        <v>4.2889999999999997</v>
      </c>
      <c r="D205" s="51">
        <v>0</v>
      </c>
      <c r="E205" s="51">
        <v>-7.0000000000000007E-2</v>
      </c>
      <c r="F205" s="51">
        <v>-0.19500000000000001</v>
      </c>
      <c r="G205" s="51">
        <v>-0.37</v>
      </c>
      <c r="H205" s="51">
        <v>0</v>
      </c>
      <c r="I205" s="51">
        <v>0.02</v>
      </c>
      <c r="J205" s="51">
        <v>0.43</v>
      </c>
      <c r="K205" s="51">
        <v>0</v>
      </c>
      <c r="L205" s="51">
        <v>0.17</v>
      </c>
      <c r="M205" s="51">
        <v>0.30499999999999999</v>
      </c>
      <c r="N205" s="51">
        <v>0.38</v>
      </c>
      <c r="O205" s="51">
        <v>-0.06</v>
      </c>
      <c r="P205" s="51">
        <v>0.36</v>
      </c>
      <c r="Q205" s="48">
        <v>0</v>
      </c>
      <c r="R205" s="48">
        <v>-0.77800000000000002</v>
      </c>
      <c r="S205" s="48">
        <v>2.0500000000000001E-2</v>
      </c>
      <c r="T205" s="48">
        <v>1.95E-2</v>
      </c>
      <c r="U205" s="48">
        <v>0.30499999999999999</v>
      </c>
      <c r="V205" s="48">
        <v>0</v>
      </c>
      <c r="W205" s="48">
        <v>0</v>
      </c>
      <c r="X205" s="48">
        <v>0.47499999999999998</v>
      </c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7"/>
      <c r="AP205" s="56"/>
      <c r="AQ205" s="58"/>
      <c r="AR205" s="58"/>
      <c r="AS205" s="59"/>
    </row>
    <row r="206" spans="3:45" x14ac:dyDescent="0.25">
      <c r="C206" s="51">
        <v>4.2869999999999999</v>
      </c>
      <c r="D206" s="51">
        <v>0</v>
      </c>
      <c r="E206" s="51">
        <v>-7.0000000000000007E-2</v>
      </c>
      <c r="F206" s="51">
        <v>-0.19500000000000001</v>
      </c>
      <c r="G206" s="51">
        <v>-0.37</v>
      </c>
      <c r="H206" s="51">
        <v>0</v>
      </c>
      <c r="I206" s="51">
        <v>0.02</v>
      </c>
      <c r="J206" s="51">
        <v>0.43</v>
      </c>
      <c r="K206" s="51">
        <v>0</v>
      </c>
      <c r="L206" s="51">
        <v>0.16500000000000001</v>
      </c>
      <c r="M206" s="51">
        <v>0.2</v>
      </c>
      <c r="N206" s="51">
        <v>0.33</v>
      </c>
      <c r="O206" s="51">
        <v>-0.06</v>
      </c>
      <c r="P206" s="51">
        <v>0.32500000000000001</v>
      </c>
      <c r="Q206" s="48">
        <v>0</v>
      </c>
      <c r="R206" s="48">
        <v>-0.77800000000000002</v>
      </c>
      <c r="S206" s="48">
        <v>2.0500000000000001E-2</v>
      </c>
      <c r="T206" s="48">
        <v>2.4500000000000001E-2</v>
      </c>
      <c r="U206" s="48">
        <v>0.2</v>
      </c>
      <c r="V206" s="48">
        <v>0</v>
      </c>
      <c r="W206" s="48">
        <v>0</v>
      </c>
      <c r="X206" s="48">
        <v>0.47499999999999998</v>
      </c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7"/>
      <c r="AP206" s="56"/>
      <c r="AQ206" s="58"/>
      <c r="AR206" s="58"/>
      <c r="AS206" s="59"/>
    </row>
    <row r="207" spans="3:45" x14ac:dyDescent="0.25">
      <c r="C207" s="51">
        <v>4.3319999999999999</v>
      </c>
      <c r="D207" s="51">
        <v>0</v>
      </c>
      <c r="E207" s="51">
        <v>-7.0000000000000007E-2</v>
      </c>
      <c r="F207" s="51">
        <v>-0.19500000000000001</v>
      </c>
      <c r="G207" s="51">
        <v>-0.37</v>
      </c>
      <c r="H207" s="51">
        <v>0</v>
      </c>
      <c r="I207" s="51">
        <v>2.5000000000000001E-2</v>
      </c>
      <c r="J207" s="51">
        <v>0.43</v>
      </c>
      <c r="K207" s="51">
        <v>0</v>
      </c>
      <c r="L207" s="51">
        <v>0.17</v>
      </c>
      <c r="M207" s="51">
        <v>0.23</v>
      </c>
      <c r="N207" s="51">
        <v>0.37</v>
      </c>
      <c r="O207" s="51">
        <v>-0.06</v>
      </c>
      <c r="P207" s="51">
        <v>0.33500000000000002</v>
      </c>
      <c r="Q207" s="48">
        <v>0</v>
      </c>
      <c r="R207" s="48">
        <v>-0.77800000000000002</v>
      </c>
      <c r="S207" s="48">
        <v>0</v>
      </c>
      <c r="T207" s="48">
        <v>2.4500000000000001E-2</v>
      </c>
      <c r="U207" s="48">
        <v>0.23</v>
      </c>
      <c r="V207" s="48">
        <v>0</v>
      </c>
      <c r="W207" s="48">
        <v>0</v>
      </c>
      <c r="X207" s="48">
        <v>0.47499999999999998</v>
      </c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7"/>
      <c r="AP207" s="56"/>
      <c r="AQ207" s="58"/>
      <c r="AR207" s="58"/>
      <c r="AS207" s="59"/>
    </row>
    <row r="208" spans="3:45" x14ac:dyDescent="0.25">
      <c r="C208" s="51">
        <v>4.3769999999999998</v>
      </c>
      <c r="D208" s="51">
        <v>0</v>
      </c>
      <c r="E208" s="51">
        <v>-7.0000000000000007E-2</v>
      </c>
      <c r="F208" s="51">
        <v>-0.19500000000000001</v>
      </c>
      <c r="G208" s="51">
        <v>-0.37</v>
      </c>
      <c r="H208" s="51">
        <v>0</v>
      </c>
      <c r="I208" s="51">
        <v>2.75E-2</v>
      </c>
      <c r="J208" s="51">
        <v>0.43</v>
      </c>
      <c r="K208" s="51">
        <v>0</v>
      </c>
      <c r="L208" s="51">
        <v>0.17499999999999999</v>
      </c>
      <c r="M208" s="51">
        <v>0.24</v>
      </c>
      <c r="N208" s="51">
        <v>0.41</v>
      </c>
      <c r="O208" s="51">
        <v>-0.06</v>
      </c>
      <c r="P208" s="51">
        <v>0.35</v>
      </c>
      <c r="Q208" s="48">
        <v>0</v>
      </c>
      <c r="R208" s="48">
        <v>-0.77800000000000002</v>
      </c>
      <c r="S208" s="48">
        <v>0</v>
      </c>
      <c r="T208" s="48">
        <v>2.4500000000000001E-2</v>
      </c>
      <c r="U208" s="48">
        <v>0.24</v>
      </c>
      <c r="V208" s="48">
        <v>0</v>
      </c>
      <c r="W208" s="48">
        <v>0</v>
      </c>
      <c r="X208" s="48">
        <v>0.47499999999999998</v>
      </c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7"/>
      <c r="AP208" s="56"/>
      <c r="AQ208" s="58"/>
      <c r="AR208" s="58"/>
      <c r="AS208" s="59"/>
    </row>
    <row r="209" spans="3:45" x14ac:dyDescent="0.25">
      <c r="C209" s="51">
        <v>4.4219999999999997</v>
      </c>
      <c r="D209" s="51">
        <v>0</v>
      </c>
      <c r="E209" s="51">
        <v>-7.0000000000000007E-2</v>
      </c>
      <c r="F209" s="51">
        <v>-0.19500000000000001</v>
      </c>
      <c r="G209" s="51">
        <v>-0.37</v>
      </c>
      <c r="H209" s="51">
        <v>0</v>
      </c>
      <c r="I209" s="51">
        <v>0.03</v>
      </c>
      <c r="J209" s="51">
        <v>0.43</v>
      </c>
      <c r="K209" s="51">
        <v>0</v>
      </c>
      <c r="L209" s="51">
        <v>0.17499999999999999</v>
      </c>
      <c r="M209" s="51">
        <v>0.24</v>
      </c>
      <c r="N209" s="51">
        <v>0.41</v>
      </c>
      <c r="O209" s="51">
        <v>-0.06</v>
      </c>
      <c r="P209" s="51">
        <v>0.35</v>
      </c>
      <c r="Q209" s="48">
        <v>0</v>
      </c>
      <c r="R209" s="48">
        <v>-0.77800000000000002</v>
      </c>
      <c r="S209" s="48">
        <v>0</v>
      </c>
      <c r="T209" s="48">
        <v>1.95E-2</v>
      </c>
      <c r="U209" s="48">
        <v>0.24</v>
      </c>
      <c r="V209" s="48">
        <v>0</v>
      </c>
      <c r="W209" s="48">
        <v>0</v>
      </c>
      <c r="X209" s="48">
        <v>0.47499999999999998</v>
      </c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7"/>
      <c r="AP209" s="56"/>
      <c r="AQ209" s="58"/>
      <c r="AR209" s="58"/>
      <c r="AS209" s="59"/>
    </row>
    <row r="210" spans="3:45" x14ac:dyDescent="0.25">
      <c r="C210" s="51">
        <v>4.4050000000000002</v>
      </c>
      <c r="D210" s="51">
        <v>0</v>
      </c>
      <c r="E210" s="51">
        <v>-7.0000000000000007E-2</v>
      </c>
      <c r="F210" s="51">
        <v>-0.19500000000000001</v>
      </c>
      <c r="G210" s="51">
        <v>-0.37</v>
      </c>
      <c r="H210" s="51">
        <v>0</v>
      </c>
      <c r="I210" s="51">
        <v>2.2499999999999999E-2</v>
      </c>
      <c r="J210" s="51">
        <v>0.43</v>
      </c>
      <c r="K210" s="51">
        <v>0</v>
      </c>
      <c r="L210" s="51">
        <v>0.16500000000000001</v>
      </c>
      <c r="M210" s="51">
        <v>0.2</v>
      </c>
      <c r="N210" s="51">
        <v>0.36</v>
      </c>
      <c r="O210" s="51">
        <v>-0.06</v>
      </c>
      <c r="P210" s="51">
        <v>0.315</v>
      </c>
      <c r="Q210" s="48">
        <v>0</v>
      </c>
      <c r="R210" s="48">
        <v>-0.77800000000000002</v>
      </c>
      <c r="S210" s="48">
        <v>0</v>
      </c>
      <c r="T210" s="48">
        <v>1.95E-2</v>
      </c>
      <c r="U210" s="48">
        <v>0.2</v>
      </c>
      <c r="V210" s="48">
        <v>0</v>
      </c>
      <c r="W210" s="48">
        <v>0</v>
      </c>
      <c r="X210" s="48">
        <v>0.47499999999999998</v>
      </c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7"/>
      <c r="AP210" s="56"/>
      <c r="AQ210" s="58"/>
      <c r="AR210" s="58"/>
      <c r="AS210" s="59"/>
    </row>
    <row r="211" spans="3:45" x14ac:dyDescent="0.25">
      <c r="C211" s="51">
        <v>4.43</v>
      </c>
      <c r="D211" s="51">
        <v>0</v>
      </c>
      <c r="E211" s="51">
        <v>-7.0000000000000007E-2</v>
      </c>
      <c r="F211" s="51">
        <v>-0.19500000000000001</v>
      </c>
      <c r="G211" s="51">
        <v>-0.37</v>
      </c>
      <c r="H211" s="51">
        <v>0</v>
      </c>
      <c r="I211" s="51">
        <v>1.2500000000000001E-2</v>
      </c>
      <c r="J211" s="51">
        <v>0.43</v>
      </c>
      <c r="K211" s="51">
        <v>0</v>
      </c>
      <c r="L211" s="51">
        <v>0.17249999999999999</v>
      </c>
      <c r="M211" s="51">
        <v>0.23</v>
      </c>
      <c r="N211" s="51">
        <v>0.4</v>
      </c>
      <c r="O211" s="51">
        <v>-0.06</v>
      </c>
      <c r="P211" s="51">
        <v>0.36</v>
      </c>
      <c r="Q211" s="48">
        <v>0</v>
      </c>
      <c r="R211" s="48">
        <v>-0.77800000000000002</v>
      </c>
      <c r="S211" s="48">
        <v>0</v>
      </c>
      <c r="T211" s="48">
        <v>1.4500000000000001E-2</v>
      </c>
      <c r="U211" s="48">
        <v>0.23</v>
      </c>
      <c r="V211" s="48">
        <v>0</v>
      </c>
      <c r="W211" s="48">
        <v>0</v>
      </c>
      <c r="X211" s="48">
        <v>0.47499999999999998</v>
      </c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7"/>
      <c r="AP211" s="56"/>
      <c r="AQ211" s="58"/>
      <c r="AR211" s="58"/>
      <c r="AS211" s="59"/>
    </row>
    <row r="212" spans="3:45" x14ac:dyDescent="0.25">
      <c r="C212" s="51">
        <v>4.5819999999999999</v>
      </c>
      <c r="E212" s="51">
        <v>-7.0000000000000007E-2</v>
      </c>
      <c r="F212" s="51">
        <v>-0.13</v>
      </c>
      <c r="G212" s="51">
        <v>-0.26</v>
      </c>
      <c r="I212" s="51">
        <v>-2.2499999999999999E-2</v>
      </c>
      <c r="J212" s="51">
        <v>0.35</v>
      </c>
      <c r="K212" s="51">
        <v>0</v>
      </c>
      <c r="L212" s="51">
        <v>0.215</v>
      </c>
      <c r="M212" s="51">
        <v>0.25</v>
      </c>
      <c r="N212" s="51">
        <v>0.7</v>
      </c>
      <c r="O212" s="51">
        <v>-0.06</v>
      </c>
      <c r="P212" s="51">
        <v>0.46</v>
      </c>
      <c r="Q212" s="48">
        <v>0</v>
      </c>
      <c r="R212" s="48">
        <v>-0.67800000000000005</v>
      </c>
      <c r="S212" s="48">
        <v>0</v>
      </c>
      <c r="T212" s="48">
        <v>1.55E-2</v>
      </c>
      <c r="U212" s="48">
        <v>0.25</v>
      </c>
      <c r="X212" s="48">
        <v>0.5</v>
      </c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7"/>
      <c r="AP212" s="56"/>
      <c r="AQ212" s="58"/>
      <c r="AR212" s="58"/>
      <c r="AS212" s="59"/>
    </row>
    <row r="213" spans="3:45" x14ac:dyDescent="0.25">
      <c r="C213" s="51">
        <v>4.7249999999999996</v>
      </c>
      <c r="E213" s="51">
        <v>-7.0000000000000007E-2</v>
      </c>
      <c r="F213" s="51">
        <v>-0.13</v>
      </c>
      <c r="G213" s="51">
        <v>-0.26</v>
      </c>
      <c r="I213" s="51">
        <v>-4.4999999999999998E-2</v>
      </c>
      <c r="J213" s="51">
        <v>0.35</v>
      </c>
      <c r="K213" s="51">
        <v>0</v>
      </c>
      <c r="L213" s="51">
        <v>0.23499999999999999</v>
      </c>
      <c r="M213" s="51">
        <v>0.33</v>
      </c>
      <c r="N213" s="51">
        <v>0.98</v>
      </c>
      <c r="O213" s="51">
        <v>-0.06</v>
      </c>
      <c r="P213" s="51">
        <v>0.77</v>
      </c>
      <c r="Q213" s="48">
        <v>0</v>
      </c>
      <c r="R213" s="48">
        <v>-0.67800000000000005</v>
      </c>
      <c r="S213" s="48">
        <v>0</v>
      </c>
      <c r="T213" s="48">
        <v>1.55E-2</v>
      </c>
      <c r="U213" s="48">
        <v>0.33</v>
      </c>
      <c r="X213" s="48">
        <v>0.56999999999999995</v>
      </c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7"/>
      <c r="AP213" s="56"/>
      <c r="AQ213" s="58"/>
      <c r="AR213" s="58"/>
      <c r="AS213" s="59"/>
    </row>
    <row r="214" spans="3:45" x14ac:dyDescent="0.25">
      <c r="C214" s="51">
        <v>4.7690000000000001</v>
      </c>
      <c r="E214" s="51">
        <v>-7.0000000000000007E-2</v>
      </c>
      <c r="F214" s="51">
        <v>-0.13</v>
      </c>
      <c r="G214" s="51">
        <v>-0.26</v>
      </c>
      <c r="I214" s="51">
        <v>-4.7500000000000001E-2</v>
      </c>
      <c r="J214" s="51">
        <v>0.35</v>
      </c>
      <c r="K214" s="51">
        <v>0</v>
      </c>
      <c r="L214" s="51">
        <v>0.255</v>
      </c>
      <c r="M214" s="51">
        <v>0.38</v>
      </c>
      <c r="N214" s="51">
        <v>1.6</v>
      </c>
      <c r="O214" s="51">
        <v>-0.06</v>
      </c>
      <c r="P214" s="51">
        <v>1.04</v>
      </c>
      <c r="Q214" s="48">
        <v>0</v>
      </c>
      <c r="R214" s="48">
        <v>-0.67800000000000005</v>
      </c>
      <c r="S214" s="48">
        <v>0</v>
      </c>
      <c r="T214" s="48">
        <v>1.55E-2</v>
      </c>
      <c r="U214" s="48">
        <v>0.38</v>
      </c>
      <c r="X214" s="48">
        <v>0.56999999999999995</v>
      </c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7"/>
      <c r="AP214" s="56"/>
      <c r="AQ214" s="58"/>
      <c r="AR214" s="58"/>
      <c r="AS214" s="59"/>
    </row>
    <row r="215" spans="3:45" x14ac:dyDescent="0.25">
      <c r="C215" s="51">
        <v>4.6890000000000001</v>
      </c>
      <c r="E215" s="51">
        <v>-7.0000000000000007E-2</v>
      </c>
      <c r="F215" s="51">
        <v>-0.13</v>
      </c>
      <c r="G215" s="51">
        <v>-0.26</v>
      </c>
      <c r="I215" s="51">
        <v>-0.03</v>
      </c>
      <c r="J215" s="51">
        <v>0.35</v>
      </c>
      <c r="K215" s="51">
        <v>0</v>
      </c>
      <c r="L215" s="51">
        <v>0.255</v>
      </c>
      <c r="M215" s="51">
        <v>0.38</v>
      </c>
      <c r="N215" s="51">
        <v>1.6</v>
      </c>
      <c r="O215" s="51">
        <v>-0.06</v>
      </c>
      <c r="P215" s="51">
        <v>1.04</v>
      </c>
      <c r="Q215" s="48">
        <v>0</v>
      </c>
      <c r="R215" s="48">
        <v>-0.67800000000000005</v>
      </c>
      <c r="S215" s="48">
        <v>0</v>
      </c>
      <c r="T215" s="48">
        <v>1.55E-2</v>
      </c>
      <c r="U215" s="48">
        <v>0.38</v>
      </c>
      <c r="X215" s="48">
        <v>0.56999999999999995</v>
      </c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7"/>
      <c r="AP215" s="56"/>
      <c r="AQ215" s="58"/>
      <c r="AR215" s="58"/>
      <c r="AS215" s="59"/>
    </row>
    <row r="216" spans="3:45" x14ac:dyDescent="0.25">
      <c r="C216" s="51">
        <v>4.5590000000000002</v>
      </c>
      <c r="E216" s="51">
        <v>-7.0000000000000007E-2</v>
      </c>
      <c r="F216" s="51">
        <v>-0.13</v>
      </c>
      <c r="G216" s="51">
        <v>-0.26</v>
      </c>
      <c r="I216" s="51">
        <v>-1.7500000000000002E-2</v>
      </c>
      <c r="J216" s="51">
        <v>0.35</v>
      </c>
      <c r="K216" s="51">
        <v>0</v>
      </c>
      <c r="L216" s="51">
        <v>0.215</v>
      </c>
      <c r="M216" s="51">
        <v>0.33</v>
      </c>
      <c r="N216" s="51">
        <v>0.69</v>
      </c>
      <c r="O216" s="51">
        <v>-0.06</v>
      </c>
      <c r="P216" s="51">
        <v>0.54</v>
      </c>
      <c r="Q216" s="48">
        <v>0</v>
      </c>
      <c r="R216" s="48">
        <v>-0.67800000000000005</v>
      </c>
      <c r="S216" s="48">
        <v>0</v>
      </c>
      <c r="T216" s="48">
        <v>2.0500000000000001E-2</v>
      </c>
      <c r="U216" s="48">
        <v>0.33</v>
      </c>
      <c r="X216" s="48">
        <v>0.56999999999999995</v>
      </c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7"/>
      <c r="AP216" s="56"/>
      <c r="AQ216" s="58"/>
      <c r="AR216" s="58"/>
      <c r="AS216" s="59"/>
    </row>
    <row r="217" spans="3:45" x14ac:dyDescent="0.25">
      <c r="C217" s="51">
        <v>4.3739999999999997</v>
      </c>
      <c r="E217" s="51">
        <v>-7.0000000000000007E-2</v>
      </c>
      <c r="F217" s="51">
        <v>-0.19500000000000001</v>
      </c>
      <c r="G217" s="51">
        <v>-0.37</v>
      </c>
      <c r="I217" s="51">
        <v>0.02</v>
      </c>
      <c r="J217" s="51">
        <v>0.43</v>
      </c>
      <c r="K217" s="51">
        <v>0</v>
      </c>
      <c r="L217" s="51">
        <v>0.17</v>
      </c>
      <c r="M217" s="51">
        <v>0.30499999999999999</v>
      </c>
      <c r="N217" s="51">
        <v>0.38</v>
      </c>
      <c r="O217" s="51">
        <v>-0.06</v>
      </c>
      <c r="P217" s="51">
        <v>0.36</v>
      </c>
      <c r="Q217" s="48">
        <v>0</v>
      </c>
      <c r="R217" s="48">
        <v>-0.77800000000000002</v>
      </c>
      <c r="S217" s="48">
        <v>0</v>
      </c>
      <c r="T217" s="48">
        <v>2.0500000000000001E-2</v>
      </c>
      <c r="U217" s="48">
        <v>0.30499999999999999</v>
      </c>
      <c r="X217" s="48">
        <v>0.47499999999999998</v>
      </c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7"/>
      <c r="AP217" s="56"/>
      <c r="AQ217" s="58"/>
      <c r="AR217" s="58"/>
      <c r="AS217" s="59"/>
    </row>
    <row r="218" spans="3:45" x14ac:dyDescent="0.25">
      <c r="C218" s="51">
        <v>4.3719999999999999</v>
      </c>
      <c r="E218" s="51">
        <v>-7.0000000000000007E-2</v>
      </c>
      <c r="F218" s="51">
        <v>-0.19500000000000001</v>
      </c>
      <c r="G218" s="51">
        <v>-0.37</v>
      </c>
      <c r="I218" s="51">
        <v>0.02</v>
      </c>
      <c r="J218" s="51">
        <v>0.43</v>
      </c>
      <c r="K218" s="51">
        <v>0</v>
      </c>
      <c r="L218" s="51">
        <v>0.16500000000000001</v>
      </c>
      <c r="M218" s="51">
        <v>0.2</v>
      </c>
      <c r="N218" s="51">
        <v>0.33</v>
      </c>
      <c r="O218" s="51">
        <v>-0.06</v>
      </c>
      <c r="P218" s="51">
        <v>0.32500000000000001</v>
      </c>
      <c r="Q218" s="48">
        <v>0</v>
      </c>
      <c r="R218" s="48">
        <v>-0.77800000000000002</v>
      </c>
      <c r="S218" s="48">
        <v>0</v>
      </c>
      <c r="T218" s="48">
        <v>2.5499999999999998E-2</v>
      </c>
      <c r="U218" s="48">
        <v>0.2</v>
      </c>
      <c r="X218" s="48">
        <v>0.47499999999999998</v>
      </c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7"/>
      <c r="AP218" s="56"/>
      <c r="AQ218" s="58"/>
      <c r="AR218" s="58"/>
      <c r="AS218" s="59"/>
    </row>
    <row r="219" spans="3:45" x14ac:dyDescent="0.25">
      <c r="C219" s="51">
        <v>4.4169999999999998</v>
      </c>
      <c r="E219" s="51">
        <v>-7.0000000000000007E-2</v>
      </c>
      <c r="F219" s="51">
        <v>-0.19500000000000001</v>
      </c>
      <c r="G219" s="51">
        <v>-0.37</v>
      </c>
      <c r="I219" s="51">
        <v>2.5000000000000001E-2</v>
      </c>
      <c r="J219" s="51">
        <v>0.43</v>
      </c>
      <c r="K219" s="51">
        <v>0</v>
      </c>
      <c r="L219" s="51">
        <v>0.17</v>
      </c>
      <c r="M219" s="51">
        <v>0.23</v>
      </c>
      <c r="N219" s="51">
        <v>0.37</v>
      </c>
      <c r="O219" s="51">
        <v>-0.06</v>
      </c>
      <c r="P219" s="51">
        <v>0.33500000000000002</v>
      </c>
      <c r="Q219" s="48">
        <v>0</v>
      </c>
      <c r="R219" s="48">
        <v>-0.77800000000000002</v>
      </c>
      <c r="S219" s="48">
        <v>0</v>
      </c>
      <c r="T219" s="48">
        <v>2.5499999999999998E-2</v>
      </c>
      <c r="U219" s="48">
        <v>0.23</v>
      </c>
      <c r="X219" s="48">
        <v>0.47499999999999998</v>
      </c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7"/>
      <c r="AP219" s="56"/>
      <c r="AQ219" s="58"/>
      <c r="AR219" s="58"/>
      <c r="AS219" s="59"/>
    </row>
    <row r="220" spans="3:45" x14ac:dyDescent="0.25">
      <c r="C220" s="51">
        <v>4.4619999999999997</v>
      </c>
      <c r="E220" s="51">
        <v>-7.0000000000000007E-2</v>
      </c>
      <c r="F220" s="51">
        <v>-0.19500000000000001</v>
      </c>
      <c r="G220" s="51">
        <v>-0.37</v>
      </c>
      <c r="I220" s="51">
        <v>2.75E-2</v>
      </c>
      <c r="J220" s="51">
        <v>0.43</v>
      </c>
      <c r="K220" s="51">
        <v>0</v>
      </c>
      <c r="L220" s="51">
        <v>0.17499999999999999</v>
      </c>
      <c r="M220" s="51">
        <v>0.24</v>
      </c>
      <c r="N220" s="51">
        <v>0.41</v>
      </c>
      <c r="O220" s="51">
        <v>-0.06</v>
      </c>
      <c r="P220" s="51">
        <v>0.35</v>
      </c>
      <c r="Q220" s="48">
        <v>0</v>
      </c>
      <c r="R220" s="48">
        <v>-0.77800000000000002</v>
      </c>
      <c r="S220" s="48">
        <v>0</v>
      </c>
      <c r="T220" s="48">
        <v>2.5499999999999998E-2</v>
      </c>
      <c r="U220" s="48">
        <v>0.24</v>
      </c>
      <c r="X220" s="48">
        <v>0.47499999999999998</v>
      </c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7"/>
      <c r="AP220" s="56"/>
      <c r="AQ220" s="58"/>
      <c r="AR220" s="58"/>
      <c r="AS220" s="59"/>
    </row>
    <row r="221" spans="3:45" x14ac:dyDescent="0.25">
      <c r="C221" s="51">
        <v>4.5069999999999997</v>
      </c>
      <c r="E221" s="51">
        <v>-7.0000000000000007E-2</v>
      </c>
      <c r="F221" s="51">
        <v>-0.19500000000000001</v>
      </c>
      <c r="G221" s="51">
        <v>-0.37</v>
      </c>
      <c r="I221" s="51">
        <v>0.03</v>
      </c>
      <c r="J221" s="51">
        <v>0.43</v>
      </c>
      <c r="K221" s="51">
        <v>0</v>
      </c>
      <c r="L221" s="51">
        <v>0.17499999999999999</v>
      </c>
      <c r="M221" s="51">
        <v>0.24</v>
      </c>
      <c r="N221" s="51">
        <v>0.41</v>
      </c>
      <c r="O221" s="51">
        <v>-0.06</v>
      </c>
      <c r="P221" s="51">
        <v>0.35</v>
      </c>
      <c r="Q221" s="48">
        <v>0</v>
      </c>
      <c r="R221" s="48">
        <v>-0.77800000000000002</v>
      </c>
      <c r="S221" s="48">
        <v>0</v>
      </c>
      <c r="T221" s="48">
        <v>2.0500000000000001E-2</v>
      </c>
      <c r="U221" s="48">
        <v>0.24</v>
      </c>
      <c r="X221" s="48">
        <v>0.47499999999999998</v>
      </c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7"/>
      <c r="AP221" s="56"/>
      <c r="AQ221" s="58"/>
      <c r="AR221" s="58"/>
      <c r="AS221" s="59"/>
    </row>
    <row r="222" spans="3:45" x14ac:dyDescent="0.25">
      <c r="C222" s="51">
        <v>4.49</v>
      </c>
      <c r="E222" s="51">
        <v>-7.0000000000000007E-2</v>
      </c>
      <c r="F222" s="51">
        <v>-0.19500000000000001</v>
      </c>
      <c r="G222" s="51">
        <v>-0.37</v>
      </c>
      <c r="I222" s="51">
        <v>2.2499999999999999E-2</v>
      </c>
      <c r="J222" s="51">
        <v>0.43</v>
      </c>
      <c r="K222" s="51">
        <v>0</v>
      </c>
      <c r="L222" s="51">
        <v>0.16500000000000001</v>
      </c>
      <c r="M222" s="51">
        <v>0.2</v>
      </c>
      <c r="N222" s="51">
        <v>0.36</v>
      </c>
      <c r="O222" s="51">
        <v>-0.06</v>
      </c>
      <c r="P222" s="51">
        <v>0.315</v>
      </c>
      <c r="Q222" s="48">
        <v>0</v>
      </c>
      <c r="R222" s="48">
        <v>-0.77800000000000002</v>
      </c>
      <c r="S222" s="48">
        <v>0</v>
      </c>
      <c r="T222" s="48">
        <v>2.0500000000000001E-2</v>
      </c>
      <c r="U222" s="48">
        <v>0.2</v>
      </c>
      <c r="X222" s="48">
        <v>0.47499999999999998</v>
      </c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7"/>
      <c r="AP222" s="56"/>
      <c r="AQ222" s="58"/>
      <c r="AR222" s="58"/>
      <c r="AS222" s="59"/>
    </row>
    <row r="223" spans="3:45" x14ac:dyDescent="0.25">
      <c r="C223" s="51">
        <v>4.5149999999999997</v>
      </c>
      <c r="E223" s="51">
        <v>-7.0000000000000007E-2</v>
      </c>
      <c r="F223" s="51">
        <v>-0.19500000000000001</v>
      </c>
      <c r="G223" s="51">
        <v>-0.37</v>
      </c>
      <c r="I223" s="51">
        <v>1.2500000000000001E-2</v>
      </c>
      <c r="J223" s="51">
        <v>0.43</v>
      </c>
      <c r="K223" s="51">
        <v>0</v>
      </c>
      <c r="L223" s="51">
        <v>0.17249999999999999</v>
      </c>
      <c r="M223" s="51">
        <v>0.23</v>
      </c>
      <c r="N223" s="51">
        <v>0.4</v>
      </c>
      <c r="O223" s="51">
        <v>-0.06</v>
      </c>
      <c r="P223" s="51">
        <v>0.36</v>
      </c>
      <c r="Q223" s="48">
        <v>0</v>
      </c>
      <c r="R223" s="48">
        <v>-0.77800000000000002</v>
      </c>
      <c r="S223" s="48">
        <v>0</v>
      </c>
      <c r="T223" s="48">
        <v>1.55E-2</v>
      </c>
      <c r="U223" s="48">
        <v>0.23</v>
      </c>
      <c r="X223" s="48">
        <v>0.47499999999999998</v>
      </c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7"/>
      <c r="AP223" s="56"/>
      <c r="AQ223" s="58"/>
      <c r="AR223" s="58"/>
      <c r="AS223" s="59"/>
    </row>
    <row r="224" spans="3:45" x14ac:dyDescent="0.25">
      <c r="C224" s="51">
        <v>4.6669999999999998</v>
      </c>
      <c r="E224" s="51">
        <v>-7.0000000000000007E-2</v>
      </c>
      <c r="F224" s="51">
        <v>-0.13</v>
      </c>
      <c r="G224" s="51">
        <v>-0.26</v>
      </c>
      <c r="I224" s="51">
        <v>-2.2499999999999999E-2</v>
      </c>
      <c r="J224" s="51">
        <v>0.35</v>
      </c>
      <c r="K224" s="51">
        <v>0</v>
      </c>
      <c r="L224" s="51">
        <v>0.215</v>
      </c>
      <c r="M224" s="51">
        <v>0.25</v>
      </c>
      <c r="N224" s="51">
        <v>0.7</v>
      </c>
      <c r="O224" s="51">
        <v>-0.06</v>
      </c>
      <c r="P224" s="51">
        <v>0.46</v>
      </c>
      <c r="Q224" s="48">
        <v>0</v>
      </c>
      <c r="R224" s="48">
        <v>-0.67800000000000005</v>
      </c>
      <c r="S224" s="48">
        <v>0</v>
      </c>
      <c r="T224" s="48">
        <v>1.6500000000000001E-2</v>
      </c>
      <c r="U224" s="48">
        <v>0.25</v>
      </c>
      <c r="X224" s="48">
        <v>0.5</v>
      </c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7"/>
      <c r="AP224" s="56"/>
      <c r="AQ224" s="58"/>
      <c r="AR224" s="58"/>
      <c r="AS224" s="59"/>
    </row>
    <row r="225" spans="3:45" x14ac:dyDescent="0.25">
      <c r="C225" s="51">
        <v>4.8099999999999996</v>
      </c>
      <c r="E225" s="51">
        <v>-7.0000000000000007E-2</v>
      </c>
      <c r="F225" s="51">
        <v>-0.13</v>
      </c>
      <c r="G225" s="51">
        <v>-0.26</v>
      </c>
      <c r="I225" s="51">
        <v>-4.4999999999999998E-2</v>
      </c>
      <c r="J225" s="51">
        <v>0.35</v>
      </c>
      <c r="K225" s="51">
        <v>0</v>
      </c>
      <c r="L225" s="51">
        <v>0.23499999999999999</v>
      </c>
      <c r="M225" s="51">
        <v>0.33</v>
      </c>
      <c r="N225" s="51">
        <v>0.98</v>
      </c>
      <c r="O225" s="51">
        <v>-0.06</v>
      </c>
      <c r="P225" s="51">
        <v>0.77</v>
      </c>
      <c r="Q225" s="48">
        <v>0</v>
      </c>
      <c r="R225" s="48">
        <v>-0.67800000000000005</v>
      </c>
      <c r="S225" s="48">
        <v>0</v>
      </c>
      <c r="T225" s="48">
        <v>1.6500000000000001E-2</v>
      </c>
      <c r="U225" s="48">
        <v>0.33</v>
      </c>
      <c r="X225" s="48">
        <v>0.56999999999999995</v>
      </c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7"/>
      <c r="AP225" s="56"/>
      <c r="AQ225" s="58"/>
      <c r="AR225" s="58"/>
      <c r="AS225" s="59"/>
    </row>
    <row r="226" spans="3:45" x14ac:dyDescent="0.25">
      <c r="C226" s="51">
        <v>4.8540000000000001</v>
      </c>
      <c r="E226" s="51">
        <v>-7.0000000000000007E-2</v>
      </c>
      <c r="F226" s="51">
        <v>-0.13</v>
      </c>
      <c r="G226" s="51">
        <v>-0.26</v>
      </c>
      <c r="I226" s="51">
        <v>-4.7500000000000001E-2</v>
      </c>
      <c r="J226" s="51">
        <v>0.35</v>
      </c>
      <c r="K226" s="51">
        <v>0</v>
      </c>
      <c r="L226" s="51">
        <v>0.255</v>
      </c>
      <c r="M226" s="51">
        <v>0.38</v>
      </c>
      <c r="N226" s="51">
        <v>1.6</v>
      </c>
      <c r="O226" s="51">
        <v>-0.06</v>
      </c>
      <c r="P226" s="51">
        <v>1.04</v>
      </c>
      <c r="Q226" s="48">
        <v>0</v>
      </c>
      <c r="R226" s="48">
        <v>-0.67800000000000005</v>
      </c>
      <c r="S226" s="48">
        <v>0</v>
      </c>
      <c r="T226" s="48">
        <v>1.6500000000000001E-2</v>
      </c>
      <c r="U226" s="48">
        <v>0.38</v>
      </c>
      <c r="X226" s="48">
        <v>0.56999999999999995</v>
      </c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7"/>
      <c r="AP226" s="56"/>
      <c r="AQ226" s="58"/>
      <c r="AR226" s="58"/>
      <c r="AS226" s="59"/>
    </row>
    <row r="227" spans="3:45" x14ac:dyDescent="0.25">
      <c r="C227" s="51">
        <v>4.774</v>
      </c>
      <c r="E227" s="51">
        <v>-7.0000000000000007E-2</v>
      </c>
      <c r="F227" s="51">
        <v>-0.13</v>
      </c>
      <c r="G227" s="51">
        <v>-0.26</v>
      </c>
      <c r="I227" s="51">
        <v>-0.03</v>
      </c>
      <c r="J227" s="51">
        <v>0.35</v>
      </c>
      <c r="K227" s="51">
        <v>0</v>
      </c>
      <c r="L227" s="51">
        <v>0.255</v>
      </c>
      <c r="M227" s="51">
        <v>0.38</v>
      </c>
      <c r="N227" s="51">
        <v>1.6</v>
      </c>
      <c r="O227" s="51">
        <v>-0.06</v>
      </c>
      <c r="P227" s="51">
        <v>1.04</v>
      </c>
      <c r="Q227" s="48">
        <v>0</v>
      </c>
      <c r="R227" s="48">
        <v>-0.67800000000000005</v>
      </c>
      <c r="S227" s="48">
        <v>0</v>
      </c>
      <c r="T227" s="48">
        <v>1.6500000000000001E-2</v>
      </c>
      <c r="U227" s="48">
        <v>0.38</v>
      </c>
      <c r="X227" s="48">
        <v>0.56999999999999995</v>
      </c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7"/>
      <c r="AP227" s="56"/>
      <c r="AQ227" s="58"/>
      <c r="AR227" s="58"/>
      <c r="AS227" s="59"/>
    </row>
    <row r="228" spans="3:45" x14ac:dyDescent="0.25">
      <c r="C228" s="51">
        <v>4.6440000000000001</v>
      </c>
      <c r="E228" s="51">
        <v>-7.0000000000000007E-2</v>
      </c>
      <c r="F228" s="51">
        <v>-0.13</v>
      </c>
      <c r="G228" s="51">
        <v>-0.26</v>
      </c>
      <c r="I228" s="51">
        <v>-1.7500000000000002E-2</v>
      </c>
      <c r="J228" s="51">
        <v>0.35</v>
      </c>
      <c r="K228" s="51">
        <v>0</v>
      </c>
      <c r="L228" s="51">
        <v>0.215</v>
      </c>
      <c r="M228" s="51">
        <v>0.33</v>
      </c>
      <c r="N228" s="51">
        <v>0.69</v>
      </c>
      <c r="O228" s="51">
        <v>-0.06</v>
      </c>
      <c r="P228" s="51">
        <v>0.54</v>
      </c>
      <c r="Q228" s="48">
        <v>0</v>
      </c>
      <c r="R228" s="48">
        <v>-0.67800000000000005</v>
      </c>
      <c r="S228" s="48">
        <v>0</v>
      </c>
      <c r="T228" s="48">
        <v>2.1499999999999998E-2</v>
      </c>
      <c r="U228" s="48">
        <v>0.33</v>
      </c>
      <c r="X228" s="48">
        <v>0.56999999999999995</v>
      </c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7"/>
      <c r="AP228" s="56"/>
      <c r="AQ228" s="58"/>
      <c r="AR228" s="58"/>
      <c r="AS228" s="59"/>
    </row>
    <row r="229" spans="3:45" x14ac:dyDescent="0.25">
      <c r="C229" s="51">
        <v>4.4589999999999996</v>
      </c>
      <c r="E229" s="51">
        <v>-7.0000000000000007E-2</v>
      </c>
      <c r="F229" s="51">
        <v>-0.19500000000000001</v>
      </c>
      <c r="G229" s="51">
        <v>-0.37</v>
      </c>
      <c r="I229" s="51">
        <v>0.02</v>
      </c>
      <c r="J229" s="51">
        <v>0.43</v>
      </c>
      <c r="K229" s="51">
        <v>0</v>
      </c>
      <c r="L229" s="51">
        <v>0.17</v>
      </c>
      <c r="M229" s="51">
        <v>0.30499999999999999</v>
      </c>
      <c r="N229" s="51">
        <v>0.38</v>
      </c>
      <c r="O229" s="51">
        <v>-0.06</v>
      </c>
      <c r="P229" s="51">
        <v>0.36</v>
      </c>
      <c r="Q229" s="48">
        <v>0</v>
      </c>
      <c r="R229" s="48">
        <v>-0.77800000000000002</v>
      </c>
      <c r="S229" s="48">
        <v>0</v>
      </c>
      <c r="T229" s="48">
        <v>2.1499999999999998E-2</v>
      </c>
      <c r="U229" s="48">
        <v>0.30499999999999999</v>
      </c>
      <c r="X229" s="48">
        <v>0.47499999999999998</v>
      </c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7"/>
      <c r="AP229" s="56"/>
      <c r="AQ229" s="58"/>
      <c r="AR229" s="58"/>
      <c r="AS229" s="59"/>
    </row>
    <row r="230" spans="3:45" x14ac:dyDescent="0.25">
      <c r="C230" s="51">
        <v>4.4569999999999999</v>
      </c>
      <c r="E230" s="51">
        <v>-7.0000000000000007E-2</v>
      </c>
      <c r="F230" s="51">
        <v>-0.19500000000000001</v>
      </c>
      <c r="G230" s="51">
        <v>-0.37</v>
      </c>
      <c r="I230" s="51">
        <v>0.02</v>
      </c>
      <c r="J230" s="51">
        <v>0.43</v>
      </c>
      <c r="K230" s="51">
        <v>0</v>
      </c>
      <c r="L230" s="51">
        <v>0.16500000000000001</v>
      </c>
      <c r="M230" s="51">
        <v>0.2</v>
      </c>
      <c r="N230" s="51">
        <v>0.33</v>
      </c>
      <c r="O230" s="51">
        <v>-0.06</v>
      </c>
      <c r="P230" s="51">
        <v>0.32500000000000001</v>
      </c>
      <c r="Q230" s="48">
        <v>0</v>
      </c>
      <c r="R230" s="48">
        <v>-0.77800000000000002</v>
      </c>
      <c r="S230" s="48">
        <v>0</v>
      </c>
      <c r="T230" s="48">
        <v>2.6499999999999999E-2</v>
      </c>
      <c r="U230" s="48">
        <v>0.2</v>
      </c>
      <c r="X230" s="48">
        <v>0.47499999999999998</v>
      </c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7"/>
      <c r="AP230" s="56"/>
      <c r="AQ230" s="58"/>
      <c r="AR230" s="58"/>
      <c r="AS230" s="59"/>
    </row>
    <row r="231" spans="3:45" x14ac:dyDescent="0.25">
      <c r="C231" s="51">
        <v>4.5019999999999998</v>
      </c>
      <c r="E231" s="51">
        <v>-7.0000000000000007E-2</v>
      </c>
      <c r="F231" s="51">
        <v>-0.19500000000000001</v>
      </c>
      <c r="G231" s="51">
        <v>-0.37</v>
      </c>
      <c r="I231" s="51">
        <v>2.5000000000000001E-2</v>
      </c>
      <c r="J231" s="51">
        <v>0.43</v>
      </c>
      <c r="K231" s="51">
        <v>0</v>
      </c>
      <c r="L231" s="51">
        <v>0.17</v>
      </c>
      <c r="M231" s="51">
        <v>0.23</v>
      </c>
      <c r="N231" s="51">
        <v>0.37</v>
      </c>
      <c r="O231" s="51">
        <v>-0.06</v>
      </c>
      <c r="P231" s="51">
        <v>0.33500000000000002</v>
      </c>
      <c r="Q231" s="48">
        <v>0</v>
      </c>
      <c r="R231" s="48">
        <v>-0.77800000000000002</v>
      </c>
      <c r="S231" s="48">
        <v>0</v>
      </c>
      <c r="T231" s="48">
        <v>2.6499999999999999E-2</v>
      </c>
      <c r="U231" s="48">
        <v>0.23</v>
      </c>
      <c r="X231" s="48">
        <v>0.47499999999999998</v>
      </c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7"/>
      <c r="AP231" s="56"/>
      <c r="AQ231" s="58"/>
      <c r="AR231" s="58"/>
      <c r="AS231" s="59"/>
    </row>
    <row r="232" spans="3:45" x14ac:dyDescent="0.25">
      <c r="C232" s="51">
        <v>4.5469999999999997</v>
      </c>
      <c r="E232" s="51">
        <v>-7.0000000000000007E-2</v>
      </c>
      <c r="F232" s="51">
        <v>-0.19500000000000001</v>
      </c>
      <c r="G232" s="51">
        <v>-0.37</v>
      </c>
      <c r="I232" s="51">
        <v>2.75E-2</v>
      </c>
      <c r="J232" s="51">
        <v>0.43</v>
      </c>
      <c r="K232" s="51">
        <v>0</v>
      </c>
      <c r="L232" s="51">
        <v>0.17499999999999999</v>
      </c>
      <c r="M232" s="51">
        <v>0.24</v>
      </c>
      <c r="N232" s="51">
        <v>0.41</v>
      </c>
      <c r="O232" s="51">
        <v>-0.06</v>
      </c>
      <c r="P232" s="51">
        <v>0.35</v>
      </c>
      <c r="Q232" s="48">
        <v>0</v>
      </c>
      <c r="R232" s="48">
        <v>-0.77800000000000002</v>
      </c>
      <c r="S232" s="48">
        <v>0</v>
      </c>
      <c r="T232" s="48">
        <v>2.6499999999999999E-2</v>
      </c>
      <c r="U232" s="48">
        <v>0.24</v>
      </c>
      <c r="X232" s="48">
        <v>0.47499999999999998</v>
      </c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7"/>
      <c r="AP232" s="56"/>
      <c r="AQ232" s="58"/>
      <c r="AR232" s="58"/>
      <c r="AS232" s="59"/>
    </row>
    <row r="233" spans="3:45" x14ac:dyDescent="0.25">
      <c r="C233" s="51">
        <v>4.5919999999999996</v>
      </c>
      <c r="E233" s="51">
        <v>-7.0000000000000007E-2</v>
      </c>
      <c r="F233" s="51">
        <v>-0.19500000000000001</v>
      </c>
      <c r="G233" s="51">
        <v>-0.37</v>
      </c>
      <c r="I233" s="51">
        <v>0.03</v>
      </c>
      <c r="J233" s="51">
        <v>0.43</v>
      </c>
      <c r="K233" s="51">
        <v>0</v>
      </c>
      <c r="L233" s="51">
        <v>0.17499999999999999</v>
      </c>
      <c r="M233" s="51">
        <v>0.24</v>
      </c>
      <c r="N233" s="51">
        <v>0.41</v>
      </c>
      <c r="O233" s="51">
        <v>-0.06</v>
      </c>
      <c r="P233" s="51">
        <v>0.35</v>
      </c>
      <c r="Q233" s="48">
        <v>0</v>
      </c>
      <c r="R233" s="48">
        <v>-0.77800000000000002</v>
      </c>
      <c r="S233" s="48">
        <v>0</v>
      </c>
      <c r="T233" s="48">
        <v>2.1499999999999998E-2</v>
      </c>
      <c r="U233" s="48">
        <v>0.24</v>
      </c>
      <c r="X233" s="48">
        <v>0.47499999999999998</v>
      </c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7"/>
      <c r="AP233" s="56"/>
      <c r="AQ233" s="58"/>
      <c r="AR233" s="58"/>
      <c r="AS233" s="59"/>
    </row>
    <row r="234" spans="3:45" x14ac:dyDescent="0.25">
      <c r="C234" s="51">
        <v>4.5750000000000002</v>
      </c>
      <c r="E234" s="51">
        <v>-7.0000000000000007E-2</v>
      </c>
      <c r="F234" s="51">
        <v>-0.19500000000000001</v>
      </c>
      <c r="G234" s="51">
        <v>-0.37</v>
      </c>
      <c r="I234" s="51">
        <v>2.2499999999999999E-2</v>
      </c>
      <c r="J234" s="51">
        <v>0.43</v>
      </c>
      <c r="K234" s="51">
        <v>0</v>
      </c>
      <c r="L234" s="51">
        <v>0.16500000000000001</v>
      </c>
      <c r="M234" s="51">
        <v>0.2</v>
      </c>
      <c r="N234" s="51">
        <v>0.36</v>
      </c>
      <c r="O234" s="51">
        <v>-0.06</v>
      </c>
      <c r="P234" s="51">
        <v>0.315</v>
      </c>
      <c r="Q234" s="48">
        <v>0</v>
      </c>
      <c r="R234" s="48">
        <v>-0.77800000000000002</v>
      </c>
      <c r="S234" s="48">
        <v>0</v>
      </c>
      <c r="T234" s="105">
        <v>2.1499999999999998E-2</v>
      </c>
      <c r="U234" s="48">
        <v>0.2</v>
      </c>
      <c r="X234" s="48">
        <v>0.47499999999999998</v>
      </c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7"/>
      <c r="AP234" s="56"/>
      <c r="AQ234" s="58"/>
      <c r="AR234" s="58"/>
      <c r="AS234" s="59"/>
    </row>
    <row r="235" spans="3:45" x14ac:dyDescent="0.25">
      <c r="C235" s="51">
        <v>4.5999999999999996</v>
      </c>
      <c r="E235" s="51">
        <v>-7.0000000000000007E-2</v>
      </c>
      <c r="F235" s="51">
        <v>-0.19500000000000001</v>
      </c>
      <c r="G235" s="51">
        <v>-0.37</v>
      </c>
      <c r="I235" s="51">
        <v>1.2500000000000001E-2</v>
      </c>
      <c r="J235" s="51">
        <v>0.43</v>
      </c>
      <c r="K235" s="51">
        <v>0</v>
      </c>
      <c r="L235" s="51">
        <v>0.17249999999999999</v>
      </c>
      <c r="M235" s="51">
        <v>0.23</v>
      </c>
      <c r="N235" s="51">
        <v>0.4</v>
      </c>
      <c r="O235" s="51">
        <v>-0.06</v>
      </c>
      <c r="P235" s="51">
        <v>0.36</v>
      </c>
      <c r="Q235" s="48">
        <v>0</v>
      </c>
      <c r="R235" s="48">
        <v>-0.77800000000000002</v>
      </c>
      <c r="S235" s="48">
        <v>0</v>
      </c>
      <c r="T235" s="105">
        <v>1.6500000000000001E-2</v>
      </c>
      <c r="U235" s="48">
        <v>0.23</v>
      </c>
      <c r="X235" s="48">
        <v>0.47499999999999998</v>
      </c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7"/>
      <c r="AP235" s="56"/>
      <c r="AQ235" s="58"/>
      <c r="AR235" s="58"/>
      <c r="AS235" s="59"/>
    </row>
    <row r="236" spans="3:45" x14ac:dyDescent="0.25">
      <c r="C236" s="51">
        <v>4.7519999999999998</v>
      </c>
      <c r="E236" s="51">
        <v>-7.0000000000000007E-2</v>
      </c>
      <c r="F236" s="51">
        <v>-0.13</v>
      </c>
      <c r="G236" s="51">
        <v>-0.26</v>
      </c>
      <c r="I236" s="51">
        <v>-2.2499999999999999E-2</v>
      </c>
      <c r="J236" s="51">
        <v>0.35</v>
      </c>
      <c r="K236" s="51">
        <v>0</v>
      </c>
      <c r="L236" s="51">
        <v>0.215</v>
      </c>
      <c r="M236" s="51">
        <v>0.25</v>
      </c>
      <c r="N236" s="51">
        <v>0.7</v>
      </c>
      <c r="O236" s="51">
        <v>-0.06</v>
      </c>
      <c r="P236" s="51">
        <v>0.46</v>
      </c>
      <c r="Q236" s="48">
        <v>0</v>
      </c>
      <c r="R236" s="48">
        <v>-0.67800000000000005</v>
      </c>
      <c r="S236" s="48">
        <v>0</v>
      </c>
      <c r="T236" s="105">
        <v>1.7500000000000002E-2</v>
      </c>
      <c r="U236" s="48">
        <v>0.25</v>
      </c>
      <c r="X236" s="48">
        <v>0.5</v>
      </c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7"/>
      <c r="AP236" s="56"/>
      <c r="AQ236" s="58"/>
      <c r="AR236" s="58"/>
      <c r="AS236" s="59"/>
    </row>
    <row r="237" spans="3:45" x14ac:dyDescent="0.25">
      <c r="C237" s="51">
        <v>4.8949999999999996</v>
      </c>
      <c r="E237" s="51">
        <v>-7.0000000000000007E-2</v>
      </c>
      <c r="F237" s="51">
        <v>-0.13</v>
      </c>
      <c r="G237" s="51">
        <v>-0.26</v>
      </c>
      <c r="I237" s="51">
        <v>-4.4999999999999998E-2</v>
      </c>
      <c r="J237" s="51">
        <v>0.35</v>
      </c>
      <c r="K237" s="51">
        <v>0</v>
      </c>
      <c r="L237" s="51">
        <v>0.23499999999999999</v>
      </c>
      <c r="M237" s="51">
        <v>0.33</v>
      </c>
      <c r="N237" s="51">
        <v>0.98</v>
      </c>
      <c r="O237" s="51">
        <v>-0.06</v>
      </c>
      <c r="P237" s="51">
        <v>0.77</v>
      </c>
      <c r="Q237" s="48">
        <v>0</v>
      </c>
      <c r="R237" s="48">
        <v>-0.67800000000000005</v>
      </c>
      <c r="S237" s="48">
        <v>0</v>
      </c>
      <c r="T237" s="105">
        <v>1.7500000000000002E-2</v>
      </c>
      <c r="U237" s="48">
        <v>0.33</v>
      </c>
      <c r="X237" s="48">
        <v>0.56999999999999995</v>
      </c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7"/>
      <c r="AP237" s="56"/>
      <c r="AQ237" s="58"/>
      <c r="AR237" s="58"/>
      <c r="AS237" s="59"/>
    </row>
    <row r="238" spans="3:45" x14ac:dyDescent="0.25">
      <c r="C238" s="51">
        <v>4.9390000000000001</v>
      </c>
      <c r="E238" s="51">
        <v>-7.0000000000000007E-2</v>
      </c>
      <c r="F238" s="51">
        <v>-0.13</v>
      </c>
      <c r="G238" s="51">
        <v>-0.26</v>
      </c>
      <c r="I238" s="51">
        <v>-4.7500000000000001E-2</v>
      </c>
      <c r="J238" s="51">
        <v>0.35</v>
      </c>
      <c r="K238" s="51">
        <v>0</v>
      </c>
      <c r="L238" s="51">
        <v>0.255</v>
      </c>
      <c r="M238" s="51">
        <v>0.38</v>
      </c>
      <c r="N238" s="51">
        <v>1.6</v>
      </c>
      <c r="O238" s="51">
        <v>-0.06</v>
      </c>
      <c r="P238" s="51">
        <v>1.04</v>
      </c>
      <c r="Q238" s="48">
        <v>0</v>
      </c>
      <c r="R238" s="48">
        <v>-0.67800000000000005</v>
      </c>
      <c r="S238" s="48">
        <v>0</v>
      </c>
      <c r="T238" s="105">
        <v>1.7500000000000002E-2</v>
      </c>
      <c r="U238" s="48">
        <v>0.38</v>
      </c>
      <c r="X238" s="48">
        <v>0.56999999999999995</v>
      </c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7"/>
      <c r="AP238" s="56"/>
      <c r="AQ238" s="58"/>
      <c r="AR238" s="58"/>
      <c r="AS238" s="59"/>
    </row>
    <row r="239" spans="3:45" x14ac:dyDescent="0.25">
      <c r="C239" s="51">
        <v>4.859</v>
      </c>
      <c r="E239" s="51">
        <v>-7.0000000000000007E-2</v>
      </c>
      <c r="F239" s="51">
        <v>-0.13</v>
      </c>
      <c r="G239" s="51">
        <v>-0.26</v>
      </c>
      <c r="I239" s="51">
        <v>-0.03</v>
      </c>
      <c r="J239" s="51">
        <v>0.35</v>
      </c>
      <c r="K239" s="51">
        <v>0</v>
      </c>
      <c r="L239" s="51">
        <v>0.255</v>
      </c>
      <c r="M239" s="51">
        <v>0.38</v>
      </c>
      <c r="N239" s="51">
        <v>1.6</v>
      </c>
      <c r="O239" s="51">
        <v>-0.06</v>
      </c>
      <c r="P239" s="51">
        <v>1.04</v>
      </c>
      <c r="Q239" s="48">
        <v>0</v>
      </c>
      <c r="R239" s="48">
        <v>-0.67800000000000005</v>
      </c>
      <c r="S239" s="48">
        <v>0</v>
      </c>
      <c r="T239" s="105">
        <v>1.7500000000000002E-2</v>
      </c>
      <c r="U239" s="48">
        <v>0.38</v>
      </c>
      <c r="X239" s="48">
        <v>0.56999999999999995</v>
      </c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7"/>
      <c r="AP239" s="56"/>
      <c r="AQ239" s="58"/>
      <c r="AR239" s="58"/>
      <c r="AS239" s="59"/>
    </row>
    <row r="240" spans="3:45" x14ac:dyDescent="0.25">
      <c r="C240" s="51">
        <v>4.7290000000000001</v>
      </c>
      <c r="E240" s="51">
        <v>-7.0000000000000007E-2</v>
      </c>
      <c r="F240" s="51">
        <v>-0.13</v>
      </c>
      <c r="G240" s="51">
        <v>-0.26</v>
      </c>
      <c r="I240" s="51">
        <v>-1.7500000000000002E-2</v>
      </c>
      <c r="J240" s="51">
        <v>0.35</v>
      </c>
      <c r="K240" s="51">
        <v>0</v>
      </c>
      <c r="L240" s="51">
        <v>0.215</v>
      </c>
      <c r="M240" s="51">
        <v>0.33</v>
      </c>
      <c r="N240" s="51">
        <v>0.69</v>
      </c>
      <c r="O240" s="51">
        <v>-0.06</v>
      </c>
      <c r="P240" s="51">
        <v>0.54</v>
      </c>
      <c r="Q240" s="48">
        <v>0</v>
      </c>
      <c r="R240" s="48">
        <v>-0.67800000000000005</v>
      </c>
      <c r="S240" s="48">
        <v>0</v>
      </c>
      <c r="T240" s="48">
        <v>2.2499999999999999E-2</v>
      </c>
      <c r="U240" s="48">
        <v>0.33</v>
      </c>
      <c r="X240" s="48">
        <v>0.56999999999999995</v>
      </c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7"/>
      <c r="AP240" s="56"/>
      <c r="AQ240" s="58"/>
      <c r="AR240" s="58"/>
      <c r="AS240" s="59"/>
    </row>
    <row r="241" spans="3:45" x14ac:dyDescent="0.25">
      <c r="C241" s="51">
        <v>4.5439999999999996</v>
      </c>
      <c r="E241" s="51">
        <v>-7.0000000000000007E-2</v>
      </c>
      <c r="F241" s="51">
        <v>-0.19500000000000001</v>
      </c>
      <c r="G241" s="51">
        <v>-0.37</v>
      </c>
      <c r="I241" s="51">
        <v>0.02</v>
      </c>
      <c r="J241" s="51">
        <v>0.43</v>
      </c>
      <c r="K241" s="51">
        <v>0</v>
      </c>
      <c r="L241" s="51">
        <v>0.17</v>
      </c>
      <c r="M241" s="51">
        <v>0.30499999999999999</v>
      </c>
      <c r="N241" s="51">
        <v>0.38</v>
      </c>
      <c r="O241" s="51">
        <v>-0.06</v>
      </c>
      <c r="P241" s="51">
        <v>0.36</v>
      </c>
      <c r="Q241" s="48">
        <v>0</v>
      </c>
      <c r="R241" s="48">
        <v>-0.77800000000000002</v>
      </c>
      <c r="S241" s="48">
        <v>0</v>
      </c>
      <c r="T241" s="48">
        <v>2.2499999999999999E-2</v>
      </c>
      <c r="U241" s="48">
        <v>0.30499999999999999</v>
      </c>
      <c r="X241" s="48">
        <v>0.47499999999999998</v>
      </c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7"/>
      <c r="AP241" s="56"/>
      <c r="AS241" s="59"/>
    </row>
    <row r="242" spans="3:45" x14ac:dyDescent="0.25">
      <c r="C242" s="51">
        <v>4.5419999999999998</v>
      </c>
      <c r="E242" s="51">
        <v>-7.0000000000000007E-2</v>
      </c>
      <c r="F242" s="51">
        <v>-0.19500000000000001</v>
      </c>
      <c r="G242" s="51">
        <v>-0.37</v>
      </c>
      <c r="I242" s="51">
        <v>0.02</v>
      </c>
      <c r="J242" s="51">
        <v>0.43</v>
      </c>
      <c r="K242" s="51">
        <v>0</v>
      </c>
      <c r="L242" s="51">
        <v>0.16500000000000001</v>
      </c>
      <c r="M242" s="51">
        <v>0.2</v>
      </c>
      <c r="N242" s="51">
        <v>0.33</v>
      </c>
      <c r="O242" s="51">
        <v>-0.06</v>
      </c>
      <c r="P242" s="51">
        <v>0.32500000000000001</v>
      </c>
      <c r="Q242" s="48">
        <v>0</v>
      </c>
      <c r="R242" s="48">
        <v>-0.77800000000000002</v>
      </c>
      <c r="S242" s="48">
        <v>0</v>
      </c>
      <c r="T242" s="48">
        <v>2.75E-2</v>
      </c>
      <c r="U242" s="48">
        <v>0.2</v>
      </c>
      <c r="X242" s="48">
        <v>0.47499999999999998</v>
      </c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7"/>
      <c r="AP242" s="56"/>
      <c r="AS242" s="59"/>
    </row>
    <row r="243" spans="3:45" x14ac:dyDescent="0.25">
      <c r="C243" s="51">
        <v>4.5869999999999997</v>
      </c>
      <c r="E243" s="51">
        <v>-7.0000000000000007E-2</v>
      </c>
      <c r="F243" s="51">
        <v>-0.19500000000000001</v>
      </c>
      <c r="G243" s="51">
        <v>-0.37</v>
      </c>
      <c r="I243" s="51">
        <v>2.5000000000000001E-2</v>
      </c>
      <c r="J243" s="51">
        <v>0.43</v>
      </c>
      <c r="K243" s="51">
        <v>0</v>
      </c>
      <c r="L243" s="51">
        <v>0.17</v>
      </c>
      <c r="M243" s="51">
        <v>0.23</v>
      </c>
      <c r="N243" s="51">
        <v>0.37</v>
      </c>
      <c r="O243" s="51">
        <v>-0.06</v>
      </c>
      <c r="P243" s="51">
        <v>0.33500000000000002</v>
      </c>
      <c r="Q243" s="48">
        <v>0</v>
      </c>
      <c r="R243" s="48">
        <v>-0.77800000000000002</v>
      </c>
      <c r="S243" s="48">
        <v>0</v>
      </c>
      <c r="T243" s="48">
        <v>2.75E-2</v>
      </c>
      <c r="U243" s="48">
        <v>0.23</v>
      </c>
      <c r="X243" s="48">
        <v>0.47499999999999998</v>
      </c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7"/>
      <c r="AP243" s="56"/>
    </row>
    <row r="244" spans="3:45" x14ac:dyDescent="0.25">
      <c r="C244" s="51">
        <v>4.6319999999999997</v>
      </c>
      <c r="E244" s="51">
        <v>-7.0000000000000007E-2</v>
      </c>
      <c r="F244" s="51">
        <v>-0.19500000000000001</v>
      </c>
      <c r="G244" s="51">
        <v>-0.37</v>
      </c>
      <c r="I244" s="51">
        <v>2.75E-2</v>
      </c>
      <c r="J244" s="51">
        <v>0.43</v>
      </c>
      <c r="K244" s="51">
        <v>0</v>
      </c>
      <c r="L244" s="51">
        <v>0.17499999999999999</v>
      </c>
      <c r="M244" s="51">
        <v>0.24</v>
      </c>
      <c r="N244" s="51">
        <v>0.41</v>
      </c>
      <c r="O244" s="51">
        <v>-0.06</v>
      </c>
      <c r="P244" s="51">
        <v>0.35</v>
      </c>
      <c r="Q244" s="48">
        <v>0</v>
      </c>
      <c r="R244" s="48">
        <v>-0.77800000000000002</v>
      </c>
      <c r="S244" s="48">
        <v>0</v>
      </c>
      <c r="T244" s="48">
        <v>2.75E-2</v>
      </c>
      <c r="U244" s="48">
        <v>0.24</v>
      </c>
      <c r="X244" s="48">
        <v>0.47499999999999998</v>
      </c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7"/>
      <c r="AP244" s="56"/>
    </row>
    <row r="245" spans="3:45" x14ac:dyDescent="0.25">
      <c r="C245" s="51">
        <v>4.6769999999999996</v>
      </c>
      <c r="E245" s="51">
        <v>-7.0000000000000007E-2</v>
      </c>
      <c r="F245" s="51">
        <v>-0.19500000000000001</v>
      </c>
      <c r="G245" s="51">
        <v>-0.37</v>
      </c>
      <c r="I245" s="51">
        <v>0.03</v>
      </c>
      <c r="J245" s="51">
        <v>0.43</v>
      </c>
      <c r="K245" s="51">
        <v>0</v>
      </c>
      <c r="L245" s="51">
        <v>0.17499999999999999</v>
      </c>
      <c r="M245" s="51">
        <v>0.24</v>
      </c>
      <c r="N245" s="51">
        <v>0.41</v>
      </c>
      <c r="O245" s="51">
        <v>-0.06</v>
      </c>
      <c r="P245" s="51">
        <v>0.35</v>
      </c>
      <c r="Q245" s="48">
        <v>0</v>
      </c>
      <c r="R245" s="48">
        <v>-0.77800000000000002</v>
      </c>
      <c r="S245" s="48">
        <v>0</v>
      </c>
      <c r="T245" s="105">
        <v>2.2499999999999999E-2</v>
      </c>
      <c r="U245" s="48">
        <v>0.24</v>
      </c>
      <c r="X245" s="48">
        <v>0.47499999999999998</v>
      </c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7"/>
      <c r="AP245" s="56"/>
    </row>
    <row r="246" spans="3:45" x14ac:dyDescent="0.25">
      <c r="C246" s="51">
        <v>4.66</v>
      </c>
      <c r="E246" s="51">
        <v>-7.0000000000000007E-2</v>
      </c>
      <c r="F246" s="51">
        <v>-0.19500000000000001</v>
      </c>
      <c r="G246" s="51">
        <v>-0.37</v>
      </c>
      <c r="I246" s="51">
        <v>2.2499999999999999E-2</v>
      </c>
      <c r="J246" s="51">
        <v>0.43</v>
      </c>
      <c r="K246" s="51">
        <v>0</v>
      </c>
      <c r="L246" s="51">
        <v>0.16500000000000001</v>
      </c>
      <c r="M246" s="51">
        <v>0.2</v>
      </c>
      <c r="N246" s="51">
        <v>0.36</v>
      </c>
      <c r="O246" s="51">
        <v>-0.06</v>
      </c>
      <c r="P246" s="51">
        <v>0.315</v>
      </c>
      <c r="Q246" s="48">
        <v>0</v>
      </c>
      <c r="R246" s="48">
        <v>-0.77800000000000002</v>
      </c>
      <c r="S246" s="48">
        <v>0</v>
      </c>
      <c r="T246" s="105">
        <v>2.2499999999999999E-2</v>
      </c>
      <c r="U246" s="48">
        <v>0.2</v>
      </c>
      <c r="X246" s="48">
        <v>0.47499999999999998</v>
      </c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7"/>
      <c r="AP246" s="56"/>
    </row>
    <row r="247" spans="3:45" x14ac:dyDescent="0.25">
      <c r="C247" s="51">
        <v>4.6849999999999996</v>
      </c>
      <c r="E247" s="51">
        <v>-7.0000000000000007E-2</v>
      </c>
      <c r="F247" s="51">
        <v>-0.19500000000000001</v>
      </c>
      <c r="G247" s="51">
        <v>-0.37</v>
      </c>
      <c r="I247" s="51">
        <v>1.2500000000000001E-2</v>
      </c>
      <c r="J247" s="51">
        <v>0.43</v>
      </c>
      <c r="K247" s="51">
        <v>0</v>
      </c>
      <c r="L247" s="51">
        <v>0.17249999999999999</v>
      </c>
      <c r="M247" s="51">
        <v>0.23</v>
      </c>
      <c r="N247" s="51">
        <v>0.4</v>
      </c>
      <c r="O247" s="51">
        <v>-0.06</v>
      </c>
      <c r="P247" s="51">
        <v>0.36</v>
      </c>
      <c r="Q247" s="48">
        <v>0</v>
      </c>
      <c r="R247" s="48">
        <v>-0.77800000000000002</v>
      </c>
      <c r="S247" s="48">
        <v>0</v>
      </c>
      <c r="T247" s="105">
        <v>1.7500000000000002E-2</v>
      </c>
      <c r="U247" s="48">
        <v>0.23</v>
      </c>
      <c r="X247" s="48">
        <v>0.47499999999999998</v>
      </c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7"/>
      <c r="AP247" s="56"/>
    </row>
    <row r="248" spans="3:45" x14ac:dyDescent="0.25">
      <c r="C248" s="51">
        <v>4.8369999999999997</v>
      </c>
      <c r="E248" s="51">
        <v>-7.0000000000000007E-2</v>
      </c>
      <c r="F248" s="51">
        <v>0</v>
      </c>
      <c r="G248" s="51">
        <v>0</v>
      </c>
      <c r="I248" s="51">
        <v>-2.2499999999999999E-2</v>
      </c>
      <c r="J248" s="51">
        <v>0.35</v>
      </c>
      <c r="K248" s="51">
        <v>0</v>
      </c>
      <c r="L248" s="51">
        <v>0.215</v>
      </c>
      <c r="M248" s="51">
        <v>0.25</v>
      </c>
      <c r="N248" s="51">
        <v>0.7</v>
      </c>
      <c r="O248" s="51">
        <v>-0.06</v>
      </c>
      <c r="P248" s="51">
        <v>0.46</v>
      </c>
      <c r="Q248" s="48">
        <v>0</v>
      </c>
      <c r="R248" s="48">
        <v>-0.69799999999999995</v>
      </c>
      <c r="S248" s="48">
        <v>0</v>
      </c>
      <c r="T248" s="105">
        <v>1.8499999999999999E-2</v>
      </c>
      <c r="U248" s="48">
        <v>0.25</v>
      </c>
      <c r="X248" s="48">
        <v>0.5</v>
      </c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7"/>
      <c r="AP248" s="56"/>
    </row>
    <row r="249" spans="3:45" x14ac:dyDescent="0.25">
      <c r="C249" s="51">
        <v>4.9800000000000004</v>
      </c>
      <c r="E249" s="51">
        <v>-7.0000000000000007E-2</v>
      </c>
      <c r="F249" s="51">
        <v>0</v>
      </c>
      <c r="G249" s="51">
        <v>0</v>
      </c>
      <c r="I249" s="51">
        <v>-4.4999999999999998E-2</v>
      </c>
      <c r="J249" s="51">
        <v>0.35</v>
      </c>
      <c r="K249" s="51">
        <v>0</v>
      </c>
      <c r="L249" s="51">
        <v>0.23499999999999999</v>
      </c>
      <c r="M249" s="51">
        <v>0.33</v>
      </c>
      <c r="N249" s="51">
        <v>0.98</v>
      </c>
      <c r="O249" s="51">
        <v>-0.06</v>
      </c>
      <c r="P249" s="51">
        <v>0.77</v>
      </c>
      <c r="Q249" s="48">
        <v>0</v>
      </c>
      <c r="R249" s="48">
        <v>-0.69799999999999995</v>
      </c>
      <c r="S249" s="48">
        <v>0</v>
      </c>
      <c r="T249" s="105">
        <v>1.8499999999999999E-2</v>
      </c>
      <c r="U249" s="48">
        <v>0.33</v>
      </c>
      <c r="X249" s="48">
        <v>0.56999999999999995</v>
      </c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7"/>
      <c r="AP249" s="56"/>
    </row>
    <row r="250" spans="3:45" x14ac:dyDescent="0.25">
      <c r="C250" s="51">
        <v>5.024</v>
      </c>
      <c r="E250" s="51">
        <v>-7.0000000000000007E-2</v>
      </c>
      <c r="F250" s="51">
        <v>0</v>
      </c>
      <c r="G250" s="51">
        <v>0</v>
      </c>
      <c r="I250" s="51">
        <v>-4.7500000000000001E-2</v>
      </c>
      <c r="J250" s="51">
        <v>0.35</v>
      </c>
      <c r="L250" s="51">
        <v>0.255</v>
      </c>
      <c r="M250" s="51">
        <v>0.38</v>
      </c>
      <c r="N250" s="51">
        <v>1.6</v>
      </c>
      <c r="O250" s="51">
        <v>-0.06</v>
      </c>
      <c r="P250" s="51">
        <v>1.04</v>
      </c>
      <c r="Q250" s="48">
        <v>0</v>
      </c>
      <c r="S250" s="48">
        <v>0</v>
      </c>
      <c r="T250" s="105">
        <v>1.8499999999999999E-2</v>
      </c>
      <c r="U250" s="48">
        <v>0.38</v>
      </c>
      <c r="X250" s="48">
        <v>0.56999999999999995</v>
      </c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7"/>
      <c r="AP250" s="56"/>
    </row>
    <row r="251" spans="3:45" x14ac:dyDescent="0.25">
      <c r="C251" s="51">
        <v>4.944</v>
      </c>
      <c r="E251" s="51">
        <v>-7.0000000000000007E-2</v>
      </c>
      <c r="F251" s="51">
        <v>0</v>
      </c>
      <c r="G251" s="51">
        <v>0</v>
      </c>
      <c r="I251" s="51">
        <v>-0.03</v>
      </c>
      <c r="J251" s="51">
        <v>0.35</v>
      </c>
      <c r="L251" s="51">
        <v>0.255</v>
      </c>
      <c r="M251" s="51">
        <v>0.38</v>
      </c>
      <c r="N251" s="51">
        <v>1.6</v>
      </c>
      <c r="O251" s="51">
        <v>-0.06</v>
      </c>
      <c r="P251" s="51">
        <v>1.04</v>
      </c>
      <c r="Q251" s="48">
        <v>0</v>
      </c>
      <c r="S251" s="48">
        <v>0</v>
      </c>
      <c r="T251" s="105">
        <v>1.8499999999999999E-2</v>
      </c>
      <c r="U251" s="48">
        <v>0.38</v>
      </c>
      <c r="X251" s="48">
        <v>0.56999999999999995</v>
      </c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7"/>
      <c r="AP251" s="56"/>
    </row>
    <row r="252" spans="3:45" x14ac:dyDescent="0.25">
      <c r="C252" s="51">
        <v>4.8140000000000001</v>
      </c>
      <c r="E252" s="51">
        <v>-7.0000000000000007E-2</v>
      </c>
      <c r="F252" s="51">
        <v>0</v>
      </c>
      <c r="G252" s="51">
        <v>0</v>
      </c>
      <c r="I252" s="51">
        <v>-1.7500000000000002E-2</v>
      </c>
      <c r="J252" s="51">
        <v>0.35</v>
      </c>
      <c r="L252" s="51">
        <v>0.215</v>
      </c>
      <c r="M252" s="51">
        <v>0.33</v>
      </c>
      <c r="N252" s="51">
        <v>0.69</v>
      </c>
      <c r="O252" s="51">
        <v>-0.06</v>
      </c>
      <c r="P252" s="51">
        <v>0.54</v>
      </c>
      <c r="Q252" s="48">
        <v>0</v>
      </c>
      <c r="S252" s="48">
        <v>0</v>
      </c>
      <c r="T252" s="48">
        <v>2.35E-2</v>
      </c>
      <c r="U252" s="48">
        <v>0.33</v>
      </c>
      <c r="X252" s="48">
        <v>0.56999999999999995</v>
      </c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7"/>
      <c r="AP252" s="56"/>
    </row>
    <row r="253" spans="3:45" x14ac:dyDescent="0.25">
      <c r="C253" s="51">
        <v>4.6289999999999996</v>
      </c>
      <c r="E253" s="51">
        <v>-7.0000000000000007E-2</v>
      </c>
      <c r="F253" s="51">
        <v>0</v>
      </c>
      <c r="G253" s="51">
        <v>0</v>
      </c>
      <c r="I253" s="51">
        <v>0.02</v>
      </c>
      <c r="J253" s="51">
        <v>0.43</v>
      </c>
      <c r="L253" s="51">
        <v>0.17</v>
      </c>
      <c r="M253" s="51">
        <v>0.30499999999999999</v>
      </c>
      <c r="N253" s="51">
        <v>0.38</v>
      </c>
      <c r="O253" s="51">
        <v>-0.06</v>
      </c>
      <c r="P253" s="51">
        <v>0.36</v>
      </c>
      <c r="Q253" s="48">
        <v>0</v>
      </c>
      <c r="S253" s="48">
        <v>0</v>
      </c>
      <c r="T253" s="48">
        <v>2.35E-2</v>
      </c>
      <c r="U253" s="48">
        <v>0.30499999999999999</v>
      </c>
      <c r="X253" s="48">
        <v>0.47499999999999998</v>
      </c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7"/>
      <c r="AP253" s="56"/>
    </row>
    <row r="254" spans="3:45" x14ac:dyDescent="0.25">
      <c r="C254" s="51">
        <v>4.6269999999999998</v>
      </c>
      <c r="E254" s="51">
        <v>-7.0000000000000007E-2</v>
      </c>
      <c r="F254" s="51">
        <v>0</v>
      </c>
      <c r="G254" s="51">
        <v>0</v>
      </c>
      <c r="I254" s="51">
        <v>0.02</v>
      </c>
      <c r="J254" s="51">
        <v>0.43</v>
      </c>
      <c r="L254" s="51">
        <v>0.16500000000000001</v>
      </c>
      <c r="M254" s="51">
        <v>0.2</v>
      </c>
      <c r="N254" s="51">
        <v>0.33</v>
      </c>
      <c r="O254" s="51">
        <v>-0.06</v>
      </c>
      <c r="P254" s="51">
        <v>0.32500000000000001</v>
      </c>
      <c r="Q254" s="48">
        <v>0</v>
      </c>
      <c r="S254" s="48">
        <v>0</v>
      </c>
      <c r="T254" s="48">
        <v>2.8500000000000001E-2</v>
      </c>
      <c r="U254" s="48">
        <v>0.2</v>
      </c>
      <c r="X254" s="48">
        <v>0.47499999999999998</v>
      </c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7"/>
      <c r="AP254" s="56"/>
    </row>
    <row r="255" spans="3:45" x14ac:dyDescent="0.25">
      <c r="C255" s="51">
        <v>4.6719999999999997</v>
      </c>
      <c r="E255" s="51">
        <v>-7.0000000000000007E-2</v>
      </c>
      <c r="F255" s="51">
        <v>0</v>
      </c>
      <c r="G255" s="51">
        <v>0</v>
      </c>
      <c r="I255" s="51">
        <v>2.5000000000000001E-2</v>
      </c>
      <c r="J255" s="51">
        <v>0.43</v>
      </c>
      <c r="L255" s="51">
        <v>0.17</v>
      </c>
      <c r="M255" s="51">
        <v>0.23</v>
      </c>
      <c r="N255" s="51">
        <v>0.37</v>
      </c>
      <c r="O255" s="51">
        <v>-0.06</v>
      </c>
      <c r="P255" s="51">
        <v>0.33500000000000002</v>
      </c>
      <c r="Q255" s="48">
        <v>0</v>
      </c>
      <c r="S255" s="48">
        <v>0</v>
      </c>
      <c r="T255" s="48">
        <v>2.8500000000000001E-2</v>
      </c>
      <c r="U255" s="48">
        <v>0.23</v>
      </c>
      <c r="X255" s="48">
        <v>0.47499999999999998</v>
      </c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7"/>
      <c r="AP255" s="56"/>
    </row>
    <row r="256" spans="3:45" x14ac:dyDescent="0.25">
      <c r="C256" s="51">
        <v>4.7169999999999996</v>
      </c>
      <c r="E256" s="51">
        <v>-7.0000000000000007E-2</v>
      </c>
      <c r="F256" s="51">
        <v>0</v>
      </c>
      <c r="G256" s="51">
        <v>0</v>
      </c>
      <c r="I256" s="51">
        <v>2.75E-2</v>
      </c>
      <c r="J256" s="51">
        <v>0.43</v>
      </c>
      <c r="L256" s="51">
        <v>0.17499999999999999</v>
      </c>
      <c r="M256" s="51">
        <v>0.24</v>
      </c>
      <c r="N256" s="51">
        <v>0.41</v>
      </c>
      <c r="O256" s="51">
        <v>-0.06</v>
      </c>
      <c r="P256" s="51">
        <v>0.35</v>
      </c>
      <c r="Q256" s="48">
        <v>0</v>
      </c>
      <c r="S256" s="48">
        <v>0</v>
      </c>
      <c r="T256" s="48">
        <v>2.8500000000000001E-2</v>
      </c>
      <c r="U256" s="48">
        <v>0.24</v>
      </c>
      <c r="X256" s="48">
        <v>0.47499999999999998</v>
      </c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7"/>
      <c r="AP256" s="56"/>
    </row>
    <row r="257" spans="3:42" x14ac:dyDescent="0.25">
      <c r="C257" s="51">
        <v>4.7619999999999996</v>
      </c>
      <c r="E257" s="51">
        <v>-7.0000000000000007E-2</v>
      </c>
      <c r="F257" s="51">
        <v>0</v>
      </c>
      <c r="G257" s="51">
        <v>0</v>
      </c>
      <c r="I257" s="51">
        <v>0.03</v>
      </c>
      <c r="J257" s="51">
        <v>0.43</v>
      </c>
      <c r="L257" s="51">
        <v>0.17499999999999999</v>
      </c>
      <c r="M257" s="51">
        <v>0.24</v>
      </c>
      <c r="N257" s="51">
        <v>0.41</v>
      </c>
      <c r="O257" s="51">
        <v>-0.06</v>
      </c>
      <c r="P257" s="51">
        <v>0.35</v>
      </c>
      <c r="Q257" s="48">
        <v>0</v>
      </c>
      <c r="S257" s="48">
        <v>0</v>
      </c>
      <c r="T257" s="105">
        <v>2.35E-2</v>
      </c>
      <c r="U257" s="48">
        <v>0.24</v>
      </c>
      <c r="X257" s="48">
        <v>0.47499999999999998</v>
      </c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7"/>
      <c r="AP257" s="56"/>
    </row>
    <row r="258" spans="3:42" x14ac:dyDescent="0.25">
      <c r="C258" s="51">
        <v>4.7450000000000001</v>
      </c>
      <c r="E258" s="51">
        <v>-7.0000000000000007E-2</v>
      </c>
      <c r="F258" s="51">
        <v>0</v>
      </c>
      <c r="G258" s="51">
        <v>0</v>
      </c>
      <c r="I258" s="51">
        <v>2.2499999999999999E-2</v>
      </c>
      <c r="J258" s="51">
        <v>0.43</v>
      </c>
      <c r="L258" s="51">
        <v>0.16500000000000001</v>
      </c>
      <c r="M258" s="51">
        <v>0.2</v>
      </c>
      <c r="N258" s="51">
        <v>0.36</v>
      </c>
      <c r="O258" s="51">
        <v>-0.06</v>
      </c>
      <c r="P258" s="51">
        <v>0.315</v>
      </c>
      <c r="Q258" s="48">
        <v>0</v>
      </c>
      <c r="S258" s="48">
        <v>0</v>
      </c>
      <c r="T258" s="105">
        <v>2.35E-2</v>
      </c>
      <c r="U258" s="48">
        <v>0.2</v>
      </c>
      <c r="X258" s="48">
        <v>0.47499999999999998</v>
      </c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7"/>
      <c r="AP258" s="56"/>
    </row>
    <row r="259" spans="3:42" x14ac:dyDescent="0.25">
      <c r="C259" s="51">
        <v>4.7699999999999996</v>
      </c>
      <c r="E259" s="51">
        <v>-7.0000000000000007E-2</v>
      </c>
      <c r="F259" s="51">
        <v>0</v>
      </c>
      <c r="G259" s="51">
        <v>0</v>
      </c>
      <c r="I259" s="51">
        <v>1.2500000000000001E-2</v>
      </c>
      <c r="J259" s="51">
        <v>0.43</v>
      </c>
      <c r="L259" s="51">
        <v>0.17249999999999999</v>
      </c>
      <c r="M259" s="51">
        <v>0.23</v>
      </c>
      <c r="N259" s="51">
        <v>0.4</v>
      </c>
      <c r="O259" s="51">
        <v>-0.06</v>
      </c>
      <c r="P259" s="51">
        <v>0.36</v>
      </c>
      <c r="Q259" s="48">
        <v>0</v>
      </c>
      <c r="S259" s="48">
        <v>0</v>
      </c>
      <c r="T259" s="105">
        <v>1.8499999999999999E-2</v>
      </c>
      <c r="U259" s="48">
        <v>0.23</v>
      </c>
      <c r="X259" s="48">
        <v>0.47499999999999998</v>
      </c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7"/>
      <c r="AP259" s="56"/>
    </row>
    <row r="260" spans="3:42" x14ac:dyDescent="0.25">
      <c r="C260" s="51">
        <v>4.9219999999999997</v>
      </c>
      <c r="E260" s="51">
        <v>-7.0000000000000007E-2</v>
      </c>
      <c r="F260" s="51">
        <v>0</v>
      </c>
      <c r="G260" s="51">
        <v>0</v>
      </c>
      <c r="I260" s="51">
        <v>-2.2499999999999999E-2</v>
      </c>
      <c r="J260" s="51">
        <v>0</v>
      </c>
      <c r="L260" s="51">
        <v>0.215</v>
      </c>
      <c r="M260" s="51">
        <v>0.25</v>
      </c>
      <c r="N260" s="51">
        <v>0.7</v>
      </c>
      <c r="O260" s="51">
        <v>-0.06</v>
      </c>
      <c r="P260" s="51">
        <v>0.46</v>
      </c>
      <c r="Q260" s="48">
        <v>0</v>
      </c>
      <c r="S260" s="48">
        <v>0</v>
      </c>
      <c r="T260" s="48">
        <v>1.95E-2</v>
      </c>
      <c r="U260" s="48">
        <v>0.25</v>
      </c>
      <c r="X260" s="48">
        <v>0</v>
      </c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7"/>
      <c r="AP260" s="56"/>
    </row>
    <row r="261" spans="3:42" x14ac:dyDescent="0.25">
      <c r="C261" s="51">
        <v>5.0650000000000004</v>
      </c>
      <c r="E261" s="51">
        <v>-7.0000000000000007E-2</v>
      </c>
      <c r="F261" s="51">
        <v>0</v>
      </c>
      <c r="G261" s="51">
        <v>0</v>
      </c>
      <c r="I261" s="51">
        <v>-4.4999999999999998E-2</v>
      </c>
      <c r="J261" s="51">
        <v>0</v>
      </c>
      <c r="L261" s="51">
        <v>0.23499999999999999</v>
      </c>
      <c r="M261" s="51">
        <v>0.33</v>
      </c>
      <c r="N261" s="51">
        <v>0.98</v>
      </c>
      <c r="O261" s="51">
        <v>-0.06</v>
      </c>
      <c r="P261" s="51">
        <v>0.77</v>
      </c>
      <c r="Q261" s="48">
        <v>0</v>
      </c>
      <c r="S261" s="48">
        <v>0</v>
      </c>
      <c r="T261" s="48">
        <v>1.95E-2</v>
      </c>
      <c r="U261" s="48">
        <v>0.33</v>
      </c>
      <c r="X261" s="48">
        <v>0</v>
      </c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7"/>
      <c r="AP261" s="56"/>
    </row>
    <row r="262" spans="3:42" x14ac:dyDescent="0.25">
      <c r="C262" s="51">
        <v>5.109</v>
      </c>
      <c r="E262" s="51">
        <v>-7.0000000000000007E-2</v>
      </c>
      <c r="F262" s="51">
        <v>0</v>
      </c>
      <c r="G262" s="51">
        <v>0</v>
      </c>
      <c r="I262" s="51">
        <v>-4.7500000000000001E-2</v>
      </c>
      <c r="J262" s="51">
        <v>0</v>
      </c>
      <c r="L262" s="51">
        <v>0.255</v>
      </c>
      <c r="M262" s="51">
        <v>0.38</v>
      </c>
      <c r="N262" s="51">
        <v>1.6</v>
      </c>
      <c r="O262" s="51">
        <v>-0.06</v>
      </c>
      <c r="P262" s="51">
        <v>1.04</v>
      </c>
      <c r="Q262" s="48">
        <v>0</v>
      </c>
      <c r="S262" s="48">
        <v>0</v>
      </c>
      <c r="T262" s="48">
        <v>1.95E-2</v>
      </c>
      <c r="U262" s="48">
        <v>0.38</v>
      </c>
      <c r="X262" s="48">
        <v>0</v>
      </c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7"/>
      <c r="AP262" s="56"/>
    </row>
    <row r="263" spans="3:42" x14ac:dyDescent="0.25">
      <c r="C263" s="51">
        <v>5.0289999999999999</v>
      </c>
      <c r="E263" s="51">
        <v>-7.0000000000000007E-2</v>
      </c>
      <c r="F263" s="51">
        <v>0</v>
      </c>
      <c r="G263" s="51">
        <v>0</v>
      </c>
      <c r="I263" s="51">
        <v>-0.03</v>
      </c>
      <c r="J263" s="51">
        <v>0</v>
      </c>
      <c r="L263" s="51">
        <v>0.255</v>
      </c>
      <c r="M263" s="51">
        <v>0.38</v>
      </c>
      <c r="N263" s="51">
        <v>1.6</v>
      </c>
      <c r="O263" s="51">
        <v>-0.06</v>
      </c>
      <c r="P263" s="51">
        <v>1.04</v>
      </c>
      <c r="Q263" s="48">
        <v>0</v>
      </c>
      <c r="S263" s="48">
        <v>0</v>
      </c>
      <c r="T263" s="48">
        <v>1.95E-2</v>
      </c>
      <c r="U263" s="48">
        <v>0.38</v>
      </c>
      <c r="X263" s="48">
        <v>0</v>
      </c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7"/>
      <c r="AP263" s="56"/>
    </row>
    <row r="264" spans="3:42" x14ac:dyDescent="0.25">
      <c r="C264" s="51">
        <v>4.899</v>
      </c>
      <c r="E264" s="51">
        <v>-7.0000000000000007E-2</v>
      </c>
      <c r="F264" s="51">
        <v>0</v>
      </c>
      <c r="G264" s="51">
        <v>0</v>
      </c>
      <c r="I264" s="51">
        <v>-1.7500000000000002E-2</v>
      </c>
      <c r="J264" s="51">
        <v>0</v>
      </c>
      <c r="L264" s="51">
        <v>0.215</v>
      </c>
      <c r="M264" s="51">
        <v>0.33</v>
      </c>
      <c r="N264" s="51">
        <v>0.69</v>
      </c>
      <c r="O264" s="51">
        <v>-0.06</v>
      </c>
      <c r="P264" s="51">
        <v>0.54</v>
      </c>
      <c r="Q264" s="48">
        <v>0</v>
      </c>
      <c r="S264" s="48">
        <v>0</v>
      </c>
      <c r="T264" s="48">
        <v>2.4500000000000001E-2</v>
      </c>
      <c r="U264" s="48">
        <v>0.33</v>
      </c>
      <c r="X264" s="48">
        <v>0</v>
      </c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7"/>
      <c r="AP264" s="56"/>
    </row>
    <row r="265" spans="3:42" x14ac:dyDescent="0.25">
      <c r="C265" s="51">
        <v>4.7140000000000004</v>
      </c>
      <c r="E265" s="51">
        <v>-7.0000000000000007E-2</v>
      </c>
      <c r="F265" s="51">
        <v>0</v>
      </c>
      <c r="G265" s="51">
        <v>0</v>
      </c>
      <c r="I265" s="51">
        <v>0.02</v>
      </c>
      <c r="J265" s="51">
        <v>0</v>
      </c>
      <c r="L265" s="51">
        <v>0.17</v>
      </c>
      <c r="M265" s="51">
        <v>0.30499999999999999</v>
      </c>
      <c r="N265" s="51">
        <v>0.38</v>
      </c>
      <c r="O265" s="51">
        <v>-0.06</v>
      </c>
      <c r="P265" s="51">
        <v>0.36</v>
      </c>
      <c r="Q265" s="48">
        <v>0</v>
      </c>
      <c r="S265" s="48">
        <v>0</v>
      </c>
      <c r="T265" s="48">
        <v>2.4500000000000001E-2</v>
      </c>
      <c r="U265" s="48">
        <v>0.30499999999999999</v>
      </c>
      <c r="X265" s="48">
        <v>0</v>
      </c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7"/>
      <c r="AP265" s="56"/>
    </row>
    <row r="266" spans="3:42" x14ac:dyDescent="0.25">
      <c r="C266" s="51">
        <v>4.7119999999999997</v>
      </c>
      <c r="E266" s="51">
        <v>-7.0000000000000007E-2</v>
      </c>
      <c r="F266" s="51">
        <v>0</v>
      </c>
      <c r="G266" s="51">
        <v>0</v>
      </c>
      <c r="I266" s="51">
        <v>0.02</v>
      </c>
      <c r="J266" s="51">
        <v>0</v>
      </c>
      <c r="L266" s="51">
        <v>0.16500000000000001</v>
      </c>
      <c r="M266" s="51">
        <v>0.2</v>
      </c>
      <c r="N266" s="51">
        <v>0.33</v>
      </c>
      <c r="O266" s="51">
        <v>-0.06</v>
      </c>
      <c r="P266" s="51">
        <v>0.32500000000000001</v>
      </c>
      <c r="Q266" s="48">
        <v>0</v>
      </c>
      <c r="S266" s="48">
        <v>0</v>
      </c>
      <c r="T266" s="48">
        <v>2.9499999999999998E-2</v>
      </c>
      <c r="U266" s="48">
        <v>0.2</v>
      </c>
      <c r="X266" s="48">
        <v>0</v>
      </c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7"/>
      <c r="AP266" s="56"/>
    </row>
    <row r="267" spans="3:42" x14ac:dyDescent="0.25">
      <c r="C267" s="51">
        <v>4.7569999999999997</v>
      </c>
      <c r="E267" s="51">
        <v>-7.0000000000000007E-2</v>
      </c>
      <c r="F267" s="51">
        <v>0</v>
      </c>
      <c r="G267" s="51">
        <v>0</v>
      </c>
      <c r="I267" s="51">
        <v>2.5000000000000001E-2</v>
      </c>
      <c r="J267" s="51">
        <v>0</v>
      </c>
      <c r="L267" s="51">
        <v>0.17</v>
      </c>
      <c r="M267" s="51">
        <v>0.23</v>
      </c>
      <c r="N267" s="51">
        <v>0.37</v>
      </c>
      <c r="O267" s="51">
        <v>-0.06</v>
      </c>
      <c r="P267" s="51">
        <v>0.33500000000000002</v>
      </c>
      <c r="Q267" s="48">
        <v>0</v>
      </c>
      <c r="S267" s="48">
        <v>0</v>
      </c>
      <c r="T267" s="48">
        <v>2.9499999999999998E-2</v>
      </c>
      <c r="U267" s="48">
        <v>0.23</v>
      </c>
      <c r="X267" s="48">
        <v>0</v>
      </c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7"/>
      <c r="AP267" s="56"/>
    </row>
    <row r="268" spans="3:42" x14ac:dyDescent="0.25">
      <c r="C268" s="51">
        <v>4.8019999999999996</v>
      </c>
      <c r="E268" s="51">
        <v>-7.0000000000000007E-2</v>
      </c>
      <c r="F268" s="51">
        <v>0</v>
      </c>
      <c r="G268" s="51">
        <v>0</v>
      </c>
      <c r="I268" s="51">
        <v>2.75E-2</v>
      </c>
      <c r="J268" s="51">
        <v>0</v>
      </c>
      <c r="L268" s="51">
        <v>0.17499999999999999</v>
      </c>
      <c r="M268" s="51">
        <v>0.24</v>
      </c>
      <c r="N268" s="51">
        <v>0.41</v>
      </c>
      <c r="O268" s="51">
        <v>-0.06</v>
      </c>
      <c r="P268" s="51">
        <v>0.35</v>
      </c>
      <c r="Q268" s="48">
        <v>0</v>
      </c>
      <c r="S268" s="48">
        <v>0</v>
      </c>
      <c r="T268" s="48">
        <v>2.9499999999999998E-2</v>
      </c>
      <c r="U268" s="48">
        <v>0.24</v>
      </c>
      <c r="X268" s="48">
        <v>0</v>
      </c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7"/>
      <c r="AP268" s="56"/>
    </row>
    <row r="269" spans="3:42" x14ac:dyDescent="0.25">
      <c r="C269" s="51">
        <v>4.8470000000000004</v>
      </c>
      <c r="E269" s="51">
        <v>-7.0000000000000007E-2</v>
      </c>
      <c r="F269" s="51">
        <v>0</v>
      </c>
      <c r="G269" s="51">
        <v>0</v>
      </c>
      <c r="I269" s="51">
        <v>0.03</v>
      </c>
      <c r="J269" s="51">
        <v>0</v>
      </c>
      <c r="L269" s="51">
        <v>0.17499999999999999</v>
      </c>
      <c r="M269" s="51">
        <v>0.24</v>
      </c>
      <c r="N269" s="51">
        <v>0.41</v>
      </c>
      <c r="O269" s="51">
        <v>-0.06</v>
      </c>
      <c r="P269" s="51">
        <v>0.35</v>
      </c>
      <c r="Q269" s="48">
        <v>0</v>
      </c>
      <c r="S269" s="48">
        <v>0</v>
      </c>
      <c r="T269" s="48">
        <v>2.4500000000000001E-2</v>
      </c>
      <c r="U269" s="48">
        <v>0.24</v>
      </c>
      <c r="X269" s="48">
        <v>0</v>
      </c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7"/>
      <c r="AP269" s="56"/>
    </row>
    <row r="270" spans="3:42" x14ac:dyDescent="0.25">
      <c r="C270" s="51">
        <v>4.83</v>
      </c>
      <c r="E270" s="51">
        <v>-7.0000000000000007E-2</v>
      </c>
      <c r="F270" s="51">
        <v>0</v>
      </c>
      <c r="G270" s="51">
        <v>0</v>
      </c>
      <c r="I270" s="51">
        <v>2.2499999999999999E-2</v>
      </c>
      <c r="J270" s="51">
        <v>0</v>
      </c>
      <c r="L270" s="51">
        <v>0.16500000000000001</v>
      </c>
      <c r="M270" s="51">
        <v>0.2</v>
      </c>
      <c r="N270" s="51">
        <v>0.36</v>
      </c>
      <c r="O270" s="51">
        <v>-0.06</v>
      </c>
      <c r="P270" s="51">
        <v>0.315</v>
      </c>
      <c r="Q270" s="48">
        <v>0</v>
      </c>
      <c r="S270" s="48">
        <v>0</v>
      </c>
      <c r="T270" s="48">
        <v>2.4500000000000001E-2</v>
      </c>
      <c r="U270" s="48">
        <v>0.2</v>
      </c>
      <c r="X270" s="48">
        <v>0</v>
      </c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7"/>
      <c r="AP270" s="56"/>
    </row>
    <row r="271" spans="3:42" x14ac:dyDescent="0.25">
      <c r="C271" s="51">
        <v>4.8550000000000004</v>
      </c>
      <c r="E271" s="51">
        <v>-7.0000000000000007E-2</v>
      </c>
      <c r="F271" s="51">
        <v>0</v>
      </c>
      <c r="G271" s="51">
        <v>0</v>
      </c>
      <c r="I271" s="51">
        <v>1.2500000000000001E-2</v>
      </c>
      <c r="J271" s="51">
        <v>0</v>
      </c>
      <c r="L271" s="51">
        <v>0.17249999999999999</v>
      </c>
      <c r="M271" s="51">
        <v>0.23</v>
      </c>
      <c r="N271" s="51">
        <v>0.4</v>
      </c>
      <c r="O271" s="51">
        <v>-0.06</v>
      </c>
      <c r="P271" s="51">
        <v>0.36</v>
      </c>
      <c r="Q271" s="48">
        <v>0</v>
      </c>
      <c r="S271" s="48">
        <v>0</v>
      </c>
      <c r="T271" s="48">
        <v>1.95E-2</v>
      </c>
      <c r="U271" s="48">
        <v>0.23</v>
      </c>
      <c r="X271" s="48">
        <v>0</v>
      </c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7"/>
      <c r="AP271" s="56"/>
    </row>
    <row r="272" spans="3:42" x14ac:dyDescent="0.25">
      <c r="C272" s="51">
        <v>5.0069999999999997</v>
      </c>
      <c r="E272" s="51">
        <v>-7.0000000000000007E-2</v>
      </c>
      <c r="F272" s="51">
        <v>0</v>
      </c>
      <c r="G272" s="51">
        <v>0</v>
      </c>
      <c r="I272" s="51">
        <v>-2.2499999999999999E-2</v>
      </c>
      <c r="J272" s="51">
        <v>0</v>
      </c>
      <c r="L272" s="51">
        <v>0.215</v>
      </c>
      <c r="M272" s="51">
        <v>0.25</v>
      </c>
      <c r="N272" s="51">
        <v>0.7</v>
      </c>
      <c r="O272" s="51">
        <v>-0.06</v>
      </c>
      <c r="P272" s="51">
        <v>0.46</v>
      </c>
      <c r="Q272" s="48">
        <v>0</v>
      </c>
      <c r="S272" s="48">
        <v>0</v>
      </c>
      <c r="T272" s="48">
        <v>2.0500000000000001E-2</v>
      </c>
      <c r="U272" s="48">
        <v>0.25</v>
      </c>
      <c r="X272" s="48">
        <v>0</v>
      </c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7"/>
      <c r="AP272" s="56"/>
    </row>
    <row r="273" spans="3:42" x14ac:dyDescent="0.25">
      <c r="C273" s="51">
        <v>5.15</v>
      </c>
      <c r="E273" s="51">
        <v>-7.0000000000000007E-2</v>
      </c>
      <c r="F273" s="51">
        <v>0</v>
      </c>
      <c r="G273" s="51">
        <v>0</v>
      </c>
      <c r="I273" s="51">
        <v>-4.4999999999999998E-2</v>
      </c>
      <c r="J273" s="51">
        <v>0</v>
      </c>
      <c r="L273" s="51">
        <v>0.23499999999999999</v>
      </c>
      <c r="M273" s="51">
        <v>0.33</v>
      </c>
      <c r="N273" s="51">
        <v>0.98</v>
      </c>
      <c r="O273" s="51">
        <v>-0.06</v>
      </c>
      <c r="P273" s="51">
        <v>0.77</v>
      </c>
      <c r="Q273" s="48">
        <v>0</v>
      </c>
      <c r="S273" s="48">
        <v>0</v>
      </c>
      <c r="T273" s="48">
        <v>2.0500000000000001E-2</v>
      </c>
      <c r="U273" s="48">
        <v>0.33</v>
      </c>
      <c r="X273" s="48">
        <v>0</v>
      </c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7"/>
      <c r="AP273" s="56"/>
    </row>
    <row r="274" spans="3:42" x14ac:dyDescent="0.25">
      <c r="C274" s="51">
        <v>5.194</v>
      </c>
      <c r="E274" s="51">
        <v>-7.0000000000000007E-2</v>
      </c>
      <c r="F274" s="51">
        <v>0</v>
      </c>
      <c r="G274" s="51">
        <v>0</v>
      </c>
      <c r="I274" s="51">
        <v>-4.7500000000000001E-2</v>
      </c>
      <c r="J274" s="51">
        <v>0</v>
      </c>
      <c r="L274" s="51">
        <v>0.255</v>
      </c>
      <c r="M274" s="51">
        <v>0.38</v>
      </c>
      <c r="N274" s="51">
        <v>1.6</v>
      </c>
      <c r="O274" s="51">
        <v>-0.06</v>
      </c>
      <c r="P274" s="51">
        <v>1.04</v>
      </c>
      <c r="Q274" s="48">
        <v>0</v>
      </c>
      <c r="U274" s="48">
        <v>0.38</v>
      </c>
      <c r="X274" s="48">
        <v>0</v>
      </c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7"/>
      <c r="AP274" s="56"/>
    </row>
    <row r="275" spans="3:42" x14ac:dyDescent="0.25">
      <c r="C275" s="51">
        <v>5.1139999999999999</v>
      </c>
      <c r="E275" s="51">
        <v>-7.0000000000000007E-2</v>
      </c>
      <c r="F275" s="51">
        <v>0</v>
      </c>
      <c r="G275" s="51">
        <v>0</v>
      </c>
      <c r="I275" s="51">
        <v>-0.03</v>
      </c>
      <c r="J275" s="51">
        <v>0</v>
      </c>
      <c r="L275" s="51">
        <v>0.255</v>
      </c>
      <c r="M275" s="51">
        <v>0.38</v>
      </c>
      <c r="N275" s="51">
        <v>1.6</v>
      </c>
      <c r="O275" s="51">
        <v>-0.06</v>
      </c>
      <c r="P275" s="51">
        <v>1.04</v>
      </c>
      <c r="Q275" s="48">
        <v>0</v>
      </c>
      <c r="U275" s="48">
        <v>0.38</v>
      </c>
      <c r="X275" s="48">
        <v>0</v>
      </c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7"/>
      <c r="AP275" s="56"/>
    </row>
    <row r="276" spans="3:42" x14ac:dyDescent="0.25">
      <c r="C276" s="51">
        <v>4.984</v>
      </c>
      <c r="E276" s="51">
        <v>-7.0000000000000007E-2</v>
      </c>
      <c r="F276" s="51">
        <v>0</v>
      </c>
      <c r="G276" s="51">
        <v>0</v>
      </c>
      <c r="I276" s="51">
        <v>-1.7500000000000002E-2</v>
      </c>
      <c r="J276" s="51">
        <v>0</v>
      </c>
      <c r="L276" s="51">
        <v>0.215</v>
      </c>
      <c r="M276" s="51">
        <v>0.33</v>
      </c>
      <c r="N276" s="51">
        <v>0.69</v>
      </c>
      <c r="O276" s="51">
        <v>-0.06</v>
      </c>
      <c r="P276" s="51">
        <v>0.54</v>
      </c>
      <c r="Q276" s="48">
        <v>0</v>
      </c>
      <c r="U276" s="48">
        <v>0.33</v>
      </c>
      <c r="X276" s="48">
        <v>0</v>
      </c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7"/>
      <c r="AP276" s="56"/>
    </row>
    <row r="277" spans="3:42" x14ac:dyDescent="0.25">
      <c r="C277" s="51">
        <v>4.7990000000000004</v>
      </c>
      <c r="E277" s="51">
        <v>-7.0000000000000007E-2</v>
      </c>
      <c r="F277" s="51">
        <v>0</v>
      </c>
      <c r="G277" s="51">
        <v>0</v>
      </c>
      <c r="I277" s="51">
        <v>0.02</v>
      </c>
      <c r="J277" s="51">
        <v>0</v>
      </c>
      <c r="L277" s="51">
        <v>0.17</v>
      </c>
      <c r="M277" s="51">
        <v>0.30499999999999999</v>
      </c>
      <c r="N277" s="51">
        <v>0.38</v>
      </c>
      <c r="O277" s="51">
        <v>-0.06</v>
      </c>
      <c r="P277" s="51">
        <v>0.36</v>
      </c>
      <c r="Q277" s="48">
        <v>0</v>
      </c>
      <c r="U277" s="48">
        <v>0.30499999999999999</v>
      </c>
      <c r="X277" s="48">
        <v>0</v>
      </c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7"/>
      <c r="AP277" s="56"/>
    </row>
    <row r="278" spans="3:42" x14ac:dyDescent="0.25">
      <c r="C278" s="51">
        <v>4.7969999999999997</v>
      </c>
      <c r="E278" s="51">
        <v>-7.0000000000000007E-2</v>
      </c>
      <c r="F278" s="51">
        <v>0</v>
      </c>
      <c r="G278" s="51">
        <v>0</v>
      </c>
      <c r="I278" s="51">
        <v>0.02</v>
      </c>
      <c r="J278" s="51">
        <v>0</v>
      </c>
      <c r="L278" s="51">
        <v>0.16500000000000001</v>
      </c>
      <c r="M278" s="51">
        <v>0.2</v>
      </c>
      <c r="N278" s="51">
        <v>0.33</v>
      </c>
      <c r="O278" s="51">
        <v>-0.06</v>
      </c>
      <c r="P278" s="51">
        <v>0.32500000000000001</v>
      </c>
      <c r="Q278" s="48">
        <v>0</v>
      </c>
      <c r="U278" s="48">
        <v>0.2</v>
      </c>
      <c r="X278" s="48">
        <v>0</v>
      </c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7"/>
      <c r="AP278" s="56"/>
    </row>
    <row r="279" spans="3:42" x14ac:dyDescent="0.25">
      <c r="C279" s="51">
        <v>4.8419999999999996</v>
      </c>
      <c r="E279" s="51">
        <v>-7.0000000000000007E-2</v>
      </c>
      <c r="F279" s="51">
        <v>0</v>
      </c>
      <c r="G279" s="51">
        <v>0</v>
      </c>
      <c r="I279" s="51">
        <v>2.5000000000000001E-2</v>
      </c>
      <c r="J279" s="51">
        <v>0</v>
      </c>
      <c r="L279" s="51">
        <v>0.17</v>
      </c>
      <c r="M279" s="51">
        <v>0.23</v>
      </c>
      <c r="N279" s="51">
        <v>0.37</v>
      </c>
      <c r="O279" s="51">
        <v>-0.06</v>
      </c>
      <c r="P279" s="51">
        <v>0.33500000000000002</v>
      </c>
      <c r="Q279" s="48">
        <v>0</v>
      </c>
      <c r="U279" s="48">
        <v>0.23</v>
      </c>
      <c r="X279" s="48">
        <v>0</v>
      </c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7"/>
      <c r="AP279" s="56"/>
    </row>
    <row r="280" spans="3:42" x14ac:dyDescent="0.25">
      <c r="C280" s="51">
        <v>4.8869999999999996</v>
      </c>
      <c r="E280" s="51">
        <v>-7.0000000000000007E-2</v>
      </c>
      <c r="F280" s="51">
        <v>0</v>
      </c>
      <c r="G280" s="51">
        <v>0</v>
      </c>
      <c r="I280" s="51">
        <v>2.75E-2</v>
      </c>
      <c r="J280" s="51">
        <v>0</v>
      </c>
      <c r="L280" s="51">
        <v>0.17499999999999999</v>
      </c>
      <c r="M280" s="51">
        <v>0.24</v>
      </c>
      <c r="N280" s="51">
        <v>0.41</v>
      </c>
      <c r="O280" s="51">
        <v>-0.06</v>
      </c>
      <c r="P280" s="51">
        <v>0.35</v>
      </c>
      <c r="Q280" s="48">
        <v>0</v>
      </c>
      <c r="U280" s="48">
        <v>0.24</v>
      </c>
      <c r="X280" s="48">
        <v>0</v>
      </c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7"/>
      <c r="AP280" s="56"/>
    </row>
    <row r="281" spans="3:42" x14ac:dyDescent="0.25">
      <c r="C281" s="51">
        <v>4.9320000000000004</v>
      </c>
      <c r="E281" s="51">
        <v>-7.0000000000000007E-2</v>
      </c>
      <c r="F281" s="51">
        <v>0</v>
      </c>
      <c r="G281" s="51">
        <v>0</v>
      </c>
      <c r="I281" s="51">
        <v>0.03</v>
      </c>
      <c r="J281" s="51">
        <v>0</v>
      </c>
      <c r="L281" s="51">
        <v>0.17499999999999999</v>
      </c>
      <c r="M281" s="51">
        <v>0.24</v>
      </c>
      <c r="N281" s="51">
        <v>0.41</v>
      </c>
      <c r="O281" s="51">
        <v>-0.06</v>
      </c>
      <c r="P281" s="51">
        <v>0.35</v>
      </c>
      <c r="Q281" s="48">
        <v>0</v>
      </c>
      <c r="U281" s="48">
        <v>0.24</v>
      </c>
      <c r="X281" s="48">
        <v>0</v>
      </c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7"/>
      <c r="AP281" s="56"/>
    </row>
    <row r="282" spans="3:42" x14ac:dyDescent="0.25">
      <c r="C282" s="51">
        <v>4.915</v>
      </c>
      <c r="E282" s="51">
        <v>-7.0000000000000007E-2</v>
      </c>
      <c r="F282" s="51">
        <v>0</v>
      </c>
      <c r="G282" s="51">
        <v>0</v>
      </c>
      <c r="I282" s="51">
        <v>2.2499999999999999E-2</v>
      </c>
      <c r="J282" s="51">
        <v>0</v>
      </c>
      <c r="L282" s="51">
        <v>0.16500000000000001</v>
      </c>
      <c r="M282" s="51">
        <v>0.2</v>
      </c>
      <c r="N282" s="51">
        <v>0.36</v>
      </c>
      <c r="O282" s="51">
        <v>-0.06</v>
      </c>
      <c r="P282" s="51">
        <v>0.315</v>
      </c>
      <c r="Q282" s="48">
        <v>0</v>
      </c>
      <c r="U282" s="48">
        <v>0.2</v>
      </c>
      <c r="X282" s="48">
        <v>0</v>
      </c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7"/>
      <c r="AP282" s="56"/>
    </row>
    <row r="283" spans="3:42" x14ac:dyDescent="0.25">
      <c r="C283" s="51">
        <v>4.9400000000000004</v>
      </c>
      <c r="E283" s="51">
        <v>-7.0000000000000007E-2</v>
      </c>
      <c r="F283" s="51">
        <v>0</v>
      </c>
      <c r="G283" s="51">
        <v>0</v>
      </c>
      <c r="I283" s="51">
        <v>1.2500000000000001E-2</v>
      </c>
      <c r="J283" s="51">
        <v>0</v>
      </c>
      <c r="L283" s="51">
        <v>0.17249999999999999</v>
      </c>
      <c r="M283" s="51">
        <v>0.23</v>
      </c>
      <c r="N283" s="51">
        <v>0.4</v>
      </c>
      <c r="O283" s="51">
        <v>-0.06</v>
      </c>
      <c r="P283" s="51">
        <v>0.36</v>
      </c>
      <c r="Q283" s="48">
        <v>0</v>
      </c>
      <c r="U283" s="48">
        <v>0.23</v>
      </c>
      <c r="X283" s="48">
        <v>0</v>
      </c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7"/>
      <c r="AP283" s="56"/>
    </row>
    <row r="284" spans="3:42" x14ac:dyDescent="0.25">
      <c r="C284" s="51">
        <v>5.0919999999999996</v>
      </c>
      <c r="E284" s="51">
        <v>-7.0000000000000007E-2</v>
      </c>
      <c r="F284" s="51">
        <v>0</v>
      </c>
      <c r="G284" s="51">
        <v>0</v>
      </c>
      <c r="I284" s="51">
        <v>-2.2499999999999999E-2</v>
      </c>
      <c r="J284" s="51">
        <v>0</v>
      </c>
      <c r="L284" s="51">
        <v>0.215</v>
      </c>
      <c r="M284" s="51">
        <v>0.25</v>
      </c>
      <c r="N284" s="51">
        <v>0.7</v>
      </c>
      <c r="O284" s="51">
        <v>-0.06</v>
      </c>
      <c r="P284" s="51">
        <v>0.46</v>
      </c>
      <c r="Q284" s="48">
        <v>0</v>
      </c>
      <c r="U284" s="48">
        <v>0.25</v>
      </c>
      <c r="X284" s="48">
        <v>0</v>
      </c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7"/>
      <c r="AP284" s="56"/>
    </row>
    <row r="285" spans="3:42" x14ac:dyDescent="0.25">
      <c r="C285" s="51">
        <v>5.2350000000000003</v>
      </c>
      <c r="E285" s="51">
        <v>-7.0000000000000007E-2</v>
      </c>
      <c r="F285" s="51">
        <v>0</v>
      </c>
      <c r="G285" s="51">
        <v>0</v>
      </c>
      <c r="I285" s="51">
        <v>-4.4999999999999998E-2</v>
      </c>
      <c r="J285" s="51">
        <v>0</v>
      </c>
      <c r="L285" s="51">
        <v>0.23499999999999999</v>
      </c>
      <c r="M285" s="51">
        <v>0.33</v>
      </c>
      <c r="N285" s="51">
        <v>0.98</v>
      </c>
      <c r="O285" s="51">
        <v>-0.06</v>
      </c>
      <c r="P285" s="51">
        <v>0.77</v>
      </c>
      <c r="Q285" s="48">
        <v>0</v>
      </c>
      <c r="U285" s="48">
        <v>0.33</v>
      </c>
      <c r="X285" s="48">
        <v>0</v>
      </c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7"/>
      <c r="AP285" s="56"/>
    </row>
    <row r="286" spans="3:42" x14ac:dyDescent="0.25">
      <c r="C286" s="51">
        <v>5.2789999999999999</v>
      </c>
      <c r="E286" s="51">
        <v>-7.0000000000000007E-2</v>
      </c>
      <c r="F286" s="51">
        <v>0</v>
      </c>
      <c r="G286" s="51">
        <v>0</v>
      </c>
      <c r="I286" s="51">
        <v>-4.7500000000000001E-2</v>
      </c>
      <c r="J286" s="51">
        <v>0</v>
      </c>
      <c r="L286" s="51">
        <v>0.255</v>
      </c>
      <c r="M286" s="51">
        <v>0.38</v>
      </c>
      <c r="N286" s="51">
        <v>1.6</v>
      </c>
      <c r="O286" s="51">
        <v>-0.06</v>
      </c>
      <c r="P286" s="51">
        <v>1.04</v>
      </c>
      <c r="Q286" s="48">
        <v>0</v>
      </c>
      <c r="U286" s="48">
        <v>0.38</v>
      </c>
      <c r="X286" s="48">
        <v>0</v>
      </c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7"/>
      <c r="AP286" s="56"/>
    </row>
    <row r="287" spans="3:42" x14ac:dyDescent="0.25">
      <c r="C287" s="51">
        <v>5.1989999999999998</v>
      </c>
      <c r="E287" s="51">
        <v>-7.0000000000000007E-2</v>
      </c>
      <c r="F287" s="51">
        <v>0</v>
      </c>
      <c r="G287" s="51">
        <v>0</v>
      </c>
      <c r="I287" s="51">
        <v>-0.03</v>
      </c>
      <c r="J287" s="51">
        <v>0</v>
      </c>
      <c r="L287" s="51">
        <v>0.255</v>
      </c>
      <c r="M287" s="51">
        <v>0.38</v>
      </c>
      <c r="N287" s="51">
        <v>1.6</v>
      </c>
      <c r="O287" s="51">
        <v>-0.06</v>
      </c>
      <c r="P287" s="51">
        <v>1.04</v>
      </c>
      <c r="Q287" s="48">
        <v>0</v>
      </c>
      <c r="U287" s="48">
        <v>0.38</v>
      </c>
      <c r="X287" s="48">
        <v>0</v>
      </c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7"/>
      <c r="AP287" s="56"/>
    </row>
    <row r="288" spans="3:42" x14ac:dyDescent="0.25">
      <c r="C288" s="51">
        <v>5.069</v>
      </c>
      <c r="E288" s="51">
        <v>-7.0000000000000007E-2</v>
      </c>
      <c r="F288" s="51">
        <v>0</v>
      </c>
      <c r="G288" s="51">
        <v>0</v>
      </c>
      <c r="I288" s="51">
        <v>-1.7500000000000002E-2</v>
      </c>
      <c r="J288" s="51">
        <v>0</v>
      </c>
      <c r="L288" s="51">
        <v>0.215</v>
      </c>
      <c r="M288" s="51">
        <v>0.33</v>
      </c>
      <c r="N288" s="51">
        <v>0.69</v>
      </c>
      <c r="O288" s="51">
        <v>-0.06</v>
      </c>
      <c r="P288" s="51">
        <v>0.54</v>
      </c>
      <c r="Q288" s="48">
        <v>0</v>
      </c>
      <c r="U288" s="48">
        <v>0.33</v>
      </c>
      <c r="X288" s="48">
        <v>0</v>
      </c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7"/>
      <c r="AP288" s="56"/>
    </row>
    <row r="289" spans="3:42" x14ac:dyDescent="0.25">
      <c r="C289" s="51">
        <v>4.8840000000000003</v>
      </c>
      <c r="E289" s="51">
        <v>-7.0000000000000007E-2</v>
      </c>
      <c r="F289" s="51">
        <v>0</v>
      </c>
      <c r="G289" s="51">
        <v>0</v>
      </c>
      <c r="I289" s="51">
        <v>0.02</v>
      </c>
      <c r="J289" s="51">
        <v>0</v>
      </c>
      <c r="L289" s="51">
        <v>0.17</v>
      </c>
      <c r="M289" s="51">
        <v>0.30499999999999999</v>
      </c>
      <c r="N289" s="51">
        <v>0.38</v>
      </c>
      <c r="O289" s="51">
        <v>-0.06</v>
      </c>
      <c r="P289" s="51">
        <v>0.36</v>
      </c>
      <c r="Q289" s="48">
        <v>0</v>
      </c>
      <c r="U289" s="48">
        <v>0.30499999999999999</v>
      </c>
      <c r="X289" s="48">
        <v>0</v>
      </c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7"/>
      <c r="AP289" s="56"/>
    </row>
    <row r="290" spans="3:42" x14ac:dyDescent="0.25">
      <c r="C290" s="51">
        <v>4.8819999999999997</v>
      </c>
      <c r="E290" s="51">
        <v>-7.0000000000000007E-2</v>
      </c>
      <c r="F290" s="51">
        <v>0</v>
      </c>
      <c r="G290" s="51">
        <v>0</v>
      </c>
      <c r="I290" s="51">
        <v>0.02</v>
      </c>
      <c r="J290" s="51">
        <v>0</v>
      </c>
      <c r="L290" s="51">
        <v>0.16500000000000001</v>
      </c>
      <c r="M290" s="51">
        <v>0.2</v>
      </c>
      <c r="N290" s="51">
        <v>0.33</v>
      </c>
      <c r="O290" s="51">
        <v>-0.06</v>
      </c>
      <c r="P290" s="51">
        <v>0.32500000000000001</v>
      </c>
      <c r="Q290" s="48">
        <v>0</v>
      </c>
      <c r="U290" s="48">
        <v>0.2</v>
      </c>
      <c r="X290" s="48">
        <v>0</v>
      </c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7"/>
      <c r="AP290" s="56"/>
    </row>
    <row r="291" spans="3:42" x14ac:dyDescent="0.25">
      <c r="C291" s="51">
        <v>4.9269999999999996</v>
      </c>
      <c r="E291" s="51">
        <v>-7.0000000000000007E-2</v>
      </c>
      <c r="F291" s="51">
        <v>0</v>
      </c>
      <c r="G291" s="51">
        <v>0</v>
      </c>
      <c r="I291" s="51">
        <v>2.5000000000000001E-2</v>
      </c>
      <c r="J291" s="51">
        <v>0</v>
      </c>
      <c r="L291" s="51">
        <v>0.17</v>
      </c>
      <c r="M291" s="51">
        <v>0.23</v>
      </c>
      <c r="N291" s="51">
        <v>0.37</v>
      </c>
      <c r="O291" s="51">
        <v>-0.06</v>
      </c>
      <c r="P291" s="51">
        <v>0.33500000000000002</v>
      </c>
      <c r="Q291" s="48">
        <v>0</v>
      </c>
      <c r="U291" s="48">
        <v>0.23</v>
      </c>
      <c r="X291" s="48">
        <v>0</v>
      </c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7"/>
      <c r="AP291" s="56"/>
    </row>
    <row r="292" spans="3:42" x14ac:dyDescent="0.25">
      <c r="C292" s="51">
        <v>4.9720000000000004</v>
      </c>
      <c r="E292" s="51">
        <v>-7.0000000000000007E-2</v>
      </c>
      <c r="F292" s="51">
        <v>0</v>
      </c>
      <c r="G292" s="51">
        <v>0</v>
      </c>
      <c r="I292" s="51">
        <v>2.75E-2</v>
      </c>
      <c r="J292" s="51">
        <v>0</v>
      </c>
      <c r="L292" s="51">
        <v>0.17499999999999999</v>
      </c>
      <c r="M292" s="51">
        <v>0.24</v>
      </c>
      <c r="N292" s="51">
        <v>0.41</v>
      </c>
      <c r="O292" s="51">
        <v>-0.06</v>
      </c>
      <c r="P292" s="51">
        <v>0.35</v>
      </c>
      <c r="Q292" s="48">
        <v>0</v>
      </c>
      <c r="U292" s="48">
        <v>0.24</v>
      </c>
      <c r="X292" s="48">
        <v>0</v>
      </c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7"/>
      <c r="AP292" s="56"/>
    </row>
    <row r="293" spans="3:42" x14ac:dyDescent="0.25">
      <c r="C293" s="51">
        <v>5.0170000000000003</v>
      </c>
      <c r="E293" s="51">
        <v>-7.0000000000000007E-2</v>
      </c>
      <c r="F293" s="51">
        <v>0</v>
      </c>
      <c r="G293" s="51">
        <v>0</v>
      </c>
      <c r="I293" s="51">
        <v>0.03</v>
      </c>
      <c r="J293" s="51">
        <v>0</v>
      </c>
      <c r="L293" s="51">
        <v>0.17499999999999999</v>
      </c>
      <c r="M293" s="51">
        <v>0.24</v>
      </c>
      <c r="N293" s="51">
        <v>0.41</v>
      </c>
      <c r="O293" s="51">
        <v>-0.06</v>
      </c>
      <c r="P293" s="51">
        <v>0.35</v>
      </c>
      <c r="Q293" s="48">
        <v>0</v>
      </c>
      <c r="U293" s="48">
        <v>0.24</v>
      </c>
      <c r="X293" s="48">
        <v>0</v>
      </c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7"/>
      <c r="AP293" s="56"/>
    </row>
    <row r="294" spans="3:42" x14ac:dyDescent="0.25">
      <c r="C294" s="51">
        <v>5</v>
      </c>
      <c r="E294" s="51">
        <v>-7.0000000000000007E-2</v>
      </c>
      <c r="F294" s="51">
        <v>0</v>
      </c>
      <c r="G294" s="51">
        <v>0</v>
      </c>
      <c r="I294" s="51">
        <v>2.2499999999999999E-2</v>
      </c>
      <c r="J294" s="51">
        <v>0</v>
      </c>
      <c r="L294" s="51">
        <v>0.16500000000000001</v>
      </c>
      <c r="M294" s="51">
        <v>0.2</v>
      </c>
      <c r="N294" s="51">
        <v>0.36</v>
      </c>
      <c r="O294" s="51">
        <v>-0.06</v>
      </c>
      <c r="P294" s="51">
        <v>0.315</v>
      </c>
      <c r="Q294" s="48">
        <v>0</v>
      </c>
      <c r="U294" s="48">
        <v>0.2</v>
      </c>
      <c r="X294" s="48">
        <v>0</v>
      </c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7"/>
      <c r="AP294" s="56"/>
    </row>
    <row r="295" spans="3:42" x14ac:dyDescent="0.25">
      <c r="C295" s="51">
        <v>5.0250000000000004</v>
      </c>
      <c r="E295" s="51">
        <v>-7.0000000000000007E-2</v>
      </c>
      <c r="F295" s="51">
        <v>0</v>
      </c>
      <c r="G295" s="51">
        <v>0</v>
      </c>
      <c r="I295" s="51">
        <v>1.2500000000000001E-2</v>
      </c>
      <c r="J295" s="51">
        <v>0</v>
      </c>
      <c r="L295" s="51">
        <v>0.17249999999999999</v>
      </c>
      <c r="M295" s="51">
        <v>0.23</v>
      </c>
      <c r="N295" s="51">
        <v>0.4</v>
      </c>
      <c r="O295" s="51">
        <v>-0.06</v>
      </c>
      <c r="P295" s="51">
        <v>0.36</v>
      </c>
      <c r="Q295" s="48">
        <v>0</v>
      </c>
      <c r="U295" s="48">
        <v>0.23</v>
      </c>
      <c r="X295" s="48">
        <v>0</v>
      </c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7"/>
      <c r="AP295" s="56"/>
    </row>
    <row r="296" spans="3:42" x14ac:dyDescent="0.25">
      <c r="C296" s="51">
        <v>5.1769999999999996</v>
      </c>
      <c r="E296" s="51">
        <v>-7.0000000000000007E-2</v>
      </c>
      <c r="F296" s="51">
        <v>0</v>
      </c>
      <c r="G296" s="51">
        <v>0</v>
      </c>
      <c r="I296" s="51">
        <v>-2.2499999999999999E-2</v>
      </c>
      <c r="J296" s="51">
        <v>0</v>
      </c>
      <c r="L296" s="51">
        <v>0.215</v>
      </c>
      <c r="M296" s="51">
        <v>0.25</v>
      </c>
      <c r="N296" s="51">
        <v>0.7</v>
      </c>
      <c r="O296" s="51">
        <v>-0.06</v>
      </c>
      <c r="P296" s="51">
        <v>0.46</v>
      </c>
      <c r="Q296" s="48">
        <v>0</v>
      </c>
      <c r="U296" s="48">
        <v>0.25</v>
      </c>
      <c r="X296" s="48">
        <v>0</v>
      </c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7"/>
      <c r="AP296" s="56"/>
    </row>
    <row r="297" spans="3:42" x14ac:dyDescent="0.25">
      <c r="C297" s="51">
        <v>5.32</v>
      </c>
      <c r="E297" s="51">
        <v>-7.0000000000000007E-2</v>
      </c>
      <c r="F297" s="51">
        <v>0</v>
      </c>
      <c r="G297" s="51">
        <v>0</v>
      </c>
      <c r="I297" s="51">
        <v>-4.4999999999999998E-2</v>
      </c>
      <c r="J297" s="51">
        <v>0</v>
      </c>
      <c r="L297" s="51">
        <v>0.23499999999999999</v>
      </c>
      <c r="M297" s="51">
        <v>0.33</v>
      </c>
      <c r="N297" s="51">
        <v>0.98</v>
      </c>
      <c r="O297" s="51">
        <v>-0.06</v>
      </c>
      <c r="P297" s="51">
        <v>0.77</v>
      </c>
      <c r="Q297" s="48">
        <v>0</v>
      </c>
      <c r="U297" s="48">
        <v>0.33</v>
      </c>
      <c r="X297" s="48">
        <v>0</v>
      </c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7"/>
      <c r="AP297" s="56"/>
    </row>
    <row r="298" spans="3:42" x14ac:dyDescent="0.25">
      <c r="E298" s="51">
        <v>-7.0000000000000007E-2</v>
      </c>
      <c r="F298" s="51">
        <v>0</v>
      </c>
      <c r="G298" s="51">
        <v>0</v>
      </c>
      <c r="I298" s="51">
        <v>-4.7500000000000001E-2</v>
      </c>
      <c r="J298" s="51">
        <v>0</v>
      </c>
      <c r="L298" s="51">
        <v>0.255</v>
      </c>
      <c r="M298" s="51">
        <v>0.38</v>
      </c>
      <c r="N298" s="51">
        <v>1.6</v>
      </c>
      <c r="O298" s="51">
        <v>-0.06</v>
      </c>
      <c r="P298" s="51">
        <v>1.04</v>
      </c>
      <c r="Q298" s="48">
        <v>0</v>
      </c>
      <c r="U298" s="48">
        <v>0.38</v>
      </c>
      <c r="X298" s="48">
        <v>0</v>
      </c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7"/>
      <c r="AP298" s="56"/>
    </row>
    <row r="299" spans="3:42" x14ac:dyDescent="0.25">
      <c r="E299" s="51">
        <v>-7.0000000000000007E-2</v>
      </c>
      <c r="F299" s="51">
        <v>0</v>
      </c>
      <c r="G299" s="51">
        <v>0</v>
      </c>
      <c r="I299" s="51">
        <v>-0.03</v>
      </c>
      <c r="J299" s="51">
        <v>0</v>
      </c>
      <c r="L299" s="51">
        <v>0.255</v>
      </c>
      <c r="M299" s="51">
        <v>0.38</v>
      </c>
      <c r="N299" s="51">
        <v>1.6</v>
      </c>
      <c r="O299" s="51">
        <v>-0.06</v>
      </c>
      <c r="P299" s="51">
        <v>1.04</v>
      </c>
      <c r="Q299" s="48">
        <v>0</v>
      </c>
      <c r="U299" s="48">
        <v>0.38</v>
      </c>
      <c r="X299" s="48">
        <v>0</v>
      </c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7"/>
      <c r="AP299" s="56"/>
    </row>
    <row r="300" spans="3:42" x14ac:dyDescent="0.25">
      <c r="E300" s="51">
        <v>-7.0000000000000007E-2</v>
      </c>
      <c r="F300" s="51">
        <v>0</v>
      </c>
      <c r="G300" s="51">
        <v>0</v>
      </c>
      <c r="I300" s="51">
        <v>-1.7500000000000002E-2</v>
      </c>
      <c r="J300" s="51">
        <v>0</v>
      </c>
      <c r="L300" s="51">
        <v>0.215</v>
      </c>
      <c r="M300" s="51">
        <v>0.33</v>
      </c>
      <c r="N300" s="51">
        <v>0.69</v>
      </c>
      <c r="O300" s="51">
        <v>-0.06</v>
      </c>
      <c r="P300" s="51">
        <v>0.54</v>
      </c>
      <c r="Q300" s="48">
        <v>0</v>
      </c>
      <c r="U300" s="48">
        <v>0.33</v>
      </c>
      <c r="X300" s="48">
        <v>0</v>
      </c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7"/>
      <c r="AP300" s="56"/>
    </row>
    <row r="301" spans="3:42" x14ac:dyDescent="0.25">
      <c r="E301" s="51">
        <v>-7.0000000000000007E-2</v>
      </c>
      <c r="F301" s="51">
        <v>0</v>
      </c>
      <c r="G301" s="51">
        <v>0</v>
      </c>
      <c r="I301" s="51">
        <v>0.02</v>
      </c>
      <c r="J301" s="51">
        <v>0</v>
      </c>
      <c r="L301" s="51">
        <v>0.17</v>
      </c>
      <c r="M301" s="51">
        <v>0.30499999999999999</v>
      </c>
      <c r="N301" s="51">
        <v>0.38</v>
      </c>
      <c r="O301" s="51">
        <v>-0.06</v>
      </c>
      <c r="P301" s="51">
        <v>0.36</v>
      </c>
      <c r="Q301" s="48">
        <v>0</v>
      </c>
      <c r="U301" s="48">
        <v>0.30499999999999999</v>
      </c>
      <c r="X301" s="48">
        <v>0</v>
      </c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7"/>
      <c r="AP301" s="56"/>
    </row>
    <row r="302" spans="3:42" x14ac:dyDescent="0.25">
      <c r="E302" s="51">
        <v>-7.0000000000000007E-2</v>
      </c>
      <c r="F302" s="51">
        <v>0</v>
      </c>
      <c r="G302" s="51">
        <v>0</v>
      </c>
      <c r="I302" s="51">
        <v>0.02</v>
      </c>
      <c r="J302" s="51">
        <v>0</v>
      </c>
      <c r="L302" s="51">
        <v>0.16500000000000001</v>
      </c>
      <c r="M302" s="51">
        <v>0.2</v>
      </c>
      <c r="N302" s="51">
        <v>0.33</v>
      </c>
      <c r="O302" s="51">
        <v>-0.06</v>
      </c>
      <c r="P302" s="51">
        <v>0.32500000000000001</v>
      </c>
      <c r="Q302" s="48">
        <v>0</v>
      </c>
      <c r="U302" s="48">
        <v>0.2</v>
      </c>
      <c r="X302" s="48">
        <v>0</v>
      </c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7"/>
      <c r="AP302" s="56"/>
    </row>
    <row r="303" spans="3:42" x14ac:dyDescent="0.25">
      <c r="E303" s="51">
        <v>-7.0000000000000007E-2</v>
      </c>
      <c r="F303" s="51">
        <v>0</v>
      </c>
      <c r="G303" s="51">
        <v>0</v>
      </c>
      <c r="I303" s="51">
        <v>2.5000000000000001E-2</v>
      </c>
      <c r="J303" s="51">
        <v>0</v>
      </c>
      <c r="L303" s="51">
        <v>0.17</v>
      </c>
      <c r="M303" s="51">
        <v>0.23</v>
      </c>
      <c r="N303" s="51">
        <v>0.37</v>
      </c>
      <c r="O303" s="51">
        <v>-0.06</v>
      </c>
      <c r="P303" s="51">
        <v>0.33500000000000002</v>
      </c>
      <c r="Q303" s="48">
        <v>0</v>
      </c>
      <c r="U303" s="48">
        <v>0.23</v>
      </c>
      <c r="X303" s="48">
        <v>0</v>
      </c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7"/>
      <c r="AP303" s="56"/>
    </row>
    <row r="304" spans="3:42" x14ac:dyDescent="0.25">
      <c r="E304" s="51">
        <v>-7.0000000000000007E-2</v>
      </c>
      <c r="F304" s="51">
        <v>0</v>
      </c>
      <c r="G304" s="51">
        <v>0</v>
      </c>
      <c r="I304" s="51">
        <v>2.75E-2</v>
      </c>
      <c r="J304" s="51">
        <v>0</v>
      </c>
      <c r="L304" s="51">
        <v>0.17499999999999999</v>
      </c>
      <c r="M304" s="51">
        <v>0.24</v>
      </c>
      <c r="N304" s="51">
        <v>0.41</v>
      </c>
      <c r="O304" s="51">
        <v>-0.06</v>
      </c>
      <c r="P304" s="51">
        <v>0.35</v>
      </c>
      <c r="Q304" s="48">
        <v>0</v>
      </c>
      <c r="U304" s="48">
        <v>0.24</v>
      </c>
      <c r="X304" s="48">
        <v>0</v>
      </c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7"/>
      <c r="AP304" s="56"/>
    </row>
    <row r="305" spans="5:42" x14ac:dyDescent="0.25">
      <c r="E305" s="51">
        <v>-7.0000000000000007E-2</v>
      </c>
      <c r="F305" s="51">
        <v>0</v>
      </c>
      <c r="G305" s="51">
        <v>0</v>
      </c>
      <c r="I305" s="51">
        <v>0.03</v>
      </c>
      <c r="J305" s="51">
        <v>0</v>
      </c>
      <c r="L305" s="51">
        <v>0.17499999999999999</v>
      </c>
      <c r="M305" s="51">
        <v>0.24</v>
      </c>
      <c r="N305" s="51">
        <v>0.41</v>
      </c>
      <c r="O305" s="51">
        <v>-0.06</v>
      </c>
      <c r="P305" s="51">
        <v>0.35</v>
      </c>
      <c r="Q305" s="48">
        <v>0</v>
      </c>
      <c r="U305" s="48">
        <v>0.24</v>
      </c>
      <c r="X305" s="48">
        <v>0</v>
      </c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7"/>
      <c r="AP305" s="56"/>
    </row>
    <row r="306" spans="5:42" x14ac:dyDescent="0.25">
      <c r="E306" s="51">
        <v>-7.0000000000000007E-2</v>
      </c>
      <c r="F306" s="51">
        <v>0</v>
      </c>
      <c r="G306" s="51">
        <v>0</v>
      </c>
      <c r="I306" s="51">
        <v>2.2499999999999999E-2</v>
      </c>
      <c r="J306" s="51">
        <v>0</v>
      </c>
      <c r="L306" s="51">
        <v>0.16500000000000001</v>
      </c>
      <c r="M306" s="51">
        <v>0.2</v>
      </c>
      <c r="N306" s="51">
        <v>0.36</v>
      </c>
      <c r="O306" s="51">
        <v>-0.06</v>
      </c>
      <c r="P306" s="51">
        <v>0.315</v>
      </c>
      <c r="Q306" s="48">
        <v>0</v>
      </c>
      <c r="U306" s="48">
        <v>0.2</v>
      </c>
      <c r="X306" s="48">
        <v>0</v>
      </c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7"/>
      <c r="AP306" s="56"/>
    </row>
    <row r="307" spans="5:42" x14ac:dyDescent="0.25">
      <c r="E307" s="51">
        <v>-7.0000000000000007E-2</v>
      </c>
      <c r="F307" s="51">
        <v>0</v>
      </c>
      <c r="G307" s="51">
        <v>0</v>
      </c>
      <c r="I307" s="51">
        <v>1.2500000000000001E-2</v>
      </c>
      <c r="J307" s="51">
        <v>0</v>
      </c>
      <c r="L307" s="51">
        <v>0.17249999999999999</v>
      </c>
      <c r="M307" s="51">
        <v>0.23</v>
      </c>
      <c r="N307" s="51">
        <v>0.4</v>
      </c>
      <c r="O307" s="51">
        <v>-0.06</v>
      </c>
      <c r="P307" s="51">
        <v>0.36</v>
      </c>
      <c r="Q307" s="48">
        <v>0</v>
      </c>
      <c r="U307" s="48">
        <v>0.23</v>
      </c>
      <c r="X307" s="48">
        <v>0</v>
      </c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7"/>
      <c r="AP307" s="56"/>
    </row>
    <row r="308" spans="5:42" x14ac:dyDescent="0.25">
      <c r="E308" s="51">
        <v>-7.0000000000000007E-2</v>
      </c>
      <c r="F308" s="51">
        <v>0</v>
      </c>
      <c r="G308" s="51">
        <v>0</v>
      </c>
      <c r="I308" s="51">
        <v>-2.2499999999999999E-2</v>
      </c>
      <c r="J308" s="51">
        <v>0</v>
      </c>
      <c r="L308" s="51">
        <v>0.215</v>
      </c>
      <c r="M308" s="51">
        <v>0.25</v>
      </c>
      <c r="N308" s="51">
        <v>0.7</v>
      </c>
      <c r="O308" s="51">
        <v>-0.06</v>
      </c>
      <c r="P308" s="51">
        <v>0.46</v>
      </c>
      <c r="Q308" s="48">
        <v>0</v>
      </c>
      <c r="U308" s="48">
        <v>0.25</v>
      </c>
      <c r="X308" s="48">
        <v>0</v>
      </c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7"/>
      <c r="AP308" s="56"/>
    </row>
    <row r="309" spans="5:42" x14ac:dyDescent="0.25">
      <c r="E309" s="51">
        <v>-7.0000000000000007E-2</v>
      </c>
      <c r="F309" s="51">
        <v>0</v>
      </c>
      <c r="G309" s="51">
        <v>0</v>
      </c>
      <c r="I309" s="51">
        <v>-4.4999999999999998E-2</v>
      </c>
      <c r="J309" s="51">
        <v>0</v>
      </c>
      <c r="L309" s="51">
        <v>0.23499999999999999</v>
      </c>
      <c r="M309" s="51">
        <v>0.33</v>
      </c>
      <c r="N309" s="51">
        <v>0.98</v>
      </c>
      <c r="O309" s="51">
        <v>-0.06</v>
      </c>
      <c r="P309" s="51">
        <v>0.77</v>
      </c>
      <c r="Q309" s="48">
        <v>0</v>
      </c>
      <c r="U309" s="48">
        <v>0.33</v>
      </c>
      <c r="X309" s="48">
        <v>0</v>
      </c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7"/>
      <c r="AP309" s="56"/>
    </row>
    <row r="310" spans="5:42" x14ac:dyDescent="0.25">
      <c r="E310" s="51">
        <v>-7.0000000000000007E-2</v>
      </c>
      <c r="F310" s="51">
        <v>0</v>
      </c>
      <c r="G310" s="51">
        <v>0</v>
      </c>
      <c r="I310" s="51">
        <v>-4.7500000000000001E-2</v>
      </c>
      <c r="J310" s="51">
        <v>0</v>
      </c>
      <c r="L310" s="51">
        <v>0.255</v>
      </c>
      <c r="M310" s="51">
        <v>0.38</v>
      </c>
      <c r="N310" s="51">
        <v>1.6</v>
      </c>
      <c r="O310" s="51">
        <v>-0.06</v>
      </c>
      <c r="P310" s="51">
        <v>1.04</v>
      </c>
      <c r="Q310" s="48">
        <v>0</v>
      </c>
      <c r="U310" s="48">
        <v>0.38</v>
      </c>
      <c r="X310" s="48">
        <v>0</v>
      </c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7"/>
      <c r="AP310" s="56"/>
    </row>
    <row r="311" spans="5:42" x14ac:dyDescent="0.25">
      <c r="E311" s="51">
        <v>-7.0000000000000007E-2</v>
      </c>
      <c r="F311" s="51">
        <v>0</v>
      </c>
      <c r="G311" s="51">
        <v>0</v>
      </c>
      <c r="I311" s="51">
        <v>-0.03</v>
      </c>
      <c r="J311" s="51">
        <v>0</v>
      </c>
      <c r="L311" s="51">
        <v>0.255</v>
      </c>
      <c r="M311" s="51">
        <v>0.38</v>
      </c>
      <c r="N311" s="51">
        <v>1.6</v>
      </c>
      <c r="O311" s="51">
        <v>-0.06</v>
      </c>
      <c r="P311" s="51">
        <v>1.04</v>
      </c>
      <c r="Q311" s="48">
        <v>0</v>
      </c>
      <c r="U311" s="48">
        <v>0.38</v>
      </c>
      <c r="X311" s="48">
        <v>0</v>
      </c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7"/>
      <c r="AP311" s="56"/>
    </row>
    <row r="312" spans="5:42" x14ac:dyDescent="0.25">
      <c r="E312" s="51">
        <v>-7.0000000000000007E-2</v>
      </c>
      <c r="F312" s="51">
        <v>0</v>
      </c>
      <c r="G312" s="51">
        <v>0</v>
      </c>
      <c r="I312" s="51">
        <v>-1.7500000000000002E-2</v>
      </c>
      <c r="J312" s="51">
        <v>0</v>
      </c>
      <c r="L312" s="51">
        <v>0.215</v>
      </c>
      <c r="M312" s="51">
        <v>0.33</v>
      </c>
      <c r="N312" s="51">
        <v>0.69</v>
      </c>
      <c r="O312" s="51">
        <v>-0.06</v>
      </c>
      <c r="P312" s="51">
        <v>0.54</v>
      </c>
      <c r="Q312" s="48">
        <v>0</v>
      </c>
      <c r="U312" s="48">
        <v>0.33</v>
      </c>
      <c r="X312" s="48">
        <v>0</v>
      </c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7"/>
      <c r="AP312" s="56"/>
    </row>
    <row r="313" spans="5:42" x14ac:dyDescent="0.25">
      <c r="E313" s="51">
        <v>-7.0000000000000007E-2</v>
      </c>
      <c r="F313" s="51">
        <v>0</v>
      </c>
      <c r="G313" s="51">
        <v>0</v>
      </c>
      <c r="I313" s="51">
        <v>0.02</v>
      </c>
      <c r="J313" s="51">
        <v>0</v>
      </c>
      <c r="L313" s="51">
        <v>0.17</v>
      </c>
      <c r="M313" s="51">
        <v>0.30499999999999999</v>
      </c>
      <c r="N313" s="51">
        <v>0.38</v>
      </c>
      <c r="O313" s="51">
        <v>-0.06</v>
      </c>
      <c r="P313" s="51">
        <v>0.36</v>
      </c>
      <c r="Q313" s="48">
        <v>0</v>
      </c>
      <c r="U313" s="48">
        <v>0.30499999999999999</v>
      </c>
      <c r="X313" s="48">
        <v>0</v>
      </c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7"/>
      <c r="AP313" s="56"/>
    </row>
    <row r="314" spans="5:42" x14ac:dyDescent="0.25">
      <c r="E314" s="51">
        <v>-7.0000000000000007E-2</v>
      </c>
      <c r="F314" s="51">
        <v>0</v>
      </c>
      <c r="G314" s="51">
        <v>0</v>
      </c>
      <c r="I314" s="51">
        <v>0.02</v>
      </c>
      <c r="J314" s="51">
        <v>0</v>
      </c>
      <c r="L314" s="51">
        <v>0.16500000000000001</v>
      </c>
      <c r="M314" s="51">
        <v>0.2</v>
      </c>
      <c r="N314" s="51">
        <v>0.33</v>
      </c>
      <c r="O314" s="51">
        <v>-0.06</v>
      </c>
      <c r="P314" s="51">
        <v>0.32500000000000001</v>
      </c>
      <c r="Q314" s="48">
        <v>0</v>
      </c>
      <c r="U314" s="48">
        <v>0.2</v>
      </c>
      <c r="X314" s="48">
        <v>0</v>
      </c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7"/>
      <c r="AP314" s="56"/>
    </row>
    <row r="315" spans="5:42" x14ac:dyDescent="0.25">
      <c r="E315" s="51">
        <v>-7.0000000000000007E-2</v>
      </c>
      <c r="F315" s="51">
        <v>0</v>
      </c>
      <c r="G315" s="51">
        <v>0</v>
      </c>
      <c r="I315" s="51">
        <v>2.5000000000000001E-2</v>
      </c>
      <c r="J315" s="51">
        <v>0</v>
      </c>
      <c r="L315" s="51">
        <v>0.17</v>
      </c>
      <c r="M315" s="51">
        <v>0.23</v>
      </c>
      <c r="N315" s="51">
        <v>0.37</v>
      </c>
      <c r="O315" s="51">
        <v>-0.06</v>
      </c>
      <c r="P315" s="51">
        <v>0.33500000000000002</v>
      </c>
      <c r="Q315" s="48">
        <v>0</v>
      </c>
      <c r="U315" s="48">
        <v>0.23</v>
      </c>
      <c r="X315" s="48">
        <v>0</v>
      </c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7"/>
      <c r="AP315" s="56"/>
    </row>
    <row r="316" spans="5:42" x14ac:dyDescent="0.25">
      <c r="E316" s="51">
        <v>-7.0000000000000007E-2</v>
      </c>
      <c r="F316" s="51">
        <v>0</v>
      </c>
      <c r="G316" s="51">
        <v>0</v>
      </c>
      <c r="I316" s="51">
        <v>2.75E-2</v>
      </c>
      <c r="J316" s="51">
        <v>0</v>
      </c>
      <c r="L316" s="51">
        <v>0.17499999999999999</v>
      </c>
      <c r="M316" s="51">
        <v>0.24</v>
      </c>
      <c r="N316" s="51">
        <v>0.41</v>
      </c>
      <c r="O316" s="51">
        <v>-0.06</v>
      </c>
      <c r="P316" s="51">
        <v>0.35</v>
      </c>
      <c r="Q316" s="48">
        <v>0</v>
      </c>
      <c r="U316" s="48">
        <v>0.24</v>
      </c>
      <c r="X316" s="48">
        <v>0</v>
      </c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7"/>
      <c r="AP316" s="56"/>
    </row>
    <row r="317" spans="5:42" x14ac:dyDescent="0.25">
      <c r="E317" s="51">
        <v>-7.0000000000000007E-2</v>
      </c>
      <c r="F317" s="51">
        <v>0</v>
      </c>
      <c r="G317" s="51">
        <v>0</v>
      </c>
      <c r="I317" s="51">
        <v>0.03</v>
      </c>
      <c r="J317" s="51">
        <v>0</v>
      </c>
      <c r="L317" s="51">
        <v>0.17499999999999999</v>
      </c>
      <c r="M317" s="51">
        <v>0.24</v>
      </c>
      <c r="N317" s="51">
        <v>0.41</v>
      </c>
      <c r="O317" s="51">
        <v>-0.06</v>
      </c>
      <c r="P317" s="51">
        <v>0.35</v>
      </c>
      <c r="Q317" s="48">
        <v>0</v>
      </c>
      <c r="U317" s="48">
        <v>0.24</v>
      </c>
      <c r="X317" s="48">
        <v>0</v>
      </c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7"/>
      <c r="AP317" s="56"/>
    </row>
    <row r="318" spans="5:42" x14ac:dyDescent="0.25">
      <c r="E318" s="51">
        <v>-7.0000000000000007E-2</v>
      </c>
      <c r="F318" s="51">
        <v>0</v>
      </c>
      <c r="G318" s="51">
        <v>0</v>
      </c>
      <c r="I318" s="51">
        <v>2.2499999999999999E-2</v>
      </c>
      <c r="J318" s="51">
        <v>0</v>
      </c>
      <c r="L318" s="51">
        <v>0.16500000000000001</v>
      </c>
      <c r="M318" s="51">
        <v>0.2</v>
      </c>
      <c r="N318" s="51">
        <v>0.36</v>
      </c>
      <c r="O318" s="51">
        <v>-0.06</v>
      </c>
      <c r="P318" s="51">
        <v>0.315</v>
      </c>
      <c r="Q318" s="48">
        <v>0</v>
      </c>
      <c r="U318" s="48">
        <v>0.2</v>
      </c>
      <c r="X318" s="48">
        <v>0</v>
      </c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7"/>
      <c r="AP318" s="56"/>
    </row>
    <row r="319" spans="5:42" x14ac:dyDescent="0.25">
      <c r="E319" s="51">
        <v>-7.0000000000000007E-2</v>
      </c>
      <c r="F319" s="51">
        <v>0</v>
      </c>
      <c r="G319" s="51">
        <v>0</v>
      </c>
      <c r="I319" s="51">
        <v>1.2500000000000001E-2</v>
      </c>
      <c r="J319" s="51">
        <v>0</v>
      </c>
      <c r="L319" s="51">
        <v>0.17249999999999999</v>
      </c>
      <c r="M319" s="51">
        <v>0.23</v>
      </c>
      <c r="N319" s="51">
        <v>0.4</v>
      </c>
      <c r="O319" s="51">
        <v>-0.06</v>
      </c>
      <c r="P319" s="51">
        <v>0.36</v>
      </c>
      <c r="Q319" s="48">
        <v>0</v>
      </c>
      <c r="U319" s="48">
        <v>0.23</v>
      </c>
      <c r="X319" s="48">
        <v>0</v>
      </c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7"/>
      <c r="AP319" s="56"/>
    </row>
    <row r="320" spans="5:42" x14ac:dyDescent="0.25">
      <c r="E320" s="51">
        <v>-7.0000000000000007E-2</v>
      </c>
      <c r="F320" s="51">
        <v>0</v>
      </c>
      <c r="G320" s="51">
        <v>0</v>
      </c>
      <c r="I320" s="51">
        <v>-2.2499999999999999E-2</v>
      </c>
      <c r="J320" s="51">
        <v>0</v>
      </c>
      <c r="L320" s="51">
        <v>0.215</v>
      </c>
      <c r="M320" s="51">
        <v>0.25</v>
      </c>
      <c r="N320" s="51">
        <v>0.7</v>
      </c>
      <c r="O320" s="51">
        <v>-0.06</v>
      </c>
      <c r="P320" s="51">
        <v>0.46</v>
      </c>
      <c r="Q320" s="48">
        <v>0</v>
      </c>
      <c r="U320" s="48">
        <v>0.25</v>
      </c>
      <c r="X320" s="48">
        <v>0</v>
      </c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7"/>
      <c r="AP320" s="56"/>
    </row>
    <row r="321" spans="5:42" x14ac:dyDescent="0.25">
      <c r="E321" s="51">
        <v>-7.0000000000000007E-2</v>
      </c>
      <c r="F321" s="51">
        <v>0</v>
      </c>
      <c r="G321" s="51">
        <v>0</v>
      </c>
      <c r="I321" s="51">
        <v>-4.4999999999999998E-2</v>
      </c>
      <c r="J321" s="51">
        <v>0</v>
      </c>
      <c r="L321" s="51">
        <v>0.23499999999999999</v>
      </c>
      <c r="M321" s="51">
        <v>0.33</v>
      </c>
      <c r="N321" s="51">
        <v>0.98</v>
      </c>
      <c r="O321" s="51">
        <v>-0.06</v>
      </c>
      <c r="P321" s="51">
        <v>0.77</v>
      </c>
      <c r="Q321" s="48">
        <v>0</v>
      </c>
      <c r="U321" s="48">
        <v>0.33</v>
      </c>
      <c r="X321" s="48">
        <v>0</v>
      </c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7"/>
      <c r="AP321" s="56"/>
    </row>
    <row r="322" spans="5:42" x14ac:dyDescent="0.25">
      <c r="E322" s="51">
        <v>-7.0000000000000007E-2</v>
      </c>
      <c r="F322" s="51">
        <v>0</v>
      </c>
      <c r="G322" s="51">
        <v>0</v>
      </c>
      <c r="I322" s="51">
        <v>-4.7500000000000001E-2</v>
      </c>
      <c r="J322" s="51">
        <v>0</v>
      </c>
      <c r="L322" s="51">
        <v>0.255</v>
      </c>
      <c r="M322" s="51">
        <v>0.38</v>
      </c>
      <c r="N322" s="51">
        <v>1.6</v>
      </c>
      <c r="O322" s="51">
        <v>-0.06</v>
      </c>
      <c r="P322" s="51">
        <v>1.04</v>
      </c>
      <c r="Q322" s="48">
        <v>0</v>
      </c>
      <c r="U322" s="48">
        <v>0.38</v>
      </c>
      <c r="X322" s="48">
        <v>0</v>
      </c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7"/>
      <c r="AP322" s="56"/>
    </row>
    <row r="323" spans="5:42" x14ac:dyDescent="0.25">
      <c r="E323" s="51">
        <v>-7.0000000000000007E-2</v>
      </c>
      <c r="F323" s="51">
        <v>0</v>
      </c>
      <c r="G323" s="51">
        <v>0</v>
      </c>
      <c r="I323" s="51">
        <v>-0.03</v>
      </c>
      <c r="J323" s="51">
        <v>0</v>
      </c>
      <c r="L323" s="51">
        <v>0.255</v>
      </c>
      <c r="M323" s="51">
        <v>0.38</v>
      </c>
      <c r="N323" s="51">
        <v>1.6</v>
      </c>
      <c r="O323" s="51">
        <v>-0.06</v>
      </c>
      <c r="P323" s="51">
        <v>1.04</v>
      </c>
      <c r="Q323" s="48">
        <v>0</v>
      </c>
      <c r="U323" s="48">
        <v>0.38</v>
      </c>
      <c r="X323" s="48">
        <v>0</v>
      </c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7"/>
      <c r="AP323" s="56"/>
    </row>
    <row r="324" spans="5:42" x14ac:dyDescent="0.25">
      <c r="E324" s="51">
        <v>-7.0000000000000007E-2</v>
      </c>
      <c r="F324" s="51">
        <v>0</v>
      </c>
      <c r="G324" s="51">
        <v>0</v>
      </c>
      <c r="I324" s="51">
        <v>-1.7500000000000002E-2</v>
      </c>
      <c r="J324" s="51">
        <v>0</v>
      </c>
      <c r="L324" s="51">
        <v>0.215</v>
      </c>
      <c r="M324" s="51">
        <v>0.33</v>
      </c>
      <c r="N324" s="51">
        <v>0.69</v>
      </c>
      <c r="O324" s="51">
        <v>-0.06</v>
      </c>
      <c r="P324" s="51">
        <v>0.54</v>
      </c>
      <c r="Q324" s="48">
        <v>0</v>
      </c>
      <c r="U324" s="48">
        <v>0.33</v>
      </c>
      <c r="X324" s="48">
        <v>0</v>
      </c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7"/>
      <c r="AP324" s="56"/>
    </row>
    <row r="325" spans="5:42" x14ac:dyDescent="0.25">
      <c r="E325" s="51">
        <v>-7.0000000000000007E-2</v>
      </c>
      <c r="F325" s="51">
        <v>0</v>
      </c>
      <c r="G325" s="51">
        <v>0</v>
      </c>
      <c r="I325" s="51">
        <v>0.02</v>
      </c>
      <c r="J325" s="51">
        <v>0</v>
      </c>
      <c r="L325" s="51">
        <v>0.17</v>
      </c>
      <c r="M325" s="51">
        <v>0.30499999999999999</v>
      </c>
      <c r="N325" s="51">
        <v>0.38</v>
      </c>
      <c r="O325" s="51">
        <v>-0.06</v>
      </c>
      <c r="P325" s="51">
        <v>0.36</v>
      </c>
      <c r="Q325" s="48">
        <v>0</v>
      </c>
      <c r="U325" s="48">
        <v>0.30499999999999999</v>
      </c>
      <c r="X325" s="48">
        <v>0</v>
      </c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7"/>
      <c r="AP325" s="56"/>
    </row>
    <row r="326" spans="5:42" x14ac:dyDescent="0.25">
      <c r="E326" s="51">
        <v>-7.0000000000000007E-2</v>
      </c>
      <c r="F326" s="51">
        <v>0</v>
      </c>
      <c r="G326" s="51">
        <v>0</v>
      </c>
      <c r="I326" s="51">
        <v>0.02</v>
      </c>
      <c r="J326" s="51">
        <v>0</v>
      </c>
      <c r="L326" s="51">
        <v>0.16500000000000001</v>
      </c>
      <c r="M326" s="51">
        <v>0.2</v>
      </c>
      <c r="N326" s="51">
        <v>0.33</v>
      </c>
      <c r="O326" s="51">
        <v>-0.06</v>
      </c>
      <c r="P326" s="51">
        <v>0.32500000000000001</v>
      </c>
      <c r="Q326" s="48">
        <v>0</v>
      </c>
      <c r="U326" s="48">
        <v>0.2</v>
      </c>
      <c r="X326" s="48">
        <v>0</v>
      </c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7"/>
      <c r="AP326" s="56"/>
    </row>
    <row r="327" spans="5:42" x14ac:dyDescent="0.25">
      <c r="E327" s="51">
        <v>-7.0000000000000007E-2</v>
      </c>
      <c r="F327" s="51">
        <v>0</v>
      </c>
      <c r="G327" s="51">
        <v>0</v>
      </c>
      <c r="I327" s="51">
        <v>2.5000000000000001E-2</v>
      </c>
      <c r="J327" s="51">
        <v>0</v>
      </c>
      <c r="L327" s="51">
        <v>0.17</v>
      </c>
      <c r="M327" s="51">
        <v>0.23</v>
      </c>
      <c r="N327" s="51">
        <v>0.37</v>
      </c>
      <c r="O327" s="51">
        <v>-0.06</v>
      </c>
      <c r="P327" s="51">
        <v>0.33500000000000002</v>
      </c>
      <c r="Q327" s="48">
        <v>0</v>
      </c>
      <c r="U327" s="48">
        <v>0.23</v>
      </c>
      <c r="X327" s="48">
        <v>0</v>
      </c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7"/>
      <c r="AP327" s="56"/>
    </row>
    <row r="328" spans="5:42" x14ac:dyDescent="0.25">
      <c r="E328" s="51">
        <v>-7.0000000000000007E-2</v>
      </c>
      <c r="F328" s="51">
        <v>0</v>
      </c>
      <c r="G328" s="51">
        <v>0</v>
      </c>
      <c r="I328" s="51">
        <v>2.75E-2</v>
      </c>
      <c r="J328" s="51">
        <v>0</v>
      </c>
      <c r="L328" s="51">
        <v>0.17499999999999999</v>
      </c>
      <c r="M328" s="51">
        <v>0.24</v>
      </c>
      <c r="N328" s="51">
        <v>0.41</v>
      </c>
      <c r="O328" s="51">
        <v>-0.06</v>
      </c>
      <c r="P328" s="51">
        <v>0.35</v>
      </c>
      <c r="Q328" s="48">
        <v>0</v>
      </c>
      <c r="U328" s="48">
        <v>0.24</v>
      </c>
      <c r="X328" s="48">
        <v>0</v>
      </c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7"/>
      <c r="AP328" s="56"/>
    </row>
    <row r="329" spans="5:42" x14ac:dyDescent="0.25">
      <c r="E329" s="51">
        <v>-7.0000000000000007E-2</v>
      </c>
      <c r="F329" s="51">
        <v>0</v>
      </c>
      <c r="G329" s="51">
        <v>0</v>
      </c>
      <c r="I329" s="51">
        <v>0.03</v>
      </c>
      <c r="J329" s="51">
        <v>0</v>
      </c>
      <c r="L329" s="51">
        <v>0.17499999999999999</v>
      </c>
      <c r="M329" s="51">
        <v>0.24</v>
      </c>
      <c r="N329" s="51">
        <v>0.41</v>
      </c>
      <c r="O329" s="51">
        <v>-0.06</v>
      </c>
      <c r="P329" s="51">
        <v>0.35</v>
      </c>
      <c r="Q329" s="48">
        <v>0</v>
      </c>
      <c r="U329" s="48">
        <v>0.24</v>
      </c>
      <c r="X329" s="48">
        <v>0</v>
      </c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7"/>
      <c r="AP329" s="56"/>
    </row>
    <row r="330" spans="5:42" x14ac:dyDescent="0.25">
      <c r="E330" s="51">
        <v>-7.0000000000000007E-2</v>
      </c>
      <c r="F330" s="51">
        <v>0</v>
      </c>
      <c r="G330" s="51">
        <v>0</v>
      </c>
      <c r="I330" s="51">
        <v>2.2499999999999999E-2</v>
      </c>
      <c r="J330" s="51">
        <v>0</v>
      </c>
      <c r="L330" s="51">
        <v>0.16500000000000001</v>
      </c>
      <c r="M330" s="51">
        <v>0.2</v>
      </c>
      <c r="N330" s="51">
        <v>0.36</v>
      </c>
      <c r="O330" s="51">
        <v>-0.06</v>
      </c>
      <c r="P330" s="51">
        <v>0.315</v>
      </c>
      <c r="Q330" s="48">
        <v>0</v>
      </c>
      <c r="U330" s="48">
        <v>0.2</v>
      </c>
      <c r="X330" s="48">
        <v>0</v>
      </c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7"/>
      <c r="AP330" s="56"/>
    </row>
    <row r="331" spans="5:42" x14ac:dyDescent="0.25">
      <c r="E331" s="51">
        <v>-7.0000000000000007E-2</v>
      </c>
      <c r="F331" s="51">
        <v>0</v>
      </c>
      <c r="G331" s="51">
        <v>0</v>
      </c>
      <c r="I331" s="51">
        <v>1.2500000000000001E-2</v>
      </c>
      <c r="J331" s="51">
        <v>0</v>
      </c>
      <c r="L331" s="51">
        <v>0.17249999999999999</v>
      </c>
      <c r="M331" s="51">
        <v>0.23</v>
      </c>
      <c r="N331" s="51">
        <v>0.4</v>
      </c>
      <c r="O331" s="51">
        <v>-0.06</v>
      </c>
      <c r="P331" s="51">
        <v>0.36</v>
      </c>
      <c r="Q331" s="48">
        <v>0</v>
      </c>
      <c r="U331" s="48">
        <v>0.23</v>
      </c>
      <c r="X331" s="48">
        <v>0</v>
      </c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7"/>
      <c r="AP331" s="56"/>
    </row>
    <row r="332" spans="5:42" x14ac:dyDescent="0.25">
      <c r="E332" s="51">
        <v>-7.0000000000000007E-2</v>
      </c>
      <c r="F332" s="51">
        <v>0</v>
      </c>
      <c r="G332" s="51">
        <v>0</v>
      </c>
      <c r="I332" s="51">
        <v>-2.2499999999999999E-2</v>
      </c>
      <c r="J332" s="51">
        <v>0</v>
      </c>
      <c r="L332" s="51">
        <v>0.215</v>
      </c>
      <c r="M332" s="51">
        <v>0.25</v>
      </c>
      <c r="N332" s="51">
        <v>0.7</v>
      </c>
      <c r="O332" s="51">
        <v>-0.06</v>
      </c>
      <c r="P332" s="51">
        <v>0.46</v>
      </c>
      <c r="Q332" s="48">
        <v>0</v>
      </c>
      <c r="U332" s="48">
        <v>0.25</v>
      </c>
      <c r="X332" s="48">
        <v>0</v>
      </c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7"/>
      <c r="AP332" s="56"/>
    </row>
    <row r="333" spans="5:42" x14ac:dyDescent="0.25">
      <c r="E333" s="51">
        <v>-7.0000000000000007E-2</v>
      </c>
      <c r="F333" s="51">
        <v>0</v>
      </c>
      <c r="G333" s="51">
        <v>0</v>
      </c>
      <c r="I333" s="51">
        <v>-4.4999999999999998E-2</v>
      </c>
      <c r="J333" s="51">
        <v>0</v>
      </c>
      <c r="L333" s="51">
        <v>0.23499999999999999</v>
      </c>
      <c r="M333" s="51">
        <v>0.33</v>
      </c>
      <c r="N333" s="51">
        <v>0.98</v>
      </c>
      <c r="O333" s="51">
        <v>-0.06</v>
      </c>
      <c r="P333" s="51">
        <v>0.77</v>
      </c>
      <c r="Q333" s="48">
        <v>0</v>
      </c>
      <c r="U333" s="48">
        <v>0.33</v>
      </c>
      <c r="X333" s="48">
        <v>0</v>
      </c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7"/>
      <c r="AP333" s="56"/>
    </row>
    <row r="334" spans="5:42" x14ac:dyDescent="0.25">
      <c r="E334" s="51">
        <v>-7.0000000000000007E-2</v>
      </c>
      <c r="F334" s="51">
        <v>0</v>
      </c>
      <c r="G334" s="51">
        <v>0</v>
      </c>
      <c r="I334" s="51">
        <v>-4.7500000000000001E-2</v>
      </c>
      <c r="J334" s="51">
        <v>0</v>
      </c>
      <c r="L334" s="51">
        <v>0.255</v>
      </c>
      <c r="M334" s="51">
        <v>0.38</v>
      </c>
      <c r="N334" s="51">
        <v>1.6</v>
      </c>
      <c r="O334" s="51">
        <v>-0.06</v>
      </c>
      <c r="P334" s="51">
        <v>1.04</v>
      </c>
      <c r="Q334" s="48">
        <v>0</v>
      </c>
      <c r="U334" s="48">
        <v>0.38</v>
      </c>
      <c r="X334" s="48">
        <v>0</v>
      </c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7"/>
      <c r="AP334" s="56"/>
    </row>
    <row r="335" spans="5:42" x14ac:dyDescent="0.25">
      <c r="E335" s="51">
        <v>-7.0000000000000007E-2</v>
      </c>
      <c r="F335" s="51">
        <v>0</v>
      </c>
      <c r="G335" s="51">
        <v>0</v>
      </c>
      <c r="I335" s="51">
        <v>-0.03</v>
      </c>
      <c r="J335" s="51">
        <v>0</v>
      </c>
      <c r="L335" s="51">
        <v>0.255</v>
      </c>
      <c r="M335" s="51">
        <v>0.38</v>
      </c>
      <c r="N335" s="51">
        <v>1.6</v>
      </c>
      <c r="O335" s="51">
        <v>-0.06</v>
      </c>
      <c r="P335" s="51">
        <v>1.04</v>
      </c>
      <c r="Q335" s="48">
        <v>0</v>
      </c>
      <c r="U335" s="48">
        <v>0.38</v>
      </c>
      <c r="X335" s="48">
        <v>0</v>
      </c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7"/>
      <c r="AP335" s="56"/>
    </row>
    <row r="336" spans="5:42" x14ac:dyDescent="0.25">
      <c r="E336" s="51">
        <v>-7.0000000000000007E-2</v>
      </c>
      <c r="F336" s="51">
        <v>0</v>
      </c>
      <c r="G336" s="51">
        <v>0</v>
      </c>
      <c r="I336" s="51">
        <v>-1.7500000000000002E-2</v>
      </c>
      <c r="J336" s="51">
        <v>0</v>
      </c>
      <c r="L336" s="51">
        <v>0.215</v>
      </c>
      <c r="M336" s="51">
        <v>0.33</v>
      </c>
      <c r="N336" s="51">
        <v>0.69</v>
      </c>
      <c r="O336" s="51">
        <v>-0.06</v>
      </c>
      <c r="P336" s="51">
        <v>0.54</v>
      </c>
      <c r="Q336" s="48">
        <v>0</v>
      </c>
      <c r="U336" s="48">
        <v>0.33</v>
      </c>
      <c r="X336" s="48">
        <v>0</v>
      </c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7"/>
      <c r="AP336" s="56"/>
    </row>
    <row r="337" spans="5:42" x14ac:dyDescent="0.25">
      <c r="E337" s="51">
        <v>-7.0000000000000007E-2</v>
      </c>
      <c r="F337" s="51">
        <v>0</v>
      </c>
      <c r="G337" s="51">
        <v>0</v>
      </c>
      <c r="I337" s="51">
        <v>0.02</v>
      </c>
      <c r="J337" s="51">
        <v>0</v>
      </c>
      <c r="L337" s="51">
        <v>0.17</v>
      </c>
      <c r="M337" s="51">
        <v>0.30499999999999999</v>
      </c>
      <c r="N337" s="51">
        <v>0.38</v>
      </c>
      <c r="O337" s="51">
        <v>-0.06</v>
      </c>
      <c r="P337" s="51">
        <v>0.36</v>
      </c>
      <c r="Q337" s="48">
        <v>0</v>
      </c>
      <c r="U337" s="48">
        <v>0.30499999999999999</v>
      </c>
      <c r="X337" s="48">
        <v>0</v>
      </c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7"/>
      <c r="AP337" s="56"/>
    </row>
    <row r="338" spans="5:42" x14ac:dyDescent="0.25">
      <c r="E338" s="51">
        <v>-7.0000000000000007E-2</v>
      </c>
      <c r="F338" s="51">
        <v>0</v>
      </c>
      <c r="G338" s="51">
        <v>0</v>
      </c>
      <c r="I338" s="51">
        <v>0.02</v>
      </c>
      <c r="J338" s="51">
        <v>0</v>
      </c>
      <c r="L338" s="51">
        <v>0.16500000000000001</v>
      </c>
      <c r="M338" s="51">
        <v>0.2</v>
      </c>
      <c r="N338" s="51">
        <v>0.33</v>
      </c>
      <c r="O338" s="51">
        <v>-0.06</v>
      </c>
      <c r="P338" s="51">
        <v>0.32500000000000001</v>
      </c>
      <c r="Q338" s="48">
        <v>0</v>
      </c>
      <c r="U338" s="48">
        <v>0.2</v>
      </c>
      <c r="X338" s="48">
        <v>0</v>
      </c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7"/>
      <c r="AP338" s="56"/>
    </row>
    <row r="339" spans="5:42" x14ac:dyDescent="0.25">
      <c r="E339" s="51">
        <v>-7.0000000000000007E-2</v>
      </c>
      <c r="F339" s="51">
        <v>0</v>
      </c>
      <c r="G339" s="51">
        <v>0</v>
      </c>
      <c r="I339" s="51">
        <v>2.5000000000000001E-2</v>
      </c>
      <c r="J339" s="51">
        <v>0</v>
      </c>
      <c r="L339" s="51">
        <v>0.17</v>
      </c>
      <c r="M339" s="51">
        <v>0.23</v>
      </c>
      <c r="N339" s="51">
        <v>0.37</v>
      </c>
      <c r="O339" s="51">
        <v>-0.06</v>
      </c>
      <c r="P339" s="51">
        <v>0.33500000000000002</v>
      </c>
      <c r="Q339" s="48">
        <v>0</v>
      </c>
      <c r="U339" s="48">
        <v>0.23</v>
      </c>
      <c r="X339" s="48">
        <v>0</v>
      </c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7"/>
      <c r="AP339" s="56"/>
    </row>
    <row r="340" spans="5:42" x14ac:dyDescent="0.25">
      <c r="E340" s="51">
        <v>-7.0000000000000007E-2</v>
      </c>
      <c r="F340" s="51">
        <v>0</v>
      </c>
      <c r="G340" s="51">
        <v>0</v>
      </c>
      <c r="I340" s="51">
        <v>2.75E-2</v>
      </c>
      <c r="J340" s="51">
        <v>0</v>
      </c>
      <c r="L340" s="51">
        <v>0.17499999999999999</v>
      </c>
      <c r="M340" s="51">
        <v>0.24</v>
      </c>
      <c r="N340" s="51">
        <v>0.41</v>
      </c>
      <c r="O340" s="51">
        <v>-0.06</v>
      </c>
      <c r="P340" s="51">
        <v>0.35</v>
      </c>
      <c r="Q340" s="48">
        <v>0</v>
      </c>
      <c r="U340" s="48">
        <v>0.24</v>
      </c>
      <c r="X340" s="48">
        <v>0</v>
      </c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7"/>
      <c r="AP340" s="56"/>
    </row>
    <row r="341" spans="5:42" x14ac:dyDescent="0.25">
      <c r="E341" s="51">
        <v>-7.0000000000000007E-2</v>
      </c>
      <c r="F341" s="51">
        <v>0</v>
      </c>
      <c r="G341" s="51">
        <v>0</v>
      </c>
      <c r="I341" s="51">
        <v>0.03</v>
      </c>
      <c r="J341" s="51">
        <v>0</v>
      </c>
      <c r="L341" s="51">
        <v>0.17499999999999999</v>
      </c>
      <c r="M341" s="51">
        <v>0.24</v>
      </c>
      <c r="N341" s="51">
        <v>0.41</v>
      </c>
      <c r="O341" s="51">
        <v>-0.06</v>
      </c>
      <c r="P341" s="51">
        <v>0.35</v>
      </c>
      <c r="Q341" s="48">
        <v>0</v>
      </c>
      <c r="U341" s="48">
        <v>0.24</v>
      </c>
      <c r="X341" s="48">
        <v>0</v>
      </c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7"/>
      <c r="AP341" s="56"/>
    </row>
    <row r="342" spans="5:42" x14ac:dyDescent="0.25">
      <c r="E342" s="51">
        <v>-7.0000000000000007E-2</v>
      </c>
      <c r="F342" s="51">
        <v>0</v>
      </c>
      <c r="G342" s="51">
        <v>0</v>
      </c>
      <c r="I342" s="51">
        <v>2.2499999999999999E-2</v>
      </c>
      <c r="J342" s="51">
        <v>0</v>
      </c>
      <c r="L342" s="51">
        <v>0.16500000000000001</v>
      </c>
      <c r="M342" s="51">
        <v>0.2</v>
      </c>
      <c r="N342" s="51">
        <v>0.36</v>
      </c>
      <c r="O342" s="51">
        <v>-0.06</v>
      </c>
      <c r="P342" s="51">
        <v>0.315</v>
      </c>
      <c r="Q342" s="48">
        <v>0</v>
      </c>
      <c r="U342" s="48">
        <v>0.2</v>
      </c>
      <c r="X342" s="48">
        <v>0</v>
      </c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7"/>
      <c r="AP342" s="56"/>
    </row>
    <row r="343" spans="5:42" x14ac:dyDescent="0.25">
      <c r="E343" s="51">
        <v>-7.0000000000000007E-2</v>
      </c>
      <c r="F343" s="51">
        <v>0</v>
      </c>
      <c r="G343" s="51">
        <v>0</v>
      </c>
      <c r="I343" s="51">
        <v>1.2500000000000001E-2</v>
      </c>
      <c r="J343" s="51">
        <v>0</v>
      </c>
      <c r="L343" s="51">
        <v>0.17249999999999999</v>
      </c>
      <c r="M343" s="51">
        <v>0.23</v>
      </c>
      <c r="N343" s="51">
        <v>0.4</v>
      </c>
      <c r="O343" s="51">
        <v>-0.06</v>
      </c>
      <c r="P343" s="51">
        <v>0.36</v>
      </c>
      <c r="Q343" s="48">
        <v>0</v>
      </c>
      <c r="U343" s="48">
        <v>0.23</v>
      </c>
      <c r="X343" s="48">
        <v>0</v>
      </c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7"/>
      <c r="AP343" s="56"/>
    </row>
    <row r="344" spans="5:42" x14ac:dyDescent="0.25">
      <c r="E344" s="51">
        <v>-7.0000000000000007E-2</v>
      </c>
      <c r="F344" s="51">
        <v>0</v>
      </c>
      <c r="G344" s="51">
        <v>0</v>
      </c>
      <c r="I344" s="51">
        <v>-2.2499999999999999E-2</v>
      </c>
      <c r="J344" s="51">
        <v>0</v>
      </c>
      <c r="L344" s="51">
        <v>0.215</v>
      </c>
      <c r="M344" s="51">
        <v>0.25</v>
      </c>
      <c r="N344" s="51">
        <v>0.7</v>
      </c>
      <c r="O344" s="51">
        <v>-0.06</v>
      </c>
      <c r="P344" s="51">
        <v>0.46</v>
      </c>
      <c r="Q344" s="48">
        <v>0</v>
      </c>
      <c r="U344" s="48">
        <v>0.25</v>
      </c>
      <c r="X344" s="48">
        <v>0</v>
      </c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7"/>
      <c r="AP344" s="56"/>
    </row>
    <row r="345" spans="5:42" x14ac:dyDescent="0.25">
      <c r="E345" s="51">
        <v>-7.0000000000000007E-2</v>
      </c>
      <c r="F345" s="51">
        <v>0</v>
      </c>
      <c r="G345" s="51">
        <v>0</v>
      </c>
      <c r="I345" s="51">
        <v>-4.4999999999999998E-2</v>
      </c>
      <c r="J345" s="51">
        <v>0</v>
      </c>
      <c r="L345" s="51">
        <v>0.23499999999999999</v>
      </c>
      <c r="M345" s="51">
        <v>0.33</v>
      </c>
      <c r="N345" s="51">
        <v>0.98</v>
      </c>
      <c r="O345" s="51">
        <v>-0.06</v>
      </c>
      <c r="P345" s="51">
        <v>0.77</v>
      </c>
      <c r="Q345" s="48">
        <v>0</v>
      </c>
      <c r="U345" s="48">
        <v>0.33</v>
      </c>
      <c r="X345" s="48">
        <v>0</v>
      </c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7"/>
      <c r="AP345" s="56"/>
    </row>
    <row r="346" spans="5:42" x14ac:dyDescent="0.25">
      <c r="E346" s="51">
        <v>-7.0000000000000007E-2</v>
      </c>
      <c r="F346" s="51">
        <v>0</v>
      </c>
      <c r="G346" s="51">
        <v>0</v>
      </c>
      <c r="I346" s="51">
        <v>-4.7500000000000001E-2</v>
      </c>
      <c r="J346" s="51">
        <v>0</v>
      </c>
      <c r="L346" s="51">
        <v>0.255</v>
      </c>
      <c r="M346" s="51">
        <v>0.38</v>
      </c>
      <c r="N346" s="51">
        <v>1.6</v>
      </c>
      <c r="O346" s="51">
        <v>-0.06</v>
      </c>
      <c r="P346" s="51">
        <v>1.04</v>
      </c>
      <c r="Q346" s="48">
        <v>0</v>
      </c>
      <c r="U346" s="48">
        <v>0.38</v>
      </c>
      <c r="X346" s="48">
        <v>0</v>
      </c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7"/>
      <c r="AP346" s="56"/>
    </row>
    <row r="347" spans="5:42" x14ac:dyDescent="0.25">
      <c r="E347" s="51">
        <v>-7.0000000000000007E-2</v>
      </c>
      <c r="F347" s="51">
        <v>0</v>
      </c>
      <c r="G347" s="51">
        <v>0</v>
      </c>
      <c r="I347" s="51">
        <v>-0.03</v>
      </c>
      <c r="J347" s="51">
        <v>0</v>
      </c>
      <c r="L347" s="51">
        <v>0.255</v>
      </c>
      <c r="M347" s="51">
        <v>0.38</v>
      </c>
      <c r="N347" s="51">
        <v>1.6</v>
      </c>
      <c r="O347" s="51">
        <v>-0.06</v>
      </c>
      <c r="P347" s="51">
        <v>1.04</v>
      </c>
      <c r="Q347" s="48">
        <v>0</v>
      </c>
      <c r="U347" s="48">
        <v>0.38</v>
      </c>
      <c r="X347" s="48">
        <v>0</v>
      </c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7"/>
      <c r="AP347" s="56"/>
    </row>
    <row r="348" spans="5:42" x14ac:dyDescent="0.25">
      <c r="E348" s="51">
        <v>-7.0000000000000007E-2</v>
      </c>
      <c r="F348" s="51">
        <v>0</v>
      </c>
      <c r="G348" s="51">
        <v>0</v>
      </c>
      <c r="I348" s="51">
        <v>-1.7500000000000002E-2</v>
      </c>
      <c r="J348" s="51">
        <v>0</v>
      </c>
      <c r="L348" s="51">
        <v>0.215</v>
      </c>
      <c r="M348" s="51">
        <v>0.33</v>
      </c>
      <c r="N348" s="51">
        <v>0.69</v>
      </c>
      <c r="O348" s="51">
        <v>-0.06</v>
      </c>
      <c r="P348" s="51">
        <v>0.54</v>
      </c>
      <c r="Q348" s="48">
        <v>0</v>
      </c>
      <c r="U348" s="48">
        <v>0.33</v>
      </c>
      <c r="X348" s="48">
        <v>0</v>
      </c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7"/>
      <c r="AP348" s="56"/>
    </row>
    <row r="349" spans="5:42" x14ac:dyDescent="0.25">
      <c r="E349" s="51">
        <v>-7.0000000000000007E-2</v>
      </c>
      <c r="F349" s="51">
        <v>0</v>
      </c>
      <c r="G349" s="51">
        <v>0</v>
      </c>
      <c r="I349" s="51">
        <v>0.02</v>
      </c>
      <c r="J349" s="51">
        <v>0</v>
      </c>
      <c r="L349" s="51">
        <v>0.17</v>
      </c>
      <c r="M349" s="51">
        <v>0.30499999999999999</v>
      </c>
      <c r="N349" s="51">
        <v>0.38</v>
      </c>
      <c r="O349" s="51">
        <v>-0.06</v>
      </c>
      <c r="P349" s="51">
        <v>0.36</v>
      </c>
      <c r="Q349" s="48">
        <v>0</v>
      </c>
      <c r="U349" s="48">
        <v>0.30499999999999999</v>
      </c>
      <c r="X349" s="48">
        <v>0</v>
      </c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7"/>
      <c r="AP349" s="56"/>
    </row>
    <row r="350" spans="5:42" x14ac:dyDescent="0.25">
      <c r="E350" s="51">
        <v>-7.0000000000000007E-2</v>
      </c>
      <c r="F350" s="51">
        <v>0</v>
      </c>
      <c r="G350" s="51">
        <v>0</v>
      </c>
      <c r="I350" s="51">
        <v>0.02</v>
      </c>
      <c r="J350" s="51">
        <v>0</v>
      </c>
      <c r="L350" s="51">
        <v>0.16500000000000001</v>
      </c>
      <c r="M350" s="51">
        <v>0.2</v>
      </c>
      <c r="N350" s="51">
        <v>0.33</v>
      </c>
      <c r="O350" s="51">
        <v>-0.06</v>
      </c>
      <c r="P350" s="51">
        <v>0.32500000000000001</v>
      </c>
      <c r="Q350" s="48">
        <v>0</v>
      </c>
      <c r="U350" s="48">
        <v>0.2</v>
      </c>
      <c r="X350" s="48">
        <v>0</v>
      </c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7"/>
      <c r="AP350" s="56"/>
    </row>
    <row r="351" spans="5:42" x14ac:dyDescent="0.25">
      <c r="E351" s="51">
        <v>-7.0000000000000007E-2</v>
      </c>
      <c r="F351" s="51">
        <v>0</v>
      </c>
      <c r="G351" s="51">
        <v>0</v>
      </c>
      <c r="I351" s="51">
        <v>2.5000000000000001E-2</v>
      </c>
      <c r="J351" s="51">
        <v>0</v>
      </c>
      <c r="L351" s="51">
        <v>0.17</v>
      </c>
      <c r="M351" s="51">
        <v>0.23</v>
      </c>
      <c r="N351" s="51">
        <v>0.37</v>
      </c>
      <c r="O351" s="51">
        <v>-0.06</v>
      </c>
      <c r="P351" s="51">
        <v>0.33500000000000002</v>
      </c>
      <c r="Q351" s="48">
        <v>0</v>
      </c>
      <c r="U351" s="48">
        <v>0.23</v>
      </c>
      <c r="X351" s="48">
        <v>0</v>
      </c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7"/>
      <c r="AP351" s="56"/>
    </row>
    <row r="352" spans="5:42" x14ac:dyDescent="0.25">
      <c r="E352" s="51">
        <v>-7.0000000000000007E-2</v>
      </c>
      <c r="F352" s="51">
        <v>0</v>
      </c>
      <c r="G352" s="51">
        <v>0</v>
      </c>
      <c r="I352" s="51">
        <v>2.75E-2</v>
      </c>
      <c r="J352" s="51">
        <v>0</v>
      </c>
      <c r="L352" s="51">
        <v>0.17499999999999999</v>
      </c>
      <c r="M352" s="51">
        <v>0.24</v>
      </c>
      <c r="N352" s="51">
        <v>0.41</v>
      </c>
      <c r="O352" s="51">
        <v>-0.06</v>
      </c>
      <c r="P352" s="51">
        <v>0.35</v>
      </c>
      <c r="Q352" s="48">
        <v>0</v>
      </c>
      <c r="U352" s="48">
        <v>0.24</v>
      </c>
      <c r="X352" s="48">
        <v>0</v>
      </c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7"/>
      <c r="AP352" s="56"/>
    </row>
    <row r="353" spans="5:42" x14ac:dyDescent="0.25">
      <c r="E353" s="51">
        <v>-7.0000000000000007E-2</v>
      </c>
      <c r="F353" s="51">
        <v>0</v>
      </c>
      <c r="G353" s="51">
        <v>0</v>
      </c>
      <c r="I353" s="51">
        <v>0.03</v>
      </c>
      <c r="J353" s="51">
        <v>0</v>
      </c>
      <c r="L353" s="51">
        <v>0.17499999999999999</v>
      </c>
      <c r="M353" s="51">
        <v>0.24</v>
      </c>
      <c r="N353" s="51">
        <v>0.41</v>
      </c>
      <c r="O353" s="51">
        <v>-0.06</v>
      </c>
      <c r="P353" s="51">
        <v>0.35</v>
      </c>
      <c r="Q353" s="48">
        <v>0</v>
      </c>
      <c r="U353" s="48">
        <v>0.24</v>
      </c>
      <c r="X353" s="48">
        <v>0</v>
      </c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7"/>
      <c r="AP353" s="56"/>
    </row>
    <row r="354" spans="5:42" x14ac:dyDescent="0.25">
      <c r="E354" s="51">
        <v>-7.0000000000000007E-2</v>
      </c>
      <c r="F354" s="51">
        <v>0</v>
      </c>
      <c r="G354" s="51">
        <v>0</v>
      </c>
      <c r="I354" s="51">
        <v>2.2499999999999999E-2</v>
      </c>
      <c r="J354" s="51">
        <v>0</v>
      </c>
      <c r="L354" s="51">
        <v>0.16500000000000001</v>
      </c>
      <c r="M354" s="51">
        <v>0.2</v>
      </c>
      <c r="N354" s="51">
        <v>0.36</v>
      </c>
      <c r="O354" s="51">
        <v>-0.06</v>
      </c>
      <c r="P354" s="51">
        <v>0.315</v>
      </c>
      <c r="Q354" s="48">
        <v>0</v>
      </c>
      <c r="U354" s="48">
        <v>0.2</v>
      </c>
      <c r="X354" s="48">
        <v>0</v>
      </c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7"/>
      <c r="AP354" s="56"/>
    </row>
    <row r="355" spans="5:42" x14ac:dyDescent="0.25">
      <c r="E355" s="51">
        <v>-7.0000000000000007E-2</v>
      </c>
      <c r="F355" s="51">
        <v>0</v>
      </c>
      <c r="G355" s="51">
        <v>0</v>
      </c>
      <c r="I355" s="51">
        <v>1.2500000000000001E-2</v>
      </c>
      <c r="J355" s="51">
        <v>0</v>
      </c>
      <c r="L355" s="51">
        <v>0.17249999999999999</v>
      </c>
      <c r="M355" s="51">
        <v>0.23</v>
      </c>
      <c r="N355" s="51">
        <v>0.4</v>
      </c>
      <c r="O355" s="51">
        <v>-0.06</v>
      </c>
      <c r="P355" s="51">
        <v>0.36</v>
      </c>
      <c r="Q355" s="48">
        <v>0</v>
      </c>
      <c r="U355" s="48">
        <v>0.23</v>
      </c>
      <c r="X355" s="48">
        <v>0</v>
      </c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7"/>
      <c r="AP355" s="56"/>
    </row>
    <row r="356" spans="5:42" x14ac:dyDescent="0.25">
      <c r="E356" s="51">
        <v>-7.0000000000000007E-2</v>
      </c>
      <c r="F356" s="51">
        <v>0</v>
      </c>
      <c r="G356" s="51">
        <v>0</v>
      </c>
      <c r="I356" s="51">
        <v>-2.2499999999999999E-2</v>
      </c>
      <c r="J356" s="51">
        <v>0</v>
      </c>
      <c r="L356" s="51">
        <v>0.215</v>
      </c>
      <c r="M356" s="51">
        <v>0.25</v>
      </c>
      <c r="N356" s="51">
        <v>0.7</v>
      </c>
      <c r="O356" s="51">
        <v>-0.06</v>
      </c>
      <c r="P356" s="51">
        <v>0.46</v>
      </c>
      <c r="Q356" s="48">
        <v>0</v>
      </c>
      <c r="U356" s="48">
        <v>0.25</v>
      </c>
      <c r="X356" s="48">
        <v>0</v>
      </c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7"/>
      <c r="AP356" s="56"/>
    </row>
    <row r="357" spans="5:42" x14ac:dyDescent="0.25">
      <c r="E357" s="51">
        <v>-7.0000000000000007E-2</v>
      </c>
      <c r="F357" s="51">
        <v>0</v>
      </c>
      <c r="G357" s="51">
        <v>0</v>
      </c>
      <c r="I357" s="51">
        <v>-4.4999999999999998E-2</v>
      </c>
      <c r="J357" s="51">
        <v>0</v>
      </c>
      <c r="L357" s="51">
        <v>0.23499999999999999</v>
      </c>
      <c r="M357" s="51">
        <v>0.33</v>
      </c>
      <c r="N357" s="51">
        <v>0.98</v>
      </c>
      <c r="O357" s="51">
        <v>-0.06</v>
      </c>
      <c r="P357" s="51">
        <v>0.77</v>
      </c>
      <c r="Q357" s="48">
        <v>0</v>
      </c>
      <c r="U357" s="48">
        <v>0.33</v>
      </c>
      <c r="X357" s="48">
        <v>0</v>
      </c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7"/>
      <c r="AP357" s="56"/>
    </row>
    <row r="358" spans="5:42" x14ac:dyDescent="0.25">
      <c r="O358" s="51"/>
      <c r="P358" s="51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7"/>
      <c r="AP358" s="56"/>
    </row>
    <row r="359" spans="5:42" x14ac:dyDescent="0.25">
      <c r="O359" s="51"/>
      <c r="P359" s="51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7"/>
      <c r="AP359" s="56"/>
    </row>
    <row r="360" spans="5:42" x14ac:dyDescent="0.25">
      <c r="O360" s="51"/>
      <c r="P360" s="51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7"/>
      <c r="AP360" s="56"/>
    </row>
    <row r="361" spans="5:42" x14ac:dyDescent="0.25">
      <c r="O361" s="51"/>
      <c r="P361" s="51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7"/>
      <c r="AP361" s="56"/>
    </row>
    <row r="362" spans="5:42" x14ac:dyDescent="0.25">
      <c r="O362" s="51"/>
      <c r="P362" s="51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7"/>
      <c r="AP362" s="56"/>
    </row>
    <row r="363" spans="5:42" x14ac:dyDescent="0.25">
      <c r="O363" s="51"/>
      <c r="P363" s="51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7"/>
      <c r="AP363" s="56"/>
    </row>
    <row r="364" spans="5:42" x14ac:dyDescent="0.25">
      <c r="O364" s="51"/>
      <c r="P364" s="51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7"/>
      <c r="AP364" s="56"/>
    </row>
    <row r="365" spans="5:42" x14ac:dyDescent="0.25">
      <c r="O365" s="51"/>
      <c r="P365" s="51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7"/>
      <c r="AP365" s="56"/>
    </row>
    <row r="366" spans="5:42" x14ac:dyDescent="0.25">
      <c r="O366" s="51"/>
      <c r="P366" s="51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7"/>
      <c r="AP366" s="56"/>
    </row>
    <row r="367" spans="5:42" x14ac:dyDescent="0.25">
      <c r="O367" s="51"/>
      <c r="P367" s="51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7"/>
      <c r="AP367" s="56"/>
    </row>
    <row r="368" spans="5:42" x14ac:dyDescent="0.25">
      <c r="O368" s="51"/>
      <c r="P368" s="51"/>
      <c r="AO368" s="58"/>
    </row>
    <row r="369" spans="15:41" x14ac:dyDescent="0.25">
      <c r="O369" s="51"/>
      <c r="P369" s="51"/>
      <c r="AO369" s="58"/>
    </row>
    <row r="370" spans="15:41" x14ac:dyDescent="0.25">
      <c r="O370" s="51"/>
      <c r="P370" s="51"/>
      <c r="AO370" s="58"/>
    </row>
    <row r="371" spans="15:41" x14ac:dyDescent="0.25">
      <c r="O371" s="51"/>
      <c r="P371" s="51"/>
      <c r="AO371" s="58"/>
    </row>
    <row r="372" spans="15:41" x14ac:dyDescent="0.25">
      <c r="O372" s="51"/>
      <c r="P372" s="51"/>
      <c r="AO372" s="58"/>
    </row>
    <row r="373" spans="15:41" x14ac:dyDescent="0.25">
      <c r="O373" s="51"/>
      <c r="P373" s="51"/>
    </row>
    <row r="374" spans="15:41" x14ac:dyDescent="0.25">
      <c r="O374" s="51"/>
      <c r="P374" s="51"/>
    </row>
    <row r="375" spans="15:41" x14ac:dyDescent="0.25">
      <c r="O375" s="51"/>
    </row>
  </sheetData>
  <sheetCalcPr fullCalcOnLoad="1"/>
  <phoneticPr fontId="0" type="noConversion"/>
  <pageMargins left="0.75" right="0.75" top="1" bottom="1" header="0.5" footer="0.5"/>
  <pageSetup paperSize="5" scale="80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7" r:id="rId4" name="CommandButton3">
          <controlPr defaultSize="0" autoLine="0" r:id="rId5">
            <anchor moveWithCells="1">
              <from>
                <xdr:col>6</xdr:col>
                <xdr:colOff>426720</xdr:colOff>
                <xdr:row>6</xdr:row>
                <xdr:rowOff>45720</xdr:rowOff>
              </from>
              <to>
                <xdr:col>8</xdr:col>
                <xdr:colOff>137160</xdr:colOff>
                <xdr:row>8</xdr:row>
                <xdr:rowOff>106680</xdr:rowOff>
              </to>
            </anchor>
          </controlPr>
        </control>
      </mc:Choice>
      <mc:Fallback>
        <control shapeId="1027" r:id="rId4" name="CommandButton3"/>
      </mc:Fallback>
    </mc:AlternateContent>
    <mc:AlternateContent xmlns:mc="http://schemas.openxmlformats.org/markup-compatibility/2006">
      <mc:Choice Requires="x14">
        <control shapeId="1026" r:id="rId6" name="CommandButton2">
          <controlPr defaultSize="0" autoLine="0" r:id="rId7">
            <anchor moveWithCells="1">
              <from>
                <xdr:col>4</xdr:col>
                <xdr:colOff>480060</xdr:colOff>
                <xdr:row>6</xdr:row>
                <xdr:rowOff>45720</xdr:rowOff>
              </from>
              <to>
                <xdr:col>5</xdr:col>
                <xdr:colOff>563880</xdr:colOff>
                <xdr:row>8</xdr:row>
                <xdr:rowOff>76200</xdr:rowOff>
              </to>
            </anchor>
          </controlPr>
        </control>
      </mc:Choice>
      <mc:Fallback>
        <control shapeId="1026" r:id="rId6" name="CommandButton2"/>
      </mc:Fallback>
    </mc:AlternateContent>
    <mc:AlternateContent xmlns:mc="http://schemas.openxmlformats.org/markup-compatibility/2006">
      <mc:Choice Requires="x14">
        <control shapeId="1025" r:id="rId8" name="CommandButton1">
          <controlPr defaultSize="0" autoLine="0" r:id="rId9">
            <anchor moveWithCells="1">
              <from>
                <xdr:col>3</xdr:col>
                <xdr:colOff>0</xdr:colOff>
                <xdr:row>6</xdr:row>
                <xdr:rowOff>38100</xdr:rowOff>
              </from>
              <to>
                <xdr:col>3</xdr:col>
                <xdr:colOff>708660</xdr:colOff>
                <xdr:row>8</xdr:row>
                <xdr:rowOff>60960</xdr:rowOff>
              </to>
            </anchor>
          </controlPr>
        </control>
      </mc:Choice>
      <mc:Fallback>
        <control shapeId="1025" r:id="rId8" name="CommandButton1"/>
      </mc:Fallback>
    </mc:AlternateContent>
    <mc:AlternateContent xmlns:mc="http://schemas.openxmlformats.org/markup-compatibility/2006">
      <mc:Choice Requires="x14">
        <control shapeId="1033" r:id="rId10" name="Button 9">
          <controlPr defaultSize="0" print="0" autoFill="0" autoPict="0" macro="[0]!Button2_Click">
            <anchor moveWithCells="1" sizeWithCells="1">
              <from>
                <xdr:col>9</xdr:col>
                <xdr:colOff>114300</xdr:colOff>
                <xdr:row>6</xdr:row>
                <xdr:rowOff>22860</xdr:rowOff>
              </from>
              <to>
                <xdr:col>10</xdr:col>
                <xdr:colOff>175260</xdr:colOff>
                <xdr:row>8</xdr:row>
                <xdr:rowOff>106680</xdr:rowOff>
              </to>
            </anchor>
          </controlPr>
        </control>
      </mc:Choice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R25"/>
  <sheetViews>
    <sheetView workbookViewId="0">
      <selection activeCell="H27" sqref="H27:H28"/>
    </sheetView>
  </sheetViews>
  <sheetFormatPr defaultRowHeight="13.2" x14ac:dyDescent="0.25"/>
  <cols>
    <col min="1" max="1" width="10.33203125" bestFit="1" customWidth="1"/>
  </cols>
  <sheetData>
    <row r="1" spans="1:18" x14ac:dyDescent="0.25">
      <c r="D1" t="str">
        <f>CONCATENATE("CASH",D$4)</f>
        <v>CASHEP PERM</v>
      </c>
      <c r="E1" t="str">
        <f>CONCATENATE("CASH",E4)</f>
        <v>CASHSOCAL</v>
      </c>
      <c r="K1" t="str">
        <f>VLOOKUP(D4,CURVENAMES,2,FALSE)</f>
        <v>IF-ELPO/PERMIAN</v>
      </c>
      <c r="L1" t="str">
        <f>VLOOKUP(E4,CURVENAMES,2,FALSE)</f>
        <v>NGI-SOCAL</v>
      </c>
      <c r="N1" t="s">
        <v>304</v>
      </c>
    </row>
    <row r="2" spans="1:18" x14ac:dyDescent="0.25">
      <c r="D2" t="str">
        <f>CONCATENATE("GAS DAILY",D$4)</f>
        <v>GAS DAILYEP PERM</v>
      </c>
      <c r="E2" t="str">
        <f>CONCATENATE("CASH",E$4)</f>
        <v>CASHSOCAL</v>
      </c>
    </row>
    <row r="4" spans="1:18" x14ac:dyDescent="0.25">
      <c r="D4" t="str">
        <f>PIPE_1</f>
        <v>EP PERM</v>
      </c>
      <c r="E4" t="str">
        <f>PIPE_2</f>
        <v>SOCAL</v>
      </c>
      <c r="Q4" s="3" t="s">
        <v>3</v>
      </c>
      <c r="R4" s="63" t="s">
        <v>304</v>
      </c>
    </row>
    <row r="5" spans="1:18" x14ac:dyDescent="0.25">
      <c r="A5" s="133">
        <f>C7-B5</f>
        <v>27</v>
      </c>
      <c r="B5" s="103">
        <v>36896</v>
      </c>
      <c r="C5" s="132">
        <f>B5</f>
        <v>36896</v>
      </c>
      <c r="D5">
        <f>VLOOKUP($B5,cash,VLOOKUP(D1,OFFSET,3,FALSE),FALSE)</f>
        <v>9.17</v>
      </c>
      <c r="E5">
        <f>VLOOKUP($B5,cash,VLOOKUP(E1,OFFSET,3,FALSE),FALSE)</f>
        <v>10.6</v>
      </c>
      <c r="K5" t="e">
        <f t="shared" ref="K5:L18" si="0">VLOOKUP($C7,CURVESLOOK,HLOOKUP(K$1,CURVESLOOK,2,FALSE)+1,FALSE)</f>
        <v>#N/A</v>
      </c>
      <c r="L5" t="e">
        <f t="shared" si="0"/>
        <v>#N/A</v>
      </c>
      <c r="N5" t="e">
        <f>VLOOKUP($C7,CURVESLOOK,HLOOKUP(N$1,CURVESLOOK,2,FALSE)+1,FALSE)</f>
        <v>#N/A</v>
      </c>
      <c r="Q5" s="3" t="s">
        <v>37</v>
      </c>
      <c r="R5" t="s">
        <v>337</v>
      </c>
    </row>
    <row r="6" spans="1:18" x14ac:dyDescent="0.25">
      <c r="C6" s="132">
        <f>C5+1</f>
        <v>36897</v>
      </c>
      <c r="D6" s="124">
        <f>H6+F6</f>
        <v>9.5848148148148145</v>
      </c>
      <c r="E6" s="124">
        <f>I6+G6</f>
        <v>9.7911111111111122</v>
      </c>
      <c r="F6" s="124">
        <f>(H6-D5)/$A5</f>
        <v>1.4814814814814828E-2</v>
      </c>
      <c r="G6" s="124">
        <f>(I6-E5)/$A5</f>
        <v>-2.8888888888888867E-2</v>
      </c>
      <c r="H6">
        <f>VLOOKUP($B5,PRICELOOK,VLOOKUP(D2,OFFSET,3,FALSE),FALSE)</f>
        <v>9.57</v>
      </c>
      <c r="I6">
        <f>VLOOKUP($B5,PRICELOOK,VLOOKUP(E2,OFFSET,3,FALSE),FALSE)</f>
        <v>9.82</v>
      </c>
      <c r="K6" t="e">
        <f t="shared" si="0"/>
        <v>#N/A</v>
      </c>
      <c r="L6" t="e">
        <f t="shared" si="0"/>
        <v>#N/A</v>
      </c>
      <c r="N6" t="e">
        <f t="shared" ref="N6:N18" si="1">VLOOKUP(C8,CURVESLOOK,HLOOKUP(N$1,CURVESLOOK,2,FALSE)+1,FALSE)</f>
        <v>#N/A</v>
      </c>
      <c r="Q6" s="3" t="s">
        <v>39</v>
      </c>
      <c r="R6" s="61" t="s">
        <v>306</v>
      </c>
    </row>
    <row r="7" spans="1:18" x14ac:dyDescent="0.25">
      <c r="C7" s="131">
        <v>36923</v>
      </c>
      <c r="D7" t="e">
        <f>IF(D$4="NYMEX",$N5,K5+$N5)</f>
        <v>#N/A</v>
      </c>
      <c r="E7" t="e">
        <f>IF(E$4="NYMEX",$N5,L5+$N5)</f>
        <v>#N/A</v>
      </c>
      <c r="K7" t="e">
        <f t="shared" si="0"/>
        <v>#N/A</v>
      </c>
      <c r="L7" t="e">
        <f t="shared" si="0"/>
        <v>#N/A</v>
      </c>
      <c r="N7" t="e">
        <f t="shared" si="1"/>
        <v>#N/A</v>
      </c>
      <c r="Q7" s="3" t="s">
        <v>38</v>
      </c>
      <c r="R7" t="s">
        <v>310</v>
      </c>
    </row>
    <row r="8" spans="1:18" x14ac:dyDescent="0.25">
      <c r="C8" s="131">
        <v>36951</v>
      </c>
      <c r="D8" t="e">
        <f t="shared" ref="D8:D20" si="2">IF(D$4="NYMEX",$N6,K6+$N6)</f>
        <v>#N/A</v>
      </c>
      <c r="E8" t="e">
        <f t="shared" ref="E8:E20" si="3">IF(E$4="NYMEX",$N6,L6+$N6)</f>
        <v>#N/A</v>
      </c>
      <c r="K8" t="e">
        <f t="shared" si="0"/>
        <v>#N/A</v>
      </c>
      <c r="L8" t="e">
        <f t="shared" si="0"/>
        <v>#N/A</v>
      </c>
      <c r="N8" t="e">
        <f t="shared" si="1"/>
        <v>#N/A</v>
      </c>
      <c r="Q8" s="3" t="s">
        <v>36</v>
      </c>
      <c r="R8" t="s">
        <v>311</v>
      </c>
    </row>
    <row r="9" spans="1:18" x14ac:dyDescent="0.25">
      <c r="C9" s="131">
        <v>36982</v>
      </c>
      <c r="D9" t="e">
        <f t="shared" si="2"/>
        <v>#N/A</v>
      </c>
      <c r="E9" t="e">
        <f t="shared" si="3"/>
        <v>#N/A</v>
      </c>
      <c r="K9" t="e">
        <f t="shared" si="0"/>
        <v>#N/A</v>
      </c>
      <c r="L9" t="e">
        <f t="shared" si="0"/>
        <v>#N/A</v>
      </c>
      <c r="N9" t="e">
        <f t="shared" si="1"/>
        <v>#N/A</v>
      </c>
      <c r="Q9" s="3" t="s">
        <v>31</v>
      </c>
      <c r="R9" t="s">
        <v>313</v>
      </c>
    </row>
    <row r="10" spans="1:18" x14ac:dyDescent="0.25">
      <c r="C10" s="131">
        <v>37012</v>
      </c>
      <c r="D10" t="e">
        <f t="shared" si="2"/>
        <v>#N/A</v>
      </c>
      <c r="E10" t="e">
        <f t="shared" si="3"/>
        <v>#N/A</v>
      </c>
      <c r="K10" t="e">
        <f t="shared" si="0"/>
        <v>#N/A</v>
      </c>
      <c r="L10" t="e">
        <f t="shared" si="0"/>
        <v>#N/A</v>
      </c>
      <c r="N10" t="e">
        <f t="shared" si="1"/>
        <v>#N/A</v>
      </c>
      <c r="Q10" s="3" t="s">
        <v>7</v>
      </c>
      <c r="R10" t="s">
        <v>305</v>
      </c>
    </row>
    <row r="11" spans="1:18" x14ac:dyDescent="0.25">
      <c r="C11" s="131">
        <v>37043</v>
      </c>
      <c r="D11" t="e">
        <f t="shared" si="2"/>
        <v>#N/A</v>
      </c>
      <c r="E11" t="e">
        <f t="shared" si="3"/>
        <v>#N/A</v>
      </c>
      <c r="K11" t="e">
        <f t="shared" si="0"/>
        <v>#N/A</v>
      </c>
      <c r="L11" t="e">
        <f t="shared" si="0"/>
        <v>#N/A</v>
      </c>
      <c r="N11" t="e">
        <f t="shared" si="1"/>
        <v>#N/A</v>
      </c>
      <c r="Q11" s="3" t="s">
        <v>12</v>
      </c>
      <c r="R11" t="s">
        <v>309</v>
      </c>
    </row>
    <row r="12" spans="1:18" x14ac:dyDescent="0.25">
      <c r="C12" s="131">
        <v>37073</v>
      </c>
      <c r="D12" t="e">
        <f t="shared" si="2"/>
        <v>#N/A</v>
      </c>
      <c r="E12" t="e">
        <f t="shared" si="3"/>
        <v>#N/A</v>
      </c>
      <c r="K12" t="e">
        <f t="shared" si="0"/>
        <v>#N/A</v>
      </c>
      <c r="L12" t="e">
        <f t="shared" si="0"/>
        <v>#N/A</v>
      </c>
      <c r="N12" t="e">
        <f t="shared" si="1"/>
        <v>#N/A</v>
      </c>
      <c r="Q12" s="3" t="s">
        <v>24</v>
      </c>
      <c r="R12" t="s">
        <v>314</v>
      </c>
    </row>
    <row r="13" spans="1:18" x14ac:dyDescent="0.25">
      <c r="C13" s="131">
        <v>37104</v>
      </c>
      <c r="D13" t="e">
        <f t="shared" si="2"/>
        <v>#N/A</v>
      </c>
      <c r="E13" t="e">
        <f t="shared" si="3"/>
        <v>#N/A</v>
      </c>
      <c r="K13" t="e">
        <f t="shared" si="0"/>
        <v>#N/A</v>
      </c>
      <c r="L13" t="e">
        <f t="shared" si="0"/>
        <v>#N/A</v>
      </c>
      <c r="N13" t="e">
        <f t="shared" si="1"/>
        <v>#N/A</v>
      </c>
      <c r="Q13" s="3" t="s">
        <v>27</v>
      </c>
      <c r="R13" t="s">
        <v>312</v>
      </c>
    </row>
    <row r="14" spans="1:18" x14ac:dyDescent="0.25">
      <c r="C14" s="131">
        <v>37135</v>
      </c>
      <c r="D14" t="e">
        <f t="shared" si="2"/>
        <v>#N/A</v>
      </c>
      <c r="E14" t="e">
        <f t="shared" si="3"/>
        <v>#N/A</v>
      </c>
      <c r="K14" t="e">
        <f t="shared" si="0"/>
        <v>#N/A</v>
      </c>
      <c r="L14" t="e">
        <f t="shared" si="0"/>
        <v>#N/A</v>
      </c>
      <c r="N14" t="e">
        <f t="shared" si="1"/>
        <v>#N/A</v>
      </c>
      <c r="Q14" s="3" t="s">
        <v>30</v>
      </c>
      <c r="R14" t="s">
        <v>307</v>
      </c>
    </row>
    <row r="15" spans="1:18" x14ac:dyDescent="0.25">
      <c r="C15" s="131">
        <v>37165</v>
      </c>
      <c r="D15" t="e">
        <f t="shared" si="2"/>
        <v>#N/A</v>
      </c>
      <c r="E15" t="e">
        <f t="shared" si="3"/>
        <v>#N/A</v>
      </c>
      <c r="K15">
        <f t="shared" si="0"/>
        <v>2.4E-2</v>
      </c>
      <c r="L15">
        <f t="shared" si="0"/>
        <v>0.05</v>
      </c>
      <c r="N15">
        <f t="shared" si="1"/>
        <v>2.3159999999999998</v>
      </c>
      <c r="Q15" s="3" t="s">
        <v>28</v>
      </c>
      <c r="R15" t="s">
        <v>308</v>
      </c>
    </row>
    <row r="16" spans="1:18" x14ac:dyDescent="0.25">
      <c r="C16" s="131">
        <v>37196</v>
      </c>
      <c r="D16" t="e">
        <f t="shared" si="2"/>
        <v>#N/A</v>
      </c>
      <c r="E16" t="e">
        <f t="shared" si="3"/>
        <v>#N/A</v>
      </c>
      <c r="K16">
        <f t="shared" si="0"/>
        <v>-0.15</v>
      </c>
      <c r="L16">
        <f t="shared" si="0"/>
        <v>0.01</v>
      </c>
      <c r="N16">
        <f t="shared" si="1"/>
        <v>2.5609999999999999</v>
      </c>
      <c r="Q16" s="3" t="s">
        <v>9</v>
      </c>
      <c r="R16" t="s">
        <v>339</v>
      </c>
    </row>
    <row r="17" spans="3:18" x14ac:dyDescent="0.25">
      <c r="C17" s="131">
        <v>37226</v>
      </c>
      <c r="D17">
        <f t="shared" si="2"/>
        <v>2.34</v>
      </c>
      <c r="E17">
        <f t="shared" si="3"/>
        <v>2.3659999999999997</v>
      </c>
      <c r="K17">
        <f t="shared" si="0"/>
        <v>-0.155</v>
      </c>
      <c r="L17">
        <f t="shared" si="0"/>
        <v>0.01</v>
      </c>
      <c r="N17">
        <f t="shared" si="1"/>
        <v>2.6720000000000002</v>
      </c>
      <c r="Q17" s="3" t="s">
        <v>35</v>
      </c>
      <c r="R17" t="s">
        <v>320</v>
      </c>
    </row>
    <row r="18" spans="3:18" x14ac:dyDescent="0.25">
      <c r="C18" s="131">
        <v>37257</v>
      </c>
      <c r="D18">
        <f t="shared" si="2"/>
        <v>2.411</v>
      </c>
      <c r="E18">
        <f t="shared" si="3"/>
        <v>2.5709999999999997</v>
      </c>
      <c r="K18">
        <f t="shared" si="0"/>
        <v>-0.16</v>
      </c>
      <c r="L18">
        <f t="shared" si="0"/>
        <v>-0.02</v>
      </c>
      <c r="N18">
        <f t="shared" si="1"/>
        <v>2.6819999999999999</v>
      </c>
      <c r="Q18" s="3"/>
    </row>
    <row r="19" spans="3:18" x14ac:dyDescent="0.25">
      <c r="C19" s="131">
        <v>37288</v>
      </c>
      <c r="D19">
        <f t="shared" si="2"/>
        <v>2.5170000000000003</v>
      </c>
      <c r="E19">
        <f t="shared" si="3"/>
        <v>2.6819999999999999</v>
      </c>
      <c r="Q19" s="3" t="s">
        <v>355</v>
      </c>
      <c r="R19" t="s">
        <v>401</v>
      </c>
    </row>
    <row r="20" spans="3:18" x14ac:dyDescent="0.25">
      <c r="C20" s="131">
        <v>37316</v>
      </c>
      <c r="D20">
        <f t="shared" si="2"/>
        <v>2.5219999999999998</v>
      </c>
      <c r="E20">
        <f t="shared" si="3"/>
        <v>2.6619999999999999</v>
      </c>
      <c r="Q20" s="3" t="s">
        <v>356</v>
      </c>
      <c r="R20" t="s">
        <v>402</v>
      </c>
    </row>
    <row r="21" spans="3:18" x14ac:dyDescent="0.25">
      <c r="Q21" s="3" t="s">
        <v>357</v>
      </c>
      <c r="R21" t="s">
        <v>340</v>
      </c>
    </row>
    <row r="22" spans="3:18" x14ac:dyDescent="0.25">
      <c r="Q22" s="3" t="s">
        <v>358</v>
      </c>
      <c r="R22" t="s">
        <v>341</v>
      </c>
    </row>
    <row r="23" spans="3:18" x14ac:dyDescent="0.25">
      <c r="Q23" s="3" t="s">
        <v>359</v>
      </c>
      <c r="R23" t="s">
        <v>403</v>
      </c>
    </row>
    <row r="24" spans="3:18" x14ac:dyDescent="0.25">
      <c r="Q24" s="3" t="s">
        <v>360</v>
      </c>
      <c r="R24" t="s">
        <v>405</v>
      </c>
    </row>
    <row r="25" spans="3:18" x14ac:dyDescent="0.25">
      <c r="Q25" s="3" t="s">
        <v>361</v>
      </c>
      <c r="R25" t="s">
        <v>406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AL249"/>
  <sheetViews>
    <sheetView topLeftCell="A7" workbookViewId="0">
      <selection activeCell="C29" sqref="C29"/>
    </sheetView>
  </sheetViews>
  <sheetFormatPr defaultRowHeight="13.2" x14ac:dyDescent="0.25"/>
  <cols>
    <col min="2" max="2" width="10.109375" customWidth="1"/>
    <col min="3" max="3" width="10.44140625" customWidth="1"/>
    <col min="5" max="5" width="12.109375" style="125" customWidth="1"/>
    <col min="6" max="7" width="18.5546875" style="124" customWidth="1"/>
    <col min="8" max="19" width="18.5546875" customWidth="1"/>
    <col min="20" max="20" width="14.6640625" customWidth="1"/>
    <col min="21" max="21" width="12.88671875" customWidth="1"/>
    <col min="22" max="22" width="17" customWidth="1"/>
    <col min="23" max="25" width="16" customWidth="1"/>
    <col min="26" max="38" width="16.6640625" customWidth="1"/>
  </cols>
  <sheetData>
    <row r="1" spans="1:38" ht="13.8" thickBot="1" x14ac:dyDescent="0.3">
      <c r="D1" t="s">
        <v>538</v>
      </c>
      <c r="E1" s="123">
        <f>WORKDAY(B2,2)</f>
        <v>37228</v>
      </c>
      <c r="F1">
        <f ca="1">OFFSET($E$11,$E$2-1,F4)</f>
        <v>2.3660000000000001</v>
      </c>
      <c r="G1">
        <f ca="1">OFFSET($E$11,$E$2-1,G4)</f>
        <v>2.411</v>
      </c>
      <c r="H1">
        <f ca="1">OFFSET($E$11,$E$2-1,H4)</f>
        <v>2.3250000000000002</v>
      </c>
      <c r="I1">
        <f ca="1">OFFSET($E$11,$E$2-1,I4)</f>
        <v>2.1560000000000001</v>
      </c>
      <c r="J1">
        <f ca="1">OFFSET($E$11,$E$2-1,J4)</f>
        <v>2.3010000000000002</v>
      </c>
      <c r="K1">
        <f t="shared" ref="K1:AL1" ca="1" si="0">OFFSET($E$11,$E$2-1,K4)</f>
        <v>2.3109999999999999</v>
      </c>
      <c r="L1">
        <f t="shared" ca="1" si="0"/>
        <v>2.35</v>
      </c>
      <c r="M1">
        <f t="shared" ca="1" si="0"/>
        <v>2.0459999999999998</v>
      </c>
      <c r="N1">
        <f t="shared" ca="1" si="0"/>
        <v>2.4260000000000002</v>
      </c>
      <c r="O1">
        <f t="shared" ca="1" si="0"/>
        <v>2.2309999999999999</v>
      </c>
      <c r="P1">
        <f t="shared" ca="1" si="0"/>
        <v>2.3010000000000002</v>
      </c>
      <c r="Q1">
        <f t="shared" ca="1" si="0"/>
        <v>2.3109999999999999</v>
      </c>
      <c r="R1">
        <f t="shared" ca="1" si="0"/>
        <v>2.206</v>
      </c>
      <c r="S1">
        <f t="shared" ca="1" si="0"/>
        <v>2.2160000000000002</v>
      </c>
      <c r="T1">
        <f t="shared" ca="1" si="0"/>
        <v>2.2610000000000001</v>
      </c>
      <c r="U1">
        <f t="shared" ca="1" si="0"/>
        <v>2.3384999999999998</v>
      </c>
      <c r="V1">
        <f t="shared" ca="1" si="0"/>
        <v>3.2109999999999999</v>
      </c>
      <c r="W1">
        <f t="shared" ca="1" si="0"/>
        <v>2.35</v>
      </c>
      <c r="X1">
        <f t="shared" ca="1" si="0"/>
        <v>2.38</v>
      </c>
      <c r="Y1">
        <f t="shared" ca="1" si="0"/>
        <v>2.1884999999999999</v>
      </c>
      <c r="Z1">
        <f t="shared" ca="1" si="0"/>
        <v>2.206</v>
      </c>
      <c r="AA1">
        <f t="shared" ca="1" si="0"/>
        <v>2.5009999999999999</v>
      </c>
      <c r="AB1">
        <f t="shared" ca="1" si="0"/>
        <v>2.2909999999999999</v>
      </c>
      <c r="AC1">
        <f t="shared" ca="1" si="0"/>
        <v>2.1960000000000002</v>
      </c>
      <c r="AD1">
        <f t="shared" ca="1" si="0"/>
        <v>2.5459999999999998</v>
      </c>
      <c r="AE1">
        <f t="shared" ca="1" si="0"/>
        <v>2.2284999999999999</v>
      </c>
      <c r="AF1">
        <f t="shared" ca="1" si="0"/>
        <v>2.3660000000000001</v>
      </c>
      <c r="AG1">
        <f t="shared" ca="1" si="0"/>
        <v>2.5760000000000001</v>
      </c>
      <c r="AH1">
        <f t="shared" ca="1" si="0"/>
        <v>2.4660000000000002</v>
      </c>
      <c r="AI1">
        <f t="shared" ca="1" si="0"/>
        <v>2.5409999999999999</v>
      </c>
      <c r="AJ1">
        <f t="shared" ca="1" si="0"/>
        <v>2.9809999999999999</v>
      </c>
      <c r="AK1">
        <f t="shared" ca="1" si="0"/>
        <v>2.476</v>
      </c>
      <c r="AL1">
        <f t="shared" ca="1" si="0"/>
        <v>2.198</v>
      </c>
    </row>
    <row r="2" spans="1:38" ht="13.8" thickBot="1" x14ac:dyDescent="0.3">
      <c r="A2" s="109" t="s">
        <v>457</v>
      </c>
      <c r="B2" s="110">
        <f>EffDt1</f>
        <v>37224</v>
      </c>
      <c r="E2">
        <f>MATCH(E1,E11:E50)</f>
        <v>33</v>
      </c>
      <c r="F2"/>
      <c r="G2"/>
    </row>
    <row r="3" spans="1:38" x14ac:dyDescent="0.25">
      <c r="E3"/>
      <c r="F3"/>
      <c r="G3" t="s">
        <v>458</v>
      </c>
      <c r="H3" t="s">
        <v>459</v>
      </c>
      <c r="I3" t="s">
        <v>460</v>
      </c>
      <c r="J3" t="s">
        <v>461</v>
      </c>
      <c r="K3" t="s">
        <v>462</v>
      </c>
      <c r="L3" t="s">
        <v>463</v>
      </c>
      <c r="M3" t="s">
        <v>464</v>
      </c>
      <c r="N3" t="s">
        <v>465</v>
      </c>
      <c r="O3" t="s">
        <v>466</v>
      </c>
      <c r="P3" t="s">
        <v>318</v>
      </c>
      <c r="Q3" t="s">
        <v>467</v>
      </c>
      <c r="R3" t="s">
        <v>468</v>
      </c>
      <c r="S3" t="s">
        <v>469</v>
      </c>
      <c r="T3" t="s">
        <v>470</v>
      </c>
      <c r="U3" t="s">
        <v>471</v>
      </c>
      <c r="V3" t="s">
        <v>472</v>
      </c>
      <c r="W3" t="s">
        <v>473</v>
      </c>
      <c r="X3" t="s">
        <v>474</v>
      </c>
      <c r="Y3" t="s">
        <v>475</v>
      </c>
      <c r="Z3" t="s">
        <v>476</v>
      </c>
      <c r="AA3" t="s">
        <v>477</v>
      </c>
      <c r="AB3" t="s">
        <v>478</v>
      </c>
      <c r="AC3" t="s">
        <v>479</v>
      </c>
      <c r="AD3" t="s">
        <v>480</v>
      </c>
      <c r="AE3" t="s">
        <v>481</v>
      </c>
      <c r="AF3" t="s">
        <v>482</v>
      </c>
      <c r="AG3" t="s">
        <v>483</v>
      </c>
      <c r="AH3" t="s">
        <v>484</v>
      </c>
      <c r="AI3" t="s">
        <v>485</v>
      </c>
      <c r="AJ3" t="s">
        <v>486</v>
      </c>
      <c r="AK3" t="s">
        <v>487</v>
      </c>
      <c r="AL3" t="s">
        <v>488</v>
      </c>
    </row>
    <row r="4" spans="1:38" x14ac:dyDescent="0.25">
      <c r="B4" s="111" t="s">
        <v>431</v>
      </c>
      <c r="C4" s="112" t="s">
        <v>432</v>
      </c>
      <c r="E4" s="113" t="s">
        <v>433</v>
      </c>
      <c r="F4" s="114">
        <v>1</v>
      </c>
      <c r="G4" s="115">
        <v>2</v>
      </c>
      <c r="H4" s="115">
        <v>3</v>
      </c>
      <c r="I4" s="115">
        <v>4</v>
      </c>
      <c r="J4" s="115">
        <v>5</v>
      </c>
      <c r="K4" s="115">
        <v>6</v>
      </c>
      <c r="L4" s="115">
        <v>7</v>
      </c>
      <c r="M4" s="115">
        <v>8</v>
      </c>
      <c r="N4" s="115">
        <v>9</v>
      </c>
      <c r="O4" s="115">
        <v>10</v>
      </c>
      <c r="P4" s="115">
        <v>11</v>
      </c>
      <c r="Q4" s="115">
        <v>12</v>
      </c>
      <c r="R4" s="115">
        <v>13</v>
      </c>
      <c r="S4" s="115">
        <v>14</v>
      </c>
      <c r="T4" s="115">
        <v>15</v>
      </c>
      <c r="U4" s="115">
        <v>16</v>
      </c>
      <c r="V4" s="115">
        <v>17</v>
      </c>
      <c r="W4" s="115">
        <v>18</v>
      </c>
      <c r="X4" s="115">
        <v>19</v>
      </c>
      <c r="Y4" s="115">
        <v>20</v>
      </c>
      <c r="Z4" s="115">
        <v>21</v>
      </c>
      <c r="AA4" s="115">
        <v>22</v>
      </c>
      <c r="AB4" s="115">
        <v>23</v>
      </c>
      <c r="AC4" s="115">
        <v>24</v>
      </c>
      <c r="AD4" s="115">
        <v>25</v>
      </c>
      <c r="AE4" s="115">
        <v>26</v>
      </c>
      <c r="AF4" s="115">
        <v>27</v>
      </c>
      <c r="AG4" s="115">
        <v>28</v>
      </c>
      <c r="AH4" s="115">
        <v>29</v>
      </c>
      <c r="AI4" s="115">
        <v>30</v>
      </c>
      <c r="AJ4" s="115">
        <v>31</v>
      </c>
      <c r="AK4" s="115">
        <v>32</v>
      </c>
      <c r="AL4" s="115">
        <v>33</v>
      </c>
    </row>
    <row r="5" spans="1:38" x14ac:dyDescent="0.25">
      <c r="B5" s="111" t="s">
        <v>434</v>
      </c>
      <c r="C5" s="112" t="s">
        <v>432</v>
      </c>
      <c r="E5" s="111" t="s">
        <v>301</v>
      </c>
      <c r="F5" s="116">
        <f>B2</f>
        <v>37224</v>
      </c>
      <c r="G5" s="117">
        <f>CurveData</f>
        <v>37224</v>
      </c>
      <c r="H5" s="117">
        <f t="shared" ref="H5:AL5" si="1">CurveData</f>
        <v>37224</v>
      </c>
      <c r="I5" s="117">
        <f t="shared" si="1"/>
        <v>37224</v>
      </c>
      <c r="J5" s="117">
        <f t="shared" si="1"/>
        <v>37224</v>
      </c>
      <c r="K5" s="117">
        <f t="shared" si="1"/>
        <v>37224</v>
      </c>
      <c r="L5" s="117">
        <f t="shared" si="1"/>
        <v>37224</v>
      </c>
      <c r="M5" s="117">
        <f t="shared" si="1"/>
        <v>37224</v>
      </c>
      <c r="N5" s="117">
        <f t="shared" si="1"/>
        <v>37224</v>
      </c>
      <c r="O5" s="117">
        <f t="shared" si="1"/>
        <v>37224</v>
      </c>
      <c r="P5" s="117">
        <f t="shared" si="1"/>
        <v>37224</v>
      </c>
      <c r="Q5" s="117">
        <f t="shared" si="1"/>
        <v>37224</v>
      </c>
      <c r="R5" s="117">
        <f t="shared" si="1"/>
        <v>37224</v>
      </c>
      <c r="S5" s="117">
        <f t="shared" si="1"/>
        <v>37224</v>
      </c>
      <c r="T5" s="117">
        <f t="shared" si="1"/>
        <v>37224</v>
      </c>
      <c r="U5" s="117">
        <f t="shared" si="1"/>
        <v>37224</v>
      </c>
      <c r="V5" s="117">
        <f t="shared" si="1"/>
        <v>37224</v>
      </c>
      <c r="W5" s="117">
        <f t="shared" si="1"/>
        <v>37224</v>
      </c>
      <c r="X5" s="117">
        <f t="shared" si="1"/>
        <v>37224</v>
      </c>
      <c r="Y5" s="117">
        <f t="shared" si="1"/>
        <v>37224</v>
      </c>
      <c r="Z5" s="117">
        <f t="shared" si="1"/>
        <v>37224</v>
      </c>
      <c r="AA5" s="117">
        <f t="shared" si="1"/>
        <v>37224</v>
      </c>
      <c r="AB5" s="117">
        <f t="shared" si="1"/>
        <v>37224</v>
      </c>
      <c r="AC5" s="117">
        <f t="shared" si="1"/>
        <v>37224</v>
      </c>
      <c r="AD5" s="117">
        <f t="shared" si="1"/>
        <v>37224</v>
      </c>
      <c r="AE5" s="117">
        <f t="shared" si="1"/>
        <v>37224</v>
      </c>
      <c r="AF5" s="117">
        <f t="shared" si="1"/>
        <v>37224</v>
      </c>
      <c r="AG5" s="117">
        <f t="shared" si="1"/>
        <v>37224</v>
      </c>
      <c r="AH5" s="117">
        <f t="shared" si="1"/>
        <v>37224</v>
      </c>
      <c r="AI5" s="117">
        <f t="shared" si="1"/>
        <v>37224</v>
      </c>
      <c r="AJ5" s="117">
        <f t="shared" si="1"/>
        <v>37224</v>
      </c>
      <c r="AK5" s="117">
        <f t="shared" si="1"/>
        <v>37224</v>
      </c>
      <c r="AL5" s="117">
        <f t="shared" si="1"/>
        <v>37224</v>
      </c>
    </row>
    <row r="6" spans="1:38" x14ac:dyDescent="0.25">
      <c r="E6" s="111" t="s">
        <v>302</v>
      </c>
      <c r="F6" s="118">
        <f>EOMONTH(CurveData,-1)+1</f>
        <v>37196</v>
      </c>
      <c r="G6" s="119">
        <f>F6</f>
        <v>37196</v>
      </c>
      <c r="H6" s="119">
        <f t="shared" ref="H6:AL6" si="2">G6</f>
        <v>37196</v>
      </c>
      <c r="I6" s="119">
        <f t="shared" si="2"/>
        <v>37196</v>
      </c>
      <c r="J6" s="119">
        <f t="shared" si="2"/>
        <v>37196</v>
      </c>
      <c r="K6" s="119">
        <f t="shared" si="2"/>
        <v>37196</v>
      </c>
      <c r="L6" s="119">
        <f t="shared" si="2"/>
        <v>37196</v>
      </c>
      <c r="M6" s="119">
        <f t="shared" si="2"/>
        <v>37196</v>
      </c>
      <c r="N6" s="119">
        <f t="shared" si="2"/>
        <v>37196</v>
      </c>
      <c r="O6" s="119">
        <f t="shared" si="2"/>
        <v>37196</v>
      </c>
      <c r="P6" s="119">
        <f t="shared" si="2"/>
        <v>37196</v>
      </c>
      <c r="Q6" s="119">
        <f t="shared" si="2"/>
        <v>37196</v>
      </c>
      <c r="R6" s="119">
        <f t="shared" si="2"/>
        <v>37196</v>
      </c>
      <c r="S6" s="119">
        <f t="shared" si="2"/>
        <v>37196</v>
      </c>
      <c r="T6" s="119">
        <f t="shared" si="2"/>
        <v>37196</v>
      </c>
      <c r="U6" s="119">
        <f t="shared" si="2"/>
        <v>37196</v>
      </c>
      <c r="V6" s="119">
        <f t="shared" si="2"/>
        <v>37196</v>
      </c>
      <c r="W6" s="119">
        <f t="shared" si="2"/>
        <v>37196</v>
      </c>
      <c r="X6" s="119">
        <f t="shared" si="2"/>
        <v>37196</v>
      </c>
      <c r="Y6" s="119">
        <f t="shared" si="2"/>
        <v>37196</v>
      </c>
      <c r="Z6" s="119">
        <f t="shared" si="2"/>
        <v>37196</v>
      </c>
      <c r="AA6" s="119">
        <f t="shared" si="2"/>
        <v>37196</v>
      </c>
      <c r="AB6" s="119">
        <f t="shared" si="2"/>
        <v>37196</v>
      </c>
      <c r="AC6" s="119">
        <f t="shared" si="2"/>
        <v>37196</v>
      </c>
      <c r="AD6" s="119">
        <f t="shared" si="2"/>
        <v>37196</v>
      </c>
      <c r="AE6" s="119">
        <f t="shared" si="2"/>
        <v>37196</v>
      </c>
      <c r="AF6" s="119">
        <f t="shared" si="2"/>
        <v>37196</v>
      </c>
      <c r="AG6" s="119">
        <f t="shared" si="2"/>
        <v>37196</v>
      </c>
      <c r="AH6" s="119">
        <f t="shared" si="2"/>
        <v>37196</v>
      </c>
      <c r="AI6" s="119">
        <f t="shared" si="2"/>
        <v>37196</v>
      </c>
      <c r="AJ6" s="119">
        <f t="shared" si="2"/>
        <v>37196</v>
      </c>
      <c r="AK6" s="119">
        <f t="shared" si="2"/>
        <v>37196</v>
      </c>
      <c r="AL6" s="119">
        <f t="shared" si="2"/>
        <v>37196</v>
      </c>
    </row>
    <row r="7" spans="1:38" x14ac:dyDescent="0.25">
      <c r="E7" s="111" t="s">
        <v>303</v>
      </c>
      <c r="F7" s="120" t="s">
        <v>328</v>
      </c>
      <c r="G7" s="120" t="s">
        <v>322</v>
      </c>
      <c r="H7" s="120" t="s">
        <v>323</v>
      </c>
      <c r="I7" s="120" t="s">
        <v>324</v>
      </c>
      <c r="J7" s="120" t="s">
        <v>489</v>
      </c>
      <c r="K7" s="120" t="s">
        <v>321</v>
      </c>
      <c r="L7" s="120" t="s">
        <v>327</v>
      </c>
      <c r="M7" s="120" t="s">
        <v>490</v>
      </c>
      <c r="N7" s="120" t="s">
        <v>491</v>
      </c>
      <c r="O7" s="120" t="s">
        <v>492</v>
      </c>
      <c r="P7" s="120" t="s">
        <v>493</v>
      </c>
      <c r="Q7" s="120" t="s">
        <v>494</v>
      </c>
      <c r="R7" s="120" t="s">
        <v>495</v>
      </c>
      <c r="S7" s="120" t="s">
        <v>326</v>
      </c>
      <c r="T7" s="120" t="s">
        <v>496</v>
      </c>
      <c r="U7" s="120" t="s">
        <v>497</v>
      </c>
      <c r="V7" s="120" t="s">
        <v>331</v>
      </c>
      <c r="W7" s="120" t="s">
        <v>498</v>
      </c>
      <c r="X7" s="120" t="s">
        <v>332</v>
      </c>
      <c r="Y7" s="120" t="s">
        <v>499</v>
      </c>
      <c r="Z7" s="120" t="s">
        <v>500</v>
      </c>
      <c r="AA7" s="120" t="s">
        <v>501</v>
      </c>
      <c r="AB7" s="120" t="s">
        <v>502</v>
      </c>
      <c r="AC7" s="120" t="s">
        <v>503</v>
      </c>
      <c r="AD7" s="120" t="s">
        <v>504</v>
      </c>
      <c r="AE7" s="120" t="s">
        <v>505</v>
      </c>
      <c r="AF7" s="120" t="s">
        <v>329</v>
      </c>
      <c r="AG7" s="120" t="s">
        <v>506</v>
      </c>
      <c r="AH7" s="120" t="s">
        <v>333</v>
      </c>
      <c r="AI7" s="120" t="s">
        <v>507</v>
      </c>
      <c r="AJ7" s="120" t="s">
        <v>508</v>
      </c>
      <c r="AK7" s="120" t="s">
        <v>330</v>
      </c>
      <c r="AL7" s="120" t="s">
        <v>509</v>
      </c>
    </row>
    <row r="8" spans="1:38" x14ac:dyDescent="0.25">
      <c r="E8" s="111" t="s">
        <v>315</v>
      </c>
      <c r="F8" s="121" t="s">
        <v>316</v>
      </c>
      <c r="G8" s="121" t="s">
        <v>316</v>
      </c>
      <c r="H8" s="121" t="s">
        <v>316</v>
      </c>
      <c r="I8" s="121" t="s">
        <v>316</v>
      </c>
      <c r="J8" s="121" t="s">
        <v>316</v>
      </c>
      <c r="K8" s="121" t="s">
        <v>316</v>
      </c>
      <c r="L8" s="121" t="s">
        <v>316</v>
      </c>
      <c r="M8" s="121" t="s">
        <v>316</v>
      </c>
      <c r="N8" s="121" t="s">
        <v>316</v>
      </c>
      <c r="O8" s="121" t="s">
        <v>316</v>
      </c>
      <c r="P8" s="121" t="s">
        <v>316</v>
      </c>
      <c r="Q8" s="121" t="s">
        <v>316</v>
      </c>
      <c r="R8" s="121" t="s">
        <v>316</v>
      </c>
      <c r="S8" s="121" t="s">
        <v>316</v>
      </c>
      <c r="T8" s="121" t="s">
        <v>316</v>
      </c>
      <c r="U8" s="121" t="s">
        <v>316</v>
      </c>
      <c r="V8" s="121" t="s">
        <v>316</v>
      </c>
      <c r="W8" s="121" t="s">
        <v>316</v>
      </c>
      <c r="X8" s="121" t="s">
        <v>316</v>
      </c>
      <c r="Y8" s="121" t="s">
        <v>316</v>
      </c>
      <c r="Z8" s="121" t="s">
        <v>316</v>
      </c>
      <c r="AA8" s="121" t="s">
        <v>316</v>
      </c>
      <c r="AB8" s="121" t="s">
        <v>316</v>
      </c>
      <c r="AC8" s="121" t="s">
        <v>316</v>
      </c>
      <c r="AD8" s="121" t="s">
        <v>316</v>
      </c>
      <c r="AE8" s="121" t="s">
        <v>316</v>
      </c>
      <c r="AF8" s="121" t="s">
        <v>316</v>
      </c>
      <c r="AG8" s="121" t="s">
        <v>316</v>
      </c>
      <c r="AH8" s="121" t="s">
        <v>316</v>
      </c>
      <c r="AI8" s="121" t="s">
        <v>316</v>
      </c>
      <c r="AJ8" s="121" t="s">
        <v>316</v>
      </c>
      <c r="AK8" s="121" t="s">
        <v>316</v>
      </c>
      <c r="AL8" s="121" t="s">
        <v>316</v>
      </c>
    </row>
    <row r="9" spans="1:38" x14ac:dyDescent="0.25">
      <c r="E9" s="111" t="s">
        <v>317</v>
      </c>
      <c r="F9" s="122" t="s">
        <v>464</v>
      </c>
      <c r="G9" s="122" t="s">
        <v>464</v>
      </c>
      <c r="H9" s="122" t="s">
        <v>464</v>
      </c>
      <c r="I9" s="122" t="s">
        <v>464</v>
      </c>
      <c r="J9" s="122" t="s">
        <v>464</v>
      </c>
      <c r="K9" s="122" t="s">
        <v>464</v>
      </c>
      <c r="L9" s="122" t="s">
        <v>464</v>
      </c>
      <c r="M9" s="122" t="s">
        <v>464</v>
      </c>
      <c r="N9" s="122" t="s">
        <v>464</v>
      </c>
      <c r="O9" s="122" t="s">
        <v>464</v>
      </c>
      <c r="P9" s="122" t="s">
        <v>464</v>
      </c>
      <c r="Q9" s="122" t="s">
        <v>464</v>
      </c>
      <c r="R9" s="122" t="s">
        <v>464</v>
      </c>
      <c r="S9" s="122" t="s">
        <v>464</v>
      </c>
      <c r="T9" s="122" t="s">
        <v>464</v>
      </c>
      <c r="U9" s="122" t="s">
        <v>464</v>
      </c>
      <c r="V9" s="122" t="s">
        <v>464</v>
      </c>
      <c r="W9" s="122" t="s">
        <v>464</v>
      </c>
      <c r="X9" s="122" t="s">
        <v>464</v>
      </c>
      <c r="Y9" s="122" t="s">
        <v>464</v>
      </c>
      <c r="Z9" s="122" t="s">
        <v>464</v>
      </c>
      <c r="AA9" s="122" t="s">
        <v>464</v>
      </c>
      <c r="AB9" s="122" t="s">
        <v>464</v>
      </c>
      <c r="AC9" s="122" t="s">
        <v>464</v>
      </c>
      <c r="AD9" s="122" t="s">
        <v>464</v>
      </c>
      <c r="AE9" s="122" t="s">
        <v>464</v>
      </c>
      <c r="AF9" s="122" t="s">
        <v>464</v>
      </c>
      <c r="AG9" s="122" t="s">
        <v>464</v>
      </c>
      <c r="AH9" s="122" t="s">
        <v>464</v>
      </c>
      <c r="AI9" s="122" t="s">
        <v>464</v>
      </c>
      <c r="AJ9" s="122" t="s">
        <v>464</v>
      </c>
      <c r="AK9" s="122" t="s">
        <v>464</v>
      </c>
      <c r="AL9" s="122" t="s">
        <v>464</v>
      </c>
    </row>
    <row r="10" spans="1:38" x14ac:dyDescent="0.25">
      <c r="E10" s="111" t="s">
        <v>435</v>
      </c>
      <c r="F10" s="112" t="s">
        <v>436</v>
      </c>
      <c r="G10" s="112" t="s">
        <v>439</v>
      </c>
      <c r="H10" s="112" t="s">
        <v>440</v>
      </c>
      <c r="I10" s="112" t="s">
        <v>441</v>
      </c>
      <c r="J10" s="112" t="s">
        <v>442</v>
      </c>
      <c r="K10" s="112" t="s">
        <v>443</v>
      </c>
      <c r="L10" s="112" t="s">
        <v>444</v>
      </c>
      <c r="M10" s="112" t="s">
        <v>445</v>
      </c>
      <c r="N10" s="112" t="s">
        <v>446</v>
      </c>
      <c r="O10" s="112" t="s">
        <v>447</v>
      </c>
      <c r="P10" s="112" t="s">
        <v>448</v>
      </c>
      <c r="Q10" s="112" t="s">
        <v>449</v>
      </c>
      <c r="R10" s="112" t="s">
        <v>450</v>
      </c>
      <c r="S10" s="112" t="s">
        <v>451</v>
      </c>
      <c r="T10" s="112" t="s">
        <v>452</v>
      </c>
      <c r="U10" s="112" t="s">
        <v>510</v>
      </c>
      <c r="V10" s="112" t="s">
        <v>511</v>
      </c>
      <c r="W10" s="112" t="s">
        <v>512</v>
      </c>
      <c r="X10" s="112" t="s">
        <v>513</v>
      </c>
      <c r="Y10" s="112" t="s">
        <v>514</v>
      </c>
      <c r="Z10" s="112" t="s">
        <v>515</v>
      </c>
      <c r="AA10" s="112" t="s">
        <v>516</v>
      </c>
      <c r="AB10" s="112" t="s">
        <v>517</v>
      </c>
      <c r="AC10" s="112" t="s">
        <v>518</v>
      </c>
      <c r="AD10" s="112" t="s">
        <v>519</v>
      </c>
      <c r="AE10" s="112" t="s">
        <v>520</v>
      </c>
      <c r="AF10" s="112" t="s">
        <v>521</v>
      </c>
      <c r="AG10" s="112" t="s">
        <v>522</v>
      </c>
      <c r="AH10" s="112" t="s">
        <v>523</v>
      </c>
      <c r="AI10" s="112" t="s">
        <v>524</v>
      </c>
      <c r="AJ10" s="112" t="s">
        <v>525</v>
      </c>
      <c r="AK10" s="112" t="s">
        <v>526</v>
      </c>
      <c r="AL10" s="112" t="s">
        <v>527</v>
      </c>
    </row>
    <row r="11" spans="1:38" x14ac:dyDescent="0.25">
      <c r="D11">
        <v>11</v>
      </c>
      <c r="E11" s="123">
        <v>37196</v>
      </c>
      <c r="F11" s="124">
        <v>3.085</v>
      </c>
      <c r="G11" s="124">
        <v>3.1349999999999998</v>
      </c>
      <c r="H11" s="124">
        <v>2.93</v>
      </c>
      <c r="I11" s="124">
        <v>2.9</v>
      </c>
      <c r="J11" s="124">
        <v>3.06</v>
      </c>
      <c r="K11" s="124">
        <v>3.07</v>
      </c>
      <c r="L11" s="124">
        <v>3.105</v>
      </c>
      <c r="M11" s="124">
        <v>2.7250000000000001</v>
      </c>
      <c r="N11" s="124">
        <v>3.28</v>
      </c>
      <c r="O11" s="124">
        <v>3.0049999999999999</v>
      </c>
      <c r="P11" s="124">
        <v>3.03</v>
      </c>
      <c r="Q11" s="124">
        <v>3.0649999999999999</v>
      </c>
      <c r="R11" s="124">
        <v>2.9750000000000001</v>
      </c>
      <c r="S11" s="124">
        <v>2.95</v>
      </c>
      <c r="T11" s="124">
        <v>3.08</v>
      </c>
      <c r="U11" s="124">
        <v>3.1150000000000002</v>
      </c>
      <c r="V11" s="124">
        <v>3.5249999999999999</v>
      </c>
      <c r="W11" s="124">
        <v>3.0550000000000002</v>
      </c>
      <c r="X11" s="124">
        <v>2.95</v>
      </c>
      <c r="Y11" s="124">
        <v>2.895</v>
      </c>
      <c r="Z11" s="124">
        <v>2.9550000000000001</v>
      </c>
      <c r="AA11" s="124">
        <v>3.29</v>
      </c>
      <c r="AB11" s="124">
        <v>3.0449999999999999</v>
      </c>
      <c r="AC11" s="124">
        <v>3.0649999999999999</v>
      </c>
      <c r="AD11" s="124">
        <v>3.3250000000000002</v>
      </c>
      <c r="AE11" s="124">
        <v>2.9950000000000001</v>
      </c>
      <c r="AF11" s="124">
        <v>2.91</v>
      </c>
      <c r="AG11" s="124">
        <v>3.2250000000000001</v>
      </c>
      <c r="AH11" s="124">
        <v>3.08</v>
      </c>
      <c r="AI11" s="124">
        <v>3.2149999999999999</v>
      </c>
      <c r="AJ11" s="124">
        <v>3.39</v>
      </c>
      <c r="AK11" s="124">
        <v>3.1549999999999998</v>
      </c>
      <c r="AL11" s="124">
        <v>2.6402000000000001</v>
      </c>
    </row>
    <row r="12" spans="1:38" x14ac:dyDescent="0.25">
      <c r="D12">
        <v>12</v>
      </c>
      <c r="E12" s="123">
        <v>37197</v>
      </c>
      <c r="F12" s="124">
        <v>2.9550000000000001</v>
      </c>
      <c r="G12" s="124">
        <v>3.02</v>
      </c>
      <c r="H12" s="124">
        <v>2.8050000000000002</v>
      </c>
      <c r="I12" s="124">
        <v>2.7349999999999999</v>
      </c>
      <c r="J12" s="124">
        <v>2.9950000000000001</v>
      </c>
      <c r="K12" s="124">
        <v>3.0049999999999999</v>
      </c>
      <c r="L12" s="124">
        <v>3</v>
      </c>
      <c r="M12" s="124">
        <v>2.4500000000000002</v>
      </c>
      <c r="N12" s="124">
        <v>3.07</v>
      </c>
      <c r="O12" s="124">
        <v>2.8849999999999998</v>
      </c>
      <c r="P12" s="124">
        <v>2.875</v>
      </c>
      <c r="Q12" s="124">
        <v>2.89</v>
      </c>
      <c r="R12" s="124">
        <v>2.85</v>
      </c>
      <c r="S12" s="124">
        <v>2.84</v>
      </c>
      <c r="T12" s="124">
        <v>2.97</v>
      </c>
      <c r="U12" s="124">
        <v>3.0049999999999999</v>
      </c>
      <c r="V12" s="124">
        <v>3.3650000000000002</v>
      </c>
      <c r="W12" s="124">
        <v>2.95</v>
      </c>
      <c r="X12" s="124">
        <v>2.85</v>
      </c>
      <c r="Y12" s="124">
        <v>2.84</v>
      </c>
      <c r="Z12" s="124">
        <v>2.8450000000000002</v>
      </c>
      <c r="AA12" s="124">
        <v>3.07</v>
      </c>
      <c r="AB12" s="124">
        <v>2.9649999999999999</v>
      </c>
      <c r="AC12" s="124">
        <v>2.89</v>
      </c>
      <c r="AD12" s="124">
        <v>3.09</v>
      </c>
      <c r="AE12" s="124">
        <v>2.89</v>
      </c>
      <c r="AF12" s="124">
        <v>2.64</v>
      </c>
      <c r="AG12" s="124">
        <v>3.01</v>
      </c>
      <c r="AH12" s="124">
        <v>2.8450000000000002</v>
      </c>
      <c r="AI12" s="124">
        <v>3.09</v>
      </c>
      <c r="AJ12" s="124">
        <v>3.28</v>
      </c>
      <c r="AK12" s="124">
        <v>3.0950000000000002</v>
      </c>
      <c r="AL12" s="124">
        <v>2.5503999999999998</v>
      </c>
    </row>
    <row r="13" spans="1:38" x14ac:dyDescent="0.25">
      <c r="D13">
        <v>13</v>
      </c>
      <c r="E13" s="123">
        <v>37198</v>
      </c>
      <c r="F13" s="124">
        <v>2.605</v>
      </c>
      <c r="G13" s="124">
        <v>2.9649999999999999</v>
      </c>
      <c r="H13" s="124">
        <v>2.5449999999999999</v>
      </c>
      <c r="I13" s="124">
        <v>2.39</v>
      </c>
      <c r="J13" s="124">
        <v>2.9350000000000001</v>
      </c>
      <c r="K13" s="124">
        <v>2.96</v>
      </c>
      <c r="L13" s="124">
        <v>2.89</v>
      </c>
      <c r="M13" s="124">
        <v>2.1150000000000002</v>
      </c>
      <c r="N13" s="124">
        <v>3.01</v>
      </c>
      <c r="O13" s="124">
        <v>2.835</v>
      </c>
      <c r="P13" s="124">
        <v>2.79</v>
      </c>
      <c r="Q13" s="124">
        <v>2.8</v>
      </c>
      <c r="R13" s="124">
        <v>2.78</v>
      </c>
      <c r="S13" s="124">
        <v>2.74</v>
      </c>
      <c r="T13" s="124">
        <v>2.9249999999999998</v>
      </c>
      <c r="U13" s="124">
        <v>2.9449999999999998</v>
      </c>
      <c r="V13" s="124">
        <v>3.375</v>
      </c>
      <c r="W13" s="124">
        <v>2.8050000000000002</v>
      </c>
      <c r="X13" s="124">
        <v>2.66</v>
      </c>
      <c r="Y13" s="124">
        <v>2.7749999999999999</v>
      </c>
      <c r="Z13" s="124">
        <v>2.7450000000000001</v>
      </c>
      <c r="AA13" s="124">
        <v>3.0049999999999999</v>
      </c>
      <c r="AB13" s="124">
        <v>2.91</v>
      </c>
      <c r="AC13" s="124">
        <v>2.8</v>
      </c>
      <c r="AD13" s="124">
        <v>3.08</v>
      </c>
      <c r="AE13" s="124">
        <v>2.84</v>
      </c>
      <c r="AF13" s="124">
        <v>2.38</v>
      </c>
      <c r="AG13" s="124">
        <v>2.6</v>
      </c>
      <c r="AH13" s="124">
        <v>2.52</v>
      </c>
      <c r="AI13" s="124">
        <v>3.1349999999999998</v>
      </c>
      <c r="AJ13" s="124">
        <v>3.26</v>
      </c>
      <c r="AK13" s="124">
        <v>3.06</v>
      </c>
      <c r="AL13" s="124">
        <v>2.46</v>
      </c>
    </row>
    <row r="14" spans="1:38" x14ac:dyDescent="0.25">
      <c r="D14">
        <v>14</v>
      </c>
      <c r="E14" s="123">
        <v>37199</v>
      </c>
      <c r="F14" s="124">
        <v>2.605</v>
      </c>
      <c r="G14" s="124">
        <v>2.9649999999999999</v>
      </c>
      <c r="H14" s="124">
        <v>2.5449999999999999</v>
      </c>
      <c r="I14" s="124">
        <v>2.39</v>
      </c>
      <c r="J14" s="124">
        <v>2.9350000000000001</v>
      </c>
      <c r="K14" s="124">
        <v>2.96</v>
      </c>
      <c r="L14" s="124">
        <v>2.89</v>
      </c>
      <c r="M14" s="124">
        <v>2.1150000000000002</v>
      </c>
      <c r="N14" s="124">
        <v>3.01</v>
      </c>
      <c r="O14" s="124">
        <v>2.835</v>
      </c>
      <c r="P14" s="124">
        <v>2.79</v>
      </c>
      <c r="Q14" s="124">
        <v>2.8</v>
      </c>
      <c r="R14" s="124">
        <v>2.78</v>
      </c>
      <c r="S14" s="124">
        <v>2.74</v>
      </c>
      <c r="T14" s="124">
        <v>2.9249999999999998</v>
      </c>
      <c r="U14" s="124">
        <v>2.9449999999999998</v>
      </c>
      <c r="V14" s="124">
        <v>3.375</v>
      </c>
      <c r="W14" s="124">
        <v>2.8050000000000002</v>
      </c>
      <c r="X14" s="124">
        <v>2.66</v>
      </c>
      <c r="Y14" s="124">
        <v>2.7749999999999999</v>
      </c>
      <c r="Z14" s="124">
        <v>2.7450000000000001</v>
      </c>
      <c r="AA14" s="124">
        <v>3.0049999999999999</v>
      </c>
      <c r="AB14" s="124">
        <v>2.91</v>
      </c>
      <c r="AC14" s="124">
        <v>2.8</v>
      </c>
      <c r="AD14" s="124">
        <v>3.08</v>
      </c>
      <c r="AE14" s="124">
        <v>2.84</v>
      </c>
      <c r="AF14" s="124">
        <v>2.38</v>
      </c>
      <c r="AG14" s="124">
        <v>2.6</v>
      </c>
      <c r="AH14" s="124">
        <v>2.52</v>
      </c>
      <c r="AI14" s="124">
        <v>3.1349999999999998</v>
      </c>
      <c r="AJ14" s="124">
        <v>3.26</v>
      </c>
      <c r="AK14" s="124">
        <v>3.06</v>
      </c>
      <c r="AL14" s="124">
        <v>2.46</v>
      </c>
    </row>
    <row r="15" spans="1:38" x14ac:dyDescent="0.25">
      <c r="D15">
        <v>15</v>
      </c>
      <c r="E15" s="123">
        <v>37200</v>
      </c>
      <c r="F15" s="124">
        <v>2.605</v>
      </c>
      <c r="G15" s="124">
        <v>2.9649999999999999</v>
      </c>
      <c r="H15" s="124">
        <v>2.5449999999999999</v>
      </c>
      <c r="I15" s="124">
        <v>2.39</v>
      </c>
      <c r="J15" s="124">
        <v>2.9350000000000001</v>
      </c>
      <c r="K15" s="124">
        <v>2.96</v>
      </c>
      <c r="L15" s="124">
        <v>2.89</v>
      </c>
      <c r="M15" s="124">
        <v>2.1150000000000002</v>
      </c>
      <c r="N15" s="124">
        <v>3.01</v>
      </c>
      <c r="O15" s="124">
        <v>2.835</v>
      </c>
      <c r="P15" s="124">
        <v>2.79</v>
      </c>
      <c r="Q15" s="124">
        <v>2.8</v>
      </c>
      <c r="R15" s="124">
        <v>2.78</v>
      </c>
      <c r="S15" s="124">
        <v>2.74</v>
      </c>
      <c r="T15" s="124">
        <v>2.9249999999999998</v>
      </c>
      <c r="U15" s="124">
        <v>2.9449999999999998</v>
      </c>
      <c r="V15" s="124">
        <v>3.375</v>
      </c>
      <c r="W15" s="124">
        <v>2.8050000000000002</v>
      </c>
      <c r="X15" s="124">
        <v>2.66</v>
      </c>
      <c r="Y15" s="124">
        <v>2.7749999999999999</v>
      </c>
      <c r="Z15" s="124">
        <v>2.7450000000000001</v>
      </c>
      <c r="AA15" s="124">
        <v>3.0049999999999999</v>
      </c>
      <c r="AB15" s="124">
        <v>2.91</v>
      </c>
      <c r="AC15" s="124">
        <v>2.8</v>
      </c>
      <c r="AD15" s="124">
        <v>3.08</v>
      </c>
      <c r="AE15" s="124">
        <v>2.84</v>
      </c>
      <c r="AF15" s="124">
        <v>2.38</v>
      </c>
      <c r="AG15" s="124">
        <v>2.6</v>
      </c>
      <c r="AH15" s="124">
        <v>2.52</v>
      </c>
      <c r="AI15" s="124">
        <v>3.1349999999999998</v>
      </c>
      <c r="AJ15" s="124">
        <v>3.26</v>
      </c>
      <c r="AK15" s="124">
        <v>3.06</v>
      </c>
      <c r="AL15" s="124">
        <v>2.46</v>
      </c>
    </row>
    <row r="16" spans="1:38" x14ac:dyDescent="0.25">
      <c r="B16" s="104"/>
      <c r="D16">
        <v>16</v>
      </c>
      <c r="E16" s="123">
        <v>37201</v>
      </c>
      <c r="F16" s="124">
        <v>2.73</v>
      </c>
      <c r="G16" s="124">
        <v>2.84</v>
      </c>
      <c r="H16" s="124">
        <v>2.59</v>
      </c>
      <c r="I16" s="124">
        <v>2.48</v>
      </c>
      <c r="J16" s="124">
        <v>2.87</v>
      </c>
      <c r="K16" s="124">
        <v>2.8849999999999998</v>
      </c>
      <c r="L16" s="124">
        <v>2.855</v>
      </c>
      <c r="M16" s="124">
        <v>2.2200000000000002</v>
      </c>
      <c r="N16" s="124">
        <v>2.9249999999999998</v>
      </c>
      <c r="O16" s="124">
        <v>2.74</v>
      </c>
      <c r="P16" s="124">
        <v>2.7</v>
      </c>
      <c r="Q16" s="124">
        <v>2.7250000000000001</v>
      </c>
      <c r="R16" s="124">
        <v>2.7050000000000001</v>
      </c>
      <c r="S16" s="124">
        <v>2.66</v>
      </c>
      <c r="T16" s="124">
        <v>2.88</v>
      </c>
      <c r="U16" s="124">
        <v>2.88</v>
      </c>
      <c r="V16" s="124">
        <v>3.49</v>
      </c>
      <c r="W16" s="124">
        <v>2.7749999999999999</v>
      </c>
      <c r="X16" s="124">
        <v>2.6549999999999998</v>
      </c>
      <c r="Y16" s="124">
        <v>2.6949999999999998</v>
      </c>
      <c r="Z16" s="124">
        <v>2.66</v>
      </c>
      <c r="AA16" s="124">
        <v>2.92</v>
      </c>
      <c r="AB16" s="124">
        <v>2.855</v>
      </c>
      <c r="AC16" s="124">
        <v>2.7250000000000001</v>
      </c>
      <c r="AD16" s="124">
        <v>2.99</v>
      </c>
      <c r="AE16" s="124">
        <v>2.7650000000000001</v>
      </c>
      <c r="AF16" s="124">
        <v>2.4849999999999999</v>
      </c>
      <c r="AG16" s="124">
        <v>2.7749999999999999</v>
      </c>
      <c r="AH16" s="124">
        <v>2.64</v>
      </c>
      <c r="AI16" s="124">
        <v>3.0750000000000002</v>
      </c>
      <c r="AJ16" s="124">
        <v>3.3650000000000002</v>
      </c>
      <c r="AK16" s="124">
        <v>3.04</v>
      </c>
      <c r="AL16" s="124">
        <v>2.4020000000000001</v>
      </c>
    </row>
    <row r="17" spans="2:38" x14ac:dyDescent="0.25">
      <c r="D17">
        <v>17</v>
      </c>
      <c r="E17" s="123">
        <v>37202</v>
      </c>
      <c r="F17" s="124">
        <v>2.65</v>
      </c>
      <c r="G17" s="124">
        <v>2.7250000000000001</v>
      </c>
      <c r="H17" s="124">
        <v>2.5</v>
      </c>
      <c r="I17" s="124">
        <v>2.4449999999999998</v>
      </c>
      <c r="J17" s="124">
        <v>2.7450000000000001</v>
      </c>
      <c r="K17" s="124">
        <v>2.75</v>
      </c>
      <c r="L17" s="124">
        <v>2.7149999999999999</v>
      </c>
      <c r="M17" s="124">
        <v>2.2200000000000002</v>
      </c>
      <c r="N17" s="124">
        <v>2.85</v>
      </c>
      <c r="O17" s="124">
        <v>2.62</v>
      </c>
      <c r="P17" s="124">
        <v>2.57</v>
      </c>
      <c r="Q17" s="124">
        <v>2.6</v>
      </c>
      <c r="R17" s="124">
        <v>2.6</v>
      </c>
      <c r="S17" s="124">
        <v>2.54</v>
      </c>
      <c r="T17" s="124">
        <v>2.76</v>
      </c>
      <c r="U17" s="124">
        <v>2.7749999999999999</v>
      </c>
      <c r="V17" s="124">
        <v>3.2949999999999999</v>
      </c>
      <c r="W17" s="124">
        <v>2.66</v>
      </c>
      <c r="X17" s="124">
        <v>2.52</v>
      </c>
      <c r="Y17" s="124">
        <v>2.605</v>
      </c>
      <c r="Z17" s="124">
        <v>2.5449999999999999</v>
      </c>
      <c r="AA17" s="124">
        <v>2.83</v>
      </c>
      <c r="AB17" s="124">
        <v>2.7250000000000001</v>
      </c>
      <c r="AC17" s="124">
        <v>2.6</v>
      </c>
      <c r="AD17" s="124">
        <v>2.9</v>
      </c>
      <c r="AE17" s="124">
        <v>2.6749999999999998</v>
      </c>
      <c r="AF17" s="124">
        <v>2.4350000000000001</v>
      </c>
      <c r="AG17" s="124">
        <v>2.7</v>
      </c>
      <c r="AH17" s="124">
        <v>2.59</v>
      </c>
      <c r="AI17" s="124">
        <v>2.94</v>
      </c>
      <c r="AJ17" s="124">
        <v>3.2050000000000001</v>
      </c>
      <c r="AK17" s="124">
        <v>2.8849999999999998</v>
      </c>
      <c r="AL17" s="124">
        <v>2.3578999999999999</v>
      </c>
    </row>
    <row r="18" spans="2:38" x14ac:dyDescent="0.25">
      <c r="B18" s="123"/>
      <c r="D18">
        <v>18</v>
      </c>
      <c r="E18" s="123">
        <v>37203</v>
      </c>
      <c r="F18" s="124">
        <v>2.62</v>
      </c>
      <c r="G18" s="124">
        <v>2.7349999999999999</v>
      </c>
      <c r="H18" s="124">
        <v>2.4849999999999999</v>
      </c>
      <c r="I18" s="124">
        <v>2.4249999999999998</v>
      </c>
      <c r="J18" s="124">
        <v>2.7250000000000001</v>
      </c>
      <c r="K18" s="124">
        <v>2.7349999999999999</v>
      </c>
      <c r="L18" s="124">
        <v>2.7149999999999999</v>
      </c>
      <c r="M18" s="124">
        <v>2.2549999999999999</v>
      </c>
      <c r="N18" s="124">
        <v>2.8650000000000002</v>
      </c>
      <c r="O18" s="124">
        <v>2.62</v>
      </c>
      <c r="P18" s="124">
        <v>2.605</v>
      </c>
      <c r="Q18" s="124">
        <v>2.6349999999999998</v>
      </c>
      <c r="R18" s="124">
        <v>2.605</v>
      </c>
      <c r="S18" s="124">
        <v>2.5449999999999999</v>
      </c>
      <c r="T18" s="124">
        <v>2.7349999999999999</v>
      </c>
      <c r="U18" s="124">
        <v>2.7450000000000001</v>
      </c>
      <c r="V18" s="124">
        <v>3.22</v>
      </c>
      <c r="W18" s="124">
        <v>2.665</v>
      </c>
      <c r="X18" s="124">
        <v>2.5150000000000001</v>
      </c>
      <c r="Y18" s="124">
        <v>2.59</v>
      </c>
      <c r="Z18" s="124">
        <v>2.5550000000000002</v>
      </c>
      <c r="AA18" s="124">
        <v>2.8450000000000002</v>
      </c>
      <c r="AB18" s="124">
        <v>2.71</v>
      </c>
      <c r="AC18" s="124">
        <v>2.6349999999999998</v>
      </c>
      <c r="AD18" s="124">
        <v>2.9</v>
      </c>
      <c r="AE18" s="124">
        <v>2.665</v>
      </c>
      <c r="AF18" s="124">
        <v>2.5049999999999999</v>
      </c>
      <c r="AG18" s="124">
        <v>2.72</v>
      </c>
      <c r="AH18" s="124">
        <v>2.63</v>
      </c>
      <c r="AI18" s="124">
        <v>2.93</v>
      </c>
      <c r="AJ18" s="124">
        <v>3.145</v>
      </c>
      <c r="AK18" s="124">
        <v>2.87</v>
      </c>
      <c r="AL18" s="124">
        <v>2.4691999999999998</v>
      </c>
    </row>
    <row r="19" spans="2:38" x14ac:dyDescent="0.25">
      <c r="D19">
        <v>19</v>
      </c>
      <c r="E19" s="123">
        <v>37204</v>
      </c>
      <c r="F19" s="124">
        <v>2.5750000000000002</v>
      </c>
      <c r="G19" s="124">
        <v>2.7650000000000001</v>
      </c>
      <c r="H19" s="124">
        <v>2.4550000000000001</v>
      </c>
      <c r="I19" s="124">
        <v>2.2799999999999998</v>
      </c>
      <c r="J19" s="124">
        <v>2.7149999999999999</v>
      </c>
      <c r="K19" s="124">
        <v>2.7250000000000001</v>
      </c>
      <c r="L19" s="124">
        <v>2.72</v>
      </c>
      <c r="M19" s="124">
        <v>2</v>
      </c>
      <c r="N19" s="124">
        <v>2.855</v>
      </c>
      <c r="O19" s="124">
        <v>2.6</v>
      </c>
      <c r="P19" s="124">
        <v>2.59</v>
      </c>
      <c r="Q19" s="124">
        <v>2.63</v>
      </c>
      <c r="R19" s="124">
        <v>2.5950000000000002</v>
      </c>
      <c r="S19" s="124">
        <v>2.5499999999999998</v>
      </c>
      <c r="T19" s="124">
        <v>2.76</v>
      </c>
      <c r="U19" s="124">
        <v>2.74</v>
      </c>
      <c r="V19" s="124">
        <v>3.1749999999999998</v>
      </c>
      <c r="W19" s="124">
        <v>2.6549999999999998</v>
      </c>
      <c r="X19" s="124">
        <v>2.4849999999999999</v>
      </c>
      <c r="Y19" s="124">
        <v>2.58</v>
      </c>
      <c r="Z19" s="124">
        <v>2.5550000000000002</v>
      </c>
      <c r="AA19" s="124">
        <v>2.8250000000000002</v>
      </c>
      <c r="AB19" s="124">
        <v>2.71</v>
      </c>
      <c r="AC19" s="124">
        <v>2.63</v>
      </c>
      <c r="AD19" s="124">
        <v>2.9</v>
      </c>
      <c r="AE19" s="124">
        <v>2.645</v>
      </c>
      <c r="AF19" s="124">
        <v>2.48</v>
      </c>
      <c r="AG19" s="124">
        <v>2.5950000000000002</v>
      </c>
      <c r="AH19" s="124">
        <v>2.5350000000000001</v>
      </c>
      <c r="AI19" s="124">
        <v>2.9350000000000001</v>
      </c>
      <c r="AJ19" s="124">
        <v>3.0950000000000002</v>
      </c>
      <c r="AK19" s="124">
        <v>2.875</v>
      </c>
      <c r="AL19" s="124">
        <v>2.3872</v>
      </c>
    </row>
    <row r="20" spans="2:38" x14ac:dyDescent="0.25">
      <c r="D20">
        <v>20</v>
      </c>
      <c r="E20" s="123">
        <v>37205</v>
      </c>
      <c r="F20" s="124">
        <v>2.4049999999999998</v>
      </c>
      <c r="G20" s="124">
        <v>2.625</v>
      </c>
      <c r="H20" s="124">
        <v>2.2650000000000001</v>
      </c>
      <c r="I20" s="124">
        <v>2.0299999999999998</v>
      </c>
      <c r="J20" s="124">
        <v>2.59</v>
      </c>
      <c r="K20" s="124">
        <v>2.625</v>
      </c>
      <c r="L20" s="124">
        <v>2.5499999999999998</v>
      </c>
      <c r="M20" s="124">
        <v>1.825</v>
      </c>
      <c r="N20" s="124">
        <v>2.73</v>
      </c>
      <c r="O20" s="124">
        <v>2.48</v>
      </c>
      <c r="P20" s="124">
        <v>2.44</v>
      </c>
      <c r="Q20" s="124">
        <v>2.4950000000000001</v>
      </c>
      <c r="R20" s="124">
        <v>2.4449999999999998</v>
      </c>
      <c r="S20" s="124">
        <v>2.42</v>
      </c>
      <c r="T20" s="124">
        <v>2.62</v>
      </c>
      <c r="U20" s="124">
        <v>2.64</v>
      </c>
      <c r="V20" s="124">
        <v>2.9950000000000001</v>
      </c>
      <c r="W20" s="124">
        <v>2.4950000000000001</v>
      </c>
      <c r="X20" s="124">
        <v>2.335</v>
      </c>
      <c r="Y20" s="124">
        <v>2.46</v>
      </c>
      <c r="Z20" s="124">
        <v>2.4350000000000001</v>
      </c>
      <c r="AA20" s="124">
        <v>2.7050000000000001</v>
      </c>
      <c r="AB20" s="124">
        <v>2.58</v>
      </c>
      <c r="AC20" s="124">
        <v>2.4950000000000001</v>
      </c>
      <c r="AD20" s="124">
        <v>2.76</v>
      </c>
      <c r="AE20" s="124">
        <v>2.5150000000000001</v>
      </c>
      <c r="AF20" s="124">
        <v>2.36</v>
      </c>
      <c r="AG20" s="124">
        <v>2.4449999999999998</v>
      </c>
      <c r="AH20" s="124">
        <v>2.395</v>
      </c>
      <c r="AI20" s="124">
        <v>2.84</v>
      </c>
      <c r="AJ20" s="124">
        <v>2.92</v>
      </c>
      <c r="AK20" s="124">
        <v>2.6949999999999998</v>
      </c>
      <c r="AL20" s="124">
        <v>2.2610000000000001</v>
      </c>
    </row>
    <row r="21" spans="2:38" x14ac:dyDescent="0.25">
      <c r="D21">
        <v>21</v>
      </c>
      <c r="E21" s="123">
        <v>37206</v>
      </c>
      <c r="F21" s="124">
        <v>2.4049999999999998</v>
      </c>
      <c r="G21" s="124">
        <v>2.625</v>
      </c>
      <c r="H21" s="124">
        <v>2.2650000000000001</v>
      </c>
      <c r="I21" s="124">
        <v>2.0299999999999998</v>
      </c>
      <c r="J21" s="124">
        <v>2.59</v>
      </c>
      <c r="K21" s="124">
        <v>2.625</v>
      </c>
      <c r="L21" s="124">
        <v>2.5499999999999998</v>
      </c>
      <c r="M21" s="124">
        <v>1.825</v>
      </c>
      <c r="N21" s="124">
        <v>2.73</v>
      </c>
      <c r="O21" s="124">
        <v>2.48</v>
      </c>
      <c r="P21" s="124">
        <v>2.44</v>
      </c>
      <c r="Q21" s="124">
        <v>2.4950000000000001</v>
      </c>
      <c r="R21" s="124">
        <v>2.4449999999999998</v>
      </c>
      <c r="S21" s="124">
        <v>2.42</v>
      </c>
      <c r="T21" s="124">
        <v>2.62</v>
      </c>
      <c r="U21" s="124">
        <v>2.64</v>
      </c>
      <c r="V21" s="124">
        <v>2.9950000000000001</v>
      </c>
      <c r="W21" s="124">
        <v>2.4950000000000001</v>
      </c>
      <c r="X21" s="124">
        <v>2.335</v>
      </c>
      <c r="Y21" s="124">
        <v>2.46</v>
      </c>
      <c r="Z21" s="124">
        <v>2.4350000000000001</v>
      </c>
      <c r="AA21" s="124">
        <v>2.7050000000000001</v>
      </c>
      <c r="AB21" s="124">
        <v>2.58</v>
      </c>
      <c r="AC21" s="124">
        <v>2.4950000000000001</v>
      </c>
      <c r="AD21" s="124">
        <v>2.76</v>
      </c>
      <c r="AE21" s="124">
        <v>2.5150000000000001</v>
      </c>
      <c r="AF21" s="124">
        <v>2.36</v>
      </c>
      <c r="AG21" s="124">
        <v>2.4449999999999998</v>
      </c>
      <c r="AH21" s="124">
        <v>2.395</v>
      </c>
      <c r="AI21" s="124">
        <v>2.84</v>
      </c>
      <c r="AJ21" s="124">
        <v>2.92</v>
      </c>
      <c r="AK21" s="124">
        <v>2.6949999999999998</v>
      </c>
      <c r="AL21" s="124">
        <v>2.2610000000000001</v>
      </c>
    </row>
    <row r="22" spans="2:38" x14ac:dyDescent="0.25">
      <c r="D22">
        <v>22</v>
      </c>
      <c r="E22" s="123">
        <v>37207</v>
      </c>
      <c r="F22" s="124">
        <v>2.4049999999999998</v>
      </c>
      <c r="G22" s="124">
        <v>2.625</v>
      </c>
      <c r="H22" s="124">
        <v>2.2650000000000001</v>
      </c>
      <c r="I22" s="124">
        <v>2.0299999999999998</v>
      </c>
      <c r="J22" s="124">
        <v>2.59</v>
      </c>
      <c r="K22" s="124">
        <v>2.625</v>
      </c>
      <c r="L22" s="124">
        <v>2.5499999999999998</v>
      </c>
      <c r="M22" s="124">
        <v>1.825</v>
      </c>
      <c r="N22" s="124">
        <v>2.73</v>
      </c>
      <c r="O22" s="124">
        <v>2.48</v>
      </c>
      <c r="P22" s="124">
        <v>2.44</v>
      </c>
      <c r="Q22" s="124">
        <v>2.4950000000000001</v>
      </c>
      <c r="R22" s="124">
        <v>2.4449999999999998</v>
      </c>
      <c r="S22" s="124">
        <v>2.42</v>
      </c>
      <c r="T22" s="124">
        <v>2.62</v>
      </c>
      <c r="U22" s="124">
        <v>2.64</v>
      </c>
      <c r="V22" s="124">
        <v>2.9950000000000001</v>
      </c>
      <c r="W22" s="124">
        <v>2.4950000000000001</v>
      </c>
      <c r="X22" s="124">
        <v>2.335</v>
      </c>
      <c r="Y22" s="124">
        <v>2.46</v>
      </c>
      <c r="Z22" s="124">
        <v>2.4350000000000001</v>
      </c>
      <c r="AA22" s="124">
        <v>2.7050000000000001</v>
      </c>
      <c r="AB22" s="124">
        <v>2.58</v>
      </c>
      <c r="AC22" s="124">
        <v>2.4950000000000001</v>
      </c>
      <c r="AD22" s="124">
        <v>2.76</v>
      </c>
      <c r="AE22" s="124">
        <v>2.5150000000000001</v>
      </c>
      <c r="AF22" s="124">
        <v>2.36</v>
      </c>
      <c r="AG22" s="124">
        <v>2.4449999999999998</v>
      </c>
      <c r="AH22" s="124">
        <v>2.395</v>
      </c>
      <c r="AI22" s="124">
        <v>2.84</v>
      </c>
      <c r="AJ22" s="124">
        <v>2.92</v>
      </c>
      <c r="AK22" s="124">
        <v>2.6949999999999998</v>
      </c>
      <c r="AL22" s="124">
        <v>2.3872</v>
      </c>
    </row>
    <row r="23" spans="2:38" x14ac:dyDescent="0.25">
      <c r="D23">
        <v>23</v>
      </c>
      <c r="E23" s="123">
        <v>37208</v>
      </c>
      <c r="F23" s="124">
        <v>2.25</v>
      </c>
      <c r="G23" s="124">
        <v>2.39</v>
      </c>
      <c r="H23" s="124">
        <v>2.11</v>
      </c>
      <c r="I23" s="124">
        <v>1.7450000000000001</v>
      </c>
      <c r="J23" s="124">
        <v>2.4449999999999998</v>
      </c>
      <c r="K23" s="124">
        <v>2.4550000000000001</v>
      </c>
      <c r="L23" s="124">
        <v>2.4</v>
      </c>
      <c r="M23" s="124">
        <v>1.5349999999999999</v>
      </c>
      <c r="N23" s="124">
        <v>2.5449999999999999</v>
      </c>
      <c r="O23" s="124">
        <v>2.3199999999999998</v>
      </c>
      <c r="P23" s="124">
        <v>2.27</v>
      </c>
      <c r="Q23" s="124">
        <v>2.2799999999999998</v>
      </c>
      <c r="R23" s="124">
        <v>2.2799999999999998</v>
      </c>
      <c r="S23" s="124">
        <v>2.2000000000000002</v>
      </c>
      <c r="T23" s="124">
        <v>2.4500000000000002</v>
      </c>
      <c r="U23" s="124">
        <v>2.4449999999999998</v>
      </c>
      <c r="V23" s="124">
        <v>2.895</v>
      </c>
      <c r="W23" s="124">
        <v>2.335</v>
      </c>
      <c r="X23" s="124">
        <v>2.19</v>
      </c>
      <c r="Y23" s="124">
        <v>2.31</v>
      </c>
      <c r="Z23" s="124">
        <v>2.2149999999999999</v>
      </c>
      <c r="AA23" s="124">
        <v>2.5299999999999998</v>
      </c>
      <c r="AB23" s="124">
        <v>2.42</v>
      </c>
      <c r="AC23" s="124">
        <v>2.2799999999999998</v>
      </c>
      <c r="AD23" s="124">
        <v>2.59</v>
      </c>
      <c r="AE23" s="124">
        <v>2.37</v>
      </c>
      <c r="AF23" s="124">
        <v>2.29</v>
      </c>
      <c r="AG23" s="124">
        <v>2.2599999999999998</v>
      </c>
      <c r="AH23" s="124">
        <v>2.1749999999999998</v>
      </c>
      <c r="AI23" s="124">
        <v>2.61</v>
      </c>
      <c r="AJ23" s="124">
        <v>2.8450000000000002</v>
      </c>
      <c r="AK23" s="124">
        <v>2.5249999999999999</v>
      </c>
      <c r="AL23" s="124">
        <v>2.02</v>
      </c>
    </row>
    <row r="24" spans="2:38" x14ac:dyDescent="0.25">
      <c r="D24">
        <v>24</v>
      </c>
      <c r="E24" s="123">
        <v>37209</v>
      </c>
      <c r="F24" s="124">
        <v>2.1949999999999998</v>
      </c>
      <c r="G24" s="124">
        <v>2.34</v>
      </c>
      <c r="H24" s="124">
        <v>2.0750000000000002</v>
      </c>
      <c r="I24" s="124">
        <v>1.7350000000000001</v>
      </c>
      <c r="J24" s="124">
        <v>2.3849999999999998</v>
      </c>
      <c r="K24" s="124">
        <v>2.395</v>
      </c>
      <c r="L24" s="124">
        <v>2.38</v>
      </c>
      <c r="M24" s="124">
        <v>1.62</v>
      </c>
      <c r="N24" s="124">
        <v>2.5049999999999999</v>
      </c>
      <c r="O24" s="124">
        <v>2.2799999999999998</v>
      </c>
      <c r="P24" s="124">
        <v>2.2050000000000001</v>
      </c>
      <c r="Q24" s="124">
        <v>2.23</v>
      </c>
      <c r="R24" s="124">
        <v>2.23</v>
      </c>
      <c r="S24" s="124">
        <v>2.15</v>
      </c>
      <c r="T24" s="124">
        <v>2.38</v>
      </c>
      <c r="U24" s="124">
        <v>2.41</v>
      </c>
      <c r="V24" s="124">
        <v>2.82</v>
      </c>
      <c r="W24" s="124">
        <v>2.3199999999999998</v>
      </c>
      <c r="X24" s="124">
        <v>2.125</v>
      </c>
      <c r="Y24" s="124">
        <v>2.2549999999999999</v>
      </c>
      <c r="Z24" s="124">
        <v>2.15</v>
      </c>
      <c r="AA24" s="124">
        <v>2.4649999999999999</v>
      </c>
      <c r="AB24" s="124">
        <v>2.3650000000000002</v>
      </c>
      <c r="AC24" s="124">
        <v>2.23</v>
      </c>
      <c r="AD24" s="124">
        <v>2.52</v>
      </c>
      <c r="AE24" s="124">
        <v>2.3199999999999998</v>
      </c>
      <c r="AF24" s="124">
        <v>2.02</v>
      </c>
      <c r="AG24" s="124">
        <v>2.145</v>
      </c>
      <c r="AH24" s="124">
        <v>2.08</v>
      </c>
      <c r="AI24" s="124">
        <v>2.5449999999999999</v>
      </c>
      <c r="AJ24" s="124">
        <v>2.77</v>
      </c>
      <c r="AK24" s="124">
        <v>2.48</v>
      </c>
      <c r="AL24" s="124">
        <v>2.02</v>
      </c>
    </row>
    <row r="25" spans="2:38" x14ac:dyDescent="0.25">
      <c r="D25">
        <v>25</v>
      </c>
      <c r="E25" s="123">
        <v>37210</v>
      </c>
      <c r="F25" s="124">
        <v>2.1800000000000002</v>
      </c>
      <c r="G25" s="124">
        <v>2.25</v>
      </c>
      <c r="H25" s="124">
        <v>2.0249999999999999</v>
      </c>
      <c r="I25" s="124">
        <v>1.9350000000000001</v>
      </c>
      <c r="J25" s="124">
        <v>2.29</v>
      </c>
      <c r="K25" s="124">
        <v>2.2949999999999999</v>
      </c>
      <c r="L25" s="124">
        <v>2.2599999999999998</v>
      </c>
      <c r="M25" s="124">
        <v>1.86</v>
      </c>
      <c r="N25" s="124">
        <v>2.41</v>
      </c>
      <c r="O25" s="124">
        <v>2.1800000000000002</v>
      </c>
      <c r="P25" s="124">
        <v>2.125</v>
      </c>
      <c r="Q25" s="124">
        <v>2.145</v>
      </c>
      <c r="R25" s="124">
        <v>2.15</v>
      </c>
      <c r="S25" s="124">
        <v>2.085</v>
      </c>
      <c r="T25" s="124">
        <v>2.2850000000000001</v>
      </c>
      <c r="U25" s="124">
        <v>2.2949999999999999</v>
      </c>
      <c r="V25" s="124">
        <v>2.65</v>
      </c>
      <c r="W25" s="124">
        <v>2.2050000000000001</v>
      </c>
      <c r="X25" s="124">
        <v>2.0699999999999998</v>
      </c>
      <c r="Y25" s="124">
        <v>2.16</v>
      </c>
      <c r="Z25" s="124">
        <v>2.1</v>
      </c>
      <c r="AA25" s="124">
        <v>2.37</v>
      </c>
      <c r="AB25" s="124">
        <v>2.25</v>
      </c>
      <c r="AC25" s="124">
        <v>2.145</v>
      </c>
      <c r="AD25" s="124">
        <v>2.42</v>
      </c>
      <c r="AE25" s="124">
        <v>2.23</v>
      </c>
      <c r="AF25" s="124">
        <v>2.0550000000000002</v>
      </c>
      <c r="AG25" s="124">
        <v>2.165</v>
      </c>
      <c r="AH25" s="124">
        <v>2.1</v>
      </c>
      <c r="AI25" s="124">
        <v>2.355</v>
      </c>
      <c r="AJ25" s="124">
        <v>2.58</v>
      </c>
      <c r="AK25" s="124">
        <v>2.33</v>
      </c>
      <c r="AL25" s="124">
        <v>1.867</v>
      </c>
    </row>
    <row r="26" spans="2:38" x14ac:dyDescent="0.25">
      <c r="D26">
        <v>26</v>
      </c>
      <c r="E26" s="123">
        <v>37211</v>
      </c>
      <c r="F26" s="124">
        <v>1.94</v>
      </c>
      <c r="G26" s="124">
        <v>1.9950000000000001</v>
      </c>
      <c r="H26" s="124">
        <v>1.75</v>
      </c>
      <c r="I26" s="124">
        <v>1.64</v>
      </c>
      <c r="J26" s="124">
        <v>2.0150000000000001</v>
      </c>
      <c r="K26" s="124">
        <v>2.0299999999999998</v>
      </c>
      <c r="L26" s="124">
        <v>1.9450000000000001</v>
      </c>
      <c r="M26" s="124">
        <v>1.5249999999999999</v>
      </c>
      <c r="N26" s="124">
        <v>2.13</v>
      </c>
      <c r="O26" s="124">
        <v>1.9</v>
      </c>
      <c r="P26" s="124">
        <v>1.85</v>
      </c>
      <c r="Q26" s="124">
        <v>1.86</v>
      </c>
      <c r="R26" s="124">
        <v>1.875</v>
      </c>
      <c r="S26" s="124">
        <v>1.82</v>
      </c>
      <c r="T26" s="124">
        <v>2.0049999999999999</v>
      </c>
      <c r="U26" s="124">
        <v>2.0099999999999998</v>
      </c>
      <c r="V26" s="124">
        <v>2.2949999999999999</v>
      </c>
      <c r="W26" s="124">
        <v>1.9</v>
      </c>
      <c r="X26" s="124">
        <v>1.78</v>
      </c>
      <c r="Y26" s="124">
        <v>1.865</v>
      </c>
      <c r="Z26" s="124">
        <v>1.82</v>
      </c>
      <c r="AA26" s="124">
        <v>2.0750000000000002</v>
      </c>
      <c r="AB26" s="124">
        <v>1.9850000000000001</v>
      </c>
      <c r="AC26" s="124">
        <v>1.86</v>
      </c>
      <c r="AD26" s="124">
        <v>2.12</v>
      </c>
      <c r="AE26" s="124">
        <v>1.95</v>
      </c>
      <c r="AF26" s="124">
        <v>1.64</v>
      </c>
      <c r="AG26" s="124">
        <v>1.99</v>
      </c>
      <c r="AH26" s="124">
        <v>1.835</v>
      </c>
      <c r="AI26" s="124">
        <v>2.1</v>
      </c>
      <c r="AJ26" s="124">
        <v>2.2200000000000002</v>
      </c>
      <c r="AK26" s="124">
        <v>2.0750000000000002</v>
      </c>
      <c r="AL26" s="124">
        <v>1.6027</v>
      </c>
    </row>
    <row r="27" spans="2:38" x14ac:dyDescent="0.25">
      <c r="D27">
        <v>27</v>
      </c>
      <c r="E27" s="123">
        <v>37212</v>
      </c>
      <c r="F27" s="124">
        <v>1.4</v>
      </c>
      <c r="G27" s="124">
        <v>1.645</v>
      </c>
      <c r="H27" s="124">
        <v>1.2849999999999999</v>
      </c>
      <c r="I27" s="124">
        <v>1.175</v>
      </c>
      <c r="J27" s="124">
        <v>1.72</v>
      </c>
      <c r="K27" s="124">
        <v>1.74</v>
      </c>
      <c r="L27" s="124">
        <v>1.595</v>
      </c>
      <c r="M27" s="124">
        <v>1.2</v>
      </c>
      <c r="N27" s="124">
        <v>1.82</v>
      </c>
      <c r="O27" s="124">
        <v>1.585</v>
      </c>
      <c r="P27" s="124">
        <v>1.48</v>
      </c>
      <c r="Q27" s="124">
        <v>1.4950000000000001</v>
      </c>
      <c r="R27" s="124">
        <v>1.5249999999999999</v>
      </c>
      <c r="S27" s="124">
        <v>1.42</v>
      </c>
      <c r="T27" s="124">
        <v>1.675</v>
      </c>
      <c r="U27" s="124">
        <v>1.72</v>
      </c>
      <c r="V27" s="124">
        <v>1.99</v>
      </c>
      <c r="W27" s="124">
        <v>1.53</v>
      </c>
      <c r="X27" s="124">
        <v>1.365</v>
      </c>
      <c r="Y27" s="124">
        <v>1.52</v>
      </c>
      <c r="Z27" s="124">
        <v>1.425</v>
      </c>
      <c r="AA27" s="124">
        <v>1.7050000000000001</v>
      </c>
      <c r="AB27" s="124">
        <v>1.675</v>
      </c>
      <c r="AC27" s="124">
        <v>1.4950000000000001</v>
      </c>
      <c r="AD27" s="124">
        <v>1.84</v>
      </c>
      <c r="AE27" s="124">
        <v>1.615</v>
      </c>
      <c r="AF27" s="124">
        <v>1.2849999999999999</v>
      </c>
      <c r="AG27" s="124">
        <v>1.415</v>
      </c>
      <c r="AH27" s="124">
        <v>1.355</v>
      </c>
      <c r="AI27" s="124">
        <v>1.825</v>
      </c>
      <c r="AJ27" s="124">
        <v>1.95</v>
      </c>
      <c r="AK27" s="124">
        <v>1.8</v>
      </c>
      <c r="AL27" s="124">
        <v>1.0266</v>
      </c>
    </row>
    <row r="28" spans="2:38" x14ac:dyDescent="0.25">
      <c r="D28">
        <v>28</v>
      </c>
      <c r="E28" s="123">
        <v>37213</v>
      </c>
      <c r="F28" s="124">
        <v>1.4</v>
      </c>
      <c r="G28" s="124">
        <v>1.645</v>
      </c>
      <c r="H28" s="124">
        <v>1.2849999999999999</v>
      </c>
      <c r="I28" s="124">
        <v>1.175</v>
      </c>
      <c r="J28" s="124">
        <v>1.72</v>
      </c>
      <c r="K28" s="124">
        <v>1.74</v>
      </c>
      <c r="L28" s="124">
        <v>1.595</v>
      </c>
      <c r="M28" s="124">
        <v>1.2</v>
      </c>
      <c r="N28" s="124">
        <v>1.82</v>
      </c>
      <c r="O28" s="124">
        <v>1.585</v>
      </c>
      <c r="P28" s="124">
        <v>1.48</v>
      </c>
      <c r="Q28" s="124">
        <v>1.4950000000000001</v>
      </c>
      <c r="R28" s="124">
        <v>1.5249999999999999</v>
      </c>
      <c r="S28" s="124">
        <v>1.42</v>
      </c>
      <c r="T28" s="124">
        <v>1.675</v>
      </c>
      <c r="U28" s="124">
        <v>1.72</v>
      </c>
      <c r="V28" s="124">
        <v>1.99</v>
      </c>
      <c r="W28" s="124">
        <v>1.53</v>
      </c>
      <c r="X28" s="124">
        <v>1.365</v>
      </c>
      <c r="Y28" s="124">
        <v>1.52</v>
      </c>
      <c r="Z28" s="124">
        <v>1.425</v>
      </c>
      <c r="AA28" s="124">
        <v>1.7050000000000001</v>
      </c>
      <c r="AB28" s="124">
        <v>1.675</v>
      </c>
      <c r="AC28" s="124">
        <v>1.4950000000000001</v>
      </c>
      <c r="AD28" s="124">
        <v>1.84</v>
      </c>
      <c r="AE28" s="124">
        <v>1.615</v>
      </c>
      <c r="AF28" s="124">
        <v>1.2849999999999999</v>
      </c>
      <c r="AG28" s="124">
        <v>1.415</v>
      </c>
      <c r="AH28" s="124">
        <v>1.355</v>
      </c>
      <c r="AI28" s="124">
        <v>1.825</v>
      </c>
      <c r="AJ28" s="124">
        <v>1.95</v>
      </c>
      <c r="AK28" s="124">
        <v>1.8</v>
      </c>
      <c r="AL28" s="124">
        <v>1.0266</v>
      </c>
    </row>
    <row r="29" spans="2:38" x14ac:dyDescent="0.25">
      <c r="D29">
        <v>29</v>
      </c>
      <c r="E29" s="123">
        <v>37214</v>
      </c>
      <c r="F29" s="124">
        <v>1.4</v>
      </c>
      <c r="G29" s="124">
        <v>1.645</v>
      </c>
      <c r="H29" s="124">
        <v>1.2849999999999999</v>
      </c>
      <c r="I29" s="124">
        <v>1.175</v>
      </c>
      <c r="J29" s="124">
        <v>1.72</v>
      </c>
      <c r="K29" s="124">
        <v>1.74</v>
      </c>
      <c r="L29" s="124">
        <v>1.595</v>
      </c>
      <c r="M29" s="124">
        <v>1.2</v>
      </c>
      <c r="N29" s="124">
        <v>1.82</v>
      </c>
      <c r="O29" s="124">
        <v>1.585</v>
      </c>
      <c r="P29" s="124">
        <v>1.48</v>
      </c>
      <c r="Q29" s="124">
        <v>1.4950000000000001</v>
      </c>
      <c r="R29" s="124">
        <v>1.5249999999999999</v>
      </c>
      <c r="S29" s="124">
        <v>1.42</v>
      </c>
      <c r="T29" s="124">
        <v>1.675</v>
      </c>
      <c r="U29" s="124">
        <v>1.72</v>
      </c>
      <c r="V29" s="124">
        <v>1.99</v>
      </c>
      <c r="W29" s="124">
        <v>1.53</v>
      </c>
      <c r="X29" s="124">
        <v>1.365</v>
      </c>
      <c r="Y29" s="124">
        <v>1.52</v>
      </c>
      <c r="Z29" s="124">
        <v>1.425</v>
      </c>
      <c r="AA29" s="124">
        <v>1.7050000000000001</v>
      </c>
      <c r="AB29" s="124">
        <v>1.675</v>
      </c>
      <c r="AC29" s="124">
        <v>1.4950000000000001</v>
      </c>
      <c r="AD29" s="124">
        <v>1.84</v>
      </c>
      <c r="AE29" s="124">
        <v>1.615</v>
      </c>
      <c r="AF29" s="124">
        <v>1.2849999999999999</v>
      </c>
      <c r="AG29" s="124">
        <v>1.415</v>
      </c>
      <c r="AH29" s="124">
        <v>1.355</v>
      </c>
      <c r="AI29" s="124">
        <v>1.825</v>
      </c>
      <c r="AJ29" s="124">
        <v>1.95</v>
      </c>
      <c r="AK29" s="124">
        <v>1.8</v>
      </c>
      <c r="AL29" s="124">
        <v>1.0266</v>
      </c>
    </row>
    <row r="30" spans="2:38" x14ac:dyDescent="0.25">
      <c r="D30">
        <v>30</v>
      </c>
      <c r="E30" s="123">
        <v>37215</v>
      </c>
      <c r="F30" s="124">
        <v>1.925</v>
      </c>
      <c r="G30" s="124">
        <v>2.0350000000000001</v>
      </c>
      <c r="H30" s="124">
        <v>1.7849999999999999</v>
      </c>
      <c r="I30" s="124">
        <v>1.68</v>
      </c>
      <c r="J30" s="124">
        <v>2.09</v>
      </c>
      <c r="K30" s="124">
        <v>2.125</v>
      </c>
      <c r="L30" s="124">
        <v>1.9950000000000001</v>
      </c>
      <c r="M30" s="124">
        <v>1.605</v>
      </c>
      <c r="N30" s="124">
        <v>2.2000000000000002</v>
      </c>
      <c r="O30" s="124">
        <v>1.9750000000000001</v>
      </c>
      <c r="P30" s="124">
        <v>2.0449999999999999</v>
      </c>
      <c r="Q30" s="124">
        <v>2.04</v>
      </c>
      <c r="R30" s="124">
        <v>1.91</v>
      </c>
      <c r="S30" s="124">
        <v>1.97</v>
      </c>
      <c r="T30" s="124">
        <v>2.0750000000000002</v>
      </c>
      <c r="U30" s="124">
        <v>2.1150000000000002</v>
      </c>
      <c r="V30" s="124">
        <v>2.62</v>
      </c>
      <c r="W30" s="124">
        <v>1.9450000000000001</v>
      </c>
      <c r="X30" s="124">
        <v>1.865</v>
      </c>
      <c r="Y30" s="124">
        <v>1.865</v>
      </c>
      <c r="Z30" s="124">
        <v>1.98</v>
      </c>
      <c r="AA30" s="124">
        <v>2.08</v>
      </c>
      <c r="AB30" s="124">
        <v>2.1</v>
      </c>
      <c r="AC30" s="124">
        <v>2.04</v>
      </c>
      <c r="AD30" s="124">
        <v>2.2450000000000001</v>
      </c>
      <c r="AE30" s="124">
        <v>1.97</v>
      </c>
      <c r="AF30" s="124">
        <v>1.825</v>
      </c>
      <c r="AG30" s="124">
        <v>1.9850000000000001</v>
      </c>
      <c r="AH30" s="124">
        <v>1.96</v>
      </c>
      <c r="AI30" s="124">
        <v>2.35</v>
      </c>
      <c r="AJ30" s="124">
        <v>2.4849999999999999</v>
      </c>
      <c r="AK30" s="124">
        <v>2.21</v>
      </c>
      <c r="AL30" s="124">
        <v>2.0724999999999998</v>
      </c>
    </row>
    <row r="31" spans="2:38" x14ac:dyDescent="0.25">
      <c r="D31">
        <v>31</v>
      </c>
      <c r="E31" s="123">
        <v>37216</v>
      </c>
      <c r="F31" s="124">
        <v>2.5750000000000002</v>
      </c>
      <c r="G31" s="124">
        <v>2.6150000000000002</v>
      </c>
      <c r="H31" s="124">
        <v>2.4350000000000001</v>
      </c>
      <c r="I31" s="124">
        <v>2.33</v>
      </c>
      <c r="J31" s="124">
        <v>2.6150000000000002</v>
      </c>
      <c r="K31" s="124">
        <v>2.625</v>
      </c>
      <c r="L31" s="124">
        <v>2.585</v>
      </c>
      <c r="M31" s="124">
        <v>2.2250000000000001</v>
      </c>
      <c r="N31" s="124">
        <v>2.7949999999999999</v>
      </c>
      <c r="O31" s="124">
        <v>2.5299999999999998</v>
      </c>
      <c r="P31" s="124">
        <v>2.4950000000000001</v>
      </c>
      <c r="Q31" s="124">
        <v>2.5150000000000001</v>
      </c>
      <c r="R31" s="124">
        <v>2.4750000000000001</v>
      </c>
      <c r="S31" s="124">
        <v>2.4300000000000002</v>
      </c>
      <c r="T31" s="124">
        <v>2.62</v>
      </c>
      <c r="U31" s="124">
        <v>2.6549999999999998</v>
      </c>
      <c r="V31" s="124">
        <v>3.1949999999999998</v>
      </c>
      <c r="W31" s="124">
        <v>2.54</v>
      </c>
      <c r="X31" s="124">
        <v>2.4750000000000001</v>
      </c>
      <c r="Y31" s="124">
        <v>2.4750000000000001</v>
      </c>
      <c r="Z31" s="124">
        <v>2.4300000000000002</v>
      </c>
      <c r="AA31" s="124">
        <v>2.7050000000000001</v>
      </c>
      <c r="AB31" s="124">
        <v>2.6</v>
      </c>
      <c r="AC31" s="124">
        <v>2.5150000000000001</v>
      </c>
      <c r="AD31" s="124">
        <v>2.8250000000000002</v>
      </c>
      <c r="AE31" s="124">
        <v>2.56</v>
      </c>
      <c r="AF31" s="124">
        <v>2.37</v>
      </c>
      <c r="AG31" s="124">
        <v>2.5299999999999998</v>
      </c>
      <c r="AH31" s="124">
        <v>2.5</v>
      </c>
      <c r="AI31" s="124">
        <v>2.895</v>
      </c>
      <c r="AJ31" s="124">
        <v>3.0550000000000002</v>
      </c>
      <c r="AK31" s="124">
        <v>2.665</v>
      </c>
      <c r="AL31" s="124">
        <v>2.1482000000000001</v>
      </c>
    </row>
    <row r="32" spans="2:38" x14ac:dyDescent="0.25">
      <c r="D32">
        <v>32</v>
      </c>
      <c r="E32" s="123">
        <v>37217</v>
      </c>
      <c r="F32" s="124">
        <v>1.585</v>
      </c>
      <c r="G32" s="124">
        <v>1.89</v>
      </c>
      <c r="H32" s="124">
        <v>1.575</v>
      </c>
      <c r="I32" s="124">
        <v>1.4350000000000001</v>
      </c>
      <c r="J32" s="124">
        <v>1.92</v>
      </c>
      <c r="K32" s="124">
        <v>1.93</v>
      </c>
      <c r="L32" s="124">
        <v>1.84</v>
      </c>
      <c r="M32" s="124">
        <v>1.41</v>
      </c>
      <c r="N32" s="124">
        <v>2.085</v>
      </c>
      <c r="O32" s="124">
        <v>1.74</v>
      </c>
      <c r="P32" s="124">
        <v>1.74</v>
      </c>
      <c r="Q32" s="124">
        <v>1.79</v>
      </c>
      <c r="R32" s="124">
        <v>1.7</v>
      </c>
      <c r="S32" s="124">
        <v>1.665</v>
      </c>
      <c r="T32" s="124">
        <v>1.91</v>
      </c>
      <c r="U32" s="124">
        <v>1.95</v>
      </c>
      <c r="V32" s="124">
        <v>2.2850000000000001</v>
      </c>
      <c r="W32" s="124">
        <v>1.78</v>
      </c>
      <c r="X32" s="124">
        <v>1.64</v>
      </c>
      <c r="Y32" s="124">
        <v>1.73</v>
      </c>
      <c r="Z32" s="124">
        <v>1.67</v>
      </c>
      <c r="AA32" s="124">
        <v>1.96</v>
      </c>
      <c r="AB32" s="124">
        <v>1.895</v>
      </c>
      <c r="AC32" s="124">
        <v>1.79</v>
      </c>
      <c r="AD32" s="124">
        <v>2.0950000000000002</v>
      </c>
      <c r="AE32" s="124">
        <v>1.8049999999999999</v>
      </c>
      <c r="AF32" s="124">
        <v>1.6850000000000001</v>
      </c>
      <c r="AG32" s="124">
        <v>1.7250000000000001</v>
      </c>
      <c r="AH32" s="124">
        <v>1.7050000000000001</v>
      </c>
      <c r="AI32" s="124">
        <v>2.08</v>
      </c>
      <c r="AJ32" s="124">
        <v>2.14</v>
      </c>
      <c r="AK32" s="124">
        <v>1.905</v>
      </c>
      <c r="AL32" s="124">
        <v>1.7182999999999999</v>
      </c>
    </row>
    <row r="33" spans="4:38" x14ac:dyDescent="0.25">
      <c r="D33">
        <v>33</v>
      </c>
      <c r="E33" s="123">
        <v>37218</v>
      </c>
      <c r="F33" s="124">
        <v>1.585</v>
      </c>
      <c r="G33" s="124">
        <v>1.89</v>
      </c>
      <c r="H33" s="124">
        <v>1.575</v>
      </c>
      <c r="I33" s="124">
        <v>1.4350000000000001</v>
      </c>
      <c r="J33" s="124">
        <v>1.92</v>
      </c>
      <c r="K33" s="124">
        <v>1.93</v>
      </c>
      <c r="L33" s="124">
        <v>1.84</v>
      </c>
      <c r="M33" s="124">
        <v>1.41</v>
      </c>
      <c r="N33" s="124">
        <v>2.085</v>
      </c>
      <c r="O33" s="124">
        <v>1.74</v>
      </c>
      <c r="P33" s="124">
        <v>1.74</v>
      </c>
      <c r="Q33" s="124">
        <v>1.79</v>
      </c>
      <c r="R33" s="124">
        <v>1.7</v>
      </c>
      <c r="S33" s="124">
        <v>1.665</v>
      </c>
      <c r="T33" s="124">
        <v>1.91</v>
      </c>
      <c r="U33" s="124">
        <v>1.95</v>
      </c>
      <c r="V33" s="124">
        <v>2.2850000000000001</v>
      </c>
      <c r="W33" s="124">
        <v>1.78</v>
      </c>
      <c r="X33" s="124">
        <v>1.64</v>
      </c>
      <c r="Y33" s="124">
        <v>1.73</v>
      </c>
      <c r="Z33" s="124">
        <v>1.67</v>
      </c>
      <c r="AA33" s="124">
        <v>1.96</v>
      </c>
      <c r="AB33" s="124">
        <v>1.895</v>
      </c>
      <c r="AC33" s="124">
        <v>1.79</v>
      </c>
      <c r="AD33" s="124">
        <v>2.0950000000000002</v>
      </c>
      <c r="AE33" s="124">
        <v>1.8049999999999999</v>
      </c>
      <c r="AF33" s="124">
        <v>1.6850000000000001</v>
      </c>
      <c r="AG33" s="124">
        <v>1.7250000000000001</v>
      </c>
      <c r="AH33" s="124">
        <v>1.7050000000000001</v>
      </c>
      <c r="AI33" s="124">
        <v>2.08</v>
      </c>
      <c r="AJ33" s="124">
        <v>2.14</v>
      </c>
      <c r="AK33" s="124">
        <v>1.905</v>
      </c>
      <c r="AL33" s="124">
        <v>1.7182999999999999</v>
      </c>
    </row>
    <row r="34" spans="4:38" x14ac:dyDescent="0.25">
      <c r="D34">
        <v>34</v>
      </c>
      <c r="E34" s="123">
        <v>37219</v>
      </c>
      <c r="F34" s="124">
        <v>1.585</v>
      </c>
      <c r="G34" s="124">
        <v>1.89</v>
      </c>
      <c r="H34" s="124">
        <v>1.575</v>
      </c>
      <c r="I34" s="124">
        <v>1.4350000000000001</v>
      </c>
      <c r="J34" s="124">
        <v>1.92</v>
      </c>
      <c r="K34" s="124">
        <v>1.93</v>
      </c>
      <c r="L34" s="124">
        <v>1.84</v>
      </c>
      <c r="M34" s="124">
        <v>1.41</v>
      </c>
      <c r="N34" s="124">
        <v>2.085</v>
      </c>
      <c r="O34" s="124">
        <v>1.74</v>
      </c>
      <c r="P34" s="124">
        <v>1.74</v>
      </c>
      <c r="Q34" s="124">
        <v>1.79</v>
      </c>
      <c r="R34" s="124">
        <v>1.7</v>
      </c>
      <c r="S34" s="124">
        <v>1.665</v>
      </c>
      <c r="T34" s="124">
        <v>1.91</v>
      </c>
      <c r="U34" s="124">
        <v>1.95</v>
      </c>
      <c r="V34" s="124">
        <v>2.2850000000000001</v>
      </c>
      <c r="W34" s="124">
        <v>1.78</v>
      </c>
      <c r="X34" s="124">
        <v>1.64</v>
      </c>
      <c r="Y34" s="124">
        <v>1.73</v>
      </c>
      <c r="Z34" s="124">
        <v>1.67</v>
      </c>
      <c r="AA34" s="124">
        <v>1.96</v>
      </c>
      <c r="AB34" s="124">
        <v>1.895</v>
      </c>
      <c r="AC34" s="124">
        <v>1.79</v>
      </c>
      <c r="AD34" s="124">
        <v>2.0950000000000002</v>
      </c>
      <c r="AE34" s="124">
        <v>1.8049999999999999</v>
      </c>
      <c r="AF34" s="124">
        <v>1.6850000000000001</v>
      </c>
      <c r="AG34" s="124">
        <v>1.7250000000000001</v>
      </c>
      <c r="AH34" s="124">
        <v>1.7050000000000001</v>
      </c>
      <c r="AI34" s="124">
        <v>2.08</v>
      </c>
      <c r="AJ34" s="124">
        <v>2.14</v>
      </c>
      <c r="AK34" s="124">
        <v>1.905</v>
      </c>
      <c r="AL34" s="124">
        <v>1.7182999999999999</v>
      </c>
    </row>
    <row r="35" spans="4:38" x14ac:dyDescent="0.25">
      <c r="D35">
        <v>35</v>
      </c>
      <c r="E35" s="123">
        <v>37220</v>
      </c>
      <c r="F35" s="124">
        <v>1.585</v>
      </c>
      <c r="G35" s="124">
        <v>1.89</v>
      </c>
      <c r="H35" s="124">
        <v>1.575</v>
      </c>
      <c r="I35" s="124">
        <v>1.4350000000000001</v>
      </c>
      <c r="J35" s="124">
        <v>1.92</v>
      </c>
      <c r="K35" s="124">
        <v>1.93</v>
      </c>
      <c r="L35" s="124">
        <v>1.84</v>
      </c>
      <c r="M35" s="124">
        <v>1.41</v>
      </c>
      <c r="N35" s="124">
        <v>2.085</v>
      </c>
      <c r="O35" s="124">
        <v>1.74</v>
      </c>
      <c r="P35" s="124">
        <v>1.74</v>
      </c>
      <c r="Q35" s="124">
        <v>1.79</v>
      </c>
      <c r="R35" s="124">
        <v>1.7</v>
      </c>
      <c r="S35" s="124">
        <v>1.665</v>
      </c>
      <c r="T35" s="124">
        <v>1.91</v>
      </c>
      <c r="U35" s="124">
        <v>1.95</v>
      </c>
      <c r="V35" s="124">
        <v>2.2850000000000001</v>
      </c>
      <c r="W35" s="124">
        <v>1.78</v>
      </c>
      <c r="X35" s="124">
        <v>1.64</v>
      </c>
      <c r="Y35" s="124">
        <v>1.73</v>
      </c>
      <c r="Z35" s="124">
        <v>1.67</v>
      </c>
      <c r="AA35" s="124">
        <v>1.96</v>
      </c>
      <c r="AB35" s="124">
        <v>1.895</v>
      </c>
      <c r="AC35" s="124">
        <v>1.79</v>
      </c>
      <c r="AD35" s="124">
        <v>2.0950000000000002</v>
      </c>
      <c r="AE35" s="124">
        <v>1.8049999999999999</v>
      </c>
      <c r="AF35" s="124">
        <v>1.6850000000000001</v>
      </c>
      <c r="AG35" s="124">
        <v>1.7250000000000001</v>
      </c>
      <c r="AH35" s="124">
        <v>1.7050000000000001</v>
      </c>
      <c r="AI35" s="124">
        <v>2.08</v>
      </c>
      <c r="AJ35" s="124">
        <v>2.14</v>
      </c>
      <c r="AK35" s="124">
        <v>1.905</v>
      </c>
      <c r="AL35" s="124">
        <v>1.7182999999999999</v>
      </c>
    </row>
    <row r="36" spans="4:38" x14ac:dyDescent="0.25">
      <c r="D36">
        <v>36</v>
      </c>
      <c r="E36" s="123">
        <v>37221</v>
      </c>
      <c r="F36" s="124">
        <v>1.585</v>
      </c>
      <c r="G36" s="124">
        <v>1.89</v>
      </c>
      <c r="H36" s="124">
        <v>1.575</v>
      </c>
      <c r="I36" s="124">
        <v>1.4350000000000001</v>
      </c>
      <c r="J36" s="124">
        <v>1.92</v>
      </c>
      <c r="K36" s="124">
        <v>1.93</v>
      </c>
      <c r="L36" s="124">
        <v>1.84</v>
      </c>
      <c r="M36" s="124">
        <v>1.41</v>
      </c>
      <c r="N36" s="124">
        <v>2.085</v>
      </c>
      <c r="O36" s="124">
        <v>1.74</v>
      </c>
      <c r="P36" s="124">
        <v>1.74</v>
      </c>
      <c r="Q36" s="124">
        <v>1.79</v>
      </c>
      <c r="R36" s="124">
        <v>1.7</v>
      </c>
      <c r="S36" s="124">
        <v>1.665</v>
      </c>
      <c r="T36" s="124">
        <v>1.91</v>
      </c>
      <c r="U36" s="124">
        <v>1.95</v>
      </c>
      <c r="V36" s="124">
        <v>2.2850000000000001</v>
      </c>
      <c r="W36" s="124">
        <v>1.78</v>
      </c>
      <c r="X36" s="124">
        <v>1.64</v>
      </c>
      <c r="Y36" s="124">
        <v>1.73</v>
      </c>
      <c r="Z36" s="124">
        <v>1.67</v>
      </c>
      <c r="AA36" s="124">
        <v>1.96</v>
      </c>
      <c r="AB36" s="124">
        <v>1.895</v>
      </c>
      <c r="AC36" s="124">
        <v>1.79</v>
      </c>
      <c r="AD36" s="124">
        <v>2.0950000000000002</v>
      </c>
      <c r="AE36" s="124">
        <v>1.8049999999999999</v>
      </c>
      <c r="AF36" s="124">
        <v>1.6850000000000001</v>
      </c>
      <c r="AG36" s="124">
        <v>1.7250000000000001</v>
      </c>
      <c r="AH36" s="124">
        <v>1.7050000000000001</v>
      </c>
      <c r="AI36" s="124">
        <v>2.08</v>
      </c>
      <c r="AJ36" s="124">
        <v>2.14</v>
      </c>
      <c r="AK36" s="124">
        <v>1.905</v>
      </c>
      <c r="AL36" s="124">
        <v>1.7182999999999999</v>
      </c>
    </row>
    <row r="37" spans="4:38" x14ac:dyDescent="0.25">
      <c r="D37">
        <v>37</v>
      </c>
      <c r="E37" s="123">
        <v>37222</v>
      </c>
      <c r="F37" s="124">
        <v>2.17</v>
      </c>
      <c r="G37" s="124">
        <v>1.93</v>
      </c>
      <c r="H37" s="124">
        <v>1.9950000000000001</v>
      </c>
      <c r="I37" s="124">
        <v>1.9450000000000001</v>
      </c>
      <c r="J37" s="124">
        <v>1.83</v>
      </c>
      <c r="K37" s="124">
        <v>1.835</v>
      </c>
      <c r="L37" s="124">
        <v>1.95</v>
      </c>
      <c r="M37" s="124">
        <v>1.895</v>
      </c>
      <c r="N37" s="124">
        <v>2.0350000000000001</v>
      </c>
      <c r="O37" s="124">
        <v>1.74</v>
      </c>
      <c r="P37" s="124">
        <v>2.085</v>
      </c>
      <c r="Q37" s="124">
        <v>2.0649999999999999</v>
      </c>
      <c r="R37" s="124">
        <v>1.78</v>
      </c>
      <c r="S37" s="124">
        <v>1.865</v>
      </c>
      <c r="T37" s="124">
        <v>1.75</v>
      </c>
      <c r="U37" s="124">
        <v>1.7949999999999999</v>
      </c>
      <c r="V37" s="124">
        <v>2.0649999999999999</v>
      </c>
      <c r="W37" s="124">
        <v>1.895</v>
      </c>
      <c r="X37" s="124">
        <v>1.9450000000000001</v>
      </c>
      <c r="Y37" s="124">
        <v>1.59</v>
      </c>
      <c r="Z37" s="124">
        <v>1.865</v>
      </c>
      <c r="AA37" s="124">
        <v>2.0049999999999999</v>
      </c>
      <c r="AB37" s="124">
        <v>1.7649999999999999</v>
      </c>
      <c r="AC37" s="124">
        <v>2.0649999999999999</v>
      </c>
      <c r="AD37" s="124">
        <v>2.04</v>
      </c>
      <c r="AE37" s="124">
        <v>1.7849999999999999</v>
      </c>
      <c r="AF37" s="124">
        <v>2.1800000000000002</v>
      </c>
      <c r="AG37" s="124">
        <v>2.29</v>
      </c>
      <c r="AH37" s="124">
        <v>2.2949999999999999</v>
      </c>
      <c r="AI37" s="124">
        <v>1.79</v>
      </c>
      <c r="AJ37" s="124">
        <v>1.95</v>
      </c>
      <c r="AK37" s="124">
        <v>1.75</v>
      </c>
      <c r="AL37" s="124">
        <v>2.1612</v>
      </c>
    </row>
    <row r="38" spans="4:38" x14ac:dyDescent="0.25">
      <c r="D38">
        <v>38</v>
      </c>
      <c r="E38" s="123">
        <v>37223</v>
      </c>
      <c r="F38" s="124">
        <v>2.4649999999999999</v>
      </c>
      <c r="G38" s="124">
        <v>2.2000000000000002</v>
      </c>
      <c r="H38" s="124">
        <v>2.335</v>
      </c>
      <c r="I38" s="124">
        <v>2.3050000000000002</v>
      </c>
      <c r="J38" s="124">
        <v>2.0150000000000001</v>
      </c>
      <c r="K38" s="124">
        <v>1.885</v>
      </c>
      <c r="L38" s="124">
        <v>2.29</v>
      </c>
      <c r="M38" s="124">
        <v>2.17</v>
      </c>
      <c r="N38" s="124">
        <v>2.3450000000000002</v>
      </c>
      <c r="O38" s="124">
        <v>1.7849999999999999</v>
      </c>
      <c r="P38" s="124">
        <v>2.335</v>
      </c>
      <c r="Q38" s="124">
        <v>2.3450000000000002</v>
      </c>
      <c r="R38" s="124">
        <v>2.0249999999999999</v>
      </c>
      <c r="S38" s="124">
        <v>2.14</v>
      </c>
      <c r="T38" s="124">
        <v>2.0049999999999999</v>
      </c>
      <c r="U38" s="124">
        <v>1.845</v>
      </c>
      <c r="V38" s="124">
        <v>2.2400000000000002</v>
      </c>
      <c r="W38" s="124">
        <v>2.2549999999999999</v>
      </c>
      <c r="X38" s="124">
        <v>2.2850000000000001</v>
      </c>
      <c r="Y38" s="124">
        <v>1.75</v>
      </c>
      <c r="Z38" s="124">
        <v>2.17</v>
      </c>
      <c r="AA38" s="124">
        <v>2.3050000000000002</v>
      </c>
      <c r="AB38" s="124">
        <v>1.835</v>
      </c>
      <c r="AC38" s="124">
        <v>2.3450000000000002</v>
      </c>
      <c r="AD38" s="124">
        <v>2.4049999999999998</v>
      </c>
      <c r="AE38" s="124">
        <v>1.875</v>
      </c>
      <c r="AF38" s="124">
        <v>2.4300000000000002</v>
      </c>
      <c r="AG38" s="124">
        <v>2.63</v>
      </c>
      <c r="AH38" s="124">
        <v>2.5350000000000001</v>
      </c>
      <c r="AI38" s="124">
        <v>1.9750000000000001</v>
      </c>
      <c r="AJ38" s="124">
        <v>2.14</v>
      </c>
      <c r="AK38" s="124">
        <v>1.8</v>
      </c>
      <c r="AL38" s="124">
        <v>2.3403</v>
      </c>
    </row>
    <row r="39" spans="4:38" x14ac:dyDescent="0.25">
      <c r="D39">
        <v>39</v>
      </c>
      <c r="E39" s="123">
        <v>37224</v>
      </c>
      <c r="F39" s="124">
        <v>2.7749999999999999</v>
      </c>
      <c r="G39" s="124">
        <v>2.411</v>
      </c>
      <c r="H39" s="124">
        <v>2.585</v>
      </c>
      <c r="I39" s="124">
        <v>2.56</v>
      </c>
      <c r="J39" s="124">
        <v>2.65</v>
      </c>
      <c r="K39" s="124">
        <v>2.41</v>
      </c>
      <c r="L39" s="124">
        <v>2.59</v>
      </c>
      <c r="M39" s="124">
        <v>2.4350000000000001</v>
      </c>
      <c r="N39" s="124">
        <v>2.6496</v>
      </c>
      <c r="O39" s="124">
        <v>1.99</v>
      </c>
      <c r="P39" s="124">
        <v>2.3010000000000002</v>
      </c>
      <c r="Q39" s="124">
        <v>2.3109999999999999</v>
      </c>
      <c r="R39" s="124">
        <v>2.0649999999999999</v>
      </c>
      <c r="S39" s="124">
        <v>2</v>
      </c>
      <c r="T39" s="124">
        <v>2.5</v>
      </c>
      <c r="U39" s="124">
        <v>2.41</v>
      </c>
      <c r="V39" s="124">
        <v>2.7</v>
      </c>
      <c r="W39" s="124">
        <v>2.54</v>
      </c>
      <c r="X39" s="124">
        <v>2.5499999999999998</v>
      </c>
      <c r="Y39" s="124">
        <v>2.19</v>
      </c>
      <c r="Z39" s="124">
        <v>2</v>
      </c>
      <c r="AA39" s="124">
        <v>2.5499999999999998</v>
      </c>
      <c r="AB39" s="124">
        <v>2.4350000000000001</v>
      </c>
      <c r="AC39" s="124">
        <v>2.1</v>
      </c>
      <c r="AD39" s="124">
        <v>2.7096</v>
      </c>
      <c r="AE39" s="124">
        <v>2.12</v>
      </c>
      <c r="AF39" s="124">
        <v>2.7</v>
      </c>
      <c r="AG39" s="124">
        <v>2.88</v>
      </c>
      <c r="AH39" s="124">
        <v>2.83</v>
      </c>
      <c r="AI39" s="124">
        <v>2.4</v>
      </c>
      <c r="AJ39" s="124">
        <v>2.5</v>
      </c>
      <c r="AK39" s="124">
        <v>2.2000000000000002</v>
      </c>
      <c r="AL39" s="124">
        <v>2.3580000000000001</v>
      </c>
    </row>
    <row r="40" spans="4:38" x14ac:dyDescent="0.25">
      <c r="D40">
        <v>40</v>
      </c>
      <c r="E40" s="123">
        <v>37225</v>
      </c>
      <c r="F40" s="124">
        <v>2.6</v>
      </c>
      <c r="G40" s="124">
        <v>2.411</v>
      </c>
      <c r="H40" s="124">
        <v>2.35</v>
      </c>
      <c r="I40" s="124">
        <v>2.2999999999999998</v>
      </c>
      <c r="J40" s="124">
        <v>2.2999999999999998</v>
      </c>
      <c r="K40" s="124">
        <v>2.2000000000000002</v>
      </c>
      <c r="L40" s="124">
        <v>2.16</v>
      </c>
      <c r="M40" s="124">
        <v>2.1</v>
      </c>
      <c r="N40" s="124">
        <v>2.4260000000000002</v>
      </c>
      <c r="O40" s="124">
        <v>2.1</v>
      </c>
      <c r="P40" s="124">
        <v>2.3010000000000002</v>
      </c>
      <c r="Q40" s="124">
        <v>2.3109999999999999</v>
      </c>
      <c r="R40" s="124">
        <v>2.0649999999999999</v>
      </c>
      <c r="S40" s="124">
        <v>2</v>
      </c>
      <c r="T40" s="124">
        <v>2.2999999999999998</v>
      </c>
      <c r="U40" s="124">
        <v>2.2000000000000002</v>
      </c>
      <c r="V40" s="124">
        <v>2.7</v>
      </c>
      <c r="W40" s="124">
        <v>2.11</v>
      </c>
      <c r="X40" s="124">
        <v>1.91</v>
      </c>
      <c r="Y40" s="124">
        <v>2.0499999999999998</v>
      </c>
      <c r="Z40" s="124">
        <v>2</v>
      </c>
      <c r="AA40" s="124">
        <v>2.5009999999999999</v>
      </c>
      <c r="AB40" s="124">
        <v>2.2000000000000002</v>
      </c>
      <c r="AC40" s="124">
        <v>2.1</v>
      </c>
      <c r="AD40" s="124">
        <v>2.4860000000000002</v>
      </c>
      <c r="AE40" s="124">
        <v>2.12</v>
      </c>
      <c r="AF40" s="124">
        <v>1.95</v>
      </c>
      <c r="AG40" s="124">
        <v>2.65</v>
      </c>
      <c r="AH40" s="124">
        <v>2.6</v>
      </c>
      <c r="AI40" s="124">
        <v>2.4</v>
      </c>
      <c r="AJ40" s="124">
        <v>2.5</v>
      </c>
      <c r="AK40" s="124">
        <v>2.2000000000000002</v>
      </c>
      <c r="AL40" s="124">
        <v>2.198</v>
      </c>
    </row>
    <row r="41" spans="4:38" x14ac:dyDescent="0.25">
      <c r="D41">
        <v>41</v>
      </c>
      <c r="E41" s="123">
        <v>37226</v>
      </c>
      <c r="F41" s="124">
        <v>2.3660000000000001</v>
      </c>
      <c r="G41" s="124">
        <v>2.411</v>
      </c>
      <c r="H41" s="124">
        <v>2.3250000000000002</v>
      </c>
      <c r="I41" s="124">
        <v>2.1560000000000001</v>
      </c>
      <c r="J41" s="124">
        <v>2.3010000000000002</v>
      </c>
      <c r="K41" s="124">
        <v>2.3109999999999999</v>
      </c>
      <c r="L41" s="124">
        <v>2.35</v>
      </c>
      <c r="M41" s="124">
        <v>2.0459999999999998</v>
      </c>
      <c r="N41" s="124">
        <v>2.4260000000000002</v>
      </c>
      <c r="O41" s="124">
        <v>2.2309999999999999</v>
      </c>
      <c r="P41" s="124">
        <v>2.3010000000000002</v>
      </c>
      <c r="Q41" s="124">
        <v>2.3109999999999999</v>
      </c>
      <c r="R41" s="124">
        <v>2.206</v>
      </c>
      <c r="S41" s="124">
        <v>2.2160000000000002</v>
      </c>
      <c r="T41" s="124">
        <v>2.2610000000000001</v>
      </c>
      <c r="U41" s="124">
        <v>2.3384999999999998</v>
      </c>
      <c r="V41" s="124">
        <v>3.2109999999999999</v>
      </c>
      <c r="W41" s="124">
        <v>2.35</v>
      </c>
      <c r="X41" s="124">
        <v>2.38</v>
      </c>
      <c r="Y41" s="124">
        <v>2.1884999999999999</v>
      </c>
      <c r="Z41" s="124">
        <v>2.206</v>
      </c>
      <c r="AA41" s="124">
        <v>2.5009999999999999</v>
      </c>
      <c r="AB41" s="124">
        <v>2.2909999999999999</v>
      </c>
      <c r="AC41" s="124">
        <v>2.1960000000000002</v>
      </c>
      <c r="AD41" s="124">
        <v>2.5459999999999998</v>
      </c>
      <c r="AE41" s="124">
        <v>2.2284999999999999</v>
      </c>
      <c r="AF41" s="124">
        <v>2.3660000000000001</v>
      </c>
      <c r="AG41" s="124">
        <v>2.5760000000000001</v>
      </c>
      <c r="AH41" s="124">
        <v>2.4660000000000002</v>
      </c>
      <c r="AI41" s="124">
        <v>2.5409999999999999</v>
      </c>
      <c r="AJ41" s="124">
        <v>2.9809999999999999</v>
      </c>
      <c r="AK41" s="124">
        <v>2.476</v>
      </c>
      <c r="AL41" s="124">
        <v>2.198</v>
      </c>
    </row>
    <row r="42" spans="4:38" x14ac:dyDescent="0.25">
      <c r="D42">
        <v>42</v>
      </c>
      <c r="E42" s="123">
        <v>37227</v>
      </c>
      <c r="F42" s="124">
        <v>2.3660000000000001</v>
      </c>
      <c r="G42" s="124">
        <v>2.411</v>
      </c>
      <c r="H42" s="124">
        <v>2.3250000000000002</v>
      </c>
      <c r="I42" s="124">
        <v>2.1560000000000001</v>
      </c>
      <c r="J42" s="124">
        <v>2.3010000000000002</v>
      </c>
      <c r="K42" s="124">
        <v>2.3109999999999999</v>
      </c>
      <c r="L42" s="124">
        <v>2.35</v>
      </c>
      <c r="M42" s="124">
        <v>2.0459999999999998</v>
      </c>
      <c r="N42" s="124">
        <v>2.4260000000000002</v>
      </c>
      <c r="O42" s="124">
        <v>2.2309999999999999</v>
      </c>
      <c r="P42" s="124">
        <v>2.3010000000000002</v>
      </c>
      <c r="Q42" s="124">
        <v>2.3109999999999999</v>
      </c>
      <c r="R42" s="124">
        <v>2.206</v>
      </c>
      <c r="S42" s="124">
        <v>2.2160000000000002</v>
      </c>
      <c r="T42" s="124">
        <v>2.2610000000000001</v>
      </c>
      <c r="U42" s="124">
        <v>2.3384999999999998</v>
      </c>
      <c r="V42" s="124">
        <v>3.2109999999999999</v>
      </c>
      <c r="W42" s="124">
        <v>2.35</v>
      </c>
      <c r="X42" s="124">
        <v>2.38</v>
      </c>
      <c r="Y42" s="124">
        <v>2.1884999999999999</v>
      </c>
      <c r="Z42" s="124">
        <v>2.206</v>
      </c>
      <c r="AA42" s="124">
        <v>2.5009999999999999</v>
      </c>
      <c r="AB42" s="124">
        <v>2.2909999999999999</v>
      </c>
      <c r="AC42" s="124">
        <v>2.1960000000000002</v>
      </c>
      <c r="AD42" s="124">
        <v>2.5459999999999998</v>
      </c>
      <c r="AE42" s="124">
        <v>2.2284999999999999</v>
      </c>
      <c r="AF42" s="124">
        <v>2.3660000000000001</v>
      </c>
      <c r="AG42" s="124">
        <v>2.5760000000000001</v>
      </c>
      <c r="AH42" s="124">
        <v>2.4660000000000002</v>
      </c>
      <c r="AI42" s="124">
        <v>2.5409999999999999</v>
      </c>
      <c r="AJ42" s="124">
        <v>2.9809999999999999</v>
      </c>
      <c r="AK42" s="124">
        <v>2.476</v>
      </c>
      <c r="AL42" s="124">
        <v>2.198</v>
      </c>
    </row>
    <row r="43" spans="4:38" x14ac:dyDescent="0.25">
      <c r="D43">
        <v>43</v>
      </c>
      <c r="E43" s="123">
        <v>37228</v>
      </c>
      <c r="F43" s="124">
        <v>2.3660000000000001</v>
      </c>
      <c r="G43" s="124">
        <v>2.411</v>
      </c>
      <c r="H43" s="124">
        <v>2.3250000000000002</v>
      </c>
      <c r="I43" s="124">
        <v>2.1560000000000001</v>
      </c>
      <c r="J43" s="124">
        <v>2.3010000000000002</v>
      </c>
      <c r="K43" s="124">
        <v>2.3109999999999999</v>
      </c>
      <c r="L43" s="124">
        <v>2.35</v>
      </c>
      <c r="M43" s="124">
        <v>2.0459999999999998</v>
      </c>
      <c r="N43" s="124">
        <v>2.4260000000000002</v>
      </c>
      <c r="O43" s="124">
        <v>2.2309999999999999</v>
      </c>
      <c r="P43" s="124">
        <v>2.3010000000000002</v>
      </c>
      <c r="Q43" s="124">
        <v>2.3109999999999999</v>
      </c>
      <c r="R43" s="124">
        <v>2.206</v>
      </c>
      <c r="S43" s="124">
        <v>2.2160000000000002</v>
      </c>
      <c r="T43" s="124">
        <v>2.2610000000000001</v>
      </c>
      <c r="U43" s="124">
        <v>2.3384999999999998</v>
      </c>
      <c r="V43" s="124">
        <v>3.2109999999999999</v>
      </c>
      <c r="W43" s="124">
        <v>2.35</v>
      </c>
      <c r="X43" s="124">
        <v>2.38</v>
      </c>
      <c r="Y43" s="124">
        <v>2.1884999999999999</v>
      </c>
      <c r="Z43" s="124">
        <v>2.206</v>
      </c>
      <c r="AA43" s="124">
        <v>2.5009999999999999</v>
      </c>
      <c r="AB43" s="124">
        <v>2.2909999999999999</v>
      </c>
      <c r="AC43" s="124">
        <v>2.1960000000000002</v>
      </c>
      <c r="AD43" s="124">
        <v>2.5459999999999998</v>
      </c>
      <c r="AE43" s="124">
        <v>2.2284999999999999</v>
      </c>
      <c r="AF43" s="124">
        <v>2.3660000000000001</v>
      </c>
      <c r="AG43" s="124">
        <v>2.5760000000000001</v>
      </c>
      <c r="AH43" s="124">
        <v>2.4660000000000002</v>
      </c>
      <c r="AI43" s="124">
        <v>2.5409999999999999</v>
      </c>
      <c r="AJ43" s="124">
        <v>2.9809999999999999</v>
      </c>
      <c r="AK43" s="124">
        <v>2.476</v>
      </c>
      <c r="AL43" s="124">
        <v>2.198</v>
      </c>
    </row>
    <row r="44" spans="4:38" x14ac:dyDescent="0.25">
      <c r="D44">
        <v>44</v>
      </c>
      <c r="E44" s="123">
        <v>37229</v>
      </c>
      <c r="F44" s="124">
        <v>2.3660000000000001</v>
      </c>
      <c r="G44" s="124">
        <v>2.411</v>
      </c>
      <c r="H44" s="124">
        <v>2.3250000000000002</v>
      </c>
      <c r="I44" s="124">
        <v>2.1560000000000001</v>
      </c>
      <c r="J44" s="124">
        <v>2.3010000000000002</v>
      </c>
      <c r="K44" s="124">
        <v>2.3109999999999999</v>
      </c>
      <c r="L44" s="124">
        <v>2.35</v>
      </c>
      <c r="M44" s="124">
        <v>2.0459999999999998</v>
      </c>
      <c r="N44" s="124">
        <v>2.4260000000000002</v>
      </c>
      <c r="O44" s="124">
        <v>2.2309999999999999</v>
      </c>
      <c r="P44" s="124">
        <v>2.3010000000000002</v>
      </c>
      <c r="Q44" s="124">
        <v>2.3109999999999999</v>
      </c>
      <c r="R44" s="124">
        <v>2.206</v>
      </c>
      <c r="S44" s="124">
        <v>2.2160000000000002</v>
      </c>
      <c r="T44" s="124">
        <v>2.2610000000000001</v>
      </c>
      <c r="U44" s="124">
        <v>2.3384999999999998</v>
      </c>
      <c r="V44" s="124">
        <v>3.2109999999999999</v>
      </c>
      <c r="W44" s="124">
        <v>2.35</v>
      </c>
      <c r="X44" s="124">
        <v>2.38</v>
      </c>
      <c r="Y44" s="124">
        <v>2.1884999999999999</v>
      </c>
      <c r="Z44" s="124">
        <v>2.206</v>
      </c>
      <c r="AA44" s="124">
        <v>2.5009999999999999</v>
      </c>
      <c r="AB44" s="124">
        <v>2.2909999999999999</v>
      </c>
      <c r="AC44" s="124">
        <v>2.1960000000000002</v>
      </c>
      <c r="AD44" s="124">
        <v>2.5459999999999998</v>
      </c>
      <c r="AE44" s="124">
        <v>2.2284999999999999</v>
      </c>
      <c r="AF44" s="124">
        <v>2.3660000000000001</v>
      </c>
      <c r="AG44" s="124">
        <v>2.5760000000000001</v>
      </c>
      <c r="AH44" s="124">
        <v>2.4660000000000002</v>
      </c>
      <c r="AI44" s="124">
        <v>2.5409999999999999</v>
      </c>
      <c r="AJ44" s="124">
        <v>2.9809999999999999</v>
      </c>
      <c r="AK44" s="124">
        <v>2.476</v>
      </c>
      <c r="AL44" s="124">
        <v>2.198</v>
      </c>
    </row>
    <row r="45" spans="4:38" x14ac:dyDescent="0.25">
      <c r="D45">
        <v>45</v>
      </c>
      <c r="E45" s="123">
        <v>37230</v>
      </c>
      <c r="F45" s="124">
        <v>2.3660000000000001</v>
      </c>
      <c r="G45" s="124">
        <v>2.411</v>
      </c>
      <c r="H45" s="124">
        <v>2.3250000000000002</v>
      </c>
      <c r="I45" s="124">
        <v>2.1560000000000001</v>
      </c>
      <c r="J45" s="124">
        <v>2.3010000000000002</v>
      </c>
      <c r="K45" s="124">
        <v>2.3109999999999999</v>
      </c>
      <c r="L45" s="124">
        <v>2.35</v>
      </c>
      <c r="M45" s="124">
        <v>2.0459999999999998</v>
      </c>
      <c r="N45" s="124">
        <v>2.4260000000000002</v>
      </c>
      <c r="O45" s="124">
        <v>2.2309999999999999</v>
      </c>
      <c r="P45" s="124">
        <v>2.3010000000000002</v>
      </c>
      <c r="Q45" s="124">
        <v>2.3109999999999999</v>
      </c>
      <c r="R45" s="124">
        <v>2.206</v>
      </c>
      <c r="S45" s="124">
        <v>2.2160000000000002</v>
      </c>
      <c r="T45" s="124">
        <v>2.2610000000000001</v>
      </c>
      <c r="U45" s="124">
        <v>2.3384999999999998</v>
      </c>
      <c r="V45" s="124">
        <v>3.2109999999999999</v>
      </c>
      <c r="W45" s="124">
        <v>2.35</v>
      </c>
      <c r="X45" s="124">
        <v>2.38</v>
      </c>
      <c r="Y45" s="124">
        <v>2.1884999999999999</v>
      </c>
      <c r="Z45" s="124">
        <v>2.206</v>
      </c>
      <c r="AA45" s="124">
        <v>2.5009999999999999</v>
      </c>
      <c r="AB45" s="124">
        <v>2.2909999999999999</v>
      </c>
      <c r="AC45" s="124">
        <v>2.1960000000000002</v>
      </c>
      <c r="AD45" s="124">
        <v>2.5459999999999998</v>
      </c>
      <c r="AE45" s="124">
        <v>2.2284999999999999</v>
      </c>
      <c r="AF45" s="124">
        <v>2.3660000000000001</v>
      </c>
      <c r="AG45" s="124">
        <v>2.5760000000000001</v>
      </c>
      <c r="AH45" s="124">
        <v>2.4660000000000002</v>
      </c>
      <c r="AI45" s="124">
        <v>2.5409999999999999</v>
      </c>
      <c r="AJ45" s="124">
        <v>2.9809999999999999</v>
      </c>
      <c r="AK45" s="124">
        <v>2.476</v>
      </c>
      <c r="AL45" s="124">
        <v>2.198</v>
      </c>
    </row>
    <row r="46" spans="4:38" x14ac:dyDescent="0.25">
      <c r="D46">
        <v>46</v>
      </c>
      <c r="E46" s="123">
        <v>37231</v>
      </c>
      <c r="F46" s="124">
        <v>2.3660000000000001</v>
      </c>
      <c r="G46" s="124">
        <v>2.411</v>
      </c>
      <c r="H46" s="124">
        <v>2.3250000000000002</v>
      </c>
      <c r="I46" s="124">
        <v>2.1560000000000001</v>
      </c>
      <c r="J46" s="124">
        <v>2.3010000000000002</v>
      </c>
      <c r="K46" s="124">
        <v>2.3109999999999999</v>
      </c>
      <c r="L46" s="124">
        <v>2.35</v>
      </c>
      <c r="M46" s="124">
        <v>2.0459999999999998</v>
      </c>
      <c r="N46" s="124">
        <v>2.4260000000000002</v>
      </c>
      <c r="O46" s="124">
        <v>2.2309999999999999</v>
      </c>
      <c r="P46" s="124">
        <v>2.3010000000000002</v>
      </c>
      <c r="Q46" s="124">
        <v>2.3109999999999999</v>
      </c>
      <c r="R46" s="124">
        <v>2.206</v>
      </c>
      <c r="S46" s="124">
        <v>2.2160000000000002</v>
      </c>
      <c r="T46" s="124">
        <v>2.2610000000000001</v>
      </c>
      <c r="U46" s="124">
        <v>2.3384999999999998</v>
      </c>
      <c r="V46" s="124">
        <v>3.2109999999999999</v>
      </c>
      <c r="W46" s="124">
        <v>2.35</v>
      </c>
      <c r="X46" s="124">
        <v>2.38</v>
      </c>
      <c r="Y46" s="124">
        <v>2.1884999999999999</v>
      </c>
      <c r="Z46" s="124">
        <v>2.206</v>
      </c>
      <c r="AA46" s="124">
        <v>2.5009999999999999</v>
      </c>
      <c r="AB46" s="124">
        <v>2.2909999999999999</v>
      </c>
      <c r="AC46" s="124">
        <v>2.1960000000000002</v>
      </c>
      <c r="AD46" s="124">
        <v>2.5459999999999998</v>
      </c>
      <c r="AE46" s="124">
        <v>2.2284999999999999</v>
      </c>
      <c r="AF46" s="124">
        <v>2.3660000000000001</v>
      </c>
      <c r="AG46" s="124">
        <v>2.5760000000000001</v>
      </c>
      <c r="AH46" s="124">
        <v>2.4660000000000002</v>
      </c>
      <c r="AI46" s="124">
        <v>2.5409999999999999</v>
      </c>
      <c r="AJ46" s="124">
        <v>2.9809999999999999</v>
      </c>
      <c r="AK46" s="124">
        <v>2.476</v>
      </c>
      <c r="AL46" s="124">
        <v>2.198</v>
      </c>
    </row>
    <row r="47" spans="4:38" x14ac:dyDescent="0.25">
      <c r="D47">
        <v>47</v>
      </c>
      <c r="E47" s="123">
        <v>37232</v>
      </c>
      <c r="F47" s="124">
        <v>2.3660000000000001</v>
      </c>
      <c r="G47" s="124">
        <v>2.411</v>
      </c>
      <c r="H47" s="124">
        <v>2.3250000000000002</v>
      </c>
      <c r="I47" s="124">
        <v>2.1560000000000001</v>
      </c>
      <c r="J47" s="124">
        <v>2.3010000000000002</v>
      </c>
      <c r="K47" s="124">
        <v>2.3109999999999999</v>
      </c>
      <c r="L47" s="124">
        <v>2.35</v>
      </c>
      <c r="M47" s="124">
        <v>2.0459999999999998</v>
      </c>
      <c r="N47" s="124">
        <v>2.4260000000000002</v>
      </c>
      <c r="O47" s="124">
        <v>2.2309999999999999</v>
      </c>
      <c r="P47" s="124">
        <v>2.3010000000000002</v>
      </c>
      <c r="Q47" s="124">
        <v>2.3109999999999999</v>
      </c>
      <c r="R47" s="124">
        <v>2.206</v>
      </c>
      <c r="S47" s="124">
        <v>2.2160000000000002</v>
      </c>
      <c r="T47" s="124">
        <v>2.2610000000000001</v>
      </c>
      <c r="U47" s="124">
        <v>2.3384999999999998</v>
      </c>
      <c r="V47" s="124">
        <v>3.2109999999999999</v>
      </c>
      <c r="W47" s="124">
        <v>2.35</v>
      </c>
      <c r="X47" s="124">
        <v>2.38</v>
      </c>
      <c r="Y47" s="124">
        <v>2.1884999999999999</v>
      </c>
      <c r="Z47" s="124">
        <v>2.206</v>
      </c>
      <c r="AA47" s="124">
        <v>2.5009999999999999</v>
      </c>
      <c r="AB47" s="124">
        <v>2.2909999999999999</v>
      </c>
      <c r="AC47" s="124">
        <v>2.1960000000000002</v>
      </c>
      <c r="AD47" s="124">
        <v>2.5459999999999998</v>
      </c>
      <c r="AE47" s="124">
        <v>2.2284999999999999</v>
      </c>
      <c r="AF47" s="124">
        <v>2.3660000000000001</v>
      </c>
      <c r="AG47" s="124">
        <v>2.5760000000000001</v>
      </c>
      <c r="AH47" s="124">
        <v>2.4660000000000002</v>
      </c>
      <c r="AI47" s="124">
        <v>2.5409999999999999</v>
      </c>
      <c r="AJ47" s="124">
        <v>2.9809999999999999</v>
      </c>
      <c r="AK47" s="124">
        <v>2.476</v>
      </c>
      <c r="AL47" s="124">
        <v>2.198</v>
      </c>
    </row>
    <row r="48" spans="4:38" x14ac:dyDescent="0.25">
      <c r="D48">
        <v>48</v>
      </c>
      <c r="E48" s="123">
        <v>37233</v>
      </c>
      <c r="F48" s="124">
        <v>2.3660000000000001</v>
      </c>
      <c r="G48" s="124">
        <v>2.411</v>
      </c>
      <c r="H48" s="124">
        <v>2.3250000000000002</v>
      </c>
      <c r="I48" s="124">
        <v>2.1560000000000001</v>
      </c>
      <c r="J48" s="124">
        <v>2.3010000000000002</v>
      </c>
      <c r="K48" s="124">
        <v>2.3109999999999999</v>
      </c>
      <c r="L48" s="124">
        <v>2.35</v>
      </c>
      <c r="M48" s="124">
        <v>2.0459999999999998</v>
      </c>
      <c r="N48" s="124">
        <v>2.4260000000000002</v>
      </c>
      <c r="O48" s="124">
        <v>2.2309999999999999</v>
      </c>
      <c r="P48" s="124">
        <v>2.3010000000000002</v>
      </c>
      <c r="Q48" s="124">
        <v>2.3109999999999999</v>
      </c>
      <c r="R48" s="124">
        <v>2.206</v>
      </c>
      <c r="S48" s="124">
        <v>2.2160000000000002</v>
      </c>
      <c r="T48" s="124">
        <v>2.2610000000000001</v>
      </c>
      <c r="U48" s="124">
        <v>2.3384999999999998</v>
      </c>
      <c r="V48" s="124">
        <v>3.2109999999999999</v>
      </c>
      <c r="W48" s="124">
        <v>2.35</v>
      </c>
      <c r="X48" s="124">
        <v>2.38</v>
      </c>
      <c r="Y48" s="124">
        <v>2.1884999999999999</v>
      </c>
      <c r="Z48" s="124">
        <v>2.206</v>
      </c>
      <c r="AA48" s="124">
        <v>2.5009999999999999</v>
      </c>
      <c r="AB48" s="124">
        <v>2.2909999999999999</v>
      </c>
      <c r="AC48" s="124">
        <v>2.1960000000000002</v>
      </c>
      <c r="AD48" s="124">
        <v>2.5459999999999998</v>
      </c>
      <c r="AE48" s="124">
        <v>2.2284999999999999</v>
      </c>
      <c r="AF48" s="124">
        <v>2.3660000000000001</v>
      </c>
      <c r="AG48" s="124">
        <v>2.5760000000000001</v>
      </c>
      <c r="AH48" s="124">
        <v>2.4660000000000002</v>
      </c>
      <c r="AI48" s="124">
        <v>2.5409999999999999</v>
      </c>
      <c r="AJ48" s="124">
        <v>2.9809999999999999</v>
      </c>
      <c r="AK48" s="124">
        <v>2.476</v>
      </c>
      <c r="AL48" s="124">
        <v>2.198</v>
      </c>
    </row>
    <row r="49" spans="4:38" x14ac:dyDescent="0.25">
      <c r="D49">
        <v>49</v>
      </c>
      <c r="E49" s="123">
        <v>37234</v>
      </c>
      <c r="F49" s="124">
        <v>2.3660000000000001</v>
      </c>
      <c r="G49" s="124">
        <v>2.411</v>
      </c>
      <c r="H49" s="124">
        <v>2.3250000000000002</v>
      </c>
      <c r="I49" s="124">
        <v>2.1560000000000001</v>
      </c>
      <c r="J49" s="124">
        <v>2.3010000000000002</v>
      </c>
      <c r="K49" s="124">
        <v>2.3109999999999999</v>
      </c>
      <c r="L49" s="124">
        <v>2.35</v>
      </c>
      <c r="M49" s="124">
        <v>2.0459999999999998</v>
      </c>
      <c r="N49" s="124">
        <v>2.4260000000000002</v>
      </c>
      <c r="O49" s="124">
        <v>2.2309999999999999</v>
      </c>
      <c r="P49" s="124">
        <v>2.3010000000000002</v>
      </c>
      <c r="Q49" s="124">
        <v>2.3109999999999999</v>
      </c>
      <c r="R49" s="124">
        <v>2.206</v>
      </c>
      <c r="S49" s="124">
        <v>2.2160000000000002</v>
      </c>
      <c r="T49" s="124">
        <v>2.2610000000000001</v>
      </c>
      <c r="U49" s="124">
        <v>2.3384999999999998</v>
      </c>
      <c r="V49" s="124">
        <v>3.2109999999999999</v>
      </c>
      <c r="W49" s="124">
        <v>2.35</v>
      </c>
      <c r="X49" s="124">
        <v>2.38</v>
      </c>
      <c r="Y49" s="124">
        <v>2.1884999999999999</v>
      </c>
      <c r="Z49" s="124">
        <v>2.206</v>
      </c>
      <c r="AA49" s="124">
        <v>2.5009999999999999</v>
      </c>
      <c r="AB49" s="124">
        <v>2.2909999999999999</v>
      </c>
      <c r="AC49" s="124">
        <v>2.1960000000000002</v>
      </c>
      <c r="AD49" s="124">
        <v>2.5459999999999998</v>
      </c>
      <c r="AE49" s="124">
        <v>2.2284999999999999</v>
      </c>
      <c r="AF49" s="124">
        <v>2.3660000000000001</v>
      </c>
      <c r="AG49" s="124">
        <v>2.5760000000000001</v>
      </c>
      <c r="AH49" s="124">
        <v>2.4660000000000002</v>
      </c>
      <c r="AI49" s="124">
        <v>2.5409999999999999</v>
      </c>
      <c r="AJ49" s="124">
        <v>2.9809999999999999</v>
      </c>
      <c r="AK49" s="124">
        <v>2.476</v>
      </c>
      <c r="AL49" s="124">
        <v>2.198</v>
      </c>
    </row>
    <row r="50" spans="4:38" x14ac:dyDescent="0.25">
      <c r="D50">
        <v>50</v>
      </c>
      <c r="E50" s="123">
        <v>37235</v>
      </c>
      <c r="F50" s="124">
        <v>2.3660000000000001</v>
      </c>
      <c r="G50" s="124">
        <v>2.411</v>
      </c>
      <c r="H50" s="124">
        <v>2.3250000000000002</v>
      </c>
      <c r="I50" s="124">
        <v>2.1560000000000001</v>
      </c>
      <c r="J50" s="124">
        <v>2.3010000000000002</v>
      </c>
      <c r="K50" s="124">
        <v>2.3109999999999999</v>
      </c>
      <c r="L50" s="124">
        <v>2.35</v>
      </c>
      <c r="M50" s="124">
        <v>2.0459999999999998</v>
      </c>
      <c r="N50" s="124">
        <v>2.4260000000000002</v>
      </c>
      <c r="O50" s="124">
        <v>2.2309999999999999</v>
      </c>
      <c r="P50" s="124">
        <v>2.3010000000000002</v>
      </c>
      <c r="Q50" s="124">
        <v>2.3109999999999999</v>
      </c>
      <c r="R50" s="124">
        <v>2.206</v>
      </c>
      <c r="S50" s="124">
        <v>2.2160000000000002</v>
      </c>
      <c r="T50" s="124">
        <v>2.2610000000000001</v>
      </c>
      <c r="U50" s="124">
        <v>2.3384999999999998</v>
      </c>
      <c r="V50" s="124">
        <v>3.2109999999999999</v>
      </c>
      <c r="W50" s="124">
        <v>2.35</v>
      </c>
      <c r="X50" s="124">
        <v>2.38</v>
      </c>
      <c r="Y50" s="124">
        <v>2.1884999999999999</v>
      </c>
      <c r="Z50" s="124">
        <v>2.206</v>
      </c>
      <c r="AA50" s="124">
        <v>2.5009999999999999</v>
      </c>
      <c r="AB50" s="124">
        <v>2.2909999999999999</v>
      </c>
      <c r="AC50" s="124">
        <v>2.1960000000000002</v>
      </c>
      <c r="AD50" s="124">
        <v>2.5459999999999998</v>
      </c>
      <c r="AE50" s="124">
        <v>2.2284999999999999</v>
      </c>
      <c r="AF50" s="124">
        <v>2.3660000000000001</v>
      </c>
      <c r="AG50" s="124">
        <v>2.5760000000000001</v>
      </c>
      <c r="AH50" s="124">
        <v>2.4660000000000002</v>
      </c>
      <c r="AI50" s="124">
        <v>2.5409999999999999</v>
      </c>
      <c r="AJ50" s="124">
        <v>2.9809999999999999</v>
      </c>
      <c r="AK50" s="124">
        <v>2.476</v>
      </c>
      <c r="AL50" s="124">
        <v>2.198</v>
      </c>
    </row>
    <row r="51" spans="4:38" x14ac:dyDescent="0.25">
      <c r="E51" s="123">
        <v>37236</v>
      </c>
      <c r="F51" s="124">
        <v>2.3660000000000001</v>
      </c>
      <c r="G51" s="124">
        <v>2.411</v>
      </c>
      <c r="H51" s="124">
        <v>2.3250000000000002</v>
      </c>
      <c r="I51" s="124">
        <v>2.1560000000000001</v>
      </c>
      <c r="J51" s="124">
        <v>2.3010000000000002</v>
      </c>
      <c r="K51" s="124">
        <v>2.3109999999999999</v>
      </c>
      <c r="L51" s="124">
        <v>2.35</v>
      </c>
      <c r="M51" s="124">
        <v>2.0459999999999998</v>
      </c>
      <c r="N51" s="124">
        <v>2.4260000000000002</v>
      </c>
      <c r="O51" s="124">
        <v>2.2309999999999999</v>
      </c>
      <c r="P51" s="124">
        <v>2.3010000000000002</v>
      </c>
      <c r="Q51" s="124">
        <v>2.3109999999999999</v>
      </c>
      <c r="R51" s="124">
        <v>2.206</v>
      </c>
      <c r="S51" s="124">
        <v>2.2160000000000002</v>
      </c>
      <c r="T51" s="124">
        <v>2.2610000000000001</v>
      </c>
      <c r="U51" s="124">
        <v>2.3384999999999998</v>
      </c>
      <c r="V51" s="124">
        <v>3.2109999999999999</v>
      </c>
      <c r="W51" s="124">
        <v>2.35</v>
      </c>
      <c r="X51" s="124">
        <v>2.38</v>
      </c>
      <c r="Y51" s="124">
        <v>2.1884999999999999</v>
      </c>
      <c r="Z51" s="124">
        <v>2.206</v>
      </c>
      <c r="AA51" s="124">
        <v>2.5009999999999999</v>
      </c>
      <c r="AB51" s="124">
        <v>2.2909999999999999</v>
      </c>
      <c r="AC51" s="124">
        <v>2.1960000000000002</v>
      </c>
      <c r="AD51" s="124">
        <v>2.5459999999999998</v>
      </c>
      <c r="AE51" s="124">
        <v>2.2284999999999999</v>
      </c>
      <c r="AF51" s="124">
        <v>2.3660000000000001</v>
      </c>
      <c r="AG51" s="124">
        <v>2.5760000000000001</v>
      </c>
      <c r="AH51" s="124">
        <v>2.4660000000000002</v>
      </c>
      <c r="AI51" s="124">
        <v>2.5409999999999999</v>
      </c>
      <c r="AJ51" s="124">
        <v>2.9809999999999999</v>
      </c>
      <c r="AK51" s="124">
        <v>2.476</v>
      </c>
      <c r="AL51" s="124">
        <v>2.198</v>
      </c>
    </row>
    <row r="52" spans="4:38" x14ac:dyDescent="0.25">
      <c r="E52" s="123">
        <v>37237</v>
      </c>
      <c r="F52" s="124">
        <v>2.3660000000000001</v>
      </c>
      <c r="G52" s="124">
        <v>2.411</v>
      </c>
      <c r="H52" s="124">
        <v>2.3250000000000002</v>
      </c>
      <c r="I52" s="124">
        <v>2.1560000000000001</v>
      </c>
      <c r="J52" s="124">
        <v>2.3010000000000002</v>
      </c>
      <c r="K52" s="124">
        <v>2.3109999999999999</v>
      </c>
      <c r="L52" s="124">
        <v>2.35</v>
      </c>
      <c r="M52" s="124">
        <v>2.0459999999999998</v>
      </c>
      <c r="N52" s="124">
        <v>2.4260000000000002</v>
      </c>
      <c r="O52" s="124">
        <v>2.2309999999999999</v>
      </c>
      <c r="P52" s="124">
        <v>2.3010000000000002</v>
      </c>
      <c r="Q52" s="124">
        <v>2.3109999999999999</v>
      </c>
      <c r="R52" s="124">
        <v>2.206</v>
      </c>
      <c r="S52" s="124">
        <v>2.2160000000000002</v>
      </c>
      <c r="T52" s="124">
        <v>2.2610000000000001</v>
      </c>
      <c r="U52" s="124">
        <v>2.3384999999999998</v>
      </c>
      <c r="V52" s="124">
        <v>3.2109999999999999</v>
      </c>
      <c r="W52" s="124">
        <v>2.35</v>
      </c>
      <c r="X52" s="124">
        <v>2.38</v>
      </c>
      <c r="Y52" s="124">
        <v>2.1884999999999999</v>
      </c>
      <c r="Z52" s="124">
        <v>2.206</v>
      </c>
      <c r="AA52" s="124">
        <v>2.5009999999999999</v>
      </c>
      <c r="AB52" s="124">
        <v>2.2909999999999999</v>
      </c>
      <c r="AC52" s="124">
        <v>2.1960000000000002</v>
      </c>
      <c r="AD52" s="124">
        <v>2.5459999999999998</v>
      </c>
      <c r="AE52" s="124">
        <v>2.2284999999999999</v>
      </c>
      <c r="AF52" s="124">
        <v>2.3660000000000001</v>
      </c>
      <c r="AG52" s="124">
        <v>2.5760000000000001</v>
      </c>
      <c r="AH52" s="124">
        <v>2.4660000000000002</v>
      </c>
      <c r="AI52" s="124">
        <v>2.5409999999999999</v>
      </c>
      <c r="AJ52" s="124">
        <v>2.9809999999999999</v>
      </c>
      <c r="AK52" s="124">
        <v>2.476</v>
      </c>
      <c r="AL52" s="124">
        <v>2.198</v>
      </c>
    </row>
    <row r="53" spans="4:38" x14ac:dyDescent="0.25">
      <c r="E53" s="123">
        <v>37238</v>
      </c>
      <c r="F53" s="124">
        <v>2.3660000000000001</v>
      </c>
      <c r="G53" s="124">
        <v>2.411</v>
      </c>
      <c r="H53" s="124">
        <v>2.3250000000000002</v>
      </c>
      <c r="I53" s="124">
        <v>2.1560000000000001</v>
      </c>
      <c r="J53" s="124">
        <v>2.3010000000000002</v>
      </c>
      <c r="K53" s="124">
        <v>2.3109999999999999</v>
      </c>
      <c r="L53" s="124">
        <v>2.35</v>
      </c>
      <c r="M53" s="124">
        <v>2.0459999999999998</v>
      </c>
      <c r="N53" s="124">
        <v>2.4260000000000002</v>
      </c>
      <c r="O53" s="124">
        <v>2.2309999999999999</v>
      </c>
      <c r="P53" s="124">
        <v>2.3010000000000002</v>
      </c>
      <c r="Q53" s="124">
        <v>2.3109999999999999</v>
      </c>
      <c r="R53" s="124">
        <v>2.206</v>
      </c>
      <c r="S53" s="124">
        <v>2.2160000000000002</v>
      </c>
      <c r="T53" s="124">
        <v>2.2610000000000001</v>
      </c>
      <c r="U53" s="124">
        <v>2.3384999999999998</v>
      </c>
      <c r="V53" s="124">
        <v>3.2109999999999999</v>
      </c>
      <c r="W53" s="124">
        <v>2.35</v>
      </c>
      <c r="X53" s="124">
        <v>2.38</v>
      </c>
      <c r="Y53" s="124">
        <v>2.1884999999999999</v>
      </c>
      <c r="Z53" s="124">
        <v>2.206</v>
      </c>
      <c r="AA53" s="124">
        <v>2.5009999999999999</v>
      </c>
      <c r="AB53" s="124">
        <v>2.2909999999999999</v>
      </c>
      <c r="AC53" s="124">
        <v>2.1960000000000002</v>
      </c>
      <c r="AD53" s="124">
        <v>2.5459999999999998</v>
      </c>
      <c r="AE53" s="124">
        <v>2.2284999999999999</v>
      </c>
      <c r="AF53" s="124">
        <v>2.3660000000000001</v>
      </c>
      <c r="AG53" s="124">
        <v>2.5760000000000001</v>
      </c>
      <c r="AH53" s="124">
        <v>2.4660000000000002</v>
      </c>
      <c r="AI53" s="124">
        <v>2.5409999999999999</v>
      </c>
      <c r="AJ53" s="124">
        <v>2.9809999999999999</v>
      </c>
      <c r="AK53" s="124">
        <v>2.476</v>
      </c>
      <c r="AL53" s="124">
        <v>2.198</v>
      </c>
    </row>
    <row r="54" spans="4:38" x14ac:dyDescent="0.25">
      <c r="E54" s="123">
        <v>37239</v>
      </c>
      <c r="F54" s="124">
        <v>2.3660000000000001</v>
      </c>
      <c r="G54" s="124">
        <v>2.411</v>
      </c>
      <c r="H54" s="124">
        <v>2.3250000000000002</v>
      </c>
      <c r="I54" s="124">
        <v>2.1560000000000001</v>
      </c>
      <c r="J54" s="124">
        <v>2.3010000000000002</v>
      </c>
      <c r="K54" s="124">
        <v>2.3109999999999999</v>
      </c>
      <c r="L54" s="124">
        <v>2.35</v>
      </c>
      <c r="M54" s="124">
        <v>2.0459999999999998</v>
      </c>
      <c r="N54" s="124">
        <v>2.4260000000000002</v>
      </c>
      <c r="O54" s="124">
        <v>2.2309999999999999</v>
      </c>
      <c r="P54" s="124">
        <v>2.3010000000000002</v>
      </c>
      <c r="Q54" s="124">
        <v>2.3109999999999999</v>
      </c>
      <c r="R54" s="124">
        <v>2.206</v>
      </c>
      <c r="S54" s="124">
        <v>2.2160000000000002</v>
      </c>
      <c r="T54" s="124">
        <v>2.2610000000000001</v>
      </c>
      <c r="U54" s="124">
        <v>2.3384999999999998</v>
      </c>
      <c r="V54" s="124">
        <v>3.2109999999999999</v>
      </c>
      <c r="W54" s="124">
        <v>2.35</v>
      </c>
      <c r="X54" s="124">
        <v>2.38</v>
      </c>
      <c r="Y54" s="124">
        <v>2.1884999999999999</v>
      </c>
      <c r="Z54" s="124">
        <v>2.206</v>
      </c>
      <c r="AA54" s="124">
        <v>2.5009999999999999</v>
      </c>
      <c r="AB54" s="124">
        <v>2.2909999999999999</v>
      </c>
      <c r="AC54" s="124">
        <v>2.1960000000000002</v>
      </c>
      <c r="AD54" s="124">
        <v>2.5459999999999998</v>
      </c>
      <c r="AE54" s="124">
        <v>2.2284999999999999</v>
      </c>
      <c r="AF54" s="124">
        <v>2.3660000000000001</v>
      </c>
      <c r="AG54" s="124">
        <v>2.5760000000000001</v>
      </c>
      <c r="AH54" s="124">
        <v>2.4660000000000002</v>
      </c>
      <c r="AI54" s="124">
        <v>2.5409999999999999</v>
      </c>
      <c r="AJ54" s="124">
        <v>2.9809999999999999</v>
      </c>
      <c r="AK54" s="124">
        <v>2.476</v>
      </c>
      <c r="AL54" s="124">
        <v>2.198</v>
      </c>
    </row>
    <row r="55" spans="4:38" x14ac:dyDescent="0.25">
      <c r="E55" s="123">
        <v>37240</v>
      </c>
      <c r="F55" s="124">
        <v>2.3660000000000001</v>
      </c>
      <c r="G55" s="124">
        <v>2.411</v>
      </c>
      <c r="H55">
        <v>2.3250000000000002</v>
      </c>
      <c r="I55">
        <v>2.1560000000000001</v>
      </c>
      <c r="J55">
        <v>2.3010000000000002</v>
      </c>
      <c r="K55">
        <v>2.3109999999999999</v>
      </c>
      <c r="L55">
        <v>2.35</v>
      </c>
      <c r="M55">
        <v>2.0459999999999998</v>
      </c>
      <c r="N55">
        <v>2.4260000000000002</v>
      </c>
      <c r="O55">
        <v>2.2309999999999999</v>
      </c>
      <c r="P55">
        <v>2.3010000000000002</v>
      </c>
      <c r="Q55">
        <v>2.3109999999999999</v>
      </c>
      <c r="R55">
        <v>2.206</v>
      </c>
      <c r="S55">
        <v>2.2160000000000002</v>
      </c>
      <c r="T55">
        <v>2.2610000000000001</v>
      </c>
      <c r="U55">
        <v>2.3384999999999998</v>
      </c>
      <c r="V55">
        <v>3.2109999999999999</v>
      </c>
      <c r="W55">
        <v>2.35</v>
      </c>
      <c r="X55">
        <v>2.38</v>
      </c>
      <c r="Y55">
        <v>2.1884999999999999</v>
      </c>
      <c r="Z55">
        <v>2.206</v>
      </c>
      <c r="AA55">
        <v>2.5009999999999999</v>
      </c>
      <c r="AB55">
        <v>2.2909999999999999</v>
      </c>
      <c r="AC55">
        <v>2.1960000000000002</v>
      </c>
      <c r="AD55">
        <v>2.5459999999999998</v>
      </c>
      <c r="AE55">
        <v>2.2284999999999999</v>
      </c>
      <c r="AF55">
        <v>2.3660000000000001</v>
      </c>
      <c r="AG55">
        <v>2.5760000000000001</v>
      </c>
      <c r="AH55">
        <v>2.4660000000000002</v>
      </c>
      <c r="AI55">
        <v>2.5409999999999999</v>
      </c>
      <c r="AJ55">
        <v>2.9809999999999999</v>
      </c>
      <c r="AK55">
        <v>2.476</v>
      </c>
      <c r="AL55">
        <v>2.198</v>
      </c>
    </row>
    <row r="56" spans="4:38" x14ac:dyDescent="0.25">
      <c r="E56" s="123">
        <v>37241</v>
      </c>
      <c r="F56" s="124">
        <v>2.3660000000000001</v>
      </c>
      <c r="G56" s="124">
        <v>2.411</v>
      </c>
      <c r="H56">
        <v>2.3250000000000002</v>
      </c>
      <c r="I56">
        <v>2.1560000000000001</v>
      </c>
      <c r="J56">
        <v>2.3010000000000002</v>
      </c>
      <c r="K56">
        <v>2.3109999999999999</v>
      </c>
      <c r="L56">
        <v>2.35</v>
      </c>
      <c r="M56">
        <v>2.0459999999999998</v>
      </c>
      <c r="N56">
        <v>2.4260000000000002</v>
      </c>
      <c r="O56">
        <v>2.2309999999999999</v>
      </c>
      <c r="P56">
        <v>2.3010000000000002</v>
      </c>
      <c r="Q56">
        <v>2.3109999999999999</v>
      </c>
      <c r="R56">
        <v>2.206</v>
      </c>
      <c r="S56">
        <v>2.2160000000000002</v>
      </c>
      <c r="T56">
        <v>2.2610000000000001</v>
      </c>
      <c r="U56">
        <v>2.3384999999999998</v>
      </c>
      <c r="V56">
        <v>3.2109999999999999</v>
      </c>
      <c r="W56">
        <v>2.35</v>
      </c>
      <c r="X56">
        <v>2.38</v>
      </c>
      <c r="Y56">
        <v>2.1884999999999999</v>
      </c>
      <c r="Z56">
        <v>2.206</v>
      </c>
      <c r="AA56">
        <v>2.5009999999999999</v>
      </c>
      <c r="AB56">
        <v>2.2909999999999999</v>
      </c>
      <c r="AC56">
        <v>2.1960000000000002</v>
      </c>
      <c r="AD56">
        <v>2.5459999999999998</v>
      </c>
      <c r="AE56">
        <v>2.2284999999999999</v>
      </c>
      <c r="AF56">
        <v>2.3660000000000001</v>
      </c>
      <c r="AG56">
        <v>2.5760000000000001</v>
      </c>
      <c r="AH56">
        <v>2.4660000000000002</v>
      </c>
      <c r="AI56">
        <v>2.5409999999999999</v>
      </c>
      <c r="AJ56">
        <v>2.9809999999999999</v>
      </c>
      <c r="AK56">
        <v>2.476</v>
      </c>
      <c r="AL56">
        <v>2.198</v>
      </c>
    </row>
    <row r="57" spans="4:38" x14ac:dyDescent="0.25">
      <c r="E57" s="123">
        <v>37242</v>
      </c>
      <c r="F57" s="124">
        <v>2.3660000000000001</v>
      </c>
      <c r="G57" s="124">
        <v>2.411</v>
      </c>
      <c r="H57">
        <v>2.3250000000000002</v>
      </c>
      <c r="I57">
        <v>2.1560000000000001</v>
      </c>
      <c r="J57">
        <v>2.3010000000000002</v>
      </c>
      <c r="K57">
        <v>2.3109999999999999</v>
      </c>
      <c r="L57">
        <v>2.35</v>
      </c>
      <c r="M57">
        <v>2.0459999999999998</v>
      </c>
      <c r="N57">
        <v>2.4260000000000002</v>
      </c>
      <c r="O57">
        <v>2.2309999999999999</v>
      </c>
      <c r="P57">
        <v>2.3010000000000002</v>
      </c>
      <c r="Q57">
        <v>2.3109999999999999</v>
      </c>
      <c r="R57">
        <v>2.206</v>
      </c>
      <c r="S57">
        <v>2.2160000000000002</v>
      </c>
      <c r="T57">
        <v>2.2610000000000001</v>
      </c>
      <c r="U57">
        <v>2.3384999999999998</v>
      </c>
      <c r="V57">
        <v>3.2109999999999999</v>
      </c>
      <c r="W57">
        <v>2.35</v>
      </c>
      <c r="X57">
        <v>2.38</v>
      </c>
      <c r="Y57">
        <v>2.1884999999999999</v>
      </c>
      <c r="Z57">
        <v>2.206</v>
      </c>
      <c r="AA57">
        <v>2.5009999999999999</v>
      </c>
      <c r="AB57">
        <v>2.2909999999999999</v>
      </c>
      <c r="AC57">
        <v>2.1960000000000002</v>
      </c>
      <c r="AD57">
        <v>2.5459999999999998</v>
      </c>
      <c r="AE57">
        <v>2.2284999999999999</v>
      </c>
      <c r="AF57">
        <v>2.3660000000000001</v>
      </c>
      <c r="AG57">
        <v>2.5760000000000001</v>
      </c>
      <c r="AH57">
        <v>2.4660000000000002</v>
      </c>
      <c r="AI57">
        <v>2.5409999999999999</v>
      </c>
      <c r="AJ57">
        <v>2.9809999999999999</v>
      </c>
      <c r="AK57">
        <v>2.476</v>
      </c>
      <c r="AL57">
        <v>2.198</v>
      </c>
    </row>
    <row r="58" spans="4:38" x14ac:dyDescent="0.25">
      <c r="E58" s="123">
        <v>37243</v>
      </c>
      <c r="F58" s="124">
        <v>2.3660000000000001</v>
      </c>
      <c r="G58" s="124">
        <v>2.411</v>
      </c>
      <c r="H58">
        <v>2.3250000000000002</v>
      </c>
      <c r="I58">
        <v>2.1560000000000001</v>
      </c>
      <c r="J58">
        <v>2.3010000000000002</v>
      </c>
      <c r="K58">
        <v>2.3109999999999999</v>
      </c>
      <c r="L58">
        <v>2.35</v>
      </c>
      <c r="M58">
        <v>2.0459999999999998</v>
      </c>
      <c r="N58">
        <v>2.4260000000000002</v>
      </c>
      <c r="O58">
        <v>2.2309999999999999</v>
      </c>
      <c r="P58">
        <v>2.3010000000000002</v>
      </c>
      <c r="Q58">
        <v>2.3109999999999999</v>
      </c>
      <c r="R58">
        <v>2.206</v>
      </c>
      <c r="S58">
        <v>2.2160000000000002</v>
      </c>
      <c r="T58">
        <v>2.2610000000000001</v>
      </c>
      <c r="U58">
        <v>2.3384999999999998</v>
      </c>
      <c r="V58">
        <v>3.2109999999999999</v>
      </c>
      <c r="W58">
        <v>2.35</v>
      </c>
      <c r="X58">
        <v>2.38</v>
      </c>
      <c r="Y58">
        <v>2.1884999999999999</v>
      </c>
      <c r="Z58">
        <v>2.206</v>
      </c>
      <c r="AA58">
        <v>2.5009999999999999</v>
      </c>
      <c r="AB58">
        <v>2.2909999999999999</v>
      </c>
      <c r="AC58">
        <v>2.1960000000000002</v>
      </c>
      <c r="AD58">
        <v>2.5459999999999998</v>
      </c>
      <c r="AE58">
        <v>2.2284999999999999</v>
      </c>
      <c r="AF58">
        <v>2.3660000000000001</v>
      </c>
      <c r="AG58">
        <v>2.5760000000000001</v>
      </c>
      <c r="AH58">
        <v>2.4660000000000002</v>
      </c>
      <c r="AI58">
        <v>2.5409999999999999</v>
      </c>
      <c r="AJ58">
        <v>2.9809999999999999</v>
      </c>
      <c r="AK58">
        <v>2.476</v>
      </c>
      <c r="AL58">
        <v>2.198</v>
      </c>
    </row>
    <row r="59" spans="4:38" x14ac:dyDescent="0.25">
      <c r="E59" s="123">
        <v>37244</v>
      </c>
      <c r="F59" s="124">
        <v>2.3660000000000001</v>
      </c>
      <c r="G59" s="124">
        <v>2.411</v>
      </c>
      <c r="H59">
        <v>2.3250000000000002</v>
      </c>
      <c r="I59">
        <v>2.1560000000000001</v>
      </c>
      <c r="J59">
        <v>2.3010000000000002</v>
      </c>
      <c r="K59">
        <v>2.3109999999999999</v>
      </c>
      <c r="L59">
        <v>2.35</v>
      </c>
      <c r="M59">
        <v>2.0459999999999998</v>
      </c>
      <c r="N59">
        <v>2.4260000000000002</v>
      </c>
      <c r="O59">
        <v>2.2309999999999999</v>
      </c>
      <c r="P59">
        <v>2.3010000000000002</v>
      </c>
      <c r="Q59">
        <v>2.3109999999999999</v>
      </c>
      <c r="R59">
        <v>2.206</v>
      </c>
      <c r="S59">
        <v>2.2160000000000002</v>
      </c>
      <c r="T59">
        <v>2.2610000000000001</v>
      </c>
      <c r="U59">
        <v>2.3384999999999998</v>
      </c>
      <c r="V59">
        <v>3.2109999999999999</v>
      </c>
      <c r="W59">
        <v>2.35</v>
      </c>
      <c r="X59">
        <v>2.38</v>
      </c>
      <c r="Y59">
        <v>2.1884999999999999</v>
      </c>
      <c r="Z59">
        <v>2.206</v>
      </c>
      <c r="AA59">
        <v>2.5009999999999999</v>
      </c>
      <c r="AB59">
        <v>2.2909999999999999</v>
      </c>
      <c r="AC59">
        <v>2.1960000000000002</v>
      </c>
      <c r="AD59">
        <v>2.5459999999999998</v>
      </c>
      <c r="AE59">
        <v>2.2284999999999999</v>
      </c>
      <c r="AF59">
        <v>2.3660000000000001</v>
      </c>
      <c r="AG59">
        <v>2.5760000000000001</v>
      </c>
      <c r="AH59">
        <v>2.4660000000000002</v>
      </c>
      <c r="AI59">
        <v>2.5409999999999999</v>
      </c>
      <c r="AJ59">
        <v>2.9809999999999999</v>
      </c>
      <c r="AK59">
        <v>2.476</v>
      </c>
      <c r="AL59">
        <v>2.198</v>
      </c>
    </row>
    <row r="60" spans="4:38" x14ac:dyDescent="0.25">
      <c r="E60" s="123">
        <v>37245</v>
      </c>
      <c r="F60" s="124">
        <v>2.3660000000000001</v>
      </c>
      <c r="G60" s="124">
        <v>2.411</v>
      </c>
      <c r="H60">
        <v>2.3250000000000002</v>
      </c>
      <c r="I60">
        <v>2.1560000000000001</v>
      </c>
      <c r="J60">
        <v>2.3010000000000002</v>
      </c>
      <c r="K60">
        <v>2.3109999999999999</v>
      </c>
      <c r="L60">
        <v>2.35</v>
      </c>
      <c r="M60">
        <v>2.0459999999999998</v>
      </c>
      <c r="N60">
        <v>2.4260000000000002</v>
      </c>
      <c r="O60">
        <v>2.2309999999999999</v>
      </c>
      <c r="P60">
        <v>2.3010000000000002</v>
      </c>
      <c r="Q60">
        <v>2.3109999999999999</v>
      </c>
      <c r="R60">
        <v>2.206</v>
      </c>
      <c r="S60">
        <v>2.2160000000000002</v>
      </c>
      <c r="T60">
        <v>2.2610000000000001</v>
      </c>
      <c r="U60">
        <v>2.3384999999999998</v>
      </c>
      <c r="V60">
        <v>3.2109999999999999</v>
      </c>
      <c r="W60">
        <v>2.35</v>
      </c>
      <c r="X60">
        <v>2.38</v>
      </c>
      <c r="Y60">
        <v>2.1884999999999999</v>
      </c>
      <c r="Z60">
        <v>2.206</v>
      </c>
      <c r="AA60">
        <v>2.5009999999999999</v>
      </c>
      <c r="AB60">
        <v>2.2909999999999999</v>
      </c>
      <c r="AC60">
        <v>2.1960000000000002</v>
      </c>
      <c r="AD60">
        <v>2.5459999999999998</v>
      </c>
      <c r="AE60">
        <v>2.2284999999999999</v>
      </c>
      <c r="AF60">
        <v>2.3660000000000001</v>
      </c>
      <c r="AG60">
        <v>2.5760000000000001</v>
      </c>
      <c r="AH60">
        <v>2.4660000000000002</v>
      </c>
      <c r="AI60">
        <v>2.5409999999999999</v>
      </c>
      <c r="AJ60">
        <v>2.9809999999999999</v>
      </c>
      <c r="AK60">
        <v>2.476</v>
      </c>
      <c r="AL60">
        <v>2.198</v>
      </c>
    </row>
    <row r="61" spans="4:38" x14ac:dyDescent="0.25">
      <c r="E61" s="123">
        <v>37246</v>
      </c>
      <c r="F61" s="124">
        <v>2.3660000000000001</v>
      </c>
      <c r="G61" s="124">
        <v>2.411</v>
      </c>
      <c r="H61">
        <v>2.3250000000000002</v>
      </c>
      <c r="I61">
        <v>2.1560000000000001</v>
      </c>
      <c r="J61">
        <v>2.3010000000000002</v>
      </c>
      <c r="K61">
        <v>2.3109999999999999</v>
      </c>
      <c r="L61">
        <v>2.35</v>
      </c>
      <c r="M61">
        <v>2.0459999999999998</v>
      </c>
      <c r="N61">
        <v>2.4260000000000002</v>
      </c>
      <c r="O61">
        <v>2.2309999999999999</v>
      </c>
      <c r="P61">
        <v>2.3010000000000002</v>
      </c>
      <c r="Q61">
        <v>2.3109999999999999</v>
      </c>
      <c r="R61">
        <v>2.206</v>
      </c>
      <c r="S61">
        <v>2.2160000000000002</v>
      </c>
      <c r="T61">
        <v>2.2610000000000001</v>
      </c>
      <c r="U61">
        <v>2.3384999999999998</v>
      </c>
      <c r="V61">
        <v>3.2109999999999999</v>
      </c>
      <c r="W61">
        <v>2.35</v>
      </c>
      <c r="X61">
        <v>2.38</v>
      </c>
      <c r="Y61">
        <v>2.1884999999999999</v>
      </c>
      <c r="Z61">
        <v>2.206</v>
      </c>
      <c r="AA61">
        <v>2.5009999999999999</v>
      </c>
      <c r="AB61">
        <v>2.2909999999999999</v>
      </c>
      <c r="AC61">
        <v>2.1960000000000002</v>
      </c>
      <c r="AD61">
        <v>2.5459999999999998</v>
      </c>
      <c r="AE61">
        <v>2.2284999999999999</v>
      </c>
      <c r="AF61">
        <v>2.3660000000000001</v>
      </c>
      <c r="AG61">
        <v>2.5760000000000001</v>
      </c>
      <c r="AH61">
        <v>2.4660000000000002</v>
      </c>
      <c r="AI61">
        <v>2.5409999999999999</v>
      </c>
      <c r="AJ61">
        <v>2.9809999999999999</v>
      </c>
      <c r="AK61">
        <v>2.476</v>
      </c>
      <c r="AL61">
        <v>2.198</v>
      </c>
    </row>
    <row r="62" spans="4:38" x14ac:dyDescent="0.25">
      <c r="E62" s="123">
        <v>37247</v>
      </c>
      <c r="F62" s="124">
        <v>2.3660000000000001</v>
      </c>
      <c r="G62" s="124">
        <v>2.411</v>
      </c>
      <c r="H62">
        <v>2.3250000000000002</v>
      </c>
      <c r="I62">
        <v>2.1560000000000001</v>
      </c>
      <c r="J62">
        <v>2.3010000000000002</v>
      </c>
      <c r="K62">
        <v>2.3109999999999999</v>
      </c>
      <c r="L62">
        <v>2.35</v>
      </c>
      <c r="M62">
        <v>2.0459999999999998</v>
      </c>
      <c r="N62">
        <v>2.4260000000000002</v>
      </c>
      <c r="O62">
        <v>2.2309999999999999</v>
      </c>
      <c r="P62">
        <v>2.3010000000000002</v>
      </c>
      <c r="Q62">
        <v>2.3109999999999999</v>
      </c>
      <c r="R62">
        <v>2.206</v>
      </c>
      <c r="S62">
        <v>2.2160000000000002</v>
      </c>
      <c r="T62">
        <v>2.2610000000000001</v>
      </c>
      <c r="U62">
        <v>2.3384999999999998</v>
      </c>
      <c r="V62">
        <v>3.2109999999999999</v>
      </c>
      <c r="W62">
        <v>2.35</v>
      </c>
      <c r="X62">
        <v>2.38</v>
      </c>
      <c r="Y62">
        <v>2.1884999999999999</v>
      </c>
      <c r="Z62">
        <v>2.206</v>
      </c>
      <c r="AA62">
        <v>2.5009999999999999</v>
      </c>
      <c r="AB62">
        <v>2.2909999999999999</v>
      </c>
      <c r="AC62">
        <v>2.1960000000000002</v>
      </c>
      <c r="AD62">
        <v>2.5459999999999998</v>
      </c>
      <c r="AE62">
        <v>2.2284999999999999</v>
      </c>
      <c r="AF62">
        <v>2.3660000000000001</v>
      </c>
      <c r="AG62">
        <v>2.5760000000000001</v>
      </c>
      <c r="AH62">
        <v>2.4660000000000002</v>
      </c>
      <c r="AI62">
        <v>2.5409999999999999</v>
      </c>
      <c r="AJ62">
        <v>2.9809999999999999</v>
      </c>
      <c r="AK62">
        <v>2.476</v>
      </c>
      <c r="AL62">
        <v>2.198</v>
      </c>
    </row>
    <row r="63" spans="4:38" x14ac:dyDescent="0.25">
      <c r="E63" s="123">
        <v>37248</v>
      </c>
      <c r="F63" s="124">
        <v>2.3660000000000001</v>
      </c>
      <c r="G63" s="124">
        <v>2.411</v>
      </c>
      <c r="H63">
        <v>2.3250000000000002</v>
      </c>
      <c r="I63">
        <v>2.1560000000000001</v>
      </c>
      <c r="J63">
        <v>2.3010000000000002</v>
      </c>
      <c r="K63">
        <v>2.3109999999999999</v>
      </c>
      <c r="L63">
        <v>2.35</v>
      </c>
      <c r="M63">
        <v>2.0459999999999998</v>
      </c>
      <c r="N63">
        <v>2.4260000000000002</v>
      </c>
      <c r="O63">
        <v>2.2309999999999999</v>
      </c>
      <c r="P63">
        <v>2.3010000000000002</v>
      </c>
      <c r="Q63">
        <v>2.3109999999999999</v>
      </c>
      <c r="R63">
        <v>2.206</v>
      </c>
      <c r="S63">
        <v>2.2160000000000002</v>
      </c>
      <c r="T63">
        <v>2.2610000000000001</v>
      </c>
      <c r="U63">
        <v>2.3384999999999998</v>
      </c>
      <c r="V63">
        <v>3.2109999999999999</v>
      </c>
      <c r="W63">
        <v>2.35</v>
      </c>
      <c r="X63">
        <v>2.38</v>
      </c>
      <c r="Y63">
        <v>2.1884999999999999</v>
      </c>
      <c r="Z63">
        <v>2.206</v>
      </c>
      <c r="AA63">
        <v>2.5009999999999999</v>
      </c>
      <c r="AB63">
        <v>2.2909999999999999</v>
      </c>
      <c r="AC63">
        <v>2.1960000000000002</v>
      </c>
      <c r="AD63">
        <v>2.5459999999999998</v>
      </c>
      <c r="AE63">
        <v>2.2284999999999999</v>
      </c>
      <c r="AF63">
        <v>2.3660000000000001</v>
      </c>
      <c r="AG63">
        <v>2.5760000000000001</v>
      </c>
      <c r="AH63">
        <v>2.4660000000000002</v>
      </c>
      <c r="AI63">
        <v>2.5409999999999999</v>
      </c>
      <c r="AJ63">
        <v>2.9809999999999999</v>
      </c>
      <c r="AK63">
        <v>2.476</v>
      </c>
      <c r="AL63">
        <v>2.198</v>
      </c>
    </row>
    <row r="64" spans="4:38" x14ac:dyDescent="0.25">
      <c r="E64" s="123">
        <v>37249</v>
      </c>
      <c r="F64" s="124">
        <v>2.3660000000000001</v>
      </c>
      <c r="G64" s="124">
        <v>2.411</v>
      </c>
      <c r="H64">
        <v>2.3250000000000002</v>
      </c>
      <c r="I64">
        <v>2.1560000000000001</v>
      </c>
      <c r="J64">
        <v>2.3010000000000002</v>
      </c>
      <c r="K64">
        <v>2.3109999999999999</v>
      </c>
      <c r="L64">
        <v>2.35</v>
      </c>
      <c r="M64">
        <v>2.0459999999999998</v>
      </c>
      <c r="N64">
        <v>2.4260000000000002</v>
      </c>
      <c r="O64">
        <v>2.2309999999999999</v>
      </c>
      <c r="P64">
        <v>2.3010000000000002</v>
      </c>
      <c r="Q64">
        <v>2.3109999999999999</v>
      </c>
      <c r="R64">
        <v>2.206</v>
      </c>
      <c r="S64">
        <v>2.2160000000000002</v>
      </c>
      <c r="T64">
        <v>2.2610000000000001</v>
      </c>
      <c r="U64">
        <v>2.3384999999999998</v>
      </c>
      <c r="V64">
        <v>3.2109999999999999</v>
      </c>
      <c r="W64">
        <v>2.35</v>
      </c>
      <c r="X64">
        <v>2.38</v>
      </c>
      <c r="Y64">
        <v>2.1884999999999999</v>
      </c>
      <c r="Z64">
        <v>2.206</v>
      </c>
      <c r="AA64">
        <v>2.5009999999999999</v>
      </c>
      <c r="AB64">
        <v>2.2909999999999999</v>
      </c>
      <c r="AC64">
        <v>2.1960000000000002</v>
      </c>
      <c r="AD64">
        <v>2.5459999999999998</v>
      </c>
      <c r="AE64">
        <v>2.2284999999999999</v>
      </c>
      <c r="AF64">
        <v>2.3660000000000001</v>
      </c>
      <c r="AG64">
        <v>2.5760000000000001</v>
      </c>
      <c r="AH64">
        <v>2.4660000000000002</v>
      </c>
      <c r="AI64">
        <v>2.5409999999999999</v>
      </c>
      <c r="AJ64">
        <v>2.9809999999999999</v>
      </c>
      <c r="AK64">
        <v>2.476</v>
      </c>
      <c r="AL64">
        <v>2.198</v>
      </c>
    </row>
    <row r="65" spans="5:38" x14ac:dyDescent="0.25">
      <c r="E65" s="123">
        <v>37250</v>
      </c>
      <c r="F65" s="124">
        <v>2.3660000000000001</v>
      </c>
      <c r="G65" s="124">
        <v>2.411</v>
      </c>
      <c r="H65">
        <v>2.3250000000000002</v>
      </c>
      <c r="I65">
        <v>2.1560000000000001</v>
      </c>
      <c r="J65">
        <v>2.3010000000000002</v>
      </c>
      <c r="K65">
        <v>2.3109999999999999</v>
      </c>
      <c r="L65">
        <v>2.35</v>
      </c>
      <c r="M65">
        <v>2.0459999999999998</v>
      </c>
      <c r="N65">
        <v>2.4260000000000002</v>
      </c>
      <c r="O65">
        <v>2.2309999999999999</v>
      </c>
      <c r="P65">
        <v>2.3010000000000002</v>
      </c>
      <c r="Q65">
        <v>2.3109999999999999</v>
      </c>
      <c r="R65">
        <v>2.206</v>
      </c>
      <c r="S65">
        <v>2.2160000000000002</v>
      </c>
      <c r="T65">
        <v>2.2610000000000001</v>
      </c>
      <c r="U65">
        <v>2.3384999999999998</v>
      </c>
      <c r="V65">
        <v>3.2109999999999999</v>
      </c>
      <c r="W65">
        <v>2.35</v>
      </c>
      <c r="X65">
        <v>2.38</v>
      </c>
      <c r="Y65">
        <v>2.1884999999999999</v>
      </c>
      <c r="Z65">
        <v>2.206</v>
      </c>
      <c r="AA65">
        <v>2.5009999999999999</v>
      </c>
      <c r="AB65">
        <v>2.2909999999999999</v>
      </c>
      <c r="AC65">
        <v>2.1960000000000002</v>
      </c>
      <c r="AD65">
        <v>2.5459999999999998</v>
      </c>
      <c r="AE65">
        <v>2.2284999999999999</v>
      </c>
      <c r="AF65">
        <v>2.3660000000000001</v>
      </c>
      <c r="AG65">
        <v>2.5760000000000001</v>
      </c>
      <c r="AH65">
        <v>2.4660000000000002</v>
      </c>
      <c r="AI65">
        <v>2.5409999999999999</v>
      </c>
      <c r="AJ65">
        <v>2.9809999999999999</v>
      </c>
      <c r="AK65">
        <v>2.476</v>
      </c>
      <c r="AL65">
        <v>2.198</v>
      </c>
    </row>
    <row r="66" spans="5:38" x14ac:dyDescent="0.25">
      <c r="E66" s="123">
        <v>37251</v>
      </c>
      <c r="F66" s="124">
        <v>2.3660000000000001</v>
      </c>
      <c r="G66" s="124">
        <v>2.411</v>
      </c>
      <c r="H66">
        <v>2.3250000000000002</v>
      </c>
      <c r="I66">
        <v>2.1560000000000001</v>
      </c>
      <c r="J66">
        <v>2.3010000000000002</v>
      </c>
      <c r="K66">
        <v>2.3109999999999999</v>
      </c>
      <c r="L66">
        <v>2.35</v>
      </c>
      <c r="M66">
        <v>2.0459999999999998</v>
      </c>
      <c r="N66">
        <v>2.4260000000000002</v>
      </c>
      <c r="O66">
        <v>2.2309999999999999</v>
      </c>
      <c r="P66">
        <v>2.3010000000000002</v>
      </c>
      <c r="Q66">
        <v>2.3109999999999999</v>
      </c>
      <c r="R66">
        <v>2.206</v>
      </c>
      <c r="S66">
        <v>2.2160000000000002</v>
      </c>
      <c r="T66">
        <v>2.2610000000000001</v>
      </c>
      <c r="U66">
        <v>2.3384999999999998</v>
      </c>
      <c r="V66">
        <v>3.2109999999999999</v>
      </c>
      <c r="W66">
        <v>2.35</v>
      </c>
      <c r="X66">
        <v>2.38</v>
      </c>
      <c r="Y66">
        <v>2.1884999999999999</v>
      </c>
      <c r="Z66">
        <v>2.206</v>
      </c>
      <c r="AA66">
        <v>2.5009999999999999</v>
      </c>
      <c r="AB66">
        <v>2.2909999999999999</v>
      </c>
      <c r="AC66">
        <v>2.1960000000000002</v>
      </c>
      <c r="AD66">
        <v>2.5459999999999998</v>
      </c>
      <c r="AE66">
        <v>2.2284999999999999</v>
      </c>
      <c r="AF66">
        <v>2.3660000000000001</v>
      </c>
      <c r="AG66">
        <v>2.5760000000000001</v>
      </c>
      <c r="AH66">
        <v>2.4660000000000002</v>
      </c>
      <c r="AI66">
        <v>2.5409999999999999</v>
      </c>
      <c r="AJ66">
        <v>2.9809999999999999</v>
      </c>
      <c r="AK66">
        <v>2.476</v>
      </c>
      <c r="AL66">
        <v>2.198</v>
      </c>
    </row>
    <row r="67" spans="5:38" x14ac:dyDescent="0.25">
      <c r="E67" s="123">
        <v>37252</v>
      </c>
      <c r="F67" s="124">
        <v>2.3660000000000001</v>
      </c>
      <c r="G67" s="124">
        <v>2.411</v>
      </c>
      <c r="H67">
        <v>2.3250000000000002</v>
      </c>
      <c r="I67">
        <v>2.1560000000000001</v>
      </c>
      <c r="J67">
        <v>2.3010000000000002</v>
      </c>
      <c r="K67">
        <v>2.3109999999999999</v>
      </c>
      <c r="L67">
        <v>2.35</v>
      </c>
      <c r="M67">
        <v>2.0459999999999998</v>
      </c>
      <c r="N67">
        <v>2.4260000000000002</v>
      </c>
      <c r="O67">
        <v>2.2309999999999999</v>
      </c>
      <c r="P67">
        <v>2.3010000000000002</v>
      </c>
      <c r="Q67">
        <v>2.3109999999999999</v>
      </c>
      <c r="R67">
        <v>2.206</v>
      </c>
      <c r="S67">
        <v>2.2160000000000002</v>
      </c>
      <c r="T67">
        <v>2.2610000000000001</v>
      </c>
      <c r="U67">
        <v>2.3384999999999998</v>
      </c>
      <c r="V67">
        <v>3.2109999999999999</v>
      </c>
      <c r="W67">
        <v>2.35</v>
      </c>
      <c r="X67">
        <v>2.38</v>
      </c>
      <c r="Y67">
        <v>2.1884999999999999</v>
      </c>
      <c r="Z67">
        <v>2.206</v>
      </c>
      <c r="AA67">
        <v>2.5009999999999999</v>
      </c>
      <c r="AB67">
        <v>2.2909999999999999</v>
      </c>
      <c r="AC67">
        <v>2.1960000000000002</v>
      </c>
      <c r="AD67">
        <v>2.5459999999999998</v>
      </c>
      <c r="AE67">
        <v>2.2284999999999999</v>
      </c>
      <c r="AF67">
        <v>2.3660000000000001</v>
      </c>
      <c r="AG67">
        <v>2.5760000000000001</v>
      </c>
      <c r="AH67">
        <v>2.4660000000000002</v>
      </c>
      <c r="AI67">
        <v>2.5409999999999999</v>
      </c>
      <c r="AJ67">
        <v>2.9809999999999999</v>
      </c>
      <c r="AK67">
        <v>2.476</v>
      </c>
      <c r="AL67">
        <v>2.198</v>
      </c>
    </row>
    <row r="68" spans="5:38" x14ac:dyDescent="0.25">
      <c r="E68" s="123">
        <v>37253</v>
      </c>
      <c r="F68" s="124">
        <v>2.3660000000000001</v>
      </c>
      <c r="G68" s="124">
        <v>2.411</v>
      </c>
      <c r="H68">
        <v>2.3250000000000002</v>
      </c>
      <c r="I68">
        <v>2.1560000000000001</v>
      </c>
      <c r="J68">
        <v>2.3010000000000002</v>
      </c>
      <c r="K68">
        <v>2.3109999999999999</v>
      </c>
      <c r="L68">
        <v>2.35</v>
      </c>
      <c r="M68">
        <v>2.0459999999999998</v>
      </c>
      <c r="N68">
        <v>2.4260000000000002</v>
      </c>
      <c r="O68">
        <v>2.2309999999999999</v>
      </c>
      <c r="P68">
        <v>2.3010000000000002</v>
      </c>
      <c r="Q68">
        <v>2.3109999999999999</v>
      </c>
      <c r="R68">
        <v>2.206</v>
      </c>
      <c r="S68">
        <v>2.2160000000000002</v>
      </c>
      <c r="T68">
        <v>2.2610000000000001</v>
      </c>
      <c r="U68">
        <v>2.3384999999999998</v>
      </c>
      <c r="V68">
        <v>3.2109999999999999</v>
      </c>
      <c r="W68">
        <v>2.35</v>
      </c>
      <c r="X68">
        <v>2.38</v>
      </c>
      <c r="Y68">
        <v>2.1884999999999999</v>
      </c>
      <c r="Z68">
        <v>2.206</v>
      </c>
      <c r="AA68">
        <v>2.5009999999999999</v>
      </c>
      <c r="AB68">
        <v>2.2909999999999999</v>
      </c>
      <c r="AC68">
        <v>2.1960000000000002</v>
      </c>
      <c r="AD68">
        <v>2.5459999999999998</v>
      </c>
      <c r="AE68">
        <v>2.2284999999999999</v>
      </c>
      <c r="AF68">
        <v>2.3660000000000001</v>
      </c>
      <c r="AG68">
        <v>2.5760000000000001</v>
      </c>
      <c r="AH68">
        <v>2.4660000000000002</v>
      </c>
      <c r="AI68">
        <v>2.5409999999999999</v>
      </c>
      <c r="AJ68">
        <v>2.9809999999999999</v>
      </c>
      <c r="AK68">
        <v>2.476</v>
      </c>
      <c r="AL68">
        <v>2.198</v>
      </c>
    </row>
    <row r="69" spans="5:38" x14ac:dyDescent="0.25">
      <c r="E69" s="123">
        <v>37254</v>
      </c>
      <c r="F69" s="124">
        <v>2.3660000000000001</v>
      </c>
      <c r="G69" s="124">
        <v>2.411</v>
      </c>
      <c r="H69">
        <v>2.3250000000000002</v>
      </c>
      <c r="I69">
        <v>2.1560000000000001</v>
      </c>
      <c r="J69">
        <v>2.3010000000000002</v>
      </c>
      <c r="K69">
        <v>2.3109999999999999</v>
      </c>
      <c r="L69">
        <v>2.35</v>
      </c>
      <c r="M69">
        <v>2.0459999999999998</v>
      </c>
      <c r="N69">
        <v>2.4260000000000002</v>
      </c>
      <c r="O69">
        <v>2.2309999999999999</v>
      </c>
      <c r="P69">
        <v>2.3010000000000002</v>
      </c>
      <c r="Q69">
        <v>2.3109999999999999</v>
      </c>
      <c r="R69">
        <v>2.206</v>
      </c>
      <c r="S69">
        <v>2.2160000000000002</v>
      </c>
      <c r="T69">
        <v>2.2610000000000001</v>
      </c>
      <c r="U69">
        <v>2.3384999999999998</v>
      </c>
      <c r="V69">
        <v>3.2109999999999999</v>
      </c>
      <c r="W69">
        <v>2.35</v>
      </c>
      <c r="X69">
        <v>2.38</v>
      </c>
      <c r="Y69">
        <v>2.1884999999999999</v>
      </c>
      <c r="Z69">
        <v>2.206</v>
      </c>
      <c r="AA69">
        <v>2.5009999999999999</v>
      </c>
      <c r="AB69">
        <v>2.2909999999999999</v>
      </c>
      <c r="AC69">
        <v>2.1960000000000002</v>
      </c>
      <c r="AD69">
        <v>2.5459999999999998</v>
      </c>
      <c r="AE69">
        <v>2.2284999999999999</v>
      </c>
      <c r="AF69">
        <v>2.3660000000000001</v>
      </c>
      <c r="AG69">
        <v>2.5760000000000001</v>
      </c>
      <c r="AH69">
        <v>2.4660000000000002</v>
      </c>
      <c r="AI69">
        <v>2.5409999999999999</v>
      </c>
      <c r="AJ69">
        <v>2.9809999999999999</v>
      </c>
      <c r="AK69">
        <v>2.476</v>
      </c>
      <c r="AL69">
        <v>2.198</v>
      </c>
    </row>
    <row r="70" spans="5:38" x14ac:dyDescent="0.25">
      <c r="E70" s="123">
        <v>37255</v>
      </c>
      <c r="F70" s="124">
        <v>2.3660000000000001</v>
      </c>
      <c r="G70" s="124">
        <v>2.411</v>
      </c>
      <c r="H70">
        <v>2.3250000000000002</v>
      </c>
      <c r="I70">
        <v>2.1560000000000001</v>
      </c>
      <c r="J70">
        <v>2.3010000000000002</v>
      </c>
      <c r="K70">
        <v>2.3109999999999999</v>
      </c>
      <c r="L70">
        <v>2.35</v>
      </c>
      <c r="M70">
        <v>2.0459999999999998</v>
      </c>
      <c r="N70">
        <v>2.4260000000000002</v>
      </c>
      <c r="O70">
        <v>2.2309999999999999</v>
      </c>
      <c r="P70">
        <v>2.3010000000000002</v>
      </c>
      <c r="Q70">
        <v>2.3109999999999999</v>
      </c>
      <c r="R70">
        <v>2.206</v>
      </c>
      <c r="S70">
        <v>2.2160000000000002</v>
      </c>
      <c r="T70">
        <v>2.2610000000000001</v>
      </c>
      <c r="U70">
        <v>2.3384999999999998</v>
      </c>
      <c r="V70">
        <v>3.2109999999999999</v>
      </c>
      <c r="W70">
        <v>2.35</v>
      </c>
      <c r="X70">
        <v>2.38</v>
      </c>
      <c r="Y70">
        <v>2.1884999999999999</v>
      </c>
      <c r="Z70">
        <v>2.206</v>
      </c>
      <c r="AA70">
        <v>2.5009999999999999</v>
      </c>
      <c r="AB70">
        <v>2.2909999999999999</v>
      </c>
      <c r="AC70">
        <v>2.1960000000000002</v>
      </c>
      <c r="AD70">
        <v>2.5459999999999998</v>
      </c>
      <c r="AE70">
        <v>2.2284999999999999</v>
      </c>
      <c r="AF70">
        <v>2.3660000000000001</v>
      </c>
      <c r="AG70">
        <v>2.5760000000000001</v>
      </c>
      <c r="AH70">
        <v>2.4660000000000002</v>
      </c>
      <c r="AI70">
        <v>2.5409999999999999</v>
      </c>
      <c r="AJ70">
        <v>2.9809999999999999</v>
      </c>
      <c r="AK70">
        <v>2.476</v>
      </c>
      <c r="AL70">
        <v>2.198</v>
      </c>
    </row>
    <row r="71" spans="5:38" x14ac:dyDescent="0.25">
      <c r="E71" s="123">
        <v>37256</v>
      </c>
      <c r="F71" s="124">
        <v>2.3660000000000001</v>
      </c>
      <c r="G71" s="124">
        <v>2.411</v>
      </c>
      <c r="H71">
        <v>2.3250000000000002</v>
      </c>
      <c r="I71">
        <v>2.1560000000000001</v>
      </c>
      <c r="J71">
        <v>2.3010000000000002</v>
      </c>
      <c r="K71">
        <v>2.3109999999999999</v>
      </c>
      <c r="L71">
        <v>2.35</v>
      </c>
      <c r="M71">
        <v>2.0459999999999998</v>
      </c>
      <c r="N71">
        <v>2.4260000000000002</v>
      </c>
      <c r="O71">
        <v>2.2309999999999999</v>
      </c>
      <c r="P71">
        <v>2.3010000000000002</v>
      </c>
      <c r="Q71">
        <v>2.3109999999999999</v>
      </c>
      <c r="R71">
        <v>2.206</v>
      </c>
      <c r="S71">
        <v>2.2160000000000002</v>
      </c>
      <c r="T71">
        <v>2.2610000000000001</v>
      </c>
      <c r="U71">
        <v>2.3384999999999998</v>
      </c>
      <c r="V71">
        <v>3.2109999999999999</v>
      </c>
      <c r="W71">
        <v>2.35</v>
      </c>
      <c r="X71">
        <v>2.38</v>
      </c>
      <c r="Y71">
        <v>2.1884999999999999</v>
      </c>
      <c r="Z71">
        <v>2.206</v>
      </c>
      <c r="AA71">
        <v>2.5009999999999999</v>
      </c>
      <c r="AB71">
        <v>2.2909999999999999</v>
      </c>
      <c r="AC71">
        <v>2.1960000000000002</v>
      </c>
      <c r="AD71">
        <v>2.5459999999999998</v>
      </c>
      <c r="AE71">
        <v>2.2284999999999999</v>
      </c>
      <c r="AF71">
        <v>2.3660000000000001</v>
      </c>
      <c r="AG71">
        <v>2.5760000000000001</v>
      </c>
      <c r="AH71">
        <v>2.4660000000000002</v>
      </c>
      <c r="AI71">
        <v>2.5409999999999999</v>
      </c>
      <c r="AJ71">
        <v>2.9809999999999999</v>
      </c>
      <c r="AK71">
        <v>2.476</v>
      </c>
      <c r="AL71">
        <v>2.198</v>
      </c>
    </row>
    <row r="203" spans="8:8" x14ac:dyDescent="0.25">
      <c r="H203" s="126"/>
    </row>
    <row r="226" spans="10:10" x14ac:dyDescent="0.25">
      <c r="J226" s="126"/>
    </row>
    <row r="227" spans="10:10" x14ac:dyDescent="0.25">
      <c r="J227" s="126"/>
    </row>
    <row r="228" spans="10:10" x14ac:dyDescent="0.25">
      <c r="J228" s="126"/>
    </row>
    <row r="229" spans="10:10" x14ac:dyDescent="0.25">
      <c r="J229" s="126"/>
    </row>
    <row r="237" spans="10:10" x14ac:dyDescent="0.25">
      <c r="J237" s="126"/>
    </row>
    <row r="238" spans="10:10" x14ac:dyDescent="0.25">
      <c r="J238" s="126"/>
    </row>
    <row r="239" spans="10:10" x14ac:dyDescent="0.25">
      <c r="J239" s="126"/>
    </row>
    <row r="240" spans="10:10" x14ac:dyDescent="0.25">
      <c r="J240" s="126"/>
    </row>
    <row r="241" spans="10:10" x14ac:dyDescent="0.25">
      <c r="J241" s="126"/>
    </row>
    <row r="249" spans="10:10" x14ac:dyDescent="0.25">
      <c r="J249" s="126"/>
    </row>
  </sheetData>
  <phoneticPr fontId="0" type="noConversion"/>
  <pageMargins left="0.75" right="0.75" top="1" bottom="1" header="0.5" footer="0.5"/>
  <pageSetup paperSize="5"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4" name="Button 2">
              <controlPr defaultSize="0" print="0" autoFill="0" autoPict="0" macro="[0]!Button2_Click">
                <anchor moveWithCells="1" sizeWithCells="1">
                  <from>
                    <xdr:col>0</xdr:col>
                    <xdr:colOff>160020</xdr:colOff>
                    <xdr:row>8</xdr:row>
                    <xdr:rowOff>0</xdr:rowOff>
                  </from>
                  <to>
                    <xdr:col>1</xdr:col>
                    <xdr:colOff>487680</xdr:colOff>
                    <xdr:row>10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25</vt:i4>
      </vt:variant>
      <vt:variant>
        <vt:lpstr>Charts</vt:lpstr>
      </vt:variant>
      <vt:variant>
        <vt:i4>16</vt:i4>
      </vt:variant>
      <vt:variant>
        <vt:lpstr>Named Ranges</vt:lpstr>
      </vt:variant>
      <vt:variant>
        <vt:i4>47</vt:i4>
      </vt:variant>
    </vt:vector>
  </HeadingPairs>
  <TitlesOfParts>
    <vt:vector size="88" baseType="lpstr">
      <vt:lpstr>CONTROL PANEL</vt:lpstr>
      <vt:lpstr>Sheet6</vt:lpstr>
      <vt:lpstr>basisgrid</vt:lpstr>
      <vt:lpstr>dates</vt:lpstr>
      <vt:lpstr>DATASWAP</vt:lpstr>
      <vt:lpstr>DATACASH</vt:lpstr>
      <vt:lpstr>Sheet3</vt:lpstr>
      <vt:lpstr>Sheet1</vt:lpstr>
      <vt:lpstr>CASH</vt:lpstr>
      <vt:lpstr>Sheet2</vt:lpstr>
      <vt:lpstr>PROMPT MONTH</vt:lpstr>
      <vt:lpstr>WORKSHEET</vt:lpstr>
      <vt:lpstr>Sheet5</vt:lpstr>
      <vt:lpstr>GD VOL WORKSHEET</vt:lpstr>
      <vt:lpstr>vol worksheet</vt:lpstr>
      <vt:lpstr>VOL CHART DATA</vt:lpstr>
      <vt:lpstr>Sheet7</vt:lpstr>
      <vt:lpstr>OFFSETS</vt:lpstr>
      <vt:lpstr>PRICES1</vt:lpstr>
      <vt:lpstr>PRICES2</vt:lpstr>
      <vt:lpstr>PRICES3</vt:lpstr>
      <vt:lpstr>DOWNLOAD</vt:lpstr>
      <vt:lpstr>Curves</vt:lpstr>
      <vt:lpstr>Sheet4</vt:lpstr>
      <vt:lpstr>GD Curves</vt:lpstr>
      <vt:lpstr>30-DAY BASIS</vt:lpstr>
      <vt:lpstr>30-DAY FIXED</vt:lpstr>
      <vt:lpstr>Chart1</vt:lpstr>
      <vt:lpstr>monthly vol chart</vt:lpstr>
      <vt:lpstr>monthly core chart</vt:lpstr>
      <vt:lpstr>corre chart</vt:lpstr>
      <vt:lpstr>vol chart</vt:lpstr>
      <vt:lpstr>60 DAYS BASIS</vt:lpstr>
      <vt:lpstr>60 DAYS FIXED</vt:lpstr>
      <vt:lpstr>ONE-YR BASIS</vt:lpstr>
      <vt:lpstr>ONE YR FIXED</vt:lpstr>
      <vt:lpstr>THREE-YR BASIS</vt:lpstr>
      <vt:lpstr>THREE YR FIXED</vt:lpstr>
      <vt:lpstr>GD MONTHLY VOL</vt:lpstr>
      <vt:lpstr>GD MONTHLY CORE</vt:lpstr>
      <vt:lpstr>Chart2</vt:lpstr>
      <vt:lpstr>BASISYN</vt:lpstr>
      <vt:lpstr>cash</vt:lpstr>
      <vt:lpstr>CASHPRICES</vt:lpstr>
      <vt:lpstr>CurveData</vt:lpstr>
      <vt:lpstr>CURVENAMES</vt:lpstr>
      <vt:lpstr>CurveRange</vt:lpstr>
      <vt:lpstr>Curves</vt:lpstr>
      <vt:lpstr>CURVESLOOK</vt:lpstr>
      <vt:lpstr>DataRange</vt:lpstr>
      <vt:lpstr>dateconversion</vt:lpstr>
      <vt:lpstr>DATES</vt:lpstr>
      <vt:lpstr>DBase</vt:lpstr>
      <vt:lpstr>EffDt1</vt:lpstr>
      <vt:lpstr>GDDAYS</vt:lpstr>
      <vt:lpstr>graphlook</vt:lpstr>
      <vt:lpstr>GRAPHLOOK2</vt:lpstr>
      <vt:lpstr>index</vt:lpstr>
      <vt:lpstr>ma</vt:lpstr>
      <vt:lpstr>NAMELOOK1</vt:lpstr>
      <vt:lpstr>NAMELOOK2</vt:lpstr>
      <vt:lpstr>OFFSET</vt:lpstr>
      <vt:lpstr>offsets</vt:lpstr>
      <vt:lpstr>Password</vt:lpstr>
      <vt:lpstr>PIPE_1</vt:lpstr>
      <vt:lpstr>PIPE_2</vt:lpstr>
      <vt:lpstr>PLOOK</vt:lpstr>
      <vt:lpstr>PRICELOOK</vt:lpstr>
      <vt:lpstr>PRICELOOK2</vt:lpstr>
      <vt:lpstr>PRICELOOK3</vt:lpstr>
      <vt:lpstr>PRICEPAGE</vt:lpstr>
      <vt:lpstr>basisgrid!Print_Area</vt:lpstr>
      <vt:lpstr>Curves!Print_Area</vt:lpstr>
      <vt:lpstr>Sheet6!Print_Area</vt:lpstr>
      <vt:lpstr>Sheet7!Print_Area</vt:lpstr>
      <vt:lpstr>'VOL CHART DATA'!Print_Area</vt:lpstr>
      <vt:lpstr>WORKSHEET!Print_Area</vt:lpstr>
      <vt:lpstr>PROMPTMONTH</vt:lpstr>
      <vt:lpstr>Pwd1</vt:lpstr>
      <vt:lpstr>STARTDATE</vt:lpstr>
      <vt:lpstr>TERM</vt:lpstr>
      <vt:lpstr>TERM1</vt:lpstr>
      <vt:lpstr>TERM2</vt:lpstr>
      <vt:lpstr>UpperLeftOfCurveTable</vt:lpstr>
      <vt:lpstr>User1</vt:lpstr>
      <vt:lpstr>UserName</vt:lpstr>
      <vt:lpstr>volgrange</vt:lpstr>
      <vt:lpstr>volgrangegd</vt:lpstr>
    </vt:vector>
  </TitlesOfParts>
  <Company>KN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May</dc:creator>
  <dc:description>- Oracle 8i ODBC QueryFix Applied</dc:description>
  <cp:lastModifiedBy>Havlíček Jan</cp:lastModifiedBy>
  <cp:lastPrinted>2001-10-10T17:18:20Z</cp:lastPrinted>
  <dcterms:created xsi:type="dcterms:W3CDTF">1997-03-25T15:44:54Z</dcterms:created>
  <dcterms:modified xsi:type="dcterms:W3CDTF">2023-09-10T15:15:00Z</dcterms:modified>
</cp:coreProperties>
</file>